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DC6" lockStructure="1"/>
  <bookViews>
    <workbookView xWindow="-15" yWindow="-15" windowWidth="14520" windowHeight="11760" firstSheet="19" activeTab="19"/>
  </bookViews>
  <sheets>
    <sheet name="Egen hetvattenprod" sheetId="4" state="hidden" r:id="rId1"/>
    <sheet name="Köpt hetvatten" sheetId="6" state="hidden" r:id="rId2"/>
    <sheet name="Kraftvärmeprod" sheetId="5" state="hidden" r:id="rId3"/>
    <sheet name="Allokerad kvv" sheetId="15" state="hidden" r:id="rId4"/>
    <sheet name="Justerad allokering" sheetId="14" state="hidden" r:id="rId5"/>
    <sheet name="Slutlig allokering kvv" sheetId="13" state="hidden" r:id="rId6"/>
    <sheet name="Allokerat till el" sheetId="16" state="hidden" r:id="rId7"/>
    <sheet name="Spillvärme" sheetId="9" state="hidden" r:id="rId8"/>
    <sheet name="Miljö" sheetId="8" state="hidden" r:id="rId9"/>
    <sheet name="Leveranser" sheetId="7" state="hidden" r:id="rId10"/>
    <sheet name="Tillförd energi" sheetId="10" state="hidden" r:id="rId11"/>
    <sheet name="Totalt" sheetId="2" state="hidden" r:id="rId12"/>
    <sheet name="Sammanfattning bränslen" sheetId="12" state="hidden" r:id="rId13"/>
    <sheet name="Viktade värden el" sheetId="23" state="hidden" r:id="rId14"/>
    <sheet name="Miljövärden urval för publ" sheetId="11" state="hidden" r:id="rId15"/>
    <sheet name="Miljövärden för publ företag" sheetId="3" state="hidden" r:id="rId16"/>
    <sheet name="Miljövärden för publ nät" sheetId="17" state="hidden" r:id="rId17"/>
    <sheet name="Underlagsinformation" sheetId="18" state="hidden" r:id="rId18"/>
    <sheet name="Underlag till diagram" sheetId="19" state="hidden" r:id="rId19"/>
    <sheet name="Redovisning för kunder" sheetId="21" r:id="rId20"/>
    <sheet name="Emissionsfaktorer" sheetId="22" r:id="rId21"/>
  </sheets>
  <definedNames>
    <definedName name="_xlnm._FilterDatabase" localSheetId="0" hidden="1">'Egen hetvattenprod'!$A$1:$AI$411</definedName>
    <definedName name="_xlnm._FilterDatabase" localSheetId="2" hidden="1">Kraftvärmeprod!$A$1:$AQ$411</definedName>
    <definedName name="_xlnm._FilterDatabase" localSheetId="8" hidden="1">Miljö!$A$1:$AE$411</definedName>
    <definedName name="_xlnm._FilterDatabase" localSheetId="11" hidden="1">Totalt!$A$1:$BC$409</definedName>
    <definedName name="Nätlista_2013">'Miljövärden för publ nät'!$J$3:$J$487</definedName>
    <definedName name="Nätlista_2014">'Miljövärden för publ nät'!$J$3:$J$411</definedName>
    <definedName name="Nätlista_gammal">'Miljövärden för publ nät'!$J$3:$J$487</definedName>
  </definedNames>
  <calcPr calcId="145621"/>
</workbook>
</file>

<file path=xl/calcChain.xml><?xml version="1.0" encoding="utf-8"?>
<calcChain xmlns="http://schemas.openxmlformats.org/spreadsheetml/2006/main">
  <c r="AP3" i="2" l="1"/>
  <c r="AQ3" i="2"/>
  <c r="AP4" i="2"/>
  <c r="AQ4" i="2"/>
  <c r="AP5" i="2"/>
  <c r="AQ5" i="2"/>
  <c r="AP6" i="2"/>
  <c r="AQ6" i="2"/>
  <c r="AP7" i="2"/>
  <c r="AQ7" i="2"/>
  <c r="AP8" i="2"/>
  <c r="AQ8" i="2"/>
  <c r="AP9" i="2"/>
  <c r="AQ9" i="2"/>
  <c r="AP10" i="2"/>
  <c r="AQ10" i="2"/>
  <c r="AP11" i="2"/>
  <c r="AQ11" i="2"/>
  <c r="AP12" i="2"/>
  <c r="AQ12" i="2"/>
  <c r="AP13" i="2"/>
  <c r="AQ13" i="2"/>
  <c r="AP14" i="2"/>
  <c r="AQ14" i="2"/>
  <c r="AP15" i="2"/>
  <c r="AQ15" i="2"/>
  <c r="AP16" i="2"/>
  <c r="AQ16" i="2"/>
  <c r="AP17" i="2"/>
  <c r="AQ17" i="2"/>
  <c r="AP18" i="2"/>
  <c r="AQ18" i="2"/>
  <c r="AP19" i="2"/>
  <c r="AQ19" i="2"/>
  <c r="AP20" i="2"/>
  <c r="AQ20" i="2"/>
  <c r="AP21" i="2"/>
  <c r="AQ21" i="2"/>
  <c r="AP22" i="2"/>
  <c r="AQ22" i="2"/>
  <c r="AP23" i="2"/>
  <c r="AQ23" i="2"/>
  <c r="AP24" i="2"/>
  <c r="AQ24" i="2"/>
  <c r="AP25" i="2"/>
  <c r="AQ25" i="2"/>
  <c r="AP26" i="2"/>
  <c r="AQ26" i="2"/>
  <c r="AP27" i="2"/>
  <c r="AQ27" i="2"/>
  <c r="AP28" i="2"/>
  <c r="AQ28" i="2"/>
  <c r="AP29" i="2"/>
  <c r="AQ29" i="2"/>
  <c r="AP30" i="2"/>
  <c r="AQ30" i="2"/>
  <c r="AP31" i="2"/>
  <c r="AQ31" i="2"/>
  <c r="AP32" i="2"/>
  <c r="AQ32" i="2"/>
  <c r="AP33" i="2"/>
  <c r="AQ33" i="2"/>
  <c r="AP34" i="2"/>
  <c r="AQ34" i="2"/>
  <c r="AP35" i="2"/>
  <c r="AQ35" i="2"/>
  <c r="AP36" i="2"/>
  <c r="AQ36" i="2"/>
  <c r="AP37" i="2"/>
  <c r="AQ37" i="2"/>
  <c r="AP38" i="2"/>
  <c r="AQ38" i="2"/>
  <c r="AP39" i="2"/>
  <c r="AQ39" i="2"/>
  <c r="AP40" i="2"/>
  <c r="AQ40" i="2"/>
  <c r="AP41" i="2"/>
  <c r="AQ41" i="2"/>
  <c r="AP42" i="2"/>
  <c r="AQ42" i="2"/>
  <c r="AP43" i="2"/>
  <c r="AQ43" i="2"/>
  <c r="AP44" i="2"/>
  <c r="AQ44" i="2"/>
  <c r="AP45" i="2"/>
  <c r="AQ45" i="2"/>
  <c r="AP46" i="2"/>
  <c r="AQ46" i="2"/>
  <c r="AP47" i="2"/>
  <c r="AQ47" i="2"/>
  <c r="AP48" i="2"/>
  <c r="AQ48" i="2"/>
  <c r="AP49" i="2"/>
  <c r="AQ49" i="2"/>
  <c r="AP50" i="2"/>
  <c r="AQ50" i="2"/>
  <c r="AP51" i="2"/>
  <c r="AQ51" i="2"/>
  <c r="AP52" i="2"/>
  <c r="AQ52" i="2"/>
  <c r="AP53" i="2"/>
  <c r="AQ53" i="2"/>
  <c r="AP54" i="2"/>
  <c r="AQ54" i="2"/>
  <c r="AP55" i="2"/>
  <c r="AQ55" i="2"/>
  <c r="AP56" i="2"/>
  <c r="AQ56" i="2"/>
  <c r="AP57" i="2"/>
  <c r="AQ57" i="2"/>
  <c r="AP58" i="2"/>
  <c r="AQ58" i="2"/>
  <c r="AP59" i="2"/>
  <c r="AQ59" i="2"/>
  <c r="AP60" i="2"/>
  <c r="AQ60" i="2"/>
  <c r="AP61" i="2"/>
  <c r="AQ61" i="2"/>
  <c r="AP62" i="2"/>
  <c r="AQ62" i="2"/>
  <c r="AP63" i="2"/>
  <c r="AQ63" i="2"/>
  <c r="AP64" i="2"/>
  <c r="AQ64" i="2"/>
  <c r="AP65" i="2"/>
  <c r="AQ65" i="2"/>
  <c r="AP66" i="2"/>
  <c r="AQ66" i="2"/>
  <c r="AP67" i="2"/>
  <c r="AQ67" i="2"/>
  <c r="AP68" i="2"/>
  <c r="AQ68" i="2"/>
  <c r="AP69" i="2"/>
  <c r="AQ69" i="2"/>
  <c r="AP70" i="2"/>
  <c r="AQ70" i="2"/>
  <c r="AP71" i="2"/>
  <c r="AQ71" i="2"/>
  <c r="AP72" i="2"/>
  <c r="AQ72" i="2"/>
  <c r="AP73" i="2"/>
  <c r="AQ73" i="2"/>
  <c r="AP74" i="2"/>
  <c r="AQ74" i="2"/>
  <c r="AP75" i="2"/>
  <c r="AQ75" i="2"/>
  <c r="AP76" i="2"/>
  <c r="AQ76" i="2"/>
  <c r="AP77" i="2"/>
  <c r="AQ77" i="2"/>
  <c r="AP78" i="2"/>
  <c r="AQ78" i="2"/>
  <c r="AP79" i="2"/>
  <c r="AQ79" i="2"/>
  <c r="AP80" i="2"/>
  <c r="AQ80" i="2"/>
  <c r="AP81" i="2"/>
  <c r="AQ81" i="2"/>
  <c r="AP82" i="2"/>
  <c r="AQ82" i="2"/>
  <c r="AP83" i="2"/>
  <c r="AQ83" i="2"/>
  <c r="AP84" i="2"/>
  <c r="AQ84" i="2"/>
  <c r="AP85" i="2"/>
  <c r="AQ85" i="2"/>
  <c r="AP86" i="2"/>
  <c r="AQ86" i="2"/>
  <c r="AP87" i="2"/>
  <c r="AQ87" i="2"/>
  <c r="AP88" i="2"/>
  <c r="AQ88" i="2"/>
  <c r="AP89" i="2"/>
  <c r="AQ89" i="2"/>
  <c r="AP90" i="2"/>
  <c r="AQ90" i="2"/>
  <c r="AP91" i="2"/>
  <c r="AQ91" i="2"/>
  <c r="AP92" i="2"/>
  <c r="AQ92" i="2"/>
  <c r="AP93" i="2"/>
  <c r="AQ93" i="2"/>
  <c r="AP94" i="2"/>
  <c r="AQ94" i="2"/>
  <c r="AP95" i="2"/>
  <c r="AQ95" i="2"/>
  <c r="AP96" i="2"/>
  <c r="AQ96" i="2"/>
  <c r="AP97" i="2"/>
  <c r="AQ97" i="2"/>
  <c r="AP98" i="2"/>
  <c r="AQ98" i="2"/>
  <c r="AP99" i="2"/>
  <c r="AQ99" i="2"/>
  <c r="AP100" i="2"/>
  <c r="AQ100" i="2"/>
  <c r="AP101" i="2"/>
  <c r="AQ101" i="2"/>
  <c r="AP102" i="2"/>
  <c r="AQ102" i="2"/>
  <c r="AP103" i="2"/>
  <c r="AQ103" i="2"/>
  <c r="AP104" i="2"/>
  <c r="AQ104" i="2"/>
  <c r="AP105" i="2"/>
  <c r="AQ105" i="2"/>
  <c r="AP106" i="2"/>
  <c r="AQ106" i="2"/>
  <c r="AP107" i="2"/>
  <c r="AQ107" i="2"/>
  <c r="AP108" i="2"/>
  <c r="AQ108" i="2"/>
  <c r="AP109" i="2"/>
  <c r="AQ109" i="2"/>
  <c r="AP110" i="2"/>
  <c r="AQ110" i="2"/>
  <c r="AP111" i="2"/>
  <c r="AQ111" i="2"/>
  <c r="AP112" i="2"/>
  <c r="AQ112" i="2"/>
  <c r="AP113" i="2"/>
  <c r="AQ113" i="2"/>
  <c r="AP114" i="2"/>
  <c r="AQ114" i="2"/>
  <c r="AP115" i="2"/>
  <c r="AQ115" i="2"/>
  <c r="AP116" i="2"/>
  <c r="AQ116" i="2"/>
  <c r="AP117" i="2"/>
  <c r="AQ117" i="2"/>
  <c r="AP118" i="2"/>
  <c r="AQ118" i="2"/>
  <c r="AP119" i="2"/>
  <c r="AQ119" i="2"/>
  <c r="AP120" i="2"/>
  <c r="AQ120" i="2"/>
  <c r="AP121" i="2"/>
  <c r="AQ121" i="2"/>
  <c r="AP122" i="2"/>
  <c r="AQ122" i="2"/>
  <c r="AP123" i="2"/>
  <c r="AQ123" i="2"/>
  <c r="AP124" i="2"/>
  <c r="AQ124" i="2"/>
  <c r="AP125" i="2"/>
  <c r="AQ125" i="2"/>
  <c r="AP126" i="2"/>
  <c r="AQ126" i="2"/>
  <c r="AP127" i="2"/>
  <c r="AQ127" i="2"/>
  <c r="AP128" i="2"/>
  <c r="AQ128" i="2"/>
  <c r="AP129" i="2"/>
  <c r="AQ129" i="2"/>
  <c r="AP130" i="2"/>
  <c r="AQ130" i="2"/>
  <c r="AP131" i="2"/>
  <c r="AQ131" i="2"/>
  <c r="AP132" i="2"/>
  <c r="AQ132" i="2"/>
  <c r="AP133" i="2"/>
  <c r="AQ133" i="2"/>
  <c r="AP134" i="2"/>
  <c r="AQ134" i="2"/>
  <c r="AP135" i="2"/>
  <c r="AQ135" i="2"/>
  <c r="AP136" i="2"/>
  <c r="AQ136" i="2"/>
  <c r="AP137" i="2"/>
  <c r="AQ137" i="2"/>
  <c r="AP138" i="2"/>
  <c r="AQ138" i="2"/>
  <c r="AP139" i="2"/>
  <c r="AQ139" i="2"/>
  <c r="AP140" i="2"/>
  <c r="AQ140" i="2"/>
  <c r="AP141" i="2"/>
  <c r="AQ141" i="2"/>
  <c r="AP142" i="2"/>
  <c r="AQ142" i="2"/>
  <c r="AP143" i="2"/>
  <c r="AQ143" i="2"/>
  <c r="AP144" i="2"/>
  <c r="AQ144" i="2"/>
  <c r="AP145" i="2"/>
  <c r="AQ145" i="2"/>
  <c r="AP146" i="2"/>
  <c r="AQ146" i="2"/>
  <c r="AP147" i="2"/>
  <c r="AQ147" i="2"/>
  <c r="AP148" i="2"/>
  <c r="AQ148" i="2"/>
  <c r="AP149" i="2"/>
  <c r="AQ149" i="2"/>
  <c r="AP150" i="2"/>
  <c r="AQ150" i="2"/>
  <c r="AP151" i="2"/>
  <c r="AQ151" i="2"/>
  <c r="AP152" i="2"/>
  <c r="AQ152" i="2"/>
  <c r="AP153" i="2"/>
  <c r="AQ153" i="2"/>
  <c r="AP154" i="2"/>
  <c r="AQ154" i="2"/>
  <c r="AP155" i="2"/>
  <c r="AQ155" i="2"/>
  <c r="AP156" i="2"/>
  <c r="AQ156" i="2"/>
  <c r="AP157" i="2"/>
  <c r="AQ157" i="2"/>
  <c r="AP158" i="2"/>
  <c r="AQ158" i="2"/>
  <c r="AP159" i="2"/>
  <c r="AQ159" i="2"/>
  <c r="AP160" i="2"/>
  <c r="AQ160" i="2"/>
  <c r="AP161" i="2"/>
  <c r="AQ161" i="2"/>
  <c r="AP162" i="2"/>
  <c r="AQ162" i="2"/>
  <c r="AP163" i="2"/>
  <c r="AQ163" i="2"/>
  <c r="AP164" i="2"/>
  <c r="AQ164" i="2"/>
  <c r="AP165" i="2"/>
  <c r="AQ165" i="2"/>
  <c r="AP166" i="2"/>
  <c r="AQ166" i="2"/>
  <c r="AP167" i="2"/>
  <c r="AQ167" i="2"/>
  <c r="AP168" i="2"/>
  <c r="AQ168" i="2"/>
  <c r="AP169" i="2"/>
  <c r="AQ169" i="2"/>
  <c r="AP170" i="2"/>
  <c r="AQ170" i="2"/>
  <c r="AP171" i="2"/>
  <c r="AQ171" i="2"/>
  <c r="AP172" i="2"/>
  <c r="AQ172" i="2"/>
  <c r="AP173" i="2"/>
  <c r="AQ173" i="2"/>
  <c r="AP174" i="2"/>
  <c r="AQ174" i="2"/>
  <c r="AP175" i="2"/>
  <c r="AQ175" i="2"/>
  <c r="AP176" i="2"/>
  <c r="AQ176" i="2"/>
  <c r="AP177" i="2"/>
  <c r="AQ177" i="2"/>
  <c r="AP178" i="2"/>
  <c r="AQ178" i="2"/>
  <c r="AP179" i="2"/>
  <c r="AQ179" i="2"/>
  <c r="AP180" i="2"/>
  <c r="AQ180" i="2"/>
  <c r="AP181" i="2"/>
  <c r="AQ181" i="2"/>
  <c r="AP182" i="2"/>
  <c r="AQ182" i="2"/>
  <c r="AP183" i="2"/>
  <c r="AQ183" i="2"/>
  <c r="AP184" i="2"/>
  <c r="AQ184" i="2"/>
  <c r="AP185" i="2"/>
  <c r="AQ185" i="2"/>
  <c r="AP186" i="2"/>
  <c r="AQ186" i="2"/>
  <c r="AP187" i="2"/>
  <c r="AQ187" i="2"/>
  <c r="AP188" i="2"/>
  <c r="AQ188" i="2"/>
  <c r="AP189" i="2"/>
  <c r="AQ189" i="2"/>
  <c r="AP190" i="2"/>
  <c r="AQ190" i="2"/>
  <c r="AP191" i="2"/>
  <c r="AQ191" i="2"/>
  <c r="AP192" i="2"/>
  <c r="AQ192" i="2"/>
  <c r="AP193" i="2"/>
  <c r="AQ193" i="2"/>
  <c r="AP194" i="2"/>
  <c r="AQ194" i="2"/>
  <c r="AP195" i="2"/>
  <c r="AQ195" i="2"/>
  <c r="AP196" i="2"/>
  <c r="AQ196" i="2"/>
  <c r="AP197" i="2"/>
  <c r="AQ197" i="2"/>
  <c r="AP198" i="2"/>
  <c r="AQ198" i="2"/>
  <c r="AP199" i="2"/>
  <c r="AQ199" i="2"/>
  <c r="AP200" i="2"/>
  <c r="AQ200" i="2"/>
  <c r="AP201" i="2"/>
  <c r="AQ201" i="2"/>
  <c r="AP202" i="2"/>
  <c r="AQ202" i="2"/>
  <c r="AP203" i="2"/>
  <c r="AQ203" i="2"/>
  <c r="AP204" i="2"/>
  <c r="AQ204" i="2"/>
  <c r="AP205" i="2"/>
  <c r="AQ205" i="2"/>
  <c r="AP206" i="2"/>
  <c r="AQ206" i="2"/>
  <c r="AP207" i="2"/>
  <c r="AQ207" i="2"/>
  <c r="AP208" i="2"/>
  <c r="AQ208" i="2"/>
  <c r="AP209" i="2"/>
  <c r="AQ209" i="2"/>
  <c r="AP210" i="2"/>
  <c r="AQ210" i="2"/>
  <c r="AP211" i="2"/>
  <c r="AQ211" i="2"/>
  <c r="AP212" i="2"/>
  <c r="AQ212" i="2"/>
  <c r="AP213" i="2"/>
  <c r="AQ213" i="2"/>
  <c r="AP214" i="2"/>
  <c r="AQ214" i="2"/>
  <c r="AP215" i="2"/>
  <c r="AQ215" i="2"/>
  <c r="AP216" i="2"/>
  <c r="AQ216" i="2"/>
  <c r="AP217" i="2"/>
  <c r="AQ217" i="2"/>
  <c r="AP218" i="2"/>
  <c r="AQ218" i="2"/>
  <c r="AP219" i="2"/>
  <c r="AQ219" i="2"/>
  <c r="AP220" i="2"/>
  <c r="AQ220" i="2"/>
  <c r="AP221" i="2"/>
  <c r="AQ221" i="2"/>
  <c r="AP222" i="2"/>
  <c r="AQ222" i="2"/>
  <c r="AP223" i="2"/>
  <c r="AQ223" i="2"/>
  <c r="AP224" i="2"/>
  <c r="AQ224" i="2"/>
  <c r="AP225" i="2"/>
  <c r="AQ225" i="2"/>
  <c r="AP226" i="2"/>
  <c r="AQ226" i="2"/>
  <c r="AP227" i="2"/>
  <c r="AQ227" i="2"/>
  <c r="AP228" i="2"/>
  <c r="AQ228" i="2"/>
  <c r="AP229" i="2"/>
  <c r="AQ229" i="2"/>
  <c r="AP230" i="2"/>
  <c r="AQ230" i="2"/>
  <c r="AP231" i="2"/>
  <c r="AQ231" i="2"/>
  <c r="AP232" i="2"/>
  <c r="AQ232" i="2"/>
  <c r="AP233" i="2"/>
  <c r="AQ233" i="2"/>
  <c r="AP234" i="2"/>
  <c r="AQ234" i="2"/>
  <c r="AP235" i="2"/>
  <c r="AQ235" i="2"/>
  <c r="AP236" i="2"/>
  <c r="AQ236" i="2"/>
  <c r="AP237" i="2"/>
  <c r="AQ237" i="2"/>
  <c r="AP238" i="2"/>
  <c r="AQ238" i="2"/>
  <c r="AP239" i="2"/>
  <c r="AQ239" i="2"/>
  <c r="AP240" i="2"/>
  <c r="AQ240" i="2"/>
  <c r="AP241" i="2"/>
  <c r="AQ241" i="2"/>
  <c r="AP242" i="2"/>
  <c r="AQ242" i="2"/>
  <c r="AP243" i="2"/>
  <c r="AQ243" i="2"/>
  <c r="AP244" i="2"/>
  <c r="AQ244" i="2"/>
  <c r="AP245" i="2"/>
  <c r="AQ245" i="2"/>
  <c r="AP246" i="2"/>
  <c r="AQ246" i="2"/>
  <c r="AP247" i="2"/>
  <c r="AQ247" i="2"/>
  <c r="AP248" i="2"/>
  <c r="AQ248" i="2"/>
  <c r="AP249" i="2"/>
  <c r="AQ249" i="2"/>
  <c r="AP250" i="2"/>
  <c r="AQ250" i="2"/>
  <c r="AP251" i="2"/>
  <c r="AQ251" i="2"/>
  <c r="AP252" i="2"/>
  <c r="AQ252" i="2"/>
  <c r="AP253" i="2"/>
  <c r="AQ253" i="2"/>
  <c r="AP254" i="2"/>
  <c r="AQ254" i="2"/>
  <c r="AP255" i="2"/>
  <c r="AQ255" i="2"/>
  <c r="AP256" i="2"/>
  <c r="AQ256" i="2"/>
  <c r="AP257" i="2"/>
  <c r="AQ257" i="2"/>
  <c r="AP258" i="2"/>
  <c r="AQ258" i="2"/>
  <c r="AP259" i="2"/>
  <c r="AQ259" i="2"/>
  <c r="AP260" i="2"/>
  <c r="AQ260" i="2"/>
  <c r="AP261" i="2"/>
  <c r="AQ261" i="2"/>
  <c r="AP262" i="2"/>
  <c r="AQ262" i="2"/>
  <c r="AP263" i="2"/>
  <c r="AQ263" i="2"/>
  <c r="AP264" i="2"/>
  <c r="AQ264" i="2"/>
  <c r="AP265" i="2"/>
  <c r="AQ265" i="2"/>
  <c r="AP266" i="2"/>
  <c r="AQ266" i="2"/>
  <c r="AP267" i="2"/>
  <c r="AQ267" i="2"/>
  <c r="AP268" i="2"/>
  <c r="AQ268" i="2"/>
  <c r="AP269" i="2"/>
  <c r="AQ269" i="2"/>
  <c r="AP270" i="2"/>
  <c r="AQ270" i="2"/>
  <c r="AP271" i="2"/>
  <c r="AQ271" i="2"/>
  <c r="AP272" i="2"/>
  <c r="AQ272" i="2"/>
  <c r="AP273" i="2"/>
  <c r="AQ273" i="2"/>
  <c r="AP274" i="2"/>
  <c r="AQ274" i="2"/>
  <c r="AP275" i="2"/>
  <c r="AQ275" i="2"/>
  <c r="AP276" i="2"/>
  <c r="AQ276" i="2"/>
  <c r="AP277" i="2"/>
  <c r="AQ277" i="2"/>
  <c r="AP278" i="2"/>
  <c r="AQ278" i="2"/>
  <c r="AP279" i="2"/>
  <c r="AQ279" i="2"/>
  <c r="AP280" i="2"/>
  <c r="AQ280" i="2"/>
  <c r="AP281" i="2"/>
  <c r="AQ281" i="2"/>
  <c r="AP282" i="2"/>
  <c r="AQ282" i="2"/>
  <c r="AP283" i="2"/>
  <c r="AQ283" i="2"/>
  <c r="AP284" i="2"/>
  <c r="AQ284" i="2"/>
  <c r="AP285" i="2"/>
  <c r="AQ285" i="2"/>
  <c r="AP286" i="2"/>
  <c r="AQ286" i="2"/>
  <c r="AP287" i="2"/>
  <c r="AQ287" i="2"/>
  <c r="AP288" i="2"/>
  <c r="AQ288" i="2"/>
  <c r="AP289" i="2"/>
  <c r="AQ289" i="2"/>
  <c r="AP290" i="2"/>
  <c r="AQ290" i="2"/>
  <c r="AP291" i="2"/>
  <c r="AQ291" i="2"/>
  <c r="AP292" i="2"/>
  <c r="AQ292" i="2"/>
  <c r="AP293" i="2"/>
  <c r="AQ293" i="2"/>
  <c r="AP294" i="2"/>
  <c r="AQ294" i="2"/>
  <c r="AP295" i="2"/>
  <c r="AQ295" i="2"/>
  <c r="AP296" i="2"/>
  <c r="AQ296" i="2"/>
  <c r="AP297" i="2"/>
  <c r="AQ297" i="2"/>
  <c r="AP298" i="2"/>
  <c r="AQ298" i="2"/>
  <c r="AP299" i="2"/>
  <c r="AQ299" i="2"/>
  <c r="AP300" i="2"/>
  <c r="AQ300" i="2"/>
  <c r="AP301" i="2"/>
  <c r="AQ301" i="2"/>
  <c r="AP302" i="2"/>
  <c r="AQ302" i="2"/>
  <c r="AP303" i="2"/>
  <c r="AQ303" i="2"/>
  <c r="AP304" i="2"/>
  <c r="AQ304" i="2"/>
  <c r="AP305" i="2"/>
  <c r="AQ305" i="2"/>
  <c r="AP306" i="2"/>
  <c r="AQ306" i="2"/>
  <c r="AP307" i="2"/>
  <c r="AQ307" i="2"/>
  <c r="AP308" i="2"/>
  <c r="AQ308" i="2"/>
  <c r="AP309" i="2"/>
  <c r="AQ309" i="2"/>
  <c r="AP310" i="2"/>
  <c r="AQ310" i="2"/>
  <c r="AP311" i="2"/>
  <c r="AQ311" i="2"/>
  <c r="AP312" i="2"/>
  <c r="AQ312" i="2"/>
  <c r="AP313" i="2"/>
  <c r="AQ313" i="2"/>
  <c r="AP314" i="2"/>
  <c r="AQ314" i="2"/>
  <c r="AP315" i="2"/>
  <c r="AQ315" i="2"/>
  <c r="AP316" i="2"/>
  <c r="AQ316" i="2"/>
  <c r="AP317" i="2"/>
  <c r="AQ317" i="2"/>
  <c r="AP318" i="2"/>
  <c r="AQ318" i="2"/>
  <c r="AP319" i="2"/>
  <c r="AQ319" i="2"/>
  <c r="AP320" i="2"/>
  <c r="AQ320" i="2"/>
  <c r="AP321" i="2"/>
  <c r="AQ321" i="2"/>
  <c r="AP322" i="2"/>
  <c r="AQ322" i="2"/>
  <c r="AP323" i="2"/>
  <c r="AQ323" i="2"/>
  <c r="AP324" i="2"/>
  <c r="AQ324" i="2"/>
  <c r="AP325" i="2"/>
  <c r="AQ325" i="2"/>
  <c r="AP326" i="2"/>
  <c r="AQ326" i="2"/>
  <c r="AP327" i="2"/>
  <c r="AQ327" i="2"/>
  <c r="AP328" i="2"/>
  <c r="AQ328" i="2"/>
  <c r="AP329" i="2"/>
  <c r="AQ329" i="2"/>
  <c r="AP330" i="2"/>
  <c r="AQ330" i="2"/>
  <c r="AP331" i="2"/>
  <c r="AQ331" i="2"/>
  <c r="AP332" i="2"/>
  <c r="AQ332" i="2"/>
  <c r="AP333" i="2"/>
  <c r="AQ333" i="2"/>
  <c r="AP334" i="2"/>
  <c r="AQ334" i="2"/>
  <c r="AP335" i="2"/>
  <c r="AQ335" i="2"/>
  <c r="AP336" i="2"/>
  <c r="AQ336" i="2"/>
  <c r="AP337" i="2"/>
  <c r="AQ337" i="2"/>
  <c r="AP338" i="2"/>
  <c r="AQ338" i="2"/>
  <c r="AP339" i="2"/>
  <c r="AQ339" i="2"/>
  <c r="AP340" i="2"/>
  <c r="AQ340" i="2"/>
  <c r="AP341" i="2"/>
  <c r="AQ341" i="2"/>
  <c r="AP342" i="2"/>
  <c r="AQ342" i="2"/>
  <c r="AP343" i="2"/>
  <c r="AQ343" i="2"/>
  <c r="AP344" i="2"/>
  <c r="AQ344" i="2"/>
  <c r="AP345" i="2"/>
  <c r="AQ345" i="2"/>
  <c r="AP346" i="2"/>
  <c r="AQ346" i="2"/>
  <c r="AP347" i="2"/>
  <c r="AQ347" i="2"/>
  <c r="AP348" i="2"/>
  <c r="AQ348" i="2"/>
  <c r="AP349" i="2"/>
  <c r="AQ349" i="2"/>
  <c r="AP350" i="2"/>
  <c r="AQ350" i="2"/>
  <c r="AP351" i="2"/>
  <c r="AQ351" i="2"/>
  <c r="AP352" i="2"/>
  <c r="AQ352" i="2"/>
  <c r="AP353" i="2"/>
  <c r="AQ353" i="2"/>
  <c r="AP354" i="2"/>
  <c r="AQ354" i="2"/>
  <c r="AP355" i="2"/>
  <c r="AQ355" i="2"/>
  <c r="AP356" i="2"/>
  <c r="AQ356" i="2"/>
  <c r="AP357" i="2"/>
  <c r="AQ357" i="2"/>
  <c r="AP358" i="2"/>
  <c r="AQ358" i="2"/>
  <c r="AP359" i="2"/>
  <c r="AQ359" i="2"/>
  <c r="AP360" i="2"/>
  <c r="AQ360" i="2"/>
  <c r="AP361" i="2"/>
  <c r="AQ361" i="2"/>
  <c r="AP362" i="2"/>
  <c r="AQ362" i="2"/>
  <c r="AP363" i="2"/>
  <c r="AQ363" i="2"/>
  <c r="AP364" i="2"/>
  <c r="AQ364" i="2"/>
  <c r="AP365" i="2"/>
  <c r="AQ365" i="2"/>
  <c r="AP366" i="2"/>
  <c r="AQ366" i="2"/>
  <c r="AP367" i="2"/>
  <c r="AQ367" i="2"/>
  <c r="AP368" i="2"/>
  <c r="AQ368" i="2"/>
  <c r="AP369" i="2"/>
  <c r="AQ369" i="2"/>
  <c r="AP370" i="2"/>
  <c r="AQ370" i="2"/>
  <c r="AP371" i="2"/>
  <c r="AQ371" i="2"/>
  <c r="AP372" i="2"/>
  <c r="AQ372" i="2"/>
  <c r="AP373" i="2"/>
  <c r="AQ373" i="2"/>
  <c r="AP374" i="2"/>
  <c r="AQ374" i="2"/>
  <c r="AP375" i="2"/>
  <c r="AQ375" i="2"/>
  <c r="AP376" i="2"/>
  <c r="AQ376" i="2"/>
  <c r="AP377" i="2"/>
  <c r="AQ377" i="2"/>
  <c r="AP378" i="2"/>
  <c r="AQ378" i="2"/>
  <c r="AP379" i="2"/>
  <c r="AQ379" i="2"/>
  <c r="AP380" i="2"/>
  <c r="AQ380" i="2"/>
  <c r="AP381" i="2"/>
  <c r="AQ381" i="2"/>
  <c r="AP382" i="2"/>
  <c r="AQ382" i="2"/>
  <c r="AP383" i="2"/>
  <c r="AQ383" i="2"/>
  <c r="AP384" i="2"/>
  <c r="AQ384" i="2"/>
  <c r="AP385" i="2"/>
  <c r="AQ385" i="2"/>
  <c r="AP386" i="2"/>
  <c r="AQ386" i="2"/>
  <c r="AP387" i="2"/>
  <c r="AQ387" i="2"/>
  <c r="AP388" i="2"/>
  <c r="AQ388" i="2"/>
  <c r="AP389" i="2"/>
  <c r="AQ389" i="2"/>
  <c r="AP390" i="2"/>
  <c r="AQ390" i="2"/>
  <c r="AP391" i="2"/>
  <c r="AQ391" i="2"/>
  <c r="AP392" i="2"/>
  <c r="AQ392" i="2"/>
  <c r="AP393" i="2"/>
  <c r="AQ393" i="2"/>
  <c r="AP394" i="2"/>
  <c r="AQ394" i="2"/>
  <c r="AP395" i="2"/>
  <c r="AQ395" i="2"/>
  <c r="AP396" i="2"/>
  <c r="AQ396" i="2"/>
  <c r="AP397" i="2"/>
  <c r="AQ397" i="2"/>
  <c r="AP398" i="2"/>
  <c r="AQ398" i="2"/>
  <c r="AP399" i="2"/>
  <c r="AQ399" i="2"/>
  <c r="AP400" i="2"/>
  <c r="AQ400" i="2"/>
  <c r="AP401" i="2"/>
  <c r="AQ401" i="2"/>
  <c r="AP402" i="2"/>
  <c r="AQ402" i="2"/>
  <c r="AP403" i="2"/>
  <c r="AQ403" i="2"/>
  <c r="AP404" i="2"/>
  <c r="AQ404" i="2"/>
  <c r="AP405" i="2"/>
  <c r="AQ405" i="2"/>
  <c r="AP406" i="2"/>
  <c r="AQ406" i="2"/>
  <c r="AP407" i="2"/>
  <c r="AQ407" i="2"/>
  <c r="AP408" i="2"/>
  <c r="AQ408" i="2"/>
  <c r="AP409" i="2"/>
  <c r="AQ409" i="2"/>
  <c r="AQ2" i="2"/>
  <c r="AP2" i="2"/>
  <c r="S36" i="11" l="1"/>
  <c r="A3" i="19" l="1"/>
  <c r="C8" i="21"/>
  <c r="F4" i="18"/>
  <c r="F5" i="18"/>
  <c r="F6" i="18"/>
  <c r="F7" i="18"/>
  <c r="F8" i="18"/>
  <c r="F9" i="18"/>
  <c r="F10" i="18"/>
  <c r="F11" i="18"/>
  <c r="F12" i="18"/>
  <c r="F13" i="18"/>
  <c r="F14" i="18"/>
  <c r="F15" i="18"/>
  <c r="F16" i="18"/>
  <c r="F17" i="18"/>
  <c r="F18" i="18"/>
  <c r="F19" i="18"/>
  <c r="F20" i="18"/>
  <c r="F21" i="18"/>
  <c r="F22" i="18"/>
  <c r="F23" i="18"/>
  <c r="F24" i="18"/>
  <c r="F25" i="18"/>
  <c r="F27" i="18"/>
  <c r="F28" i="18"/>
  <c r="F29" i="18"/>
  <c r="F31" i="18"/>
  <c r="F32" i="18"/>
  <c r="F34" i="18"/>
  <c r="F35" i="18"/>
  <c r="F36" i="18"/>
  <c r="F37" i="18"/>
  <c r="F38" i="18"/>
  <c r="F39" i="18"/>
  <c r="F41" i="18"/>
  <c r="F42" i="18"/>
  <c r="F43" i="18"/>
  <c r="F44" i="18"/>
  <c r="F45" i="18"/>
  <c r="F46" i="18"/>
  <c r="F47" i="18"/>
  <c r="F48" i="18"/>
  <c r="F49" i="18"/>
  <c r="F50" i="18"/>
  <c r="F51" i="18"/>
  <c r="F52" i="18"/>
  <c r="F54" i="18"/>
  <c r="F55" i="18"/>
  <c r="F57" i="18"/>
  <c r="F58" i="18"/>
  <c r="F60" i="18"/>
  <c r="F61" i="18"/>
  <c r="F62" i="18"/>
  <c r="F63" i="18"/>
  <c r="F64" i="18"/>
  <c r="F65" i="18"/>
  <c r="F66" i="18"/>
  <c r="F67" i="18"/>
  <c r="F68" i="18"/>
  <c r="F69" i="18"/>
  <c r="F70" i="18"/>
  <c r="F72" i="18"/>
  <c r="F73" i="18"/>
  <c r="F74" i="18"/>
  <c r="F75" i="18"/>
  <c r="F76" i="18"/>
  <c r="F77" i="18"/>
  <c r="F79" i="18"/>
  <c r="F80" i="18"/>
  <c r="F81" i="18"/>
  <c r="F82" i="18"/>
  <c r="F83" i="18"/>
  <c r="F84" i="18"/>
  <c r="F85" i="18"/>
  <c r="F87" i="18"/>
  <c r="F88" i="18"/>
  <c r="F90" i="18"/>
  <c r="F91" i="18"/>
  <c r="F92" i="18"/>
  <c r="F93" i="18"/>
  <c r="F94" i="18"/>
  <c r="F95" i="18"/>
  <c r="F97" i="18"/>
  <c r="F98" i="18"/>
  <c r="F99" i="18"/>
  <c r="F100" i="18"/>
  <c r="F102" i="18"/>
  <c r="F103" i="18"/>
  <c r="F104" i="18"/>
  <c r="F105" i="18"/>
  <c r="F106" i="18"/>
  <c r="F107" i="18"/>
  <c r="F108" i="18"/>
  <c r="F109" i="18"/>
  <c r="F110" i="18"/>
  <c r="F111" i="18"/>
  <c r="F112" i="18"/>
  <c r="F113" i="18"/>
  <c r="F114" i="18"/>
  <c r="F115" i="18"/>
  <c r="F116" i="18"/>
  <c r="F117" i="18"/>
  <c r="F122" i="18"/>
  <c r="F123" i="18"/>
  <c r="F124" i="18"/>
  <c r="F125" i="18"/>
  <c r="F126" i="18"/>
  <c r="F127" i="18"/>
  <c r="F129" i="18"/>
  <c r="F131" i="18"/>
  <c r="F132" i="18"/>
  <c r="F134" i="18"/>
  <c r="F137" i="18"/>
  <c r="F138" i="18"/>
  <c r="F139" i="18"/>
  <c r="F140" i="18"/>
  <c r="F141" i="18"/>
  <c r="F142" i="18"/>
  <c r="F144" i="18"/>
  <c r="F145" i="18"/>
  <c r="F146" i="18"/>
  <c r="F148" i="18"/>
  <c r="F149" i="18"/>
  <c r="F151" i="18"/>
  <c r="F153" i="18"/>
  <c r="F154" i="18"/>
  <c r="F156" i="18"/>
  <c r="F157" i="18"/>
  <c r="F158" i="18"/>
  <c r="F159" i="18"/>
  <c r="F160" i="18"/>
  <c r="F162" i="18"/>
  <c r="F163" i="18"/>
  <c r="F165" i="18"/>
  <c r="F166" i="18"/>
  <c r="F167" i="18"/>
  <c r="F168" i="18"/>
  <c r="F169" i="18"/>
  <c r="F170" i="18"/>
  <c r="F171" i="18"/>
  <c r="F172" i="18"/>
  <c r="F173" i="18"/>
  <c r="F174" i="18"/>
  <c r="F175" i="18"/>
  <c r="F176" i="18"/>
  <c r="F177" i="18"/>
  <c r="F178" i="18"/>
  <c r="F179" i="18"/>
  <c r="F181" i="18"/>
  <c r="F182" i="18"/>
  <c r="F183" i="18"/>
  <c r="F184" i="18"/>
  <c r="F185" i="18"/>
  <c r="F187" i="18"/>
  <c r="F188" i="18"/>
  <c r="F189" i="18"/>
  <c r="F190" i="18"/>
  <c r="F191" i="18"/>
  <c r="F192" i="18"/>
  <c r="F193" i="18"/>
  <c r="F195" i="18"/>
  <c r="F196" i="18"/>
  <c r="F197" i="18"/>
  <c r="F198" i="18"/>
  <c r="F199" i="18"/>
  <c r="F200" i="18"/>
  <c r="F201" i="18"/>
  <c r="F202" i="18"/>
  <c r="F203" i="18"/>
  <c r="F208" i="18"/>
  <c r="F209" i="18"/>
  <c r="F211" i="18"/>
  <c r="F213" i="18"/>
  <c r="F214"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6" i="18"/>
  <c r="F247" i="18"/>
  <c r="F248" i="18"/>
  <c r="F249" i="18"/>
  <c r="F250" i="18"/>
  <c r="F251" i="18"/>
  <c r="F252" i="18"/>
  <c r="F253" i="18"/>
  <c r="F254" i="18"/>
  <c r="F256" i="18"/>
  <c r="F258" i="18"/>
  <c r="F259" i="18"/>
  <c r="F262" i="18"/>
  <c r="F263" i="18"/>
  <c r="F264" i="18"/>
  <c r="F265" i="18"/>
  <c r="F267" i="18"/>
  <c r="F268" i="18"/>
  <c r="F269" i="18"/>
  <c r="F270" i="18"/>
  <c r="F271" i="18"/>
  <c r="F272" i="18"/>
  <c r="F273" i="18"/>
  <c r="F275" i="18"/>
  <c r="F276" i="18"/>
  <c r="F277" i="18"/>
  <c r="F278" i="18"/>
  <c r="F279" i="18"/>
  <c r="F281" i="18"/>
  <c r="F282" i="18"/>
  <c r="F284" i="18"/>
  <c r="F285" i="18"/>
  <c r="F286" i="18"/>
  <c r="F287" i="18"/>
  <c r="F288" i="18"/>
  <c r="F289" i="18"/>
  <c r="F290" i="18"/>
  <c r="F291" i="18"/>
  <c r="F293" i="18"/>
  <c r="F294" i="18"/>
  <c r="F295" i="18"/>
  <c r="F297" i="18"/>
  <c r="F299" i="18"/>
  <c r="F300" i="18"/>
  <c r="F302" i="18"/>
  <c r="F304" i="18"/>
  <c r="F305" i="18"/>
  <c r="F306" i="18"/>
  <c r="F307" i="18"/>
  <c r="F308" i="18"/>
  <c r="F310" i="18"/>
  <c r="F311" i="18"/>
  <c r="F312" i="18"/>
  <c r="F314" i="18"/>
  <c r="F316" i="18"/>
  <c r="F317" i="18"/>
  <c r="F319" i="18"/>
  <c r="F320" i="18"/>
  <c r="F321" i="18"/>
  <c r="F322" i="18"/>
  <c r="F323" i="18"/>
  <c r="F324" i="18"/>
  <c r="F326" i="18"/>
  <c r="F327" i="18"/>
  <c r="F328" i="18"/>
  <c r="F329" i="18"/>
  <c r="F330" i="18"/>
  <c r="F331" i="18"/>
  <c r="F332" i="18"/>
  <c r="F333" i="18"/>
  <c r="F334" i="18"/>
  <c r="F335" i="18"/>
  <c r="F336" i="18"/>
  <c r="F338" i="18"/>
  <c r="F339" i="18"/>
  <c r="F340" i="18"/>
  <c r="F343" i="18"/>
  <c r="F344" i="18"/>
  <c r="F346" i="18"/>
  <c r="F347" i="18"/>
  <c r="F348" i="18"/>
  <c r="F349" i="18"/>
  <c r="F351" i="18"/>
  <c r="F352" i="18"/>
  <c r="F353" i="18"/>
  <c r="F354" i="18"/>
  <c r="F355" i="18"/>
  <c r="F356" i="18"/>
  <c r="F357" i="18"/>
  <c r="F358" i="18"/>
  <c r="F359" i="18"/>
  <c r="F360" i="18"/>
  <c r="F361" i="18"/>
  <c r="F362" i="18"/>
  <c r="F363" i="18"/>
  <c r="F364" i="18"/>
  <c r="F365" i="18"/>
  <c r="F367" i="18"/>
  <c r="F368" i="18"/>
  <c r="F369" i="18"/>
  <c r="F370" i="18"/>
  <c r="F372" i="18"/>
  <c r="F373" i="18"/>
  <c r="F374" i="18"/>
  <c r="F375" i="18"/>
  <c r="F376" i="18"/>
  <c r="F377" i="18"/>
  <c r="F378" i="18"/>
  <c r="F379" i="18"/>
  <c r="F381" i="18"/>
  <c r="F382" i="18"/>
  <c r="F383" i="18"/>
  <c r="F384" i="18"/>
  <c r="F385" i="18"/>
  <c r="F386" i="18"/>
  <c r="F388" i="18"/>
  <c r="F389" i="18"/>
  <c r="F390" i="18"/>
  <c r="F392" i="18"/>
  <c r="F393" i="18"/>
  <c r="F394" i="18"/>
  <c r="F395" i="18"/>
  <c r="F396" i="18"/>
  <c r="F398" i="18"/>
  <c r="F399" i="18"/>
  <c r="F400" i="18"/>
  <c r="F401" i="18"/>
  <c r="F402" i="18"/>
  <c r="F403" i="18"/>
  <c r="F404" i="18"/>
  <c r="F405" i="18"/>
  <c r="F406" i="18"/>
  <c r="F407" i="18"/>
  <c r="F2"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G3" i="18"/>
  <c r="G2"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3" i="18"/>
  <c r="D2"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J6" i="18"/>
  <c r="J5" i="18"/>
  <c r="J4" i="18"/>
  <c r="J3" i="18"/>
  <c r="J2" i="18"/>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5" i="17"/>
  <c r="D384" i="17"/>
  <c r="D383" i="17"/>
  <c r="D382" i="17"/>
  <c r="D381" i="17"/>
  <c r="D380" i="17"/>
  <c r="D379" i="17"/>
  <c r="D378" i="17"/>
  <c r="D377"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D348" i="17"/>
  <c r="D347" i="17"/>
  <c r="D346" i="17"/>
  <c r="D345" i="17"/>
  <c r="D344" i="17"/>
  <c r="D343" i="17"/>
  <c r="D342"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D313" i="17"/>
  <c r="D312" i="17"/>
  <c r="D311" i="17"/>
  <c r="D310" i="17"/>
  <c r="D309" i="17"/>
  <c r="D308" i="17"/>
  <c r="D307" i="17"/>
  <c r="D306" i="17"/>
  <c r="D305" i="17"/>
  <c r="D304" i="17"/>
  <c r="D303" i="17"/>
  <c r="D302" i="17"/>
  <c r="D301" i="17"/>
  <c r="D300" i="17"/>
  <c r="D299" i="17"/>
  <c r="D298" i="17"/>
  <c r="D297" i="17"/>
  <c r="D296" i="17"/>
  <c r="D295" i="17"/>
  <c r="D294" i="17"/>
  <c r="D293" i="17"/>
  <c r="D292" i="17"/>
  <c r="D291" i="17"/>
  <c r="D290" i="17"/>
  <c r="D289" i="17"/>
  <c r="D288" i="17"/>
  <c r="D287" i="17"/>
  <c r="D286" i="17"/>
  <c r="D285" i="17"/>
  <c r="D284" i="17"/>
  <c r="D283" i="17"/>
  <c r="D282" i="17"/>
  <c r="D281" i="17"/>
  <c r="D280" i="17"/>
  <c r="D279" i="17"/>
  <c r="D278" i="17"/>
  <c r="D277" i="17"/>
  <c r="D276" i="17"/>
  <c r="D275" i="17"/>
  <c r="D274" i="17"/>
  <c r="D273" i="17"/>
  <c r="D272" i="17"/>
  <c r="D271" i="17"/>
  <c r="D270" i="17"/>
  <c r="D269" i="17"/>
  <c r="D268" i="17"/>
  <c r="D267" i="17"/>
  <c r="D266" i="17"/>
  <c r="D265" i="17"/>
  <c r="D264" i="17"/>
  <c r="D263" i="17"/>
  <c r="D262" i="17"/>
  <c r="D261" i="17"/>
  <c r="D260" i="17"/>
  <c r="D259" i="17"/>
  <c r="D258" i="17"/>
  <c r="D257" i="17"/>
  <c r="D256" i="17"/>
  <c r="D255" i="17"/>
  <c r="D254" i="17"/>
  <c r="D253" i="17"/>
  <c r="D252" i="17"/>
  <c r="D251" i="17"/>
  <c r="D250" i="17"/>
  <c r="D249" i="17"/>
  <c r="D248" i="17"/>
  <c r="D247" i="17"/>
  <c r="D246" i="17"/>
  <c r="D245" i="17"/>
  <c r="D244" i="17"/>
  <c r="D243" i="17"/>
  <c r="D242" i="17"/>
  <c r="D241" i="17"/>
  <c r="D240" i="17"/>
  <c r="D239" i="17"/>
  <c r="D238" i="17"/>
  <c r="D237" i="17"/>
  <c r="D236" i="17"/>
  <c r="D235" i="17"/>
  <c r="D234" i="17"/>
  <c r="D233" i="17"/>
  <c r="D232" i="17"/>
  <c r="D231" i="17"/>
  <c r="D230" i="17"/>
  <c r="D229" i="17"/>
  <c r="D228" i="17"/>
  <c r="D227" i="17"/>
  <c r="D226" i="17"/>
  <c r="D225" i="17"/>
  <c r="D224" i="17"/>
  <c r="D223" i="17"/>
  <c r="D222" i="17"/>
  <c r="D221" i="17"/>
  <c r="D220" i="17"/>
  <c r="D219" i="17"/>
  <c r="D218" i="17"/>
  <c r="D217" i="17"/>
  <c r="D216" i="17"/>
  <c r="D215" i="17"/>
  <c r="D214" i="17"/>
  <c r="D213" i="17"/>
  <c r="D212" i="17"/>
  <c r="D211" i="17"/>
  <c r="D210" i="17"/>
  <c r="D209" i="17"/>
  <c r="D208" i="17"/>
  <c r="D207" i="17"/>
  <c r="D206" i="17"/>
  <c r="D205" i="17"/>
  <c r="D204"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1" i="17"/>
  <c r="D170" i="17"/>
  <c r="D169" i="17"/>
  <c r="D168" i="17"/>
  <c r="D167"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 i="17"/>
  <c r="E4" i="17" s="1"/>
  <c r="C339" i="3"/>
  <c r="B339" i="3"/>
  <c r="C338" i="3"/>
  <c r="F338" i="3" s="1"/>
  <c r="B338" i="3"/>
  <c r="C337" i="3"/>
  <c r="D337" i="3" s="1"/>
  <c r="B337" i="3"/>
  <c r="C336" i="3"/>
  <c r="D336" i="3" s="1"/>
  <c r="B336" i="3"/>
  <c r="C335" i="3"/>
  <c r="B335" i="3"/>
  <c r="C334" i="3"/>
  <c r="B334" i="3"/>
  <c r="C333" i="3"/>
  <c r="E333" i="3" s="1"/>
  <c r="B333" i="3"/>
  <c r="C332" i="3"/>
  <c r="G332" i="3" s="1"/>
  <c r="B332" i="3"/>
  <c r="C331" i="3"/>
  <c r="B331" i="3"/>
  <c r="C330" i="3"/>
  <c r="D330" i="3" s="1"/>
  <c r="B330" i="3"/>
  <c r="C329" i="3"/>
  <c r="E329" i="3" s="1"/>
  <c r="B329" i="3"/>
  <c r="C328" i="3"/>
  <c r="F328" i="3" s="1"/>
  <c r="B328" i="3"/>
  <c r="C327" i="3"/>
  <c r="B327" i="3"/>
  <c r="C326" i="3"/>
  <c r="G326" i="3" s="1"/>
  <c r="B326" i="3"/>
  <c r="C325" i="3"/>
  <c r="E325" i="3" s="1"/>
  <c r="B325" i="3"/>
  <c r="C324" i="3"/>
  <c r="B324" i="3"/>
  <c r="C323" i="3"/>
  <c r="D323" i="3" s="1"/>
  <c r="B323" i="3"/>
  <c r="C322" i="3"/>
  <c r="F322" i="3" s="1"/>
  <c r="B322" i="3"/>
  <c r="C321" i="3"/>
  <c r="G321" i="3" s="1"/>
  <c r="B321" i="3"/>
  <c r="C320" i="3"/>
  <c r="B320" i="3"/>
  <c r="C319" i="3"/>
  <c r="B319" i="3"/>
  <c r="C318" i="3"/>
  <c r="E318" i="3" s="1"/>
  <c r="B318" i="3"/>
  <c r="C317" i="3"/>
  <c r="G317" i="3" s="1"/>
  <c r="B317" i="3"/>
  <c r="C316" i="3"/>
  <c r="F316" i="3" s="1"/>
  <c r="B316" i="3"/>
  <c r="C315" i="3"/>
  <c r="D315" i="3" s="1"/>
  <c r="B315" i="3"/>
  <c r="C314" i="3"/>
  <c r="B314" i="3"/>
  <c r="C313" i="3"/>
  <c r="F313" i="3" s="1"/>
  <c r="B313" i="3"/>
  <c r="C312" i="3"/>
  <c r="D312" i="3" s="1"/>
  <c r="B312" i="3"/>
  <c r="C311" i="3"/>
  <c r="B311" i="3"/>
  <c r="C310" i="3"/>
  <c r="B310" i="3"/>
  <c r="C309" i="3"/>
  <c r="B309" i="3"/>
  <c r="C308" i="3"/>
  <c r="B308" i="3"/>
  <c r="C307" i="3"/>
  <c r="B307" i="3"/>
  <c r="C306" i="3"/>
  <c r="D306" i="3" s="1"/>
  <c r="B306" i="3"/>
  <c r="C305" i="3"/>
  <c r="F305" i="3" s="1"/>
  <c r="B305" i="3"/>
  <c r="C304" i="3"/>
  <c r="B304" i="3"/>
  <c r="C303" i="3"/>
  <c r="B303" i="3"/>
  <c r="C302" i="3"/>
  <c r="D302" i="3" s="1"/>
  <c r="B302" i="3"/>
  <c r="C301" i="3"/>
  <c r="F301" i="3" s="1"/>
  <c r="B301" i="3"/>
  <c r="C300" i="3"/>
  <c r="E300" i="3" s="1"/>
  <c r="B300" i="3"/>
  <c r="C299" i="3"/>
  <c r="D299" i="3" s="1"/>
  <c r="B299" i="3"/>
  <c r="C298" i="3"/>
  <c r="B298" i="3"/>
  <c r="C297" i="3"/>
  <c r="F297" i="3" s="1"/>
  <c r="B297" i="3"/>
  <c r="C296" i="3"/>
  <c r="D296" i="3" s="1"/>
  <c r="B296" i="3"/>
  <c r="C295" i="3"/>
  <c r="B295" i="3"/>
  <c r="C294" i="3"/>
  <c r="B294" i="3"/>
  <c r="C293" i="3"/>
  <c r="B293" i="3"/>
  <c r="C292" i="3"/>
  <c r="B292" i="3"/>
  <c r="C291" i="3"/>
  <c r="D291" i="3" s="1"/>
  <c r="B291" i="3"/>
  <c r="C290" i="3"/>
  <c r="E290" i="3" s="1"/>
  <c r="B290" i="3"/>
  <c r="C289" i="3"/>
  <c r="B289" i="3"/>
  <c r="C288" i="3"/>
  <c r="B288" i="3"/>
  <c r="C287" i="3"/>
  <c r="B287" i="3"/>
  <c r="C286" i="3"/>
  <c r="E286" i="3" s="1"/>
  <c r="B286" i="3"/>
  <c r="C285" i="3"/>
  <c r="E285" i="3" s="1"/>
  <c r="B285" i="3"/>
  <c r="C284" i="3"/>
  <c r="F284" i="3" s="1"/>
  <c r="B284" i="3"/>
  <c r="C283" i="3"/>
  <c r="D283" i="3" s="1"/>
  <c r="B283" i="3"/>
  <c r="C282" i="3"/>
  <c r="E282" i="3" s="1"/>
  <c r="B282" i="3"/>
  <c r="C281" i="3"/>
  <c r="B281" i="3"/>
  <c r="C280" i="3"/>
  <c r="F280" i="3" s="1"/>
  <c r="B280" i="3"/>
  <c r="C279" i="3"/>
  <c r="B279" i="3"/>
  <c r="C278" i="3"/>
  <c r="D278" i="3" s="1"/>
  <c r="B278" i="3"/>
  <c r="C277" i="3"/>
  <c r="E277" i="3" s="1"/>
  <c r="B277" i="3"/>
  <c r="C276" i="3"/>
  <c r="F276" i="3" s="1"/>
  <c r="B276" i="3"/>
  <c r="C275" i="3"/>
  <c r="B275" i="3"/>
  <c r="C274" i="3"/>
  <c r="D274" i="3" s="1"/>
  <c r="B274" i="3"/>
  <c r="C273" i="3"/>
  <c r="F273" i="3" s="1"/>
  <c r="B273" i="3"/>
  <c r="C272" i="3"/>
  <c r="E272" i="3" s="1"/>
  <c r="B272" i="3"/>
  <c r="C271" i="3"/>
  <c r="B271" i="3"/>
  <c r="C270" i="3"/>
  <c r="G270" i="3" s="1"/>
  <c r="B270" i="3"/>
  <c r="C269" i="3"/>
  <c r="E269" i="3" s="1"/>
  <c r="B269" i="3"/>
  <c r="C268" i="3"/>
  <c r="B268" i="3"/>
  <c r="C267" i="3"/>
  <c r="D267" i="3" s="1"/>
  <c r="B267" i="3"/>
  <c r="C266" i="3"/>
  <c r="E266" i="3" s="1"/>
  <c r="B266" i="3"/>
  <c r="C265" i="3"/>
  <c r="G265" i="3" s="1"/>
  <c r="B265" i="3"/>
  <c r="C264" i="3"/>
  <c r="F264" i="3" s="1"/>
  <c r="B264" i="3"/>
  <c r="C263" i="3"/>
  <c r="B263" i="3"/>
  <c r="C262" i="3"/>
  <c r="B262" i="3"/>
  <c r="C261" i="3"/>
  <c r="B261" i="3"/>
  <c r="C260" i="3"/>
  <c r="D260" i="3" s="1"/>
  <c r="B260" i="3"/>
  <c r="C259" i="3"/>
  <c r="D259" i="3" s="1"/>
  <c r="B259" i="3"/>
  <c r="C258" i="3"/>
  <c r="E258" i="3" s="1"/>
  <c r="B258" i="3"/>
  <c r="C257" i="3"/>
  <c r="B257" i="3"/>
  <c r="C256" i="3"/>
  <c r="G256" i="3" s="1"/>
  <c r="B256" i="3"/>
  <c r="C255" i="3"/>
  <c r="G255" i="3" s="1"/>
  <c r="B255" i="3"/>
  <c r="C254" i="3"/>
  <c r="B254" i="3"/>
  <c r="C253" i="3"/>
  <c r="G253" i="3" s="1"/>
  <c r="B253" i="3"/>
  <c r="C252" i="3"/>
  <c r="F252" i="3" s="1"/>
  <c r="B252" i="3"/>
  <c r="C251" i="3"/>
  <c r="F251" i="3" s="1"/>
  <c r="B251" i="3"/>
  <c r="C250" i="3"/>
  <c r="E250" i="3" s="1"/>
  <c r="B250" i="3"/>
  <c r="C249" i="3"/>
  <c r="B249" i="3"/>
  <c r="C248" i="3"/>
  <c r="B248" i="3"/>
  <c r="C247" i="3"/>
  <c r="B247" i="3"/>
  <c r="C246" i="3"/>
  <c r="B246" i="3"/>
  <c r="C245" i="3"/>
  <c r="G245" i="3" s="1"/>
  <c r="B245" i="3"/>
  <c r="C244" i="3"/>
  <c r="F244" i="3" s="1"/>
  <c r="B244" i="3"/>
  <c r="C243" i="3"/>
  <c r="F243" i="3" s="1"/>
  <c r="B243" i="3"/>
  <c r="C242" i="3"/>
  <c r="D242" i="3" s="1"/>
  <c r="B242" i="3"/>
  <c r="C241" i="3"/>
  <c r="B241" i="3"/>
  <c r="C240" i="3"/>
  <c r="D240" i="3" s="1"/>
  <c r="B240" i="3"/>
  <c r="C239" i="3"/>
  <c r="B239" i="3"/>
  <c r="C238" i="3"/>
  <c r="B238" i="3"/>
  <c r="C237" i="3"/>
  <c r="G237" i="3" s="1"/>
  <c r="B237" i="3"/>
  <c r="C236" i="3"/>
  <c r="D236" i="3" s="1"/>
  <c r="B236" i="3"/>
  <c r="C235" i="3"/>
  <c r="F235" i="3" s="1"/>
  <c r="B235" i="3"/>
  <c r="C234" i="3"/>
  <c r="D234" i="3" s="1"/>
  <c r="B234" i="3"/>
  <c r="C233" i="3"/>
  <c r="B233" i="3"/>
  <c r="C232" i="3"/>
  <c r="F232" i="3" s="1"/>
  <c r="B232" i="3"/>
  <c r="C231" i="3"/>
  <c r="F231" i="3" s="1"/>
  <c r="B231" i="3"/>
  <c r="C230" i="3"/>
  <c r="D230" i="3" s="1"/>
  <c r="B230" i="3"/>
  <c r="C229" i="3"/>
  <c r="G229" i="3" s="1"/>
  <c r="B229" i="3"/>
  <c r="C228" i="3"/>
  <c r="B228" i="3"/>
  <c r="C227" i="3"/>
  <c r="F227" i="3" s="1"/>
  <c r="B227" i="3"/>
  <c r="C226" i="3"/>
  <c r="F226" i="3" s="1"/>
  <c r="B226" i="3"/>
  <c r="C225" i="3"/>
  <c r="B225" i="3"/>
  <c r="C224" i="3"/>
  <c r="F224" i="3" s="1"/>
  <c r="B224" i="3"/>
  <c r="C223" i="3"/>
  <c r="F223" i="3" s="1"/>
  <c r="B223" i="3"/>
  <c r="C222" i="3"/>
  <c r="E222" i="3" s="1"/>
  <c r="B222" i="3"/>
  <c r="C221" i="3"/>
  <c r="G221" i="3" s="1"/>
  <c r="B221" i="3"/>
  <c r="C220" i="3"/>
  <c r="B220" i="3"/>
  <c r="C219" i="3"/>
  <c r="F219" i="3" s="1"/>
  <c r="B219" i="3"/>
  <c r="C218" i="3"/>
  <c r="G218" i="3" s="1"/>
  <c r="B218" i="3"/>
  <c r="C217" i="3"/>
  <c r="B217" i="3"/>
  <c r="C216" i="3"/>
  <c r="B216" i="3"/>
  <c r="C215" i="3"/>
  <c r="G215" i="3" s="1"/>
  <c r="B215" i="3"/>
  <c r="C214" i="3"/>
  <c r="D214" i="3" s="1"/>
  <c r="B214" i="3"/>
  <c r="C213" i="3"/>
  <c r="G213" i="3" s="1"/>
  <c r="B213" i="3"/>
  <c r="C212" i="3"/>
  <c r="D212" i="3" s="1"/>
  <c r="B212" i="3"/>
  <c r="C211" i="3"/>
  <c r="F211" i="3" s="1"/>
  <c r="B211" i="3"/>
  <c r="C210" i="3"/>
  <c r="B210" i="3"/>
  <c r="C209" i="3"/>
  <c r="B209" i="3"/>
  <c r="C208" i="3"/>
  <c r="F208" i="3" s="1"/>
  <c r="B208" i="3"/>
  <c r="C207" i="3"/>
  <c r="G207" i="3" s="1"/>
  <c r="B207" i="3"/>
  <c r="C206" i="3"/>
  <c r="E206" i="3" s="1"/>
  <c r="B206" i="3"/>
  <c r="C205" i="3"/>
  <c r="G205" i="3" s="1"/>
  <c r="B205" i="3"/>
  <c r="C204" i="3"/>
  <c r="D204" i="3" s="1"/>
  <c r="B204" i="3"/>
  <c r="C203" i="3"/>
  <c r="F203" i="3" s="1"/>
  <c r="B203" i="3"/>
  <c r="C202" i="3"/>
  <c r="F202" i="3" s="1"/>
  <c r="B202" i="3"/>
  <c r="C201" i="3"/>
  <c r="B201" i="3"/>
  <c r="C200" i="3"/>
  <c r="B200" i="3"/>
  <c r="C199" i="3"/>
  <c r="B199" i="3"/>
  <c r="C198" i="3"/>
  <c r="F198" i="3" s="1"/>
  <c r="B198" i="3"/>
  <c r="C197" i="3"/>
  <c r="G197" i="3" s="1"/>
  <c r="B197" i="3"/>
  <c r="C196" i="3"/>
  <c r="F196" i="3" s="1"/>
  <c r="B196" i="3"/>
  <c r="C195" i="3"/>
  <c r="B195" i="3"/>
  <c r="C194" i="3"/>
  <c r="B194" i="3"/>
  <c r="C193" i="3"/>
  <c r="B193" i="3"/>
  <c r="C192" i="3"/>
  <c r="E192" i="3" s="1"/>
  <c r="B192" i="3"/>
  <c r="C191" i="3"/>
  <c r="G191" i="3" s="1"/>
  <c r="B191" i="3"/>
  <c r="C190" i="3"/>
  <c r="F190" i="3" s="1"/>
  <c r="B190" i="3"/>
  <c r="C189" i="3"/>
  <c r="G189" i="3" s="1"/>
  <c r="B189" i="3"/>
  <c r="C188" i="3"/>
  <c r="F188" i="3" s="1"/>
  <c r="B188" i="3"/>
  <c r="C187" i="3"/>
  <c r="F187" i="3" s="1"/>
  <c r="B187" i="3"/>
  <c r="C186" i="3"/>
  <c r="G186" i="3" s="1"/>
  <c r="B186" i="3"/>
  <c r="C185" i="3"/>
  <c r="B185" i="3"/>
  <c r="C184" i="3"/>
  <c r="E184" i="3" s="1"/>
  <c r="B184" i="3"/>
  <c r="C183" i="3"/>
  <c r="G183" i="3" s="1"/>
  <c r="B183" i="3"/>
  <c r="C182" i="3"/>
  <c r="E182" i="3" s="1"/>
  <c r="B182" i="3"/>
  <c r="C181" i="3"/>
  <c r="G181" i="3" s="1"/>
  <c r="B181" i="3"/>
  <c r="C180" i="3"/>
  <c r="E180" i="3" s="1"/>
  <c r="B180" i="3"/>
  <c r="C179" i="3"/>
  <c r="B179" i="3"/>
  <c r="C178" i="3"/>
  <c r="E178" i="3" s="1"/>
  <c r="B178" i="3"/>
  <c r="C177" i="3"/>
  <c r="B177" i="3"/>
  <c r="C176" i="3"/>
  <c r="B176" i="3"/>
  <c r="C175" i="3"/>
  <c r="G175" i="3" s="1"/>
  <c r="B175" i="3"/>
  <c r="C174" i="3"/>
  <c r="D174" i="3" s="1"/>
  <c r="B174" i="3"/>
  <c r="C173" i="3"/>
  <c r="G173" i="3" s="1"/>
  <c r="B173" i="3"/>
  <c r="C172" i="3"/>
  <c r="E172" i="3" s="1"/>
  <c r="B172" i="3"/>
  <c r="C171" i="3"/>
  <c r="F171" i="3" s="1"/>
  <c r="B171" i="3"/>
  <c r="C170" i="3"/>
  <c r="F170" i="3" s="1"/>
  <c r="B170" i="3"/>
  <c r="C169" i="3"/>
  <c r="B169" i="3"/>
  <c r="C168" i="3"/>
  <c r="B168" i="3"/>
  <c r="C167" i="3"/>
  <c r="F167" i="3" s="1"/>
  <c r="B167" i="3"/>
  <c r="C166" i="3"/>
  <c r="B166" i="3"/>
  <c r="C165" i="3"/>
  <c r="G165" i="3" s="1"/>
  <c r="B165" i="3"/>
  <c r="C164" i="3"/>
  <c r="F164" i="3" s="1"/>
  <c r="B164" i="3"/>
  <c r="C163" i="3"/>
  <c r="F163" i="3" s="1"/>
  <c r="B163" i="3"/>
  <c r="C162" i="3"/>
  <c r="E162" i="3" s="1"/>
  <c r="B162" i="3"/>
  <c r="C161" i="3"/>
  <c r="B161" i="3"/>
  <c r="C160" i="3"/>
  <c r="G160" i="3" s="1"/>
  <c r="B160" i="3"/>
  <c r="C159" i="3"/>
  <c r="F159" i="3" s="1"/>
  <c r="B159" i="3"/>
  <c r="C158" i="3"/>
  <c r="F158" i="3" s="1"/>
  <c r="B158" i="3"/>
  <c r="C157" i="3"/>
  <c r="G157" i="3" s="1"/>
  <c r="B157" i="3"/>
  <c r="C156" i="3"/>
  <c r="E156" i="3" s="1"/>
  <c r="B156" i="3"/>
  <c r="C155" i="3"/>
  <c r="B155" i="3"/>
  <c r="C154" i="3"/>
  <c r="G154" i="3" s="1"/>
  <c r="B154" i="3"/>
  <c r="C153" i="3"/>
  <c r="B153" i="3"/>
  <c r="C152" i="3"/>
  <c r="B152" i="3"/>
  <c r="C151" i="3"/>
  <c r="F151" i="3" s="1"/>
  <c r="B151" i="3"/>
  <c r="C150" i="3"/>
  <c r="G150" i="3" s="1"/>
  <c r="B150" i="3"/>
  <c r="C149" i="3"/>
  <c r="G149" i="3" s="1"/>
  <c r="B149" i="3"/>
  <c r="C148" i="3"/>
  <c r="D148" i="3" s="1"/>
  <c r="B148" i="3"/>
  <c r="C147" i="3"/>
  <c r="F147" i="3" s="1"/>
  <c r="B147" i="3"/>
  <c r="C146" i="3"/>
  <c r="D146" i="3" s="1"/>
  <c r="B146" i="3"/>
  <c r="C145" i="3"/>
  <c r="B145" i="3"/>
  <c r="C144" i="3"/>
  <c r="B144" i="3"/>
  <c r="C143" i="3"/>
  <c r="B143" i="3"/>
  <c r="C142" i="3"/>
  <c r="E142" i="3" s="1"/>
  <c r="B142" i="3"/>
  <c r="C141" i="3"/>
  <c r="G141" i="3" s="1"/>
  <c r="B141" i="3"/>
  <c r="C140" i="3"/>
  <c r="D140" i="3" s="1"/>
  <c r="B140" i="3"/>
  <c r="C139" i="3"/>
  <c r="B139" i="3"/>
  <c r="C138" i="3"/>
  <c r="D138" i="3" s="1"/>
  <c r="B138" i="3"/>
  <c r="C137" i="3"/>
  <c r="B137" i="3"/>
  <c r="C136" i="3"/>
  <c r="F136" i="3" s="1"/>
  <c r="B136" i="3"/>
  <c r="C135" i="3"/>
  <c r="F135" i="3" s="1"/>
  <c r="B135" i="3"/>
  <c r="C134" i="3"/>
  <c r="F134" i="3" s="1"/>
  <c r="B134" i="3"/>
  <c r="C133" i="3"/>
  <c r="G133" i="3" s="1"/>
  <c r="B133" i="3"/>
  <c r="C132" i="3"/>
  <c r="B132" i="3"/>
  <c r="C131" i="3"/>
  <c r="B131" i="3"/>
  <c r="C130" i="3"/>
  <c r="E130" i="3" s="1"/>
  <c r="B130" i="3"/>
  <c r="C129" i="3"/>
  <c r="B129" i="3"/>
  <c r="C128" i="3"/>
  <c r="B128" i="3"/>
  <c r="C127" i="3"/>
  <c r="G127" i="3" s="1"/>
  <c r="B127" i="3"/>
  <c r="C126" i="3"/>
  <c r="B126" i="3"/>
  <c r="C125" i="3"/>
  <c r="G125" i="3" s="1"/>
  <c r="B125" i="3"/>
  <c r="C124" i="3"/>
  <c r="F124" i="3" s="1"/>
  <c r="B124" i="3"/>
  <c r="C123" i="3"/>
  <c r="B123" i="3"/>
  <c r="C122" i="3"/>
  <c r="B122" i="3"/>
  <c r="C121" i="3"/>
  <c r="B121" i="3"/>
  <c r="C120" i="3"/>
  <c r="E120" i="3" s="1"/>
  <c r="B120" i="3"/>
  <c r="C119" i="3"/>
  <c r="B119" i="3"/>
  <c r="C118" i="3"/>
  <c r="G118" i="3" s="1"/>
  <c r="B118" i="3"/>
  <c r="C117" i="3"/>
  <c r="E117" i="3" s="1"/>
  <c r="B117" i="3"/>
  <c r="C116" i="3"/>
  <c r="B116" i="3"/>
  <c r="C115" i="3"/>
  <c r="B115" i="3"/>
  <c r="C114" i="3"/>
  <c r="E114" i="3" s="1"/>
  <c r="B114" i="3"/>
  <c r="C113" i="3"/>
  <c r="E113" i="3" s="1"/>
  <c r="B113" i="3"/>
  <c r="C112" i="3"/>
  <c r="E112" i="3" s="1"/>
  <c r="B112" i="3"/>
  <c r="C111" i="3"/>
  <c r="D111" i="3" s="1"/>
  <c r="B111" i="3"/>
  <c r="C110" i="3"/>
  <c r="F110" i="3" s="1"/>
  <c r="B110" i="3"/>
  <c r="C109" i="3"/>
  <c r="G109" i="3" s="1"/>
  <c r="B109" i="3"/>
  <c r="C108" i="3"/>
  <c r="F108" i="3" s="1"/>
  <c r="B108" i="3"/>
  <c r="C107" i="3"/>
  <c r="B107" i="3"/>
  <c r="C106" i="3"/>
  <c r="B106" i="3"/>
  <c r="C105" i="3"/>
  <c r="B105" i="3"/>
  <c r="C104" i="3"/>
  <c r="B104" i="3"/>
  <c r="C103" i="3"/>
  <c r="B103" i="3"/>
  <c r="C102" i="3"/>
  <c r="F102" i="3" s="1"/>
  <c r="B102" i="3"/>
  <c r="C101" i="3"/>
  <c r="G101" i="3" s="1"/>
  <c r="B101" i="3"/>
  <c r="C100" i="3"/>
  <c r="B100" i="3"/>
  <c r="C99" i="3"/>
  <c r="B99" i="3"/>
  <c r="C98" i="3"/>
  <c r="F98" i="3" s="1"/>
  <c r="B98" i="3"/>
  <c r="C97" i="3"/>
  <c r="G97" i="3" s="1"/>
  <c r="B97" i="3"/>
  <c r="C96" i="3"/>
  <c r="F96" i="3" s="1"/>
  <c r="B96" i="3"/>
  <c r="C95" i="3"/>
  <c r="D95" i="3" s="1"/>
  <c r="B95" i="3"/>
  <c r="C94" i="3"/>
  <c r="B94" i="3"/>
  <c r="C93" i="3"/>
  <c r="F93" i="3" s="1"/>
  <c r="B93" i="3"/>
  <c r="C92" i="3"/>
  <c r="D92" i="3" s="1"/>
  <c r="B92" i="3"/>
  <c r="C91" i="3"/>
  <c r="B91" i="3"/>
  <c r="C90" i="3"/>
  <c r="B90" i="3"/>
  <c r="C89" i="3"/>
  <c r="B89" i="3"/>
  <c r="C88" i="3"/>
  <c r="E88" i="3" s="1"/>
  <c r="B88" i="3"/>
  <c r="C87" i="3"/>
  <c r="B87" i="3"/>
  <c r="C86" i="3"/>
  <c r="F86" i="3" s="1"/>
  <c r="B86" i="3"/>
  <c r="C85" i="3"/>
  <c r="B85" i="3"/>
  <c r="C84" i="3"/>
  <c r="D84" i="3" s="1"/>
  <c r="B84" i="3"/>
  <c r="C83" i="3"/>
  <c r="D83" i="3" s="1"/>
  <c r="B83" i="3"/>
  <c r="C82" i="3"/>
  <c r="D82" i="3" s="1"/>
  <c r="B82" i="3"/>
  <c r="C81" i="3"/>
  <c r="B81" i="3"/>
  <c r="C80" i="3"/>
  <c r="B80" i="3"/>
  <c r="C79" i="3"/>
  <c r="D79" i="3" s="1"/>
  <c r="B79" i="3"/>
  <c r="C78" i="3"/>
  <c r="B78" i="3"/>
  <c r="C77" i="3"/>
  <c r="F77" i="3" s="1"/>
  <c r="B77" i="3"/>
  <c r="C76" i="3"/>
  <c r="G76" i="3" s="1"/>
  <c r="B76" i="3"/>
  <c r="C75" i="3"/>
  <c r="B75" i="3"/>
  <c r="C74" i="3"/>
  <c r="E74" i="3" s="1"/>
  <c r="B74" i="3"/>
  <c r="C73" i="3"/>
  <c r="B73" i="3"/>
  <c r="C72" i="3"/>
  <c r="G72" i="3" s="1"/>
  <c r="B72" i="3"/>
  <c r="C71" i="3"/>
  <c r="B71" i="3"/>
  <c r="C70" i="3"/>
  <c r="E70" i="3" s="1"/>
  <c r="B70" i="3"/>
  <c r="C69" i="3"/>
  <c r="E69" i="3" s="1"/>
  <c r="B69" i="3"/>
  <c r="C68" i="3"/>
  <c r="G68" i="3" s="1"/>
  <c r="B68" i="3"/>
  <c r="C67" i="3"/>
  <c r="B67" i="3"/>
  <c r="C66" i="3"/>
  <c r="E66" i="3" s="1"/>
  <c r="B66" i="3"/>
  <c r="C65" i="3"/>
  <c r="E65" i="3" s="1"/>
  <c r="B65" i="3"/>
  <c r="C64" i="3"/>
  <c r="G64" i="3" s="1"/>
  <c r="B64" i="3"/>
  <c r="C63" i="3"/>
  <c r="D63" i="3" s="1"/>
  <c r="B63" i="3"/>
  <c r="C62" i="3"/>
  <c r="G62" i="3" s="1"/>
  <c r="B62" i="3"/>
  <c r="C61" i="3"/>
  <c r="E61" i="3" s="1"/>
  <c r="B61" i="3"/>
  <c r="C60" i="3"/>
  <c r="E60" i="3" s="1"/>
  <c r="B60" i="3"/>
  <c r="C59" i="3"/>
  <c r="B59" i="3"/>
  <c r="C58" i="3"/>
  <c r="G58" i="3" s="1"/>
  <c r="B58" i="3"/>
  <c r="C57" i="3"/>
  <c r="E57" i="3" s="1"/>
  <c r="B57" i="3"/>
  <c r="C56" i="3"/>
  <c r="B56" i="3"/>
  <c r="C55" i="3"/>
  <c r="B55" i="3"/>
  <c r="C54" i="3"/>
  <c r="G54" i="3" s="1"/>
  <c r="B54" i="3"/>
  <c r="C53" i="3"/>
  <c r="E53" i="3" s="1"/>
  <c r="B53" i="3"/>
  <c r="C52" i="3"/>
  <c r="B52" i="3"/>
  <c r="C51" i="3"/>
  <c r="B51" i="3"/>
  <c r="C50" i="3"/>
  <c r="G50" i="3" s="1"/>
  <c r="B50" i="3"/>
  <c r="C49" i="3"/>
  <c r="E49" i="3" s="1"/>
  <c r="B49" i="3"/>
  <c r="C48" i="3"/>
  <c r="B48" i="3"/>
  <c r="C47" i="3"/>
  <c r="D47" i="3" s="1"/>
  <c r="B47" i="3"/>
  <c r="C46" i="3"/>
  <c r="E46" i="3" s="1"/>
  <c r="B46" i="3"/>
  <c r="C45" i="3"/>
  <c r="B45" i="3"/>
  <c r="C44" i="3"/>
  <c r="F44" i="3" s="1"/>
  <c r="B44" i="3"/>
  <c r="C43" i="3"/>
  <c r="B43" i="3"/>
  <c r="C42" i="3"/>
  <c r="F42" i="3" s="1"/>
  <c r="B42" i="3"/>
  <c r="C41" i="3"/>
  <c r="G41" i="3" s="1"/>
  <c r="B41" i="3"/>
  <c r="C40" i="3"/>
  <c r="D40" i="3" s="1"/>
  <c r="B40" i="3"/>
  <c r="C39" i="3"/>
  <c r="B39" i="3"/>
  <c r="C38" i="3"/>
  <c r="E38" i="3" s="1"/>
  <c r="B38" i="3"/>
  <c r="C37" i="3"/>
  <c r="B37" i="3"/>
  <c r="C36" i="3"/>
  <c r="F36" i="3" s="1"/>
  <c r="B36" i="3"/>
  <c r="C35" i="3"/>
  <c r="B35" i="3"/>
  <c r="C34" i="3"/>
  <c r="F34" i="3" s="1"/>
  <c r="B34" i="3"/>
  <c r="C33" i="3"/>
  <c r="G33" i="3" s="1"/>
  <c r="B33" i="3"/>
  <c r="C32" i="3"/>
  <c r="D32" i="3" s="1"/>
  <c r="B32" i="3"/>
  <c r="C31" i="3"/>
  <c r="D31" i="3" s="1"/>
  <c r="B31" i="3"/>
  <c r="C30" i="3"/>
  <c r="F30" i="3" s="1"/>
  <c r="B30" i="3"/>
  <c r="C29" i="3"/>
  <c r="E29" i="3" s="1"/>
  <c r="B29" i="3"/>
  <c r="C28" i="3"/>
  <c r="F28" i="3" s="1"/>
  <c r="B28" i="3"/>
  <c r="C27" i="3"/>
  <c r="B27" i="3"/>
  <c r="C26" i="3"/>
  <c r="G26" i="3" s="1"/>
  <c r="B26" i="3"/>
  <c r="C25" i="3"/>
  <c r="E25" i="3" s="1"/>
  <c r="B25" i="3"/>
  <c r="C24" i="3"/>
  <c r="E24" i="3" s="1"/>
  <c r="B24" i="3"/>
  <c r="C23" i="3"/>
  <c r="D23" i="3" s="1"/>
  <c r="B23" i="3"/>
  <c r="C22" i="3"/>
  <c r="G22" i="3" s="1"/>
  <c r="B22" i="3"/>
  <c r="C21" i="3"/>
  <c r="E21" i="3" s="1"/>
  <c r="B21" i="3"/>
  <c r="C20" i="3"/>
  <c r="F20" i="3" s="1"/>
  <c r="B20" i="3"/>
  <c r="C19" i="3"/>
  <c r="B19" i="3"/>
  <c r="C18" i="3"/>
  <c r="G18" i="3" s="1"/>
  <c r="B18" i="3"/>
  <c r="C17" i="3"/>
  <c r="E17" i="3" s="1"/>
  <c r="B17" i="3"/>
  <c r="C16" i="3"/>
  <c r="B16" i="3"/>
  <c r="C15" i="3"/>
  <c r="D15" i="3" s="1"/>
  <c r="B15" i="3"/>
  <c r="C14" i="3"/>
  <c r="F14" i="3" s="1"/>
  <c r="B14" i="3"/>
  <c r="C13" i="3"/>
  <c r="G13" i="3" s="1"/>
  <c r="B13" i="3"/>
  <c r="C12" i="3"/>
  <c r="F12" i="3" s="1"/>
  <c r="B12" i="3"/>
  <c r="C11" i="3"/>
  <c r="B11" i="3"/>
  <c r="C10" i="3"/>
  <c r="F10" i="3" s="1"/>
  <c r="B10" i="3"/>
  <c r="C9" i="3"/>
  <c r="B9" i="3"/>
  <c r="C8" i="3"/>
  <c r="F8" i="3" s="1"/>
  <c r="B8" i="3"/>
  <c r="C7" i="3"/>
  <c r="B7" i="3"/>
  <c r="C6" i="3"/>
  <c r="B6" i="3"/>
  <c r="C5" i="3"/>
  <c r="B5" i="3"/>
  <c r="F218" i="3" l="1"/>
  <c r="G21" i="3"/>
  <c r="E218" i="3"/>
  <c r="F22" i="3"/>
  <c r="F18" i="3"/>
  <c r="F72" i="3"/>
  <c r="D12" i="3"/>
  <c r="E160" i="3"/>
  <c r="E22" i="3"/>
  <c r="F160" i="3"/>
  <c r="E326" i="3"/>
  <c r="G333" i="3"/>
  <c r="F26" i="3"/>
  <c r="G269" i="3"/>
  <c r="F270" i="3"/>
  <c r="F326" i="3"/>
  <c r="G329" i="3"/>
  <c r="E330" i="3"/>
  <c r="G159" i="3"/>
  <c r="E270" i="3"/>
  <c r="F329" i="3"/>
  <c r="F154" i="3"/>
  <c r="E186" i="3"/>
  <c r="E18" i="3"/>
  <c r="F21" i="3"/>
  <c r="D22" i="3"/>
  <c r="F58" i="3"/>
  <c r="D218" i="3"/>
  <c r="F266" i="3"/>
  <c r="G53" i="3"/>
  <c r="D150" i="3"/>
  <c r="D250" i="3"/>
  <c r="F255" i="3"/>
  <c r="D256" i="3"/>
  <c r="F50" i="3"/>
  <c r="E150" i="3"/>
  <c r="D208" i="3"/>
  <c r="E256" i="3"/>
  <c r="E26" i="3"/>
  <c r="G61" i="3"/>
  <c r="F62" i="3"/>
  <c r="F130" i="3"/>
  <c r="F150" i="3"/>
  <c r="D160" i="3"/>
  <c r="D186" i="3"/>
  <c r="F260" i="3"/>
  <c r="F269" i="3"/>
  <c r="D270" i="3"/>
  <c r="F274" i="3"/>
  <c r="E336" i="3"/>
  <c r="G17" i="3"/>
  <c r="F82" i="3"/>
  <c r="E62" i="3"/>
  <c r="G25" i="3"/>
  <c r="F60" i="3"/>
  <c r="F64" i="3"/>
  <c r="E76" i="3"/>
  <c r="E92" i="3"/>
  <c r="E174" i="3"/>
  <c r="G223" i="3"/>
  <c r="E244" i="3"/>
  <c r="F24" i="3"/>
  <c r="E54" i="3"/>
  <c r="F57" i="3"/>
  <c r="D58" i="3"/>
  <c r="D72" i="3"/>
  <c r="F76" i="3"/>
  <c r="G113" i="3"/>
  <c r="F114" i="3"/>
  <c r="G117" i="3"/>
  <c r="E118" i="3"/>
  <c r="E136" i="3"/>
  <c r="E148" i="3"/>
  <c r="D154" i="3"/>
  <c r="D164" i="3"/>
  <c r="F186" i="3"/>
  <c r="E214" i="3"/>
  <c r="F230" i="3"/>
  <c r="F256" i="3"/>
  <c r="E284" i="3"/>
  <c r="F285" i="3"/>
  <c r="D286" i="3"/>
  <c r="E332" i="3"/>
  <c r="D333" i="3"/>
  <c r="F113" i="3"/>
  <c r="F117" i="3"/>
  <c r="D118" i="3"/>
  <c r="G231" i="3"/>
  <c r="F296" i="3"/>
  <c r="F54" i="3"/>
  <c r="G57" i="3"/>
  <c r="E58" i="3"/>
  <c r="E72" i="3"/>
  <c r="F118" i="3"/>
  <c r="E154" i="3"/>
  <c r="G285" i="3"/>
  <c r="F332" i="3"/>
  <c r="F333" i="3"/>
  <c r="G122" i="3"/>
  <c r="D122" i="3"/>
  <c r="G292" i="3"/>
  <c r="D292" i="3"/>
  <c r="F29" i="3"/>
  <c r="D30" i="3"/>
  <c r="E98" i="3"/>
  <c r="D108" i="3"/>
  <c r="E121" i="3"/>
  <c r="F121" i="3"/>
  <c r="E122" i="3"/>
  <c r="G128" i="3"/>
  <c r="E128" i="3"/>
  <c r="F156" i="3"/>
  <c r="D184" i="3"/>
  <c r="D202" i="3"/>
  <c r="G246" i="3"/>
  <c r="E246" i="3"/>
  <c r="E276" i="3"/>
  <c r="F277" i="3"/>
  <c r="E281" i="3"/>
  <c r="F281" i="3"/>
  <c r="G288" i="3"/>
  <c r="E288" i="3"/>
  <c r="G29" i="3"/>
  <c r="F40" i="3"/>
  <c r="F46" i="3"/>
  <c r="F49" i="3"/>
  <c r="D50" i="3"/>
  <c r="D64" i="3"/>
  <c r="E68" i="3"/>
  <c r="F69" i="3"/>
  <c r="D70" i="3"/>
  <c r="D96" i="3"/>
  <c r="G121" i="3"/>
  <c r="F122" i="3"/>
  <c r="G180" i="3"/>
  <c r="F180" i="3"/>
  <c r="E190" i="3"/>
  <c r="F191" i="3"/>
  <c r="D192" i="3"/>
  <c r="G224" i="3"/>
  <c r="D224" i="3"/>
  <c r="E236" i="3"/>
  <c r="F17" i="3"/>
  <c r="D18" i="3"/>
  <c r="F25" i="3"/>
  <c r="D26" i="3"/>
  <c r="G49" i="3"/>
  <c r="E50" i="3"/>
  <c r="F53" i="3"/>
  <c r="D54" i="3"/>
  <c r="F61" i="3"/>
  <c r="D62" i="3"/>
  <c r="E64" i="3"/>
  <c r="F68" i="3"/>
  <c r="G69" i="3"/>
  <c r="D76" i="3"/>
  <c r="G114" i="3"/>
  <c r="D114" i="3"/>
  <c r="F120" i="3"/>
  <c r="F127" i="3"/>
  <c r="F128" i="3"/>
  <c r="E146" i="3"/>
  <c r="G148" i="3"/>
  <c r="F148" i="3"/>
  <c r="G151" i="3"/>
  <c r="F175" i="3"/>
  <c r="D180" i="3"/>
  <c r="E224" i="3"/>
  <c r="E242" i="3"/>
  <c r="G244" i="3"/>
  <c r="D244" i="3"/>
  <c r="F246" i="3"/>
  <c r="G250" i="3"/>
  <c r="F250" i="3"/>
  <c r="E273" i="3"/>
  <c r="G273" i="3"/>
  <c r="G284" i="3"/>
  <c r="D284" i="3"/>
  <c r="F288" i="3"/>
  <c r="F302" i="3"/>
  <c r="D316" i="3"/>
  <c r="G330" i="3"/>
  <c r="F330" i="3"/>
  <c r="G212" i="3"/>
  <c r="E212" i="3"/>
  <c r="D68" i="3"/>
  <c r="D86" i="3"/>
  <c r="E140" i="3"/>
  <c r="D264" i="3"/>
  <c r="E289" i="3"/>
  <c r="G289" i="3"/>
  <c r="E292" i="3"/>
  <c r="D300" i="3"/>
  <c r="F306" i="3"/>
  <c r="F318" i="3"/>
  <c r="G325" i="3"/>
  <c r="G278" i="3"/>
  <c r="F278" i="3"/>
  <c r="G282" i="3"/>
  <c r="D282" i="3"/>
  <c r="D172" i="3"/>
  <c r="G182" i="3"/>
  <c r="F182" i="3"/>
  <c r="G192" i="3"/>
  <c r="F192" i="3"/>
  <c r="E226" i="3"/>
  <c r="D128" i="3"/>
  <c r="D182" i="3"/>
  <c r="F183" i="3"/>
  <c r="F212" i="3"/>
  <c r="G214" i="3"/>
  <c r="F214" i="3"/>
  <c r="D246" i="3"/>
  <c r="G274" i="3"/>
  <c r="E274" i="3"/>
  <c r="G277" i="3"/>
  <c r="E278" i="3"/>
  <c r="G281" i="3"/>
  <c r="F282" i="3"/>
  <c r="D288" i="3"/>
  <c r="F292" i="3"/>
  <c r="G296" i="3"/>
  <c r="E296" i="3"/>
  <c r="E312" i="3"/>
  <c r="E322" i="3"/>
  <c r="G336" i="3"/>
  <c r="F336" i="3"/>
  <c r="G6" i="3"/>
  <c r="D6" i="3"/>
  <c r="G56" i="3"/>
  <c r="D56" i="3"/>
  <c r="G80" i="3"/>
  <c r="F80" i="3"/>
  <c r="E85" i="3"/>
  <c r="G85" i="3"/>
  <c r="E89" i="3"/>
  <c r="G89" i="3"/>
  <c r="F89" i="3"/>
  <c r="G100" i="3"/>
  <c r="E100" i="3"/>
  <c r="F100" i="3"/>
  <c r="G144" i="3"/>
  <c r="E144" i="3"/>
  <c r="F144" i="3"/>
  <c r="G168" i="3"/>
  <c r="D168" i="3"/>
  <c r="G194" i="3"/>
  <c r="D194" i="3"/>
  <c r="E194" i="3"/>
  <c r="G216" i="3"/>
  <c r="F216" i="3"/>
  <c r="E293" i="3"/>
  <c r="F293" i="3"/>
  <c r="G293" i="3"/>
  <c r="G304" i="3"/>
  <c r="F304" i="3"/>
  <c r="E304" i="3"/>
  <c r="E5" i="3"/>
  <c r="F5" i="3"/>
  <c r="G16" i="3"/>
  <c r="D16" i="3"/>
  <c r="E20" i="3"/>
  <c r="E56" i="3"/>
  <c r="G106" i="3"/>
  <c r="D106" i="3"/>
  <c r="F106" i="3"/>
  <c r="G116" i="3"/>
  <c r="D116" i="3"/>
  <c r="G126" i="3"/>
  <c r="D126" i="3"/>
  <c r="F126" i="3"/>
  <c r="G132" i="3"/>
  <c r="E132" i="3"/>
  <c r="D132" i="3"/>
  <c r="G220" i="3"/>
  <c r="D220" i="3"/>
  <c r="F220" i="3"/>
  <c r="G238" i="3"/>
  <c r="F238" i="3"/>
  <c r="E238" i="3"/>
  <c r="D238" i="3"/>
  <c r="G8" i="3"/>
  <c r="E8" i="3"/>
  <c r="E9" i="3"/>
  <c r="F9" i="3"/>
  <c r="E10" i="3"/>
  <c r="G14" i="3"/>
  <c r="D14" i="3"/>
  <c r="E16" i="3"/>
  <c r="G28" i="3"/>
  <c r="D28" i="3"/>
  <c r="G34" i="3"/>
  <c r="D34" i="3"/>
  <c r="G44" i="3"/>
  <c r="E44" i="3"/>
  <c r="E45" i="3"/>
  <c r="F45" i="3"/>
  <c r="G52" i="3"/>
  <c r="D52" i="3"/>
  <c r="F52" i="3"/>
  <c r="F56" i="3"/>
  <c r="G65" i="3"/>
  <c r="E73" i="3"/>
  <c r="F73" i="3"/>
  <c r="G78" i="3"/>
  <c r="F78" i="3"/>
  <c r="E78" i="3"/>
  <c r="E80" i="3"/>
  <c r="G90" i="3"/>
  <c r="E90" i="3"/>
  <c r="F90" i="3"/>
  <c r="G94" i="3"/>
  <c r="E94" i="3"/>
  <c r="D94" i="3"/>
  <c r="G102" i="3"/>
  <c r="D102" i="3"/>
  <c r="E106" i="3"/>
  <c r="E116" i="3"/>
  <c r="E126" i="3"/>
  <c r="F132" i="3"/>
  <c r="G134" i="3"/>
  <c r="E134" i="3"/>
  <c r="G143" i="3"/>
  <c r="F143" i="3"/>
  <c r="G152" i="3"/>
  <c r="F152" i="3"/>
  <c r="D152" i="3"/>
  <c r="G166" i="3"/>
  <c r="E166" i="3"/>
  <c r="F166" i="3"/>
  <c r="G167" i="3"/>
  <c r="F168" i="3"/>
  <c r="G178" i="3"/>
  <c r="F178" i="3"/>
  <c r="G188" i="3"/>
  <c r="D188" i="3"/>
  <c r="D206" i="3"/>
  <c r="F207" i="3"/>
  <c r="G210" i="3"/>
  <c r="F210" i="3"/>
  <c r="E210" i="3"/>
  <c r="G254" i="3"/>
  <c r="D254" i="3"/>
  <c r="F254" i="3"/>
  <c r="E254" i="3"/>
  <c r="G294" i="3"/>
  <c r="F294" i="3"/>
  <c r="D294" i="3"/>
  <c r="E294" i="3"/>
  <c r="G298" i="3"/>
  <c r="F298" i="3"/>
  <c r="E298" i="3"/>
  <c r="G314" i="3"/>
  <c r="E314" i="3"/>
  <c r="D314" i="3"/>
  <c r="F314" i="3"/>
  <c r="G320" i="3"/>
  <c r="E320" i="3"/>
  <c r="F320" i="3"/>
  <c r="G324" i="3"/>
  <c r="E324" i="3"/>
  <c r="D324" i="3"/>
  <c r="F324" i="3"/>
  <c r="D8" i="3"/>
  <c r="G9" i="3"/>
  <c r="G12" i="3"/>
  <c r="E12" i="3"/>
  <c r="E13" i="3"/>
  <c r="F13" i="3"/>
  <c r="E14" i="3"/>
  <c r="F16" i="3"/>
  <c r="G24" i="3"/>
  <c r="D24" i="3"/>
  <c r="E28" i="3"/>
  <c r="E33" i="3"/>
  <c r="F33" i="3"/>
  <c r="E34" i="3"/>
  <c r="E37" i="3"/>
  <c r="F37" i="3"/>
  <c r="G37" i="3"/>
  <c r="D44" i="3"/>
  <c r="G45" i="3"/>
  <c r="E52" i="3"/>
  <c r="G73" i="3"/>
  <c r="E77" i="3"/>
  <c r="G77" i="3"/>
  <c r="D78" i="3"/>
  <c r="G86" i="3"/>
  <c r="E86" i="3"/>
  <c r="D90" i="3"/>
  <c r="F94" i="3"/>
  <c r="G96" i="3"/>
  <c r="E96" i="3"/>
  <c r="E97" i="3"/>
  <c r="F97" i="3"/>
  <c r="E101" i="3"/>
  <c r="F101" i="3"/>
  <c r="E102" i="3"/>
  <c r="E105" i="3"/>
  <c r="F105" i="3"/>
  <c r="G105" i="3"/>
  <c r="G112" i="3"/>
  <c r="D112" i="3"/>
  <c r="F112" i="3"/>
  <c r="F116" i="3"/>
  <c r="G124" i="3"/>
  <c r="D124" i="3"/>
  <c r="E124" i="3"/>
  <c r="G130" i="3"/>
  <c r="D130" i="3"/>
  <c r="D134" i="3"/>
  <c r="G135" i="3"/>
  <c r="G138" i="3"/>
  <c r="E138" i="3"/>
  <c r="F138" i="3"/>
  <c r="G142" i="3"/>
  <c r="F142" i="3"/>
  <c r="D142" i="3"/>
  <c r="E152" i="3"/>
  <c r="G162" i="3"/>
  <c r="D162" i="3"/>
  <c r="F162" i="3"/>
  <c r="D166" i="3"/>
  <c r="G172" i="3"/>
  <c r="F172" i="3"/>
  <c r="D178" i="3"/>
  <c r="E188" i="3"/>
  <c r="G198" i="3"/>
  <c r="E198" i="3"/>
  <c r="D198" i="3"/>
  <c r="G204" i="3"/>
  <c r="F204" i="3"/>
  <c r="E204" i="3"/>
  <c r="D210" i="3"/>
  <c r="G222" i="3"/>
  <c r="D222" i="3"/>
  <c r="F222" i="3"/>
  <c r="G228" i="3"/>
  <c r="E228" i="3"/>
  <c r="F228" i="3"/>
  <c r="D228" i="3"/>
  <c r="G234" i="3"/>
  <c r="E234" i="3"/>
  <c r="F234" i="3"/>
  <c r="G239" i="3"/>
  <c r="F239" i="3"/>
  <c r="F247" i="3"/>
  <c r="G247" i="3"/>
  <c r="G258" i="3"/>
  <c r="D258" i="3"/>
  <c r="F258" i="3"/>
  <c r="G272" i="3"/>
  <c r="D272" i="3"/>
  <c r="F272" i="3"/>
  <c r="E297" i="3"/>
  <c r="G297" i="3"/>
  <c r="D298" i="3"/>
  <c r="E305" i="3"/>
  <c r="G305" i="3"/>
  <c r="D320" i="3"/>
  <c r="G334" i="3"/>
  <c r="F334" i="3"/>
  <c r="E334" i="3"/>
  <c r="D334" i="3"/>
  <c r="G20" i="3"/>
  <c r="D20" i="3"/>
  <c r="G32" i="3"/>
  <c r="E32" i="3"/>
  <c r="F32" i="3"/>
  <c r="G36" i="3"/>
  <c r="E36" i="3"/>
  <c r="D36" i="3"/>
  <c r="G66" i="3"/>
  <c r="F66" i="3"/>
  <c r="E81" i="3"/>
  <c r="G81" i="3"/>
  <c r="G104" i="3"/>
  <c r="E104" i="3"/>
  <c r="D104" i="3"/>
  <c r="G308" i="3"/>
  <c r="F308" i="3"/>
  <c r="D308" i="3"/>
  <c r="E308" i="3"/>
  <c r="G310" i="3"/>
  <c r="E310" i="3"/>
  <c r="F310" i="3"/>
  <c r="E6" i="3"/>
  <c r="G10" i="3"/>
  <c r="D10" i="3"/>
  <c r="G88" i="3"/>
  <c r="F88" i="3"/>
  <c r="D88" i="3"/>
  <c r="G158" i="3"/>
  <c r="D158" i="3"/>
  <c r="E158" i="3"/>
  <c r="D304" i="3"/>
  <c r="D310" i="3"/>
  <c r="E321" i="3"/>
  <c r="F321" i="3"/>
  <c r="G48" i="3"/>
  <c r="D48" i="3"/>
  <c r="E48" i="3"/>
  <c r="G200" i="3"/>
  <c r="D200" i="3"/>
  <c r="F200" i="3"/>
  <c r="G38" i="3"/>
  <c r="D38" i="3"/>
  <c r="F38" i="3"/>
  <c r="G42" i="3"/>
  <c r="D42" i="3"/>
  <c r="E42" i="3"/>
  <c r="F48" i="3"/>
  <c r="F65" i="3"/>
  <c r="D66" i="3"/>
  <c r="G74" i="3"/>
  <c r="F74" i="3"/>
  <c r="D74" i="3"/>
  <c r="D80" i="3"/>
  <c r="F81" i="3"/>
  <c r="G84" i="3"/>
  <c r="F84" i="3"/>
  <c r="E84" i="3"/>
  <c r="F85" i="3"/>
  <c r="D100" i="3"/>
  <c r="F104" i="3"/>
  <c r="G110" i="3"/>
  <c r="D110" i="3"/>
  <c r="E110" i="3"/>
  <c r="D144" i="3"/>
  <c r="E168" i="3"/>
  <c r="G176" i="3"/>
  <c r="E176" i="3"/>
  <c r="D176" i="3"/>
  <c r="F194" i="3"/>
  <c r="G196" i="3"/>
  <c r="E196" i="3"/>
  <c r="E200" i="3"/>
  <c r="G206" i="3"/>
  <c r="F206" i="3"/>
  <c r="F215" i="3"/>
  <c r="D216" i="3"/>
  <c r="G240" i="3"/>
  <c r="E240" i="3"/>
  <c r="F240" i="3"/>
  <c r="G248" i="3"/>
  <c r="F248" i="3"/>
  <c r="D248" i="3"/>
  <c r="E248" i="3"/>
  <c r="G262" i="3"/>
  <c r="D262" i="3"/>
  <c r="F262" i="3"/>
  <c r="E262" i="3"/>
  <c r="G5" i="3"/>
  <c r="F6" i="3"/>
  <c r="G170" i="3"/>
  <c r="E170" i="3"/>
  <c r="D170" i="3"/>
  <c r="F176" i="3"/>
  <c r="D196" i="3"/>
  <c r="F199" i="3"/>
  <c r="G199" i="3"/>
  <c r="E216" i="3"/>
  <c r="E220" i="3"/>
  <c r="G268" i="3"/>
  <c r="D268" i="3"/>
  <c r="E268" i="3"/>
  <c r="F268" i="3"/>
  <c r="E309" i="3"/>
  <c r="G309" i="3"/>
  <c r="F309" i="3"/>
  <c r="G232" i="3"/>
  <c r="D232" i="3"/>
  <c r="G252" i="3"/>
  <c r="D252" i="3"/>
  <c r="E261" i="3"/>
  <c r="F261" i="3"/>
  <c r="G280" i="3"/>
  <c r="D280" i="3"/>
  <c r="G290" i="3"/>
  <c r="F290" i="3"/>
  <c r="G30" i="3"/>
  <c r="E30" i="3"/>
  <c r="G40" i="3"/>
  <c r="E40" i="3"/>
  <c r="E41" i="3"/>
  <c r="F41" i="3"/>
  <c r="G46" i="3"/>
  <c r="D46" i="3"/>
  <c r="G60" i="3"/>
  <c r="D60" i="3"/>
  <c r="G70" i="3"/>
  <c r="F70" i="3"/>
  <c r="G82" i="3"/>
  <c r="E82" i="3"/>
  <c r="G92" i="3"/>
  <c r="F92" i="3"/>
  <c r="E93" i="3"/>
  <c r="G93" i="3"/>
  <c r="G98" i="3"/>
  <c r="D98" i="3"/>
  <c r="G108" i="3"/>
  <c r="E108" i="3"/>
  <c r="E109" i="3"/>
  <c r="F109" i="3"/>
  <c r="G120" i="3"/>
  <c r="D120" i="3"/>
  <c r="G136" i="3"/>
  <c r="D136" i="3"/>
  <c r="G140" i="3"/>
  <c r="F140" i="3"/>
  <c r="G146" i="3"/>
  <c r="F146" i="3"/>
  <c r="G156" i="3"/>
  <c r="D156" i="3"/>
  <c r="G164" i="3"/>
  <c r="E164" i="3"/>
  <c r="G174" i="3"/>
  <c r="F174" i="3"/>
  <c r="G184" i="3"/>
  <c r="F184" i="3"/>
  <c r="G190" i="3"/>
  <c r="D190" i="3"/>
  <c r="G202" i="3"/>
  <c r="E202" i="3"/>
  <c r="G208" i="3"/>
  <c r="E208" i="3"/>
  <c r="G226" i="3"/>
  <c r="D226" i="3"/>
  <c r="G230" i="3"/>
  <c r="E230" i="3"/>
  <c r="E232" i="3"/>
  <c r="E252" i="3"/>
  <c r="G261" i="3"/>
  <c r="G264" i="3"/>
  <c r="E264" i="3"/>
  <c r="E265" i="3"/>
  <c r="F265" i="3"/>
  <c r="G276" i="3"/>
  <c r="D276" i="3"/>
  <c r="E280" i="3"/>
  <c r="G286" i="3"/>
  <c r="F286" i="3"/>
  <c r="F289" i="3"/>
  <c r="D290" i="3"/>
  <c r="G300" i="3"/>
  <c r="F300" i="3"/>
  <c r="E301" i="3"/>
  <c r="G301" i="3"/>
  <c r="G306" i="3"/>
  <c r="E306" i="3"/>
  <c r="G316" i="3"/>
  <c r="E316" i="3"/>
  <c r="E317" i="3"/>
  <c r="F317" i="3"/>
  <c r="G322" i="3"/>
  <c r="D322" i="3"/>
  <c r="E337" i="3"/>
  <c r="G337" i="3"/>
  <c r="F337" i="3"/>
  <c r="G236" i="3"/>
  <c r="F236" i="3"/>
  <c r="G242" i="3"/>
  <c r="F242" i="3"/>
  <c r="G260" i="3"/>
  <c r="E260" i="3"/>
  <c r="G266" i="3"/>
  <c r="D266" i="3"/>
  <c r="G302" i="3"/>
  <c r="E302" i="3"/>
  <c r="G312" i="3"/>
  <c r="F312" i="3"/>
  <c r="E313" i="3"/>
  <c r="G313" i="3"/>
  <c r="G318" i="3"/>
  <c r="D318" i="3"/>
  <c r="G328" i="3"/>
  <c r="E328" i="3"/>
  <c r="D328" i="3"/>
  <c r="G338" i="3"/>
  <c r="E338" i="3"/>
  <c r="D338" i="3"/>
  <c r="F325" i="3"/>
  <c r="D326" i="3"/>
  <c r="D329" i="3"/>
  <c r="D332" i="3"/>
  <c r="A8" i="19"/>
  <c r="C73" i="21" s="1"/>
  <c r="AF4" i="19"/>
  <c r="E5" i="17"/>
  <c r="J4" i="17" s="1"/>
  <c r="E19" i="3"/>
  <c r="G19" i="3"/>
  <c r="F19" i="3"/>
  <c r="E35" i="3"/>
  <c r="G35" i="3"/>
  <c r="F35" i="3"/>
  <c r="E51" i="3"/>
  <c r="G51" i="3"/>
  <c r="F51" i="3"/>
  <c r="E137" i="3"/>
  <c r="D137" i="3"/>
  <c r="F137" i="3"/>
  <c r="G137" i="3"/>
  <c r="E225" i="3"/>
  <c r="D225" i="3"/>
  <c r="F225" i="3"/>
  <c r="G225" i="3"/>
  <c r="E257" i="3"/>
  <c r="D257" i="3"/>
  <c r="F257" i="3"/>
  <c r="G257" i="3"/>
  <c r="E271" i="3"/>
  <c r="G271" i="3"/>
  <c r="F271" i="3"/>
  <c r="D271" i="3"/>
  <c r="E331" i="3"/>
  <c r="G331" i="3"/>
  <c r="F331" i="3"/>
  <c r="D331" i="3"/>
  <c r="E67" i="3"/>
  <c r="G67" i="3"/>
  <c r="F67" i="3"/>
  <c r="E319" i="3"/>
  <c r="G319" i="3"/>
  <c r="F319" i="3"/>
  <c r="D319" i="3"/>
  <c r="E7" i="3"/>
  <c r="G7" i="3"/>
  <c r="F7" i="3"/>
  <c r="D19" i="3"/>
  <c r="E39" i="3"/>
  <c r="G39" i="3"/>
  <c r="F39" i="3"/>
  <c r="D67" i="3"/>
  <c r="E87" i="3"/>
  <c r="G87" i="3"/>
  <c r="F87" i="3"/>
  <c r="E129" i="3"/>
  <c r="D129" i="3"/>
  <c r="G129" i="3"/>
  <c r="F129" i="3"/>
  <c r="E161" i="3"/>
  <c r="D161" i="3"/>
  <c r="G161" i="3"/>
  <c r="F161" i="3"/>
  <c r="D7" i="3"/>
  <c r="E27" i="3"/>
  <c r="G27" i="3"/>
  <c r="F27" i="3"/>
  <c r="E59" i="3"/>
  <c r="G59" i="3"/>
  <c r="F59" i="3"/>
  <c r="D87" i="3"/>
  <c r="E91" i="3"/>
  <c r="G91" i="3"/>
  <c r="F91" i="3"/>
  <c r="E107" i="3"/>
  <c r="G107" i="3"/>
  <c r="F107" i="3"/>
  <c r="E153" i="3"/>
  <c r="D153" i="3"/>
  <c r="F153" i="3"/>
  <c r="G153" i="3"/>
  <c r="E185" i="3"/>
  <c r="D185" i="3"/>
  <c r="F185" i="3"/>
  <c r="G185" i="3"/>
  <c r="E217" i="3"/>
  <c r="D217" i="3"/>
  <c r="F217" i="3"/>
  <c r="G217" i="3"/>
  <c r="E249" i="3"/>
  <c r="D249" i="3"/>
  <c r="G249" i="3"/>
  <c r="F249" i="3"/>
  <c r="E287" i="3"/>
  <c r="G287" i="3"/>
  <c r="F287" i="3"/>
  <c r="D287" i="3"/>
  <c r="E83" i="3"/>
  <c r="G83" i="3"/>
  <c r="F83" i="3"/>
  <c r="E99" i="3"/>
  <c r="G99" i="3"/>
  <c r="F99" i="3"/>
  <c r="E115" i="3"/>
  <c r="G115" i="3"/>
  <c r="F115" i="3"/>
  <c r="E169" i="3"/>
  <c r="D169" i="3"/>
  <c r="F169" i="3"/>
  <c r="G169" i="3"/>
  <c r="E201" i="3"/>
  <c r="D201" i="3"/>
  <c r="G201" i="3"/>
  <c r="F201" i="3"/>
  <c r="E233" i="3"/>
  <c r="D233" i="3"/>
  <c r="G233" i="3"/>
  <c r="F233" i="3"/>
  <c r="E23" i="3"/>
  <c r="G23" i="3"/>
  <c r="F23" i="3"/>
  <c r="D35" i="3"/>
  <c r="D51" i="3"/>
  <c r="E55" i="3"/>
  <c r="G55" i="3"/>
  <c r="F55" i="3"/>
  <c r="E71" i="3"/>
  <c r="G71" i="3"/>
  <c r="F71" i="3"/>
  <c r="D99" i="3"/>
  <c r="E103" i="3"/>
  <c r="G103" i="3"/>
  <c r="F103" i="3"/>
  <c r="D115" i="3"/>
  <c r="E119" i="3"/>
  <c r="G119" i="3"/>
  <c r="F119" i="3"/>
  <c r="D119" i="3"/>
  <c r="E123" i="3"/>
  <c r="G123" i="3"/>
  <c r="F123" i="3"/>
  <c r="D123" i="3"/>
  <c r="E193" i="3"/>
  <c r="D193" i="3"/>
  <c r="F193" i="3"/>
  <c r="G193" i="3"/>
  <c r="E11" i="3"/>
  <c r="G11" i="3"/>
  <c r="F11" i="3"/>
  <c r="D39" i="3"/>
  <c r="E43" i="3"/>
  <c r="G43" i="3"/>
  <c r="F43" i="3"/>
  <c r="D55" i="3"/>
  <c r="D71" i="3"/>
  <c r="E75" i="3"/>
  <c r="G75" i="3"/>
  <c r="F75" i="3"/>
  <c r="D103" i="3"/>
  <c r="D11" i="3"/>
  <c r="E15" i="3"/>
  <c r="G15" i="3"/>
  <c r="F15" i="3"/>
  <c r="D27" i="3"/>
  <c r="E31" i="3"/>
  <c r="G31" i="3"/>
  <c r="F31" i="3"/>
  <c r="D43" i="3"/>
  <c r="E47" i="3"/>
  <c r="G47" i="3"/>
  <c r="F47" i="3"/>
  <c r="D59" i="3"/>
  <c r="E63" i="3"/>
  <c r="G63" i="3"/>
  <c r="F63" i="3"/>
  <c r="D75" i="3"/>
  <c r="E79" i="3"/>
  <c r="G79" i="3"/>
  <c r="F79" i="3"/>
  <c r="D91" i="3"/>
  <c r="E95" i="3"/>
  <c r="G95" i="3"/>
  <c r="F95" i="3"/>
  <c r="D107" i="3"/>
  <c r="E111" i="3"/>
  <c r="G111" i="3"/>
  <c r="F111" i="3"/>
  <c r="E145" i="3"/>
  <c r="D145" i="3"/>
  <c r="F145" i="3"/>
  <c r="G145" i="3"/>
  <c r="E177" i="3"/>
  <c r="D177" i="3"/>
  <c r="F177" i="3"/>
  <c r="G177" i="3"/>
  <c r="E209" i="3"/>
  <c r="D209" i="3"/>
  <c r="F209" i="3"/>
  <c r="G209" i="3"/>
  <c r="E241" i="3"/>
  <c r="D241" i="3"/>
  <c r="G241" i="3"/>
  <c r="F241" i="3"/>
  <c r="E303" i="3"/>
  <c r="G303" i="3"/>
  <c r="F303" i="3"/>
  <c r="D303" i="3"/>
  <c r="E339" i="3"/>
  <c r="G339" i="3"/>
  <c r="F339" i="3"/>
  <c r="E131" i="3"/>
  <c r="D131" i="3"/>
  <c r="E155" i="3"/>
  <c r="D155" i="3"/>
  <c r="E179" i="3"/>
  <c r="D179" i="3"/>
  <c r="E195" i="3"/>
  <c r="D195" i="3"/>
  <c r="E275" i="3"/>
  <c r="G275" i="3"/>
  <c r="F275" i="3"/>
  <c r="E307" i="3"/>
  <c r="G307" i="3"/>
  <c r="F307" i="3"/>
  <c r="D339" i="3"/>
  <c r="E141" i="3"/>
  <c r="D141" i="3"/>
  <c r="E149" i="3"/>
  <c r="D149" i="3"/>
  <c r="F155" i="3"/>
  <c r="E157" i="3"/>
  <c r="D157" i="3"/>
  <c r="E165" i="3"/>
  <c r="D165" i="3"/>
  <c r="E173" i="3"/>
  <c r="D173" i="3"/>
  <c r="F179" i="3"/>
  <c r="E181" i="3"/>
  <c r="D181" i="3"/>
  <c r="E189" i="3"/>
  <c r="D189" i="3"/>
  <c r="F195" i="3"/>
  <c r="E197" i="3"/>
  <c r="D197" i="3"/>
  <c r="E205" i="3"/>
  <c r="D205" i="3"/>
  <c r="E213" i="3"/>
  <c r="D213" i="3"/>
  <c r="E221" i="3"/>
  <c r="D221" i="3"/>
  <c r="E229" i="3"/>
  <c r="D229" i="3"/>
  <c r="E237" i="3"/>
  <c r="D237" i="3"/>
  <c r="E245" i="3"/>
  <c r="D245" i="3"/>
  <c r="E253" i="3"/>
  <c r="D253" i="3"/>
  <c r="E263" i="3"/>
  <c r="G263" i="3"/>
  <c r="F263" i="3"/>
  <c r="D275" i="3"/>
  <c r="E279" i="3"/>
  <c r="G279" i="3"/>
  <c r="F279" i="3"/>
  <c r="E295" i="3"/>
  <c r="G295" i="3"/>
  <c r="F295" i="3"/>
  <c r="D307" i="3"/>
  <c r="E311" i="3"/>
  <c r="G311" i="3"/>
  <c r="F311" i="3"/>
  <c r="E327" i="3"/>
  <c r="G327" i="3"/>
  <c r="F327" i="3"/>
  <c r="E335" i="3"/>
  <c r="G335" i="3"/>
  <c r="F335" i="3"/>
  <c r="E139" i="3"/>
  <c r="D139" i="3"/>
  <c r="E147" i="3"/>
  <c r="D147" i="3"/>
  <c r="E163" i="3"/>
  <c r="D163" i="3"/>
  <c r="E171" i="3"/>
  <c r="D171" i="3"/>
  <c r="E187" i="3"/>
  <c r="D187" i="3"/>
  <c r="E203" i="3"/>
  <c r="D203" i="3"/>
  <c r="E211" i="3"/>
  <c r="D211" i="3"/>
  <c r="E219" i="3"/>
  <c r="D219" i="3"/>
  <c r="E227" i="3"/>
  <c r="D227" i="3"/>
  <c r="E235" i="3"/>
  <c r="D235" i="3"/>
  <c r="E243" i="3"/>
  <c r="D243" i="3"/>
  <c r="E251" i="3"/>
  <c r="D251" i="3"/>
  <c r="E259" i="3"/>
  <c r="G259" i="3"/>
  <c r="F259" i="3"/>
  <c r="E291" i="3"/>
  <c r="G291" i="3"/>
  <c r="F291" i="3"/>
  <c r="E323" i="3"/>
  <c r="G323" i="3"/>
  <c r="F323" i="3"/>
  <c r="E125" i="3"/>
  <c r="D125" i="3"/>
  <c r="F131" i="3"/>
  <c r="E133" i="3"/>
  <c r="D133" i="3"/>
  <c r="F139" i="3"/>
  <c r="D5" i="3"/>
  <c r="D9" i="3"/>
  <c r="D13" i="3"/>
  <c r="D17" i="3"/>
  <c r="D21" i="3"/>
  <c r="D25" i="3"/>
  <c r="D29" i="3"/>
  <c r="D33" i="3"/>
  <c r="D37" i="3"/>
  <c r="D41" i="3"/>
  <c r="D45" i="3"/>
  <c r="D49" i="3"/>
  <c r="D53" i="3"/>
  <c r="D57" i="3"/>
  <c r="D61" i="3"/>
  <c r="D65" i="3"/>
  <c r="D69" i="3"/>
  <c r="D73" i="3"/>
  <c r="D77" i="3"/>
  <c r="D81" i="3"/>
  <c r="D85" i="3"/>
  <c r="D89" i="3"/>
  <c r="D93" i="3"/>
  <c r="D97" i="3"/>
  <c r="D101" i="3"/>
  <c r="D105" i="3"/>
  <c r="D109" i="3"/>
  <c r="D113" i="3"/>
  <c r="D117" i="3"/>
  <c r="D121" i="3"/>
  <c r="F125" i="3"/>
  <c r="E127" i="3"/>
  <c r="D127" i="3"/>
  <c r="G131" i="3"/>
  <c r="F133" i="3"/>
  <c r="E135" i="3"/>
  <c r="D135" i="3"/>
  <c r="G139" i="3"/>
  <c r="F141" i="3"/>
  <c r="E143" i="3"/>
  <c r="D143" i="3"/>
  <c r="G147" i="3"/>
  <c r="F149" i="3"/>
  <c r="E151" i="3"/>
  <c r="D151" i="3"/>
  <c r="G155" i="3"/>
  <c r="F157" i="3"/>
  <c r="E159" i="3"/>
  <c r="D159" i="3"/>
  <c r="G163" i="3"/>
  <c r="F165" i="3"/>
  <c r="E167" i="3"/>
  <c r="D167" i="3"/>
  <c r="G171" i="3"/>
  <c r="F173" i="3"/>
  <c r="E175" i="3"/>
  <c r="D175" i="3"/>
  <c r="G179" i="3"/>
  <c r="F181" i="3"/>
  <c r="E183" i="3"/>
  <c r="D183" i="3"/>
  <c r="G187" i="3"/>
  <c r="F189" i="3"/>
  <c r="E191" i="3"/>
  <c r="D191" i="3"/>
  <c r="G195" i="3"/>
  <c r="F197" i="3"/>
  <c r="E199" i="3"/>
  <c r="D199" i="3"/>
  <c r="G203" i="3"/>
  <c r="F205" i="3"/>
  <c r="E207" i="3"/>
  <c r="D207" i="3"/>
  <c r="G211" i="3"/>
  <c r="F213" i="3"/>
  <c r="E215" i="3"/>
  <c r="D215" i="3"/>
  <c r="G219" i="3"/>
  <c r="F221" i="3"/>
  <c r="E223" i="3"/>
  <c r="D223" i="3"/>
  <c r="G227" i="3"/>
  <c r="F229" i="3"/>
  <c r="E231" i="3"/>
  <c r="D231" i="3"/>
  <c r="G235" i="3"/>
  <c r="F237" i="3"/>
  <c r="E239" i="3"/>
  <c r="D239" i="3"/>
  <c r="G243" i="3"/>
  <c r="F245" i="3"/>
  <c r="E247" i="3"/>
  <c r="D247" i="3"/>
  <c r="G251" i="3"/>
  <c r="F253" i="3"/>
  <c r="E255" i="3"/>
  <c r="D255" i="3"/>
  <c r="D263" i="3"/>
  <c r="E267" i="3"/>
  <c r="G267" i="3"/>
  <c r="F267" i="3"/>
  <c r="D279" i="3"/>
  <c r="E283" i="3"/>
  <c r="G283" i="3"/>
  <c r="F283" i="3"/>
  <c r="D295" i="3"/>
  <c r="E299" i="3"/>
  <c r="G299" i="3"/>
  <c r="F299" i="3"/>
  <c r="D311" i="3"/>
  <c r="E315" i="3"/>
  <c r="G315" i="3"/>
  <c r="F315" i="3"/>
  <c r="D327" i="3"/>
  <c r="D335" i="3"/>
  <c r="D261" i="3"/>
  <c r="D265" i="3"/>
  <c r="D269" i="3"/>
  <c r="D273" i="3"/>
  <c r="D277" i="3"/>
  <c r="D281" i="3"/>
  <c r="D285" i="3"/>
  <c r="D289" i="3"/>
  <c r="D293" i="3"/>
  <c r="D297" i="3"/>
  <c r="D301" i="3"/>
  <c r="D305" i="3"/>
  <c r="D309" i="3"/>
  <c r="D313" i="3"/>
  <c r="D317" i="3"/>
  <c r="D321" i="3"/>
  <c r="D325" i="3"/>
  <c r="C38" i="21" l="1"/>
  <c r="G24" i="21"/>
  <c r="G22" i="21"/>
  <c r="C18" i="21" s="1"/>
  <c r="G36" i="21"/>
  <c r="G37" i="21"/>
  <c r="E6" i="17"/>
  <c r="M4" i="17"/>
  <c r="N4" i="17"/>
  <c r="L4" i="17"/>
  <c r="K4" i="17"/>
  <c r="I4" i="17"/>
  <c r="E7" i="17" l="1"/>
  <c r="I5" i="17"/>
  <c r="J5" i="17"/>
  <c r="E8" i="17" l="1"/>
  <c r="I6" i="17" s="1"/>
  <c r="M5" i="17"/>
  <c r="N5" i="17"/>
  <c r="K5" i="17"/>
  <c r="L5" i="17"/>
  <c r="J6" i="17" l="1"/>
  <c r="K6" i="17" s="1"/>
  <c r="E9" i="17"/>
  <c r="N6" i="17" l="1"/>
  <c r="L6" i="17"/>
  <c r="M6" i="17"/>
  <c r="J7" i="17"/>
  <c r="I7" i="17"/>
  <c r="E10" i="17"/>
  <c r="J8" i="17" l="1"/>
  <c r="I8" i="17"/>
  <c r="L7" i="17"/>
  <c r="N7" i="17"/>
  <c r="M7" i="17"/>
  <c r="K7" i="17"/>
  <c r="E11" i="17"/>
  <c r="L8" i="17" l="1"/>
  <c r="N8" i="17"/>
  <c r="K8" i="17"/>
  <c r="M8" i="17"/>
  <c r="E12" i="17"/>
  <c r="E13" i="17" l="1"/>
  <c r="I9" i="17" s="1"/>
  <c r="J9" i="17" l="1"/>
  <c r="E14" i="17"/>
  <c r="N9" i="17" l="1"/>
  <c r="L9" i="17"/>
  <c r="K9" i="17"/>
  <c r="M9" i="17"/>
  <c r="E15" i="17"/>
  <c r="I10" i="17" s="1"/>
  <c r="J10" i="17" l="1"/>
  <c r="N10" i="17" s="1"/>
  <c r="E16" i="17"/>
  <c r="J11" i="17" s="1"/>
  <c r="K10" i="17" l="1"/>
  <c r="L10" i="17"/>
  <c r="M10" i="17"/>
  <c r="N11" i="17"/>
  <c r="M11" i="17"/>
  <c r="K11" i="17"/>
  <c r="L11" i="17"/>
  <c r="E17" i="17"/>
  <c r="E18" i="17" l="1"/>
  <c r="I12" i="17"/>
  <c r="J13" i="17"/>
  <c r="M13" i="17" s="1"/>
  <c r="J12" i="17"/>
  <c r="I11" i="17"/>
  <c r="I13" i="17"/>
  <c r="L13" i="17" l="1"/>
  <c r="N13" i="17"/>
  <c r="K13" i="17"/>
  <c r="E19" i="17"/>
  <c r="M12" i="17"/>
  <c r="K12" i="17"/>
  <c r="L12" i="17"/>
  <c r="N12" i="17"/>
  <c r="E20" i="17" l="1"/>
  <c r="I15" i="17" s="1"/>
  <c r="I14" i="17"/>
  <c r="J14" i="17"/>
  <c r="J15" i="17" l="1"/>
  <c r="L15" i="17" s="1"/>
  <c r="N14" i="17"/>
  <c r="K14" i="17"/>
  <c r="M14" i="17"/>
  <c r="L14" i="17"/>
  <c r="E21" i="17"/>
  <c r="M15" i="17" l="1"/>
  <c r="N15" i="17"/>
  <c r="K15" i="17"/>
  <c r="E22" i="17"/>
  <c r="I16" i="17"/>
  <c r="J16" i="17"/>
  <c r="L16" i="17" l="1"/>
  <c r="N16" i="17"/>
  <c r="M16" i="17"/>
  <c r="K16" i="17"/>
  <c r="E23" i="17"/>
  <c r="J17" i="17" l="1"/>
  <c r="I17" i="17"/>
  <c r="E24" i="17"/>
  <c r="I18" i="17" s="1"/>
  <c r="L17" i="17" l="1"/>
  <c r="K17" i="17"/>
  <c r="N17" i="17"/>
  <c r="M17" i="17"/>
  <c r="J18" i="17"/>
  <c r="K18" i="17" s="1"/>
  <c r="E25" i="17"/>
  <c r="I19" i="17" s="1"/>
  <c r="J19" i="17" l="1"/>
  <c r="L19" i="17" s="1"/>
  <c r="M18" i="17"/>
  <c r="L18" i="17"/>
  <c r="N18" i="17"/>
  <c r="E26" i="17"/>
  <c r="I20" i="17" s="1"/>
  <c r="J20" i="17" l="1"/>
  <c r="N19" i="17"/>
  <c r="K19" i="17"/>
  <c r="M19" i="17"/>
  <c r="E27" i="17"/>
  <c r="N20" i="17"/>
  <c r="K20" i="17"/>
  <c r="M20" i="17"/>
  <c r="L20" i="17"/>
  <c r="E28" i="17" l="1"/>
  <c r="E29" i="17" l="1"/>
  <c r="J21" i="17" l="1"/>
  <c r="I21" i="17"/>
  <c r="E30" i="17"/>
  <c r="J22" i="17" s="1"/>
  <c r="K21" i="17" l="1"/>
  <c r="M21" i="17"/>
  <c r="N21" i="17"/>
  <c r="L21" i="17"/>
  <c r="N22" i="17"/>
  <c r="L22" i="17"/>
  <c r="M22" i="17"/>
  <c r="K22" i="17"/>
  <c r="E31" i="17"/>
  <c r="I23" i="17" l="1"/>
  <c r="J23" i="17"/>
  <c r="E32" i="17"/>
  <c r="N23" i="17" l="1"/>
  <c r="L23" i="17"/>
  <c r="K23" i="17"/>
  <c r="M23" i="17"/>
  <c r="E33" i="17"/>
  <c r="J24" i="17" s="1"/>
  <c r="M24" i="17" l="1"/>
  <c r="N24" i="17"/>
  <c r="K24" i="17"/>
  <c r="L24" i="17"/>
  <c r="I24" i="17"/>
  <c r="E34" i="17"/>
  <c r="S476" i="1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S409" i="11"/>
  <c r="S408" i="11"/>
  <c r="S407" i="11"/>
  <c r="S406" i="11"/>
  <c r="S405" i="11"/>
  <c r="S404" i="11"/>
  <c r="S403" i="11"/>
  <c r="S402" i="11"/>
  <c r="S401" i="11"/>
  <c r="S400" i="11"/>
  <c r="S399" i="11"/>
  <c r="S398" i="11"/>
  <c r="S397" i="11"/>
  <c r="S396" i="11"/>
  <c r="S395" i="11"/>
  <c r="S394" i="11"/>
  <c r="S393" i="11"/>
  <c r="S392" i="11"/>
  <c r="D386" i="17" s="1"/>
  <c r="S391" i="11"/>
  <c r="S390" i="11"/>
  <c r="S389" i="11"/>
  <c r="S388" i="11"/>
  <c r="S387" i="11"/>
  <c r="S386" i="11"/>
  <c r="S385" i="11"/>
  <c r="S384" i="11"/>
  <c r="S383" i="11"/>
  <c r="S382" i="11"/>
  <c r="S381" i="11"/>
  <c r="S380" i="11"/>
  <c r="S379" i="11"/>
  <c r="S378" i="11"/>
  <c r="S377" i="11"/>
  <c r="S376" i="11"/>
  <c r="S375" i="11"/>
  <c r="S374" i="11"/>
  <c r="S373" i="11"/>
  <c r="S372" i="11"/>
  <c r="S371" i="11"/>
  <c r="S370" i="11"/>
  <c r="S369" i="11"/>
  <c r="S368" i="11"/>
  <c r="S367" i="11"/>
  <c r="S366" i="11"/>
  <c r="S365" i="11"/>
  <c r="S364" i="11"/>
  <c r="S363" i="11"/>
  <c r="S362" i="11"/>
  <c r="S361" i="11"/>
  <c r="S360" i="11"/>
  <c r="S359" i="11"/>
  <c r="S358" i="11"/>
  <c r="S357" i="11"/>
  <c r="S356" i="11"/>
  <c r="S355" i="11"/>
  <c r="S354" i="11"/>
  <c r="S353" i="11"/>
  <c r="S352" i="11"/>
  <c r="S351" i="11"/>
  <c r="S350" i="11"/>
  <c r="S349" i="11"/>
  <c r="S348" i="11"/>
  <c r="S347" i="11"/>
  <c r="S346" i="11"/>
  <c r="S345" i="11"/>
  <c r="S344" i="11"/>
  <c r="S343" i="11"/>
  <c r="S342" i="11"/>
  <c r="S341" i="11"/>
  <c r="S340" i="11"/>
  <c r="S339" i="11"/>
  <c r="S338" i="11"/>
  <c r="S337" i="11"/>
  <c r="S336" i="11"/>
  <c r="S335" i="11"/>
  <c r="S334" i="11"/>
  <c r="S333" i="11"/>
  <c r="S332" i="11"/>
  <c r="S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S306" i="11"/>
  <c r="S305" i="11"/>
  <c r="S304" i="11"/>
  <c r="S303" i="11"/>
  <c r="S302" i="11"/>
  <c r="S301" i="11"/>
  <c r="S300" i="11"/>
  <c r="S299" i="11"/>
  <c r="S298" i="11"/>
  <c r="S297" i="11"/>
  <c r="S296" i="11"/>
  <c r="S295" i="11"/>
  <c r="S294" i="11"/>
  <c r="S293" i="11"/>
  <c r="S292" i="11"/>
  <c r="S291" i="11"/>
  <c r="S290" i="11"/>
  <c r="S289" i="11"/>
  <c r="S288" i="11"/>
  <c r="S287" i="11"/>
  <c r="S286" i="11"/>
  <c r="S285" i="11"/>
  <c r="S284" i="11"/>
  <c r="S283" i="11"/>
  <c r="S282" i="11"/>
  <c r="S281" i="11"/>
  <c r="S280" i="11"/>
  <c r="S279" i="11"/>
  <c r="S278" i="11"/>
  <c r="S277" i="11"/>
  <c r="S276" i="11"/>
  <c r="S275" i="11"/>
  <c r="S274" i="11"/>
  <c r="S273" i="11"/>
  <c r="S272" i="11"/>
  <c r="S271" i="11"/>
  <c r="S270" i="11"/>
  <c r="S269" i="11"/>
  <c r="S268" i="11"/>
  <c r="S267" i="11"/>
  <c r="S266" i="11"/>
  <c r="S265" i="11"/>
  <c r="S264" i="11"/>
  <c r="S263" i="11"/>
  <c r="S262" i="11"/>
  <c r="S261" i="11"/>
  <c r="S260" i="11"/>
  <c r="S259" i="11"/>
  <c r="S258" i="11"/>
  <c r="S257" i="11"/>
  <c r="S256" i="11"/>
  <c r="S255" i="11"/>
  <c r="S254" i="11"/>
  <c r="S253" i="11"/>
  <c r="S252" i="11"/>
  <c r="S251" i="11"/>
  <c r="S250" i="11"/>
  <c r="S249" i="11"/>
  <c r="S248" i="11"/>
  <c r="S247" i="11"/>
  <c r="S246" i="11"/>
  <c r="S245" i="11"/>
  <c r="S244" i="11"/>
  <c r="S243" i="11"/>
  <c r="S242" i="11"/>
  <c r="S241" i="11"/>
  <c r="S240" i="11"/>
  <c r="S239" i="11"/>
  <c r="S238" i="11"/>
  <c r="S237" i="11"/>
  <c r="S236" i="11"/>
  <c r="S235" i="11"/>
  <c r="S234" i="11"/>
  <c r="S233" i="11"/>
  <c r="S232" i="11"/>
  <c r="S231" i="11"/>
  <c r="S230" i="11"/>
  <c r="S229" i="11"/>
  <c r="S228" i="11"/>
  <c r="S227" i="11"/>
  <c r="S226" i="11"/>
  <c r="S225" i="11"/>
  <c r="S224" i="11"/>
  <c r="S223" i="11"/>
  <c r="S222" i="11"/>
  <c r="S221" i="11"/>
  <c r="S220" i="11"/>
  <c r="S219" i="11"/>
  <c r="S218" i="11"/>
  <c r="S217" i="11"/>
  <c r="S216" i="11"/>
  <c r="S215" i="11"/>
  <c r="S214" i="11"/>
  <c r="S213" i="11"/>
  <c r="S212" i="11"/>
  <c r="S211" i="11"/>
  <c r="S210" i="11"/>
  <c r="S209" i="11"/>
  <c r="S208" i="11"/>
  <c r="S207" i="11"/>
  <c r="S206" i="11"/>
  <c r="S205" i="11"/>
  <c r="S204" i="11"/>
  <c r="S203" i="11"/>
  <c r="S202" i="11"/>
  <c r="S201" i="11"/>
  <c r="S200" i="11"/>
  <c r="S199" i="11"/>
  <c r="S198" i="11"/>
  <c r="S197" i="11"/>
  <c r="S196" i="11"/>
  <c r="S195" i="11"/>
  <c r="S194" i="11"/>
  <c r="S193" i="11"/>
  <c r="S192" i="11"/>
  <c r="S191" i="11"/>
  <c r="S190" i="11"/>
  <c r="S189" i="11"/>
  <c r="S188" i="11"/>
  <c r="S187" i="11"/>
  <c r="S186" i="11"/>
  <c r="S185" i="11"/>
  <c r="S184" i="11"/>
  <c r="S183" i="11"/>
  <c r="S182" i="11"/>
  <c r="S181" i="11"/>
  <c r="S180" i="11"/>
  <c r="S179" i="11"/>
  <c r="S178" i="11"/>
  <c r="S177" i="11"/>
  <c r="S176" i="11"/>
  <c r="S175" i="11"/>
  <c r="S174" i="11"/>
  <c r="S173" i="11"/>
  <c r="S172" i="11"/>
  <c r="S171" i="11"/>
  <c r="S170" i="11"/>
  <c r="S169" i="11"/>
  <c r="S168" i="11"/>
  <c r="S167" i="11"/>
  <c r="S166" i="11"/>
  <c r="S165" i="11"/>
  <c r="S164" i="11"/>
  <c r="S163" i="11"/>
  <c r="S162" i="11"/>
  <c r="S161" i="11"/>
  <c r="S160" i="11"/>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S5" i="11"/>
  <c r="S4" i="11"/>
  <c r="S3" i="11"/>
  <c r="U3" i="11" s="1"/>
  <c r="AJ557" i="10"/>
  <c r="AJ558" i="10"/>
  <c r="I25" i="17" l="1"/>
  <c r="J25" i="17"/>
  <c r="E35" i="17"/>
  <c r="J26" i="17" s="1"/>
  <c r="U4" i="11"/>
  <c r="U5" i="11" s="1"/>
  <c r="U6" i="11" s="1"/>
  <c r="U7" i="11" s="1"/>
  <c r="U8" i="11" s="1"/>
  <c r="U9" i="11" s="1"/>
  <c r="U10" i="11" s="1"/>
  <c r="U11" i="11" s="1"/>
  <c r="U12" i="11" s="1"/>
  <c r="U13" i="11" s="1"/>
  <c r="U14" i="11" s="1"/>
  <c r="U15" i="11" s="1"/>
  <c r="U16" i="11" s="1"/>
  <c r="U17" i="11" s="1"/>
  <c r="U18" i="11" s="1"/>
  <c r="U19" i="11" s="1"/>
  <c r="U20" i="11" s="1"/>
  <c r="U21" i="11" s="1"/>
  <c r="U22" i="11" s="1"/>
  <c r="U23" i="11" s="1"/>
  <c r="U24" i="11" s="1"/>
  <c r="U25" i="11" s="1"/>
  <c r="U26" i="11" s="1"/>
  <c r="U27" i="11" s="1"/>
  <c r="U28" i="11" s="1"/>
  <c r="U29" i="11" s="1"/>
  <c r="U30" i="11" s="1"/>
  <c r="U31" i="11" s="1"/>
  <c r="U32" i="11" s="1"/>
  <c r="U33" i="11" s="1"/>
  <c r="U34" i="11" s="1"/>
  <c r="U35" i="11" s="1"/>
  <c r="U36" i="11" s="1"/>
  <c r="U37" i="11" s="1"/>
  <c r="U38" i="11" s="1"/>
  <c r="U39" i="11" s="1"/>
  <c r="U40" i="11" s="1"/>
  <c r="U41" i="11" s="1"/>
  <c r="U42" i="11" s="1"/>
  <c r="U43" i="11" s="1"/>
  <c r="U44" i="11" s="1"/>
  <c r="U45" i="11" s="1"/>
  <c r="U46" i="11" s="1"/>
  <c r="U47" i="11" s="1"/>
  <c r="U48" i="11" s="1"/>
  <c r="U49" i="11" s="1"/>
  <c r="U50" i="11" s="1"/>
  <c r="U51" i="11" s="1"/>
  <c r="U52" i="11" s="1"/>
  <c r="U53" i="11" s="1"/>
  <c r="U54" i="11" s="1"/>
  <c r="U55" i="11" s="1"/>
  <c r="U56" i="11" s="1"/>
  <c r="U57" i="11" s="1"/>
  <c r="U58" i="11" s="1"/>
  <c r="U59" i="11" s="1"/>
  <c r="U60" i="11" s="1"/>
  <c r="U61" i="11" s="1"/>
  <c r="U62" i="11" s="1"/>
  <c r="U63" i="11" s="1"/>
  <c r="U64" i="11" s="1"/>
  <c r="U65" i="11" s="1"/>
  <c r="U66" i="11" s="1"/>
  <c r="U67" i="11" s="1"/>
  <c r="U68" i="11" s="1"/>
  <c r="U69" i="11" s="1"/>
  <c r="U70" i="11" s="1"/>
  <c r="U71" i="11" s="1"/>
  <c r="U72" i="11" s="1"/>
  <c r="U73" i="11" s="1"/>
  <c r="U74" i="11" s="1"/>
  <c r="U75" i="11" s="1"/>
  <c r="U76" i="11" s="1"/>
  <c r="U77" i="11" s="1"/>
  <c r="U78" i="11" s="1"/>
  <c r="U79" i="11" s="1"/>
  <c r="U80" i="11" s="1"/>
  <c r="U81" i="11" s="1"/>
  <c r="U82" i="11" s="1"/>
  <c r="U83" i="11" s="1"/>
  <c r="U84" i="11" s="1"/>
  <c r="U85" i="11" s="1"/>
  <c r="U86" i="11" s="1"/>
  <c r="U87" i="11" s="1"/>
  <c r="U88" i="11" s="1"/>
  <c r="U89" i="11" s="1"/>
  <c r="U90" i="11" s="1"/>
  <c r="U91" i="11" s="1"/>
  <c r="U92" i="11" s="1"/>
  <c r="U93" i="11" s="1"/>
  <c r="U94" i="11" s="1"/>
  <c r="U95" i="11" s="1"/>
  <c r="U96" i="11" s="1"/>
  <c r="U97" i="11" s="1"/>
  <c r="U98" i="11" s="1"/>
  <c r="U99" i="11" s="1"/>
  <c r="U100" i="11" s="1"/>
  <c r="U101" i="11" s="1"/>
  <c r="U102" i="11" s="1"/>
  <c r="U103" i="11" s="1"/>
  <c r="U104" i="11" s="1"/>
  <c r="U105" i="11" s="1"/>
  <c r="U106" i="11" s="1"/>
  <c r="U107" i="11" s="1"/>
  <c r="U108" i="11" s="1"/>
  <c r="U109" i="11" s="1"/>
  <c r="U110" i="11" s="1"/>
  <c r="U111" i="11" s="1"/>
  <c r="U112" i="11" s="1"/>
  <c r="U113" i="11" s="1"/>
  <c r="U114" i="11" s="1"/>
  <c r="U115" i="11" s="1"/>
  <c r="U116" i="11" s="1"/>
  <c r="U117" i="11" s="1"/>
  <c r="U118" i="11" s="1"/>
  <c r="U119" i="11" s="1"/>
  <c r="U120" i="11" s="1"/>
  <c r="U121" i="11" s="1"/>
  <c r="U122" i="11" s="1"/>
  <c r="U123" i="11" s="1"/>
  <c r="U124" i="11" s="1"/>
  <c r="U125" i="11" s="1"/>
  <c r="U126" i="11" s="1"/>
  <c r="U127" i="11" s="1"/>
  <c r="U128" i="11" s="1"/>
  <c r="U129" i="11" s="1"/>
  <c r="U130" i="11" s="1"/>
  <c r="U131" i="11" s="1"/>
  <c r="U132" i="11" s="1"/>
  <c r="U133" i="11" s="1"/>
  <c r="U134" i="11" s="1"/>
  <c r="U135" i="11" s="1"/>
  <c r="U136" i="11" s="1"/>
  <c r="U137" i="11" s="1"/>
  <c r="U138" i="11" s="1"/>
  <c r="U139" i="11" s="1"/>
  <c r="U140" i="11" s="1"/>
  <c r="U141" i="11" s="1"/>
  <c r="U142" i="11" s="1"/>
  <c r="U143" i="11" s="1"/>
  <c r="U144" i="11" s="1"/>
  <c r="U145" i="11" s="1"/>
  <c r="U146" i="11" s="1"/>
  <c r="U147" i="11" s="1"/>
  <c r="U148" i="11" s="1"/>
  <c r="U149" i="11" s="1"/>
  <c r="U150" i="11" s="1"/>
  <c r="U151" i="11" s="1"/>
  <c r="U152" i="11" s="1"/>
  <c r="U153" i="11" s="1"/>
  <c r="U154" i="11" s="1"/>
  <c r="U155" i="11" s="1"/>
  <c r="U156" i="11" s="1"/>
  <c r="U157" i="11" s="1"/>
  <c r="U158" i="11" s="1"/>
  <c r="U159" i="11" s="1"/>
  <c r="U160" i="11" s="1"/>
  <c r="U161" i="11" s="1"/>
  <c r="U162" i="11" s="1"/>
  <c r="U163" i="11" s="1"/>
  <c r="U164" i="11" s="1"/>
  <c r="U165" i="11" s="1"/>
  <c r="U166" i="11" s="1"/>
  <c r="U167" i="11" s="1"/>
  <c r="U168" i="11" s="1"/>
  <c r="U169" i="11" s="1"/>
  <c r="U170" i="11" s="1"/>
  <c r="U171" i="11" s="1"/>
  <c r="U172" i="11" s="1"/>
  <c r="U173" i="11" s="1"/>
  <c r="U174" i="11" s="1"/>
  <c r="U175" i="11" s="1"/>
  <c r="U176" i="11" s="1"/>
  <c r="U177" i="11" s="1"/>
  <c r="U178" i="11" s="1"/>
  <c r="U179" i="11" s="1"/>
  <c r="U180" i="11" s="1"/>
  <c r="U181" i="11" s="1"/>
  <c r="U182" i="11" s="1"/>
  <c r="U183" i="11" s="1"/>
  <c r="U184" i="11" s="1"/>
  <c r="U185" i="11" s="1"/>
  <c r="U186" i="11" s="1"/>
  <c r="U187" i="11" s="1"/>
  <c r="U188" i="11" s="1"/>
  <c r="U189" i="11" s="1"/>
  <c r="U190" i="11" s="1"/>
  <c r="U191" i="11" s="1"/>
  <c r="U192" i="11" s="1"/>
  <c r="U193" i="11" s="1"/>
  <c r="U194" i="11" s="1"/>
  <c r="U195" i="11" s="1"/>
  <c r="U196" i="11" s="1"/>
  <c r="U197" i="11" s="1"/>
  <c r="U198" i="11" s="1"/>
  <c r="U199" i="11" s="1"/>
  <c r="U200" i="11" s="1"/>
  <c r="U201" i="11" s="1"/>
  <c r="U202" i="11" s="1"/>
  <c r="U203" i="11" s="1"/>
  <c r="U204" i="11" s="1"/>
  <c r="U205" i="11" s="1"/>
  <c r="U206" i="11" s="1"/>
  <c r="U207" i="11" s="1"/>
  <c r="U208" i="11" s="1"/>
  <c r="U209" i="11" s="1"/>
  <c r="U210" i="11" s="1"/>
  <c r="U211" i="11" s="1"/>
  <c r="U212" i="11" s="1"/>
  <c r="U213" i="11" s="1"/>
  <c r="U214" i="11" s="1"/>
  <c r="U215" i="11" s="1"/>
  <c r="U216" i="11" s="1"/>
  <c r="U217" i="11" s="1"/>
  <c r="U218" i="11" s="1"/>
  <c r="U219" i="11" s="1"/>
  <c r="U220" i="11" s="1"/>
  <c r="U221" i="11" s="1"/>
  <c r="U222" i="11" s="1"/>
  <c r="U223" i="11" s="1"/>
  <c r="U224" i="11" s="1"/>
  <c r="U225" i="11" s="1"/>
  <c r="U226" i="11" s="1"/>
  <c r="U227" i="11" s="1"/>
  <c r="U228" i="11" s="1"/>
  <c r="U229" i="11" s="1"/>
  <c r="U230" i="11" s="1"/>
  <c r="U231" i="11" s="1"/>
  <c r="U232" i="11" s="1"/>
  <c r="U233" i="11" s="1"/>
  <c r="U234" i="11" s="1"/>
  <c r="U235" i="11" s="1"/>
  <c r="U236" i="11" s="1"/>
  <c r="U237" i="11" s="1"/>
  <c r="U238" i="11" s="1"/>
  <c r="U239" i="11" s="1"/>
  <c r="U240" i="11" s="1"/>
  <c r="U241" i="11" s="1"/>
  <c r="U242" i="11" s="1"/>
  <c r="U243" i="11" s="1"/>
  <c r="U244" i="11" s="1"/>
  <c r="U245" i="11" s="1"/>
  <c r="U246" i="11" s="1"/>
  <c r="U247" i="11" s="1"/>
  <c r="U248" i="11" s="1"/>
  <c r="U249" i="11" s="1"/>
  <c r="U250" i="11" s="1"/>
  <c r="U251" i="11" s="1"/>
  <c r="U252" i="11" s="1"/>
  <c r="U253" i="11" s="1"/>
  <c r="U254" i="11" s="1"/>
  <c r="U255" i="11" s="1"/>
  <c r="U256" i="11" s="1"/>
  <c r="U257" i="11" s="1"/>
  <c r="U258" i="11" s="1"/>
  <c r="U259" i="11" s="1"/>
  <c r="U260" i="11" s="1"/>
  <c r="U261" i="11" s="1"/>
  <c r="U262" i="11" s="1"/>
  <c r="U263" i="11" s="1"/>
  <c r="U264" i="11" s="1"/>
  <c r="U265" i="11" s="1"/>
  <c r="U266" i="11" s="1"/>
  <c r="U267" i="11" s="1"/>
  <c r="U268" i="11" s="1"/>
  <c r="U269" i="11" s="1"/>
  <c r="U270" i="11" s="1"/>
  <c r="U271" i="11" s="1"/>
  <c r="U272" i="11" s="1"/>
  <c r="U273" i="11" s="1"/>
  <c r="U274" i="11" s="1"/>
  <c r="U275" i="11" s="1"/>
  <c r="U276" i="11" s="1"/>
  <c r="U277" i="11" s="1"/>
  <c r="U278" i="11" s="1"/>
  <c r="U279" i="11" s="1"/>
  <c r="U280" i="11" s="1"/>
  <c r="U281" i="11" s="1"/>
  <c r="U282" i="11" s="1"/>
  <c r="U283" i="11" s="1"/>
  <c r="U284" i="11" s="1"/>
  <c r="U285" i="11" s="1"/>
  <c r="U286" i="11" s="1"/>
  <c r="U287" i="11" s="1"/>
  <c r="U288" i="11" s="1"/>
  <c r="U289" i="11" s="1"/>
  <c r="U290" i="11" s="1"/>
  <c r="U291" i="11" s="1"/>
  <c r="U292" i="11" s="1"/>
  <c r="U293" i="11" s="1"/>
  <c r="U294" i="11" s="1"/>
  <c r="U295" i="11" s="1"/>
  <c r="U296" i="11" s="1"/>
  <c r="U297" i="11" s="1"/>
  <c r="U298" i="11" s="1"/>
  <c r="U299" i="11" s="1"/>
  <c r="U300" i="11" s="1"/>
  <c r="U301" i="11" s="1"/>
  <c r="U302" i="11" s="1"/>
  <c r="U303" i="11" s="1"/>
  <c r="U304" i="11" s="1"/>
  <c r="U305" i="11" s="1"/>
  <c r="U306" i="11" s="1"/>
  <c r="U307" i="11" s="1"/>
  <c r="U308" i="11" s="1"/>
  <c r="U309" i="11" s="1"/>
  <c r="U310" i="11" s="1"/>
  <c r="U311" i="11" s="1"/>
  <c r="U312" i="11" s="1"/>
  <c r="U313" i="11" s="1"/>
  <c r="U314" i="11" s="1"/>
  <c r="U315" i="11" s="1"/>
  <c r="U316" i="11" s="1"/>
  <c r="U317" i="11" s="1"/>
  <c r="U318" i="11" s="1"/>
  <c r="U319" i="11" s="1"/>
  <c r="U320" i="11" s="1"/>
  <c r="U321" i="11" s="1"/>
  <c r="U322" i="11" s="1"/>
  <c r="U323" i="11" s="1"/>
  <c r="U324" i="11" s="1"/>
  <c r="U325" i="11" s="1"/>
  <c r="U326" i="11" s="1"/>
  <c r="U327" i="11" s="1"/>
  <c r="U328" i="11" s="1"/>
  <c r="U329" i="11" s="1"/>
  <c r="U330" i="11" s="1"/>
  <c r="U331" i="11" s="1"/>
  <c r="U332" i="11" s="1"/>
  <c r="U333" i="11" s="1"/>
  <c r="U334" i="11" s="1"/>
  <c r="U335" i="11" s="1"/>
  <c r="U336" i="11" s="1"/>
  <c r="U337" i="11" s="1"/>
  <c r="U338" i="11" s="1"/>
  <c r="U339" i="11" s="1"/>
  <c r="U340" i="11" s="1"/>
  <c r="U341" i="11" s="1"/>
  <c r="U342" i="11" s="1"/>
  <c r="U343" i="11" s="1"/>
  <c r="U344" i="11" s="1"/>
  <c r="U345" i="11" s="1"/>
  <c r="U346" i="11" s="1"/>
  <c r="U347" i="11" s="1"/>
  <c r="U348" i="11" s="1"/>
  <c r="U349" i="11" s="1"/>
  <c r="U350" i="11" s="1"/>
  <c r="U351" i="11" s="1"/>
  <c r="U352" i="11" s="1"/>
  <c r="U353" i="11" s="1"/>
  <c r="U354" i="11" s="1"/>
  <c r="U355" i="11" s="1"/>
  <c r="U356" i="11" s="1"/>
  <c r="U357" i="11" s="1"/>
  <c r="U358" i="11" s="1"/>
  <c r="U359" i="11" s="1"/>
  <c r="U360" i="11" s="1"/>
  <c r="U361" i="11" s="1"/>
  <c r="U362" i="11" s="1"/>
  <c r="U363" i="11" s="1"/>
  <c r="U364" i="11" s="1"/>
  <c r="U365" i="11" s="1"/>
  <c r="U366" i="11" s="1"/>
  <c r="U367" i="11" s="1"/>
  <c r="U368" i="11" s="1"/>
  <c r="U369" i="11" s="1"/>
  <c r="U370" i="11" s="1"/>
  <c r="U371" i="11" s="1"/>
  <c r="U372" i="11" s="1"/>
  <c r="U373" i="11" s="1"/>
  <c r="U374" i="11" s="1"/>
  <c r="U375" i="11" s="1"/>
  <c r="U376" i="11" s="1"/>
  <c r="U377" i="11" s="1"/>
  <c r="U378" i="11" s="1"/>
  <c r="U379" i="11" s="1"/>
  <c r="U380" i="11" s="1"/>
  <c r="U381" i="11" s="1"/>
  <c r="U382" i="11" s="1"/>
  <c r="U383" i="11" s="1"/>
  <c r="U384" i="11" s="1"/>
  <c r="U385" i="11" s="1"/>
  <c r="U386" i="11" s="1"/>
  <c r="U387" i="11" s="1"/>
  <c r="U388" i="11" s="1"/>
  <c r="U389" i="11" s="1"/>
  <c r="U390" i="11" s="1"/>
  <c r="U391" i="11" s="1"/>
  <c r="U392" i="11" s="1"/>
  <c r="U393" i="11" l="1"/>
  <c r="U394" i="11" s="1"/>
  <c r="U395" i="11" s="1"/>
  <c r="U396" i="11" s="1"/>
  <c r="U397" i="11" s="1"/>
  <c r="U398" i="11" s="1"/>
  <c r="U399" i="11" s="1"/>
  <c r="U400" i="11" s="1"/>
  <c r="U401" i="11" s="1"/>
  <c r="U402" i="11" s="1"/>
  <c r="U403" i="11" s="1"/>
  <c r="U404" i="11" s="1"/>
  <c r="U405" i="11" s="1"/>
  <c r="U406" i="11" s="1"/>
  <c r="U407" i="11" s="1"/>
  <c r="U408" i="11" s="1"/>
  <c r="U409" i="11" s="1"/>
  <c r="U410" i="11" s="1"/>
  <c r="U411" i="11" s="1"/>
  <c r="U412" i="11" s="1"/>
  <c r="U413" i="11" s="1"/>
  <c r="U414" i="11" s="1"/>
  <c r="U415" i="11" s="1"/>
  <c r="U416" i="11" s="1"/>
  <c r="U417" i="11" s="1"/>
  <c r="U418" i="11" s="1"/>
  <c r="U419" i="11" s="1"/>
  <c r="U420" i="11" s="1"/>
  <c r="U421" i="11" s="1"/>
  <c r="U422" i="11" s="1"/>
  <c r="U423" i="11" s="1"/>
  <c r="U424" i="11" s="1"/>
  <c r="U425" i="11" s="1"/>
  <c r="U426" i="11" s="1"/>
  <c r="U427" i="11" s="1"/>
  <c r="U428" i="11" s="1"/>
  <c r="U429" i="11" s="1"/>
  <c r="U430" i="11" s="1"/>
  <c r="U431" i="11" s="1"/>
  <c r="U432" i="11" s="1"/>
  <c r="U433" i="11" s="1"/>
  <c r="U434" i="11" s="1"/>
  <c r="U435" i="11" s="1"/>
  <c r="U436" i="11" s="1"/>
  <c r="U437" i="11" s="1"/>
  <c r="U438" i="11" s="1"/>
  <c r="U439" i="11" s="1"/>
  <c r="U440" i="11" s="1"/>
  <c r="U441" i="11" s="1"/>
  <c r="U442" i="11" s="1"/>
  <c r="U443" i="11" s="1"/>
  <c r="U444" i="11" s="1"/>
  <c r="U445" i="11" s="1"/>
  <c r="U446" i="11" s="1"/>
  <c r="U447" i="11" s="1"/>
  <c r="U448" i="11" s="1"/>
  <c r="U449" i="11" s="1"/>
  <c r="U450" i="11" s="1"/>
  <c r="U451" i="11" s="1"/>
  <c r="U452" i="11" s="1"/>
  <c r="U453" i="11" s="1"/>
  <c r="U454" i="11" s="1"/>
  <c r="U455" i="11" s="1"/>
  <c r="U456" i="11" s="1"/>
  <c r="U457" i="11" s="1"/>
  <c r="U458" i="11" s="1"/>
  <c r="U459" i="11" s="1"/>
  <c r="U460" i="11" s="1"/>
  <c r="U461" i="11" s="1"/>
  <c r="U462" i="11" s="1"/>
  <c r="U463" i="11" s="1"/>
  <c r="U464" i="11" s="1"/>
  <c r="U465" i="11" s="1"/>
  <c r="U466" i="11" s="1"/>
  <c r="U467" i="11" s="1"/>
  <c r="U468" i="11" s="1"/>
  <c r="U469" i="11" s="1"/>
  <c r="U470" i="11" s="1"/>
  <c r="U471" i="11" s="1"/>
  <c r="U472" i="11" s="1"/>
  <c r="U473" i="11" s="1"/>
  <c r="U474" i="11" s="1"/>
  <c r="U475" i="11" s="1"/>
  <c r="U476" i="11" s="1"/>
  <c r="L25" i="17"/>
  <c r="N25" i="17"/>
  <c r="K25" i="17"/>
  <c r="M25" i="17"/>
  <c r="K26" i="17"/>
  <c r="L26" i="17"/>
  <c r="N26" i="17"/>
  <c r="M26" i="17"/>
  <c r="I26" i="17"/>
  <c r="E36" i="17"/>
  <c r="U558" i="10"/>
  <c r="V558" i="10"/>
  <c r="W558" i="10"/>
  <c r="X558" i="10"/>
  <c r="Y558" i="10"/>
  <c r="Z558" i="10"/>
  <c r="AA558" i="10"/>
  <c r="AB558" i="10"/>
  <c r="AC558" i="10"/>
  <c r="AD558" i="10"/>
  <c r="AE558" i="10"/>
  <c r="AF558" i="10"/>
  <c r="AG558" i="10"/>
  <c r="I558" i="10"/>
  <c r="J558" i="10"/>
  <c r="K558" i="10"/>
  <c r="L558" i="10"/>
  <c r="M558" i="10"/>
  <c r="N558" i="10"/>
  <c r="O558" i="10"/>
  <c r="P558" i="10"/>
  <c r="R558" i="10"/>
  <c r="S558" i="10"/>
  <c r="T558" i="10"/>
  <c r="D558" i="10"/>
  <c r="E558" i="10"/>
  <c r="F558" i="10"/>
  <c r="G558" i="10"/>
  <c r="H558" i="10"/>
  <c r="C558" i="10"/>
  <c r="AL7" i="10"/>
  <c r="AN7" i="10" s="1"/>
  <c r="AL9" i="10"/>
  <c r="AN9" i="10" s="1"/>
  <c r="AL13" i="10"/>
  <c r="AN13" i="10" s="1"/>
  <c r="AL15" i="10"/>
  <c r="AN15" i="10" s="1"/>
  <c r="AL17" i="10"/>
  <c r="AN17" i="10" s="1"/>
  <c r="AL19" i="10"/>
  <c r="AN19" i="10" s="1"/>
  <c r="AL21" i="10"/>
  <c r="AN21" i="10" s="1"/>
  <c r="AL23" i="10"/>
  <c r="AN23" i="10" s="1"/>
  <c r="AL34" i="10"/>
  <c r="AN34" i="10" s="1"/>
  <c r="AL38" i="10"/>
  <c r="AN38" i="10" s="1"/>
  <c r="AL41" i="10"/>
  <c r="AN41" i="10" s="1"/>
  <c r="AL45" i="10"/>
  <c r="AN45" i="10" s="1"/>
  <c r="AL48" i="10"/>
  <c r="AN48" i="10" s="1"/>
  <c r="AL50" i="10"/>
  <c r="AN50" i="10" s="1"/>
  <c r="AL53" i="10"/>
  <c r="AN53" i="10" s="1"/>
  <c r="AL55" i="10"/>
  <c r="AN55" i="10" s="1"/>
  <c r="AL58" i="10"/>
  <c r="AN58" i="10" s="1"/>
  <c r="AL61" i="10"/>
  <c r="AN61" i="10" s="1"/>
  <c r="AL66" i="10"/>
  <c r="AN66" i="10" s="1"/>
  <c r="AL90" i="10"/>
  <c r="AN90" i="10" s="1"/>
  <c r="AL92" i="10"/>
  <c r="AN92" i="10" s="1"/>
  <c r="AL96" i="10"/>
  <c r="AN96" i="10" s="1"/>
  <c r="AL98" i="10"/>
  <c r="AN98" i="10" s="1"/>
  <c r="AL101" i="10"/>
  <c r="AN101" i="10" s="1"/>
  <c r="AL103" i="10"/>
  <c r="AN103" i="10" s="1"/>
  <c r="AL105" i="10"/>
  <c r="AN105" i="10" s="1"/>
  <c r="AL113" i="10"/>
  <c r="AN113" i="10" s="1"/>
  <c r="AL117" i="10"/>
  <c r="AN117" i="10" s="1"/>
  <c r="AL121" i="10"/>
  <c r="AN121" i="10" s="1"/>
  <c r="AL125" i="10"/>
  <c r="AN125" i="10" s="1"/>
  <c r="AL130" i="10"/>
  <c r="AN130" i="10" s="1"/>
  <c r="AL132" i="10"/>
  <c r="AN132" i="10" s="1"/>
  <c r="AL134" i="10"/>
  <c r="AN134" i="10" s="1"/>
  <c r="AL137" i="10"/>
  <c r="AN137" i="10" s="1"/>
  <c r="AL146" i="10"/>
  <c r="AN146" i="10" s="1"/>
  <c r="AL150" i="10"/>
  <c r="AN150" i="10" s="1"/>
  <c r="AL155" i="10"/>
  <c r="AN155" i="10" s="1"/>
  <c r="AL157" i="10"/>
  <c r="AN157" i="10" s="1"/>
  <c r="AL159" i="10"/>
  <c r="AN159" i="10" s="1"/>
  <c r="AL162" i="10"/>
  <c r="AN162" i="10" s="1"/>
  <c r="AL165" i="10"/>
  <c r="AN165" i="10" s="1"/>
  <c r="AL167" i="10"/>
  <c r="AN167" i="10" s="1"/>
  <c r="AL171" i="10"/>
  <c r="AN171" i="10" s="1"/>
  <c r="AL173" i="10"/>
  <c r="AN173" i="10" s="1"/>
  <c r="AL175" i="10"/>
  <c r="AN175" i="10" s="1"/>
  <c r="AL180" i="10"/>
  <c r="AN180" i="10" s="1"/>
  <c r="AL182" i="10"/>
  <c r="AN182" i="10" s="1"/>
  <c r="AL184" i="10"/>
  <c r="AN184" i="10" s="1"/>
  <c r="AL187" i="10"/>
  <c r="AN187" i="10" s="1"/>
  <c r="AL189" i="10"/>
  <c r="AN189" i="10" s="1"/>
  <c r="AL191" i="10"/>
  <c r="AN191" i="10" s="1"/>
  <c r="AL196" i="10"/>
  <c r="AN196" i="10" s="1"/>
  <c r="AL203" i="10"/>
  <c r="AN203" i="10" s="1"/>
  <c r="AL205" i="10"/>
  <c r="AN205" i="10" s="1"/>
  <c r="AL207" i="10"/>
  <c r="AN207" i="10" s="1"/>
  <c r="AL209" i="10"/>
  <c r="AN209" i="10" s="1"/>
  <c r="AL211" i="10"/>
  <c r="AN211" i="10" s="1"/>
  <c r="AL213" i="10"/>
  <c r="AN213" i="10" s="1"/>
  <c r="AL216" i="10"/>
  <c r="AN216" i="10" s="1"/>
  <c r="AL218" i="10"/>
  <c r="AN218" i="10" s="1"/>
  <c r="AL223" i="10"/>
  <c r="AN223" i="10" s="1"/>
  <c r="AL226" i="10"/>
  <c r="AN226" i="10" s="1"/>
  <c r="AL228" i="10"/>
  <c r="AN228" i="10" s="1"/>
  <c r="AL237" i="10"/>
  <c r="AN237" i="10" s="1"/>
  <c r="AL239" i="10"/>
  <c r="AN239" i="10" s="1"/>
  <c r="AL244" i="10"/>
  <c r="AN244" i="10" s="1"/>
  <c r="AL246" i="10"/>
  <c r="AN246" i="10" s="1"/>
  <c r="AL248" i="10"/>
  <c r="AN248" i="10" s="1"/>
  <c r="AL250" i="10"/>
  <c r="AN250" i="10" s="1"/>
  <c r="AL252" i="10"/>
  <c r="AN252" i="10" s="1"/>
  <c r="AL257" i="10"/>
  <c r="AN257" i="10" s="1"/>
  <c r="AL259" i="10"/>
  <c r="AN259" i="10" s="1"/>
  <c r="AL263" i="10"/>
  <c r="AN263" i="10" s="1"/>
  <c r="AL266" i="10"/>
  <c r="AN266" i="10" s="1"/>
  <c r="AL268" i="10"/>
  <c r="AN268" i="10" s="1"/>
  <c r="AL270" i="10"/>
  <c r="AN270" i="10" s="1"/>
  <c r="AL274" i="10"/>
  <c r="AN274" i="10" s="1"/>
  <c r="AL276" i="10"/>
  <c r="AN276" i="10" s="1"/>
  <c r="AL278" i="10"/>
  <c r="AN278" i="10" s="1"/>
  <c r="AL280" i="10"/>
  <c r="AN280" i="10" s="1"/>
  <c r="AL282" i="10"/>
  <c r="AN282" i="10" s="1"/>
  <c r="AL288" i="10"/>
  <c r="AN288" i="10" s="1"/>
  <c r="AL291" i="10"/>
  <c r="AN291" i="10" s="1"/>
  <c r="AL293" i="10"/>
  <c r="AN293" i="10" s="1"/>
  <c r="AL297" i="10"/>
  <c r="AN297" i="10" s="1"/>
  <c r="AL299" i="10"/>
  <c r="AN299" i="10" s="1"/>
  <c r="AL303" i="10"/>
  <c r="AN303" i="10" s="1"/>
  <c r="AL305" i="10"/>
  <c r="AN305" i="10" s="1"/>
  <c r="AL307" i="10"/>
  <c r="AN307" i="10" s="1"/>
  <c r="AL309" i="10"/>
  <c r="AN309" i="10" s="1"/>
  <c r="AL311" i="10"/>
  <c r="AN311" i="10" s="1"/>
  <c r="AL313" i="10"/>
  <c r="AN313" i="10" s="1"/>
  <c r="AL318" i="10"/>
  <c r="AN318" i="10" s="1"/>
  <c r="AL320" i="10"/>
  <c r="AN320" i="10" s="1"/>
  <c r="AL322" i="10"/>
  <c r="AN322" i="10" s="1"/>
  <c r="AL337" i="10"/>
  <c r="AN337" i="10" s="1"/>
  <c r="AL340" i="10"/>
  <c r="AN340" i="10" s="1"/>
  <c r="AL342" i="10"/>
  <c r="AN342" i="10" s="1"/>
  <c r="AL344" i="10"/>
  <c r="AN344" i="10" s="1"/>
  <c r="AL346" i="10"/>
  <c r="AN346" i="10" s="1"/>
  <c r="AL348" i="10"/>
  <c r="AN348" i="10" s="1"/>
  <c r="AL367" i="10"/>
  <c r="AN367" i="10" s="1"/>
  <c r="AL373" i="10"/>
  <c r="AN373" i="10" s="1"/>
  <c r="AL376" i="10"/>
  <c r="AN376" i="10" s="1"/>
  <c r="AL378" i="10"/>
  <c r="AN378" i="10" s="1"/>
  <c r="AL380" i="10"/>
  <c r="AN380" i="10" s="1"/>
  <c r="AL385" i="10"/>
  <c r="AN385" i="10" s="1"/>
  <c r="AL388" i="10"/>
  <c r="AN388" i="10" s="1"/>
  <c r="AL390" i="10"/>
  <c r="AN390" i="10" s="1"/>
  <c r="AL396" i="10"/>
  <c r="AN396" i="10" s="1"/>
  <c r="AL401" i="10"/>
  <c r="AN401" i="10" s="1"/>
  <c r="AL404" i="10"/>
  <c r="AN404" i="10" s="1"/>
  <c r="AL406" i="10"/>
  <c r="AN406" i="10" s="1"/>
  <c r="AL411" i="10"/>
  <c r="AN411" i="10" s="1"/>
  <c r="AL413" i="10"/>
  <c r="AN413" i="10" s="1"/>
  <c r="AL416" i="10"/>
  <c r="AN416" i="10" s="1"/>
  <c r="AL423" i="10"/>
  <c r="AN423" i="10" s="1"/>
  <c r="AL427" i="10"/>
  <c r="AN427" i="10" s="1"/>
  <c r="AL429" i="10"/>
  <c r="AN429" i="10" s="1"/>
  <c r="AL432" i="10"/>
  <c r="AN432" i="10" s="1"/>
  <c r="AL434" i="10"/>
  <c r="AN434" i="10" s="1"/>
  <c r="AL436" i="10"/>
  <c r="AN436" i="10" s="1"/>
  <c r="AL438" i="10"/>
  <c r="AN438" i="10" s="1"/>
  <c r="AL440" i="10"/>
  <c r="AN440" i="10" s="1"/>
  <c r="AL444" i="10"/>
  <c r="AN444" i="10" s="1"/>
  <c r="AL448" i="10"/>
  <c r="AN448" i="10" s="1"/>
  <c r="AL453" i="10"/>
  <c r="AN453" i="10" s="1"/>
  <c r="AL456" i="10"/>
  <c r="AN456" i="10" s="1"/>
  <c r="AL458" i="10"/>
  <c r="AN458" i="10" s="1"/>
  <c r="AL463" i="10"/>
  <c r="AN463" i="10" s="1"/>
  <c r="AL467" i="10"/>
  <c r="AN467" i="10" s="1"/>
  <c r="AL480" i="10"/>
  <c r="AN480" i="10" s="1"/>
  <c r="AL484" i="10"/>
  <c r="AN484" i="10" s="1"/>
  <c r="AL490" i="10"/>
  <c r="AN490" i="10" s="1"/>
  <c r="AL494" i="10"/>
  <c r="AN494" i="10" s="1"/>
  <c r="AL515" i="10"/>
  <c r="AN515" i="10" s="1"/>
  <c r="AL518" i="10"/>
  <c r="AN518" i="10" s="1"/>
  <c r="AL523" i="10"/>
  <c r="AN523" i="10" s="1"/>
  <c r="AL527" i="10"/>
  <c r="AN527" i="10" s="1"/>
  <c r="AL532" i="10"/>
  <c r="AN532" i="10" s="1"/>
  <c r="AL534" i="10"/>
  <c r="AN534" i="10" s="1"/>
  <c r="AL538" i="10"/>
  <c r="AN538" i="10" s="1"/>
  <c r="AL540" i="10"/>
  <c r="AN540" i="10" s="1"/>
  <c r="AL545" i="10"/>
  <c r="AN545" i="10" s="1"/>
  <c r="AL547" i="10"/>
  <c r="AN547" i="10" s="1"/>
  <c r="AL549" i="10"/>
  <c r="AN549" i="10" s="1"/>
  <c r="AA3" i="8"/>
  <c r="E5" i="23" s="1"/>
  <c r="AA4" i="8"/>
  <c r="E6" i="23" s="1"/>
  <c r="AA5" i="8"/>
  <c r="E7" i="23" s="1"/>
  <c r="AA6" i="8"/>
  <c r="E8" i="23" s="1"/>
  <c r="AA7" i="8"/>
  <c r="E9" i="23" s="1"/>
  <c r="AA8" i="8"/>
  <c r="E10" i="23" s="1"/>
  <c r="AA9" i="8"/>
  <c r="E11" i="23" s="1"/>
  <c r="AA10" i="8"/>
  <c r="E12" i="23" s="1"/>
  <c r="AA11" i="8"/>
  <c r="E13" i="23" s="1"/>
  <c r="AA12" i="8"/>
  <c r="E14" i="23" s="1"/>
  <c r="AA13" i="8"/>
  <c r="E15" i="23" s="1"/>
  <c r="AA14" i="8"/>
  <c r="E16" i="23" s="1"/>
  <c r="AA15" i="8"/>
  <c r="E17" i="23" s="1"/>
  <c r="AA16" i="8"/>
  <c r="E18" i="23" s="1"/>
  <c r="AA17" i="8"/>
  <c r="E19" i="23" s="1"/>
  <c r="AA18" i="8"/>
  <c r="E20" i="23" s="1"/>
  <c r="AA19" i="8"/>
  <c r="E21" i="23" s="1"/>
  <c r="AA20" i="8"/>
  <c r="E22" i="23" s="1"/>
  <c r="AA21" i="8"/>
  <c r="E23" i="23" s="1"/>
  <c r="AA22" i="8"/>
  <c r="E24" i="23" s="1"/>
  <c r="AA23" i="8"/>
  <c r="E25" i="23" s="1"/>
  <c r="AA24" i="8"/>
  <c r="E26" i="23" s="1"/>
  <c r="AA25" i="8"/>
  <c r="E27" i="23" s="1"/>
  <c r="AA26" i="8"/>
  <c r="E28" i="23" s="1"/>
  <c r="AA27" i="8"/>
  <c r="E29" i="23" s="1"/>
  <c r="AA28" i="8"/>
  <c r="E30" i="23" s="1"/>
  <c r="AA29" i="8"/>
  <c r="E31" i="23" s="1"/>
  <c r="AA30" i="8"/>
  <c r="E32" i="23" s="1"/>
  <c r="AA31" i="8"/>
  <c r="E33" i="23" s="1"/>
  <c r="AA32" i="8"/>
  <c r="E34" i="23" s="1"/>
  <c r="AA33" i="8"/>
  <c r="E35" i="23" s="1"/>
  <c r="AA34" i="8"/>
  <c r="E36" i="23" s="1"/>
  <c r="AA35" i="8"/>
  <c r="E37" i="23" s="1"/>
  <c r="AA36" i="8"/>
  <c r="E38" i="23" s="1"/>
  <c r="AA37" i="8"/>
  <c r="E39" i="23" s="1"/>
  <c r="AA38" i="8"/>
  <c r="E40" i="23" s="1"/>
  <c r="AA39" i="8"/>
  <c r="E41" i="23" s="1"/>
  <c r="AA40" i="8"/>
  <c r="E42" i="23" s="1"/>
  <c r="AA41" i="8"/>
  <c r="E43" i="23" s="1"/>
  <c r="AA42" i="8"/>
  <c r="E44" i="23" s="1"/>
  <c r="AA43" i="8"/>
  <c r="E45" i="23" s="1"/>
  <c r="AA44" i="8"/>
  <c r="E46" i="23" s="1"/>
  <c r="AA45" i="8"/>
  <c r="E47" i="23" s="1"/>
  <c r="AA46" i="8"/>
  <c r="E48" i="23" s="1"/>
  <c r="AA47" i="8"/>
  <c r="E49" i="23" s="1"/>
  <c r="AA48" i="8"/>
  <c r="E50" i="23" s="1"/>
  <c r="AA49" i="8"/>
  <c r="E51" i="23" s="1"/>
  <c r="AA50" i="8"/>
  <c r="E52" i="23" s="1"/>
  <c r="AA51" i="8"/>
  <c r="E53" i="23" s="1"/>
  <c r="AA52" i="8"/>
  <c r="E54" i="23" s="1"/>
  <c r="AA53" i="8"/>
  <c r="E55" i="23" s="1"/>
  <c r="AA54" i="8"/>
  <c r="E56" i="23" s="1"/>
  <c r="AA55" i="8"/>
  <c r="E57" i="23" s="1"/>
  <c r="AA56" i="8"/>
  <c r="E58" i="23" s="1"/>
  <c r="AA57" i="8"/>
  <c r="E59" i="23" s="1"/>
  <c r="AA58" i="8"/>
  <c r="E60" i="23" s="1"/>
  <c r="AA59" i="8"/>
  <c r="E61" i="23" s="1"/>
  <c r="AA60" i="8"/>
  <c r="E62" i="23" s="1"/>
  <c r="AA61" i="8"/>
  <c r="E63" i="23" s="1"/>
  <c r="AA62" i="8"/>
  <c r="E64" i="23" s="1"/>
  <c r="AA63" i="8"/>
  <c r="E65" i="23" s="1"/>
  <c r="AA64" i="8"/>
  <c r="E66" i="23" s="1"/>
  <c r="AA65" i="8"/>
  <c r="E67" i="23" s="1"/>
  <c r="AA66" i="8"/>
  <c r="E68" i="23" s="1"/>
  <c r="AA67" i="8"/>
  <c r="E69" i="23" s="1"/>
  <c r="AA68" i="8"/>
  <c r="E70" i="23" s="1"/>
  <c r="AA69" i="8"/>
  <c r="E71" i="23" s="1"/>
  <c r="AA70" i="8"/>
  <c r="E72" i="23" s="1"/>
  <c r="AA71" i="8"/>
  <c r="E73" i="23" s="1"/>
  <c r="AA72" i="8"/>
  <c r="E74" i="23" s="1"/>
  <c r="AA73" i="8"/>
  <c r="E75" i="23" s="1"/>
  <c r="AA74" i="8"/>
  <c r="E76" i="23" s="1"/>
  <c r="AA75" i="8"/>
  <c r="E77" i="23" s="1"/>
  <c r="AA76" i="8"/>
  <c r="E78" i="23" s="1"/>
  <c r="AA77" i="8"/>
  <c r="E79" i="23" s="1"/>
  <c r="AA78" i="8"/>
  <c r="E80" i="23" s="1"/>
  <c r="AA79" i="8"/>
  <c r="E81" i="23" s="1"/>
  <c r="AA80" i="8"/>
  <c r="E82" i="23" s="1"/>
  <c r="AA81" i="8"/>
  <c r="E83" i="23" s="1"/>
  <c r="AA82" i="8"/>
  <c r="E84" i="23" s="1"/>
  <c r="AA83" i="8"/>
  <c r="E85" i="23" s="1"/>
  <c r="AA84" i="8"/>
  <c r="E86" i="23" s="1"/>
  <c r="AA85" i="8"/>
  <c r="E87" i="23" s="1"/>
  <c r="AA86" i="8"/>
  <c r="E88" i="23" s="1"/>
  <c r="AA87" i="8"/>
  <c r="E89" i="23" s="1"/>
  <c r="AA88" i="8"/>
  <c r="E90" i="23" s="1"/>
  <c r="AA89" i="8"/>
  <c r="E91" i="23" s="1"/>
  <c r="AA90" i="8"/>
  <c r="E92" i="23" s="1"/>
  <c r="AA91" i="8"/>
  <c r="E93" i="23" s="1"/>
  <c r="AA92" i="8"/>
  <c r="E94" i="23" s="1"/>
  <c r="AA93" i="8"/>
  <c r="E95" i="23" s="1"/>
  <c r="AA94" i="8"/>
  <c r="E96" i="23" s="1"/>
  <c r="AA95" i="8"/>
  <c r="E97" i="23" s="1"/>
  <c r="AA96" i="8"/>
  <c r="E98" i="23" s="1"/>
  <c r="AA97" i="8"/>
  <c r="E99" i="23" s="1"/>
  <c r="AA98" i="8"/>
  <c r="E100" i="23" s="1"/>
  <c r="AA99" i="8"/>
  <c r="E101" i="23" s="1"/>
  <c r="AA100" i="8"/>
  <c r="E102" i="23" s="1"/>
  <c r="AA101" i="8"/>
  <c r="E103" i="23" s="1"/>
  <c r="AA102" i="8"/>
  <c r="E104" i="23" s="1"/>
  <c r="AA103" i="8"/>
  <c r="E105" i="23" s="1"/>
  <c r="AA104" i="8"/>
  <c r="E106" i="23" s="1"/>
  <c r="AA105" i="8"/>
  <c r="E107" i="23" s="1"/>
  <c r="AA106" i="8"/>
  <c r="E108" i="23" s="1"/>
  <c r="AA107" i="8"/>
  <c r="E109" i="23" s="1"/>
  <c r="AA108" i="8"/>
  <c r="E110" i="23" s="1"/>
  <c r="AA109" i="8"/>
  <c r="E111" i="23" s="1"/>
  <c r="AA110" i="8"/>
  <c r="E112" i="23" s="1"/>
  <c r="AA111" i="8"/>
  <c r="E113" i="23" s="1"/>
  <c r="AA112" i="8"/>
  <c r="E114" i="23" s="1"/>
  <c r="AA113" i="8"/>
  <c r="E115" i="23" s="1"/>
  <c r="AA114" i="8"/>
  <c r="E116" i="23" s="1"/>
  <c r="AA115" i="8"/>
  <c r="E117" i="23" s="1"/>
  <c r="AA116" i="8"/>
  <c r="E118" i="23" s="1"/>
  <c r="AA117" i="8"/>
  <c r="E119" i="23" s="1"/>
  <c r="AA118" i="8"/>
  <c r="E120" i="23" s="1"/>
  <c r="AA119" i="8"/>
  <c r="E121" i="23" s="1"/>
  <c r="AA120" i="8"/>
  <c r="E122" i="23" s="1"/>
  <c r="AA121" i="8"/>
  <c r="E123" i="23" s="1"/>
  <c r="AA122" i="8"/>
  <c r="E124" i="23" s="1"/>
  <c r="AA123" i="8"/>
  <c r="E125" i="23" s="1"/>
  <c r="AA124" i="8"/>
  <c r="E126" i="23" s="1"/>
  <c r="AA125" i="8"/>
  <c r="E127" i="23" s="1"/>
  <c r="AA126" i="8"/>
  <c r="E128" i="23" s="1"/>
  <c r="AA127" i="8"/>
  <c r="E129" i="23" s="1"/>
  <c r="AA128" i="8"/>
  <c r="E130" i="23" s="1"/>
  <c r="AA129" i="8"/>
  <c r="E131" i="23" s="1"/>
  <c r="AA130" i="8"/>
  <c r="E132" i="23" s="1"/>
  <c r="AA131" i="8"/>
  <c r="E133" i="23" s="1"/>
  <c r="AA132" i="8"/>
  <c r="E134" i="23" s="1"/>
  <c r="AA133" i="8"/>
  <c r="E135" i="23" s="1"/>
  <c r="AA134" i="8"/>
  <c r="E136" i="23" s="1"/>
  <c r="AA135" i="8"/>
  <c r="E137" i="23" s="1"/>
  <c r="AA136" i="8"/>
  <c r="E138" i="23" s="1"/>
  <c r="AA137" i="8"/>
  <c r="E139" i="23" s="1"/>
  <c r="AA138" i="8"/>
  <c r="E140" i="23" s="1"/>
  <c r="AA139" i="8"/>
  <c r="E141" i="23" s="1"/>
  <c r="AA140" i="8"/>
  <c r="E142" i="23" s="1"/>
  <c r="AA141" i="8"/>
  <c r="E143" i="23" s="1"/>
  <c r="AA142" i="8"/>
  <c r="E144" i="23" s="1"/>
  <c r="AA143" i="8"/>
  <c r="E145" i="23" s="1"/>
  <c r="AA144" i="8"/>
  <c r="E146" i="23" s="1"/>
  <c r="AA145" i="8"/>
  <c r="E147" i="23" s="1"/>
  <c r="AA146" i="8"/>
  <c r="E148" i="23" s="1"/>
  <c r="AA147" i="8"/>
  <c r="E149" i="23" s="1"/>
  <c r="AA148" i="8"/>
  <c r="E150" i="23" s="1"/>
  <c r="AA149" i="8"/>
  <c r="E151" i="23" s="1"/>
  <c r="AA150" i="8"/>
  <c r="E152" i="23" s="1"/>
  <c r="AA151" i="8"/>
  <c r="E153" i="23" s="1"/>
  <c r="AA152" i="8"/>
  <c r="E154" i="23" s="1"/>
  <c r="AA153" i="8"/>
  <c r="E155" i="23" s="1"/>
  <c r="AA154" i="8"/>
  <c r="E156" i="23" s="1"/>
  <c r="AA155" i="8"/>
  <c r="E157" i="23" s="1"/>
  <c r="AA156" i="8"/>
  <c r="E158" i="23" s="1"/>
  <c r="AA157" i="8"/>
  <c r="E159" i="23" s="1"/>
  <c r="AA158" i="8"/>
  <c r="E160" i="23" s="1"/>
  <c r="AA159" i="8"/>
  <c r="E161" i="23" s="1"/>
  <c r="AA160" i="8"/>
  <c r="E162" i="23" s="1"/>
  <c r="AA161" i="8"/>
  <c r="AA162" i="8"/>
  <c r="E164" i="23" s="1"/>
  <c r="AA163" i="8"/>
  <c r="E165" i="23" s="1"/>
  <c r="AA164" i="8"/>
  <c r="E166" i="23" s="1"/>
  <c r="AA165" i="8"/>
  <c r="E167" i="23" s="1"/>
  <c r="AA166" i="8"/>
  <c r="E168" i="23" s="1"/>
  <c r="AA167" i="8"/>
  <c r="E169" i="23" s="1"/>
  <c r="AA168" i="8"/>
  <c r="E170" i="23" s="1"/>
  <c r="AA169" i="8"/>
  <c r="E171" i="23" s="1"/>
  <c r="AA170" i="8"/>
  <c r="E172" i="23" s="1"/>
  <c r="AA171" i="8"/>
  <c r="E173" i="23" s="1"/>
  <c r="AA172" i="8"/>
  <c r="E174" i="23" s="1"/>
  <c r="AA173" i="8"/>
  <c r="E175" i="23" s="1"/>
  <c r="AA174" i="8"/>
  <c r="E176" i="23" s="1"/>
  <c r="AA175" i="8"/>
  <c r="E177" i="23" s="1"/>
  <c r="AA176" i="8"/>
  <c r="E178" i="23" s="1"/>
  <c r="AA177" i="8"/>
  <c r="E179" i="23" s="1"/>
  <c r="AA178" i="8"/>
  <c r="E180" i="23" s="1"/>
  <c r="AA179" i="8"/>
  <c r="E181" i="23" s="1"/>
  <c r="AA180" i="8"/>
  <c r="E182" i="23" s="1"/>
  <c r="AA181" i="8"/>
  <c r="E183" i="23" s="1"/>
  <c r="AA182" i="8"/>
  <c r="E184" i="23" s="1"/>
  <c r="AA183" i="8"/>
  <c r="E185" i="23" s="1"/>
  <c r="AA184" i="8"/>
  <c r="E186" i="23" s="1"/>
  <c r="AA185" i="8"/>
  <c r="E187" i="23" s="1"/>
  <c r="AA186" i="8"/>
  <c r="E188" i="23" s="1"/>
  <c r="AA187" i="8"/>
  <c r="E189" i="23" s="1"/>
  <c r="AA188" i="8"/>
  <c r="E190" i="23" s="1"/>
  <c r="AA189" i="8"/>
  <c r="E191" i="23" s="1"/>
  <c r="AA190" i="8"/>
  <c r="E192" i="23" s="1"/>
  <c r="AA191" i="8"/>
  <c r="E193" i="23" s="1"/>
  <c r="AA192" i="8"/>
  <c r="E194" i="23" s="1"/>
  <c r="AA193" i="8"/>
  <c r="E195" i="23" s="1"/>
  <c r="AA194" i="8"/>
  <c r="E196" i="23" s="1"/>
  <c r="AA195" i="8"/>
  <c r="E197" i="23" s="1"/>
  <c r="AA196" i="8"/>
  <c r="E198" i="23" s="1"/>
  <c r="AA197" i="8"/>
  <c r="E199" i="23" s="1"/>
  <c r="AA198" i="8"/>
  <c r="E200" i="23" s="1"/>
  <c r="AA199" i="8"/>
  <c r="E201" i="23" s="1"/>
  <c r="AA200" i="8"/>
  <c r="E202" i="23" s="1"/>
  <c r="AA201" i="8"/>
  <c r="E203" i="23" s="1"/>
  <c r="AA202" i="8"/>
  <c r="E204" i="23" s="1"/>
  <c r="AA203" i="8"/>
  <c r="E205" i="23" s="1"/>
  <c r="AA204" i="8"/>
  <c r="E206" i="23" s="1"/>
  <c r="AA205" i="8"/>
  <c r="E207" i="23" s="1"/>
  <c r="AA206" i="8"/>
  <c r="E208" i="23" s="1"/>
  <c r="AA207" i="8"/>
  <c r="E209" i="23" s="1"/>
  <c r="AA208" i="8"/>
  <c r="E210" i="23" s="1"/>
  <c r="AA209" i="8"/>
  <c r="E211" i="23" s="1"/>
  <c r="AA210" i="8"/>
  <c r="E212" i="23" s="1"/>
  <c r="AA211" i="8"/>
  <c r="E213" i="23" s="1"/>
  <c r="AA212" i="8"/>
  <c r="E214" i="23" s="1"/>
  <c r="AA213" i="8"/>
  <c r="E215" i="23" s="1"/>
  <c r="AA214" i="8"/>
  <c r="E216" i="23" s="1"/>
  <c r="AA215" i="8"/>
  <c r="E217" i="23" s="1"/>
  <c r="AA216" i="8"/>
  <c r="E218" i="23" s="1"/>
  <c r="AA217" i="8"/>
  <c r="E219" i="23" s="1"/>
  <c r="AA218" i="8"/>
  <c r="E220" i="23" s="1"/>
  <c r="AA219" i="8"/>
  <c r="E221" i="23" s="1"/>
  <c r="AA220" i="8"/>
  <c r="E222" i="23" s="1"/>
  <c r="AA221" i="8"/>
  <c r="E223" i="23" s="1"/>
  <c r="AA222" i="8"/>
  <c r="E224" i="23" s="1"/>
  <c r="AA223" i="8"/>
  <c r="E225" i="23" s="1"/>
  <c r="AA224" i="8"/>
  <c r="E226" i="23" s="1"/>
  <c r="AA225" i="8"/>
  <c r="E227" i="23" s="1"/>
  <c r="AA226" i="8"/>
  <c r="E228" i="23" s="1"/>
  <c r="AA227" i="8"/>
  <c r="E229" i="23" s="1"/>
  <c r="AA228" i="8"/>
  <c r="E230" i="23" s="1"/>
  <c r="AA229" i="8"/>
  <c r="E231" i="23" s="1"/>
  <c r="AA230" i="8"/>
  <c r="E232" i="23" s="1"/>
  <c r="AA231" i="8"/>
  <c r="E233" i="23" s="1"/>
  <c r="AA232" i="8"/>
  <c r="E234" i="23" s="1"/>
  <c r="AA233" i="8"/>
  <c r="E235" i="23" s="1"/>
  <c r="AA234" i="8"/>
  <c r="E236" i="23" s="1"/>
  <c r="AA235" i="8"/>
  <c r="E237" i="23" s="1"/>
  <c r="AA236" i="8"/>
  <c r="E238" i="23" s="1"/>
  <c r="AA237" i="8"/>
  <c r="E239" i="23" s="1"/>
  <c r="AA238" i="8"/>
  <c r="E240" i="23" s="1"/>
  <c r="AA239" i="8"/>
  <c r="E241" i="23" s="1"/>
  <c r="AA240" i="8"/>
  <c r="E242" i="23" s="1"/>
  <c r="AA241" i="8"/>
  <c r="E243" i="23" s="1"/>
  <c r="AA242" i="8"/>
  <c r="E244" i="23" s="1"/>
  <c r="AA243" i="8"/>
  <c r="E245" i="23" s="1"/>
  <c r="AA244" i="8"/>
  <c r="E246" i="23" s="1"/>
  <c r="AA245" i="8"/>
  <c r="E247" i="23" s="1"/>
  <c r="AA246" i="8"/>
  <c r="E248" i="23" s="1"/>
  <c r="AA247" i="8"/>
  <c r="E249" i="23" s="1"/>
  <c r="AA248" i="8"/>
  <c r="E250" i="23" s="1"/>
  <c r="AA249" i="8"/>
  <c r="E251" i="23" s="1"/>
  <c r="AA250" i="8"/>
  <c r="E252" i="23" s="1"/>
  <c r="AA251" i="8"/>
  <c r="E253" i="23" s="1"/>
  <c r="AA252" i="8"/>
  <c r="E254" i="23" s="1"/>
  <c r="AA253" i="8"/>
  <c r="E255" i="23" s="1"/>
  <c r="AA254" i="8"/>
  <c r="E256" i="23" s="1"/>
  <c r="AA255" i="8"/>
  <c r="E257" i="23" s="1"/>
  <c r="AA256" i="8"/>
  <c r="E258" i="23" s="1"/>
  <c r="AA257" i="8"/>
  <c r="E259" i="23" s="1"/>
  <c r="AA258" i="8"/>
  <c r="E260" i="23" s="1"/>
  <c r="AA259" i="8"/>
  <c r="E261" i="23" s="1"/>
  <c r="AA260" i="8"/>
  <c r="E262" i="23" s="1"/>
  <c r="AA261" i="8"/>
  <c r="E263" i="23" s="1"/>
  <c r="AA262" i="8"/>
  <c r="E264" i="23" s="1"/>
  <c r="AA263" i="8"/>
  <c r="E265" i="23" s="1"/>
  <c r="AA264" i="8"/>
  <c r="E266" i="23" s="1"/>
  <c r="AA265" i="8"/>
  <c r="E267" i="23" s="1"/>
  <c r="AA266" i="8"/>
  <c r="E268" i="23" s="1"/>
  <c r="AA267" i="8"/>
  <c r="E269" i="23" s="1"/>
  <c r="AA268" i="8"/>
  <c r="E270" i="23" s="1"/>
  <c r="AA269" i="8"/>
  <c r="E271" i="23" s="1"/>
  <c r="AA270" i="8"/>
  <c r="E272" i="23" s="1"/>
  <c r="AA271" i="8"/>
  <c r="E273" i="23" s="1"/>
  <c r="AA272" i="8"/>
  <c r="E274" i="23" s="1"/>
  <c r="AA273" i="8"/>
  <c r="E275" i="23" s="1"/>
  <c r="AA274" i="8"/>
  <c r="E276" i="23" s="1"/>
  <c r="AA275" i="8"/>
  <c r="E277" i="23" s="1"/>
  <c r="AA276" i="8"/>
  <c r="E278" i="23" s="1"/>
  <c r="AA277" i="8"/>
  <c r="E279" i="23" s="1"/>
  <c r="AA278" i="8"/>
  <c r="E280" i="23" s="1"/>
  <c r="AA279" i="8"/>
  <c r="E281" i="23" s="1"/>
  <c r="AA280" i="8"/>
  <c r="E282" i="23" s="1"/>
  <c r="AA281" i="8"/>
  <c r="E283" i="23" s="1"/>
  <c r="AA282" i="8"/>
  <c r="E284" i="23" s="1"/>
  <c r="AA283" i="8"/>
  <c r="E285" i="23" s="1"/>
  <c r="AA284" i="8"/>
  <c r="E286" i="23" s="1"/>
  <c r="AA285" i="8"/>
  <c r="E287" i="23" s="1"/>
  <c r="AA286" i="8"/>
  <c r="E288" i="23" s="1"/>
  <c r="AA287" i="8"/>
  <c r="E289" i="23" s="1"/>
  <c r="AA288" i="8"/>
  <c r="E290" i="23" s="1"/>
  <c r="AA289" i="8"/>
  <c r="E291" i="23" s="1"/>
  <c r="AA290" i="8"/>
  <c r="E292" i="23" s="1"/>
  <c r="AA291" i="8"/>
  <c r="E293" i="23" s="1"/>
  <c r="AA292" i="8"/>
  <c r="E294" i="23" s="1"/>
  <c r="AA293" i="8"/>
  <c r="E295" i="23" s="1"/>
  <c r="AA294" i="8"/>
  <c r="E296" i="23" s="1"/>
  <c r="AA295" i="8"/>
  <c r="E297" i="23" s="1"/>
  <c r="AA296" i="8"/>
  <c r="E298" i="23" s="1"/>
  <c r="AA297" i="8"/>
  <c r="E299" i="23" s="1"/>
  <c r="AA298" i="8"/>
  <c r="E300" i="23" s="1"/>
  <c r="AA299" i="8"/>
  <c r="E301" i="23" s="1"/>
  <c r="AA300" i="8"/>
  <c r="E302" i="23" s="1"/>
  <c r="AA301" i="8"/>
  <c r="E303" i="23" s="1"/>
  <c r="AA302" i="8"/>
  <c r="E304" i="23" s="1"/>
  <c r="AA303" i="8"/>
  <c r="E305" i="23" s="1"/>
  <c r="AA304" i="8"/>
  <c r="E306" i="23" s="1"/>
  <c r="AA305" i="8"/>
  <c r="E307" i="23" s="1"/>
  <c r="AA306" i="8"/>
  <c r="E308" i="23" s="1"/>
  <c r="AA307" i="8"/>
  <c r="E309" i="23" s="1"/>
  <c r="AA308" i="8"/>
  <c r="E310" i="23" s="1"/>
  <c r="AA309" i="8"/>
  <c r="E311" i="23" s="1"/>
  <c r="AA310" i="8"/>
  <c r="E312" i="23" s="1"/>
  <c r="AA311" i="8"/>
  <c r="E313" i="23" s="1"/>
  <c r="AA312" i="8"/>
  <c r="AA313" i="8"/>
  <c r="E314" i="23" s="1"/>
  <c r="AA314" i="8"/>
  <c r="E315" i="23" s="1"/>
  <c r="AA315" i="8"/>
  <c r="E316" i="23" s="1"/>
  <c r="AA316" i="8"/>
  <c r="E317" i="23" s="1"/>
  <c r="AA317" i="8"/>
  <c r="AA318" i="8"/>
  <c r="E318" i="23" s="1"/>
  <c r="AA319" i="8"/>
  <c r="E319" i="23" s="1"/>
  <c r="AA320" i="8"/>
  <c r="E320" i="23" s="1"/>
  <c r="AA321" i="8"/>
  <c r="E321" i="23" s="1"/>
  <c r="AA322" i="8"/>
  <c r="E322" i="23" s="1"/>
  <c r="AA323" i="8"/>
  <c r="E323" i="23" s="1"/>
  <c r="AA324" i="8"/>
  <c r="E324" i="23" s="1"/>
  <c r="AA325" i="8"/>
  <c r="E325" i="23" s="1"/>
  <c r="AA326" i="8"/>
  <c r="E326" i="23" s="1"/>
  <c r="AA327" i="8"/>
  <c r="E327" i="23" s="1"/>
  <c r="AA328" i="8"/>
  <c r="E328" i="23" s="1"/>
  <c r="AA329" i="8"/>
  <c r="E329" i="23" s="1"/>
  <c r="AA330" i="8"/>
  <c r="E330" i="23" s="1"/>
  <c r="AA331" i="8"/>
  <c r="E331" i="23" s="1"/>
  <c r="AA332" i="8"/>
  <c r="E332" i="23" s="1"/>
  <c r="AA333" i="8"/>
  <c r="E333" i="23" s="1"/>
  <c r="AA334" i="8"/>
  <c r="E334" i="23" s="1"/>
  <c r="AA335" i="8"/>
  <c r="E335" i="23" s="1"/>
  <c r="AA336" i="8"/>
  <c r="E336" i="23" s="1"/>
  <c r="AA337" i="8"/>
  <c r="E337" i="23" s="1"/>
  <c r="AA338" i="8"/>
  <c r="E338" i="23" s="1"/>
  <c r="AA339" i="8"/>
  <c r="E339" i="23" s="1"/>
  <c r="AA340" i="8"/>
  <c r="E340" i="23" s="1"/>
  <c r="AA341" i="8"/>
  <c r="E341" i="23" s="1"/>
  <c r="AA342" i="8"/>
  <c r="E342" i="23" s="1"/>
  <c r="AA343" i="8"/>
  <c r="E343" i="23" s="1"/>
  <c r="AA344" i="8"/>
  <c r="E344" i="23" s="1"/>
  <c r="AA345" i="8"/>
  <c r="E345" i="23" s="1"/>
  <c r="AA346" i="8"/>
  <c r="E346" i="23" s="1"/>
  <c r="AA347" i="8"/>
  <c r="E347" i="23" s="1"/>
  <c r="AA348" i="8"/>
  <c r="E348" i="23" s="1"/>
  <c r="AA349" i="8"/>
  <c r="E349" i="23" s="1"/>
  <c r="AA350" i="8"/>
  <c r="E350" i="23" s="1"/>
  <c r="AA351" i="8"/>
  <c r="E351" i="23" s="1"/>
  <c r="AA352" i="8"/>
  <c r="E352" i="23" s="1"/>
  <c r="AA353" i="8"/>
  <c r="E353" i="23" s="1"/>
  <c r="AA354" i="8"/>
  <c r="E354" i="23" s="1"/>
  <c r="AA355" i="8"/>
  <c r="E355" i="23" s="1"/>
  <c r="AA356" i="8"/>
  <c r="E356" i="23" s="1"/>
  <c r="AA357" i="8"/>
  <c r="E357" i="23" s="1"/>
  <c r="AA358" i="8"/>
  <c r="E358" i="23" s="1"/>
  <c r="AA359" i="8"/>
  <c r="E359" i="23" s="1"/>
  <c r="AA360" i="8"/>
  <c r="E360" i="23" s="1"/>
  <c r="AA361" i="8"/>
  <c r="E361" i="23" s="1"/>
  <c r="AA362" i="8"/>
  <c r="E362" i="23" s="1"/>
  <c r="AA363" i="8"/>
  <c r="E363" i="23" s="1"/>
  <c r="AA364" i="8"/>
  <c r="E364" i="23" s="1"/>
  <c r="AA365" i="8"/>
  <c r="E365" i="23" s="1"/>
  <c r="AA366" i="8"/>
  <c r="E366" i="23" s="1"/>
  <c r="AA367" i="8"/>
  <c r="E367" i="23" s="1"/>
  <c r="AA368" i="8"/>
  <c r="E368" i="23" s="1"/>
  <c r="AA369" i="8"/>
  <c r="E369" i="23" s="1"/>
  <c r="AA370" i="8"/>
  <c r="E370" i="23" s="1"/>
  <c r="AA371" i="8"/>
  <c r="E371" i="23" s="1"/>
  <c r="AA372" i="8"/>
  <c r="E372" i="23" s="1"/>
  <c r="AA373" i="8"/>
  <c r="E373" i="23" s="1"/>
  <c r="AA374" i="8"/>
  <c r="E374" i="23" s="1"/>
  <c r="AA375" i="8"/>
  <c r="E375" i="23" s="1"/>
  <c r="AA376" i="8"/>
  <c r="E376" i="23" s="1"/>
  <c r="AA377" i="8"/>
  <c r="E377" i="23" s="1"/>
  <c r="AA378" i="8"/>
  <c r="E378" i="23" s="1"/>
  <c r="AA379" i="8"/>
  <c r="E379" i="23" s="1"/>
  <c r="AA380" i="8"/>
  <c r="E380" i="23" s="1"/>
  <c r="AA381" i="8"/>
  <c r="E381" i="23" s="1"/>
  <c r="AA382" i="8"/>
  <c r="E382" i="23" s="1"/>
  <c r="AA383" i="8"/>
  <c r="E383" i="23" s="1"/>
  <c r="AA384" i="8"/>
  <c r="E384" i="23" s="1"/>
  <c r="AA385" i="8"/>
  <c r="E385" i="23" s="1"/>
  <c r="AA386" i="8"/>
  <c r="E386" i="23" s="1"/>
  <c r="AA387" i="8"/>
  <c r="E387" i="23" s="1"/>
  <c r="AA388" i="8"/>
  <c r="E388" i="23" s="1"/>
  <c r="AA389" i="8"/>
  <c r="E389" i="23" s="1"/>
  <c r="AA390" i="8"/>
  <c r="E390" i="23" s="1"/>
  <c r="AA391" i="8"/>
  <c r="E391" i="23" s="1"/>
  <c r="AA392" i="8"/>
  <c r="E392" i="23" s="1"/>
  <c r="AA393" i="8"/>
  <c r="E393" i="23" s="1"/>
  <c r="AA394" i="8"/>
  <c r="E394" i="23" s="1"/>
  <c r="AA395" i="8"/>
  <c r="E395" i="23" s="1"/>
  <c r="AA396" i="8"/>
  <c r="E396" i="23" s="1"/>
  <c r="AA397" i="8"/>
  <c r="E397" i="23" s="1"/>
  <c r="AA398" i="8"/>
  <c r="E398" i="23" s="1"/>
  <c r="AA399" i="8"/>
  <c r="E399" i="23" s="1"/>
  <c r="AA400" i="8"/>
  <c r="E400" i="23" s="1"/>
  <c r="AA401" i="8"/>
  <c r="E401" i="23" s="1"/>
  <c r="AA402" i="8"/>
  <c r="E402" i="23" s="1"/>
  <c r="AA403" i="8"/>
  <c r="E403" i="23" s="1"/>
  <c r="AA404" i="8"/>
  <c r="E404" i="23" s="1"/>
  <c r="AA405" i="8"/>
  <c r="E405" i="23" s="1"/>
  <c r="AA406" i="8"/>
  <c r="E406" i="23" s="1"/>
  <c r="AA407" i="8"/>
  <c r="E407" i="23" s="1"/>
  <c r="AA408" i="8"/>
  <c r="E408" i="23" s="1"/>
  <c r="AA409" i="8"/>
  <c r="E409" i="23" s="1"/>
  <c r="AA410" i="8"/>
  <c r="E410" i="23" s="1"/>
  <c r="AA411" i="8"/>
  <c r="E411" i="23" s="1"/>
  <c r="AA2" i="8"/>
  <c r="E4" i="23" s="1"/>
  <c r="AC3" i="8"/>
  <c r="F5" i="23" s="1"/>
  <c r="AD3" i="8"/>
  <c r="G5" i="23" s="1"/>
  <c r="AE3" i="8"/>
  <c r="H5" i="23" s="1"/>
  <c r="AC4" i="8"/>
  <c r="F6" i="23" s="1"/>
  <c r="AD4" i="8"/>
  <c r="G6" i="23" s="1"/>
  <c r="AE4" i="8"/>
  <c r="H6" i="23" s="1"/>
  <c r="AC5" i="8"/>
  <c r="F7" i="23" s="1"/>
  <c r="AD5" i="8"/>
  <c r="G7" i="23" s="1"/>
  <c r="AE5" i="8"/>
  <c r="H7" i="23" s="1"/>
  <c r="AC6" i="8"/>
  <c r="F8" i="23" s="1"/>
  <c r="AD6" i="8"/>
  <c r="G8" i="23" s="1"/>
  <c r="AE6" i="8"/>
  <c r="H8" i="23" s="1"/>
  <c r="AC7" i="8"/>
  <c r="F9" i="23" s="1"/>
  <c r="AD7" i="8"/>
  <c r="G9" i="23" s="1"/>
  <c r="AE7" i="8"/>
  <c r="H9" i="23" s="1"/>
  <c r="AC8" i="8"/>
  <c r="F10" i="23" s="1"/>
  <c r="AD8" i="8"/>
  <c r="G10" i="23" s="1"/>
  <c r="AE8" i="8"/>
  <c r="H10" i="23" s="1"/>
  <c r="AC9" i="8"/>
  <c r="F11" i="23" s="1"/>
  <c r="AD9" i="8"/>
  <c r="G11" i="23" s="1"/>
  <c r="AE9" i="8"/>
  <c r="H11" i="23" s="1"/>
  <c r="AC10" i="8"/>
  <c r="F12" i="23" s="1"/>
  <c r="AD10" i="8"/>
  <c r="G12" i="23" s="1"/>
  <c r="AE10" i="8"/>
  <c r="H12" i="23" s="1"/>
  <c r="AC11" i="8"/>
  <c r="F13" i="23" s="1"/>
  <c r="AD11" i="8"/>
  <c r="G13" i="23" s="1"/>
  <c r="AE11" i="8"/>
  <c r="H13" i="23" s="1"/>
  <c r="AC12" i="8"/>
  <c r="F14" i="23" s="1"/>
  <c r="AD12" i="8"/>
  <c r="G14" i="23" s="1"/>
  <c r="AE12" i="8"/>
  <c r="H14" i="23" s="1"/>
  <c r="AC13" i="8"/>
  <c r="F15" i="23" s="1"/>
  <c r="AD13" i="8"/>
  <c r="G15" i="23" s="1"/>
  <c r="AE13" i="8"/>
  <c r="H15" i="23" s="1"/>
  <c r="AC14" i="8"/>
  <c r="F16" i="23" s="1"/>
  <c r="AD14" i="8"/>
  <c r="G16" i="23" s="1"/>
  <c r="AE14" i="8"/>
  <c r="H16" i="23" s="1"/>
  <c r="AC15" i="8"/>
  <c r="F17" i="23" s="1"/>
  <c r="AD15" i="8"/>
  <c r="G17" i="23" s="1"/>
  <c r="AE15" i="8"/>
  <c r="H17" i="23" s="1"/>
  <c r="AC16" i="8"/>
  <c r="F18" i="23" s="1"/>
  <c r="AD16" i="8"/>
  <c r="G18" i="23" s="1"/>
  <c r="AE16" i="8"/>
  <c r="H18" i="23" s="1"/>
  <c r="AC17" i="8"/>
  <c r="F19" i="23" s="1"/>
  <c r="AD17" i="8"/>
  <c r="G19" i="23" s="1"/>
  <c r="AE17" i="8"/>
  <c r="H19" i="23" s="1"/>
  <c r="AC18" i="8"/>
  <c r="F20" i="23" s="1"/>
  <c r="AD18" i="8"/>
  <c r="G20" i="23" s="1"/>
  <c r="AE18" i="8"/>
  <c r="H20" i="23" s="1"/>
  <c r="AC19" i="8"/>
  <c r="F21" i="23" s="1"/>
  <c r="AD19" i="8"/>
  <c r="G21" i="23" s="1"/>
  <c r="AE19" i="8"/>
  <c r="H21" i="23" s="1"/>
  <c r="AC20" i="8"/>
  <c r="F22" i="23" s="1"/>
  <c r="AD20" i="8"/>
  <c r="G22" i="23" s="1"/>
  <c r="AE20" i="8"/>
  <c r="H22" i="23" s="1"/>
  <c r="AC21" i="8"/>
  <c r="F23" i="23" s="1"/>
  <c r="AD21" i="8"/>
  <c r="G23" i="23" s="1"/>
  <c r="AE21" i="8"/>
  <c r="H23" i="23" s="1"/>
  <c r="AC22" i="8"/>
  <c r="F24" i="23" s="1"/>
  <c r="AD22" i="8"/>
  <c r="G24" i="23" s="1"/>
  <c r="AE22" i="8"/>
  <c r="H24" i="23" s="1"/>
  <c r="AC23" i="8"/>
  <c r="F25" i="23" s="1"/>
  <c r="AD23" i="8"/>
  <c r="G25" i="23" s="1"/>
  <c r="AE23" i="8"/>
  <c r="H25" i="23" s="1"/>
  <c r="AC24" i="8"/>
  <c r="F26" i="23" s="1"/>
  <c r="AD24" i="8"/>
  <c r="G26" i="23" s="1"/>
  <c r="AE24" i="8"/>
  <c r="H26" i="23" s="1"/>
  <c r="AC25" i="8"/>
  <c r="F27" i="23" s="1"/>
  <c r="AD25" i="8"/>
  <c r="G27" i="23" s="1"/>
  <c r="AE25" i="8"/>
  <c r="H27" i="23" s="1"/>
  <c r="AC26" i="8"/>
  <c r="F28" i="23" s="1"/>
  <c r="AD26" i="8"/>
  <c r="G28" i="23" s="1"/>
  <c r="AE26" i="8"/>
  <c r="H28" i="23" s="1"/>
  <c r="AC27" i="8"/>
  <c r="F29" i="23" s="1"/>
  <c r="AD27" i="8"/>
  <c r="G29" i="23" s="1"/>
  <c r="AE27" i="8"/>
  <c r="H29" i="23" s="1"/>
  <c r="AC28" i="8"/>
  <c r="F30" i="23" s="1"/>
  <c r="AD28" i="8"/>
  <c r="G30" i="23" s="1"/>
  <c r="AE28" i="8"/>
  <c r="H30" i="23" s="1"/>
  <c r="AC29" i="8"/>
  <c r="F31" i="23" s="1"/>
  <c r="AD29" i="8"/>
  <c r="G31" i="23" s="1"/>
  <c r="AE29" i="8"/>
  <c r="H31" i="23" s="1"/>
  <c r="AC30" i="8"/>
  <c r="F32" i="23" s="1"/>
  <c r="AD30" i="8"/>
  <c r="G32" i="23" s="1"/>
  <c r="AE30" i="8"/>
  <c r="H32" i="23" s="1"/>
  <c r="AC31" i="8"/>
  <c r="F33" i="23" s="1"/>
  <c r="AD31" i="8"/>
  <c r="G33" i="23" s="1"/>
  <c r="AE31" i="8"/>
  <c r="H33" i="23" s="1"/>
  <c r="AC32" i="8"/>
  <c r="F34" i="23" s="1"/>
  <c r="AD32" i="8"/>
  <c r="G34" i="23" s="1"/>
  <c r="AE32" i="8"/>
  <c r="H34" i="23" s="1"/>
  <c r="AC33" i="8"/>
  <c r="F35" i="23" s="1"/>
  <c r="AD33" i="8"/>
  <c r="G35" i="23" s="1"/>
  <c r="AE33" i="8"/>
  <c r="H35" i="23" s="1"/>
  <c r="AC34" i="8"/>
  <c r="F36" i="23" s="1"/>
  <c r="AD34" i="8"/>
  <c r="G36" i="23" s="1"/>
  <c r="AE34" i="8"/>
  <c r="H36" i="23" s="1"/>
  <c r="AC35" i="8"/>
  <c r="F37" i="23" s="1"/>
  <c r="AD35" i="8"/>
  <c r="G37" i="23" s="1"/>
  <c r="AE35" i="8"/>
  <c r="H37" i="23" s="1"/>
  <c r="AC36" i="8"/>
  <c r="F38" i="23" s="1"/>
  <c r="AD36" i="8"/>
  <c r="G38" i="23" s="1"/>
  <c r="AE36" i="8"/>
  <c r="H38" i="23" s="1"/>
  <c r="AC37" i="8"/>
  <c r="F39" i="23" s="1"/>
  <c r="AD37" i="8"/>
  <c r="G39" i="23" s="1"/>
  <c r="AE37" i="8"/>
  <c r="H39" i="23" s="1"/>
  <c r="AC38" i="8"/>
  <c r="F40" i="23" s="1"/>
  <c r="AD38" i="8"/>
  <c r="G40" i="23" s="1"/>
  <c r="AE38" i="8"/>
  <c r="H40" i="23" s="1"/>
  <c r="AC39" i="8"/>
  <c r="F41" i="23" s="1"/>
  <c r="AD39" i="8"/>
  <c r="G41" i="23" s="1"/>
  <c r="AE39" i="8"/>
  <c r="H41" i="23" s="1"/>
  <c r="AC40" i="8"/>
  <c r="F42" i="23" s="1"/>
  <c r="AD40" i="8"/>
  <c r="G42" i="23" s="1"/>
  <c r="AE40" i="8"/>
  <c r="H42" i="23" s="1"/>
  <c r="AC41" i="8"/>
  <c r="F43" i="23" s="1"/>
  <c r="AD41" i="8"/>
  <c r="G43" i="23" s="1"/>
  <c r="AE41" i="8"/>
  <c r="H43" i="23" s="1"/>
  <c r="AC42" i="8"/>
  <c r="F44" i="23" s="1"/>
  <c r="AD42" i="8"/>
  <c r="G44" i="23" s="1"/>
  <c r="AE42" i="8"/>
  <c r="H44" i="23" s="1"/>
  <c r="AC43" i="8"/>
  <c r="F45" i="23" s="1"/>
  <c r="AD43" i="8"/>
  <c r="G45" i="23" s="1"/>
  <c r="AE43" i="8"/>
  <c r="H45" i="23" s="1"/>
  <c r="AC44" i="8"/>
  <c r="F46" i="23" s="1"/>
  <c r="AD44" i="8"/>
  <c r="G46" i="23" s="1"/>
  <c r="AE44" i="8"/>
  <c r="H46" i="23" s="1"/>
  <c r="AC45" i="8"/>
  <c r="F47" i="23" s="1"/>
  <c r="AD45" i="8"/>
  <c r="G47" i="23" s="1"/>
  <c r="AE45" i="8"/>
  <c r="H47" i="23" s="1"/>
  <c r="AC46" i="8"/>
  <c r="F48" i="23" s="1"/>
  <c r="AD46" i="8"/>
  <c r="G48" i="23" s="1"/>
  <c r="AE46" i="8"/>
  <c r="H48" i="23" s="1"/>
  <c r="AC47" i="8"/>
  <c r="F49" i="23" s="1"/>
  <c r="AD47" i="8"/>
  <c r="G49" i="23" s="1"/>
  <c r="AE47" i="8"/>
  <c r="H49" i="23" s="1"/>
  <c r="AC48" i="8"/>
  <c r="F50" i="23" s="1"/>
  <c r="AD48" i="8"/>
  <c r="G50" i="23" s="1"/>
  <c r="AE48" i="8"/>
  <c r="H50" i="23" s="1"/>
  <c r="AC49" i="8"/>
  <c r="F51" i="23" s="1"/>
  <c r="AD49" i="8"/>
  <c r="G51" i="23" s="1"/>
  <c r="AE49" i="8"/>
  <c r="H51" i="23" s="1"/>
  <c r="AC50" i="8"/>
  <c r="F52" i="23" s="1"/>
  <c r="AD50" i="8"/>
  <c r="G52" i="23" s="1"/>
  <c r="AE50" i="8"/>
  <c r="H52" i="23" s="1"/>
  <c r="AC51" i="8"/>
  <c r="F53" i="23" s="1"/>
  <c r="AD51" i="8"/>
  <c r="G53" i="23" s="1"/>
  <c r="AE51" i="8"/>
  <c r="H53" i="23" s="1"/>
  <c r="AC52" i="8"/>
  <c r="F54" i="23" s="1"/>
  <c r="AD52" i="8"/>
  <c r="G54" i="23" s="1"/>
  <c r="AE52" i="8"/>
  <c r="H54" i="23" s="1"/>
  <c r="AC53" i="8"/>
  <c r="F55" i="23" s="1"/>
  <c r="AD53" i="8"/>
  <c r="G55" i="23" s="1"/>
  <c r="AE53" i="8"/>
  <c r="H55" i="23" s="1"/>
  <c r="AC54" i="8"/>
  <c r="F56" i="23" s="1"/>
  <c r="AD54" i="8"/>
  <c r="G56" i="23" s="1"/>
  <c r="AE54" i="8"/>
  <c r="H56" i="23" s="1"/>
  <c r="AC55" i="8"/>
  <c r="F57" i="23" s="1"/>
  <c r="AD55" i="8"/>
  <c r="G57" i="23" s="1"/>
  <c r="AE55" i="8"/>
  <c r="H57" i="23" s="1"/>
  <c r="AC56" i="8"/>
  <c r="F58" i="23" s="1"/>
  <c r="AD56" i="8"/>
  <c r="G58" i="23" s="1"/>
  <c r="AE56" i="8"/>
  <c r="H58" i="23" s="1"/>
  <c r="AC57" i="8"/>
  <c r="F59" i="23" s="1"/>
  <c r="AD57" i="8"/>
  <c r="G59" i="23" s="1"/>
  <c r="AE57" i="8"/>
  <c r="H59" i="23" s="1"/>
  <c r="AC58" i="8"/>
  <c r="F60" i="23" s="1"/>
  <c r="AD58" i="8"/>
  <c r="G60" i="23" s="1"/>
  <c r="AE58" i="8"/>
  <c r="H60" i="23" s="1"/>
  <c r="AC59" i="8"/>
  <c r="F61" i="23" s="1"/>
  <c r="AD59" i="8"/>
  <c r="G61" i="23" s="1"/>
  <c r="AE59" i="8"/>
  <c r="H61" i="23" s="1"/>
  <c r="AC60" i="8"/>
  <c r="F62" i="23" s="1"/>
  <c r="AD60" i="8"/>
  <c r="G62" i="23" s="1"/>
  <c r="AE60" i="8"/>
  <c r="H62" i="23" s="1"/>
  <c r="AC61" i="8"/>
  <c r="F63" i="23" s="1"/>
  <c r="AD61" i="8"/>
  <c r="G63" i="23" s="1"/>
  <c r="AE61" i="8"/>
  <c r="H63" i="23" s="1"/>
  <c r="AC62" i="8"/>
  <c r="F64" i="23" s="1"/>
  <c r="AD62" i="8"/>
  <c r="G64" i="23" s="1"/>
  <c r="AE62" i="8"/>
  <c r="H64" i="23" s="1"/>
  <c r="AC63" i="8"/>
  <c r="F65" i="23" s="1"/>
  <c r="AD63" i="8"/>
  <c r="G65" i="23" s="1"/>
  <c r="AE63" i="8"/>
  <c r="H65" i="23" s="1"/>
  <c r="AC64" i="8"/>
  <c r="F66" i="23" s="1"/>
  <c r="AD64" i="8"/>
  <c r="G66" i="23" s="1"/>
  <c r="AE64" i="8"/>
  <c r="H66" i="23" s="1"/>
  <c r="AC65" i="8"/>
  <c r="F67" i="23" s="1"/>
  <c r="AD65" i="8"/>
  <c r="G67" i="23" s="1"/>
  <c r="AE65" i="8"/>
  <c r="H67" i="23" s="1"/>
  <c r="AC66" i="8"/>
  <c r="F68" i="23" s="1"/>
  <c r="AD66" i="8"/>
  <c r="G68" i="23" s="1"/>
  <c r="AE66" i="8"/>
  <c r="H68" i="23" s="1"/>
  <c r="AC67" i="8"/>
  <c r="F69" i="23" s="1"/>
  <c r="AD67" i="8"/>
  <c r="G69" i="23" s="1"/>
  <c r="AE67" i="8"/>
  <c r="H69" i="23" s="1"/>
  <c r="AC68" i="8"/>
  <c r="F70" i="23" s="1"/>
  <c r="AD68" i="8"/>
  <c r="G70" i="23" s="1"/>
  <c r="AE68" i="8"/>
  <c r="H70" i="23" s="1"/>
  <c r="AC69" i="8"/>
  <c r="F71" i="23" s="1"/>
  <c r="AD69" i="8"/>
  <c r="G71" i="23" s="1"/>
  <c r="AE69" i="8"/>
  <c r="H71" i="23" s="1"/>
  <c r="AC70" i="8"/>
  <c r="F72" i="23" s="1"/>
  <c r="AD70" i="8"/>
  <c r="G72" i="23" s="1"/>
  <c r="AE70" i="8"/>
  <c r="H72" i="23" s="1"/>
  <c r="AC71" i="8"/>
  <c r="F73" i="23" s="1"/>
  <c r="AD71" i="8"/>
  <c r="G73" i="23" s="1"/>
  <c r="AE71" i="8"/>
  <c r="H73" i="23" s="1"/>
  <c r="AC72" i="8"/>
  <c r="F74" i="23" s="1"/>
  <c r="AD72" i="8"/>
  <c r="G74" i="23" s="1"/>
  <c r="AE72" i="8"/>
  <c r="H74" i="23" s="1"/>
  <c r="AC73" i="8"/>
  <c r="F75" i="23" s="1"/>
  <c r="AD73" i="8"/>
  <c r="G75" i="23" s="1"/>
  <c r="AE73" i="8"/>
  <c r="H75" i="23" s="1"/>
  <c r="AC74" i="8"/>
  <c r="F76" i="23" s="1"/>
  <c r="AD74" i="8"/>
  <c r="G76" i="23" s="1"/>
  <c r="AE74" i="8"/>
  <c r="H76" i="23" s="1"/>
  <c r="AC75" i="8"/>
  <c r="F77" i="23" s="1"/>
  <c r="AD75" i="8"/>
  <c r="G77" i="23" s="1"/>
  <c r="AE75" i="8"/>
  <c r="H77" i="23" s="1"/>
  <c r="AC76" i="8"/>
  <c r="F78" i="23" s="1"/>
  <c r="AD76" i="8"/>
  <c r="G78" i="23" s="1"/>
  <c r="AE76" i="8"/>
  <c r="H78" i="23" s="1"/>
  <c r="AC77" i="8"/>
  <c r="F79" i="23" s="1"/>
  <c r="AD77" i="8"/>
  <c r="G79" i="23" s="1"/>
  <c r="AE77" i="8"/>
  <c r="H79" i="23" s="1"/>
  <c r="AC78" i="8"/>
  <c r="F80" i="23" s="1"/>
  <c r="AD78" i="8"/>
  <c r="G80" i="23" s="1"/>
  <c r="AE78" i="8"/>
  <c r="H80" i="23" s="1"/>
  <c r="AC79" i="8"/>
  <c r="F81" i="23" s="1"/>
  <c r="AD79" i="8"/>
  <c r="G81" i="23" s="1"/>
  <c r="AE79" i="8"/>
  <c r="H81" i="23" s="1"/>
  <c r="AC80" i="8"/>
  <c r="F82" i="23" s="1"/>
  <c r="AD80" i="8"/>
  <c r="G82" i="23" s="1"/>
  <c r="AE80" i="8"/>
  <c r="H82" i="23" s="1"/>
  <c r="AC81" i="8"/>
  <c r="F83" i="23" s="1"/>
  <c r="AD81" i="8"/>
  <c r="G83" i="23" s="1"/>
  <c r="AE81" i="8"/>
  <c r="H83" i="23" s="1"/>
  <c r="AC82" i="8"/>
  <c r="F84" i="23" s="1"/>
  <c r="AD82" i="8"/>
  <c r="G84" i="23" s="1"/>
  <c r="AE82" i="8"/>
  <c r="H84" i="23" s="1"/>
  <c r="AC83" i="8"/>
  <c r="F85" i="23" s="1"/>
  <c r="AD83" i="8"/>
  <c r="G85" i="23" s="1"/>
  <c r="AE83" i="8"/>
  <c r="H85" i="23" s="1"/>
  <c r="AC84" i="8"/>
  <c r="F86" i="23" s="1"/>
  <c r="AD84" i="8"/>
  <c r="G86" i="23" s="1"/>
  <c r="AE84" i="8"/>
  <c r="H86" i="23" s="1"/>
  <c r="AC85" i="8"/>
  <c r="F87" i="23" s="1"/>
  <c r="AD85" i="8"/>
  <c r="G87" i="23" s="1"/>
  <c r="AE85" i="8"/>
  <c r="H87" i="23" s="1"/>
  <c r="AC86" i="8"/>
  <c r="F88" i="23" s="1"/>
  <c r="AD86" i="8"/>
  <c r="G88" i="23" s="1"/>
  <c r="AE86" i="8"/>
  <c r="H88" i="23" s="1"/>
  <c r="AC87" i="8"/>
  <c r="F89" i="23" s="1"/>
  <c r="AD87" i="8"/>
  <c r="G89" i="23" s="1"/>
  <c r="AE87" i="8"/>
  <c r="H89" i="23" s="1"/>
  <c r="AC88" i="8"/>
  <c r="F90" i="23" s="1"/>
  <c r="AD88" i="8"/>
  <c r="G90" i="23" s="1"/>
  <c r="AE88" i="8"/>
  <c r="H90" i="23" s="1"/>
  <c r="AC89" i="8"/>
  <c r="F91" i="23" s="1"/>
  <c r="AD89" i="8"/>
  <c r="G91" i="23" s="1"/>
  <c r="AE89" i="8"/>
  <c r="H91" i="23" s="1"/>
  <c r="AC90" i="8"/>
  <c r="F92" i="23" s="1"/>
  <c r="AD90" i="8"/>
  <c r="G92" i="23" s="1"/>
  <c r="AE90" i="8"/>
  <c r="H92" i="23" s="1"/>
  <c r="AC91" i="8"/>
  <c r="F93" i="23" s="1"/>
  <c r="AD91" i="8"/>
  <c r="G93" i="23" s="1"/>
  <c r="AE91" i="8"/>
  <c r="H93" i="23" s="1"/>
  <c r="AC92" i="8"/>
  <c r="F94" i="23" s="1"/>
  <c r="AD92" i="8"/>
  <c r="G94" i="23" s="1"/>
  <c r="AE92" i="8"/>
  <c r="H94" i="23" s="1"/>
  <c r="AC93" i="8"/>
  <c r="F95" i="23" s="1"/>
  <c r="AD93" i="8"/>
  <c r="G95" i="23" s="1"/>
  <c r="AE93" i="8"/>
  <c r="H95" i="23" s="1"/>
  <c r="AC94" i="8"/>
  <c r="F96" i="23" s="1"/>
  <c r="AD94" i="8"/>
  <c r="G96" i="23" s="1"/>
  <c r="AE94" i="8"/>
  <c r="H96" i="23" s="1"/>
  <c r="AC95" i="8"/>
  <c r="F97" i="23" s="1"/>
  <c r="AD95" i="8"/>
  <c r="G97" i="23" s="1"/>
  <c r="AE95" i="8"/>
  <c r="H97" i="23" s="1"/>
  <c r="AC96" i="8"/>
  <c r="F98" i="23" s="1"/>
  <c r="AD96" i="8"/>
  <c r="G98" i="23" s="1"/>
  <c r="AE96" i="8"/>
  <c r="H98" i="23" s="1"/>
  <c r="AC97" i="8"/>
  <c r="F99" i="23" s="1"/>
  <c r="AD97" i="8"/>
  <c r="G99" i="23" s="1"/>
  <c r="AE97" i="8"/>
  <c r="H99" i="23" s="1"/>
  <c r="AC98" i="8"/>
  <c r="F100" i="23" s="1"/>
  <c r="AD98" i="8"/>
  <c r="G100" i="23" s="1"/>
  <c r="AE98" i="8"/>
  <c r="H100" i="23" s="1"/>
  <c r="AC99" i="8"/>
  <c r="F101" i="23" s="1"/>
  <c r="AD99" i="8"/>
  <c r="G101" i="23" s="1"/>
  <c r="AE99" i="8"/>
  <c r="H101" i="23" s="1"/>
  <c r="AC100" i="8"/>
  <c r="F102" i="23" s="1"/>
  <c r="AD100" i="8"/>
  <c r="G102" i="23" s="1"/>
  <c r="AE100" i="8"/>
  <c r="H102" i="23" s="1"/>
  <c r="AC101" i="8"/>
  <c r="F103" i="23" s="1"/>
  <c r="AD101" i="8"/>
  <c r="G103" i="23" s="1"/>
  <c r="AE101" i="8"/>
  <c r="H103" i="23" s="1"/>
  <c r="AC102" i="8"/>
  <c r="F104" i="23" s="1"/>
  <c r="AD102" i="8"/>
  <c r="G104" i="23" s="1"/>
  <c r="AE102" i="8"/>
  <c r="H104" i="23" s="1"/>
  <c r="AC103" i="8"/>
  <c r="F105" i="23" s="1"/>
  <c r="AD103" i="8"/>
  <c r="G105" i="23" s="1"/>
  <c r="AE103" i="8"/>
  <c r="H105" i="23" s="1"/>
  <c r="AC104" i="8"/>
  <c r="F106" i="23" s="1"/>
  <c r="AD104" i="8"/>
  <c r="G106" i="23" s="1"/>
  <c r="AE104" i="8"/>
  <c r="H106" i="23" s="1"/>
  <c r="AC105" i="8"/>
  <c r="F107" i="23" s="1"/>
  <c r="AD105" i="8"/>
  <c r="G107" i="23" s="1"/>
  <c r="AE105" i="8"/>
  <c r="H107" i="23" s="1"/>
  <c r="AC106" i="8"/>
  <c r="F108" i="23" s="1"/>
  <c r="AD106" i="8"/>
  <c r="G108" i="23" s="1"/>
  <c r="AE106" i="8"/>
  <c r="H108" i="23" s="1"/>
  <c r="AC107" i="8"/>
  <c r="F109" i="23" s="1"/>
  <c r="AD107" i="8"/>
  <c r="G109" i="23" s="1"/>
  <c r="AE107" i="8"/>
  <c r="H109" i="23" s="1"/>
  <c r="AC108" i="8"/>
  <c r="F110" i="23" s="1"/>
  <c r="AD108" i="8"/>
  <c r="G110" i="23" s="1"/>
  <c r="AE108" i="8"/>
  <c r="H110" i="23" s="1"/>
  <c r="AC109" i="8"/>
  <c r="F111" i="23" s="1"/>
  <c r="AD109" i="8"/>
  <c r="G111" i="23" s="1"/>
  <c r="AE109" i="8"/>
  <c r="H111" i="23" s="1"/>
  <c r="AC110" i="8"/>
  <c r="F112" i="23" s="1"/>
  <c r="AD110" i="8"/>
  <c r="G112" i="23" s="1"/>
  <c r="AE110" i="8"/>
  <c r="H112" i="23" s="1"/>
  <c r="AC111" i="8"/>
  <c r="F113" i="23" s="1"/>
  <c r="AD111" i="8"/>
  <c r="G113" i="23" s="1"/>
  <c r="AE111" i="8"/>
  <c r="H113" i="23" s="1"/>
  <c r="AC112" i="8"/>
  <c r="F114" i="23" s="1"/>
  <c r="AD112" i="8"/>
  <c r="G114" i="23" s="1"/>
  <c r="AE112" i="8"/>
  <c r="H114" i="23" s="1"/>
  <c r="AC113" i="8"/>
  <c r="F115" i="23" s="1"/>
  <c r="AD113" i="8"/>
  <c r="G115" i="23" s="1"/>
  <c r="AE113" i="8"/>
  <c r="H115" i="23" s="1"/>
  <c r="AC114" i="8"/>
  <c r="F116" i="23" s="1"/>
  <c r="AD114" i="8"/>
  <c r="G116" i="23" s="1"/>
  <c r="AE114" i="8"/>
  <c r="H116" i="23" s="1"/>
  <c r="AC115" i="8"/>
  <c r="F117" i="23" s="1"/>
  <c r="AD115" i="8"/>
  <c r="G117" i="23" s="1"/>
  <c r="AE115" i="8"/>
  <c r="H117" i="23" s="1"/>
  <c r="AC116" i="8"/>
  <c r="F118" i="23" s="1"/>
  <c r="AD116" i="8"/>
  <c r="G118" i="23" s="1"/>
  <c r="AE116" i="8"/>
  <c r="H118" i="23" s="1"/>
  <c r="AC117" i="8"/>
  <c r="F119" i="23" s="1"/>
  <c r="AD117" i="8"/>
  <c r="G119" i="23" s="1"/>
  <c r="AE117" i="8"/>
  <c r="H119" i="23" s="1"/>
  <c r="AC118" i="8"/>
  <c r="F120" i="23" s="1"/>
  <c r="AD118" i="8"/>
  <c r="G120" i="23" s="1"/>
  <c r="AE118" i="8"/>
  <c r="H120" i="23" s="1"/>
  <c r="AC119" i="8"/>
  <c r="F121" i="23" s="1"/>
  <c r="AD119" i="8"/>
  <c r="G121" i="23" s="1"/>
  <c r="AE119" i="8"/>
  <c r="H121" i="23" s="1"/>
  <c r="AC120" i="8"/>
  <c r="F122" i="23" s="1"/>
  <c r="AD120" i="8"/>
  <c r="G122" i="23" s="1"/>
  <c r="AE120" i="8"/>
  <c r="H122" i="23" s="1"/>
  <c r="AC121" i="8"/>
  <c r="F123" i="23" s="1"/>
  <c r="AD121" i="8"/>
  <c r="G123" i="23" s="1"/>
  <c r="AE121" i="8"/>
  <c r="H123" i="23" s="1"/>
  <c r="AC122" i="8"/>
  <c r="F124" i="23" s="1"/>
  <c r="AD122" i="8"/>
  <c r="G124" i="23" s="1"/>
  <c r="AE122" i="8"/>
  <c r="H124" i="23" s="1"/>
  <c r="AC123" i="8"/>
  <c r="F125" i="23" s="1"/>
  <c r="AD123" i="8"/>
  <c r="G125" i="23" s="1"/>
  <c r="AE123" i="8"/>
  <c r="H125" i="23" s="1"/>
  <c r="AC124" i="8"/>
  <c r="F126" i="23" s="1"/>
  <c r="AD124" i="8"/>
  <c r="G126" i="23" s="1"/>
  <c r="AE124" i="8"/>
  <c r="H126" i="23" s="1"/>
  <c r="AC125" i="8"/>
  <c r="F127" i="23" s="1"/>
  <c r="AD125" i="8"/>
  <c r="G127" i="23" s="1"/>
  <c r="AE125" i="8"/>
  <c r="H127" i="23" s="1"/>
  <c r="AC126" i="8"/>
  <c r="F128" i="23" s="1"/>
  <c r="AD126" i="8"/>
  <c r="G128" i="23" s="1"/>
  <c r="AE126" i="8"/>
  <c r="H128" i="23" s="1"/>
  <c r="AC127" i="8"/>
  <c r="F129" i="23" s="1"/>
  <c r="AD127" i="8"/>
  <c r="G129" i="23" s="1"/>
  <c r="AE127" i="8"/>
  <c r="H129" i="23" s="1"/>
  <c r="AC128" i="8"/>
  <c r="F130" i="23" s="1"/>
  <c r="AD128" i="8"/>
  <c r="G130" i="23" s="1"/>
  <c r="AE128" i="8"/>
  <c r="H130" i="23" s="1"/>
  <c r="AC129" i="8"/>
  <c r="F131" i="23" s="1"/>
  <c r="AD129" i="8"/>
  <c r="G131" i="23" s="1"/>
  <c r="AE129" i="8"/>
  <c r="H131" i="23" s="1"/>
  <c r="AC130" i="8"/>
  <c r="F132" i="23" s="1"/>
  <c r="AD130" i="8"/>
  <c r="G132" i="23" s="1"/>
  <c r="AE130" i="8"/>
  <c r="H132" i="23" s="1"/>
  <c r="AC131" i="8"/>
  <c r="F133" i="23" s="1"/>
  <c r="AD131" i="8"/>
  <c r="G133" i="23" s="1"/>
  <c r="AE131" i="8"/>
  <c r="H133" i="23" s="1"/>
  <c r="AC132" i="8"/>
  <c r="F134" i="23" s="1"/>
  <c r="AD132" i="8"/>
  <c r="G134" i="23" s="1"/>
  <c r="AE132" i="8"/>
  <c r="H134" i="23" s="1"/>
  <c r="AC133" i="8"/>
  <c r="F135" i="23" s="1"/>
  <c r="AD133" i="8"/>
  <c r="G135" i="23" s="1"/>
  <c r="AE133" i="8"/>
  <c r="H135" i="23" s="1"/>
  <c r="AC134" i="8"/>
  <c r="F136" i="23" s="1"/>
  <c r="AD134" i="8"/>
  <c r="G136" i="23" s="1"/>
  <c r="AE134" i="8"/>
  <c r="H136" i="23" s="1"/>
  <c r="AC135" i="8"/>
  <c r="F137" i="23" s="1"/>
  <c r="AD135" i="8"/>
  <c r="G137" i="23" s="1"/>
  <c r="AE135" i="8"/>
  <c r="H137" i="23" s="1"/>
  <c r="AC136" i="8"/>
  <c r="F138" i="23" s="1"/>
  <c r="AD136" i="8"/>
  <c r="G138" i="23" s="1"/>
  <c r="AE136" i="8"/>
  <c r="H138" i="23" s="1"/>
  <c r="AC137" i="8"/>
  <c r="F139" i="23" s="1"/>
  <c r="AD137" i="8"/>
  <c r="G139" i="23" s="1"/>
  <c r="AE137" i="8"/>
  <c r="H139" i="23" s="1"/>
  <c r="AC138" i="8"/>
  <c r="F140" i="23" s="1"/>
  <c r="AD138" i="8"/>
  <c r="G140" i="23" s="1"/>
  <c r="AE138" i="8"/>
  <c r="H140" i="23" s="1"/>
  <c r="AC139" i="8"/>
  <c r="F141" i="23" s="1"/>
  <c r="AD139" i="8"/>
  <c r="G141" i="23" s="1"/>
  <c r="AE139" i="8"/>
  <c r="H141" i="23" s="1"/>
  <c r="AC140" i="8"/>
  <c r="F142" i="23" s="1"/>
  <c r="AD140" i="8"/>
  <c r="G142" i="23" s="1"/>
  <c r="AE140" i="8"/>
  <c r="H142" i="23" s="1"/>
  <c r="AC141" i="8"/>
  <c r="F143" i="23" s="1"/>
  <c r="AD141" i="8"/>
  <c r="G143" i="23" s="1"/>
  <c r="AE141" i="8"/>
  <c r="H143" i="23" s="1"/>
  <c r="AC142" i="8"/>
  <c r="F144" i="23" s="1"/>
  <c r="AD142" i="8"/>
  <c r="G144" i="23" s="1"/>
  <c r="AE142" i="8"/>
  <c r="H144" i="23" s="1"/>
  <c r="AC143" i="8"/>
  <c r="F145" i="23" s="1"/>
  <c r="AD143" i="8"/>
  <c r="G145" i="23" s="1"/>
  <c r="AE143" i="8"/>
  <c r="H145" i="23" s="1"/>
  <c r="AC144" i="8"/>
  <c r="F146" i="23" s="1"/>
  <c r="AD144" i="8"/>
  <c r="G146" i="23" s="1"/>
  <c r="AE144" i="8"/>
  <c r="H146" i="23" s="1"/>
  <c r="AC145" i="8"/>
  <c r="F147" i="23" s="1"/>
  <c r="AD145" i="8"/>
  <c r="G147" i="23" s="1"/>
  <c r="AE145" i="8"/>
  <c r="H147" i="23" s="1"/>
  <c r="AC146" i="8"/>
  <c r="F148" i="23" s="1"/>
  <c r="AD146" i="8"/>
  <c r="G148" i="23" s="1"/>
  <c r="AE146" i="8"/>
  <c r="H148" i="23" s="1"/>
  <c r="AC147" i="8"/>
  <c r="F149" i="23" s="1"/>
  <c r="AD147" i="8"/>
  <c r="G149" i="23" s="1"/>
  <c r="AE147" i="8"/>
  <c r="H149" i="23" s="1"/>
  <c r="AC148" i="8"/>
  <c r="F150" i="23" s="1"/>
  <c r="AD148" i="8"/>
  <c r="G150" i="23" s="1"/>
  <c r="AE148" i="8"/>
  <c r="H150" i="23" s="1"/>
  <c r="AC149" i="8"/>
  <c r="F151" i="23" s="1"/>
  <c r="AD149" i="8"/>
  <c r="G151" i="23" s="1"/>
  <c r="AE149" i="8"/>
  <c r="H151" i="23" s="1"/>
  <c r="AC150" i="8"/>
  <c r="F152" i="23" s="1"/>
  <c r="AD150" i="8"/>
  <c r="G152" i="23" s="1"/>
  <c r="AE150" i="8"/>
  <c r="H152" i="23" s="1"/>
  <c r="AC151" i="8"/>
  <c r="F153" i="23" s="1"/>
  <c r="AD151" i="8"/>
  <c r="G153" i="23" s="1"/>
  <c r="AE151" i="8"/>
  <c r="H153" i="23" s="1"/>
  <c r="AC152" i="8"/>
  <c r="F154" i="23" s="1"/>
  <c r="AD152" i="8"/>
  <c r="G154" i="23" s="1"/>
  <c r="AE152" i="8"/>
  <c r="H154" i="23" s="1"/>
  <c r="AC153" i="8"/>
  <c r="F155" i="23" s="1"/>
  <c r="AD153" i="8"/>
  <c r="G155" i="23" s="1"/>
  <c r="AE153" i="8"/>
  <c r="H155" i="23" s="1"/>
  <c r="AC154" i="8"/>
  <c r="F156" i="23" s="1"/>
  <c r="AD154" i="8"/>
  <c r="G156" i="23" s="1"/>
  <c r="AE154" i="8"/>
  <c r="H156" i="23" s="1"/>
  <c r="AC155" i="8"/>
  <c r="F157" i="23" s="1"/>
  <c r="AD155" i="8"/>
  <c r="G157" i="23" s="1"/>
  <c r="AE155" i="8"/>
  <c r="H157" i="23" s="1"/>
  <c r="AC156" i="8"/>
  <c r="F158" i="23" s="1"/>
  <c r="AD156" i="8"/>
  <c r="G158" i="23" s="1"/>
  <c r="AE156" i="8"/>
  <c r="H158" i="23" s="1"/>
  <c r="AC157" i="8"/>
  <c r="F159" i="23" s="1"/>
  <c r="AD157" i="8"/>
  <c r="G159" i="23" s="1"/>
  <c r="AE157" i="8"/>
  <c r="H159" i="23" s="1"/>
  <c r="AC158" i="8"/>
  <c r="F160" i="23" s="1"/>
  <c r="AD158" i="8"/>
  <c r="G160" i="23" s="1"/>
  <c r="AE158" i="8"/>
  <c r="H160" i="23" s="1"/>
  <c r="AC159" i="8"/>
  <c r="F161" i="23" s="1"/>
  <c r="AD159" i="8"/>
  <c r="G161" i="23" s="1"/>
  <c r="AE159" i="8"/>
  <c r="H161" i="23" s="1"/>
  <c r="AC160" i="8"/>
  <c r="F162" i="23" s="1"/>
  <c r="AD160" i="8"/>
  <c r="G162" i="23" s="1"/>
  <c r="AE160" i="8"/>
  <c r="H162" i="23" s="1"/>
  <c r="AC161" i="8"/>
  <c r="AD161" i="8"/>
  <c r="AE161" i="8"/>
  <c r="AC162" i="8"/>
  <c r="F164" i="23" s="1"/>
  <c r="AD162" i="8"/>
  <c r="G164" i="23" s="1"/>
  <c r="AE162" i="8"/>
  <c r="H164" i="23" s="1"/>
  <c r="AC163" i="8"/>
  <c r="F165" i="23" s="1"/>
  <c r="AD163" i="8"/>
  <c r="G165" i="23" s="1"/>
  <c r="AE163" i="8"/>
  <c r="H165" i="23" s="1"/>
  <c r="AC164" i="8"/>
  <c r="F166" i="23" s="1"/>
  <c r="AD164" i="8"/>
  <c r="G166" i="23" s="1"/>
  <c r="AE164" i="8"/>
  <c r="H166" i="23" s="1"/>
  <c r="AC165" i="8"/>
  <c r="F167" i="23" s="1"/>
  <c r="AD165" i="8"/>
  <c r="G167" i="23" s="1"/>
  <c r="AE165" i="8"/>
  <c r="H167" i="23" s="1"/>
  <c r="AC166" i="8"/>
  <c r="F168" i="23" s="1"/>
  <c r="AD166" i="8"/>
  <c r="G168" i="23" s="1"/>
  <c r="AE166" i="8"/>
  <c r="H168" i="23" s="1"/>
  <c r="AC167" i="8"/>
  <c r="F169" i="23" s="1"/>
  <c r="AD167" i="8"/>
  <c r="G169" i="23" s="1"/>
  <c r="AE167" i="8"/>
  <c r="H169" i="23" s="1"/>
  <c r="AC168" i="8"/>
  <c r="F170" i="23" s="1"/>
  <c r="AD168" i="8"/>
  <c r="G170" i="23" s="1"/>
  <c r="AE168" i="8"/>
  <c r="H170" i="23" s="1"/>
  <c r="AC169" i="8"/>
  <c r="F171" i="23" s="1"/>
  <c r="AD169" i="8"/>
  <c r="G171" i="23" s="1"/>
  <c r="AE169" i="8"/>
  <c r="H171" i="23" s="1"/>
  <c r="AC170" i="8"/>
  <c r="F172" i="23" s="1"/>
  <c r="AD170" i="8"/>
  <c r="G172" i="23" s="1"/>
  <c r="AE170" i="8"/>
  <c r="H172" i="23" s="1"/>
  <c r="AC171" i="8"/>
  <c r="F173" i="23" s="1"/>
  <c r="AD171" i="8"/>
  <c r="G173" i="23" s="1"/>
  <c r="AE171" i="8"/>
  <c r="H173" i="23" s="1"/>
  <c r="AC172" i="8"/>
  <c r="F174" i="23" s="1"/>
  <c r="AD172" i="8"/>
  <c r="G174" i="23" s="1"/>
  <c r="AE172" i="8"/>
  <c r="H174" i="23" s="1"/>
  <c r="AC173" i="8"/>
  <c r="F175" i="23" s="1"/>
  <c r="AD173" i="8"/>
  <c r="G175" i="23" s="1"/>
  <c r="AE173" i="8"/>
  <c r="H175" i="23" s="1"/>
  <c r="AC174" i="8"/>
  <c r="F176" i="23" s="1"/>
  <c r="AD174" i="8"/>
  <c r="G176" i="23" s="1"/>
  <c r="AE174" i="8"/>
  <c r="H176" i="23" s="1"/>
  <c r="AC175" i="8"/>
  <c r="F177" i="23" s="1"/>
  <c r="AD175" i="8"/>
  <c r="G177" i="23" s="1"/>
  <c r="AE175" i="8"/>
  <c r="H177" i="23" s="1"/>
  <c r="AC176" i="8"/>
  <c r="F178" i="23" s="1"/>
  <c r="AD176" i="8"/>
  <c r="G178" i="23" s="1"/>
  <c r="AE176" i="8"/>
  <c r="H178" i="23" s="1"/>
  <c r="AC177" i="8"/>
  <c r="F179" i="23" s="1"/>
  <c r="AD177" i="8"/>
  <c r="G179" i="23" s="1"/>
  <c r="AE177" i="8"/>
  <c r="H179" i="23" s="1"/>
  <c r="AC178" i="8"/>
  <c r="F180" i="23" s="1"/>
  <c r="AD178" i="8"/>
  <c r="G180" i="23" s="1"/>
  <c r="AE178" i="8"/>
  <c r="H180" i="23" s="1"/>
  <c r="AC179" i="8"/>
  <c r="F181" i="23" s="1"/>
  <c r="AD179" i="8"/>
  <c r="G181" i="23" s="1"/>
  <c r="AE179" i="8"/>
  <c r="H181" i="23" s="1"/>
  <c r="AC180" i="8"/>
  <c r="F182" i="23" s="1"/>
  <c r="AD180" i="8"/>
  <c r="G182" i="23" s="1"/>
  <c r="AE180" i="8"/>
  <c r="H182" i="23" s="1"/>
  <c r="AC181" i="8"/>
  <c r="F183" i="23" s="1"/>
  <c r="AD181" i="8"/>
  <c r="G183" i="23" s="1"/>
  <c r="AE181" i="8"/>
  <c r="H183" i="23" s="1"/>
  <c r="AC182" i="8"/>
  <c r="F184" i="23" s="1"/>
  <c r="AD182" i="8"/>
  <c r="G184" i="23" s="1"/>
  <c r="AE182" i="8"/>
  <c r="H184" i="23" s="1"/>
  <c r="AC183" i="8"/>
  <c r="F185" i="23" s="1"/>
  <c r="AD183" i="8"/>
  <c r="G185" i="23" s="1"/>
  <c r="AE183" i="8"/>
  <c r="H185" i="23" s="1"/>
  <c r="AC184" i="8"/>
  <c r="F186" i="23" s="1"/>
  <c r="AD184" i="8"/>
  <c r="G186" i="23" s="1"/>
  <c r="AE184" i="8"/>
  <c r="H186" i="23" s="1"/>
  <c r="AC185" i="8"/>
  <c r="F187" i="23" s="1"/>
  <c r="AD185" i="8"/>
  <c r="G187" i="23" s="1"/>
  <c r="AE185" i="8"/>
  <c r="H187" i="23" s="1"/>
  <c r="AC186" i="8"/>
  <c r="F188" i="23" s="1"/>
  <c r="AD186" i="8"/>
  <c r="G188" i="23" s="1"/>
  <c r="AE186" i="8"/>
  <c r="H188" i="23" s="1"/>
  <c r="AC187" i="8"/>
  <c r="F189" i="23" s="1"/>
  <c r="AD187" i="8"/>
  <c r="G189" i="23" s="1"/>
  <c r="AE187" i="8"/>
  <c r="H189" i="23" s="1"/>
  <c r="AC188" i="8"/>
  <c r="F190" i="23" s="1"/>
  <c r="AD188" i="8"/>
  <c r="G190" i="23" s="1"/>
  <c r="AE188" i="8"/>
  <c r="H190" i="23" s="1"/>
  <c r="AC189" i="8"/>
  <c r="F191" i="23" s="1"/>
  <c r="AD189" i="8"/>
  <c r="G191" i="23" s="1"/>
  <c r="AE189" i="8"/>
  <c r="H191" i="23" s="1"/>
  <c r="AC190" i="8"/>
  <c r="F192" i="23" s="1"/>
  <c r="AD190" i="8"/>
  <c r="G192" i="23" s="1"/>
  <c r="AE190" i="8"/>
  <c r="H192" i="23" s="1"/>
  <c r="AC191" i="8"/>
  <c r="F193" i="23" s="1"/>
  <c r="AD191" i="8"/>
  <c r="G193" i="23" s="1"/>
  <c r="AE191" i="8"/>
  <c r="H193" i="23" s="1"/>
  <c r="AC192" i="8"/>
  <c r="F194" i="23" s="1"/>
  <c r="AD192" i="8"/>
  <c r="G194" i="23" s="1"/>
  <c r="AE192" i="8"/>
  <c r="H194" i="23" s="1"/>
  <c r="AC193" i="8"/>
  <c r="F195" i="23" s="1"/>
  <c r="AD193" i="8"/>
  <c r="G195" i="23" s="1"/>
  <c r="AE193" i="8"/>
  <c r="H195" i="23" s="1"/>
  <c r="AC194" i="8"/>
  <c r="F196" i="23" s="1"/>
  <c r="AD194" i="8"/>
  <c r="G196" i="23" s="1"/>
  <c r="AE194" i="8"/>
  <c r="H196" i="23" s="1"/>
  <c r="AC195" i="8"/>
  <c r="F197" i="23" s="1"/>
  <c r="AD195" i="8"/>
  <c r="G197" i="23" s="1"/>
  <c r="AE195" i="8"/>
  <c r="H197" i="23" s="1"/>
  <c r="AC196" i="8"/>
  <c r="F198" i="23" s="1"/>
  <c r="AD196" i="8"/>
  <c r="G198" i="23" s="1"/>
  <c r="AE196" i="8"/>
  <c r="H198" i="23" s="1"/>
  <c r="AC197" i="8"/>
  <c r="F199" i="23" s="1"/>
  <c r="AD197" i="8"/>
  <c r="G199" i="23" s="1"/>
  <c r="AE197" i="8"/>
  <c r="H199" i="23" s="1"/>
  <c r="AC198" i="8"/>
  <c r="F200" i="23" s="1"/>
  <c r="AD198" i="8"/>
  <c r="G200" i="23" s="1"/>
  <c r="AE198" i="8"/>
  <c r="H200" i="23" s="1"/>
  <c r="AC199" i="8"/>
  <c r="F201" i="23" s="1"/>
  <c r="AD199" i="8"/>
  <c r="G201" i="23" s="1"/>
  <c r="AE199" i="8"/>
  <c r="H201" i="23" s="1"/>
  <c r="AC200" i="8"/>
  <c r="F202" i="23" s="1"/>
  <c r="AD200" i="8"/>
  <c r="G202" i="23" s="1"/>
  <c r="AE200" i="8"/>
  <c r="H202" i="23" s="1"/>
  <c r="AC201" i="8"/>
  <c r="F203" i="23" s="1"/>
  <c r="AD201" i="8"/>
  <c r="G203" i="23" s="1"/>
  <c r="AE201" i="8"/>
  <c r="H203" i="23" s="1"/>
  <c r="AC202" i="8"/>
  <c r="F204" i="23" s="1"/>
  <c r="AD202" i="8"/>
  <c r="G204" i="23" s="1"/>
  <c r="AE202" i="8"/>
  <c r="H204" i="23" s="1"/>
  <c r="AC203" i="8"/>
  <c r="F205" i="23" s="1"/>
  <c r="AD203" i="8"/>
  <c r="G205" i="23" s="1"/>
  <c r="AE203" i="8"/>
  <c r="H205" i="23" s="1"/>
  <c r="AC204" i="8"/>
  <c r="F206" i="23" s="1"/>
  <c r="AD204" i="8"/>
  <c r="G206" i="23" s="1"/>
  <c r="AE204" i="8"/>
  <c r="H206" i="23" s="1"/>
  <c r="AC205" i="8"/>
  <c r="F207" i="23" s="1"/>
  <c r="AD205" i="8"/>
  <c r="G207" i="23" s="1"/>
  <c r="AE205" i="8"/>
  <c r="H207" i="23" s="1"/>
  <c r="AC206" i="8"/>
  <c r="F208" i="23" s="1"/>
  <c r="AD206" i="8"/>
  <c r="G208" i="23" s="1"/>
  <c r="AE206" i="8"/>
  <c r="H208" i="23" s="1"/>
  <c r="AC207" i="8"/>
  <c r="F209" i="23" s="1"/>
  <c r="AD207" i="8"/>
  <c r="G209" i="23" s="1"/>
  <c r="AE207" i="8"/>
  <c r="H209" i="23" s="1"/>
  <c r="AC208" i="8"/>
  <c r="F210" i="23" s="1"/>
  <c r="AD208" i="8"/>
  <c r="G210" i="23" s="1"/>
  <c r="AE208" i="8"/>
  <c r="H210" i="23" s="1"/>
  <c r="AC209" i="8"/>
  <c r="F211" i="23" s="1"/>
  <c r="AD209" i="8"/>
  <c r="G211" i="23" s="1"/>
  <c r="AE209" i="8"/>
  <c r="H211" i="23" s="1"/>
  <c r="AC210" i="8"/>
  <c r="F212" i="23" s="1"/>
  <c r="AD210" i="8"/>
  <c r="G212" i="23" s="1"/>
  <c r="AE210" i="8"/>
  <c r="H212" i="23" s="1"/>
  <c r="AC211" i="8"/>
  <c r="F213" i="23" s="1"/>
  <c r="AD211" i="8"/>
  <c r="G213" i="23" s="1"/>
  <c r="AE211" i="8"/>
  <c r="H213" i="23" s="1"/>
  <c r="AC212" i="8"/>
  <c r="F214" i="23" s="1"/>
  <c r="AD212" i="8"/>
  <c r="G214" i="23" s="1"/>
  <c r="AE212" i="8"/>
  <c r="H214" i="23" s="1"/>
  <c r="AC213" i="8"/>
  <c r="F215" i="23" s="1"/>
  <c r="AD213" i="8"/>
  <c r="G215" i="23" s="1"/>
  <c r="AE213" i="8"/>
  <c r="H215" i="23" s="1"/>
  <c r="AC214" i="8"/>
  <c r="F216" i="23" s="1"/>
  <c r="AD214" i="8"/>
  <c r="G216" i="23" s="1"/>
  <c r="AE214" i="8"/>
  <c r="H216" i="23" s="1"/>
  <c r="AC215" i="8"/>
  <c r="F217" i="23" s="1"/>
  <c r="AD215" i="8"/>
  <c r="G217" i="23" s="1"/>
  <c r="AE215" i="8"/>
  <c r="H217" i="23" s="1"/>
  <c r="AC216" i="8"/>
  <c r="F218" i="23" s="1"/>
  <c r="AD216" i="8"/>
  <c r="G218" i="23" s="1"/>
  <c r="AE216" i="8"/>
  <c r="H218" i="23" s="1"/>
  <c r="AC217" i="8"/>
  <c r="F219" i="23" s="1"/>
  <c r="AD217" i="8"/>
  <c r="G219" i="23" s="1"/>
  <c r="AE217" i="8"/>
  <c r="H219" i="23" s="1"/>
  <c r="AC218" i="8"/>
  <c r="F220" i="23" s="1"/>
  <c r="AD218" i="8"/>
  <c r="G220" i="23" s="1"/>
  <c r="AE218" i="8"/>
  <c r="H220" i="23" s="1"/>
  <c r="AC219" i="8"/>
  <c r="F221" i="23" s="1"/>
  <c r="AD219" i="8"/>
  <c r="G221" i="23" s="1"/>
  <c r="AE219" i="8"/>
  <c r="H221" i="23" s="1"/>
  <c r="AC220" i="8"/>
  <c r="F222" i="23" s="1"/>
  <c r="AD220" i="8"/>
  <c r="G222" i="23" s="1"/>
  <c r="AE220" i="8"/>
  <c r="H222" i="23" s="1"/>
  <c r="AC221" i="8"/>
  <c r="F223" i="23" s="1"/>
  <c r="AD221" i="8"/>
  <c r="G223" i="23" s="1"/>
  <c r="AE221" i="8"/>
  <c r="H223" i="23" s="1"/>
  <c r="AC222" i="8"/>
  <c r="F224" i="23" s="1"/>
  <c r="AD222" i="8"/>
  <c r="G224" i="23" s="1"/>
  <c r="AE222" i="8"/>
  <c r="H224" i="23" s="1"/>
  <c r="AC223" i="8"/>
  <c r="F225" i="23" s="1"/>
  <c r="AD223" i="8"/>
  <c r="G225" i="23" s="1"/>
  <c r="AE223" i="8"/>
  <c r="H225" i="23" s="1"/>
  <c r="AC224" i="8"/>
  <c r="F226" i="23" s="1"/>
  <c r="AD224" i="8"/>
  <c r="G226" i="23" s="1"/>
  <c r="AE224" i="8"/>
  <c r="H226" i="23" s="1"/>
  <c r="AC225" i="8"/>
  <c r="F227" i="23" s="1"/>
  <c r="AD225" i="8"/>
  <c r="G227" i="23" s="1"/>
  <c r="AE225" i="8"/>
  <c r="H227" i="23" s="1"/>
  <c r="AC226" i="8"/>
  <c r="F228" i="23" s="1"/>
  <c r="AD226" i="8"/>
  <c r="G228" i="23" s="1"/>
  <c r="AE226" i="8"/>
  <c r="H228" i="23" s="1"/>
  <c r="AC227" i="8"/>
  <c r="F229" i="23" s="1"/>
  <c r="AD227" i="8"/>
  <c r="G229" i="23" s="1"/>
  <c r="AE227" i="8"/>
  <c r="H229" i="23" s="1"/>
  <c r="AC228" i="8"/>
  <c r="F230" i="23" s="1"/>
  <c r="AD228" i="8"/>
  <c r="G230" i="23" s="1"/>
  <c r="AE228" i="8"/>
  <c r="H230" i="23" s="1"/>
  <c r="AC229" i="8"/>
  <c r="F231" i="23" s="1"/>
  <c r="AD229" i="8"/>
  <c r="G231" i="23" s="1"/>
  <c r="AE229" i="8"/>
  <c r="H231" i="23" s="1"/>
  <c r="AC230" i="8"/>
  <c r="F232" i="23" s="1"/>
  <c r="AD230" i="8"/>
  <c r="G232" i="23" s="1"/>
  <c r="AE230" i="8"/>
  <c r="H232" i="23" s="1"/>
  <c r="AC231" i="8"/>
  <c r="F233" i="23" s="1"/>
  <c r="AD231" i="8"/>
  <c r="G233" i="23" s="1"/>
  <c r="AE231" i="8"/>
  <c r="H233" i="23" s="1"/>
  <c r="AC232" i="8"/>
  <c r="F234" i="23" s="1"/>
  <c r="AD232" i="8"/>
  <c r="G234" i="23" s="1"/>
  <c r="AE232" i="8"/>
  <c r="H234" i="23" s="1"/>
  <c r="AC233" i="8"/>
  <c r="F235" i="23" s="1"/>
  <c r="AD233" i="8"/>
  <c r="G235" i="23" s="1"/>
  <c r="AE233" i="8"/>
  <c r="H235" i="23" s="1"/>
  <c r="AC234" i="8"/>
  <c r="F236" i="23" s="1"/>
  <c r="AD234" i="8"/>
  <c r="G236" i="23" s="1"/>
  <c r="AE234" i="8"/>
  <c r="H236" i="23" s="1"/>
  <c r="AC235" i="8"/>
  <c r="F237" i="23" s="1"/>
  <c r="AD235" i="8"/>
  <c r="G237" i="23" s="1"/>
  <c r="AE235" i="8"/>
  <c r="H237" i="23" s="1"/>
  <c r="AC236" i="8"/>
  <c r="F238" i="23" s="1"/>
  <c r="AD236" i="8"/>
  <c r="G238" i="23" s="1"/>
  <c r="AE236" i="8"/>
  <c r="H238" i="23" s="1"/>
  <c r="AC237" i="8"/>
  <c r="F239" i="23" s="1"/>
  <c r="AD237" i="8"/>
  <c r="G239" i="23" s="1"/>
  <c r="AE237" i="8"/>
  <c r="H239" i="23" s="1"/>
  <c r="AC238" i="8"/>
  <c r="F240" i="23" s="1"/>
  <c r="AD238" i="8"/>
  <c r="G240" i="23" s="1"/>
  <c r="AE238" i="8"/>
  <c r="H240" i="23" s="1"/>
  <c r="AC239" i="8"/>
  <c r="F241" i="23" s="1"/>
  <c r="AD239" i="8"/>
  <c r="G241" i="23" s="1"/>
  <c r="AE239" i="8"/>
  <c r="H241" i="23" s="1"/>
  <c r="AC240" i="8"/>
  <c r="F242" i="23" s="1"/>
  <c r="AD240" i="8"/>
  <c r="G242" i="23" s="1"/>
  <c r="AE240" i="8"/>
  <c r="H242" i="23" s="1"/>
  <c r="AC241" i="8"/>
  <c r="F243" i="23" s="1"/>
  <c r="AD241" i="8"/>
  <c r="G243" i="23" s="1"/>
  <c r="AE241" i="8"/>
  <c r="H243" i="23" s="1"/>
  <c r="AC242" i="8"/>
  <c r="F244" i="23" s="1"/>
  <c r="AD242" i="8"/>
  <c r="G244" i="23" s="1"/>
  <c r="AE242" i="8"/>
  <c r="H244" i="23" s="1"/>
  <c r="AC243" i="8"/>
  <c r="F245" i="23" s="1"/>
  <c r="AD243" i="8"/>
  <c r="G245" i="23" s="1"/>
  <c r="AE243" i="8"/>
  <c r="H245" i="23" s="1"/>
  <c r="AC244" i="8"/>
  <c r="F246" i="23" s="1"/>
  <c r="AD244" i="8"/>
  <c r="G246" i="23" s="1"/>
  <c r="AE244" i="8"/>
  <c r="H246" i="23" s="1"/>
  <c r="AC245" i="8"/>
  <c r="F247" i="23" s="1"/>
  <c r="AD245" i="8"/>
  <c r="G247" i="23" s="1"/>
  <c r="AE245" i="8"/>
  <c r="H247" i="23" s="1"/>
  <c r="AC246" i="8"/>
  <c r="F248" i="23" s="1"/>
  <c r="AD246" i="8"/>
  <c r="G248" i="23" s="1"/>
  <c r="AE246" i="8"/>
  <c r="H248" i="23" s="1"/>
  <c r="AC247" i="8"/>
  <c r="F249" i="23" s="1"/>
  <c r="AD247" i="8"/>
  <c r="G249" i="23" s="1"/>
  <c r="AE247" i="8"/>
  <c r="H249" i="23" s="1"/>
  <c r="AC248" i="8"/>
  <c r="F250" i="23" s="1"/>
  <c r="AD248" i="8"/>
  <c r="G250" i="23" s="1"/>
  <c r="AE248" i="8"/>
  <c r="H250" i="23" s="1"/>
  <c r="AC249" i="8"/>
  <c r="F251" i="23" s="1"/>
  <c r="AD249" i="8"/>
  <c r="G251" i="23" s="1"/>
  <c r="AE249" i="8"/>
  <c r="H251" i="23" s="1"/>
  <c r="AC250" i="8"/>
  <c r="F252" i="23" s="1"/>
  <c r="AD250" i="8"/>
  <c r="G252" i="23" s="1"/>
  <c r="AE250" i="8"/>
  <c r="H252" i="23" s="1"/>
  <c r="AC251" i="8"/>
  <c r="F253" i="23" s="1"/>
  <c r="AD251" i="8"/>
  <c r="G253" i="23" s="1"/>
  <c r="AE251" i="8"/>
  <c r="H253" i="23" s="1"/>
  <c r="AC252" i="8"/>
  <c r="F254" i="23" s="1"/>
  <c r="AD252" i="8"/>
  <c r="G254" i="23" s="1"/>
  <c r="AE252" i="8"/>
  <c r="H254" i="23" s="1"/>
  <c r="AC253" i="8"/>
  <c r="F255" i="23" s="1"/>
  <c r="AD253" i="8"/>
  <c r="G255" i="23" s="1"/>
  <c r="AE253" i="8"/>
  <c r="H255" i="23" s="1"/>
  <c r="AC254" i="8"/>
  <c r="F256" i="23" s="1"/>
  <c r="AD254" i="8"/>
  <c r="G256" i="23" s="1"/>
  <c r="AE254" i="8"/>
  <c r="H256" i="23" s="1"/>
  <c r="AC255" i="8"/>
  <c r="F257" i="23" s="1"/>
  <c r="AD255" i="8"/>
  <c r="G257" i="23" s="1"/>
  <c r="AE255" i="8"/>
  <c r="H257" i="23" s="1"/>
  <c r="AC256" i="8"/>
  <c r="F258" i="23" s="1"/>
  <c r="AD256" i="8"/>
  <c r="G258" i="23" s="1"/>
  <c r="AE256" i="8"/>
  <c r="H258" i="23" s="1"/>
  <c r="AC257" i="8"/>
  <c r="F259" i="23" s="1"/>
  <c r="AD257" i="8"/>
  <c r="G259" i="23" s="1"/>
  <c r="AE257" i="8"/>
  <c r="H259" i="23" s="1"/>
  <c r="AC258" i="8"/>
  <c r="F260" i="23" s="1"/>
  <c r="AD258" i="8"/>
  <c r="G260" i="23" s="1"/>
  <c r="AE258" i="8"/>
  <c r="H260" i="23" s="1"/>
  <c r="AC259" i="8"/>
  <c r="F261" i="23" s="1"/>
  <c r="AD259" i="8"/>
  <c r="G261" i="23" s="1"/>
  <c r="AE259" i="8"/>
  <c r="H261" i="23" s="1"/>
  <c r="AC260" i="8"/>
  <c r="F262" i="23" s="1"/>
  <c r="AD260" i="8"/>
  <c r="G262" i="23" s="1"/>
  <c r="AE260" i="8"/>
  <c r="H262" i="23" s="1"/>
  <c r="AC261" i="8"/>
  <c r="F263" i="23" s="1"/>
  <c r="AD261" i="8"/>
  <c r="G263" i="23" s="1"/>
  <c r="AE261" i="8"/>
  <c r="H263" i="23" s="1"/>
  <c r="AC262" i="8"/>
  <c r="F264" i="23" s="1"/>
  <c r="AD262" i="8"/>
  <c r="G264" i="23" s="1"/>
  <c r="AE262" i="8"/>
  <c r="H264" i="23" s="1"/>
  <c r="AC263" i="8"/>
  <c r="F265" i="23" s="1"/>
  <c r="AD263" i="8"/>
  <c r="G265" i="23" s="1"/>
  <c r="AE263" i="8"/>
  <c r="H265" i="23" s="1"/>
  <c r="AC264" i="8"/>
  <c r="F266" i="23" s="1"/>
  <c r="AD264" i="8"/>
  <c r="G266" i="23" s="1"/>
  <c r="AE264" i="8"/>
  <c r="H266" i="23" s="1"/>
  <c r="AC265" i="8"/>
  <c r="F267" i="23" s="1"/>
  <c r="AD265" i="8"/>
  <c r="G267" i="23" s="1"/>
  <c r="AE265" i="8"/>
  <c r="H267" i="23" s="1"/>
  <c r="AC266" i="8"/>
  <c r="F268" i="23" s="1"/>
  <c r="AD266" i="8"/>
  <c r="G268" i="23" s="1"/>
  <c r="AE266" i="8"/>
  <c r="H268" i="23" s="1"/>
  <c r="AC267" i="8"/>
  <c r="F269" i="23" s="1"/>
  <c r="AD267" i="8"/>
  <c r="G269" i="23" s="1"/>
  <c r="AE267" i="8"/>
  <c r="H269" i="23" s="1"/>
  <c r="AC268" i="8"/>
  <c r="F270" i="23" s="1"/>
  <c r="AD268" i="8"/>
  <c r="G270" i="23" s="1"/>
  <c r="AE268" i="8"/>
  <c r="H270" i="23" s="1"/>
  <c r="AC269" i="8"/>
  <c r="F271" i="23" s="1"/>
  <c r="AD269" i="8"/>
  <c r="G271" i="23" s="1"/>
  <c r="AE269" i="8"/>
  <c r="H271" i="23" s="1"/>
  <c r="AC270" i="8"/>
  <c r="F272" i="23" s="1"/>
  <c r="AD270" i="8"/>
  <c r="G272" i="23" s="1"/>
  <c r="AE270" i="8"/>
  <c r="H272" i="23" s="1"/>
  <c r="AC271" i="8"/>
  <c r="F273" i="23" s="1"/>
  <c r="AD271" i="8"/>
  <c r="G273" i="23" s="1"/>
  <c r="AE271" i="8"/>
  <c r="H273" i="23" s="1"/>
  <c r="AC272" i="8"/>
  <c r="F274" i="23" s="1"/>
  <c r="AD272" i="8"/>
  <c r="G274" i="23" s="1"/>
  <c r="AE272" i="8"/>
  <c r="H274" i="23" s="1"/>
  <c r="AC273" i="8"/>
  <c r="F275" i="23" s="1"/>
  <c r="AD273" i="8"/>
  <c r="G275" i="23" s="1"/>
  <c r="AE273" i="8"/>
  <c r="H275" i="23" s="1"/>
  <c r="AC274" i="8"/>
  <c r="F276" i="23" s="1"/>
  <c r="AD274" i="8"/>
  <c r="G276" i="23" s="1"/>
  <c r="AE274" i="8"/>
  <c r="H276" i="23" s="1"/>
  <c r="AC275" i="8"/>
  <c r="F277" i="23" s="1"/>
  <c r="AD275" i="8"/>
  <c r="G277" i="23" s="1"/>
  <c r="AE275" i="8"/>
  <c r="H277" i="23" s="1"/>
  <c r="AC276" i="8"/>
  <c r="F278" i="23" s="1"/>
  <c r="AD276" i="8"/>
  <c r="G278" i="23" s="1"/>
  <c r="AE276" i="8"/>
  <c r="H278" i="23" s="1"/>
  <c r="AC277" i="8"/>
  <c r="F279" i="23" s="1"/>
  <c r="AD277" i="8"/>
  <c r="G279" i="23" s="1"/>
  <c r="AE277" i="8"/>
  <c r="H279" i="23" s="1"/>
  <c r="AC278" i="8"/>
  <c r="F280" i="23" s="1"/>
  <c r="AD278" i="8"/>
  <c r="G280" i="23" s="1"/>
  <c r="AE278" i="8"/>
  <c r="H280" i="23" s="1"/>
  <c r="AC279" i="8"/>
  <c r="F281" i="23" s="1"/>
  <c r="AD279" i="8"/>
  <c r="G281" i="23" s="1"/>
  <c r="AE279" i="8"/>
  <c r="H281" i="23" s="1"/>
  <c r="AC280" i="8"/>
  <c r="F282" i="23" s="1"/>
  <c r="AD280" i="8"/>
  <c r="G282" i="23" s="1"/>
  <c r="AE280" i="8"/>
  <c r="H282" i="23" s="1"/>
  <c r="AC281" i="8"/>
  <c r="F283" i="23" s="1"/>
  <c r="AD281" i="8"/>
  <c r="G283" i="23" s="1"/>
  <c r="AE281" i="8"/>
  <c r="H283" i="23" s="1"/>
  <c r="AC282" i="8"/>
  <c r="F284" i="23" s="1"/>
  <c r="AD282" i="8"/>
  <c r="G284" i="23" s="1"/>
  <c r="AE282" i="8"/>
  <c r="H284" i="23" s="1"/>
  <c r="AC283" i="8"/>
  <c r="F285" i="23" s="1"/>
  <c r="AD283" i="8"/>
  <c r="G285" i="23" s="1"/>
  <c r="AE283" i="8"/>
  <c r="H285" i="23" s="1"/>
  <c r="AC284" i="8"/>
  <c r="F286" i="23" s="1"/>
  <c r="AD284" i="8"/>
  <c r="G286" i="23" s="1"/>
  <c r="AE284" i="8"/>
  <c r="H286" i="23" s="1"/>
  <c r="AC285" i="8"/>
  <c r="F287" i="23" s="1"/>
  <c r="AD285" i="8"/>
  <c r="G287" i="23" s="1"/>
  <c r="AE285" i="8"/>
  <c r="H287" i="23" s="1"/>
  <c r="AC286" i="8"/>
  <c r="F288" i="23" s="1"/>
  <c r="AD286" i="8"/>
  <c r="G288" i="23" s="1"/>
  <c r="AE286" i="8"/>
  <c r="H288" i="23" s="1"/>
  <c r="AC287" i="8"/>
  <c r="F289" i="23" s="1"/>
  <c r="AD287" i="8"/>
  <c r="G289" i="23" s="1"/>
  <c r="AE287" i="8"/>
  <c r="H289" i="23" s="1"/>
  <c r="AC288" i="8"/>
  <c r="F290" i="23" s="1"/>
  <c r="AD288" i="8"/>
  <c r="G290" i="23" s="1"/>
  <c r="AE288" i="8"/>
  <c r="H290" i="23" s="1"/>
  <c r="AC289" i="8"/>
  <c r="F291" i="23" s="1"/>
  <c r="AD289" i="8"/>
  <c r="G291" i="23" s="1"/>
  <c r="AE289" i="8"/>
  <c r="H291" i="23" s="1"/>
  <c r="AC290" i="8"/>
  <c r="F292" i="23" s="1"/>
  <c r="AD290" i="8"/>
  <c r="G292" i="23" s="1"/>
  <c r="AE290" i="8"/>
  <c r="H292" i="23" s="1"/>
  <c r="AC291" i="8"/>
  <c r="F293" i="23" s="1"/>
  <c r="AD291" i="8"/>
  <c r="G293" i="23" s="1"/>
  <c r="AE291" i="8"/>
  <c r="H293" i="23" s="1"/>
  <c r="AC292" i="8"/>
  <c r="F294" i="23" s="1"/>
  <c r="AD292" i="8"/>
  <c r="G294" i="23" s="1"/>
  <c r="AE292" i="8"/>
  <c r="H294" i="23" s="1"/>
  <c r="AC293" i="8"/>
  <c r="F295" i="23" s="1"/>
  <c r="AD293" i="8"/>
  <c r="G295" i="23" s="1"/>
  <c r="AE293" i="8"/>
  <c r="H295" i="23" s="1"/>
  <c r="AC294" i="8"/>
  <c r="F296" i="23" s="1"/>
  <c r="AD294" i="8"/>
  <c r="G296" i="23" s="1"/>
  <c r="AE294" i="8"/>
  <c r="H296" i="23" s="1"/>
  <c r="AC295" i="8"/>
  <c r="F297" i="23" s="1"/>
  <c r="AD295" i="8"/>
  <c r="G297" i="23" s="1"/>
  <c r="AE295" i="8"/>
  <c r="H297" i="23" s="1"/>
  <c r="AC296" i="8"/>
  <c r="F298" i="23" s="1"/>
  <c r="AD296" i="8"/>
  <c r="G298" i="23" s="1"/>
  <c r="AE296" i="8"/>
  <c r="H298" i="23" s="1"/>
  <c r="AC297" i="8"/>
  <c r="F299" i="23" s="1"/>
  <c r="AD297" i="8"/>
  <c r="G299" i="23" s="1"/>
  <c r="AE297" i="8"/>
  <c r="H299" i="23" s="1"/>
  <c r="AC298" i="8"/>
  <c r="F300" i="23" s="1"/>
  <c r="AD298" i="8"/>
  <c r="G300" i="23" s="1"/>
  <c r="AE298" i="8"/>
  <c r="H300" i="23" s="1"/>
  <c r="AC299" i="8"/>
  <c r="F301" i="23" s="1"/>
  <c r="AD299" i="8"/>
  <c r="G301" i="23" s="1"/>
  <c r="AE299" i="8"/>
  <c r="H301" i="23" s="1"/>
  <c r="AC300" i="8"/>
  <c r="F302" i="23" s="1"/>
  <c r="AD300" i="8"/>
  <c r="G302" i="23" s="1"/>
  <c r="AE300" i="8"/>
  <c r="H302" i="23" s="1"/>
  <c r="AC301" i="8"/>
  <c r="F303" i="23" s="1"/>
  <c r="AD301" i="8"/>
  <c r="G303" i="23" s="1"/>
  <c r="AE301" i="8"/>
  <c r="H303" i="23" s="1"/>
  <c r="AC302" i="8"/>
  <c r="F304" i="23" s="1"/>
  <c r="AD302" i="8"/>
  <c r="G304" i="23" s="1"/>
  <c r="AE302" i="8"/>
  <c r="H304" i="23" s="1"/>
  <c r="AC303" i="8"/>
  <c r="F305" i="23" s="1"/>
  <c r="AD303" i="8"/>
  <c r="G305" i="23" s="1"/>
  <c r="AE303" i="8"/>
  <c r="H305" i="23" s="1"/>
  <c r="AC304" i="8"/>
  <c r="F306" i="23" s="1"/>
  <c r="AD304" i="8"/>
  <c r="G306" i="23" s="1"/>
  <c r="AE304" i="8"/>
  <c r="H306" i="23" s="1"/>
  <c r="AC305" i="8"/>
  <c r="F307" i="23" s="1"/>
  <c r="AD305" i="8"/>
  <c r="G307" i="23" s="1"/>
  <c r="AE305" i="8"/>
  <c r="H307" i="23" s="1"/>
  <c r="AC306" i="8"/>
  <c r="F308" i="23" s="1"/>
  <c r="AD306" i="8"/>
  <c r="G308" i="23" s="1"/>
  <c r="AE306" i="8"/>
  <c r="H308" i="23" s="1"/>
  <c r="AC307" i="8"/>
  <c r="F309" i="23" s="1"/>
  <c r="AD307" i="8"/>
  <c r="G309" i="23" s="1"/>
  <c r="AE307" i="8"/>
  <c r="H309" i="23" s="1"/>
  <c r="AC308" i="8"/>
  <c r="F310" i="23" s="1"/>
  <c r="AD308" i="8"/>
  <c r="G310" i="23" s="1"/>
  <c r="AE308" i="8"/>
  <c r="H310" i="23" s="1"/>
  <c r="AC309" i="8"/>
  <c r="F311" i="23" s="1"/>
  <c r="AD309" i="8"/>
  <c r="G311" i="23" s="1"/>
  <c r="AE309" i="8"/>
  <c r="H311" i="23" s="1"/>
  <c r="AC310" i="8"/>
  <c r="F312" i="23" s="1"/>
  <c r="AD310" i="8"/>
  <c r="G312" i="23" s="1"/>
  <c r="AE310" i="8"/>
  <c r="H312" i="23" s="1"/>
  <c r="AC311" i="8"/>
  <c r="F313" i="23" s="1"/>
  <c r="AD311" i="8"/>
  <c r="G313" i="23" s="1"/>
  <c r="AE311" i="8"/>
  <c r="H313" i="23" s="1"/>
  <c r="AC312" i="8"/>
  <c r="AD312" i="8"/>
  <c r="AE312" i="8"/>
  <c r="AC313" i="8"/>
  <c r="F314" i="23" s="1"/>
  <c r="AD313" i="8"/>
  <c r="G314" i="23" s="1"/>
  <c r="AE313" i="8"/>
  <c r="H314" i="23" s="1"/>
  <c r="AC314" i="8"/>
  <c r="F315" i="23" s="1"/>
  <c r="AD314" i="8"/>
  <c r="G315" i="23" s="1"/>
  <c r="AE314" i="8"/>
  <c r="H315" i="23" s="1"/>
  <c r="AC315" i="8"/>
  <c r="F316" i="23" s="1"/>
  <c r="AD315" i="8"/>
  <c r="G316" i="23" s="1"/>
  <c r="AE315" i="8"/>
  <c r="H316" i="23" s="1"/>
  <c r="AC316" i="8"/>
  <c r="F317" i="23" s="1"/>
  <c r="AD316" i="8"/>
  <c r="G317" i="23" s="1"/>
  <c r="AE316" i="8"/>
  <c r="H317" i="23" s="1"/>
  <c r="AC317" i="8"/>
  <c r="AD317" i="8"/>
  <c r="AE317" i="8"/>
  <c r="AC318" i="8"/>
  <c r="F318" i="23" s="1"/>
  <c r="AD318" i="8"/>
  <c r="G318" i="23" s="1"/>
  <c r="AE318" i="8"/>
  <c r="H318" i="23" s="1"/>
  <c r="AC319" i="8"/>
  <c r="F319" i="23" s="1"/>
  <c r="AD319" i="8"/>
  <c r="G319" i="23" s="1"/>
  <c r="AE319" i="8"/>
  <c r="H319" i="23" s="1"/>
  <c r="AC320" i="8"/>
  <c r="F320" i="23" s="1"/>
  <c r="AD320" i="8"/>
  <c r="G320" i="23" s="1"/>
  <c r="AE320" i="8"/>
  <c r="H320" i="23" s="1"/>
  <c r="AC321" i="8"/>
  <c r="F321" i="23" s="1"/>
  <c r="AD321" i="8"/>
  <c r="G321" i="23" s="1"/>
  <c r="AE321" i="8"/>
  <c r="H321" i="23" s="1"/>
  <c r="AC322" i="8"/>
  <c r="F322" i="23" s="1"/>
  <c r="AD322" i="8"/>
  <c r="G322" i="23" s="1"/>
  <c r="AE322" i="8"/>
  <c r="H322" i="23" s="1"/>
  <c r="AC323" i="8"/>
  <c r="F323" i="23" s="1"/>
  <c r="AD323" i="8"/>
  <c r="G323" i="23" s="1"/>
  <c r="AE323" i="8"/>
  <c r="H323" i="23" s="1"/>
  <c r="AC324" i="8"/>
  <c r="F324" i="23" s="1"/>
  <c r="AD324" i="8"/>
  <c r="G324" i="23" s="1"/>
  <c r="AE324" i="8"/>
  <c r="H324" i="23" s="1"/>
  <c r="AC325" i="8"/>
  <c r="F325" i="23" s="1"/>
  <c r="AD325" i="8"/>
  <c r="G325" i="23" s="1"/>
  <c r="AE325" i="8"/>
  <c r="H325" i="23" s="1"/>
  <c r="AC326" i="8"/>
  <c r="F326" i="23" s="1"/>
  <c r="AD326" i="8"/>
  <c r="G326" i="23" s="1"/>
  <c r="AE326" i="8"/>
  <c r="H326" i="23" s="1"/>
  <c r="AC327" i="8"/>
  <c r="F327" i="23" s="1"/>
  <c r="AD327" i="8"/>
  <c r="G327" i="23" s="1"/>
  <c r="AE327" i="8"/>
  <c r="H327" i="23" s="1"/>
  <c r="AC328" i="8"/>
  <c r="F328" i="23" s="1"/>
  <c r="AD328" i="8"/>
  <c r="G328" i="23" s="1"/>
  <c r="AE328" i="8"/>
  <c r="H328" i="23" s="1"/>
  <c r="AC329" i="8"/>
  <c r="F329" i="23" s="1"/>
  <c r="AD329" i="8"/>
  <c r="G329" i="23" s="1"/>
  <c r="AE329" i="8"/>
  <c r="H329" i="23" s="1"/>
  <c r="AC330" i="8"/>
  <c r="F330" i="23" s="1"/>
  <c r="AD330" i="8"/>
  <c r="G330" i="23" s="1"/>
  <c r="AE330" i="8"/>
  <c r="H330" i="23" s="1"/>
  <c r="AC331" i="8"/>
  <c r="F331" i="23" s="1"/>
  <c r="AD331" i="8"/>
  <c r="G331" i="23" s="1"/>
  <c r="AE331" i="8"/>
  <c r="H331" i="23" s="1"/>
  <c r="AC332" i="8"/>
  <c r="F332" i="23" s="1"/>
  <c r="AD332" i="8"/>
  <c r="G332" i="23" s="1"/>
  <c r="AE332" i="8"/>
  <c r="H332" i="23" s="1"/>
  <c r="AC333" i="8"/>
  <c r="F333" i="23" s="1"/>
  <c r="AD333" i="8"/>
  <c r="G333" i="23" s="1"/>
  <c r="AE333" i="8"/>
  <c r="H333" i="23" s="1"/>
  <c r="AC334" i="8"/>
  <c r="F334" i="23" s="1"/>
  <c r="AD334" i="8"/>
  <c r="G334" i="23" s="1"/>
  <c r="AE334" i="8"/>
  <c r="H334" i="23" s="1"/>
  <c r="AC335" i="8"/>
  <c r="F335" i="23" s="1"/>
  <c r="AD335" i="8"/>
  <c r="G335" i="23" s="1"/>
  <c r="AE335" i="8"/>
  <c r="H335" i="23" s="1"/>
  <c r="AC336" i="8"/>
  <c r="F336" i="23" s="1"/>
  <c r="AD336" i="8"/>
  <c r="G336" i="23" s="1"/>
  <c r="AE336" i="8"/>
  <c r="H336" i="23" s="1"/>
  <c r="AC337" i="8"/>
  <c r="F337" i="23" s="1"/>
  <c r="AD337" i="8"/>
  <c r="G337" i="23" s="1"/>
  <c r="AE337" i="8"/>
  <c r="H337" i="23" s="1"/>
  <c r="AC338" i="8"/>
  <c r="F338" i="23" s="1"/>
  <c r="AD338" i="8"/>
  <c r="G338" i="23" s="1"/>
  <c r="AE338" i="8"/>
  <c r="H338" i="23" s="1"/>
  <c r="AC339" i="8"/>
  <c r="F339" i="23" s="1"/>
  <c r="AD339" i="8"/>
  <c r="G339" i="23" s="1"/>
  <c r="AE339" i="8"/>
  <c r="H339" i="23" s="1"/>
  <c r="AC340" i="8"/>
  <c r="F340" i="23" s="1"/>
  <c r="AD340" i="8"/>
  <c r="G340" i="23" s="1"/>
  <c r="AE340" i="8"/>
  <c r="H340" i="23" s="1"/>
  <c r="AC341" i="8"/>
  <c r="F341" i="23" s="1"/>
  <c r="AD341" i="8"/>
  <c r="G341" i="23" s="1"/>
  <c r="AE341" i="8"/>
  <c r="H341" i="23" s="1"/>
  <c r="AC342" i="8"/>
  <c r="F342" i="23" s="1"/>
  <c r="AD342" i="8"/>
  <c r="G342" i="23" s="1"/>
  <c r="AE342" i="8"/>
  <c r="H342" i="23" s="1"/>
  <c r="AC343" i="8"/>
  <c r="F343" i="23" s="1"/>
  <c r="AD343" i="8"/>
  <c r="G343" i="23" s="1"/>
  <c r="AE343" i="8"/>
  <c r="H343" i="23" s="1"/>
  <c r="AC344" i="8"/>
  <c r="F344" i="23" s="1"/>
  <c r="AD344" i="8"/>
  <c r="G344" i="23" s="1"/>
  <c r="AE344" i="8"/>
  <c r="H344" i="23" s="1"/>
  <c r="AC345" i="8"/>
  <c r="F345" i="23" s="1"/>
  <c r="AD345" i="8"/>
  <c r="G345" i="23" s="1"/>
  <c r="AE345" i="8"/>
  <c r="H345" i="23" s="1"/>
  <c r="AC346" i="8"/>
  <c r="F346" i="23" s="1"/>
  <c r="AD346" i="8"/>
  <c r="G346" i="23" s="1"/>
  <c r="AE346" i="8"/>
  <c r="H346" i="23" s="1"/>
  <c r="AC347" i="8"/>
  <c r="F347" i="23" s="1"/>
  <c r="AD347" i="8"/>
  <c r="G347" i="23" s="1"/>
  <c r="AE347" i="8"/>
  <c r="H347" i="23" s="1"/>
  <c r="AC348" i="8"/>
  <c r="F348" i="23" s="1"/>
  <c r="AD348" i="8"/>
  <c r="G348" i="23" s="1"/>
  <c r="AE348" i="8"/>
  <c r="H348" i="23" s="1"/>
  <c r="AC349" i="8"/>
  <c r="F349" i="23" s="1"/>
  <c r="AD349" i="8"/>
  <c r="G349" i="23" s="1"/>
  <c r="AE349" i="8"/>
  <c r="H349" i="23" s="1"/>
  <c r="AC350" i="8"/>
  <c r="F350" i="23" s="1"/>
  <c r="AD350" i="8"/>
  <c r="G350" i="23" s="1"/>
  <c r="AE350" i="8"/>
  <c r="H350" i="23" s="1"/>
  <c r="AC351" i="8"/>
  <c r="F351" i="23" s="1"/>
  <c r="AD351" i="8"/>
  <c r="G351" i="23" s="1"/>
  <c r="AE351" i="8"/>
  <c r="H351" i="23" s="1"/>
  <c r="AC352" i="8"/>
  <c r="F352" i="23" s="1"/>
  <c r="AD352" i="8"/>
  <c r="G352" i="23" s="1"/>
  <c r="AE352" i="8"/>
  <c r="H352" i="23" s="1"/>
  <c r="AC353" i="8"/>
  <c r="F353" i="23" s="1"/>
  <c r="AD353" i="8"/>
  <c r="G353" i="23" s="1"/>
  <c r="AE353" i="8"/>
  <c r="H353" i="23" s="1"/>
  <c r="AC354" i="8"/>
  <c r="F354" i="23" s="1"/>
  <c r="AD354" i="8"/>
  <c r="G354" i="23" s="1"/>
  <c r="AE354" i="8"/>
  <c r="H354" i="23" s="1"/>
  <c r="AC355" i="8"/>
  <c r="F355" i="23" s="1"/>
  <c r="AD355" i="8"/>
  <c r="G355" i="23" s="1"/>
  <c r="AE355" i="8"/>
  <c r="H355" i="23" s="1"/>
  <c r="AC356" i="8"/>
  <c r="F356" i="23" s="1"/>
  <c r="AD356" i="8"/>
  <c r="G356" i="23" s="1"/>
  <c r="AE356" i="8"/>
  <c r="H356" i="23" s="1"/>
  <c r="AC357" i="8"/>
  <c r="F357" i="23" s="1"/>
  <c r="AD357" i="8"/>
  <c r="G357" i="23" s="1"/>
  <c r="AE357" i="8"/>
  <c r="H357" i="23" s="1"/>
  <c r="AC358" i="8"/>
  <c r="F358" i="23" s="1"/>
  <c r="AD358" i="8"/>
  <c r="G358" i="23" s="1"/>
  <c r="AE358" i="8"/>
  <c r="H358" i="23" s="1"/>
  <c r="AC359" i="8"/>
  <c r="F359" i="23" s="1"/>
  <c r="AD359" i="8"/>
  <c r="G359" i="23" s="1"/>
  <c r="AE359" i="8"/>
  <c r="H359" i="23" s="1"/>
  <c r="AC360" i="8"/>
  <c r="F360" i="23" s="1"/>
  <c r="AD360" i="8"/>
  <c r="G360" i="23" s="1"/>
  <c r="AE360" i="8"/>
  <c r="H360" i="23" s="1"/>
  <c r="AC361" i="8"/>
  <c r="F361" i="23" s="1"/>
  <c r="AD361" i="8"/>
  <c r="G361" i="23" s="1"/>
  <c r="AE361" i="8"/>
  <c r="H361" i="23" s="1"/>
  <c r="AC362" i="8"/>
  <c r="F362" i="23" s="1"/>
  <c r="AD362" i="8"/>
  <c r="G362" i="23" s="1"/>
  <c r="AE362" i="8"/>
  <c r="H362" i="23" s="1"/>
  <c r="AC363" i="8"/>
  <c r="F363" i="23" s="1"/>
  <c r="AD363" i="8"/>
  <c r="G363" i="23" s="1"/>
  <c r="AE363" i="8"/>
  <c r="H363" i="23" s="1"/>
  <c r="AC364" i="8"/>
  <c r="F364" i="23" s="1"/>
  <c r="AD364" i="8"/>
  <c r="G364" i="23" s="1"/>
  <c r="AE364" i="8"/>
  <c r="H364" i="23" s="1"/>
  <c r="AC365" i="8"/>
  <c r="F365" i="23" s="1"/>
  <c r="AD365" i="8"/>
  <c r="G365" i="23" s="1"/>
  <c r="AE365" i="8"/>
  <c r="H365" i="23" s="1"/>
  <c r="AC366" i="8"/>
  <c r="F366" i="23" s="1"/>
  <c r="AD366" i="8"/>
  <c r="G366" i="23" s="1"/>
  <c r="AE366" i="8"/>
  <c r="H366" i="23" s="1"/>
  <c r="AC367" i="8"/>
  <c r="F367" i="23" s="1"/>
  <c r="AD367" i="8"/>
  <c r="G367" i="23" s="1"/>
  <c r="AE367" i="8"/>
  <c r="H367" i="23" s="1"/>
  <c r="AC368" i="8"/>
  <c r="F368" i="23" s="1"/>
  <c r="AD368" i="8"/>
  <c r="G368" i="23" s="1"/>
  <c r="AE368" i="8"/>
  <c r="H368" i="23" s="1"/>
  <c r="AC369" i="8"/>
  <c r="F369" i="23" s="1"/>
  <c r="AD369" i="8"/>
  <c r="G369" i="23" s="1"/>
  <c r="AE369" i="8"/>
  <c r="H369" i="23" s="1"/>
  <c r="AC370" i="8"/>
  <c r="F370" i="23" s="1"/>
  <c r="AD370" i="8"/>
  <c r="G370" i="23" s="1"/>
  <c r="AE370" i="8"/>
  <c r="H370" i="23" s="1"/>
  <c r="AC371" i="8"/>
  <c r="F371" i="23" s="1"/>
  <c r="AD371" i="8"/>
  <c r="G371" i="23" s="1"/>
  <c r="AE371" i="8"/>
  <c r="H371" i="23" s="1"/>
  <c r="AC372" i="8"/>
  <c r="F372" i="23" s="1"/>
  <c r="AD372" i="8"/>
  <c r="G372" i="23" s="1"/>
  <c r="AE372" i="8"/>
  <c r="H372" i="23" s="1"/>
  <c r="AC373" i="8"/>
  <c r="F373" i="23" s="1"/>
  <c r="AD373" i="8"/>
  <c r="G373" i="23" s="1"/>
  <c r="AE373" i="8"/>
  <c r="H373" i="23" s="1"/>
  <c r="AC374" i="8"/>
  <c r="F374" i="23" s="1"/>
  <c r="AD374" i="8"/>
  <c r="G374" i="23" s="1"/>
  <c r="AE374" i="8"/>
  <c r="H374" i="23" s="1"/>
  <c r="AC375" i="8"/>
  <c r="F375" i="23" s="1"/>
  <c r="AD375" i="8"/>
  <c r="G375" i="23" s="1"/>
  <c r="AE375" i="8"/>
  <c r="H375" i="23" s="1"/>
  <c r="AC376" i="8"/>
  <c r="F376" i="23" s="1"/>
  <c r="AD376" i="8"/>
  <c r="G376" i="23" s="1"/>
  <c r="AE376" i="8"/>
  <c r="H376" i="23" s="1"/>
  <c r="AC377" i="8"/>
  <c r="F377" i="23" s="1"/>
  <c r="AD377" i="8"/>
  <c r="G377" i="23" s="1"/>
  <c r="AE377" i="8"/>
  <c r="H377" i="23" s="1"/>
  <c r="AC378" i="8"/>
  <c r="F378" i="23" s="1"/>
  <c r="AD378" i="8"/>
  <c r="G378" i="23" s="1"/>
  <c r="AE378" i="8"/>
  <c r="H378" i="23" s="1"/>
  <c r="AC379" i="8"/>
  <c r="F379" i="23" s="1"/>
  <c r="AD379" i="8"/>
  <c r="G379" i="23" s="1"/>
  <c r="AE379" i="8"/>
  <c r="H379" i="23" s="1"/>
  <c r="AC380" i="8"/>
  <c r="F380" i="23" s="1"/>
  <c r="AD380" i="8"/>
  <c r="G380" i="23" s="1"/>
  <c r="AE380" i="8"/>
  <c r="H380" i="23" s="1"/>
  <c r="AC381" i="8"/>
  <c r="F381" i="23" s="1"/>
  <c r="AD381" i="8"/>
  <c r="G381" i="23" s="1"/>
  <c r="AE381" i="8"/>
  <c r="H381" i="23" s="1"/>
  <c r="AC382" i="8"/>
  <c r="F382" i="23" s="1"/>
  <c r="AD382" i="8"/>
  <c r="G382" i="23" s="1"/>
  <c r="AE382" i="8"/>
  <c r="H382" i="23" s="1"/>
  <c r="AC383" i="8"/>
  <c r="F383" i="23" s="1"/>
  <c r="AD383" i="8"/>
  <c r="G383" i="23" s="1"/>
  <c r="AE383" i="8"/>
  <c r="H383" i="23" s="1"/>
  <c r="AC384" i="8"/>
  <c r="F384" i="23" s="1"/>
  <c r="AD384" i="8"/>
  <c r="G384" i="23" s="1"/>
  <c r="AE384" i="8"/>
  <c r="H384" i="23" s="1"/>
  <c r="AC385" i="8"/>
  <c r="F385" i="23" s="1"/>
  <c r="AD385" i="8"/>
  <c r="G385" i="23" s="1"/>
  <c r="AE385" i="8"/>
  <c r="H385" i="23" s="1"/>
  <c r="AC386" i="8"/>
  <c r="F386" i="23" s="1"/>
  <c r="AD386" i="8"/>
  <c r="G386" i="23" s="1"/>
  <c r="AE386" i="8"/>
  <c r="H386" i="23" s="1"/>
  <c r="AC387" i="8"/>
  <c r="F387" i="23" s="1"/>
  <c r="AD387" i="8"/>
  <c r="G387" i="23" s="1"/>
  <c r="AE387" i="8"/>
  <c r="H387" i="23" s="1"/>
  <c r="AC388" i="8"/>
  <c r="F388" i="23" s="1"/>
  <c r="AD388" i="8"/>
  <c r="G388" i="23" s="1"/>
  <c r="AE388" i="8"/>
  <c r="H388" i="23" s="1"/>
  <c r="AC389" i="8"/>
  <c r="F389" i="23" s="1"/>
  <c r="AD389" i="8"/>
  <c r="G389" i="23" s="1"/>
  <c r="AE389" i="8"/>
  <c r="H389" i="23" s="1"/>
  <c r="AC390" i="8"/>
  <c r="F390" i="23" s="1"/>
  <c r="AD390" i="8"/>
  <c r="G390" i="23" s="1"/>
  <c r="AE390" i="8"/>
  <c r="H390" i="23" s="1"/>
  <c r="AC391" i="8"/>
  <c r="F391" i="23" s="1"/>
  <c r="AD391" i="8"/>
  <c r="G391" i="23" s="1"/>
  <c r="AE391" i="8"/>
  <c r="H391" i="23" s="1"/>
  <c r="AC392" i="8"/>
  <c r="F392" i="23" s="1"/>
  <c r="AD392" i="8"/>
  <c r="G392" i="23" s="1"/>
  <c r="AE392" i="8"/>
  <c r="H392" i="23" s="1"/>
  <c r="AC393" i="8"/>
  <c r="F393" i="23" s="1"/>
  <c r="AD393" i="8"/>
  <c r="G393" i="23" s="1"/>
  <c r="AE393" i="8"/>
  <c r="H393" i="23" s="1"/>
  <c r="AC394" i="8"/>
  <c r="F394" i="23" s="1"/>
  <c r="AD394" i="8"/>
  <c r="G394" i="23" s="1"/>
  <c r="AE394" i="8"/>
  <c r="H394" i="23" s="1"/>
  <c r="AC395" i="8"/>
  <c r="F395" i="23" s="1"/>
  <c r="AD395" i="8"/>
  <c r="G395" i="23" s="1"/>
  <c r="AE395" i="8"/>
  <c r="H395" i="23" s="1"/>
  <c r="AC396" i="8"/>
  <c r="F396" i="23" s="1"/>
  <c r="AD396" i="8"/>
  <c r="G396" i="23" s="1"/>
  <c r="AE396" i="8"/>
  <c r="H396" i="23" s="1"/>
  <c r="AC397" i="8"/>
  <c r="F397" i="23" s="1"/>
  <c r="AD397" i="8"/>
  <c r="G397" i="23" s="1"/>
  <c r="AE397" i="8"/>
  <c r="H397" i="23" s="1"/>
  <c r="AC398" i="8"/>
  <c r="F398" i="23" s="1"/>
  <c r="AD398" i="8"/>
  <c r="G398" i="23" s="1"/>
  <c r="AE398" i="8"/>
  <c r="H398" i="23" s="1"/>
  <c r="AC399" i="8"/>
  <c r="F399" i="23" s="1"/>
  <c r="AD399" i="8"/>
  <c r="G399" i="23" s="1"/>
  <c r="AE399" i="8"/>
  <c r="H399" i="23" s="1"/>
  <c r="AC400" i="8"/>
  <c r="F400" i="23" s="1"/>
  <c r="AD400" i="8"/>
  <c r="G400" i="23" s="1"/>
  <c r="AE400" i="8"/>
  <c r="H400" i="23" s="1"/>
  <c r="AC401" i="8"/>
  <c r="F401" i="23" s="1"/>
  <c r="AD401" i="8"/>
  <c r="G401" i="23" s="1"/>
  <c r="AE401" i="8"/>
  <c r="H401" i="23" s="1"/>
  <c r="AC402" i="8"/>
  <c r="F402" i="23" s="1"/>
  <c r="AD402" i="8"/>
  <c r="G402" i="23" s="1"/>
  <c r="AE402" i="8"/>
  <c r="H402" i="23" s="1"/>
  <c r="AC403" i="8"/>
  <c r="F403" i="23" s="1"/>
  <c r="AD403" i="8"/>
  <c r="G403" i="23" s="1"/>
  <c r="AE403" i="8"/>
  <c r="H403" i="23" s="1"/>
  <c r="AC404" i="8"/>
  <c r="F404" i="23" s="1"/>
  <c r="AD404" i="8"/>
  <c r="G404" i="23" s="1"/>
  <c r="AE404" i="8"/>
  <c r="H404" i="23" s="1"/>
  <c r="AC405" i="8"/>
  <c r="F405" i="23" s="1"/>
  <c r="AD405" i="8"/>
  <c r="G405" i="23" s="1"/>
  <c r="AE405" i="8"/>
  <c r="H405" i="23" s="1"/>
  <c r="AC406" i="8"/>
  <c r="F406" i="23" s="1"/>
  <c r="AD406" i="8"/>
  <c r="G406" i="23" s="1"/>
  <c r="AE406" i="8"/>
  <c r="H406" i="23" s="1"/>
  <c r="AC407" i="8"/>
  <c r="F407" i="23" s="1"/>
  <c r="AD407" i="8"/>
  <c r="G407" i="23" s="1"/>
  <c r="AE407" i="8"/>
  <c r="H407" i="23" s="1"/>
  <c r="AC408" i="8"/>
  <c r="F408" i="23" s="1"/>
  <c r="AD408" i="8"/>
  <c r="G408" i="23" s="1"/>
  <c r="AE408" i="8"/>
  <c r="H408" i="23" s="1"/>
  <c r="AC409" i="8"/>
  <c r="F409" i="23" s="1"/>
  <c r="AD409" i="8"/>
  <c r="G409" i="23" s="1"/>
  <c r="AE409" i="8"/>
  <c r="H409" i="23" s="1"/>
  <c r="AC410" i="8"/>
  <c r="F410" i="23" s="1"/>
  <c r="AD410" i="8"/>
  <c r="G410" i="23" s="1"/>
  <c r="AE410" i="8"/>
  <c r="H410" i="23" s="1"/>
  <c r="AC411" i="8"/>
  <c r="F411" i="23" s="1"/>
  <c r="AD411" i="8"/>
  <c r="G411" i="23" s="1"/>
  <c r="AE411" i="8"/>
  <c r="H411" i="23" s="1"/>
  <c r="AE2" i="8"/>
  <c r="H4" i="23" s="1"/>
  <c r="AD2" i="8"/>
  <c r="G4" i="23" s="1"/>
  <c r="AC2" i="8"/>
  <c r="F4" i="23" s="1"/>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3" i="9"/>
  <c r="O2" i="9"/>
  <c r="AE4"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408" i="14"/>
  <c r="AE409" i="14"/>
  <c r="AE3" i="14"/>
  <c r="AE2" i="14"/>
  <c r="AE4" i="15"/>
  <c r="AE5" i="15"/>
  <c r="AE6" i="15"/>
  <c r="AE7" i="1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210" i="15"/>
  <c r="AE211" i="15"/>
  <c r="AE212" i="15"/>
  <c r="AE213" i="15"/>
  <c r="AE214" i="15"/>
  <c r="AE215" i="15"/>
  <c r="AE216"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E250" i="15"/>
  <c r="AE251" i="15"/>
  <c r="AE252" i="15"/>
  <c r="AE253" i="15"/>
  <c r="AE254" i="15"/>
  <c r="AE255" i="15"/>
  <c r="AE256" i="15"/>
  <c r="AE257" i="15"/>
  <c r="AE258" i="15"/>
  <c r="AE259" i="15"/>
  <c r="AE260" i="15"/>
  <c r="AE261" i="15"/>
  <c r="AE262" i="15"/>
  <c r="AE263" i="15"/>
  <c r="AE264" i="15"/>
  <c r="AE265" i="15"/>
  <c r="AE266" i="15"/>
  <c r="AE267" i="15"/>
  <c r="AE268"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E315" i="15"/>
  <c r="AE316" i="15"/>
  <c r="AE317" i="15"/>
  <c r="AE318" i="15"/>
  <c r="AE319" i="15"/>
  <c r="AE320" i="15"/>
  <c r="AE321" i="15"/>
  <c r="AE322" i="15"/>
  <c r="AE323" i="15"/>
  <c r="AE324" i="15"/>
  <c r="AE325" i="15"/>
  <c r="AE326" i="15"/>
  <c r="AE327" i="15"/>
  <c r="AE328" i="15"/>
  <c r="AE329" i="15"/>
  <c r="AE330" i="15"/>
  <c r="AE331" i="15"/>
  <c r="AE332" i="15"/>
  <c r="AE333" i="15"/>
  <c r="AE334" i="15"/>
  <c r="AE335" i="15"/>
  <c r="AE336" i="15"/>
  <c r="AE337" i="15"/>
  <c r="AE338" i="15"/>
  <c r="AE339" i="15"/>
  <c r="AE340" i="15"/>
  <c r="AE341" i="15"/>
  <c r="AE342" i="15"/>
  <c r="AE343" i="15"/>
  <c r="AE344" i="15"/>
  <c r="AE345" i="15"/>
  <c r="AE346" i="15"/>
  <c r="AE347" i="15"/>
  <c r="AE348" i="15"/>
  <c r="AE349" i="15"/>
  <c r="AE350" i="15"/>
  <c r="AE351" i="15"/>
  <c r="AE352" i="15"/>
  <c r="AE353" i="15"/>
  <c r="AE354" i="15"/>
  <c r="AE355" i="15"/>
  <c r="AE356" i="15"/>
  <c r="AE357" i="15"/>
  <c r="AE358" i="15"/>
  <c r="AE359" i="15"/>
  <c r="AE360" i="15"/>
  <c r="AE361" i="15"/>
  <c r="AE362" i="15"/>
  <c r="AE363" i="15"/>
  <c r="AE364" i="15"/>
  <c r="AE365" i="15"/>
  <c r="AE366" i="15"/>
  <c r="AE367" i="15"/>
  <c r="AE368" i="15"/>
  <c r="AE369" i="15"/>
  <c r="AE370" i="15"/>
  <c r="AE371" i="15"/>
  <c r="AE372" i="15"/>
  <c r="AE373" i="15"/>
  <c r="AE374" i="15"/>
  <c r="AE375" i="15"/>
  <c r="AE376" i="15"/>
  <c r="AE377" i="15"/>
  <c r="AE378" i="15"/>
  <c r="AE379" i="15"/>
  <c r="AE380" i="15"/>
  <c r="AE381" i="15"/>
  <c r="AE382" i="15"/>
  <c r="AE383" i="15"/>
  <c r="AE384" i="15"/>
  <c r="AE385" i="15"/>
  <c r="AE386" i="15"/>
  <c r="AE387" i="15"/>
  <c r="AE388" i="15"/>
  <c r="AE389" i="15"/>
  <c r="AE390" i="15"/>
  <c r="AE391" i="15"/>
  <c r="AE392" i="15"/>
  <c r="AE393" i="15"/>
  <c r="AE394" i="15"/>
  <c r="AE395" i="15"/>
  <c r="AE396" i="15"/>
  <c r="AE397" i="15"/>
  <c r="AE398" i="15"/>
  <c r="AE399" i="15"/>
  <c r="AE400" i="15"/>
  <c r="AE401" i="15"/>
  <c r="AE402" i="15"/>
  <c r="AE403" i="15"/>
  <c r="AE404" i="15"/>
  <c r="AE405" i="15"/>
  <c r="AE406" i="15"/>
  <c r="AE407" i="15"/>
  <c r="AE408" i="15"/>
  <c r="AE409" i="15"/>
  <c r="AE3" i="15"/>
  <c r="AE2" i="15"/>
  <c r="Y476" i="6"/>
  <c r="Y475" i="6"/>
  <c r="Y474" i="6"/>
  <c r="Y473" i="6"/>
  <c r="Y472" i="6"/>
  <c r="Y471" i="6"/>
  <c r="Y470" i="6"/>
  <c r="Y469" i="6"/>
  <c r="Y468" i="6"/>
  <c r="Y467" i="6"/>
  <c r="Y466" i="6"/>
  <c r="Y465" i="6"/>
  <c r="Y464" i="6"/>
  <c r="Y463" i="6"/>
  <c r="Y462" i="6"/>
  <c r="Y461" i="6"/>
  <c r="Y460" i="6"/>
  <c r="Y459" i="6"/>
  <c r="Y458" i="6"/>
  <c r="Y457" i="6"/>
  <c r="Y456" i="6"/>
  <c r="Y455" i="6"/>
  <c r="Y454" i="6"/>
  <c r="Y453" i="6"/>
  <c r="Y452" i="6"/>
  <c r="Y451" i="6"/>
  <c r="Y450" i="6"/>
  <c r="Y449" i="6"/>
  <c r="Y448" i="6"/>
  <c r="Y447" i="6"/>
  <c r="Y446" i="6"/>
  <c r="Y445" i="6"/>
  <c r="Y444" i="6"/>
  <c r="Y443" i="6"/>
  <c r="Y442" i="6"/>
  <c r="Y441" i="6"/>
  <c r="Y440" i="6"/>
  <c r="Y439" i="6"/>
  <c r="Y438" i="6"/>
  <c r="Y437" i="6"/>
  <c r="Y436" i="6"/>
  <c r="Y435" i="6"/>
  <c r="Y434" i="6"/>
  <c r="Y433" i="6"/>
  <c r="Y432" i="6"/>
  <c r="Y431" i="6"/>
  <c r="Y430" i="6"/>
  <c r="Y429" i="6"/>
  <c r="Y428" i="6"/>
  <c r="Y427" i="6"/>
  <c r="Y426" i="6"/>
  <c r="Y425" i="6"/>
  <c r="Y424" i="6"/>
  <c r="Y423" i="6"/>
  <c r="Y422" i="6"/>
  <c r="Y421" i="6"/>
  <c r="Y420" i="6"/>
  <c r="Y419" i="6"/>
  <c r="Y418" i="6"/>
  <c r="Y417" i="6"/>
  <c r="Y416" i="6"/>
  <c r="Y415" i="6"/>
  <c r="Y414" i="6"/>
  <c r="Y413" i="6"/>
  <c r="Y412" i="6"/>
  <c r="Y411" i="6"/>
  <c r="Y410" i="6"/>
  <c r="Y409" i="6"/>
  <c r="Y408" i="6"/>
  <c r="Y407" i="6"/>
  <c r="Y406" i="6"/>
  <c r="Y405" i="6"/>
  <c r="Y404" i="6"/>
  <c r="Y403" i="6"/>
  <c r="Y402" i="6"/>
  <c r="Y401" i="6"/>
  <c r="Y400" i="6"/>
  <c r="Y399" i="6"/>
  <c r="Y398" i="6"/>
  <c r="Y397" i="6"/>
  <c r="Y396" i="6"/>
  <c r="Y395" i="6"/>
  <c r="Y394" i="6"/>
  <c r="Y393" i="6"/>
  <c r="Y392" i="6"/>
  <c r="Y391" i="6"/>
  <c r="Y390" i="6"/>
  <c r="Y389" i="6"/>
  <c r="Y388" i="6"/>
  <c r="Y387" i="6"/>
  <c r="Y386" i="6"/>
  <c r="Y385" i="6"/>
  <c r="Y384" i="6"/>
  <c r="Y383" i="6"/>
  <c r="Y382" i="6"/>
  <c r="Y381" i="6"/>
  <c r="Y380" i="6"/>
  <c r="Y379" i="6"/>
  <c r="Y378" i="6"/>
  <c r="Y377" i="6"/>
  <c r="Y376" i="6"/>
  <c r="Y375" i="6"/>
  <c r="Y374" i="6"/>
  <c r="Y373" i="6"/>
  <c r="Y372" i="6"/>
  <c r="Y371" i="6"/>
  <c r="Y370" i="6"/>
  <c r="Y369" i="6"/>
  <c r="Y368" i="6"/>
  <c r="Y367" i="6"/>
  <c r="Y366" i="6"/>
  <c r="Y365" i="6"/>
  <c r="Y364" i="6"/>
  <c r="Y363" i="6"/>
  <c r="Y362" i="6"/>
  <c r="Y361" i="6"/>
  <c r="Y360" i="6"/>
  <c r="Y359" i="6"/>
  <c r="Y358" i="6"/>
  <c r="Y357" i="6"/>
  <c r="Y356" i="6"/>
  <c r="Y355" i="6"/>
  <c r="Y354" i="6"/>
  <c r="Y353" i="6"/>
  <c r="Y352" i="6"/>
  <c r="Y351" i="6"/>
  <c r="Y350" i="6"/>
  <c r="Y349" i="6"/>
  <c r="Y348" i="6"/>
  <c r="Y347" i="6"/>
  <c r="Y346" i="6"/>
  <c r="Y345" i="6"/>
  <c r="Y344" i="6"/>
  <c r="Y343" i="6"/>
  <c r="Y342" i="6"/>
  <c r="Y341" i="6"/>
  <c r="Y340" i="6"/>
  <c r="Y339" i="6"/>
  <c r="Y338" i="6"/>
  <c r="Y337" i="6"/>
  <c r="Y336" i="6"/>
  <c r="Y335" i="6"/>
  <c r="Y334" i="6"/>
  <c r="Y333" i="6"/>
  <c r="Y332" i="6"/>
  <c r="Y331" i="6"/>
  <c r="Y330" i="6"/>
  <c r="Y329" i="6"/>
  <c r="Y32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Y262"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Y2" i="6"/>
  <c r="AM3" i="4"/>
  <c r="AN3" i="4"/>
  <c r="AO3" i="4" s="1"/>
  <c r="AM4" i="4"/>
  <c r="AO4" i="4" s="1"/>
  <c r="AN4" i="4"/>
  <c r="AM5" i="4"/>
  <c r="AN5" i="4"/>
  <c r="AO5" i="4" s="1"/>
  <c r="AM6" i="4"/>
  <c r="AO6" i="4" s="1"/>
  <c r="AN6" i="4"/>
  <c r="AM7" i="4"/>
  <c r="AN7" i="4"/>
  <c r="AO7" i="4" s="1"/>
  <c r="AM8" i="4"/>
  <c r="AN8" i="4"/>
  <c r="AO8" i="4"/>
  <c r="AM9" i="4"/>
  <c r="AN9" i="4"/>
  <c r="AO9" i="4" s="1"/>
  <c r="AM10" i="4"/>
  <c r="AN10" i="4"/>
  <c r="AO10" i="4"/>
  <c r="AM11" i="4"/>
  <c r="AN11" i="4"/>
  <c r="AO11" i="4" s="1"/>
  <c r="AM12" i="4"/>
  <c r="AO12" i="4" s="1"/>
  <c r="AN12" i="4"/>
  <c r="AM13" i="4"/>
  <c r="AN13" i="4"/>
  <c r="AO13" i="4" s="1"/>
  <c r="AM14" i="4"/>
  <c r="AO14" i="4" s="1"/>
  <c r="AN14" i="4"/>
  <c r="AM15" i="4"/>
  <c r="AN15" i="4"/>
  <c r="AO15" i="4" s="1"/>
  <c r="AM16" i="4"/>
  <c r="AN16" i="4"/>
  <c r="AO16" i="4"/>
  <c r="AM17" i="4"/>
  <c r="AN17" i="4"/>
  <c r="AO17" i="4" s="1"/>
  <c r="AM18" i="4"/>
  <c r="AN18" i="4"/>
  <c r="AO18" i="4"/>
  <c r="AM19" i="4"/>
  <c r="AN19" i="4"/>
  <c r="AO19" i="4" s="1"/>
  <c r="AM20" i="4"/>
  <c r="AO20" i="4" s="1"/>
  <c r="AN20" i="4"/>
  <c r="AM21" i="4"/>
  <c r="AN21" i="4"/>
  <c r="AO21" i="4" s="1"/>
  <c r="AM22" i="4"/>
  <c r="AO22" i="4" s="1"/>
  <c r="AN22" i="4"/>
  <c r="AM23" i="4"/>
  <c r="AN23" i="4"/>
  <c r="AO23" i="4" s="1"/>
  <c r="AM24" i="4"/>
  <c r="AN24" i="4"/>
  <c r="AO24" i="4"/>
  <c r="AM25" i="4"/>
  <c r="AN25" i="4"/>
  <c r="AO25" i="4" s="1"/>
  <c r="AM26" i="4"/>
  <c r="AN26" i="4"/>
  <c r="AO26" i="4"/>
  <c r="AM27" i="4"/>
  <c r="AN27" i="4"/>
  <c r="AO27" i="4" s="1"/>
  <c r="AM28" i="4"/>
  <c r="AO28" i="4" s="1"/>
  <c r="AN28" i="4"/>
  <c r="AM29" i="4"/>
  <c r="AN29" i="4"/>
  <c r="AO29" i="4" s="1"/>
  <c r="AM30" i="4"/>
  <c r="AO30" i="4" s="1"/>
  <c r="AN30" i="4"/>
  <c r="AM31" i="4"/>
  <c r="AN31" i="4"/>
  <c r="AO31" i="4" s="1"/>
  <c r="AM32" i="4"/>
  <c r="AN32" i="4"/>
  <c r="AO32" i="4"/>
  <c r="AM33" i="4"/>
  <c r="AN33" i="4"/>
  <c r="AO33" i="4" s="1"/>
  <c r="AM34" i="4"/>
  <c r="AN34" i="4"/>
  <c r="AO34" i="4"/>
  <c r="AM35" i="4"/>
  <c r="AN35" i="4"/>
  <c r="AO35" i="4" s="1"/>
  <c r="AM36" i="4"/>
  <c r="AO36" i="4" s="1"/>
  <c r="AN36" i="4"/>
  <c r="AM37" i="4"/>
  <c r="AN37" i="4"/>
  <c r="AO37" i="4" s="1"/>
  <c r="AM38" i="4"/>
  <c r="AO38" i="4" s="1"/>
  <c r="AN38" i="4"/>
  <c r="AM39" i="4"/>
  <c r="AN39" i="4"/>
  <c r="AO39" i="4" s="1"/>
  <c r="AM40" i="4"/>
  <c r="AN40" i="4"/>
  <c r="AO40" i="4"/>
  <c r="AM41" i="4"/>
  <c r="AN41" i="4"/>
  <c r="AO41" i="4" s="1"/>
  <c r="AM42" i="4"/>
  <c r="AN42" i="4"/>
  <c r="AO42" i="4"/>
  <c r="AM43" i="4"/>
  <c r="AN43" i="4"/>
  <c r="AO43" i="4" s="1"/>
  <c r="AM44" i="4"/>
  <c r="AO44" i="4" s="1"/>
  <c r="AN44" i="4"/>
  <c r="AM45" i="4"/>
  <c r="AN45" i="4"/>
  <c r="AO45" i="4" s="1"/>
  <c r="AM46" i="4"/>
  <c r="AO46" i="4" s="1"/>
  <c r="AN46" i="4"/>
  <c r="AM47" i="4"/>
  <c r="AN47" i="4"/>
  <c r="AO47" i="4" s="1"/>
  <c r="AM48" i="4"/>
  <c r="AN48" i="4"/>
  <c r="AO48" i="4"/>
  <c r="AM49" i="4"/>
  <c r="AN49" i="4"/>
  <c r="AO49" i="4" s="1"/>
  <c r="AM50" i="4"/>
  <c r="AN50" i="4"/>
  <c r="AO50" i="4"/>
  <c r="AM51" i="4"/>
  <c r="AN51" i="4"/>
  <c r="AO51" i="4" s="1"/>
  <c r="AM52" i="4"/>
  <c r="AO52" i="4" s="1"/>
  <c r="AN52" i="4"/>
  <c r="AM53" i="4"/>
  <c r="AN53" i="4"/>
  <c r="AO53" i="4" s="1"/>
  <c r="AM54" i="4"/>
  <c r="AO54" i="4" s="1"/>
  <c r="AN54" i="4"/>
  <c r="AM55" i="4"/>
  <c r="AN55" i="4"/>
  <c r="AO55" i="4" s="1"/>
  <c r="AM56" i="4"/>
  <c r="AN56" i="4"/>
  <c r="AO56" i="4"/>
  <c r="AM57" i="4"/>
  <c r="AN57" i="4"/>
  <c r="AO57" i="4" s="1"/>
  <c r="AM58" i="4"/>
  <c r="AN58" i="4"/>
  <c r="AO58" i="4"/>
  <c r="AM59" i="4"/>
  <c r="AN59" i="4"/>
  <c r="AO59" i="4" s="1"/>
  <c r="AM60" i="4"/>
  <c r="AO60" i="4" s="1"/>
  <c r="AN60" i="4"/>
  <c r="AM61" i="4"/>
  <c r="AN61" i="4"/>
  <c r="AO61" i="4" s="1"/>
  <c r="AM62" i="4"/>
  <c r="AO62" i="4" s="1"/>
  <c r="AN62" i="4"/>
  <c r="AM63" i="4"/>
  <c r="AN63" i="4"/>
  <c r="AO63" i="4" s="1"/>
  <c r="AM64" i="4"/>
  <c r="AN64" i="4"/>
  <c r="AO64" i="4"/>
  <c r="AM65" i="4"/>
  <c r="AN65" i="4"/>
  <c r="AO65" i="4" s="1"/>
  <c r="AM66" i="4"/>
  <c r="AN66" i="4"/>
  <c r="AO66" i="4"/>
  <c r="AM67" i="4"/>
  <c r="AN67" i="4"/>
  <c r="AO67" i="4" s="1"/>
  <c r="AM68" i="4"/>
  <c r="AO68" i="4" s="1"/>
  <c r="AN68" i="4"/>
  <c r="AM69" i="4"/>
  <c r="AN69" i="4"/>
  <c r="AO69" i="4" s="1"/>
  <c r="AM70" i="4"/>
  <c r="AO70" i="4" s="1"/>
  <c r="AN70" i="4"/>
  <c r="AM71" i="4"/>
  <c r="AN71" i="4"/>
  <c r="AO71" i="4" s="1"/>
  <c r="AM72" i="4"/>
  <c r="AN72" i="4"/>
  <c r="AO72" i="4"/>
  <c r="AM73" i="4"/>
  <c r="AN73" i="4"/>
  <c r="AO73" i="4" s="1"/>
  <c r="AM74" i="4"/>
  <c r="AN74" i="4"/>
  <c r="AO74" i="4"/>
  <c r="AM75" i="4"/>
  <c r="AN75" i="4"/>
  <c r="AO75" i="4" s="1"/>
  <c r="AM76" i="4"/>
  <c r="AO76" i="4" s="1"/>
  <c r="AN76" i="4"/>
  <c r="AM77" i="4"/>
  <c r="AN77" i="4"/>
  <c r="AO77" i="4" s="1"/>
  <c r="AM78" i="4"/>
  <c r="AO78" i="4" s="1"/>
  <c r="AN78" i="4"/>
  <c r="AM79" i="4"/>
  <c r="AN79" i="4"/>
  <c r="AO79" i="4" s="1"/>
  <c r="AM80" i="4"/>
  <c r="AN80" i="4"/>
  <c r="AO80" i="4"/>
  <c r="AM81" i="4"/>
  <c r="AN81" i="4"/>
  <c r="AO81" i="4" s="1"/>
  <c r="AM82" i="4"/>
  <c r="AN82" i="4"/>
  <c r="AO82" i="4"/>
  <c r="AM83" i="4"/>
  <c r="AN83" i="4"/>
  <c r="AO83" i="4" s="1"/>
  <c r="AM84" i="4"/>
  <c r="AO84" i="4" s="1"/>
  <c r="AN84" i="4"/>
  <c r="AM85" i="4"/>
  <c r="AN85" i="4"/>
  <c r="AO85" i="4" s="1"/>
  <c r="AM86" i="4"/>
  <c r="AO86" i="4" s="1"/>
  <c r="AN86" i="4"/>
  <c r="AM87" i="4"/>
  <c r="AN87" i="4"/>
  <c r="AO87" i="4" s="1"/>
  <c r="AM88" i="4"/>
  <c r="AN88" i="4"/>
  <c r="AO88" i="4"/>
  <c r="AM89" i="4"/>
  <c r="AN89" i="4"/>
  <c r="AO89" i="4" s="1"/>
  <c r="AM90" i="4"/>
  <c r="AN90" i="4"/>
  <c r="AO90" i="4"/>
  <c r="AM91" i="4"/>
  <c r="AN91" i="4"/>
  <c r="AO91" i="4" s="1"/>
  <c r="AM92" i="4"/>
  <c r="AO92" i="4" s="1"/>
  <c r="AN92" i="4"/>
  <c r="AM93" i="4"/>
  <c r="AN93" i="4"/>
  <c r="AO93" i="4" s="1"/>
  <c r="AM94" i="4"/>
  <c r="AO94" i="4" s="1"/>
  <c r="AN94" i="4"/>
  <c r="AM95" i="4"/>
  <c r="AN95" i="4"/>
  <c r="AO95" i="4" s="1"/>
  <c r="AM96" i="4"/>
  <c r="AN96" i="4"/>
  <c r="AO96" i="4"/>
  <c r="AM97" i="4"/>
  <c r="AN97" i="4"/>
  <c r="AO97" i="4" s="1"/>
  <c r="AM98" i="4"/>
  <c r="AN98" i="4"/>
  <c r="AO98" i="4"/>
  <c r="AM99" i="4"/>
  <c r="AN99" i="4"/>
  <c r="AO99" i="4" s="1"/>
  <c r="AM100" i="4"/>
  <c r="AO100" i="4" s="1"/>
  <c r="AN100" i="4"/>
  <c r="AM101" i="4"/>
  <c r="AN101" i="4"/>
  <c r="AO101" i="4" s="1"/>
  <c r="AM102" i="4"/>
  <c r="AO102" i="4" s="1"/>
  <c r="AN102" i="4"/>
  <c r="AM103" i="4"/>
  <c r="AN103" i="4"/>
  <c r="AO103" i="4" s="1"/>
  <c r="AM104" i="4"/>
  <c r="AN104" i="4"/>
  <c r="AO104" i="4"/>
  <c r="AM105" i="4"/>
  <c r="AN105" i="4"/>
  <c r="AO105" i="4" s="1"/>
  <c r="AM106" i="4"/>
  <c r="AN106" i="4"/>
  <c r="AO106" i="4"/>
  <c r="AM107" i="4"/>
  <c r="AN107" i="4"/>
  <c r="AO107" i="4" s="1"/>
  <c r="AM108" i="4"/>
  <c r="AO108" i="4" s="1"/>
  <c r="AN108" i="4"/>
  <c r="AM109" i="4"/>
  <c r="AN109" i="4"/>
  <c r="AO109" i="4" s="1"/>
  <c r="AM110" i="4"/>
  <c r="AO110" i="4" s="1"/>
  <c r="AN110" i="4"/>
  <c r="AM111" i="4"/>
  <c r="AN111" i="4"/>
  <c r="AO111" i="4" s="1"/>
  <c r="AM112" i="4"/>
  <c r="AN112" i="4"/>
  <c r="AO112" i="4"/>
  <c r="AM113" i="4"/>
  <c r="AN113" i="4"/>
  <c r="AO113" i="4" s="1"/>
  <c r="AM114" i="4"/>
  <c r="AN114" i="4"/>
  <c r="AO114" i="4"/>
  <c r="AM115" i="4"/>
  <c r="AN115" i="4"/>
  <c r="AO115" i="4" s="1"/>
  <c r="AM116" i="4"/>
  <c r="AO116" i="4" s="1"/>
  <c r="AN116" i="4"/>
  <c r="AM117" i="4"/>
  <c r="AN117" i="4"/>
  <c r="AO117" i="4" s="1"/>
  <c r="AM118" i="4"/>
  <c r="AO118" i="4" s="1"/>
  <c r="AN118" i="4"/>
  <c r="AM119" i="4"/>
  <c r="AN119" i="4"/>
  <c r="AO119" i="4" s="1"/>
  <c r="AM120" i="4"/>
  <c r="AN120" i="4"/>
  <c r="AO120" i="4"/>
  <c r="AM121" i="4"/>
  <c r="AN121" i="4"/>
  <c r="AO121" i="4" s="1"/>
  <c r="AM122" i="4"/>
  <c r="AN122" i="4"/>
  <c r="AO122" i="4"/>
  <c r="AM123" i="4"/>
  <c r="AN123" i="4"/>
  <c r="AO123" i="4" s="1"/>
  <c r="AM124" i="4"/>
  <c r="AO124" i="4" s="1"/>
  <c r="AN124" i="4"/>
  <c r="AM125" i="4"/>
  <c r="AN125" i="4"/>
  <c r="AO125" i="4" s="1"/>
  <c r="AM126" i="4"/>
  <c r="AO126" i="4" s="1"/>
  <c r="AN126" i="4"/>
  <c r="AM127" i="4"/>
  <c r="AN127" i="4"/>
  <c r="AO127" i="4" s="1"/>
  <c r="AM128" i="4"/>
  <c r="AN128" i="4"/>
  <c r="AO128" i="4"/>
  <c r="AM129" i="4"/>
  <c r="AN129" i="4"/>
  <c r="AO129" i="4" s="1"/>
  <c r="AM130" i="4"/>
  <c r="AN130" i="4"/>
  <c r="AO130" i="4"/>
  <c r="AM131" i="4"/>
  <c r="AN131" i="4"/>
  <c r="AO131" i="4" s="1"/>
  <c r="AM132" i="4"/>
  <c r="AO132" i="4" s="1"/>
  <c r="AN132" i="4"/>
  <c r="AM133" i="4"/>
  <c r="AN133" i="4"/>
  <c r="AO133" i="4" s="1"/>
  <c r="AM134" i="4"/>
  <c r="AO134" i="4" s="1"/>
  <c r="AN134" i="4"/>
  <c r="AM135" i="4"/>
  <c r="AN135" i="4"/>
  <c r="AO135" i="4" s="1"/>
  <c r="AM136" i="4"/>
  <c r="AN136" i="4"/>
  <c r="AO136" i="4"/>
  <c r="AM137" i="4"/>
  <c r="AN137" i="4"/>
  <c r="AO137" i="4" s="1"/>
  <c r="AM138" i="4"/>
  <c r="AN138" i="4"/>
  <c r="AO138" i="4"/>
  <c r="AM139" i="4"/>
  <c r="AN139" i="4"/>
  <c r="AO139" i="4" s="1"/>
  <c r="AM140" i="4"/>
  <c r="AO140" i="4" s="1"/>
  <c r="AN140" i="4"/>
  <c r="AM141" i="4"/>
  <c r="AN141" i="4"/>
  <c r="AO141" i="4" s="1"/>
  <c r="AM142" i="4"/>
  <c r="AO142" i="4" s="1"/>
  <c r="AN142" i="4"/>
  <c r="AM143" i="4"/>
  <c r="AN143" i="4"/>
  <c r="AO143" i="4" s="1"/>
  <c r="AM144" i="4"/>
  <c r="AN144" i="4"/>
  <c r="AO144" i="4"/>
  <c r="AM145" i="4"/>
  <c r="AN145" i="4"/>
  <c r="AO145" i="4" s="1"/>
  <c r="AM146" i="4"/>
  <c r="AN146" i="4"/>
  <c r="AO146" i="4"/>
  <c r="AM147" i="4"/>
  <c r="AN147" i="4"/>
  <c r="AO147" i="4" s="1"/>
  <c r="AM148" i="4"/>
  <c r="AO148" i="4" s="1"/>
  <c r="AN148" i="4"/>
  <c r="AM149" i="4"/>
  <c r="AN149" i="4"/>
  <c r="AO149" i="4" s="1"/>
  <c r="AM150" i="4"/>
  <c r="AO150" i="4" s="1"/>
  <c r="AN150" i="4"/>
  <c r="AM151" i="4"/>
  <c r="AN151" i="4"/>
  <c r="AO151" i="4" s="1"/>
  <c r="AM152" i="4"/>
  <c r="AN152" i="4"/>
  <c r="AO152" i="4"/>
  <c r="AM153" i="4"/>
  <c r="AN153" i="4"/>
  <c r="AO153" i="4" s="1"/>
  <c r="AM154" i="4"/>
  <c r="AN154" i="4"/>
  <c r="AO154" i="4"/>
  <c r="AM155" i="4"/>
  <c r="AN155" i="4"/>
  <c r="AO155" i="4" s="1"/>
  <c r="AM156" i="4"/>
  <c r="AO156" i="4" s="1"/>
  <c r="AN156" i="4"/>
  <c r="AM157" i="4"/>
  <c r="AN157" i="4"/>
  <c r="AO157" i="4" s="1"/>
  <c r="AM158" i="4"/>
  <c r="AO158" i="4" s="1"/>
  <c r="AN158" i="4"/>
  <c r="AM159" i="4"/>
  <c r="AN159" i="4"/>
  <c r="AO159" i="4" s="1"/>
  <c r="AM160" i="4"/>
  <c r="AN160" i="4"/>
  <c r="AO160" i="4"/>
  <c r="AM161" i="4"/>
  <c r="AN161" i="4"/>
  <c r="AO161" i="4" s="1"/>
  <c r="AM162" i="4"/>
  <c r="AN162" i="4"/>
  <c r="AO162" i="4"/>
  <c r="AM163" i="4"/>
  <c r="AN163" i="4"/>
  <c r="AO163" i="4" s="1"/>
  <c r="AM164" i="4"/>
  <c r="AO164" i="4" s="1"/>
  <c r="AN164" i="4"/>
  <c r="AM165" i="4"/>
  <c r="AN165" i="4"/>
  <c r="AO165" i="4" s="1"/>
  <c r="AM166" i="4"/>
  <c r="AO166" i="4" s="1"/>
  <c r="AN166" i="4"/>
  <c r="AM167" i="4"/>
  <c r="AN167" i="4"/>
  <c r="AO167" i="4" s="1"/>
  <c r="AM168" i="4"/>
  <c r="AN168" i="4"/>
  <c r="AO168" i="4"/>
  <c r="AM169" i="4"/>
  <c r="AN169" i="4"/>
  <c r="AO169" i="4" s="1"/>
  <c r="AM170" i="4"/>
  <c r="AN170" i="4"/>
  <c r="AO170" i="4"/>
  <c r="AM171" i="4"/>
  <c r="AN171" i="4"/>
  <c r="AO171" i="4" s="1"/>
  <c r="AM172" i="4"/>
  <c r="AO172" i="4" s="1"/>
  <c r="AN172" i="4"/>
  <c r="AM173" i="4"/>
  <c r="AN173" i="4"/>
  <c r="AO173" i="4" s="1"/>
  <c r="AM174" i="4"/>
  <c r="AO174" i="4" s="1"/>
  <c r="AN174" i="4"/>
  <c r="AM175" i="4"/>
  <c r="AN175" i="4"/>
  <c r="AO175" i="4" s="1"/>
  <c r="AM176" i="4"/>
  <c r="AN176" i="4"/>
  <c r="AO176" i="4"/>
  <c r="AM177" i="4"/>
  <c r="AN177" i="4"/>
  <c r="AO177" i="4" s="1"/>
  <c r="AM178" i="4"/>
  <c r="AN178" i="4"/>
  <c r="AO178" i="4"/>
  <c r="AM179" i="4"/>
  <c r="AN179" i="4"/>
  <c r="AO179" i="4" s="1"/>
  <c r="AM180" i="4"/>
  <c r="AO180" i="4" s="1"/>
  <c r="AN180" i="4"/>
  <c r="AM181" i="4"/>
  <c r="AN181" i="4"/>
  <c r="AO181" i="4" s="1"/>
  <c r="AM182" i="4"/>
  <c r="AO182" i="4" s="1"/>
  <c r="AN182" i="4"/>
  <c r="AM183" i="4"/>
  <c r="AN183" i="4"/>
  <c r="AO183" i="4" s="1"/>
  <c r="AM184" i="4"/>
  <c r="AN184" i="4"/>
  <c r="AO184" i="4"/>
  <c r="AM185" i="4"/>
  <c r="AN185" i="4"/>
  <c r="AO185" i="4" s="1"/>
  <c r="AM186" i="4"/>
  <c r="AN186" i="4"/>
  <c r="AO186" i="4"/>
  <c r="AM187" i="4"/>
  <c r="AN187" i="4"/>
  <c r="AO187" i="4" s="1"/>
  <c r="AM188" i="4"/>
  <c r="AO188" i="4" s="1"/>
  <c r="AN188" i="4"/>
  <c r="AM189" i="4"/>
  <c r="AN189" i="4"/>
  <c r="AO189" i="4" s="1"/>
  <c r="AM190" i="4"/>
  <c r="AO190" i="4" s="1"/>
  <c r="AN190" i="4"/>
  <c r="AM191" i="4"/>
  <c r="AN191" i="4"/>
  <c r="AO191" i="4" s="1"/>
  <c r="AM192" i="4"/>
  <c r="AN192" i="4"/>
  <c r="AO192" i="4"/>
  <c r="AM193" i="4"/>
  <c r="AN193" i="4"/>
  <c r="AO193" i="4" s="1"/>
  <c r="AM194" i="4"/>
  <c r="AN194" i="4"/>
  <c r="AO194" i="4"/>
  <c r="AM195" i="4"/>
  <c r="AN195" i="4"/>
  <c r="AO195" i="4" s="1"/>
  <c r="AM196" i="4"/>
  <c r="AO196" i="4" s="1"/>
  <c r="AN196" i="4"/>
  <c r="AM197" i="4"/>
  <c r="AN197" i="4"/>
  <c r="AO197" i="4" s="1"/>
  <c r="AM198" i="4"/>
  <c r="AO198" i="4" s="1"/>
  <c r="AN198" i="4"/>
  <c r="AM199" i="4"/>
  <c r="AN199" i="4"/>
  <c r="AO199" i="4" s="1"/>
  <c r="AM200" i="4"/>
  <c r="AN200" i="4"/>
  <c r="AO200" i="4"/>
  <c r="AM201" i="4"/>
  <c r="AN201" i="4"/>
  <c r="AO201" i="4" s="1"/>
  <c r="AM202" i="4"/>
  <c r="AN202" i="4"/>
  <c r="AO202" i="4"/>
  <c r="AM203" i="4"/>
  <c r="AN203" i="4"/>
  <c r="AO203" i="4" s="1"/>
  <c r="AM204" i="4"/>
  <c r="AO204" i="4" s="1"/>
  <c r="AN204" i="4"/>
  <c r="AM205" i="4"/>
  <c r="AN205" i="4"/>
  <c r="AO205" i="4" s="1"/>
  <c r="AM206" i="4"/>
  <c r="AO206" i="4" s="1"/>
  <c r="AN206" i="4"/>
  <c r="AM207" i="4"/>
  <c r="AN207" i="4"/>
  <c r="AO207" i="4" s="1"/>
  <c r="AM208" i="4"/>
  <c r="AN208" i="4"/>
  <c r="AO208" i="4"/>
  <c r="AM209" i="4"/>
  <c r="AN209" i="4"/>
  <c r="AO209" i="4" s="1"/>
  <c r="AM210" i="4"/>
  <c r="AN210" i="4"/>
  <c r="AO210" i="4"/>
  <c r="AM211" i="4"/>
  <c r="AN211" i="4"/>
  <c r="AO211" i="4" s="1"/>
  <c r="AM212" i="4"/>
  <c r="AO212" i="4" s="1"/>
  <c r="AN212" i="4"/>
  <c r="AM213" i="4"/>
  <c r="AN213" i="4"/>
  <c r="AO213" i="4" s="1"/>
  <c r="AM214" i="4"/>
  <c r="AO214" i="4" s="1"/>
  <c r="AN214" i="4"/>
  <c r="AM215" i="4"/>
  <c r="AN215" i="4"/>
  <c r="AO215" i="4" s="1"/>
  <c r="AM216" i="4"/>
  <c r="AN216" i="4"/>
  <c r="AO216" i="4"/>
  <c r="AM217" i="4"/>
  <c r="AN217" i="4"/>
  <c r="AO217" i="4" s="1"/>
  <c r="AM218" i="4"/>
  <c r="AN218" i="4"/>
  <c r="AO218" i="4"/>
  <c r="AM219" i="4"/>
  <c r="AN219" i="4"/>
  <c r="AO219" i="4" s="1"/>
  <c r="AM220" i="4"/>
  <c r="AO220" i="4" s="1"/>
  <c r="AN220" i="4"/>
  <c r="AM221" i="4"/>
  <c r="AN221" i="4"/>
  <c r="AO221" i="4" s="1"/>
  <c r="AM222" i="4"/>
  <c r="AO222" i="4" s="1"/>
  <c r="AN222" i="4"/>
  <c r="AM223" i="4"/>
  <c r="AN223" i="4"/>
  <c r="AO223" i="4" s="1"/>
  <c r="AM224" i="4"/>
  <c r="AN224" i="4"/>
  <c r="AO224" i="4"/>
  <c r="AM225" i="4"/>
  <c r="AN225" i="4"/>
  <c r="AO225" i="4" s="1"/>
  <c r="AM226" i="4"/>
  <c r="AN226" i="4"/>
  <c r="AO226" i="4"/>
  <c r="AM227" i="4"/>
  <c r="AN227" i="4"/>
  <c r="AO227" i="4" s="1"/>
  <c r="AM228" i="4"/>
  <c r="AO228" i="4" s="1"/>
  <c r="AN228" i="4"/>
  <c r="AM229" i="4"/>
  <c r="AN229" i="4"/>
  <c r="AO229" i="4" s="1"/>
  <c r="AM230" i="4"/>
  <c r="AO230" i="4" s="1"/>
  <c r="AN230" i="4"/>
  <c r="AM231" i="4"/>
  <c r="AN231" i="4"/>
  <c r="AO231" i="4" s="1"/>
  <c r="AM232" i="4"/>
  <c r="AN232" i="4"/>
  <c r="AO232" i="4"/>
  <c r="AM233" i="4"/>
  <c r="AN233" i="4"/>
  <c r="AO233" i="4" s="1"/>
  <c r="AM234" i="4"/>
  <c r="AN234" i="4"/>
  <c r="AO234" i="4"/>
  <c r="AM235" i="4"/>
  <c r="AN235" i="4"/>
  <c r="AO235" i="4" s="1"/>
  <c r="AM236" i="4"/>
  <c r="AO236" i="4" s="1"/>
  <c r="AN236" i="4"/>
  <c r="AM237" i="4"/>
  <c r="AN237" i="4"/>
  <c r="AO237" i="4" s="1"/>
  <c r="AM238" i="4"/>
  <c r="AO238" i="4" s="1"/>
  <c r="AN238" i="4"/>
  <c r="AM239" i="4"/>
  <c r="AN239" i="4"/>
  <c r="AO239" i="4" s="1"/>
  <c r="AM240" i="4"/>
  <c r="AN240" i="4"/>
  <c r="AO240" i="4"/>
  <c r="AM241" i="4"/>
  <c r="AN241" i="4"/>
  <c r="AO241" i="4" s="1"/>
  <c r="AM242" i="4"/>
  <c r="AN242" i="4"/>
  <c r="AO242" i="4"/>
  <c r="AM243" i="4"/>
  <c r="AN243" i="4"/>
  <c r="AO243" i="4" s="1"/>
  <c r="AM244" i="4"/>
  <c r="AO244" i="4" s="1"/>
  <c r="AN244" i="4"/>
  <c r="AM245" i="4"/>
  <c r="AN245" i="4"/>
  <c r="AO245" i="4" s="1"/>
  <c r="AM246" i="4"/>
  <c r="AO246" i="4" s="1"/>
  <c r="AN246" i="4"/>
  <c r="AM247" i="4"/>
  <c r="AN247" i="4"/>
  <c r="AO247" i="4" s="1"/>
  <c r="AM248" i="4"/>
  <c r="AN248" i="4"/>
  <c r="AO248" i="4"/>
  <c r="AM249" i="4"/>
  <c r="AN249" i="4"/>
  <c r="AO249" i="4" s="1"/>
  <c r="AM250" i="4"/>
  <c r="AN250" i="4"/>
  <c r="AO250" i="4"/>
  <c r="AM251" i="4"/>
  <c r="AN251" i="4"/>
  <c r="AO251" i="4" s="1"/>
  <c r="AM252" i="4"/>
  <c r="AO252" i="4" s="1"/>
  <c r="AN252" i="4"/>
  <c r="AM253" i="4"/>
  <c r="AN253" i="4"/>
  <c r="AO253" i="4" s="1"/>
  <c r="AM254" i="4"/>
  <c r="AO254" i="4" s="1"/>
  <c r="AN254" i="4"/>
  <c r="AM255" i="4"/>
  <c r="AN255" i="4"/>
  <c r="AO255" i="4" s="1"/>
  <c r="AM256" i="4"/>
  <c r="AN256" i="4"/>
  <c r="AO256" i="4"/>
  <c r="AM257" i="4"/>
  <c r="AN257" i="4"/>
  <c r="AO257" i="4" s="1"/>
  <c r="AM258" i="4"/>
  <c r="AN258" i="4"/>
  <c r="AO258" i="4"/>
  <c r="AM259" i="4"/>
  <c r="AN259" i="4"/>
  <c r="AO259" i="4" s="1"/>
  <c r="AM260" i="4"/>
  <c r="AO260" i="4" s="1"/>
  <c r="AN260" i="4"/>
  <c r="AM261" i="4"/>
  <c r="AN261" i="4"/>
  <c r="AO261" i="4" s="1"/>
  <c r="AM262" i="4"/>
  <c r="AO262" i="4" s="1"/>
  <c r="AN262" i="4"/>
  <c r="AM263" i="4"/>
  <c r="AN263" i="4"/>
  <c r="AO263" i="4" s="1"/>
  <c r="AM264" i="4"/>
  <c r="AN264" i="4"/>
  <c r="AO264" i="4"/>
  <c r="AM265" i="4"/>
  <c r="AN265" i="4"/>
  <c r="AO265" i="4" s="1"/>
  <c r="AM266" i="4"/>
  <c r="AN266" i="4"/>
  <c r="AO266" i="4"/>
  <c r="AM267" i="4"/>
  <c r="AN267" i="4"/>
  <c r="AO267" i="4" s="1"/>
  <c r="AM268" i="4"/>
  <c r="AO268" i="4" s="1"/>
  <c r="AN268" i="4"/>
  <c r="AM269" i="4"/>
  <c r="AN269" i="4"/>
  <c r="AO269" i="4" s="1"/>
  <c r="AM270" i="4"/>
  <c r="AO270" i="4" s="1"/>
  <c r="AN270" i="4"/>
  <c r="AM271" i="4"/>
  <c r="AN271" i="4"/>
  <c r="AO271" i="4" s="1"/>
  <c r="AM272" i="4"/>
  <c r="AN272" i="4"/>
  <c r="AO272" i="4"/>
  <c r="AM273" i="4"/>
  <c r="AN273" i="4"/>
  <c r="AO273" i="4" s="1"/>
  <c r="AM274" i="4"/>
  <c r="AN274" i="4"/>
  <c r="AO274" i="4"/>
  <c r="AM275" i="4"/>
  <c r="AN275" i="4"/>
  <c r="AO275" i="4" s="1"/>
  <c r="AM276" i="4"/>
  <c r="AO276" i="4" s="1"/>
  <c r="AN276" i="4"/>
  <c r="AM277" i="4"/>
  <c r="AN277" i="4"/>
  <c r="AO277" i="4" s="1"/>
  <c r="AM278" i="4"/>
  <c r="AO278" i="4" s="1"/>
  <c r="AN278" i="4"/>
  <c r="AM279" i="4"/>
  <c r="AN279" i="4"/>
  <c r="AO279" i="4" s="1"/>
  <c r="AM280" i="4"/>
  <c r="AN280" i="4"/>
  <c r="AO280" i="4"/>
  <c r="AM281" i="4"/>
  <c r="AN281" i="4"/>
  <c r="AO281" i="4" s="1"/>
  <c r="AM282" i="4"/>
  <c r="AN282" i="4"/>
  <c r="AO282" i="4"/>
  <c r="AM283" i="4"/>
  <c r="AN283" i="4"/>
  <c r="AO283" i="4" s="1"/>
  <c r="AM284" i="4"/>
  <c r="AO284" i="4" s="1"/>
  <c r="AN284" i="4"/>
  <c r="AM285" i="4"/>
  <c r="AN285" i="4"/>
  <c r="AO285" i="4" s="1"/>
  <c r="AM286" i="4"/>
  <c r="AO286" i="4" s="1"/>
  <c r="AN286" i="4"/>
  <c r="AM287" i="4"/>
  <c r="AN287" i="4"/>
  <c r="AO287" i="4" s="1"/>
  <c r="AM288" i="4"/>
  <c r="AN288" i="4"/>
  <c r="AO288" i="4"/>
  <c r="AM289" i="4"/>
  <c r="AN289" i="4"/>
  <c r="AO289" i="4" s="1"/>
  <c r="AM290" i="4"/>
  <c r="AN290" i="4"/>
  <c r="AO290" i="4"/>
  <c r="AM291" i="4"/>
  <c r="AN291" i="4"/>
  <c r="AO291" i="4" s="1"/>
  <c r="AM292" i="4"/>
  <c r="AO292" i="4" s="1"/>
  <c r="AN292" i="4"/>
  <c r="AM293" i="4"/>
  <c r="AN293" i="4"/>
  <c r="AO293" i="4" s="1"/>
  <c r="AM294" i="4"/>
  <c r="AO294" i="4" s="1"/>
  <c r="AN294" i="4"/>
  <c r="AM295" i="4"/>
  <c r="AN295" i="4"/>
  <c r="AO295" i="4" s="1"/>
  <c r="AM296" i="4"/>
  <c r="AN296" i="4"/>
  <c r="AO296" i="4"/>
  <c r="AM297" i="4"/>
  <c r="AN297" i="4"/>
  <c r="AO297" i="4" s="1"/>
  <c r="AM298" i="4"/>
  <c r="AN298" i="4"/>
  <c r="AO298" i="4"/>
  <c r="AM299" i="4"/>
  <c r="AN299" i="4"/>
  <c r="AO299" i="4" s="1"/>
  <c r="AM300" i="4"/>
  <c r="AO300" i="4" s="1"/>
  <c r="AN300" i="4"/>
  <c r="AM301" i="4"/>
  <c r="AN301" i="4"/>
  <c r="AO301" i="4" s="1"/>
  <c r="AM302" i="4"/>
  <c r="AO302" i="4" s="1"/>
  <c r="AN302" i="4"/>
  <c r="AM303" i="4"/>
  <c r="AN303" i="4"/>
  <c r="AO303" i="4" s="1"/>
  <c r="AM304" i="4"/>
  <c r="AN304" i="4"/>
  <c r="AO304" i="4"/>
  <c r="AM305" i="4"/>
  <c r="AN305" i="4"/>
  <c r="AO305" i="4" s="1"/>
  <c r="AM306" i="4"/>
  <c r="AN306" i="4"/>
  <c r="AO306" i="4"/>
  <c r="AM307" i="4"/>
  <c r="AN307" i="4"/>
  <c r="AO307" i="4" s="1"/>
  <c r="AM308" i="4"/>
  <c r="AO308" i="4" s="1"/>
  <c r="AN308" i="4"/>
  <c r="AM309" i="4"/>
  <c r="AN309" i="4"/>
  <c r="AO309" i="4" s="1"/>
  <c r="AM310" i="4"/>
  <c r="AO310" i="4" s="1"/>
  <c r="AN310" i="4"/>
  <c r="AM311" i="4"/>
  <c r="AN311" i="4"/>
  <c r="AO311" i="4" s="1"/>
  <c r="AM312" i="4"/>
  <c r="AN312" i="4"/>
  <c r="AO312" i="4"/>
  <c r="AM313" i="4"/>
  <c r="AN313" i="4"/>
  <c r="AO313" i="4" s="1"/>
  <c r="AM314" i="4"/>
  <c r="AN314" i="4"/>
  <c r="AO314" i="4"/>
  <c r="AM315" i="4"/>
  <c r="AN315" i="4"/>
  <c r="AO315" i="4" s="1"/>
  <c r="AM316" i="4"/>
  <c r="AO316" i="4" s="1"/>
  <c r="AN316" i="4"/>
  <c r="AM317" i="4"/>
  <c r="AN317" i="4"/>
  <c r="AO317" i="4" s="1"/>
  <c r="AM318" i="4"/>
  <c r="AO318" i="4" s="1"/>
  <c r="AN318" i="4"/>
  <c r="AM319" i="4"/>
  <c r="AN319" i="4"/>
  <c r="AO319" i="4" s="1"/>
  <c r="AM320" i="4"/>
  <c r="AN320" i="4"/>
  <c r="AO320" i="4"/>
  <c r="AM321" i="4"/>
  <c r="AN321" i="4"/>
  <c r="AO321" i="4" s="1"/>
  <c r="AM322" i="4"/>
  <c r="AN322" i="4"/>
  <c r="AO322" i="4"/>
  <c r="AM323" i="4"/>
  <c r="AN323" i="4"/>
  <c r="AO323" i="4" s="1"/>
  <c r="AM324" i="4"/>
  <c r="AO324" i="4" s="1"/>
  <c r="AN324" i="4"/>
  <c r="AM325" i="4"/>
  <c r="AN325" i="4"/>
  <c r="AO325" i="4" s="1"/>
  <c r="AM326" i="4"/>
  <c r="AO326" i="4" s="1"/>
  <c r="AN326" i="4"/>
  <c r="AM327" i="4"/>
  <c r="AN327" i="4"/>
  <c r="AO327" i="4" s="1"/>
  <c r="AM328" i="4"/>
  <c r="AN328" i="4"/>
  <c r="AO328" i="4"/>
  <c r="AM329" i="4"/>
  <c r="AN329" i="4"/>
  <c r="AO329" i="4" s="1"/>
  <c r="AM330" i="4"/>
  <c r="AN330" i="4"/>
  <c r="AO330" i="4"/>
  <c r="AM331" i="4"/>
  <c r="AN331" i="4"/>
  <c r="AO331" i="4" s="1"/>
  <c r="AM332" i="4"/>
  <c r="AO332" i="4" s="1"/>
  <c r="AN332" i="4"/>
  <c r="AM333" i="4"/>
  <c r="AN333" i="4"/>
  <c r="AO333" i="4" s="1"/>
  <c r="AM334" i="4"/>
  <c r="AO334" i="4" s="1"/>
  <c r="AN334" i="4"/>
  <c r="AM335" i="4"/>
  <c r="AN335" i="4"/>
  <c r="AO335" i="4" s="1"/>
  <c r="AM336" i="4"/>
  <c r="AN336" i="4"/>
  <c r="AO336" i="4"/>
  <c r="AM337" i="4"/>
  <c r="AN337" i="4"/>
  <c r="AO337" i="4" s="1"/>
  <c r="AM338" i="4"/>
  <c r="AN338" i="4"/>
  <c r="AO338" i="4"/>
  <c r="AM339" i="4"/>
  <c r="AN339" i="4"/>
  <c r="AO339" i="4" s="1"/>
  <c r="AM340" i="4"/>
  <c r="AN340" i="4"/>
  <c r="AO340" i="4" s="1"/>
  <c r="AM341" i="4"/>
  <c r="AN341" i="4"/>
  <c r="AO341" i="4"/>
  <c r="AM342" i="4"/>
  <c r="AN342" i="4"/>
  <c r="AO342" i="4"/>
  <c r="AM343" i="4"/>
  <c r="AN343" i="4"/>
  <c r="AO343" i="4" s="1"/>
  <c r="AM344" i="4"/>
  <c r="AN344" i="4"/>
  <c r="AO344" i="4" s="1"/>
  <c r="AM345" i="4"/>
  <c r="AN345" i="4"/>
  <c r="AO345" i="4"/>
  <c r="AM346" i="4"/>
  <c r="AN346" i="4"/>
  <c r="AO346" i="4"/>
  <c r="AM347" i="4"/>
  <c r="AN347" i="4"/>
  <c r="AO347" i="4" s="1"/>
  <c r="AM348" i="4"/>
  <c r="AN348" i="4"/>
  <c r="AO348" i="4" s="1"/>
  <c r="AM349" i="4"/>
  <c r="AN349" i="4"/>
  <c r="AO349" i="4"/>
  <c r="AM350" i="4"/>
  <c r="AN350" i="4"/>
  <c r="AO350" i="4"/>
  <c r="AM351" i="4"/>
  <c r="AN351" i="4"/>
  <c r="AO351" i="4" s="1"/>
  <c r="AM352" i="4"/>
  <c r="AN352" i="4"/>
  <c r="AO352" i="4" s="1"/>
  <c r="AM353" i="4"/>
  <c r="AN353" i="4"/>
  <c r="AO353" i="4"/>
  <c r="AM354" i="4"/>
  <c r="AN354" i="4"/>
  <c r="AO354" i="4"/>
  <c r="AM355" i="4"/>
  <c r="AN355" i="4"/>
  <c r="AO355" i="4" s="1"/>
  <c r="AM356" i="4"/>
  <c r="AN356" i="4"/>
  <c r="AO356" i="4" s="1"/>
  <c r="AM357" i="4"/>
  <c r="AN357" i="4"/>
  <c r="AO357" i="4"/>
  <c r="AM358" i="4"/>
  <c r="AN358" i="4"/>
  <c r="AO358" i="4"/>
  <c r="AM359" i="4"/>
  <c r="AN359" i="4"/>
  <c r="AO359" i="4" s="1"/>
  <c r="AM360" i="4"/>
  <c r="AN360" i="4"/>
  <c r="AO360" i="4" s="1"/>
  <c r="AM361" i="4"/>
  <c r="AN361" i="4"/>
  <c r="AO361" i="4"/>
  <c r="AM362" i="4"/>
  <c r="AN362" i="4"/>
  <c r="AO362" i="4"/>
  <c r="AM363" i="4"/>
  <c r="AN363" i="4"/>
  <c r="AO363" i="4" s="1"/>
  <c r="AM364" i="4"/>
  <c r="AN364" i="4"/>
  <c r="AO364" i="4" s="1"/>
  <c r="AM365" i="4"/>
  <c r="AN365" i="4"/>
  <c r="AO365" i="4"/>
  <c r="AM366" i="4"/>
  <c r="AN366" i="4"/>
  <c r="AO366" i="4"/>
  <c r="AM367" i="4"/>
  <c r="AN367" i="4"/>
  <c r="AO367" i="4" s="1"/>
  <c r="AM368" i="4"/>
  <c r="AN368" i="4"/>
  <c r="AO368" i="4" s="1"/>
  <c r="AM369" i="4"/>
  <c r="AN369" i="4"/>
  <c r="AO369" i="4"/>
  <c r="AM370" i="4"/>
  <c r="AN370" i="4"/>
  <c r="AO370" i="4"/>
  <c r="AM371" i="4"/>
  <c r="AN371" i="4"/>
  <c r="AO371" i="4" s="1"/>
  <c r="AM372" i="4"/>
  <c r="AN372" i="4"/>
  <c r="AO372" i="4" s="1"/>
  <c r="AM373" i="4"/>
  <c r="AN373" i="4"/>
  <c r="AO373" i="4"/>
  <c r="AM374" i="4"/>
  <c r="AN374" i="4"/>
  <c r="AO374" i="4"/>
  <c r="AM375" i="4"/>
  <c r="AN375" i="4"/>
  <c r="AO375" i="4" s="1"/>
  <c r="AM376" i="4"/>
  <c r="AN376" i="4"/>
  <c r="AO376" i="4" s="1"/>
  <c r="AM377" i="4"/>
  <c r="AN377" i="4"/>
  <c r="AO377" i="4"/>
  <c r="AM378" i="4"/>
  <c r="AN378" i="4"/>
  <c r="AO378" i="4"/>
  <c r="AM379" i="4"/>
  <c r="AN379" i="4"/>
  <c r="AO379" i="4" s="1"/>
  <c r="AM380" i="4"/>
  <c r="AN380" i="4"/>
  <c r="AO380" i="4" s="1"/>
  <c r="AM381" i="4"/>
  <c r="AN381" i="4"/>
  <c r="AO381" i="4"/>
  <c r="AM382" i="4"/>
  <c r="AN382" i="4"/>
  <c r="AO382" i="4"/>
  <c r="AM383" i="4"/>
  <c r="AN383" i="4"/>
  <c r="AO383" i="4" s="1"/>
  <c r="AM384" i="4"/>
  <c r="AN384" i="4"/>
  <c r="AO384" i="4" s="1"/>
  <c r="AM385" i="4"/>
  <c r="AN385" i="4"/>
  <c r="AO385" i="4"/>
  <c r="AM386" i="4"/>
  <c r="AN386" i="4"/>
  <c r="AO386" i="4"/>
  <c r="AM387" i="4"/>
  <c r="AN387" i="4"/>
  <c r="AO387" i="4" s="1"/>
  <c r="AM388" i="4"/>
  <c r="AN388" i="4"/>
  <c r="AO388" i="4" s="1"/>
  <c r="AM389" i="4"/>
  <c r="AN389" i="4"/>
  <c r="AO389" i="4"/>
  <c r="AM390" i="4"/>
  <c r="AN390" i="4"/>
  <c r="AO390" i="4"/>
  <c r="AM391" i="4"/>
  <c r="AN391" i="4"/>
  <c r="AO391" i="4" s="1"/>
  <c r="AM392" i="4"/>
  <c r="AN392" i="4"/>
  <c r="AO392" i="4" s="1"/>
  <c r="AM393" i="4"/>
  <c r="AN393" i="4"/>
  <c r="AO393" i="4"/>
  <c r="AM394" i="4"/>
  <c r="AN394" i="4"/>
  <c r="AO394" i="4"/>
  <c r="AM395" i="4"/>
  <c r="AN395" i="4"/>
  <c r="AO395" i="4" s="1"/>
  <c r="AM396" i="4"/>
  <c r="AN396" i="4"/>
  <c r="AO396" i="4" s="1"/>
  <c r="AM397" i="4"/>
  <c r="AN397" i="4"/>
  <c r="AO397" i="4"/>
  <c r="AM398" i="4"/>
  <c r="AN398" i="4"/>
  <c r="AO398" i="4"/>
  <c r="AM399" i="4"/>
  <c r="AN399" i="4"/>
  <c r="AO399" i="4" s="1"/>
  <c r="AM400" i="4"/>
  <c r="AN400" i="4"/>
  <c r="AO400" i="4" s="1"/>
  <c r="AM401" i="4"/>
  <c r="AN401" i="4"/>
  <c r="AO401" i="4"/>
  <c r="AM402" i="4"/>
  <c r="AN402" i="4"/>
  <c r="AO402" i="4"/>
  <c r="AM403" i="4"/>
  <c r="AN403" i="4"/>
  <c r="AO403" i="4" s="1"/>
  <c r="AM404" i="4"/>
  <c r="AN404" i="4"/>
  <c r="AO404" i="4" s="1"/>
  <c r="AM405" i="4"/>
  <c r="AN405" i="4"/>
  <c r="AO405" i="4"/>
  <c r="AM406" i="4"/>
  <c r="AN406" i="4"/>
  <c r="AO406" i="4"/>
  <c r="AM407" i="4"/>
  <c r="AN407" i="4"/>
  <c r="AO407" i="4" s="1"/>
  <c r="AM408" i="4"/>
  <c r="AN408" i="4"/>
  <c r="AO408" i="4" s="1"/>
  <c r="AM409" i="4"/>
  <c r="AN409" i="4"/>
  <c r="AO409" i="4"/>
  <c r="AM410" i="4"/>
  <c r="AN410" i="4"/>
  <c r="AO410" i="4"/>
  <c r="AM411" i="4"/>
  <c r="AN411" i="4"/>
  <c r="AO411" i="4" s="1"/>
  <c r="AN2" i="4"/>
  <c r="AO2" i="4" s="1"/>
  <c r="AM2" i="4"/>
  <c r="C460" i="3" l="1"/>
  <c r="C428" i="3"/>
  <c r="C375" i="3"/>
  <c r="C364" i="3"/>
  <c r="C345" i="3"/>
  <c r="C409" i="3"/>
  <c r="C480" i="3"/>
  <c r="C468" i="3"/>
  <c r="C456" i="3"/>
  <c r="C476" i="3"/>
  <c r="C457" i="3"/>
  <c r="C407" i="3"/>
  <c r="C392" i="3"/>
  <c r="C361" i="3"/>
  <c r="C425" i="3"/>
  <c r="C371" i="3"/>
  <c r="C360" i="3"/>
  <c r="C346" i="3"/>
  <c r="C343" i="3"/>
  <c r="C393" i="3"/>
  <c r="C435" i="3"/>
  <c r="C439" i="3"/>
  <c r="C424" i="3"/>
  <c r="C377" i="3"/>
  <c r="C441" i="3"/>
  <c r="C403" i="3"/>
  <c r="C396" i="3"/>
  <c r="C362" i="3"/>
  <c r="C426" i="3"/>
  <c r="C458" i="3"/>
  <c r="B371" i="3"/>
  <c r="B395" i="3"/>
  <c r="B427" i="3"/>
  <c r="B459" i="3"/>
  <c r="B475" i="3"/>
  <c r="B344" i="3"/>
  <c r="B368" i="3"/>
  <c r="B392" i="3"/>
  <c r="B424" i="3"/>
  <c r="B472" i="3"/>
  <c r="C351" i="3"/>
  <c r="C415" i="3"/>
  <c r="C447" i="3"/>
  <c r="C340" i="3"/>
  <c r="C368" i="3"/>
  <c r="C400" i="3"/>
  <c r="C432" i="3"/>
  <c r="C470" i="3"/>
  <c r="C349" i="3"/>
  <c r="C365" i="3"/>
  <c r="C381" i="3"/>
  <c r="C397" i="3"/>
  <c r="C413" i="3"/>
  <c r="C429" i="3"/>
  <c r="C445" i="3"/>
  <c r="C461" i="3"/>
  <c r="C347" i="3"/>
  <c r="C379" i="3"/>
  <c r="C411" i="3"/>
  <c r="C443" i="3"/>
  <c r="C484" i="3"/>
  <c r="C372" i="3"/>
  <c r="C404" i="3"/>
  <c r="C436" i="3"/>
  <c r="C464" i="3"/>
  <c r="C350" i="3"/>
  <c r="C366" i="3"/>
  <c r="C382" i="3"/>
  <c r="C398" i="3"/>
  <c r="C414" i="3"/>
  <c r="C430" i="3"/>
  <c r="C446" i="3"/>
  <c r="C462" i="3"/>
  <c r="B341" i="3"/>
  <c r="B349" i="3"/>
  <c r="B357" i="3"/>
  <c r="B365" i="3"/>
  <c r="B373" i="3"/>
  <c r="B381" i="3"/>
  <c r="B389" i="3"/>
  <c r="B397" i="3"/>
  <c r="B405" i="3"/>
  <c r="B413" i="3"/>
  <c r="B421" i="3"/>
  <c r="B429" i="3"/>
  <c r="B437" i="3"/>
  <c r="B445" i="3"/>
  <c r="B453" i="3"/>
  <c r="B461" i="3"/>
  <c r="B469" i="3"/>
  <c r="B477" i="3"/>
  <c r="B485" i="3"/>
  <c r="C471" i="3"/>
  <c r="C479" i="3"/>
  <c r="C487" i="3"/>
  <c r="B346" i="3"/>
  <c r="B354" i="3"/>
  <c r="B362" i="3"/>
  <c r="B370" i="3"/>
  <c r="B378" i="3"/>
  <c r="B386" i="3"/>
  <c r="B394" i="3"/>
  <c r="B402" i="3"/>
  <c r="B410" i="3"/>
  <c r="B418" i="3"/>
  <c r="B426" i="3"/>
  <c r="B434" i="3"/>
  <c r="B442" i="3"/>
  <c r="B450" i="3"/>
  <c r="B458" i="3"/>
  <c r="B466" i="3"/>
  <c r="B474" i="3"/>
  <c r="B482" i="3"/>
  <c r="C410" i="3"/>
  <c r="C482" i="3"/>
  <c r="B363" i="3"/>
  <c r="B387" i="3"/>
  <c r="B419" i="3"/>
  <c r="B451" i="3"/>
  <c r="B483" i="3"/>
  <c r="C485" i="3"/>
  <c r="B360" i="3"/>
  <c r="B400" i="3"/>
  <c r="B432" i="3"/>
  <c r="B464" i="3"/>
  <c r="C359" i="3"/>
  <c r="C423" i="3"/>
  <c r="C376" i="3"/>
  <c r="C486" i="3"/>
  <c r="C369" i="3"/>
  <c r="C385" i="3"/>
  <c r="C401" i="3"/>
  <c r="C433" i="3"/>
  <c r="C449" i="3"/>
  <c r="C465" i="3"/>
  <c r="C355" i="3"/>
  <c r="C387" i="3"/>
  <c r="C419" i="3"/>
  <c r="C451" i="3"/>
  <c r="C344" i="3"/>
  <c r="C380" i="3"/>
  <c r="C412" i="3"/>
  <c r="C440" i="3"/>
  <c r="C478" i="3"/>
  <c r="C354" i="3"/>
  <c r="C370" i="3"/>
  <c r="C386" i="3"/>
  <c r="C402" i="3"/>
  <c r="C418" i="3"/>
  <c r="C434" i="3"/>
  <c r="C450" i="3"/>
  <c r="C466" i="3"/>
  <c r="B343" i="3"/>
  <c r="B351" i="3"/>
  <c r="B359" i="3"/>
  <c r="B367" i="3"/>
  <c r="B375" i="3"/>
  <c r="B383" i="3"/>
  <c r="B391" i="3"/>
  <c r="B399" i="3"/>
  <c r="B407" i="3"/>
  <c r="B415" i="3"/>
  <c r="B423" i="3"/>
  <c r="B431" i="3"/>
  <c r="B439" i="3"/>
  <c r="B447" i="3"/>
  <c r="B455" i="3"/>
  <c r="B463" i="3"/>
  <c r="B471" i="3"/>
  <c r="B479" i="3"/>
  <c r="B487" i="3"/>
  <c r="C473" i="3"/>
  <c r="C481" i="3"/>
  <c r="B340" i="3"/>
  <c r="B348" i="3"/>
  <c r="B356" i="3"/>
  <c r="B364" i="3"/>
  <c r="B372" i="3"/>
  <c r="B380" i="3"/>
  <c r="B388" i="3"/>
  <c r="B396" i="3"/>
  <c r="B404" i="3"/>
  <c r="B412" i="3"/>
  <c r="B420" i="3"/>
  <c r="B428" i="3"/>
  <c r="B436" i="3"/>
  <c r="B444" i="3"/>
  <c r="B452" i="3"/>
  <c r="B460" i="3"/>
  <c r="B468" i="3"/>
  <c r="B476" i="3"/>
  <c r="B484" i="3"/>
  <c r="C378" i="3"/>
  <c r="C394" i="3"/>
  <c r="C442" i="3"/>
  <c r="B347" i="3"/>
  <c r="B355" i="3"/>
  <c r="B379" i="3"/>
  <c r="B403" i="3"/>
  <c r="B411" i="3"/>
  <c r="B435" i="3"/>
  <c r="B443" i="3"/>
  <c r="B467" i="3"/>
  <c r="C469" i="3"/>
  <c r="C477" i="3"/>
  <c r="B352" i="3"/>
  <c r="B376" i="3"/>
  <c r="B384" i="3"/>
  <c r="B408" i="3"/>
  <c r="B416" i="3"/>
  <c r="B440" i="3"/>
  <c r="B448" i="3"/>
  <c r="B456" i="3"/>
  <c r="B480" i="3"/>
  <c r="C383" i="3"/>
  <c r="C391" i="3"/>
  <c r="C455" i="3"/>
  <c r="C348" i="3"/>
  <c r="C408" i="3"/>
  <c r="C444" i="3"/>
  <c r="C353" i="3"/>
  <c r="C417" i="3"/>
  <c r="C367" i="3"/>
  <c r="C399" i="3"/>
  <c r="C431" i="3"/>
  <c r="C463" i="3"/>
  <c r="C356" i="3"/>
  <c r="C384" i="3"/>
  <c r="C416" i="3"/>
  <c r="C452" i="3"/>
  <c r="C341" i="3"/>
  <c r="C357" i="3"/>
  <c r="C373" i="3"/>
  <c r="C389" i="3"/>
  <c r="C405" i="3"/>
  <c r="C421" i="3"/>
  <c r="C437" i="3"/>
  <c r="C453" i="3"/>
  <c r="C472" i="3"/>
  <c r="C363" i="3"/>
  <c r="C395" i="3"/>
  <c r="C427" i="3"/>
  <c r="C459" i="3"/>
  <c r="C352" i="3"/>
  <c r="C388" i="3"/>
  <c r="C420" i="3"/>
  <c r="C448" i="3"/>
  <c r="C342" i="3"/>
  <c r="C358" i="3"/>
  <c r="C374" i="3"/>
  <c r="C390" i="3"/>
  <c r="C406" i="3"/>
  <c r="C422" i="3"/>
  <c r="C438" i="3"/>
  <c r="C454" i="3"/>
  <c r="C474" i="3"/>
  <c r="B345" i="3"/>
  <c r="B353" i="3"/>
  <c r="B361" i="3"/>
  <c r="B369" i="3"/>
  <c r="B377" i="3"/>
  <c r="B385" i="3"/>
  <c r="B393" i="3"/>
  <c r="B401" i="3"/>
  <c r="B409" i="3"/>
  <c r="B417" i="3"/>
  <c r="B425" i="3"/>
  <c r="B433" i="3"/>
  <c r="B441" i="3"/>
  <c r="B449" i="3"/>
  <c r="B457" i="3"/>
  <c r="B465" i="3"/>
  <c r="B473" i="3"/>
  <c r="B481" i="3"/>
  <c r="C467" i="3"/>
  <c r="C475" i="3"/>
  <c r="C483" i="3"/>
  <c r="B342" i="3"/>
  <c r="B350" i="3"/>
  <c r="B358" i="3"/>
  <c r="B366" i="3"/>
  <c r="B374" i="3"/>
  <c r="B382" i="3"/>
  <c r="B390" i="3"/>
  <c r="B398" i="3"/>
  <c r="B406" i="3"/>
  <c r="B414" i="3"/>
  <c r="B422" i="3"/>
  <c r="B430" i="3"/>
  <c r="B438" i="3"/>
  <c r="B446" i="3"/>
  <c r="B454" i="3"/>
  <c r="B462" i="3"/>
  <c r="B470" i="3"/>
  <c r="B478" i="3"/>
  <c r="B486" i="3"/>
  <c r="G163" i="23"/>
  <c r="G32" i="21"/>
  <c r="H163" i="23"/>
  <c r="G33" i="21"/>
  <c r="F163" i="23"/>
  <c r="G34" i="21"/>
  <c r="E163" i="23"/>
  <c r="G30" i="21"/>
  <c r="J27" i="17"/>
  <c r="I27" i="17"/>
  <c r="E37" i="17"/>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E124" i="17" s="1"/>
  <c r="E125" i="17" s="1"/>
  <c r="E126" i="17" s="1"/>
  <c r="E127" i="17" s="1"/>
  <c r="E128" i="17" s="1"/>
  <c r="E129" i="17" s="1"/>
  <c r="E130" i="17" s="1"/>
  <c r="E131" i="17" s="1"/>
  <c r="E132" i="17" s="1"/>
  <c r="E133" i="17" s="1"/>
  <c r="E134" i="17" s="1"/>
  <c r="E135" i="17" s="1"/>
  <c r="E136" i="17" s="1"/>
  <c r="E137" i="17" s="1"/>
  <c r="E138" i="17" s="1"/>
  <c r="E139" i="17" s="1"/>
  <c r="E140" i="17" s="1"/>
  <c r="E141" i="17" s="1"/>
  <c r="E142" i="17" s="1"/>
  <c r="E143" i="17" s="1"/>
  <c r="E144" i="17" s="1"/>
  <c r="E145" i="17" s="1"/>
  <c r="E146" i="17" s="1"/>
  <c r="E147" i="17" s="1"/>
  <c r="E148" i="17" s="1"/>
  <c r="E149" i="17" s="1"/>
  <c r="E150" i="17" s="1"/>
  <c r="E151" i="17" s="1"/>
  <c r="E152" i="17" s="1"/>
  <c r="E153" i="17" s="1"/>
  <c r="E154" i="17" s="1"/>
  <c r="E155" i="17" s="1"/>
  <c r="E156" i="17" s="1"/>
  <c r="E157" i="17" s="1"/>
  <c r="E158" i="17" s="1"/>
  <c r="E159" i="17" s="1"/>
  <c r="E160" i="17" s="1"/>
  <c r="E161" i="17" s="1"/>
  <c r="E162" i="17" s="1"/>
  <c r="E163" i="17" s="1"/>
  <c r="E164" i="17" s="1"/>
  <c r="E165" i="17" s="1"/>
  <c r="E166" i="17" s="1"/>
  <c r="E167" i="17" s="1"/>
  <c r="E168" i="17" s="1"/>
  <c r="E169" i="17" s="1"/>
  <c r="E170" i="17" s="1"/>
  <c r="E171" i="17" s="1"/>
  <c r="E172" i="17" s="1"/>
  <c r="E173" i="17" s="1"/>
  <c r="E174" i="17" s="1"/>
  <c r="E175" i="17" s="1"/>
  <c r="E176" i="17" s="1"/>
  <c r="E177" i="17" s="1"/>
  <c r="E178" i="17" s="1"/>
  <c r="E179" i="17" s="1"/>
  <c r="E180" i="17" s="1"/>
  <c r="E181" i="17" s="1"/>
  <c r="E182" i="17" s="1"/>
  <c r="E183" i="17" s="1"/>
  <c r="E184" i="17" s="1"/>
  <c r="E185" i="17" s="1"/>
  <c r="E186" i="17" s="1"/>
  <c r="E187" i="17" s="1"/>
  <c r="E188" i="17" s="1"/>
  <c r="E189" i="17" s="1"/>
  <c r="E190" i="17" s="1"/>
  <c r="E191" i="17" s="1"/>
  <c r="E192" i="17" s="1"/>
  <c r="E193" i="17" s="1"/>
  <c r="E194" i="17" s="1"/>
  <c r="E195" i="17" s="1"/>
  <c r="E196" i="17" s="1"/>
  <c r="E197" i="17" s="1"/>
  <c r="E198" i="17" s="1"/>
  <c r="E199" i="17" s="1"/>
  <c r="E200" i="17" s="1"/>
  <c r="E201" i="17" s="1"/>
  <c r="E202" i="17" s="1"/>
  <c r="E203" i="17" s="1"/>
  <c r="E204" i="17" s="1"/>
  <c r="E205" i="17" s="1"/>
  <c r="E206" i="17" s="1"/>
  <c r="E207" i="17" s="1"/>
  <c r="E208" i="17" s="1"/>
  <c r="E209" i="17" s="1"/>
  <c r="E210" i="17" s="1"/>
  <c r="E211" i="17" s="1"/>
  <c r="E212" i="17" s="1"/>
  <c r="E213" i="17" s="1"/>
  <c r="E214" i="17" s="1"/>
  <c r="E215" i="17" s="1"/>
  <c r="E216" i="17" s="1"/>
  <c r="E217" i="17" s="1"/>
  <c r="E218" i="17" s="1"/>
  <c r="E219" i="17" s="1"/>
  <c r="E220" i="17" s="1"/>
  <c r="E221" i="17" s="1"/>
  <c r="E222" i="17" s="1"/>
  <c r="E223" i="17" s="1"/>
  <c r="E224" i="17" s="1"/>
  <c r="E225" i="17" s="1"/>
  <c r="E226" i="17" s="1"/>
  <c r="E227" i="17" s="1"/>
  <c r="E228" i="17" s="1"/>
  <c r="E229" i="17" s="1"/>
  <c r="E230" i="17" s="1"/>
  <c r="E231" i="17" s="1"/>
  <c r="E232" i="17" s="1"/>
  <c r="E233" i="17" s="1"/>
  <c r="E234" i="17" s="1"/>
  <c r="E235" i="17" s="1"/>
  <c r="E236" i="17" s="1"/>
  <c r="E237" i="17" s="1"/>
  <c r="E238" i="17" s="1"/>
  <c r="E239" i="17" s="1"/>
  <c r="E240" i="17" s="1"/>
  <c r="E241" i="17" s="1"/>
  <c r="E242" i="17" s="1"/>
  <c r="E243" i="17" s="1"/>
  <c r="E244" i="17" s="1"/>
  <c r="E245" i="17" s="1"/>
  <c r="E246" i="17" s="1"/>
  <c r="E247" i="17" s="1"/>
  <c r="E248" i="17" s="1"/>
  <c r="E249" i="17" s="1"/>
  <c r="E250" i="17" s="1"/>
  <c r="E251" i="17" s="1"/>
  <c r="E252" i="17" s="1"/>
  <c r="E253" i="17" s="1"/>
  <c r="E254" i="17" s="1"/>
  <c r="E255" i="17" s="1"/>
  <c r="E256" i="17" s="1"/>
  <c r="E257" i="17" s="1"/>
  <c r="E258" i="17" s="1"/>
  <c r="E259" i="17" s="1"/>
  <c r="E260" i="17" s="1"/>
  <c r="E261" i="17" s="1"/>
  <c r="E262" i="17" s="1"/>
  <c r="E263" i="17" s="1"/>
  <c r="E264" i="17" s="1"/>
  <c r="E265" i="17" s="1"/>
  <c r="E266" i="17" s="1"/>
  <c r="E267" i="17" s="1"/>
  <c r="E268" i="17" s="1"/>
  <c r="E269" i="17" s="1"/>
  <c r="E270" i="17" s="1"/>
  <c r="E271" i="17" s="1"/>
  <c r="E272" i="17" s="1"/>
  <c r="E273" i="17" s="1"/>
  <c r="E274" i="17" s="1"/>
  <c r="E275" i="17" s="1"/>
  <c r="E276" i="17" s="1"/>
  <c r="E277" i="17" s="1"/>
  <c r="E278" i="17" s="1"/>
  <c r="E279" i="17" s="1"/>
  <c r="E280" i="17" s="1"/>
  <c r="E281" i="17" s="1"/>
  <c r="E282" i="17" s="1"/>
  <c r="E283" i="17" s="1"/>
  <c r="E284" i="17" s="1"/>
  <c r="E285" i="17" s="1"/>
  <c r="E286" i="17" s="1"/>
  <c r="E287" i="17" s="1"/>
  <c r="E288" i="17" s="1"/>
  <c r="E289" i="17" s="1"/>
  <c r="E290" i="17" s="1"/>
  <c r="E291" i="17" s="1"/>
  <c r="E292" i="17" s="1"/>
  <c r="E293" i="17" s="1"/>
  <c r="E294" i="17" s="1"/>
  <c r="E295" i="17" s="1"/>
  <c r="E296" i="17" s="1"/>
  <c r="E297" i="17" s="1"/>
  <c r="E298" i="17" s="1"/>
  <c r="E299" i="17" s="1"/>
  <c r="E300" i="17" s="1"/>
  <c r="E301" i="17" s="1"/>
  <c r="E302" i="17" s="1"/>
  <c r="E303" i="17" s="1"/>
  <c r="E304" i="17" s="1"/>
  <c r="E305" i="17" s="1"/>
  <c r="E306" i="17" s="1"/>
  <c r="E307" i="17" s="1"/>
  <c r="E308" i="17" s="1"/>
  <c r="E309" i="17" s="1"/>
  <c r="E310" i="17" s="1"/>
  <c r="E311" i="17" s="1"/>
  <c r="E312" i="17" s="1"/>
  <c r="E313" i="17" s="1"/>
  <c r="E314" i="17" s="1"/>
  <c r="E315" i="17" s="1"/>
  <c r="E316" i="17" s="1"/>
  <c r="E317" i="17" s="1"/>
  <c r="E318" i="17" s="1"/>
  <c r="E319" i="17" s="1"/>
  <c r="E320" i="17" s="1"/>
  <c r="E321" i="17" s="1"/>
  <c r="E322" i="17" s="1"/>
  <c r="E323" i="17" s="1"/>
  <c r="E324" i="17" s="1"/>
  <c r="E325" i="17" s="1"/>
  <c r="E326" i="17" s="1"/>
  <c r="E327" i="17" s="1"/>
  <c r="E328" i="17" s="1"/>
  <c r="E329" i="17" s="1"/>
  <c r="E330" i="17" s="1"/>
  <c r="E331" i="17" s="1"/>
  <c r="E332" i="17" s="1"/>
  <c r="E333" i="17" s="1"/>
  <c r="E334" i="17" s="1"/>
  <c r="E335" i="17" s="1"/>
  <c r="E336" i="17" s="1"/>
  <c r="E337" i="17" s="1"/>
  <c r="E338" i="17" s="1"/>
  <c r="E339" i="17" s="1"/>
  <c r="E340" i="17" s="1"/>
  <c r="E341" i="17" s="1"/>
  <c r="E342" i="17" s="1"/>
  <c r="E343" i="17" s="1"/>
  <c r="E344" i="17" s="1"/>
  <c r="E345" i="17" s="1"/>
  <c r="E346" i="17" s="1"/>
  <c r="E347" i="17" s="1"/>
  <c r="E348" i="17" s="1"/>
  <c r="E349" i="17" s="1"/>
  <c r="E350" i="17" s="1"/>
  <c r="E351" i="17" s="1"/>
  <c r="E352" i="17" s="1"/>
  <c r="E353" i="17" s="1"/>
  <c r="E354" i="17" s="1"/>
  <c r="E355" i="17" s="1"/>
  <c r="E356" i="17" s="1"/>
  <c r="E357" i="17" s="1"/>
  <c r="E358" i="17" s="1"/>
  <c r="E359" i="17" s="1"/>
  <c r="E360" i="17" s="1"/>
  <c r="E361" i="17" s="1"/>
  <c r="E362" i="17" s="1"/>
  <c r="E363" i="17" s="1"/>
  <c r="E364" i="17" s="1"/>
  <c r="E365" i="17" s="1"/>
  <c r="E366" i="17" s="1"/>
  <c r="E367" i="17" s="1"/>
  <c r="E368" i="17" s="1"/>
  <c r="E369" i="17" s="1"/>
  <c r="E370" i="17" s="1"/>
  <c r="E371" i="17" s="1"/>
  <c r="E372" i="17" s="1"/>
  <c r="E373" i="17" s="1"/>
  <c r="E374" i="17" s="1"/>
  <c r="E375" i="17" s="1"/>
  <c r="E376" i="17" s="1"/>
  <c r="E377" i="17" s="1"/>
  <c r="E378" i="17" s="1"/>
  <c r="E379" i="17" s="1"/>
  <c r="E380" i="17" s="1"/>
  <c r="E381" i="17" s="1"/>
  <c r="E382" i="17" s="1"/>
  <c r="E383" i="17" s="1"/>
  <c r="E384" i="17" s="1"/>
  <c r="E385" i="17" s="1"/>
  <c r="E386" i="17" s="1"/>
  <c r="E387" i="17" s="1"/>
  <c r="E388" i="17" s="1"/>
  <c r="E389" i="17" s="1"/>
  <c r="E390" i="17" s="1"/>
  <c r="E391" i="17" s="1"/>
  <c r="E392" i="17" s="1"/>
  <c r="E393" i="17" s="1"/>
  <c r="E394" i="17" s="1"/>
  <c r="E395" i="17" s="1"/>
  <c r="E396" i="17" s="1"/>
  <c r="E397" i="17" s="1"/>
  <c r="E398" i="17" s="1"/>
  <c r="E399" i="17" s="1"/>
  <c r="E400" i="17" s="1"/>
  <c r="E401" i="17" s="1"/>
  <c r="E402" i="17" s="1"/>
  <c r="E403" i="17" s="1"/>
  <c r="E404" i="17" s="1"/>
  <c r="E405" i="17" s="1"/>
  <c r="E406" i="17" s="1"/>
  <c r="E407" i="17" s="1"/>
  <c r="E408" i="17" s="1"/>
  <c r="E409" i="17" s="1"/>
  <c r="E410" i="17" s="1"/>
  <c r="E411" i="17" s="1"/>
  <c r="I139" i="17" s="1"/>
  <c r="AG314" i="16"/>
  <c r="AG319" i="16"/>
  <c r="AE312" i="13"/>
  <c r="AG312" i="13"/>
  <c r="AH312" i="13" s="1"/>
  <c r="AI312" i="13" s="1"/>
  <c r="AK312" i="13"/>
  <c r="AE317" i="13"/>
  <c r="AG317" i="13" s="1"/>
  <c r="AH317" i="13" s="1"/>
  <c r="AI317" i="13" s="1"/>
  <c r="AK317" i="13"/>
  <c r="AJ3" i="5"/>
  <c r="AL3" i="5"/>
  <c r="AN3" i="5" s="1"/>
  <c r="AM3" i="5"/>
  <c r="AQ3" i="5"/>
  <c r="AJ4" i="5"/>
  <c r="AQ4" i="5" s="1"/>
  <c r="AL4" i="5"/>
  <c r="AM4" i="5"/>
  <c r="AJ5" i="5"/>
  <c r="AQ5" i="5" s="1"/>
  <c r="AL5" i="5"/>
  <c r="AM5" i="5"/>
  <c r="AJ6" i="5"/>
  <c r="AQ6" i="5" s="1"/>
  <c r="AL6" i="5"/>
  <c r="AM6" i="5"/>
  <c r="AJ7" i="5"/>
  <c r="AQ7" i="5" s="1"/>
  <c r="AL7" i="5"/>
  <c r="AM7" i="5"/>
  <c r="AJ8" i="5"/>
  <c r="AQ8" i="5" s="1"/>
  <c r="AL8" i="5"/>
  <c r="AM8" i="5"/>
  <c r="AJ9" i="5"/>
  <c r="AQ9" i="5" s="1"/>
  <c r="AL9" i="5"/>
  <c r="AM9" i="5"/>
  <c r="AJ10" i="5"/>
  <c r="AQ10" i="5" s="1"/>
  <c r="AL10" i="5"/>
  <c r="AM10" i="5"/>
  <c r="AJ11" i="5"/>
  <c r="AL11" i="5"/>
  <c r="AM11" i="5"/>
  <c r="AQ11" i="5"/>
  <c r="AJ12" i="5"/>
  <c r="AQ12" i="5" s="1"/>
  <c r="AL12" i="5"/>
  <c r="AM12" i="5"/>
  <c r="AJ13" i="5"/>
  <c r="AQ13" i="5" s="1"/>
  <c r="AL13" i="5"/>
  <c r="AM13" i="5"/>
  <c r="AJ14" i="5"/>
  <c r="AQ14" i="5" s="1"/>
  <c r="AL14" i="5"/>
  <c r="AM14" i="5"/>
  <c r="AJ15" i="5"/>
  <c r="AL15" i="5"/>
  <c r="AM15" i="5"/>
  <c r="AN15" i="5" s="1"/>
  <c r="AQ15" i="5"/>
  <c r="AJ16" i="5"/>
  <c r="AQ16" i="5" s="1"/>
  <c r="AL16" i="5"/>
  <c r="AM16" i="5"/>
  <c r="AJ17" i="5"/>
  <c r="AQ17" i="5" s="1"/>
  <c r="AL17" i="5"/>
  <c r="AM17" i="5"/>
  <c r="AJ18" i="5"/>
  <c r="AQ18" i="5" s="1"/>
  <c r="AL18" i="5"/>
  <c r="AM18" i="5"/>
  <c r="AJ19" i="5"/>
  <c r="AQ19" i="5" s="1"/>
  <c r="AL19" i="5"/>
  <c r="AM19" i="5"/>
  <c r="AJ20" i="5"/>
  <c r="AQ20" i="5" s="1"/>
  <c r="AL20" i="5"/>
  <c r="AM20" i="5"/>
  <c r="AJ21" i="5"/>
  <c r="AQ21" i="5" s="1"/>
  <c r="AL21" i="5"/>
  <c r="AM21" i="5"/>
  <c r="AJ22" i="5"/>
  <c r="AQ22" i="5" s="1"/>
  <c r="AL22" i="5"/>
  <c r="AM22" i="5"/>
  <c r="AJ23" i="5"/>
  <c r="AQ23" i="5" s="1"/>
  <c r="AL23" i="5"/>
  <c r="AN23" i="5" s="1"/>
  <c r="AM23" i="5"/>
  <c r="AJ24" i="5"/>
  <c r="AQ24" i="5" s="1"/>
  <c r="AL24" i="5"/>
  <c r="AM24" i="5"/>
  <c r="AJ25" i="5"/>
  <c r="AQ25" i="5" s="1"/>
  <c r="AL25" i="5"/>
  <c r="AM25" i="5"/>
  <c r="AJ26" i="5"/>
  <c r="AQ26" i="5" s="1"/>
  <c r="AL26" i="5"/>
  <c r="AM26" i="5"/>
  <c r="AJ27" i="5"/>
  <c r="AL27" i="5"/>
  <c r="AM27" i="5"/>
  <c r="AQ27" i="5"/>
  <c r="AJ28" i="5"/>
  <c r="AL28" i="5"/>
  <c r="AM28" i="5"/>
  <c r="AQ28" i="5"/>
  <c r="AJ29" i="5"/>
  <c r="AL29" i="5"/>
  <c r="AM29" i="5"/>
  <c r="AQ29" i="5"/>
  <c r="AJ30" i="5"/>
  <c r="AQ30" i="5" s="1"/>
  <c r="AL30" i="5"/>
  <c r="AM30" i="5"/>
  <c r="AJ31" i="5"/>
  <c r="AL31" i="5"/>
  <c r="AM31" i="5"/>
  <c r="AQ31" i="5"/>
  <c r="AJ32" i="5"/>
  <c r="AL32" i="5"/>
  <c r="AM32" i="5"/>
  <c r="AQ32" i="5"/>
  <c r="AJ33" i="5"/>
  <c r="AL33" i="5"/>
  <c r="AM33" i="5"/>
  <c r="AQ33" i="5"/>
  <c r="AJ34" i="5"/>
  <c r="AN34" i="5" s="1"/>
  <c r="AL34" i="5"/>
  <c r="AM34" i="5"/>
  <c r="AQ34" i="5"/>
  <c r="AJ35" i="5"/>
  <c r="AL35" i="5"/>
  <c r="AM35" i="5"/>
  <c r="AN35" i="5"/>
  <c r="AQ35" i="5"/>
  <c r="AJ36" i="5"/>
  <c r="AL36" i="5"/>
  <c r="AM36" i="5"/>
  <c r="AQ36" i="5"/>
  <c r="AJ37" i="5"/>
  <c r="AL37" i="5"/>
  <c r="AM37" i="5"/>
  <c r="AQ37" i="5"/>
  <c r="AJ38" i="5"/>
  <c r="AL38" i="5"/>
  <c r="AM38" i="5"/>
  <c r="AQ38" i="5"/>
  <c r="AJ39" i="5"/>
  <c r="AL39" i="5"/>
  <c r="AM39" i="5"/>
  <c r="AN39" i="5" s="1"/>
  <c r="AQ39" i="5"/>
  <c r="AJ40" i="5"/>
  <c r="AQ40" i="5" s="1"/>
  <c r="AL40" i="5"/>
  <c r="AM40" i="5"/>
  <c r="AJ41" i="5"/>
  <c r="AQ41" i="5" s="1"/>
  <c r="AL41" i="5"/>
  <c r="AM41" i="5"/>
  <c r="AJ42" i="5"/>
  <c r="AN42" i="5" s="1"/>
  <c r="AL42" i="5"/>
  <c r="AM42" i="5"/>
  <c r="AJ43" i="5"/>
  <c r="AQ43" i="5" s="1"/>
  <c r="AL43" i="5"/>
  <c r="AN43" i="5" s="1"/>
  <c r="AM43" i="5"/>
  <c r="AJ44" i="5"/>
  <c r="AQ44" i="5" s="1"/>
  <c r="AL44" i="5"/>
  <c r="AM44" i="5"/>
  <c r="AJ45" i="5"/>
  <c r="AQ45" i="5" s="1"/>
  <c r="AL45" i="5"/>
  <c r="AM45" i="5"/>
  <c r="AJ46" i="5"/>
  <c r="AL46" i="5"/>
  <c r="AM46" i="5"/>
  <c r="AJ47" i="5"/>
  <c r="AQ47" i="5" s="1"/>
  <c r="AL47" i="5"/>
  <c r="AM47" i="5"/>
  <c r="AJ48" i="5"/>
  <c r="AQ48" i="5" s="1"/>
  <c r="AL48" i="5"/>
  <c r="AM48" i="5"/>
  <c r="AJ49" i="5"/>
  <c r="AQ49" i="5" s="1"/>
  <c r="AL49" i="5"/>
  <c r="AM49" i="5"/>
  <c r="AJ50" i="5"/>
  <c r="AL50" i="5"/>
  <c r="AM50" i="5"/>
  <c r="AJ51" i="5"/>
  <c r="AQ51" i="5" s="1"/>
  <c r="AL51" i="5"/>
  <c r="AM51" i="5"/>
  <c r="AJ52" i="5"/>
  <c r="AQ52" i="5" s="1"/>
  <c r="AL52" i="5"/>
  <c r="AM52" i="5"/>
  <c r="AJ53" i="5"/>
  <c r="AQ53" i="5" s="1"/>
  <c r="AL53" i="5"/>
  <c r="AM53" i="5"/>
  <c r="AJ54" i="5"/>
  <c r="AL54" i="5"/>
  <c r="AM54" i="5"/>
  <c r="AJ55" i="5"/>
  <c r="AL55" i="5"/>
  <c r="AM55" i="5"/>
  <c r="AQ55" i="5"/>
  <c r="AJ56" i="5"/>
  <c r="AL56" i="5"/>
  <c r="AM56" i="5"/>
  <c r="AQ56" i="5"/>
  <c r="AJ57" i="5"/>
  <c r="AL57" i="5"/>
  <c r="AM57" i="5"/>
  <c r="AQ57" i="5"/>
  <c r="AJ58" i="5"/>
  <c r="AN58" i="5" s="1"/>
  <c r="AL58" i="5"/>
  <c r="AM58" i="5"/>
  <c r="AJ59" i="5"/>
  <c r="AQ59" i="5" s="1"/>
  <c r="AL59" i="5"/>
  <c r="AM59" i="5"/>
  <c r="AJ60" i="5"/>
  <c r="AQ60" i="5" s="1"/>
  <c r="AL60" i="5"/>
  <c r="AM60" i="5"/>
  <c r="AJ61" i="5"/>
  <c r="AQ61" i="5" s="1"/>
  <c r="AL61" i="5"/>
  <c r="AM61" i="5"/>
  <c r="AJ62" i="5"/>
  <c r="AN62" i="5" s="1"/>
  <c r="AL62" i="5"/>
  <c r="AM62" i="5"/>
  <c r="AJ63" i="5"/>
  <c r="AQ63" i="5" s="1"/>
  <c r="AL63" i="5"/>
  <c r="AN63" i="5" s="1"/>
  <c r="AM63" i="5"/>
  <c r="AJ64" i="5"/>
  <c r="AQ64" i="5" s="1"/>
  <c r="AL64" i="5"/>
  <c r="AM64" i="5"/>
  <c r="AJ65" i="5"/>
  <c r="AQ65" i="5" s="1"/>
  <c r="AL65" i="5"/>
  <c r="AM65" i="5"/>
  <c r="AJ66" i="5"/>
  <c r="AL66" i="5"/>
  <c r="AM66" i="5"/>
  <c r="AJ67" i="5"/>
  <c r="AL67" i="5"/>
  <c r="AN67" i="5" s="1"/>
  <c r="AM67" i="5"/>
  <c r="AQ67" i="5"/>
  <c r="AJ68" i="5"/>
  <c r="AQ68" i="5" s="1"/>
  <c r="AL68" i="5"/>
  <c r="AM68" i="5"/>
  <c r="AJ69" i="5"/>
  <c r="AQ69" i="5" s="1"/>
  <c r="AL69" i="5"/>
  <c r="AM69" i="5"/>
  <c r="AJ70" i="5"/>
  <c r="AQ70" i="5" s="1"/>
  <c r="AL70" i="5"/>
  <c r="AM70" i="5"/>
  <c r="AJ71" i="5"/>
  <c r="AQ71" i="5" s="1"/>
  <c r="AL71" i="5"/>
  <c r="AM71" i="5"/>
  <c r="AJ72" i="5"/>
  <c r="AQ72" i="5" s="1"/>
  <c r="AL72" i="5"/>
  <c r="AM72" i="5"/>
  <c r="AJ73" i="5"/>
  <c r="AQ73" i="5" s="1"/>
  <c r="AL73" i="5"/>
  <c r="AM73" i="5"/>
  <c r="AJ74" i="5"/>
  <c r="AL74" i="5"/>
  <c r="AM74" i="5"/>
  <c r="AJ75" i="5"/>
  <c r="AL75" i="5"/>
  <c r="AM75" i="5"/>
  <c r="AQ75" i="5"/>
  <c r="AJ76" i="5"/>
  <c r="AQ76" i="5" s="1"/>
  <c r="AL76" i="5"/>
  <c r="AM76" i="5"/>
  <c r="AJ77" i="5"/>
  <c r="AQ77" i="5" s="1"/>
  <c r="AL77" i="5"/>
  <c r="AM77" i="5"/>
  <c r="AJ78" i="5"/>
  <c r="AL78" i="5"/>
  <c r="AM78" i="5"/>
  <c r="AJ79" i="5"/>
  <c r="AL79" i="5"/>
  <c r="AM79" i="5"/>
  <c r="AN79" i="5" s="1"/>
  <c r="AQ79" i="5"/>
  <c r="AJ80" i="5"/>
  <c r="AQ80" i="5" s="1"/>
  <c r="AL80" i="5"/>
  <c r="AM80" i="5"/>
  <c r="AJ81" i="5"/>
  <c r="AQ81" i="5" s="1"/>
  <c r="AL81" i="5"/>
  <c r="AM81" i="5"/>
  <c r="AJ82" i="5"/>
  <c r="AL82" i="5"/>
  <c r="AM82" i="5"/>
  <c r="AJ83" i="5"/>
  <c r="AQ83" i="5" s="1"/>
  <c r="AL83" i="5"/>
  <c r="AM83" i="5"/>
  <c r="AJ84" i="5"/>
  <c r="AQ84" i="5" s="1"/>
  <c r="AL84" i="5"/>
  <c r="AM84" i="5"/>
  <c r="AJ85" i="5"/>
  <c r="AQ85" i="5" s="1"/>
  <c r="AL85" i="5"/>
  <c r="AM85" i="5"/>
  <c r="AJ86" i="5"/>
  <c r="AN86" i="5" s="1"/>
  <c r="AL86" i="5"/>
  <c r="AM86" i="5"/>
  <c r="AJ87" i="5"/>
  <c r="AQ87" i="5" s="1"/>
  <c r="AL87" i="5"/>
  <c r="AN87" i="5" s="1"/>
  <c r="AM87" i="5"/>
  <c r="AJ88" i="5"/>
  <c r="AQ88" i="5" s="1"/>
  <c r="AL88" i="5"/>
  <c r="AM88" i="5"/>
  <c r="AJ89" i="5"/>
  <c r="AQ89" i="5" s="1"/>
  <c r="AL89" i="5"/>
  <c r="AM89" i="5"/>
  <c r="AJ90" i="5"/>
  <c r="AL90" i="5"/>
  <c r="AM90" i="5"/>
  <c r="AJ91" i="5"/>
  <c r="AL91" i="5"/>
  <c r="AM91" i="5"/>
  <c r="AQ91" i="5"/>
  <c r="AJ92" i="5"/>
  <c r="AL92" i="5"/>
  <c r="AM92" i="5"/>
  <c r="AQ92" i="5"/>
  <c r="AJ93" i="5"/>
  <c r="AL93" i="5"/>
  <c r="AM93" i="5"/>
  <c r="AQ93" i="5"/>
  <c r="AJ94" i="5"/>
  <c r="AL94" i="5"/>
  <c r="AM94" i="5"/>
  <c r="AJ95" i="5"/>
  <c r="AL95" i="5"/>
  <c r="AM95" i="5"/>
  <c r="AQ95" i="5"/>
  <c r="AJ96" i="5"/>
  <c r="AL96" i="5"/>
  <c r="AM96" i="5"/>
  <c r="AQ96" i="5"/>
  <c r="AJ97" i="5"/>
  <c r="AL97" i="5"/>
  <c r="AM97" i="5"/>
  <c r="AQ97" i="5"/>
  <c r="AJ98" i="5"/>
  <c r="AN98" i="5" s="1"/>
  <c r="AL98" i="5"/>
  <c r="AM98" i="5"/>
  <c r="AQ98" i="5"/>
  <c r="AJ99" i="5"/>
  <c r="AL99" i="5"/>
  <c r="AM99" i="5"/>
  <c r="AN99" i="5"/>
  <c r="AQ99" i="5"/>
  <c r="AJ100" i="5"/>
  <c r="AL100" i="5"/>
  <c r="AM100" i="5"/>
  <c r="AQ100" i="5"/>
  <c r="AJ101" i="5"/>
  <c r="AL101" i="5"/>
  <c r="AM101" i="5"/>
  <c r="AQ101" i="5"/>
  <c r="AJ102" i="5"/>
  <c r="AL102" i="5"/>
  <c r="AM102" i="5"/>
  <c r="AQ102" i="5"/>
  <c r="AJ103" i="5"/>
  <c r="AL103" i="5"/>
  <c r="AM103" i="5"/>
  <c r="AN103" i="5" s="1"/>
  <c r="AQ103" i="5"/>
  <c r="AJ104" i="5"/>
  <c r="AQ104" i="5" s="1"/>
  <c r="AL104" i="5"/>
  <c r="AM104" i="5"/>
  <c r="AJ105" i="5"/>
  <c r="AQ105" i="5" s="1"/>
  <c r="AL105" i="5"/>
  <c r="AM105" i="5"/>
  <c r="AJ106" i="5"/>
  <c r="AL106" i="5"/>
  <c r="AM106" i="5"/>
  <c r="AJ107" i="5"/>
  <c r="AQ107" i="5" s="1"/>
  <c r="AL107" i="5"/>
  <c r="AM107" i="5"/>
  <c r="AJ108" i="5"/>
  <c r="AQ108" i="5" s="1"/>
  <c r="AL108" i="5"/>
  <c r="AM108" i="5"/>
  <c r="AJ109" i="5"/>
  <c r="AQ109" i="5" s="1"/>
  <c r="AL109" i="5"/>
  <c r="AM109" i="5"/>
  <c r="AJ110" i="5"/>
  <c r="AN110" i="5" s="1"/>
  <c r="AL110" i="5"/>
  <c r="AM110" i="5"/>
  <c r="AJ111" i="5"/>
  <c r="AQ111" i="5" s="1"/>
  <c r="AL111" i="5"/>
  <c r="AN111" i="5" s="1"/>
  <c r="AM111" i="5"/>
  <c r="AJ112" i="5"/>
  <c r="AQ112" i="5" s="1"/>
  <c r="AL112" i="5"/>
  <c r="AM112" i="5"/>
  <c r="AJ113" i="5"/>
  <c r="AQ113" i="5" s="1"/>
  <c r="AL113" i="5"/>
  <c r="AM113" i="5"/>
  <c r="AJ114" i="5"/>
  <c r="AQ114" i="5" s="1"/>
  <c r="AL114" i="5"/>
  <c r="AM114" i="5"/>
  <c r="AJ115" i="5"/>
  <c r="AQ115" i="5" s="1"/>
  <c r="AL115" i="5"/>
  <c r="AN115" i="5" s="1"/>
  <c r="AM115" i="5"/>
  <c r="AJ116" i="5"/>
  <c r="AQ116" i="5" s="1"/>
  <c r="AL116" i="5"/>
  <c r="AM116" i="5"/>
  <c r="AJ117" i="5"/>
  <c r="AQ117" i="5" s="1"/>
  <c r="AL117" i="5"/>
  <c r="AM117" i="5"/>
  <c r="AJ118" i="5"/>
  <c r="AN118" i="5" s="1"/>
  <c r="AL118" i="5"/>
  <c r="AM118" i="5"/>
  <c r="AJ119" i="5"/>
  <c r="AL119" i="5"/>
  <c r="AM119" i="5"/>
  <c r="AJ120" i="5"/>
  <c r="AQ120" i="5" s="1"/>
  <c r="AL120" i="5"/>
  <c r="AM120" i="5"/>
  <c r="AJ121" i="5"/>
  <c r="AQ121" i="5" s="1"/>
  <c r="AL121" i="5"/>
  <c r="AM121" i="5"/>
  <c r="AJ122" i="5"/>
  <c r="AQ122" i="5" s="1"/>
  <c r="AL122" i="5"/>
  <c r="AM122" i="5"/>
  <c r="AJ123" i="5"/>
  <c r="AQ123" i="5" s="1"/>
  <c r="AL123" i="5"/>
  <c r="AN123" i="5" s="1"/>
  <c r="AM123" i="5"/>
  <c r="AJ124" i="5"/>
  <c r="AQ124" i="5" s="1"/>
  <c r="AL124" i="5"/>
  <c r="AM124" i="5"/>
  <c r="AJ125" i="5"/>
  <c r="AQ125" i="5" s="1"/>
  <c r="AL125" i="5"/>
  <c r="AM125" i="5"/>
  <c r="AJ126" i="5"/>
  <c r="AL126" i="5"/>
  <c r="AM126" i="5"/>
  <c r="AJ127" i="5"/>
  <c r="AL127" i="5"/>
  <c r="AM127" i="5"/>
  <c r="AQ127" i="5"/>
  <c r="AJ128" i="5"/>
  <c r="AQ128" i="5" s="1"/>
  <c r="AL128" i="5"/>
  <c r="AM128" i="5"/>
  <c r="AJ129" i="5"/>
  <c r="AQ129" i="5" s="1"/>
  <c r="AL129" i="5"/>
  <c r="AM129" i="5"/>
  <c r="AJ130" i="5"/>
  <c r="AL130" i="5"/>
  <c r="AM130" i="5"/>
  <c r="AJ131" i="5"/>
  <c r="AL131" i="5"/>
  <c r="AM131" i="5"/>
  <c r="AQ131" i="5"/>
  <c r="AJ132" i="5"/>
  <c r="AL132" i="5"/>
  <c r="AM132" i="5"/>
  <c r="AQ132" i="5"/>
  <c r="AJ133" i="5"/>
  <c r="AQ133" i="5" s="1"/>
  <c r="AL133" i="5"/>
  <c r="AM133" i="5"/>
  <c r="AJ134" i="5"/>
  <c r="AL134" i="5"/>
  <c r="AM134" i="5"/>
  <c r="AJ135" i="5"/>
  <c r="AL135" i="5"/>
  <c r="AN135" i="5" s="1"/>
  <c r="AM135" i="5"/>
  <c r="AQ135" i="5"/>
  <c r="AJ136" i="5"/>
  <c r="AQ136" i="5" s="1"/>
  <c r="AL136" i="5"/>
  <c r="AM136" i="5"/>
  <c r="AJ137" i="5"/>
  <c r="AQ137" i="5" s="1"/>
  <c r="AL137" i="5"/>
  <c r="AM137" i="5"/>
  <c r="AJ138" i="5"/>
  <c r="AQ138" i="5" s="1"/>
  <c r="AL138" i="5"/>
  <c r="AM138" i="5"/>
  <c r="AJ139" i="5"/>
  <c r="AQ139" i="5" s="1"/>
  <c r="AL139" i="5"/>
  <c r="AM139" i="5"/>
  <c r="AJ140" i="5"/>
  <c r="AQ140" i="5" s="1"/>
  <c r="AL140" i="5"/>
  <c r="AM140" i="5"/>
  <c r="AJ141" i="5"/>
  <c r="AQ141" i="5" s="1"/>
  <c r="AL141" i="5"/>
  <c r="AM141" i="5"/>
  <c r="AJ142" i="5"/>
  <c r="AL142" i="5"/>
  <c r="AM142" i="5"/>
  <c r="AJ143" i="5"/>
  <c r="AL143" i="5"/>
  <c r="AM143" i="5"/>
  <c r="AQ143" i="5"/>
  <c r="AJ144" i="5"/>
  <c r="AQ144" i="5" s="1"/>
  <c r="AL144" i="5"/>
  <c r="AN144" i="5" s="1"/>
  <c r="AM144" i="5"/>
  <c r="AJ145" i="5"/>
  <c r="AQ145" i="5" s="1"/>
  <c r="AL145" i="5"/>
  <c r="AN145" i="5" s="1"/>
  <c r="AM145" i="5"/>
  <c r="AJ146" i="5"/>
  <c r="AQ146" i="5" s="1"/>
  <c r="AL146" i="5"/>
  <c r="AM146" i="5"/>
  <c r="AJ147" i="5"/>
  <c r="AQ147" i="5" s="1"/>
  <c r="AL147" i="5"/>
  <c r="AN147" i="5" s="1"/>
  <c r="AM147" i="5"/>
  <c r="AJ148" i="5"/>
  <c r="AQ148" i="5" s="1"/>
  <c r="AL148" i="5"/>
  <c r="AM148" i="5"/>
  <c r="AJ149" i="5"/>
  <c r="AQ149" i="5" s="1"/>
  <c r="AL149" i="5"/>
  <c r="AM149" i="5"/>
  <c r="AJ150" i="5"/>
  <c r="AL150" i="5"/>
  <c r="AM150" i="5"/>
  <c r="AJ151" i="5"/>
  <c r="AQ151" i="5" s="1"/>
  <c r="AL151" i="5"/>
  <c r="AM151" i="5"/>
  <c r="AJ152" i="5"/>
  <c r="AQ152" i="5" s="1"/>
  <c r="AL152" i="5"/>
  <c r="AM152" i="5"/>
  <c r="AJ153" i="5"/>
  <c r="AQ153" i="5" s="1"/>
  <c r="AL153" i="5"/>
  <c r="AM153" i="5"/>
  <c r="AJ154" i="5"/>
  <c r="AL154" i="5"/>
  <c r="AM154" i="5"/>
  <c r="AJ155" i="5"/>
  <c r="AQ155" i="5" s="1"/>
  <c r="AL155" i="5"/>
  <c r="AM155" i="5"/>
  <c r="AJ156" i="5"/>
  <c r="AQ156" i="5" s="1"/>
  <c r="AL156" i="5"/>
  <c r="AM156" i="5"/>
  <c r="AJ157" i="5"/>
  <c r="AQ157" i="5" s="1"/>
  <c r="AL157" i="5"/>
  <c r="AM157" i="5"/>
  <c r="AJ158" i="5"/>
  <c r="AL158" i="5"/>
  <c r="AM158" i="5"/>
  <c r="AJ159" i="5"/>
  <c r="AL159" i="5"/>
  <c r="AM159" i="5"/>
  <c r="AQ159" i="5"/>
  <c r="AJ160" i="5"/>
  <c r="AL160" i="5"/>
  <c r="AM160" i="5"/>
  <c r="AQ160" i="5"/>
  <c r="AJ161" i="5"/>
  <c r="AL161" i="5"/>
  <c r="AM161" i="5"/>
  <c r="AQ161" i="5"/>
  <c r="AJ162" i="5"/>
  <c r="AL162" i="5"/>
  <c r="AM162" i="5"/>
  <c r="AQ162" i="5"/>
  <c r="AJ163" i="5"/>
  <c r="AL163" i="5"/>
  <c r="AM163" i="5"/>
  <c r="AN163" i="5" s="1"/>
  <c r="AQ163" i="5"/>
  <c r="AJ164" i="5"/>
  <c r="AQ164" i="5" s="1"/>
  <c r="AL164" i="5"/>
  <c r="AM164" i="5"/>
  <c r="AJ165" i="5"/>
  <c r="AQ165" i="5" s="1"/>
  <c r="AL165" i="5"/>
  <c r="AM165" i="5"/>
  <c r="AJ166" i="5"/>
  <c r="AL166" i="5"/>
  <c r="AM166" i="5"/>
  <c r="AJ167" i="5"/>
  <c r="AL167" i="5"/>
  <c r="AM167" i="5"/>
  <c r="AQ167" i="5"/>
  <c r="AJ168" i="5"/>
  <c r="AQ168" i="5" s="1"/>
  <c r="AL168" i="5"/>
  <c r="AN168" i="5" s="1"/>
  <c r="AM168" i="5"/>
  <c r="AJ169" i="5"/>
  <c r="AQ169" i="5" s="1"/>
  <c r="AL169" i="5"/>
  <c r="AM169" i="5"/>
  <c r="AJ170" i="5"/>
  <c r="AQ170" i="5" s="1"/>
  <c r="AL170" i="5"/>
  <c r="AM170" i="5"/>
  <c r="AJ171" i="5"/>
  <c r="AQ171" i="5" s="1"/>
  <c r="AL171" i="5"/>
  <c r="AM171" i="5"/>
  <c r="AJ172" i="5"/>
  <c r="AQ172" i="5" s="1"/>
  <c r="AL172" i="5"/>
  <c r="AM172" i="5"/>
  <c r="AJ173" i="5"/>
  <c r="AQ173" i="5" s="1"/>
  <c r="AL173" i="5"/>
  <c r="AM173" i="5"/>
  <c r="AJ174" i="5"/>
  <c r="AL174" i="5"/>
  <c r="AM174" i="5"/>
  <c r="AJ175" i="5"/>
  <c r="AL175" i="5"/>
  <c r="AM175" i="5"/>
  <c r="AQ175" i="5"/>
  <c r="AJ176" i="5"/>
  <c r="AQ176" i="5" s="1"/>
  <c r="AL176" i="5"/>
  <c r="AM176" i="5"/>
  <c r="AJ177" i="5"/>
  <c r="AQ177" i="5" s="1"/>
  <c r="AL177" i="5"/>
  <c r="AM177" i="5"/>
  <c r="AJ178" i="5"/>
  <c r="AL178" i="5"/>
  <c r="AM178" i="5"/>
  <c r="AJ179" i="5"/>
  <c r="AL179" i="5"/>
  <c r="AM179" i="5"/>
  <c r="AQ179" i="5"/>
  <c r="AJ180" i="5"/>
  <c r="AL180" i="5"/>
  <c r="AM180" i="5"/>
  <c r="AQ180" i="5"/>
  <c r="AJ181" i="5"/>
  <c r="AL181" i="5"/>
  <c r="AM181" i="5"/>
  <c r="AQ181" i="5"/>
  <c r="AJ182" i="5"/>
  <c r="AL182" i="5"/>
  <c r="AM182" i="5"/>
  <c r="AJ183" i="5"/>
  <c r="AL183" i="5"/>
  <c r="AM183" i="5"/>
  <c r="AQ183" i="5"/>
  <c r="AJ184" i="5"/>
  <c r="AL184" i="5"/>
  <c r="AM184" i="5"/>
  <c r="AQ184" i="5"/>
  <c r="AJ185" i="5"/>
  <c r="AL185" i="5"/>
  <c r="AM185" i="5"/>
  <c r="AQ185" i="5"/>
  <c r="AJ186" i="5"/>
  <c r="AN186" i="5" s="1"/>
  <c r="AL186" i="5"/>
  <c r="AM186" i="5"/>
  <c r="AQ186" i="5"/>
  <c r="AJ187" i="5"/>
  <c r="AL187" i="5"/>
  <c r="AM187" i="5"/>
  <c r="AN187" i="5"/>
  <c r="AQ187" i="5"/>
  <c r="AJ188" i="5"/>
  <c r="AL188" i="5"/>
  <c r="AM188" i="5"/>
  <c r="AQ188" i="5"/>
  <c r="AJ189" i="5"/>
  <c r="AL189" i="5"/>
  <c r="AM189" i="5"/>
  <c r="AQ189" i="5"/>
  <c r="AJ190" i="5"/>
  <c r="AL190" i="5"/>
  <c r="AM190" i="5"/>
  <c r="AJ191" i="5"/>
  <c r="AL191" i="5"/>
  <c r="AM191" i="5"/>
  <c r="AN191" i="5"/>
  <c r="AQ191" i="5"/>
  <c r="AJ192" i="5"/>
  <c r="AL192" i="5"/>
  <c r="AM192" i="5"/>
  <c r="AQ192" i="5"/>
  <c r="AJ193" i="5"/>
  <c r="AQ193" i="5" s="1"/>
  <c r="AL193" i="5"/>
  <c r="AM193" i="5"/>
  <c r="AJ194" i="5"/>
  <c r="AQ194" i="5" s="1"/>
  <c r="AL194" i="5"/>
  <c r="AM194" i="5"/>
  <c r="AJ195" i="5"/>
  <c r="AQ195" i="5" s="1"/>
  <c r="AL195" i="5"/>
  <c r="AM195" i="5"/>
  <c r="AN195" i="5" s="1"/>
  <c r="AJ196" i="5"/>
  <c r="AQ196" i="5" s="1"/>
  <c r="AL196" i="5"/>
  <c r="AM196" i="5"/>
  <c r="AJ197" i="5"/>
  <c r="AQ197" i="5" s="1"/>
  <c r="AL197" i="5"/>
  <c r="AN197" i="5" s="1"/>
  <c r="AM197" i="5"/>
  <c r="AJ198" i="5"/>
  <c r="AL198" i="5"/>
  <c r="AM198" i="5"/>
  <c r="AJ199" i="5"/>
  <c r="AL199" i="5"/>
  <c r="AM199" i="5"/>
  <c r="AQ199" i="5"/>
  <c r="AJ200" i="5"/>
  <c r="AQ200" i="5" s="1"/>
  <c r="AL200" i="5"/>
  <c r="AN200" i="5" s="1"/>
  <c r="AM200" i="5"/>
  <c r="AJ201" i="5"/>
  <c r="AQ201" i="5" s="1"/>
  <c r="AL201" i="5"/>
  <c r="AM201" i="5"/>
  <c r="AJ202" i="5"/>
  <c r="AQ202" i="5" s="1"/>
  <c r="AL202" i="5"/>
  <c r="AM202" i="5"/>
  <c r="AJ203" i="5"/>
  <c r="AQ203" i="5" s="1"/>
  <c r="AL203" i="5"/>
  <c r="AM203" i="5"/>
  <c r="AJ204" i="5"/>
  <c r="AQ204" i="5" s="1"/>
  <c r="AL204" i="5"/>
  <c r="AM204" i="5"/>
  <c r="AJ205" i="5"/>
  <c r="AQ205" i="5" s="1"/>
  <c r="AL205" i="5"/>
  <c r="AM205" i="5"/>
  <c r="AJ206" i="5"/>
  <c r="AL206" i="5"/>
  <c r="AM206" i="5"/>
  <c r="AJ207" i="5"/>
  <c r="AL207" i="5"/>
  <c r="AN207" i="5" s="1"/>
  <c r="AM207" i="5"/>
  <c r="AQ207" i="5"/>
  <c r="AJ208" i="5"/>
  <c r="AQ208" i="5" s="1"/>
  <c r="AL208" i="5"/>
  <c r="AM208" i="5"/>
  <c r="AJ209" i="5"/>
  <c r="AQ209" i="5" s="1"/>
  <c r="AL209" i="5"/>
  <c r="AM209" i="5"/>
  <c r="AJ210" i="5"/>
  <c r="AL210" i="5"/>
  <c r="AM210" i="5"/>
  <c r="AJ211" i="5"/>
  <c r="AQ211" i="5" s="1"/>
  <c r="AL211" i="5"/>
  <c r="AM211" i="5"/>
  <c r="AJ212" i="5"/>
  <c r="AQ212" i="5" s="1"/>
  <c r="AL212" i="5"/>
  <c r="AM212" i="5"/>
  <c r="AJ213" i="5"/>
  <c r="AQ213" i="5" s="1"/>
  <c r="AL213" i="5"/>
  <c r="AM213" i="5"/>
  <c r="AJ214" i="5"/>
  <c r="AL214" i="5"/>
  <c r="AM214" i="5"/>
  <c r="AJ215" i="5"/>
  <c r="AL215" i="5"/>
  <c r="AN215" i="5" s="1"/>
  <c r="AM215" i="5"/>
  <c r="AQ215" i="5"/>
  <c r="AJ216" i="5"/>
  <c r="AL216" i="5"/>
  <c r="AM216" i="5"/>
  <c r="AQ216" i="5"/>
  <c r="AJ217" i="5"/>
  <c r="AL217" i="5"/>
  <c r="AM217" i="5"/>
  <c r="AQ217" i="5"/>
  <c r="AJ218" i="5"/>
  <c r="AL218" i="5"/>
  <c r="AM218" i="5"/>
  <c r="AQ218" i="5"/>
  <c r="AJ219" i="5"/>
  <c r="AL219" i="5"/>
  <c r="AM219" i="5"/>
  <c r="AN219" i="5"/>
  <c r="AQ219" i="5"/>
  <c r="AJ220" i="5"/>
  <c r="AQ220" i="5" s="1"/>
  <c r="AL220" i="5"/>
  <c r="AM220" i="5"/>
  <c r="AJ221" i="5"/>
  <c r="AQ221" i="5" s="1"/>
  <c r="AL221" i="5"/>
  <c r="AM221" i="5"/>
  <c r="AJ222" i="5"/>
  <c r="AL222" i="5"/>
  <c r="AM222" i="5"/>
  <c r="AJ223" i="5"/>
  <c r="AL223" i="5"/>
  <c r="AM223" i="5"/>
  <c r="AN223" i="5"/>
  <c r="AQ223" i="5"/>
  <c r="AJ224" i="5"/>
  <c r="AQ224" i="5" s="1"/>
  <c r="AL224" i="5"/>
  <c r="AM224" i="5"/>
  <c r="AJ225" i="5"/>
  <c r="AQ225" i="5" s="1"/>
  <c r="AL225" i="5"/>
  <c r="AM225" i="5"/>
  <c r="AJ226" i="5"/>
  <c r="AQ226" i="5" s="1"/>
  <c r="AL226" i="5"/>
  <c r="AM226" i="5"/>
  <c r="AJ227" i="5"/>
  <c r="AQ227" i="5" s="1"/>
  <c r="AL227" i="5"/>
  <c r="AM227" i="5"/>
  <c r="AN227" i="5" s="1"/>
  <c r="AJ228" i="5"/>
  <c r="AQ228" i="5" s="1"/>
  <c r="AL228" i="5"/>
  <c r="AM228" i="5"/>
  <c r="AJ229" i="5"/>
  <c r="AQ229" i="5" s="1"/>
  <c r="AL229" i="5"/>
  <c r="AN229" i="5" s="1"/>
  <c r="AM229" i="5"/>
  <c r="AJ230" i="5"/>
  <c r="AL230" i="5"/>
  <c r="AM230" i="5"/>
  <c r="AJ231" i="5"/>
  <c r="AL231" i="5"/>
  <c r="AM231" i="5"/>
  <c r="AQ231" i="5"/>
  <c r="AJ232" i="5"/>
  <c r="AQ232" i="5" s="1"/>
  <c r="AL232" i="5"/>
  <c r="AN232" i="5" s="1"/>
  <c r="AM232" i="5"/>
  <c r="AJ233" i="5"/>
  <c r="AQ233" i="5" s="1"/>
  <c r="AL233" i="5"/>
  <c r="AM233" i="5"/>
  <c r="AJ234" i="5"/>
  <c r="AL234" i="5"/>
  <c r="AN234" i="5" s="1"/>
  <c r="AM234" i="5"/>
  <c r="AQ234" i="5"/>
  <c r="AJ235" i="5"/>
  <c r="AQ235" i="5" s="1"/>
  <c r="AL235" i="5"/>
  <c r="AM235" i="5"/>
  <c r="AJ236" i="5"/>
  <c r="AQ236" i="5" s="1"/>
  <c r="AL236" i="5"/>
  <c r="AM236" i="5"/>
  <c r="AJ237" i="5"/>
  <c r="AQ237" i="5" s="1"/>
  <c r="AL237" i="5"/>
  <c r="AM237" i="5"/>
  <c r="AJ238" i="5"/>
  <c r="AQ238" i="5" s="1"/>
  <c r="AL238" i="5"/>
  <c r="AM238" i="5"/>
  <c r="AJ239" i="5"/>
  <c r="AQ239" i="5" s="1"/>
  <c r="AL239" i="5"/>
  <c r="AM239" i="5"/>
  <c r="AJ240" i="5"/>
  <c r="AQ240" i="5" s="1"/>
  <c r="AL240" i="5"/>
  <c r="AM240" i="5"/>
  <c r="AJ241" i="5"/>
  <c r="AQ241" i="5" s="1"/>
  <c r="AL241" i="5"/>
  <c r="AM241" i="5"/>
  <c r="AJ242" i="5"/>
  <c r="AL242" i="5"/>
  <c r="AN242" i="5" s="1"/>
  <c r="AM242" i="5"/>
  <c r="AQ242" i="5"/>
  <c r="AJ243" i="5"/>
  <c r="AL243" i="5"/>
  <c r="AM243" i="5"/>
  <c r="AQ243" i="5"/>
  <c r="AJ244" i="5"/>
  <c r="AL244" i="5"/>
  <c r="AM244" i="5"/>
  <c r="AQ244" i="5"/>
  <c r="AJ245" i="5"/>
  <c r="AL245" i="5"/>
  <c r="AM245" i="5"/>
  <c r="AQ245" i="5"/>
  <c r="AJ246" i="5"/>
  <c r="AQ246" i="5" s="1"/>
  <c r="AL246" i="5"/>
  <c r="AM246" i="5"/>
  <c r="AJ247" i="5"/>
  <c r="AQ247" i="5" s="1"/>
  <c r="AL247" i="5"/>
  <c r="AM247" i="5"/>
  <c r="AJ248" i="5"/>
  <c r="AQ248" i="5" s="1"/>
  <c r="AL248" i="5"/>
  <c r="AM248" i="5"/>
  <c r="AJ249" i="5"/>
  <c r="AL249" i="5"/>
  <c r="AM249" i="5"/>
  <c r="AJ250" i="5"/>
  <c r="AL250" i="5"/>
  <c r="AN250" i="5" s="1"/>
  <c r="AM250" i="5"/>
  <c r="AQ250" i="5"/>
  <c r="AJ251" i="5"/>
  <c r="AQ251" i="5" s="1"/>
  <c r="AL251" i="5"/>
  <c r="AM251" i="5"/>
  <c r="AJ252" i="5"/>
  <c r="AQ252" i="5" s="1"/>
  <c r="AL252" i="5"/>
  <c r="AM252" i="5"/>
  <c r="AJ253" i="5"/>
  <c r="AQ253" i="5" s="1"/>
  <c r="AL253" i="5"/>
  <c r="AM253" i="5"/>
  <c r="AJ254" i="5"/>
  <c r="AQ254" i="5" s="1"/>
  <c r="AL254" i="5"/>
  <c r="AM254" i="5"/>
  <c r="AJ255" i="5"/>
  <c r="AL255" i="5"/>
  <c r="AN255" i="5" s="1"/>
  <c r="AM255" i="5"/>
  <c r="AQ255" i="5"/>
  <c r="AJ256" i="5"/>
  <c r="AQ256" i="5" s="1"/>
  <c r="AL256" i="5"/>
  <c r="AM256" i="5"/>
  <c r="AJ257" i="5"/>
  <c r="AL257" i="5"/>
  <c r="AM257" i="5"/>
  <c r="AQ257" i="5"/>
  <c r="AJ258" i="5"/>
  <c r="AL258" i="5"/>
  <c r="AN258" i="5" s="1"/>
  <c r="AM258" i="5"/>
  <c r="AQ258" i="5"/>
  <c r="AJ259" i="5"/>
  <c r="AQ259" i="5" s="1"/>
  <c r="AL259" i="5"/>
  <c r="AM259" i="5"/>
  <c r="AJ260" i="5"/>
  <c r="AQ260" i="5" s="1"/>
  <c r="AL260" i="5"/>
  <c r="AM260" i="5"/>
  <c r="AJ261" i="5"/>
  <c r="AQ261" i="5" s="1"/>
  <c r="AL261" i="5"/>
  <c r="AM261" i="5"/>
  <c r="AJ262" i="5"/>
  <c r="AQ262" i="5" s="1"/>
  <c r="AL262" i="5"/>
  <c r="AM262" i="5"/>
  <c r="AJ263" i="5"/>
  <c r="AQ263" i="5" s="1"/>
  <c r="AL263" i="5"/>
  <c r="AN263" i="5" s="1"/>
  <c r="AM263" i="5"/>
  <c r="AJ264" i="5"/>
  <c r="AQ264" i="5" s="1"/>
  <c r="AL264" i="5"/>
  <c r="AM264" i="5"/>
  <c r="AJ265" i="5"/>
  <c r="AL265" i="5"/>
  <c r="AM265" i="5"/>
  <c r="AJ266" i="5"/>
  <c r="AQ266" i="5" s="1"/>
  <c r="AL266" i="5"/>
  <c r="AM266" i="5"/>
  <c r="AJ267" i="5"/>
  <c r="AL267" i="5"/>
  <c r="AM267" i="5"/>
  <c r="AQ267" i="5"/>
  <c r="AJ268" i="5"/>
  <c r="AL268" i="5"/>
  <c r="AM268" i="5"/>
  <c r="AQ268" i="5"/>
  <c r="AJ269" i="5"/>
  <c r="AL269" i="5"/>
  <c r="AM269" i="5"/>
  <c r="AQ269" i="5"/>
  <c r="AJ270" i="5"/>
  <c r="AQ270" i="5" s="1"/>
  <c r="AL270" i="5"/>
  <c r="AM270" i="5"/>
  <c r="AJ271" i="5"/>
  <c r="AQ271" i="5" s="1"/>
  <c r="AL271" i="5"/>
  <c r="AM271" i="5"/>
  <c r="AN271" i="5" s="1"/>
  <c r="AJ272" i="5"/>
  <c r="AQ272" i="5" s="1"/>
  <c r="AL272" i="5"/>
  <c r="AM272" i="5"/>
  <c r="AJ273" i="5"/>
  <c r="AQ273" i="5" s="1"/>
  <c r="AL273" i="5"/>
  <c r="AM273" i="5"/>
  <c r="AJ274" i="5"/>
  <c r="AQ274" i="5" s="1"/>
  <c r="AL274" i="5"/>
  <c r="AM274" i="5"/>
  <c r="AJ275" i="5"/>
  <c r="AL275" i="5"/>
  <c r="AM275" i="5"/>
  <c r="AQ275" i="5"/>
  <c r="AJ276" i="5"/>
  <c r="AL276" i="5"/>
  <c r="AM276" i="5"/>
  <c r="AQ276" i="5"/>
  <c r="AJ277" i="5"/>
  <c r="AL277" i="5"/>
  <c r="AM277" i="5"/>
  <c r="AQ277" i="5"/>
  <c r="AJ278" i="5"/>
  <c r="AQ278" i="5" s="1"/>
  <c r="AL278" i="5"/>
  <c r="AM278" i="5"/>
  <c r="AJ279" i="5"/>
  <c r="AQ279" i="5" s="1"/>
  <c r="AL279" i="5"/>
  <c r="AM279" i="5"/>
  <c r="AJ280" i="5"/>
  <c r="AQ280" i="5" s="1"/>
  <c r="AL280" i="5"/>
  <c r="AM280" i="5"/>
  <c r="AJ281" i="5"/>
  <c r="AL281" i="5"/>
  <c r="AM281" i="5"/>
  <c r="AJ282" i="5"/>
  <c r="AL282" i="5"/>
  <c r="AM282" i="5"/>
  <c r="AN282" i="5"/>
  <c r="AQ282" i="5"/>
  <c r="AJ283" i="5"/>
  <c r="AQ283" i="5" s="1"/>
  <c r="AL283" i="5"/>
  <c r="AM283" i="5"/>
  <c r="AJ284" i="5"/>
  <c r="AQ284" i="5" s="1"/>
  <c r="AL284" i="5"/>
  <c r="AM284" i="5"/>
  <c r="AJ285" i="5"/>
  <c r="AQ285" i="5" s="1"/>
  <c r="AL285" i="5"/>
  <c r="AM285" i="5"/>
  <c r="AJ286" i="5"/>
  <c r="AQ286" i="5" s="1"/>
  <c r="AL286" i="5"/>
  <c r="AM286" i="5"/>
  <c r="AN286" i="5" s="1"/>
  <c r="AJ287" i="5"/>
  <c r="AL287" i="5"/>
  <c r="AM287" i="5"/>
  <c r="AN287" i="5"/>
  <c r="AQ287" i="5"/>
  <c r="AJ288" i="5"/>
  <c r="AQ288" i="5" s="1"/>
  <c r="AL288" i="5"/>
  <c r="AM288" i="5"/>
  <c r="AJ289" i="5"/>
  <c r="AL289" i="5"/>
  <c r="AM289" i="5"/>
  <c r="AQ289" i="5"/>
  <c r="AJ290" i="5"/>
  <c r="AL290" i="5"/>
  <c r="AM290" i="5"/>
  <c r="AN290" i="5"/>
  <c r="AQ290" i="5"/>
  <c r="AJ291" i="5"/>
  <c r="AQ291" i="5" s="1"/>
  <c r="AL291" i="5"/>
  <c r="AM291" i="5"/>
  <c r="AN291" i="5" s="1"/>
  <c r="AJ292" i="5"/>
  <c r="AQ292" i="5" s="1"/>
  <c r="AL292" i="5"/>
  <c r="AM292" i="5"/>
  <c r="AJ293" i="5"/>
  <c r="AQ293" i="5" s="1"/>
  <c r="AL293" i="5"/>
  <c r="AM293" i="5"/>
  <c r="AN293" i="5" s="1"/>
  <c r="AJ294" i="5"/>
  <c r="AQ294" i="5" s="1"/>
  <c r="AL294" i="5"/>
  <c r="AM294" i="5"/>
  <c r="AJ295" i="5"/>
  <c r="AQ295" i="5" s="1"/>
  <c r="AL295" i="5"/>
  <c r="AN295" i="5" s="1"/>
  <c r="AM295" i="5"/>
  <c r="AJ296" i="5"/>
  <c r="AQ296" i="5" s="1"/>
  <c r="AL296" i="5"/>
  <c r="AM296" i="5"/>
  <c r="AJ297" i="5"/>
  <c r="AQ297" i="5" s="1"/>
  <c r="AL297" i="5"/>
  <c r="AM297" i="5"/>
  <c r="AJ298" i="5"/>
  <c r="AL298" i="5"/>
  <c r="AN298" i="5" s="1"/>
  <c r="AM298" i="5"/>
  <c r="AQ298" i="5"/>
  <c r="AJ299" i="5"/>
  <c r="AL299" i="5"/>
  <c r="AM299" i="5"/>
  <c r="AQ299" i="5"/>
  <c r="AJ300" i="5"/>
  <c r="AL300" i="5"/>
  <c r="AM300" i="5"/>
  <c r="AQ300" i="5"/>
  <c r="AJ301" i="5"/>
  <c r="AL301" i="5"/>
  <c r="AM301" i="5"/>
  <c r="AQ301" i="5"/>
  <c r="AJ302" i="5"/>
  <c r="AQ302" i="5" s="1"/>
  <c r="AL302" i="5"/>
  <c r="AM302" i="5"/>
  <c r="AJ303" i="5"/>
  <c r="AL303" i="5"/>
  <c r="AM303" i="5"/>
  <c r="AQ303" i="5"/>
  <c r="AJ304" i="5"/>
  <c r="AQ304" i="5" s="1"/>
  <c r="AL304" i="5"/>
  <c r="AM304" i="5"/>
  <c r="AJ305" i="5"/>
  <c r="AQ305" i="5" s="1"/>
  <c r="AL305" i="5"/>
  <c r="AM305" i="5"/>
  <c r="AJ306" i="5"/>
  <c r="AL306" i="5"/>
  <c r="AM306" i="5"/>
  <c r="AQ306" i="5"/>
  <c r="AJ307" i="5"/>
  <c r="AL307" i="5"/>
  <c r="AM307" i="5"/>
  <c r="AQ307" i="5"/>
  <c r="AJ308" i="5"/>
  <c r="AL308" i="5"/>
  <c r="AM308" i="5"/>
  <c r="AQ308" i="5"/>
  <c r="AJ309" i="5"/>
  <c r="AL309" i="5"/>
  <c r="AM309" i="5"/>
  <c r="AQ309" i="5"/>
  <c r="AJ310" i="5"/>
  <c r="AQ310" i="5" s="1"/>
  <c r="AL310" i="5"/>
  <c r="AM310" i="5"/>
  <c r="AJ311" i="5"/>
  <c r="AQ311" i="5" s="1"/>
  <c r="AL311" i="5"/>
  <c r="AM311" i="5"/>
  <c r="AJ312" i="5"/>
  <c r="AQ312" i="5" s="1"/>
  <c r="AL312" i="5"/>
  <c r="AM312" i="5"/>
  <c r="AJ313" i="5"/>
  <c r="AL313" i="5"/>
  <c r="AM313" i="5"/>
  <c r="AJ314" i="5"/>
  <c r="AL314" i="5"/>
  <c r="AN314" i="5" s="1"/>
  <c r="AM314" i="5"/>
  <c r="AQ314" i="5"/>
  <c r="AJ315" i="5"/>
  <c r="AQ315" i="5" s="1"/>
  <c r="AL315" i="5"/>
  <c r="AM315" i="5"/>
  <c r="AJ316" i="5"/>
  <c r="AQ316" i="5" s="1"/>
  <c r="AL316" i="5"/>
  <c r="AM316" i="5"/>
  <c r="AJ317" i="5"/>
  <c r="AQ317" i="5" s="1"/>
  <c r="AL317" i="5"/>
  <c r="AM317" i="5"/>
  <c r="AJ318" i="5"/>
  <c r="AQ318" i="5" s="1"/>
  <c r="AL318" i="5"/>
  <c r="AM318" i="5"/>
  <c r="AJ319" i="5"/>
  <c r="AL319" i="5"/>
  <c r="AN319" i="5" s="1"/>
  <c r="AM319" i="5"/>
  <c r="AQ319" i="5"/>
  <c r="AJ320" i="5"/>
  <c r="AQ320" i="5" s="1"/>
  <c r="AL320" i="5"/>
  <c r="AM320" i="5"/>
  <c r="AJ321" i="5"/>
  <c r="AL321" i="5"/>
  <c r="AM321" i="5"/>
  <c r="AQ321" i="5"/>
  <c r="AJ322" i="5"/>
  <c r="AL322" i="5"/>
  <c r="AN322" i="5" s="1"/>
  <c r="AM322" i="5"/>
  <c r="AQ322" i="5"/>
  <c r="AJ323" i="5"/>
  <c r="AQ323" i="5" s="1"/>
  <c r="AL323" i="5"/>
  <c r="AM323" i="5"/>
  <c r="AJ324" i="5"/>
  <c r="AQ324" i="5" s="1"/>
  <c r="AL324" i="5"/>
  <c r="AM324" i="5"/>
  <c r="AJ325" i="5"/>
  <c r="AQ325" i="5" s="1"/>
  <c r="AL325" i="5"/>
  <c r="AM325" i="5"/>
  <c r="AJ326" i="5"/>
  <c r="AQ326" i="5" s="1"/>
  <c r="AL326" i="5"/>
  <c r="AM326" i="5"/>
  <c r="AJ327" i="5"/>
  <c r="AQ327" i="5" s="1"/>
  <c r="AL327" i="5"/>
  <c r="AN327" i="5" s="1"/>
  <c r="AM327" i="5"/>
  <c r="AJ328" i="5"/>
  <c r="AQ328" i="5" s="1"/>
  <c r="AL328" i="5"/>
  <c r="AM328" i="5"/>
  <c r="AJ329" i="5"/>
  <c r="AL329" i="5"/>
  <c r="AM329" i="5"/>
  <c r="AJ330" i="5"/>
  <c r="AQ330" i="5" s="1"/>
  <c r="AL330" i="5"/>
  <c r="AM330" i="5"/>
  <c r="AJ331" i="5"/>
  <c r="AL331" i="5"/>
  <c r="AM331" i="5"/>
  <c r="AQ331" i="5"/>
  <c r="AJ332" i="5"/>
  <c r="AL332" i="5"/>
  <c r="AM332" i="5"/>
  <c r="AQ332" i="5"/>
  <c r="AJ333" i="5"/>
  <c r="AL333" i="5"/>
  <c r="AM333" i="5"/>
  <c r="AQ333" i="5"/>
  <c r="AJ334" i="5"/>
  <c r="AQ334" i="5" s="1"/>
  <c r="AL334" i="5"/>
  <c r="AM334" i="5"/>
  <c r="AJ335" i="5"/>
  <c r="AQ335" i="5" s="1"/>
  <c r="AL335" i="5"/>
  <c r="AM335" i="5"/>
  <c r="AJ336" i="5"/>
  <c r="AQ336" i="5" s="1"/>
  <c r="AL336" i="5"/>
  <c r="AM336" i="5"/>
  <c r="AJ337" i="5"/>
  <c r="AQ337" i="5" s="1"/>
  <c r="AL337" i="5"/>
  <c r="AM337" i="5"/>
  <c r="AJ338" i="5"/>
  <c r="AL338" i="5"/>
  <c r="AM338" i="5"/>
  <c r="AN338" i="5" s="1"/>
  <c r="AQ338" i="5"/>
  <c r="AJ339" i="5"/>
  <c r="AL339" i="5"/>
  <c r="AM339" i="5"/>
  <c r="AQ339" i="5"/>
  <c r="AJ340" i="5"/>
  <c r="AL340" i="5"/>
  <c r="AM340" i="5"/>
  <c r="AQ340" i="5"/>
  <c r="AJ341" i="5"/>
  <c r="AL341" i="5"/>
  <c r="AM341" i="5"/>
  <c r="AQ341" i="5"/>
  <c r="AJ342" i="5"/>
  <c r="AQ342" i="5" s="1"/>
  <c r="AL342" i="5"/>
  <c r="AN342" i="5" s="1"/>
  <c r="AM342" i="5"/>
  <c r="AJ343" i="5"/>
  <c r="AQ343" i="5" s="1"/>
  <c r="AL343" i="5"/>
  <c r="AM343" i="5"/>
  <c r="AJ344" i="5"/>
  <c r="AQ344" i="5" s="1"/>
  <c r="AL344" i="5"/>
  <c r="AM344" i="5"/>
  <c r="AJ345" i="5"/>
  <c r="AQ345" i="5" s="1"/>
  <c r="AL345" i="5"/>
  <c r="AM345" i="5"/>
  <c r="AJ346" i="5"/>
  <c r="AQ346" i="5" s="1"/>
  <c r="AL346" i="5"/>
  <c r="AM346" i="5"/>
  <c r="AJ347" i="5"/>
  <c r="AQ347" i="5" s="1"/>
  <c r="AL347" i="5"/>
  <c r="AM347" i="5"/>
  <c r="AJ348" i="5"/>
  <c r="AQ348" i="5" s="1"/>
  <c r="AL348" i="5"/>
  <c r="AM348" i="5"/>
  <c r="AJ349" i="5"/>
  <c r="AL349" i="5"/>
  <c r="AN349" i="5" s="1"/>
  <c r="AM349" i="5"/>
  <c r="AQ349" i="5"/>
  <c r="AJ350" i="5"/>
  <c r="AQ350" i="5" s="1"/>
  <c r="AL350" i="5"/>
  <c r="AM350" i="5"/>
  <c r="AJ351" i="5"/>
  <c r="AQ351" i="5" s="1"/>
  <c r="AL351" i="5"/>
  <c r="AM351" i="5"/>
  <c r="AJ352" i="5"/>
  <c r="AQ352" i="5" s="1"/>
  <c r="AL352" i="5"/>
  <c r="AM352" i="5"/>
  <c r="AJ353" i="5"/>
  <c r="AQ353" i="5" s="1"/>
  <c r="AL353" i="5"/>
  <c r="AM353" i="5"/>
  <c r="AJ354" i="5"/>
  <c r="AQ354" i="5" s="1"/>
  <c r="AL354" i="5"/>
  <c r="AM354" i="5"/>
  <c r="AJ355" i="5"/>
  <c r="AQ355" i="5" s="1"/>
  <c r="AL355" i="5"/>
  <c r="AM355" i="5"/>
  <c r="AJ356" i="5"/>
  <c r="AQ356" i="5" s="1"/>
  <c r="AL356" i="5"/>
  <c r="AM356" i="5"/>
  <c r="AJ357" i="5"/>
  <c r="AL357" i="5"/>
  <c r="AN357" i="5" s="1"/>
  <c r="AM357" i="5"/>
  <c r="AQ357" i="5"/>
  <c r="AJ358" i="5"/>
  <c r="AL358" i="5"/>
  <c r="AM358" i="5"/>
  <c r="AQ358" i="5"/>
  <c r="AJ359" i="5"/>
  <c r="AL359" i="5"/>
  <c r="AM359" i="5"/>
  <c r="AQ359" i="5"/>
  <c r="AJ360" i="5"/>
  <c r="AL360" i="5"/>
  <c r="AM360" i="5"/>
  <c r="AQ360" i="5"/>
  <c r="AJ361" i="5"/>
  <c r="AL361" i="5"/>
  <c r="AN361" i="5" s="1"/>
  <c r="AM361" i="5"/>
  <c r="AQ361" i="5"/>
  <c r="AJ362" i="5"/>
  <c r="AQ362" i="5" s="1"/>
  <c r="AL362" i="5"/>
  <c r="AM362" i="5"/>
  <c r="AJ363" i="5"/>
  <c r="AQ363" i="5" s="1"/>
  <c r="AL363" i="5"/>
  <c r="AM363" i="5"/>
  <c r="AJ364" i="5"/>
  <c r="AQ364" i="5" s="1"/>
  <c r="AL364" i="5"/>
  <c r="AM364" i="5"/>
  <c r="AN364" i="5" s="1"/>
  <c r="AJ365" i="5"/>
  <c r="AL365" i="5"/>
  <c r="AM365" i="5"/>
  <c r="AN365" i="5"/>
  <c r="AQ365" i="5"/>
  <c r="AJ366" i="5"/>
  <c r="AQ366" i="5" s="1"/>
  <c r="AL366" i="5"/>
  <c r="AM366" i="5"/>
  <c r="AJ367" i="5"/>
  <c r="AQ367" i="5" s="1"/>
  <c r="AL367" i="5"/>
  <c r="AM367" i="5"/>
  <c r="AJ368" i="5"/>
  <c r="AQ368" i="5" s="1"/>
  <c r="AL368" i="5"/>
  <c r="AM368" i="5"/>
  <c r="AJ369" i="5"/>
  <c r="AQ369" i="5" s="1"/>
  <c r="AL369" i="5"/>
  <c r="AM369" i="5"/>
  <c r="AJ370" i="5"/>
  <c r="AQ370" i="5" s="1"/>
  <c r="AL370" i="5"/>
  <c r="AM370" i="5"/>
  <c r="AJ371" i="5"/>
  <c r="AQ371" i="5" s="1"/>
  <c r="AL371" i="5"/>
  <c r="AN371" i="5" s="1"/>
  <c r="AM371" i="5"/>
  <c r="AJ372" i="5"/>
  <c r="AQ372" i="5" s="1"/>
  <c r="AL372" i="5"/>
  <c r="AM372" i="5"/>
  <c r="AJ373" i="5"/>
  <c r="AL373" i="5"/>
  <c r="AM373" i="5"/>
  <c r="AQ373" i="5"/>
  <c r="AJ374" i="5"/>
  <c r="AQ374" i="5" s="1"/>
  <c r="AL374" i="5"/>
  <c r="AN374" i="5" s="1"/>
  <c r="AM374" i="5"/>
  <c r="AJ375" i="5"/>
  <c r="AQ375" i="5" s="1"/>
  <c r="AL375" i="5"/>
  <c r="AM375" i="5"/>
  <c r="AJ376" i="5"/>
  <c r="AQ376" i="5" s="1"/>
  <c r="AL376" i="5"/>
  <c r="AM376" i="5"/>
  <c r="AJ377" i="5"/>
  <c r="AQ377" i="5" s="1"/>
  <c r="AL377" i="5"/>
  <c r="AM377" i="5"/>
  <c r="AJ378" i="5"/>
  <c r="AQ378" i="5" s="1"/>
  <c r="AL378" i="5"/>
  <c r="AM378" i="5"/>
  <c r="AJ379" i="5"/>
  <c r="AQ379" i="5" s="1"/>
  <c r="AL379" i="5"/>
  <c r="AM379" i="5"/>
  <c r="AJ380" i="5"/>
  <c r="AQ380" i="5" s="1"/>
  <c r="AL380" i="5"/>
  <c r="AM380" i="5"/>
  <c r="AJ381" i="5"/>
  <c r="AQ381" i="5" s="1"/>
  <c r="AL381" i="5"/>
  <c r="AM381" i="5"/>
  <c r="AJ382" i="5"/>
  <c r="AQ382" i="5" s="1"/>
  <c r="AL382" i="5"/>
  <c r="AM382" i="5"/>
  <c r="AJ383" i="5"/>
  <c r="AQ383" i="5" s="1"/>
  <c r="AL383" i="5"/>
  <c r="AM383" i="5"/>
  <c r="AJ384" i="5"/>
  <c r="AQ384" i="5" s="1"/>
  <c r="AL384" i="5"/>
  <c r="AM384" i="5"/>
  <c r="AJ385" i="5"/>
  <c r="AL385" i="5"/>
  <c r="AM385" i="5"/>
  <c r="AQ385" i="5"/>
  <c r="AJ386" i="5"/>
  <c r="AL386" i="5"/>
  <c r="AM386" i="5"/>
  <c r="AQ386" i="5"/>
  <c r="AJ387" i="5"/>
  <c r="AL387" i="5"/>
  <c r="AM387" i="5"/>
  <c r="AQ387" i="5"/>
  <c r="AJ388" i="5"/>
  <c r="AQ388" i="5" s="1"/>
  <c r="AL388" i="5"/>
  <c r="AM388" i="5"/>
  <c r="AJ389" i="5"/>
  <c r="AQ389" i="5" s="1"/>
  <c r="AL389" i="5"/>
  <c r="AM389" i="5"/>
  <c r="AJ390" i="5"/>
  <c r="AQ390" i="5" s="1"/>
  <c r="AL390" i="5"/>
  <c r="AM390" i="5"/>
  <c r="AJ391" i="5"/>
  <c r="AQ391" i="5" s="1"/>
  <c r="AL391" i="5"/>
  <c r="AM391" i="5"/>
  <c r="AJ392" i="5"/>
  <c r="AQ392" i="5" s="1"/>
  <c r="AL392" i="5"/>
  <c r="AM392" i="5"/>
  <c r="AJ393" i="5"/>
  <c r="AN393" i="5" s="1"/>
  <c r="AL393" i="5"/>
  <c r="AM393" i="5"/>
  <c r="AQ393" i="5"/>
  <c r="AJ394" i="5"/>
  <c r="AL394" i="5"/>
  <c r="AM394" i="5"/>
  <c r="AQ394" i="5"/>
  <c r="AJ395" i="5"/>
  <c r="AL395" i="5"/>
  <c r="AM395" i="5"/>
  <c r="AQ395" i="5"/>
  <c r="AJ396" i="5"/>
  <c r="AQ396" i="5" s="1"/>
  <c r="AL396" i="5"/>
  <c r="AM396" i="5"/>
  <c r="AN396" i="5" s="1"/>
  <c r="AJ397" i="5"/>
  <c r="AN397" i="5" s="1"/>
  <c r="AL397" i="5"/>
  <c r="AM397" i="5"/>
  <c r="AQ397" i="5"/>
  <c r="AJ398" i="5"/>
  <c r="AL398" i="5"/>
  <c r="AM398" i="5"/>
  <c r="AQ398" i="5"/>
  <c r="AJ399" i="5"/>
  <c r="AL399" i="5"/>
  <c r="AM399" i="5"/>
  <c r="AQ399" i="5"/>
  <c r="AJ400" i="5"/>
  <c r="AL400" i="5"/>
  <c r="AM400" i="5"/>
  <c r="AQ400" i="5"/>
  <c r="AJ401" i="5"/>
  <c r="AL401" i="5"/>
  <c r="AM401" i="5"/>
  <c r="AN401" i="5" s="1"/>
  <c r="AQ401" i="5"/>
  <c r="AJ402" i="5"/>
  <c r="AQ402" i="5" s="1"/>
  <c r="AL402" i="5"/>
  <c r="AM402" i="5"/>
  <c r="AJ403" i="5"/>
  <c r="AQ403" i="5" s="1"/>
  <c r="AL403" i="5"/>
  <c r="AM403" i="5"/>
  <c r="AJ404" i="5"/>
  <c r="AQ404" i="5" s="1"/>
  <c r="AL404" i="5"/>
  <c r="AM404" i="5"/>
  <c r="AJ405" i="5"/>
  <c r="AL405" i="5"/>
  <c r="AM405" i="5"/>
  <c r="AN405" i="5" s="1"/>
  <c r="AQ405" i="5"/>
  <c r="AJ406" i="5"/>
  <c r="AQ406" i="5" s="1"/>
  <c r="AL406" i="5"/>
  <c r="AM406" i="5"/>
  <c r="AJ407" i="5"/>
  <c r="AQ407" i="5" s="1"/>
  <c r="AL407" i="5"/>
  <c r="AM407" i="5"/>
  <c r="AJ408" i="5"/>
  <c r="AQ408" i="5" s="1"/>
  <c r="AL408" i="5"/>
  <c r="AM408" i="5"/>
  <c r="AJ409" i="5"/>
  <c r="AQ409" i="5" s="1"/>
  <c r="AL409" i="5"/>
  <c r="AN409" i="5" s="1"/>
  <c r="AM409" i="5"/>
  <c r="AJ410" i="5"/>
  <c r="AQ410" i="5" s="1"/>
  <c r="AL410" i="5"/>
  <c r="AM410" i="5"/>
  <c r="AJ411" i="5"/>
  <c r="AQ411" i="5" s="1"/>
  <c r="AL411" i="5"/>
  <c r="AM411" i="5"/>
  <c r="AM2" i="5"/>
  <c r="AL2" i="5"/>
  <c r="AJ2" i="5"/>
  <c r="AQ2" i="5" s="1"/>
  <c r="M314" i="16"/>
  <c r="M319" i="16"/>
  <c r="E314" i="16"/>
  <c r="F314" i="16"/>
  <c r="G314" i="16"/>
  <c r="H314" i="16"/>
  <c r="I314" i="16"/>
  <c r="J314" i="16"/>
  <c r="K314" i="16"/>
  <c r="L314" i="16"/>
  <c r="N314" i="16"/>
  <c r="O314" i="16"/>
  <c r="P314" i="16"/>
  <c r="Q314" i="16"/>
  <c r="R314" i="16"/>
  <c r="S314" i="16"/>
  <c r="T314" i="16"/>
  <c r="U314" i="16"/>
  <c r="V314" i="16"/>
  <c r="W314" i="16"/>
  <c r="X314" i="16"/>
  <c r="Y314" i="16"/>
  <c r="Z314" i="16"/>
  <c r="AA314" i="16"/>
  <c r="AB314" i="16"/>
  <c r="E319" i="16"/>
  <c r="F319" i="16"/>
  <c r="G319" i="16"/>
  <c r="H319" i="16"/>
  <c r="I319" i="16"/>
  <c r="J319" i="16"/>
  <c r="K319" i="16"/>
  <c r="L319" i="16"/>
  <c r="N319" i="16"/>
  <c r="O319" i="16"/>
  <c r="P319" i="16"/>
  <c r="Q319" i="16"/>
  <c r="R319" i="16"/>
  <c r="S319" i="16"/>
  <c r="T319" i="16"/>
  <c r="U319" i="16"/>
  <c r="V319" i="16"/>
  <c r="W319" i="16"/>
  <c r="X319" i="16"/>
  <c r="Y319" i="16"/>
  <c r="Z319" i="16"/>
  <c r="AA319" i="16"/>
  <c r="AB319" i="16"/>
  <c r="C6" i="16"/>
  <c r="D6" i="16"/>
  <c r="C7" i="16"/>
  <c r="D7" i="16"/>
  <c r="C8" i="16"/>
  <c r="D8" i="16"/>
  <c r="C9" i="16"/>
  <c r="D9" i="16"/>
  <c r="C10" i="16"/>
  <c r="D10" i="16"/>
  <c r="C11" i="16"/>
  <c r="D11" i="16"/>
  <c r="C12" i="16"/>
  <c r="D12" i="16"/>
  <c r="C13" i="16"/>
  <c r="D13" i="16"/>
  <c r="C14" i="16"/>
  <c r="D14" i="16"/>
  <c r="C15" i="16"/>
  <c r="D15" i="16"/>
  <c r="C16" i="16"/>
  <c r="D16" i="16"/>
  <c r="C17" i="16"/>
  <c r="D17" i="16"/>
  <c r="C18" i="16"/>
  <c r="D18" i="16"/>
  <c r="C19" i="16"/>
  <c r="D19" i="16"/>
  <c r="C20" i="16"/>
  <c r="D20" i="16"/>
  <c r="C21" i="16"/>
  <c r="D21" i="16"/>
  <c r="C22" i="16"/>
  <c r="D22" i="16"/>
  <c r="C23" i="16"/>
  <c r="D23" i="16"/>
  <c r="C24" i="16"/>
  <c r="D24" i="16"/>
  <c r="C25" i="16"/>
  <c r="D25" i="16"/>
  <c r="C26" i="16"/>
  <c r="D26" i="16"/>
  <c r="C27" i="16"/>
  <c r="D27" i="16"/>
  <c r="C28" i="16"/>
  <c r="D28" i="16"/>
  <c r="C29" i="16"/>
  <c r="D29" i="16"/>
  <c r="C30" i="16"/>
  <c r="D30" i="16"/>
  <c r="C31" i="16"/>
  <c r="D31" i="16"/>
  <c r="C32" i="16"/>
  <c r="D32" i="16"/>
  <c r="C33" i="16"/>
  <c r="D33" i="16"/>
  <c r="C34" i="16"/>
  <c r="D34" i="16"/>
  <c r="C35" i="16"/>
  <c r="D35" i="16"/>
  <c r="C36" i="16"/>
  <c r="D36" i="16"/>
  <c r="C37" i="16"/>
  <c r="D37" i="16"/>
  <c r="C38" i="16"/>
  <c r="D38" i="16"/>
  <c r="C39" i="16"/>
  <c r="D39" i="16"/>
  <c r="C40" i="16"/>
  <c r="D40" i="16"/>
  <c r="C41" i="16"/>
  <c r="D41" i="16"/>
  <c r="C42" i="16"/>
  <c r="D42" i="16"/>
  <c r="C43" i="16"/>
  <c r="D43" i="16"/>
  <c r="C44" i="16"/>
  <c r="D44" i="16"/>
  <c r="C45" i="16"/>
  <c r="D45" i="16"/>
  <c r="C46" i="16"/>
  <c r="D46" i="16"/>
  <c r="C47" i="16"/>
  <c r="D47" i="16"/>
  <c r="C48" i="16"/>
  <c r="D48" i="16"/>
  <c r="C49" i="16"/>
  <c r="D49" i="16"/>
  <c r="C50" i="16"/>
  <c r="D50" i="16"/>
  <c r="C51" i="16"/>
  <c r="D51" i="16"/>
  <c r="C52" i="16"/>
  <c r="D52" i="16"/>
  <c r="C53" i="16"/>
  <c r="D53" i="16"/>
  <c r="C54" i="16"/>
  <c r="D54" i="16"/>
  <c r="C55" i="16"/>
  <c r="D55" i="16"/>
  <c r="C56" i="16"/>
  <c r="D56" i="16"/>
  <c r="C57" i="16"/>
  <c r="D57" i="16"/>
  <c r="C58" i="16"/>
  <c r="D58" i="16"/>
  <c r="C59" i="16"/>
  <c r="D59" i="16"/>
  <c r="C60" i="16"/>
  <c r="D60" i="16"/>
  <c r="C61" i="16"/>
  <c r="D61" i="16"/>
  <c r="C62" i="16"/>
  <c r="D62" i="16"/>
  <c r="C63" i="16"/>
  <c r="D63" i="16"/>
  <c r="C64" i="16"/>
  <c r="D64" i="16"/>
  <c r="C65" i="16"/>
  <c r="D65" i="16"/>
  <c r="C66" i="16"/>
  <c r="D66" i="16"/>
  <c r="C67" i="16"/>
  <c r="D67" i="16"/>
  <c r="C68" i="16"/>
  <c r="D68" i="16"/>
  <c r="C69" i="16"/>
  <c r="D69" i="16"/>
  <c r="C70" i="16"/>
  <c r="D70" i="16"/>
  <c r="C71" i="16"/>
  <c r="D71" i="16"/>
  <c r="C72" i="16"/>
  <c r="D72" i="16"/>
  <c r="C73" i="16"/>
  <c r="D73" i="16"/>
  <c r="C74" i="16"/>
  <c r="D74" i="16"/>
  <c r="C75" i="16"/>
  <c r="D75" i="16"/>
  <c r="C76" i="16"/>
  <c r="D76" i="16"/>
  <c r="C77" i="16"/>
  <c r="D77" i="16"/>
  <c r="C78" i="16"/>
  <c r="D78" i="16"/>
  <c r="C79" i="16"/>
  <c r="D79" i="16"/>
  <c r="C80" i="16"/>
  <c r="D80" i="16"/>
  <c r="C81" i="16"/>
  <c r="D81" i="16"/>
  <c r="C82" i="16"/>
  <c r="D82" i="16"/>
  <c r="C83" i="16"/>
  <c r="D83" i="16"/>
  <c r="C84" i="16"/>
  <c r="D84" i="16"/>
  <c r="C85" i="16"/>
  <c r="D85" i="16"/>
  <c r="C86" i="16"/>
  <c r="D86" i="16"/>
  <c r="C87" i="16"/>
  <c r="D87" i="16"/>
  <c r="C88" i="16"/>
  <c r="D88" i="16"/>
  <c r="C89" i="16"/>
  <c r="D89" i="16"/>
  <c r="C90" i="16"/>
  <c r="D90" i="16"/>
  <c r="C91" i="16"/>
  <c r="D91" i="16"/>
  <c r="C92" i="16"/>
  <c r="D92" i="16"/>
  <c r="C93" i="16"/>
  <c r="D93" i="16"/>
  <c r="C94" i="16"/>
  <c r="D94" i="16"/>
  <c r="C95" i="16"/>
  <c r="D95" i="16"/>
  <c r="C96" i="16"/>
  <c r="D96" i="16"/>
  <c r="C97" i="16"/>
  <c r="D97" i="16"/>
  <c r="C98" i="16"/>
  <c r="D98" i="16"/>
  <c r="C99" i="16"/>
  <c r="D99" i="16"/>
  <c r="C100" i="16"/>
  <c r="D100" i="16"/>
  <c r="C101" i="16"/>
  <c r="D101" i="16"/>
  <c r="C102" i="16"/>
  <c r="D102" i="16"/>
  <c r="C103" i="16"/>
  <c r="D103" i="16"/>
  <c r="C104" i="16"/>
  <c r="D104" i="16"/>
  <c r="C105" i="16"/>
  <c r="D105" i="16"/>
  <c r="C106" i="16"/>
  <c r="D106" i="16"/>
  <c r="C107" i="16"/>
  <c r="D107" i="16"/>
  <c r="C108" i="16"/>
  <c r="D108" i="16"/>
  <c r="C109" i="16"/>
  <c r="D109" i="16"/>
  <c r="C110" i="16"/>
  <c r="D110" i="16"/>
  <c r="C111" i="16"/>
  <c r="D111" i="16"/>
  <c r="C112" i="16"/>
  <c r="D112" i="16"/>
  <c r="C113" i="16"/>
  <c r="D113" i="16"/>
  <c r="C114" i="16"/>
  <c r="D114" i="16"/>
  <c r="C115" i="16"/>
  <c r="D115" i="16"/>
  <c r="C116" i="16"/>
  <c r="D116" i="16"/>
  <c r="C117" i="16"/>
  <c r="D117" i="16"/>
  <c r="C118" i="16"/>
  <c r="D118" i="16"/>
  <c r="C119" i="16"/>
  <c r="D119" i="16"/>
  <c r="C120" i="16"/>
  <c r="D120" i="16"/>
  <c r="C121" i="16"/>
  <c r="D121" i="16"/>
  <c r="C122" i="16"/>
  <c r="D122" i="16"/>
  <c r="C123" i="16"/>
  <c r="D123" i="16"/>
  <c r="C124" i="16"/>
  <c r="D124" i="16"/>
  <c r="C125" i="16"/>
  <c r="D125" i="16"/>
  <c r="C126" i="16"/>
  <c r="D126" i="16"/>
  <c r="C127" i="16"/>
  <c r="D127" i="16"/>
  <c r="C128" i="16"/>
  <c r="D128" i="16"/>
  <c r="C129" i="16"/>
  <c r="D129" i="16"/>
  <c r="C130" i="16"/>
  <c r="D130" i="16"/>
  <c r="C131" i="16"/>
  <c r="D131" i="16"/>
  <c r="C132" i="16"/>
  <c r="D132" i="16"/>
  <c r="C133" i="16"/>
  <c r="D133" i="16"/>
  <c r="C134" i="16"/>
  <c r="D134" i="16"/>
  <c r="C135" i="16"/>
  <c r="D135" i="16"/>
  <c r="C136" i="16"/>
  <c r="D136" i="16"/>
  <c r="C137" i="16"/>
  <c r="D137" i="16"/>
  <c r="C138" i="16"/>
  <c r="D138" i="16"/>
  <c r="C139" i="16"/>
  <c r="D139" i="16"/>
  <c r="C140" i="16"/>
  <c r="D140" i="16"/>
  <c r="C141" i="16"/>
  <c r="D141" i="16"/>
  <c r="C142" i="16"/>
  <c r="D142" i="16"/>
  <c r="C143" i="16"/>
  <c r="D143" i="16"/>
  <c r="C144" i="16"/>
  <c r="D144" i="16"/>
  <c r="C145" i="16"/>
  <c r="D145" i="16"/>
  <c r="C146" i="16"/>
  <c r="D146" i="16"/>
  <c r="C147" i="16"/>
  <c r="D147" i="16"/>
  <c r="C148" i="16"/>
  <c r="D148" i="16"/>
  <c r="C149" i="16"/>
  <c r="D149" i="16"/>
  <c r="C150" i="16"/>
  <c r="D150" i="16"/>
  <c r="C151" i="16"/>
  <c r="D151" i="16"/>
  <c r="C152" i="16"/>
  <c r="D152" i="16"/>
  <c r="C153" i="16"/>
  <c r="D153" i="16"/>
  <c r="C154" i="16"/>
  <c r="D154" i="16"/>
  <c r="C155" i="16"/>
  <c r="D155" i="16"/>
  <c r="C156" i="16"/>
  <c r="D156" i="16"/>
  <c r="C157" i="16"/>
  <c r="D157" i="16"/>
  <c r="C158" i="16"/>
  <c r="D158" i="16"/>
  <c r="C159" i="16"/>
  <c r="D159" i="16"/>
  <c r="C160" i="16"/>
  <c r="D160" i="16"/>
  <c r="C161" i="16"/>
  <c r="D161" i="16"/>
  <c r="C162" i="16"/>
  <c r="D162" i="16"/>
  <c r="C163" i="16"/>
  <c r="D163" i="16"/>
  <c r="C164" i="16"/>
  <c r="D164" i="16"/>
  <c r="C165" i="16"/>
  <c r="D165" i="16"/>
  <c r="C166" i="16"/>
  <c r="D166" i="16"/>
  <c r="C167" i="16"/>
  <c r="D167" i="16"/>
  <c r="C168" i="16"/>
  <c r="D168" i="16"/>
  <c r="C169" i="16"/>
  <c r="D169" i="16"/>
  <c r="C170" i="16"/>
  <c r="D170" i="16"/>
  <c r="C171" i="16"/>
  <c r="D171" i="16"/>
  <c r="C172" i="16"/>
  <c r="D172" i="16"/>
  <c r="C173" i="16"/>
  <c r="D173" i="16"/>
  <c r="C174" i="16"/>
  <c r="D174" i="16"/>
  <c r="C175" i="16"/>
  <c r="D175" i="16"/>
  <c r="C176" i="16"/>
  <c r="D176" i="16"/>
  <c r="C177" i="16"/>
  <c r="D177" i="16"/>
  <c r="C178" i="16"/>
  <c r="D178" i="16"/>
  <c r="C179" i="16"/>
  <c r="D179" i="16"/>
  <c r="C180" i="16"/>
  <c r="D180" i="16"/>
  <c r="C181" i="16"/>
  <c r="D181" i="16"/>
  <c r="C182" i="16"/>
  <c r="D182" i="16"/>
  <c r="C183" i="16"/>
  <c r="D183" i="16"/>
  <c r="C184" i="16"/>
  <c r="D184" i="16"/>
  <c r="C185" i="16"/>
  <c r="D185" i="16"/>
  <c r="C186" i="16"/>
  <c r="D186" i="16"/>
  <c r="C187" i="16"/>
  <c r="D187" i="16"/>
  <c r="C188" i="16"/>
  <c r="D188" i="16"/>
  <c r="C189" i="16"/>
  <c r="D189" i="16"/>
  <c r="C190" i="16"/>
  <c r="D190" i="16"/>
  <c r="C191" i="16"/>
  <c r="D191" i="16"/>
  <c r="C192" i="16"/>
  <c r="D192" i="16"/>
  <c r="C193" i="16"/>
  <c r="D193" i="16"/>
  <c r="C194" i="16"/>
  <c r="D194" i="16"/>
  <c r="C195" i="16"/>
  <c r="D195" i="16"/>
  <c r="C196" i="16"/>
  <c r="D196" i="16"/>
  <c r="C197" i="16"/>
  <c r="D197" i="16"/>
  <c r="C198" i="16"/>
  <c r="D198" i="16"/>
  <c r="C199" i="16"/>
  <c r="D199" i="16"/>
  <c r="C200" i="16"/>
  <c r="D200" i="16"/>
  <c r="C201" i="16"/>
  <c r="D201" i="16"/>
  <c r="C202" i="16"/>
  <c r="D202" i="16"/>
  <c r="C203" i="16"/>
  <c r="D203" i="16"/>
  <c r="C204" i="16"/>
  <c r="D204" i="16"/>
  <c r="C205" i="16"/>
  <c r="D205" i="16"/>
  <c r="C206" i="16"/>
  <c r="D206" i="16"/>
  <c r="C207" i="16"/>
  <c r="D207" i="16"/>
  <c r="C208" i="16"/>
  <c r="D208" i="16"/>
  <c r="C209" i="16"/>
  <c r="D209" i="16"/>
  <c r="C210" i="16"/>
  <c r="D210" i="16"/>
  <c r="C211" i="16"/>
  <c r="D211" i="16"/>
  <c r="C212" i="16"/>
  <c r="D212" i="16"/>
  <c r="C213" i="16"/>
  <c r="D213" i="16"/>
  <c r="C214" i="16"/>
  <c r="D214" i="16"/>
  <c r="C215" i="16"/>
  <c r="D215" i="16"/>
  <c r="C216" i="16"/>
  <c r="D216" i="16"/>
  <c r="C217" i="16"/>
  <c r="D217" i="16"/>
  <c r="C218" i="16"/>
  <c r="D218" i="16"/>
  <c r="C219" i="16"/>
  <c r="D219" i="16"/>
  <c r="C220" i="16"/>
  <c r="D220" i="16"/>
  <c r="C221" i="16"/>
  <c r="D221" i="16"/>
  <c r="C222" i="16"/>
  <c r="D222" i="16"/>
  <c r="C223" i="16"/>
  <c r="D223" i="16"/>
  <c r="C224" i="16"/>
  <c r="D224" i="16"/>
  <c r="C225" i="16"/>
  <c r="D225" i="16"/>
  <c r="C226" i="16"/>
  <c r="D226" i="16"/>
  <c r="C227" i="16"/>
  <c r="D227" i="16"/>
  <c r="C228" i="16"/>
  <c r="D228" i="16"/>
  <c r="C229" i="16"/>
  <c r="D229" i="16"/>
  <c r="C230" i="16"/>
  <c r="D230" i="16"/>
  <c r="C231" i="16"/>
  <c r="D231" i="16"/>
  <c r="C232" i="16"/>
  <c r="D232" i="16"/>
  <c r="C233" i="16"/>
  <c r="D233" i="16"/>
  <c r="C234" i="16"/>
  <c r="D234" i="16"/>
  <c r="C235" i="16"/>
  <c r="D235" i="16"/>
  <c r="C236" i="16"/>
  <c r="D236" i="16"/>
  <c r="C237" i="16"/>
  <c r="D237" i="16"/>
  <c r="C238" i="16"/>
  <c r="D238" i="16"/>
  <c r="C239" i="16"/>
  <c r="D239" i="16"/>
  <c r="C240" i="16"/>
  <c r="D240" i="16"/>
  <c r="C241" i="16"/>
  <c r="D241" i="16"/>
  <c r="C242" i="16"/>
  <c r="D242" i="16"/>
  <c r="C243" i="16"/>
  <c r="D243" i="16"/>
  <c r="C244" i="16"/>
  <c r="D244" i="16"/>
  <c r="C245" i="16"/>
  <c r="D245" i="16"/>
  <c r="C246" i="16"/>
  <c r="D246" i="16"/>
  <c r="C247" i="16"/>
  <c r="D247" i="16"/>
  <c r="C248" i="16"/>
  <c r="D248" i="16"/>
  <c r="C249" i="16"/>
  <c r="D249" i="16"/>
  <c r="C250" i="16"/>
  <c r="D250" i="16"/>
  <c r="C251" i="16"/>
  <c r="D251" i="16"/>
  <c r="C252" i="16"/>
  <c r="D252" i="16"/>
  <c r="C253" i="16"/>
  <c r="D253" i="16"/>
  <c r="C254" i="16"/>
  <c r="D254" i="16"/>
  <c r="C255" i="16"/>
  <c r="D255" i="16"/>
  <c r="C256" i="16"/>
  <c r="D256" i="16"/>
  <c r="C257" i="16"/>
  <c r="D257" i="16"/>
  <c r="C258" i="16"/>
  <c r="D258" i="16"/>
  <c r="C259" i="16"/>
  <c r="D259" i="16"/>
  <c r="C260" i="16"/>
  <c r="D260" i="16"/>
  <c r="C261" i="16"/>
  <c r="D261" i="16"/>
  <c r="C262" i="16"/>
  <c r="D262" i="16"/>
  <c r="C263" i="16"/>
  <c r="D263" i="16"/>
  <c r="C264" i="16"/>
  <c r="D264" i="16"/>
  <c r="C265" i="16"/>
  <c r="D265" i="16"/>
  <c r="C266" i="16"/>
  <c r="D266" i="16"/>
  <c r="C267" i="16"/>
  <c r="D267" i="16"/>
  <c r="C268" i="16"/>
  <c r="D268" i="16"/>
  <c r="C269" i="16"/>
  <c r="D269" i="16"/>
  <c r="C270" i="16"/>
  <c r="D270" i="16"/>
  <c r="C271" i="16"/>
  <c r="D271" i="16"/>
  <c r="C272" i="16"/>
  <c r="D272" i="16"/>
  <c r="C273" i="16"/>
  <c r="D273" i="16"/>
  <c r="C274" i="16"/>
  <c r="D274" i="16"/>
  <c r="C275" i="16"/>
  <c r="D275" i="16"/>
  <c r="C276" i="16"/>
  <c r="D276" i="16"/>
  <c r="C277" i="16"/>
  <c r="D277" i="16"/>
  <c r="C278" i="16"/>
  <c r="D278" i="16"/>
  <c r="C279" i="16"/>
  <c r="D279" i="16"/>
  <c r="C280" i="16"/>
  <c r="D280" i="16"/>
  <c r="C281" i="16"/>
  <c r="D281" i="16"/>
  <c r="C282" i="16"/>
  <c r="D282" i="16"/>
  <c r="C283" i="16"/>
  <c r="D283" i="16"/>
  <c r="C284" i="16"/>
  <c r="D284" i="16"/>
  <c r="C285" i="16"/>
  <c r="D285" i="16"/>
  <c r="C286" i="16"/>
  <c r="D286" i="16"/>
  <c r="C287" i="16"/>
  <c r="D287" i="16"/>
  <c r="C288" i="16"/>
  <c r="D288" i="16"/>
  <c r="C289" i="16"/>
  <c r="D289" i="16"/>
  <c r="C290" i="16"/>
  <c r="D290" i="16"/>
  <c r="C291" i="16"/>
  <c r="D291" i="16"/>
  <c r="C292" i="16"/>
  <c r="D292" i="16"/>
  <c r="C293" i="16"/>
  <c r="D293" i="16"/>
  <c r="C294" i="16"/>
  <c r="D294" i="16"/>
  <c r="C295" i="16"/>
  <c r="D295" i="16"/>
  <c r="C296" i="16"/>
  <c r="D296" i="16"/>
  <c r="C297" i="16"/>
  <c r="D297" i="16"/>
  <c r="C298" i="16"/>
  <c r="D298" i="16"/>
  <c r="C299" i="16"/>
  <c r="D299" i="16"/>
  <c r="C300" i="16"/>
  <c r="D300" i="16"/>
  <c r="C301" i="16"/>
  <c r="D301" i="16"/>
  <c r="C302" i="16"/>
  <c r="D302" i="16"/>
  <c r="C303" i="16"/>
  <c r="D303" i="16"/>
  <c r="C304" i="16"/>
  <c r="D304" i="16"/>
  <c r="C305" i="16"/>
  <c r="D305" i="16"/>
  <c r="C306" i="16"/>
  <c r="D306" i="16"/>
  <c r="C307" i="16"/>
  <c r="D307" i="16"/>
  <c r="C308" i="16"/>
  <c r="D308" i="16"/>
  <c r="C309" i="16"/>
  <c r="D309" i="16"/>
  <c r="C310" i="16"/>
  <c r="D310" i="16"/>
  <c r="C311" i="16"/>
  <c r="D311" i="16"/>
  <c r="C312" i="16"/>
  <c r="D312" i="16"/>
  <c r="C313" i="16"/>
  <c r="D313" i="16"/>
  <c r="C314" i="16"/>
  <c r="D314" i="16"/>
  <c r="C315" i="16"/>
  <c r="D315" i="16"/>
  <c r="C316" i="16"/>
  <c r="D316" i="16"/>
  <c r="C317" i="16"/>
  <c r="D317" i="16"/>
  <c r="C318" i="16"/>
  <c r="D318" i="16"/>
  <c r="C319" i="16"/>
  <c r="D319" i="16"/>
  <c r="C320" i="16"/>
  <c r="D320" i="16"/>
  <c r="C321" i="16"/>
  <c r="D321" i="16"/>
  <c r="C322" i="16"/>
  <c r="D322" i="16"/>
  <c r="C323" i="16"/>
  <c r="D323" i="16"/>
  <c r="C324" i="16"/>
  <c r="D324" i="16"/>
  <c r="C325" i="16"/>
  <c r="D325" i="16"/>
  <c r="C326" i="16"/>
  <c r="D326" i="16"/>
  <c r="C327" i="16"/>
  <c r="D327" i="16"/>
  <c r="C328" i="16"/>
  <c r="D328" i="16"/>
  <c r="C329" i="16"/>
  <c r="D329" i="16"/>
  <c r="C330" i="16"/>
  <c r="D330" i="16"/>
  <c r="C331" i="16"/>
  <c r="D331" i="16"/>
  <c r="C332" i="16"/>
  <c r="D332" i="16"/>
  <c r="C333" i="16"/>
  <c r="D333" i="16"/>
  <c r="C334" i="16"/>
  <c r="D334" i="16"/>
  <c r="C335" i="16"/>
  <c r="D335" i="16"/>
  <c r="C336" i="16"/>
  <c r="D336" i="16"/>
  <c r="C337" i="16"/>
  <c r="D337" i="16"/>
  <c r="C338" i="16"/>
  <c r="D338" i="16"/>
  <c r="C339" i="16"/>
  <c r="D339" i="16"/>
  <c r="C340" i="16"/>
  <c r="D340" i="16"/>
  <c r="C341" i="16"/>
  <c r="D341" i="16"/>
  <c r="C342" i="16"/>
  <c r="D342" i="16"/>
  <c r="C343" i="16"/>
  <c r="D343" i="16"/>
  <c r="C344" i="16"/>
  <c r="D344" i="16"/>
  <c r="C345" i="16"/>
  <c r="D345" i="16"/>
  <c r="C346" i="16"/>
  <c r="D346" i="16"/>
  <c r="C347" i="16"/>
  <c r="D347" i="16"/>
  <c r="C348" i="16"/>
  <c r="D348" i="16"/>
  <c r="C349" i="16"/>
  <c r="D349" i="16"/>
  <c r="C350" i="16"/>
  <c r="D350" i="16"/>
  <c r="C351" i="16"/>
  <c r="D351" i="16"/>
  <c r="C352" i="16"/>
  <c r="D352" i="16"/>
  <c r="C353" i="16"/>
  <c r="D353" i="16"/>
  <c r="C354" i="16"/>
  <c r="D354" i="16"/>
  <c r="C355" i="16"/>
  <c r="D355" i="16"/>
  <c r="C356" i="16"/>
  <c r="D356" i="16"/>
  <c r="C357" i="16"/>
  <c r="D357" i="16"/>
  <c r="C358" i="16"/>
  <c r="D358" i="16"/>
  <c r="C359" i="16"/>
  <c r="D359" i="16"/>
  <c r="C360" i="16"/>
  <c r="D360" i="16"/>
  <c r="C361" i="16"/>
  <c r="D361" i="16"/>
  <c r="C362" i="16"/>
  <c r="D362" i="16"/>
  <c r="C363" i="16"/>
  <c r="D363" i="16"/>
  <c r="C364" i="16"/>
  <c r="D364" i="16"/>
  <c r="C365" i="16"/>
  <c r="D365" i="16"/>
  <c r="C366" i="16"/>
  <c r="D366" i="16"/>
  <c r="C367" i="16"/>
  <c r="D367" i="16"/>
  <c r="C368" i="16"/>
  <c r="D368" i="16"/>
  <c r="C369" i="16"/>
  <c r="D369" i="16"/>
  <c r="C370" i="16"/>
  <c r="D370" i="16"/>
  <c r="C371" i="16"/>
  <c r="D371" i="16"/>
  <c r="C372" i="16"/>
  <c r="D372" i="16"/>
  <c r="C373" i="16"/>
  <c r="D373" i="16"/>
  <c r="C374" i="16"/>
  <c r="D374" i="16"/>
  <c r="C375" i="16"/>
  <c r="D375" i="16"/>
  <c r="C376" i="16"/>
  <c r="D376" i="16"/>
  <c r="C377" i="16"/>
  <c r="D377" i="16"/>
  <c r="C378" i="16"/>
  <c r="D378" i="16"/>
  <c r="C379" i="16"/>
  <c r="D379" i="16"/>
  <c r="C380" i="16"/>
  <c r="D380" i="16"/>
  <c r="C381" i="16"/>
  <c r="D381" i="16"/>
  <c r="C382" i="16"/>
  <c r="D382" i="16"/>
  <c r="C383" i="16"/>
  <c r="D383" i="16"/>
  <c r="C384" i="16"/>
  <c r="D384" i="16"/>
  <c r="C385" i="16"/>
  <c r="D385" i="16"/>
  <c r="C386" i="16"/>
  <c r="D386" i="16"/>
  <c r="C387" i="16"/>
  <c r="D387" i="16"/>
  <c r="C388" i="16"/>
  <c r="D388" i="16"/>
  <c r="C389" i="16"/>
  <c r="D389" i="16"/>
  <c r="C390" i="16"/>
  <c r="D390" i="16"/>
  <c r="C391" i="16"/>
  <c r="D391" i="16"/>
  <c r="C392" i="16"/>
  <c r="D392" i="16"/>
  <c r="C393" i="16"/>
  <c r="D393" i="16"/>
  <c r="C394" i="16"/>
  <c r="D394" i="16"/>
  <c r="C395" i="16"/>
  <c r="D395" i="16"/>
  <c r="C396" i="16"/>
  <c r="D396" i="16"/>
  <c r="C397" i="16"/>
  <c r="D397" i="16"/>
  <c r="C398" i="16"/>
  <c r="D398" i="16"/>
  <c r="C399" i="16"/>
  <c r="D399" i="16"/>
  <c r="C400" i="16"/>
  <c r="D400" i="16"/>
  <c r="C401" i="16"/>
  <c r="D401" i="16"/>
  <c r="C402" i="16"/>
  <c r="D402" i="16"/>
  <c r="C403" i="16"/>
  <c r="D403" i="16"/>
  <c r="C404" i="16"/>
  <c r="D404" i="16"/>
  <c r="C405" i="16"/>
  <c r="D405" i="16"/>
  <c r="C406" i="16"/>
  <c r="D406" i="16"/>
  <c r="C407" i="16"/>
  <c r="D407" i="16"/>
  <c r="C408" i="16"/>
  <c r="D408" i="16"/>
  <c r="C409" i="16"/>
  <c r="D409" i="16"/>
  <c r="C410" i="16"/>
  <c r="D410" i="16"/>
  <c r="C411" i="16"/>
  <c r="D411" i="16"/>
  <c r="C412" i="16"/>
  <c r="D412" i="16"/>
  <c r="C413" i="16"/>
  <c r="D413" i="16"/>
  <c r="C5" i="16"/>
  <c r="D5" i="16"/>
  <c r="D4" i="16"/>
  <c r="C4" i="16"/>
  <c r="C410" i="13"/>
  <c r="E412" i="16" s="1"/>
  <c r="D410" i="13"/>
  <c r="F412" i="16" s="1"/>
  <c r="E410" i="13"/>
  <c r="F410" i="13"/>
  <c r="H412" i="16" s="1"/>
  <c r="G410" i="13"/>
  <c r="I412" i="16" s="1"/>
  <c r="H410" i="13"/>
  <c r="J412" i="16" s="1"/>
  <c r="I410" i="13"/>
  <c r="K412" i="16" s="1"/>
  <c r="J410" i="13"/>
  <c r="L412" i="16" s="1"/>
  <c r="K410" i="13"/>
  <c r="M412" i="16" s="1"/>
  <c r="L410" i="13"/>
  <c r="N412" i="16" s="1"/>
  <c r="M410" i="13"/>
  <c r="O412" i="16" s="1"/>
  <c r="N410" i="13"/>
  <c r="P412" i="16" s="1"/>
  <c r="O410" i="13"/>
  <c r="Q412" i="16" s="1"/>
  <c r="P410" i="13"/>
  <c r="R412" i="16" s="1"/>
  <c r="Q410" i="13"/>
  <c r="S412" i="16" s="1"/>
  <c r="R410" i="13"/>
  <c r="T412" i="16" s="1"/>
  <c r="S410" i="13"/>
  <c r="U412" i="16" s="1"/>
  <c r="T410" i="13"/>
  <c r="V412" i="16" s="1"/>
  <c r="U410" i="13"/>
  <c r="W412" i="16" s="1"/>
  <c r="V410" i="13"/>
  <c r="X412" i="16" s="1"/>
  <c r="W410" i="13"/>
  <c r="Y412" i="16" s="1"/>
  <c r="X410" i="13"/>
  <c r="Z412" i="16" s="1"/>
  <c r="Y410" i="13"/>
  <c r="AA412" i="16" s="1"/>
  <c r="Z410" i="13"/>
  <c r="AB412" i="16" s="1"/>
  <c r="C411" i="13"/>
  <c r="E413" i="16" s="1"/>
  <c r="D411" i="13"/>
  <c r="F413" i="16" s="1"/>
  <c r="E411" i="13"/>
  <c r="F411" i="13"/>
  <c r="H413" i="16" s="1"/>
  <c r="G411" i="13"/>
  <c r="I413" i="16" s="1"/>
  <c r="H411" i="13"/>
  <c r="J413" i="16" s="1"/>
  <c r="I411" i="13"/>
  <c r="K413" i="16" s="1"/>
  <c r="J411" i="13"/>
  <c r="L413" i="16" s="1"/>
  <c r="K411" i="13"/>
  <c r="M413" i="16" s="1"/>
  <c r="L411" i="13"/>
  <c r="N413" i="16" s="1"/>
  <c r="M411" i="13"/>
  <c r="O413" i="16" s="1"/>
  <c r="N411" i="13"/>
  <c r="P413" i="16" s="1"/>
  <c r="O411" i="13"/>
  <c r="Q413" i="16" s="1"/>
  <c r="P411" i="13"/>
  <c r="R413" i="16" s="1"/>
  <c r="Q411" i="13"/>
  <c r="S413" i="16" s="1"/>
  <c r="R411" i="13"/>
  <c r="T413" i="16" s="1"/>
  <c r="S411" i="13"/>
  <c r="U413" i="16" s="1"/>
  <c r="T411" i="13"/>
  <c r="V413" i="16" s="1"/>
  <c r="U411" i="13"/>
  <c r="W413" i="16" s="1"/>
  <c r="V411" i="13"/>
  <c r="X413" i="16" s="1"/>
  <c r="W411" i="13"/>
  <c r="Y413" i="16" s="1"/>
  <c r="X411" i="13"/>
  <c r="Z413" i="16" s="1"/>
  <c r="Y411" i="13"/>
  <c r="AA413" i="16" s="1"/>
  <c r="Z411" i="13"/>
  <c r="AB413" i="16" s="1"/>
  <c r="C3" i="13"/>
  <c r="D3" i="13"/>
  <c r="F5" i="16" s="1"/>
  <c r="E3" i="13"/>
  <c r="F3" i="13"/>
  <c r="H5" i="16" s="1"/>
  <c r="G3" i="13"/>
  <c r="I5" i="16" s="1"/>
  <c r="H3" i="13"/>
  <c r="J5" i="16" s="1"/>
  <c r="I3" i="13"/>
  <c r="K5" i="16" s="1"/>
  <c r="J3" i="13"/>
  <c r="L5" i="16" s="1"/>
  <c r="K3" i="13"/>
  <c r="M5" i="16" s="1"/>
  <c r="L3" i="13"/>
  <c r="N5" i="16" s="1"/>
  <c r="M3" i="13"/>
  <c r="O5" i="16" s="1"/>
  <c r="N3" i="13"/>
  <c r="P5" i="16" s="1"/>
  <c r="O3" i="13"/>
  <c r="Q5" i="16" s="1"/>
  <c r="P3" i="13"/>
  <c r="R5" i="16" s="1"/>
  <c r="Q3" i="13"/>
  <c r="S5" i="16" s="1"/>
  <c r="R3" i="13"/>
  <c r="T5" i="16" s="1"/>
  <c r="S3" i="13"/>
  <c r="U5" i="16" s="1"/>
  <c r="T3" i="13"/>
  <c r="V5" i="16" s="1"/>
  <c r="U3" i="13"/>
  <c r="W5" i="16" s="1"/>
  <c r="V3" i="13"/>
  <c r="X5" i="16" s="1"/>
  <c r="W3" i="13"/>
  <c r="Y5" i="16" s="1"/>
  <c r="X3" i="13"/>
  <c r="Z5" i="16" s="1"/>
  <c r="Y3" i="13"/>
  <c r="AA5" i="16" s="1"/>
  <c r="Z3" i="13"/>
  <c r="AB5" i="16" s="1"/>
  <c r="C4" i="13"/>
  <c r="D4" i="13"/>
  <c r="F6" i="16" s="1"/>
  <c r="E4" i="13"/>
  <c r="F4" i="13"/>
  <c r="H6" i="16" s="1"/>
  <c r="G4" i="13"/>
  <c r="I6" i="16" s="1"/>
  <c r="H4" i="13"/>
  <c r="J6" i="16" s="1"/>
  <c r="I4" i="13"/>
  <c r="K6" i="16" s="1"/>
  <c r="J4" i="13"/>
  <c r="L6" i="16" s="1"/>
  <c r="K4" i="13"/>
  <c r="M6" i="16" s="1"/>
  <c r="L4" i="13"/>
  <c r="N6" i="16" s="1"/>
  <c r="M4" i="13"/>
  <c r="O6" i="16" s="1"/>
  <c r="N4" i="13"/>
  <c r="P6" i="16" s="1"/>
  <c r="O4" i="13"/>
  <c r="Q6" i="16" s="1"/>
  <c r="P4" i="13"/>
  <c r="R6" i="16" s="1"/>
  <c r="Q4" i="13"/>
  <c r="S6" i="16" s="1"/>
  <c r="R4" i="13"/>
  <c r="T6" i="16" s="1"/>
  <c r="S4" i="13"/>
  <c r="U6" i="16" s="1"/>
  <c r="T4" i="13"/>
  <c r="V6" i="16" s="1"/>
  <c r="U4" i="13"/>
  <c r="W6" i="16" s="1"/>
  <c r="V4" i="13"/>
  <c r="X6" i="16" s="1"/>
  <c r="W4" i="13"/>
  <c r="Y6" i="16" s="1"/>
  <c r="X4" i="13"/>
  <c r="Z6" i="16" s="1"/>
  <c r="Y4" i="13"/>
  <c r="AA6" i="16" s="1"/>
  <c r="Z4" i="13"/>
  <c r="AB6" i="16" s="1"/>
  <c r="C5" i="13"/>
  <c r="D5" i="13"/>
  <c r="F7" i="16" s="1"/>
  <c r="E5" i="13"/>
  <c r="F5" i="13"/>
  <c r="H7" i="16" s="1"/>
  <c r="G5" i="13"/>
  <c r="I7" i="16" s="1"/>
  <c r="H5" i="13"/>
  <c r="J7" i="16" s="1"/>
  <c r="I5" i="13"/>
  <c r="K7" i="16" s="1"/>
  <c r="J5" i="13"/>
  <c r="L7" i="16" s="1"/>
  <c r="K5" i="13"/>
  <c r="M7" i="16" s="1"/>
  <c r="L5" i="13"/>
  <c r="N7" i="16" s="1"/>
  <c r="M5" i="13"/>
  <c r="O7" i="16" s="1"/>
  <c r="N5" i="13"/>
  <c r="P7" i="16" s="1"/>
  <c r="O5" i="13"/>
  <c r="Q7" i="16" s="1"/>
  <c r="P5" i="13"/>
  <c r="R7" i="16" s="1"/>
  <c r="Q5" i="13"/>
  <c r="S7" i="16" s="1"/>
  <c r="R5" i="13"/>
  <c r="T7" i="16" s="1"/>
  <c r="S5" i="13"/>
  <c r="U7" i="16" s="1"/>
  <c r="T5" i="13"/>
  <c r="V7" i="16" s="1"/>
  <c r="U5" i="13"/>
  <c r="W7" i="16" s="1"/>
  <c r="V5" i="13"/>
  <c r="X7" i="16" s="1"/>
  <c r="W5" i="13"/>
  <c r="Y7" i="16" s="1"/>
  <c r="X5" i="13"/>
  <c r="Z7" i="16" s="1"/>
  <c r="Y5" i="13"/>
  <c r="AA7" i="16" s="1"/>
  <c r="Z5" i="13"/>
  <c r="AB7" i="16" s="1"/>
  <c r="C6" i="13"/>
  <c r="D6" i="13"/>
  <c r="F8" i="16" s="1"/>
  <c r="E6" i="13"/>
  <c r="F6" i="13"/>
  <c r="H8" i="16" s="1"/>
  <c r="G6" i="13"/>
  <c r="I8" i="16" s="1"/>
  <c r="H6" i="13"/>
  <c r="J8" i="16" s="1"/>
  <c r="I6" i="13"/>
  <c r="K8" i="16" s="1"/>
  <c r="J6" i="13"/>
  <c r="L8" i="16" s="1"/>
  <c r="K6" i="13"/>
  <c r="M8" i="16" s="1"/>
  <c r="L6" i="13"/>
  <c r="N8" i="16" s="1"/>
  <c r="M6" i="13"/>
  <c r="O8" i="16" s="1"/>
  <c r="N6" i="13"/>
  <c r="P8" i="16" s="1"/>
  <c r="O6" i="13"/>
  <c r="Q8" i="16" s="1"/>
  <c r="P6" i="13"/>
  <c r="R8" i="16" s="1"/>
  <c r="Q6" i="13"/>
  <c r="S8" i="16" s="1"/>
  <c r="R6" i="13"/>
  <c r="T8" i="16" s="1"/>
  <c r="S6" i="13"/>
  <c r="U8" i="16" s="1"/>
  <c r="T6" i="13"/>
  <c r="V8" i="16" s="1"/>
  <c r="U6" i="13"/>
  <c r="W8" i="16" s="1"/>
  <c r="V6" i="13"/>
  <c r="X8" i="16" s="1"/>
  <c r="W6" i="13"/>
  <c r="Y8" i="16" s="1"/>
  <c r="X6" i="13"/>
  <c r="Z8" i="16" s="1"/>
  <c r="Y6" i="13"/>
  <c r="AA8" i="16" s="1"/>
  <c r="Z6" i="13"/>
  <c r="AB8" i="16" s="1"/>
  <c r="C7" i="13"/>
  <c r="D7" i="13"/>
  <c r="F9" i="16" s="1"/>
  <c r="E7" i="13"/>
  <c r="F7" i="13"/>
  <c r="H9" i="16" s="1"/>
  <c r="G7" i="13"/>
  <c r="I9" i="16" s="1"/>
  <c r="H7" i="13"/>
  <c r="J9" i="16" s="1"/>
  <c r="I7" i="13"/>
  <c r="K9" i="16" s="1"/>
  <c r="J7" i="13"/>
  <c r="L9" i="16" s="1"/>
  <c r="K7" i="13"/>
  <c r="M9" i="16" s="1"/>
  <c r="L7" i="13"/>
  <c r="N9" i="16" s="1"/>
  <c r="M7" i="13"/>
  <c r="O9" i="16" s="1"/>
  <c r="N7" i="13"/>
  <c r="P9" i="16" s="1"/>
  <c r="O7" i="13"/>
  <c r="Q9" i="16" s="1"/>
  <c r="P7" i="13"/>
  <c r="R9" i="16" s="1"/>
  <c r="Q7" i="13"/>
  <c r="S9" i="16" s="1"/>
  <c r="R7" i="13"/>
  <c r="T9" i="16" s="1"/>
  <c r="S7" i="13"/>
  <c r="U9" i="16" s="1"/>
  <c r="T7" i="13"/>
  <c r="V9" i="16" s="1"/>
  <c r="U7" i="13"/>
  <c r="W9" i="16" s="1"/>
  <c r="V7" i="13"/>
  <c r="X9" i="16" s="1"/>
  <c r="W7" i="13"/>
  <c r="Y9" i="16" s="1"/>
  <c r="X7" i="13"/>
  <c r="Z9" i="16" s="1"/>
  <c r="Y7" i="13"/>
  <c r="AA9" i="16" s="1"/>
  <c r="Z7" i="13"/>
  <c r="AB9" i="16" s="1"/>
  <c r="C8" i="13"/>
  <c r="D8" i="13"/>
  <c r="F10" i="16" s="1"/>
  <c r="E8" i="13"/>
  <c r="F8" i="13"/>
  <c r="H10" i="16" s="1"/>
  <c r="G8" i="13"/>
  <c r="I10" i="16" s="1"/>
  <c r="H8" i="13"/>
  <c r="J10" i="16" s="1"/>
  <c r="I8" i="13"/>
  <c r="K10" i="16" s="1"/>
  <c r="J8" i="13"/>
  <c r="L10" i="16" s="1"/>
  <c r="K8" i="13"/>
  <c r="M10" i="16" s="1"/>
  <c r="L8" i="13"/>
  <c r="N10" i="16" s="1"/>
  <c r="M8" i="13"/>
  <c r="O10" i="16" s="1"/>
  <c r="N8" i="13"/>
  <c r="P10" i="16" s="1"/>
  <c r="O8" i="13"/>
  <c r="Q10" i="16" s="1"/>
  <c r="P8" i="13"/>
  <c r="R10" i="16" s="1"/>
  <c r="Q8" i="13"/>
  <c r="S10" i="16" s="1"/>
  <c r="R8" i="13"/>
  <c r="T10" i="16" s="1"/>
  <c r="S8" i="13"/>
  <c r="U10" i="16" s="1"/>
  <c r="T8" i="13"/>
  <c r="V10" i="16" s="1"/>
  <c r="U8" i="13"/>
  <c r="W10" i="16" s="1"/>
  <c r="V8" i="13"/>
  <c r="X10" i="16" s="1"/>
  <c r="W8" i="13"/>
  <c r="Y10" i="16" s="1"/>
  <c r="X8" i="13"/>
  <c r="Z10" i="16" s="1"/>
  <c r="Y8" i="13"/>
  <c r="AA10" i="16" s="1"/>
  <c r="Z8" i="13"/>
  <c r="AB10" i="16" s="1"/>
  <c r="C9" i="13"/>
  <c r="D9" i="13"/>
  <c r="F11" i="16" s="1"/>
  <c r="E9" i="13"/>
  <c r="F9" i="13"/>
  <c r="H11" i="16" s="1"/>
  <c r="G9" i="13"/>
  <c r="I11" i="16" s="1"/>
  <c r="H9" i="13"/>
  <c r="J11" i="16" s="1"/>
  <c r="I9" i="13"/>
  <c r="K11" i="16" s="1"/>
  <c r="J9" i="13"/>
  <c r="L11" i="16" s="1"/>
  <c r="K9" i="13"/>
  <c r="M11" i="16" s="1"/>
  <c r="L9" i="13"/>
  <c r="N11" i="16" s="1"/>
  <c r="M9" i="13"/>
  <c r="O11" i="16" s="1"/>
  <c r="N9" i="13"/>
  <c r="P11" i="16" s="1"/>
  <c r="O9" i="13"/>
  <c r="Q11" i="16" s="1"/>
  <c r="P9" i="13"/>
  <c r="R11" i="16" s="1"/>
  <c r="Q9" i="13"/>
  <c r="S11" i="16" s="1"/>
  <c r="R9" i="13"/>
  <c r="T11" i="16" s="1"/>
  <c r="S9" i="13"/>
  <c r="U11" i="16" s="1"/>
  <c r="T9" i="13"/>
  <c r="V11" i="16" s="1"/>
  <c r="U9" i="13"/>
  <c r="W11" i="16" s="1"/>
  <c r="V9" i="13"/>
  <c r="X11" i="16" s="1"/>
  <c r="W9" i="13"/>
  <c r="Y11" i="16" s="1"/>
  <c r="X9" i="13"/>
  <c r="Z11" i="16" s="1"/>
  <c r="Y9" i="13"/>
  <c r="AA11" i="16" s="1"/>
  <c r="Z9" i="13"/>
  <c r="AB11" i="16" s="1"/>
  <c r="C10" i="13"/>
  <c r="D10" i="13"/>
  <c r="F12" i="16" s="1"/>
  <c r="E10" i="13"/>
  <c r="F10" i="13"/>
  <c r="H12" i="16" s="1"/>
  <c r="G10" i="13"/>
  <c r="I12" i="16" s="1"/>
  <c r="H10" i="13"/>
  <c r="J12" i="16" s="1"/>
  <c r="I10" i="13"/>
  <c r="K12" i="16" s="1"/>
  <c r="J10" i="13"/>
  <c r="L12" i="16" s="1"/>
  <c r="K10" i="13"/>
  <c r="M12" i="16" s="1"/>
  <c r="L10" i="13"/>
  <c r="N12" i="16" s="1"/>
  <c r="M10" i="13"/>
  <c r="O12" i="16" s="1"/>
  <c r="N10" i="13"/>
  <c r="P12" i="16" s="1"/>
  <c r="O10" i="13"/>
  <c r="Q12" i="16" s="1"/>
  <c r="P10" i="13"/>
  <c r="R12" i="16" s="1"/>
  <c r="Q10" i="13"/>
  <c r="S12" i="16" s="1"/>
  <c r="R10" i="13"/>
  <c r="T12" i="16" s="1"/>
  <c r="S10" i="13"/>
  <c r="U12" i="16" s="1"/>
  <c r="T10" i="13"/>
  <c r="V12" i="16" s="1"/>
  <c r="U10" i="13"/>
  <c r="W12" i="16" s="1"/>
  <c r="V10" i="13"/>
  <c r="X12" i="16" s="1"/>
  <c r="W10" i="13"/>
  <c r="Y12" i="16" s="1"/>
  <c r="X10" i="13"/>
  <c r="Z12" i="16" s="1"/>
  <c r="Y10" i="13"/>
  <c r="AA12" i="16" s="1"/>
  <c r="Z10" i="13"/>
  <c r="AB12" i="16" s="1"/>
  <c r="C11" i="13"/>
  <c r="D11" i="13"/>
  <c r="F13" i="16" s="1"/>
  <c r="E11" i="13"/>
  <c r="F11" i="13"/>
  <c r="H13" i="16" s="1"/>
  <c r="G11" i="13"/>
  <c r="I13" i="16" s="1"/>
  <c r="H11" i="13"/>
  <c r="J13" i="16" s="1"/>
  <c r="I11" i="13"/>
  <c r="K13" i="16" s="1"/>
  <c r="J11" i="13"/>
  <c r="L13" i="16" s="1"/>
  <c r="K11" i="13"/>
  <c r="M13" i="16" s="1"/>
  <c r="L11" i="13"/>
  <c r="N13" i="16" s="1"/>
  <c r="M11" i="13"/>
  <c r="O13" i="16" s="1"/>
  <c r="N11" i="13"/>
  <c r="P13" i="16" s="1"/>
  <c r="O11" i="13"/>
  <c r="Q13" i="16" s="1"/>
  <c r="P11" i="13"/>
  <c r="R13" i="16" s="1"/>
  <c r="Q11" i="13"/>
  <c r="S13" i="16" s="1"/>
  <c r="R11" i="13"/>
  <c r="T13" i="16" s="1"/>
  <c r="S11" i="13"/>
  <c r="U13" i="16" s="1"/>
  <c r="T11" i="13"/>
  <c r="V13" i="16" s="1"/>
  <c r="U11" i="13"/>
  <c r="W13" i="16" s="1"/>
  <c r="V11" i="13"/>
  <c r="X13" i="16" s="1"/>
  <c r="W11" i="13"/>
  <c r="Y13" i="16" s="1"/>
  <c r="X11" i="13"/>
  <c r="Z13" i="16" s="1"/>
  <c r="Y11" i="13"/>
  <c r="AA13" i="16" s="1"/>
  <c r="Z11" i="13"/>
  <c r="AB13" i="16" s="1"/>
  <c r="C12" i="13"/>
  <c r="D12" i="13"/>
  <c r="F14" i="16" s="1"/>
  <c r="E12" i="13"/>
  <c r="F12" i="13"/>
  <c r="H14" i="16" s="1"/>
  <c r="G12" i="13"/>
  <c r="I14" i="16" s="1"/>
  <c r="H12" i="13"/>
  <c r="J14" i="16" s="1"/>
  <c r="I12" i="13"/>
  <c r="K14" i="16" s="1"/>
  <c r="J12" i="13"/>
  <c r="L14" i="16" s="1"/>
  <c r="K12" i="13"/>
  <c r="M14" i="16" s="1"/>
  <c r="L12" i="13"/>
  <c r="N14" i="16" s="1"/>
  <c r="M12" i="13"/>
  <c r="O14" i="16" s="1"/>
  <c r="N12" i="13"/>
  <c r="P14" i="16" s="1"/>
  <c r="O12" i="13"/>
  <c r="Q14" i="16" s="1"/>
  <c r="P12" i="13"/>
  <c r="R14" i="16" s="1"/>
  <c r="Q12" i="13"/>
  <c r="S14" i="16" s="1"/>
  <c r="R12" i="13"/>
  <c r="T14" i="16" s="1"/>
  <c r="S12" i="13"/>
  <c r="U14" i="16" s="1"/>
  <c r="T12" i="13"/>
  <c r="V14" i="16" s="1"/>
  <c r="U12" i="13"/>
  <c r="W14" i="16" s="1"/>
  <c r="V12" i="13"/>
  <c r="X14" i="16" s="1"/>
  <c r="W12" i="13"/>
  <c r="Y14" i="16" s="1"/>
  <c r="X12" i="13"/>
  <c r="Z14" i="16" s="1"/>
  <c r="Y12" i="13"/>
  <c r="AA14" i="16" s="1"/>
  <c r="Z12" i="13"/>
  <c r="AB14" i="16" s="1"/>
  <c r="C13" i="13"/>
  <c r="D13" i="13"/>
  <c r="F15" i="16" s="1"/>
  <c r="E13" i="13"/>
  <c r="F13" i="13"/>
  <c r="H15" i="16" s="1"/>
  <c r="G13" i="13"/>
  <c r="I15" i="16" s="1"/>
  <c r="H13" i="13"/>
  <c r="J15" i="16" s="1"/>
  <c r="I13" i="13"/>
  <c r="K15" i="16" s="1"/>
  <c r="J13" i="13"/>
  <c r="L15" i="16" s="1"/>
  <c r="K13" i="13"/>
  <c r="M15" i="16" s="1"/>
  <c r="L13" i="13"/>
  <c r="N15" i="16" s="1"/>
  <c r="M13" i="13"/>
  <c r="O15" i="16" s="1"/>
  <c r="N13" i="13"/>
  <c r="P15" i="16" s="1"/>
  <c r="O13" i="13"/>
  <c r="Q15" i="16" s="1"/>
  <c r="P13" i="13"/>
  <c r="R15" i="16" s="1"/>
  <c r="Q13" i="13"/>
  <c r="S15" i="16" s="1"/>
  <c r="R13" i="13"/>
  <c r="T15" i="16" s="1"/>
  <c r="S13" i="13"/>
  <c r="U15" i="16" s="1"/>
  <c r="T13" i="13"/>
  <c r="V15" i="16" s="1"/>
  <c r="U13" i="13"/>
  <c r="W15" i="16" s="1"/>
  <c r="V13" i="13"/>
  <c r="X15" i="16" s="1"/>
  <c r="W13" i="13"/>
  <c r="Y15" i="16" s="1"/>
  <c r="X13" i="13"/>
  <c r="Z15" i="16" s="1"/>
  <c r="Y13" i="13"/>
  <c r="AA15" i="16" s="1"/>
  <c r="Z13" i="13"/>
  <c r="AB15" i="16" s="1"/>
  <c r="C14" i="13"/>
  <c r="D14" i="13"/>
  <c r="F16" i="16" s="1"/>
  <c r="E14" i="13"/>
  <c r="F14" i="13"/>
  <c r="H16" i="16" s="1"/>
  <c r="G14" i="13"/>
  <c r="I16" i="16" s="1"/>
  <c r="H14" i="13"/>
  <c r="J16" i="16" s="1"/>
  <c r="I14" i="13"/>
  <c r="K16" i="16" s="1"/>
  <c r="J14" i="13"/>
  <c r="L16" i="16" s="1"/>
  <c r="K14" i="13"/>
  <c r="M16" i="16" s="1"/>
  <c r="L14" i="13"/>
  <c r="N16" i="16" s="1"/>
  <c r="M14" i="13"/>
  <c r="O16" i="16" s="1"/>
  <c r="N14" i="13"/>
  <c r="P16" i="16" s="1"/>
  <c r="O14" i="13"/>
  <c r="Q16" i="16" s="1"/>
  <c r="P14" i="13"/>
  <c r="R16" i="16" s="1"/>
  <c r="Q14" i="13"/>
  <c r="S16" i="16" s="1"/>
  <c r="R14" i="13"/>
  <c r="T16" i="16" s="1"/>
  <c r="S14" i="13"/>
  <c r="U16" i="16" s="1"/>
  <c r="T14" i="13"/>
  <c r="V16" i="16" s="1"/>
  <c r="U14" i="13"/>
  <c r="W16" i="16" s="1"/>
  <c r="V14" i="13"/>
  <c r="X16" i="16" s="1"/>
  <c r="W14" i="13"/>
  <c r="Y16" i="16" s="1"/>
  <c r="X14" i="13"/>
  <c r="Z16" i="16" s="1"/>
  <c r="Y14" i="13"/>
  <c r="AA16" i="16" s="1"/>
  <c r="Z14" i="13"/>
  <c r="AB16" i="16" s="1"/>
  <c r="C15" i="13"/>
  <c r="D15" i="13"/>
  <c r="F17" i="16" s="1"/>
  <c r="E15" i="13"/>
  <c r="F15" i="13"/>
  <c r="H17" i="16" s="1"/>
  <c r="G15" i="13"/>
  <c r="I17" i="16" s="1"/>
  <c r="H15" i="13"/>
  <c r="J17" i="16" s="1"/>
  <c r="I15" i="13"/>
  <c r="K17" i="16" s="1"/>
  <c r="J15" i="13"/>
  <c r="L17" i="16" s="1"/>
  <c r="K15" i="13"/>
  <c r="M17" i="16" s="1"/>
  <c r="L15" i="13"/>
  <c r="N17" i="16" s="1"/>
  <c r="M15" i="13"/>
  <c r="O17" i="16" s="1"/>
  <c r="N15" i="13"/>
  <c r="P17" i="16" s="1"/>
  <c r="O15" i="13"/>
  <c r="Q17" i="16" s="1"/>
  <c r="P15" i="13"/>
  <c r="R17" i="16" s="1"/>
  <c r="Q15" i="13"/>
  <c r="S17" i="16" s="1"/>
  <c r="R15" i="13"/>
  <c r="T17" i="16" s="1"/>
  <c r="S15" i="13"/>
  <c r="U17" i="16" s="1"/>
  <c r="T15" i="13"/>
  <c r="V17" i="16" s="1"/>
  <c r="U15" i="13"/>
  <c r="W17" i="16" s="1"/>
  <c r="V15" i="13"/>
  <c r="X17" i="16" s="1"/>
  <c r="W15" i="13"/>
  <c r="Y17" i="16" s="1"/>
  <c r="X15" i="13"/>
  <c r="Z17" i="16" s="1"/>
  <c r="Y15" i="13"/>
  <c r="AA17" i="16" s="1"/>
  <c r="Z15" i="13"/>
  <c r="AB17" i="16" s="1"/>
  <c r="C16" i="13"/>
  <c r="D16" i="13"/>
  <c r="F18" i="16" s="1"/>
  <c r="E16" i="13"/>
  <c r="F16" i="13"/>
  <c r="H18" i="16" s="1"/>
  <c r="G16" i="13"/>
  <c r="I18" i="16" s="1"/>
  <c r="H16" i="13"/>
  <c r="J18" i="16" s="1"/>
  <c r="I16" i="13"/>
  <c r="K18" i="16" s="1"/>
  <c r="J16" i="13"/>
  <c r="L18" i="16" s="1"/>
  <c r="K16" i="13"/>
  <c r="M18" i="16" s="1"/>
  <c r="L16" i="13"/>
  <c r="N18" i="16" s="1"/>
  <c r="M16" i="13"/>
  <c r="O18" i="16" s="1"/>
  <c r="N16" i="13"/>
  <c r="P18" i="16" s="1"/>
  <c r="O16" i="13"/>
  <c r="Q18" i="16" s="1"/>
  <c r="P16" i="13"/>
  <c r="R18" i="16" s="1"/>
  <c r="Q16" i="13"/>
  <c r="S18" i="16" s="1"/>
  <c r="R16" i="13"/>
  <c r="T18" i="16" s="1"/>
  <c r="S16" i="13"/>
  <c r="U18" i="16" s="1"/>
  <c r="T16" i="13"/>
  <c r="V18" i="16" s="1"/>
  <c r="U16" i="13"/>
  <c r="W18" i="16" s="1"/>
  <c r="V16" i="13"/>
  <c r="X18" i="16" s="1"/>
  <c r="W16" i="13"/>
  <c r="Y18" i="16" s="1"/>
  <c r="X16" i="13"/>
  <c r="Z18" i="16" s="1"/>
  <c r="Y16" i="13"/>
  <c r="AA18" i="16" s="1"/>
  <c r="Z16" i="13"/>
  <c r="AB18" i="16" s="1"/>
  <c r="C17" i="13"/>
  <c r="D17" i="13"/>
  <c r="F19" i="16" s="1"/>
  <c r="E17" i="13"/>
  <c r="F17" i="13"/>
  <c r="H19" i="16" s="1"/>
  <c r="G17" i="13"/>
  <c r="I19" i="16" s="1"/>
  <c r="H17" i="13"/>
  <c r="J19" i="16" s="1"/>
  <c r="I17" i="13"/>
  <c r="K19" i="16" s="1"/>
  <c r="J17" i="13"/>
  <c r="L19" i="16" s="1"/>
  <c r="K17" i="13"/>
  <c r="M19" i="16" s="1"/>
  <c r="L17" i="13"/>
  <c r="N19" i="16" s="1"/>
  <c r="M17" i="13"/>
  <c r="O19" i="16" s="1"/>
  <c r="N17" i="13"/>
  <c r="P19" i="16" s="1"/>
  <c r="O17" i="13"/>
  <c r="Q19" i="16" s="1"/>
  <c r="P17" i="13"/>
  <c r="R19" i="16" s="1"/>
  <c r="Q17" i="13"/>
  <c r="S19" i="16" s="1"/>
  <c r="R17" i="13"/>
  <c r="T19" i="16" s="1"/>
  <c r="S17" i="13"/>
  <c r="U19" i="16" s="1"/>
  <c r="T17" i="13"/>
  <c r="V19" i="16" s="1"/>
  <c r="U17" i="13"/>
  <c r="W19" i="16" s="1"/>
  <c r="V17" i="13"/>
  <c r="X19" i="16" s="1"/>
  <c r="W17" i="13"/>
  <c r="Y19" i="16" s="1"/>
  <c r="X17" i="13"/>
  <c r="Z19" i="16" s="1"/>
  <c r="Y17" i="13"/>
  <c r="AA19" i="16" s="1"/>
  <c r="Z17" i="13"/>
  <c r="AB19" i="16" s="1"/>
  <c r="C18" i="13"/>
  <c r="D18" i="13"/>
  <c r="F20" i="16" s="1"/>
  <c r="E18" i="13"/>
  <c r="F18" i="13"/>
  <c r="H20" i="16" s="1"/>
  <c r="G18" i="13"/>
  <c r="I20" i="16" s="1"/>
  <c r="H18" i="13"/>
  <c r="J20" i="16" s="1"/>
  <c r="I18" i="13"/>
  <c r="K20" i="16" s="1"/>
  <c r="J18" i="13"/>
  <c r="L20" i="16" s="1"/>
  <c r="K18" i="13"/>
  <c r="M20" i="16" s="1"/>
  <c r="L18" i="13"/>
  <c r="N20" i="16" s="1"/>
  <c r="M18" i="13"/>
  <c r="O20" i="16" s="1"/>
  <c r="N18" i="13"/>
  <c r="P20" i="16" s="1"/>
  <c r="O18" i="13"/>
  <c r="Q20" i="16" s="1"/>
  <c r="P18" i="13"/>
  <c r="R20" i="16" s="1"/>
  <c r="Q18" i="13"/>
  <c r="S20" i="16" s="1"/>
  <c r="R18" i="13"/>
  <c r="T20" i="16" s="1"/>
  <c r="S18" i="13"/>
  <c r="U20" i="16" s="1"/>
  <c r="T18" i="13"/>
  <c r="V20" i="16" s="1"/>
  <c r="U18" i="13"/>
  <c r="W20" i="16" s="1"/>
  <c r="V18" i="13"/>
  <c r="X20" i="16" s="1"/>
  <c r="W18" i="13"/>
  <c r="Y20" i="16" s="1"/>
  <c r="X18" i="13"/>
  <c r="Z20" i="16" s="1"/>
  <c r="Y18" i="13"/>
  <c r="AA20" i="16" s="1"/>
  <c r="Z18" i="13"/>
  <c r="AB20" i="16" s="1"/>
  <c r="C19" i="13"/>
  <c r="D19" i="13"/>
  <c r="F21" i="16" s="1"/>
  <c r="E19" i="13"/>
  <c r="F19" i="13"/>
  <c r="H21" i="16" s="1"/>
  <c r="G19" i="13"/>
  <c r="I21" i="16" s="1"/>
  <c r="H19" i="13"/>
  <c r="J21" i="16" s="1"/>
  <c r="I19" i="13"/>
  <c r="K21" i="16" s="1"/>
  <c r="J19" i="13"/>
  <c r="L21" i="16" s="1"/>
  <c r="K19" i="13"/>
  <c r="M21" i="16" s="1"/>
  <c r="L19" i="13"/>
  <c r="N21" i="16" s="1"/>
  <c r="M19" i="13"/>
  <c r="O21" i="16" s="1"/>
  <c r="N19" i="13"/>
  <c r="P21" i="16" s="1"/>
  <c r="O19" i="13"/>
  <c r="Q21" i="16" s="1"/>
  <c r="P19" i="13"/>
  <c r="R21" i="16" s="1"/>
  <c r="Q19" i="13"/>
  <c r="S21" i="16" s="1"/>
  <c r="R19" i="13"/>
  <c r="T21" i="16" s="1"/>
  <c r="S19" i="13"/>
  <c r="U21" i="16" s="1"/>
  <c r="T19" i="13"/>
  <c r="V21" i="16" s="1"/>
  <c r="U19" i="13"/>
  <c r="W21" i="16" s="1"/>
  <c r="V19" i="13"/>
  <c r="X21" i="16" s="1"/>
  <c r="W19" i="13"/>
  <c r="Y21" i="16" s="1"/>
  <c r="X19" i="13"/>
  <c r="Z21" i="16" s="1"/>
  <c r="Y19" i="13"/>
  <c r="AA21" i="16" s="1"/>
  <c r="Z19" i="13"/>
  <c r="AB21" i="16" s="1"/>
  <c r="C20" i="13"/>
  <c r="D20" i="13"/>
  <c r="F22" i="16" s="1"/>
  <c r="E20" i="13"/>
  <c r="F20" i="13"/>
  <c r="H22" i="16" s="1"/>
  <c r="G20" i="13"/>
  <c r="I22" i="16" s="1"/>
  <c r="H20" i="13"/>
  <c r="J22" i="16" s="1"/>
  <c r="I20" i="13"/>
  <c r="K22" i="16" s="1"/>
  <c r="J20" i="13"/>
  <c r="L22" i="16" s="1"/>
  <c r="K20" i="13"/>
  <c r="M22" i="16" s="1"/>
  <c r="L20" i="13"/>
  <c r="N22" i="16" s="1"/>
  <c r="M20" i="13"/>
  <c r="O22" i="16" s="1"/>
  <c r="N20" i="13"/>
  <c r="P22" i="16" s="1"/>
  <c r="O20" i="13"/>
  <c r="Q22" i="16" s="1"/>
  <c r="P20" i="13"/>
  <c r="R22" i="16" s="1"/>
  <c r="Q20" i="13"/>
  <c r="S22" i="16" s="1"/>
  <c r="R20" i="13"/>
  <c r="T22" i="16" s="1"/>
  <c r="S20" i="13"/>
  <c r="U22" i="16" s="1"/>
  <c r="T20" i="13"/>
  <c r="V22" i="16" s="1"/>
  <c r="U20" i="13"/>
  <c r="W22" i="16" s="1"/>
  <c r="V20" i="13"/>
  <c r="X22" i="16" s="1"/>
  <c r="W20" i="13"/>
  <c r="Y22" i="16" s="1"/>
  <c r="X20" i="13"/>
  <c r="Z22" i="16" s="1"/>
  <c r="Y20" i="13"/>
  <c r="AA22" i="16" s="1"/>
  <c r="Z20" i="13"/>
  <c r="AB22" i="16" s="1"/>
  <c r="C21" i="13"/>
  <c r="D21" i="13"/>
  <c r="F23" i="16" s="1"/>
  <c r="E21" i="13"/>
  <c r="F21" i="13"/>
  <c r="H23" i="16" s="1"/>
  <c r="G21" i="13"/>
  <c r="I23" i="16" s="1"/>
  <c r="H21" i="13"/>
  <c r="J23" i="16" s="1"/>
  <c r="I21" i="13"/>
  <c r="K23" i="16" s="1"/>
  <c r="J21" i="13"/>
  <c r="L23" i="16" s="1"/>
  <c r="K21" i="13"/>
  <c r="M23" i="16" s="1"/>
  <c r="L21" i="13"/>
  <c r="N23" i="16" s="1"/>
  <c r="M21" i="13"/>
  <c r="O23" i="16" s="1"/>
  <c r="N21" i="13"/>
  <c r="P23" i="16" s="1"/>
  <c r="O21" i="13"/>
  <c r="Q23" i="16" s="1"/>
  <c r="P21" i="13"/>
  <c r="R23" i="16" s="1"/>
  <c r="Q21" i="13"/>
  <c r="S23" i="16" s="1"/>
  <c r="R21" i="13"/>
  <c r="T23" i="16" s="1"/>
  <c r="S21" i="13"/>
  <c r="U23" i="16" s="1"/>
  <c r="T21" i="13"/>
  <c r="V23" i="16" s="1"/>
  <c r="U21" i="13"/>
  <c r="W23" i="16" s="1"/>
  <c r="V21" i="13"/>
  <c r="X23" i="16" s="1"/>
  <c r="W21" i="13"/>
  <c r="Y23" i="16" s="1"/>
  <c r="X21" i="13"/>
  <c r="Z23" i="16" s="1"/>
  <c r="Y21" i="13"/>
  <c r="AA23" i="16" s="1"/>
  <c r="Z21" i="13"/>
  <c r="AB23" i="16" s="1"/>
  <c r="C22" i="13"/>
  <c r="D22" i="13"/>
  <c r="F24" i="16" s="1"/>
  <c r="E22" i="13"/>
  <c r="F22" i="13"/>
  <c r="H24" i="16" s="1"/>
  <c r="G22" i="13"/>
  <c r="I24" i="16" s="1"/>
  <c r="H22" i="13"/>
  <c r="J24" i="16" s="1"/>
  <c r="I22" i="13"/>
  <c r="K24" i="16" s="1"/>
  <c r="J22" i="13"/>
  <c r="L24" i="16" s="1"/>
  <c r="K22" i="13"/>
  <c r="M24" i="16" s="1"/>
  <c r="L22" i="13"/>
  <c r="N24" i="16" s="1"/>
  <c r="M22" i="13"/>
  <c r="O24" i="16" s="1"/>
  <c r="N22" i="13"/>
  <c r="P24" i="16" s="1"/>
  <c r="O22" i="13"/>
  <c r="Q24" i="16" s="1"/>
  <c r="P22" i="13"/>
  <c r="R24" i="16" s="1"/>
  <c r="Q22" i="13"/>
  <c r="S24" i="16" s="1"/>
  <c r="R22" i="13"/>
  <c r="T24" i="16" s="1"/>
  <c r="S22" i="13"/>
  <c r="U24" i="16" s="1"/>
  <c r="T22" i="13"/>
  <c r="V24" i="16" s="1"/>
  <c r="U22" i="13"/>
  <c r="W24" i="16" s="1"/>
  <c r="V22" i="13"/>
  <c r="X24" i="16" s="1"/>
  <c r="W22" i="13"/>
  <c r="Y24" i="16" s="1"/>
  <c r="X22" i="13"/>
  <c r="Z24" i="16" s="1"/>
  <c r="Y22" i="13"/>
  <c r="AA24" i="16" s="1"/>
  <c r="Z22" i="13"/>
  <c r="AB24" i="16" s="1"/>
  <c r="C23" i="13"/>
  <c r="D23" i="13"/>
  <c r="F25" i="16" s="1"/>
  <c r="E23" i="13"/>
  <c r="F23" i="13"/>
  <c r="H25" i="16" s="1"/>
  <c r="G23" i="13"/>
  <c r="I25" i="16" s="1"/>
  <c r="H23" i="13"/>
  <c r="J25" i="16" s="1"/>
  <c r="I23" i="13"/>
  <c r="K25" i="16" s="1"/>
  <c r="J23" i="13"/>
  <c r="L25" i="16" s="1"/>
  <c r="K23" i="13"/>
  <c r="M25" i="16" s="1"/>
  <c r="L23" i="13"/>
  <c r="N25" i="16" s="1"/>
  <c r="M23" i="13"/>
  <c r="O25" i="16" s="1"/>
  <c r="N23" i="13"/>
  <c r="P25" i="16" s="1"/>
  <c r="O23" i="13"/>
  <c r="Q25" i="16" s="1"/>
  <c r="P23" i="13"/>
  <c r="R25" i="16" s="1"/>
  <c r="Q23" i="13"/>
  <c r="S25" i="16" s="1"/>
  <c r="R23" i="13"/>
  <c r="T25" i="16" s="1"/>
  <c r="S23" i="13"/>
  <c r="U25" i="16" s="1"/>
  <c r="T23" i="13"/>
  <c r="V25" i="16" s="1"/>
  <c r="U23" i="13"/>
  <c r="W25" i="16" s="1"/>
  <c r="V23" i="13"/>
  <c r="X25" i="16" s="1"/>
  <c r="W23" i="13"/>
  <c r="Y25" i="16" s="1"/>
  <c r="X23" i="13"/>
  <c r="Z25" i="16" s="1"/>
  <c r="Y23" i="13"/>
  <c r="AA25" i="16" s="1"/>
  <c r="Z23" i="13"/>
  <c r="AB25" i="16" s="1"/>
  <c r="C24" i="13"/>
  <c r="D24" i="13"/>
  <c r="F26" i="16" s="1"/>
  <c r="E24" i="13"/>
  <c r="F24" i="13"/>
  <c r="H26" i="16" s="1"/>
  <c r="G24" i="13"/>
  <c r="I26" i="16" s="1"/>
  <c r="H24" i="13"/>
  <c r="J26" i="16" s="1"/>
  <c r="I24" i="13"/>
  <c r="K26" i="16" s="1"/>
  <c r="J24" i="13"/>
  <c r="L26" i="16" s="1"/>
  <c r="K24" i="13"/>
  <c r="M26" i="16" s="1"/>
  <c r="L24" i="13"/>
  <c r="N26" i="16" s="1"/>
  <c r="M24" i="13"/>
  <c r="O26" i="16" s="1"/>
  <c r="N24" i="13"/>
  <c r="P26" i="16" s="1"/>
  <c r="O24" i="13"/>
  <c r="Q26" i="16" s="1"/>
  <c r="P24" i="13"/>
  <c r="R26" i="16" s="1"/>
  <c r="Q24" i="13"/>
  <c r="S26" i="16" s="1"/>
  <c r="R24" i="13"/>
  <c r="T26" i="16" s="1"/>
  <c r="S24" i="13"/>
  <c r="U26" i="16" s="1"/>
  <c r="T24" i="13"/>
  <c r="V26" i="16" s="1"/>
  <c r="U24" i="13"/>
  <c r="W26" i="16" s="1"/>
  <c r="V24" i="13"/>
  <c r="X26" i="16" s="1"/>
  <c r="W24" i="13"/>
  <c r="Y26" i="16" s="1"/>
  <c r="X24" i="13"/>
  <c r="Z26" i="16" s="1"/>
  <c r="Y24" i="13"/>
  <c r="AA26" i="16" s="1"/>
  <c r="Z24" i="13"/>
  <c r="AB26" i="16" s="1"/>
  <c r="C25" i="13"/>
  <c r="D25" i="13"/>
  <c r="F27" i="16" s="1"/>
  <c r="E25" i="13"/>
  <c r="F25" i="13"/>
  <c r="H27" i="16" s="1"/>
  <c r="G25" i="13"/>
  <c r="I27" i="16" s="1"/>
  <c r="H25" i="13"/>
  <c r="J27" i="16" s="1"/>
  <c r="I25" i="13"/>
  <c r="K27" i="16" s="1"/>
  <c r="J25" i="13"/>
  <c r="L27" i="16" s="1"/>
  <c r="K25" i="13"/>
  <c r="M27" i="16" s="1"/>
  <c r="L25" i="13"/>
  <c r="N27" i="16" s="1"/>
  <c r="M25" i="13"/>
  <c r="O27" i="16" s="1"/>
  <c r="N25" i="13"/>
  <c r="P27" i="16" s="1"/>
  <c r="O25" i="13"/>
  <c r="Q27" i="16" s="1"/>
  <c r="P25" i="13"/>
  <c r="R27" i="16" s="1"/>
  <c r="Q25" i="13"/>
  <c r="S27" i="16" s="1"/>
  <c r="R25" i="13"/>
  <c r="T27" i="16" s="1"/>
  <c r="S25" i="13"/>
  <c r="U27" i="16" s="1"/>
  <c r="T25" i="13"/>
  <c r="V27" i="16" s="1"/>
  <c r="U25" i="13"/>
  <c r="W27" i="16" s="1"/>
  <c r="V25" i="13"/>
  <c r="X27" i="16" s="1"/>
  <c r="W25" i="13"/>
  <c r="Y27" i="16" s="1"/>
  <c r="X25" i="13"/>
  <c r="Z27" i="16" s="1"/>
  <c r="Y25" i="13"/>
  <c r="AA27" i="16" s="1"/>
  <c r="Z25" i="13"/>
  <c r="AB27" i="16" s="1"/>
  <c r="C26" i="13"/>
  <c r="D26" i="13"/>
  <c r="F28" i="16" s="1"/>
  <c r="E26" i="13"/>
  <c r="F26" i="13"/>
  <c r="H28" i="16" s="1"/>
  <c r="G26" i="13"/>
  <c r="I28" i="16" s="1"/>
  <c r="H26" i="13"/>
  <c r="J28" i="16" s="1"/>
  <c r="I26" i="13"/>
  <c r="K28" i="16" s="1"/>
  <c r="J26" i="13"/>
  <c r="L28" i="16" s="1"/>
  <c r="K26" i="13"/>
  <c r="M28" i="16" s="1"/>
  <c r="L26" i="13"/>
  <c r="N28" i="16" s="1"/>
  <c r="M26" i="13"/>
  <c r="O28" i="16" s="1"/>
  <c r="N26" i="13"/>
  <c r="P28" i="16" s="1"/>
  <c r="O26" i="13"/>
  <c r="Q28" i="16" s="1"/>
  <c r="P26" i="13"/>
  <c r="R28" i="16" s="1"/>
  <c r="Q26" i="13"/>
  <c r="S28" i="16" s="1"/>
  <c r="R26" i="13"/>
  <c r="T28" i="16" s="1"/>
  <c r="S26" i="13"/>
  <c r="U28" i="16" s="1"/>
  <c r="T26" i="13"/>
  <c r="V28" i="16" s="1"/>
  <c r="U26" i="13"/>
  <c r="W28" i="16" s="1"/>
  <c r="V26" i="13"/>
  <c r="X28" i="16" s="1"/>
  <c r="W26" i="13"/>
  <c r="Y28" i="16" s="1"/>
  <c r="X26" i="13"/>
  <c r="Z28" i="16" s="1"/>
  <c r="Y26" i="13"/>
  <c r="AA28" i="16" s="1"/>
  <c r="Z26" i="13"/>
  <c r="AB28" i="16" s="1"/>
  <c r="C27" i="13"/>
  <c r="D27" i="13"/>
  <c r="F29" i="16" s="1"/>
  <c r="E27" i="13"/>
  <c r="F27" i="13"/>
  <c r="H29" i="16" s="1"/>
  <c r="G27" i="13"/>
  <c r="I29" i="16" s="1"/>
  <c r="H27" i="13"/>
  <c r="J29" i="16" s="1"/>
  <c r="I27" i="13"/>
  <c r="K29" i="16" s="1"/>
  <c r="J27" i="13"/>
  <c r="L29" i="16" s="1"/>
  <c r="K27" i="13"/>
  <c r="M29" i="16" s="1"/>
  <c r="L27" i="13"/>
  <c r="N29" i="16" s="1"/>
  <c r="M27" i="13"/>
  <c r="O29" i="16" s="1"/>
  <c r="N27" i="13"/>
  <c r="P29" i="16" s="1"/>
  <c r="O27" i="13"/>
  <c r="Q29" i="16" s="1"/>
  <c r="P27" i="13"/>
  <c r="R29" i="16" s="1"/>
  <c r="Q27" i="13"/>
  <c r="S29" i="16" s="1"/>
  <c r="R27" i="13"/>
  <c r="T29" i="16" s="1"/>
  <c r="S27" i="13"/>
  <c r="U29" i="16" s="1"/>
  <c r="T27" i="13"/>
  <c r="V29" i="16" s="1"/>
  <c r="U27" i="13"/>
  <c r="W29" i="16" s="1"/>
  <c r="V27" i="13"/>
  <c r="X29" i="16" s="1"/>
  <c r="W27" i="13"/>
  <c r="Y29" i="16" s="1"/>
  <c r="X27" i="13"/>
  <c r="Z29" i="16" s="1"/>
  <c r="Y27" i="13"/>
  <c r="AA29" i="16" s="1"/>
  <c r="Z27" i="13"/>
  <c r="AB29" i="16" s="1"/>
  <c r="C28" i="13"/>
  <c r="D28" i="13"/>
  <c r="F30" i="16" s="1"/>
  <c r="E28" i="13"/>
  <c r="F28" i="13"/>
  <c r="H30" i="16" s="1"/>
  <c r="G28" i="13"/>
  <c r="I30" i="16" s="1"/>
  <c r="H28" i="13"/>
  <c r="J30" i="16" s="1"/>
  <c r="I28" i="13"/>
  <c r="K30" i="16" s="1"/>
  <c r="J28" i="13"/>
  <c r="L30" i="16" s="1"/>
  <c r="K28" i="13"/>
  <c r="M30" i="16" s="1"/>
  <c r="L28" i="13"/>
  <c r="N30" i="16" s="1"/>
  <c r="M28" i="13"/>
  <c r="O30" i="16" s="1"/>
  <c r="N28" i="13"/>
  <c r="P30" i="16" s="1"/>
  <c r="O28" i="13"/>
  <c r="Q30" i="16" s="1"/>
  <c r="P28" i="13"/>
  <c r="R30" i="16" s="1"/>
  <c r="Q28" i="13"/>
  <c r="S30" i="16" s="1"/>
  <c r="R28" i="13"/>
  <c r="T30" i="16" s="1"/>
  <c r="S28" i="13"/>
  <c r="U30" i="16" s="1"/>
  <c r="T28" i="13"/>
  <c r="V30" i="16" s="1"/>
  <c r="U28" i="13"/>
  <c r="W30" i="16" s="1"/>
  <c r="V28" i="13"/>
  <c r="X30" i="16" s="1"/>
  <c r="W28" i="13"/>
  <c r="Y30" i="16" s="1"/>
  <c r="X28" i="13"/>
  <c r="Z30" i="16" s="1"/>
  <c r="Y28" i="13"/>
  <c r="AA30" i="16" s="1"/>
  <c r="Z28" i="13"/>
  <c r="AB30" i="16" s="1"/>
  <c r="C29" i="13"/>
  <c r="D29" i="13"/>
  <c r="F31" i="16" s="1"/>
  <c r="E29" i="13"/>
  <c r="F29" i="13"/>
  <c r="H31" i="16" s="1"/>
  <c r="G29" i="13"/>
  <c r="I31" i="16" s="1"/>
  <c r="H29" i="13"/>
  <c r="J31" i="16" s="1"/>
  <c r="I29" i="13"/>
  <c r="K31" i="16" s="1"/>
  <c r="J29" i="13"/>
  <c r="L31" i="16" s="1"/>
  <c r="K29" i="13"/>
  <c r="M31" i="16" s="1"/>
  <c r="L29" i="13"/>
  <c r="N31" i="16" s="1"/>
  <c r="M29" i="13"/>
  <c r="O31" i="16" s="1"/>
  <c r="N29" i="13"/>
  <c r="P31" i="16" s="1"/>
  <c r="O29" i="13"/>
  <c r="Q31" i="16" s="1"/>
  <c r="P29" i="13"/>
  <c r="R31" i="16" s="1"/>
  <c r="Q29" i="13"/>
  <c r="S31" i="16" s="1"/>
  <c r="R29" i="13"/>
  <c r="T31" i="16" s="1"/>
  <c r="S29" i="13"/>
  <c r="U31" i="16" s="1"/>
  <c r="T29" i="13"/>
  <c r="V31" i="16" s="1"/>
  <c r="U29" i="13"/>
  <c r="W31" i="16" s="1"/>
  <c r="V29" i="13"/>
  <c r="X31" i="16" s="1"/>
  <c r="W29" i="13"/>
  <c r="Y31" i="16" s="1"/>
  <c r="X29" i="13"/>
  <c r="Z31" i="16" s="1"/>
  <c r="Y29" i="13"/>
  <c r="AA31" i="16" s="1"/>
  <c r="Z29" i="13"/>
  <c r="AB31" i="16" s="1"/>
  <c r="C30" i="13"/>
  <c r="D30" i="13"/>
  <c r="F32" i="16" s="1"/>
  <c r="E30" i="13"/>
  <c r="F30" i="13"/>
  <c r="H32" i="16" s="1"/>
  <c r="G30" i="13"/>
  <c r="I32" i="16" s="1"/>
  <c r="H30" i="13"/>
  <c r="J32" i="16" s="1"/>
  <c r="I30" i="13"/>
  <c r="K32" i="16" s="1"/>
  <c r="J30" i="13"/>
  <c r="L32" i="16" s="1"/>
  <c r="K30" i="13"/>
  <c r="M32" i="16" s="1"/>
  <c r="L30" i="13"/>
  <c r="N32" i="16" s="1"/>
  <c r="M30" i="13"/>
  <c r="O32" i="16" s="1"/>
  <c r="N30" i="13"/>
  <c r="P32" i="16" s="1"/>
  <c r="O30" i="13"/>
  <c r="Q32" i="16" s="1"/>
  <c r="P30" i="13"/>
  <c r="R32" i="16" s="1"/>
  <c r="Q30" i="13"/>
  <c r="S32" i="16" s="1"/>
  <c r="R30" i="13"/>
  <c r="T32" i="16" s="1"/>
  <c r="S30" i="13"/>
  <c r="U32" i="16" s="1"/>
  <c r="T30" i="13"/>
  <c r="V32" i="16" s="1"/>
  <c r="U30" i="13"/>
  <c r="W32" i="16" s="1"/>
  <c r="V30" i="13"/>
  <c r="X32" i="16" s="1"/>
  <c r="W30" i="13"/>
  <c r="Y32" i="16" s="1"/>
  <c r="X30" i="13"/>
  <c r="Z32" i="16" s="1"/>
  <c r="Y30" i="13"/>
  <c r="AA32" i="16" s="1"/>
  <c r="Z30" i="13"/>
  <c r="AB32" i="16" s="1"/>
  <c r="C31" i="13"/>
  <c r="D31" i="13"/>
  <c r="F33" i="16" s="1"/>
  <c r="E31" i="13"/>
  <c r="F31" i="13"/>
  <c r="H33" i="16" s="1"/>
  <c r="G31" i="13"/>
  <c r="I33" i="16" s="1"/>
  <c r="H31" i="13"/>
  <c r="J33" i="16" s="1"/>
  <c r="I31" i="13"/>
  <c r="K33" i="16" s="1"/>
  <c r="J31" i="13"/>
  <c r="L33" i="16" s="1"/>
  <c r="K31" i="13"/>
  <c r="M33" i="16" s="1"/>
  <c r="L31" i="13"/>
  <c r="N33" i="16" s="1"/>
  <c r="M31" i="13"/>
  <c r="O33" i="16" s="1"/>
  <c r="N31" i="13"/>
  <c r="P33" i="16" s="1"/>
  <c r="O31" i="13"/>
  <c r="Q33" i="16" s="1"/>
  <c r="P31" i="13"/>
  <c r="R33" i="16" s="1"/>
  <c r="Q31" i="13"/>
  <c r="S33" i="16" s="1"/>
  <c r="R31" i="13"/>
  <c r="T33" i="16" s="1"/>
  <c r="S31" i="13"/>
  <c r="U33" i="16" s="1"/>
  <c r="T31" i="13"/>
  <c r="V33" i="16" s="1"/>
  <c r="U31" i="13"/>
  <c r="W33" i="16" s="1"/>
  <c r="V31" i="13"/>
  <c r="X33" i="16" s="1"/>
  <c r="W31" i="13"/>
  <c r="Y33" i="16" s="1"/>
  <c r="X31" i="13"/>
  <c r="Z33" i="16" s="1"/>
  <c r="Y31" i="13"/>
  <c r="AA33" i="16" s="1"/>
  <c r="Z31" i="13"/>
  <c r="AB33" i="16" s="1"/>
  <c r="C32" i="13"/>
  <c r="D32" i="13"/>
  <c r="F34" i="16" s="1"/>
  <c r="E32" i="13"/>
  <c r="F32" i="13"/>
  <c r="H34" i="16" s="1"/>
  <c r="G32" i="13"/>
  <c r="I34" i="16" s="1"/>
  <c r="H32" i="13"/>
  <c r="J34" i="16" s="1"/>
  <c r="I32" i="13"/>
  <c r="K34" i="16" s="1"/>
  <c r="J32" i="13"/>
  <c r="L34" i="16" s="1"/>
  <c r="K32" i="13"/>
  <c r="M34" i="16" s="1"/>
  <c r="L32" i="13"/>
  <c r="N34" i="16" s="1"/>
  <c r="M32" i="13"/>
  <c r="O34" i="16" s="1"/>
  <c r="N32" i="13"/>
  <c r="P34" i="16" s="1"/>
  <c r="O32" i="13"/>
  <c r="Q34" i="16" s="1"/>
  <c r="P32" i="13"/>
  <c r="R34" i="16" s="1"/>
  <c r="Q32" i="13"/>
  <c r="S34" i="16" s="1"/>
  <c r="R32" i="13"/>
  <c r="T34" i="16" s="1"/>
  <c r="S32" i="13"/>
  <c r="U34" i="16" s="1"/>
  <c r="T32" i="13"/>
  <c r="V34" i="16" s="1"/>
  <c r="U32" i="13"/>
  <c r="W34" i="16" s="1"/>
  <c r="V32" i="13"/>
  <c r="X34" i="16" s="1"/>
  <c r="W32" i="13"/>
  <c r="Y34" i="16" s="1"/>
  <c r="X32" i="13"/>
  <c r="Z34" i="16" s="1"/>
  <c r="Y32" i="13"/>
  <c r="AA34" i="16" s="1"/>
  <c r="Z32" i="13"/>
  <c r="AB34" i="16" s="1"/>
  <c r="C33" i="13"/>
  <c r="D33" i="13"/>
  <c r="F35" i="16" s="1"/>
  <c r="E33" i="13"/>
  <c r="F33" i="13"/>
  <c r="H35" i="16" s="1"/>
  <c r="G33" i="13"/>
  <c r="I35" i="16" s="1"/>
  <c r="H33" i="13"/>
  <c r="J35" i="16" s="1"/>
  <c r="I33" i="13"/>
  <c r="K35" i="16" s="1"/>
  <c r="J33" i="13"/>
  <c r="L35" i="16" s="1"/>
  <c r="K33" i="13"/>
  <c r="M35" i="16" s="1"/>
  <c r="L33" i="13"/>
  <c r="N35" i="16" s="1"/>
  <c r="M33" i="13"/>
  <c r="O35" i="16" s="1"/>
  <c r="N33" i="13"/>
  <c r="P35" i="16" s="1"/>
  <c r="O33" i="13"/>
  <c r="Q35" i="16" s="1"/>
  <c r="P33" i="13"/>
  <c r="R35" i="16" s="1"/>
  <c r="Q33" i="13"/>
  <c r="S35" i="16" s="1"/>
  <c r="R33" i="13"/>
  <c r="T35" i="16" s="1"/>
  <c r="S33" i="13"/>
  <c r="U35" i="16" s="1"/>
  <c r="T33" i="13"/>
  <c r="V35" i="16" s="1"/>
  <c r="U33" i="13"/>
  <c r="W35" i="16" s="1"/>
  <c r="V33" i="13"/>
  <c r="X35" i="16" s="1"/>
  <c r="W33" i="13"/>
  <c r="Y35" i="16" s="1"/>
  <c r="X33" i="13"/>
  <c r="Z35" i="16" s="1"/>
  <c r="Y33" i="13"/>
  <c r="AA35" i="16" s="1"/>
  <c r="Z33" i="13"/>
  <c r="AB35" i="16" s="1"/>
  <c r="C34" i="13"/>
  <c r="D34" i="13"/>
  <c r="F36" i="16" s="1"/>
  <c r="E34" i="13"/>
  <c r="F34" i="13"/>
  <c r="H36" i="16" s="1"/>
  <c r="G34" i="13"/>
  <c r="I36" i="16" s="1"/>
  <c r="H34" i="13"/>
  <c r="J36" i="16" s="1"/>
  <c r="I34" i="13"/>
  <c r="K36" i="16" s="1"/>
  <c r="J34" i="13"/>
  <c r="L36" i="16" s="1"/>
  <c r="K34" i="13"/>
  <c r="M36" i="16" s="1"/>
  <c r="L34" i="13"/>
  <c r="N36" i="16" s="1"/>
  <c r="M34" i="13"/>
  <c r="O36" i="16" s="1"/>
  <c r="N34" i="13"/>
  <c r="P36" i="16" s="1"/>
  <c r="O34" i="13"/>
  <c r="Q36" i="16" s="1"/>
  <c r="P34" i="13"/>
  <c r="R36" i="16" s="1"/>
  <c r="Q34" i="13"/>
  <c r="S36" i="16" s="1"/>
  <c r="R34" i="13"/>
  <c r="T36" i="16" s="1"/>
  <c r="S34" i="13"/>
  <c r="U36" i="16" s="1"/>
  <c r="T34" i="13"/>
  <c r="V36" i="16" s="1"/>
  <c r="U34" i="13"/>
  <c r="W36" i="16" s="1"/>
  <c r="V34" i="13"/>
  <c r="X36" i="16" s="1"/>
  <c r="W34" i="13"/>
  <c r="Y36" i="16" s="1"/>
  <c r="X34" i="13"/>
  <c r="Z36" i="16" s="1"/>
  <c r="Y34" i="13"/>
  <c r="AA36" i="16" s="1"/>
  <c r="Z34" i="13"/>
  <c r="AB36" i="16" s="1"/>
  <c r="C35" i="13"/>
  <c r="D35" i="13"/>
  <c r="F37" i="16" s="1"/>
  <c r="E35" i="13"/>
  <c r="F35" i="13"/>
  <c r="H37" i="16" s="1"/>
  <c r="G35" i="13"/>
  <c r="I37" i="16" s="1"/>
  <c r="H35" i="13"/>
  <c r="J37" i="16" s="1"/>
  <c r="I35" i="13"/>
  <c r="K37" i="16" s="1"/>
  <c r="J35" i="13"/>
  <c r="L37" i="16" s="1"/>
  <c r="K35" i="13"/>
  <c r="M37" i="16" s="1"/>
  <c r="L35" i="13"/>
  <c r="N37" i="16" s="1"/>
  <c r="M35" i="13"/>
  <c r="O37" i="16" s="1"/>
  <c r="N35" i="13"/>
  <c r="P37" i="16" s="1"/>
  <c r="O35" i="13"/>
  <c r="Q37" i="16" s="1"/>
  <c r="P35" i="13"/>
  <c r="R37" i="16" s="1"/>
  <c r="Q35" i="13"/>
  <c r="S37" i="16" s="1"/>
  <c r="R35" i="13"/>
  <c r="T37" i="16" s="1"/>
  <c r="S35" i="13"/>
  <c r="U37" i="16" s="1"/>
  <c r="T35" i="13"/>
  <c r="V37" i="16" s="1"/>
  <c r="U35" i="13"/>
  <c r="W37" i="16" s="1"/>
  <c r="V35" i="13"/>
  <c r="X37" i="16" s="1"/>
  <c r="W35" i="13"/>
  <c r="Y37" i="16" s="1"/>
  <c r="X35" i="13"/>
  <c r="Z37" i="16" s="1"/>
  <c r="Y35" i="13"/>
  <c r="AA37" i="16" s="1"/>
  <c r="Z35" i="13"/>
  <c r="AB37" i="16" s="1"/>
  <c r="C36" i="13"/>
  <c r="D36" i="13"/>
  <c r="F38" i="16" s="1"/>
  <c r="E36" i="13"/>
  <c r="F36" i="13"/>
  <c r="H38" i="16" s="1"/>
  <c r="G36" i="13"/>
  <c r="I38" i="16" s="1"/>
  <c r="H36" i="13"/>
  <c r="J38" i="16" s="1"/>
  <c r="I36" i="13"/>
  <c r="K38" i="16" s="1"/>
  <c r="J36" i="13"/>
  <c r="L38" i="16" s="1"/>
  <c r="K36" i="13"/>
  <c r="M38" i="16" s="1"/>
  <c r="L36" i="13"/>
  <c r="N38" i="16" s="1"/>
  <c r="M36" i="13"/>
  <c r="O38" i="16" s="1"/>
  <c r="N36" i="13"/>
  <c r="P38" i="16" s="1"/>
  <c r="O36" i="13"/>
  <c r="Q38" i="16" s="1"/>
  <c r="P36" i="13"/>
  <c r="R38" i="16" s="1"/>
  <c r="Q36" i="13"/>
  <c r="S38" i="16" s="1"/>
  <c r="R36" i="13"/>
  <c r="T38" i="16" s="1"/>
  <c r="S36" i="13"/>
  <c r="U38" i="16" s="1"/>
  <c r="T36" i="13"/>
  <c r="V38" i="16" s="1"/>
  <c r="U36" i="13"/>
  <c r="W38" i="16" s="1"/>
  <c r="V36" i="13"/>
  <c r="X38" i="16" s="1"/>
  <c r="W36" i="13"/>
  <c r="Y38" i="16" s="1"/>
  <c r="X36" i="13"/>
  <c r="Z38" i="16" s="1"/>
  <c r="Y36" i="13"/>
  <c r="AA38" i="16" s="1"/>
  <c r="Z36" i="13"/>
  <c r="AB38" i="16" s="1"/>
  <c r="C37" i="13"/>
  <c r="D37" i="13"/>
  <c r="F39" i="16" s="1"/>
  <c r="E37" i="13"/>
  <c r="F37" i="13"/>
  <c r="H39" i="16" s="1"/>
  <c r="G37" i="13"/>
  <c r="I39" i="16" s="1"/>
  <c r="H37" i="13"/>
  <c r="J39" i="16" s="1"/>
  <c r="I37" i="13"/>
  <c r="K39" i="16" s="1"/>
  <c r="J37" i="13"/>
  <c r="L39" i="16" s="1"/>
  <c r="K37" i="13"/>
  <c r="M39" i="16" s="1"/>
  <c r="L37" i="13"/>
  <c r="N39" i="16" s="1"/>
  <c r="M37" i="13"/>
  <c r="O39" i="16" s="1"/>
  <c r="N37" i="13"/>
  <c r="P39" i="16" s="1"/>
  <c r="O37" i="13"/>
  <c r="Q39" i="16" s="1"/>
  <c r="P37" i="13"/>
  <c r="R39" i="16" s="1"/>
  <c r="Q37" i="13"/>
  <c r="S39" i="16" s="1"/>
  <c r="R37" i="13"/>
  <c r="T39" i="16" s="1"/>
  <c r="S37" i="13"/>
  <c r="U39" i="16" s="1"/>
  <c r="T37" i="13"/>
  <c r="V39" i="16" s="1"/>
  <c r="U37" i="13"/>
  <c r="W39" i="16" s="1"/>
  <c r="V37" i="13"/>
  <c r="X39" i="16" s="1"/>
  <c r="W37" i="13"/>
  <c r="Y39" i="16" s="1"/>
  <c r="X37" i="13"/>
  <c r="Z39" i="16" s="1"/>
  <c r="Y37" i="13"/>
  <c r="AA39" i="16" s="1"/>
  <c r="Z37" i="13"/>
  <c r="AB39" i="16" s="1"/>
  <c r="C38" i="13"/>
  <c r="D38" i="13"/>
  <c r="F40" i="16" s="1"/>
  <c r="E38" i="13"/>
  <c r="F38" i="13"/>
  <c r="H40" i="16" s="1"/>
  <c r="G38" i="13"/>
  <c r="I40" i="16" s="1"/>
  <c r="H38" i="13"/>
  <c r="J40" i="16" s="1"/>
  <c r="I38" i="13"/>
  <c r="K40" i="16" s="1"/>
  <c r="J38" i="13"/>
  <c r="L40" i="16" s="1"/>
  <c r="K38" i="13"/>
  <c r="M40" i="16" s="1"/>
  <c r="L38" i="13"/>
  <c r="N40" i="16" s="1"/>
  <c r="M38" i="13"/>
  <c r="O40" i="16" s="1"/>
  <c r="N38" i="13"/>
  <c r="P40" i="16" s="1"/>
  <c r="O38" i="13"/>
  <c r="Q40" i="16" s="1"/>
  <c r="P38" i="13"/>
  <c r="R40" i="16" s="1"/>
  <c r="Q38" i="13"/>
  <c r="S40" i="16" s="1"/>
  <c r="R38" i="13"/>
  <c r="T40" i="16" s="1"/>
  <c r="S38" i="13"/>
  <c r="U40" i="16" s="1"/>
  <c r="T38" i="13"/>
  <c r="V40" i="16" s="1"/>
  <c r="U38" i="13"/>
  <c r="W40" i="16" s="1"/>
  <c r="V38" i="13"/>
  <c r="X40" i="16" s="1"/>
  <c r="W38" i="13"/>
  <c r="Y40" i="16" s="1"/>
  <c r="X38" i="13"/>
  <c r="Z40" i="16" s="1"/>
  <c r="Y38" i="13"/>
  <c r="AA40" i="16" s="1"/>
  <c r="Z38" i="13"/>
  <c r="AB40" i="16" s="1"/>
  <c r="C39" i="13"/>
  <c r="D39" i="13"/>
  <c r="F41" i="16" s="1"/>
  <c r="E39" i="13"/>
  <c r="F39" i="13"/>
  <c r="H41" i="16" s="1"/>
  <c r="G39" i="13"/>
  <c r="I41" i="16" s="1"/>
  <c r="H39" i="13"/>
  <c r="J41" i="16" s="1"/>
  <c r="I39" i="13"/>
  <c r="K41" i="16" s="1"/>
  <c r="J39" i="13"/>
  <c r="L41" i="16" s="1"/>
  <c r="K39" i="13"/>
  <c r="M41" i="16" s="1"/>
  <c r="L39" i="13"/>
  <c r="N41" i="16" s="1"/>
  <c r="M39" i="13"/>
  <c r="O41" i="16" s="1"/>
  <c r="N39" i="13"/>
  <c r="P41" i="16" s="1"/>
  <c r="O39" i="13"/>
  <c r="Q41" i="16" s="1"/>
  <c r="P39" i="13"/>
  <c r="R41" i="16" s="1"/>
  <c r="Q39" i="13"/>
  <c r="S41" i="16" s="1"/>
  <c r="R39" i="13"/>
  <c r="T41" i="16" s="1"/>
  <c r="S39" i="13"/>
  <c r="U41" i="16" s="1"/>
  <c r="T39" i="13"/>
  <c r="V41" i="16" s="1"/>
  <c r="U39" i="13"/>
  <c r="W41" i="16" s="1"/>
  <c r="V39" i="13"/>
  <c r="X41" i="16" s="1"/>
  <c r="W39" i="13"/>
  <c r="Y41" i="16" s="1"/>
  <c r="X39" i="13"/>
  <c r="Z41" i="16" s="1"/>
  <c r="Y39" i="13"/>
  <c r="AA41" i="16" s="1"/>
  <c r="Z39" i="13"/>
  <c r="AB41" i="16" s="1"/>
  <c r="C40" i="13"/>
  <c r="D40" i="13"/>
  <c r="F42" i="16" s="1"/>
  <c r="E40" i="13"/>
  <c r="F40" i="13"/>
  <c r="H42" i="16" s="1"/>
  <c r="G40" i="13"/>
  <c r="I42" i="16" s="1"/>
  <c r="H40" i="13"/>
  <c r="J42" i="16" s="1"/>
  <c r="I40" i="13"/>
  <c r="K42" i="16" s="1"/>
  <c r="J40" i="13"/>
  <c r="L42" i="16" s="1"/>
  <c r="K40" i="13"/>
  <c r="M42" i="16" s="1"/>
  <c r="L40" i="13"/>
  <c r="N42" i="16" s="1"/>
  <c r="M40" i="13"/>
  <c r="O42" i="16" s="1"/>
  <c r="N40" i="13"/>
  <c r="P42" i="16" s="1"/>
  <c r="O40" i="13"/>
  <c r="Q42" i="16" s="1"/>
  <c r="P40" i="13"/>
  <c r="R42" i="16" s="1"/>
  <c r="Q40" i="13"/>
  <c r="S42" i="16" s="1"/>
  <c r="R40" i="13"/>
  <c r="T42" i="16" s="1"/>
  <c r="S40" i="13"/>
  <c r="U42" i="16" s="1"/>
  <c r="T40" i="13"/>
  <c r="V42" i="16" s="1"/>
  <c r="U40" i="13"/>
  <c r="W42" i="16" s="1"/>
  <c r="V40" i="13"/>
  <c r="X42" i="16" s="1"/>
  <c r="W40" i="13"/>
  <c r="Y42" i="16" s="1"/>
  <c r="X40" i="13"/>
  <c r="Z42" i="16" s="1"/>
  <c r="Y40" i="13"/>
  <c r="AA42" i="16" s="1"/>
  <c r="Z40" i="13"/>
  <c r="AB42" i="16" s="1"/>
  <c r="C41" i="13"/>
  <c r="D41" i="13"/>
  <c r="F43" i="16" s="1"/>
  <c r="E41" i="13"/>
  <c r="F41" i="13"/>
  <c r="H43" i="16" s="1"/>
  <c r="G41" i="13"/>
  <c r="I43" i="16" s="1"/>
  <c r="H41" i="13"/>
  <c r="J43" i="16" s="1"/>
  <c r="I41" i="13"/>
  <c r="K43" i="16" s="1"/>
  <c r="J41" i="13"/>
  <c r="L43" i="16" s="1"/>
  <c r="K41" i="13"/>
  <c r="M43" i="16" s="1"/>
  <c r="L41" i="13"/>
  <c r="N43" i="16" s="1"/>
  <c r="M41" i="13"/>
  <c r="O43" i="16" s="1"/>
  <c r="N41" i="13"/>
  <c r="P43" i="16" s="1"/>
  <c r="O41" i="13"/>
  <c r="Q43" i="16" s="1"/>
  <c r="P41" i="13"/>
  <c r="R43" i="16" s="1"/>
  <c r="Q41" i="13"/>
  <c r="S43" i="16" s="1"/>
  <c r="R41" i="13"/>
  <c r="T43" i="16" s="1"/>
  <c r="S41" i="13"/>
  <c r="U43" i="16" s="1"/>
  <c r="T41" i="13"/>
  <c r="V43" i="16" s="1"/>
  <c r="U41" i="13"/>
  <c r="W43" i="16" s="1"/>
  <c r="V41" i="13"/>
  <c r="X43" i="16" s="1"/>
  <c r="W41" i="13"/>
  <c r="Y43" i="16" s="1"/>
  <c r="X41" i="13"/>
  <c r="Z43" i="16" s="1"/>
  <c r="Y41" i="13"/>
  <c r="AA43" i="16" s="1"/>
  <c r="Z41" i="13"/>
  <c r="AB43" i="16" s="1"/>
  <c r="C42" i="13"/>
  <c r="D42" i="13"/>
  <c r="F44" i="16" s="1"/>
  <c r="E42" i="13"/>
  <c r="F42" i="13"/>
  <c r="H44" i="16" s="1"/>
  <c r="G42" i="13"/>
  <c r="I44" i="16" s="1"/>
  <c r="H42" i="13"/>
  <c r="J44" i="16" s="1"/>
  <c r="I42" i="13"/>
  <c r="K44" i="16" s="1"/>
  <c r="J42" i="13"/>
  <c r="L44" i="16" s="1"/>
  <c r="K42" i="13"/>
  <c r="M44" i="16" s="1"/>
  <c r="L42" i="13"/>
  <c r="N44" i="16" s="1"/>
  <c r="M42" i="13"/>
  <c r="O44" i="16" s="1"/>
  <c r="N42" i="13"/>
  <c r="P44" i="16" s="1"/>
  <c r="O42" i="13"/>
  <c r="Q44" i="16" s="1"/>
  <c r="P42" i="13"/>
  <c r="R44" i="16" s="1"/>
  <c r="Q42" i="13"/>
  <c r="S44" i="16" s="1"/>
  <c r="R42" i="13"/>
  <c r="T44" i="16" s="1"/>
  <c r="S42" i="13"/>
  <c r="U44" i="16" s="1"/>
  <c r="T42" i="13"/>
  <c r="V44" i="16" s="1"/>
  <c r="U42" i="13"/>
  <c r="W44" i="16" s="1"/>
  <c r="V42" i="13"/>
  <c r="X44" i="16" s="1"/>
  <c r="W42" i="13"/>
  <c r="Y44" i="16" s="1"/>
  <c r="X42" i="13"/>
  <c r="Z44" i="16" s="1"/>
  <c r="Y42" i="13"/>
  <c r="AA44" i="16" s="1"/>
  <c r="Z42" i="13"/>
  <c r="AB44" i="16" s="1"/>
  <c r="C43" i="13"/>
  <c r="D43" i="13"/>
  <c r="F45" i="16" s="1"/>
  <c r="E43" i="13"/>
  <c r="F43" i="13"/>
  <c r="H45" i="16" s="1"/>
  <c r="G43" i="13"/>
  <c r="I45" i="16" s="1"/>
  <c r="H43" i="13"/>
  <c r="J45" i="16" s="1"/>
  <c r="I43" i="13"/>
  <c r="K45" i="16" s="1"/>
  <c r="J43" i="13"/>
  <c r="L45" i="16" s="1"/>
  <c r="K43" i="13"/>
  <c r="M45" i="16" s="1"/>
  <c r="L43" i="13"/>
  <c r="N45" i="16" s="1"/>
  <c r="M43" i="13"/>
  <c r="O45" i="16" s="1"/>
  <c r="N43" i="13"/>
  <c r="P45" i="16" s="1"/>
  <c r="O43" i="13"/>
  <c r="Q45" i="16" s="1"/>
  <c r="P43" i="13"/>
  <c r="R45" i="16" s="1"/>
  <c r="Q43" i="13"/>
  <c r="S45" i="16" s="1"/>
  <c r="R43" i="13"/>
  <c r="T45" i="16" s="1"/>
  <c r="S43" i="13"/>
  <c r="U45" i="16" s="1"/>
  <c r="T43" i="13"/>
  <c r="V45" i="16" s="1"/>
  <c r="U43" i="13"/>
  <c r="W45" i="16" s="1"/>
  <c r="V43" i="13"/>
  <c r="X45" i="16" s="1"/>
  <c r="W43" i="13"/>
  <c r="Y45" i="16" s="1"/>
  <c r="X43" i="13"/>
  <c r="Z45" i="16" s="1"/>
  <c r="Y43" i="13"/>
  <c r="AA45" i="16" s="1"/>
  <c r="Z43" i="13"/>
  <c r="AB45" i="16" s="1"/>
  <c r="C44" i="13"/>
  <c r="D44" i="13"/>
  <c r="F46" i="16" s="1"/>
  <c r="E44" i="13"/>
  <c r="F44" i="13"/>
  <c r="H46" i="16" s="1"/>
  <c r="G44" i="13"/>
  <c r="I46" i="16" s="1"/>
  <c r="H44" i="13"/>
  <c r="J46" i="16" s="1"/>
  <c r="I44" i="13"/>
  <c r="K46" i="16" s="1"/>
  <c r="J44" i="13"/>
  <c r="L46" i="16" s="1"/>
  <c r="K44" i="13"/>
  <c r="M46" i="16" s="1"/>
  <c r="L44" i="13"/>
  <c r="N46" i="16" s="1"/>
  <c r="M44" i="13"/>
  <c r="O46" i="16" s="1"/>
  <c r="N44" i="13"/>
  <c r="P46" i="16" s="1"/>
  <c r="O44" i="13"/>
  <c r="Q46" i="16" s="1"/>
  <c r="P44" i="13"/>
  <c r="R46" i="16" s="1"/>
  <c r="Q44" i="13"/>
  <c r="S46" i="16" s="1"/>
  <c r="R44" i="13"/>
  <c r="T46" i="16" s="1"/>
  <c r="S44" i="13"/>
  <c r="U46" i="16" s="1"/>
  <c r="T44" i="13"/>
  <c r="V46" i="16" s="1"/>
  <c r="U44" i="13"/>
  <c r="W46" i="16" s="1"/>
  <c r="V44" i="13"/>
  <c r="X46" i="16" s="1"/>
  <c r="W44" i="13"/>
  <c r="Y46" i="16" s="1"/>
  <c r="X44" i="13"/>
  <c r="Z46" i="16" s="1"/>
  <c r="Y44" i="13"/>
  <c r="AA46" i="16" s="1"/>
  <c r="Z44" i="13"/>
  <c r="AB46" i="16" s="1"/>
  <c r="C45" i="13"/>
  <c r="D45" i="13"/>
  <c r="F47" i="16" s="1"/>
  <c r="E45" i="13"/>
  <c r="F45" i="13"/>
  <c r="H47" i="16" s="1"/>
  <c r="G45" i="13"/>
  <c r="I47" i="16" s="1"/>
  <c r="H45" i="13"/>
  <c r="J47" i="16" s="1"/>
  <c r="I45" i="13"/>
  <c r="K47" i="16" s="1"/>
  <c r="J45" i="13"/>
  <c r="L47" i="16" s="1"/>
  <c r="K45" i="13"/>
  <c r="M47" i="16" s="1"/>
  <c r="L45" i="13"/>
  <c r="N47" i="16" s="1"/>
  <c r="M45" i="13"/>
  <c r="O47" i="16" s="1"/>
  <c r="N45" i="13"/>
  <c r="P47" i="16" s="1"/>
  <c r="O45" i="13"/>
  <c r="Q47" i="16" s="1"/>
  <c r="P45" i="13"/>
  <c r="R47" i="16" s="1"/>
  <c r="Q45" i="13"/>
  <c r="S47" i="16" s="1"/>
  <c r="R45" i="13"/>
  <c r="T47" i="16" s="1"/>
  <c r="S45" i="13"/>
  <c r="U47" i="16" s="1"/>
  <c r="T45" i="13"/>
  <c r="V47" i="16" s="1"/>
  <c r="U45" i="13"/>
  <c r="W47" i="16" s="1"/>
  <c r="V45" i="13"/>
  <c r="X47" i="16" s="1"/>
  <c r="W45" i="13"/>
  <c r="Y47" i="16" s="1"/>
  <c r="X45" i="13"/>
  <c r="Z47" i="16" s="1"/>
  <c r="Y45" i="13"/>
  <c r="AA47" i="16" s="1"/>
  <c r="Z45" i="13"/>
  <c r="AB47" i="16" s="1"/>
  <c r="C46" i="13"/>
  <c r="D46" i="13"/>
  <c r="F48" i="16" s="1"/>
  <c r="E46" i="13"/>
  <c r="F46" i="13"/>
  <c r="H48" i="16" s="1"/>
  <c r="G46" i="13"/>
  <c r="I48" i="16" s="1"/>
  <c r="H46" i="13"/>
  <c r="J48" i="16" s="1"/>
  <c r="I46" i="13"/>
  <c r="K48" i="16" s="1"/>
  <c r="J46" i="13"/>
  <c r="L48" i="16" s="1"/>
  <c r="K46" i="13"/>
  <c r="M48" i="16" s="1"/>
  <c r="L46" i="13"/>
  <c r="N48" i="16" s="1"/>
  <c r="M46" i="13"/>
  <c r="O48" i="16" s="1"/>
  <c r="N46" i="13"/>
  <c r="P48" i="16" s="1"/>
  <c r="O46" i="13"/>
  <c r="Q48" i="16" s="1"/>
  <c r="P46" i="13"/>
  <c r="R48" i="16" s="1"/>
  <c r="Q46" i="13"/>
  <c r="S48" i="16" s="1"/>
  <c r="R46" i="13"/>
  <c r="T48" i="16" s="1"/>
  <c r="S46" i="13"/>
  <c r="U48" i="16" s="1"/>
  <c r="T46" i="13"/>
  <c r="V48" i="16" s="1"/>
  <c r="U46" i="13"/>
  <c r="W48" i="16" s="1"/>
  <c r="V46" i="13"/>
  <c r="X48" i="16" s="1"/>
  <c r="W46" i="13"/>
  <c r="Y48" i="16" s="1"/>
  <c r="X46" i="13"/>
  <c r="Z48" i="16" s="1"/>
  <c r="Y46" i="13"/>
  <c r="AA48" i="16" s="1"/>
  <c r="Z46" i="13"/>
  <c r="AB48" i="16" s="1"/>
  <c r="C47" i="13"/>
  <c r="D47" i="13"/>
  <c r="F49" i="16" s="1"/>
  <c r="E47" i="13"/>
  <c r="F47" i="13"/>
  <c r="H49" i="16" s="1"/>
  <c r="G47" i="13"/>
  <c r="I49" i="16" s="1"/>
  <c r="H47" i="13"/>
  <c r="J49" i="16" s="1"/>
  <c r="I47" i="13"/>
  <c r="K49" i="16" s="1"/>
  <c r="J47" i="13"/>
  <c r="L49" i="16" s="1"/>
  <c r="K47" i="13"/>
  <c r="M49" i="16" s="1"/>
  <c r="L47" i="13"/>
  <c r="N49" i="16" s="1"/>
  <c r="M47" i="13"/>
  <c r="O49" i="16" s="1"/>
  <c r="N47" i="13"/>
  <c r="P49" i="16" s="1"/>
  <c r="O47" i="13"/>
  <c r="Q49" i="16" s="1"/>
  <c r="P47" i="13"/>
  <c r="R49" i="16" s="1"/>
  <c r="Q47" i="13"/>
  <c r="S49" i="16" s="1"/>
  <c r="R47" i="13"/>
  <c r="T49" i="16" s="1"/>
  <c r="S47" i="13"/>
  <c r="U49" i="16" s="1"/>
  <c r="T47" i="13"/>
  <c r="V49" i="16" s="1"/>
  <c r="U47" i="13"/>
  <c r="W49" i="16" s="1"/>
  <c r="V47" i="13"/>
  <c r="X49" i="16" s="1"/>
  <c r="W47" i="13"/>
  <c r="Y49" i="16" s="1"/>
  <c r="X47" i="13"/>
  <c r="Z49" i="16" s="1"/>
  <c r="Y47" i="13"/>
  <c r="AA49" i="16" s="1"/>
  <c r="Z47" i="13"/>
  <c r="AB49" i="16" s="1"/>
  <c r="C48" i="13"/>
  <c r="D48" i="13"/>
  <c r="F50" i="16" s="1"/>
  <c r="E48" i="13"/>
  <c r="F48" i="13"/>
  <c r="H50" i="16" s="1"/>
  <c r="G48" i="13"/>
  <c r="I50" i="16" s="1"/>
  <c r="H48" i="13"/>
  <c r="J50" i="16" s="1"/>
  <c r="I48" i="13"/>
  <c r="K50" i="16" s="1"/>
  <c r="J48" i="13"/>
  <c r="L50" i="16" s="1"/>
  <c r="K48" i="13"/>
  <c r="M50" i="16" s="1"/>
  <c r="L48" i="13"/>
  <c r="N50" i="16" s="1"/>
  <c r="M48" i="13"/>
  <c r="O50" i="16" s="1"/>
  <c r="N48" i="13"/>
  <c r="P50" i="16" s="1"/>
  <c r="O48" i="13"/>
  <c r="Q50" i="16" s="1"/>
  <c r="P48" i="13"/>
  <c r="R50" i="16" s="1"/>
  <c r="Q48" i="13"/>
  <c r="S50" i="16" s="1"/>
  <c r="R48" i="13"/>
  <c r="T50" i="16" s="1"/>
  <c r="S48" i="13"/>
  <c r="U50" i="16" s="1"/>
  <c r="T48" i="13"/>
  <c r="V50" i="16" s="1"/>
  <c r="U48" i="13"/>
  <c r="W50" i="16" s="1"/>
  <c r="V48" i="13"/>
  <c r="X50" i="16" s="1"/>
  <c r="W48" i="13"/>
  <c r="Y50" i="16" s="1"/>
  <c r="X48" i="13"/>
  <c r="Z50" i="16" s="1"/>
  <c r="Y48" i="13"/>
  <c r="AA50" i="16" s="1"/>
  <c r="Z48" i="13"/>
  <c r="AB50" i="16" s="1"/>
  <c r="C49" i="13"/>
  <c r="D49" i="13"/>
  <c r="F51" i="16" s="1"/>
  <c r="E49" i="13"/>
  <c r="F49" i="13"/>
  <c r="H51" i="16" s="1"/>
  <c r="G49" i="13"/>
  <c r="I51" i="16" s="1"/>
  <c r="H49" i="13"/>
  <c r="J51" i="16" s="1"/>
  <c r="I49" i="13"/>
  <c r="K51" i="16" s="1"/>
  <c r="J49" i="13"/>
  <c r="L51" i="16" s="1"/>
  <c r="K49" i="13"/>
  <c r="M51" i="16" s="1"/>
  <c r="L49" i="13"/>
  <c r="N51" i="16" s="1"/>
  <c r="M49" i="13"/>
  <c r="O51" i="16" s="1"/>
  <c r="N49" i="13"/>
  <c r="P51" i="16" s="1"/>
  <c r="O49" i="13"/>
  <c r="Q51" i="16" s="1"/>
  <c r="P49" i="13"/>
  <c r="R51" i="16" s="1"/>
  <c r="Q49" i="13"/>
  <c r="S51" i="16" s="1"/>
  <c r="R49" i="13"/>
  <c r="T51" i="16" s="1"/>
  <c r="S49" i="13"/>
  <c r="U51" i="16" s="1"/>
  <c r="T49" i="13"/>
  <c r="V51" i="16" s="1"/>
  <c r="U49" i="13"/>
  <c r="W51" i="16" s="1"/>
  <c r="V49" i="13"/>
  <c r="X51" i="16" s="1"/>
  <c r="W49" i="13"/>
  <c r="Y51" i="16" s="1"/>
  <c r="X49" i="13"/>
  <c r="Z51" i="16" s="1"/>
  <c r="Y49" i="13"/>
  <c r="AA51" i="16" s="1"/>
  <c r="Z49" i="13"/>
  <c r="AB51" i="16" s="1"/>
  <c r="C50" i="13"/>
  <c r="D50" i="13"/>
  <c r="F52" i="16" s="1"/>
  <c r="E50" i="13"/>
  <c r="F50" i="13"/>
  <c r="H52" i="16" s="1"/>
  <c r="G50" i="13"/>
  <c r="I52" i="16" s="1"/>
  <c r="H50" i="13"/>
  <c r="J52" i="16" s="1"/>
  <c r="I50" i="13"/>
  <c r="K52" i="16" s="1"/>
  <c r="J50" i="13"/>
  <c r="L52" i="16" s="1"/>
  <c r="K50" i="13"/>
  <c r="M52" i="16" s="1"/>
  <c r="L50" i="13"/>
  <c r="N52" i="16" s="1"/>
  <c r="M50" i="13"/>
  <c r="O52" i="16" s="1"/>
  <c r="N50" i="13"/>
  <c r="P52" i="16" s="1"/>
  <c r="O50" i="13"/>
  <c r="Q52" i="16" s="1"/>
  <c r="P50" i="13"/>
  <c r="R52" i="16" s="1"/>
  <c r="Q50" i="13"/>
  <c r="S52" i="16" s="1"/>
  <c r="R50" i="13"/>
  <c r="T52" i="16" s="1"/>
  <c r="S50" i="13"/>
  <c r="U52" i="16" s="1"/>
  <c r="T50" i="13"/>
  <c r="V52" i="16" s="1"/>
  <c r="U50" i="13"/>
  <c r="W52" i="16" s="1"/>
  <c r="V50" i="13"/>
  <c r="X52" i="16" s="1"/>
  <c r="W50" i="13"/>
  <c r="Y52" i="16" s="1"/>
  <c r="X50" i="13"/>
  <c r="Z52" i="16" s="1"/>
  <c r="Y50" i="13"/>
  <c r="AA52" i="16" s="1"/>
  <c r="Z50" i="13"/>
  <c r="AB52" i="16" s="1"/>
  <c r="C51" i="13"/>
  <c r="D51" i="13"/>
  <c r="F53" i="16" s="1"/>
  <c r="E51" i="13"/>
  <c r="F51" i="13"/>
  <c r="H53" i="16" s="1"/>
  <c r="G51" i="13"/>
  <c r="I53" i="16" s="1"/>
  <c r="H51" i="13"/>
  <c r="J53" i="16" s="1"/>
  <c r="I51" i="13"/>
  <c r="K53" i="16" s="1"/>
  <c r="J51" i="13"/>
  <c r="L53" i="16" s="1"/>
  <c r="K51" i="13"/>
  <c r="M53" i="16" s="1"/>
  <c r="L51" i="13"/>
  <c r="N53" i="16" s="1"/>
  <c r="M51" i="13"/>
  <c r="O53" i="16" s="1"/>
  <c r="N51" i="13"/>
  <c r="P53" i="16" s="1"/>
  <c r="O51" i="13"/>
  <c r="Q53" i="16" s="1"/>
  <c r="P51" i="13"/>
  <c r="R53" i="16" s="1"/>
  <c r="Q51" i="13"/>
  <c r="S53" i="16" s="1"/>
  <c r="R51" i="13"/>
  <c r="T53" i="16" s="1"/>
  <c r="S51" i="13"/>
  <c r="U53" i="16" s="1"/>
  <c r="T51" i="13"/>
  <c r="V53" i="16" s="1"/>
  <c r="U51" i="13"/>
  <c r="W53" i="16" s="1"/>
  <c r="V51" i="13"/>
  <c r="X53" i="16" s="1"/>
  <c r="W51" i="13"/>
  <c r="Y53" i="16" s="1"/>
  <c r="X51" i="13"/>
  <c r="Z53" i="16" s="1"/>
  <c r="Y51" i="13"/>
  <c r="AA53" i="16" s="1"/>
  <c r="Z51" i="13"/>
  <c r="AB53" i="16" s="1"/>
  <c r="C52" i="13"/>
  <c r="D52" i="13"/>
  <c r="F54" i="16" s="1"/>
  <c r="E52" i="13"/>
  <c r="F52" i="13"/>
  <c r="H54" i="16" s="1"/>
  <c r="G52" i="13"/>
  <c r="I54" i="16" s="1"/>
  <c r="H52" i="13"/>
  <c r="J54" i="16" s="1"/>
  <c r="I52" i="13"/>
  <c r="K54" i="16" s="1"/>
  <c r="J52" i="13"/>
  <c r="L54" i="16" s="1"/>
  <c r="K52" i="13"/>
  <c r="M54" i="16" s="1"/>
  <c r="L52" i="13"/>
  <c r="N54" i="16" s="1"/>
  <c r="M52" i="13"/>
  <c r="O54" i="16" s="1"/>
  <c r="N52" i="13"/>
  <c r="P54" i="16" s="1"/>
  <c r="O52" i="13"/>
  <c r="Q54" i="16" s="1"/>
  <c r="P52" i="13"/>
  <c r="R54" i="16" s="1"/>
  <c r="Q52" i="13"/>
  <c r="S54" i="16" s="1"/>
  <c r="R52" i="13"/>
  <c r="T54" i="16" s="1"/>
  <c r="S52" i="13"/>
  <c r="U54" i="16" s="1"/>
  <c r="T52" i="13"/>
  <c r="V54" i="16" s="1"/>
  <c r="U52" i="13"/>
  <c r="W54" i="16" s="1"/>
  <c r="V52" i="13"/>
  <c r="X54" i="16" s="1"/>
  <c r="W52" i="13"/>
  <c r="Y54" i="16" s="1"/>
  <c r="X52" i="13"/>
  <c r="Z54" i="16" s="1"/>
  <c r="Y52" i="13"/>
  <c r="AA54" i="16" s="1"/>
  <c r="Z52" i="13"/>
  <c r="AB54" i="16" s="1"/>
  <c r="C53" i="13"/>
  <c r="D53" i="13"/>
  <c r="F55" i="16" s="1"/>
  <c r="E53" i="13"/>
  <c r="F53" i="13"/>
  <c r="H55" i="16" s="1"/>
  <c r="G53" i="13"/>
  <c r="I55" i="16" s="1"/>
  <c r="H53" i="13"/>
  <c r="J55" i="16" s="1"/>
  <c r="I53" i="13"/>
  <c r="K55" i="16" s="1"/>
  <c r="J53" i="13"/>
  <c r="L55" i="16" s="1"/>
  <c r="K53" i="13"/>
  <c r="M55" i="16" s="1"/>
  <c r="L53" i="13"/>
  <c r="N55" i="16" s="1"/>
  <c r="M53" i="13"/>
  <c r="O55" i="16" s="1"/>
  <c r="N53" i="13"/>
  <c r="P55" i="16" s="1"/>
  <c r="O53" i="13"/>
  <c r="Q55" i="16" s="1"/>
  <c r="P53" i="13"/>
  <c r="R55" i="16" s="1"/>
  <c r="Q53" i="13"/>
  <c r="S55" i="16" s="1"/>
  <c r="R53" i="13"/>
  <c r="T55" i="16" s="1"/>
  <c r="S53" i="13"/>
  <c r="U55" i="16" s="1"/>
  <c r="T53" i="13"/>
  <c r="V55" i="16" s="1"/>
  <c r="U53" i="13"/>
  <c r="W55" i="16" s="1"/>
  <c r="V53" i="13"/>
  <c r="X55" i="16" s="1"/>
  <c r="W53" i="13"/>
  <c r="Y55" i="16" s="1"/>
  <c r="X53" i="13"/>
  <c r="Z55" i="16" s="1"/>
  <c r="Y53" i="13"/>
  <c r="AA55" i="16" s="1"/>
  <c r="Z53" i="13"/>
  <c r="AB55" i="16" s="1"/>
  <c r="C54" i="13"/>
  <c r="D54" i="13"/>
  <c r="F56" i="16" s="1"/>
  <c r="E54" i="13"/>
  <c r="F54" i="13"/>
  <c r="H56" i="16" s="1"/>
  <c r="G54" i="13"/>
  <c r="I56" i="16" s="1"/>
  <c r="H54" i="13"/>
  <c r="J56" i="16" s="1"/>
  <c r="I54" i="13"/>
  <c r="K56" i="16" s="1"/>
  <c r="J54" i="13"/>
  <c r="L56" i="16" s="1"/>
  <c r="K54" i="13"/>
  <c r="M56" i="16" s="1"/>
  <c r="L54" i="13"/>
  <c r="N56" i="16" s="1"/>
  <c r="M54" i="13"/>
  <c r="O56" i="16" s="1"/>
  <c r="N54" i="13"/>
  <c r="P56" i="16" s="1"/>
  <c r="O54" i="13"/>
  <c r="Q56" i="16" s="1"/>
  <c r="P54" i="13"/>
  <c r="R56" i="16" s="1"/>
  <c r="Q54" i="13"/>
  <c r="S56" i="16" s="1"/>
  <c r="R54" i="13"/>
  <c r="T56" i="16" s="1"/>
  <c r="S54" i="13"/>
  <c r="U56" i="16" s="1"/>
  <c r="T54" i="13"/>
  <c r="V56" i="16" s="1"/>
  <c r="U54" i="13"/>
  <c r="W56" i="16" s="1"/>
  <c r="V54" i="13"/>
  <c r="X56" i="16" s="1"/>
  <c r="W54" i="13"/>
  <c r="Y56" i="16" s="1"/>
  <c r="X54" i="13"/>
  <c r="Z56" i="16" s="1"/>
  <c r="Y54" i="13"/>
  <c r="AA56" i="16" s="1"/>
  <c r="Z54" i="13"/>
  <c r="AB56" i="16" s="1"/>
  <c r="C55" i="13"/>
  <c r="D55" i="13"/>
  <c r="F57" i="16" s="1"/>
  <c r="E55" i="13"/>
  <c r="F55" i="13"/>
  <c r="H57" i="16" s="1"/>
  <c r="G55" i="13"/>
  <c r="I57" i="16" s="1"/>
  <c r="H55" i="13"/>
  <c r="J57" i="16" s="1"/>
  <c r="I55" i="13"/>
  <c r="K57" i="16" s="1"/>
  <c r="J55" i="13"/>
  <c r="L57" i="16" s="1"/>
  <c r="K55" i="13"/>
  <c r="M57" i="16" s="1"/>
  <c r="L55" i="13"/>
  <c r="N57" i="16" s="1"/>
  <c r="M55" i="13"/>
  <c r="O57" i="16" s="1"/>
  <c r="N55" i="13"/>
  <c r="P57" i="16" s="1"/>
  <c r="O55" i="13"/>
  <c r="Q57" i="16" s="1"/>
  <c r="P55" i="13"/>
  <c r="R57" i="16" s="1"/>
  <c r="Q55" i="13"/>
  <c r="S57" i="16" s="1"/>
  <c r="R55" i="13"/>
  <c r="T57" i="16" s="1"/>
  <c r="S55" i="13"/>
  <c r="U57" i="16" s="1"/>
  <c r="T55" i="13"/>
  <c r="V57" i="16" s="1"/>
  <c r="U55" i="13"/>
  <c r="W57" i="16" s="1"/>
  <c r="V55" i="13"/>
  <c r="X57" i="16" s="1"/>
  <c r="W55" i="13"/>
  <c r="Y57" i="16" s="1"/>
  <c r="X55" i="13"/>
  <c r="Z57" i="16" s="1"/>
  <c r="Y55" i="13"/>
  <c r="AA57" i="16" s="1"/>
  <c r="Z55" i="13"/>
  <c r="AB57" i="16" s="1"/>
  <c r="C56" i="13"/>
  <c r="D56" i="13"/>
  <c r="F58" i="16" s="1"/>
  <c r="E56" i="13"/>
  <c r="F56" i="13"/>
  <c r="H58" i="16" s="1"/>
  <c r="G56" i="13"/>
  <c r="I58" i="16" s="1"/>
  <c r="H56" i="13"/>
  <c r="J58" i="16" s="1"/>
  <c r="I56" i="13"/>
  <c r="K58" i="16" s="1"/>
  <c r="J56" i="13"/>
  <c r="L58" i="16" s="1"/>
  <c r="K56" i="13"/>
  <c r="M58" i="16" s="1"/>
  <c r="L56" i="13"/>
  <c r="N58" i="16" s="1"/>
  <c r="M56" i="13"/>
  <c r="O58" i="16" s="1"/>
  <c r="N56" i="13"/>
  <c r="P58" i="16" s="1"/>
  <c r="O56" i="13"/>
  <c r="Q58" i="16" s="1"/>
  <c r="P56" i="13"/>
  <c r="R58" i="16" s="1"/>
  <c r="Q56" i="13"/>
  <c r="S58" i="16" s="1"/>
  <c r="R56" i="13"/>
  <c r="T58" i="16" s="1"/>
  <c r="S56" i="13"/>
  <c r="U58" i="16" s="1"/>
  <c r="T56" i="13"/>
  <c r="V58" i="16" s="1"/>
  <c r="U56" i="13"/>
  <c r="W58" i="16" s="1"/>
  <c r="V56" i="13"/>
  <c r="X58" i="16" s="1"/>
  <c r="W56" i="13"/>
  <c r="Y58" i="16" s="1"/>
  <c r="X56" i="13"/>
  <c r="Z58" i="16" s="1"/>
  <c r="Y56" i="13"/>
  <c r="AA58" i="16" s="1"/>
  <c r="Z56" i="13"/>
  <c r="AB58" i="16" s="1"/>
  <c r="C57" i="13"/>
  <c r="D57" i="13"/>
  <c r="F59" i="16" s="1"/>
  <c r="E57" i="13"/>
  <c r="F57" i="13"/>
  <c r="H59" i="16" s="1"/>
  <c r="G57" i="13"/>
  <c r="I59" i="16" s="1"/>
  <c r="H57" i="13"/>
  <c r="J59" i="16" s="1"/>
  <c r="I57" i="13"/>
  <c r="K59" i="16" s="1"/>
  <c r="J57" i="13"/>
  <c r="L59" i="16" s="1"/>
  <c r="K57" i="13"/>
  <c r="M59" i="16" s="1"/>
  <c r="L57" i="13"/>
  <c r="N59" i="16" s="1"/>
  <c r="M57" i="13"/>
  <c r="O59" i="16" s="1"/>
  <c r="N57" i="13"/>
  <c r="P59" i="16" s="1"/>
  <c r="O57" i="13"/>
  <c r="Q59" i="16" s="1"/>
  <c r="P57" i="13"/>
  <c r="R59" i="16" s="1"/>
  <c r="Q57" i="13"/>
  <c r="S59" i="16" s="1"/>
  <c r="R57" i="13"/>
  <c r="T59" i="16" s="1"/>
  <c r="S57" i="13"/>
  <c r="U59" i="16" s="1"/>
  <c r="T57" i="13"/>
  <c r="V59" i="16" s="1"/>
  <c r="U57" i="13"/>
  <c r="W59" i="16" s="1"/>
  <c r="V57" i="13"/>
  <c r="X59" i="16" s="1"/>
  <c r="W57" i="13"/>
  <c r="Y59" i="16" s="1"/>
  <c r="X57" i="13"/>
  <c r="Z59" i="16" s="1"/>
  <c r="Y57" i="13"/>
  <c r="AA59" i="16" s="1"/>
  <c r="Z57" i="13"/>
  <c r="AB59" i="16" s="1"/>
  <c r="C58" i="13"/>
  <c r="D58" i="13"/>
  <c r="F60" i="16" s="1"/>
  <c r="E58" i="13"/>
  <c r="F58" i="13"/>
  <c r="H60" i="16" s="1"/>
  <c r="G58" i="13"/>
  <c r="I60" i="16" s="1"/>
  <c r="H58" i="13"/>
  <c r="J60" i="16" s="1"/>
  <c r="I58" i="13"/>
  <c r="K60" i="16" s="1"/>
  <c r="J58" i="13"/>
  <c r="L60" i="16" s="1"/>
  <c r="K58" i="13"/>
  <c r="M60" i="16" s="1"/>
  <c r="L58" i="13"/>
  <c r="N60" i="16" s="1"/>
  <c r="M58" i="13"/>
  <c r="O60" i="16" s="1"/>
  <c r="N58" i="13"/>
  <c r="P60" i="16" s="1"/>
  <c r="O58" i="13"/>
  <c r="Q60" i="16" s="1"/>
  <c r="P58" i="13"/>
  <c r="R60" i="16" s="1"/>
  <c r="Q58" i="13"/>
  <c r="S60" i="16" s="1"/>
  <c r="R58" i="13"/>
  <c r="T60" i="16" s="1"/>
  <c r="S58" i="13"/>
  <c r="U60" i="16" s="1"/>
  <c r="T58" i="13"/>
  <c r="V60" i="16" s="1"/>
  <c r="U58" i="13"/>
  <c r="W60" i="16" s="1"/>
  <c r="V58" i="13"/>
  <c r="X60" i="16" s="1"/>
  <c r="W58" i="13"/>
  <c r="Y60" i="16" s="1"/>
  <c r="X58" i="13"/>
  <c r="Z60" i="16" s="1"/>
  <c r="Y58" i="13"/>
  <c r="AA60" i="16" s="1"/>
  <c r="Z58" i="13"/>
  <c r="AB60" i="16" s="1"/>
  <c r="C59" i="13"/>
  <c r="D59" i="13"/>
  <c r="F61" i="16" s="1"/>
  <c r="E59" i="13"/>
  <c r="F59" i="13"/>
  <c r="H61" i="16" s="1"/>
  <c r="G59" i="13"/>
  <c r="I61" i="16" s="1"/>
  <c r="H59" i="13"/>
  <c r="J61" i="16" s="1"/>
  <c r="I59" i="13"/>
  <c r="K61" i="16" s="1"/>
  <c r="J59" i="13"/>
  <c r="L61" i="16" s="1"/>
  <c r="K59" i="13"/>
  <c r="M61" i="16" s="1"/>
  <c r="L59" i="13"/>
  <c r="N61" i="16" s="1"/>
  <c r="M59" i="13"/>
  <c r="O61" i="16" s="1"/>
  <c r="N59" i="13"/>
  <c r="P61" i="16" s="1"/>
  <c r="O59" i="13"/>
  <c r="Q61" i="16" s="1"/>
  <c r="P59" i="13"/>
  <c r="R61" i="16" s="1"/>
  <c r="Q59" i="13"/>
  <c r="S61" i="16" s="1"/>
  <c r="R59" i="13"/>
  <c r="T61" i="16" s="1"/>
  <c r="S59" i="13"/>
  <c r="U61" i="16" s="1"/>
  <c r="T59" i="13"/>
  <c r="V61" i="16" s="1"/>
  <c r="U59" i="13"/>
  <c r="W61" i="16" s="1"/>
  <c r="V59" i="13"/>
  <c r="X61" i="16" s="1"/>
  <c r="W59" i="13"/>
  <c r="Y61" i="16" s="1"/>
  <c r="X59" i="13"/>
  <c r="Z61" i="16" s="1"/>
  <c r="Y59" i="13"/>
  <c r="AA61" i="16" s="1"/>
  <c r="Z59" i="13"/>
  <c r="AB61" i="16" s="1"/>
  <c r="C60" i="13"/>
  <c r="D60" i="13"/>
  <c r="F62" i="16" s="1"/>
  <c r="E60" i="13"/>
  <c r="F60" i="13"/>
  <c r="H62" i="16" s="1"/>
  <c r="G60" i="13"/>
  <c r="I62" i="16" s="1"/>
  <c r="H60" i="13"/>
  <c r="J62" i="16" s="1"/>
  <c r="I60" i="13"/>
  <c r="K62" i="16" s="1"/>
  <c r="J60" i="13"/>
  <c r="L62" i="16" s="1"/>
  <c r="K60" i="13"/>
  <c r="M62" i="16" s="1"/>
  <c r="L60" i="13"/>
  <c r="N62" i="16" s="1"/>
  <c r="M60" i="13"/>
  <c r="O62" i="16" s="1"/>
  <c r="N60" i="13"/>
  <c r="P62" i="16" s="1"/>
  <c r="O60" i="13"/>
  <c r="Q62" i="16" s="1"/>
  <c r="P60" i="13"/>
  <c r="R62" i="16" s="1"/>
  <c r="Q60" i="13"/>
  <c r="S62" i="16" s="1"/>
  <c r="R60" i="13"/>
  <c r="T62" i="16" s="1"/>
  <c r="S60" i="13"/>
  <c r="U62" i="16" s="1"/>
  <c r="T60" i="13"/>
  <c r="V62" i="16" s="1"/>
  <c r="U60" i="13"/>
  <c r="W62" i="16" s="1"/>
  <c r="V60" i="13"/>
  <c r="X62" i="16" s="1"/>
  <c r="W60" i="13"/>
  <c r="Y62" i="16" s="1"/>
  <c r="X60" i="13"/>
  <c r="Z62" i="16" s="1"/>
  <c r="Y60" i="13"/>
  <c r="AA62" i="16" s="1"/>
  <c r="Z60" i="13"/>
  <c r="AB62" i="16" s="1"/>
  <c r="C61" i="13"/>
  <c r="D61" i="13"/>
  <c r="F63" i="16" s="1"/>
  <c r="E61" i="13"/>
  <c r="F61" i="13"/>
  <c r="H63" i="16" s="1"/>
  <c r="G61" i="13"/>
  <c r="I63" i="16" s="1"/>
  <c r="H61" i="13"/>
  <c r="J63" i="16" s="1"/>
  <c r="I61" i="13"/>
  <c r="K63" i="16" s="1"/>
  <c r="J61" i="13"/>
  <c r="L63" i="16" s="1"/>
  <c r="K61" i="13"/>
  <c r="M63" i="16" s="1"/>
  <c r="L61" i="13"/>
  <c r="N63" i="16" s="1"/>
  <c r="M61" i="13"/>
  <c r="O63" i="16" s="1"/>
  <c r="N61" i="13"/>
  <c r="P63" i="16" s="1"/>
  <c r="O61" i="13"/>
  <c r="Q63" i="16" s="1"/>
  <c r="P61" i="13"/>
  <c r="R63" i="16" s="1"/>
  <c r="Q61" i="13"/>
  <c r="S63" i="16" s="1"/>
  <c r="R61" i="13"/>
  <c r="T63" i="16" s="1"/>
  <c r="S61" i="13"/>
  <c r="U63" i="16" s="1"/>
  <c r="T61" i="13"/>
  <c r="V63" i="16" s="1"/>
  <c r="U61" i="13"/>
  <c r="W63" i="16" s="1"/>
  <c r="V61" i="13"/>
  <c r="X63" i="16" s="1"/>
  <c r="W61" i="13"/>
  <c r="Y63" i="16" s="1"/>
  <c r="X61" i="13"/>
  <c r="Z63" i="16" s="1"/>
  <c r="Y61" i="13"/>
  <c r="AA63" i="16" s="1"/>
  <c r="Z61" i="13"/>
  <c r="AB63" i="16" s="1"/>
  <c r="C62" i="13"/>
  <c r="D62" i="13"/>
  <c r="F64" i="16" s="1"/>
  <c r="E62" i="13"/>
  <c r="F62" i="13"/>
  <c r="H64" i="16" s="1"/>
  <c r="G62" i="13"/>
  <c r="I64" i="16" s="1"/>
  <c r="H62" i="13"/>
  <c r="J64" i="16" s="1"/>
  <c r="I62" i="13"/>
  <c r="K64" i="16" s="1"/>
  <c r="J62" i="13"/>
  <c r="L64" i="16" s="1"/>
  <c r="K62" i="13"/>
  <c r="M64" i="16" s="1"/>
  <c r="L62" i="13"/>
  <c r="N64" i="16" s="1"/>
  <c r="M62" i="13"/>
  <c r="O64" i="16" s="1"/>
  <c r="N62" i="13"/>
  <c r="P64" i="16" s="1"/>
  <c r="O62" i="13"/>
  <c r="Q64" i="16" s="1"/>
  <c r="P62" i="13"/>
  <c r="R64" i="16" s="1"/>
  <c r="Q62" i="13"/>
  <c r="S64" i="16" s="1"/>
  <c r="R62" i="13"/>
  <c r="T64" i="16" s="1"/>
  <c r="S62" i="13"/>
  <c r="U64" i="16" s="1"/>
  <c r="T62" i="13"/>
  <c r="V64" i="16" s="1"/>
  <c r="U62" i="13"/>
  <c r="W64" i="16" s="1"/>
  <c r="V62" i="13"/>
  <c r="X64" i="16" s="1"/>
  <c r="W62" i="13"/>
  <c r="Y64" i="16" s="1"/>
  <c r="X62" i="13"/>
  <c r="Z64" i="16" s="1"/>
  <c r="Y62" i="13"/>
  <c r="AA64" i="16" s="1"/>
  <c r="Z62" i="13"/>
  <c r="AB64" i="16" s="1"/>
  <c r="C63" i="13"/>
  <c r="D63" i="13"/>
  <c r="F65" i="16" s="1"/>
  <c r="E63" i="13"/>
  <c r="F63" i="13"/>
  <c r="H65" i="16" s="1"/>
  <c r="G63" i="13"/>
  <c r="I65" i="16" s="1"/>
  <c r="H63" i="13"/>
  <c r="J65" i="16" s="1"/>
  <c r="I63" i="13"/>
  <c r="K65" i="16" s="1"/>
  <c r="J63" i="13"/>
  <c r="L65" i="16" s="1"/>
  <c r="K63" i="13"/>
  <c r="M65" i="16" s="1"/>
  <c r="L63" i="13"/>
  <c r="N65" i="16" s="1"/>
  <c r="M63" i="13"/>
  <c r="O65" i="16" s="1"/>
  <c r="N63" i="13"/>
  <c r="P65" i="16" s="1"/>
  <c r="O63" i="13"/>
  <c r="Q65" i="16" s="1"/>
  <c r="P63" i="13"/>
  <c r="R65" i="16" s="1"/>
  <c r="Q63" i="13"/>
  <c r="S65" i="16" s="1"/>
  <c r="R63" i="13"/>
  <c r="T65" i="16" s="1"/>
  <c r="S63" i="13"/>
  <c r="U65" i="16" s="1"/>
  <c r="T63" i="13"/>
  <c r="V65" i="16" s="1"/>
  <c r="U63" i="13"/>
  <c r="W65" i="16" s="1"/>
  <c r="V63" i="13"/>
  <c r="X65" i="16" s="1"/>
  <c r="W63" i="13"/>
  <c r="Y65" i="16" s="1"/>
  <c r="X63" i="13"/>
  <c r="Z65" i="16" s="1"/>
  <c r="Y63" i="13"/>
  <c r="AA65" i="16" s="1"/>
  <c r="Z63" i="13"/>
  <c r="AB65" i="16" s="1"/>
  <c r="C64" i="13"/>
  <c r="D64" i="13"/>
  <c r="F66" i="16" s="1"/>
  <c r="E64" i="13"/>
  <c r="F64" i="13"/>
  <c r="H66" i="16" s="1"/>
  <c r="G64" i="13"/>
  <c r="I66" i="16" s="1"/>
  <c r="H64" i="13"/>
  <c r="J66" i="16" s="1"/>
  <c r="I64" i="13"/>
  <c r="K66" i="16" s="1"/>
  <c r="J64" i="13"/>
  <c r="L66" i="16" s="1"/>
  <c r="K64" i="13"/>
  <c r="M66" i="16" s="1"/>
  <c r="L64" i="13"/>
  <c r="N66" i="16" s="1"/>
  <c r="M64" i="13"/>
  <c r="O66" i="16" s="1"/>
  <c r="N64" i="13"/>
  <c r="P66" i="16" s="1"/>
  <c r="O64" i="13"/>
  <c r="Q66" i="16" s="1"/>
  <c r="P64" i="13"/>
  <c r="R66" i="16" s="1"/>
  <c r="Q64" i="13"/>
  <c r="S66" i="16" s="1"/>
  <c r="R64" i="13"/>
  <c r="T66" i="16" s="1"/>
  <c r="S64" i="13"/>
  <c r="U66" i="16" s="1"/>
  <c r="T64" i="13"/>
  <c r="V66" i="16" s="1"/>
  <c r="U64" i="13"/>
  <c r="W66" i="16" s="1"/>
  <c r="V64" i="13"/>
  <c r="X66" i="16" s="1"/>
  <c r="W64" i="13"/>
  <c r="Y66" i="16" s="1"/>
  <c r="X64" i="13"/>
  <c r="Z66" i="16" s="1"/>
  <c r="Y64" i="13"/>
  <c r="AA66" i="16" s="1"/>
  <c r="Z64" i="13"/>
  <c r="AB66" i="16" s="1"/>
  <c r="C65" i="13"/>
  <c r="D65" i="13"/>
  <c r="F67" i="16" s="1"/>
  <c r="E65" i="13"/>
  <c r="F65" i="13"/>
  <c r="H67" i="16" s="1"/>
  <c r="G65" i="13"/>
  <c r="I67" i="16" s="1"/>
  <c r="H65" i="13"/>
  <c r="J67" i="16" s="1"/>
  <c r="I65" i="13"/>
  <c r="K67" i="16" s="1"/>
  <c r="J65" i="13"/>
  <c r="L67" i="16" s="1"/>
  <c r="K65" i="13"/>
  <c r="M67" i="16" s="1"/>
  <c r="L65" i="13"/>
  <c r="N67" i="16" s="1"/>
  <c r="M65" i="13"/>
  <c r="O67" i="16" s="1"/>
  <c r="N65" i="13"/>
  <c r="P67" i="16" s="1"/>
  <c r="O65" i="13"/>
  <c r="Q67" i="16" s="1"/>
  <c r="P65" i="13"/>
  <c r="R67" i="16" s="1"/>
  <c r="Q65" i="13"/>
  <c r="S67" i="16" s="1"/>
  <c r="R65" i="13"/>
  <c r="T67" i="16" s="1"/>
  <c r="S65" i="13"/>
  <c r="U67" i="16" s="1"/>
  <c r="T65" i="13"/>
  <c r="V67" i="16" s="1"/>
  <c r="U65" i="13"/>
  <c r="W67" i="16" s="1"/>
  <c r="V65" i="13"/>
  <c r="X67" i="16" s="1"/>
  <c r="W65" i="13"/>
  <c r="Y67" i="16" s="1"/>
  <c r="X65" i="13"/>
  <c r="Z67" i="16" s="1"/>
  <c r="Y65" i="13"/>
  <c r="AA67" i="16" s="1"/>
  <c r="Z65" i="13"/>
  <c r="AB67" i="16" s="1"/>
  <c r="C66" i="13"/>
  <c r="D66" i="13"/>
  <c r="F68" i="16" s="1"/>
  <c r="E66" i="13"/>
  <c r="F66" i="13"/>
  <c r="H68" i="16" s="1"/>
  <c r="G66" i="13"/>
  <c r="I68" i="16" s="1"/>
  <c r="H66" i="13"/>
  <c r="J68" i="16" s="1"/>
  <c r="I66" i="13"/>
  <c r="K68" i="16" s="1"/>
  <c r="J66" i="13"/>
  <c r="L68" i="16" s="1"/>
  <c r="K66" i="13"/>
  <c r="M68" i="16" s="1"/>
  <c r="L66" i="13"/>
  <c r="N68" i="16" s="1"/>
  <c r="M66" i="13"/>
  <c r="O68" i="16" s="1"/>
  <c r="N66" i="13"/>
  <c r="P68" i="16" s="1"/>
  <c r="O66" i="13"/>
  <c r="Q68" i="16" s="1"/>
  <c r="P66" i="13"/>
  <c r="R68" i="16" s="1"/>
  <c r="Q66" i="13"/>
  <c r="S68" i="16" s="1"/>
  <c r="R66" i="13"/>
  <c r="T68" i="16" s="1"/>
  <c r="S66" i="13"/>
  <c r="U68" i="16" s="1"/>
  <c r="T66" i="13"/>
  <c r="V68" i="16" s="1"/>
  <c r="U66" i="13"/>
  <c r="W68" i="16" s="1"/>
  <c r="V66" i="13"/>
  <c r="X68" i="16" s="1"/>
  <c r="W66" i="13"/>
  <c r="Y68" i="16" s="1"/>
  <c r="X66" i="13"/>
  <c r="Z68" i="16" s="1"/>
  <c r="Y66" i="13"/>
  <c r="AA68" i="16" s="1"/>
  <c r="Z66" i="13"/>
  <c r="AB68" i="16" s="1"/>
  <c r="C67" i="13"/>
  <c r="D67" i="13"/>
  <c r="F69" i="16" s="1"/>
  <c r="E67" i="13"/>
  <c r="F67" i="13"/>
  <c r="H69" i="16" s="1"/>
  <c r="G67" i="13"/>
  <c r="I69" i="16" s="1"/>
  <c r="H67" i="13"/>
  <c r="J69" i="16" s="1"/>
  <c r="I67" i="13"/>
  <c r="K69" i="16" s="1"/>
  <c r="J67" i="13"/>
  <c r="L69" i="16" s="1"/>
  <c r="K67" i="13"/>
  <c r="M69" i="16" s="1"/>
  <c r="L67" i="13"/>
  <c r="N69" i="16" s="1"/>
  <c r="M67" i="13"/>
  <c r="O69" i="16" s="1"/>
  <c r="N67" i="13"/>
  <c r="P69" i="16" s="1"/>
  <c r="O67" i="13"/>
  <c r="Q69" i="16" s="1"/>
  <c r="P67" i="13"/>
  <c r="R69" i="16" s="1"/>
  <c r="Q67" i="13"/>
  <c r="S69" i="16" s="1"/>
  <c r="R67" i="13"/>
  <c r="T69" i="16" s="1"/>
  <c r="S67" i="13"/>
  <c r="U69" i="16" s="1"/>
  <c r="T67" i="13"/>
  <c r="V69" i="16" s="1"/>
  <c r="U67" i="13"/>
  <c r="W69" i="16" s="1"/>
  <c r="V67" i="13"/>
  <c r="X69" i="16" s="1"/>
  <c r="W67" i="13"/>
  <c r="Y69" i="16" s="1"/>
  <c r="X67" i="13"/>
  <c r="Z69" i="16" s="1"/>
  <c r="Y67" i="13"/>
  <c r="AA69" i="16" s="1"/>
  <c r="Z67" i="13"/>
  <c r="AB69" i="16" s="1"/>
  <c r="C68" i="13"/>
  <c r="D68" i="13"/>
  <c r="F70" i="16" s="1"/>
  <c r="E68" i="13"/>
  <c r="F68" i="13"/>
  <c r="H70" i="16" s="1"/>
  <c r="G68" i="13"/>
  <c r="I70" i="16" s="1"/>
  <c r="H68" i="13"/>
  <c r="J70" i="16" s="1"/>
  <c r="I68" i="13"/>
  <c r="K70" i="16" s="1"/>
  <c r="J68" i="13"/>
  <c r="L70" i="16" s="1"/>
  <c r="K68" i="13"/>
  <c r="M70" i="16" s="1"/>
  <c r="L68" i="13"/>
  <c r="N70" i="16" s="1"/>
  <c r="M68" i="13"/>
  <c r="O70" i="16" s="1"/>
  <c r="N68" i="13"/>
  <c r="P70" i="16" s="1"/>
  <c r="O68" i="13"/>
  <c r="Q70" i="16" s="1"/>
  <c r="P68" i="13"/>
  <c r="R70" i="16" s="1"/>
  <c r="Q68" i="13"/>
  <c r="S70" i="16" s="1"/>
  <c r="R68" i="13"/>
  <c r="T70" i="16" s="1"/>
  <c r="S68" i="13"/>
  <c r="U70" i="16" s="1"/>
  <c r="T68" i="13"/>
  <c r="V70" i="16" s="1"/>
  <c r="U68" i="13"/>
  <c r="W70" i="16" s="1"/>
  <c r="V68" i="13"/>
  <c r="X70" i="16" s="1"/>
  <c r="W68" i="13"/>
  <c r="Y70" i="16" s="1"/>
  <c r="X68" i="13"/>
  <c r="Z70" i="16" s="1"/>
  <c r="Y68" i="13"/>
  <c r="AA70" i="16" s="1"/>
  <c r="Z68" i="13"/>
  <c r="AB70" i="16" s="1"/>
  <c r="C69" i="13"/>
  <c r="D69" i="13"/>
  <c r="F71" i="16" s="1"/>
  <c r="E69" i="13"/>
  <c r="F69" i="13"/>
  <c r="H71" i="16" s="1"/>
  <c r="G69" i="13"/>
  <c r="I71" i="16" s="1"/>
  <c r="H69" i="13"/>
  <c r="J71" i="16" s="1"/>
  <c r="I69" i="13"/>
  <c r="K71" i="16" s="1"/>
  <c r="J69" i="13"/>
  <c r="L71" i="16" s="1"/>
  <c r="K69" i="13"/>
  <c r="M71" i="16" s="1"/>
  <c r="L69" i="13"/>
  <c r="N71" i="16" s="1"/>
  <c r="M69" i="13"/>
  <c r="O71" i="16" s="1"/>
  <c r="N69" i="13"/>
  <c r="P71" i="16" s="1"/>
  <c r="O69" i="13"/>
  <c r="Q71" i="16" s="1"/>
  <c r="P69" i="13"/>
  <c r="R71" i="16" s="1"/>
  <c r="Q69" i="13"/>
  <c r="S71" i="16" s="1"/>
  <c r="R69" i="13"/>
  <c r="T71" i="16" s="1"/>
  <c r="S69" i="13"/>
  <c r="U71" i="16" s="1"/>
  <c r="T69" i="13"/>
  <c r="V71" i="16" s="1"/>
  <c r="U69" i="13"/>
  <c r="W71" i="16" s="1"/>
  <c r="V69" i="13"/>
  <c r="X71" i="16" s="1"/>
  <c r="W69" i="13"/>
  <c r="Y71" i="16" s="1"/>
  <c r="X69" i="13"/>
  <c r="Z71" i="16" s="1"/>
  <c r="Y69" i="13"/>
  <c r="AA71" i="16" s="1"/>
  <c r="Z69" i="13"/>
  <c r="AB71" i="16" s="1"/>
  <c r="C70" i="13"/>
  <c r="D70" i="13"/>
  <c r="F72" i="16" s="1"/>
  <c r="E70" i="13"/>
  <c r="F70" i="13"/>
  <c r="H72" i="16" s="1"/>
  <c r="G70" i="13"/>
  <c r="I72" i="16" s="1"/>
  <c r="H70" i="13"/>
  <c r="J72" i="16" s="1"/>
  <c r="I70" i="13"/>
  <c r="K72" i="16" s="1"/>
  <c r="J70" i="13"/>
  <c r="L72" i="16" s="1"/>
  <c r="K70" i="13"/>
  <c r="M72" i="16" s="1"/>
  <c r="L70" i="13"/>
  <c r="N72" i="16" s="1"/>
  <c r="M70" i="13"/>
  <c r="O72" i="16" s="1"/>
  <c r="N70" i="13"/>
  <c r="P72" i="16" s="1"/>
  <c r="O70" i="13"/>
  <c r="Q72" i="16" s="1"/>
  <c r="P70" i="13"/>
  <c r="R72" i="16" s="1"/>
  <c r="Q70" i="13"/>
  <c r="S72" i="16" s="1"/>
  <c r="R70" i="13"/>
  <c r="T72" i="16" s="1"/>
  <c r="S70" i="13"/>
  <c r="U72" i="16" s="1"/>
  <c r="T70" i="13"/>
  <c r="V72" i="16" s="1"/>
  <c r="U70" i="13"/>
  <c r="W72" i="16" s="1"/>
  <c r="V70" i="13"/>
  <c r="X72" i="16" s="1"/>
  <c r="W70" i="13"/>
  <c r="Y72" i="16" s="1"/>
  <c r="X70" i="13"/>
  <c r="Z72" i="16" s="1"/>
  <c r="Y70" i="13"/>
  <c r="AA72" i="16" s="1"/>
  <c r="Z70" i="13"/>
  <c r="AB72" i="16" s="1"/>
  <c r="C71" i="13"/>
  <c r="D71" i="13"/>
  <c r="F73" i="16" s="1"/>
  <c r="E71" i="13"/>
  <c r="F71" i="13"/>
  <c r="H73" i="16" s="1"/>
  <c r="G71" i="13"/>
  <c r="I73" i="16" s="1"/>
  <c r="H71" i="13"/>
  <c r="J73" i="16" s="1"/>
  <c r="I71" i="13"/>
  <c r="K73" i="16" s="1"/>
  <c r="J71" i="13"/>
  <c r="L73" i="16" s="1"/>
  <c r="K71" i="13"/>
  <c r="M73" i="16" s="1"/>
  <c r="L71" i="13"/>
  <c r="N73" i="16" s="1"/>
  <c r="M71" i="13"/>
  <c r="O73" i="16" s="1"/>
  <c r="N71" i="13"/>
  <c r="P73" i="16" s="1"/>
  <c r="O71" i="13"/>
  <c r="Q73" i="16" s="1"/>
  <c r="P71" i="13"/>
  <c r="R73" i="16" s="1"/>
  <c r="Q71" i="13"/>
  <c r="S73" i="16" s="1"/>
  <c r="R71" i="13"/>
  <c r="T73" i="16" s="1"/>
  <c r="S71" i="13"/>
  <c r="U73" i="16" s="1"/>
  <c r="T71" i="13"/>
  <c r="V73" i="16" s="1"/>
  <c r="U71" i="13"/>
  <c r="W73" i="16" s="1"/>
  <c r="V71" i="13"/>
  <c r="X73" i="16" s="1"/>
  <c r="W71" i="13"/>
  <c r="Y73" i="16" s="1"/>
  <c r="X71" i="13"/>
  <c r="Z73" i="16" s="1"/>
  <c r="Y71" i="13"/>
  <c r="AA73" i="16" s="1"/>
  <c r="Z71" i="13"/>
  <c r="AB73" i="16" s="1"/>
  <c r="C72" i="13"/>
  <c r="D72" i="13"/>
  <c r="F74" i="16" s="1"/>
  <c r="E72" i="13"/>
  <c r="F72" i="13"/>
  <c r="H74" i="16" s="1"/>
  <c r="G72" i="13"/>
  <c r="I74" i="16" s="1"/>
  <c r="H72" i="13"/>
  <c r="J74" i="16" s="1"/>
  <c r="I72" i="13"/>
  <c r="K74" i="16" s="1"/>
  <c r="J72" i="13"/>
  <c r="L74" i="16" s="1"/>
  <c r="K72" i="13"/>
  <c r="M74" i="16" s="1"/>
  <c r="L72" i="13"/>
  <c r="N74" i="16" s="1"/>
  <c r="M72" i="13"/>
  <c r="O74" i="16" s="1"/>
  <c r="N72" i="13"/>
  <c r="P74" i="16" s="1"/>
  <c r="O72" i="13"/>
  <c r="Q74" i="16" s="1"/>
  <c r="P72" i="13"/>
  <c r="R74" i="16" s="1"/>
  <c r="Q72" i="13"/>
  <c r="S74" i="16" s="1"/>
  <c r="R72" i="13"/>
  <c r="T74" i="16" s="1"/>
  <c r="S72" i="13"/>
  <c r="U74" i="16" s="1"/>
  <c r="T72" i="13"/>
  <c r="V74" i="16" s="1"/>
  <c r="U72" i="13"/>
  <c r="W74" i="16" s="1"/>
  <c r="V72" i="13"/>
  <c r="X74" i="16" s="1"/>
  <c r="W72" i="13"/>
  <c r="Y74" i="16" s="1"/>
  <c r="X72" i="13"/>
  <c r="Z74" i="16" s="1"/>
  <c r="Y72" i="13"/>
  <c r="AA74" i="16" s="1"/>
  <c r="Z72" i="13"/>
  <c r="AB74" i="16" s="1"/>
  <c r="C73" i="13"/>
  <c r="D73" i="13"/>
  <c r="F75" i="16" s="1"/>
  <c r="E73" i="13"/>
  <c r="F73" i="13"/>
  <c r="H75" i="16" s="1"/>
  <c r="G73" i="13"/>
  <c r="I75" i="16" s="1"/>
  <c r="H73" i="13"/>
  <c r="J75" i="16" s="1"/>
  <c r="I73" i="13"/>
  <c r="K75" i="16" s="1"/>
  <c r="J73" i="13"/>
  <c r="L75" i="16" s="1"/>
  <c r="K73" i="13"/>
  <c r="M75" i="16" s="1"/>
  <c r="L73" i="13"/>
  <c r="N75" i="16" s="1"/>
  <c r="M73" i="13"/>
  <c r="O75" i="16" s="1"/>
  <c r="N73" i="13"/>
  <c r="P75" i="16" s="1"/>
  <c r="O73" i="13"/>
  <c r="Q75" i="16" s="1"/>
  <c r="P73" i="13"/>
  <c r="R75" i="16" s="1"/>
  <c r="Q73" i="13"/>
  <c r="S75" i="16" s="1"/>
  <c r="R73" i="13"/>
  <c r="T75" i="16" s="1"/>
  <c r="S73" i="13"/>
  <c r="U75" i="16" s="1"/>
  <c r="T73" i="13"/>
  <c r="V75" i="16" s="1"/>
  <c r="U73" i="13"/>
  <c r="W75" i="16" s="1"/>
  <c r="V73" i="13"/>
  <c r="X75" i="16" s="1"/>
  <c r="W73" i="13"/>
  <c r="Y75" i="16" s="1"/>
  <c r="X73" i="13"/>
  <c r="Z75" i="16" s="1"/>
  <c r="Y73" i="13"/>
  <c r="AA75" i="16" s="1"/>
  <c r="Z73" i="13"/>
  <c r="AB75" i="16" s="1"/>
  <c r="C74" i="13"/>
  <c r="D74" i="13"/>
  <c r="F76" i="16" s="1"/>
  <c r="E74" i="13"/>
  <c r="F74" i="13"/>
  <c r="H76" i="16" s="1"/>
  <c r="G74" i="13"/>
  <c r="I76" i="16" s="1"/>
  <c r="H74" i="13"/>
  <c r="J76" i="16" s="1"/>
  <c r="I74" i="13"/>
  <c r="K76" i="16" s="1"/>
  <c r="J74" i="13"/>
  <c r="L76" i="16" s="1"/>
  <c r="K74" i="13"/>
  <c r="M76" i="16" s="1"/>
  <c r="L74" i="13"/>
  <c r="N76" i="16" s="1"/>
  <c r="M74" i="13"/>
  <c r="O76" i="16" s="1"/>
  <c r="N74" i="13"/>
  <c r="P76" i="16" s="1"/>
  <c r="O74" i="13"/>
  <c r="Q76" i="16" s="1"/>
  <c r="P74" i="13"/>
  <c r="R76" i="16" s="1"/>
  <c r="Q74" i="13"/>
  <c r="S76" i="16" s="1"/>
  <c r="R74" i="13"/>
  <c r="T76" i="16" s="1"/>
  <c r="S74" i="13"/>
  <c r="U76" i="16" s="1"/>
  <c r="T74" i="13"/>
  <c r="V76" i="16" s="1"/>
  <c r="U74" i="13"/>
  <c r="W76" i="16" s="1"/>
  <c r="V74" i="13"/>
  <c r="X76" i="16" s="1"/>
  <c r="W74" i="13"/>
  <c r="Y76" i="16" s="1"/>
  <c r="X74" i="13"/>
  <c r="Z76" i="16" s="1"/>
  <c r="Y74" i="13"/>
  <c r="AA76" i="16" s="1"/>
  <c r="Z74" i="13"/>
  <c r="AB76" i="16" s="1"/>
  <c r="C75" i="13"/>
  <c r="D75" i="13"/>
  <c r="F77" i="16" s="1"/>
  <c r="E75" i="13"/>
  <c r="F75" i="13"/>
  <c r="H77" i="16" s="1"/>
  <c r="G75" i="13"/>
  <c r="I77" i="16" s="1"/>
  <c r="H75" i="13"/>
  <c r="J77" i="16" s="1"/>
  <c r="I75" i="13"/>
  <c r="K77" i="16" s="1"/>
  <c r="J75" i="13"/>
  <c r="L77" i="16" s="1"/>
  <c r="K75" i="13"/>
  <c r="M77" i="16" s="1"/>
  <c r="L75" i="13"/>
  <c r="N77" i="16" s="1"/>
  <c r="M75" i="13"/>
  <c r="O77" i="16" s="1"/>
  <c r="N75" i="13"/>
  <c r="P77" i="16" s="1"/>
  <c r="O75" i="13"/>
  <c r="Q77" i="16" s="1"/>
  <c r="P75" i="13"/>
  <c r="R77" i="16" s="1"/>
  <c r="Q75" i="13"/>
  <c r="S77" i="16" s="1"/>
  <c r="R75" i="13"/>
  <c r="T77" i="16" s="1"/>
  <c r="S75" i="13"/>
  <c r="U77" i="16" s="1"/>
  <c r="T75" i="13"/>
  <c r="V77" i="16" s="1"/>
  <c r="U75" i="13"/>
  <c r="W77" i="16" s="1"/>
  <c r="V75" i="13"/>
  <c r="X77" i="16" s="1"/>
  <c r="W75" i="13"/>
  <c r="Y77" i="16" s="1"/>
  <c r="X75" i="13"/>
  <c r="Z77" i="16" s="1"/>
  <c r="Y75" i="13"/>
  <c r="AA77" i="16" s="1"/>
  <c r="Z75" i="13"/>
  <c r="AB77" i="16" s="1"/>
  <c r="C76" i="13"/>
  <c r="D76" i="13"/>
  <c r="F78" i="16" s="1"/>
  <c r="E76" i="13"/>
  <c r="F76" i="13"/>
  <c r="H78" i="16" s="1"/>
  <c r="G76" i="13"/>
  <c r="I78" i="16" s="1"/>
  <c r="H76" i="13"/>
  <c r="J78" i="16" s="1"/>
  <c r="I76" i="13"/>
  <c r="K78" i="16" s="1"/>
  <c r="J76" i="13"/>
  <c r="L78" i="16" s="1"/>
  <c r="K76" i="13"/>
  <c r="M78" i="16" s="1"/>
  <c r="L76" i="13"/>
  <c r="N78" i="16" s="1"/>
  <c r="M76" i="13"/>
  <c r="O78" i="16" s="1"/>
  <c r="N76" i="13"/>
  <c r="P78" i="16" s="1"/>
  <c r="O76" i="13"/>
  <c r="Q78" i="16" s="1"/>
  <c r="P76" i="13"/>
  <c r="R78" i="16" s="1"/>
  <c r="Q76" i="13"/>
  <c r="S78" i="16" s="1"/>
  <c r="R76" i="13"/>
  <c r="T78" i="16" s="1"/>
  <c r="S76" i="13"/>
  <c r="U78" i="16" s="1"/>
  <c r="T76" i="13"/>
  <c r="V78" i="16" s="1"/>
  <c r="U76" i="13"/>
  <c r="W78" i="16" s="1"/>
  <c r="V76" i="13"/>
  <c r="X78" i="16" s="1"/>
  <c r="W76" i="13"/>
  <c r="Y78" i="16" s="1"/>
  <c r="X76" i="13"/>
  <c r="Z78" i="16" s="1"/>
  <c r="Y76" i="13"/>
  <c r="AA78" i="16" s="1"/>
  <c r="Z76" i="13"/>
  <c r="AB78" i="16" s="1"/>
  <c r="C77" i="13"/>
  <c r="D77" i="13"/>
  <c r="F79" i="16" s="1"/>
  <c r="E77" i="13"/>
  <c r="F77" i="13"/>
  <c r="H79" i="16" s="1"/>
  <c r="G77" i="13"/>
  <c r="I79" i="16" s="1"/>
  <c r="H77" i="13"/>
  <c r="J79" i="16" s="1"/>
  <c r="I77" i="13"/>
  <c r="K79" i="16" s="1"/>
  <c r="J77" i="13"/>
  <c r="L79" i="16" s="1"/>
  <c r="K77" i="13"/>
  <c r="M79" i="16" s="1"/>
  <c r="L77" i="13"/>
  <c r="N79" i="16" s="1"/>
  <c r="M77" i="13"/>
  <c r="O79" i="16" s="1"/>
  <c r="N77" i="13"/>
  <c r="P79" i="16" s="1"/>
  <c r="O77" i="13"/>
  <c r="Q79" i="16" s="1"/>
  <c r="P77" i="13"/>
  <c r="R79" i="16" s="1"/>
  <c r="Q77" i="13"/>
  <c r="S79" i="16" s="1"/>
  <c r="R77" i="13"/>
  <c r="T79" i="16" s="1"/>
  <c r="S77" i="13"/>
  <c r="U79" i="16" s="1"/>
  <c r="T77" i="13"/>
  <c r="V79" i="16" s="1"/>
  <c r="U77" i="13"/>
  <c r="W79" i="16" s="1"/>
  <c r="V77" i="13"/>
  <c r="X79" i="16" s="1"/>
  <c r="W77" i="13"/>
  <c r="Y79" i="16" s="1"/>
  <c r="X77" i="13"/>
  <c r="Z79" i="16" s="1"/>
  <c r="Y77" i="13"/>
  <c r="AA79" i="16" s="1"/>
  <c r="Z77" i="13"/>
  <c r="AB79" i="16" s="1"/>
  <c r="C78" i="13"/>
  <c r="D78" i="13"/>
  <c r="F80" i="16" s="1"/>
  <c r="E78" i="13"/>
  <c r="F78" i="13"/>
  <c r="H80" i="16" s="1"/>
  <c r="G78" i="13"/>
  <c r="I80" i="16" s="1"/>
  <c r="H78" i="13"/>
  <c r="J80" i="16" s="1"/>
  <c r="I78" i="13"/>
  <c r="K80" i="16" s="1"/>
  <c r="J78" i="13"/>
  <c r="L80" i="16" s="1"/>
  <c r="K78" i="13"/>
  <c r="M80" i="16" s="1"/>
  <c r="L78" i="13"/>
  <c r="N80" i="16" s="1"/>
  <c r="M78" i="13"/>
  <c r="O80" i="16" s="1"/>
  <c r="N78" i="13"/>
  <c r="P80" i="16" s="1"/>
  <c r="O78" i="13"/>
  <c r="Q80" i="16" s="1"/>
  <c r="P78" i="13"/>
  <c r="R80" i="16" s="1"/>
  <c r="Q78" i="13"/>
  <c r="S80" i="16" s="1"/>
  <c r="R78" i="13"/>
  <c r="T80" i="16" s="1"/>
  <c r="S78" i="13"/>
  <c r="U80" i="16" s="1"/>
  <c r="T78" i="13"/>
  <c r="V80" i="16" s="1"/>
  <c r="U78" i="13"/>
  <c r="W80" i="16" s="1"/>
  <c r="V78" i="13"/>
  <c r="X80" i="16" s="1"/>
  <c r="W78" i="13"/>
  <c r="Y80" i="16" s="1"/>
  <c r="X78" i="13"/>
  <c r="Z80" i="16" s="1"/>
  <c r="Y78" i="13"/>
  <c r="AA80" i="16" s="1"/>
  <c r="Z78" i="13"/>
  <c r="AB80" i="16" s="1"/>
  <c r="C79" i="13"/>
  <c r="D79" i="13"/>
  <c r="F81" i="16" s="1"/>
  <c r="E79" i="13"/>
  <c r="F79" i="13"/>
  <c r="H81" i="16" s="1"/>
  <c r="G79" i="13"/>
  <c r="I81" i="16" s="1"/>
  <c r="H79" i="13"/>
  <c r="J81" i="16" s="1"/>
  <c r="I79" i="13"/>
  <c r="K81" i="16" s="1"/>
  <c r="J79" i="13"/>
  <c r="L81" i="16" s="1"/>
  <c r="K79" i="13"/>
  <c r="M81" i="16" s="1"/>
  <c r="L79" i="13"/>
  <c r="N81" i="16" s="1"/>
  <c r="M79" i="13"/>
  <c r="O81" i="16" s="1"/>
  <c r="N79" i="13"/>
  <c r="P81" i="16" s="1"/>
  <c r="O79" i="13"/>
  <c r="Q81" i="16" s="1"/>
  <c r="P79" i="13"/>
  <c r="R81" i="16" s="1"/>
  <c r="Q79" i="13"/>
  <c r="S81" i="16" s="1"/>
  <c r="R79" i="13"/>
  <c r="T81" i="16" s="1"/>
  <c r="S79" i="13"/>
  <c r="U81" i="16" s="1"/>
  <c r="T79" i="13"/>
  <c r="V81" i="16" s="1"/>
  <c r="U79" i="13"/>
  <c r="W81" i="16" s="1"/>
  <c r="V79" i="13"/>
  <c r="X81" i="16" s="1"/>
  <c r="W79" i="13"/>
  <c r="Y81" i="16" s="1"/>
  <c r="X79" i="13"/>
  <c r="Z81" i="16" s="1"/>
  <c r="Y79" i="13"/>
  <c r="AA81" i="16" s="1"/>
  <c r="Z79" i="13"/>
  <c r="AB81" i="16" s="1"/>
  <c r="C80" i="13"/>
  <c r="D80" i="13"/>
  <c r="F82" i="16" s="1"/>
  <c r="E80" i="13"/>
  <c r="F80" i="13"/>
  <c r="H82" i="16" s="1"/>
  <c r="G80" i="13"/>
  <c r="I82" i="16" s="1"/>
  <c r="H80" i="13"/>
  <c r="J82" i="16" s="1"/>
  <c r="I80" i="13"/>
  <c r="K82" i="16" s="1"/>
  <c r="J80" i="13"/>
  <c r="L82" i="16" s="1"/>
  <c r="K80" i="13"/>
  <c r="M82" i="16" s="1"/>
  <c r="L80" i="13"/>
  <c r="N82" i="16" s="1"/>
  <c r="M80" i="13"/>
  <c r="O82" i="16" s="1"/>
  <c r="N80" i="13"/>
  <c r="P82" i="16" s="1"/>
  <c r="O80" i="13"/>
  <c r="Q82" i="16" s="1"/>
  <c r="P80" i="13"/>
  <c r="R82" i="16" s="1"/>
  <c r="Q80" i="13"/>
  <c r="S82" i="16" s="1"/>
  <c r="R80" i="13"/>
  <c r="T82" i="16" s="1"/>
  <c r="S80" i="13"/>
  <c r="U82" i="16" s="1"/>
  <c r="T80" i="13"/>
  <c r="V82" i="16" s="1"/>
  <c r="U80" i="13"/>
  <c r="W82" i="16" s="1"/>
  <c r="V80" i="13"/>
  <c r="X82" i="16" s="1"/>
  <c r="W80" i="13"/>
  <c r="Y82" i="16" s="1"/>
  <c r="X80" i="13"/>
  <c r="Z82" i="16" s="1"/>
  <c r="Y80" i="13"/>
  <c r="AA82" i="16" s="1"/>
  <c r="Z80" i="13"/>
  <c r="AB82" i="16" s="1"/>
  <c r="C81" i="13"/>
  <c r="D81" i="13"/>
  <c r="F83" i="16" s="1"/>
  <c r="E81" i="13"/>
  <c r="F81" i="13"/>
  <c r="H83" i="16" s="1"/>
  <c r="G81" i="13"/>
  <c r="I83" i="16" s="1"/>
  <c r="H81" i="13"/>
  <c r="J83" i="16" s="1"/>
  <c r="I81" i="13"/>
  <c r="K83" i="16" s="1"/>
  <c r="J81" i="13"/>
  <c r="L83" i="16" s="1"/>
  <c r="K81" i="13"/>
  <c r="M83" i="16" s="1"/>
  <c r="L81" i="13"/>
  <c r="N83" i="16" s="1"/>
  <c r="M81" i="13"/>
  <c r="O83" i="16" s="1"/>
  <c r="N81" i="13"/>
  <c r="P83" i="16" s="1"/>
  <c r="O81" i="13"/>
  <c r="Q83" i="16" s="1"/>
  <c r="P81" i="13"/>
  <c r="R83" i="16" s="1"/>
  <c r="Q81" i="13"/>
  <c r="S83" i="16" s="1"/>
  <c r="R81" i="13"/>
  <c r="T83" i="16" s="1"/>
  <c r="S81" i="13"/>
  <c r="U83" i="16" s="1"/>
  <c r="T81" i="13"/>
  <c r="V83" i="16" s="1"/>
  <c r="U81" i="13"/>
  <c r="W83" i="16" s="1"/>
  <c r="V81" i="13"/>
  <c r="X83" i="16" s="1"/>
  <c r="W81" i="13"/>
  <c r="Y83" i="16" s="1"/>
  <c r="X81" i="13"/>
  <c r="Z83" i="16" s="1"/>
  <c r="Y81" i="13"/>
  <c r="AA83" i="16" s="1"/>
  <c r="Z81" i="13"/>
  <c r="AB83" i="16" s="1"/>
  <c r="C82" i="13"/>
  <c r="D82" i="13"/>
  <c r="F84" i="16" s="1"/>
  <c r="E82" i="13"/>
  <c r="F82" i="13"/>
  <c r="H84" i="16" s="1"/>
  <c r="G82" i="13"/>
  <c r="I84" i="16" s="1"/>
  <c r="H82" i="13"/>
  <c r="J84" i="16" s="1"/>
  <c r="I82" i="13"/>
  <c r="K84" i="16" s="1"/>
  <c r="J82" i="13"/>
  <c r="L84" i="16" s="1"/>
  <c r="K82" i="13"/>
  <c r="M84" i="16" s="1"/>
  <c r="L82" i="13"/>
  <c r="N84" i="16" s="1"/>
  <c r="M82" i="13"/>
  <c r="O84" i="16" s="1"/>
  <c r="N82" i="13"/>
  <c r="P84" i="16" s="1"/>
  <c r="O82" i="13"/>
  <c r="Q84" i="16" s="1"/>
  <c r="P82" i="13"/>
  <c r="R84" i="16" s="1"/>
  <c r="Q82" i="13"/>
  <c r="S84" i="16" s="1"/>
  <c r="R82" i="13"/>
  <c r="T84" i="16" s="1"/>
  <c r="S82" i="13"/>
  <c r="U84" i="16" s="1"/>
  <c r="T82" i="13"/>
  <c r="V84" i="16" s="1"/>
  <c r="U82" i="13"/>
  <c r="W84" i="16" s="1"/>
  <c r="V82" i="13"/>
  <c r="X84" i="16" s="1"/>
  <c r="W82" i="13"/>
  <c r="Y84" i="16" s="1"/>
  <c r="X82" i="13"/>
  <c r="Z84" i="16" s="1"/>
  <c r="Y82" i="13"/>
  <c r="AA84" i="16" s="1"/>
  <c r="Z82" i="13"/>
  <c r="AB84" i="16" s="1"/>
  <c r="C83" i="13"/>
  <c r="D83" i="13"/>
  <c r="F85" i="16" s="1"/>
  <c r="E83" i="13"/>
  <c r="F83" i="13"/>
  <c r="H85" i="16" s="1"/>
  <c r="G83" i="13"/>
  <c r="I85" i="16" s="1"/>
  <c r="H83" i="13"/>
  <c r="J85" i="16" s="1"/>
  <c r="I83" i="13"/>
  <c r="K85" i="16" s="1"/>
  <c r="J83" i="13"/>
  <c r="L85" i="16" s="1"/>
  <c r="K83" i="13"/>
  <c r="M85" i="16" s="1"/>
  <c r="L83" i="13"/>
  <c r="N85" i="16" s="1"/>
  <c r="M83" i="13"/>
  <c r="O85" i="16" s="1"/>
  <c r="N83" i="13"/>
  <c r="P85" i="16" s="1"/>
  <c r="O83" i="13"/>
  <c r="Q85" i="16" s="1"/>
  <c r="P83" i="13"/>
  <c r="R85" i="16" s="1"/>
  <c r="Q83" i="13"/>
  <c r="S85" i="16" s="1"/>
  <c r="R83" i="13"/>
  <c r="T85" i="16" s="1"/>
  <c r="S83" i="13"/>
  <c r="U85" i="16" s="1"/>
  <c r="T83" i="13"/>
  <c r="V85" i="16" s="1"/>
  <c r="U83" i="13"/>
  <c r="W85" i="16" s="1"/>
  <c r="V83" i="13"/>
  <c r="X85" i="16" s="1"/>
  <c r="W83" i="13"/>
  <c r="Y85" i="16" s="1"/>
  <c r="X83" i="13"/>
  <c r="Z85" i="16" s="1"/>
  <c r="Y83" i="13"/>
  <c r="AA85" i="16" s="1"/>
  <c r="Z83" i="13"/>
  <c r="AB85" i="16" s="1"/>
  <c r="C84" i="13"/>
  <c r="D84" i="13"/>
  <c r="F86" i="16" s="1"/>
  <c r="E84" i="13"/>
  <c r="F84" i="13"/>
  <c r="H86" i="16" s="1"/>
  <c r="G84" i="13"/>
  <c r="I86" i="16" s="1"/>
  <c r="H84" i="13"/>
  <c r="J86" i="16" s="1"/>
  <c r="I84" i="13"/>
  <c r="K86" i="16" s="1"/>
  <c r="J84" i="13"/>
  <c r="L86" i="16" s="1"/>
  <c r="K84" i="13"/>
  <c r="M86" i="16" s="1"/>
  <c r="L84" i="13"/>
  <c r="N86" i="16" s="1"/>
  <c r="M84" i="13"/>
  <c r="O86" i="16" s="1"/>
  <c r="N84" i="13"/>
  <c r="P86" i="16" s="1"/>
  <c r="O84" i="13"/>
  <c r="Q86" i="16" s="1"/>
  <c r="P84" i="13"/>
  <c r="R86" i="16" s="1"/>
  <c r="Q84" i="13"/>
  <c r="S86" i="16" s="1"/>
  <c r="R84" i="13"/>
  <c r="T86" i="16" s="1"/>
  <c r="S84" i="13"/>
  <c r="U86" i="16" s="1"/>
  <c r="T84" i="13"/>
  <c r="V86" i="16" s="1"/>
  <c r="U84" i="13"/>
  <c r="W86" i="16" s="1"/>
  <c r="V84" i="13"/>
  <c r="X86" i="16" s="1"/>
  <c r="W84" i="13"/>
  <c r="Y86" i="16" s="1"/>
  <c r="X84" i="13"/>
  <c r="Z86" i="16" s="1"/>
  <c r="Y84" i="13"/>
  <c r="AA86" i="16" s="1"/>
  <c r="Z84" i="13"/>
  <c r="AB86" i="16" s="1"/>
  <c r="C85" i="13"/>
  <c r="D85" i="13"/>
  <c r="F87" i="16" s="1"/>
  <c r="E85" i="13"/>
  <c r="F85" i="13"/>
  <c r="H87" i="16" s="1"/>
  <c r="G85" i="13"/>
  <c r="I87" i="16" s="1"/>
  <c r="H85" i="13"/>
  <c r="J87" i="16" s="1"/>
  <c r="I85" i="13"/>
  <c r="K87" i="16" s="1"/>
  <c r="J85" i="13"/>
  <c r="L87" i="16" s="1"/>
  <c r="K85" i="13"/>
  <c r="M87" i="16" s="1"/>
  <c r="L85" i="13"/>
  <c r="N87" i="16" s="1"/>
  <c r="M85" i="13"/>
  <c r="O87" i="16" s="1"/>
  <c r="N85" i="13"/>
  <c r="P87" i="16" s="1"/>
  <c r="O85" i="13"/>
  <c r="Q87" i="16" s="1"/>
  <c r="P85" i="13"/>
  <c r="R87" i="16" s="1"/>
  <c r="Q85" i="13"/>
  <c r="S87" i="16" s="1"/>
  <c r="R85" i="13"/>
  <c r="T87" i="16" s="1"/>
  <c r="S85" i="13"/>
  <c r="U87" i="16" s="1"/>
  <c r="T85" i="13"/>
  <c r="V87" i="16" s="1"/>
  <c r="U85" i="13"/>
  <c r="W87" i="16" s="1"/>
  <c r="V85" i="13"/>
  <c r="X87" i="16" s="1"/>
  <c r="W85" i="13"/>
  <c r="Y87" i="16" s="1"/>
  <c r="X85" i="13"/>
  <c r="Z87" i="16" s="1"/>
  <c r="Y85" i="13"/>
  <c r="AA87" i="16" s="1"/>
  <c r="Z85" i="13"/>
  <c r="AB87" i="16" s="1"/>
  <c r="C86" i="13"/>
  <c r="D86" i="13"/>
  <c r="F88" i="16" s="1"/>
  <c r="E86" i="13"/>
  <c r="F86" i="13"/>
  <c r="H88" i="16" s="1"/>
  <c r="G86" i="13"/>
  <c r="I88" i="16" s="1"/>
  <c r="H86" i="13"/>
  <c r="J88" i="16" s="1"/>
  <c r="I86" i="13"/>
  <c r="K88" i="16" s="1"/>
  <c r="J86" i="13"/>
  <c r="L88" i="16" s="1"/>
  <c r="K86" i="13"/>
  <c r="M88" i="16" s="1"/>
  <c r="L86" i="13"/>
  <c r="N88" i="16" s="1"/>
  <c r="M86" i="13"/>
  <c r="O88" i="16" s="1"/>
  <c r="N86" i="13"/>
  <c r="P88" i="16" s="1"/>
  <c r="O86" i="13"/>
  <c r="Q88" i="16" s="1"/>
  <c r="P86" i="13"/>
  <c r="R88" i="16" s="1"/>
  <c r="Q86" i="13"/>
  <c r="S88" i="16" s="1"/>
  <c r="R86" i="13"/>
  <c r="T88" i="16" s="1"/>
  <c r="S86" i="13"/>
  <c r="U88" i="16" s="1"/>
  <c r="T86" i="13"/>
  <c r="V88" i="16" s="1"/>
  <c r="U86" i="13"/>
  <c r="W88" i="16" s="1"/>
  <c r="V86" i="13"/>
  <c r="X88" i="16" s="1"/>
  <c r="W86" i="13"/>
  <c r="Y88" i="16" s="1"/>
  <c r="X86" i="13"/>
  <c r="Z88" i="16" s="1"/>
  <c r="Y86" i="13"/>
  <c r="AA88" i="16" s="1"/>
  <c r="Z86" i="13"/>
  <c r="AB88" i="16" s="1"/>
  <c r="C87" i="13"/>
  <c r="D87" i="13"/>
  <c r="F89" i="16" s="1"/>
  <c r="E87" i="13"/>
  <c r="F87" i="13"/>
  <c r="H89" i="16" s="1"/>
  <c r="G87" i="13"/>
  <c r="I89" i="16" s="1"/>
  <c r="H87" i="13"/>
  <c r="J89" i="16" s="1"/>
  <c r="I87" i="13"/>
  <c r="K89" i="16" s="1"/>
  <c r="J87" i="13"/>
  <c r="L89" i="16" s="1"/>
  <c r="K87" i="13"/>
  <c r="M89" i="16" s="1"/>
  <c r="L87" i="13"/>
  <c r="N89" i="16" s="1"/>
  <c r="M87" i="13"/>
  <c r="O89" i="16" s="1"/>
  <c r="N87" i="13"/>
  <c r="P89" i="16" s="1"/>
  <c r="O87" i="13"/>
  <c r="Q89" i="16" s="1"/>
  <c r="P87" i="13"/>
  <c r="R89" i="16" s="1"/>
  <c r="Q87" i="13"/>
  <c r="S89" i="16" s="1"/>
  <c r="R87" i="13"/>
  <c r="T89" i="16" s="1"/>
  <c r="S87" i="13"/>
  <c r="U89" i="16" s="1"/>
  <c r="T87" i="13"/>
  <c r="V89" i="16" s="1"/>
  <c r="U87" i="13"/>
  <c r="W89" i="16" s="1"/>
  <c r="V87" i="13"/>
  <c r="X89" i="16" s="1"/>
  <c r="W87" i="13"/>
  <c r="Y89" i="16" s="1"/>
  <c r="X87" i="13"/>
  <c r="Z89" i="16" s="1"/>
  <c r="Y87" i="13"/>
  <c r="AA89" i="16" s="1"/>
  <c r="Z87" i="13"/>
  <c r="AB89" i="16" s="1"/>
  <c r="C88" i="13"/>
  <c r="D88" i="13"/>
  <c r="F90" i="16" s="1"/>
  <c r="E88" i="13"/>
  <c r="F88" i="13"/>
  <c r="H90" i="16" s="1"/>
  <c r="G88" i="13"/>
  <c r="I90" i="16" s="1"/>
  <c r="H88" i="13"/>
  <c r="J90" i="16" s="1"/>
  <c r="I88" i="13"/>
  <c r="K90" i="16" s="1"/>
  <c r="J88" i="13"/>
  <c r="L90" i="16" s="1"/>
  <c r="K88" i="13"/>
  <c r="M90" i="16" s="1"/>
  <c r="L88" i="13"/>
  <c r="N90" i="16" s="1"/>
  <c r="M88" i="13"/>
  <c r="O90" i="16" s="1"/>
  <c r="N88" i="13"/>
  <c r="P90" i="16" s="1"/>
  <c r="O88" i="13"/>
  <c r="Q90" i="16" s="1"/>
  <c r="P88" i="13"/>
  <c r="R90" i="16" s="1"/>
  <c r="Q88" i="13"/>
  <c r="S90" i="16" s="1"/>
  <c r="R88" i="13"/>
  <c r="T90" i="16" s="1"/>
  <c r="S88" i="13"/>
  <c r="U90" i="16" s="1"/>
  <c r="T88" i="13"/>
  <c r="V90" i="16" s="1"/>
  <c r="U88" i="13"/>
  <c r="W90" i="16" s="1"/>
  <c r="V88" i="13"/>
  <c r="X90" i="16" s="1"/>
  <c r="W88" i="13"/>
  <c r="Y90" i="16" s="1"/>
  <c r="X88" i="13"/>
  <c r="Z90" i="16" s="1"/>
  <c r="Y88" i="13"/>
  <c r="AA90" i="16" s="1"/>
  <c r="Z88" i="13"/>
  <c r="AB90" i="16" s="1"/>
  <c r="C89" i="13"/>
  <c r="D89" i="13"/>
  <c r="F91" i="16" s="1"/>
  <c r="E89" i="13"/>
  <c r="F89" i="13"/>
  <c r="H91" i="16" s="1"/>
  <c r="G89" i="13"/>
  <c r="I91" i="16" s="1"/>
  <c r="H89" i="13"/>
  <c r="J91" i="16" s="1"/>
  <c r="I89" i="13"/>
  <c r="K91" i="16" s="1"/>
  <c r="J89" i="13"/>
  <c r="L91" i="16" s="1"/>
  <c r="K89" i="13"/>
  <c r="M91" i="16" s="1"/>
  <c r="L89" i="13"/>
  <c r="N91" i="16" s="1"/>
  <c r="M89" i="13"/>
  <c r="O91" i="16" s="1"/>
  <c r="N89" i="13"/>
  <c r="P91" i="16" s="1"/>
  <c r="O89" i="13"/>
  <c r="Q91" i="16" s="1"/>
  <c r="P89" i="13"/>
  <c r="R91" i="16" s="1"/>
  <c r="Q89" i="13"/>
  <c r="S91" i="16" s="1"/>
  <c r="R89" i="13"/>
  <c r="T91" i="16" s="1"/>
  <c r="S89" i="13"/>
  <c r="U91" i="16" s="1"/>
  <c r="T89" i="13"/>
  <c r="V91" i="16" s="1"/>
  <c r="U89" i="13"/>
  <c r="W91" i="16" s="1"/>
  <c r="V89" i="13"/>
  <c r="X91" i="16" s="1"/>
  <c r="W89" i="13"/>
  <c r="Y91" i="16" s="1"/>
  <c r="X89" i="13"/>
  <c r="Z91" i="16" s="1"/>
  <c r="Y89" i="13"/>
  <c r="AA91" i="16" s="1"/>
  <c r="Z89" i="13"/>
  <c r="AB91" i="16" s="1"/>
  <c r="C90" i="13"/>
  <c r="D90" i="13"/>
  <c r="F92" i="16" s="1"/>
  <c r="E90" i="13"/>
  <c r="F90" i="13"/>
  <c r="H92" i="16" s="1"/>
  <c r="G90" i="13"/>
  <c r="I92" i="16" s="1"/>
  <c r="H90" i="13"/>
  <c r="J92" i="16" s="1"/>
  <c r="I90" i="13"/>
  <c r="K92" i="16" s="1"/>
  <c r="J90" i="13"/>
  <c r="L92" i="16" s="1"/>
  <c r="K90" i="13"/>
  <c r="M92" i="16" s="1"/>
  <c r="L90" i="13"/>
  <c r="N92" i="16" s="1"/>
  <c r="M90" i="13"/>
  <c r="O92" i="16" s="1"/>
  <c r="N90" i="13"/>
  <c r="P92" i="16" s="1"/>
  <c r="O90" i="13"/>
  <c r="Q92" i="16" s="1"/>
  <c r="P90" i="13"/>
  <c r="R92" i="16" s="1"/>
  <c r="Q90" i="13"/>
  <c r="S92" i="16" s="1"/>
  <c r="R90" i="13"/>
  <c r="T92" i="16" s="1"/>
  <c r="S90" i="13"/>
  <c r="U92" i="16" s="1"/>
  <c r="T90" i="13"/>
  <c r="V92" i="16" s="1"/>
  <c r="U90" i="13"/>
  <c r="W92" i="16" s="1"/>
  <c r="V90" i="13"/>
  <c r="X92" i="16" s="1"/>
  <c r="W90" i="13"/>
  <c r="Y92" i="16" s="1"/>
  <c r="X90" i="13"/>
  <c r="Z92" i="16" s="1"/>
  <c r="Y90" i="13"/>
  <c r="AA92" i="16" s="1"/>
  <c r="Z90" i="13"/>
  <c r="AB92" i="16" s="1"/>
  <c r="C91" i="13"/>
  <c r="D91" i="13"/>
  <c r="F93" i="16" s="1"/>
  <c r="E91" i="13"/>
  <c r="F91" i="13"/>
  <c r="H93" i="16" s="1"/>
  <c r="G91" i="13"/>
  <c r="I93" i="16" s="1"/>
  <c r="H91" i="13"/>
  <c r="J93" i="16" s="1"/>
  <c r="I91" i="13"/>
  <c r="K93" i="16" s="1"/>
  <c r="J91" i="13"/>
  <c r="L93" i="16" s="1"/>
  <c r="K91" i="13"/>
  <c r="M93" i="16" s="1"/>
  <c r="L91" i="13"/>
  <c r="N93" i="16" s="1"/>
  <c r="M91" i="13"/>
  <c r="O93" i="16" s="1"/>
  <c r="N91" i="13"/>
  <c r="P93" i="16" s="1"/>
  <c r="O91" i="13"/>
  <c r="Q93" i="16" s="1"/>
  <c r="P91" i="13"/>
  <c r="R93" i="16" s="1"/>
  <c r="Q91" i="13"/>
  <c r="S93" i="16" s="1"/>
  <c r="R91" i="13"/>
  <c r="T93" i="16" s="1"/>
  <c r="S91" i="13"/>
  <c r="U93" i="16" s="1"/>
  <c r="T91" i="13"/>
  <c r="V93" i="16" s="1"/>
  <c r="U91" i="13"/>
  <c r="W93" i="16" s="1"/>
  <c r="V91" i="13"/>
  <c r="X93" i="16" s="1"/>
  <c r="W91" i="13"/>
  <c r="Y93" i="16" s="1"/>
  <c r="X91" i="13"/>
  <c r="Z93" i="16" s="1"/>
  <c r="Y91" i="13"/>
  <c r="AA93" i="16" s="1"/>
  <c r="Z91" i="13"/>
  <c r="AB93" i="16" s="1"/>
  <c r="C92" i="13"/>
  <c r="D92" i="13"/>
  <c r="F94" i="16" s="1"/>
  <c r="E92" i="13"/>
  <c r="F92" i="13"/>
  <c r="H94" i="16" s="1"/>
  <c r="G92" i="13"/>
  <c r="I94" i="16" s="1"/>
  <c r="H92" i="13"/>
  <c r="J94" i="16" s="1"/>
  <c r="I92" i="13"/>
  <c r="K94" i="16" s="1"/>
  <c r="J92" i="13"/>
  <c r="L94" i="16" s="1"/>
  <c r="K92" i="13"/>
  <c r="M94" i="16" s="1"/>
  <c r="L92" i="13"/>
  <c r="N94" i="16" s="1"/>
  <c r="M92" i="13"/>
  <c r="O94" i="16" s="1"/>
  <c r="N92" i="13"/>
  <c r="P94" i="16" s="1"/>
  <c r="O92" i="13"/>
  <c r="Q94" i="16" s="1"/>
  <c r="P92" i="13"/>
  <c r="R94" i="16" s="1"/>
  <c r="Q92" i="13"/>
  <c r="S94" i="16" s="1"/>
  <c r="R92" i="13"/>
  <c r="T94" i="16" s="1"/>
  <c r="S92" i="13"/>
  <c r="U94" i="16" s="1"/>
  <c r="T92" i="13"/>
  <c r="V94" i="16" s="1"/>
  <c r="U92" i="13"/>
  <c r="W94" i="16" s="1"/>
  <c r="V92" i="13"/>
  <c r="X94" i="16" s="1"/>
  <c r="W92" i="13"/>
  <c r="Y94" i="16" s="1"/>
  <c r="X92" i="13"/>
  <c r="Z94" i="16" s="1"/>
  <c r="Y92" i="13"/>
  <c r="AA94" i="16" s="1"/>
  <c r="Z92" i="13"/>
  <c r="AB94" i="16" s="1"/>
  <c r="C93" i="13"/>
  <c r="D93" i="13"/>
  <c r="F95" i="16" s="1"/>
  <c r="E93" i="13"/>
  <c r="F93" i="13"/>
  <c r="H95" i="16" s="1"/>
  <c r="G93" i="13"/>
  <c r="I95" i="16" s="1"/>
  <c r="H93" i="13"/>
  <c r="J95" i="16" s="1"/>
  <c r="I93" i="13"/>
  <c r="K95" i="16" s="1"/>
  <c r="J93" i="13"/>
  <c r="L95" i="16" s="1"/>
  <c r="K93" i="13"/>
  <c r="M95" i="16" s="1"/>
  <c r="L93" i="13"/>
  <c r="N95" i="16" s="1"/>
  <c r="M93" i="13"/>
  <c r="O95" i="16" s="1"/>
  <c r="N93" i="13"/>
  <c r="P95" i="16" s="1"/>
  <c r="O93" i="13"/>
  <c r="Q95" i="16" s="1"/>
  <c r="P93" i="13"/>
  <c r="R95" i="16" s="1"/>
  <c r="Q93" i="13"/>
  <c r="S95" i="16" s="1"/>
  <c r="R93" i="13"/>
  <c r="T95" i="16" s="1"/>
  <c r="S93" i="13"/>
  <c r="U95" i="16" s="1"/>
  <c r="T93" i="13"/>
  <c r="V95" i="16" s="1"/>
  <c r="U93" i="13"/>
  <c r="W95" i="16" s="1"/>
  <c r="V93" i="13"/>
  <c r="X95" i="16" s="1"/>
  <c r="W93" i="13"/>
  <c r="Y95" i="16" s="1"/>
  <c r="X93" i="13"/>
  <c r="Z95" i="16" s="1"/>
  <c r="Y93" i="13"/>
  <c r="AA95" i="16" s="1"/>
  <c r="Z93" i="13"/>
  <c r="AB95" i="16" s="1"/>
  <c r="C94" i="13"/>
  <c r="D94" i="13"/>
  <c r="F96" i="16" s="1"/>
  <c r="E94" i="13"/>
  <c r="F94" i="13"/>
  <c r="H96" i="16" s="1"/>
  <c r="G94" i="13"/>
  <c r="I96" i="16" s="1"/>
  <c r="H94" i="13"/>
  <c r="J96" i="16" s="1"/>
  <c r="I94" i="13"/>
  <c r="K96" i="16" s="1"/>
  <c r="J94" i="13"/>
  <c r="L96" i="16" s="1"/>
  <c r="K94" i="13"/>
  <c r="M96" i="16" s="1"/>
  <c r="L94" i="13"/>
  <c r="N96" i="16" s="1"/>
  <c r="M94" i="13"/>
  <c r="O96" i="16" s="1"/>
  <c r="N94" i="13"/>
  <c r="P96" i="16" s="1"/>
  <c r="O94" i="13"/>
  <c r="Q96" i="16" s="1"/>
  <c r="P94" i="13"/>
  <c r="R96" i="16" s="1"/>
  <c r="Q94" i="13"/>
  <c r="S96" i="16" s="1"/>
  <c r="R94" i="13"/>
  <c r="T96" i="16" s="1"/>
  <c r="S94" i="13"/>
  <c r="U96" i="16" s="1"/>
  <c r="T94" i="13"/>
  <c r="V96" i="16" s="1"/>
  <c r="U94" i="13"/>
  <c r="W96" i="16" s="1"/>
  <c r="V94" i="13"/>
  <c r="X96" i="16" s="1"/>
  <c r="W94" i="13"/>
  <c r="Y96" i="16" s="1"/>
  <c r="X94" i="13"/>
  <c r="Z96" i="16" s="1"/>
  <c r="Y94" i="13"/>
  <c r="AA96" i="16" s="1"/>
  <c r="Z94" i="13"/>
  <c r="AB96" i="16" s="1"/>
  <c r="C95" i="13"/>
  <c r="D95" i="13"/>
  <c r="F97" i="16" s="1"/>
  <c r="E95" i="13"/>
  <c r="F95" i="13"/>
  <c r="H97" i="16" s="1"/>
  <c r="G95" i="13"/>
  <c r="I97" i="16" s="1"/>
  <c r="H95" i="13"/>
  <c r="J97" i="16" s="1"/>
  <c r="I95" i="13"/>
  <c r="K97" i="16" s="1"/>
  <c r="J95" i="13"/>
  <c r="L97" i="16" s="1"/>
  <c r="K95" i="13"/>
  <c r="M97" i="16" s="1"/>
  <c r="L95" i="13"/>
  <c r="N97" i="16" s="1"/>
  <c r="M95" i="13"/>
  <c r="O97" i="16" s="1"/>
  <c r="N95" i="13"/>
  <c r="P97" i="16" s="1"/>
  <c r="O95" i="13"/>
  <c r="Q97" i="16" s="1"/>
  <c r="P95" i="13"/>
  <c r="R97" i="16" s="1"/>
  <c r="Q95" i="13"/>
  <c r="S97" i="16" s="1"/>
  <c r="R95" i="13"/>
  <c r="T97" i="16" s="1"/>
  <c r="S95" i="13"/>
  <c r="U97" i="16" s="1"/>
  <c r="T95" i="13"/>
  <c r="V97" i="16" s="1"/>
  <c r="U95" i="13"/>
  <c r="W97" i="16" s="1"/>
  <c r="V95" i="13"/>
  <c r="X97" i="16" s="1"/>
  <c r="W95" i="13"/>
  <c r="Y97" i="16" s="1"/>
  <c r="X95" i="13"/>
  <c r="Z97" i="16" s="1"/>
  <c r="Y95" i="13"/>
  <c r="AA97" i="16" s="1"/>
  <c r="Z95" i="13"/>
  <c r="AB97" i="16" s="1"/>
  <c r="C96" i="13"/>
  <c r="D96" i="13"/>
  <c r="F98" i="16" s="1"/>
  <c r="E96" i="13"/>
  <c r="F96" i="13"/>
  <c r="H98" i="16" s="1"/>
  <c r="G96" i="13"/>
  <c r="I98" i="16" s="1"/>
  <c r="H96" i="13"/>
  <c r="J98" i="16" s="1"/>
  <c r="I96" i="13"/>
  <c r="K98" i="16" s="1"/>
  <c r="J96" i="13"/>
  <c r="L98" i="16" s="1"/>
  <c r="K96" i="13"/>
  <c r="M98" i="16" s="1"/>
  <c r="L96" i="13"/>
  <c r="N98" i="16" s="1"/>
  <c r="M96" i="13"/>
  <c r="O98" i="16" s="1"/>
  <c r="N96" i="13"/>
  <c r="P98" i="16" s="1"/>
  <c r="O96" i="13"/>
  <c r="Q98" i="16" s="1"/>
  <c r="P96" i="13"/>
  <c r="R98" i="16" s="1"/>
  <c r="Q96" i="13"/>
  <c r="S98" i="16" s="1"/>
  <c r="R96" i="13"/>
  <c r="T98" i="16" s="1"/>
  <c r="S96" i="13"/>
  <c r="U98" i="16" s="1"/>
  <c r="T96" i="13"/>
  <c r="V98" i="16" s="1"/>
  <c r="U96" i="13"/>
  <c r="W98" i="16" s="1"/>
  <c r="V96" i="13"/>
  <c r="X98" i="16" s="1"/>
  <c r="W96" i="13"/>
  <c r="Y98" i="16" s="1"/>
  <c r="X96" i="13"/>
  <c r="Z98" i="16" s="1"/>
  <c r="Y96" i="13"/>
  <c r="AA98" i="16" s="1"/>
  <c r="Z96" i="13"/>
  <c r="AB98" i="16" s="1"/>
  <c r="C97" i="13"/>
  <c r="D97" i="13"/>
  <c r="F99" i="16" s="1"/>
  <c r="E97" i="13"/>
  <c r="F97" i="13"/>
  <c r="H99" i="16" s="1"/>
  <c r="G97" i="13"/>
  <c r="I99" i="16" s="1"/>
  <c r="H97" i="13"/>
  <c r="J99" i="16" s="1"/>
  <c r="I97" i="13"/>
  <c r="K99" i="16" s="1"/>
  <c r="J97" i="13"/>
  <c r="L99" i="16" s="1"/>
  <c r="K97" i="13"/>
  <c r="M99" i="16" s="1"/>
  <c r="L97" i="13"/>
  <c r="N99" i="16" s="1"/>
  <c r="M97" i="13"/>
  <c r="O99" i="16" s="1"/>
  <c r="N97" i="13"/>
  <c r="P99" i="16" s="1"/>
  <c r="O97" i="13"/>
  <c r="Q99" i="16" s="1"/>
  <c r="P97" i="13"/>
  <c r="R99" i="16" s="1"/>
  <c r="Q97" i="13"/>
  <c r="S99" i="16" s="1"/>
  <c r="R97" i="13"/>
  <c r="T99" i="16" s="1"/>
  <c r="S97" i="13"/>
  <c r="U99" i="16" s="1"/>
  <c r="T97" i="13"/>
  <c r="V99" i="16" s="1"/>
  <c r="U97" i="13"/>
  <c r="W99" i="16" s="1"/>
  <c r="V97" i="13"/>
  <c r="X99" i="16" s="1"/>
  <c r="W97" i="13"/>
  <c r="Y99" i="16" s="1"/>
  <c r="X97" i="13"/>
  <c r="Z99" i="16" s="1"/>
  <c r="Y97" i="13"/>
  <c r="AA99" i="16" s="1"/>
  <c r="Z97" i="13"/>
  <c r="AB99" i="16" s="1"/>
  <c r="C98" i="13"/>
  <c r="D98" i="13"/>
  <c r="F100" i="16" s="1"/>
  <c r="E98" i="13"/>
  <c r="F98" i="13"/>
  <c r="H100" i="16" s="1"/>
  <c r="G98" i="13"/>
  <c r="I100" i="16" s="1"/>
  <c r="H98" i="13"/>
  <c r="J100" i="16" s="1"/>
  <c r="I98" i="13"/>
  <c r="K100" i="16" s="1"/>
  <c r="J98" i="13"/>
  <c r="L100" i="16" s="1"/>
  <c r="K98" i="13"/>
  <c r="M100" i="16" s="1"/>
  <c r="L98" i="13"/>
  <c r="N100" i="16" s="1"/>
  <c r="M98" i="13"/>
  <c r="O100" i="16" s="1"/>
  <c r="N98" i="13"/>
  <c r="P100" i="16" s="1"/>
  <c r="O98" i="13"/>
  <c r="Q100" i="16" s="1"/>
  <c r="P98" i="13"/>
  <c r="R100" i="16" s="1"/>
  <c r="Q98" i="13"/>
  <c r="S100" i="16" s="1"/>
  <c r="R98" i="13"/>
  <c r="T100" i="16" s="1"/>
  <c r="S98" i="13"/>
  <c r="U100" i="16" s="1"/>
  <c r="T98" i="13"/>
  <c r="V100" i="16" s="1"/>
  <c r="U98" i="13"/>
  <c r="W100" i="16" s="1"/>
  <c r="V98" i="13"/>
  <c r="X100" i="16" s="1"/>
  <c r="W98" i="13"/>
  <c r="Y100" i="16" s="1"/>
  <c r="X98" i="13"/>
  <c r="Z100" i="16" s="1"/>
  <c r="Y98" i="13"/>
  <c r="AA100" i="16" s="1"/>
  <c r="Z98" i="13"/>
  <c r="AB100" i="16" s="1"/>
  <c r="C99" i="13"/>
  <c r="D99" i="13"/>
  <c r="F101" i="16" s="1"/>
  <c r="E99" i="13"/>
  <c r="F99" i="13"/>
  <c r="H101" i="16" s="1"/>
  <c r="G99" i="13"/>
  <c r="I101" i="16" s="1"/>
  <c r="H99" i="13"/>
  <c r="J101" i="16" s="1"/>
  <c r="I99" i="13"/>
  <c r="K101" i="16" s="1"/>
  <c r="J99" i="13"/>
  <c r="L101" i="16" s="1"/>
  <c r="K99" i="13"/>
  <c r="M101" i="16" s="1"/>
  <c r="L99" i="13"/>
  <c r="N101" i="16" s="1"/>
  <c r="M99" i="13"/>
  <c r="O101" i="16" s="1"/>
  <c r="N99" i="13"/>
  <c r="P101" i="16" s="1"/>
  <c r="O99" i="13"/>
  <c r="Q101" i="16" s="1"/>
  <c r="P99" i="13"/>
  <c r="R101" i="16" s="1"/>
  <c r="Q99" i="13"/>
  <c r="S101" i="16" s="1"/>
  <c r="R99" i="13"/>
  <c r="T101" i="16" s="1"/>
  <c r="S99" i="13"/>
  <c r="U101" i="16" s="1"/>
  <c r="T99" i="13"/>
  <c r="V101" i="16" s="1"/>
  <c r="U99" i="13"/>
  <c r="W101" i="16" s="1"/>
  <c r="V99" i="13"/>
  <c r="X101" i="16" s="1"/>
  <c r="W99" i="13"/>
  <c r="Y101" i="16" s="1"/>
  <c r="X99" i="13"/>
  <c r="Z101" i="16" s="1"/>
  <c r="Y99" i="13"/>
  <c r="AA101" i="16" s="1"/>
  <c r="Z99" i="13"/>
  <c r="AB101" i="16" s="1"/>
  <c r="C100" i="13"/>
  <c r="D100" i="13"/>
  <c r="F102" i="16" s="1"/>
  <c r="E100" i="13"/>
  <c r="F100" i="13"/>
  <c r="H102" i="16" s="1"/>
  <c r="G100" i="13"/>
  <c r="I102" i="16" s="1"/>
  <c r="H100" i="13"/>
  <c r="J102" i="16" s="1"/>
  <c r="I100" i="13"/>
  <c r="K102" i="16" s="1"/>
  <c r="J100" i="13"/>
  <c r="L102" i="16" s="1"/>
  <c r="K100" i="13"/>
  <c r="M102" i="16" s="1"/>
  <c r="L100" i="13"/>
  <c r="N102" i="16" s="1"/>
  <c r="M100" i="13"/>
  <c r="O102" i="16" s="1"/>
  <c r="N100" i="13"/>
  <c r="P102" i="16" s="1"/>
  <c r="O100" i="13"/>
  <c r="Q102" i="16" s="1"/>
  <c r="P100" i="13"/>
  <c r="R102" i="16" s="1"/>
  <c r="Q100" i="13"/>
  <c r="S102" i="16" s="1"/>
  <c r="R100" i="13"/>
  <c r="T102" i="16" s="1"/>
  <c r="S100" i="13"/>
  <c r="U102" i="16" s="1"/>
  <c r="T100" i="13"/>
  <c r="V102" i="16" s="1"/>
  <c r="U100" i="13"/>
  <c r="W102" i="16" s="1"/>
  <c r="V100" i="13"/>
  <c r="X102" i="16" s="1"/>
  <c r="W100" i="13"/>
  <c r="Y102" i="16" s="1"/>
  <c r="X100" i="13"/>
  <c r="Z102" i="16" s="1"/>
  <c r="Y100" i="13"/>
  <c r="AA102" i="16" s="1"/>
  <c r="Z100" i="13"/>
  <c r="AB102" i="16" s="1"/>
  <c r="C101" i="13"/>
  <c r="D101" i="13"/>
  <c r="F103" i="16" s="1"/>
  <c r="E101" i="13"/>
  <c r="F101" i="13"/>
  <c r="H103" i="16" s="1"/>
  <c r="G101" i="13"/>
  <c r="I103" i="16" s="1"/>
  <c r="H101" i="13"/>
  <c r="J103" i="16" s="1"/>
  <c r="I101" i="13"/>
  <c r="K103" i="16" s="1"/>
  <c r="J101" i="13"/>
  <c r="L103" i="16" s="1"/>
  <c r="K101" i="13"/>
  <c r="M103" i="16" s="1"/>
  <c r="L101" i="13"/>
  <c r="N103" i="16" s="1"/>
  <c r="M101" i="13"/>
  <c r="O103" i="16" s="1"/>
  <c r="N101" i="13"/>
  <c r="P103" i="16" s="1"/>
  <c r="O101" i="13"/>
  <c r="Q103" i="16" s="1"/>
  <c r="P101" i="13"/>
  <c r="R103" i="16" s="1"/>
  <c r="Q101" i="13"/>
  <c r="S103" i="16" s="1"/>
  <c r="R101" i="13"/>
  <c r="T103" i="16" s="1"/>
  <c r="S101" i="13"/>
  <c r="U103" i="16" s="1"/>
  <c r="T101" i="13"/>
  <c r="V103" i="16" s="1"/>
  <c r="U101" i="13"/>
  <c r="W103" i="16" s="1"/>
  <c r="V101" i="13"/>
  <c r="X103" i="16" s="1"/>
  <c r="W101" i="13"/>
  <c r="Y103" i="16" s="1"/>
  <c r="X101" i="13"/>
  <c r="Z103" i="16" s="1"/>
  <c r="Y101" i="13"/>
  <c r="AA103" i="16" s="1"/>
  <c r="Z101" i="13"/>
  <c r="AB103" i="16" s="1"/>
  <c r="C102" i="13"/>
  <c r="D102" i="13"/>
  <c r="F104" i="16" s="1"/>
  <c r="E102" i="13"/>
  <c r="F102" i="13"/>
  <c r="H104" i="16" s="1"/>
  <c r="G102" i="13"/>
  <c r="I104" i="16" s="1"/>
  <c r="H102" i="13"/>
  <c r="J104" i="16" s="1"/>
  <c r="I102" i="13"/>
  <c r="K104" i="16" s="1"/>
  <c r="J102" i="13"/>
  <c r="L104" i="16" s="1"/>
  <c r="K102" i="13"/>
  <c r="M104" i="16" s="1"/>
  <c r="L102" i="13"/>
  <c r="N104" i="16" s="1"/>
  <c r="M102" i="13"/>
  <c r="O104" i="16" s="1"/>
  <c r="N102" i="13"/>
  <c r="P104" i="16" s="1"/>
  <c r="O102" i="13"/>
  <c r="Q104" i="16" s="1"/>
  <c r="P102" i="13"/>
  <c r="R104" i="16" s="1"/>
  <c r="Q102" i="13"/>
  <c r="S104" i="16" s="1"/>
  <c r="R102" i="13"/>
  <c r="T104" i="16" s="1"/>
  <c r="S102" i="13"/>
  <c r="U104" i="16" s="1"/>
  <c r="T102" i="13"/>
  <c r="V104" i="16" s="1"/>
  <c r="U102" i="13"/>
  <c r="W104" i="16" s="1"/>
  <c r="V102" i="13"/>
  <c r="X104" i="16" s="1"/>
  <c r="W102" i="13"/>
  <c r="Y104" i="16" s="1"/>
  <c r="X102" i="13"/>
  <c r="Z104" i="16" s="1"/>
  <c r="Y102" i="13"/>
  <c r="AA104" i="16" s="1"/>
  <c r="Z102" i="13"/>
  <c r="AB104" i="16" s="1"/>
  <c r="C103" i="13"/>
  <c r="D103" i="13"/>
  <c r="F105" i="16" s="1"/>
  <c r="E103" i="13"/>
  <c r="F103" i="13"/>
  <c r="H105" i="16" s="1"/>
  <c r="G103" i="13"/>
  <c r="I105" i="16" s="1"/>
  <c r="H103" i="13"/>
  <c r="J105" i="16" s="1"/>
  <c r="I103" i="13"/>
  <c r="K105" i="16" s="1"/>
  <c r="J103" i="13"/>
  <c r="L105" i="16" s="1"/>
  <c r="K103" i="13"/>
  <c r="M105" i="16" s="1"/>
  <c r="L103" i="13"/>
  <c r="N105" i="16" s="1"/>
  <c r="M103" i="13"/>
  <c r="O105" i="16" s="1"/>
  <c r="N103" i="13"/>
  <c r="P105" i="16" s="1"/>
  <c r="O103" i="13"/>
  <c r="Q105" i="16" s="1"/>
  <c r="P103" i="13"/>
  <c r="R105" i="16" s="1"/>
  <c r="Q103" i="13"/>
  <c r="S105" i="16" s="1"/>
  <c r="R103" i="13"/>
  <c r="T105" i="16" s="1"/>
  <c r="S103" i="13"/>
  <c r="U105" i="16" s="1"/>
  <c r="T103" i="13"/>
  <c r="V105" i="16" s="1"/>
  <c r="U103" i="13"/>
  <c r="W105" i="16" s="1"/>
  <c r="V103" i="13"/>
  <c r="X105" i="16" s="1"/>
  <c r="W103" i="13"/>
  <c r="Y105" i="16" s="1"/>
  <c r="X103" i="13"/>
  <c r="Z105" i="16" s="1"/>
  <c r="Y103" i="13"/>
  <c r="AA105" i="16" s="1"/>
  <c r="Z103" i="13"/>
  <c r="AB105" i="16" s="1"/>
  <c r="C104" i="13"/>
  <c r="D104" i="13"/>
  <c r="F106" i="16" s="1"/>
  <c r="E104" i="13"/>
  <c r="F104" i="13"/>
  <c r="H106" i="16" s="1"/>
  <c r="G104" i="13"/>
  <c r="I106" i="16" s="1"/>
  <c r="H104" i="13"/>
  <c r="J106" i="16" s="1"/>
  <c r="I104" i="13"/>
  <c r="K106" i="16" s="1"/>
  <c r="J104" i="13"/>
  <c r="L106" i="16" s="1"/>
  <c r="K104" i="13"/>
  <c r="M106" i="16" s="1"/>
  <c r="L104" i="13"/>
  <c r="N106" i="16" s="1"/>
  <c r="M104" i="13"/>
  <c r="O106" i="16" s="1"/>
  <c r="N104" i="13"/>
  <c r="P106" i="16" s="1"/>
  <c r="O104" i="13"/>
  <c r="Q106" i="16" s="1"/>
  <c r="P104" i="13"/>
  <c r="R106" i="16" s="1"/>
  <c r="Q104" i="13"/>
  <c r="S106" i="16" s="1"/>
  <c r="R104" i="13"/>
  <c r="T106" i="16" s="1"/>
  <c r="S104" i="13"/>
  <c r="U106" i="16" s="1"/>
  <c r="T104" i="13"/>
  <c r="V106" i="16" s="1"/>
  <c r="U104" i="13"/>
  <c r="W106" i="16" s="1"/>
  <c r="V104" i="13"/>
  <c r="X106" i="16" s="1"/>
  <c r="W104" i="13"/>
  <c r="Y106" i="16" s="1"/>
  <c r="X104" i="13"/>
  <c r="Z106" i="16" s="1"/>
  <c r="Y104" i="13"/>
  <c r="AA106" i="16" s="1"/>
  <c r="Z104" i="13"/>
  <c r="AB106" i="16" s="1"/>
  <c r="C105" i="13"/>
  <c r="D105" i="13"/>
  <c r="F107" i="16" s="1"/>
  <c r="E105" i="13"/>
  <c r="F105" i="13"/>
  <c r="H107" i="16" s="1"/>
  <c r="G105" i="13"/>
  <c r="I107" i="16" s="1"/>
  <c r="H105" i="13"/>
  <c r="J107" i="16" s="1"/>
  <c r="I105" i="13"/>
  <c r="K107" i="16" s="1"/>
  <c r="J105" i="13"/>
  <c r="L107" i="16" s="1"/>
  <c r="K105" i="13"/>
  <c r="M107" i="16" s="1"/>
  <c r="L105" i="13"/>
  <c r="N107" i="16" s="1"/>
  <c r="M105" i="13"/>
  <c r="O107" i="16" s="1"/>
  <c r="N105" i="13"/>
  <c r="P107" i="16" s="1"/>
  <c r="O105" i="13"/>
  <c r="Q107" i="16" s="1"/>
  <c r="P105" i="13"/>
  <c r="R107" i="16" s="1"/>
  <c r="Q105" i="13"/>
  <c r="S107" i="16" s="1"/>
  <c r="R105" i="13"/>
  <c r="T107" i="16" s="1"/>
  <c r="S105" i="13"/>
  <c r="U107" i="16" s="1"/>
  <c r="T105" i="13"/>
  <c r="V107" i="16" s="1"/>
  <c r="U105" i="13"/>
  <c r="W107" i="16" s="1"/>
  <c r="V105" i="13"/>
  <c r="X107" i="16" s="1"/>
  <c r="W105" i="13"/>
  <c r="Y107" i="16" s="1"/>
  <c r="X105" i="13"/>
  <c r="Z107" i="16" s="1"/>
  <c r="Y105" i="13"/>
  <c r="AA107" i="16" s="1"/>
  <c r="Z105" i="13"/>
  <c r="AB107" i="16" s="1"/>
  <c r="C106" i="13"/>
  <c r="D106" i="13"/>
  <c r="F108" i="16" s="1"/>
  <c r="E106" i="13"/>
  <c r="F106" i="13"/>
  <c r="H108" i="16" s="1"/>
  <c r="G106" i="13"/>
  <c r="I108" i="16" s="1"/>
  <c r="H106" i="13"/>
  <c r="J108" i="16" s="1"/>
  <c r="I106" i="13"/>
  <c r="K108" i="16" s="1"/>
  <c r="J106" i="13"/>
  <c r="L108" i="16" s="1"/>
  <c r="K106" i="13"/>
  <c r="M108" i="16" s="1"/>
  <c r="L106" i="13"/>
  <c r="N108" i="16" s="1"/>
  <c r="M106" i="13"/>
  <c r="O108" i="16" s="1"/>
  <c r="N106" i="13"/>
  <c r="P108" i="16" s="1"/>
  <c r="O106" i="13"/>
  <c r="Q108" i="16" s="1"/>
  <c r="P106" i="13"/>
  <c r="R108" i="16" s="1"/>
  <c r="Q106" i="13"/>
  <c r="S108" i="16" s="1"/>
  <c r="R106" i="13"/>
  <c r="T108" i="16" s="1"/>
  <c r="S106" i="13"/>
  <c r="U108" i="16" s="1"/>
  <c r="T106" i="13"/>
  <c r="V108" i="16" s="1"/>
  <c r="U106" i="13"/>
  <c r="W108" i="16" s="1"/>
  <c r="V106" i="13"/>
  <c r="X108" i="16" s="1"/>
  <c r="W106" i="13"/>
  <c r="Y108" i="16" s="1"/>
  <c r="X106" i="13"/>
  <c r="Z108" i="16" s="1"/>
  <c r="Y106" i="13"/>
  <c r="AA108" i="16" s="1"/>
  <c r="Z106" i="13"/>
  <c r="AB108" i="16" s="1"/>
  <c r="C107" i="13"/>
  <c r="D107" i="13"/>
  <c r="F109" i="16" s="1"/>
  <c r="E107" i="13"/>
  <c r="F107" i="13"/>
  <c r="H109" i="16" s="1"/>
  <c r="G107" i="13"/>
  <c r="I109" i="16" s="1"/>
  <c r="H107" i="13"/>
  <c r="J109" i="16" s="1"/>
  <c r="I107" i="13"/>
  <c r="K109" i="16" s="1"/>
  <c r="J107" i="13"/>
  <c r="L109" i="16" s="1"/>
  <c r="K107" i="13"/>
  <c r="M109" i="16" s="1"/>
  <c r="L107" i="13"/>
  <c r="N109" i="16" s="1"/>
  <c r="M107" i="13"/>
  <c r="O109" i="16" s="1"/>
  <c r="N107" i="13"/>
  <c r="P109" i="16" s="1"/>
  <c r="O107" i="13"/>
  <c r="Q109" i="16" s="1"/>
  <c r="P107" i="13"/>
  <c r="R109" i="16" s="1"/>
  <c r="Q107" i="13"/>
  <c r="S109" i="16" s="1"/>
  <c r="R107" i="13"/>
  <c r="T109" i="16" s="1"/>
  <c r="S107" i="13"/>
  <c r="U109" i="16" s="1"/>
  <c r="T107" i="13"/>
  <c r="V109" i="16" s="1"/>
  <c r="U107" i="13"/>
  <c r="W109" i="16" s="1"/>
  <c r="V107" i="13"/>
  <c r="X109" i="16" s="1"/>
  <c r="W107" i="13"/>
  <c r="Y109" i="16" s="1"/>
  <c r="X107" i="13"/>
  <c r="Z109" i="16" s="1"/>
  <c r="Y107" i="13"/>
  <c r="AA109" i="16" s="1"/>
  <c r="Z107" i="13"/>
  <c r="AB109" i="16" s="1"/>
  <c r="C108" i="13"/>
  <c r="D108" i="13"/>
  <c r="F110" i="16" s="1"/>
  <c r="E108" i="13"/>
  <c r="F108" i="13"/>
  <c r="H110" i="16" s="1"/>
  <c r="G108" i="13"/>
  <c r="I110" i="16" s="1"/>
  <c r="H108" i="13"/>
  <c r="J110" i="16" s="1"/>
  <c r="I108" i="13"/>
  <c r="K110" i="16" s="1"/>
  <c r="J108" i="13"/>
  <c r="L110" i="16" s="1"/>
  <c r="K108" i="13"/>
  <c r="M110" i="16" s="1"/>
  <c r="L108" i="13"/>
  <c r="N110" i="16" s="1"/>
  <c r="M108" i="13"/>
  <c r="O110" i="16" s="1"/>
  <c r="N108" i="13"/>
  <c r="P110" i="16" s="1"/>
  <c r="O108" i="13"/>
  <c r="Q110" i="16" s="1"/>
  <c r="P108" i="13"/>
  <c r="R110" i="16" s="1"/>
  <c r="Q108" i="13"/>
  <c r="S110" i="16" s="1"/>
  <c r="R108" i="13"/>
  <c r="T110" i="16" s="1"/>
  <c r="S108" i="13"/>
  <c r="U110" i="16" s="1"/>
  <c r="T108" i="13"/>
  <c r="V110" i="16" s="1"/>
  <c r="U108" i="13"/>
  <c r="W110" i="16" s="1"/>
  <c r="V108" i="13"/>
  <c r="X110" i="16" s="1"/>
  <c r="W108" i="13"/>
  <c r="Y110" i="16" s="1"/>
  <c r="X108" i="13"/>
  <c r="Z110" i="16" s="1"/>
  <c r="Y108" i="13"/>
  <c r="AA110" i="16" s="1"/>
  <c r="Z108" i="13"/>
  <c r="AB110" i="16" s="1"/>
  <c r="C109" i="13"/>
  <c r="D109" i="13"/>
  <c r="F111" i="16" s="1"/>
  <c r="E109" i="13"/>
  <c r="F109" i="13"/>
  <c r="H111" i="16" s="1"/>
  <c r="G109" i="13"/>
  <c r="I111" i="16" s="1"/>
  <c r="H109" i="13"/>
  <c r="J111" i="16" s="1"/>
  <c r="I109" i="13"/>
  <c r="K111" i="16" s="1"/>
  <c r="J109" i="13"/>
  <c r="L111" i="16" s="1"/>
  <c r="K109" i="13"/>
  <c r="M111" i="16" s="1"/>
  <c r="L109" i="13"/>
  <c r="N111" i="16" s="1"/>
  <c r="M109" i="13"/>
  <c r="O111" i="16" s="1"/>
  <c r="N109" i="13"/>
  <c r="P111" i="16" s="1"/>
  <c r="O109" i="13"/>
  <c r="Q111" i="16" s="1"/>
  <c r="P109" i="13"/>
  <c r="R111" i="16" s="1"/>
  <c r="Q109" i="13"/>
  <c r="S111" i="16" s="1"/>
  <c r="R109" i="13"/>
  <c r="T111" i="16" s="1"/>
  <c r="S109" i="13"/>
  <c r="U111" i="16" s="1"/>
  <c r="T109" i="13"/>
  <c r="V111" i="16" s="1"/>
  <c r="U109" i="13"/>
  <c r="W111" i="16" s="1"/>
  <c r="V109" i="13"/>
  <c r="X111" i="16" s="1"/>
  <c r="W109" i="13"/>
  <c r="Y111" i="16" s="1"/>
  <c r="X109" i="13"/>
  <c r="Z111" i="16" s="1"/>
  <c r="Y109" i="13"/>
  <c r="AA111" i="16" s="1"/>
  <c r="Z109" i="13"/>
  <c r="AB111" i="16" s="1"/>
  <c r="C110" i="13"/>
  <c r="D110" i="13"/>
  <c r="F112" i="16" s="1"/>
  <c r="E110" i="13"/>
  <c r="F110" i="13"/>
  <c r="H112" i="16" s="1"/>
  <c r="G110" i="13"/>
  <c r="I112" i="16" s="1"/>
  <c r="H110" i="13"/>
  <c r="J112" i="16" s="1"/>
  <c r="I110" i="13"/>
  <c r="K112" i="16" s="1"/>
  <c r="J110" i="13"/>
  <c r="L112" i="16" s="1"/>
  <c r="K110" i="13"/>
  <c r="M112" i="16" s="1"/>
  <c r="L110" i="13"/>
  <c r="N112" i="16" s="1"/>
  <c r="M110" i="13"/>
  <c r="O112" i="16" s="1"/>
  <c r="N110" i="13"/>
  <c r="P112" i="16" s="1"/>
  <c r="O110" i="13"/>
  <c r="Q112" i="16" s="1"/>
  <c r="P110" i="13"/>
  <c r="R112" i="16" s="1"/>
  <c r="Q110" i="13"/>
  <c r="S112" i="16" s="1"/>
  <c r="R110" i="13"/>
  <c r="T112" i="16" s="1"/>
  <c r="S110" i="13"/>
  <c r="U112" i="16" s="1"/>
  <c r="T110" i="13"/>
  <c r="V112" i="16" s="1"/>
  <c r="U110" i="13"/>
  <c r="W112" i="16" s="1"/>
  <c r="V110" i="13"/>
  <c r="X112" i="16" s="1"/>
  <c r="W110" i="13"/>
  <c r="Y112" i="16" s="1"/>
  <c r="X110" i="13"/>
  <c r="Z112" i="16" s="1"/>
  <c r="Y110" i="13"/>
  <c r="AA112" i="16" s="1"/>
  <c r="Z110" i="13"/>
  <c r="AB112" i="16" s="1"/>
  <c r="C111" i="13"/>
  <c r="D111" i="13"/>
  <c r="F113" i="16" s="1"/>
  <c r="E111" i="13"/>
  <c r="F111" i="13"/>
  <c r="H113" i="16" s="1"/>
  <c r="G111" i="13"/>
  <c r="I113" i="16" s="1"/>
  <c r="H111" i="13"/>
  <c r="J113" i="16" s="1"/>
  <c r="I111" i="13"/>
  <c r="K113" i="16" s="1"/>
  <c r="J111" i="13"/>
  <c r="L113" i="16" s="1"/>
  <c r="K111" i="13"/>
  <c r="M113" i="16" s="1"/>
  <c r="L111" i="13"/>
  <c r="N113" i="16" s="1"/>
  <c r="M111" i="13"/>
  <c r="O113" i="16" s="1"/>
  <c r="N111" i="13"/>
  <c r="P113" i="16" s="1"/>
  <c r="O111" i="13"/>
  <c r="Q113" i="16" s="1"/>
  <c r="P111" i="13"/>
  <c r="R113" i="16" s="1"/>
  <c r="Q111" i="13"/>
  <c r="S113" i="16" s="1"/>
  <c r="R111" i="13"/>
  <c r="T113" i="16" s="1"/>
  <c r="S111" i="13"/>
  <c r="U113" i="16" s="1"/>
  <c r="T111" i="13"/>
  <c r="V113" i="16" s="1"/>
  <c r="U111" i="13"/>
  <c r="W113" i="16" s="1"/>
  <c r="V111" i="13"/>
  <c r="X113" i="16" s="1"/>
  <c r="W111" i="13"/>
  <c r="Y113" i="16" s="1"/>
  <c r="X111" i="13"/>
  <c r="Z113" i="16" s="1"/>
  <c r="Y111" i="13"/>
  <c r="AA113" i="16" s="1"/>
  <c r="Z111" i="13"/>
  <c r="AB113" i="16" s="1"/>
  <c r="C112" i="13"/>
  <c r="D112" i="13"/>
  <c r="F114" i="16" s="1"/>
  <c r="E112" i="13"/>
  <c r="F112" i="13"/>
  <c r="H114" i="16" s="1"/>
  <c r="G112" i="13"/>
  <c r="I114" i="16" s="1"/>
  <c r="H112" i="13"/>
  <c r="J114" i="16" s="1"/>
  <c r="I112" i="13"/>
  <c r="K114" i="16" s="1"/>
  <c r="J112" i="13"/>
  <c r="L114" i="16" s="1"/>
  <c r="K112" i="13"/>
  <c r="M114" i="16" s="1"/>
  <c r="L112" i="13"/>
  <c r="N114" i="16" s="1"/>
  <c r="M112" i="13"/>
  <c r="O114" i="16" s="1"/>
  <c r="N112" i="13"/>
  <c r="P114" i="16" s="1"/>
  <c r="O112" i="13"/>
  <c r="Q114" i="16" s="1"/>
  <c r="P112" i="13"/>
  <c r="R114" i="16" s="1"/>
  <c r="Q112" i="13"/>
  <c r="S114" i="16" s="1"/>
  <c r="R112" i="13"/>
  <c r="T114" i="16" s="1"/>
  <c r="S112" i="13"/>
  <c r="U114" i="16" s="1"/>
  <c r="T112" i="13"/>
  <c r="V114" i="16" s="1"/>
  <c r="U112" i="13"/>
  <c r="W114" i="16" s="1"/>
  <c r="V112" i="13"/>
  <c r="X114" i="16" s="1"/>
  <c r="W112" i="13"/>
  <c r="Y114" i="16" s="1"/>
  <c r="X112" i="13"/>
  <c r="Z114" i="16" s="1"/>
  <c r="Y112" i="13"/>
  <c r="AA114" i="16" s="1"/>
  <c r="Z112" i="13"/>
  <c r="AB114" i="16" s="1"/>
  <c r="C113" i="13"/>
  <c r="D113" i="13"/>
  <c r="F115" i="16" s="1"/>
  <c r="E113" i="13"/>
  <c r="F113" i="13"/>
  <c r="H115" i="16" s="1"/>
  <c r="G113" i="13"/>
  <c r="I115" i="16" s="1"/>
  <c r="H113" i="13"/>
  <c r="J115" i="16" s="1"/>
  <c r="I113" i="13"/>
  <c r="K115" i="16" s="1"/>
  <c r="J113" i="13"/>
  <c r="L115" i="16" s="1"/>
  <c r="K113" i="13"/>
  <c r="M115" i="16" s="1"/>
  <c r="L113" i="13"/>
  <c r="N115" i="16" s="1"/>
  <c r="M113" i="13"/>
  <c r="O115" i="16" s="1"/>
  <c r="N113" i="13"/>
  <c r="P115" i="16" s="1"/>
  <c r="O113" i="13"/>
  <c r="Q115" i="16" s="1"/>
  <c r="P113" i="13"/>
  <c r="R115" i="16" s="1"/>
  <c r="Q113" i="13"/>
  <c r="S115" i="16" s="1"/>
  <c r="R113" i="13"/>
  <c r="T115" i="16" s="1"/>
  <c r="S113" i="13"/>
  <c r="U115" i="16" s="1"/>
  <c r="T113" i="13"/>
  <c r="V115" i="16" s="1"/>
  <c r="U113" i="13"/>
  <c r="W115" i="16" s="1"/>
  <c r="V113" i="13"/>
  <c r="X115" i="16" s="1"/>
  <c r="W113" i="13"/>
  <c r="Y115" i="16" s="1"/>
  <c r="X113" i="13"/>
  <c r="Z115" i="16" s="1"/>
  <c r="Y113" i="13"/>
  <c r="AA115" i="16" s="1"/>
  <c r="Z113" i="13"/>
  <c r="AB115" i="16" s="1"/>
  <c r="C114" i="13"/>
  <c r="D114" i="13"/>
  <c r="F116" i="16" s="1"/>
  <c r="E114" i="13"/>
  <c r="F114" i="13"/>
  <c r="H116" i="16" s="1"/>
  <c r="G114" i="13"/>
  <c r="I116" i="16" s="1"/>
  <c r="H114" i="13"/>
  <c r="J116" i="16" s="1"/>
  <c r="I114" i="13"/>
  <c r="K116" i="16" s="1"/>
  <c r="J114" i="13"/>
  <c r="L116" i="16" s="1"/>
  <c r="K114" i="13"/>
  <c r="M116" i="16" s="1"/>
  <c r="L114" i="13"/>
  <c r="N116" i="16" s="1"/>
  <c r="M114" i="13"/>
  <c r="O116" i="16" s="1"/>
  <c r="N114" i="13"/>
  <c r="P116" i="16" s="1"/>
  <c r="O114" i="13"/>
  <c r="Q116" i="16" s="1"/>
  <c r="P114" i="13"/>
  <c r="R116" i="16" s="1"/>
  <c r="Q114" i="13"/>
  <c r="S116" i="16" s="1"/>
  <c r="R114" i="13"/>
  <c r="T116" i="16" s="1"/>
  <c r="S114" i="13"/>
  <c r="U116" i="16" s="1"/>
  <c r="T114" i="13"/>
  <c r="V116" i="16" s="1"/>
  <c r="U114" i="13"/>
  <c r="W116" i="16" s="1"/>
  <c r="V114" i="13"/>
  <c r="X116" i="16" s="1"/>
  <c r="W114" i="13"/>
  <c r="Y116" i="16" s="1"/>
  <c r="X114" i="13"/>
  <c r="Z116" i="16" s="1"/>
  <c r="Y114" i="13"/>
  <c r="AA116" i="16" s="1"/>
  <c r="Z114" i="13"/>
  <c r="AB116" i="16" s="1"/>
  <c r="C115" i="13"/>
  <c r="D115" i="13"/>
  <c r="F117" i="16" s="1"/>
  <c r="E115" i="13"/>
  <c r="F115" i="13"/>
  <c r="H117" i="16" s="1"/>
  <c r="G115" i="13"/>
  <c r="I117" i="16" s="1"/>
  <c r="H115" i="13"/>
  <c r="J117" i="16" s="1"/>
  <c r="I115" i="13"/>
  <c r="K117" i="16" s="1"/>
  <c r="J115" i="13"/>
  <c r="L117" i="16" s="1"/>
  <c r="K115" i="13"/>
  <c r="M117" i="16" s="1"/>
  <c r="L115" i="13"/>
  <c r="N117" i="16" s="1"/>
  <c r="M115" i="13"/>
  <c r="O117" i="16" s="1"/>
  <c r="N115" i="13"/>
  <c r="P117" i="16" s="1"/>
  <c r="O115" i="13"/>
  <c r="Q117" i="16" s="1"/>
  <c r="P115" i="13"/>
  <c r="R117" i="16" s="1"/>
  <c r="Q115" i="13"/>
  <c r="S117" i="16" s="1"/>
  <c r="R115" i="13"/>
  <c r="T117" i="16" s="1"/>
  <c r="S115" i="13"/>
  <c r="U117" i="16" s="1"/>
  <c r="T115" i="13"/>
  <c r="V117" i="16" s="1"/>
  <c r="U115" i="13"/>
  <c r="W117" i="16" s="1"/>
  <c r="V115" i="13"/>
  <c r="X117" i="16" s="1"/>
  <c r="W115" i="13"/>
  <c r="Y117" i="16" s="1"/>
  <c r="X115" i="13"/>
  <c r="Z117" i="16" s="1"/>
  <c r="Y115" i="13"/>
  <c r="AA117" i="16" s="1"/>
  <c r="Z115" i="13"/>
  <c r="AB117" i="16" s="1"/>
  <c r="C116" i="13"/>
  <c r="D116" i="13"/>
  <c r="F118" i="16" s="1"/>
  <c r="E116" i="13"/>
  <c r="F116" i="13"/>
  <c r="H118" i="16" s="1"/>
  <c r="G116" i="13"/>
  <c r="I118" i="16" s="1"/>
  <c r="H116" i="13"/>
  <c r="J118" i="16" s="1"/>
  <c r="I116" i="13"/>
  <c r="K118" i="16" s="1"/>
  <c r="J116" i="13"/>
  <c r="L118" i="16" s="1"/>
  <c r="K116" i="13"/>
  <c r="M118" i="16" s="1"/>
  <c r="L116" i="13"/>
  <c r="N118" i="16" s="1"/>
  <c r="M116" i="13"/>
  <c r="O118" i="16" s="1"/>
  <c r="N116" i="13"/>
  <c r="P118" i="16" s="1"/>
  <c r="O116" i="13"/>
  <c r="Q118" i="16" s="1"/>
  <c r="P116" i="13"/>
  <c r="R118" i="16" s="1"/>
  <c r="Q116" i="13"/>
  <c r="S118" i="16" s="1"/>
  <c r="R116" i="13"/>
  <c r="T118" i="16" s="1"/>
  <c r="S116" i="13"/>
  <c r="U118" i="16" s="1"/>
  <c r="T116" i="13"/>
  <c r="V118" i="16" s="1"/>
  <c r="U116" i="13"/>
  <c r="W118" i="16" s="1"/>
  <c r="V116" i="13"/>
  <c r="X118" i="16" s="1"/>
  <c r="W116" i="13"/>
  <c r="Y118" i="16" s="1"/>
  <c r="X116" i="13"/>
  <c r="Z118" i="16" s="1"/>
  <c r="Y116" i="13"/>
  <c r="AA118" i="16" s="1"/>
  <c r="Z116" i="13"/>
  <c r="AB118" i="16" s="1"/>
  <c r="C117" i="13"/>
  <c r="D117" i="13"/>
  <c r="F119" i="16" s="1"/>
  <c r="E117" i="13"/>
  <c r="F117" i="13"/>
  <c r="H119" i="16" s="1"/>
  <c r="G117" i="13"/>
  <c r="I119" i="16" s="1"/>
  <c r="H117" i="13"/>
  <c r="J119" i="16" s="1"/>
  <c r="I117" i="13"/>
  <c r="K119" i="16" s="1"/>
  <c r="J117" i="13"/>
  <c r="L119" i="16" s="1"/>
  <c r="K117" i="13"/>
  <c r="M119" i="16" s="1"/>
  <c r="L117" i="13"/>
  <c r="N119" i="16" s="1"/>
  <c r="M117" i="13"/>
  <c r="O119" i="16" s="1"/>
  <c r="N117" i="13"/>
  <c r="P119" i="16" s="1"/>
  <c r="O117" i="13"/>
  <c r="Q119" i="16" s="1"/>
  <c r="P117" i="13"/>
  <c r="R119" i="16" s="1"/>
  <c r="Q117" i="13"/>
  <c r="S119" i="16" s="1"/>
  <c r="R117" i="13"/>
  <c r="T119" i="16" s="1"/>
  <c r="S117" i="13"/>
  <c r="U119" i="16" s="1"/>
  <c r="T117" i="13"/>
  <c r="V119" i="16" s="1"/>
  <c r="U117" i="13"/>
  <c r="W119" i="16" s="1"/>
  <c r="V117" i="13"/>
  <c r="X119" i="16" s="1"/>
  <c r="W117" i="13"/>
  <c r="Y119" i="16" s="1"/>
  <c r="X117" i="13"/>
  <c r="Z119" i="16" s="1"/>
  <c r="Y117" i="13"/>
  <c r="AA119" i="16" s="1"/>
  <c r="Z117" i="13"/>
  <c r="AB119" i="16" s="1"/>
  <c r="C118" i="13"/>
  <c r="D118" i="13"/>
  <c r="F120" i="16" s="1"/>
  <c r="E118" i="13"/>
  <c r="F118" i="13"/>
  <c r="H120" i="16" s="1"/>
  <c r="G118" i="13"/>
  <c r="I120" i="16" s="1"/>
  <c r="H118" i="13"/>
  <c r="J120" i="16" s="1"/>
  <c r="I118" i="13"/>
  <c r="K120" i="16" s="1"/>
  <c r="J118" i="13"/>
  <c r="L120" i="16" s="1"/>
  <c r="K118" i="13"/>
  <c r="M120" i="16" s="1"/>
  <c r="L118" i="13"/>
  <c r="N120" i="16" s="1"/>
  <c r="M118" i="13"/>
  <c r="O120" i="16" s="1"/>
  <c r="N118" i="13"/>
  <c r="P120" i="16" s="1"/>
  <c r="O118" i="13"/>
  <c r="Q120" i="16" s="1"/>
  <c r="P118" i="13"/>
  <c r="R120" i="16" s="1"/>
  <c r="Q118" i="13"/>
  <c r="S120" i="16" s="1"/>
  <c r="R118" i="13"/>
  <c r="T120" i="16" s="1"/>
  <c r="S118" i="13"/>
  <c r="U120" i="16" s="1"/>
  <c r="T118" i="13"/>
  <c r="V120" i="16" s="1"/>
  <c r="U118" i="13"/>
  <c r="W120" i="16" s="1"/>
  <c r="V118" i="13"/>
  <c r="X120" i="16" s="1"/>
  <c r="W118" i="13"/>
  <c r="Y120" i="16" s="1"/>
  <c r="X118" i="13"/>
  <c r="Z120" i="16" s="1"/>
  <c r="Y118" i="13"/>
  <c r="AA120" i="16" s="1"/>
  <c r="Z118" i="13"/>
  <c r="AB120" i="16" s="1"/>
  <c r="C119" i="13"/>
  <c r="D119" i="13"/>
  <c r="F121" i="16" s="1"/>
  <c r="E119" i="13"/>
  <c r="F119" i="13"/>
  <c r="H121" i="16" s="1"/>
  <c r="G119" i="13"/>
  <c r="I121" i="16" s="1"/>
  <c r="H119" i="13"/>
  <c r="J121" i="16" s="1"/>
  <c r="I119" i="13"/>
  <c r="K121" i="16" s="1"/>
  <c r="J119" i="13"/>
  <c r="L121" i="16" s="1"/>
  <c r="K119" i="13"/>
  <c r="M121" i="16" s="1"/>
  <c r="L119" i="13"/>
  <c r="N121" i="16" s="1"/>
  <c r="M119" i="13"/>
  <c r="O121" i="16" s="1"/>
  <c r="N119" i="13"/>
  <c r="P121" i="16" s="1"/>
  <c r="O119" i="13"/>
  <c r="Q121" i="16" s="1"/>
  <c r="P119" i="13"/>
  <c r="R121" i="16" s="1"/>
  <c r="Q119" i="13"/>
  <c r="S121" i="16" s="1"/>
  <c r="R119" i="13"/>
  <c r="T121" i="16" s="1"/>
  <c r="S119" i="13"/>
  <c r="U121" i="16" s="1"/>
  <c r="T119" i="13"/>
  <c r="V121" i="16" s="1"/>
  <c r="U119" i="13"/>
  <c r="W121" i="16" s="1"/>
  <c r="V119" i="13"/>
  <c r="X121" i="16" s="1"/>
  <c r="W119" i="13"/>
  <c r="Y121" i="16" s="1"/>
  <c r="X119" i="13"/>
  <c r="Z121" i="16" s="1"/>
  <c r="Y119" i="13"/>
  <c r="AA121" i="16" s="1"/>
  <c r="Z119" i="13"/>
  <c r="AB121" i="16" s="1"/>
  <c r="C120" i="13"/>
  <c r="D120" i="13"/>
  <c r="F122" i="16" s="1"/>
  <c r="E120" i="13"/>
  <c r="F120" i="13"/>
  <c r="H122" i="16" s="1"/>
  <c r="G120" i="13"/>
  <c r="I122" i="16" s="1"/>
  <c r="H120" i="13"/>
  <c r="J122" i="16" s="1"/>
  <c r="I120" i="13"/>
  <c r="K122" i="16" s="1"/>
  <c r="J120" i="13"/>
  <c r="L122" i="16" s="1"/>
  <c r="K120" i="13"/>
  <c r="M122" i="16" s="1"/>
  <c r="L120" i="13"/>
  <c r="N122" i="16" s="1"/>
  <c r="M120" i="13"/>
  <c r="O122" i="16" s="1"/>
  <c r="N120" i="13"/>
  <c r="P122" i="16" s="1"/>
  <c r="O120" i="13"/>
  <c r="Q122" i="16" s="1"/>
  <c r="P120" i="13"/>
  <c r="R122" i="16" s="1"/>
  <c r="Q120" i="13"/>
  <c r="S122" i="16" s="1"/>
  <c r="R120" i="13"/>
  <c r="T122" i="16" s="1"/>
  <c r="S120" i="13"/>
  <c r="U122" i="16" s="1"/>
  <c r="T120" i="13"/>
  <c r="V122" i="16" s="1"/>
  <c r="U120" i="13"/>
  <c r="W122" i="16" s="1"/>
  <c r="V120" i="13"/>
  <c r="X122" i="16" s="1"/>
  <c r="W120" i="13"/>
  <c r="Y122" i="16" s="1"/>
  <c r="X120" i="13"/>
  <c r="Z122" i="16" s="1"/>
  <c r="Y120" i="13"/>
  <c r="AA122" i="16" s="1"/>
  <c r="Z120" i="13"/>
  <c r="AB122" i="16" s="1"/>
  <c r="C121" i="13"/>
  <c r="D121" i="13"/>
  <c r="F123" i="16" s="1"/>
  <c r="E121" i="13"/>
  <c r="F121" i="13"/>
  <c r="H123" i="16" s="1"/>
  <c r="G121" i="13"/>
  <c r="I123" i="16" s="1"/>
  <c r="H121" i="13"/>
  <c r="J123" i="16" s="1"/>
  <c r="I121" i="13"/>
  <c r="K123" i="16" s="1"/>
  <c r="J121" i="13"/>
  <c r="L123" i="16" s="1"/>
  <c r="K121" i="13"/>
  <c r="M123" i="16" s="1"/>
  <c r="L121" i="13"/>
  <c r="N123" i="16" s="1"/>
  <c r="M121" i="13"/>
  <c r="O123" i="16" s="1"/>
  <c r="N121" i="13"/>
  <c r="P123" i="16" s="1"/>
  <c r="O121" i="13"/>
  <c r="Q123" i="16" s="1"/>
  <c r="P121" i="13"/>
  <c r="R123" i="16" s="1"/>
  <c r="Q121" i="13"/>
  <c r="S123" i="16" s="1"/>
  <c r="R121" i="13"/>
  <c r="T123" i="16" s="1"/>
  <c r="S121" i="13"/>
  <c r="U123" i="16" s="1"/>
  <c r="T121" i="13"/>
  <c r="V123" i="16" s="1"/>
  <c r="U121" i="13"/>
  <c r="W123" i="16" s="1"/>
  <c r="V121" i="13"/>
  <c r="X123" i="16" s="1"/>
  <c r="W121" i="13"/>
  <c r="Y123" i="16" s="1"/>
  <c r="X121" i="13"/>
  <c r="Z123" i="16" s="1"/>
  <c r="Y121" i="13"/>
  <c r="AA123" i="16" s="1"/>
  <c r="Z121" i="13"/>
  <c r="AB123" i="16" s="1"/>
  <c r="C122" i="13"/>
  <c r="D122" i="13"/>
  <c r="F124" i="16" s="1"/>
  <c r="E122" i="13"/>
  <c r="F122" i="13"/>
  <c r="H124" i="16" s="1"/>
  <c r="G122" i="13"/>
  <c r="I124" i="16" s="1"/>
  <c r="H122" i="13"/>
  <c r="J124" i="16" s="1"/>
  <c r="I122" i="13"/>
  <c r="K124" i="16" s="1"/>
  <c r="J122" i="13"/>
  <c r="L124" i="16" s="1"/>
  <c r="K122" i="13"/>
  <c r="M124" i="16" s="1"/>
  <c r="L122" i="13"/>
  <c r="N124" i="16" s="1"/>
  <c r="M122" i="13"/>
  <c r="O124" i="16" s="1"/>
  <c r="N122" i="13"/>
  <c r="P124" i="16" s="1"/>
  <c r="O122" i="13"/>
  <c r="Q124" i="16" s="1"/>
  <c r="P122" i="13"/>
  <c r="R124" i="16" s="1"/>
  <c r="Q122" i="13"/>
  <c r="S124" i="16" s="1"/>
  <c r="R122" i="13"/>
  <c r="T124" i="16" s="1"/>
  <c r="S122" i="13"/>
  <c r="U124" i="16" s="1"/>
  <c r="T122" i="13"/>
  <c r="V124" i="16" s="1"/>
  <c r="U122" i="13"/>
  <c r="W124" i="16" s="1"/>
  <c r="V122" i="13"/>
  <c r="X124" i="16" s="1"/>
  <c r="W122" i="13"/>
  <c r="Y124" i="16" s="1"/>
  <c r="X122" i="13"/>
  <c r="Z124" i="16" s="1"/>
  <c r="Y122" i="13"/>
  <c r="AA124" i="16" s="1"/>
  <c r="Z122" i="13"/>
  <c r="AB124" i="16" s="1"/>
  <c r="C123" i="13"/>
  <c r="D123" i="13"/>
  <c r="F125" i="16" s="1"/>
  <c r="E123" i="13"/>
  <c r="F123" i="13"/>
  <c r="H125" i="16" s="1"/>
  <c r="G123" i="13"/>
  <c r="I125" i="16" s="1"/>
  <c r="H123" i="13"/>
  <c r="J125" i="16" s="1"/>
  <c r="I123" i="13"/>
  <c r="K125" i="16" s="1"/>
  <c r="J123" i="13"/>
  <c r="L125" i="16" s="1"/>
  <c r="K123" i="13"/>
  <c r="M125" i="16" s="1"/>
  <c r="L123" i="13"/>
  <c r="N125" i="16" s="1"/>
  <c r="M123" i="13"/>
  <c r="O125" i="16" s="1"/>
  <c r="N123" i="13"/>
  <c r="P125" i="16" s="1"/>
  <c r="O123" i="13"/>
  <c r="Q125" i="16" s="1"/>
  <c r="P123" i="13"/>
  <c r="R125" i="16" s="1"/>
  <c r="Q123" i="13"/>
  <c r="S125" i="16" s="1"/>
  <c r="R123" i="13"/>
  <c r="T125" i="16" s="1"/>
  <c r="S123" i="13"/>
  <c r="U125" i="16" s="1"/>
  <c r="T123" i="13"/>
  <c r="V125" i="16" s="1"/>
  <c r="U123" i="13"/>
  <c r="W125" i="16" s="1"/>
  <c r="V123" i="13"/>
  <c r="X125" i="16" s="1"/>
  <c r="W123" i="13"/>
  <c r="Y125" i="16" s="1"/>
  <c r="X123" i="13"/>
  <c r="Z125" i="16" s="1"/>
  <c r="Y123" i="13"/>
  <c r="AA125" i="16" s="1"/>
  <c r="Z123" i="13"/>
  <c r="AB125" i="16" s="1"/>
  <c r="C124" i="13"/>
  <c r="D124" i="13"/>
  <c r="F126" i="16" s="1"/>
  <c r="E124" i="13"/>
  <c r="F124" i="13"/>
  <c r="H126" i="16" s="1"/>
  <c r="G124" i="13"/>
  <c r="I126" i="16" s="1"/>
  <c r="H124" i="13"/>
  <c r="J126" i="16" s="1"/>
  <c r="I124" i="13"/>
  <c r="K126" i="16" s="1"/>
  <c r="J124" i="13"/>
  <c r="L126" i="16" s="1"/>
  <c r="K124" i="13"/>
  <c r="M126" i="16" s="1"/>
  <c r="L124" i="13"/>
  <c r="N126" i="16" s="1"/>
  <c r="M124" i="13"/>
  <c r="O126" i="16" s="1"/>
  <c r="N124" i="13"/>
  <c r="P126" i="16" s="1"/>
  <c r="O124" i="13"/>
  <c r="Q126" i="16" s="1"/>
  <c r="P124" i="13"/>
  <c r="R126" i="16" s="1"/>
  <c r="Q124" i="13"/>
  <c r="S126" i="16" s="1"/>
  <c r="R124" i="13"/>
  <c r="T126" i="16" s="1"/>
  <c r="S124" i="13"/>
  <c r="U126" i="16" s="1"/>
  <c r="T124" i="13"/>
  <c r="V126" i="16" s="1"/>
  <c r="U124" i="13"/>
  <c r="W126" i="16" s="1"/>
  <c r="V124" i="13"/>
  <c r="X126" i="16" s="1"/>
  <c r="W124" i="13"/>
  <c r="Y126" i="16" s="1"/>
  <c r="X124" i="13"/>
  <c r="Z126" i="16" s="1"/>
  <c r="Y124" i="13"/>
  <c r="AA126" i="16" s="1"/>
  <c r="Z124" i="13"/>
  <c r="AB126" i="16" s="1"/>
  <c r="C125" i="13"/>
  <c r="D125" i="13"/>
  <c r="F127" i="16" s="1"/>
  <c r="E125" i="13"/>
  <c r="F125" i="13"/>
  <c r="H127" i="16" s="1"/>
  <c r="G125" i="13"/>
  <c r="I127" i="16" s="1"/>
  <c r="H125" i="13"/>
  <c r="J127" i="16" s="1"/>
  <c r="I125" i="13"/>
  <c r="K127" i="16" s="1"/>
  <c r="J125" i="13"/>
  <c r="L127" i="16" s="1"/>
  <c r="K125" i="13"/>
  <c r="M127" i="16" s="1"/>
  <c r="L125" i="13"/>
  <c r="N127" i="16" s="1"/>
  <c r="M125" i="13"/>
  <c r="O127" i="16" s="1"/>
  <c r="N125" i="13"/>
  <c r="P127" i="16" s="1"/>
  <c r="O125" i="13"/>
  <c r="Q127" i="16" s="1"/>
  <c r="P125" i="13"/>
  <c r="R127" i="16" s="1"/>
  <c r="Q125" i="13"/>
  <c r="S127" i="16" s="1"/>
  <c r="R125" i="13"/>
  <c r="T127" i="16" s="1"/>
  <c r="S125" i="13"/>
  <c r="U127" i="16" s="1"/>
  <c r="T125" i="13"/>
  <c r="V127" i="16" s="1"/>
  <c r="U125" i="13"/>
  <c r="W127" i="16" s="1"/>
  <c r="V125" i="13"/>
  <c r="X127" i="16" s="1"/>
  <c r="W125" i="13"/>
  <c r="Y127" i="16" s="1"/>
  <c r="X125" i="13"/>
  <c r="Z127" i="16" s="1"/>
  <c r="Y125" i="13"/>
  <c r="AA127" i="16" s="1"/>
  <c r="Z125" i="13"/>
  <c r="AB127" i="16" s="1"/>
  <c r="C126" i="13"/>
  <c r="D126" i="13"/>
  <c r="F128" i="16" s="1"/>
  <c r="E126" i="13"/>
  <c r="F126" i="13"/>
  <c r="H128" i="16" s="1"/>
  <c r="G126" i="13"/>
  <c r="I128" i="16" s="1"/>
  <c r="H126" i="13"/>
  <c r="J128" i="16" s="1"/>
  <c r="I126" i="13"/>
  <c r="K128" i="16" s="1"/>
  <c r="J126" i="13"/>
  <c r="L128" i="16" s="1"/>
  <c r="K126" i="13"/>
  <c r="M128" i="16" s="1"/>
  <c r="L126" i="13"/>
  <c r="N128" i="16" s="1"/>
  <c r="M126" i="13"/>
  <c r="O128" i="16" s="1"/>
  <c r="N126" i="13"/>
  <c r="P128" i="16" s="1"/>
  <c r="O126" i="13"/>
  <c r="Q128" i="16" s="1"/>
  <c r="P126" i="13"/>
  <c r="R128" i="16" s="1"/>
  <c r="Q126" i="13"/>
  <c r="S128" i="16" s="1"/>
  <c r="R126" i="13"/>
  <c r="T128" i="16" s="1"/>
  <c r="S126" i="13"/>
  <c r="U128" i="16" s="1"/>
  <c r="T126" i="13"/>
  <c r="V128" i="16" s="1"/>
  <c r="U126" i="13"/>
  <c r="W128" i="16" s="1"/>
  <c r="V126" i="13"/>
  <c r="X128" i="16" s="1"/>
  <c r="W126" i="13"/>
  <c r="Y128" i="16" s="1"/>
  <c r="X126" i="13"/>
  <c r="Z128" i="16" s="1"/>
  <c r="Y126" i="13"/>
  <c r="AA128" i="16" s="1"/>
  <c r="Z126" i="13"/>
  <c r="AB128" i="16" s="1"/>
  <c r="C127" i="13"/>
  <c r="D127" i="13"/>
  <c r="F129" i="16" s="1"/>
  <c r="E127" i="13"/>
  <c r="F127" i="13"/>
  <c r="H129" i="16" s="1"/>
  <c r="G127" i="13"/>
  <c r="I129" i="16" s="1"/>
  <c r="H127" i="13"/>
  <c r="J129" i="16" s="1"/>
  <c r="I127" i="13"/>
  <c r="K129" i="16" s="1"/>
  <c r="J127" i="13"/>
  <c r="L129" i="16" s="1"/>
  <c r="K127" i="13"/>
  <c r="M129" i="16" s="1"/>
  <c r="L127" i="13"/>
  <c r="N129" i="16" s="1"/>
  <c r="M127" i="13"/>
  <c r="O129" i="16" s="1"/>
  <c r="N127" i="13"/>
  <c r="P129" i="16" s="1"/>
  <c r="O127" i="13"/>
  <c r="Q129" i="16" s="1"/>
  <c r="P127" i="13"/>
  <c r="R129" i="16" s="1"/>
  <c r="Q127" i="13"/>
  <c r="S129" i="16" s="1"/>
  <c r="R127" i="13"/>
  <c r="T129" i="16" s="1"/>
  <c r="S127" i="13"/>
  <c r="U129" i="16" s="1"/>
  <c r="T127" i="13"/>
  <c r="V129" i="16" s="1"/>
  <c r="U127" i="13"/>
  <c r="W129" i="16" s="1"/>
  <c r="V127" i="13"/>
  <c r="X129" i="16" s="1"/>
  <c r="W127" i="13"/>
  <c r="Y129" i="16" s="1"/>
  <c r="X127" i="13"/>
  <c r="Z129" i="16" s="1"/>
  <c r="Y127" i="13"/>
  <c r="AA129" i="16" s="1"/>
  <c r="Z127" i="13"/>
  <c r="AB129" i="16" s="1"/>
  <c r="C128" i="13"/>
  <c r="D128" i="13"/>
  <c r="F130" i="16" s="1"/>
  <c r="E128" i="13"/>
  <c r="F128" i="13"/>
  <c r="H130" i="16" s="1"/>
  <c r="G128" i="13"/>
  <c r="I130" i="16" s="1"/>
  <c r="H128" i="13"/>
  <c r="J130" i="16" s="1"/>
  <c r="I128" i="13"/>
  <c r="K130" i="16" s="1"/>
  <c r="J128" i="13"/>
  <c r="L130" i="16" s="1"/>
  <c r="K128" i="13"/>
  <c r="M130" i="16" s="1"/>
  <c r="L128" i="13"/>
  <c r="N130" i="16" s="1"/>
  <c r="M128" i="13"/>
  <c r="O130" i="16" s="1"/>
  <c r="N128" i="13"/>
  <c r="P130" i="16" s="1"/>
  <c r="O128" i="13"/>
  <c r="Q130" i="16" s="1"/>
  <c r="P128" i="13"/>
  <c r="R130" i="16" s="1"/>
  <c r="Q128" i="13"/>
  <c r="S130" i="16" s="1"/>
  <c r="R128" i="13"/>
  <c r="T130" i="16" s="1"/>
  <c r="S128" i="13"/>
  <c r="U130" i="16" s="1"/>
  <c r="T128" i="13"/>
  <c r="V130" i="16" s="1"/>
  <c r="U128" i="13"/>
  <c r="W130" i="16" s="1"/>
  <c r="V128" i="13"/>
  <c r="X130" i="16" s="1"/>
  <c r="W128" i="13"/>
  <c r="Y130" i="16" s="1"/>
  <c r="X128" i="13"/>
  <c r="Z130" i="16" s="1"/>
  <c r="Y128" i="13"/>
  <c r="AA130" i="16" s="1"/>
  <c r="Z128" i="13"/>
  <c r="AB130" i="16" s="1"/>
  <c r="C129" i="13"/>
  <c r="D129" i="13"/>
  <c r="F131" i="16" s="1"/>
  <c r="E129" i="13"/>
  <c r="F129" i="13"/>
  <c r="H131" i="16" s="1"/>
  <c r="G129" i="13"/>
  <c r="I131" i="16" s="1"/>
  <c r="H129" i="13"/>
  <c r="J131" i="16" s="1"/>
  <c r="I129" i="13"/>
  <c r="K131" i="16" s="1"/>
  <c r="J129" i="13"/>
  <c r="L131" i="16" s="1"/>
  <c r="K129" i="13"/>
  <c r="M131" i="16" s="1"/>
  <c r="L129" i="13"/>
  <c r="N131" i="16" s="1"/>
  <c r="M129" i="13"/>
  <c r="O131" i="16" s="1"/>
  <c r="N129" i="13"/>
  <c r="P131" i="16" s="1"/>
  <c r="O129" i="13"/>
  <c r="Q131" i="16" s="1"/>
  <c r="P129" i="13"/>
  <c r="R131" i="16" s="1"/>
  <c r="Q129" i="13"/>
  <c r="S131" i="16" s="1"/>
  <c r="R129" i="13"/>
  <c r="T131" i="16" s="1"/>
  <c r="S129" i="13"/>
  <c r="U131" i="16" s="1"/>
  <c r="T129" i="13"/>
  <c r="V131" i="16" s="1"/>
  <c r="U129" i="13"/>
  <c r="W131" i="16" s="1"/>
  <c r="V129" i="13"/>
  <c r="X131" i="16" s="1"/>
  <c r="W129" i="13"/>
  <c r="Y131" i="16" s="1"/>
  <c r="X129" i="13"/>
  <c r="Z131" i="16" s="1"/>
  <c r="Y129" i="13"/>
  <c r="AA131" i="16" s="1"/>
  <c r="Z129" i="13"/>
  <c r="AB131" i="16" s="1"/>
  <c r="C130" i="13"/>
  <c r="D130" i="13"/>
  <c r="F132" i="16" s="1"/>
  <c r="E130" i="13"/>
  <c r="F130" i="13"/>
  <c r="H132" i="16" s="1"/>
  <c r="G130" i="13"/>
  <c r="I132" i="16" s="1"/>
  <c r="H130" i="13"/>
  <c r="J132" i="16" s="1"/>
  <c r="I130" i="13"/>
  <c r="K132" i="16" s="1"/>
  <c r="J130" i="13"/>
  <c r="L132" i="16" s="1"/>
  <c r="K130" i="13"/>
  <c r="M132" i="16" s="1"/>
  <c r="L130" i="13"/>
  <c r="N132" i="16" s="1"/>
  <c r="M130" i="13"/>
  <c r="O132" i="16" s="1"/>
  <c r="N130" i="13"/>
  <c r="P132" i="16" s="1"/>
  <c r="O130" i="13"/>
  <c r="Q132" i="16" s="1"/>
  <c r="P130" i="13"/>
  <c r="R132" i="16" s="1"/>
  <c r="Q130" i="13"/>
  <c r="S132" i="16" s="1"/>
  <c r="R130" i="13"/>
  <c r="T132" i="16" s="1"/>
  <c r="S130" i="13"/>
  <c r="U132" i="16" s="1"/>
  <c r="T130" i="13"/>
  <c r="V132" i="16" s="1"/>
  <c r="U130" i="13"/>
  <c r="W132" i="16" s="1"/>
  <c r="V130" i="13"/>
  <c r="X132" i="16" s="1"/>
  <c r="W130" i="13"/>
  <c r="Y132" i="16" s="1"/>
  <c r="X130" i="13"/>
  <c r="Z132" i="16" s="1"/>
  <c r="Y130" i="13"/>
  <c r="AA132" i="16" s="1"/>
  <c r="Z130" i="13"/>
  <c r="AB132" i="16" s="1"/>
  <c r="C131" i="13"/>
  <c r="D131" i="13"/>
  <c r="F133" i="16" s="1"/>
  <c r="E131" i="13"/>
  <c r="F131" i="13"/>
  <c r="H133" i="16" s="1"/>
  <c r="G131" i="13"/>
  <c r="I133" i="16" s="1"/>
  <c r="H131" i="13"/>
  <c r="J133" i="16" s="1"/>
  <c r="I131" i="13"/>
  <c r="K133" i="16" s="1"/>
  <c r="J131" i="13"/>
  <c r="L133" i="16" s="1"/>
  <c r="K131" i="13"/>
  <c r="M133" i="16" s="1"/>
  <c r="L131" i="13"/>
  <c r="N133" i="16" s="1"/>
  <c r="M131" i="13"/>
  <c r="O133" i="16" s="1"/>
  <c r="N131" i="13"/>
  <c r="P133" i="16" s="1"/>
  <c r="O131" i="13"/>
  <c r="Q133" i="16" s="1"/>
  <c r="P131" i="13"/>
  <c r="R133" i="16" s="1"/>
  <c r="Q131" i="13"/>
  <c r="S133" i="16" s="1"/>
  <c r="R131" i="13"/>
  <c r="T133" i="16" s="1"/>
  <c r="S131" i="13"/>
  <c r="U133" i="16" s="1"/>
  <c r="T131" i="13"/>
  <c r="V133" i="16" s="1"/>
  <c r="U131" i="13"/>
  <c r="W133" i="16" s="1"/>
  <c r="V131" i="13"/>
  <c r="X133" i="16" s="1"/>
  <c r="W131" i="13"/>
  <c r="Y133" i="16" s="1"/>
  <c r="X131" i="13"/>
  <c r="Z133" i="16" s="1"/>
  <c r="Y131" i="13"/>
  <c r="AA133" i="16" s="1"/>
  <c r="Z131" i="13"/>
  <c r="AB133" i="16" s="1"/>
  <c r="C132" i="13"/>
  <c r="D132" i="13"/>
  <c r="F134" i="16" s="1"/>
  <c r="E132" i="13"/>
  <c r="F132" i="13"/>
  <c r="H134" i="16" s="1"/>
  <c r="G132" i="13"/>
  <c r="I134" i="16" s="1"/>
  <c r="H132" i="13"/>
  <c r="J134" i="16" s="1"/>
  <c r="I132" i="13"/>
  <c r="K134" i="16" s="1"/>
  <c r="J132" i="13"/>
  <c r="L134" i="16" s="1"/>
  <c r="K132" i="13"/>
  <c r="M134" i="16" s="1"/>
  <c r="L132" i="13"/>
  <c r="N134" i="16" s="1"/>
  <c r="M132" i="13"/>
  <c r="O134" i="16" s="1"/>
  <c r="N132" i="13"/>
  <c r="P134" i="16" s="1"/>
  <c r="O132" i="13"/>
  <c r="Q134" i="16" s="1"/>
  <c r="P132" i="13"/>
  <c r="R134" i="16" s="1"/>
  <c r="Q132" i="13"/>
  <c r="S134" i="16" s="1"/>
  <c r="R132" i="13"/>
  <c r="T134" i="16" s="1"/>
  <c r="S132" i="13"/>
  <c r="U134" i="16" s="1"/>
  <c r="T132" i="13"/>
  <c r="V134" i="16" s="1"/>
  <c r="U132" i="13"/>
  <c r="W134" i="16" s="1"/>
  <c r="V132" i="13"/>
  <c r="X134" i="16" s="1"/>
  <c r="W132" i="13"/>
  <c r="Y134" i="16" s="1"/>
  <c r="X132" i="13"/>
  <c r="Z134" i="16" s="1"/>
  <c r="Y132" i="13"/>
  <c r="AA134" i="16" s="1"/>
  <c r="Z132" i="13"/>
  <c r="AB134" i="16" s="1"/>
  <c r="C133" i="13"/>
  <c r="D133" i="13"/>
  <c r="F135" i="16" s="1"/>
  <c r="E133" i="13"/>
  <c r="F133" i="13"/>
  <c r="H135" i="16" s="1"/>
  <c r="G133" i="13"/>
  <c r="I135" i="16" s="1"/>
  <c r="H133" i="13"/>
  <c r="J135" i="16" s="1"/>
  <c r="I133" i="13"/>
  <c r="K135" i="16" s="1"/>
  <c r="J133" i="13"/>
  <c r="L135" i="16" s="1"/>
  <c r="K133" i="13"/>
  <c r="M135" i="16" s="1"/>
  <c r="L133" i="13"/>
  <c r="N135" i="16" s="1"/>
  <c r="M133" i="13"/>
  <c r="O135" i="16" s="1"/>
  <c r="N133" i="13"/>
  <c r="P135" i="16" s="1"/>
  <c r="O133" i="13"/>
  <c r="Q135" i="16" s="1"/>
  <c r="P133" i="13"/>
  <c r="R135" i="16" s="1"/>
  <c r="Q133" i="13"/>
  <c r="S135" i="16" s="1"/>
  <c r="R133" i="13"/>
  <c r="T135" i="16" s="1"/>
  <c r="S133" i="13"/>
  <c r="U135" i="16" s="1"/>
  <c r="T133" i="13"/>
  <c r="V135" i="16" s="1"/>
  <c r="U133" i="13"/>
  <c r="W135" i="16" s="1"/>
  <c r="V133" i="13"/>
  <c r="X135" i="16" s="1"/>
  <c r="W133" i="13"/>
  <c r="Y135" i="16" s="1"/>
  <c r="X133" i="13"/>
  <c r="Z135" i="16" s="1"/>
  <c r="Y133" i="13"/>
  <c r="AA135" i="16" s="1"/>
  <c r="Z133" i="13"/>
  <c r="AB135" i="16" s="1"/>
  <c r="C134" i="13"/>
  <c r="D134" i="13"/>
  <c r="F136" i="16" s="1"/>
  <c r="E134" i="13"/>
  <c r="F134" i="13"/>
  <c r="H136" i="16" s="1"/>
  <c r="G134" i="13"/>
  <c r="I136" i="16" s="1"/>
  <c r="H134" i="13"/>
  <c r="J136" i="16" s="1"/>
  <c r="I134" i="13"/>
  <c r="K136" i="16" s="1"/>
  <c r="J134" i="13"/>
  <c r="L136" i="16" s="1"/>
  <c r="K134" i="13"/>
  <c r="M136" i="16" s="1"/>
  <c r="L134" i="13"/>
  <c r="N136" i="16" s="1"/>
  <c r="M134" i="13"/>
  <c r="O136" i="16" s="1"/>
  <c r="N134" i="13"/>
  <c r="P136" i="16" s="1"/>
  <c r="O134" i="13"/>
  <c r="Q136" i="16" s="1"/>
  <c r="P134" i="13"/>
  <c r="R136" i="16" s="1"/>
  <c r="Q134" i="13"/>
  <c r="S136" i="16" s="1"/>
  <c r="R134" i="13"/>
  <c r="T136" i="16" s="1"/>
  <c r="S134" i="13"/>
  <c r="U136" i="16" s="1"/>
  <c r="T134" i="13"/>
  <c r="V136" i="16" s="1"/>
  <c r="U134" i="13"/>
  <c r="W136" i="16" s="1"/>
  <c r="V134" i="13"/>
  <c r="X136" i="16" s="1"/>
  <c r="W134" i="13"/>
  <c r="Y136" i="16" s="1"/>
  <c r="X134" i="13"/>
  <c r="Z136" i="16" s="1"/>
  <c r="Y134" i="13"/>
  <c r="AA136" i="16" s="1"/>
  <c r="Z134" i="13"/>
  <c r="AB136" i="16" s="1"/>
  <c r="C135" i="13"/>
  <c r="D135" i="13"/>
  <c r="F137" i="16" s="1"/>
  <c r="E135" i="13"/>
  <c r="F135" i="13"/>
  <c r="H137" i="16" s="1"/>
  <c r="G135" i="13"/>
  <c r="I137" i="16" s="1"/>
  <c r="H135" i="13"/>
  <c r="J137" i="16" s="1"/>
  <c r="I135" i="13"/>
  <c r="K137" i="16" s="1"/>
  <c r="J135" i="13"/>
  <c r="L137" i="16" s="1"/>
  <c r="K135" i="13"/>
  <c r="M137" i="16" s="1"/>
  <c r="L135" i="13"/>
  <c r="N137" i="16" s="1"/>
  <c r="M135" i="13"/>
  <c r="O137" i="16" s="1"/>
  <c r="N135" i="13"/>
  <c r="P137" i="16" s="1"/>
  <c r="O135" i="13"/>
  <c r="Q137" i="16" s="1"/>
  <c r="P135" i="13"/>
  <c r="R137" i="16" s="1"/>
  <c r="Q135" i="13"/>
  <c r="S137" i="16" s="1"/>
  <c r="R135" i="13"/>
  <c r="T137" i="16" s="1"/>
  <c r="S135" i="13"/>
  <c r="U137" i="16" s="1"/>
  <c r="T135" i="13"/>
  <c r="V137" i="16" s="1"/>
  <c r="U135" i="13"/>
  <c r="W137" i="16" s="1"/>
  <c r="V135" i="13"/>
  <c r="X137" i="16" s="1"/>
  <c r="W135" i="13"/>
  <c r="Y137" i="16" s="1"/>
  <c r="X135" i="13"/>
  <c r="Z137" i="16" s="1"/>
  <c r="Y135" i="13"/>
  <c r="AA137" i="16" s="1"/>
  <c r="Z135" i="13"/>
  <c r="AB137" i="16" s="1"/>
  <c r="C136" i="13"/>
  <c r="D136" i="13"/>
  <c r="F138" i="16" s="1"/>
  <c r="E136" i="13"/>
  <c r="F136" i="13"/>
  <c r="H138" i="16" s="1"/>
  <c r="G136" i="13"/>
  <c r="I138" i="16" s="1"/>
  <c r="H136" i="13"/>
  <c r="J138" i="16" s="1"/>
  <c r="I136" i="13"/>
  <c r="K138" i="16" s="1"/>
  <c r="J136" i="13"/>
  <c r="L138" i="16" s="1"/>
  <c r="K136" i="13"/>
  <c r="M138" i="16" s="1"/>
  <c r="L136" i="13"/>
  <c r="N138" i="16" s="1"/>
  <c r="M136" i="13"/>
  <c r="O138" i="16" s="1"/>
  <c r="N136" i="13"/>
  <c r="P138" i="16" s="1"/>
  <c r="O136" i="13"/>
  <c r="Q138" i="16" s="1"/>
  <c r="P136" i="13"/>
  <c r="R138" i="16" s="1"/>
  <c r="Q136" i="13"/>
  <c r="S138" i="16" s="1"/>
  <c r="R136" i="13"/>
  <c r="T138" i="16" s="1"/>
  <c r="S136" i="13"/>
  <c r="U138" i="16" s="1"/>
  <c r="T136" i="13"/>
  <c r="V138" i="16" s="1"/>
  <c r="U136" i="13"/>
  <c r="W138" i="16" s="1"/>
  <c r="V136" i="13"/>
  <c r="X138" i="16" s="1"/>
  <c r="W136" i="13"/>
  <c r="Y138" i="16" s="1"/>
  <c r="X136" i="13"/>
  <c r="Z138" i="16" s="1"/>
  <c r="Y136" i="13"/>
  <c r="AA138" i="16" s="1"/>
  <c r="Z136" i="13"/>
  <c r="AB138" i="16" s="1"/>
  <c r="C137" i="13"/>
  <c r="D137" i="13"/>
  <c r="F139" i="16" s="1"/>
  <c r="E137" i="13"/>
  <c r="F137" i="13"/>
  <c r="H139" i="16" s="1"/>
  <c r="G137" i="13"/>
  <c r="I139" i="16" s="1"/>
  <c r="H137" i="13"/>
  <c r="J139" i="16" s="1"/>
  <c r="I137" i="13"/>
  <c r="K139" i="16" s="1"/>
  <c r="J137" i="13"/>
  <c r="L139" i="16" s="1"/>
  <c r="K137" i="13"/>
  <c r="M139" i="16" s="1"/>
  <c r="L137" i="13"/>
  <c r="N139" i="16" s="1"/>
  <c r="M137" i="13"/>
  <c r="O139" i="16" s="1"/>
  <c r="N137" i="13"/>
  <c r="P139" i="16" s="1"/>
  <c r="O137" i="13"/>
  <c r="Q139" i="16" s="1"/>
  <c r="P137" i="13"/>
  <c r="R139" i="16" s="1"/>
  <c r="Q137" i="13"/>
  <c r="S139" i="16" s="1"/>
  <c r="R137" i="13"/>
  <c r="T139" i="16" s="1"/>
  <c r="S137" i="13"/>
  <c r="U139" i="16" s="1"/>
  <c r="T137" i="13"/>
  <c r="V139" i="16" s="1"/>
  <c r="U137" i="13"/>
  <c r="W139" i="16" s="1"/>
  <c r="V137" i="13"/>
  <c r="X139" i="16" s="1"/>
  <c r="W137" i="13"/>
  <c r="Y139" i="16" s="1"/>
  <c r="X137" i="13"/>
  <c r="Z139" i="16" s="1"/>
  <c r="Y137" i="13"/>
  <c r="AA139" i="16" s="1"/>
  <c r="Z137" i="13"/>
  <c r="AB139" i="16" s="1"/>
  <c r="C138" i="13"/>
  <c r="D138" i="13"/>
  <c r="F140" i="16" s="1"/>
  <c r="E138" i="13"/>
  <c r="F138" i="13"/>
  <c r="H140" i="16" s="1"/>
  <c r="G138" i="13"/>
  <c r="I140" i="16" s="1"/>
  <c r="H138" i="13"/>
  <c r="J140" i="16" s="1"/>
  <c r="I138" i="13"/>
  <c r="K140" i="16" s="1"/>
  <c r="J138" i="13"/>
  <c r="L140" i="16" s="1"/>
  <c r="K138" i="13"/>
  <c r="M140" i="16" s="1"/>
  <c r="L138" i="13"/>
  <c r="N140" i="16" s="1"/>
  <c r="M138" i="13"/>
  <c r="O140" i="16" s="1"/>
  <c r="N138" i="13"/>
  <c r="P140" i="16" s="1"/>
  <c r="O138" i="13"/>
  <c r="Q140" i="16" s="1"/>
  <c r="P138" i="13"/>
  <c r="R140" i="16" s="1"/>
  <c r="Q138" i="13"/>
  <c r="S140" i="16" s="1"/>
  <c r="R138" i="13"/>
  <c r="T140" i="16" s="1"/>
  <c r="S138" i="13"/>
  <c r="U140" i="16" s="1"/>
  <c r="T138" i="13"/>
  <c r="V140" i="16" s="1"/>
  <c r="U138" i="13"/>
  <c r="W140" i="16" s="1"/>
  <c r="V138" i="13"/>
  <c r="X140" i="16" s="1"/>
  <c r="W138" i="13"/>
  <c r="Y140" i="16" s="1"/>
  <c r="X138" i="13"/>
  <c r="Z140" i="16" s="1"/>
  <c r="Y138" i="13"/>
  <c r="AA140" i="16" s="1"/>
  <c r="Z138" i="13"/>
  <c r="AB140" i="16" s="1"/>
  <c r="C139" i="13"/>
  <c r="D139" i="13"/>
  <c r="F141" i="16" s="1"/>
  <c r="E139" i="13"/>
  <c r="F139" i="13"/>
  <c r="H141" i="16" s="1"/>
  <c r="G139" i="13"/>
  <c r="I141" i="16" s="1"/>
  <c r="H139" i="13"/>
  <c r="J141" i="16" s="1"/>
  <c r="I139" i="13"/>
  <c r="K141" i="16" s="1"/>
  <c r="J139" i="13"/>
  <c r="L141" i="16" s="1"/>
  <c r="K139" i="13"/>
  <c r="M141" i="16" s="1"/>
  <c r="L139" i="13"/>
  <c r="N141" i="16" s="1"/>
  <c r="M139" i="13"/>
  <c r="O141" i="16" s="1"/>
  <c r="N139" i="13"/>
  <c r="P141" i="16" s="1"/>
  <c r="O139" i="13"/>
  <c r="Q141" i="16" s="1"/>
  <c r="P139" i="13"/>
  <c r="R141" i="16" s="1"/>
  <c r="Q139" i="13"/>
  <c r="S141" i="16" s="1"/>
  <c r="R139" i="13"/>
  <c r="T141" i="16" s="1"/>
  <c r="S139" i="13"/>
  <c r="U141" i="16" s="1"/>
  <c r="T139" i="13"/>
  <c r="V141" i="16" s="1"/>
  <c r="U139" i="13"/>
  <c r="W141" i="16" s="1"/>
  <c r="V139" i="13"/>
  <c r="X141" i="16" s="1"/>
  <c r="W139" i="13"/>
  <c r="Y141" i="16" s="1"/>
  <c r="X139" i="13"/>
  <c r="Z141" i="16" s="1"/>
  <c r="Y139" i="13"/>
  <c r="AA141" i="16" s="1"/>
  <c r="Z139" i="13"/>
  <c r="AB141" i="16" s="1"/>
  <c r="C140" i="13"/>
  <c r="D140" i="13"/>
  <c r="F142" i="16" s="1"/>
  <c r="E140" i="13"/>
  <c r="F140" i="13"/>
  <c r="H142" i="16" s="1"/>
  <c r="G140" i="13"/>
  <c r="I142" i="16" s="1"/>
  <c r="H140" i="13"/>
  <c r="J142" i="16" s="1"/>
  <c r="I140" i="13"/>
  <c r="K142" i="16" s="1"/>
  <c r="J140" i="13"/>
  <c r="L142" i="16" s="1"/>
  <c r="K140" i="13"/>
  <c r="M142" i="16" s="1"/>
  <c r="L140" i="13"/>
  <c r="N142" i="16" s="1"/>
  <c r="M140" i="13"/>
  <c r="O142" i="16" s="1"/>
  <c r="N140" i="13"/>
  <c r="P142" i="16" s="1"/>
  <c r="O140" i="13"/>
  <c r="Q142" i="16" s="1"/>
  <c r="P140" i="13"/>
  <c r="R142" i="16" s="1"/>
  <c r="Q140" i="13"/>
  <c r="S142" i="16" s="1"/>
  <c r="R140" i="13"/>
  <c r="T142" i="16" s="1"/>
  <c r="S140" i="13"/>
  <c r="U142" i="16" s="1"/>
  <c r="T140" i="13"/>
  <c r="V142" i="16" s="1"/>
  <c r="U140" i="13"/>
  <c r="W142" i="16" s="1"/>
  <c r="V140" i="13"/>
  <c r="X142" i="16" s="1"/>
  <c r="W140" i="13"/>
  <c r="Y142" i="16" s="1"/>
  <c r="X140" i="13"/>
  <c r="Z142" i="16" s="1"/>
  <c r="Y140" i="13"/>
  <c r="AA142" i="16" s="1"/>
  <c r="Z140" i="13"/>
  <c r="AB142" i="16" s="1"/>
  <c r="C141" i="13"/>
  <c r="D141" i="13"/>
  <c r="F143" i="16" s="1"/>
  <c r="E141" i="13"/>
  <c r="F141" i="13"/>
  <c r="H143" i="16" s="1"/>
  <c r="G141" i="13"/>
  <c r="I143" i="16" s="1"/>
  <c r="H141" i="13"/>
  <c r="J143" i="16" s="1"/>
  <c r="I141" i="13"/>
  <c r="K143" i="16" s="1"/>
  <c r="J141" i="13"/>
  <c r="L143" i="16" s="1"/>
  <c r="K141" i="13"/>
  <c r="M143" i="16" s="1"/>
  <c r="L141" i="13"/>
  <c r="N143" i="16" s="1"/>
  <c r="M141" i="13"/>
  <c r="O143" i="16" s="1"/>
  <c r="N141" i="13"/>
  <c r="P143" i="16" s="1"/>
  <c r="O141" i="13"/>
  <c r="Q143" i="16" s="1"/>
  <c r="P141" i="13"/>
  <c r="R143" i="16" s="1"/>
  <c r="Q141" i="13"/>
  <c r="S143" i="16" s="1"/>
  <c r="R141" i="13"/>
  <c r="T143" i="16" s="1"/>
  <c r="S141" i="13"/>
  <c r="U143" i="16" s="1"/>
  <c r="T141" i="13"/>
  <c r="V143" i="16" s="1"/>
  <c r="U141" i="13"/>
  <c r="W143" i="16" s="1"/>
  <c r="V141" i="13"/>
  <c r="X143" i="16" s="1"/>
  <c r="W141" i="13"/>
  <c r="Y143" i="16" s="1"/>
  <c r="X141" i="13"/>
  <c r="Z143" i="16" s="1"/>
  <c r="Y141" i="13"/>
  <c r="AA143" i="16" s="1"/>
  <c r="Z141" i="13"/>
  <c r="AB143" i="16" s="1"/>
  <c r="C142" i="13"/>
  <c r="D142" i="13"/>
  <c r="F144" i="16" s="1"/>
  <c r="E142" i="13"/>
  <c r="F142" i="13"/>
  <c r="H144" i="16" s="1"/>
  <c r="G142" i="13"/>
  <c r="I144" i="16" s="1"/>
  <c r="H142" i="13"/>
  <c r="J144" i="16" s="1"/>
  <c r="I142" i="13"/>
  <c r="K144" i="16" s="1"/>
  <c r="J142" i="13"/>
  <c r="L144" i="16" s="1"/>
  <c r="K142" i="13"/>
  <c r="M144" i="16" s="1"/>
  <c r="L142" i="13"/>
  <c r="N144" i="16" s="1"/>
  <c r="M142" i="13"/>
  <c r="O144" i="16" s="1"/>
  <c r="N142" i="13"/>
  <c r="P144" i="16" s="1"/>
  <c r="O142" i="13"/>
  <c r="Q144" i="16" s="1"/>
  <c r="P142" i="13"/>
  <c r="R144" i="16" s="1"/>
  <c r="Q142" i="13"/>
  <c r="S144" i="16" s="1"/>
  <c r="R142" i="13"/>
  <c r="T144" i="16" s="1"/>
  <c r="S142" i="13"/>
  <c r="U144" i="16" s="1"/>
  <c r="T142" i="13"/>
  <c r="V144" i="16" s="1"/>
  <c r="U142" i="13"/>
  <c r="W144" i="16" s="1"/>
  <c r="V142" i="13"/>
  <c r="X144" i="16" s="1"/>
  <c r="W142" i="13"/>
  <c r="Y144" i="16" s="1"/>
  <c r="X142" i="13"/>
  <c r="Z144" i="16" s="1"/>
  <c r="Y142" i="13"/>
  <c r="AA144" i="16" s="1"/>
  <c r="Z142" i="13"/>
  <c r="AB144" i="16" s="1"/>
  <c r="C143" i="13"/>
  <c r="D143" i="13"/>
  <c r="F145" i="16" s="1"/>
  <c r="E143" i="13"/>
  <c r="F143" i="13"/>
  <c r="H145" i="16" s="1"/>
  <c r="G143" i="13"/>
  <c r="I145" i="16" s="1"/>
  <c r="H143" i="13"/>
  <c r="J145" i="16" s="1"/>
  <c r="I143" i="13"/>
  <c r="K145" i="16" s="1"/>
  <c r="J143" i="13"/>
  <c r="L145" i="16" s="1"/>
  <c r="K143" i="13"/>
  <c r="M145" i="16" s="1"/>
  <c r="L143" i="13"/>
  <c r="N145" i="16" s="1"/>
  <c r="M143" i="13"/>
  <c r="O145" i="16" s="1"/>
  <c r="N143" i="13"/>
  <c r="P145" i="16" s="1"/>
  <c r="O143" i="13"/>
  <c r="Q145" i="16" s="1"/>
  <c r="P143" i="13"/>
  <c r="R145" i="16" s="1"/>
  <c r="Q143" i="13"/>
  <c r="S145" i="16" s="1"/>
  <c r="R143" i="13"/>
  <c r="T145" i="16" s="1"/>
  <c r="S143" i="13"/>
  <c r="U145" i="16" s="1"/>
  <c r="T143" i="13"/>
  <c r="V145" i="16" s="1"/>
  <c r="U143" i="13"/>
  <c r="W145" i="16" s="1"/>
  <c r="V143" i="13"/>
  <c r="X145" i="16" s="1"/>
  <c r="W143" i="13"/>
  <c r="Y145" i="16" s="1"/>
  <c r="X143" i="13"/>
  <c r="Z145" i="16" s="1"/>
  <c r="Y143" i="13"/>
  <c r="AA145" i="16" s="1"/>
  <c r="Z143" i="13"/>
  <c r="AB145" i="16" s="1"/>
  <c r="C144" i="13"/>
  <c r="D144" i="13"/>
  <c r="F146" i="16" s="1"/>
  <c r="E144" i="13"/>
  <c r="F144" i="13"/>
  <c r="H146" i="16" s="1"/>
  <c r="G144" i="13"/>
  <c r="I146" i="16" s="1"/>
  <c r="H144" i="13"/>
  <c r="J146" i="16" s="1"/>
  <c r="I144" i="13"/>
  <c r="K146" i="16" s="1"/>
  <c r="J144" i="13"/>
  <c r="L146" i="16" s="1"/>
  <c r="K144" i="13"/>
  <c r="M146" i="16" s="1"/>
  <c r="L144" i="13"/>
  <c r="N146" i="16" s="1"/>
  <c r="M144" i="13"/>
  <c r="O146" i="16" s="1"/>
  <c r="N144" i="13"/>
  <c r="P146" i="16" s="1"/>
  <c r="O144" i="13"/>
  <c r="Q146" i="16" s="1"/>
  <c r="P144" i="13"/>
  <c r="R146" i="16" s="1"/>
  <c r="Q144" i="13"/>
  <c r="S146" i="16" s="1"/>
  <c r="R144" i="13"/>
  <c r="T146" i="16" s="1"/>
  <c r="S144" i="13"/>
  <c r="U146" i="16" s="1"/>
  <c r="T144" i="13"/>
  <c r="V146" i="16" s="1"/>
  <c r="U144" i="13"/>
  <c r="W146" i="16" s="1"/>
  <c r="V144" i="13"/>
  <c r="X146" i="16" s="1"/>
  <c r="W144" i="13"/>
  <c r="Y146" i="16" s="1"/>
  <c r="X144" i="13"/>
  <c r="Z146" i="16" s="1"/>
  <c r="Y144" i="13"/>
  <c r="AA146" i="16" s="1"/>
  <c r="Z144" i="13"/>
  <c r="AB146" i="16" s="1"/>
  <c r="C145" i="13"/>
  <c r="D145" i="13"/>
  <c r="F147" i="16" s="1"/>
  <c r="E145" i="13"/>
  <c r="F145" i="13"/>
  <c r="H147" i="16" s="1"/>
  <c r="G145" i="13"/>
  <c r="I147" i="16" s="1"/>
  <c r="H145" i="13"/>
  <c r="J147" i="16" s="1"/>
  <c r="I145" i="13"/>
  <c r="K147" i="16" s="1"/>
  <c r="J145" i="13"/>
  <c r="L147" i="16" s="1"/>
  <c r="K145" i="13"/>
  <c r="M147" i="16" s="1"/>
  <c r="L145" i="13"/>
  <c r="N147" i="16" s="1"/>
  <c r="M145" i="13"/>
  <c r="O147" i="16" s="1"/>
  <c r="N145" i="13"/>
  <c r="P147" i="16" s="1"/>
  <c r="O145" i="13"/>
  <c r="Q147" i="16" s="1"/>
  <c r="P145" i="13"/>
  <c r="R147" i="16" s="1"/>
  <c r="Q145" i="13"/>
  <c r="S147" i="16" s="1"/>
  <c r="R145" i="13"/>
  <c r="T147" i="16" s="1"/>
  <c r="S145" i="13"/>
  <c r="U147" i="16" s="1"/>
  <c r="T145" i="13"/>
  <c r="V147" i="16" s="1"/>
  <c r="U145" i="13"/>
  <c r="W147" i="16" s="1"/>
  <c r="V145" i="13"/>
  <c r="X147" i="16" s="1"/>
  <c r="W145" i="13"/>
  <c r="Y147" i="16" s="1"/>
  <c r="X145" i="13"/>
  <c r="Z147" i="16" s="1"/>
  <c r="Y145" i="13"/>
  <c r="AA147" i="16" s="1"/>
  <c r="Z145" i="13"/>
  <c r="AB147" i="16" s="1"/>
  <c r="C146" i="13"/>
  <c r="D146" i="13"/>
  <c r="F148" i="16" s="1"/>
  <c r="E146" i="13"/>
  <c r="F146" i="13"/>
  <c r="H148" i="16" s="1"/>
  <c r="G146" i="13"/>
  <c r="I148" i="16" s="1"/>
  <c r="H146" i="13"/>
  <c r="J148" i="16" s="1"/>
  <c r="I146" i="13"/>
  <c r="K148" i="16" s="1"/>
  <c r="J146" i="13"/>
  <c r="L148" i="16" s="1"/>
  <c r="K146" i="13"/>
  <c r="M148" i="16" s="1"/>
  <c r="L146" i="13"/>
  <c r="N148" i="16" s="1"/>
  <c r="M146" i="13"/>
  <c r="O148" i="16" s="1"/>
  <c r="N146" i="13"/>
  <c r="P148" i="16" s="1"/>
  <c r="O146" i="13"/>
  <c r="Q148" i="16" s="1"/>
  <c r="P146" i="13"/>
  <c r="R148" i="16" s="1"/>
  <c r="Q146" i="13"/>
  <c r="S148" i="16" s="1"/>
  <c r="R146" i="13"/>
  <c r="T148" i="16" s="1"/>
  <c r="S146" i="13"/>
  <c r="U148" i="16" s="1"/>
  <c r="T146" i="13"/>
  <c r="V148" i="16" s="1"/>
  <c r="U146" i="13"/>
  <c r="W148" i="16" s="1"/>
  <c r="V146" i="13"/>
  <c r="X148" i="16" s="1"/>
  <c r="W146" i="13"/>
  <c r="Y148" i="16" s="1"/>
  <c r="X146" i="13"/>
  <c r="Z148" i="16" s="1"/>
  <c r="Y146" i="13"/>
  <c r="AA148" i="16" s="1"/>
  <c r="Z146" i="13"/>
  <c r="AB148" i="16" s="1"/>
  <c r="C147" i="13"/>
  <c r="D147" i="13"/>
  <c r="F149" i="16" s="1"/>
  <c r="E147" i="13"/>
  <c r="F147" i="13"/>
  <c r="H149" i="16" s="1"/>
  <c r="G147" i="13"/>
  <c r="I149" i="16" s="1"/>
  <c r="H147" i="13"/>
  <c r="J149" i="16" s="1"/>
  <c r="I147" i="13"/>
  <c r="K149" i="16" s="1"/>
  <c r="J147" i="13"/>
  <c r="L149" i="16" s="1"/>
  <c r="K147" i="13"/>
  <c r="M149" i="16" s="1"/>
  <c r="L147" i="13"/>
  <c r="N149" i="16" s="1"/>
  <c r="M147" i="13"/>
  <c r="O149" i="16" s="1"/>
  <c r="N147" i="13"/>
  <c r="P149" i="16" s="1"/>
  <c r="O147" i="13"/>
  <c r="Q149" i="16" s="1"/>
  <c r="P147" i="13"/>
  <c r="R149" i="16" s="1"/>
  <c r="Q147" i="13"/>
  <c r="S149" i="16" s="1"/>
  <c r="R147" i="13"/>
  <c r="T149" i="16" s="1"/>
  <c r="S147" i="13"/>
  <c r="U149" i="16" s="1"/>
  <c r="T147" i="13"/>
  <c r="V149" i="16" s="1"/>
  <c r="U147" i="13"/>
  <c r="W149" i="16" s="1"/>
  <c r="V147" i="13"/>
  <c r="X149" i="16" s="1"/>
  <c r="W147" i="13"/>
  <c r="Y149" i="16" s="1"/>
  <c r="X147" i="13"/>
  <c r="Z149" i="16" s="1"/>
  <c r="Y147" i="13"/>
  <c r="AA149" i="16" s="1"/>
  <c r="Z147" i="13"/>
  <c r="AB149" i="16" s="1"/>
  <c r="C148" i="13"/>
  <c r="D148" i="13"/>
  <c r="F150" i="16" s="1"/>
  <c r="E148" i="13"/>
  <c r="F148" i="13"/>
  <c r="H150" i="16" s="1"/>
  <c r="G148" i="13"/>
  <c r="I150" i="16" s="1"/>
  <c r="H148" i="13"/>
  <c r="J150" i="16" s="1"/>
  <c r="I148" i="13"/>
  <c r="K150" i="16" s="1"/>
  <c r="J148" i="13"/>
  <c r="L150" i="16" s="1"/>
  <c r="K148" i="13"/>
  <c r="M150" i="16" s="1"/>
  <c r="L148" i="13"/>
  <c r="N150" i="16" s="1"/>
  <c r="M148" i="13"/>
  <c r="O150" i="16" s="1"/>
  <c r="N148" i="13"/>
  <c r="P150" i="16" s="1"/>
  <c r="O148" i="13"/>
  <c r="Q150" i="16" s="1"/>
  <c r="P148" i="13"/>
  <c r="R150" i="16" s="1"/>
  <c r="Q148" i="13"/>
  <c r="S150" i="16" s="1"/>
  <c r="R148" i="13"/>
  <c r="T150" i="16" s="1"/>
  <c r="S148" i="13"/>
  <c r="U150" i="16" s="1"/>
  <c r="T148" i="13"/>
  <c r="V150" i="16" s="1"/>
  <c r="U148" i="13"/>
  <c r="W150" i="16" s="1"/>
  <c r="V148" i="13"/>
  <c r="X150" i="16" s="1"/>
  <c r="W148" i="13"/>
  <c r="Y150" i="16" s="1"/>
  <c r="X148" i="13"/>
  <c r="Z150" i="16" s="1"/>
  <c r="Y148" i="13"/>
  <c r="AA150" i="16" s="1"/>
  <c r="Z148" i="13"/>
  <c r="AB150" i="16" s="1"/>
  <c r="C149" i="13"/>
  <c r="D149" i="13"/>
  <c r="F151" i="16" s="1"/>
  <c r="E149" i="13"/>
  <c r="F149" i="13"/>
  <c r="H151" i="16" s="1"/>
  <c r="G149" i="13"/>
  <c r="I151" i="16" s="1"/>
  <c r="H149" i="13"/>
  <c r="J151" i="16" s="1"/>
  <c r="I149" i="13"/>
  <c r="K151" i="16" s="1"/>
  <c r="J149" i="13"/>
  <c r="L151" i="16" s="1"/>
  <c r="K149" i="13"/>
  <c r="M151" i="16" s="1"/>
  <c r="L149" i="13"/>
  <c r="N151" i="16" s="1"/>
  <c r="M149" i="13"/>
  <c r="O151" i="16" s="1"/>
  <c r="N149" i="13"/>
  <c r="P151" i="16" s="1"/>
  <c r="O149" i="13"/>
  <c r="Q151" i="16" s="1"/>
  <c r="P149" i="13"/>
  <c r="R151" i="16" s="1"/>
  <c r="Q149" i="13"/>
  <c r="S151" i="16" s="1"/>
  <c r="R149" i="13"/>
  <c r="T151" i="16" s="1"/>
  <c r="S149" i="13"/>
  <c r="U151" i="16" s="1"/>
  <c r="T149" i="13"/>
  <c r="V151" i="16" s="1"/>
  <c r="U149" i="13"/>
  <c r="W151" i="16" s="1"/>
  <c r="V149" i="13"/>
  <c r="X151" i="16" s="1"/>
  <c r="W149" i="13"/>
  <c r="Y151" i="16" s="1"/>
  <c r="X149" i="13"/>
  <c r="Z151" i="16" s="1"/>
  <c r="Y149" i="13"/>
  <c r="AA151" i="16" s="1"/>
  <c r="Z149" i="13"/>
  <c r="AB151" i="16" s="1"/>
  <c r="C150" i="13"/>
  <c r="D150" i="13"/>
  <c r="F152" i="16" s="1"/>
  <c r="E150" i="13"/>
  <c r="F150" i="13"/>
  <c r="H152" i="16" s="1"/>
  <c r="G150" i="13"/>
  <c r="I152" i="16" s="1"/>
  <c r="H150" i="13"/>
  <c r="J152" i="16" s="1"/>
  <c r="I150" i="13"/>
  <c r="K152" i="16" s="1"/>
  <c r="J150" i="13"/>
  <c r="L152" i="16" s="1"/>
  <c r="K150" i="13"/>
  <c r="M152" i="16" s="1"/>
  <c r="L150" i="13"/>
  <c r="N152" i="16" s="1"/>
  <c r="M150" i="13"/>
  <c r="O152" i="16" s="1"/>
  <c r="N150" i="13"/>
  <c r="P152" i="16" s="1"/>
  <c r="O150" i="13"/>
  <c r="Q152" i="16" s="1"/>
  <c r="P150" i="13"/>
  <c r="R152" i="16" s="1"/>
  <c r="Q150" i="13"/>
  <c r="S152" i="16" s="1"/>
  <c r="R150" i="13"/>
  <c r="T152" i="16" s="1"/>
  <c r="S150" i="13"/>
  <c r="U152" i="16" s="1"/>
  <c r="T150" i="13"/>
  <c r="V152" i="16" s="1"/>
  <c r="U150" i="13"/>
  <c r="W152" i="16" s="1"/>
  <c r="V150" i="13"/>
  <c r="X152" i="16" s="1"/>
  <c r="W150" i="13"/>
  <c r="Y152" i="16" s="1"/>
  <c r="X150" i="13"/>
  <c r="Z152" i="16" s="1"/>
  <c r="Y150" i="13"/>
  <c r="AA152" i="16" s="1"/>
  <c r="Z150" i="13"/>
  <c r="AB152" i="16" s="1"/>
  <c r="C151" i="13"/>
  <c r="D151" i="13"/>
  <c r="F153" i="16" s="1"/>
  <c r="E151" i="13"/>
  <c r="F151" i="13"/>
  <c r="H153" i="16" s="1"/>
  <c r="G151" i="13"/>
  <c r="I153" i="16" s="1"/>
  <c r="H151" i="13"/>
  <c r="J153" i="16" s="1"/>
  <c r="I151" i="13"/>
  <c r="K153" i="16" s="1"/>
  <c r="J151" i="13"/>
  <c r="L153" i="16" s="1"/>
  <c r="K151" i="13"/>
  <c r="M153" i="16" s="1"/>
  <c r="L151" i="13"/>
  <c r="N153" i="16" s="1"/>
  <c r="M151" i="13"/>
  <c r="O153" i="16" s="1"/>
  <c r="N151" i="13"/>
  <c r="P153" i="16" s="1"/>
  <c r="O151" i="13"/>
  <c r="Q153" i="16" s="1"/>
  <c r="P151" i="13"/>
  <c r="R153" i="16" s="1"/>
  <c r="Q151" i="13"/>
  <c r="S153" i="16" s="1"/>
  <c r="R151" i="13"/>
  <c r="T153" i="16" s="1"/>
  <c r="S151" i="13"/>
  <c r="U153" i="16" s="1"/>
  <c r="T151" i="13"/>
  <c r="V153" i="16" s="1"/>
  <c r="U151" i="13"/>
  <c r="W153" i="16" s="1"/>
  <c r="V151" i="13"/>
  <c r="X153" i="16" s="1"/>
  <c r="W151" i="13"/>
  <c r="Y153" i="16" s="1"/>
  <c r="X151" i="13"/>
  <c r="Z153" i="16" s="1"/>
  <c r="Y151" i="13"/>
  <c r="AA153" i="16" s="1"/>
  <c r="Z151" i="13"/>
  <c r="AB153" i="16" s="1"/>
  <c r="C152" i="13"/>
  <c r="D152" i="13"/>
  <c r="F154" i="16" s="1"/>
  <c r="E152" i="13"/>
  <c r="F152" i="13"/>
  <c r="H154" i="16" s="1"/>
  <c r="G152" i="13"/>
  <c r="I154" i="16" s="1"/>
  <c r="H152" i="13"/>
  <c r="J154" i="16" s="1"/>
  <c r="I152" i="13"/>
  <c r="K154" i="16" s="1"/>
  <c r="J152" i="13"/>
  <c r="L154" i="16" s="1"/>
  <c r="K152" i="13"/>
  <c r="M154" i="16" s="1"/>
  <c r="L152" i="13"/>
  <c r="N154" i="16" s="1"/>
  <c r="M152" i="13"/>
  <c r="O154" i="16" s="1"/>
  <c r="N152" i="13"/>
  <c r="P154" i="16" s="1"/>
  <c r="O152" i="13"/>
  <c r="Q154" i="16" s="1"/>
  <c r="P152" i="13"/>
  <c r="R154" i="16" s="1"/>
  <c r="Q152" i="13"/>
  <c r="S154" i="16" s="1"/>
  <c r="R152" i="13"/>
  <c r="T154" i="16" s="1"/>
  <c r="S152" i="13"/>
  <c r="U154" i="16" s="1"/>
  <c r="T152" i="13"/>
  <c r="V154" i="16" s="1"/>
  <c r="U152" i="13"/>
  <c r="W154" i="16" s="1"/>
  <c r="V152" i="13"/>
  <c r="X154" i="16" s="1"/>
  <c r="W152" i="13"/>
  <c r="Y154" i="16" s="1"/>
  <c r="X152" i="13"/>
  <c r="Z154" i="16" s="1"/>
  <c r="Y152" i="13"/>
  <c r="AA154" i="16" s="1"/>
  <c r="Z152" i="13"/>
  <c r="AB154" i="16" s="1"/>
  <c r="C153" i="13"/>
  <c r="D153" i="13"/>
  <c r="F155" i="16" s="1"/>
  <c r="E153" i="13"/>
  <c r="F153" i="13"/>
  <c r="H155" i="16" s="1"/>
  <c r="G153" i="13"/>
  <c r="I155" i="16" s="1"/>
  <c r="H153" i="13"/>
  <c r="J155" i="16" s="1"/>
  <c r="I153" i="13"/>
  <c r="K155" i="16" s="1"/>
  <c r="J153" i="13"/>
  <c r="L155" i="16" s="1"/>
  <c r="K153" i="13"/>
  <c r="M155" i="16" s="1"/>
  <c r="L153" i="13"/>
  <c r="N155" i="16" s="1"/>
  <c r="M153" i="13"/>
  <c r="O155" i="16" s="1"/>
  <c r="N153" i="13"/>
  <c r="P155" i="16" s="1"/>
  <c r="O153" i="13"/>
  <c r="Q155" i="16" s="1"/>
  <c r="P153" i="13"/>
  <c r="R155" i="16" s="1"/>
  <c r="Q153" i="13"/>
  <c r="S155" i="16" s="1"/>
  <c r="R153" i="13"/>
  <c r="T155" i="16" s="1"/>
  <c r="S153" i="13"/>
  <c r="U155" i="16" s="1"/>
  <c r="T153" i="13"/>
  <c r="V155" i="16" s="1"/>
  <c r="U153" i="13"/>
  <c r="W155" i="16" s="1"/>
  <c r="V153" i="13"/>
  <c r="X155" i="16" s="1"/>
  <c r="W153" i="13"/>
  <c r="Y155" i="16" s="1"/>
  <c r="X153" i="13"/>
  <c r="Z155" i="16" s="1"/>
  <c r="Y153" i="13"/>
  <c r="AA155" i="16" s="1"/>
  <c r="Z153" i="13"/>
  <c r="AB155" i="16" s="1"/>
  <c r="C154" i="13"/>
  <c r="D154" i="13"/>
  <c r="F156" i="16" s="1"/>
  <c r="E154" i="13"/>
  <c r="F154" i="13"/>
  <c r="H156" i="16" s="1"/>
  <c r="G154" i="13"/>
  <c r="I156" i="16" s="1"/>
  <c r="H154" i="13"/>
  <c r="J156" i="16" s="1"/>
  <c r="I154" i="13"/>
  <c r="K156" i="16" s="1"/>
  <c r="J154" i="13"/>
  <c r="L156" i="16" s="1"/>
  <c r="K154" i="13"/>
  <c r="M156" i="16" s="1"/>
  <c r="L154" i="13"/>
  <c r="N156" i="16" s="1"/>
  <c r="M154" i="13"/>
  <c r="O156" i="16" s="1"/>
  <c r="N154" i="13"/>
  <c r="P156" i="16" s="1"/>
  <c r="O154" i="13"/>
  <c r="Q156" i="16" s="1"/>
  <c r="P154" i="13"/>
  <c r="R156" i="16" s="1"/>
  <c r="Q154" i="13"/>
  <c r="S156" i="16" s="1"/>
  <c r="R154" i="13"/>
  <c r="T156" i="16" s="1"/>
  <c r="S154" i="13"/>
  <c r="U156" i="16" s="1"/>
  <c r="T154" i="13"/>
  <c r="V156" i="16" s="1"/>
  <c r="U154" i="13"/>
  <c r="W156" i="16" s="1"/>
  <c r="V154" i="13"/>
  <c r="X156" i="16" s="1"/>
  <c r="W154" i="13"/>
  <c r="Y156" i="16" s="1"/>
  <c r="X154" i="13"/>
  <c r="Z156" i="16" s="1"/>
  <c r="Y154" i="13"/>
  <c r="AA156" i="16" s="1"/>
  <c r="Z154" i="13"/>
  <c r="AB156" i="16" s="1"/>
  <c r="C155" i="13"/>
  <c r="D155" i="13"/>
  <c r="F157" i="16" s="1"/>
  <c r="E155" i="13"/>
  <c r="F155" i="13"/>
  <c r="H157" i="16" s="1"/>
  <c r="G155" i="13"/>
  <c r="I157" i="16" s="1"/>
  <c r="H155" i="13"/>
  <c r="J157" i="16" s="1"/>
  <c r="I155" i="13"/>
  <c r="K157" i="16" s="1"/>
  <c r="J155" i="13"/>
  <c r="L157" i="16" s="1"/>
  <c r="K155" i="13"/>
  <c r="M157" i="16" s="1"/>
  <c r="L155" i="13"/>
  <c r="N157" i="16" s="1"/>
  <c r="M155" i="13"/>
  <c r="O157" i="16" s="1"/>
  <c r="N155" i="13"/>
  <c r="P157" i="16" s="1"/>
  <c r="O155" i="13"/>
  <c r="Q157" i="16" s="1"/>
  <c r="P155" i="13"/>
  <c r="R157" i="16" s="1"/>
  <c r="Q155" i="13"/>
  <c r="S157" i="16" s="1"/>
  <c r="R155" i="13"/>
  <c r="T157" i="16" s="1"/>
  <c r="S155" i="13"/>
  <c r="U157" i="16" s="1"/>
  <c r="T155" i="13"/>
  <c r="V157" i="16" s="1"/>
  <c r="U155" i="13"/>
  <c r="W157" i="16" s="1"/>
  <c r="V155" i="13"/>
  <c r="X157" i="16" s="1"/>
  <c r="W155" i="13"/>
  <c r="Y157" i="16" s="1"/>
  <c r="X155" i="13"/>
  <c r="Z157" i="16" s="1"/>
  <c r="Y155" i="13"/>
  <c r="AA157" i="16" s="1"/>
  <c r="Z155" i="13"/>
  <c r="AB157" i="16" s="1"/>
  <c r="C156" i="13"/>
  <c r="D156" i="13"/>
  <c r="F158" i="16" s="1"/>
  <c r="E156" i="13"/>
  <c r="F156" i="13"/>
  <c r="H158" i="16" s="1"/>
  <c r="G156" i="13"/>
  <c r="I158" i="16" s="1"/>
  <c r="H156" i="13"/>
  <c r="J158" i="16" s="1"/>
  <c r="I156" i="13"/>
  <c r="K158" i="16" s="1"/>
  <c r="J156" i="13"/>
  <c r="L158" i="16" s="1"/>
  <c r="K156" i="13"/>
  <c r="M158" i="16" s="1"/>
  <c r="L156" i="13"/>
  <c r="N158" i="16" s="1"/>
  <c r="M156" i="13"/>
  <c r="O158" i="16" s="1"/>
  <c r="N156" i="13"/>
  <c r="P158" i="16" s="1"/>
  <c r="O156" i="13"/>
  <c r="Q158" i="16" s="1"/>
  <c r="P156" i="13"/>
  <c r="R158" i="16" s="1"/>
  <c r="Q156" i="13"/>
  <c r="S158" i="16" s="1"/>
  <c r="R156" i="13"/>
  <c r="T158" i="16" s="1"/>
  <c r="S156" i="13"/>
  <c r="U158" i="16" s="1"/>
  <c r="T156" i="13"/>
  <c r="V158" i="16" s="1"/>
  <c r="U156" i="13"/>
  <c r="W158" i="16" s="1"/>
  <c r="V156" i="13"/>
  <c r="X158" i="16" s="1"/>
  <c r="W156" i="13"/>
  <c r="Y158" i="16" s="1"/>
  <c r="X156" i="13"/>
  <c r="Z158" i="16" s="1"/>
  <c r="Y156" i="13"/>
  <c r="AA158" i="16" s="1"/>
  <c r="Z156" i="13"/>
  <c r="AB158" i="16" s="1"/>
  <c r="C157" i="13"/>
  <c r="D157" i="13"/>
  <c r="F159" i="16" s="1"/>
  <c r="E157" i="13"/>
  <c r="F157" i="13"/>
  <c r="H159" i="16" s="1"/>
  <c r="G157" i="13"/>
  <c r="I159" i="16" s="1"/>
  <c r="H157" i="13"/>
  <c r="J159" i="16" s="1"/>
  <c r="I157" i="13"/>
  <c r="K159" i="16" s="1"/>
  <c r="J157" i="13"/>
  <c r="L159" i="16" s="1"/>
  <c r="K157" i="13"/>
  <c r="M159" i="16" s="1"/>
  <c r="L157" i="13"/>
  <c r="N159" i="16" s="1"/>
  <c r="M157" i="13"/>
  <c r="O159" i="16" s="1"/>
  <c r="N157" i="13"/>
  <c r="P159" i="16" s="1"/>
  <c r="O157" i="13"/>
  <c r="Q159" i="16" s="1"/>
  <c r="P157" i="13"/>
  <c r="R159" i="16" s="1"/>
  <c r="Q157" i="13"/>
  <c r="S159" i="16" s="1"/>
  <c r="R157" i="13"/>
  <c r="T159" i="16" s="1"/>
  <c r="S157" i="13"/>
  <c r="U159" i="16" s="1"/>
  <c r="T157" i="13"/>
  <c r="V159" i="16" s="1"/>
  <c r="U157" i="13"/>
  <c r="W159" i="16" s="1"/>
  <c r="V157" i="13"/>
  <c r="X159" i="16" s="1"/>
  <c r="W157" i="13"/>
  <c r="Y159" i="16" s="1"/>
  <c r="X157" i="13"/>
  <c r="Z159" i="16" s="1"/>
  <c r="Y157" i="13"/>
  <c r="AA159" i="16" s="1"/>
  <c r="Z157" i="13"/>
  <c r="AB159" i="16" s="1"/>
  <c r="C158" i="13"/>
  <c r="D158" i="13"/>
  <c r="F160" i="16" s="1"/>
  <c r="E158" i="13"/>
  <c r="F158" i="13"/>
  <c r="H160" i="16" s="1"/>
  <c r="G158" i="13"/>
  <c r="I160" i="16" s="1"/>
  <c r="H158" i="13"/>
  <c r="J160" i="16" s="1"/>
  <c r="I158" i="13"/>
  <c r="K160" i="16" s="1"/>
  <c r="J158" i="13"/>
  <c r="L160" i="16" s="1"/>
  <c r="K158" i="13"/>
  <c r="M160" i="16" s="1"/>
  <c r="L158" i="13"/>
  <c r="N160" i="16" s="1"/>
  <c r="M158" i="13"/>
  <c r="O160" i="16" s="1"/>
  <c r="N158" i="13"/>
  <c r="P160" i="16" s="1"/>
  <c r="O158" i="13"/>
  <c r="Q160" i="16" s="1"/>
  <c r="P158" i="13"/>
  <c r="R160" i="16" s="1"/>
  <c r="Q158" i="13"/>
  <c r="S160" i="16" s="1"/>
  <c r="R158" i="13"/>
  <c r="T160" i="16" s="1"/>
  <c r="S158" i="13"/>
  <c r="U160" i="16" s="1"/>
  <c r="T158" i="13"/>
  <c r="V160" i="16" s="1"/>
  <c r="U158" i="13"/>
  <c r="W160" i="16" s="1"/>
  <c r="V158" i="13"/>
  <c r="X160" i="16" s="1"/>
  <c r="W158" i="13"/>
  <c r="Y160" i="16" s="1"/>
  <c r="X158" i="13"/>
  <c r="Z160" i="16" s="1"/>
  <c r="Y158" i="13"/>
  <c r="AA160" i="16" s="1"/>
  <c r="Z158" i="13"/>
  <c r="AB160" i="16" s="1"/>
  <c r="C159" i="13"/>
  <c r="D159" i="13"/>
  <c r="F161" i="16" s="1"/>
  <c r="E159" i="13"/>
  <c r="F159" i="13"/>
  <c r="H161" i="16" s="1"/>
  <c r="G159" i="13"/>
  <c r="I161" i="16" s="1"/>
  <c r="H159" i="13"/>
  <c r="J161" i="16" s="1"/>
  <c r="I159" i="13"/>
  <c r="K161" i="16" s="1"/>
  <c r="J159" i="13"/>
  <c r="L161" i="16" s="1"/>
  <c r="K159" i="13"/>
  <c r="M161" i="16" s="1"/>
  <c r="L159" i="13"/>
  <c r="N161" i="16" s="1"/>
  <c r="M159" i="13"/>
  <c r="O161" i="16" s="1"/>
  <c r="N159" i="13"/>
  <c r="P161" i="16" s="1"/>
  <c r="O159" i="13"/>
  <c r="Q161" i="16" s="1"/>
  <c r="P159" i="13"/>
  <c r="R161" i="16" s="1"/>
  <c r="Q159" i="13"/>
  <c r="S161" i="16" s="1"/>
  <c r="R159" i="13"/>
  <c r="T161" i="16" s="1"/>
  <c r="S159" i="13"/>
  <c r="U161" i="16" s="1"/>
  <c r="T159" i="13"/>
  <c r="V161" i="16" s="1"/>
  <c r="U159" i="13"/>
  <c r="W161" i="16" s="1"/>
  <c r="V159" i="13"/>
  <c r="X161" i="16" s="1"/>
  <c r="W159" i="13"/>
  <c r="Y161" i="16" s="1"/>
  <c r="X159" i="13"/>
  <c r="Z161" i="16" s="1"/>
  <c r="Y159" i="13"/>
  <c r="AA161" i="16" s="1"/>
  <c r="Z159" i="13"/>
  <c r="AB161" i="16" s="1"/>
  <c r="C160" i="13"/>
  <c r="D160" i="13"/>
  <c r="F162" i="16" s="1"/>
  <c r="E160" i="13"/>
  <c r="F160" i="13"/>
  <c r="H162" i="16" s="1"/>
  <c r="G160" i="13"/>
  <c r="I162" i="16" s="1"/>
  <c r="H160" i="13"/>
  <c r="J162" i="16" s="1"/>
  <c r="I160" i="13"/>
  <c r="K162" i="16" s="1"/>
  <c r="J160" i="13"/>
  <c r="L162" i="16" s="1"/>
  <c r="K160" i="13"/>
  <c r="M162" i="16" s="1"/>
  <c r="L160" i="13"/>
  <c r="N162" i="16" s="1"/>
  <c r="M160" i="13"/>
  <c r="O162" i="16" s="1"/>
  <c r="N160" i="13"/>
  <c r="P162" i="16" s="1"/>
  <c r="O160" i="13"/>
  <c r="Q162" i="16" s="1"/>
  <c r="P160" i="13"/>
  <c r="R162" i="16" s="1"/>
  <c r="Q160" i="13"/>
  <c r="S162" i="16" s="1"/>
  <c r="R160" i="13"/>
  <c r="T162" i="16" s="1"/>
  <c r="S160" i="13"/>
  <c r="U162" i="16" s="1"/>
  <c r="T160" i="13"/>
  <c r="V162" i="16" s="1"/>
  <c r="U160" i="13"/>
  <c r="W162" i="16" s="1"/>
  <c r="V160" i="13"/>
  <c r="X162" i="16" s="1"/>
  <c r="W160" i="13"/>
  <c r="Y162" i="16" s="1"/>
  <c r="X160" i="13"/>
  <c r="Z162" i="16" s="1"/>
  <c r="Y160" i="13"/>
  <c r="AA162" i="16" s="1"/>
  <c r="Z160" i="13"/>
  <c r="AB162" i="16" s="1"/>
  <c r="C161" i="13"/>
  <c r="D161" i="13"/>
  <c r="F163" i="16" s="1"/>
  <c r="E161" i="13"/>
  <c r="F161" i="13"/>
  <c r="H163" i="16" s="1"/>
  <c r="G161" i="13"/>
  <c r="I163" i="16" s="1"/>
  <c r="H161" i="13"/>
  <c r="J163" i="16" s="1"/>
  <c r="I161" i="13"/>
  <c r="K163" i="16" s="1"/>
  <c r="J161" i="13"/>
  <c r="L163" i="16" s="1"/>
  <c r="K161" i="13"/>
  <c r="M163" i="16" s="1"/>
  <c r="L161" i="13"/>
  <c r="N163" i="16" s="1"/>
  <c r="M161" i="13"/>
  <c r="O163" i="16" s="1"/>
  <c r="N161" i="13"/>
  <c r="P163" i="16" s="1"/>
  <c r="O161" i="13"/>
  <c r="Q163" i="16" s="1"/>
  <c r="P161" i="13"/>
  <c r="R163" i="16" s="1"/>
  <c r="Q161" i="13"/>
  <c r="S163" i="16" s="1"/>
  <c r="R161" i="13"/>
  <c r="T163" i="16" s="1"/>
  <c r="S161" i="13"/>
  <c r="U163" i="16" s="1"/>
  <c r="T161" i="13"/>
  <c r="V163" i="16" s="1"/>
  <c r="U161" i="13"/>
  <c r="W163" i="16" s="1"/>
  <c r="V161" i="13"/>
  <c r="X163" i="16" s="1"/>
  <c r="W161" i="13"/>
  <c r="Y163" i="16" s="1"/>
  <c r="X161" i="13"/>
  <c r="Z163" i="16" s="1"/>
  <c r="Y161" i="13"/>
  <c r="AA163" i="16" s="1"/>
  <c r="Z161" i="13"/>
  <c r="AB163" i="16" s="1"/>
  <c r="C162" i="13"/>
  <c r="D162" i="13"/>
  <c r="F164" i="16" s="1"/>
  <c r="E162" i="13"/>
  <c r="F162" i="13"/>
  <c r="H164" i="16" s="1"/>
  <c r="G162" i="13"/>
  <c r="I164" i="16" s="1"/>
  <c r="H162" i="13"/>
  <c r="J164" i="16" s="1"/>
  <c r="I162" i="13"/>
  <c r="K164" i="16" s="1"/>
  <c r="J162" i="13"/>
  <c r="L164" i="16" s="1"/>
  <c r="K162" i="13"/>
  <c r="M164" i="16" s="1"/>
  <c r="L162" i="13"/>
  <c r="N164" i="16" s="1"/>
  <c r="M162" i="13"/>
  <c r="O164" i="16" s="1"/>
  <c r="N162" i="13"/>
  <c r="P164" i="16" s="1"/>
  <c r="O162" i="13"/>
  <c r="Q164" i="16" s="1"/>
  <c r="P162" i="13"/>
  <c r="R164" i="16" s="1"/>
  <c r="Q162" i="13"/>
  <c r="S164" i="16" s="1"/>
  <c r="R162" i="13"/>
  <c r="T164" i="16" s="1"/>
  <c r="S162" i="13"/>
  <c r="U164" i="16" s="1"/>
  <c r="T162" i="13"/>
  <c r="V164" i="16" s="1"/>
  <c r="U162" i="13"/>
  <c r="W164" i="16" s="1"/>
  <c r="V162" i="13"/>
  <c r="X164" i="16" s="1"/>
  <c r="W162" i="13"/>
  <c r="Y164" i="16" s="1"/>
  <c r="X162" i="13"/>
  <c r="Z164" i="16" s="1"/>
  <c r="Y162" i="13"/>
  <c r="AA164" i="16" s="1"/>
  <c r="Z162" i="13"/>
  <c r="AB164" i="16" s="1"/>
  <c r="C163" i="13"/>
  <c r="D163" i="13"/>
  <c r="F165" i="16" s="1"/>
  <c r="E163" i="13"/>
  <c r="F163" i="13"/>
  <c r="H165" i="16" s="1"/>
  <c r="G163" i="13"/>
  <c r="I165" i="16" s="1"/>
  <c r="H163" i="13"/>
  <c r="J165" i="16" s="1"/>
  <c r="I163" i="13"/>
  <c r="K165" i="16" s="1"/>
  <c r="J163" i="13"/>
  <c r="L165" i="16" s="1"/>
  <c r="K163" i="13"/>
  <c r="M165" i="16" s="1"/>
  <c r="L163" i="13"/>
  <c r="N165" i="16" s="1"/>
  <c r="M163" i="13"/>
  <c r="O165" i="16" s="1"/>
  <c r="N163" i="13"/>
  <c r="P165" i="16" s="1"/>
  <c r="O163" i="13"/>
  <c r="Q165" i="16" s="1"/>
  <c r="P163" i="13"/>
  <c r="R165" i="16" s="1"/>
  <c r="Q163" i="13"/>
  <c r="S165" i="16" s="1"/>
  <c r="R163" i="13"/>
  <c r="T165" i="16" s="1"/>
  <c r="S163" i="13"/>
  <c r="U165" i="16" s="1"/>
  <c r="T163" i="13"/>
  <c r="V165" i="16" s="1"/>
  <c r="U163" i="13"/>
  <c r="W165" i="16" s="1"/>
  <c r="V163" i="13"/>
  <c r="X165" i="16" s="1"/>
  <c r="W163" i="13"/>
  <c r="Y165" i="16" s="1"/>
  <c r="X163" i="13"/>
  <c r="Z165" i="16" s="1"/>
  <c r="Y163" i="13"/>
  <c r="AA165" i="16" s="1"/>
  <c r="Z163" i="13"/>
  <c r="AB165" i="16" s="1"/>
  <c r="C164" i="13"/>
  <c r="D164" i="13"/>
  <c r="F166" i="16" s="1"/>
  <c r="E164" i="13"/>
  <c r="F164" i="13"/>
  <c r="H166" i="16" s="1"/>
  <c r="G164" i="13"/>
  <c r="I166" i="16" s="1"/>
  <c r="H164" i="13"/>
  <c r="J166" i="16" s="1"/>
  <c r="I164" i="13"/>
  <c r="K166" i="16" s="1"/>
  <c r="J164" i="13"/>
  <c r="L166" i="16" s="1"/>
  <c r="K164" i="13"/>
  <c r="M166" i="16" s="1"/>
  <c r="L164" i="13"/>
  <c r="N166" i="16" s="1"/>
  <c r="M164" i="13"/>
  <c r="O166" i="16" s="1"/>
  <c r="N164" i="13"/>
  <c r="P166" i="16" s="1"/>
  <c r="O164" i="13"/>
  <c r="Q166" i="16" s="1"/>
  <c r="P164" i="13"/>
  <c r="R166" i="16" s="1"/>
  <c r="Q164" i="13"/>
  <c r="S166" i="16" s="1"/>
  <c r="R164" i="13"/>
  <c r="T166" i="16" s="1"/>
  <c r="S164" i="13"/>
  <c r="U166" i="16" s="1"/>
  <c r="T164" i="13"/>
  <c r="V166" i="16" s="1"/>
  <c r="U164" i="13"/>
  <c r="W166" i="16" s="1"/>
  <c r="V164" i="13"/>
  <c r="X166" i="16" s="1"/>
  <c r="W164" i="13"/>
  <c r="Y166" i="16" s="1"/>
  <c r="X164" i="13"/>
  <c r="Z166" i="16" s="1"/>
  <c r="Y164" i="13"/>
  <c r="AA166" i="16" s="1"/>
  <c r="Z164" i="13"/>
  <c r="AB166" i="16" s="1"/>
  <c r="C165" i="13"/>
  <c r="D165" i="13"/>
  <c r="F167" i="16" s="1"/>
  <c r="E165" i="13"/>
  <c r="F165" i="13"/>
  <c r="H167" i="16" s="1"/>
  <c r="G165" i="13"/>
  <c r="I167" i="16" s="1"/>
  <c r="H165" i="13"/>
  <c r="J167" i="16" s="1"/>
  <c r="I165" i="13"/>
  <c r="K167" i="16" s="1"/>
  <c r="J165" i="13"/>
  <c r="L167" i="16" s="1"/>
  <c r="K165" i="13"/>
  <c r="M167" i="16" s="1"/>
  <c r="L165" i="13"/>
  <c r="N167" i="16" s="1"/>
  <c r="M165" i="13"/>
  <c r="O167" i="16" s="1"/>
  <c r="N165" i="13"/>
  <c r="P167" i="16" s="1"/>
  <c r="O165" i="13"/>
  <c r="Q167" i="16" s="1"/>
  <c r="P165" i="13"/>
  <c r="R167" i="16" s="1"/>
  <c r="Q165" i="13"/>
  <c r="S167" i="16" s="1"/>
  <c r="R165" i="13"/>
  <c r="T167" i="16" s="1"/>
  <c r="S165" i="13"/>
  <c r="U167" i="16" s="1"/>
  <c r="T165" i="13"/>
  <c r="V167" i="16" s="1"/>
  <c r="U165" i="13"/>
  <c r="W167" i="16" s="1"/>
  <c r="V165" i="13"/>
  <c r="X167" i="16" s="1"/>
  <c r="W165" i="13"/>
  <c r="Y167" i="16" s="1"/>
  <c r="X165" i="13"/>
  <c r="Z167" i="16" s="1"/>
  <c r="Y165" i="13"/>
  <c r="AA167" i="16" s="1"/>
  <c r="Z165" i="13"/>
  <c r="AB167" i="16" s="1"/>
  <c r="C166" i="13"/>
  <c r="D166" i="13"/>
  <c r="F168" i="16" s="1"/>
  <c r="E166" i="13"/>
  <c r="F166" i="13"/>
  <c r="H168" i="16" s="1"/>
  <c r="G166" i="13"/>
  <c r="I168" i="16" s="1"/>
  <c r="H166" i="13"/>
  <c r="J168" i="16" s="1"/>
  <c r="I166" i="13"/>
  <c r="K168" i="16" s="1"/>
  <c r="J166" i="13"/>
  <c r="L168" i="16" s="1"/>
  <c r="K166" i="13"/>
  <c r="M168" i="16" s="1"/>
  <c r="L166" i="13"/>
  <c r="N168" i="16" s="1"/>
  <c r="M166" i="13"/>
  <c r="O168" i="16" s="1"/>
  <c r="N166" i="13"/>
  <c r="P168" i="16" s="1"/>
  <c r="O166" i="13"/>
  <c r="Q168" i="16" s="1"/>
  <c r="P166" i="13"/>
  <c r="R168" i="16" s="1"/>
  <c r="Q166" i="13"/>
  <c r="S168" i="16" s="1"/>
  <c r="R166" i="13"/>
  <c r="T168" i="16" s="1"/>
  <c r="S166" i="13"/>
  <c r="U168" i="16" s="1"/>
  <c r="T166" i="13"/>
  <c r="V168" i="16" s="1"/>
  <c r="U166" i="13"/>
  <c r="W168" i="16" s="1"/>
  <c r="V166" i="13"/>
  <c r="X168" i="16" s="1"/>
  <c r="W166" i="13"/>
  <c r="Y168" i="16" s="1"/>
  <c r="X166" i="13"/>
  <c r="Z168" i="16" s="1"/>
  <c r="Y166" i="13"/>
  <c r="AA168" i="16" s="1"/>
  <c r="Z166" i="13"/>
  <c r="AB168" i="16" s="1"/>
  <c r="C167" i="13"/>
  <c r="D167" i="13"/>
  <c r="F169" i="16" s="1"/>
  <c r="E167" i="13"/>
  <c r="F167" i="13"/>
  <c r="H169" i="16" s="1"/>
  <c r="G167" i="13"/>
  <c r="I169" i="16" s="1"/>
  <c r="H167" i="13"/>
  <c r="J169" i="16" s="1"/>
  <c r="I167" i="13"/>
  <c r="K169" i="16" s="1"/>
  <c r="J167" i="13"/>
  <c r="L169" i="16" s="1"/>
  <c r="K167" i="13"/>
  <c r="M169" i="16" s="1"/>
  <c r="L167" i="13"/>
  <c r="N169" i="16" s="1"/>
  <c r="M167" i="13"/>
  <c r="O169" i="16" s="1"/>
  <c r="N167" i="13"/>
  <c r="P169" i="16" s="1"/>
  <c r="O167" i="13"/>
  <c r="Q169" i="16" s="1"/>
  <c r="P167" i="13"/>
  <c r="R169" i="16" s="1"/>
  <c r="Q167" i="13"/>
  <c r="S169" i="16" s="1"/>
  <c r="R167" i="13"/>
  <c r="T169" i="16" s="1"/>
  <c r="S167" i="13"/>
  <c r="U169" i="16" s="1"/>
  <c r="T167" i="13"/>
  <c r="V169" i="16" s="1"/>
  <c r="U167" i="13"/>
  <c r="W169" i="16" s="1"/>
  <c r="V167" i="13"/>
  <c r="X169" i="16" s="1"/>
  <c r="W167" i="13"/>
  <c r="Y169" i="16" s="1"/>
  <c r="X167" i="13"/>
  <c r="Z169" i="16" s="1"/>
  <c r="Y167" i="13"/>
  <c r="AA169" i="16" s="1"/>
  <c r="Z167" i="13"/>
  <c r="AB169" i="16" s="1"/>
  <c r="C168" i="13"/>
  <c r="D168" i="13"/>
  <c r="F170" i="16" s="1"/>
  <c r="E168" i="13"/>
  <c r="F168" i="13"/>
  <c r="H170" i="16" s="1"/>
  <c r="G168" i="13"/>
  <c r="I170" i="16" s="1"/>
  <c r="H168" i="13"/>
  <c r="J170" i="16" s="1"/>
  <c r="I168" i="13"/>
  <c r="K170" i="16" s="1"/>
  <c r="J168" i="13"/>
  <c r="L170" i="16" s="1"/>
  <c r="K168" i="13"/>
  <c r="M170" i="16" s="1"/>
  <c r="L168" i="13"/>
  <c r="N170" i="16" s="1"/>
  <c r="M168" i="13"/>
  <c r="O170" i="16" s="1"/>
  <c r="N168" i="13"/>
  <c r="P170" i="16" s="1"/>
  <c r="O168" i="13"/>
  <c r="Q170" i="16" s="1"/>
  <c r="P168" i="13"/>
  <c r="R170" i="16" s="1"/>
  <c r="Q168" i="13"/>
  <c r="S170" i="16" s="1"/>
  <c r="R168" i="13"/>
  <c r="T170" i="16" s="1"/>
  <c r="S168" i="13"/>
  <c r="U170" i="16" s="1"/>
  <c r="T168" i="13"/>
  <c r="V170" i="16" s="1"/>
  <c r="U168" i="13"/>
  <c r="W170" i="16" s="1"/>
  <c r="V168" i="13"/>
  <c r="X170" i="16" s="1"/>
  <c r="W168" i="13"/>
  <c r="Y170" i="16" s="1"/>
  <c r="X168" i="13"/>
  <c r="Z170" i="16" s="1"/>
  <c r="Y168" i="13"/>
  <c r="AA170" i="16" s="1"/>
  <c r="Z168" i="13"/>
  <c r="AB170" i="16" s="1"/>
  <c r="C169" i="13"/>
  <c r="D169" i="13"/>
  <c r="F171" i="16" s="1"/>
  <c r="E169" i="13"/>
  <c r="F169" i="13"/>
  <c r="H171" i="16" s="1"/>
  <c r="G169" i="13"/>
  <c r="I171" i="16" s="1"/>
  <c r="H169" i="13"/>
  <c r="J171" i="16" s="1"/>
  <c r="I169" i="13"/>
  <c r="K171" i="16" s="1"/>
  <c r="J169" i="13"/>
  <c r="L171" i="16" s="1"/>
  <c r="K169" i="13"/>
  <c r="M171" i="16" s="1"/>
  <c r="L169" i="13"/>
  <c r="N171" i="16" s="1"/>
  <c r="M169" i="13"/>
  <c r="O171" i="16" s="1"/>
  <c r="N169" i="13"/>
  <c r="P171" i="16" s="1"/>
  <c r="O169" i="13"/>
  <c r="Q171" i="16" s="1"/>
  <c r="P169" i="13"/>
  <c r="R171" i="16" s="1"/>
  <c r="Q169" i="13"/>
  <c r="S171" i="16" s="1"/>
  <c r="R169" i="13"/>
  <c r="T171" i="16" s="1"/>
  <c r="S169" i="13"/>
  <c r="U171" i="16" s="1"/>
  <c r="T169" i="13"/>
  <c r="V171" i="16" s="1"/>
  <c r="U169" i="13"/>
  <c r="W171" i="16" s="1"/>
  <c r="V169" i="13"/>
  <c r="X171" i="16" s="1"/>
  <c r="W169" i="13"/>
  <c r="Y171" i="16" s="1"/>
  <c r="X169" i="13"/>
  <c r="Z171" i="16" s="1"/>
  <c r="Y169" i="13"/>
  <c r="AA171" i="16" s="1"/>
  <c r="Z169" i="13"/>
  <c r="AB171" i="16" s="1"/>
  <c r="C170" i="13"/>
  <c r="D170" i="13"/>
  <c r="F172" i="16" s="1"/>
  <c r="E170" i="13"/>
  <c r="F170" i="13"/>
  <c r="H172" i="16" s="1"/>
  <c r="G170" i="13"/>
  <c r="I172" i="16" s="1"/>
  <c r="H170" i="13"/>
  <c r="J172" i="16" s="1"/>
  <c r="I170" i="13"/>
  <c r="K172" i="16" s="1"/>
  <c r="J170" i="13"/>
  <c r="L172" i="16" s="1"/>
  <c r="K170" i="13"/>
  <c r="M172" i="16" s="1"/>
  <c r="L170" i="13"/>
  <c r="N172" i="16" s="1"/>
  <c r="M170" i="13"/>
  <c r="O172" i="16" s="1"/>
  <c r="N170" i="13"/>
  <c r="P172" i="16" s="1"/>
  <c r="O170" i="13"/>
  <c r="Q172" i="16" s="1"/>
  <c r="P170" i="13"/>
  <c r="R172" i="16" s="1"/>
  <c r="Q170" i="13"/>
  <c r="S172" i="16" s="1"/>
  <c r="R170" i="13"/>
  <c r="T172" i="16" s="1"/>
  <c r="S170" i="13"/>
  <c r="U172" i="16" s="1"/>
  <c r="T170" i="13"/>
  <c r="V172" i="16" s="1"/>
  <c r="U170" i="13"/>
  <c r="W172" i="16" s="1"/>
  <c r="V170" i="13"/>
  <c r="X172" i="16" s="1"/>
  <c r="W170" i="13"/>
  <c r="Y172" i="16" s="1"/>
  <c r="X170" i="13"/>
  <c r="Z172" i="16" s="1"/>
  <c r="Y170" i="13"/>
  <c r="AA172" i="16" s="1"/>
  <c r="Z170" i="13"/>
  <c r="AB172" i="16" s="1"/>
  <c r="C171" i="13"/>
  <c r="D171" i="13"/>
  <c r="F173" i="16" s="1"/>
  <c r="E171" i="13"/>
  <c r="F171" i="13"/>
  <c r="H173" i="16" s="1"/>
  <c r="G171" i="13"/>
  <c r="I173" i="16" s="1"/>
  <c r="H171" i="13"/>
  <c r="J173" i="16" s="1"/>
  <c r="I171" i="13"/>
  <c r="K173" i="16" s="1"/>
  <c r="J171" i="13"/>
  <c r="L173" i="16" s="1"/>
  <c r="K171" i="13"/>
  <c r="M173" i="16" s="1"/>
  <c r="L171" i="13"/>
  <c r="N173" i="16" s="1"/>
  <c r="M171" i="13"/>
  <c r="O173" i="16" s="1"/>
  <c r="N171" i="13"/>
  <c r="P173" i="16" s="1"/>
  <c r="O171" i="13"/>
  <c r="Q173" i="16" s="1"/>
  <c r="P171" i="13"/>
  <c r="R173" i="16" s="1"/>
  <c r="Q171" i="13"/>
  <c r="S173" i="16" s="1"/>
  <c r="R171" i="13"/>
  <c r="T173" i="16" s="1"/>
  <c r="S171" i="13"/>
  <c r="U173" i="16" s="1"/>
  <c r="T171" i="13"/>
  <c r="V173" i="16" s="1"/>
  <c r="U171" i="13"/>
  <c r="W173" i="16" s="1"/>
  <c r="V171" i="13"/>
  <c r="X173" i="16" s="1"/>
  <c r="W171" i="13"/>
  <c r="Y173" i="16" s="1"/>
  <c r="X171" i="13"/>
  <c r="Z173" i="16" s="1"/>
  <c r="Y171" i="13"/>
  <c r="AA173" i="16" s="1"/>
  <c r="Z171" i="13"/>
  <c r="AB173" i="16" s="1"/>
  <c r="C172" i="13"/>
  <c r="D172" i="13"/>
  <c r="F174" i="16" s="1"/>
  <c r="E172" i="13"/>
  <c r="F172" i="13"/>
  <c r="H174" i="16" s="1"/>
  <c r="G172" i="13"/>
  <c r="I174" i="16" s="1"/>
  <c r="H172" i="13"/>
  <c r="J174" i="16" s="1"/>
  <c r="I172" i="13"/>
  <c r="K174" i="16" s="1"/>
  <c r="J172" i="13"/>
  <c r="L174" i="16" s="1"/>
  <c r="K172" i="13"/>
  <c r="M174" i="16" s="1"/>
  <c r="L172" i="13"/>
  <c r="N174" i="16" s="1"/>
  <c r="M172" i="13"/>
  <c r="O174" i="16" s="1"/>
  <c r="N172" i="13"/>
  <c r="P174" i="16" s="1"/>
  <c r="O172" i="13"/>
  <c r="Q174" i="16" s="1"/>
  <c r="P172" i="13"/>
  <c r="R174" i="16" s="1"/>
  <c r="Q172" i="13"/>
  <c r="S174" i="16" s="1"/>
  <c r="R172" i="13"/>
  <c r="T174" i="16" s="1"/>
  <c r="S172" i="13"/>
  <c r="U174" i="16" s="1"/>
  <c r="T172" i="13"/>
  <c r="V174" i="16" s="1"/>
  <c r="U172" i="13"/>
  <c r="W174" i="16" s="1"/>
  <c r="V172" i="13"/>
  <c r="X174" i="16" s="1"/>
  <c r="W172" i="13"/>
  <c r="Y174" i="16" s="1"/>
  <c r="X172" i="13"/>
  <c r="Z174" i="16" s="1"/>
  <c r="Y172" i="13"/>
  <c r="AA174" i="16" s="1"/>
  <c r="Z172" i="13"/>
  <c r="AB174" i="16" s="1"/>
  <c r="C173" i="13"/>
  <c r="D173" i="13"/>
  <c r="F175" i="16" s="1"/>
  <c r="E173" i="13"/>
  <c r="F173" i="13"/>
  <c r="H175" i="16" s="1"/>
  <c r="G173" i="13"/>
  <c r="I175" i="16" s="1"/>
  <c r="H173" i="13"/>
  <c r="J175" i="16" s="1"/>
  <c r="I173" i="13"/>
  <c r="K175" i="16" s="1"/>
  <c r="J173" i="13"/>
  <c r="L175" i="16" s="1"/>
  <c r="K173" i="13"/>
  <c r="M175" i="16" s="1"/>
  <c r="L173" i="13"/>
  <c r="N175" i="16" s="1"/>
  <c r="M173" i="13"/>
  <c r="O175" i="16" s="1"/>
  <c r="N173" i="13"/>
  <c r="P175" i="16" s="1"/>
  <c r="O173" i="13"/>
  <c r="Q175" i="16" s="1"/>
  <c r="P173" i="13"/>
  <c r="R175" i="16" s="1"/>
  <c r="Q173" i="13"/>
  <c r="S175" i="16" s="1"/>
  <c r="R173" i="13"/>
  <c r="T175" i="16" s="1"/>
  <c r="S173" i="13"/>
  <c r="U175" i="16" s="1"/>
  <c r="T173" i="13"/>
  <c r="V175" i="16" s="1"/>
  <c r="U173" i="13"/>
  <c r="W175" i="16" s="1"/>
  <c r="V173" i="13"/>
  <c r="X175" i="16" s="1"/>
  <c r="W173" i="13"/>
  <c r="Y175" i="16" s="1"/>
  <c r="X173" i="13"/>
  <c r="Z175" i="16" s="1"/>
  <c r="Y173" i="13"/>
  <c r="AA175" i="16" s="1"/>
  <c r="Z173" i="13"/>
  <c r="AB175" i="16" s="1"/>
  <c r="C174" i="13"/>
  <c r="D174" i="13"/>
  <c r="F176" i="16" s="1"/>
  <c r="E174" i="13"/>
  <c r="F174" i="13"/>
  <c r="H176" i="16" s="1"/>
  <c r="G174" i="13"/>
  <c r="I176" i="16" s="1"/>
  <c r="H174" i="13"/>
  <c r="J176" i="16" s="1"/>
  <c r="I174" i="13"/>
  <c r="K176" i="16" s="1"/>
  <c r="J174" i="13"/>
  <c r="L176" i="16" s="1"/>
  <c r="K174" i="13"/>
  <c r="M176" i="16" s="1"/>
  <c r="L174" i="13"/>
  <c r="N176" i="16" s="1"/>
  <c r="M174" i="13"/>
  <c r="O176" i="16" s="1"/>
  <c r="N174" i="13"/>
  <c r="P176" i="16" s="1"/>
  <c r="O174" i="13"/>
  <c r="Q176" i="16" s="1"/>
  <c r="P174" i="13"/>
  <c r="R176" i="16" s="1"/>
  <c r="Q174" i="13"/>
  <c r="S176" i="16" s="1"/>
  <c r="R174" i="13"/>
  <c r="T176" i="16" s="1"/>
  <c r="S174" i="13"/>
  <c r="U176" i="16" s="1"/>
  <c r="T174" i="13"/>
  <c r="V176" i="16" s="1"/>
  <c r="U174" i="13"/>
  <c r="W176" i="16" s="1"/>
  <c r="V174" i="13"/>
  <c r="X176" i="16" s="1"/>
  <c r="W174" i="13"/>
  <c r="Y176" i="16" s="1"/>
  <c r="X174" i="13"/>
  <c r="Z176" i="16" s="1"/>
  <c r="Y174" i="13"/>
  <c r="AA176" i="16" s="1"/>
  <c r="Z174" i="13"/>
  <c r="AB176" i="16" s="1"/>
  <c r="C175" i="13"/>
  <c r="D175" i="13"/>
  <c r="F177" i="16" s="1"/>
  <c r="E175" i="13"/>
  <c r="F175" i="13"/>
  <c r="H177" i="16" s="1"/>
  <c r="G175" i="13"/>
  <c r="I177" i="16" s="1"/>
  <c r="H175" i="13"/>
  <c r="J177" i="16" s="1"/>
  <c r="I175" i="13"/>
  <c r="K177" i="16" s="1"/>
  <c r="J175" i="13"/>
  <c r="L177" i="16" s="1"/>
  <c r="K175" i="13"/>
  <c r="M177" i="16" s="1"/>
  <c r="L175" i="13"/>
  <c r="N177" i="16" s="1"/>
  <c r="M175" i="13"/>
  <c r="O177" i="16" s="1"/>
  <c r="N175" i="13"/>
  <c r="P177" i="16" s="1"/>
  <c r="O175" i="13"/>
  <c r="Q177" i="16" s="1"/>
  <c r="P175" i="13"/>
  <c r="R177" i="16" s="1"/>
  <c r="Q175" i="13"/>
  <c r="S177" i="16" s="1"/>
  <c r="R175" i="13"/>
  <c r="T177" i="16" s="1"/>
  <c r="S175" i="13"/>
  <c r="U177" i="16" s="1"/>
  <c r="T175" i="13"/>
  <c r="V177" i="16" s="1"/>
  <c r="U175" i="13"/>
  <c r="W177" i="16" s="1"/>
  <c r="V175" i="13"/>
  <c r="X177" i="16" s="1"/>
  <c r="W175" i="13"/>
  <c r="Y177" i="16" s="1"/>
  <c r="X175" i="13"/>
  <c r="Z177" i="16" s="1"/>
  <c r="Y175" i="13"/>
  <c r="AA177" i="16" s="1"/>
  <c r="Z175" i="13"/>
  <c r="AB177" i="16" s="1"/>
  <c r="C176" i="13"/>
  <c r="D176" i="13"/>
  <c r="F178" i="16" s="1"/>
  <c r="E176" i="13"/>
  <c r="F176" i="13"/>
  <c r="H178" i="16" s="1"/>
  <c r="G176" i="13"/>
  <c r="I178" i="16" s="1"/>
  <c r="H176" i="13"/>
  <c r="J178" i="16" s="1"/>
  <c r="I176" i="13"/>
  <c r="K178" i="16" s="1"/>
  <c r="J176" i="13"/>
  <c r="L178" i="16" s="1"/>
  <c r="K176" i="13"/>
  <c r="M178" i="16" s="1"/>
  <c r="L176" i="13"/>
  <c r="N178" i="16" s="1"/>
  <c r="M176" i="13"/>
  <c r="O178" i="16" s="1"/>
  <c r="N176" i="13"/>
  <c r="P178" i="16" s="1"/>
  <c r="O176" i="13"/>
  <c r="Q178" i="16" s="1"/>
  <c r="P176" i="13"/>
  <c r="R178" i="16" s="1"/>
  <c r="Q176" i="13"/>
  <c r="S178" i="16" s="1"/>
  <c r="R176" i="13"/>
  <c r="T178" i="16" s="1"/>
  <c r="S176" i="13"/>
  <c r="U178" i="16" s="1"/>
  <c r="T176" i="13"/>
  <c r="V178" i="16" s="1"/>
  <c r="U176" i="13"/>
  <c r="W178" i="16" s="1"/>
  <c r="V176" i="13"/>
  <c r="X178" i="16" s="1"/>
  <c r="W176" i="13"/>
  <c r="Y178" i="16" s="1"/>
  <c r="X176" i="13"/>
  <c r="Z178" i="16" s="1"/>
  <c r="Y176" i="13"/>
  <c r="AA178" i="16" s="1"/>
  <c r="Z176" i="13"/>
  <c r="AB178" i="16" s="1"/>
  <c r="C177" i="13"/>
  <c r="D177" i="13"/>
  <c r="F179" i="16" s="1"/>
  <c r="E177" i="13"/>
  <c r="F177" i="13"/>
  <c r="H179" i="16" s="1"/>
  <c r="G177" i="13"/>
  <c r="I179" i="16" s="1"/>
  <c r="H177" i="13"/>
  <c r="J179" i="16" s="1"/>
  <c r="I177" i="13"/>
  <c r="K179" i="16" s="1"/>
  <c r="J177" i="13"/>
  <c r="L179" i="16" s="1"/>
  <c r="K177" i="13"/>
  <c r="M179" i="16" s="1"/>
  <c r="L177" i="13"/>
  <c r="N179" i="16" s="1"/>
  <c r="M177" i="13"/>
  <c r="O179" i="16" s="1"/>
  <c r="N177" i="13"/>
  <c r="P179" i="16" s="1"/>
  <c r="O177" i="13"/>
  <c r="Q179" i="16" s="1"/>
  <c r="P177" i="13"/>
  <c r="R179" i="16" s="1"/>
  <c r="Q177" i="13"/>
  <c r="S179" i="16" s="1"/>
  <c r="R177" i="13"/>
  <c r="T179" i="16" s="1"/>
  <c r="S177" i="13"/>
  <c r="U179" i="16" s="1"/>
  <c r="T177" i="13"/>
  <c r="V179" i="16" s="1"/>
  <c r="U177" i="13"/>
  <c r="W179" i="16" s="1"/>
  <c r="V177" i="13"/>
  <c r="X179" i="16" s="1"/>
  <c r="W177" i="13"/>
  <c r="Y179" i="16" s="1"/>
  <c r="X177" i="13"/>
  <c r="Z179" i="16" s="1"/>
  <c r="Y177" i="13"/>
  <c r="AA179" i="16" s="1"/>
  <c r="Z177" i="13"/>
  <c r="AB179" i="16" s="1"/>
  <c r="C178" i="13"/>
  <c r="D178" i="13"/>
  <c r="F180" i="16" s="1"/>
  <c r="E178" i="13"/>
  <c r="F178" i="13"/>
  <c r="H180" i="16" s="1"/>
  <c r="G178" i="13"/>
  <c r="I180" i="16" s="1"/>
  <c r="H178" i="13"/>
  <c r="J180" i="16" s="1"/>
  <c r="I178" i="13"/>
  <c r="K180" i="16" s="1"/>
  <c r="J178" i="13"/>
  <c r="L180" i="16" s="1"/>
  <c r="K178" i="13"/>
  <c r="M180" i="16" s="1"/>
  <c r="L178" i="13"/>
  <c r="N180" i="16" s="1"/>
  <c r="M178" i="13"/>
  <c r="O180" i="16" s="1"/>
  <c r="N178" i="13"/>
  <c r="P180" i="16" s="1"/>
  <c r="O178" i="13"/>
  <c r="Q180" i="16" s="1"/>
  <c r="P178" i="13"/>
  <c r="R180" i="16" s="1"/>
  <c r="Q178" i="13"/>
  <c r="S180" i="16" s="1"/>
  <c r="R178" i="13"/>
  <c r="T180" i="16" s="1"/>
  <c r="S178" i="13"/>
  <c r="U180" i="16" s="1"/>
  <c r="T178" i="13"/>
  <c r="V180" i="16" s="1"/>
  <c r="U178" i="13"/>
  <c r="W180" i="16" s="1"/>
  <c r="V178" i="13"/>
  <c r="X180" i="16" s="1"/>
  <c r="W178" i="13"/>
  <c r="Y180" i="16" s="1"/>
  <c r="X178" i="13"/>
  <c r="Z180" i="16" s="1"/>
  <c r="Y178" i="13"/>
  <c r="AA180" i="16" s="1"/>
  <c r="Z178" i="13"/>
  <c r="AB180" i="16" s="1"/>
  <c r="C179" i="13"/>
  <c r="D179" i="13"/>
  <c r="F181" i="16" s="1"/>
  <c r="E179" i="13"/>
  <c r="F179" i="13"/>
  <c r="H181" i="16" s="1"/>
  <c r="G179" i="13"/>
  <c r="I181" i="16" s="1"/>
  <c r="H179" i="13"/>
  <c r="J181" i="16" s="1"/>
  <c r="I179" i="13"/>
  <c r="K181" i="16" s="1"/>
  <c r="J179" i="13"/>
  <c r="L181" i="16" s="1"/>
  <c r="K179" i="13"/>
  <c r="M181" i="16" s="1"/>
  <c r="L179" i="13"/>
  <c r="N181" i="16" s="1"/>
  <c r="M179" i="13"/>
  <c r="O181" i="16" s="1"/>
  <c r="N179" i="13"/>
  <c r="P181" i="16" s="1"/>
  <c r="O179" i="13"/>
  <c r="Q181" i="16" s="1"/>
  <c r="P179" i="13"/>
  <c r="R181" i="16" s="1"/>
  <c r="Q179" i="13"/>
  <c r="S181" i="16" s="1"/>
  <c r="R179" i="13"/>
  <c r="T181" i="16" s="1"/>
  <c r="S179" i="13"/>
  <c r="U181" i="16" s="1"/>
  <c r="T179" i="13"/>
  <c r="V181" i="16" s="1"/>
  <c r="U179" i="13"/>
  <c r="W181" i="16" s="1"/>
  <c r="V179" i="13"/>
  <c r="X181" i="16" s="1"/>
  <c r="W179" i="13"/>
  <c r="Y181" i="16" s="1"/>
  <c r="X179" i="13"/>
  <c r="Z181" i="16" s="1"/>
  <c r="Y179" i="13"/>
  <c r="AA181" i="16" s="1"/>
  <c r="Z179" i="13"/>
  <c r="AB181" i="16" s="1"/>
  <c r="C180" i="13"/>
  <c r="D180" i="13"/>
  <c r="F182" i="16" s="1"/>
  <c r="E180" i="13"/>
  <c r="F180" i="13"/>
  <c r="H182" i="16" s="1"/>
  <c r="G180" i="13"/>
  <c r="I182" i="16" s="1"/>
  <c r="H180" i="13"/>
  <c r="J182" i="16" s="1"/>
  <c r="I180" i="13"/>
  <c r="K182" i="16" s="1"/>
  <c r="J180" i="13"/>
  <c r="L182" i="16" s="1"/>
  <c r="K180" i="13"/>
  <c r="M182" i="16" s="1"/>
  <c r="L180" i="13"/>
  <c r="N182" i="16" s="1"/>
  <c r="M180" i="13"/>
  <c r="O182" i="16" s="1"/>
  <c r="N180" i="13"/>
  <c r="P182" i="16" s="1"/>
  <c r="O180" i="13"/>
  <c r="Q182" i="16" s="1"/>
  <c r="P180" i="13"/>
  <c r="R182" i="16" s="1"/>
  <c r="Q180" i="13"/>
  <c r="S182" i="16" s="1"/>
  <c r="R180" i="13"/>
  <c r="T182" i="16" s="1"/>
  <c r="S180" i="13"/>
  <c r="U182" i="16" s="1"/>
  <c r="T180" i="13"/>
  <c r="V182" i="16" s="1"/>
  <c r="U180" i="13"/>
  <c r="W182" i="16" s="1"/>
  <c r="V180" i="13"/>
  <c r="X182" i="16" s="1"/>
  <c r="W180" i="13"/>
  <c r="Y182" i="16" s="1"/>
  <c r="X180" i="13"/>
  <c r="Z182" i="16" s="1"/>
  <c r="Y180" i="13"/>
  <c r="AA182" i="16" s="1"/>
  <c r="Z180" i="13"/>
  <c r="AB182" i="16" s="1"/>
  <c r="C181" i="13"/>
  <c r="D181" i="13"/>
  <c r="F183" i="16" s="1"/>
  <c r="E181" i="13"/>
  <c r="F181" i="13"/>
  <c r="H183" i="16" s="1"/>
  <c r="G181" i="13"/>
  <c r="I183" i="16" s="1"/>
  <c r="H181" i="13"/>
  <c r="J183" i="16" s="1"/>
  <c r="I181" i="13"/>
  <c r="K183" i="16" s="1"/>
  <c r="J181" i="13"/>
  <c r="L183" i="16" s="1"/>
  <c r="K181" i="13"/>
  <c r="M183" i="16" s="1"/>
  <c r="L181" i="13"/>
  <c r="N183" i="16" s="1"/>
  <c r="M181" i="13"/>
  <c r="O183" i="16" s="1"/>
  <c r="N181" i="13"/>
  <c r="P183" i="16" s="1"/>
  <c r="O181" i="13"/>
  <c r="Q183" i="16" s="1"/>
  <c r="P181" i="13"/>
  <c r="R183" i="16" s="1"/>
  <c r="Q181" i="13"/>
  <c r="S183" i="16" s="1"/>
  <c r="R181" i="13"/>
  <c r="T183" i="16" s="1"/>
  <c r="S181" i="13"/>
  <c r="U183" i="16" s="1"/>
  <c r="T181" i="13"/>
  <c r="V183" i="16" s="1"/>
  <c r="U181" i="13"/>
  <c r="W183" i="16" s="1"/>
  <c r="V181" i="13"/>
  <c r="X183" i="16" s="1"/>
  <c r="W181" i="13"/>
  <c r="Y183" i="16" s="1"/>
  <c r="X181" i="13"/>
  <c r="Z183" i="16" s="1"/>
  <c r="Y181" i="13"/>
  <c r="AA183" i="16" s="1"/>
  <c r="Z181" i="13"/>
  <c r="AB183" i="16" s="1"/>
  <c r="C182" i="13"/>
  <c r="D182" i="13"/>
  <c r="F184" i="16" s="1"/>
  <c r="E182" i="13"/>
  <c r="F182" i="13"/>
  <c r="H184" i="16" s="1"/>
  <c r="G182" i="13"/>
  <c r="I184" i="16" s="1"/>
  <c r="H182" i="13"/>
  <c r="J184" i="16" s="1"/>
  <c r="I182" i="13"/>
  <c r="K184" i="16" s="1"/>
  <c r="J182" i="13"/>
  <c r="L184" i="16" s="1"/>
  <c r="K182" i="13"/>
  <c r="M184" i="16" s="1"/>
  <c r="L182" i="13"/>
  <c r="N184" i="16" s="1"/>
  <c r="M182" i="13"/>
  <c r="O184" i="16" s="1"/>
  <c r="N182" i="13"/>
  <c r="P184" i="16" s="1"/>
  <c r="O182" i="13"/>
  <c r="Q184" i="16" s="1"/>
  <c r="P182" i="13"/>
  <c r="R184" i="16" s="1"/>
  <c r="Q182" i="13"/>
  <c r="S184" i="16" s="1"/>
  <c r="R182" i="13"/>
  <c r="T184" i="16" s="1"/>
  <c r="S182" i="13"/>
  <c r="U184" i="16" s="1"/>
  <c r="T182" i="13"/>
  <c r="V184" i="16" s="1"/>
  <c r="U182" i="13"/>
  <c r="W184" i="16" s="1"/>
  <c r="V182" i="13"/>
  <c r="X184" i="16" s="1"/>
  <c r="W182" i="13"/>
  <c r="Y184" i="16" s="1"/>
  <c r="X182" i="13"/>
  <c r="Z184" i="16" s="1"/>
  <c r="Y182" i="13"/>
  <c r="AA184" i="16" s="1"/>
  <c r="Z182" i="13"/>
  <c r="AB184" i="16" s="1"/>
  <c r="C183" i="13"/>
  <c r="D183" i="13"/>
  <c r="F185" i="16" s="1"/>
  <c r="E183" i="13"/>
  <c r="F183" i="13"/>
  <c r="H185" i="16" s="1"/>
  <c r="G183" i="13"/>
  <c r="I185" i="16" s="1"/>
  <c r="H183" i="13"/>
  <c r="J185" i="16" s="1"/>
  <c r="I183" i="13"/>
  <c r="K185" i="16" s="1"/>
  <c r="J183" i="13"/>
  <c r="L185" i="16" s="1"/>
  <c r="K183" i="13"/>
  <c r="M185" i="16" s="1"/>
  <c r="L183" i="13"/>
  <c r="N185" i="16" s="1"/>
  <c r="M183" i="13"/>
  <c r="O185" i="16" s="1"/>
  <c r="N183" i="13"/>
  <c r="P185" i="16" s="1"/>
  <c r="O183" i="13"/>
  <c r="Q185" i="16" s="1"/>
  <c r="P183" i="13"/>
  <c r="R185" i="16" s="1"/>
  <c r="Q183" i="13"/>
  <c r="S185" i="16" s="1"/>
  <c r="R183" i="13"/>
  <c r="T185" i="16" s="1"/>
  <c r="S183" i="13"/>
  <c r="U185" i="16" s="1"/>
  <c r="T183" i="13"/>
  <c r="V185" i="16" s="1"/>
  <c r="U183" i="13"/>
  <c r="W185" i="16" s="1"/>
  <c r="V183" i="13"/>
  <c r="X185" i="16" s="1"/>
  <c r="W183" i="13"/>
  <c r="Y185" i="16" s="1"/>
  <c r="X183" i="13"/>
  <c r="Z185" i="16" s="1"/>
  <c r="Y183" i="13"/>
  <c r="AA185" i="16" s="1"/>
  <c r="Z183" i="13"/>
  <c r="AB185" i="16" s="1"/>
  <c r="C184" i="13"/>
  <c r="D184" i="13"/>
  <c r="F186" i="16" s="1"/>
  <c r="E184" i="13"/>
  <c r="F184" i="13"/>
  <c r="H186" i="16" s="1"/>
  <c r="G184" i="13"/>
  <c r="I186" i="16" s="1"/>
  <c r="H184" i="13"/>
  <c r="J186" i="16" s="1"/>
  <c r="I184" i="13"/>
  <c r="K186" i="16" s="1"/>
  <c r="J184" i="13"/>
  <c r="L186" i="16" s="1"/>
  <c r="K184" i="13"/>
  <c r="M186" i="16" s="1"/>
  <c r="L184" i="13"/>
  <c r="N186" i="16" s="1"/>
  <c r="M184" i="13"/>
  <c r="O186" i="16" s="1"/>
  <c r="N184" i="13"/>
  <c r="P186" i="16" s="1"/>
  <c r="O184" i="13"/>
  <c r="Q186" i="16" s="1"/>
  <c r="P184" i="13"/>
  <c r="R186" i="16" s="1"/>
  <c r="Q184" i="13"/>
  <c r="S186" i="16" s="1"/>
  <c r="R184" i="13"/>
  <c r="T186" i="16" s="1"/>
  <c r="S184" i="13"/>
  <c r="U186" i="16" s="1"/>
  <c r="T184" i="13"/>
  <c r="V186" i="16" s="1"/>
  <c r="U184" i="13"/>
  <c r="W186" i="16" s="1"/>
  <c r="V184" i="13"/>
  <c r="X186" i="16" s="1"/>
  <c r="W184" i="13"/>
  <c r="Y186" i="16" s="1"/>
  <c r="X184" i="13"/>
  <c r="Z186" i="16" s="1"/>
  <c r="Y184" i="13"/>
  <c r="AA186" i="16" s="1"/>
  <c r="Z184" i="13"/>
  <c r="AB186" i="16" s="1"/>
  <c r="C185" i="13"/>
  <c r="D185" i="13"/>
  <c r="F187" i="16" s="1"/>
  <c r="E185" i="13"/>
  <c r="F185" i="13"/>
  <c r="H187" i="16" s="1"/>
  <c r="G185" i="13"/>
  <c r="I187" i="16" s="1"/>
  <c r="H185" i="13"/>
  <c r="J187" i="16" s="1"/>
  <c r="I185" i="13"/>
  <c r="K187" i="16" s="1"/>
  <c r="J185" i="13"/>
  <c r="L187" i="16" s="1"/>
  <c r="K185" i="13"/>
  <c r="M187" i="16" s="1"/>
  <c r="L185" i="13"/>
  <c r="N187" i="16" s="1"/>
  <c r="M185" i="13"/>
  <c r="O187" i="16" s="1"/>
  <c r="N185" i="13"/>
  <c r="P187" i="16" s="1"/>
  <c r="O185" i="13"/>
  <c r="Q187" i="16" s="1"/>
  <c r="P185" i="13"/>
  <c r="R187" i="16" s="1"/>
  <c r="Q185" i="13"/>
  <c r="S187" i="16" s="1"/>
  <c r="R185" i="13"/>
  <c r="T187" i="16" s="1"/>
  <c r="S185" i="13"/>
  <c r="U187" i="16" s="1"/>
  <c r="T185" i="13"/>
  <c r="V187" i="16" s="1"/>
  <c r="U185" i="13"/>
  <c r="W187" i="16" s="1"/>
  <c r="V185" i="13"/>
  <c r="X187" i="16" s="1"/>
  <c r="W185" i="13"/>
  <c r="Y187" i="16" s="1"/>
  <c r="X185" i="13"/>
  <c r="Z187" i="16" s="1"/>
  <c r="Y185" i="13"/>
  <c r="AA187" i="16" s="1"/>
  <c r="Z185" i="13"/>
  <c r="AB187" i="16" s="1"/>
  <c r="C186" i="13"/>
  <c r="D186" i="13"/>
  <c r="F188" i="16" s="1"/>
  <c r="E186" i="13"/>
  <c r="F186" i="13"/>
  <c r="H188" i="16" s="1"/>
  <c r="G186" i="13"/>
  <c r="I188" i="16" s="1"/>
  <c r="H186" i="13"/>
  <c r="J188" i="16" s="1"/>
  <c r="I186" i="13"/>
  <c r="K188" i="16" s="1"/>
  <c r="J186" i="13"/>
  <c r="L188" i="16" s="1"/>
  <c r="K186" i="13"/>
  <c r="M188" i="16" s="1"/>
  <c r="L186" i="13"/>
  <c r="N188" i="16" s="1"/>
  <c r="M186" i="13"/>
  <c r="O188" i="16" s="1"/>
  <c r="N186" i="13"/>
  <c r="P188" i="16" s="1"/>
  <c r="O186" i="13"/>
  <c r="Q188" i="16" s="1"/>
  <c r="P186" i="13"/>
  <c r="R188" i="16" s="1"/>
  <c r="Q186" i="13"/>
  <c r="S188" i="16" s="1"/>
  <c r="R186" i="13"/>
  <c r="T188" i="16" s="1"/>
  <c r="S186" i="13"/>
  <c r="U188" i="16" s="1"/>
  <c r="T186" i="13"/>
  <c r="V188" i="16" s="1"/>
  <c r="U186" i="13"/>
  <c r="W188" i="16" s="1"/>
  <c r="V186" i="13"/>
  <c r="X188" i="16" s="1"/>
  <c r="W186" i="13"/>
  <c r="Y188" i="16" s="1"/>
  <c r="X186" i="13"/>
  <c r="Z188" i="16" s="1"/>
  <c r="Y186" i="13"/>
  <c r="AA188" i="16" s="1"/>
  <c r="Z186" i="13"/>
  <c r="AB188" i="16" s="1"/>
  <c r="C187" i="13"/>
  <c r="D187" i="13"/>
  <c r="F189" i="16" s="1"/>
  <c r="E187" i="13"/>
  <c r="F187" i="13"/>
  <c r="H189" i="16" s="1"/>
  <c r="G187" i="13"/>
  <c r="I189" i="16" s="1"/>
  <c r="H187" i="13"/>
  <c r="J189" i="16" s="1"/>
  <c r="I187" i="13"/>
  <c r="K189" i="16" s="1"/>
  <c r="J187" i="13"/>
  <c r="L189" i="16" s="1"/>
  <c r="K187" i="13"/>
  <c r="M189" i="16" s="1"/>
  <c r="L187" i="13"/>
  <c r="N189" i="16" s="1"/>
  <c r="M187" i="13"/>
  <c r="O189" i="16" s="1"/>
  <c r="N187" i="13"/>
  <c r="P189" i="16" s="1"/>
  <c r="O187" i="13"/>
  <c r="Q189" i="16" s="1"/>
  <c r="P187" i="13"/>
  <c r="R189" i="16" s="1"/>
  <c r="Q187" i="13"/>
  <c r="S189" i="16" s="1"/>
  <c r="R187" i="13"/>
  <c r="T189" i="16" s="1"/>
  <c r="S187" i="13"/>
  <c r="U189" i="16" s="1"/>
  <c r="T187" i="13"/>
  <c r="V189" i="16" s="1"/>
  <c r="U187" i="13"/>
  <c r="W189" i="16" s="1"/>
  <c r="V187" i="13"/>
  <c r="X189" i="16" s="1"/>
  <c r="W187" i="13"/>
  <c r="Y189" i="16" s="1"/>
  <c r="X187" i="13"/>
  <c r="Z189" i="16" s="1"/>
  <c r="Y187" i="13"/>
  <c r="AA189" i="16" s="1"/>
  <c r="Z187" i="13"/>
  <c r="AB189" i="16" s="1"/>
  <c r="C188" i="13"/>
  <c r="D188" i="13"/>
  <c r="F190" i="16" s="1"/>
  <c r="E188" i="13"/>
  <c r="F188" i="13"/>
  <c r="H190" i="16" s="1"/>
  <c r="G188" i="13"/>
  <c r="I190" i="16" s="1"/>
  <c r="H188" i="13"/>
  <c r="J190" i="16" s="1"/>
  <c r="I188" i="13"/>
  <c r="K190" i="16" s="1"/>
  <c r="J188" i="13"/>
  <c r="L190" i="16" s="1"/>
  <c r="K188" i="13"/>
  <c r="M190" i="16" s="1"/>
  <c r="L188" i="13"/>
  <c r="N190" i="16" s="1"/>
  <c r="M188" i="13"/>
  <c r="O190" i="16" s="1"/>
  <c r="N188" i="13"/>
  <c r="P190" i="16" s="1"/>
  <c r="O188" i="13"/>
  <c r="Q190" i="16" s="1"/>
  <c r="P188" i="13"/>
  <c r="R190" i="16" s="1"/>
  <c r="Q188" i="13"/>
  <c r="S190" i="16" s="1"/>
  <c r="R188" i="13"/>
  <c r="T190" i="16" s="1"/>
  <c r="S188" i="13"/>
  <c r="U190" i="16" s="1"/>
  <c r="T188" i="13"/>
  <c r="V190" i="16" s="1"/>
  <c r="U188" i="13"/>
  <c r="W190" i="16" s="1"/>
  <c r="V188" i="13"/>
  <c r="X190" i="16" s="1"/>
  <c r="W188" i="13"/>
  <c r="Y190" i="16" s="1"/>
  <c r="X188" i="13"/>
  <c r="Z190" i="16" s="1"/>
  <c r="Y188" i="13"/>
  <c r="AA190" i="16" s="1"/>
  <c r="Z188" i="13"/>
  <c r="AB190" i="16" s="1"/>
  <c r="C189" i="13"/>
  <c r="D189" i="13"/>
  <c r="F191" i="16" s="1"/>
  <c r="E189" i="13"/>
  <c r="F189" i="13"/>
  <c r="H191" i="16" s="1"/>
  <c r="G189" i="13"/>
  <c r="I191" i="16" s="1"/>
  <c r="H189" i="13"/>
  <c r="J191" i="16" s="1"/>
  <c r="I189" i="13"/>
  <c r="K191" i="16" s="1"/>
  <c r="J189" i="13"/>
  <c r="L191" i="16" s="1"/>
  <c r="K189" i="13"/>
  <c r="M191" i="16" s="1"/>
  <c r="L189" i="13"/>
  <c r="N191" i="16" s="1"/>
  <c r="M189" i="13"/>
  <c r="O191" i="16" s="1"/>
  <c r="N189" i="13"/>
  <c r="P191" i="16" s="1"/>
  <c r="O189" i="13"/>
  <c r="Q191" i="16" s="1"/>
  <c r="P189" i="13"/>
  <c r="R191" i="16" s="1"/>
  <c r="Q189" i="13"/>
  <c r="S191" i="16" s="1"/>
  <c r="R189" i="13"/>
  <c r="T191" i="16" s="1"/>
  <c r="S189" i="13"/>
  <c r="U191" i="16" s="1"/>
  <c r="T189" i="13"/>
  <c r="V191" i="16" s="1"/>
  <c r="U189" i="13"/>
  <c r="W191" i="16" s="1"/>
  <c r="V189" i="13"/>
  <c r="X191" i="16" s="1"/>
  <c r="W189" i="13"/>
  <c r="Y191" i="16" s="1"/>
  <c r="X189" i="13"/>
  <c r="Z191" i="16" s="1"/>
  <c r="Y189" i="13"/>
  <c r="AA191" i="16" s="1"/>
  <c r="Z189" i="13"/>
  <c r="AB191" i="16" s="1"/>
  <c r="C190" i="13"/>
  <c r="D190" i="13"/>
  <c r="F192" i="16" s="1"/>
  <c r="E190" i="13"/>
  <c r="F190" i="13"/>
  <c r="H192" i="16" s="1"/>
  <c r="G190" i="13"/>
  <c r="I192" i="16" s="1"/>
  <c r="H190" i="13"/>
  <c r="J192" i="16" s="1"/>
  <c r="I190" i="13"/>
  <c r="K192" i="16" s="1"/>
  <c r="J190" i="13"/>
  <c r="L192" i="16" s="1"/>
  <c r="K190" i="13"/>
  <c r="M192" i="16" s="1"/>
  <c r="L190" i="13"/>
  <c r="N192" i="16" s="1"/>
  <c r="M190" i="13"/>
  <c r="O192" i="16" s="1"/>
  <c r="N190" i="13"/>
  <c r="P192" i="16" s="1"/>
  <c r="O190" i="13"/>
  <c r="Q192" i="16" s="1"/>
  <c r="P190" i="13"/>
  <c r="R192" i="16" s="1"/>
  <c r="Q190" i="13"/>
  <c r="S192" i="16" s="1"/>
  <c r="R190" i="13"/>
  <c r="T192" i="16" s="1"/>
  <c r="S190" i="13"/>
  <c r="U192" i="16" s="1"/>
  <c r="T190" i="13"/>
  <c r="V192" i="16" s="1"/>
  <c r="U190" i="13"/>
  <c r="W192" i="16" s="1"/>
  <c r="V190" i="13"/>
  <c r="X192" i="16" s="1"/>
  <c r="W190" i="13"/>
  <c r="Y192" i="16" s="1"/>
  <c r="X190" i="13"/>
  <c r="Z192" i="16" s="1"/>
  <c r="Y190" i="13"/>
  <c r="AA192" i="16" s="1"/>
  <c r="Z190" i="13"/>
  <c r="AB192" i="16" s="1"/>
  <c r="C191" i="13"/>
  <c r="D191" i="13"/>
  <c r="F193" i="16" s="1"/>
  <c r="E191" i="13"/>
  <c r="F191" i="13"/>
  <c r="H193" i="16" s="1"/>
  <c r="G191" i="13"/>
  <c r="I193" i="16" s="1"/>
  <c r="H191" i="13"/>
  <c r="J193" i="16" s="1"/>
  <c r="I191" i="13"/>
  <c r="K193" i="16" s="1"/>
  <c r="J191" i="13"/>
  <c r="L193" i="16" s="1"/>
  <c r="K191" i="13"/>
  <c r="M193" i="16" s="1"/>
  <c r="L191" i="13"/>
  <c r="N193" i="16" s="1"/>
  <c r="M191" i="13"/>
  <c r="O193" i="16" s="1"/>
  <c r="N191" i="13"/>
  <c r="P193" i="16" s="1"/>
  <c r="O191" i="13"/>
  <c r="Q193" i="16" s="1"/>
  <c r="P191" i="13"/>
  <c r="R193" i="16" s="1"/>
  <c r="Q191" i="13"/>
  <c r="S193" i="16" s="1"/>
  <c r="R191" i="13"/>
  <c r="T193" i="16" s="1"/>
  <c r="S191" i="13"/>
  <c r="U193" i="16" s="1"/>
  <c r="T191" i="13"/>
  <c r="V193" i="16" s="1"/>
  <c r="U191" i="13"/>
  <c r="W193" i="16" s="1"/>
  <c r="V191" i="13"/>
  <c r="X193" i="16" s="1"/>
  <c r="W191" i="13"/>
  <c r="Y193" i="16" s="1"/>
  <c r="X191" i="13"/>
  <c r="Z193" i="16" s="1"/>
  <c r="Y191" i="13"/>
  <c r="AA193" i="16" s="1"/>
  <c r="Z191" i="13"/>
  <c r="AB193" i="16" s="1"/>
  <c r="C192" i="13"/>
  <c r="D192" i="13"/>
  <c r="F194" i="16" s="1"/>
  <c r="E192" i="13"/>
  <c r="F192" i="13"/>
  <c r="H194" i="16" s="1"/>
  <c r="G192" i="13"/>
  <c r="I194" i="16" s="1"/>
  <c r="H192" i="13"/>
  <c r="J194" i="16" s="1"/>
  <c r="I192" i="13"/>
  <c r="K194" i="16" s="1"/>
  <c r="J192" i="13"/>
  <c r="L194" i="16" s="1"/>
  <c r="K192" i="13"/>
  <c r="M194" i="16" s="1"/>
  <c r="L192" i="13"/>
  <c r="N194" i="16" s="1"/>
  <c r="M192" i="13"/>
  <c r="O194" i="16" s="1"/>
  <c r="N192" i="13"/>
  <c r="P194" i="16" s="1"/>
  <c r="O192" i="13"/>
  <c r="Q194" i="16" s="1"/>
  <c r="P192" i="13"/>
  <c r="R194" i="16" s="1"/>
  <c r="Q192" i="13"/>
  <c r="S194" i="16" s="1"/>
  <c r="R192" i="13"/>
  <c r="T194" i="16" s="1"/>
  <c r="S192" i="13"/>
  <c r="U194" i="16" s="1"/>
  <c r="T192" i="13"/>
  <c r="V194" i="16" s="1"/>
  <c r="U192" i="13"/>
  <c r="W194" i="16" s="1"/>
  <c r="V192" i="13"/>
  <c r="X194" i="16" s="1"/>
  <c r="W192" i="13"/>
  <c r="Y194" i="16" s="1"/>
  <c r="X192" i="13"/>
  <c r="Z194" i="16" s="1"/>
  <c r="Y192" i="13"/>
  <c r="AA194" i="16" s="1"/>
  <c r="Z192" i="13"/>
  <c r="AB194" i="16" s="1"/>
  <c r="C193" i="13"/>
  <c r="D193" i="13"/>
  <c r="F195" i="16" s="1"/>
  <c r="E193" i="13"/>
  <c r="F193" i="13"/>
  <c r="H195" i="16" s="1"/>
  <c r="G193" i="13"/>
  <c r="I195" i="16" s="1"/>
  <c r="H193" i="13"/>
  <c r="J195" i="16" s="1"/>
  <c r="I193" i="13"/>
  <c r="K195" i="16" s="1"/>
  <c r="J193" i="13"/>
  <c r="L195" i="16" s="1"/>
  <c r="K193" i="13"/>
  <c r="M195" i="16" s="1"/>
  <c r="L193" i="13"/>
  <c r="N195" i="16" s="1"/>
  <c r="M193" i="13"/>
  <c r="O195" i="16" s="1"/>
  <c r="N193" i="13"/>
  <c r="P195" i="16" s="1"/>
  <c r="O193" i="13"/>
  <c r="Q195" i="16" s="1"/>
  <c r="P193" i="13"/>
  <c r="R195" i="16" s="1"/>
  <c r="Q193" i="13"/>
  <c r="S195" i="16" s="1"/>
  <c r="R193" i="13"/>
  <c r="T195" i="16" s="1"/>
  <c r="S193" i="13"/>
  <c r="U195" i="16" s="1"/>
  <c r="T193" i="13"/>
  <c r="V195" i="16" s="1"/>
  <c r="U193" i="13"/>
  <c r="W195" i="16" s="1"/>
  <c r="V193" i="13"/>
  <c r="X195" i="16" s="1"/>
  <c r="W193" i="13"/>
  <c r="Y195" i="16" s="1"/>
  <c r="X193" i="13"/>
  <c r="Z195" i="16" s="1"/>
  <c r="Y193" i="13"/>
  <c r="AA195" i="16" s="1"/>
  <c r="Z193" i="13"/>
  <c r="AB195" i="16" s="1"/>
  <c r="C194" i="13"/>
  <c r="D194" i="13"/>
  <c r="F196" i="16" s="1"/>
  <c r="E194" i="13"/>
  <c r="F194" i="13"/>
  <c r="H196" i="16" s="1"/>
  <c r="G194" i="13"/>
  <c r="I196" i="16" s="1"/>
  <c r="H194" i="13"/>
  <c r="J196" i="16" s="1"/>
  <c r="I194" i="13"/>
  <c r="K196" i="16" s="1"/>
  <c r="J194" i="13"/>
  <c r="L196" i="16" s="1"/>
  <c r="K194" i="13"/>
  <c r="M196" i="16" s="1"/>
  <c r="L194" i="13"/>
  <c r="N196" i="16" s="1"/>
  <c r="M194" i="13"/>
  <c r="O196" i="16" s="1"/>
  <c r="N194" i="13"/>
  <c r="P196" i="16" s="1"/>
  <c r="O194" i="13"/>
  <c r="Q196" i="16" s="1"/>
  <c r="P194" i="13"/>
  <c r="R196" i="16" s="1"/>
  <c r="Q194" i="13"/>
  <c r="S196" i="16" s="1"/>
  <c r="R194" i="13"/>
  <c r="T196" i="16" s="1"/>
  <c r="S194" i="13"/>
  <c r="U196" i="16" s="1"/>
  <c r="T194" i="13"/>
  <c r="V196" i="16" s="1"/>
  <c r="U194" i="13"/>
  <c r="W196" i="16" s="1"/>
  <c r="V194" i="13"/>
  <c r="X196" i="16" s="1"/>
  <c r="W194" i="13"/>
  <c r="Y196" i="16" s="1"/>
  <c r="X194" i="13"/>
  <c r="Z196" i="16" s="1"/>
  <c r="Y194" i="13"/>
  <c r="AA196" i="16" s="1"/>
  <c r="Z194" i="13"/>
  <c r="AB196" i="16" s="1"/>
  <c r="C195" i="13"/>
  <c r="D195" i="13"/>
  <c r="F197" i="16" s="1"/>
  <c r="E195" i="13"/>
  <c r="F195" i="13"/>
  <c r="H197" i="16" s="1"/>
  <c r="G195" i="13"/>
  <c r="I197" i="16" s="1"/>
  <c r="H195" i="13"/>
  <c r="J197" i="16" s="1"/>
  <c r="I195" i="13"/>
  <c r="K197" i="16" s="1"/>
  <c r="J195" i="13"/>
  <c r="L197" i="16" s="1"/>
  <c r="K195" i="13"/>
  <c r="M197" i="16" s="1"/>
  <c r="L195" i="13"/>
  <c r="N197" i="16" s="1"/>
  <c r="M195" i="13"/>
  <c r="O197" i="16" s="1"/>
  <c r="N195" i="13"/>
  <c r="P197" i="16" s="1"/>
  <c r="O195" i="13"/>
  <c r="Q197" i="16" s="1"/>
  <c r="P195" i="13"/>
  <c r="R197" i="16" s="1"/>
  <c r="Q195" i="13"/>
  <c r="S197" i="16" s="1"/>
  <c r="R195" i="13"/>
  <c r="T197" i="16" s="1"/>
  <c r="S195" i="13"/>
  <c r="U197" i="16" s="1"/>
  <c r="T195" i="13"/>
  <c r="V197" i="16" s="1"/>
  <c r="U195" i="13"/>
  <c r="W197" i="16" s="1"/>
  <c r="V195" i="13"/>
  <c r="X197" i="16" s="1"/>
  <c r="W195" i="13"/>
  <c r="Y197" i="16" s="1"/>
  <c r="X195" i="13"/>
  <c r="Z197" i="16" s="1"/>
  <c r="Y195" i="13"/>
  <c r="AA197" i="16" s="1"/>
  <c r="Z195" i="13"/>
  <c r="AB197" i="16" s="1"/>
  <c r="C196" i="13"/>
  <c r="D196" i="13"/>
  <c r="F198" i="16" s="1"/>
  <c r="E196" i="13"/>
  <c r="F196" i="13"/>
  <c r="H198" i="16" s="1"/>
  <c r="G196" i="13"/>
  <c r="I198" i="16" s="1"/>
  <c r="H196" i="13"/>
  <c r="J198" i="16" s="1"/>
  <c r="I196" i="13"/>
  <c r="K198" i="16" s="1"/>
  <c r="J196" i="13"/>
  <c r="L198" i="16" s="1"/>
  <c r="K196" i="13"/>
  <c r="M198" i="16" s="1"/>
  <c r="L196" i="13"/>
  <c r="N198" i="16" s="1"/>
  <c r="M196" i="13"/>
  <c r="O198" i="16" s="1"/>
  <c r="N196" i="13"/>
  <c r="P198" i="16" s="1"/>
  <c r="O196" i="13"/>
  <c r="Q198" i="16" s="1"/>
  <c r="P196" i="13"/>
  <c r="R198" i="16" s="1"/>
  <c r="Q196" i="13"/>
  <c r="S198" i="16" s="1"/>
  <c r="R196" i="13"/>
  <c r="T198" i="16" s="1"/>
  <c r="S196" i="13"/>
  <c r="U198" i="16" s="1"/>
  <c r="T196" i="13"/>
  <c r="V198" i="16" s="1"/>
  <c r="U196" i="13"/>
  <c r="W198" i="16" s="1"/>
  <c r="V196" i="13"/>
  <c r="X198" i="16" s="1"/>
  <c r="W196" i="13"/>
  <c r="Y198" i="16" s="1"/>
  <c r="X196" i="13"/>
  <c r="Z198" i="16" s="1"/>
  <c r="Y196" i="13"/>
  <c r="AA198" i="16" s="1"/>
  <c r="Z196" i="13"/>
  <c r="AB198" i="16" s="1"/>
  <c r="C197" i="13"/>
  <c r="D197" i="13"/>
  <c r="F199" i="16" s="1"/>
  <c r="E197" i="13"/>
  <c r="F197" i="13"/>
  <c r="H199" i="16" s="1"/>
  <c r="G197" i="13"/>
  <c r="I199" i="16" s="1"/>
  <c r="H197" i="13"/>
  <c r="J199" i="16" s="1"/>
  <c r="I197" i="13"/>
  <c r="K199" i="16" s="1"/>
  <c r="J197" i="13"/>
  <c r="L199" i="16" s="1"/>
  <c r="K197" i="13"/>
  <c r="M199" i="16" s="1"/>
  <c r="L197" i="13"/>
  <c r="N199" i="16" s="1"/>
  <c r="M197" i="13"/>
  <c r="O199" i="16" s="1"/>
  <c r="N197" i="13"/>
  <c r="P199" i="16" s="1"/>
  <c r="O197" i="13"/>
  <c r="Q199" i="16" s="1"/>
  <c r="P197" i="13"/>
  <c r="R199" i="16" s="1"/>
  <c r="Q197" i="13"/>
  <c r="S199" i="16" s="1"/>
  <c r="R197" i="13"/>
  <c r="T199" i="16" s="1"/>
  <c r="S197" i="13"/>
  <c r="U199" i="16" s="1"/>
  <c r="T197" i="13"/>
  <c r="V199" i="16" s="1"/>
  <c r="U197" i="13"/>
  <c r="W199" i="16" s="1"/>
  <c r="V197" i="13"/>
  <c r="X199" i="16" s="1"/>
  <c r="W197" i="13"/>
  <c r="Y199" i="16" s="1"/>
  <c r="X197" i="13"/>
  <c r="Z199" i="16" s="1"/>
  <c r="Y197" i="13"/>
  <c r="AA199" i="16" s="1"/>
  <c r="Z197" i="13"/>
  <c r="AB199" i="16" s="1"/>
  <c r="C198" i="13"/>
  <c r="D198" i="13"/>
  <c r="F200" i="16" s="1"/>
  <c r="E198" i="13"/>
  <c r="F198" i="13"/>
  <c r="H200" i="16" s="1"/>
  <c r="G198" i="13"/>
  <c r="I200" i="16" s="1"/>
  <c r="H198" i="13"/>
  <c r="J200" i="16" s="1"/>
  <c r="I198" i="13"/>
  <c r="K200" i="16" s="1"/>
  <c r="J198" i="13"/>
  <c r="L200" i="16" s="1"/>
  <c r="K198" i="13"/>
  <c r="M200" i="16" s="1"/>
  <c r="L198" i="13"/>
  <c r="N200" i="16" s="1"/>
  <c r="M198" i="13"/>
  <c r="O200" i="16" s="1"/>
  <c r="N198" i="13"/>
  <c r="P200" i="16" s="1"/>
  <c r="O198" i="13"/>
  <c r="Q200" i="16" s="1"/>
  <c r="P198" i="13"/>
  <c r="R200" i="16" s="1"/>
  <c r="Q198" i="13"/>
  <c r="S200" i="16" s="1"/>
  <c r="R198" i="13"/>
  <c r="T200" i="16" s="1"/>
  <c r="S198" i="13"/>
  <c r="U200" i="16" s="1"/>
  <c r="T198" i="13"/>
  <c r="V200" i="16" s="1"/>
  <c r="U198" i="13"/>
  <c r="W200" i="16" s="1"/>
  <c r="V198" i="13"/>
  <c r="X200" i="16" s="1"/>
  <c r="W198" i="13"/>
  <c r="Y200" i="16" s="1"/>
  <c r="X198" i="13"/>
  <c r="Z200" i="16" s="1"/>
  <c r="Y198" i="13"/>
  <c r="AA200" i="16" s="1"/>
  <c r="Z198" i="13"/>
  <c r="AB200" i="16" s="1"/>
  <c r="C199" i="13"/>
  <c r="D199" i="13"/>
  <c r="F201" i="16" s="1"/>
  <c r="E199" i="13"/>
  <c r="F199" i="13"/>
  <c r="H201" i="16" s="1"/>
  <c r="G199" i="13"/>
  <c r="I201" i="16" s="1"/>
  <c r="H199" i="13"/>
  <c r="J201" i="16" s="1"/>
  <c r="I199" i="13"/>
  <c r="K201" i="16" s="1"/>
  <c r="J199" i="13"/>
  <c r="L201" i="16" s="1"/>
  <c r="K199" i="13"/>
  <c r="M201" i="16" s="1"/>
  <c r="L199" i="13"/>
  <c r="N201" i="16" s="1"/>
  <c r="M199" i="13"/>
  <c r="O201" i="16" s="1"/>
  <c r="N199" i="13"/>
  <c r="P201" i="16" s="1"/>
  <c r="O199" i="13"/>
  <c r="Q201" i="16" s="1"/>
  <c r="P199" i="13"/>
  <c r="R201" i="16" s="1"/>
  <c r="Q199" i="13"/>
  <c r="S201" i="16" s="1"/>
  <c r="R199" i="13"/>
  <c r="T201" i="16" s="1"/>
  <c r="S199" i="13"/>
  <c r="U201" i="16" s="1"/>
  <c r="T199" i="13"/>
  <c r="V201" i="16" s="1"/>
  <c r="U199" i="13"/>
  <c r="W201" i="16" s="1"/>
  <c r="V199" i="13"/>
  <c r="X201" i="16" s="1"/>
  <c r="W199" i="13"/>
  <c r="Y201" i="16" s="1"/>
  <c r="X199" i="13"/>
  <c r="Z201" i="16" s="1"/>
  <c r="Y199" i="13"/>
  <c r="AA201" i="16" s="1"/>
  <c r="Z199" i="13"/>
  <c r="AB201" i="16" s="1"/>
  <c r="C200" i="13"/>
  <c r="D200" i="13"/>
  <c r="F202" i="16" s="1"/>
  <c r="E200" i="13"/>
  <c r="F200" i="13"/>
  <c r="H202" i="16" s="1"/>
  <c r="G200" i="13"/>
  <c r="I202" i="16" s="1"/>
  <c r="H200" i="13"/>
  <c r="J202" i="16" s="1"/>
  <c r="I200" i="13"/>
  <c r="K202" i="16" s="1"/>
  <c r="J200" i="13"/>
  <c r="L202" i="16" s="1"/>
  <c r="K200" i="13"/>
  <c r="M202" i="16" s="1"/>
  <c r="L200" i="13"/>
  <c r="N202" i="16" s="1"/>
  <c r="M200" i="13"/>
  <c r="O202" i="16" s="1"/>
  <c r="N200" i="13"/>
  <c r="P202" i="16" s="1"/>
  <c r="O200" i="13"/>
  <c r="Q202" i="16" s="1"/>
  <c r="P200" i="13"/>
  <c r="R202" i="16" s="1"/>
  <c r="Q200" i="13"/>
  <c r="S202" i="16" s="1"/>
  <c r="R200" i="13"/>
  <c r="T202" i="16" s="1"/>
  <c r="S200" i="13"/>
  <c r="U202" i="16" s="1"/>
  <c r="T200" i="13"/>
  <c r="V202" i="16" s="1"/>
  <c r="U200" i="13"/>
  <c r="W202" i="16" s="1"/>
  <c r="V200" i="13"/>
  <c r="X202" i="16" s="1"/>
  <c r="W200" i="13"/>
  <c r="Y202" i="16" s="1"/>
  <c r="X200" i="13"/>
  <c r="Z202" i="16" s="1"/>
  <c r="Y200" i="13"/>
  <c r="AA202" i="16" s="1"/>
  <c r="Z200" i="13"/>
  <c r="AB202" i="16" s="1"/>
  <c r="C201" i="13"/>
  <c r="D201" i="13"/>
  <c r="F203" i="16" s="1"/>
  <c r="E201" i="13"/>
  <c r="F201" i="13"/>
  <c r="H203" i="16" s="1"/>
  <c r="G201" i="13"/>
  <c r="I203" i="16" s="1"/>
  <c r="H201" i="13"/>
  <c r="J203" i="16" s="1"/>
  <c r="I201" i="13"/>
  <c r="K203" i="16" s="1"/>
  <c r="J201" i="13"/>
  <c r="L203" i="16" s="1"/>
  <c r="K201" i="13"/>
  <c r="M203" i="16" s="1"/>
  <c r="L201" i="13"/>
  <c r="N203" i="16" s="1"/>
  <c r="M201" i="13"/>
  <c r="O203" i="16" s="1"/>
  <c r="N201" i="13"/>
  <c r="P203" i="16" s="1"/>
  <c r="O201" i="13"/>
  <c r="Q203" i="16" s="1"/>
  <c r="P201" i="13"/>
  <c r="R203" i="16" s="1"/>
  <c r="Q201" i="13"/>
  <c r="S203" i="16" s="1"/>
  <c r="R201" i="13"/>
  <c r="T203" i="16" s="1"/>
  <c r="S201" i="13"/>
  <c r="U203" i="16" s="1"/>
  <c r="T201" i="13"/>
  <c r="V203" i="16" s="1"/>
  <c r="U201" i="13"/>
  <c r="W203" i="16" s="1"/>
  <c r="V201" i="13"/>
  <c r="X203" i="16" s="1"/>
  <c r="W201" i="13"/>
  <c r="Y203" i="16" s="1"/>
  <c r="X201" i="13"/>
  <c r="Z203" i="16" s="1"/>
  <c r="Y201" i="13"/>
  <c r="AA203" i="16" s="1"/>
  <c r="Z201" i="13"/>
  <c r="AB203" i="16" s="1"/>
  <c r="C202" i="13"/>
  <c r="D202" i="13"/>
  <c r="F204" i="16" s="1"/>
  <c r="E202" i="13"/>
  <c r="F202" i="13"/>
  <c r="H204" i="16" s="1"/>
  <c r="G202" i="13"/>
  <c r="I204" i="16" s="1"/>
  <c r="H202" i="13"/>
  <c r="J204" i="16" s="1"/>
  <c r="I202" i="13"/>
  <c r="K204" i="16" s="1"/>
  <c r="J202" i="13"/>
  <c r="L204" i="16" s="1"/>
  <c r="K202" i="13"/>
  <c r="M204" i="16" s="1"/>
  <c r="L202" i="13"/>
  <c r="N204" i="16" s="1"/>
  <c r="M202" i="13"/>
  <c r="O204" i="16" s="1"/>
  <c r="N202" i="13"/>
  <c r="P204" i="16" s="1"/>
  <c r="O202" i="13"/>
  <c r="Q204" i="16" s="1"/>
  <c r="P202" i="13"/>
  <c r="R204" i="16" s="1"/>
  <c r="Q202" i="13"/>
  <c r="S204" i="16" s="1"/>
  <c r="R202" i="13"/>
  <c r="T204" i="16" s="1"/>
  <c r="S202" i="13"/>
  <c r="U204" i="16" s="1"/>
  <c r="T202" i="13"/>
  <c r="V204" i="16" s="1"/>
  <c r="U202" i="13"/>
  <c r="W204" i="16" s="1"/>
  <c r="V202" i="13"/>
  <c r="X204" i="16" s="1"/>
  <c r="W202" i="13"/>
  <c r="Y204" i="16" s="1"/>
  <c r="X202" i="13"/>
  <c r="Z204" i="16" s="1"/>
  <c r="Y202" i="13"/>
  <c r="AA204" i="16" s="1"/>
  <c r="Z202" i="13"/>
  <c r="AB204" i="16" s="1"/>
  <c r="C203" i="13"/>
  <c r="D203" i="13"/>
  <c r="F205" i="16" s="1"/>
  <c r="E203" i="13"/>
  <c r="F203" i="13"/>
  <c r="H205" i="16" s="1"/>
  <c r="G203" i="13"/>
  <c r="I205" i="16" s="1"/>
  <c r="H203" i="13"/>
  <c r="J205" i="16" s="1"/>
  <c r="I203" i="13"/>
  <c r="K205" i="16" s="1"/>
  <c r="J203" i="13"/>
  <c r="L205" i="16" s="1"/>
  <c r="K203" i="13"/>
  <c r="M205" i="16" s="1"/>
  <c r="L203" i="13"/>
  <c r="N205" i="16" s="1"/>
  <c r="M203" i="13"/>
  <c r="O205" i="16" s="1"/>
  <c r="N203" i="13"/>
  <c r="P205" i="16" s="1"/>
  <c r="O203" i="13"/>
  <c r="Q205" i="16" s="1"/>
  <c r="P203" i="13"/>
  <c r="R205" i="16" s="1"/>
  <c r="Q203" i="13"/>
  <c r="S205" i="16" s="1"/>
  <c r="R203" i="13"/>
  <c r="T205" i="16" s="1"/>
  <c r="S203" i="13"/>
  <c r="U205" i="16" s="1"/>
  <c r="T203" i="13"/>
  <c r="V205" i="16" s="1"/>
  <c r="U203" i="13"/>
  <c r="W205" i="16" s="1"/>
  <c r="V203" i="13"/>
  <c r="X205" i="16" s="1"/>
  <c r="W203" i="13"/>
  <c r="Y205" i="16" s="1"/>
  <c r="X203" i="13"/>
  <c r="Z205" i="16" s="1"/>
  <c r="Y203" i="13"/>
  <c r="AA205" i="16" s="1"/>
  <c r="Z203" i="13"/>
  <c r="AB205" i="16" s="1"/>
  <c r="C204" i="13"/>
  <c r="D204" i="13"/>
  <c r="F206" i="16" s="1"/>
  <c r="E204" i="13"/>
  <c r="F204" i="13"/>
  <c r="H206" i="16" s="1"/>
  <c r="G204" i="13"/>
  <c r="I206" i="16" s="1"/>
  <c r="H204" i="13"/>
  <c r="J206" i="16" s="1"/>
  <c r="I204" i="13"/>
  <c r="K206" i="16" s="1"/>
  <c r="J204" i="13"/>
  <c r="L206" i="16" s="1"/>
  <c r="K204" i="13"/>
  <c r="M206" i="16" s="1"/>
  <c r="L204" i="13"/>
  <c r="N206" i="16" s="1"/>
  <c r="M204" i="13"/>
  <c r="O206" i="16" s="1"/>
  <c r="N204" i="13"/>
  <c r="P206" i="16" s="1"/>
  <c r="O204" i="13"/>
  <c r="Q206" i="16" s="1"/>
  <c r="P204" i="13"/>
  <c r="R206" i="16" s="1"/>
  <c r="Q204" i="13"/>
  <c r="S206" i="16" s="1"/>
  <c r="R204" i="13"/>
  <c r="T206" i="16" s="1"/>
  <c r="S204" i="13"/>
  <c r="U206" i="16" s="1"/>
  <c r="T204" i="13"/>
  <c r="V206" i="16" s="1"/>
  <c r="U204" i="13"/>
  <c r="W206" i="16" s="1"/>
  <c r="V204" i="13"/>
  <c r="X206" i="16" s="1"/>
  <c r="W204" i="13"/>
  <c r="Y206" i="16" s="1"/>
  <c r="X204" i="13"/>
  <c r="Z206" i="16" s="1"/>
  <c r="Y204" i="13"/>
  <c r="AA206" i="16" s="1"/>
  <c r="Z204" i="13"/>
  <c r="AB206" i="16" s="1"/>
  <c r="C205" i="13"/>
  <c r="D205" i="13"/>
  <c r="F207" i="16" s="1"/>
  <c r="E205" i="13"/>
  <c r="F205" i="13"/>
  <c r="H207" i="16" s="1"/>
  <c r="G205" i="13"/>
  <c r="I207" i="16" s="1"/>
  <c r="H205" i="13"/>
  <c r="J207" i="16" s="1"/>
  <c r="I205" i="13"/>
  <c r="K207" i="16" s="1"/>
  <c r="J205" i="13"/>
  <c r="L207" i="16" s="1"/>
  <c r="K205" i="13"/>
  <c r="M207" i="16" s="1"/>
  <c r="L205" i="13"/>
  <c r="N207" i="16" s="1"/>
  <c r="M205" i="13"/>
  <c r="O207" i="16" s="1"/>
  <c r="N205" i="13"/>
  <c r="P207" i="16" s="1"/>
  <c r="O205" i="13"/>
  <c r="Q207" i="16" s="1"/>
  <c r="P205" i="13"/>
  <c r="R207" i="16" s="1"/>
  <c r="Q205" i="13"/>
  <c r="S207" i="16" s="1"/>
  <c r="R205" i="13"/>
  <c r="T207" i="16" s="1"/>
  <c r="S205" i="13"/>
  <c r="U207" i="16" s="1"/>
  <c r="T205" i="13"/>
  <c r="V207" i="16" s="1"/>
  <c r="U205" i="13"/>
  <c r="W207" i="16" s="1"/>
  <c r="V205" i="13"/>
  <c r="X207" i="16" s="1"/>
  <c r="W205" i="13"/>
  <c r="Y207" i="16" s="1"/>
  <c r="X205" i="13"/>
  <c r="Z207" i="16" s="1"/>
  <c r="Y205" i="13"/>
  <c r="AA207" i="16" s="1"/>
  <c r="Z205" i="13"/>
  <c r="AB207" i="16" s="1"/>
  <c r="C206" i="13"/>
  <c r="D206" i="13"/>
  <c r="F208" i="16" s="1"/>
  <c r="E206" i="13"/>
  <c r="F206" i="13"/>
  <c r="H208" i="16" s="1"/>
  <c r="G206" i="13"/>
  <c r="I208" i="16" s="1"/>
  <c r="H206" i="13"/>
  <c r="J208" i="16" s="1"/>
  <c r="I206" i="13"/>
  <c r="K208" i="16" s="1"/>
  <c r="J206" i="13"/>
  <c r="L208" i="16" s="1"/>
  <c r="K206" i="13"/>
  <c r="M208" i="16" s="1"/>
  <c r="L206" i="13"/>
  <c r="N208" i="16" s="1"/>
  <c r="M206" i="13"/>
  <c r="O208" i="16" s="1"/>
  <c r="N206" i="13"/>
  <c r="P208" i="16" s="1"/>
  <c r="O206" i="13"/>
  <c r="Q208" i="16" s="1"/>
  <c r="P206" i="13"/>
  <c r="R208" i="16" s="1"/>
  <c r="Q206" i="13"/>
  <c r="S208" i="16" s="1"/>
  <c r="R206" i="13"/>
  <c r="T208" i="16" s="1"/>
  <c r="S206" i="13"/>
  <c r="U208" i="16" s="1"/>
  <c r="T206" i="13"/>
  <c r="V208" i="16" s="1"/>
  <c r="U206" i="13"/>
  <c r="W208" i="16" s="1"/>
  <c r="V206" i="13"/>
  <c r="X208" i="16" s="1"/>
  <c r="W206" i="13"/>
  <c r="Y208" i="16" s="1"/>
  <c r="X206" i="13"/>
  <c r="Z208" i="16" s="1"/>
  <c r="Y206" i="13"/>
  <c r="AA208" i="16" s="1"/>
  <c r="Z206" i="13"/>
  <c r="AB208" i="16" s="1"/>
  <c r="C207" i="13"/>
  <c r="D207" i="13"/>
  <c r="F209" i="16" s="1"/>
  <c r="E207" i="13"/>
  <c r="F207" i="13"/>
  <c r="H209" i="16" s="1"/>
  <c r="G207" i="13"/>
  <c r="I209" i="16" s="1"/>
  <c r="H207" i="13"/>
  <c r="J209" i="16" s="1"/>
  <c r="I207" i="13"/>
  <c r="K209" i="16" s="1"/>
  <c r="J207" i="13"/>
  <c r="L209" i="16" s="1"/>
  <c r="K207" i="13"/>
  <c r="M209" i="16" s="1"/>
  <c r="L207" i="13"/>
  <c r="N209" i="16" s="1"/>
  <c r="M207" i="13"/>
  <c r="O209" i="16" s="1"/>
  <c r="N207" i="13"/>
  <c r="P209" i="16" s="1"/>
  <c r="O207" i="13"/>
  <c r="Q209" i="16" s="1"/>
  <c r="P207" i="13"/>
  <c r="R209" i="16" s="1"/>
  <c r="Q207" i="13"/>
  <c r="S209" i="16" s="1"/>
  <c r="R207" i="13"/>
  <c r="T209" i="16" s="1"/>
  <c r="S207" i="13"/>
  <c r="U209" i="16" s="1"/>
  <c r="T207" i="13"/>
  <c r="V209" i="16" s="1"/>
  <c r="U207" i="13"/>
  <c r="W209" i="16" s="1"/>
  <c r="V207" i="13"/>
  <c r="X209" i="16" s="1"/>
  <c r="W207" i="13"/>
  <c r="Y209" i="16" s="1"/>
  <c r="X207" i="13"/>
  <c r="Z209" i="16" s="1"/>
  <c r="Y207" i="13"/>
  <c r="AA209" i="16" s="1"/>
  <c r="Z207" i="13"/>
  <c r="AB209" i="16" s="1"/>
  <c r="C208" i="13"/>
  <c r="D208" i="13"/>
  <c r="F210" i="16" s="1"/>
  <c r="E208" i="13"/>
  <c r="F208" i="13"/>
  <c r="H210" i="16" s="1"/>
  <c r="G208" i="13"/>
  <c r="I210" i="16" s="1"/>
  <c r="H208" i="13"/>
  <c r="J210" i="16" s="1"/>
  <c r="I208" i="13"/>
  <c r="K210" i="16" s="1"/>
  <c r="J208" i="13"/>
  <c r="L210" i="16" s="1"/>
  <c r="K208" i="13"/>
  <c r="M210" i="16" s="1"/>
  <c r="L208" i="13"/>
  <c r="N210" i="16" s="1"/>
  <c r="M208" i="13"/>
  <c r="O210" i="16" s="1"/>
  <c r="N208" i="13"/>
  <c r="P210" i="16" s="1"/>
  <c r="O208" i="13"/>
  <c r="Q210" i="16" s="1"/>
  <c r="P208" i="13"/>
  <c r="R210" i="16" s="1"/>
  <c r="Q208" i="13"/>
  <c r="S210" i="16" s="1"/>
  <c r="R208" i="13"/>
  <c r="T210" i="16" s="1"/>
  <c r="S208" i="13"/>
  <c r="U210" i="16" s="1"/>
  <c r="T208" i="13"/>
  <c r="V210" i="16" s="1"/>
  <c r="U208" i="13"/>
  <c r="W210" i="16" s="1"/>
  <c r="V208" i="13"/>
  <c r="X210" i="16" s="1"/>
  <c r="W208" i="13"/>
  <c r="Y210" i="16" s="1"/>
  <c r="X208" i="13"/>
  <c r="Z210" i="16" s="1"/>
  <c r="Y208" i="13"/>
  <c r="AA210" i="16" s="1"/>
  <c r="Z208" i="13"/>
  <c r="AB210" i="16" s="1"/>
  <c r="C209" i="13"/>
  <c r="D209" i="13"/>
  <c r="F211" i="16" s="1"/>
  <c r="E209" i="13"/>
  <c r="F209" i="13"/>
  <c r="H211" i="16" s="1"/>
  <c r="G209" i="13"/>
  <c r="I211" i="16" s="1"/>
  <c r="H209" i="13"/>
  <c r="J211" i="16" s="1"/>
  <c r="I209" i="13"/>
  <c r="K211" i="16" s="1"/>
  <c r="J209" i="13"/>
  <c r="L211" i="16" s="1"/>
  <c r="K209" i="13"/>
  <c r="M211" i="16" s="1"/>
  <c r="L209" i="13"/>
  <c r="N211" i="16" s="1"/>
  <c r="M209" i="13"/>
  <c r="O211" i="16" s="1"/>
  <c r="N209" i="13"/>
  <c r="P211" i="16" s="1"/>
  <c r="O209" i="13"/>
  <c r="Q211" i="16" s="1"/>
  <c r="P209" i="13"/>
  <c r="R211" i="16" s="1"/>
  <c r="Q209" i="13"/>
  <c r="S211" i="16" s="1"/>
  <c r="R209" i="13"/>
  <c r="T211" i="16" s="1"/>
  <c r="S209" i="13"/>
  <c r="U211" i="16" s="1"/>
  <c r="T209" i="13"/>
  <c r="V211" i="16" s="1"/>
  <c r="U209" i="13"/>
  <c r="W211" i="16" s="1"/>
  <c r="V209" i="13"/>
  <c r="X211" i="16" s="1"/>
  <c r="W209" i="13"/>
  <c r="Y211" i="16" s="1"/>
  <c r="X209" i="13"/>
  <c r="Z211" i="16" s="1"/>
  <c r="Y209" i="13"/>
  <c r="AA211" i="16" s="1"/>
  <c r="Z209" i="13"/>
  <c r="AB211" i="16" s="1"/>
  <c r="C210" i="13"/>
  <c r="D210" i="13"/>
  <c r="F212" i="16" s="1"/>
  <c r="E210" i="13"/>
  <c r="F210" i="13"/>
  <c r="H212" i="16" s="1"/>
  <c r="G210" i="13"/>
  <c r="I212" i="16" s="1"/>
  <c r="H210" i="13"/>
  <c r="J212" i="16" s="1"/>
  <c r="I210" i="13"/>
  <c r="K212" i="16" s="1"/>
  <c r="J210" i="13"/>
  <c r="L212" i="16" s="1"/>
  <c r="K210" i="13"/>
  <c r="M212" i="16" s="1"/>
  <c r="L210" i="13"/>
  <c r="N212" i="16" s="1"/>
  <c r="M210" i="13"/>
  <c r="O212" i="16" s="1"/>
  <c r="N210" i="13"/>
  <c r="P212" i="16" s="1"/>
  <c r="O210" i="13"/>
  <c r="Q212" i="16" s="1"/>
  <c r="P210" i="13"/>
  <c r="R212" i="16" s="1"/>
  <c r="Q210" i="13"/>
  <c r="S212" i="16" s="1"/>
  <c r="R210" i="13"/>
  <c r="T212" i="16" s="1"/>
  <c r="S210" i="13"/>
  <c r="U212" i="16" s="1"/>
  <c r="T210" i="13"/>
  <c r="V212" i="16" s="1"/>
  <c r="U210" i="13"/>
  <c r="W212" i="16" s="1"/>
  <c r="V210" i="13"/>
  <c r="X212" i="16" s="1"/>
  <c r="W210" i="13"/>
  <c r="Y212" i="16" s="1"/>
  <c r="X210" i="13"/>
  <c r="Z212" i="16" s="1"/>
  <c r="Y210" i="13"/>
  <c r="AA212" i="16" s="1"/>
  <c r="Z210" i="13"/>
  <c r="AB212" i="16" s="1"/>
  <c r="C211" i="13"/>
  <c r="D211" i="13"/>
  <c r="F213" i="16" s="1"/>
  <c r="E211" i="13"/>
  <c r="F211" i="13"/>
  <c r="H213" i="16" s="1"/>
  <c r="G211" i="13"/>
  <c r="I213" i="16" s="1"/>
  <c r="H211" i="13"/>
  <c r="J213" i="16" s="1"/>
  <c r="I211" i="13"/>
  <c r="K213" i="16" s="1"/>
  <c r="J211" i="13"/>
  <c r="L213" i="16" s="1"/>
  <c r="K211" i="13"/>
  <c r="M213" i="16" s="1"/>
  <c r="L211" i="13"/>
  <c r="N213" i="16" s="1"/>
  <c r="M211" i="13"/>
  <c r="O213" i="16" s="1"/>
  <c r="N211" i="13"/>
  <c r="P213" i="16" s="1"/>
  <c r="O211" i="13"/>
  <c r="Q213" i="16" s="1"/>
  <c r="P211" i="13"/>
  <c r="R213" i="16" s="1"/>
  <c r="Q211" i="13"/>
  <c r="S213" i="16" s="1"/>
  <c r="R211" i="13"/>
  <c r="T213" i="16" s="1"/>
  <c r="S211" i="13"/>
  <c r="U213" i="16" s="1"/>
  <c r="T211" i="13"/>
  <c r="V213" i="16" s="1"/>
  <c r="U211" i="13"/>
  <c r="W213" i="16" s="1"/>
  <c r="V211" i="13"/>
  <c r="X213" i="16" s="1"/>
  <c r="W211" i="13"/>
  <c r="Y213" i="16" s="1"/>
  <c r="X211" i="13"/>
  <c r="Z213" i="16" s="1"/>
  <c r="Y211" i="13"/>
  <c r="AA213" i="16" s="1"/>
  <c r="Z211" i="13"/>
  <c r="AB213" i="16" s="1"/>
  <c r="C212" i="13"/>
  <c r="D212" i="13"/>
  <c r="F214" i="16" s="1"/>
  <c r="E212" i="13"/>
  <c r="F212" i="13"/>
  <c r="H214" i="16" s="1"/>
  <c r="G212" i="13"/>
  <c r="I214" i="16" s="1"/>
  <c r="H212" i="13"/>
  <c r="J214" i="16" s="1"/>
  <c r="I212" i="13"/>
  <c r="K214" i="16" s="1"/>
  <c r="J212" i="13"/>
  <c r="L214" i="16" s="1"/>
  <c r="K212" i="13"/>
  <c r="M214" i="16" s="1"/>
  <c r="L212" i="13"/>
  <c r="N214" i="16" s="1"/>
  <c r="M212" i="13"/>
  <c r="O214" i="16" s="1"/>
  <c r="N212" i="13"/>
  <c r="P214" i="16" s="1"/>
  <c r="O212" i="13"/>
  <c r="Q214" i="16" s="1"/>
  <c r="P212" i="13"/>
  <c r="R214" i="16" s="1"/>
  <c r="Q212" i="13"/>
  <c r="S214" i="16" s="1"/>
  <c r="R212" i="13"/>
  <c r="T214" i="16" s="1"/>
  <c r="S212" i="13"/>
  <c r="U214" i="16" s="1"/>
  <c r="T212" i="13"/>
  <c r="V214" i="16" s="1"/>
  <c r="U212" i="13"/>
  <c r="W214" i="16" s="1"/>
  <c r="V212" i="13"/>
  <c r="X214" i="16" s="1"/>
  <c r="W212" i="13"/>
  <c r="Y214" i="16" s="1"/>
  <c r="X212" i="13"/>
  <c r="Z214" i="16" s="1"/>
  <c r="Y212" i="13"/>
  <c r="AA214" i="16" s="1"/>
  <c r="Z212" i="13"/>
  <c r="AB214" i="16" s="1"/>
  <c r="C213" i="13"/>
  <c r="D213" i="13"/>
  <c r="F215" i="16" s="1"/>
  <c r="E213" i="13"/>
  <c r="F213" i="13"/>
  <c r="H215" i="16" s="1"/>
  <c r="G213" i="13"/>
  <c r="I215" i="16" s="1"/>
  <c r="H213" i="13"/>
  <c r="J215" i="16" s="1"/>
  <c r="I213" i="13"/>
  <c r="K215" i="16" s="1"/>
  <c r="J213" i="13"/>
  <c r="L215" i="16" s="1"/>
  <c r="K213" i="13"/>
  <c r="M215" i="16" s="1"/>
  <c r="L213" i="13"/>
  <c r="N215" i="16" s="1"/>
  <c r="M213" i="13"/>
  <c r="O215" i="16" s="1"/>
  <c r="N213" i="13"/>
  <c r="P215" i="16" s="1"/>
  <c r="O213" i="13"/>
  <c r="Q215" i="16" s="1"/>
  <c r="P213" i="13"/>
  <c r="R215" i="16" s="1"/>
  <c r="Q213" i="13"/>
  <c r="S215" i="16" s="1"/>
  <c r="R213" i="13"/>
  <c r="T215" i="16" s="1"/>
  <c r="S213" i="13"/>
  <c r="U215" i="16" s="1"/>
  <c r="T213" i="13"/>
  <c r="V215" i="16" s="1"/>
  <c r="U213" i="13"/>
  <c r="W215" i="16" s="1"/>
  <c r="V213" i="13"/>
  <c r="X215" i="16" s="1"/>
  <c r="W213" i="13"/>
  <c r="Y215" i="16" s="1"/>
  <c r="X213" i="13"/>
  <c r="Z215" i="16" s="1"/>
  <c r="Y213" i="13"/>
  <c r="AA215" i="16" s="1"/>
  <c r="Z213" i="13"/>
  <c r="AB215" i="16" s="1"/>
  <c r="C214" i="13"/>
  <c r="D214" i="13"/>
  <c r="F216" i="16" s="1"/>
  <c r="E214" i="13"/>
  <c r="F214" i="13"/>
  <c r="H216" i="16" s="1"/>
  <c r="G214" i="13"/>
  <c r="I216" i="16" s="1"/>
  <c r="H214" i="13"/>
  <c r="J216" i="16" s="1"/>
  <c r="I214" i="13"/>
  <c r="K216" i="16" s="1"/>
  <c r="J214" i="13"/>
  <c r="L216" i="16" s="1"/>
  <c r="K214" i="13"/>
  <c r="M216" i="16" s="1"/>
  <c r="L214" i="13"/>
  <c r="N216" i="16" s="1"/>
  <c r="M214" i="13"/>
  <c r="O216" i="16" s="1"/>
  <c r="N214" i="13"/>
  <c r="P216" i="16" s="1"/>
  <c r="O214" i="13"/>
  <c r="Q216" i="16" s="1"/>
  <c r="P214" i="13"/>
  <c r="R216" i="16" s="1"/>
  <c r="Q214" i="13"/>
  <c r="S216" i="16" s="1"/>
  <c r="R214" i="13"/>
  <c r="T216" i="16" s="1"/>
  <c r="S214" i="13"/>
  <c r="U216" i="16" s="1"/>
  <c r="T214" i="13"/>
  <c r="V216" i="16" s="1"/>
  <c r="U214" i="13"/>
  <c r="W216" i="16" s="1"/>
  <c r="V214" i="13"/>
  <c r="X216" i="16" s="1"/>
  <c r="W214" i="13"/>
  <c r="Y216" i="16" s="1"/>
  <c r="X214" i="13"/>
  <c r="Z216" i="16" s="1"/>
  <c r="Y214" i="13"/>
  <c r="AA216" i="16" s="1"/>
  <c r="Z214" i="13"/>
  <c r="AB216" i="16" s="1"/>
  <c r="C215" i="13"/>
  <c r="D215" i="13"/>
  <c r="F217" i="16" s="1"/>
  <c r="E215" i="13"/>
  <c r="F215" i="13"/>
  <c r="H217" i="16" s="1"/>
  <c r="G215" i="13"/>
  <c r="I217" i="16" s="1"/>
  <c r="H215" i="13"/>
  <c r="J217" i="16" s="1"/>
  <c r="I215" i="13"/>
  <c r="K217" i="16" s="1"/>
  <c r="J215" i="13"/>
  <c r="L217" i="16" s="1"/>
  <c r="K215" i="13"/>
  <c r="M217" i="16" s="1"/>
  <c r="L215" i="13"/>
  <c r="N217" i="16" s="1"/>
  <c r="M215" i="13"/>
  <c r="O217" i="16" s="1"/>
  <c r="N215" i="13"/>
  <c r="P217" i="16" s="1"/>
  <c r="O215" i="13"/>
  <c r="Q217" i="16" s="1"/>
  <c r="P215" i="13"/>
  <c r="R217" i="16" s="1"/>
  <c r="Q215" i="13"/>
  <c r="S217" i="16" s="1"/>
  <c r="R215" i="13"/>
  <c r="T217" i="16" s="1"/>
  <c r="S215" i="13"/>
  <c r="U217" i="16" s="1"/>
  <c r="T215" i="13"/>
  <c r="V217" i="16" s="1"/>
  <c r="U215" i="13"/>
  <c r="W217" i="16" s="1"/>
  <c r="V215" i="13"/>
  <c r="X217" i="16" s="1"/>
  <c r="W215" i="13"/>
  <c r="Y217" i="16" s="1"/>
  <c r="X215" i="13"/>
  <c r="Z217" i="16" s="1"/>
  <c r="Y215" i="13"/>
  <c r="AA217" i="16" s="1"/>
  <c r="Z215" i="13"/>
  <c r="AB217" i="16" s="1"/>
  <c r="C216" i="13"/>
  <c r="D216" i="13"/>
  <c r="F218" i="16" s="1"/>
  <c r="E216" i="13"/>
  <c r="F216" i="13"/>
  <c r="H218" i="16" s="1"/>
  <c r="G216" i="13"/>
  <c r="I218" i="16" s="1"/>
  <c r="H216" i="13"/>
  <c r="J218" i="16" s="1"/>
  <c r="I216" i="13"/>
  <c r="K218" i="16" s="1"/>
  <c r="J216" i="13"/>
  <c r="L218" i="16" s="1"/>
  <c r="K216" i="13"/>
  <c r="M218" i="16" s="1"/>
  <c r="L216" i="13"/>
  <c r="N218" i="16" s="1"/>
  <c r="M216" i="13"/>
  <c r="O218" i="16" s="1"/>
  <c r="N216" i="13"/>
  <c r="P218" i="16" s="1"/>
  <c r="O216" i="13"/>
  <c r="Q218" i="16" s="1"/>
  <c r="P216" i="13"/>
  <c r="R218" i="16" s="1"/>
  <c r="Q216" i="13"/>
  <c r="S218" i="16" s="1"/>
  <c r="R216" i="13"/>
  <c r="T218" i="16" s="1"/>
  <c r="S216" i="13"/>
  <c r="U218" i="16" s="1"/>
  <c r="T216" i="13"/>
  <c r="V218" i="16" s="1"/>
  <c r="U216" i="13"/>
  <c r="W218" i="16" s="1"/>
  <c r="V216" i="13"/>
  <c r="X218" i="16" s="1"/>
  <c r="W216" i="13"/>
  <c r="Y218" i="16" s="1"/>
  <c r="X216" i="13"/>
  <c r="Z218" i="16" s="1"/>
  <c r="Y216" i="13"/>
  <c r="AA218" i="16" s="1"/>
  <c r="Z216" i="13"/>
  <c r="AB218" i="16" s="1"/>
  <c r="C217" i="13"/>
  <c r="D217" i="13"/>
  <c r="F219" i="16" s="1"/>
  <c r="E217" i="13"/>
  <c r="F217" i="13"/>
  <c r="H219" i="16" s="1"/>
  <c r="G217" i="13"/>
  <c r="I219" i="16" s="1"/>
  <c r="H217" i="13"/>
  <c r="J219" i="16" s="1"/>
  <c r="I217" i="13"/>
  <c r="K219" i="16" s="1"/>
  <c r="J217" i="13"/>
  <c r="L219" i="16" s="1"/>
  <c r="K217" i="13"/>
  <c r="M219" i="16" s="1"/>
  <c r="L217" i="13"/>
  <c r="N219" i="16" s="1"/>
  <c r="M217" i="13"/>
  <c r="O219" i="16" s="1"/>
  <c r="N217" i="13"/>
  <c r="P219" i="16" s="1"/>
  <c r="O217" i="13"/>
  <c r="Q219" i="16" s="1"/>
  <c r="P217" i="13"/>
  <c r="R219" i="16" s="1"/>
  <c r="Q217" i="13"/>
  <c r="S219" i="16" s="1"/>
  <c r="R217" i="13"/>
  <c r="T219" i="16" s="1"/>
  <c r="S217" i="13"/>
  <c r="U219" i="16" s="1"/>
  <c r="T217" i="13"/>
  <c r="V219" i="16" s="1"/>
  <c r="U217" i="13"/>
  <c r="W219" i="16" s="1"/>
  <c r="V217" i="13"/>
  <c r="X219" i="16" s="1"/>
  <c r="W217" i="13"/>
  <c r="Y219" i="16" s="1"/>
  <c r="X217" i="13"/>
  <c r="Z219" i="16" s="1"/>
  <c r="Y217" i="13"/>
  <c r="AA219" i="16" s="1"/>
  <c r="Z217" i="13"/>
  <c r="AB219" i="16" s="1"/>
  <c r="C218" i="13"/>
  <c r="D218" i="13"/>
  <c r="F220" i="16" s="1"/>
  <c r="E218" i="13"/>
  <c r="F218" i="13"/>
  <c r="H220" i="16" s="1"/>
  <c r="G218" i="13"/>
  <c r="I220" i="16" s="1"/>
  <c r="H218" i="13"/>
  <c r="J220" i="16" s="1"/>
  <c r="I218" i="13"/>
  <c r="K220" i="16" s="1"/>
  <c r="J218" i="13"/>
  <c r="L220" i="16" s="1"/>
  <c r="K218" i="13"/>
  <c r="M220" i="16" s="1"/>
  <c r="L218" i="13"/>
  <c r="N220" i="16" s="1"/>
  <c r="M218" i="13"/>
  <c r="O220" i="16" s="1"/>
  <c r="N218" i="13"/>
  <c r="P220" i="16" s="1"/>
  <c r="O218" i="13"/>
  <c r="Q220" i="16" s="1"/>
  <c r="P218" i="13"/>
  <c r="R220" i="16" s="1"/>
  <c r="Q218" i="13"/>
  <c r="S220" i="16" s="1"/>
  <c r="R218" i="13"/>
  <c r="T220" i="16" s="1"/>
  <c r="S218" i="13"/>
  <c r="U220" i="16" s="1"/>
  <c r="T218" i="13"/>
  <c r="V220" i="16" s="1"/>
  <c r="U218" i="13"/>
  <c r="W220" i="16" s="1"/>
  <c r="V218" i="13"/>
  <c r="X220" i="16" s="1"/>
  <c r="W218" i="13"/>
  <c r="Y220" i="16" s="1"/>
  <c r="X218" i="13"/>
  <c r="Z220" i="16" s="1"/>
  <c r="Y218" i="13"/>
  <c r="AA220" i="16" s="1"/>
  <c r="Z218" i="13"/>
  <c r="AB220" i="16" s="1"/>
  <c r="C219" i="13"/>
  <c r="D219" i="13"/>
  <c r="F221" i="16" s="1"/>
  <c r="E219" i="13"/>
  <c r="F219" i="13"/>
  <c r="H221" i="16" s="1"/>
  <c r="G219" i="13"/>
  <c r="I221" i="16" s="1"/>
  <c r="H219" i="13"/>
  <c r="J221" i="16" s="1"/>
  <c r="I219" i="13"/>
  <c r="K221" i="16" s="1"/>
  <c r="J219" i="13"/>
  <c r="L221" i="16" s="1"/>
  <c r="K219" i="13"/>
  <c r="M221" i="16" s="1"/>
  <c r="L219" i="13"/>
  <c r="N221" i="16" s="1"/>
  <c r="M219" i="13"/>
  <c r="O221" i="16" s="1"/>
  <c r="N219" i="13"/>
  <c r="P221" i="16" s="1"/>
  <c r="O219" i="13"/>
  <c r="Q221" i="16" s="1"/>
  <c r="P219" i="13"/>
  <c r="R221" i="16" s="1"/>
  <c r="Q219" i="13"/>
  <c r="S221" i="16" s="1"/>
  <c r="R219" i="13"/>
  <c r="T221" i="16" s="1"/>
  <c r="S219" i="13"/>
  <c r="U221" i="16" s="1"/>
  <c r="T219" i="13"/>
  <c r="V221" i="16" s="1"/>
  <c r="U219" i="13"/>
  <c r="W221" i="16" s="1"/>
  <c r="V219" i="13"/>
  <c r="X221" i="16" s="1"/>
  <c r="W219" i="13"/>
  <c r="Y221" i="16" s="1"/>
  <c r="X219" i="13"/>
  <c r="Z221" i="16" s="1"/>
  <c r="Y219" i="13"/>
  <c r="AA221" i="16" s="1"/>
  <c r="Z219" i="13"/>
  <c r="AB221" i="16" s="1"/>
  <c r="C220" i="13"/>
  <c r="D220" i="13"/>
  <c r="F222" i="16" s="1"/>
  <c r="E220" i="13"/>
  <c r="F220" i="13"/>
  <c r="H222" i="16" s="1"/>
  <c r="G220" i="13"/>
  <c r="I222" i="16" s="1"/>
  <c r="H220" i="13"/>
  <c r="J222" i="16" s="1"/>
  <c r="I220" i="13"/>
  <c r="K222" i="16" s="1"/>
  <c r="J220" i="13"/>
  <c r="L222" i="16" s="1"/>
  <c r="K220" i="13"/>
  <c r="M222" i="16" s="1"/>
  <c r="L220" i="13"/>
  <c r="N222" i="16" s="1"/>
  <c r="M220" i="13"/>
  <c r="O222" i="16" s="1"/>
  <c r="N220" i="13"/>
  <c r="P222" i="16" s="1"/>
  <c r="O220" i="13"/>
  <c r="Q222" i="16" s="1"/>
  <c r="P220" i="13"/>
  <c r="R222" i="16" s="1"/>
  <c r="Q220" i="13"/>
  <c r="S222" i="16" s="1"/>
  <c r="R220" i="13"/>
  <c r="T222" i="16" s="1"/>
  <c r="S220" i="13"/>
  <c r="U222" i="16" s="1"/>
  <c r="T220" i="13"/>
  <c r="V222" i="16" s="1"/>
  <c r="U220" i="13"/>
  <c r="W222" i="16" s="1"/>
  <c r="V220" i="13"/>
  <c r="X222" i="16" s="1"/>
  <c r="W220" i="13"/>
  <c r="Y222" i="16" s="1"/>
  <c r="X220" i="13"/>
  <c r="Z222" i="16" s="1"/>
  <c r="Y220" i="13"/>
  <c r="AA222" i="16" s="1"/>
  <c r="Z220" i="13"/>
  <c r="AB222" i="16" s="1"/>
  <c r="C221" i="13"/>
  <c r="D221" i="13"/>
  <c r="F223" i="16" s="1"/>
  <c r="E221" i="13"/>
  <c r="F221" i="13"/>
  <c r="H223" i="16" s="1"/>
  <c r="G221" i="13"/>
  <c r="I223" i="16" s="1"/>
  <c r="H221" i="13"/>
  <c r="J223" i="16" s="1"/>
  <c r="I221" i="13"/>
  <c r="K223" i="16" s="1"/>
  <c r="J221" i="13"/>
  <c r="L223" i="16" s="1"/>
  <c r="K221" i="13"/>
  <c r="M223" i="16" s="1"/>
  <c r="L221" i="13"/>
  <c r="N223" i="16" s="1"/>
  <c r="M221" i="13"/>
  <c r="O223" i="16" s="1"/>
  <c r="N221" i="13"/>
  <c r="P223" i="16" s="1"/>
  <c r="O221" i="13"/>
  <c r="Q223" i="16" s="1"/>
  <c r="P221" i="13"/>
  <c r="R223" i="16" s="1"/>
  <c r="Q221" i="13"/>
  <c r="S223" i="16" s="1"/>
  <c r="R221" i="13"/>
  <c r="T223" i="16" s="1"/>
  <c r="S221" i="13"/>
  <c r="U223" i="16" s="1"/>
  <c r="T221" i="13"/>
  <c r="V223" i="16" s="1"/>
  <c r="U221" i="13"/>
  <c r="W223" i="16" s="1"/>
  <c r="V221" i="13"/>
  <c r="X223" i="16" s="1"/>
  <c r="W221" i="13"/>
  <c r="Y223" i="16" s="1"/>
  <c r="X221" i="13"/>
  <c r="Z223" i="16" s="1"/>
  <c r="Y221" i="13"/>
  <c r="AA223" i="16" s="1"/>
  <c r="Z221" i="13"/>
  <c r="AB223" i="16" s="1"/>
  <c r="C222" i="13"/>
  <c r="D222" i="13"/>
  <c r="F224" i="16" s="1"/>
  <c r="E222" i="13"/>
  <c r="F222" i="13"/>
  <c r="H224" i="16" s="1"/>
  <c r="G222" i="13"/>
  <c r="I224" i="16" s="1"/>
  <c r="H222" i="13"/>
  <c r="J224" i="16" s="1"/>
  <c r="I222" i="13"/>
  <c r="K224" i="16" s="1"/>
  <c r="J222" i="13"/>
  <c r="L224" i="16" s="1"/>
  <c r="K222" i="13"/>
  <c r="M224" i="16" s="1"/>
  <c r="L222" i="13"/>
  <c r="N224" i="16" s="1"/>
  <c r="M222" i="13"/>
  <c r="O224" i="16" s="1"/>
  <c r="N222" i="13"/>
  <c r="P224" i="16" s="1"/>
  <c r="O222" i="13"/>
  <c r="Q224" i="16" s="1"/>
  <c r="P222" i="13"/>
  <c r="R224" i="16" s="1"/>
  <c r="Q222" i="13"/>
  <c r="S224" i="16" s="1"/>
  <c r="R222" i="13"/>
  <c r="T224" i="16" s="1"/>
  <c r="S222" i="13"/>
  <c r="U224" i="16" s="1"/>
  <c r="T222" i="13"/>
  <c r="V224" i="16" s="1"/>
  <c r="U222" i="13"/>
  <c r="W224" i="16" s="1"/>
  <c r="V222" i="13"/>
  <c r="X224" i="16" s="1"/>
  <c r="W222" i="13"/>
  <c r="Y224" i="16" s="1"/>
  <c r="X222" i="13"/>
  <c r="Z224" i="16" s="1"/>
  <c r="Y222" i="13"/>
  <c r="AA224" i="16" s="1"/>
  <c r="Z222" i="13"/>
  <c r="AB224" i="16" s="1"/>
  <c r="C223" i="13"/>
  <c r="D223" i="13"/>
  <c r="F225" i="16" s="1"/>
  <c r="E223" i="13"/>
  <c r="F223" i="13"/>
  <c r="H225" i="16" s="1"/>
  <c r="G223" i="13"/>
  <c r="I225" i="16" s="1"/>
  <c r="H223" i="13"/>
  <c r="J225" i="16" s="1"/>
  <c r="I223" i="13"/>
  <c r="K225" i="16" s="1"/>
  <c r="J223" i="13"/>
  <c r="L225" i="16" s="1"/>
  <c r="K223" i="13"/>
  <c r="M225" i="16" s="1"/>
  <c r="L223" i="13"/>
  <c r="N225" i="16" s="1"/>
  <c r="M223" i="13"/>
  <c r="O225" i="16" s="1"/>
  <c r="N223" i="13"/>
  <c r="P225" i="16" s="1"/>
  <c r="O223" i="13"/>
  <c r="Q225" i="16" s="1"/>
  <c r="P223" i="13"/>
  <c r="R225" i="16" s="1"/>
  <c r="Q223" i="13"/>
  <c r="S225" i="16" s="1"/>
  <c r="R223" i="13"/>
  <c r="T225" i="16" s="1"/>
  <c r="S223" i="13"/>
  <c r="U225" i="16" s="1"/>
  <c r="T223" i="13"/>
  <c r="V225" i="16" s="1"/>
  <c r="U223" i="13"/>
  <c r="W225" i="16" s="1"/>
  <c r="V223" i="13"/>
  <c r="X225" i="16" s="1"/>
  <c r="W223" i="13"/>
  <c r="Y225" i="16" s="1"/>
  <c r="X223" i="13"/>
  <c r="Z225" i="16" s="1"/>
  <c r="Y223" i="13"/>
  <c r="AA225" i="16" s="1"/>
  <c r="Z223" i="13"/>
  <c r="AB225" i="16" s="1"/>
  <c r="C224" i="13"/>
  <c r="D224" i="13"/>
  <c r="F226" i="16" s="1"/>
  <c r="E224" i="13"/>
  <c r="F224" i="13"/>
  <c r="H226" i="16" s="1"/>
  <c r="G224" i="13"/>
  <c r="I226" i="16" s="1"/>
  <c r="H224" i="13"/>
  <c r="J226" i="16" s="1"/>
  <c r="I224" i="13"/>
  <c r="K226" i="16" s="1"/>
  <c r="J224" i="13"/>
  <c r="L226" i="16" s="1"/>
  <c r="K224" i="13"/>
  <c r="M226" i="16" s="1"/>
  <c r="L224" i="13"/>
  <c r="N226" i="16" s="1"/>
  <c r="M224" i="13"/>
  <c r="O226" i="16" s="1"/>
  <c r="N224" i="13"/>
  <c r="P226" i="16" s="1"/>
  <c r="O224" i="13"/>
  <c r="Q226" i="16" s="1"/>
  <c r="P224" i="13"/>
  <c r="R226" i="16" s="1"/>
  <c r="Q224" i="13"/>
  <c r="S226" i="16" s="1"/>
  <c r="R224" i="13"/>
  <c r="T226" i="16" s="1"/>
  <c r="S224" i="13"/>
  <c r="U226" i="16" s="1"/>
  <c r="T224" i="13"/>
  <c r="V226" i="16" s="1"/>
  <c r="U224" i="13"/>
  <c r="W226" i="16" s="1"/>
  <c r="V224" i="13"/>
  <c r="X226" i="16" s="1"/>
  <c r="W224" i="13"/>
  <c r="Y226" i="16" s="1"/>
  <c r="X224" i="13"/>
  <c r="Z226" i="16" s="1"/>
  <c r="Y224" i="13"/>
  <c r="AA226" i="16" s="1"/>
  <c r="Z224" i="13"/>
  <c r="AB226" i="16" s="1"/>
  <c r="C225" i="13"/>
  <c r="D225" i="13"/>
  <c r="F227" i="16" s="1"/>
  <c r="E225" i="13"/>
  <c r="F225" i="13"/>
  <c r="H227" i="16" s="1"/>
  <c r="G225" i="13"/>
  <c r="I227" i="16" s="1"/>
  <c r="H225" i="13"/>
  <c r="J227" i="16" s="1"/>
  <c r="I225" i="13"/>
  <c r="K227" i="16" s="1"/>
  <c r="J225" i="13"/>
  <c r="L227" i="16" s="1"/>
  <c r="K225" i="13"/>
  <c r="M227" i="16" s="1"/>
  <c r="L225" i="13"/>
  <c r="N227" i="16" s="1"/>
  <c r="M225" i="13"/>
  <c r="O227" i="16" s="1"/>
  <c r="N225" i="13"/>
  <c r="P227" i="16" s="1"/>
  <c r="O225" i="13"/>
  <c r="Q227" i="16" s="1"/>
  <c r="P225" i="13"/>
  <c r="R227" i="16" s="1"/>
  <c r="Q225" i="13"/>
  <c r="S227" i="16" s="1"/>
  <c r="R225" i="13"/>
  <c r="T227" i="16" s="1"/>
  <c r="S225" i="13"/>
  <c r="U227" i="16" s="1"/>
  <c r="T225" i="13"/>
  <c r="V227" i="16" s="1"/>
  <c r="U225" i="13"/>
  <c r="W227" i="16" s="1"/>
  <c r="V225" i="13"/>
  <c r="X227" i="16" s="1"/>
  <c r="W225" i="13"/>
  <c r="Y227" i="16" s="1"/>
  <c r="X225" i="13"/>
  <c r="Z227" i="16" s="1"/>
  <c r="Y225" i="13"/>
  <c r="AA227" i="16" s="1"/>
  <c r="Z225" i="13"/>
  <c r="AB227" i="16" s="1"/>
  <c r="C226" i="13"/>
  <c r="D226" i="13"/>
  <c r="F228" i="16" s="1"/>
  <c r="E226" i="13"/>
  <c r="F226" i="13"/>
  <c r="H228" i="16" s="1"/>
  <c r="G226" i="13"/>
  <c r="I228" i="16" s="1"/>
  <c r="H226" i="13"/>
  <c r="J228" i="16" s="1"/>
  <c r="I226" i="13"/>
  <c r="K228" i="16" s="1"/>
  <c r="J226" i="13"/>
  <c r="L228" i="16" s="1"/>
  <c r="K226" i="13"/>
  <c r="M228" i="16" s="1"/>
  <c r="L226" i="13"/>
  <c r="N228" i="16" s="1"/>
  <c r="M226" i="13"/>
  <c r="O228" i="16" s="1"/>
  <c r="N226" i="13"/>
  <c r="P228" i="16" s="1"/>
  <c r="O226" i="13"/>
  <c r="Q228" i="16" s="1"/>
  <c r="P226" i="13"/>
  <c r="R228" i="16" s="1"/>
  <c r="Q226" i="13"/>
  <c r="S228" i="16" s="1"/>
  <c r="R226" i="13"/>
  <c r="T228" i="16" s="1"/>
  <c r="S226" i="13"/>
  <c r="U228" i="16" s="1"/>
  <c r="T226" i="13"/>
  <c r="V228" i="16" s="1"/>
  <c r="U226" i="13"/>
  <c r="W228" i="16" s="1"/>
  <c r="V226" i="13"/>
  <c r="X228" i="16" s="1"/>
  <c r="W226" i="13"/>
  <c r="Y228" i="16" s="1"/>
  <c r="X226" i="13"/>
  <c r="Z228" i="16" s="1"/>
  <c r="Y226" i="13"/>
  <c r="AA228" i="16" s="1"/>
  <c r="Z226" i="13"/>
  <c r="AB228" i="16" s="1"/>
  <c r="C227" i="13"/>
  <c r="D227" i="13"/>
  <c r="F229" i="16" s="1"/>
  <c r="E227" i="13"/>
  <c r="F227" i="13"/>
  <c r="H229" i="16" s="1"/>
  <c r="G227" i="13"/>
  <c r="I229" i="16" s="1"/>
  <c r="H227" i="13"/>
  <c r="J229" i="16" s="1"/>
  <c r="I227" i="13"/>
  <c r="K229" i="16" s="1"/>
  <c r="J227" i="13"/>
  <c r="L229" i="16" s="1"/>
  <c r="K227" i="13"/>
  <c r="M229" i="16" s="1"/>
  <c r="L227" i="13"/>
  <c r="N229" i="16" s="1"/>
  <c r="M227" i="13"/>
  <c r="O229" i="16" s="1"/>
  <c r="N227" i="13"/>
  <c r="P229" i="16" s="1"/>
  <c r="O227" i="13"/>
  <c r="Q229" i="16" s="1"/>
  <c r="P227" i="13"/>
  <c r="R229" i="16" s="1"/>
  <c r="Q227" i="13"/>
  <c r="S229" i="16" s="1"/>
  <c r="R227" i="13"/>
  <c r="T229" i="16" s="1"/>
  <c r="S227" i="13"/>
  <c r="U229" i="16" s="1"/>
  <c r="T227" i="13"/>
  <c r="V229" i="16" s="1"/>
  <c r="U227" i="13"/>
  <c r="W229" i="16" s="1"/>
  <c r="V227" i="13"/>
  <c r="X229" i="16" s="1"/>
  <c r="W227" i="13"/>
  <c r="Y229" i="16" s="1"/>
  <c r="X227" i="13"/>
  <c r="Z229" i="16" s="1"/>
  <c r="Y227" i="13"/>
  <c r="AA229" i="16" s="1"/>
  <c r="Z227" i="13"/>
  <c r="AB229" i="16" s="1"/>
  <c r="C228" i="13"/>
  <c r="D228" i="13"/>
  <c r="F230" i="16" s="1"/>
  <c r="E228" i="13"/>
  <c r="F228" i="13"/>
  <c r="H230" i="16" s="1"/>
  <c r="G228" i="13"/>
  <c r="I230" i="16" s="1"/>
  <c r="H228" i="13"/>
  <c r="J230" i="16" s="1"/>
  <c r="I228" i="13"/>
  <c r="K230" i="16" s="1"/>
  <c r="J228" i="13"/>
  <c r="L230" i="16" s="1"/>
  <c r="K228" i="13"/>
  <c r="M230" i="16" s="1"/>
  <c r="L228" i="13"/>
  <c r="N230" i="16" s="1"/>
  <c r="M228" i="13"/>
  <c r="O230" i="16" s="1"/>
  <c r="N228" i="13"/>
  <c r="P230" i="16" s="1"/>
  <c r="O228" i="13"/>
  <c r="Q230" i="16" s="1"/>
  <c r="P228" i="13"/>
  <c r="R230" i="16" s="1"/>
  <c r="Q228" i="13"/>
  <c r="S230" i="16" s="1"/>
  <c r="R228" i="13"/>
  <c r="T230" i="16" s="1"/>
  <c r="S228" i="13"/>
  <c r="U230" i="16" s="1"/>
  <c r="T228" i="13"/>
  <c r="V230" i="16" s="1"/>
  <c r="U228" i="13"/>
  <c r="W230" i="16" s="1"/>
  <c r="V228" i="13"/>
  <c r="X230" i="16" s="1"/>
  <c r="W228" i="13"/>
  <c r="Y230" i="16" s="1"/>
  <c r="X228" i="13"/>
  <c r="Z230" i="16" s="1"/>
  <c r="Y228" i="13"/>
  <c r="AA230" i="16" s="1"/>
  <c r="Z228" i="13"/>
  <c r="AB230" i="16" s="1"/>
  <c r="C229" i="13"/>
  <c r="D229" i="13"/>
  <c r="F231" i="16" s="1"/>
  <c r="E229" i="13"/>
  <c r="F229" i="13"/>
  <c r="H231" i="16" s="1"/>
  <c r="G229" i="13"/>
  <c r="I231" i="16" s="1"/>
  <c r="H229" i="13"/>
  <c r="J231" i="16" s="1"/>
  <c r="I229" i="13"/>
  <c r="K231" i="16" s="1"/>
  <c r="J229" i="13"/>
  <c r="L231" i="16" s="1"/>
  <c r="K229" i="13"/>
  <c r="M231" i="16" s="1"/>
  <c r="L229" i="13"/>
  <c r="N231" i="16" s="1"/>
  <c r="M229" i="13"/>
  <c r="O231" i="16" s="1"/>
  <c r="N229" i="13"/>
  <c r="P231" i="16" s="1"/>
  <c r="O229" i="13"/>
  <c r="Q231" i="16" s="1"/>
  <c r="P229" i="13"/>
  <c r="R231" i="16" s="1"/>
  <c r="Q229" i="13"/>
  <c r="S231" i="16" s="1"/>
  <c r="R229" i="13"/>
  <c r="T231" i="16" s="1"/>
  <c r="S229" i="13"/>
  <c r="U231" i="16" s="1"/>
  <c r="T229" i="13"/>
  <c r="V231" i="16" s="1"/>
  <c r="U229" i="13"/>
  <c r="W231" i="16" s="1"/>
  <c r="V229" i="13"/>
  <c r="X231" i="16" s="1"/>
  <c r="W229" i="13"/>
  <c r="Y231" i="16" s="1"/>
  <c r="X229" i="13"/>
  <c r="Z231" i="16" s="1"/>
  <c r="Y229" i="13"/>
  <c r="AA231" i="16" s="1"/>
  <c r="Z229" i="13"/>
  <c r="AB231" i="16" s="1"/>
  <c r="C230" i="13"/>
  <c r="D230" i="13"/>
  <c r="F232" i="16" s="1"/>
  <c r="E230" i="13"/>
  <c r="F230" i="13"/>
  <c r="H232" i="16" s="1"/>
  <c r="G230" i="13"/>
  <c r="I232" i="16" s="1"/>
  <c r="H230" i="13"/>
  <c r="J232" i="16" s="1"/>
  <c r="I230" i="13"/>
  <c r="K232" i="16" s="1"/>
  <c r="J230" i="13"/>
  <c r="L232" i="16" s="1"/>
  <c r="K230" i="13"/>
  <c r="M232" i="16" s="1"/>
  <c r="L230" i="13"/>
  <c r="N232" i="16" s="1"/>
  <c r="M230" i="13"/>
  <c r="O232" i="16" s="1"/>
  <c r="N230" i="13"/>
  <c r="P232" i="16" s="1"/>
  <c r="O230" i="13"/>
  <c r="Q232" i="16" s="1"/>
  <c r="P230" i="13"/>
  <c r="R232" i="16" s="1"/>
  <c r="Q230" i="13"/>
  <c r="S232" i="16" s="1"/>
  <c r="R230" i="13"/>
  <c r="T232" i="16" s="1"/>
  <c r="S230" i="13"/>
  <c r="U232" i="16" s="1"/>
  <c r="T230" i="13"/>
  <c r="V232" i="16" s="1"/>
  <c r="U230" i="13"/>
  <c r="W232" i="16" s="1"/>
  <c r="V230" i="13"/>
  <c r="X232" i="16" s="1"/>
  <c r="W230" i="13"/>
  <c r="Y232" i="16" s="1"/>
  <c r="X230" i="13"/>
  <c r="Z232" i="16" s="1"/>
  <c r="Y230" i="13"/>
  <c r="AA232" i="16" s="1"/>
  <c r="Z230" i="13"/>
  <c r="AB232" i="16" s="1"/>
  <c r="C231" i="13"/>
  <c r="D231" i="13"/>
  <c r="F233" i="16" s="1"/>
  <c r="E231" i="13"/>
  <c r="F231" i="13"/>
  <c r="H233" i="16" s="1"/>
  <c r="G231" i="13"/>
  <c r="I233" i="16" s="1"/>
  <c r="H231" i="13"/>
  <c r="J233" i="16" s="1"/>
  <c r="I231" i="13"/>
  <c r="K233" i="16" s="1"/>
  <c r="J231" i="13"/>
  <c r="L233" i="16" s="1"/>
  <c r="K231" i="13"/>
  <c r="M233" i="16" s="1"/>
  <c r="L231" i="13"/>
  <c r="N233" i="16" s="1"/>
  <c r="M231" i="13"/>
  <c r="O233" i="16" s="1"/>
  <c r="N231" i="13"/>
  <c r="P233" i="16" s="1"/>
  <c r="O231" i="13"/>
  <c r="Q233" i="16" s="1"/>
  <c r="P231" i="13"/>
  <c r="R233" i="16" s="1"/>
  <c r="Q231" i="13"/>
  <c r="S233" i="16" s="1"/>
  <c r="R231" i="13"/>
  <c r="T233" i="16" s="1"/>
  <c r="S231" i="13"/>
  <c r="U233" i="16" s="1"/>
  <c r="T231" i="13"/>
  <c r="V233" i="16" s="1"/>
  <c r="U231" i="13"/>
  <c r="W233" i="16" s="1"/>
  <c r="V231" i="13"/>
  <c r="X233" i="16" s="1"/>
  <c r="W231" i="13"/>
  <c r="Y233" i="16" s="1"/>
  <c r="X231" i="13"/>
  <c r="Z233" i="16" s="1"/>
  <c r="Y231" i="13"/>
  <c r="AA233" i="16" s="1"/>
  <c r="Z231" i="13"/>
  <c r="AB233" i="16" s="1"/>
  <c r="C232" i="13"/>
  <c r="D232" i="13"/>
  <c r="F234" i="16" s="1"/>
  <c r="E232" i="13"/>
  <c r="F232" i="13"/>
  <c r="H234" i="16" s="1"/>
  <c r="G232" i="13"/>
  <c r="I234" i="16" s="1"/>
  <c r="H232" i="13"/>
  <c r="J234" i="16" s="1"/>
  <c r="I232" i="13"/>
  <c r="K234" i="16" s="1"/>
  <c r="J232" i="13"/>
  <c r="L234" i="16" s="1"/>
  <c r="K232" i="13"/>
  <c r="M234" i="16" s="1"/>
  <c r="L232" i="13"/>
  <c r="N234" i="16" s="1"/>
  <c r="M232" i="13"/>
  <c r="O234" i="16" s="1"/>
  <c r="N232" i="13"/>
  <c r="P234" i="16" s="1"/>
  <c r="O232" i="13"/>
  <c r="Q234" i="16" s="1"/>
  <c r="P232" i="13"/>
  <c r="R234" i="16" s="1"/>
  <c r="Q232" i="13"/>
  <c r="S234" i="16" s="1"/>
  <c r="R232" i="13"/>
  <c r="T234" i="16" s="1"/>
  <c r="S232" i="13"/>
  <c r="U234" i="16" s="1"/>
  <c r="T232" i="13"/>
  <c r="V234" i="16" s="1"/>
  <c r="U232" i="13"/>
  <c r="W234" i="16" s="1"/>
  <c r="V232" i="13"/>
  <c r="X234" i="16" s="1"/>
  <c r="W232" i="13"/>
  <c r="Y234" i="16" s="1"/>
  <c r="X232" i="13"/>
  <c r="Z234" i="16" s="1"/>
  <c r="Y232" i="13"/>
  <c r="AA234" i="16" s="1"/>
  <c r="Z232" i="13"/>
  <c r="AB234" i="16" s="1"/>
  <c r="C233" i="13"/>
  <c r="D233" i="13"/>
  <c r="F235" i="16" s="1"/>
  <c r="E233" i="13"/>
  <c r="F233" i="13"/>
  <c r="H235" i="16" s="1"/>
  <c r="G233" i="13"/>
  <c r="I235" i="16" s="1"/>
  <c r="H233" i="13"/>
  <c r="J235" i="16" s="1"/>
  <c r="I233" i="13"/>
  <c r="K235" i="16" s="1"/>
  <c r="J233" i="13"/>
  <c r="L235" i="16" s="1"/>
  <c r="K233" i="13"/>
  <c r="M235" i="16" s="1"/>
  <c r="L233" i="13"/>
  <c r="N235" i="16" s="1"/>
  <c r="M233" i="13"/>
  <c r="O235" i="16" s="1"/>
  <c r="N233" i="13"/>
  <c r="P235" i="16" s="1"/>
  <c r="O233" i="13"/>
  <c r="Q235" i="16" s="1"/>
  <c r="P233" i="13"/>
  <c r="R235" i="16" s="1"/>
  <c r="Q233" i="13"/>
  <c r="S235" i="16" s="1"/>
  <c r="R233" i="13"/>
  <c r="T235" i="16" s="1"/>
  <c r="S233" i="13"/>
  <c r="U235" i="16" s="1"/>
  <c r="T233" i="13"/>
  <c r="V235" i="16" s="1"/>
  <c r="U233" i="13"/>
  <c r="W235" i="16" s="1"/>
  <c r="V233" i="13"/>
  <c r="X235" i="16" s="1"/>
  <c r="W233" i="13"/>
  <c r="Y235" i="16" s="1"/>
  <c r="X233" i="13"/>
  <c r="Z235" i="16" s="1"/>
  <c r="Y233" i="13"/>
  <c r="AA235" i="16" s="1"/>
  <c r="Z233" i="13"/>
  <c r="AB235" i="16" s="1"/>
  <c r="C234" i="13"/>
  <c r="D234" i="13"/>
  <c r="F236" i="16" s="1"/>
  <c r="E234" i="13"/>
  <c r="F234" i="13"/>
  <c r="H236" i="16" s="1"/>
  <c r="G234" i="13"/>
  <c r="I236" i="16" s="1"/>
  <c r="H234" i="13"/>
  <c r="J236" i="16" s="1"/>
  <c r="I234" i="13"/>
  <c r="K236" i="16" s="1"/>
  <c r="J234" i="13"/>
  <c r="L236" i="16" s="1"/>
  <c r="K234" i="13"/>
  <c r="M236" i="16" s="1"/>
  <c r="L234" i="13"/>
  <c r="N236" i="16" s="1"/>
  <c r="M234" i="13"/>
  <c r="O236" i="16" s="1"/>
  <c r="N234" i="13"/>
  <c r="P236" i="16" s="1"/>
  <c r="O234" i="13"/>
  <c r="Q236" i="16" s="1"/>
  <c r="P234" i="13"/>
  <c r="R236" i="16" s="1"/>
  <c r="Q234" i="13"/>
  <c r="S236" i="16" s="1"/>
  <c r="R234" i="13"/>
  <c r="T236" i="16" s="1"/>
  <c r="S234" i="13"/>
  <c r="U236" i="16" s="1"/>
  <c r="T234" i="13"/>
  <c r="V236" i="16" s="1"/>
  <c r="U234" i="13"/>
  <c r="W236" i="16" s="1"/>
  <c r="V234" i="13"/>
  <c r="X236" i="16" s="1"/>
  <c r="W234" i="13"/>
  <c r="Y236" i="16" s="1"/>
  <c r="X234" i="13"/>
  <c r="Z236" i="16" s="1"/>
  <c r="Y234" i="13"/>
  <c r="AA236" i="16" s="1"/>
  <c r="Z234" i="13"/>
  <c r="AB236" i="16" s="1"/>
  <c r="C235" i="13"/>
  <c r="D235" i="13"/>
  <c r="F237" i="16" s="1"/>
  <c r="E235" i="13"/>
  <c r="F235" i="13"/>
  <c r="H237" i="16" s="1"/>
  <c r="G235" i="13"/>
  <c r="I237" i="16" s="1"/>
  <c r="H235" i="13"/>
  <c r="J237" i="16" s="1"/>
  <c r="I235" i="13"/>
  <c r="K237" i="16" s="1"/>
  <c r="J235" i="13"/>
  <c r="L237" i="16" s="1"/>
  <c r="K235" i="13"/>
  <c r="M237" i="16" s="1"/>
  <c r="L235" i="13"/>
  <c r="N237" i="16" s="1"/>
  <c r="M235" i="13"/>
  <c r="O237" i="16" s="1"/>
  <c r="N235" i="13"/>
  <c r="P237" i="16" s="1"/>
  <c r="O235" i="13"/>
  <c r="Q237" i="16" s="1"/>
  <c r="P235" i="13"/>
  <c r="R237" i="16" s="1"/>
  <c r="Q235" i="13"/>
  <c r="S237" i="16" s="1"/>
  <c r="R235" i="13"/>
  <c r="T237" i="16" s="1"/>
  <c r="S235" i="13"/>
  <c r="U237" i="16" s="1"/>
  <c r="T235" i="13"/>
  <c r="V237" i="16" s="1"/>
  <c r="U235" i="13"/>
  <c r="W237" i="16" s="1"/>
  <c r="V235" i="13"/>
  <c r="X237" i="16" s="1"/>
  <c r="W235" i="13"/>
  <c r="Y237" i="16" s="1"/>
  <c r="X235" i="13"/>
  <c r="Z237" i="16" s="1"/>
  <c r="Y235" i="13"/>
  <c r="AA237" i="16" s="1"/>
  <c r="Z235" i="13"/>
  <c r="AB237" i="16" s="1"/>
  <c r="C236" i="13"/>
  <c r="D236" i="13"/>
  <c r="F238" i="16" s="1"/>
  <c r="E236" i="13"/>
  <c r="F236" i="13"/>
  <c r="H238" i="16" s="1"/>
  <c r="G236" i="13"/>
  <c r="I238" i="16" s="1"/>
  <c r="H236" i="13"/>
  <c r="J238" i="16" s="1"/>
  <c r="I236" i="13"/>
  <c r="K238" i="16" s="1"/>
  <c r="J236" i="13"/>
  <c r="L238" i="16" s="1"/>
  <c r="K236" i="13"/>
  <c r="M238" i="16" s="1"/>
  <c r="L236" i="13"/>
  <c r="N238" i="16" s="1"/>
  <c r="M236" i="13"/>
  <c r="O238" i="16" s="1"/>
  <c r="N236" i="13"/>
  <c r="P238" i="16" s="1"/>
  <c r="O236" i="13"/>
  <c r="Q238" i="16" s="1"/>
  <c r="P236" i="13"/>
  <c r="R238" i="16" s="1"/>
  <c r="Q236" i="13"/>
  <c r="S238" i="16" s="1"/>
  <c r="R236" i="13"/>
  <c r="T238" i="16" s="1"/>
  <c r="S236" i="13"/>
  <c r="U238" i="16" s="1"/>
  <c r="T236" i="13"/>
  <c r="V238" i="16" s="1"/>
  <c r="U236" i="13"/>
  <c r="W238" i="16" s="1"/>
  <c r="V236" i="13"/>
  <c r="X238" i="16" s="1"/>
  <c r="W236" i="13"/>
  <c r="Y238" i="16" s="1"/>
  <c r="X236" i="13"/>
  <c r="Z238" i="16" s="1"/>
  <c r="Y236" i="13"/>
  <c r="AA238" i="16" s="1"/>
  <c r="Z236" i="13"/>
  <c r="AB238" i="16" s="1"/>
  <c r="C237" i="13"/>
  <c r="D237" i="13"/>
  <c r="F239" i="16" s="1"/>
  <c r="E237" i="13"/>
  <c r="F237" i="13"/>
  <c r="H239" i="16" s="1"/>
  <c r="G237" i="13"/>
  <c r="I239" i="16" s="1"/>
  <c r="H237" i="13"/>
  <c r="J239" i="16" s="1"/>
  <c r="I237" i="13"/>
  <c r="K239" i="16" s="1"/>
  <c r="J237" i="13"/>
  <c r="L239" i="16" s="1"/>
  <c r="K237" i="13"/>
  <c r="M239" i="16" s="1"/>
  <c r="L237" i="13"/>
  <c r="N239" i="16" s="1"/>
  <c r="M237" i="13"/>
  <c r="O239" i="16" s="1"/>
  <c r="N237" i="13"/>
  <c r="P239" i="16" s="1"/>
  <c r="O237" i="13"/>
  <c r="Q239" i="16" s="1"/>
  <c r="P237" i="13"/>
  <c r="R239" i="16" s="1"/>
  <c r="Q237" i="13"/>
  <c r="S239" i="16" s="1"/>
  <c r="R237" i="13"/>
  <c r="T239" i="16" s="1"/>
  <c r="S237" i="13"/>
  <c r="U239" i="16" s="1"/>
  <c r="T237" i="13"/>
  <c r="V239" i="16" s="1"/>
  <c r="U237" i="13"/>
  <c r="W239" i="16" s="1"/>
  <c r="V237" i="13"/>
  <c r="X239" i="16" s="1"/>
  <c r="W237" i="13"/>
  <c r="Y239" i="16" s="1"/>
  <c r="X237" i="13"/>
  <c r="Z239" i="16" s="1"/>
  <c r="Y237" i="13"/>
  <c r="AA239" i="16" s="1"/>
  <c r="Z237" i="13"/>
  <c r="AB239" i="16" s="1"/>
  <c r="C238" i="13"/>
  <c r="D238" i="13"/>
  <c r="F240" i="16" s="1"/>
  <c r="E238" i="13"/>
  <c r="F238" i="13"/>
  <c r="H240" i="16" s="1"/>
  <c r="G238" i="13"/>
  <c r="I240" i="16" s="1"/>
  <c r="H238" i="13"/>
  <c r="J240" i="16" s="1"/>
  <c r="I238" i="13"/>
  <c r="K240" i="16" s="1"/>
  <c r="J238" i="13"/>
  <c r="L240" i="16" s="1"/>
  <c r="K238" i="13"/>
  <c r="M240" i="16" s="1"/>
  <c r="L238" i="13"/>
  <c r="N240" i="16" s="1"/>
  <c r="M238" i="13"/>
  <c r="O240" i="16" s="1"/>
  <c r="N238" i="13"/>
  <c r="P240" i="16" s="1"/>
  <c r="O238" i="13"/>
  <c r="Q240" i="16" s="1"/>
  <c r="P238" i="13"/>
  <c r="R240" i="16" s="1"/>
  <c r="Q238" i="13"/>
  <c r="S240" i="16" s="1"/>
  <c r="R238" i="13"/>
  <c r="T240" i="16" s="1"/>
  <c r="S238" i="13"/>
  <c r="U240" i="16" s="1"/>
  <c r="T238" i="13"/>
  <c r="V240" i="16" s="1"/>
  <c r="U238" i="13"/>
  <c r="W240" i="16" s="1"/>
  <c r="V238" i="13"/>
  <c r="X240" i="16" s="1"/>
  <c r="W238" i="13"/>
  <c r="Y240" i="16" s="1"/>
  <c r="X238" i="13"/>
  <c r="Z240" i="16" s="1"/>
  <c r="Y238" i="13"/>
  <c r="AA240" i="16" s="1"/>
  <c r="Z238" i="13"/>
  <c r="AB240" i="16" s="1"/>
  <c r="C239" i="13"/>
  <c r="D239" i="13"/>
  <c r="F241" i="16" s="1"/>
  <c r="E239" i="13"/>
  <c r="F239" i="13"/>
  <c r="H241" i="16" s="1"/>
  <c r="G239" i="13"/>
  <c r="I241" i="16" s="1"/>
  <c r="H239" i="13"/>
  <c r="J241" i="16" s="1"/>
  <c r="I239" i="13"/>
  <c r="K241" i="16" s="1"/>
  <c r="J239" i="13"/>
  <c r="L241" i="16" s="1"/>
  <c r="K239" i="13"/>
  <c r="M241" i="16" s="1"/>
  <c r="L239" i="13"/>
  <c r="N241" i="16" s="1"/>
  <c r="M239" i="13"/>
  <c r="O241" i="16" s="1"/>
  <c r="N239" i="13"/>
  <c r="P241" i="16" s="1"/>
  <c r="O239" i="13"/>
  <c r="Q241" i="16" s="1"/>
  <c r="P239" i="13"/>
  <c r="R241" i="16" s="1"/>
  <c r="Q239" i="13"/>
  <c r="S241" i="16" s="1"/>
  <c r="R239" i="13"/>
  <c r="T241" i="16" s="1"/>
  <c r="S239" i="13"/>
  <c r="U241" i="16" s="1"/>
  <c r="T239" i="13"/>
  <c r="V241" i="16" s="1"/>
  <c r="U239" i="13"/>
  <c r="W241" i="16" s="1"/>
  <c r="V239" i="13"/>
  <c r="X241" i="16" s="1"/>
  <c r="W239" i="13"/>
  <c r="Y241" i="16" s="1"/>
  <c r="X239" i="13"/>
  <c r="Z241" i="16" s="1"/>
  <c r="Y239" i="13"/>
  <c r="AA241" i="16" s="1"/>
  <c r="Z239" i="13"/>
  <c r="AB241" i="16" s="1"/>
  <c r="C240" i="13"/>
  <c r="D240" i="13"/>
  <c r="F242" i="16" s="1"/>
  <c r="E240" i="13"/>
  <c r="F240" i="13"/>
  <c r="H242" i="16" s="1"/>
  <c r="G240" i="13"/>
  <c r="I242" i="16" s="1"/>
  <c r="H240" i="13"/>
  <c r="J242" i="16" s="1"/>
  <c r="I240" i="13"/>
  <c r="K242" i="16" s="1"/>
  <c r="J240" i="13"/>
  <c r="L242" i="16" s="1"/>
  <c r="K240" i="13"/>
  <c r="M242" i="16" s="1"/>
  <c r="L240" i="13"/>
  <c r="N242" i="16" s="1"/>
  <c r="M240" i="13"/>
  <c r="O242" i="16" s="1"/>
  <c r="N240" i="13"/>
  <c r="P242" i="16" s="1"/>
  <c r="O240" i="13"/>
  <c r="Q242" i="16" s="1"/>
  <c r="P240" i="13"/>
  <c r="R242" i="16" s="1"/>
  <c r="Q240" i="13"/>
  <c r="S242" i="16" s="1"/>
  <c r="R240" i="13"/>
  <c r="T242" i="16" s="1"/>
  <c r="S240" i="13"/>
  <c r="U242" i="16" s="1"/>
  <c r="T240" i="13"/>
  <c r="V242" i="16" s="1"/>
  <c r="U240" i="13"/>
  <c r="W242" i="16" s="1"/>
  <c r="V240" i="13"/>
  <c r="X242" i="16" s="1"/>
  <c r="W240" i="13"/>
  <c r="Y242" i="16" s="1"/>
  <c r="X240" i="13"/>
  <c r="Z242" i="16" s="1"/>
  <c r="Y240" i="13"/>
  <c r="AA242" i="16" s="1"/>
  <c r="Z240" i="13"/>
  <c r="AB242" i="16" s="1"/>
  <c r="C241" i="13"/>
  <c r="D241" i="13"/>
  <c r="F243" i="16" s="1"/>
  <c r="E241" i="13"/>
  <c r="F241" i="13"/>
  <c r="H243" i="16" s="1"/>
  <c r="G241" i="13"/>
  <c r="I243" i="16" s="1"/>
  <c r="H241" i="13"/>
  <c r="J243" i="16" s="1"/>
  <c r="I241" i="13"/>
  <c r="K243" i="16" s="1"/>
  <c r="J241" i="13"/>
  <c r="L243" i="16" s="1"/>
  <c r="K241" i="13"/>
  <c r="M243" i="16" s="1"/>
  <c r="L241" i="13"/>
  <c r="N243" i="16" s="1"/>
  <c r="M241" i="13"/>
  <c r="O243" i="16" s="1"/>
  <c r="N241" i="13"/>
  <c r="P243" i="16" s="1"/>
  <c r="O241" i="13"/>
  <c r="Q243" i="16" s="1"/>
  <c r="P241" i="13"/>
  <c r="R243" i="16" s="1"/>
  <c r="Q241" i="13"/>
  <c r="S243" i="16" s="1"/>
  <c r="R241" i="13"/>
  <c r="T243" i="16" s="1"/>
  <c r="S241" i="13"/>
  <c r="U243" i="16" s="1"/>
  <c r="T241" i="13"/>
  <c r="V243" i="16" s="1"/>
  <c r="U241" i="13"/>
  <c r="W243" i="16" s="1"/>
  <c r="V241" i="13"/>
  <c r="X243" i="16" s="1"/>
  <c r="W241" i="13"/>
  <c r="Y243" i="16" s="1"/>
  <c r="X241" i="13"/>
  <c r="Z243" i="16" s="1"/>
  <c r="Y241" i="13"/>
  <c r="AA243" i="16" s="1"/>
  <c r="Z241" i="13"/>
  <c r="AB243" i="16" s="1"/>
  <c r="C242" i="13"/>
  <c r="D242" i="13"/>
  <c r="F244" i="16" s="1"/>
  <c r="E242" i="13"/>
  <c r="F242" i="13"/>
  <c r="H244" i="16" s="1"/>
  <c r="G242" i="13"/>
  <c r="I244" i="16" s="1"/>
  <c r="H242" i="13"/>
  <c r="J244" i="16" s="1"/>
  <c r="I242" i="13"/>
  <c r="K244" i="16" s="1"/>
  <c r="J242" i="13"/>
  <c r="L244" i="16" s="1"/>
  <c r="K242" i="13"/>
  <c r="M244" i="16" s="1"/>
  <c r="L242" i="13"/>
  <c r="N244" i="16" s="1"/>
  <c r="M242" i="13"/>
  <c r="O244" i="16" s="1"/>
  <c r="N242" i="13"/>
  <c r="P244" i="16" s="1"/>
  <c r="O242" i="13"/>
  <c r="Q244" i="16" s="1"/>
  <c r="P242" i="13"/>
  <c r="R244" i="16" s="1"/>
  <c r="Q242" i="13"/>
  <c r="S244" i="16" s="1"/>
  <c r="R242" i="13"/>
  <c r="T244" i="16" s="1"/>
  <c r="S242" i="13"/>
  <c r="U244" i="16" s="1"/>
  <c r="T242" i="13"/>
  <c r="V244" i="16" s="1"/>
  <c r="U242" i="13"/>
  <c r="W244" i="16" s="1"/>
  <c r="V242" i="13"/>
  <c r="X244" i="16" s="1"/>
  <c r="W242" i="13"/>
  <c r="Y244" i="16" s="1"/>
  <c r="X242" i="13"/>
  <c r="Z244" i="16" s="1"/>
  <c r="Y242" i="13"/>
  <c r="AA244" i="16" s="1"/>
  <c r="Z242" i="13"/>
  <c r="AB244" i="16" s="1"/>
  <c r="C243" i="13"/>
  <c r="D243" i="13"/>
  <c r="F245" i="16" s="1"/>
  <c r="E243" i="13"/>
  <c r="F243" i="13"/>
  <c r="H245" i="16" s="1"/>
  <c r="G243" i="13"/>
  <c r="I245" i="16" s="1"/>
  <c r="H243" i="13"/>
  <c r="J245" i="16" s="1"/>
  <c r="I243" i="13"/>
  <c r="K245" i="16" s="1"/>
  <c r="J243" i="13"/>
  <c r="L245" i="16" s="1"/>
  <c r="K243" i="13"/>
  <c r="M245" i="16" s="1"/>
  <c r="L243" i="13"/>
  <c r="N245" i="16" s="1"/>
  <c r="M243" i="13"/>
  <c r="O245" i="16" s="1"/>
  <c r="N243" i="13"/>
  <c r="P245" i="16" s="1"/>
  <c r="O243" i="13"/>
  <c r="Q245" i="16" s="1"/>
  <c r="P243" i="13"/>
  <c r="R245" i="16" s="1"/>
  <c r="Q243" i="13"/>
  <c r="S245" i="16" s="1"/>
  <c r="R243" i="13"/>
  <c r="T245" i="16" s="1"/>
  <c r="S243" i="13"/>
  <c r="U245" i="16" s="1"/>
  <c r="T243" i="13"/>
  <c r="V245" i="16" s="1"/>
  <c r="U243" i="13"/>
  <c r="W245" i="16" s="1"/>
  <c r="V243" i="13"/>
  <c r="X245" i="16" s="1"/>
  <c r="W243" i="13"/>
  <c r="Y245" i="16" s="1"/>
  <c r="X243" i="13"/>
  <c r="Z245" i="16" s="1"/>
  <c r="Y243" i="13"/>
  <c r="AA245" i="16" s="1"/>
  <c r="Z243" i="13"/>
  <c r="AB245" i="16" s="1"/>
  <c r="C244" i="13"/>
  <c r="D244" i="13"/>
  <c r="F246" i="16" s="1"/>
  <c r="E244" i="13"/>
  <c r="F244" i="13"/>
  <c r="H246" i="16" s="1"/>
  <c r="G244" i="13"/>
  <c r="I246" i="16" s="1"/>
  <c r="H244" i="13"/>
  <c r="J246" i="16" s="1"/>
  <c r="I244" i="13"/>
  <c r="K246" i="16" s="1"/>
  <c r="J244" i="13"/>
  <c r="L246" i="16" s="1"/>
  <c r="K244" i="13"/>
  <c r="M246" i="16" s="1"/>
  <c r="L244" i="13"/>
  <c r="N246" i="16" s="1"/>
  <c r="M244" i="13"/>
  <c r="O246" i="16" s="1"/>
  <c r="N244" i="13"/>
  <c r="P246" i="16" s="1"/>
  <c r="O244" i="13"/>
  <c r="Q246" i="16" s="1"/>
  <c r="P244" i="13"/>
  <c r="R246" i="16" s="1"/>
  <c r="Q244" i="13"/>
  <c r="S246" i="16" s="1"/>
  <c r="R244" i="13"/>
  <c r="T246" i="16" s="1"/>
  <c r="S244" i="13"/>
  <c r="U246" i="16" s="1"/>
  <c r="T244" i="13"/>
  <c r="V246" i="16" s="1"/>
  <c r="U244" i="13"/>
  <c r="W246" i="16" s="1"/>
  <c r="V244" i="13"/>
  <c r="X246" i="16" s="1"/>
  <c r="W244" i="13"/>
  <c r="Y246" i="16" s="1"/>
  <c r="X244" i="13"/>
  <c r="Z246" i="16" s="1"/>
  <c r="Y244" i="13"/>
  <c r="AA246" i="16" s="1"/>
  <c r="Z244" i="13"/>
  <c r="AB246" i="16" s="1"/>
  <c r="C245" i="13"/>
  <c r="D245" i="13"/>
  <c r="F247" i="16" s="1"/>
  <c r="E245" i="13"/>
  <c r="F245" i="13"/>
  <c r="H247" i="16" s="1"/>
  <c r="G245" i="13"/>
  <c r="I247" i="16" s="1"/>
  <c r="H245" i="13"/>
  <c r="J247" i="16" s="1"/>
  <c r="I245" i="13"/>
  <c r="K247" i="16" s="1"/>
  <c r="J245" i="13"/>
  <c r="L247" i="16" s="1"/>
  <c r="K245" i="13"/>
  <c r="M247" i="16" s="1"/>
  <c r="L245" i="13"/>
  <c r="N247" i="16" s="1"/>
  <c r="M245" i="13"/>
  <c r="O247" i="16" s="1"/>
  <c r="N245" i="13"/>
  <c r="P247" i="16" s="1"/>
  <c r="O245" i="13"/>
  <c r="Q247" i="16" s="1"/>
  <c r="P245" i="13"/>
  <c r="R247" i="16" s="1"/>
  <c r="Q245" i="13"/>
  <c r="S247" i="16" s="1"/>
  <c r="R245" i="13"/>
  <c r="T247" i="16" s="1"/>
  <c r="S245" i="13"/>
  <c r="U247" i="16" s="1"/>
  <c r="T245" i="13"/>
  <c r="V247" i="16" s="1"/>
  <c r="U245" i="13"/>
  <c r="W247" i="16" s="1"/>
  <c r="V245" i="13"/>
  <c r="X247" i="16" s="1"/>
  <c r="W245" i="13"/>
  <c r="Y247" i="16" s="1"/>
  <c r="X245" i="13"/>
  <c r="Z247" i="16" s="1"/>
  <c r="Y245" i="13"/>
  <c r="AA247" i="16" s="1"/>
  <c r="Z245" i="13"/>
  <c r="AB247" i="16" s="1"/>
  <c r="C246" i="13"/>
  <c r="D246" i="13"/>
  <c r="F248" i="16" s="1"/>
  <c r="E246" i="13"/>
  <c r="F246" i="13"/>
  <c r="H248" i="16" s="1"/>
  <c r="G246" i="13"/>
  <c r="I248" i="16" s="1"/>
  <c r="H246" i="13"/>
  <c r="J248" i="16" s="1"/>
  <c r="I246" i="13"/>
  <c r="K248" i="16" s="1"/>
  <c r="J246" i="13"/>
  <c r="L248" i="16" s="1"/>
  <c r="K246" i="13"/>
  <c r="M248" i="16" s="1"/>
  <c r="L246" i="13"/>
  <c r="N248" i="16" s="1"/>
  <c r="M246" i="13"/>
  <c r="O248" i="16" s="1"/>
  <c r="N246" i="13"/>
  <c r="P248" i="16" s="1"/>
  <c r="O246" i="13"/>
  <c r="Q248" i="16" s="1"/>
  <c r="P246" i="13"/>
  <c r="R248" i="16" s="1"/>
  <c r="Q246" i="13"/>
  <c r="S248" i="16" s="1"/>
  <c r="R246" i="13"/>
  <c r="T248" i="16" s="1"/>
  <c r="S246" i="13"/>
  <c r="U248" i="16" s="1"/>
  <c r="T246" i="13"/>
  <c r="V248" i="16" s="1"/>
  <c r="U246" i="13"/>
  <c r="W248" i="16" s="1"/>
  <c r="V246" i="13"/>
  <c r="X248" i="16" s="1"/>
  <c r="W246" i="13"/>
  <c r="Y248" i="16" s="1"/>
  <c r="X246" i="13"/>
  <c r="Z248" i="16" s="1"/>
  <c r="Y246" i="13"/>
  <c r="AA248" i="16" s="1"/>
  <c r="Z246" i="13"/>
  <c r="AB248" i="16" s="1"/>
  <c r="C247" i="13"/>
  <c r="D247" i="13"/>
  <c r="F249" i="16" s="1"/>
  <c r="E247" i="13"/>
  <c r="F247" i="13"/>
  <c r="H249" i="16" s="1"/>
  <c r="G247" i="13"/>
  <c r="I249" i="16" s="1"/>
  <c r="H247" i="13"/>
  <c r="J249" i="16" s="1"/>
  <c r="I247" i="13"/>
  <c r="K249" i="16" s="1"/>
  <c r="J247" i="13"/>
  <c r="L249" i="16" s="1"/>
  <c r="K247" i="13"/>
  <c r="M249" i="16" s="1"/>
  <c r="L247" i="13"/>
  <c r="N249" i="16" s="1"/>
  <c r="M247" i="13"/>
  <c r="O249" i="16" s="1"/>
  <c r="N247" i="13"/>
  <c r="P249" i="16" s="1"/>
  <c r="O247" i="13"/>
  <c r="Q249" i="16" s="1"/>
  <c r="P247" i="13"/>
  <c r="R249" i="16" s="1"/>
  <c r="Q247" i="13"/>
  <c r="S249" i="16" s="1"/>
  <c r="R247" i="13"/>
  <c r="T249" i="16" s="1"/>
  <c r="S247" i="13"/>
  <c r="U249" i="16" s="1"/>
  <c r="T247" i="13"/>
  <c r="V249" i="16" s="1"/>
  <c r="U247" i="13"/>
  <c r="W249" i="16" s="1"/>
  <c r="V247" i="13"/>
  <c r="X249" i="16" s="1"/>
  <c r="W247" i="13"/>
  <c r="Y249" i="16" s="1"/>
  <c r="X247" i="13"/>
  <c r="Z249" i="16" s="1"/>
  <c r="Y247" i="13"/>
  <c r="AA249" i="16" s="1"/>
  <c r="Z247" i="13"/>
  <c r="AB249" i="16" s="1"/>
  <c r="C248" i="13"/>
  <c r="D248" i="13"/>
  <c r="F250" i="16" s="1"/>
  <c r="E248" i="13"/>
  <c r="F248" i="13"/>
  <c r="H250" i="16" s="1"/>
  <c r="G248" i="13"/>
  <c r="I250" i="16" s="1"/>
  <c r="H248" i="13"/>
  <c r="J250" i="16" s="1"/>
  <c r="I248" i="13"/>
  <c r="K250" i="16" s="1"/>
  <c r="J248" i="13"/>
  <c r="L250" i="16" s="1"/>
  <c r="K248" i="13"/>
  <c r="M250" i="16" s="1"/>
  <c r="L248" i="13"/>
  <c r="N250" i="16" s="1"/>
  <c r="M248" i="13"/>
  <c r="O250" i="16" s="1"/>
  <c r="N248" i="13"/>
  <c r="P250" i="16" s="1"/>
  <c r="O248" i="13"/>
  <c r="Q250" i="16" s="1"/>
  <c r="P248" i="13"/>
  <c r="R250" i="16" s="1"/>
  <c r="Q248" i="13"/>
  <c r="S250" i="16" s="1"/>
  <c r="R248" i="13"/>
  <c r="T250" i="16" s="1"/>
  <c r="S248" i="13"/>
  <c r="U250" i="16" s="1"/>
  <c r="T248" i="13"/>
  <c r="V250" i="16" s="1"/>
  <c r="U248" i="13"/>
  <c r="W250" i="16" s="1"/>
  <c r="V248" i="13"/>
  <c r="X250" i="16" s="1"/>
  <c r="W248" i="13"/>
  <c r="Y250" i="16" s="1"/>
  <c r="X248" i="13"/>
  <c r="Z250" i="16" s="1"/>
  <c r="Y248" i="13"/>
  <c r="AA250" i="16" s="1"/>
  <c r="Z248" i="13"/>
  <c r="AB250" i="16" s="1"/>
  <c r="C249" i="13"/>
  <c r="D249" i="13"/>
  <c r="F251" i="16" s="1"/>
  <c r="E249" i="13"/>
  <c r="F249" i="13"/>
  <c r="H251" i="16" s="1"/>
  <c r="G249" i="13"/>
  <c r="I251" i="16" s="1"/>
  <c r="H249" i="13"/>
  <c r="J251" i="16" s="1"/>
  <c r="I249" i="13"/>
  <c r="K251" i="16" s="1"/>
  <c r="J249" i="13"/>
  <c r="L251" i="16" s="1"/>
  <c r="K249" i="13"/>
  <c r="M251" i="16" s="1"/>
  <c r="L249" i="13"/>
  <c r="N251" i="16" s="1"/>
  <c r="M249" i="13"/>
  <c r="O251" i="16" s="1"/>
  <c r="N249" i="13"/>
  <c r="P251" i="16" s="1"/>
  <c r="O249" i="13"/>
  <c r="Q251" i="16" s="1"/>
  <c r="P249" i="13"/>
  <c r="R251" i="16" s="1"/>
  <c r="Q249" i="13"/>
  <c r="S251" i="16" s="1"/>
  <c r="R249" i="13"/>
  <c r="T251" i="16" s="1"/>
  <c r="S249" i="13"/>
  <c r="U251" i="16" s="1"/>
  <c r="T249" i="13"/>
  <c r="V251" i="16" s="1"/>
  <c r="U249" i="13"/>
  <c r="W251" i="16" s="1"/>
  <c r="V249" i="13"/>
  <c r="X251" i="16" s="1"/>
  <c r="W249" i="13"/>
  <c r="Y251" i="16" s="1"/>
  <c r="X249" i="13"/>
  <c r="Z251" i="16" s="1"/>
  <c r="Y249" i="13"/>
  <c r="AA251" i="16" s="1"/>
  <c r="Z249" i="13"/>
  <c r="AB251" i="16" s="1"/>
  <c r="C250" i="13"/>
  <c r="D250" i="13"/>
  <c r="F252" i="16" s="1"/>
  <c r="E250" i="13"/>
  <c r="F250" i="13"/>
  <c r="H252" i="16" s="1"/>
  <c r="G250" i="13"/>
  <c r="I252" i="16" s="1"/>
  <c r="H250" i="13"/>
  <c r="J252" i="16" s="1"/>
  <c r="I250" i="13"/>
  <c r="K252" i="16" s="1"/>
  <c r="J250" i="13"/>
  <c r="L252" i="16" s="1"/>
  <c r="K250" i="13"/>
  <c r="M252" i="16" s="1"/>
  <c r="L250" i="13"/>
  <c r="N252" i="16" s="1"/>
  <c r="M250" i="13"/>
  <c r="O252" i="16" s="1"/>
  <c r="N250" i="13"/>
  <c r="P252" i="16" s="1"/>
  <c r="O250" i="13"/>
  <c r="Q252" i="16" s="1"/>
  <c r="P250" i="13"/>
  <c r="R252" i="16" s="1"/>
  <c r="Q250" i="13"/>
  <c r="S252" i="16" s="1"/>
  <c r="R250" i="13"/>
  <c r="T252" i="16" s="1"/>
  <c r="S250" i="13"/>
  <c r="U252" i="16" s="1"/>
  <c r="T250" i="13"/>
  <c r="V252" i="16" s="1"/>
  <c r="U250" i="13"/>
  <c r="W252" i="16" s="1"/>
  <c r="V250" i="13"/>
  <c r="X252" i="16" s="1"/>
  <c r="W250" i="13"/>
  <c r="Y252" i="16" s="1"/>
  <c r="X250" i="13"/>
  <c r="Z252" i="16" s="1"/>
  <c r="Y250" i="13"/>
  <c r="AA252" i="16" s="1"/>
  <c r="Z250" i="13"/>
  <c r="AB252" i="16" s="1"/>
  <c r="C251" i="13"/>
  <c r="D251" i="13"/>
  <c r="F253" i="16" s="1"/>
  <c r="E251" i="13"/>
  <c r="F251" i="13"/>
  <c r="H253" i="16" s="1"/>
  <c r="G251" i="13"/>
  <c r="I253" i="16" s="1"/>
  <c r="H251" i="13"/>
  <c r="J253" i="16" s="1"/>
  <c r="I251" i="13"/>
  <c r="K253" i="16" s="1"/>
  <c r="J251" i="13"/>
  <c r="L253" i="16" s="1"/>
  <c r="K251" i="13"/>
  <c r="M253" i="16" s="1"/>
  <c r="L251" i="13"/>
  <c r="N253" i="16" s="1"/>
  <c r="M251" i="13"/>
  <c r="O253" i="16" s="1"/>
  <c r="N251" i="13"/>
  <c r="P253" i="16" s="1"/>
  <c r="O251" i="13"/>
  <c r="Q253" i="16" s="1"/>
  <c r="P251" i="13"/>
  <c r="R253" i="16" s="1"/>
  <c r="Q251" i="13"/>
  <c r="S253" i="16" s="1"/>
  <c r="R251" i="13"/>
  <c r="T253" i="16" s="1"/>
  <c r="S251" i="13"/>
  <c r="U253" i="16" s="1"/>
  <c r="T251" i="13"/>
  <c r="V253" i="16" s="1"/>
  <c r="U251" i="13"/>
  <c r="W253" i="16" s="1"/>
  <c r="V251" i="13"/>
  <c r="X253" i="16" s="1"/>
  <c r="W251" i="13"/>
  <c r="Y253" i="16" s="1"/>
  <c r="X251" i="13"/>
  <c r="Z253" i="16" s="1"/>
  <c r="Y251" i="13"/>
  <c r="AA253" i="16" s="1"/>
  <c r="Z251" i="13"/>
  <c r="AB253" i="16" s="1"/>
  <c r="C252" i="13"/>
  <c r="D252" i="13"/>
  <c r="F254" i="16" s="1"/>
  <c r="E252" i="13"/>
  <c r="F252" i="13"/>
  <c r="H254" i="16" s="1"/>
  <c r="G252" i="13"/>
  <c r="I254" i="16" s="1"/>
  <c r="H252" i="13"/>
  <c r="J254" i="16" s="1"/>
  <c r="I252" i="13"/>
  <c r="K254" i="16" s="1"/>
  <c r="J252" i="13"/>
  <c r="L254" i="16" s="1"/>
  <c r="K252" i="13"/>
  <c r="M254" i="16" s="1"/>
  <c r="L252" i="13"/>
  <c r="N254" i="16" s="1"/>
  <c r="M252" i="13"/>
  <c r="O254" i="16" s="1"/>
  <c r="N252" i="13"/>
  <c r="P254" i="16" s="1"/>
  <c r="O252" i="13"/>
  <c r="Q254" i="16" s="1"/>
  <c r="P252" i="13"/>
  <c r="R254" i="16" s="1"/>
  <c r="Q252" i="13"/>
  <c r="S254" i="16" s="1"/>
  <c r="R252" i="13"/>
  <c r="T254" i="16" s="1"/>
  <c r="S252" i="13"/>
  <c r="U254" i="16" s="1"/>
  <c r="T252" i="13"/>
  <c r="V254" i="16" s="1"/>
  <c r="U252" i="13"/>
  <c r="W254" i="16" s="1"/>
  <c r="V252" i="13"/>
  <c r="X254" i="16" s="1"/>
  <c r="W252" i="13"/>
  <c r="Y254" i="16" s="1"/>
  <c r="X252" i="13"/>
  <c r="Z254" i="16" s="1"/>
  <c r="Y252" i="13"/>
  <c r="AA254" i="16" s="1"/>
  <c r="Z252" i="13"/>
  <c r="AB254" i="16" s="1"/>
  <c r="C253" i="13"/>
  <c r="D253" i="13"/>
  <c r="F255" i="16" s="1"/>
  <c r="E253" i="13"/>
  <c r="F253" i="13"/>
  <c r="H255" i="16" s="1"/>
  <c r="G253" i="13"/>
  <c r="I255" i="16" s="1"/>
  <c r="H253" i="13"/>
  <c r="J255" i="16" s="1"/>
  <c r="I253" i="13"/>
  <c r="K255" i="16" s="1"/>
  <c r="J253" i="13"/>
  <c r="L255" i="16" s="1"/>
  <c r="K253" i="13"/>
  <c r="M255" i="16" s="1"/>
  <c r="L253" i="13"/>
  <c r="N255" i="16" s="1"/>
  <c r="M253" i="13"/>
  <c r="O255" i="16" s="1"/>
  <c r="N253" i="13"/>
  <c r="P255" i="16" s="1"/>
  <c r="O253" i="13"/>
  <c r="Q255" i="16" s="1"/>
  <c r="P253" i="13"/>
  <c r="R255" i="16" s="1"/>
  <c r="Q253" i="13"/>
  <c r="S255" i="16" s="1"/>
  <c r="R253" i="13"/>
  <c r="T255" i="16" s="1"/>
  <c r="S253" i="13"/>
  <c r="U255" i="16" s="1"/>
  <c r="T253" i="13"/>
  <c r="V255" i="16" s="1"/>
  <c r="U253" i="13"/>
  <c r="W255" i="16" s="1"/>
  <c r="V253" i="13"/>
  <c r="X255" i="16" s="1"/>
  <c r="W253" i="13"/>
  <c r="Y255" i="16" s="1"/>
  <c r="X253" i="13"/>
  <c r="Z255" i="16" s="1"/>
  <c r="Y253" i="13"/>
  <c r="AA255" i="16" s="1"/>
  <c r="Z253" i="13"/>
  <c r="AB255" i="16" s="1"/>
  <c r="C254" i="13"/>
  <c r="D254" i="13"/>
  <c r="F256" i="16" s="1"/>
  <c r="E254" i="13"/>
  <c r="F254" i="13"/>
  <c r="H256" i="16" s="1"/>
  <c r="G254" i="13"/>
  <c r="I256" i="16" s="1"/>
  <c r="H254" i="13"/>
  <c r="J256" i="16" s="1"/>
  <c r="I254" i="13"/>
  <c r="K256" i="16" s="1"/>
  <c r="J254" i="13"/>
  <c r="L256" i="16" s="1"/>
  <c r="K254" i="13"/>
  <c r="M256" i="16" s="1"/>
  <c r="L254" i="13"/>
  <c r="N256" i="16" s="1"/>
  <c r="M254" i="13"/>
  <c r="O256" i="16" s="1"/>
  <c r="N254" i="13"/>
  <c r="P256" i="16" s="1"/>
  <c r="O254" i="13"/>
  <c r="Q256" i="16" s="1"/>
  <c r="P254" i="13"/>
  <c r="R256" i="16" s="1"/>
  <c r="Q254" i="13"/>
  <c r="S256" i="16" s="1"/>
  <c r="R254" i="13"/>
  <c r="T256" i="16" s="1"/>
  <c r="S254" i="13"/>
  <c r="U256" i="16" s="1"/>
  <c r="T254" i="13"/>
  <c r="V256" i="16" s="1"/>
  <c r="U254" i="13"/>
  <c r="W256" i="16" s="1"/>
  <c r="V254" i="13"/>
  <c r="X256" i="16" s="1"/>
  <c r="W254" i="13"/>
  <c r="Y256" i="16" s="1"/>
  <c r="X254" i="13"/>
  <c r="Z256" i="16" s="1"/>
  <c r="Y254" i="13"/>
  <c r="AA256" i="16" s="1"/>
  <c r="Z254" i="13"/>
  <c r="AB256" i="16" s="1"/>
  <c r="C255" i="13"/>
  <c r="D255" i="13"/>
  <c r="F257" i="16" s="1"/>
  <c r="E255" i="13"/>
  <c r="F255" i="13"/>
  <c r="H257" i="16" s="1"/>
  <c r="G255" i="13"/>
  <c r="I257" i="16" s="1"/>
  <c r="H255" i="13"/>
  <c r="J257" i="16" s="1"/>
  <c r="I255" i="13"/>
  <c r="K257" i="16" s="1"/>
  <c r="J255" i="13"/>
  <c r="L257" i="16" s="1"/>
  <c r="K255" i="13"/>
  <c r="M257" i="16" s="1"/>
  <c r="L255" i="13"/>
  <c r="N257" i="16" s="1"/>
  <c r="M255" i="13"/>
  <c r="O257" i="16" s="1"/>
  <c r="N255" i="13"/>
  <c r="P257" i="16" s="1"/>
  <c r="O255" i="13"/>
  <c r="Q257" i="16" s="1"/>
  <c r="P255" i="13"/>
  <c r="R257" i="16" s="1"/>
  <c r="Q255" i="13"/>
  <c r="S257" i="16" s="1"/>
  <c r="R255" i="13"/>
  <c r="T257" i="16" s="1"/>
  <c r="S255" i="13"/>
  <c r="U257" i="16" s="1"/>
  <c r="T255" i="13"/>
  <c r="V257" i="16" s="1"/>
  <c r="U255" i="13"/>
  <c r="W257" i="16" s="1"/>
  <c r="V255" i="13"/>
  <c r="X257" i="16" s="1"/>
  <c r="W255" i="13"/>
  <c r="Y257" i="16" s="1"/>
  <c r="X255" i="13"/>
  <c r="Z257" i="16" s="1"/>
  <c r="Y255" i="13"/>
  <c r="AA257" i="16" s="1"/>
  <c r="Z255" i="13"/>
  <c r="AB257" i="16" s="1"/>
  <c r="C256" i="13"/>
  <c r="D256" i="13"/>
  <c r="F258" i="16" s="1"/>
  <c r="E256" i="13"/>
  <c r="F256" i="13"/>
  <c r="H258" i="16" s="1"/>
  <c r="G256" i="13"/>
  <c r="I258" i="16" s="1"/>
  <c r="H256" i="13"/>
  <c r="J258" i="16" s="1"/>
  <c r="I256" i="13"/>
  <c r="K258" i="16" s="1"/>
  <c r="J256" i="13"/>
  <c r="L258" i="16" s="1"/>
  <c r="K256" i="13"/>
  <c r="M258" i="16" s="1"/>
  <c r="L256" i="13"/>
  <c r="N258" i="16" s="1"/>
  <c r="M256" i="13"/>
  <c r="O258" i="16" s="1"/>
  <c r="N256" i="13"/>
  <c r="P258" i="16" s="1"/>
  <c r="O256" i="13"/>
  <c r="Q258" i="16" s="1"/>
  <c r="P256" i="13"/>
  <c r="R258" i="16" s="1"/>
  <c r="Q256" i="13"/>
  <c r="S258" i="16" s="1"/>
  <c r="R256" i="13"/>
  <c r="T258" i="16" s="1"/>
  <c r="S256" i="13"/>
  <c r="U258" i="16" s="1"/>
  <c r="T256" i="13"/>
  <c r="V258" i="16" s="1"/>
  <c r="U256" i="13"/>
  <c r="W258" i="16" s="1"/>
  <c r="V256" i="13"/>
  <c r="X258" i="16" s="1"/>
  <c r="W256" i="13"/>
  <c r="Y258" i="16" s="1"/>
  <c r="X256" i="13"/>
  <c r="Z258" i="16" s="1"/>
  <c r="Y256" i="13"/>
  <c r="AA258" i="16" s="1"/>
  <c r="Z256" i="13"/>
  <c r="AB258" i="16" s="1"/>
  <c r="C257" i="13"/>
  <c r="D257" i="13"/>
  <c r="F259" i="16" s="1"/>
  <c r="E257" i="13"/>
  <c r="F257" i="13"/>
  <c r="H259" i="16" s="1"/>
  <c r="G257" i="13"/>
  <c r="I259" i="16" s="1"/>
  <c r="H257" i="13"/>
  <c r="J259" i="16" s="1"/>
  <c r="I257" i="13"/>
  <c r="K259" i="16" s="1"/>
  <c r="J257" i="13"/>
  <c r="L259" i="16" s="1"/>
  <c r="K257" i="13"/>
  <c r="M259" i="16" s="1"/>
  <c r="L257" i="13"/>
  <c r="N259" i="16" s="1"/>
  <c r="M257" i="13"/>
  <c r="O259" i="16" s="1"/>
  <c r="N257" i="13"/>
  <c r="P259" i="16" s="1"/>
  <c r="O257" i="13"/>
  <c r="Q259" i="16" s="1"/>
  <c r="P257" i="13"/>
  <c r="R259" i="16" s="1"/>
  <c r="Q257" i="13"/>
  <c r="S259" i="16" s="1"/>
  <c r="R257" i="13"/>
  <c r="T259" i="16" s="1"/>
  <c r="S257" i="13"/>
  <c r="U259" i="16" s="1"/>
  <c r="T257" i="13"/>
  <c r="V259" i="16" s="1"/>
  <c r="U257" i="13"/>
  <c r="W259" i="16" s="1"/>
  <c r="V257" i="13"/>
  <c r="X259" i="16" s="1"/>
  <c r="W257" i="13"/>
  <c r="Y259" i="16" s="1"/>
  <c r="X257" i="13"/>
  <c r="Z259" i="16" s="1"/>
  <c r="Y257" i="13"/>
  <c r="AA259" i="16" s="1"/>
  <c r="Z257" i="13"/>
  <c r="AB259" i="16" s="1"/>
  <c r="C258" i="13"/>
  <c r="D258" i="13"/>
  <c r="F260" i="16" s="1"/>
  <c r="E258" i="13"/>
  <c r="F258" i="13"/>
  <c r="H260" i="16" s="1"/>
  <c r="G258" i="13"/>
  <c r="I260" i="16" s="1"/>
  <c r="H258" i="13"/>
  <c r="J260" i="16" s="1"/>
  <c r="I258" i="13"/>
  <c r="K260" i="16" s="1"/>
  <c r="J258" i="13"/>
  <c r="L260" i="16" s="1"/>
  <c r="K258" i="13"/>
  <c r="M260" i="16" s="1"/>
  <c r="L258" i="13"/>
  <c r="N260" i="16" s="1"/>
  <c r="M258" i="13"/>
  <c r="O260" i="16" s="1"/>
  <c r="N258" i="13"/>
  <c r="P260" i="16" s="1"/>
  <c r="O258" i="13"/>
  <c r="Q260" i="16" s="1"/>
  <c r="P258" i="13"/>
  <c r="R260" i="16" s="1"/>
  <c r="Q258" i="13"/>
  <c r="S260" i="16" s="1"/>
  <c r="R258" i="13"/>
  <c r="T260" i="16" s="1"/>
  <c r="S258" i="13"/>
  <c r="U260" i="16" s="1"/>
  <c r="T258" i="13"/>
  <c r="V260" i="16" s="1"/>
  <c r="U258" i="13"/>
  <c r="W260" i="16" s="1"/>
  <c r="V258" i="13"/>
  <c r="X260" i="16" s="1"/>
  <c r="W258" i="13"/>
  <c r="Y260" i="16" s="1"/>
  <c r="X258" i="13"/>
  <c r="Z260" i="16" s="1"/>
  <c r="Y258" i="13"/>
  <c r="AA260" i="16" s="1"/>
  <c r="Z258" i="13"/>
  <c r="AB260" i="16" s="1"/>
  <c r="C259" i="13"/>
  <c r="D259" i="13"/>
  <c r="F261" i="16" s="1"/>
  <c r="E259" i="13"/>
  <c r="F259" i="13"/>
  <c r="H261" i="16" s="1"/>
  <c r="G259" i="13"/>
  <c r="I261" i="16" s="1"/>
  <c r="H259" i="13"/>
  <c r="J261" i="16" s="1"/>
  <c r="I259" i="13"/>
  <c r="K261" i="16" s="1"/>
  <c r="J259" i="13"/>
  <c r="L261" i="16" s="1"/>
  <c r="K259" i="13"/>
  <c r="M261" i="16" s="1"/>
  <c r="L259" i="13"/>
  <c r="N261" i="16" s="1"/>
  <c r="M259" i="13"/>
  <c r="O261" i="16" s="1"/>
  <c r="N259" i="13"/>
  <c r="P261" i="16" s="1"/>
  <c r="O259" i="13"/>
  <c r="Q261" i="16" s="1"/>
  <c r="P259" i="13"/>
  <c r="R261" i="16" s="1"/>
  <c r="Q259" i="13"/>
  <c r="S261" i="16" s="1"/>
  <c r="R259" i="13"/>
  <c r="T261" i="16" s="1"/>
  <c r="S259" i="13"/>
  <c r="U261" i="16" s="1"/>
  <c r="T259" i="13"/>
  <c r="V261" i="16" s="1"/>
  <c r="U259" i="13"/>
  <c r="W261" i="16" s="1"/>
  <c r="V259" i="13"/>
  <c r="X261" i="16" s="1"/>
  <c r="W259" i="13"/>
  <c r="Y261" i="16" s="1"/>
  <c r="X259" i="13"/>
  <c r="Z261" i="16" s="1"/>
  <c r="Y259" i="13"/>
  <c r="AA261" i="16" s="1"/>
  <c r="Z259" i="13"/>
  <c r="AB261" i="16" s="1"/>
  <c r="C260" i="13"/>
  <c r="D260" i="13"/>
  <c r="F262" i="16" s="1"/>
  <c r="E260" i="13"/>
  <c r="F260" i="13"/>
  <c r="H262" i="16" s="1"/>
  <c r="G260" i="13"/>
  <c r="I262" i="16" s="1"/>
  <c r="H260" i="13"/>
  <c r="J262" i="16" s="1"/>
  <c r="I260" i="13"/>
  <c r="K262" i="16" s="1"/>
  <c r="J260" i="13"/>
  <c r="L262" i="16" s="1"/>
  <c r="K260" i="13"/>
  <c r="M262" i="16" s="1"/>
  <c r="L260" i="13"/>
  <c r="N262" i="16" s="1"/>
  <c r="M260" i="13"/>
  <c r="O262" i="16" s="1"/>
  <c r="N260" i="13"/>
  <c r="P262" i="16" s="1"/>
  <c r="O260" i="13"/>
  <c r="Q262" i="16" s="1"/>
  <c r="P260" i="13"/>
  <c r="R262" i="16" s="1"/>
  <c r="Q260" i="13"/>
  <c r="S262" i="16" s="1"/>
  <c r="R260" i="13"/>
  <c r="T262" i="16" s="1"/>
  <c r="S260" i="13"/>
  <c r="U262" i="16" s="1"/>
  <c r="T260" i="13"/>
  <c r="V262" i="16" s="1"/>
  <c r="U260" i="13"/>
  <c r="W262" i="16" s="1"/>
  <c r="V260" i="13"/>
  <c r="X262" i="16" s="1"/>
  <c r="W260" i="13"/>
  <c r="Y262" i="16" s="1"/>
  <c r="X260" i="13"/>
  <c r="Z262" i="16" s="1"/>
  <c r="Y260" i="13"/>
  <c r="AA262" i="16" s="1"/>
  <c r="Z260" i="13"/>
  <c r="AB262" i="16" s="1"/>
  <c r="C261" i="13"/>
  <c r="D261" i="13"/>
  <c r="F263" i="16" s="1"/>
  <c r="E261" i="13"/>
  <c r="F261" i="13"/>
  <c r="H263" i="16" s="1"/>
  <c r="G261" i="13"/>
  <c r="I263" i="16" s="1"/>
  <c r="H261" i="13"/>
  <c r="J263" i="16" s="1"/>
  <c r="I261" i="13"/>
  <c r="K263" i="16" s="1"/>
  <c r="J261" i="13"/>
  <c r="L263" i="16" s="1"/>
  <c r="K261" i="13"/>
  <c r="M263" i="16" s="1"/>
  <c r="L261" i="13"/>
  <c r="N263" i="16" s="1"/>
  <c r="M261" i="13"/>
  <c r="O263" i="16" s="1"/>
  <c r="N261" i="13"/>
  <c r="P263" i="16" s="1"/>
  <c r="O261" i="13"/>
  <c r="Q263" i="16" s="1"/>
  <c r="P261" i="13"/>
  <c r="R263" i="16" s="1"/>
  <c r="Q261" i="13"/>
  <c r="S263" i="16" s="1"/>
  <c r="R261" i="13"/>
  <c r="T263" i="16" s="1"/>
  <c r="S261" i="13"/>
  <c r="U263" i="16" s="1"/>
  <c r="T261" i="13"/>
  <c r="V263" i="16" s="1"/>
  <c r="U261" i="13"/>
  <c r="W263" i="16" s="1"/>
  <c r="V261" i="13"/>
  <c r="X263" i="16" s="1"/>
  <c r="W261" i="13"/>
  <c r="Y263" i="16" s="1"/>
  <c r="X261" i="13"/>
  <c r="Z263" i="16" s="1"/>
  <c r="Y261" i="13"/>
  <c r="AA263" i="16" s="1"/>
  <c r="Z261" i="13"/>
  <c r="AB263" i="16" s="1"/>
  <c r="C262" i="13"/>
  <c r="D262" i="13"/>
  <c r="F264" i="16" s="1"/>
  <c r="E262" i="13"/>
  <c r="F262" i="13"/>
  <c r="H264" i="16" s="1"/>
  <c r="G262" i="13"/>
  <c r="I264" i="16" s="1"/>
  <c r="H262" i="13"/>
  <c r="J264" i="16" s="1"/>
  <c r="I262" i="13"/>
  <c r="K264" i="16" s="1"/>
  <c r="J262" i="13"/>
  <c r="L264" i="16" s="1"/>
  <c r="K262" i="13"/>
  <c r="M264" i="16" s="1"/>
  <c r="L262" i="13"/>
  <c r="N264" i="16" s="1"/>
  <c r="M262" i="13"/>
  <c r="O264" i="16" s="1"/>
  <c r="N262" i="13"/>
  <c r="P264" i="16" s="1"/>
  <c r="O262" i="13"/>
  <c r="Q264" i="16" s="1"/>
  <c r="P262" i="13"/>
  <c r="R264" i="16" s="1"/>
  <c r="Q262" i="13"/>
  <c r="S264" i="16" s="1"/>
  <c r="R262" i="13"/>
  <c r="T264" i="16" s="1"/>
  <c r="S262" i="13"/>
  <c r="U264" i="16" s="1"/>
  <c r="T262" i="13"/>
  <c r="V264" i="16" s="1"/>
  <c r="U262" i="13"/>
  <c r="W264" i="16" s="1"/>
  <c r="V262" i="13"/>
  <c r="X264" i="16" s="1"/>
  <c r="W262" i="13"/>
  <c r="Y264" i="16" s="1"/>
  <c r="X262" i="13"/>
  <c r="Z264" i="16" s="1"/>
  <c r="Y262" i="13"/>
  <c r="AA264" i="16" s="1"/>
  <c r="Z262" i="13"/>
  <c r="AB264" i="16" s="1"/>
  <c r="C263" i="13"/>
  <c r="D263" i="13"/>
  <c r="F265" i="16" s="1"/>
  <c r="E263" i="13"/>
  <c r="F263" i="13"/>
  <c r="H265" i="16" s="1"/>
  <c r="G263" i="13"/>
  <c r="I265" i="16" s="1"/>
  <c r="H263" i="13"/>
  <c r="J265" i="16" s="1"/>
  <c r="I263" i="13"/>
  <c r="K265" i="16" s="1"/>
  <c r="J263" i="13"/>
  <c r="L265" i="16" s="1"/>
  <c r="K263" i="13"/>
  <c r="M265" i="16" s="1"/>
  <c r="L263" i="13"/>
  <c r="N265" i="16" s="1"/>
  <c r="M263" i="13"/>
  <c r="O265" i="16" s="1"/>
  <c r="N263" i="13"/>
  <c r="P265" i="16" s="1"/>
  <c r="O263" i="13"/>
  <c r="Q265" i="16" s="1"/>
  <c r="P263" i="13"/>
  <c r="R265" i="16" s="1"/>
  <c r="Q263" i="13"/>
  <c r="S265" i="16" s="1"/>
  <c r="R263" i="13"/>
  <c r="T265" i="16" s="1"/>
  <c r="S263" i="13"/>
  <c r="U265" i="16" s="1"/>
  <c r="T263" i="13"/>
  <c r="V265" i="16" s="1"/>
  <c r="U263" i="13"/>
  <c r="W265" i="16" s="1"/>
  <c r="V263" i="13"/>
  <c r="X265" i="16" s="1"/>
  <c r="W263" i="13"/>
  <c r="Y265" i="16" s="1"/>
  <c r="X263" i="13"/>
  <c r="Z265" i="16" s="1"/>
  <c r="Y263" i="13"/>
  <c r="AA265" i="16" s="1"/>
  <c r="Z263" i="13"/>
  <c r="AB265" i="16" s="1"/>
  <c r="C264" i="13"/>
  <c r="D264" i="13"/>
  <c r="F266" i="16" s="1"/>
  <c r="E264" i="13"/>
  <c r="F264" i="13"/>
  <c r="H266" i="16" s="1"/>
  <c r="G264" i="13"/>
  <c r="I266" i="16" s="1"/>
  <c r="H264" i="13"/>
  <c r="J266" i="16" s="1"/>
  <c r="I264" i="13"/>
  <c r="K266" i="16" s="1"/>
  <c r="J264" i="13"/>
  <c r="L266" i="16" s="1"/>
  <c r="K264" i="13"/>
  <c r="M266" i="16" s="1"/>
  <c r="L264" i="13"/>
  <c r="N266" i="16" s="1"/>
  <c r="M264" i="13"/>
  <c r="O266" i="16" s="1"/>
  <c r="N264" i="13"/>
  <c r="P266" i="16" s="1"/>
  <c r="O264" i="13"/>
  <c r="Q266" i="16" s="1"/>
  <c r="P264" i="13"/>
  <c r="R266" i="16" s="1"/>
  <c r="Q264" i="13"/>
  <c r="S266" i="16" s="1"/>
  <c r="R264" i="13"/>
  <c r="T266" i="16" s="1"/>
  <c r="S264" i="13"/>
  <c r="U266" i="16" s="1"/>
  <c r="T264" i="13"/>
  <c r="V266" i="16" s="1"/>
  <c r="U264" i="13"/>
  <c r="W266" i="16" s="1"/>
  <c r="V264" i="13"/>
  <c r="X266" i="16" s="1"/>
  <c r="W264" i="13"/>
  <c r="Y266" i="16" s="1"/>
  <c r="X264" i="13"/>
  <c r="Z266" i="16" s="1"/>
  <c r="Y264" i="13"/>
  <c r="AA266" i="16" s="1"/>
  <c r="Z264" i="13"/>
  <c r="AB266" i="16" s="1"/>
  <c r="C265" i="13"/>
  <c r="D265" i="13"/>
  <c r="F267" i="16" s="1"/>
  <c r="E265" i="13"/>
  <c r="F265" i="13"/>
  <c r="H267" i="16" s="1"/>
  <c r="G265" i="13"/>
  <c r="I267" i="16" s="1"/>
  <c r="H265" i="13"/>
  <c r="J267" i="16" s="1"/>
  <c r="I265" i="13"/>
  <c r="K267" i="16" s="1"/>
  <c r="J265" i="13"/>
  <c r="L267" i="16" s="1"/>
  <c r="K265" i="13"/>
  <c r="M267" i="16" s="1"/>
  <c r="L265" i="13"/>
  <c r="N267" i="16" s="1"/>
  <c r="M265" i="13"/>
  <c r="O267" i="16" s="1"/>
  <c r="N265" i="13"/>
  <c r="P267" i="16" s="1"/>
  <c r="O265" i="13"/>
  <c r="Q267" i="16" s="1"/>
  <c r="P265" i="13"/>
  <c r="R267" i="16" s="1"/>
  <c r="Q265" i="13"/>
  <c r="S267" i="16" s="1"/>
  <c r="R265" i="13"/>
  <c r="T267" i="16" s="1"/>
  <c r="S265" i="13"/>
  <c r="U267" i="16" s="1"/>
  <c r="T265" i="13"/>
  <c r="V267" i="16" s="1"/>
  <c r="U265" i="13"/>
  <c r="W267" i="16" s="1"/>
  <c r="V265" i="13"/>
  <c r="X267" i="16" s="1"/>
  <c r="W265" i="13"/>
  <c r="Y267" i="16" s="1"/>
  <c r="X265" i="13"/>
  <c r="Z267" i="16" s="1"/>
  <c r="Y265" i="13"/>
  <c r="AA267" i="16" s="1"/>
  <c r="Z265" i="13"/>
  <c r="AB267" i="16" s="1"/>
  <c r="C266" i="13"/>
  <c r="D266" i="13"/>
  <c r="F268" i="16" s="1"/>
  <c r="E266" i="13"/>
  <c r="F266" i="13"/>
  <c r="H268" i="16" s="1"/>
  <c r="G266" i="13"/>
  <c r="I268" i="16" s="1"/>
  <c r="H266" i="13"/>
  <c r="J268" i="16" s="1"/>
  <c r="I266" i="13"/>
  <c r="K268" i="16" s="1"/>
  <c r="J266" i="13"/>
  <c r="L268" i="16" s="1"/>
  <c r="K266" i="13"/>
  <c r="M268" i="16" s="1"/>
  <c r="L266" i="13"/>
  <c r="N268" i="16" s="1"/>
  <c r="M266" i="13"/>
  <c r="O268" i="16" s="1"/>
  <c r="N266" i="13"/>
  <c r="P268" i="16" s="1"/>
  <c r="O266" i="13"/>
  <c r="Q268" i="16" s="1"/>
  <c r="P266" i="13"/>
  <c r="R268" i="16" s="1"/>
  <c r="Q266" i="13"/>
  <c r="S268" i="16" s="1"/>
  <c r="R266" i="13"/>
  <c r="T268" i="16" s="1"/>
  <c r="S266" i="13"/>
  <c r="U268" i="16" s="1"/>
  <c r="T266" i="13"/>
  <c r="V268" i="16" s="1"/>
  <c r="U266" i="13"/>
  <c r="W268" i="16" s="1"/>
  <c r="V266" i="13"/>
  <c r="X268" i="16" s="1"/>
  <c r="W266" i="13"/>
  <c r="Y268" i="16" s="1"/>
  <c r="X266" i="13"/>
  <c r="Z268" i="16" s="1"/>
  <c r="Y266" i="13"/>
  <c r="AA268" i="16" s="1"/>
  <c r="Z266" i="13"/>
  <c r="AB268" i="16" s="1"/>
  <c r="C267" i="13"/>
  <c r="D267" i="13"/>
  <c r="F269" i="16" s="1"/>
  <c r="E267" i="13"/>
  <c r="F267" i="13"/>
  <c r="H269" i="16" s="1"/>
  <c r="G267" i="13"/>
  <c r="I269" i="16" s="1"/>
  <c r="H267" i="13"/>
  <c r="J269" i="16" s="1"/>
  <c r="I267" i="13"/>
  <c r="K269" i="16" s="1"/>
  <c r="J267" i="13"/>
  <c r="L269" i="16" s="1"/>
  <c r="K267" i="13"/>
  <c r="M269" i="16" s="1"/>
  <c r="L267" i="13"/>
  <c r="N269" i="16" s="1"/>
  <c r="M267" i="13"/>
  <c r="O269" i="16" s="1"/>
  <c r="N267" i="13"/>
  <c r="P269" i="16" s="1"/>
  <c r="O267" i="13"/>
  <c r="Q269" i="16" s="1"/>
  <c r="P267" i="13"/>
  <c r="R269" i="16" s="1"/>
  <c r="Q267" i="13"/>
  <c r="S269" i="16" s="1"/>
  <c r="R267" i="13"/>
  <c r="T269" i="16" s="1"/>
  <c r="S267" i="13"/>
  <c r="U269" i="16" s="1"/>
  <c r="T267" i="13"/>
  <c r="V269" i="16" s="1"/>
  <c r="U267" i="13"/>
  <c r="W269" i="16" s="1"/>
  <c r="V267" i="13"/>
  <c r="X269" i="16" s="1"/>
  <c r="W267" i="13"/>
  <c r="Y269" i="16" s="1"/>
  <c r="X267" i="13"/>
  <c r="Z269" i="16" s="1"/>
  <c r="Y267" i="13"/>
  <c r="AA269" i="16" s="1"/>
  <c r="Z267" i="13"/>
  <c r="AB269" i="16" s="1"/>
  <c r="C268" i="13"/>
  <c r="D268" i="13"/>
  <c r="F270" i="16" s="1"/>
  <c r="E268" i="13"/>
  <c r="F268" i="13"/>
  <c r="H270" i="16" s="1"/>
  <c r="G268" i="13"/>
  <c r="I270" i="16" s="1"/>
  <c r="H268" i="13"/>
  <c r="J270" i="16" s="1"/>
  <c r="I268" i="13"/>
  <c r="K270" i="16" s="1"/>
  <c r="J268" i="13"/>
  <c r="L270" i="16" s="1"/>
  <c r="K268" i="13"/>
  <c r="M270" i="16" s="1"/>
  <c r="L268" i="13"/>
  <c r="N270" i="16" s="1"/>
  <c r="M268" i="13"/>
  <c r="O270" i="16" s="1"/>
  <c r="N268" i="13"/>
  <c r="P270" i="16" s="1"/>
  <c r="O268" i="13"/>
  <c r="Q270" i="16" s="1"/>
  <c r="P268" i="13"/>
  <c r="R270" i="16" s="1"/>
  <c r="Q268" i="13"/>
  <c r="S270" i="16" s="1"/>
  <c r="R268" i="13"/>
  <c r="T270" i="16" s="1"/>
  <c r="S268" i="13"/>
  <c r="U270" i="16" s="1"/>
  <c r="T268" i="13"/>
  <c r="V270" i="16" s="1"/>
  <c r="U268" i="13"/>
  <c r="W270" i="16" s="1"/>
  <c r="V268" i="13"/>
  <c r="X270" i="16" s="1"/>
  <c r="W268" i="13"/>
  <c r="Y270" i="16" s="1"/>
  <c r="X268" i="13"/>
  <c r="Z270" i="16" s="1"/>
  <c r="Y268" i="13"/>
  <c r="AA270" i="16" s="1"/>
  <c r="Z268" i="13"/>
  <c r="AB270" i="16" s="1"/>
  <c r="C269" i="13"/>
  <c r="D269" i="13"/>
  <c r="F271" i="16" s="1"/>
  <c r="E269" i="13"/>
  <c r="F269" i="13"/>
  <c r="H271" i="16" s="1"/>
  <c r="G269" i="13"/>
  <c r="I271" i="16" s="1"/>
  <c r="H269" i="13"/>
  <c r="J271" i="16" s="1"/>
  <c r="I269" i="13"/>
  <c r="K271" i="16" s="1"/>
  <c r="J269" i="13"/>
  <c r="L271" i="16" s="1"/>
  <c r="K269" i="13"/>
  <c r="M271" i="16" s="1"/>
  <c r="L269" i="13"/>
  <c r="N271" i="16" s="1"/>
  <c r="M269" i="13"/>
  <c r="O271" i="16" s="1"/>
  <c r="N269" i="13"/>
  <c r="P271" i="16" s="1"/>
  <c r="O269" i="13"/>
  <c r="Q271" i="16" s="1"/>
  <c r="P269" i="13"/>
  <c r="R271" i="16" s="1"/>
  <c r="Q269" i="13"/>
  <c r="S271" i="16" s="1"/>
  <c r="R269" i="13"/>
  <c r="T271" i="16" s="1"/>
  <c r="S269" i="13"/>
  <c r="U271" i="16" s="1"/>
  <c r="T269" i="13"/>
  <c r="V271" i="16" s="1"/>
  <c r="U269" i="13"/>
  <c r="W271" i="16" s="1"/>
  <c r="V269" i="13"/>
  <c r="X271" i="16" s="1"/>
  <c r="W269" i="13"/>
  <c r="Y271" i="16" s="1"/>
  <c r="X269" i="13"/>
  <c r="Z271" i="16" s="1"/>
  <c r="Y269" i="13"/>
  <c r="AA271" i="16" s="1"/>
  <c r="Z269" i="13"/>
  <c r="AB271" i="16" s="1"/>
  <c r="C270" i="13"/>
  <c r="D270" i="13"/>
  <c r="F272" i="16" s="1"/>
  <c r="E270" i="13"/>
  <c r="F270" i="13"/>
  <c r="H272" i="16" s="1"/>
  <c r="G270" i="13"/>
  <c r="I272" i="16" s="1"/>
  <c r="H270" i="13"/>
  <c r="J272" i="16" s="1"/>
  <c r="I270" i="13"/>
  <c r="K272" i="16" s="1"/>
  <c r="J270" i="13"/>
  <c r="L272" i="16" s="1"/>
  <c r="K270" i="13"/>
  <c r="M272" i="16" s="1"/>
  <c r="L270" i="13"/>
  <c r="N272" i="16" s="1"/>
  <c r="M270" i="13"/>
  <c r="O272" i="16" s="1"/>
  <c r="N270" i="13"/>
  <c r="P272" i="16" s="1"/>
  <c r="O270" i="13"/>
  <c r="Q272" i="16" s="1"/>
  <c r="P270" i="13"/>
  <c r="R272" i="16" s="1"/>
  <c r="Q270" i="13"/>
  <c r="S272" i="16" s="1"/>
  <c r="R270" i="13"/>
  <c r="T272" i="16" s="1"/>
  <c r="S270" i="13"/>
  <c r="U272" i="16" s="1"/>
  <c r="T270" i="13"/>
  <c r="V272" i="16" s="1"/>
  <c r="U270" i="13"/>
  <c r="W272" i="16" s="1"/>
  <c r="V270" i="13"/>
  <c r="X272" i="16" s="1"/>
  <c r="W270" i="13"/>
  <c r="Y272" i="16" s="1"/>
  <c r="X270" i="13"/>
  <c r="Z272" i="16" s="1"/>
  <c r="Y270" i="13"/>
  <c r="AA272" i="16" s="1"/>
  <c r="Z270" i="13"/>
  <c r="AB272" i="16" s="1"/>
  <c r="C271" i="13"/>
  <c r="D271" i="13"/>
  <c r="F273" i="16" s="1"/>
  <c r="E271" i="13"/>
  <c r="F271" i="13"/>
  <c r="H273" i="16" s="1"/>
  <c r="G271" i="13"/>
  <c r="I273" i="16" s="1"/>
  <c r="H271" i="13"/>
  <c r="J273" i="16" s="1"/>
  <c r="I271" i="13"/>
  <c r="K273" i="16" s="1"/>
  <c r="J271" i="13"/>
  <c r="L273" i="16" s="1"/>
  <c r="K271" i="13"/>
  <c r="M273" i="16" s="1"/>
  <c r="L271" i="13"/>
  <c r="N273" i="16" s="1"/>
  <c r="M271" i="13"/>
  <c r="O273" i="16" s="1"/>
  <c r="N271" i="13"/>
  <c r="P273" i="16" s="1"/>
  <c r="O271" i="13"/>
  <c r="Q273" i="16" s="1"/>
  <c r="P271" i="13"/>
  <c r="R273" i="16" s="1"/>
  <c r="Q271" i="13"/>
  <c r="S273" i="16" s="1"/>
  <c r="R271" i="13"/>
  <c r="T273" i="16" s="1"/>
  <c r="S271" i="13"/>
  <c r="U273" i="16" s="1"/>
  <c r="T271" i="13"/>
  <c r="V273" i="16" s="1"/>
  <c r="U271" i="13"/>
  <c r="W273" i="16" s="1"/>
  <c r="V271" i="13"/>
  <c r="X273" i="16" s="1"/>
  <c r="W271" i="13"/>
  <c r="Y273" i="16" s="1"/>
  <c r="X271" i="13"/>
  <c r="Z273" i="16" s="1"/>
  <c r="Y271" i="13"/>
  <c r="AA273" i="16" s="1"/>
  <c r="Z271" i="13"/>
  <c r="AB273" i="16" s="1"/>
  <c r="C272" i="13"/>
  <c r="D272" i="13"/>
  <c r="F274" i="16" s="1"/>
  <c r="E272" i="13"/>
  <c r="F272" i="13"/>
  <c r="H274" i="16" s="1"/>
  <c r="G272" i="13"/>
  <c r="I274" i="16" s="1"/>
  <c r="H272" i="13"/>
  <c r="J274" i="16" s="1"/>
  <c r="I272" i="13"/>
  <c r="K274" i="16" s="1"/>
  <c r="J272" i="13"/>
  <c r="L274" i="16" s="1"/>
  <c r="K272" i="13"/>
  <c r="M274" i="16" s="1"/>
  <c r="L272" i="13"/>
  <c r="N274" i="16" s="1"/>
  <c r="M272" i="13"/>
  <c r="O274" i="16" s="1"/>
  <c r="N272" i="13"/>
  <c r="P274" i="16" s="1"/>
  <c r="O272" i="13"/>
  <c r="Q274" i="16" s="1"/>
  <c r="P272" i="13"/>
  <c r="R274" i="16" s="1"/>
  <c r="Q272" i="13"/>
  <c r="S274" i="16" s="1"/>
  <c r="R272" i="13"/>
  <c r="T274" i="16" s="1"/>
  <c r="S272" i="13"/>
  <c r="U274" i="16" s="1"/>
  <c r="T272" i="13"/>
  <c r="V274" i="16" s="1"/>
  <c r="U272" i="13"/>
  <c r="W274" i="16" s="1"/>
  <c r="V272" i="13"/>
  <c r="X274" i="16" s="1"/>
  <c r="W272" i="13"/>
  <c r="Y274" i="16" s="1"/>
  <c r="X272" i="13"/>
  <c r="Z274" i="16" s="1"/>
  <c r="Y272" i="13"/>
  <c r="AA274" i="16" s="1"/>
  <c r="Z272" i="13"/>
  <c r="AB274" i="16" s="1"/>
  <c r="C273" i="13"/>
  <c r="D273" i="13"/>
  <c r="F275" i="16" s="1"/>
  <c r="E273" i="13"/>
  <c r="F273" i="13"/>
  <c r="H275" i="16" s="1"/>
  <c r="G273" i="13"/>
  <c r="I275" i="16" s="1"/>
  <c r="H273" i="13"/>
  <c r="J275" i="16" s="1"/>
  <c r="I273" i="13"/>
  <c r="K275" i="16" s="1"/>
  <c r="J273" i="13"/>
  <c r="L275" i="16" s="1"/>
  <c r="K273" i="13"/>
  <c r="M275" i="16" s="1"/>
  <c r="L273" i="13"/>
  <c r="N275" i="16" s="1"/>
  <c r="M273" i="13"/>
  <c r="O275" i="16" s="1"/>
  <c r="N273" i="13"/>
  <c r="P275" i="16" s="1"/>
  <c r="O273" i="13"/>
  <c r="Q275" i="16" s="1"/>
  <c r="P273" i="13"/>
  <c r="R275" i="16" s="1"/>
  <c r="Q273" i="13"/>
  <c r="S275" i="16" s="1"/>
  <c r="R273" i="13"/>
  <c r="T275" i="16" s="1"/>
  <c r="S273" i="13"/>
  <c r="U275" i="16" s="1"/>
  <c r="T273" i="13"/>
  <c r="V275" i="16" s="1"/>
  <c r="U273" i="13"/>
  <c r="W275" i="16" s="1"/>
  <c r="V273" i="13"/>
  <c r="X275" i="16" s="1"/>
  <c r="W273" i="13"/>
  <c r="Y275" i="16" s="1"/>
  <c r="X273" i="13"/>
  <c r="Z275" i="16" s="1"/>
  <c r="Y273" i="13"/>
  <c r="AA275" i="16" s="1"/>
  <c r="Z273" i="13"/>
  <c r="AB275" i="16" s="1"/>
  <c r="C274" i="13"/>
  <c r="D274" i="13"/>
  <c r="F276" i="16" s="1"/>
  <c r="E274" i="13"/>
  <c r="F274" i="13"/>
  <c r="H276" i="16" s="1"/>
  <c r="G274" i="13"/>
  <c r="I276" i="16" s="1"/>
  <c r="H274" i="13"/>
  <c r="J276" i="16" s="1"/>
  <c r="I274" i="13"/>
  <c r="K276" i="16" s="1"/>
  <c r="J274" i="13"/>
  <c r="L276" i="16" s="1"/>
  <c r="K274" i="13"/>
  <c r="M276" i="16" s="1"/>
  <c r="L274" i="13"/>
  <c r="N276" i="16" s="1"/>
  <c r="M274" i="13"/>
  <c r="O276" i="16" s="1"/>
  <c r="N274" i="13"/>
  <c r="P276" i="16" s="1"/>
  <c r="O274" i="13"/>
  <c r="Q276" i="16" s="1"/>
  <c r="P274" i="13"/>
  <c r="R276" i="16" s="1"/>
  <c r="Q274" i="13"/>
  <c r="S276" i="16" s="1"/>
  <c r="R274" i="13"/>
  <c r="T276" i="16" s="1"/>
  <c r="S274" i="13"/>
  <c r="U276" i="16" s="1"/>
  <c r="T274" i="13"/>
  <c r="V276" i="16" s="1"/>
  <c r="U274" i="13"/>
  <c r="W276" i="16" s="1"/>
  <c r="V274" i="13"/>
  <c r="X276" i="16" s="1"/>
  <c r="W274" i="13"/>
  <c r="Y276" i="16" s="1"/>
  <c r="X274" i="13"/>
  <c r="Z276" i="16" s="1"/>
  <c r="Y274" i="13"/>
  <c r="AA276" i="16" s="1"/>
  <c r="Z274" i="13"/>
  <c r="AB276" i="16" s="1"/>
  <c r="C275" i="13"/>
  <c r="D275" i="13"/>
  <c r="F277" i="16" s="1"/>
  <c r="E275" i="13"/>
  <c r="F275" i="13"/>
  <c r="H277" i="16" s="1"/>
  <c r="G275" i="13"/>
  <c r="I277" i="16" s="1"/>
  <c r="H275" i="13"/>
  <c r="J277" i="16" s="1"/>
  <c r="I275" i="13"/>
  <c r="K277" i="16" s="1"/>
  <c r="J275" i="13"/>
  <c r="L277" i="16" s="1"/>
  <c r="K275" i="13"/>
  <c r="M277" i="16" s="1"/>
  <c r="L275" i="13"/>
  <c r="N277" i="16" s="1"/>
  <c r="M275" i="13"/>
  <c r="O277" i="16" s="1"/>
  <c r="N275" i="13"/>
  <c r="P277" i="16" s="1"/>
  <c r="O275" i="13"/>
  <c r="Q277" i="16" s="1"/>
  <c r="P275" i="13"/>
  <c r="R277" i="16" s="1"/>
  <c r="Q275" i="13"/>
  <c r="S277" i="16" s="1"/>
  <c r="R275" i="13"/>
  <c r="T277" i="16" s="1"/>
  <c r="S275" i="13"/>
  <c r="U277" i="16" s="1"/>
  <c r="T275" i="13"/>
  <c r="V277" i="16" s="1"/>
  <c r="U275" i="13"/>
  <c r="W277" i="16" s="1"/>
  <c r="V275" i="13"/>
  <c r="X277" i="16" s="1"/>
  <c r="W275" i="13"/>
  <c r="Y277" i="16" s="1"/>
  <c r="X275" i="13"/>
  <c r="Z277" i="16" s="1"/>
  <c r="Y275" i="13"/>
  <c r="AA277" i="16" s="1"/>
  <c r="Z275" i="13"/>
  <c r="AB277" i="16" s="1"/>
  <c r="C276" i="13"/>
  <c r="D276" i="13"/>
  <c r="F278" i="16" s="1"/>
  <c r="E276" i="13"/>
  <c r="F276" i="13"/>
  <c r="H278" i="16" s="1"/>
  <c r="G276" i="13"/>
  <c r="I278" i="16" s="1"/>
  <c r="H276" i="13"/>
  <c r="J278" i="16" s="1"/>
  <c r="I276" i="13"/>
  <c r="K278" i="16" s="1"/>
  <c r="J276" i="13"/>
  <c r="L278" i="16" s="1"/>
  <c r="K276" i="13"/>
  <c r="M278" i="16" s="1"/>
  <c r="L276" i="13"/>
  <c r="N278" i="16" s="1"/>
  <c r="M276" i="13"/>
  <c r="O278" i="16" s="1"/>
  <c r="N276" i="13"/>
  <c r="P278" i="16" s="1"/>
  <c r="O276" i="13"/>
  <c r="Q278" i="16" s="1"/>
  <c r="P276" i="13"/>
  <c r="R278" i="16" s="1"/>
  <c r="Q276" i="13"/>
  <c r="S278" i="16" s="1"/>
  <c r="R276" i="13"/>
  <c r="T278" i="16" s="1"/>
  <c r="S276" i="13"/>
  <c r="U278" i="16" s="1"/>
  <c r="T276" i="13"/>
  <c r="V278" i="16" s="1"/>
  <c r="U276" i="13"/>
  <c r="W278" i="16" s="1"/>
  <c r="V276" i="13"/>
  <c r="X278" i="16" s="1"/>
  <c r="W276" i="13"/>
  <c r="Y278" i="16" s="1"/>
  <c r="X276" i="13"/>
  <c r="Z278" i="16" s="1"/>
  <c r="Y276" i="13"/>
  <c r="AA278" i="16" s="1"/>
  <c r="Z276" i="13"/>
  <c r="AB278" i="16" s="1"/>
  <c r="C277" i="13"/>
  <c r="D277" i="13"/>
  <c r="F279" i="16" s="1"/>
  <c r="E277" i="13"/>
  <c r="F277" i="13"/>
  <c r="H279" i="16" s="1"/>
  <c r="G277" i="13"/>
  <c r="I279" i="16" s="1"/>
  <c r="H277" i="13"/>
  <c r="J279" i="16" s="1"/>
  <c r="I277" i="13"/>
  <c r="K279" i="16" s="1"/>
  <c r="J277" i="13"/>
  <c r="L279" i="16" s="1"/>
  <c r="K277" i="13"/>
  <c r="M279" i="16" s="1"/>
  <c r="L277" i="13"/>
  <c r="N279" i="16" s="1"/>
  <c r="M277" i="13"/>
  <c r="O279" i="16" s="1"/>
  <c r="N277" i="13"/>
  <c r="P279" i="16" s="1"/>
  <c r="O277" i="13"/>
  <c r="Q279" i="16" s="1"/>
  <c r="P277" i="13"/>
  <c r="R279" i="16" s="1"/>
  <c r="Q277" i="13"/>
  <c r="S279" i="16" s="1"/>
  <c r="R277" i="13"/>
  <c r="T279" i="16" s="1"/>
  <c r="S277" i="13"/>
  <c r="U279" i="16" s="1"/>
  <c r="T277" i="13"/>
  <c r="V279" i="16" s="1"/>
  <c r="U277" i="13"/>
  <c r="W279" i="16" s="1"/>
  <c r="V277" i="13"/>
  <c r="X279" i="16" s="1"/>
  <c r="W277" i="13"/>
  <c r="Y279" i="16" s="1"/>
  <c r="X277" i="13"/>
  <c r="Z279" i="16" s="1"/>
  <c r="Y277" i="13"/>
  <c r="AA279" i="16" s="1"/>
  <c r="Z277" i="13"/>
  <c r="AB279" i="16" s="1"/>
  <c r="C278" i="13"/>
  <c r="D278" i="13"/>
  <c r="F280" i="16" s="1"/>
  <c r="E278" i="13"/>
  <c r="F278" i="13"/>
  <c r="H280" i="16" s="1"/>
  <c r="G278" i="13"/>
  <c r="I280" i="16" s="1"/>
  <c r="H278" i="13"/>
  <c r="J280" i="16" s="1"/>
  <c r="I278" i="13"/>
  <c r="K280" i="16" s="1"/>
  <c r="J278" i="13"/>
  <c r="L280" i="16" s="1"/>
  <c r="K278" i="13"/>
  <c r="M280" i="16" s="1"/>
  <c r="L278" i="13"/>
  <c r="N280" i="16" s="1"/>
  <c r="M278" i="13"/>
  <c r="O280" i="16" s="1"/>
  <c r="N278" i="13"/>
  <c r="P280" i="16" s="1"/>
  <c r="O278" i="13"/>
  <c r="Q280" i="16" s="1"/>
  <c r="P278" i="13"/>
  <c r="R280" i="16" s="1"/>
  <c r="Q278" i="13"/>
  <c r="S280" i="16" s="1"/>
  <c r="R278" i="13"/>
  <c r="T280" i="16" s="1"/>
  <c r="S278" i="13"/>
  <c r="U280" i="16" s="1"/>
  <c r="T278" i="13"/>
  <c r="V280" i="16" s="1"/>
  <c r="U278" i="13"/>
  <c r="W280" i="16" s="1"/>
  <c r="V278" i="13"/>
  <c r="X280" i="16" s="1"/>
  <c r="W278" i="13"/>
  <c r="Y280" i="16" s="1"/>
  <c r="X278" i="13"/>
  <c r="Z280" i="16" s="1"/>
  <c r="Y278" i="13"/>
  <c r="AA280" i="16" s="1"/>
  <c r="Z278" i="13"/>
  <c r="AB280" i="16" s="1"/>
  <c r="C279" i="13"/>
  <c r="D279" i="13"/>
  <c r="F281" i="16" s="1"/>
  <c r="E279" i="13"/>
  <c r="F279" i="13"/>
  <c r="H281" i="16" s="1"/>
  <c r="G279" i="13"/>
  <c r="I281" i="16" s="1"/>
  <c r="H279" i="13"/>
  <c r="J281" i="16" s="1"/>
  <c r="I279" i="13"/>
  <c r="K281" i="16" s="1"/>
  <c r="J279" i="13"/>
  <c r="L281" i="16" s="1"/>
  <c r="K279" i="13"/>
  <c r="M281" i="16" s="1"/>
  <c r="L279" i="13"/>
  <c r="N281" i="16" s="1"/>
  <c r="M279" i="13"/>
  <c r="O281" i="16" s="1"/>
  <c r="N279" i="13"/>
  <c r="P281" i="16" s="1"/>
  <c r="O279" i="13"/>
  <c r="Q281" i="16" s="1"/>
  <c r="P279" i="13"/>
  <c r="R281" i="16" s="1"/>
  <c r="Q279" i="13"/>
  <c r="S281" i="16" s="1"/>
  <c r="R279" i="13"/>
  <c r="T281" i="16" s="1"/>
  <c r="S279" i="13"/>
  <c r="U281" i="16" s="1"/>
  <c r="T279" i="13"/>
  <c r="V281" i="16" s="1"/>
  <c r="U279" i="13"/>
  <c r="W281" i="16" s="1"/>
  <c r="V279" i="13"/>
  <c r="X281" i="16" s="1"/>
  <c r="W279" i="13"/>
  <c r="Y281" i="16" s="1"/>
  <c r="X279" i="13"/>
  <c r="Z281" i="16" s="1"/>
  <c r="Y279" i="13"/>
  <c r="AA281" i="16" s="1"/>
  <c r="Z279" i="13"/>
  <c r="AB281" i="16" s="1"/>
  <c r="C280" i="13"/>
  <c r="D280" i="13"/>
  <c r="F282" i="16" s="1"/>
  <c r="E280" i="13"/>
  <c r="F280" i="13"/>
  <c r="H282" i="16" s="1"/>
  <c r="G280" i="13"/>
  <c r="I282" i="16" s="1"/>
  <c r="H280" i="13"/>
  <c r="J282" i="16" s="1"/>
  <c r="I280" i="13"/>
  <c r="K282" i="16" s="1"/>
  <c r="J280" i="13"/>
  <c r="L282" i="16" s="1"/>
  <c r="K280" i="13"/>
  <c r="M282" i="16" s="1"/>
  <c r="L280" i="13"/>
  <c r="N282" i="16" s="1"/>
  <c r="M280" i="13"/>
  <c r="O282" i="16" s="1"/>
  <c r="N280" i="13"/>
  <c r="P282" i="16" s="1"/>
  <c r="O280" i="13"/>
  <c r="Q282" i="16" s="1"/>
  <c r="P280" i="13"/>
  <c r="R282" i="16" s="1"/>
  <c r="Q280" i="13"/>
  <c r="S282" i="16" s="1"/>
  <c r="R280" i="13"/>
  <c r="T282" i="16" s="1"/>
  <c r="S280" i="13"/>
  <c r="U282" i="16" s="1"/>
  <c r="T280" i="13"/>
  <c r="V282" i="16" s="1"/>
  <c r="U280" i="13"/>
  <c r="W282" i="16" s="1"/>
  <c r="V280" i="13"/>
  <c r="X282" i="16" s="1"/>
  <c r="W280" i="13"/>
  <c r="Y282" i="16" s="1"/>
  <c r="X280" i="13"/>
  <c r="Z282" i="16" s="1"/>
  <c r="Y280" i="13"/>
  <c r="AA282" i="16" s="1"/>
  <c r="Z280" i="13"/>
  <c r="AB282" i="16" s="1"/>
  <c r="C281" i="13"/>
  <c r="D281" i="13"/>
  <c r="F283" i="16" s="1"/>
  <c r="E281" i="13"/>
  <c r="F281" i="13"/>
  <c r="H283" i="16" s="1"/>
  <c r="G281" i="13"/>
  <c r="I283" i="16" s="1"/>
  <c r="H281" i="13"/>
  <c r="J283" i="16" s="1"/>
  <c r="I281" i="13"/>
  <c r="K283" i="16" s="1"/>
  <c r="J281" i="13"/>
  <c r="L283" i="16" s="1"/>
  <c r="K281" i="13"/>
  <c r="M283" i="16" s="1"/>
  <c r="L281" i="13"/>
  <c r="N283" i="16" s="1"/>
  <c r="M281" i="13"/>
  <c r="O283" i="16" s="1"/>
  <c r="N281" i="13"/>
  <c r="P283" i="16" s="1"/>
  <c r="O281" i="13"/>
  <c r="Q283" i="16" s="1"/>
  <c r="P281" i="13"/>
  <c r="R283" i="16" s="1"/>
  <c r="Q281" i="13"/>
  <c r="S283" i="16" s="1"/>
  <c r="R281" i="13"/>
  <c r="T283" i="16" s="1"/>
  <c r="S281" i="13"/>
  <c r="U283" i="16" s="1"/>
  <c r="T281" i="13"/>
  <c r="V283" i="16" s="1"/>
  <c r="U281" i="13"/>
  <c r="W283" i="16" s="1"/>
  <c r="V281" i="13"/>
  <c r="X283" i="16" s="1"/>
  <c r="W281" i="13"/>
  <c r="Y283" i="16" s="1"/>
  <c r="X281" i="13"/>
  <c r="Z283" i="16" s="1"/>
  <c r="Y281" i="13"/>
  <c r="AA283" i="16" s="1"/>
  <c r="Z281" i="13"/>
  <c r="AB283" i="16" s="1"/>
  <c r="C282" i="13"/>
  <c r="D282" i="13"/>
  <c r="F284" i="16" s="1"/>
  <c r="E282" i="13"/>
  <c r="F282" i="13"/>
  <c r="H284" i="16" s="1"/>
  <c r="G282" i="13"/>
  <c r="I284" i="16" s="1"/>
  <c r="H282" i="13"/>
  <c r="J284" i="16" s="1"/>
  <c r="I282" i="13"/>
  <c r="K284" i="16" s="1"/>
  <c r="J282" i="13"/>
  <c r="L284" i="16" s="1"/>
  <c r="K282" i="13"/>
  <c r="M284" i="16" s="1"/>
  <c r="L282" i="13"/>
  <c r="N284" i="16" s="1"/>
  <c r="M282" i="13"/>
  <c r="O284" i="16" s="1"/>
  <c r="N282" i="13"/>
  <c r="P284" i="16" s="1"/>
  <c r="O282" i="13"/>
  <c r="Q284" i="16" s="1"/>
  <c r="P282" i="13"/>
  <c r="R284" i="16" s="1"/>
  <c r="Q282" i="13"/>
  <c r="S284" i="16" s="1"/>
  <c r="R282" i="13"/>
  <c r="T284" i="16" s="1"/>
  <c r="S282" i="13"/>
  <c r="U284" i="16" s="1"/>
  <c r="T282" i="13"/>
  <c r="V284" i="16" s="1"/>
  <c r="U282" i="13"/>
  <c r="W284" i="16" s="1"/>
  <c r="V282" i="13"/>
  <c r="X284" i="16" s="1"/>
  <c r="W282" i="13"/>
  <c r="Y284" i="16" s="1"/>
  <c r="X282" i="13"/>
  <c r="Z284" i="16" s="1"/>
  <c r="Y282" i="13"/>
  <c r="AA284" i="16" s="1"/>
  <c r="Z282" i="13"/>
  <c r="AB284" i="16" s="1"/>
  <c r="C283" i="13"/>
  <c r="D283" i="13"/>
  <c r="F285" i="16" s="1"/>
  <c r="E283" i="13"/>
  <c r="F283" i="13"/>
  <c r="H285" i="16" s="1"/>
  <c r="G283" i="13"/>
  <c r="I285" i="16" s="1"/>
  <c r="H283" i="13"/>
  <c r="J285" i="16" s="1"/>
  <c r="I283" i="13"/>
  <c r="K285" i="16" s="1"/>
  <c r="J283" i="13"/>
  <c r="L285" i="16" s="1"/>
  <c r="K283" i="13"/>
  <c r="M285" i="16" s="1"/>
  <c r="L283" i="13"/>
  <c r="N285" i="16" s="1"/>
  <c r="M283" i="13"/>
  <c r="O285" i="16" s="1"/>
  <c r="N283" i="13"/>
  <c r="P285" i="16" s="1"/>
  <c r="O283" i="13"/>
  <c r="Q285" i="16" s="1"/>
  <c r="P283" i="13"/>
  <c r="R285" i="16" s="1"/>
  <c r="Q283" i="13"/>
  <c r="S285" i="16" s="1"/>
  <c r="R283" i="13"/>
  <c r="T285" i="16" s="1"/>
  <c r="S283" i="13"/>
  <c r="U285" i="16" s="1"/>
  <c r="T283" i="13"/>
  <c r="V285" i="16" s="1"/>
  <c r="U283" i="13"/>
  <c r="W285" i="16" s="1"/>
  <c r="V283" i="13"/>
  <c r="X285" i="16" s="1"/>
  <c r="W283" i="13"/>
  <c r="Y285" i="16" s="1"/>
  <c r="X283" i="13"/>
  <c r="Z285" i="16" s="1"/>
  <c r="Y283" i="13"/>
  <c r="AA285" i="16" s="1"/>
  <c r="Z283" i="13"/>
  <c r="AB285" i="16" s="1"/>
  <c r="C284" i="13"/>
  <c r="D284" i="13"/>
  <c r="F286" i="16" s="1"/>
  <c r="E284" i="13"/>
  <c r="F284" i="13"/>
  <c r="H286" i="16" s="1"/>
  <c r="G284" i="13"/>
  <c r="I286" i="16" s="1"/>
  <c r="H284" i="13"/>
  <c r="J286" i="16" s="1"/>
  <c r="I284" i="13"/>
  <c r="K286" i="16" s="1"/>
  <c r="J284" i="13"/>
  <c r="L286" i="16" s="1"/>
  <c r="K284" i="13"/>
  <c r="M286" i="16" s="1"/>
  <c r="L284" i="13"/>
  <c r="N286" i="16" s="1"/>
  <c r="M284" i="13"/>
  <c r="O286" i="16" s="1"/>
  <c r="N284" i="13"/>
  <c r="P286" i="16" s="1"/>
  <c r="O284" i="13"/>
  <c r="Q286" i="16" s="1"/>
  <c r="P284" i="13"/>
  <c r="R286" i="16" s="1"/>
  <c r="Q284" i="13"/>
  <c r="S286" i="16" s="1"/>
  <c r="R284" i="13"/>
  <c r="T286" i="16" s="1"/>
  <c r="S284" i="13"/>
  <c r="U286" i="16" s="1"/>
  <c r="T284" i="13"/>
  <c r="V286" i="16" s="1"/>
  <c r="U284" i="13"/>
  <c r="W286" i="16" s="1"/>
  <c r="V284" i="13"/>
  <c r="X286" i="16" s="1"/>
  <c r="W284" i="13"/>
  <c r="Y286" i="16" s="1"/>
  <c r="X284" i="13"/>
  <c r="Z286" i="16" s="1"/>
  <c r="Y284" i="13"/>
  <c r="AA286" i="16" s="1"/>
  <c r="Z284" i="13"/>
  <c r="AB286" i="16" s="1"/>
  <c r="C285" i="13"/>
  <c r="D285" i="13"/>
  <c r="F287" i="16" s="1"/>
  <c r="E285" i="13"/>
  <c r="F285" i="13"/>
  <c r="H287" i="16" s="1"/>
  <c r="G285" i="13"/>
  <c r="I287" i="16" s="1"/>
  <c r="H285" i="13"/>
  <c r="J287" i="16" s="1"/>
  <c r="I285" i="13"/>
  <c r="K287" i="16" s="1"/>
  <c r="J285" i="13"/>
  <c r="L287" i="16" s="1"/>
  <c r="K285" i="13"/>
  <c r="M287" i="16" s="1"/>
  <c r="L285" i="13"/>
  <c r="N287" i="16" s="1"/>
  <c r="M285" i="13"/>
  <c r="O287" i="16" s="1"/>
  <c r="N285" i="13"/>
  <c r="P287" i="16" s="1"/>
  <c r="O285" i="13"/>
  <c r="Q287" i="16" s="1"/>
  <c r="P285" i="13"/>
  <c r="R287" i="16" s="1"/>
  <c r="Q285" i="13"/>
  <c r="S287" i="16" s="1"/>
  <c r="R285" i="13"/>
  <c r="T287" i="16" s="1"/>
  <c r="S285" i="13"/>
  <c r="U287" i="16" s="1"/>
  <c r="T285" i="13"/>
  <c r="V287" i="16" s="1"/>
  <c r="U285" i="13"/>
  <c r="W287" i="16" s="1"/>
  <c r="V285" i="13"/>
  <c r="X287" i="16" s="1"/>
  <c r="W285" i="13"/>
  <c r="Y287" i="16" s="1"/>
  <c r="X285" i="13"/>
  <c r="Z287" i="16" s="1"/>
  <c r="Y285" i="13"/>
  <c r="AA287" i="16" s="1"/>
  <c r="Z285" i="13"/>
  <c r="AB287" i="16" s="1"/>
  <c r="C286" i="13"/>
  <c r="D286" i="13"/>
  <c r="F288" i="16" s="1"/>
  <c r="E286" i="13"/>
  <c r="F286" i="13"/>
  <c r="H288" i="16" s="1"/>
  <c r="G286" i="13"/>
  <c r="I288" i="16" s="1"/>
  <c r="H286" i="13"/>
  <c r="J288" i="16" s="1"/>
  <c r="I286" i="13"/>
  <c r="K288" i="16" s="1"/>
  <c r="J286" i="13"/>
  <c r="L288" i="16" s="1"/>
  <c r="K286" i="13"/>
  <c r="M288" i="16" s="1"/>
  <c r="L286" i="13"/>
  <c r="N288" i="16" s="1"/>
  <c r="M286" i="13"/>
  <c r="O288" i="16" s="1"/>
  <c r="N286" i="13"/>
  <c r="P288" i="16" s="1"/>
  <c r="O286" i="13"/>
  <c r="Q288" i="16" s="1"/>
  <c r="P286" i="13"/>
  <c r="R288" i="16" s="1"/>
  <c r="Q286" i="13"/>
  <c r="S288" i="16" s="1"/>
  <c r="R286" i="13"/>
  <c r="T288" i="16" s="1"/>
  <c r="S286" i="13"/>
  <c r="U288" i="16" s="1"/>
  <c r="T286" i="13"/>
  <c r="V288" i="16" s="1"/>
  <c r="U286" i="13"/>
  <c r="W288" i="16" s="1"/>
  <c r="V286" i="13"/>
  <c r="X288" i="16" s="1"/>
  <c r="W286" i="13"/>
  <c r="Y288" i="16" s="1"/>
  <c r="X286" i="13"/>
  <c r="Z288" i="16" s="1"/>
  <c r="Y286" i="13"/>
  <c r="AA288" i="16" s="1"/>
  <c r="Z286" i="13"/>
  <c r="AB288" i="16" s="1"/>
  <c r="C287" i="13"/>
  <c r="D287" i="13"/>
  <c r="F289" i="16" s="1"/>
  <c r="E287" i="13"/>
  <c r="F287" i="13"/>
  <c r="H289" i="16" s="1"/>
  <c r="G287" i="13"/>
  <c r="I289" i="16" s="1"/>
  <c r="H287" i="13"/>
  <c r="J289" i="16" s="1"/>
  <c r="I287" i="13"/>
  <c r="K289" i="16" s="1"/>
  <c r="J287" i="13"/>
  <c r="L289" i="16" s="1"/>
  <c r="K287" i="13"/>
  <c r="M289" i="16" s="1"/>
  <c r="L287" i="13"/>
  <c r="N289" i="16" s="1"/>
  <c r="M287" i="13"/>
  <c r="O289" i="16" s="1"/>
  <c r="N287" i="13"/>
  <c r="P289" i="16" s="1"/>
  <c r="O287" i="13"/>
  <c r="Q289" i="16" s="1"/>
  <c r="P287" i="13"/>
  <c r="R289" i="16" s="1"/>
  <c r="Q287" i="13"/>
  <c r="S289" i="16" s="1"/>
  <c r="R287" i="13"/>
  <c r="T289" i="16" s="1"/>
  <c r="S287" i="13"/>
  <c r="U289" i="16" s="1"/>
  <c r="T287" i="13"/>
  <c r="V289" i="16" s="1"/>
  <c r="U287" i="13"/>
  <c r="W289" i="16" s="1"/>
  <c r="V287" i="13"/>
  <c r="X289" i="16" s="1"/>
  <c r="W287" i="13"/>
  <c r="Y289" i="16" s="1"/>
  <c r="X287" i="13"/>
  <c r="Z289" i="16" s="1"/>
  <c r="Y287" i="13"/>
  <c r="AA289" i="16" s="1"/>
  <c r="Z287" i="13"/>
  <c r="AB289" i="16" s="1"/>
  <c r="C288" i="13"/>
  <c r="D288" i="13"/>
  <c r="F290" i="16" s="1"/>
  <c r="E288" i="13"/>
  <c r="F288" i="13"/>
  <c r="H290" i="16" s="1"/>
  <c r="G288" i="13"/>
  <c r="I290" i="16" s="1"/>
  <c r="H288" i="13"/>
  <c r="J290" i="16" s="1"/>
  <c r="I288" i="13"/>
  <c r="K290" i="16" s="1"/>
  <c r="J288" i="13"/>
  <c r="L290" i="16" s="1"/>
  <c r="K288" i="13"/>
  <c r="M290" i="16" s="1"/>
  <c r="L288" i="13"/>
  <c r="N290" i="16" s="1"/>
  <c r="M288" i="13"/>
  <c r="O290" i="16" s="1"/>
  <c r="N288" i="13"/>
  <c r="P290" i="16" s="1"/>
  <c r="O288" i="13"/>
  <c r="Q290" i="16" s="1"/>
  <c r="P288" i="13"/>
  <c r="R290" i="16" s="1"/>
  <c r="Q288" i="13"/>
  <c r="S290" i="16" s="1"/>
  <c r="R288" i="13"/>
  <c r="T290" i="16" s="1"/>
  <c r="S288" i="13"/>
  <c r="U290" i="16" s="1"/>
  <c r="T288" i="13"/>
  <c r="V290" i="16" s="1"/>
  <c r="U288" i="13"/>
  <c r="W290" i="16" s="1"/>
  <c r="V288" i="13"/>
  <c r="X290" i="16" s="1"/>
  <c r="W288" i="13"/>
  <c r="Y290" i="16" s="1"/>
  <c r="X288" i="13"/>
  <c r="Z290" i="16" s="1"/>
  <c r="Y288" i="13"/>
  <c r="AA290" i="16" s="1"/>
  <c r="Z288" i="13"/>
  <c r="AB290" i="16" s="1"/>
  <c r="C289" i="13"/>
  <c r="D289" i="13"/>
  <c r="F291" i="16" s="1"/>
  <c r="E289" i="13"/>
  <c r="F289" i="13"/>
  <c r="H291" i="16" s="1"/>
  <c r="G289" i="13"/>
  <c r="I291" i="16" s="1"/>
  <c r="H289" i="13"/>
  <c r="J291" i="16" s="1"/>
  <c r="I289" i="13"/>
  <c r="K291" i="16" s="1"/>
  <c r="J289" i="13"/>
  <c r="L291" i="16" s="1"/>
  <c r="K289" i="13"/>
  <c r="M291" i="16" s="1"/>
  <c r="L289" i="13"/>
  <c r="N291" i="16" s="1"/>
  <c r="M289" i="13"/>
  <c r="O291" i="16" s="1"/>
  <c r="N289" i="13"/>
  <c r="P291" i="16" s="1"/>
  <c r="O289" i="13"/>
  <c r="Q291" i="16" s="1"/>
  <c r="P289" i="13"/>
  <c r="R291" i="16" s="1"/>
  <c r="Q289" i="13"/>
  <c r="S291" i="16" s="1"/>
  <c r="R289" i="13"/>
  <c r="T291" i="16" s="1"/>
  <c r="S289" i="13"/>
  <c r="U291" i="16" s="1"/>
  <c r="T289" i="13"/>
  <c r="V291" i="16" s="1"/>
  <c r="U289" i="13"/>
  <c r="W291" i="16" s="1"/>
  <c r="V289" i="13"/>
  <c r="X291" i="16" s="1"/>
  <c r="W289" i="13"/>
  <c r="Y291" i="16" s="1"/>
  <c r="X289" i="13"/>
  <c r="Z291" i="16" s="1"/>
  <c r="Y289" i="13"/>
  <c r="AA291" i="16" s="1"/>
  <c r="Z289" i="13"/>
  <c r="AB291" i="16" s="1"/>
  <c r="C290" i="13"/>
  <c r="D290" i="13"/>
  <c r="F292" i="16" s="1"/>
  <c r="E290" i="13"/>
  <c r="F290" i="13"/>
  <c r="H292" i="16" s="1"/>
  <c r="G290" i="13"/>
  <c r="I292" i="16" s="1"/>
  <c r="H290" i="13"/>
  <c r="J292" i="16" s="1"/>
  <c r="I290" i="13"/>
  <c r="K292" i="16" s="1"/>
  <c r="J290" i="13"/>
  <c r="L292" i="16" s="1"/>
  <c r="K290" i="13"/>
  <c r="M292" i="16" s="1"/>
  <c r="L290" i="13"/>
  <c r="N292" i="16" s="1"/>
  <c r="M290" i="13"/>
  <c r="O292" i="16" s="1"/>
  <c r="N290" i="13"/>
  <c r="P292" i="16" s="1"/>
  <c r="O290" i="13"/>
  <c r="Q292" i="16" s="1"/>
  <c r="P290" i="13"/>
  <c r="R292" i="16" s="1"/>
  <c r="Q290" i="13"/>
  <c r="S292" i="16" s="1"/>
  <c r="R290" i="13"/>
  <c r="T292" i="16" s="1"/>
  <c r="S290" i="13"/>
  <c r="U292" i="16" s="1"/>
  <c r="T290" i="13"/>
  <c r="V292" i="16" s="1"/>
  <c r="U290" i="13"/>
  <c r="W292" i="16" s="1"/>
  <c r="V290" i="13"/>
  <c r="X292" i="16" s="1"/>
  <c r="W290" i="13"/>
  <c r="Y292" i="16" s="1"/>
  <c r="X290" i="13"/>
  <c r="Z292" i="16" s="1"/>
  <c r="Y290" i="13"/>
  <c r="AA292" i="16" s="1"/>
  <c r="Z290" i="13"/>
  <c r="AB292" i="16" s="1"/>
  <c r="C291" i="13"/>
  <c r="D291" i="13"/>
  <c r="F293" i="16" s="1"/>
  <c r="E291" i="13"/>
  <c r="F291" i="13"/>
  <c r="H293" i="16" s="1"/>
  <c r="G291" i="13"/>
  <c r="I293" i="16" s="1"/>
  <c r="H291" i="13"/>
  <c r="J293" i="16" s="1"/>
  <c r="I291" i="13"/>
  <c r="K293" i="16" s="1"/>
  <c r="J291" i="13"/>
  <c r="L293" i="16" s="1"/>
  <c r="K291" i="13"/>
  <c r="M293" i="16" s="1"/>
  <c r="L291" i="13"/>
  <c r="N293" i="16" s="1"/>
  <c r="M291" i="13"/>
  <c r="O293" i="16" s="1"/>
  <c r="N291" i="13"/>
  <c r="P293" i="16" s="1"/>
  <c r="O291" i="13"/>
  <c r="Q293" i="16" s="1"/>
  <c r="P291" i="13"/>
  <c r="R293" i="16" s="1"/>
  <c r="Q291" i="13"/>
  <c r="S293" i="16" s="1"/>
  <c r="R291" i="13"/>
  <c r="T293" i="16" s="1"/>
  <c r="S291" i="13"/>
  <c r="U293" i="16" s="1"/>
  <c r="T291" i="13"/>
  <c r="V293" i="16" s="1"/>
  <c r="U291" i="13"/>
  <c r="W293" i="16" s="1"/>
  <c r="V291" i="13"/>
  <c r="X293" i="16" s="1"/>
  <c r="W291" i="13"/>
  <c r="Y293" i="16" s="1"/>
  <c r="X291" i="13"/>
  <c r="Z293" i="16" s="1"/>
  <c r="Y291" i="13"/>
  <c r="AA293" i="16" s="1"/>
  <c r="Z291" i="13"/>
  <c r="AB293" i="16" s="1"/>
  <c r="C292" i="13"/>
  <c r="D292" i="13"/>
  <c r="F294" i="16" s="1"/>
  <c r="E292" i="13"/>
  <c r="F292" i="13"/>
  <c r="H294" i="16" s="1"/>
  <c r="G292" i="13"/>
  <c r="I294" i="16" s="1"/>
  <c r="H292" i="13"/>
  <c r="J294" i="16" s="1"/>
  <c r="I292" i="13"/>
  <c r="K294" i="16" s="1"/>
  <c r="J292" i="13"/>
  <c r="L294" i="16" s="1"/>
  <c r="K292" i="13"/>
  <c r="M294" i="16" s="1"/>
  <c r="L292" i="13"/>
  <c r="N294" i="16" s="1"/>
  <c r="M292" i="13"/>
  <c r="O294" i="16" s="1"/>
  <c r="N292" i="13"/>
  <c r="P294" i="16" s="1"/>
  <c r="O292" i="13"/>
  <c r="Q294" i="16" s="1"/>
  <c r="P292" i="13"/>
  <c r="R294" i="16" s="1"/>
  <c r="Q292" i="13"/>
  <c r="S294" i="16" s="1"/>
  <c r="R292" i="13"/>
  <c r="T294" i="16" s="1"/>
  <c r="S292" i="13"/>
  <c r="U294" i="16" s="1"/>
  <c r="T292" i="13"/>
  <c r="V294" i="16" s="1"/>
  <c r="U292" i="13"/>
  <c r="W294" i="16" s="1"/>
  <c r="V292" i="13"/>
  <c r="X294" i="16" s="1"/>
  <c r="W292" i="13"/>
  <c r="Y294" i="16" s="1"/>
  <c r="X292" i="13"/>
  <c r="Z294" i="16" s="1"/>
  <c r="Y292" i="13"/>
  <c r="AA294" i="16" s="1"/>
  <c r="Z292" i="13"/>
  <c r="AB294" i="16" s="1"/>
  <c r="C293" i="13"/>
  <c r="D293" i="13"/>
  <c r="F295" i="16" s="1"/>
  <c r="E293" i="13"/>
  <c r="F293" i="13"/>
  <c r="H295" i="16" s="1"/>
  <c r="G293" i="13"/>
  <c r="I295" i="16" s="1"/>
  <c r="H293" i="13"/>
  <c r="J295" i="16" s="1"/>
  <c r="I293" i="13"/>
  <c r="K295" i="16" s="1"/>
  <c r="J293" i="13"/>
  <c r="L295" i="16" s="1"/>
  <c r="K293" i="13"/>
  <c r="M295" i="16" s="1"/>
  <c r="L293" i="13"/>
  <c r="N295" i="16" s="1"/>
  <c r="M293" i="13"/>
  <c r="O295" i="16" s="1"/>
  <c r="N293" i="13"/>
  <c r="P295" i="16" s="1"/>
  <c r="O293" i="13"/>
  <c r="Q295" i="16" s="1"/>
  <c r="P293" i="13"/>
  <c r="R295" i="16" s="1"/>
  <c r="Q293" i="13"/>
  <c r="S295" i="16" s="1"/>
  <c r="R293" i="13"/>
  <c r="T295" i="16" s="1"/>
  <c r="S293" i="13"/>
  <c r="U295" i="16" s="1"/>
  <c r="T293" i="13"/>
  <c r="V295" i="16" s="1"/>
  <c r="U293" i="13"/>
  <c r="W295" i="16" s="1"/>
  <c r="V293" i="13"/>
  <c r="X295" i="16" s="1"/>
  <c r="W293" i="13"/>
  <c r="Y295" i="16" s="1"/>
  <c r="X293" i="13"/>
  <c r="Z295" i="16" s="1"/>
  <c r="Y293" i="13"/>
  <c r="AA295" i="16" s="1"/>
  <c r="Z293" i="13"/>
  <c r="AB295" i="16" s="1"/>
  <c r="C294" i="13"/>
  <c r="D294" i="13"/>
  <c r="F296" i="16" s="1"/>
  <c r="E294" i="13"/>
  <c r="F294" i="13"/>
  <c r="H296" i="16" s="1"/>
  <c r="G294" i="13"/>
  <c r="I296" i="16" s="1"/>
  <c r="H294" i="13"/>
  <c r="J296" i="16" s="1"/>
  <c r="I294" i="13"/>
  <c r="K296" i="16" s="1"/>
  <c r="J294" i="13"/>
  <c r="L296" i="16" s="1"/>
  <c r="K294" i="13"/>
  <c r="M296" i="16" s="1"/>
  <c r="L294" i="13"/>
  <c r="N296" i="16" s="1"/>
  <c r="M294" i="13"/>
  <c r="O296" i="16" s="1"/>
  <c r="N294" i="13"/>
  <c r="P296" i="16" s="1"/>
  <c r="O294" i="13"/>
  <c r="Q296" i="16" s="1"/>
  <c r="P294" i="13"/>
  <c r="R296" i="16" s="1"/>
  <c r="Q294" i="13"/>
  <c r="S296" i="16" s="1"/>
  <c r="R294" i="13"/>
  <c r="T296" i="16" s="1"/>
  <c r="S294" i="13"/>
  <c r="U296" i="16" s="1"/>
  <c r="T294" i="13"/>
  <c r="V296" i="16" s="1"/>
  <c r="U294" i="13"/>
  <c r="W296" i="16" s="1"/>
  <c r="V294" i="13"/>
  <c r="X296" i="16" s="1"/>
  <c r="W294" i="13"/>
  <c r="Y296" i="16" s="1"/>
  <c r="X294" i="13"/>
  <c r="Z296" i="16" s="1"/>
  <c r="Y294" i="13"/>
  <c r="AA296" i="16" s="1"/>
  <c r="Z294" i="13"/>
  <c r="AB296" i="16" s="1"/>
  <c r="C295" i="13"/>
  <c r="D295" i="13"/>
  <c r="F297" i="16" s="1"/>
  <c r="E295" i="13"/>
  <c r="F295" i="13"/>
  <c r="H297" i="16" s="1"/>
  <c r="G295" i="13"/>
  <c r="I297" i="16" s="1"/>
  <c r="H295" i="13"/>
  <c r="J297" i="16" s="1"/>
  <c r="I295" i="13"/>
  <c r="K297" i="16" s="1"/>
  <c r="J295" i="13"/>
  <c r="L297" i="16" s="1"/>
  <c r="K295" i="13"/>
  <c r="M297" i="16" s="1"/>
  <c r="L295" i="13"/>
  <c r="N297" i="16" s="1"/>
  <c r="M295" i="13"/>
  <c r="O297" i="16" s="1"/>
  <c r="N295" i="13"/>
  <c r="P297" i="16" s="1"/>
  <c r="O295" i="13"/>
  <c r="Q297" i="16" s="1"/>
  <c r="P295" i="13"/>
  <c r="R297" i="16" s="1"/>
  <c r="Q295" i="13"/>
  <c r="S297" i="16" s="1"/>
  <c r="R295" i="13"/>
  <c r="T297" i="16" s="1"/>
  <c r="S295" i="13"/>
  <c r="U297" i="16" s="1"/>
  <c r="T295" i="13"/>
  <c r="V297" i="16" s="1"/>
  <c r="U295" i="13"/>
  <c r="W297" i="16" s="1"/>
  <c r="V295" i="13"/>
  <c r="X297" i="16" s="1"/>
  <c r="W295" i="13"/>
  <c r="Y297" i="16" s="1"/>
  <c r="X295" i="13"/>
  <c r="Z297" i="16" s="1"/>
  <c r="Y295" i="13"/>
  <c r="AA297" i="16" s="1"/>
  <c r="Z295" i="13"/>
  <c r="AB297" i="16" s="1"/>
  <c r="C296" i="13"/>
  <c r="D296" i="13"/>
  <c r="F298" i="16" s="1"/>
  <c r="E296" i="13"/>
  <c r="F296" i="13"/>
  <c r="H298" i="16" s="1"/>
  <c r="G296" i="13"/>
  <c r="I298" i="16" s="1"/>
  <c r="H296" i="13"/>
  <c r="J298" i="16" s="1"/>
  <c r="I296" i="13"/>
  <c r="K298" i="16" s="1"/>
  <c r="J296" i="13"/>
  <c r="L298" i="16" s="1"/>
  <c r="K296" i="13"/>
  <c r="M298" i="16" s="1"/>
  <c r="L296" i="13"/>
  <c r="N298" i="16" s="1"/>
  <c r="M296" i="13"/>
  <c r="O298" i="16" s="1"/>
  <c r="N296" i="13"/>
  <c r="P298" i="16" s="1"/>
  <c r="O296" i="13"/>
  <c r="Q298" i="16" s="1"/>
  <c r="P296" i="13"/>
  <c r="R298" i="16" s="1"/>
  <c r="Q296" i="13"/>
  <c r="S298" i="16" s="1"/>
  <c r="R296" i="13"/>
  <c r="T298" i="16" s="1"/>
  <c r="S296" i="13"/>
  <c r="U298" i="16" s="1"/>
  <c r="T296" i="13"/>
  <c r="V298" i="16" s="1"/>
  <c r="U296" i="13"/>
  <c r="W298" i="16" s="1"/>
  <c r="V296" i="13"/>
  <c r="X298" i="16" s="1"/>
  <c r="W296" i="13"/>
  <c r="Y298" i="16" s="1"/>
  <c r="X296" i="13"/>
  <c r="Z298" i="16" s="1"/>
  <c r="Y296" i="13"/>
  <c r="AA298" i="16" s="1"/>
  <c r="Z296" i="13"/>
  <c r="AB298" i="16" s="1"/>
  <c r="C297" i="13"/>
  <c r="D297" i="13"/>
  <c r="F299" i="16" s="1"/>
  <c r="E297" i="13"/>
  <c r="F297" i="13"/>
  <c r="H299" i="16" s="1"/>
  <c r="G297" i="13"/>
  <c r="I299" i="16" s="1"/>
  <c r="H297" i="13"/>
  <c r="J299" i="16" s="1"/>
  <c r="I297" i="13"/>
  <c r="K299" i="16" s="1"/>
  <c r="J297" i="13"/>
  <c r="L299" i="16" s="1"/>
  <c r="K297" i="13"/>
  <c r="M299" i="16" s="1"/>
  <c r="L297" i="13"/>
  <c r="N299" i="16" s="1"/>
  <c r="M297" i="13"/>
  <c r="O299" i="16" s="1"/>
  <c r="N297" i="13"/>
  <c r="P299" i="16" s="1"/>
  <c r="O297" i="13"/>
  <c r="Q299" i="16" s="1"/>
  <c r="P297" i="13"/>
  <c r="R299" i="16" s="1"/>
  <c r="Q297" i="13"/>
  <c r="S299" i="16" s="1"/>
  <c r="R297" i="13"/>
  <c r="T299" i="16" s="1"/>
  <c r="S297" i="13"/>
  <c r="U299" i="16" s="1"/>
  <c r="T297" i="13"/>
  <c r="V299" i="16" s="1"/>
  <c r="U297" i="13"/>
  <c r="W299" i="16" s="1"/>
  <c r="V297" i="13"/>
  <c r="X299" i="16" s="1"/>
  <c r="W297" i="13"/>
  <c r="Y299" i="16" s="1"/>
  <c r="X297" i="13"/>
  <c r="Z299" i="16" s="1"/>
  <c r="Y297" i="13"/>
  <c r="AA299" i="16" s="1"/>
  <c r="Z297" i="13"/>
  <c r="AB299" i="16" s="1"/>
  <c r="C298" i="13"/>
  <c r="D298" i="13"/>
  <c r="F300" i="16" s="1"/>
  <c r="E298" i="13"/>
  <c r="F298" i="13"/>
  <c r="H300" i="16" s="1"/>
  <c r="G298" i="13"/>
  <c r="I300" i="16" s="1"/>
  <c r="H298" i="13"/>
  <c r="J300" i="16" s="1"/>
  <c r="I298" i="13"/>
  <c r="K300" i="16" s="1"/>
  <c r="J298" i="13"/>
  <c r="L300" i="16" s="1"/>
  <c r="K298" i="13"/>
  <c r="M300" i="16" s="1"/>
  <c r="L298" i="13"/>
  <c r="N300" i="16" s="1"/>
  <c r="M298" i="13"/>
  <c r="O300" i="16" s="1"/>
  <c r="N298" i="13"/>
  <c r="P300" i="16" s="1"/>
  <c r="O298" i="13"/>
  <c r="Q300" i="16" s="1"/>
  <c r="P298" i="13"/>
  <c r="R300" i="16" s="1"/>
  <c r="Q298" i="13"/>
  <c r="S300" i="16" s="1"/>
  <c r="R298" i="13"/>
  <c r="T300" i="16" s="1"/>
  <c r="S298" i="13"/>
  <c r="U300" i="16" s="1"/>
  <c r="T298" i="13"/>
  <c r="V300" i="16" s="1"/>
  <c r="U298" i="13"/>
  <c r="W300" i="16" s="1"/>
  <c r="V298" i="13"/>
  <c r="X300" i="16" s="1"/>
  <c r="W298" i="13"/>
  <c r="Y300" i="16" s="1"/>
  <c r="X298" i="13"/>
  <c r="Z300" i="16" s="1"/>
  <c r="Y298" i="13"/>
  <c r="AA300" i="16" s="1"/>
  <c r="Z298" i="13"/>
  <c r="AB300" i="16" s="1"/>
  <c r="C299" i="13"/>
  <c r="D299" i="13"/>
  <c r="F301" i="16" s="1"/>
  <c r="E299" i="13"/>
  <c r="F299" i="13"/>
  <c r="H301" i="16" s="1"/>
  <c r="G299" i="13"/>
  <c r="I301" i="16" s="1"/>
  <c r="H299" i="13"/>
  <c r="J301" i="16" s="1"/>
  <c r="I299" i="13"/>
  <c r="K301" i="16" s="1"/>
  <c r="J299" i="13"/>
  <c r="L301" i="16" s="1"/>
  <c r="K299" i="13"/>
  <c r="M301" i="16" s="1"/>
  <c r="L299" i="13"/>
  <c r="N301" i="16" s="1"/>
  <c r="M299" i="13"/>
  <c r="O301" i="16" s="1"/>
  <c r="N299" i="13"/>
  <c r="P301" i="16" s="1"/>
  <c r="O299" i="13"/>
  <c r="Q301" i="16" s="1"/>
  <c r="P299" i="13"/>
  <c r="R301" i="16" s="1"/>
  <c r="Q299" i="13"/>
  <c r="S301" i="16" s="1"/>
  <c r="R299" i="13"/>
  <c r="T301" i="16" s="1"/>
  <c r="S299" i="13"/>
  <c r="U301" i="16" s="1"/>
  <c r="T299" i="13"/>
  <c r="V301" i="16" s="1"/>
  <c r="U299" i="13"/>
  <c r="W301" i="16" s="1"/>
  <c r="V299" i="13"/>
  <c r="X301" i="16" s="1"/>
  <c r="W299" i="13"/>
  <c r="Y301" i="16" s="1"/>
  <c r="X299" i="13"/>
  <c r="Z301" i="16" s="1"/>
  <c r="Y299" i="13"/>
  <c r="AA301" i="16" s="1"/>
  <c r="Z299" i="13"/>
  <c r="AB301" i="16" s="1"/>
  <c r="C300" i="13"/>
  <c r="D300" i="13"/>
  <c r="F302" i="16" s="1"/>
  <c r="E300" i="13"/>
  <c r="F300" i="13"/>
  <c r="H302" i="16" s="1"/>
  <c r="G300" i="13"/>
  <c r="I302" i="16" s="1"/>
  <c r="H300" i="13"/>
  <c r="J302" i="16" s="1"/>
  <c r="I300" i="13"/>
  <c r="K302" i="16" s="1"/>
  <c r="J300" i="13"/>
  <c r="L302" i="16" s="1"/>
  <c r="K300" i="13"/>
  <c r="M302" i="16" s="1"/>
  <c r="L300" i="13"/>
  <c r="N302" i="16" s="1"/>
  <c r="M300" i="13"/>
  <c r="O302" i="16" s="1"/>
  <c r="N300" i="13"/>
  <c r="P302" i="16" s="1"/>
  <c r="O300" i="13"/>
  <c r="Q302" i="16" s="1"/>
  <c r="P300" i="13"/>
  <c r="R302" i="16" s="1"/>
  <c r="Q300" i="13"/>
  <c r="S302" i="16" s="1"/>
  <c r="R300" i="13"/>
  <c r="T302" i="16" s="1"/>
  <c r="S300" i="13"/>
  <c r="U302" i="16" s="1"/>
  <c r="T300" i="13"/>
  <c r="V302" i="16" s="1"/>
  <c r="U300" i="13"/>
  <c r="W302" i="16" s="1"/>
  <c r="V300" i="13"/>
  <c r="X302" i="16" s="1"/>
  <c r="W300" i="13"/>
  <c r="Y302" i="16" s="1"/>
  <c r="X300" i="13"/>
  <c r="Z302" i="16" s="1"/>
  <c r="Y300" i="13"/>
  <c r="AA302" i="16" s="1"/>
  <c r="Z300" i="13"/>
  <c r="AB302" i="16" s="1"/>
  <c r="C301" i="13"/>
  <c r="D301" i="13"/>
  <c r="F303" i="16" s="1"/>
  <c r="E301" i="13"/>
  <c r="F301" i="13"/>
  <c r="H303" i="16" s="1"/>
  <c r="G301" i="13"/>
  <c r="I303" i="16" s="1"/>
  <c r="H301" i="13"/>
  <c r="J303" i="16" s="1"/>
  <c r="I301" i="13"/>
  <c r="K303" i="16" s="1"/>
  <c r="J301" i="13"/>
  <c r="L303" i="16" s="1"/>
  <c r="K301" i="13"/>
  <c r="M303" i="16" s="1"/>
  <c r="L301" i="13"/>
  <c r="N303" i="16" s="1"/>
  <c r="M301" i="13"/>
  <c r="O303" i="16" s="1"/>
  <c r="N301" i="13"/>
  <c r="P303" i="16" s="1"/>
  <c r="O301" i="13"/>
  <c r="Q303" i="16" s="1"/>
  <c r="P301" i="13"/>
  <c r="R303" i="16" s="1"/>
  <c r="Q301" i="13"/>
  <c r="S303" i="16" s="1"/>
  <c r="R301" i="13"/>
  <c r="T303" i="16" s="1"/>
  <c r="S301" i="13"/>
  <c r="U303" i="16" s="1"/>
  <c r="T301" i="13"/>
  <c r="V303" i="16" s="1"/>
  <c r="U301" i="13"/>
  <c r="W303" i="16" s="1"/>
  <c r="V301" i="13"/>
  <c r="X303" i="16" s="1"/>
  <c r="W301" i="13"/>
  <c r="Y303" i="16" s="1"/>
  <c r="X301" i="13"/>
  <c r="Z303" i="16" s="1"/>
  <c r="Y301" i="13"/>
  <c r="AA303" i="16" s="1"/>
  <c r="Z301" i="13"/>
  <c r="AB303" i="16" s="1"/>
  <c r="C302" i="13"/>
  <c r="D302" i="13"/>
  <c r="F304" i="16" s="1"/>
  <c r="E302" i="13"/>
  <c r="F302" i="13"/>
  <c r="H304" i="16" s="1"/>
  <c r="G302" i="13"/>
  <c r="I304" i="16" s="1"/>
  <c r="H302" i="13"/>
  <c r="J304" i="16" s="1"/>
  <c r="I302" i="13"/>
  <c r="K304" i="16" s="1"/>
  <c r="J302" i="13"/>
  <c r="L304" i="16" s="1"/>
  <c r="K302" i="13"/>
  <c r="M304" i="16" s="1"/>
  <c r="L302" i="13"/>
  <c r="N304" i="16" s="1"/>
  <c r="M302" i="13"/>
  <c r="O304" i="16" s="1"/>
  <c r="N302" i="13"/>
  <c r="P304" i="16" s="1"/>
  <c r="O302" i="13"/>
  <c r="Q304" i="16" s="1"/>
  <c r="P302" i="13"/>
  <c r="R304" i="16" s="1"/>
  <c r="Q302" i="13"/>
  <c r="S304" i="16" s="1"/>
  <c r="R302" i="13"/>
  <c r="T304" i="16" s="1"/>
  <c r="S302" i="13"/>
  <c r="U304" i="16" s="1"/>
  <c r="T302" i="13"/>
  <c r="V304" i="16" s="1"/>
  <c r="U302" i="13"/>
  <c r="W304" i="16" s="1"/>
  <c r="V302" i="13"/>
  <c r="X304" i="16" s="1"/>
  <c r="W302" i="13"/>
  <c r="Y304" i="16" s="1"/>
  <c r="X302" i="13"/>
  <c r="Z304" i="16" s="1"/>
  <c r="Y302" i="13"/>
  <c r="AA304" i="16" s="1"/>
  <c r="Z302" i="13"/>
  <c r="AB304" i="16" s="1"/>
  <c r="C303" i="13"/>
  <c r="D303" i="13"/>
  <c r="F305" i="16" s="1"/>
  <c r="E303" i="13"/>
  <c r="F303" i="13"/>
  <c r="H305" i="16" s="1"/>
  <c r="G303" i="13"/>
  <c r="I305" i="16" s="1"/>
  <c r="H303" i="13"/>
  <c r="J305" i="16" s="1"/>
  <c r="I303" i="13"/>
  <c r="K305" i="16" s="1"/>
  <c r="J303" i="13"/>
  <c r="L305" i="16" s="1"/>
  <c r="K303" i="13"/>
  <c r="M305" i="16" s="1"/>
  <c r="L303" i="13"/>
  <c r="N305" i="16" s="1"/>
  <c r="M303" i="13"/>
  <c r="O305" i="16" s="1"/>
  <c r="N303" i="13"/>
  <c r="P305" i="16" s="1"/>
  <c r="O303" i="13"/>
  <c r="Q305" i="16" s="1"/>
  <c r="P303" i="13"/>
  <c r="R305" i="16" s="1"/>
  <c r="Q303" i="13"/>
  <c r="S305" i="16" s="1"/>
  <c r="R303" i="13"/>
  <c r="T305" i="16" s="1"/>
  <c r="S303" i="13"/>
  <c r="U305" i="16" s="1"/>
  <c r="T303" i="13"/>
  <c r="V305" i="16" s="1"/>
  <c r="U303" i="13"/>
  <c r="W305" i="16" s="1"/>
  <c r="V303" i="13"/>
  <c r="X305" i="16" s="1"/>
  <c r="W303" i="13"/>
  <c r="Y305" i="16" s="1"/>
  <c r="X303" i="13"/>
  <c r="Z305" i="16" s="1"/>
  <c r="Y303" i="13"/>
  <c r="AA305" i="16" s="1"/>
  <c r="Z303" i="13"/>
  <c r="AB305" i="16" s="1"/>
  <c r="C304" i="13"/>
  <c r="D304" i="13"/>
  <c r="F306" i="16" s="1"/>
  <c r="E304" i="13"/>
  <c r="F304" i="13"/>
  <c r="H306" i="16" s="1"/>
  <c r="G304" i="13"/>
  <c r="I306" i="16" s="1"/>
  <c r="H304" i="13"/>
  <c r="J306" i="16" s="1"/>
  <c r="I304" i="13"/>
  <c r="K306" i="16" s="1"/>
  <c r="J304" i="13"/>
  <c r="L306" i="16" s="1"/>
  <c r="K304" i="13"/>
  <c r="M306" i="16" s="1"/>
  <c r="L304" i="13"/>
  <c r="N306" i="16" s="1"/>
  <c r="M304" i="13"/>
  <c r="O306" i="16" s="1"/>
  <c r="N304" i="13"/>
  <c r="P306" i="16" s="1"/>
  <c r="O304" i="13"/>
  <c r="Q306" i="16" s="1"/>
  <c r="P304" i="13"/>
  <c r="R306" i="16" s="1"/>
  <c r="Q304" i="13"/>
  <c r="S306" i="16" s="1"/>
  <c r="R304" i="13"/>
  <c r="T306" i="16" s="1"/>
  <c r="S304" i="13"/>
  <c r="U306" i="16" s="1"/>
  <c r="T304" i="13"/>
  <c r="V306" i="16" s="1"/>
  <c r="U304" i="13"/>
  <c r="W306" i="16" s="1"/>
  <c r="V304" i="13"/>
  <c r="X306" i="16" s="1"/>
  <c r="W304" i="13"/>
  <c r="Y306" i="16" s="1"/>
  <c r="X304" i="13"/>
  <c r="Z306" i="16" s="1"/>
  <c r="Y304" i="13"/>
  <c r="AA306" i="16" s="1"/>
  <c r="Z304" i="13"/>
  <c r="AB306" i="16" s="1"/>
  <c r="C305" i="13"/>
  <c r="D305" i="13"/>
  <c r="F307" i="16" s="1"/>
  <c r="E305" i="13"/>
  <c r="F305" i="13"/>
  <c r="H307" i="16" s="1"/>
  <c r="G305" i="13"/>
  <c r="I307" i="16" s="1"/>
  <c r="H305" i="13"/>
  <c r="J307" i="16" s="1"/>
  <c r="I305" i="13"/>
  <c r="K307" i="16" s="1"/>
  <c r="J305" i="13"/>
  <c r="L307" i="16" s="1"/>
  <c r="K305" i="13"/>
  <c r="M307" i="16" s="1"/>
  <c r="L305" i="13"/>
  <c r="N307" i="16" s="1"/>
  <c r="M305" i="13"/>
  <c r="O307" i="16" s="1"/>
  <c r="N305" i="13"/>
  <c r="P307" i="16" s="1"/>
  <c r="O305" i="13"/>
  <c r="Q307" i="16" s="1"/>
  <c r="P305" i="13"/>
  <c r="R307" i="16" s="1"/>
  <c r="Q305" i="13"/>
  <c r="S307" i="16" s="1"/>
  <c r="R305" i="13"/>
  <c r="T307" i="16" s="1"/>
  <c r="S305" i="13"/>
  <c r="U307" i="16" s="1"/>
  <c r="T305" i="13"/>
  <c r="V307" i="16" s="1"/>
  <c r="U305" i="13"/>
  <c r="W307" i="16" s="1"/>
  <c r="V305" i="13"/>
  <c r="X307" i="16" s="1"/>
  <c r="W305" i="13"/>
  <c r="Y307" i="16" s="1"/>
  <c r="X305" i="13"/>
  <c r="Z307" i="16" s="1"/>
  <c r="Y305" i="13"/>
  <c r="AA307" i="16" s="1"/>
  <c r="Z305" i="13"/>
  <c r="AB307" i="16" s="1"/>
  <c r="C306" i="13"/>
  <c r="D306" i="13"/>
  <c r="F308" i="16" s="1"/>
  <c r="E306" i="13"/>
  <c r="F306" i="13"/>
  <c r="H308" i="16" s="1"/>
  <c r="G306" i="13"/>
  <c r="I308" i="16" s="1"/>
  <c r="H306" i="13"/>
  <c r="J308" i="16" s="1"/>
  <c r="I306" i="13"/>
  <c r="K308" i="16" s="1"/>
  <c r="J306" i="13"/>
  <c r="L308" i="16" s="1"/>
  <c r="K306" i="13"/>
  <c r="M308" i="16" s="1"/>
  <c r="L306" i="13"/>
  <c r="N308" i="16" s="1"/>
  <c r="M306" i="13"/>
  <c r="O308" i="16" s="1"/>
  <c r="N306" i="13"/>
  <c r="P308" i="16" s="1"/>
  <c r="O306" i="13"/>
  <c r="Q308" i="16" s="1"/>
  <c r="P306" i="13"/>
  <c r="R308" i="16" s="1"/>
  <c r="Q306" i="13"/>
  <c r="S308" i="16" s="1"/>
  <c r="R306" i="13"/>
  <c r="T308" i="16" s="1"/>
  <c r="S306" i="13"/>
  <c r="U308" i="16" s="1"/>
  <c r="T306" i="13"/>
  <c r="V308" i="16" s="1"/>
  <c r="U306" i="13"/>
  <c r="W308" i="16" s="1"/>
  <c r="V306" i="13"/>
  <c r="X308" i="16" s="1"/>
  <c r="W306" i="13"/>
  <c r="Y308" i="16" s="1"/>
  <c r="X306" i="13"/>
  <c r="Z308" i="16" s="1"/>
  <c r="Y306" i="13"/>
  <c r="AA308" i="16" s="1"/>
  <c r="Z306" i="13"/>
  <c r="AB308" i="16" s="1"/>
  <c r="C307" i="13"/>
  <c r="D307" i="13"/>
  <c r="F309" i="16" s="1"/>
  <c r="E307" i="13"/>
  <c r="F307" i="13"/>
  <c r="H309" i="16" s="1"/>
  <c r="G307" i="13"/>
  <c r="I309" i="16" s="1"/>
  <c r="H307" i="13"/>
  <c r="J309" i="16" s="1"/>
  <c r="I307" i="13"/>
  <c r="K309" i="16" s="1"/>
  <c r="J307" i="13"/>
  <c r="L309" i="16" s="1"/>
  <c r="K307" i="13"/>
  <c r="M309" i="16" s="1"/>
  <c r="L307" i="13"/>
  <c r="N309" i="16" s="1"/>
  <c r="M307" i="13"/>
  <c r="O309" i="16" s="1"/>
  <c r="N307" i="13"/>
  <c r="P309" i="16" s="1"/>
  <c r="O307" i="13"/>
  <c r="Q309" i="16" s="1"/>
  <c r="P307" i="13"/>
  <c r="R309" i="16" s="1"/>
  <c r="Q307" i="13"/>
  <c r="S309" i="16" s="1"/>
  <c r="R307" i="13"/>
  <c r="T309" i="16" s="1"/>
  <c r="S307" i="13"/>
  <c r="U309" i="16" s="1"/>
  <c r="T307" i="13"/>
  <c r="V309" i="16" s="1"/>
  <c r="U307" i="13"/>
  <c r="W309" i="16" s="1"/>
  <c r="V307" i="13"/>
  <c r="X309" i="16" s="1"/>
  <c r="W307" i="13"/>
  <c r="Y309" i="16" s="1"/>
  <c r="X307" i="13"/>
  <c r="Z309" i="16" s="1"/>
  <c r="Y307" i="13"/>
  <c r="AA309" i="16" s="1"/>
  <c r="Z307" i="13"/>
  <c r="AB309" i="16" s="1"/>
  <c r="C308" i="13"/>
  <c r="D308" i="13"/>
  <c r="F310" i="16" s="1"/>
  <c r="E308" i="13"/>
  <c r="F308" i="13"/>
  <c r="H310" i="16" s="1"/>
  <c r="G308" i="13"/>
  <c r="I310" i="16" s="1"/>
  <c r="H308" i="13"/>
  <c r="J310" i="16" s="1"/>
  <c r="I308" i="13"/>
  <c r="K310" i="16" s="1"/>
  <c r="J308" i="13"/>
  <c r="L310" i="16" s="1"/>
  <c r="K308" i="13"/>
  <c r="M310" i="16" s="1"/>
  <c r="L308" i="13"/>
  <c r="N310" i="16" s="1"/>
  <c r="M308" i="13"/>
  <c r="O310" i="16" s="1"/>
  <c r="N308" i="13"/>
  <c r="P310" i="16" s="1"/>
  <c r="O308" i="13"/>
  <c r="Q310" i="16" s="1"/>
  <c r="P308" i="13"/>
  <c r="R310" i="16" s="1"/>
  <c r="Q308" i="13"/>
  <c r="S310" i="16" s="1"/>
  <c r="R308" i="13"/>
  <c r="T310" i="16" s="1"/>
  <c r="S308" i="13"/>
  <c r="U310" i="16" s="1"/>
  <c r="T308" i="13"/>
  <c r="V310" i="16" s="1"/>
  <c r="U308" i="13"/>
  <c r="W310" i="16" s="1"/>
  <c r="V308" i="13"/>
  <c r="X310" i="16" s="1"/>
  <c r="W308" i="13"/>
  <c r="Y310" i="16" s="1"/>
  <c r="X308" i="13"/>
  <c r="Z310" i="16" s="1"/>
  <c r="Y308" i="13"/>
  <c r="AA310" i="16" s="1"/>
  <c r="Z308" i="13"/>
  <c r="AB310" i="16" s="1"/>
  <c r="C309" i="13"/>
  <c r="D309" i="13"/>
  <c r="F311" i="16" s="1"/>
  <c r="E309" i="13"/>
  <c r="F309" i="13"/>
  <c r="H311" i="16" s="1"/>
  <c r="G309" i="13"/>
  <c r="I311" i="16" s="1"/>
  <c r="H309" i="13"/>
  <c r="J311" i="16" s="1"/>
  <c r="I309" i="13"/>
  <c r="K311" i="16" s="1"/>
  <c r="J309" i="13"/>
  <c r="L311" i="16" s="1"/>
  <c r="K309" i="13"/>
  <c r="M311" i="16" s="1"/>
  <c r="L309" i="13"/>
  <c r="N311" i="16" s="1"/>
  <c r="M309" i="13"/>
  <c r="O311" i="16" s="1"/>
  <c r="N309" i="13"/>
  <c r="P311" i="16" s="1"/>
  <c r="O309" i="13"/>
  <c r="Q311" i="16" s="1"/>
  <c r="P309" i="13"/>
  <c r="R311" i="16" s="1"/>
  <c r="Q309" i="13"/>
  <c r="S311" i="16" s="1"/>
  <c r="R309" i="13"/>
  <c r="T311" i="16" s="1"/>
  <c r="S309" i="13"/>
  <c r="U311" i="16" s="1"/>
  <c r="T309" i="13"/>
  <c r="V311" i="16" s="1"/>
  <c r="U309" i="13"/>
  <c r="W311" i="16" s="1"/>
  <c r="V309" i="13"/>
  <c r="X311" i="16" s="1"/>
  <c r="W309" i="13"/>
  <c r="Y311" i="16" s="1"/>
  <c r="X309" i="13"/>
  <c r="Z311" i="16" s="1"/>
  <c r="Y309" i="13"/>
  <c r="AA311" i="16" s="1"/>
  <c r="Z309" i="13"/>
  <c r="AB311" i="16" s="1"/>
  <c r="C310" i="13"/>
  <c r="D310" i="13"/>
  <c r="F312" i="16" s="1"/>
  <c r="E310" i="13"/>
  <c r="F310" i="13"/>
  <c r="H312" i="16" s="1"/>
  <c r="G310" i="13"/>
  <c r="I312" i="16" s="1"/>
  <c r="H310" i="13"/>
  <c r="J312" i="16" s="1"/>
  <c r="I310" i="13"/>
  <c r="K312" i="16" s="1"/>
  <c r="J310" i="13"/>
  <c r="L312" i="16" s="1"/>
  <c r="K310" i="13"/>
  <c r="M312" i="16" s="1"/>
  <c r="L310" i="13"/>
  <c r="N312" i="16" s="1"/>
  <c r="M310" i="13"/>
  <c r="O312" i="16" s="1"/>
  <c r="N310" i="13"/>
  <c r="P312" i="16" s="1"/>
  <c r="O310" i="13"/>
  <c r="Q312" i="16" s="1"/>
  <c r="P310" i="13"/>
  <c r="R312" i="16" s="1"/>
  <c r="Q310" i="13"/>
  <c r="S312" i="16" s="1"/>
  <c r="R310" i="13"/>
  <c r="T312" i="16" s="1"/>
  <c r="S310" i="13"/>
  <c r="U312" i="16" s="1"/>
  <c r="T310" i="13"/>
  <c r="V312" i="16" s="1"/>
  <c r="U310" i="13"/>
  <c r="W312" i="16" s="1"/>
  <c r="V310" i="13"/>
  <c r="X312" i="16" s="1"/>
  <c r="W310" i="13"/>
  <c r="Y312" i="16" s="1"/>
  <c r="X310" i="13"/>
  <c r="Z312" i="16" s="1"/>
  <c r="Y310" i="13"/>
  <c r="AA312" i="16" s="1"/>
  <c r="Z310" i="13"/>
  <c r="AB312" i="16" s="1"/>
  <c r="C311" i="13"/>
  <c r="D311" i="13"/>
  <c r="F313" i="16" s="1"/>
  <c r="E311" i="13"/>
  <c r="F311" i="13"/>
  <c r="H313" i="16" s="1"/>
  <c r="G311" i="13"/>
  <c r="I313" i="16" s="1"/>
  <c r="H311" i="13"/>
  <c r="J313" i="16" s="1"/>
  <c r="I311" i="13"/>
  <c r="K313" i="16" s="1"/>
  <c r="J311" i="13"/>
  <c r="L313" i="16" s="1"/>
  <c r="K311" i="13"/>
  <c r="M313" i="16" s="1"/>
  <c r="L311" i="13"/>
  <c r="N313" i="16" s="1"/>
  <c r="M311" i="13"/>
  <c r="O313" i="16" s="1"/>
  <c r="N311" i="13"/>
  <c r="P313" i="16" s="1"/>
  <c r="O311" i="13"/>
  <c r="Q313" i="16" s="1"/>
  <c r="P311" i="13"/>
  <c r="R313" i="16" s="1"/>
  <c r="Q311" i="13"/>
  <c r="S313" i="16" s="1"/>
  <c r="R311" i="13"/>
  <c r="T313" i="16" s="1"/>
  <c r="S311" i="13"/>
  <c r="U313" i="16" s="1"/>
  <c r="T311" i="13"/>
  <c r="V313" i="16" s="1"/>
  <c r="U311" i="13"/>
  <c r="W313" i="16" s="1"/>
  <c r="V311" i="13"/>
  <c r="X313" i="16" s="1"/>
  <c r="W311" i="13"/>
  <c r="Y313" i="16" s="1"/>
  <c r="X311" i="13"/>
  <c r="Z313" i="16" s="1"/>
  <c r="Y311" i="13"/>
  <c r="AA313" i="16" s="1"/>
  <c r="Z311" i="13"/>
  <c r="AB313" i="16" s="1"/>
  <c r="C313" i="13"/>
  <c r="D313" i="13"/>
  <c r="F315" i="16" s="1"/>
  <c r="E313" i="13"/>
  <c r="F313" i="13"/>
  <c r="H315" i="16" s="1"/>
  <c r="G313" i="13"/>
  <c r="I315" i="16" s="1"/>
  <c r="H313" i="13"/>
  <c r="J315" i="16" s="1"/>
  <c r="I313" i="13"/>
  <c r="K315" i="16" s="1"/>
  <c r="J313" i="13"/>
  <c r="L315" i="16" s="1"/>
  <c r="K313" i="13"/>
  <c r="M315" i="16" s="1"/>
  <c r="L313" i="13"/>
  <c r="N315" i="16" s="1"/>
  <c r="M313" i="13"/>
  <c r="O315" i="16" s="1"/>
  <c r="N313" i="13"/>
  <c r="P315" i="16" s="1"/>
  <c r="O313" i="13"/>
  <c r="Q315" i="16" s="1"/>
  <c r="P313" i="13"/>
  <c r="R315" i="16" s="1"/>
  <c r="Q313" i="13"/>
  <c r="S315" i="16" s="1"/>
  <c r="R313" i="13"/>
  <c r="T315" i="16" s="1"/>
  <c r="S313" i="13"/>
  <c r="U315" i="16" s="1"/>
  <c r="T313" i="13"/>
  <c r="V315" i="16" s="1"/>
  <c r="U313" i="13"/>
  <c r="W315" i="16" s="1"/>
  <c r="V313" i="13"/>
  <c r="X315" i="16" s="1"/>
  <c r="W313" i="13"/>
  <c r="Y315" i="16" s="1"/>
  <c r="X313" i="13"/>
  <c r="Z315" i="16" s="1"/>
  <c r="Y313" i="13"/>
  <c r="AA315" i="16" s="1"/>
  <c r="Z313" i="13"/>
  <c r="AB315" i="16" s="1"/>
  <c r="C314" i="13"/>
  <c r="D314" i="13"/>
  <c r="F316" i="16" s="1"/>
  <c r="E314" i="13"/>
  <c r="F314" i="13"/>
  <c r="H316" i="16" s="1"/>
  <c r="G314" i="13"/>
  <c r="I316" i="16" s="1"/>
  <c r="H314" i="13"/>
  <c r="J316" i="16" s="1"/>
  <c r="I314" i="13"/>
  <c r="K316" i="16" s="1"/>
  <c r="J314" i="13"/>
  <c r="L316" i="16" s="1"/>
  <c r="K314" i="13"/>
  <c r="M316" i="16" s="1"/>
  <c r="L314" i="13"/>
  <c r="N316" i="16" s="1"/>
  <c r="M314" i="13"/>
  <c r="O316" i="16" s="1"/>
  <c r="N314" i="13"/>
  <c r="P316" i="16" s="1"/>
  <c r="O314" i="13"/>
  <c r="Q316" i="16" s="1"/>
  <c r="P314" i="13"/>
  <c r="R316" i="16" s="1"/>
  <c r="Q314" i="13"/>
  <c r="S316" i="16" s="1"/>
  <c r="R314" i="13"/>
  <c r="T316" i="16" s="1"/>
  <c r="S314" i="13"/>
  <c r="U316" i="16" s="1"/>
  <c r="T314" i="13"/>
  <c r="V316" i="16" s="1"/>
  <c r="U314" i="13"/>
  <c r="W316" i="16" s="1"/>
  <c r="V314" i="13"/>
  <c r="X316" i="16" s="1"/>
  <c r="W314" i="13"/>
  <c r="Y316" i="16" s="1"/>
  <c r="X314" i="13"/>
  <c r="Z316" i="16" s="1"/>
  <c r="Y314" i="13"/>
  <c r="AA316" i="16" s="1"/>
  <c r="Z314" i="13"/>
  <c r="AB316" i="16" s="1"/>
  <c r="C315" i="13"/>
  <c r="D315" i="13"/>
  <c r="F317" i="16" s="1"/>
  <c r="E315" i="13"/>
  <c r="F315" i="13"/>
  <c r="H317" i="16" s="1"/>
  <c r="G315" i="13"/>
  <c r="I317" i="16" s="1"/>
  <c r="H315" i="13"/>
  <c r="J317" i="16" s="1"/>
  <c r="I315" i="13"/>
  <c r="K317" i="16" s="1"/>
  <c r="J315" i="13"/>
  <c r="L317" i="16" s="1"/>
  <c r="K315" i="13"/>
  <c r="M317" i="16" s="1"/>
  <c r="L315" i="13"/>
  <c r="N317" i="16" s="1"/>
  <c r="M315" i="13"/>
  <c r="O317" i="16" s="1"/>
  <c r="N315" i="13"/>
  <c r="P317" i="16" s="1"/>
  <c r="O315" i="13"/>
  <c r="Q317" i="16" s="1"/>
  <c r="P315" i="13"/>
  <c r="R317" i="16" s="1"/>
  <c r="Q315" i="13"/>
  <c r="S317" i="16" s="1"/>
  <c r="R315" i="13"/>
  <c r="T317" i="16" s="1"/>
  <c r="S315" i="13"/>
  <c r="U317" i="16" s="1"/>
  <c r="T315" i="13"/>
  <c r="V317" i="16" s="1"/>
  <c r="U315" i="13"/>
  <c r="W317" i="16" s="1"/>
  <c r="V315" i="13"/>
  <c r="X317" i="16" s="1"/>
  <c r="W315" i="13"/>
  <c r="Y317" i="16" s="1"/>
  <c r="X315" i="13"/>
  <c r="Z317" i="16" s="1"/>
  <c r="Y315" i="13"/>
  <c r="AA317" i="16" s="1"/>
  <c r="Z315" i="13"/>
  <c r="AB317" i="16" s="1"/>
  <c r="C316" i="13"/>
  <c r="D316" i="13"/>
  <c r="F318" i="16" s="1"/>
  <c r="E316" i="13"/>
  <c r="F316" i="13"/>
  <c r="H318" i="16" s="1"/>
  <c r="G316" i="13"/>
  <c r="I318" i="16" s="1"/>
  <c r="H316" i="13"/>
  <c r="J318" i="16" s="1"/>
  <c r="I316" i="13"/>
  <c r="K318" i="16" s="1"/>
  <c r="J316" i="13"/>
  <c r="L318" i="16" s="1"/>
  <c r="K316" i="13"/>
  <c r="M318" i="16" s="1"/>
  <c r="L316" i="13"/>
  <c r="N318" i="16" s="1"/>
  <c r="M316" i="13"/>
  <c r="O318" i="16" s="1"/>
  <c r="N316" i="13"/>
  <c r="P318" i="16" s="1"/>
  <c r="O316" i="13"/>
  <c r="Q318" i="16" s="1"/>
  <c r="P316" i="13"/>
  <c r="R318" i="16" s="1"/>
  <c r="Q316" i="13"/>
  <c r="S318" i="16" s="1"/>
  <c r="R316" i="13"/>
  <c r="T318" i="16" s="1"/>
  <c r="S316" i="13"/>
  <c r="U318" i="16" s="1"/>
  <c r="T316" i="13"/>
  <c r="V318" i="16" s="1"/>
  <c r="U316" i="13"/>
  <c r="W318" i="16" s="1"/>
  <c r="V316" i="13"/>
  <c r="X318" i="16" s="1"/>
  <c r="W316" i="13"/>
  <c r="Y318" i="16" s="1"/>
  <c r="X316" i="13"/>
  <c r="Z318" i="16" s="1"/>
  <c r="Y316" i="13"/>
  <c r="AA318" i="16" s="1"/>
  <c r="Z316" i="13"/>
  <c r="AB318" i="16" s="1"/>
  <c r="C318" i="13"/>
  <c r="D318" i="13"/>
  <c r="F320" i="16" s="1"/>
  <c r="E318" i="13"/>
  <c r="F318" i="13"/>
  <c r="H320" i="16" s="1"/>
  <c r="G318" i="13"/>
  <c r="I320" i="16" s="1"/>
  <c r="H318" i="13"/>
  <c r="J320" i="16" s="1"/>
  <c r="I318" i="13"/>
  <c r="K320" i="16" s="1"/>
  <c r="J318" i="13"/>
  <c r="L320" i="16" s="1"/>
  <c r="K318" i="13"/>
  <c r="M320" i="16" s="1"/>
  <c r="L318" i="13"/>
  <c r="N320" i="16" s="1"/>
  <c r="M318" i="13"/>
  <c r="O320" i="16" s="1"/>
  <c r="N318" i="13"/>
  <c r="P320" i="16" s="1"/>
  <c r="O318" i="13"/>
  <c r="Q320" i="16" s="1"/>
  <c r="P318" i="13"/>
  <c r="R320" i="16" s="1"/>
  <c r="Q318" i="13"/>
  <c r="S320" i="16" s="1"/>
  <c r="R318" i="13"/>
  <c r="T320" i="16" s="1"/>
  <c r="S318" i="13"/>
  <c r="U320" i="16" s="1"/>
  <c r="T318" i="13"/>
  <c r="V320" i="16" s="1"/>
  <c r="U318" i="13"/>
  <c r="W320" i="16" s="1"/>
  <c r="V318" i="13"/>
  <c r="X320" i="16" s="1"/>
  <c r="W318" i="13"/>
  <c r="Y320" i="16" s="1"/>
  <c r="X318" i="13"/>
  <c r="Z320" i="16" s="1"/>
  <c r="Y318" i="13"/>
  <c r="AA320" i="16" s="1"/>
  <c r="Z318" i="13"/>
  <c r="AB320" i="16" s="1"/>
  <c r="C319" i="13"/>
  <c r="D319" i="13"/>
  <c r="F321" i="16" s="1"/>
  <c r="E319" i="13"/>
  <c r="F319" i="13"/>
  <c r="H321" i="16" s="1"/>
  <c r="G319" i="13"/>
  <c r="I321" i="16" s="1"/>
  <c r="H319" i="13"/>
  <c r="J321" i="16" s="1"/>
  <c r="I319" i="13"/>
  <c r="K321" i="16" s="1"/>
  <c r="J319" i="13"/>
  <c r="L321" i="16" s="1"/>
  <c r="K319" i="13"/>
  <c r="M321" i="16" s="1"/>
  <c r="L319" i="13"/>
  <c r="N321" i="16" s="1"/>
  <c r="M319" i="13"/>
  <c r="O321" i="16" s="1"/>
  <c r="N319" i="13"/>
  <c r="P321" i="16" s="1"/>
  <c r="O319" i="13"/>
  <c r="Q321" i="16" s="1"/>
  <c r="P319" i="13"/>
  <c r="R321" i="16" s="1"/>
  <c r="Q319" i="13"/>
  <c r="S321" i="16" s="1"/>
  <c r="R319" i="13"/>
  <c r="T321" i="16" s="1"/>
  <c r="S319" i="13"/>
  <c r="U321" i="16" s="1"/>
  <c r="T319" i="13"/>
  <c r="V321" i="16" s="1"/>
  <c r="U319" i="13"/>
  <c r="W321" i="16" s="1"/>
  <c r="V319" i="13"/>
  <c r="X321" i="16" s="1"/>
  <c r="W319" i="13"/>
  <c r="Y321" i="16" s="1"/>
  <c r="X319" i="13"/>
  <c r="Z321" i="16" s="1"/>
  <c r="Y319" i="13"/>
  <c r="AA321" i="16" s="1"/>
  <c r="Z319" i="13"/>
  <c r="AB321" i="16" s="1"/>
  <c r="C320" i="13"/>
  <c r="D320" i="13"/>
  <c r="F322" i="16" s="1"/>
  <c r="E320" i="13"/>
  <c r="F320" i="13"/>
  <c r="H322" i="16" s="1"/>
  <c r="G320" i="13"/>
  <c r="I322" i="16" s="1"/>
  <c r="H320" i="13"/>
  <c r="J322" i="16" s="1"/>
  <c r="I320" i="13"/>
  <c r="K322" i="16" s="1"/>
  <c r="J320" i="13"/>
  <c r="L322" i="16" s="1"/>
  <c r="K320" i="13"/>
  <c r="M322" i="16" s="1"/>
  <c r="L320" i="13"/>
  <c r="N322" i="16" s="1"/>
  <c r="M320" i="13"/>
  <c r="O322" i="16" s="1"/>
  <c r="N320" i="13"/>
  <c r="P322" i="16" s="1"/>
  <c r="O320" i="13"/>
  <c r="Q322" i="16" s="1"/>
  <c r="P320" i="13"/>
  <c r="R322" i="16" s="1"/>
  <c r="Q320" i="13"/>
  <c r="S322" i="16" s="1"/>
  <c r="R320" i="13"/>
  <c r="T322" i="16" s="1"/>
  <c r="S320" i="13"/>
  <c r="U322" i="16" s="1"/>
  <c r="T320" i="13"/>
  <c r="V322" i="16" s="1"/>
  <c r="U320" i="13"/>
  <c r="W322" i="16" s="1"/>
  <c r="V320" i="13"/>
  <c r="X322" i="16" s="1"/>
  <c r="W320" i="13"/>
  <c r="Y322" i="16" s="1"/>
  <c r="X320" i="13"/>
  <c r="Z322" i="16" s="1"/>
  <c r="Y320" i="13"/>
  <c r="AA322" i="16" s="1"/>
  <c r="Z320" i="13"/>
  <c r="AB322" i="16" s="1"/>
  <c r="C321" i="13"/>
  <c r="D321" i="13"/>
  <c r="F323" i="16" s="1"/>
  <c r="E321" i="13"/>
  <c r="F321" i="13"/>
  <c r="H323" i="16" s="1"/>
  <c r="G321" i="13"/>
  <c r="I323" i="16" s="1"/>
  <c r="H321" i="13"/>
  <c r="J323" i="16" s="1"/>
  <c r="I321" i="13"/>
  <c r="K323" i="16" s="1"/>
  <c r="J321" i="13"/>
  <c r="L323" i="16" s="1"/>
  <c r="K321" i="13"/>
  <c r="M323" i="16" s="1"/>
  <c r="L321" i="13"/>
  <c r="N323" i="16" s="1"/>
  <c r="M321" i="13"/>
  <c r="O323" i="16" s="1"/>
  <c r="N321" i="13"/>
  <c r="P323" i="16" s="1"/>
  <c r="O321" i="13"/>
  <c r="Q323" i="16" s="1"/>
  <c r="P321" i="13"/>
  <c r="R323" i="16" s="1"/>
  <c r="Q321" i="13"/>
  <c r="S323" i="16" s="1"/>
  <c r="R321" i="13"/>
  <c r="T323" i="16" s="1"/>
  <c r="S321" i="13"/>
  <c r="U323" i="16" s="1"/>
  <c r="T321" i="13"/>
  <c r="V323" i="16" s="1"/>
  <c r="U321" i="13"/>
  <c r="W323" i="16" s="1"/>
  <c r="V321" i="13"/>
  <c r="X323" i="16" s="1"/>
  <c r="W321" i="13"/>
  <c r="Y323" i="16" s="1"/>
  <c r="X321" i="13"/>
  <c r="Z323" i="16" s="1"/>
  <c r="Y321" i="13"/>
  <c r="AA323" i="16" s="1"/>
  <c r="Z321" i="13"/>
  <c r="AB323" i="16" s="1"/>
  <c r="C322" i="13"/>
  <c r="D322" i="13"/>
  <c r="F324" i="16" s="1"/>
  <c r="E322" i="13"/>
  <c r="F322" i="13"/>
  <c r="H324" i="16" s="1"/>
  <c r="G322" i="13"/>
  <c r="I324" i="16" s="1"/>
  <c r="H322" i="13"/>
  <c r="J324" i="16" s="1"/>
  <c r="I322" i="13"/>
  <c r="K324" i="16" s="1"/>
  <c r="J322" i="13"/>
  <c r="L324" i="16" s="1"/>
  <c r="K322" i="13"/>
  <c r="M324" i="16" s="1"/>
  <c r="L322" i="13"/>
  <c r="N324" i="16" s="1"/>
  <c r="M322" i="13"/>
  <c r="O324" i="16" s="1"/>
  <c r="N322" i="13"/>
  <c r="P324" i="16" s="1"/>
  <c r="O322" i="13"/>
  <c r="Q324" i="16" s="1"/>
  <c r="P322" i="13"/>
  <c r="R324" i="16" s="1"/>
  <c r="Q322" i="13"/>
  <c r="S324" i="16" s="1"/>
  <c r="R322" i="13"/>
  <c r="T324" i="16" s="1"/>
  <c r="S322" i="13"/>
  <c r="U324" i="16" s="1"/>
  <c r="T322" i="13"/>
  <c r="V324" i="16" s="1"/>
  <c r="U322" i="13"/>
  <c r="W324" i="16" s="1"/>
  <c r="V322" i="13"/>
  <c r="X324" i="16" s="1"/>
  <c r="W322" i="13"/>
  <c r="Y324" i="16" s="1"/>
  <c r="X322" i="13"/>
  <c r="Z324" i="16" s="1"/>
  <c r="Y322" i="13"/>
  <c r="AA324" i="16" s="1"/>
  <c r="Z322" i="13"/>
  <c r="AB324" i="16" s="1"/>
  <c r="C323" i="13"/>
  <c r="D323" i="13"/>
  <c r="F325" i="16" s="1"/>
  <c r="E323" i="13"/>
  <c r="F323" i="13"/>
  <c r="H325" i="16" s="1"/>
  <c r="G323" i="13"/>
  <c r="I325" i="16" s="1"/>
  <c r="H323" i="13"/>
  <c r="J325" i="16" s="1"/>
  <c r="I323" i="13"/>
  <c r="K325" i="16" s="1"/>
  <c r="J323" i="13"/>
  <c r="L325" i="16" s="1"/>
  <c r="K323" i="13"/>
  <c r="M325" i="16" s="1"/>
  <c r="L323" i="13"/>
  <c r="N325" i="16" s="1"/>
  <c r="M323" i="13"/>
  <c r="O325" i="16" s="1"/>
  <c r="N323" i="13"/>
  <c r="P325" i="16" s="1"/>
  <c r="O323" i="13"/>
  <c r="Q325" i="16" s="1"/>
  <c r="P323" i="13"/>
  <c r="R325" i="16" s="1"/>
  <c r="Q323" i="13"/>
  <c r="S325" i="16" s="1"/>
  <c r="R323" i="13"/>
  <c r="T325" i="16" s="1"/>
  <c r="S323" i="13"/>
  <c r="U325" i="16" s="1"/>
  <c r="T323" i="13"/>
  <c r="V325" i="16" s="1"/>
  <c r="U323" i="13"/>
  <c r="W325" i="16" s="1"/>
  <c r="V323" i="13"/>
  <c r="X325" i="16" s="1"/>
  <c r="W323" i="13"/>
  <c r="Y325" i="16" s="1"/>
  <c r="X323" i="13"/>
  <c r="Z325" i="16" s="1"/>
  <c r="Y323" i="13"/>
  <c r="AA325" i="16" s="1"/>
  <c r="Z323" i="13"/>
  <c r="AB325" i="16" s="1"/>
  <c r="C324" i="13"/>
  <c r="D324" i="13"/>
  <c r="F326" i="16" s="1"/>
  <c r="E324" i="13"/>
  <c r="F324" i="13"/>
  <c r="H326" i="16" s="1"/>
  <c r="G324" i="13"/>
  <c r="I326" i="16" s="1"/>
  <c r="H324" i="13"/>
  <c r="J326" i="16" s="1"/>
  <c r="I324" i="13"/>
  <c r="K326" i="16" s="1"/>
  <c r="J324" i="13"/>
  <c r="L326" i="16" s="1"/>
  <c r="K324" i="13"/>
  <c r="M326" i="16" s="1"/>
  <c r="L324" i="13"/>
  <c r="N326" i="16" s="1"/>
  <c r="M324" i="13"/>
  <c r="O326" i="16" s="1"/>
  <c r="N324" i="13"/>
  <c r="P326" i="16" s="1"/>
  <c r="O324" i="13"/>
  <c r="Q326" i="16" s="1"/>
  <c r="P324" i="13"/>
  <c r="R326" i="16" s="1"/>
  <c r="Q324" i="13"/>
  <c r="S326" i="16" s="1"/>
  <c r="R324" i="13"/>
  <c r="T326" i="16" s="1"/>
  <c r="S324" i="13"/>
  <c r="U326" i="16" s="1"/>
  <c r="T324" i="13"/>
  <c r="V326" i="16" s="1"/>
  <c r="U324" i="13"/>
  <c r="W326" i="16" s="1"/>
  <c r="V324" i="13"/>
  <c r="X326" i="16" s="1"/>
  <c r="W324" i="13"/>
  <c r="Y326" i="16" s="1"/>
  <c r="X324" i="13"/>
  <c r="Z326" i="16" s="1"/>
  <c r="Y324" i="13"/>
  <c r="AA326" i="16" s="1"/>
  <c r="Z324" i="13"/>
  <c r="AB326" i="16" s="1"/>
  <c r="C325" i="13"/>
  <c r="D325" i="13"/>
  <c r="F327" i="16" s="1"/>
  <c r="E325" i="13"/>
  <c r="F325" i="13"/>
  <c r="H327" i="16" s="1"/>
  <c r="G325" i="13"/>
  <c r="I327" i="16" s="1"/>
  <c r="H325" i="13"/>
  <c r="J327" i="16" s="1"/>
  <c r="I325" i="13"/>
  <c r="K327" i="16" s="1"/>
  <c r="J325" i="13"/>
  <c r="L327" i="16" s="1"/>
  <c r="K325" i="13"/>
  <c r="M327" i="16" s="1"/>
  <c r="L325" i="13"/>
  <c r="N327" i="16" s="1"/>
  <c r="M325" i="13"/>
  <c r="O327" i="16" s="1"/>
  <c r="N325" i="13"/>
  <c r="P327" i="16" s="1"/>
  <c r="O325" i="13"/>
  <c r="Q327" i="16" s="1"/>
  <c r="P325" i="13"/>
  <c r="R327" i="16" s="1"/>
  <c r="Q325" i="13"/>
  <c r="S327" i="16" s="1"/>
  <c r="R325" i="13"/>
  <c r="T327" i="16" s="1"/>
  <c r="S325" i="13"/>
  <c r="U327" i="16" s="1"/>
  <c r="T325" i="13"/>
  <c r="V327" i="16" s="1"/>
  <c r="U325" i="13"/>
  <c r="W327" i="16" s="1"/>
  <c r="V325" i="13"/>
  <c r="X327" i="16" s="1"/>
  <c r="W325" i="13"/>
  <c r="Y327" i="16" s="1"/>
  <c r="X325" i="13"/>
  <c r="Z327" i="16" s="1"/>
  <c r="Y325" i="13"/>
  <c r="AA327" i="16" s="1"/>
  <c r="Z325" i="13"/>
  <c r="AB327" i="16" s="1"/>
  <c r="C326" i="13"/>
  <c r="D326" i="13"/>
  <c r="F328" i="16" s="1"/>
  <c r="E326" i="13"/>
  <c r="F326" i="13"/>
  <c r="H328" i="16" s="1"/>
  <c r="G326" i="13"/>
  <c r="I328" i="16" s="1"/>
  <c r="H326" i="13"/>
  <c r="J328" i="16" s="1"/>
  <c r="I326" i="13"/>
  <c r="K328" i="16" s="1"/>
  <c r="J326" i="13"/>
  <c r="L328" i="16" s="1"/>
  <c r="K326" i="13"/>
  <c r="M328" i="16" s="1"/>
  <c r="L326" i="13"/>
  <c r="N328" i="16" s="1"/>
  <c r="M326" i="13"/>
  <c r="O328" i="16" s="1"/>
  <c r="N326" i="13"/>
  <c r="P328" i="16" s="1"/>
  <c r="O326" i="13"/>
  <c r="Q328" i="16" s="1"/>
  <c r="P326" i="13"/>
  <c r="R328" i="16" s="1"/>
  <c r="Q326" i="13"/>
  <c r="S328" i="16" s="1"/>
  <c r="R326" i="13"/>
  <c r="T328" i="16" s="1"/>
  <c r="S326" i="13"/>
  <c r="U328" i="16" s="1"/>
  <c r="T326" i="13"/>
  <c r="V328" i="16" s="1"/>
  <c r="U326" i="13"/>
  <c r="W328" i="16" s="1"/>
  <c r="V326" i="13"/>
  <c r="X328" i="16" s="1"/>
  <c r="W326" i="13"/>
  <c r="Y328" i="16" s="1"/>
  <c r="X326" i="13"/>
  <c r="Z328" i="16" s="1"/>
  <c r="Y326" i="13"/>
  <c r="AA328" i="16" s="1"/>
  <c r="Z326" i="13"/>
  <c r="AB328" i="16" s="1"/>
  <c r="C327" i="13"/>
  <c r="D327" i="13"/>
  <c r="F329" i="16" s="1"/>
  <c r="E327" i="13"/>
  <c r="F327" i="13"/>
  <c r="H329" i="16" s="1"/>
  <c r="G327" i="13"/>
  <c r="I329" i="16" s="1"/>
  <c r="H327" i="13"/>
  <c r="J329" i="16" s="1"/>
  <c r="I327" i="13"/>
  <c r="K329" i="16" s="1"/>
  <c r="J327" i="13"/>
  <c r="L329" i="16" s="1"/>
  <c r="K327" i="13"/>
  <c r="M329" i="16" s="1"/>
  <c r="L327" i="13"/>
  <c r="N329" i="16" s="1"/>
  <c r="M327" i="13"/>
  <c r="O329" i="16" s="1"/>
  <c r="N327" i="13"/>
  <c r="P329" i="16" s="1"/>
  <c r="O327" i="13"/>
  <c r="Q329" i="16" s="1"/>
  <c r="P327" i="13"/>
  <c r="R329" i="16" s="1"/>
  <c r="Q327" i="13"/>
  <c r="S329" i="16" s="1"/>
  <c r="R327" i="13"/>
  <c r="T329" i="16" s="1"/>
  <c r="S327" i="13"/>
  <c r="U329" i="16" s="1"/>
  <c r="T327" i="13"/>
  <c r="V329" i="16" s="1"/>
  <c r="U327" i="13"/>
  <c r="W329" i="16" s="1"/>
  <c r="V327" i="13"/>
  <c r="X329" i="16" s="1"/>
  <c r="W327" i="13"/>
  <c r="Y329" i="16" s="1"/>
  <c r="X327" i="13"/>
  <c r="Z329" i="16" s="1"/>
  <c r="Y327" i="13"/>
  <c r="AA329" i="16" s="1"/>
  <c r="Z327" i="13"/>
  <c r="AB329" i="16" s="1"/>
  <c r="C328" i="13"/>
  <c r="D328" i="13"/>
  <c r="F330" i="16" s="1"/>
  <c r="E328" i="13"/>
  <c r="F328" i="13"/>
  <c r="H330" i="16" s="1"/>
  <c r="G328" i="13"/>
  <c r="I330" i="16" s="1"/>
  <c r="H328" i="13"/>
  <c r="J330" i="16" s="1"/>
  <c r="I328" i="13"/>
  <c r="K330" i="16" s="1"/>
  <c r="J328" i="13"/>
  <c r="L330" i="16" s="1"/>
  <c r="K328" i="13"/>
  <c r="M330" i="16" s="1"/>
  <c r="L328" i="13"/>
  <c r="N330" i="16" s="1"/>
  <c r="M328" i="13"/>
  <c r="O330" i="16" s="1"/>
  <c r="N328" i="13"/>
  <c r="P330" i="16" s="1"/>
  <c r="O328" i="13"/>
  <c r="Q330" i="16" s="1"/>
  <c r="P328" i="13"/>
  <c r="R330" i="16" s="1"/>
  <c r="Q328" i="13"/>
  <c r="S330" i="16" s="1"/>
  <c r="R328" i="13"/>
  <c r="T330" i="16" s="1"/>
  <c r="S328" i="13"/>
  <c r="U330" i="16" s="1"/>
  <c r="T328" i="13"/>
  <c r="V330" i="16" s="1"/>
  <c r="U328" i="13"/>
  <c r="W330" i="16" s="1"/>
  <c r="V328" i="13"/>
  <c r="X330" i="16" s="1"/>
  <c r="W328" i="13"/>
  <c r="Y330" i="16" s="1"/>
  <c r="X328" i="13"/>
  <c r="Z330" i="16" s="1"/>
  <c r="Y328" i="13"/>
  <c r="AA330" i="16" s="1"/>
  <c r="Z328" i="13"/>
  <c r="AB330" i="16" s="1"/>
  <c r="C329" i="13"/>
  <c r="D329" i="13"/>
  <c r="F331" i="16" s="1"/>
  <c r="E329" i="13"/>
  <c r="F329" i="13"/>
  <c r="H331" i="16" s="1"/>
  <c r="G329" i="13"/>
  <c r="I331" i="16" s="1"/>
  <c r="H329" i="13"/>
  <c r="J331" i="16" s="1"/>
  <c r="I329" i="13"/>
  <c r="K331" i="16" s="1"/>
  <c r="J329" i="13"/>
  <c r="L331" i="16" s="1"/>
  <c r="K329" i="13"/>
  <c r="M331" i="16" s="1"/>
  <c r="L329" i="13"/>
  <c r="N331" i="16" s="1"/>
  <c r="M329" i="13"/>
  <c r="O331" i="16" s="1"/>
  <c r="N329" i="13"/>
  <c r="P331" i="16" s="1"/>
  <c r="O329" i="13"/>
  <c r="Q331" i="16" s="1"/>
  <c r="P329" i="13"/>
  <c r="R331" i="16" s="1"/>
  <c r="Q329" i="13"/>
  <c r="S331" i="16" s="1"/>
  <c r="R329" i="13"/>
  <c r="T331" i="16" s="1"/>
  <c r="S329" i="13"/>
  <c r="U331" i="16" s="1"/>
  <c r="T329" i="13"/>
  <c r="V331" i="16" s="1"/>
  <c r="U329" i="13"/>
  <c r="W331" i="16" s="1"/>
  <c r="V329" i="13"/>
  <c r="X331" i="16" s="1"/>
  <c r="W329" i="13"/>
  <c r="Y331" i="16" s="1"/>
  <c r="X329" i="13"/>
  <c r="Z331" i="16" s="1"/>
  <c r="Y329" i="13"/>
  <c r="AA331" i="16" s="1"/>
  <c r="Z329" i="13"/>
  <c r="AB331" i="16" s="1"/>
  <c r="C330" i="13"/>
  <c r="D330" i="13"/>
  <c r="F332" i="16" s="1"/>
  <c r="E330" i="13"/>
  <c r="F330" i="13"/>
  <c r="H332" i="16" s="1"/>
  <c r="G330" i="13"/>
  <c r="I332" i="16" s="1"/>
  <c r="H330" i="13"/>
  <c r="J332" i="16" s="1"/>
  <c r="I330" i="13"/>
  <c r="K332" i="16" s="1"/>
  <c r="J330" i="13"/>
  <c r="L332" i="16" s="1"/>
  <c r="K330" i="13"/>
  <c r="M332" i="16" s="1"/>
  <c r="L330" i="13"/>
  <c r="N332" i="16" s="1"/>
  <c r="M330" i="13"/>
  <c r="O332" i="16" s="1"/>
  <c r="N330" i="13"/>
  <c r="P332" i="16" s="1"/>
  <c r="O330" i="13"/>
  <c r="Q332" i="16" s="1"/>
  <c r="P330" i="13"/>
  <c r="R332" i="16" s="1"/>
  <c r="Q330" i="13"/>
  <c r="S332" i="16" s="1"/>
  <c r="R330" i="13"/>
  <c r="T332" i="16" s="1"/>
  <c r="S330" i="13"/>
  <c r="U332" i="16" s="1"/>
  <c r="T330" i="13"/>
  <c r="V332" i="16" s="1"/>
  <c r="U330" i="13"/>
  <c r="W332" i="16" s="1"/>
  <c r="V330" i="13"/>
  <c r="X332" i="16" s="1"/>
  <c r="W330" i="13"/>
  <c r="Y332" i="16" s="1"/>
  <c r="X330" i="13"/>
  <c r="Z332" i="16" s="1"/>
  <c r="Y330" i="13"/>
  <c r="AA332" i="16" s="1"/>
  <c r="Z330" i="13"/>
  <c r="AB332" i="16" s="1"/>
  <c r="C331" i="13"/>
  <c r="D331" i="13"/>
  <c r="F333" i="16" s="1"/>
  <c r="E331" i="13"/>
  <c r="F331" i="13"/>
  <c r="H333" i="16" s="1"/>
  <c r="G331" i="13"/>
  <c r="I333" i="16" s="1"/>
  <c r="H331" i="13"/>
  <c r="J333" i="16" s="1"/>
  <c r="I331" i="13"/>
  <c r="K333" i="16" s="1"/>
  <c r="J331" i="13"/>
  <c r="L333" i="16" s="1"/>
  <c r="K331" i="13"/>
  <c r="M333" i="16" s="1"/>
  <c r="L331" i="13"/>
  <c r="N333" i="16" s="1"/>
  <c r="M331" i="13"/>
  <c r="O333" i="16" s="1"/>
  <c r="N331" i="13"/>
  <c r="P333" i="16" s="1"/>
  <c r="O331" i="13"/>
  <c r="Q333" i="16" s="1"/>
  <c r="P331" i="13"/>
  <c r="R333" i="16" s="1"/>
  <c r="Q331" i="13"/>
  <c r="S333" i="16" s="1"/>
  <c r="R331" i="13"/>
  <c r="T333" i="16" s="1"/>
  <c r="S331" i="13"/>
  <c r="U333" i="16" s="1"/>
  <c r="T331" i="13"/>
  <c r="V333" i="16" s="1"/>
  <c r="U331" i="13"/>
  <c r="W333" i="16" s="1"/>
  <c r="V331" i="13"/>
  <c r="X333" i="16" s="1"/>
  <c r="W331" i="13"/>
  <c r="Y333" i="16" s="1"/>
  <c r="X331" i="13"/>
  <c r="Z333" i="16" s="1"/>
  <c r="Y331" i="13"/>
  <c r="AA333" i="16" s="1"/>
  <c r="Z331" i="13"/>
  <c r="AB333" i="16" s="1"/>
  <c r="C332" i="13"/>
  <c r="D332" i="13"/>
  <c r="F334" i="16" s="1"/>
  <c r="E332" i="13"/>
  <c r="F332" i="13"/>
  <c r="H334" i="16" s="1"/>
  <c r="G332" i="13"/>
  <c r="I334" i="16" s="1"/>
  <c r="H332" i="13"/>
  <c r="J334" i="16" s="1"/>
  <c r="I332" i="13"/>
  <c r="K334" i="16" s="1"/>
  <c r="J332" i="13"/>
  <c r="L334" i="16" s="1"/>
  <c r="K332" i="13"/>
  <c r="M334" i="16" s="1"/>
  <c r="L332" i="13"/>
  <c r="N334" i="16" s="1"/>
  <c r="M332" i="13"/>
  <c r="O334" i="16" s="1"/>
  <c r="N332" i="13"/>
  <c r="P334" i="16" s="1"/>
  <c r="O332" i="13"/>
  <c r="Q334" i="16" s="1"/>
  <c r="P332" i="13"/>
  <c r="R334" i="16" s="1"/>
  <c r="Q332" i="13"/>
  <c r="S334" i="16" s="1"/>
  <c r="R332" i="13"/>
  <c r="T334" i="16" s="1"/>
  <c r="S332" i="13"/>
  <c r="U334" i="16" s="1"/>
  <c r="T332" i="13"/>
  <c r="V334" i="16" s="1"/>
  <c r="U332" i="13"/>
  <c r="W334" i="16" s="1"/>
  <c r="V332" i="13"/>
  <c r="X334" i="16" s="1"/>
  <c r="W332" i="13"/>
  <c r="Y334" i="16" s="1"/>
  <c r="X332" i="13"/>
  <c r="Z334" i="16" s="1"/>
  <c r="Y332" i="13"/>
  <c r="AA334" i="16" s="1"/>
  <c r="Z332" i="13"/>
  <c r="AB334" i="16" s="1"/>
  <c r="C333" i="13"/>
  <c r="D333" i="13"/>
  <c r="F335" i="16" s="1"/>
  <c r="E333" i="13"/>
  <c r="F333" i="13"/>
  <c r="H335" i="16" s="1"/>
  <c r="G333" i="13"/>
  <c r="I335" i="16" s="1"/>
  <c r="H333" i="13"/>
  <c r="J335" i="16" s="1"/>
  <c r="I333" i="13"/>
  <c r="K335" i="16" s="1"/>
  <c r="J333" i="13"/>
  <c r="L335" i="16" s="1"/>
  <c r="K333" i="13"/>
  <c r="M335" i="16" s="1"/>
  <c r="L333" i="13"/>
  <c r="N335" i="16" s="1"/>
  <c r="M333" i="13"/>
  <c r="O335" i="16" s="1"/>
  <c r="N333" i="13"/>
  <c r="P335" i="16" s="1"/>
  <c r="O333" i="13"/>
  <c r="Q335" i="16" s="1"/>
  <c r="P333" i="13"/>
  <c r="R335" i="16" s="1"/>
  <c r="Q333" i="13"/>
  <c r="S335" i="16" s="1"/>
  <c r="R333" i="13"/>
  <c r="T335" i="16" s="1"/>
  <c r="S333" i="13"/>
  <c r="U335" i="16" s="1"/>
  <c r="T333" i="13"/>
  <c r="V335" i="16" s="1"/>
  <c r="U333" i="13"/>
  <c r="W335" i="16" s="1"/>
  <c r="V333" i="13"/>
  <c r="X335" i="16" s="1"/>
  <c r="W333" i="13"/>
  <c r="Y335" i="16" s="1"/>
  <c r="X333" i="13"/>
  <c r="Z335" i="16" s="1"/>
  <c r="Y333" i="13"/>
  <c r="AA335" i="16" s="1"/>
  <c r="Z333" i="13"/>
  <c r="AB335" i="16" s="1"/>
  <c r="C334" i="13"/>
  <c r="D334" i="13"/>
  <c r="F336" i="16" s="1"/>
  <c r="E334" i="13"/>
  <c r="F334" i="13"/>
  <c r="H336" i="16" s="1"/>
  <c r="G334" i="13"/>
  <c r="I336" i="16" s="1"/>
  <c r="H334" i="13"/>
  <c r="J336" i="16" s="1"/>
  <c r="I334" i="13"/>
  <c r="K336" i="16" s="1"/>
  <c r="J334" i="13"/>
  <c r="L336" i="16" s="1"/>
  <c r="K334" i="13"/>
  <c r="M336" i="16" s="1"/>
  <c r="L334" i="13"/>
  <c r="N336" i="16" s="1"/>
  <c r="M334" i="13"/>
  <c r="O336" i="16" s="1"/>
  <c r="N334" i="13"/>
  <c r="P336" i="16" s="1"/>
  <c r="O334" i="13"/>
  <c r="Q336" i="16" s="1"/>
  <c r="P334" i="13"/>
  <c r="R336" i="16" s="1"/>
  <c r="Q334" i="13"/>
  <c r="S336" i="16" s="1"/>
  <c r="R334" i="13"/>
  <c r="T336" i="16" s="1"/>
  <c r="S334" i="13"/>
  <c r="U336" i="16" s="1"/>
  <c r="T334" i="13"/>
  <c r="V336" i="16" s="1"/>
  <c r="U334" i="13"/>
  <c r="W336" i="16" s="1"/>
  <c r="V334" i="13"/>
  <c r="X336" i="16" s="1"/>
  <c r="W334" i="13"/>
  <c r="Y336" i="16" s="1"/>
  <c r="X334" i="13"/>
  <c r="Z336" i="16" s="1"/>
  <c r="Y334" i="13"/>
  <c r="AA336" i="16" s="1"/>
  <c r="Z334" i="13"/>
  <c r="AB336" i="16" s="1"/>
  <c r="C335" i="13"/>
  <c r="D335" i="13"/>
  <c r="F337" i="16" s="1"/>
  <c r="E335" i="13"/>
  <c r="F335" i="13"/>
  <c r="H337" i="16" s="1"/>
  <c r="G335" i="13"/>
  <c r="I337" i="16" s="1"/>
  <c r="H335" i="13"/>
  <c r="J337" i="16" s="1"/>
  <c r="I335" i="13"/>
  <c r="K337" i="16" s="1"/>
  <c r="J335" i="13"/>
  <c r="L337" i="16" s="1"/>
  <c r="K335" i="13"/>
  <c r="M337" i="16" s="1"/>
  <c r="L335" i="13"/>
  <c r="N337" i="16" s="1"/>
  <c r="M335" i="13"/>
  <c r="O337" i="16" s="1"/>
  <c r="N335" i="13"/>
  <c r="P337" i="16" s="1"/>
  <c r="O335" i="13"/>
  <c r="Q337" i="16" s="1"/>
  <c r="P335" i="13"/>
  <c r="R337" i="16" s="1"/>
  <c r="Q335" i="13"/>
  <c r="S337" i="16" s="1"/>
  <c r="R335" i="13"/>
  <c r="T337" i="16" s="1"/>
  <c r="S335" i="13"/>
  <c r="U337" i="16" s="1"/>
  <c r="T335" i="13"/>
  <c r="V337" i="16" s="1"/>
  <c r="U335" i="13"/>
  <c r="W337" i="16" s="1"/>
  <c r="V335" i="13"/>
  <c r="X337" i="16" s="1"/>
  <c r="W335" i="13"/>
  <c r="Y337" i="16" s="1"/>
  <c r="X335" i="13"/>
  <c r="Z337" i="16" s="1"/>
  <c r="Y335" i="13"/>
  <c r="AA337" i="16" s="1"/>
  <c r="Z335" i="13"/>
  <c r="AB337" i="16" s="1"/>
  <c r="C336" i="13"/>
  <c r="D336" i="13"/>
  <c r="F338" i="16" s="1"/>
  <c r="E336" i="13"/>
  <c r="F336" i="13"/>
  <c r="H338" i="16" s="1"/>
  <c r="G336" i="13"/>
  <c r="I338" i="16" s="1"/>
  <c r="H336" i="13"/>
  <c r="J338" i="16" s="1"/>
  <c r="I336" i="13"/>
  <c r="K338" i="16" s="1"/>
  <c r="J336" i="13"/>
  <c r="L338" i="16" s="1"/>
  <c r="K336" i="13"/>
  <c r="M338" i="16" s="1"/>
  <c r="L336" i="13"/>
  <c r="N338" i="16" s="1"/>
  <c r="M336" i="13"/>
  <c r="O338" i="16" s="1"/>
  <c r="N336" i="13"/>
  <c r="P338" i="16" s="1"/>
  <c r="O336" i="13"/>
  <c r="Q338" i="16" s="1"/>
  <c r="P336" i="13"/>
  <c r="R338" i="16" s="1"/>
  <c r="Q336" i="13"/>
  <c r="S338" i="16" s="1"/>
  <c r="R336" i="13"/>
  <c r="T338" i="16" s="1"/>
  <c r="S336" i="13"/>
  <c r="U338" i="16" s="1"/>
  <c r="T336" i="13"/>
  <c r="V338" i="16" s="1"/>
  <c r="U336" i="13"/>
  <c r="W338" i="16" s="1"/>
  <c r="V336" i="13"/>
  <c r="X338" i="16" s="1"/>
  <c r="W336" i="13"/>
  <c r="Y338" i="16" s="1"/>
  <c r="X336" i="13"/>
  <c r="Z338" i="16" s="1"/>
  <c r="Y336" i="13"/>
  <c r="AA338" i="16" s="1"/>
  <c r="Z336" i="13"/>
  <c r="AB338" i="16" s="1"/>
  <c r="C337" i="13"/>
  <c r="D337" i="13"/>
  <c r="F339" i="16" s="1"/>
  <c r="E337" i="13"/>
  <c r="F337" i="13"/>
  <c r="H339" i="16" s="1"/>
  <c r="G337" i="13"/>
  <c r="I339" i="16" s="1"/>
  <c r="H337" i="13"/>
  <c r="J339" i="16" s="1"/>
  <c r="I337" i="13"/>
  <c r="K339" i="16" s="1"/>
  <c r="J337" i="13"/>
  <c r="L339" i="16" s="1"/>
  <c r="K337" i="13"/>
  <c r="M339" i="16" s="1"/>
  <c r="L337" i="13"/>
  <c r="N339" i="16" s="1"/>
  <c r="M337" i="13"/>
  <c r="O339" i="16" s="1"/>
  <c r="N337" i="13"/>
  <c r="P339" i="16" s="1"/>
  <c r="O337" i="13"/>
  <c r="Q339" i="16" s="1"/>
  <c r="P337" i="13"/>
  <c r="R339" i="16" s="1"/>
  <c r="Q337" i="13"/>
  <c r="S339" i="16" s="1"/>
  <c r="R337" i="13"/>
  <c r="T339" i="16" s="1"/>
  <c r="S337" i="13"/>
  <c r="U339" i="16" s="1"/>
  <c r="T337" i="13"/>
  <c r="V339" i="16" s="1"/>
  <c r="U337" i="13"/>
  <c r="W339" i="16" s="1"/>
  <c r="V337" i="13"/>
  <c r="X339" i="16" s="1"/>
  <c r="W337" i="13"/>
  <c r="Y339" i="16" s="1"/>
  <c r="X337" i="13"/>
  <c r="Z339" i="16" s="1"/>
  <c r="Y337" i="13"/>
  <c r="AA339" i="16" s="1"/>
  <c r="Z337" i="13"/>
  <c r="AB339" i="16" s="1"/>
  <c r="C338" i="13"/>
  <c r="D338" i="13"/>
  <c r="F340" i="16" s="1"/>
  <c r="E338" i="13"/>
  <c r="F338" i="13"/>
  <c r="H340" i="16" s="1"/>
  <c r="G338" i="13"/>
  <c r="I340" i="16" s="1"/>
  <c r="H338" i="13"/>
  <c r="J340" i="16" s="1"/>
  <c r="I338" i="13"/>
  <c r="K340" i="16" s="1"/>
  <c r="J338" i="13"/>
  <c r="L340" i="16" s="1"/>
  <c r="K338" i="13"/>
  <c r="M340" i="16" s="1"/>
  <c r="L338" i="13"/>
  <c r="N340" i="16" s="1"/>
  <c r="M338" i="13"/>
  <c r="O340" i="16" s="1"/>
  <c r="N338" i="13"/>
  <c r="P340" i="16" s="1"/>
  <c r="O338" i="13"/>
  <c r="Q340" i="16" s="1"/>
  <c r="P338" i="13"/>
  <c r="R340" i="16" s="1"/>
  <c r="Q338" i="13"/>
  <c r="S340" i="16" s="1"/>
  <c r="R338" i="13"/>
  <c r="T340" i="16" s="1"/>
  <c r="S338" i="13"/>
  <c r="U340" i="16" s="1"/>
  <c r="T338" i="13"/>
  <c r="V340" i="16" s="1"/>
  <c r="U338" i="13"/>
  <c r="W340" i="16" s="1"/>
  <c r="V338" i="13"/>
  <c r="X340" i="16" s="1"/>
  <c r="W338" i="13"/>
  <c r="Y340" i="16" s="1"/>
  <c r="X338" i="13"/>
  <c r="Z340" i="16" s="1"/>
  <c r="Y338" i="13"/>
  <c r="AA340" i="16" s="1"/>
  <c r="Z338" i="13"/>
  <c r="AB340" i="16" s="1"/>
  <c r="C339" i="13"/>
  <c r="D339" i="13"/>
  <c r="F341" i="16" s="1"/>
  <c r="E339" i="13"/>
  <c r="F339" i="13"/>
  <c r="H341" i="16" s="1"/>
  <c r="G339" i="13"/>
  <c r="I341" i="16" s="1"/>
  <c r="H339" i="13"/>
  <c r="J341" i="16" s="1"/>
  <c r="I339" i="13"/>
  <c r="K341" i="16" s="1"/>
  <c r="J339" i="13"/>
  <c r="L341" i="16" s="1"/>
  <c r="K339" i="13"/>
  <c r="M341" i="16" s="1"/>
  <c r="L339" i="13"/>
  <c r="N341" i="16" s="1"/>
  <c r="M339" i="13"/>
  <c r="O341" i="16" s="1"/>
  <c r="N339" i="13"/>
  <c r="P341" i="16" s="1"/>
  <c r="O339" i="13"/>
  <c r="Q341" i="16" s="1"/>
  <c r="P339" i="13"/>
  <c r="R341" i="16" s="1"/>
  <c r="Q339" i="13"/>
  <c r="S341" i="16" s="1"/>
  <c r="R339" i="13"/>
  <c r="T341" i="16" s="1"/>
  <c r="S339" i="13"/>
  <c r="U341" i="16" s="1"/>
  <c r="T339" i="13"/>
  <c r="V341" i="16" s="1"/>
  <c r="U339" i="13"/>
  <c r="W341" i="16" s="1"/>
  <c r="V339" i="13"/>
  <c r="X341" i="16" s="1"/>
  <c r="W339" i="13"/>
  <c r="Y341" i="16" s="1"/>
  <c r="X339" i="13"/>
  <c r="Z341" i="16" s="1"/>
  <c r="Y339" i="13"/>
  <c r="AA341" i="16" s="1"/>
  <c r="Z339" i="13"/>
  <c r="AB341" i="16" s="1"/>
  <c r="C340" i="13"/>
  <c r="D340" i="13"/>
  <c r="F342" i="16" s="1"/>
  <c r="E340" i="13"/>
  <c r="F340" i="13"/>
  <c r="H342" i="16" s="1"/>
  <c r="G340" i="13"/>
  <c r="I342" i="16" s="1"/>
  <c r="H340" i="13"/>
  <c r="J342" i="16" s="1"/>
  <c r="I340" i="13"/>
  <c r="K342" i="16" s="1"/>
  <c r="J340" i="13"/>
  <c r="L342" i="16" s="1"/>
  <c r="K340" i="13"/>
  <c r="M342" i="16" s="1"/>
  <c r="L340" i="13"/>
  <c r="N342" i="16" s="1"/>
  <c r="M340" i="13"/>
  <c r="O342" i="16" s="1"/>
  <c r="N340" i="13"/>
  <c r="P342" i="16" s="1"/>
  <c r="O340" i="13"/>
  <c r="Q342" i="16" s="1"/>
  <c r="P340" i="13"/>
  <c r="R342" i="16" s="1"/>
  <c r="Q340" i="13"/>
  <c r="S342" i="16" s="1"/>
  <c r="R340" i="13"/>
  <c r="T342" i="16" s="1"/>
  <c r="S340" i="13"/>
  <c r="U342" i="16" s="1"/>
  <c r="T340" i="13"/>
  <c r="V342" i="16" s="1"/>
  <c r="U340" i="13"/>
  <c r="W342" i="16" s="1"/>
  <c r="V340" i="13"/>
  <c r="X342" i="16" s="1"/>
  <c r="W340" i="13"/>
  <c r="Y342" i="16" s="1"/>
  <c r="X340" i="13"/>
  <c r="Z342" i="16" s="1"/>
  <c r="Y340" i="13"/>
  <c r="AA342" i="16" s="1"/>
  <c r="Z340" i="13"/>
  <c r="AB342" i="16" s="1"/>
  <c r="C341" i="13"/>
  <c r="D341" i="13"/>
  <c r="F343" i="16" s="1"/>
  <c r="E341" i="13"/>
  <c r="F341" i="13"/>
  <c r="H343" i="16" s="1"/>
  <c r="G341" i="13"/>
  <c r="I343" i="16" s="1"/>
  <c r="H341" i="13"/>
  <c r="J343" i="16" s="1"/>
  <c r="I341" i="13"/>
  <c r="K343" i="16" s="1"/>
  <c r="J341" i="13"/>
  <c r="L343" i="16" s="1"/>
  <c r="K341" i="13"/>
  <c r="M343" i="16" s="1"/>
  <c r="L341" i="13"/>
  <c r="N343" i="16" s="1"/>
  <c r="M341" i="13"/>
  <c r="O343" i="16" s="1"/>
  <c r="N341" i="13"/>
  <c r="P343" i="16" s="1"/>
  <c r="O341" i="13"/>
  <c r="Q343" i="16" s="1"/>
  <c r="P341" i="13"/>
  <c r="R343" i="16" s="1"/>
  <c r="Q341" i="13"/>
  <c r="S343" i="16" s="1"/>
  <c r="R341" i="13"/>
  <c r="T343" i="16" s="1"/>
  <c r="S341" i="13"/>
  <c r="U343" i="16" s="1"/>
  <c r="T341" i="13"/>
  <c r="V343" i="16" s="1"/>
  <c r="U341" i="13"/>
  <c r="W343" i="16" s="1"/>
  <c r="V341" i="13"/>
  <c r="X343" i="16" s="1"/>
  <c r="W341" i="13"/>
  <c r="Y343" i="16" s="1"/>
  <c r="X341" i="13"/>
  <c r="Z343" i="16" s="1"/>
  <c r="Y341" i="13"/>
  <c r="AA343" i="16" s="1"/>
  <c r="Z341" i="13"/>
  <c r="AB343" i="16" s="1"/>
  <c r="C342" i="13"/>
  <c r="D342" i="13"/>
  <c r="F344" i="16" s="1"/>
  <c r="E342" i="13"/>
  <c r="F342" i="13"/>
  <c r="H344" i="16" s="1"/>
  <c r="G342" i="13"/>
  <c r="I344" i="16" s="1"/>
  <c r="H342" i="13"/>
  <c r="J344" i="16" s="1"/>
  <c r="I342" i="13"/>
  <c r="K344" i="16" s="1"/>
  <c r="J342" i="13"/>
  <c r="L344" i="16" s="1"/>
  <c r="K342" i="13"/>
  <c r="M344" i="16" s="1"/>
  <c r="L342" i="13"/>
  <c r="N344" i="16" s="1"/>
  <c r="M342" i="13"/>
  <c r="O344" i="16" s="1"/>
  <c r="N342" i="13"/>
  <c r="P344" i="16" s="1"/>
  <c r="O342" i="13"/>
  <c r="Q344" i="16" s="1"/>
  <c r="P342" i="13"/>
  <c r="R344" i="16" s="1"/>
  <c r="Q342" i="13"/>
  <c r="S344" i="16" s="1"/>
  <c r="R342" i="13"/>
  <c r="T344" i="16" s="1"/>
  <c r="S342" i="13"/>
  <c r="U344" i="16" s="1"/>
  <c r="T342" i="13"/>
  <c r="V344" i="16" s="1"/>
  <c r="U342" i="13"/>
  <c r="W344" i="16" s="1"/>
  <c r="V342" i="13"/>
  <c r="X344" i="16" s="1"/>
  <c r="W342" i="13"/>
  <c r="Y344" i="16" s="1"/>
  <c r="X342" i="13"/>
  <c r="Z344" i="16" s="1"/>
  <c r="Y342" i="13"/>
  <c r="AA344" i="16" s="1"/>
  <c r="Z342" i="13"/>
  <c r="AB344" i="16" s="1"/>
  <c r="C343" i="13"/>
  <c r="D343" i="13"/>
  <c r="F345" i="16" s="1"/>
  <c r="E343" i="13"/>
  <c r="F343" i="13"/>
  <c r="H345" i="16" s="1"/>
  <c r="G343" i="13"/>
  <c r="I345" i="16" s="1"/>
  <c r="H343" i="13"/>
  <c r="J345" i="16" s="1"/>
  <c r="I343" i="13"/>
  <c r="K345" i="16" s="1"/>
  <c r="J343" i="13"/>
  <c r="L345" i="16" s="1"/>
  <c r="K343" i="13"/>
  <c r="M345" i="16" s="1"/>
  <c r="L343" i="13"/>
  <c r="N345" i="16" s="1"/>
  <c r="M343" i="13"/>
  <c r="O345" i="16" s="1"/>
  <c r="N343" i="13"/>
  <c r="P345" i="16" s="1"/>
  <c r="O343" i="13"/>
  <c r="Q345" i="16" s="1"/>
  <c r="P343" i="13"/>
  <c r="R345" i="16" s="1"/>
  <c r="Q343" i="13"/>
  <c r="S345" i="16" s="1"/>
  <c r="R343" i="13"/>
  <c r="T345" i="16" s="1"/>
  <c r="S343" i="13"/>
  <c r="U345" i="16" s="1"/>
  <c r="T343" i="13"/>
  <c r="V345" i="16" s="1"/>
  <c r="U343" i="13"/>
  <c r="W345" i="16" s="1"/>
  <c r="V343" i="13"/>
  <c r="X345" i="16" s="1"/>
  <c r="W343" i="13"/>
  <c r="Y345" i="16" s="1"/>
  <c r="X343" i="13"/>
  <c r="Z345" i="16" s="1"/>
  <c r="Y343" i="13"/>
  <c r="AA345" i="16" s="1"/>
  <c r="Z343" i="13"/>
  <c r="AB345" i="16" s="1"/>
  <c r="C344" i="13"/>
  <c r="D344" i="13"/>
  <c r="F346" i="16" s="1"/>
  <c r="E344" i="13"/>
  <c r="F344" i="13"/>
  <c r="H346" i="16" s="1"/>
  <c r="G344" i="13"/>
  <c r="I346" i="16" s="1"/>
  <c r="H344" i="13"/>
  <c r="J346" i="16" s="1"/>
  <c r="I344" i="13"/>
  <c r="K346" i="16" s="1"/>
  <c r="J344" i="13"/>
  <c r="L346" i="16" s="1"/>
  <c r="K344" i="13"/>
  <c r="M346" i="16" s="1"/>
  <c r="L344" i="13"/>
  <c r="N346" i="16" s="1"/>
  <c r="M344" i="13"/>
  <c r="O346" i="16" s="1"/>
  <c r="N344" i="13"/>
  <c r="P346" i="16" s="1"/>
  <c r="O344" i="13"/>
  <c r="Q346" i="16" s="1"/>
  <c r="P344" i="13"/>
  <c r="R346" i="16" s="1"/>
  <c r="Q344" i="13"/>
  <c r="S346" i="16" s="1"/>
  <c r="R344" i="13"/>
  <c r="T346" i="16" s="1"/>
  <c r="S344" i="13"/>
  <c r="U346" i="16" s="1"/>
  <c r="T344" i="13"/>
  <c r="V346" i="16" s="1"/>
  <c r="U344" i="13"/>
  <c r="W346" i="16" s="1"/>
  <c r="V344" i="13"/>
  <c r="X346" i="16" s="1"/>
  <c r="W344" i="13"/>
  <c r="Y346" i="16" s="1"/>
  <c r="X344" i="13"/>
  <c r="Z346" i="16" s="1"/>
  <c r="Y344" i="13"/>
  <c r="AA346" i="16" s="1"/>
  <c r="Z344" i="13"/>
  <c r="AB346" i="16" s="1"/>
  <c r="C345" i="13"/>
  <c r="E347" i="16" s="1"/>
  <c r="D345" i="13"/>
  <c r="F347" i="16" s="1"/>
  <c r="E345" i="13"/>
  <c r="F345" i="13"/>
  <c r="H347" i="16" s="1"/>
  <c r="G345" i="13"/>
  <c r="I347" i="16" s="1"/>
  <c r="H345" i="13"/>
  <c r="J347" i="16" s="1"/>
  <c r="I345" i="13"/>
  <c r="K347" i="16" s="1"/>
  <c r="J345" i="13"/>
  <c r="L347" i="16" s="1"/>
  <c r="K345" i="13"/>
  <c r="M347" i="16" s="1"/>
  <c r="L345" i="13"/>
  <c r="N347" i="16" s="1"/>
  <c r="M345" i="13"/>
  <c r="O347" i="16" s="1"/>
  <c r="N345" i="13"/>
  <c r="P347" i="16" s="1"/>
  <c r="O345" i="13"/>
  <c r="Q347" i="16" s="1"/>
  <c r="P345" i="13"/>
  <c r="R347" i="16" s="1"/>
  <c r="Q345" i="13"/>
  <c r="S347" i="16" s="1"/>
  <c r="R345" i="13"/>
  <c r="T347" i="16" s="1"/>
  <c r="S345" i="13"/>
  <c r="U347" i="16" s="1"/>
  <c r="T345" i="13"/>
  <c r="V347" i="16" s="1"/>
  <c r="U345" i="13"/>
  <c r="W347" i="16" s="1"/>
  <c r="V345" i="13"/>
  <c r="X347" i="16" s="1"/>
  <c r="W345" i="13"/>
  <c r="Y347" i="16" s="1"/>
  <c r="X345" i="13"/>
  <c r="Z347" i="16" s="1"/>
  <c r="Y345" i="13"/>
  <c r="AA347" i="16" s="1"/>
  <c r="Z345" i="13"/>
  <c r="AB347" i="16" s="1"/>
  <c r="C346" i="13"/>
  <c r="D346" i="13"/>
  <c r="F348" i="16" s="1"/>
  <c r="E346" i="13"/>
  <c r="F346" i="13"/>
  <c r="H348" i="16" s="1"/>
  <c r="G346" i="13"/>
  <c r="I348" i="16" s="1"/>
  <c r="H346" i="13"/>
  <c r="J348" i="16" s="1"/>
  <c r="I346" i="13"/>
  <c r="K348" i="16" s="1"/>
  <c r="J346" i="13"/>
  <c r="L348" i="16" s="1"/>
  <c r="K346" i="13"/>
  <c r="M348" i="16" s="1"/>
  <c r="L346" i="13"/>
  <c r="N348" i="16" s="1"/>
  <c r="M346" i="13"/>
  <c r="O348" i="16" s="1"/>
  <c r="N346" i="13"/>
  <c r="P348" i="16" s="1"/>
  <c r="O346" i="13"/>
  <c r="Q348" i="16" s="1"/>
  <c r="P346" i="13"/>
  <c r="R348" i="16" s="1"/>
  <c r="Q346" i="13"/>
  <c r="S348" i="16" s="1"/>
  <c r="R346" i="13"/>
  <c r="T348" i="16" s="1"/>
  <c r="S346" i="13"/>
  <c r="U348" i="16" s="1"/>
  <c r="T346" i="13"/>
  <c r="V348" i="16" s="1"/>
  <c r="U346" i="13"/>
  <c r="W348" i="16" s="1"/>
  <c r="V346" i="13"/>
  <c r="X348" i="16" s="1"/>
  <c r="W346" i="13"/>
  <c r="Y348" i="16" s="1"/>
  <c r="X346" i="13"/>
  <c r="Z348" i="16" s="1"/>
  <c r="Y346" i="13"/>
  <c r="AA348" i="16" s="1"/>
  <c r="Z346" i="13"/>
  <c r="AB348" i="16" s="1"/>
  <c r="C347" i="13"/>
  <c r="E349" i="16" s="1"/>
  <c r="D347" i="13"/>
  <c r="F349" i="16" s="1"/>
  <c r="E347" i="13"/>
  <c r="F347" i="13"/>
  <c r="H349" i="16" s="1"/>
  <c r="G347" i="13"/>
  <c r="I349" i="16" s="1"/>
  <c r="H347" i="13"/>
  <c r="J349" i="16" s="1"/>
  <c r="I347" i="13"/>
  <c r="K349" i="16" s="1"/>
  <c r="J347" i="13"/>
  <c r="L349" i="16" s="1"/>
  <c r="K347" i="13"/>
  <c r="M349" i="16" s="1"/>
  <c r="L347" i="13"/>
  <c r="N349" i="16" s="1"/>
  <c r="M347" i="13"/>
  <c r="O349" i="16" s="1"/>
  <c r="N347" i="13"/>
  <c r="P349" i="16" s="1"/>
  <c r="O347" i="13"/>
  <c r="Q349" i="16" s="1"/>
  <c r="P347" i="13"/>
  <c r="R349" i="16" s="1"/>
  <c r="Q347" i="13"/>
  <c r="S349" i="16" s="1"/>
  <c r="R347" i="13"/>
  <c r="T349" i="16" s="1"/>
  <c r="S347" i="13"/>
  <c r="U349" i="16" s="1"/>
  <c r="T347" i="13"/>
  <c r="V349" i="16" s="1"/>
  <c r="U347" i="13"/>
  <c r="W349" i="16" s="1"/>
  <c r="V347" i="13"/>
  <c r="X349" i="16" s="1"/>
  <c r="W347" i="13"/>
  <c r="Y349" i="16" s="1"/>
  <c r="X347" i="13"/>
  <c r="Z349" i="16" s="1"/>
  <c r="Y347" i="13"/>
  <c r="AA349" i="16" s="1"/>
  <c r="Z347" i="13"/>
  <c r="AB349" i="16" s="1"/>
  <c r="C348" i="13"/>
  <c r="E350" i="16" s="1"/>
  <c r="D348" i="13"/>
  <c r="F350" i="16" s="1"/>
  <c r="E348" i="13"/>
  <c r="G350" i="16" s="1"/>
  <c r="F348" i="13"/>
  <c r="H350" i="16" s="1"/>
  <c r="G348" i="13"/>
  <c r="I350" i="16" s="1"/>
  <c r="H348" i="13"/>
  <c r="J350" i="16" s="1"/>
  <c r="I348" i="13"/>
  <c r="K350" i="16" s="1"/>
  <c r="J348" i="13"/>
  <c r="L350" i="16" s="1"/>
  <c r="K348" i="13"/>
  <c r="M350" i="16" s="1"/>
  <c r="L348" i="13"/>
  <c r="N350" i="16" s="1"/>
  <c r="M348" i="13"/>
  <c r="O350" i="16" s="1"/>
  <c r="N348" i="13"/>
  <c r="P350" i="16" s="1"/>
  <c r="O348" i="13"/>
  <c r="Q350" i="16" s="1"/>
  <c r="P348" i="13"/>
  <c r="R350" i="16" s="1"/>
  <c r="Q348" i="13"/>
  <c r="S350" i="16" s="1"/>
  <c r="R348" i="13"/>
  <c r="T350" i="16" s="1"/>
  <c r="S348" i="13"/>
  <c r="U350" i="16" s="1"/>
  <c r="T348" i="13"/>
  <c r="V350" i="16" s="1"/>
  <c r="U348" i="13"/>
  <c r="W350" i="16" s="1"/>
  <c r="V348" i="13"/>
  <c r="X350" i="16" s="1"/>
  <c r="W348" i="13"/>
  <c r="Y350" i="16" s="1"/>
  <c r="X348" i="13"/>
  <c r="Z350" i="16" s="1"/>
  <c r="Y348" i="13"/>
  <c r="AA350" i="16" s="1"/>
  <c r="Z348" i="13"/>
  <c r="AB350" i="16" s="1"/>
  <c r="C349" i="13"/>
  <c r="D349" i="13"/>
  <c r="F351" i="16" s="1"/>
  <c r="E349" i="13"/>
  <c r="F349" i="13"/>
  <c r="H351" i="16" s="1"/>
  <c r="G349" i="13"/>
  <c r="I351" i="16" s="1"/>
  <c r="H349" i="13"/>
  <c r="J351" i="16" s="1"/>
  <c r="I349" i="13"/>
  <c r="K351" i="16" s="1"/>
  <c r="J349" i="13"/>
  <c r="L351" i="16" s="1"/>
  <c r="K349" i="13"/>
  <c r="M351" i="16" s="1"/>
  <c r="L349" i="13"/>
  <c r="N351" i="16" s="1"/>
  <c r="M349" i="13"/>
  <c r="O351" i="16" s="1"/>
  <c r="N349" i="13"/>
  <c r="P351" i="16" s="1"/>
  <c r="O349" i="13"/>
  <c r="Q351" i="16" s="1"/>
  <c r="P349" i="13"/>
  <c r="R351" i="16" s="1"/>
  <c r="Q349" i="13"/>
  <c r="S351" i="16" s="1"/>
  <c r="R349" i="13"/>
  <c r="T351" i="16" s="1"/>
  <c r="S349" i="13"/>
  <c r="U351" i="16" s="1"/>
  <c r="T349" i="13"/>
  <c r="V351" i="16" s="1"/>
  <c r="U349" i="13"/>
  <c r="W351" i="16" s="1"/>
  <c r="V349" i="13"/>
  <c r="X351" i="16" s="1"/>
  <c r="W349" i="13"/>
  <c r="Y351" i="16" s="1"/>
  <c r="X349" i="13"/>
  <c r="Z351" i="16" s="1"/>
  <c r="Y349" i="13"/>
  <c r="AA351" i="16" s="1"/>
  <c r="Z349" i="13"/>
  <c r="AB351" i="16" s="1"/>
  <c r="C350" i="13"/>
  <c r="E352" i="16" s="1"/>
  <c r="D350" i="13"/>
  <c r="F352" i="16" s="1"/>
  <c r="E350" i="13"/>
  <c r="F350" i="13"/>
  <c r="H352" i="16" s="1"/>
  <c r="G350" i="13"/>
  <c r="I352" i="16" s="1"/>
  <c r="H350" i="13"/>
  <c r="J352" i="16" s="1"/>
  <c r="I350" i="13"/>
  <c r="K352" i="16" s="1"/>
  <c r="J350" i="13"/>
  <c r="L352" i="16" s="1"/>
  <c r="K350" i="13"/>
  <c r="M352" i="16" s="1"/>
  <c r="L350" i="13"/>
  <c r="N352" i="16" s="1"/>
  <c r="M350" i="13"/>
  <c r="O352" i="16" s="1"/>
  <c r="N350" i="13"/>
  <c r="P352" i="16" s="1"/>
  <c r="O350" i="13"/>
  <c r="Q352" i="16" s="1"/>
  <c r="P350" i="13"/>
  <c r="R352" i="16" s="1"/>
  <c r="Q350" i="13"/>
  <c r="S352" i="16" s="1"/>
  <c r="R350" i="13"/>
  <c r="T352" i="16" s="1"/>
  <c r="S350" i="13"/>
  <c r="U352" i="16" s="1"/>
  <c r="T350" i="13"/>
  <c r="V352" i="16" s="1"/>
  <c r="U350" i="13"/>
  <c r="W352" i="16" s="1"/>
  <c r="V350" i="13"/>
  <c r="X352" i="16" s="1"/>
  <c r="W350" i="13"/>
  <c r="Y352" i="16" s="1"/>
  <c r="X350" i="13"/>
  <c r="Z352" i="16" s="1"/>
  <c r="Y350" i="13"/>
  <c r="AA352" i="16" s="1"/>
  <c r="Z350" i="13"/>
  <c r="AB352" i="16" s="1"/>
  <c r="C351" i="13"/>
  <c r="E353" i="16" s="1"/>
  <c r="D351" i="13"/>
  <c r="F353" i="16" s="1"/>
  <c r="E351" i="13"/>
  <c r="F351" i="13"/>
  <c r="H353" i="16" s="1"/>
  <c r="G351" i="13"/>
  <c r="I353" i="16" s="1"/>
  <c r="H351" i="13"/>
  <c r="J353" i="16" s="1"/>
  <c r="I351" i="13"/>
  <c r="K353" i="16" s="1"/>
  <c r="J351" i="13"/>
  <c r="L353" i="16" s="1"/>
  <c r="K351" i="13"/>
  <c r="M353" i="16" s="1"/>
  <c r="L351" i="13"/>
  <c r="N353" i="16" s="1"/>
  <c r="M351" i="13"/>
  <c r="O353" i="16" s="1"/>
  <c r="N351" i="13"/>
  <c r="P353" i="16" s="1"/>
  <c r="O351" i="13"/>
  <c r="Q353" i="16" s="1"/>
  <c r="P351" i="13"/>
  <c r="R353" i="16" s="1"/>
  <c r="Q351" i="13"/>
  <c r="S353" i="16" s="1"/>
  <c r="R351" i="13"/>
  <c r="T353" i="16" s="1"/>
  <c r="S351" i="13"/>
  <c r="U353" i="16" s="1"/>
  <c r="T351" i="13"/>
  <c r="V353" i="16" s="1"/>
  <c r="U351" i="13"/>
  <c r="W353" i="16" s="1"/>
  <c r="V351" i="13"/>
  <c r="X353" i="16" s="1"/>
  <c r="W351" i="13"/>
  <c r="Y353" i="16" s="1"/>
  <c r="X351" i="13"/>
  <c r="Z353" i="16" s="1"/>
  <c r="Y351" i="13"/>
  <c r="AA353" i="16" s="1"/>
  <c r="Z351" i="13"/>
  <c r="AB353" i="16" s="1"/>
  <c r="C352" i="13"/>
  <c r="E354" i="16" s="1"/>
  <c r="D352" i="13"/>
  <c r="F354" i="16" s="1"/>
  <c r="E352" i="13"/>
  <c r="G354" i="16" s="1"/>
  <c r="F352" i="13"/>
  <c r="H354" i="16" s="1"/>
  <c r="G352" i="13"/>
  <c r="I354" i="16" s="1"/>
  <c r="H352" i="13"/>
  <c r="J354" i="16" s="1"/>
  <c r="I352" i="13"/>
  <c r="K354" i="16" s="1"/>
  <c r="J352" i="13"/>
  <c r="L354" i="16" s="1"/>
  <c r="K352" i="13"/>
  <c r="M354" i="16" s="1"/>
  <c r="L352" i="13"/>
  <c r="N354" i="16" s="1"/>
  <c r="M352" i="13"/>
  <c r="O354" i="16" s="1"/>
  <c r="N352" i="13"/>
  <c r="P354" i="16" s="1"/>
  <c r="O352" i="13"/>
  <c r="Q354" i="16" s="1"/>
  <c r="P352" i="13"/>
  <c r="R354" i="16" s="1"/>
  <c r="Q352" i="13"/>
  <c r="S354" i="16" s="1"/>
  <c r="R352" i="13"/>
  <c r="T354" i="16" s="1"/>
  <c r="S352" i="13"/>
  <c r="U354" i="16" s="1"/>
  <c r="T352" i="13"/>
  <c r="V354" i="16" s="1"/>
  <c r="U352" i="13"/>
  <c r="W354" i="16" s="1"/>
  <c r="V352" i="13"/>
  <c r="X354" i="16" s="1"/>
  <c r="W352" i="13"/>
  <c r="Y354" i="16" s="1"/>
  <c r="X352" i="13"/>
  <c r="Z354" i="16" s="1"/>
  <c r="Y352" i="13"/>
  <c r="AA354" i="16" s="1"/>
  <c r="Z352" i="13"/>
  <c r="AB354" i="16" s="1"/>
  <c r="C353" i="13"/>
  <c r="D353" i="13"/>
  <c r="F355" i="16" s="1"/>
  <c r="E353" i="13"/>
  <c r="F353" i="13"/>
  <c r="H355" i="16" s="1"/>
  <c r="G353" i="13"/>
  <c r="I355" i="16" s="1"/>
  <c r="H353" i="13"/>
  <c r="J355" i="16" s="1"/>
  <c r="I353" i="13"/>
  <c r="K355" i="16" s="1"/>
  <c r="J353" i="13"/>
  <c r="L355" i="16" s="1"/>
  <c r="K353" i="13"/>
  <c r="M355" i="16" s="1"/>
  <c r="L353" i="13"/>
  <c r="N355" i="16" s="1"/>
  <c r="M353" i="13"/>
  <c r="O355" i="16" s="1"/>
  <c r="N353" i="13"/>
  <c r="P355" i="16" s="1"/>
  <c r="O353" i="13"/>
  <c r="Q355" i="16" s="1"/>
  <c r="P353" i="13"/>
  <c r="R355" i="16" s="1"/>
  <c r="Q353" i="13"/>
  <c r="S355" i="16" s="1"/>
  <c r="R353" i="13"/>
  <c r="T355" i="16" s="1"/>
  <c r="S353" i="13"/>
  <c r="U355" i="16" s="1"/>
  <c r="T353" i="13"/>
  <c r="V355" i="16" s="1"/>
  <c r="U353" i="13"/>
  <c r="W355" i="16" s="1"/>
  <c r="V353" i="13"/>
  <c r="X355" i="16" s="1"/>
  <c r="W353" i="13"/>
  <c r="Y355" i="16" s="1"/>
  <c r="X353" i="13"/>
  <c r="Z355" i="16" s="1"/>
  <c r="Y353" i="13"/>
  <c r="AA355" i="16" s="1"/>
  <c r="Z353" i="13"/>
  <c r="AB355" i="16" s="1"/>
  <c r="C354" i="13"/>
  <c r="E356" i="16" s="1"/>
  <c r="D354" i="13"/>
  <c r="F356" i="16" s="1"/>
  <c r="E354" i="13"/>
  <c r="F354" i="13"/>
  <c r="H356" i="16" s="1"/>
  <c r="G354" i="13"/>
  <c r="I356" i="16" s="1"/>
  <c r="H354" i="13"/>
  <c r="J356" i="16" s="1"/>
  <c r="I354" i="13"/>
  <c r="K356" i="16" s="1"/>
  <c r="J354" i="13"/>
  <c r="L356" i="16" s="1"/>
  <c r="K354" i="13"/>
  <c r="M356" i="16" s="1"/>
  <c r="L354" i="13"/>
  <c r="N356" i="16" s="1"/>
  <c r="M354" i="13"/>
  <c r="O356" i="16" s="1"/>
  <c r="N354" i="13"/>
  <c r="P356" i="16" s="1"/>
  <c r="O354" i="13"/>
  <c r="Q356" i="16" s="1"/>
  <c r="P354" i="13"/>
  <c r="R356" i="16" s="1"/>
  <c r="Q354" i="13"/>
  <c r="S356" i="16" s="1"/>
  <c r="R354" i="13"/>
  <c r="T356" i="16" s="1"/>
  <c r="S354" i="13"/>
  <c r="U356" i="16" s="1"/>
  <c r="T354" i="13"/>
  <c r="V356" i="16" s="1"/>
  <c r="U354" i="13"/>
  <c r="W356" i="16" s="1"/>
  <c r="V354" i="13"/>
  <c r="X356" i="16" s="1"/>
  <c r="W354" i="13"/>
  <c r="Y356" i="16" s="1"/>
  <c r="X354" i="13"/>
  <c r="Z356" i="16" s="1"/>
  <c r="Y354" i="13"/>
  <c r="AA356" i="16" s="1"/>
  <c r="Z354" i="13"/>
  <c r="AB356" i="16" s="1"/>
  <c r="C355" i="13"/>
  <c r="E357" i="16" s="1"/>
  <c r="D355" i="13"/>
  <c r="F357" i="16" s="1"/>
  <c r="E355" i="13"/>
  <c r="F355" i="13"/>
  <c r="H357" i="16" s="1"/>
  <c r="G355" i="13"/>
  <c r="I357" i="16" s="1"/>
  <c r="H355" i="13"/>
  <c r="J357" i="16" s="1"/>
  <c r="I355" i="13"/>
  <c r="K357" i="16" s="1"/>
  <c r="J355" i="13"/>
  <c r="L357" i="16" s="1"/>
  <c r="K355" i="13"/>
  <c r="M357" i="16" s="1"/>
  <c r="L355" i="13"/>
  <c r="N357" i="16" s="1"/>
  <c r="M355" i="13"/>
  <c r="O357" i="16" s="1"/>
  <c r="N355" i="13"/>
  <c r="P357" i="16" s="1"/>
  <c r="O355" i="13"/>
  <c r="Q357" i="16" s="1"/>
  <c r="P355" i="13"/>
  <c r="R357" i="16" s="1"/>
  <c r="Q355" i="13"/>
  <c r="S357" i="16" s="1"/>
  <c r="R355" i="13"/>
  <c r="T357" i="16" s="1"/>
  <c r="S355" i="13"/>
  <c r="U357" i="16" s="1"/>
  <c r="T355" i="13"/>
  <c r="V357" i="16" s="1"/>
  <c r="U355" i="13"/>
  <c r="W357" i="16" s="1"/>
  <c r="V355" i="13"/>
  <c r="X357" i="16" s="1"/>
  <c r="W355" i="13"/>
  <c r="Y357" i="16" s="1"/>
  <c r="X355" i="13"/>
  <c r="Z357" i="16" s="1"/>
  <c r="Y355" i="13"/>
  <c r="AA357" i="16" s="1"/>
  <c r="Z355" i="13"/>
  <c r="AB357" i="16" s="1"/>
  <c r="C356" i="13"/>
  <c r="E358" i="16" s="1"/>
  <c r="D356" i="13"/>
  <c r="F358" i="16" s="1"/>
  <c r="E356" i="13"/>
  <c r="G358" i="16" s="1"/>
  <c r="F356" i="13"/>
  <c r="H358" i="16" s="1"/>
  <c r="G356" i="13"/>
  <c r="I358" i="16" s="1"/>
  <c r="H356" i="13"/>
  <c r="J358" i="16" s="1"/>
  <c r="I356" i="13"/>
  <c r="K358" i="16" s="1"/>
  <c r="J356" i="13"/>
  <c r="L358" i="16" s="1"/>
  <c r="K356" i="13"/>
  <c r="M358" i="16" s="1"/>
  <c r="L356" i="13"/>
  <c r="N358" i="16" s="1"/>
  <c r="M356" i="13"/>
  <c r="O358" i="16" s="1"/>
  <c r="N356" i="13"/>
  <c r="P358" i="16" s="1"/>
  <c r="O356" i="13"/>
  <c r="Q358" i="16" s="1"/>
  <c r="P356" i="13"/>
  <c r="R358" i="16" s="1"/>
  <c r="Q356" i="13"/>
  <c r="S358" i="16" s="1"/>
  <c r="R356" i="13"/>
  <c r="T358" i="16" s="1"/>
  <c r="S356" i="13"/>
  <c r="U358" i="16" s="1"/>
  <c r="T356" i="13"/>
  <c r="V358" i="16" s="1"/>
  <c r="U356" i="13"/>
  <c r="W358" i="16" s="1"/>
  <c r="V356" i="13"/>
  <c r="X358" i="16" s="1"/>
  <c r="W356" i="13"/>
  <c r="Y358" i="16" s="1"/>
  <c r="X356" i="13"/>
  <c r="Z358" i="16" s="1"/>
  <c r="Y356" i="13"/>
  <c r="AA358" i="16" s="1"/>
  <c r="Z356" i="13"/>
  <c r="AB358" i="16" s="1"/>
  <c r="C357" i="13"/>
  <c r="D357" i="13"/>
  <c r="F359" i="16" s="1"/>
  <c r="E357" i="13"/>
  <c r="F357" i="13"/>
  <c r="H359" i="16" s="1"/>
  <c r="G357" i="13"/>
  <c r="I359" i="16" s="1"/>
  <c r="H357" i="13"/>
  <c r="J359" i="16" s="1"/>
  <c r="I357" i="13"/>
  <c r="K359" i="16" s="1"/>
  <c r="J357" i="13"/>
  <c r="L359" i="16" s="1"/>
  <c r="K357" i="13"/>
  <c r="M359" i="16" s="1"/>
  <c r="L357" i="13"/>
  <c r="N359" i="16" s="1"/>
  <c r="M357" i="13"/>
  <c r="O359" i="16" s="1"/>
  <c r="N357" i="13"/>
  <c r="P359" i="16" s="1"/>
  <c r="O357" i="13"/>
  <c r="Q359" i="16" s="1"/>
  <c r="P357" i="13"/>
  <c r="R359" i="16" s="1"/>
  <c r="Q357" i="13"/>
  <c r="S359" i="16" s="1"/>
  <c r="R357" i="13"/>
  <c r="T359" i="16" s="1"/>
  <c r="S357" i="13"/>
  <c r="U359" i="16" s="1"/>
  <c r="T357" i="13"/>
  <c r="V359" i="16" s="1"/>
  <c r="U357" i="13"/>
  <c r="W359" i="16" s="1"/>
  <c r="V357" i="13"/>
  <c r="X359" i="16" s="1"/>
  <c r="W357" i="13"/>
  <c r="Y359" i="16" s="1"/>
  <c r="X357" i="13"/>
  <c r="Z359" i="16" s="1"/>
  <c r="Y357" i="13"/>
  <c r="AA359" i="16" s="1"/>
  <c r="Z357" i="13"/>
  <c r="AB359" i="16" s="1"/>
  <c r="C358" i="13"/>
  <c r="E360" i="16" s="1"/>
  <c r="D358" i="13"/>
  <c r="F360" i="16" s="1"/>
  <c r="E358" i="13"/>
  <c r="F358" i="13"/>
  <c r="H360" i="16" s="1"/>
  <c r="G358" i="13"/>
  <c r="I360" i="16" s="1"/>
  <c r="H358" i="13"/>
  <c r="J360" i="16" s="1"/>
  <c r="I358" i="13"/>
  <c r="K360" i="16" s="1"/>
  <c r="J358" i="13"/>
  <c r="L360" i="16" s="1"/>
  <c r="K358" i="13"/>
  <c r="M360" i="16" s="1"/>
  <c r="L358" i="13"/>
  <c r="N360" i="16" s="1"/>
  <c r="M358" i="13"/>
  <c r="O360" i="16" s="1"/>
  <c r="N358" i="13"/>
  <c r="P360" i="16" s="1"/>
  <c r="O358" i="13"/>
  <c r="Q360" i="16" s="1"/>
  <c r="P358" i="13"/>
  <c r="R360" i="16" s="1"/>
  <c r="Q358" i="13"/>
  <c r="S360" i="16" s="1"/>
  <c r="R358" i="13"/>
  <c r="T360" i="16" s="1"/>
  <c r="S358" i="13"/>
  <c r="U360" i="16" s="1"/>
  <c r="T358" i="13"/>
  <c r="V360" i="16" s="1"/>
  <c r="U358" i="13"/>
  <c r="W360" i="16" s="1"/>
  <c r="V358" i="13"/>
  <c r="X360" i="16" s="1"/>
  <c r="W358" i="13"/>
  <c r="Y360" i="16" s="1"/>
  <c r="X358" i="13"/>
  <c r="Z360" i="16" s="1"/>
  <c r="Y358" i="13"/>
  <c r="AA360" i="16" s="1"/>
  <c r="Z358" i="13"/>
  <c r="AB360" i="16" s="1"/>
  <c r="C359" i="13"/>
  <c r="E361" i="16" s="1"/>
  <c r="D359" i="13"/>
  <c r="F361" i="16" s="1"/>
  <c r="E359" i="13"/>
  <c r="F359" i="13"/>
  <c r="H361" i="16" s="1"/>
  <c r="G359" i="13"/>
  <c r="I361" i="16" s="1"/>
  <c r="H359" i="13"/>
  <c r="J361" i="16" s="1"/>
  <c r="I359" i="13"/>
  <c r="K361" i="16" s="1"/>
  <c r="J359" i="13"/>
  <c r="L361" i="16" s="1"/>
  <c r="K359" i="13"/>
  <c r="M361" i="16" s="1"/>
  <c r="L359" i="13"/>
  <c r="N361" i="16" s="1"/>
  <c r="M359" i="13"/>
  <c r="O361" i="16" s="1"/>
  <c r="N359" i="13"/>
  <c r="P361" i="16" s="1"/>
  <c r="O359" i="13"/>
  <c r="Q361" i="16" s="1"/>
  <c r="P359" i="13"/>
  <c r="R361" i="16" s="1"/>
  <c r="Q359" i="13"/>
  <c r="S361" i="16" s="1"/>
  <c r="R359" i="13"/>
  <c r="T361" i="16" s="1"/>
  <c r="S359" i="13"/>
  <c r="U361" i="16" s="1"/>
  <c r="T359" i="13"/>
  <c r="V361" i="16" s="1"/>
  <c r="U359" i="13"/>
  <c r="W361" i="16" s="1"/>
  <c r="V359" i="13"/>
  <c r="X361" i="16" s="1"/>
  <c r="W359" i="13"/>
  <c r="Y361" i="16" s="1"/>
  <c r="X359" i="13"/>
  <c r="Z361" i="16" s="1"/>
  <c r="Y359" i="13"/>
  <c r="AA361" i="16" s="1"/>
  <c r="Z359" i="13"/>
  <c r="AB361" i="16" s="1"/>
  <c r="C360" i="13"/>
  <c r="E362" i="16" s="1"/>
  <c r="D360" i="13"/>
  <c r="F362" i="16" s="1"/>
  <c r="E360" i="13"/>
  <c r="G362" i="16" s="1"/>
  <c r="F360" i="13"/>
  <c r="H362" i="16" s="1"/>
  <c r="G360" i="13"/>
  <c r="I362" i="16" s="1"/>
  <c r="H360" i="13"/>
  <c r="J362" i="16" s="1"/>
  <c r="I360" i="13"/>
  <c r="K362" i="16" s="1"/>
  <c r="J360" i="13"/>
  <c r="L362" i="16" s="1"/>
  <c r="K360" i="13"/>
  <c r="M362" i="16" s="1"/>
  <c r="L360" i="13"/>
  <c r="N362" i="16" s="1"/>
  <c r="M360" i="13"/>
  <c r="O362" i="16" s="1"/>
  <c r="N360" i="13"/>
  <c r="P362" i="16" s="1"/>
  <c r="O360" i="13"/>
  <c r="Q362" i="16" s="1"/>
  <c r="P360" i="13"/>
  <c r="R362" i="16" s="1"/>
  <c r="Q360" i="13"/>
  <c r="S362" i="16" s="1"/>
  <c r="R360" i="13"/>
  <c r="T362" i="16" s="1"/>
  <c r="S360" i="13"/>
  <c r="U362" i="16" s="1"/>
  <c r="T360" i="13"/>
  <c r="V362" i="16" s="1"/>
  <c r="U360" i="13"/>
  <c r="W362" i="16" s="1"/>
  <c r="V360" i="13"/>
  <c r="X362" i="16" s="1"/>
  <c r="W360" i="13"/>
  <c r="Y362" i="16" s="1"/>
  <c r="X360" i="13"/>
  <c r="Z362" i="16" s="1"/>
  <c r="Y360" i="13"/>
  <c r="AA362" i="16" s="1"/>
  <c r="Z360" i="13"/>
  <c r="AB362" i="16" s="1"/>
  <c r="C361" i="13"/>
  <c r="D361" i="13"/>
  <c r="F363" i="16" s="1"/>
  <c r="E361" i="13"/>
  <c r="F361" i="13"/>
  <c r="H363" i="16" s="1"/>
  <c r="G361" i="13"/>
  <c r="I363" i="16" s="1"/>
  <c r="H361" i="13"/>
  <c r="J363" i="16" s="1"/>
  <c r="I361" i="13"/>
  <c r="K363" i="16" s="1"/>
  <c r="J361" i="13"/>
  <c r="L363" i="16" s="1"/>
  <c r="K361" i="13"/>
  <c r="M363" i="16" s="1"/>
  <c r="L361" i="13"/>
  <c r="N363" i="16" s="1"/>
  <c r="M361" i="13"/>
  <c r="O363" i="16" s="1"/>
  <c r="N361" i="13"/>
  <c r="P363" i="16" s="1"/>
  <c r="O361" i="13"/>
  <c r="Q363" i="16" s="1"/>
  <c r="P361" i="13"/>
  <c r="R363" i="16" s="1"/>
  <c r="Q361" i="13"/>
  <c r="S363" i="16" s="1"/>
  <c r="R361" i="13"/>
  <c r="T363" i="16" s="1"/>
  <c r="S361" i="13"/>
  <c r="U363" i="16" s="1"/>
  <c r="T361" i="13"/>
  <c r="V363" i="16" s="1"/>
  <c r="U361" i="13"/>
  <c r="W363" i="16" s="1"/>
  <c r="V361" i="13"/>
  <c r="X363" i="16" s="1"/>
  <c r="W361" i="13"/>
  <c r="Y363" i="16" s="1"/>
  <c r="X361" i="13"/>
  <c r="Z363" i="16" s="1"/>
  <c r="Y361" i="13"/>
  <c r="AA363" i="16" s="1"/>
  <c r="Z361" i="13"/>
  <c r="AB363" i="16" s="1"/>
  <c r="C362" i="13"/>
  <c r="E364" i="16" s="1"/>
  <c r="D362" i="13"/>
  <c r="F364" i="16" s="1"/>
  <c r="E362" i="13"/>
  <c r="F362" i="13"/>
  <c r="H364" i="16" s="1"/>
  <c r="G362" i="13"/>
  <c r="I364" i="16" s="1"/>
  <c r="H362" i="13"/>
  <c r="J364" i="16" s="1"/>
  <c r="I362" i="13"/>
  <c r="K364" i="16" s="1"/>
  <c r="J362" i="13"/>
  <c r="L364" i="16" s="1"/>
  <c r="K362" i="13"/>
  <c r="M364" i="16" s="1"/>
  <c r="L362" i="13"/>
  <c r="N364" i="16" s="1"/>
  <c r="M362" i="13"/>
  <c r="O364" i="16" s="1"/>
  <c r="N362" i="13"/>
  <c r="P364" i="16" s="1"/>
  <c r="O362" i="13"/>
  <c r="Q364" i="16" s="1"/>
  <c r="P362" i="13"/>
  <c r="R364" i="16" s="1"/>
  <c r="Q362" i="13"/>
  <c r="S364" i="16" s="1"/>
  <c r="R362" i="13"/>
  <c r="T364" i="16" s="1"/>
  <c r="S362" i="13"/>
  <c r="U364" i="16" s="1"/>
  <c r="T362" i="13"/>
  <c r="V364" i="16" s="1"/>
  <c r="U362" i="13"/>
  <c r="W364" i="16" s="1"/>
  <c r="V362" i="13"/>
  <c r="X364" i="16" s="1"/>
  <c r="W362" i="13"/>
  <c r="Y364" i="16" s="1"/>
  <c r="X362" i="13"/>
  <c r="Z364" i="16" s="1"/>
  <c r="Y362" i="13"/>
  <c r="AA364" i="16" s="1"/>
  <c r="Z362" i="13"/>
  <c r="AB364" i="16" s="1"/>
  <c r="C363" i="13"/>
  <c r="E365" i="16" s="1"/>
  <c r="D363" i="13"/>
  <c r="F365" i="16" s="1"/>
  <c r="E363" i="13"/>
  <c r="F363" i="13"/>
  <c r="H365" i="16" s="1"/>
  <c r="G363" i="13"/>
  <c r="I365" i="16" s="1"/>
  <c r="H363" i="13"/>
  <c r="J365" i="16" s="1"/>
  <c r="I363" i="13"/>
  <c r="K365" i="16" s="1"/>
  <c r="J363" i="13"/>
  <c r="L365" i="16" s="1"/>
  <c r="K363" i="13"/>
  <c r="M365" i="16" s="1"/>
  <c r="L363" i="13"/>
  <c r="N365" i="16" s="1"/>
  <c r="M363" i="13"/>
  <c r="O365" i="16" s="1"/>
  <c r="N363" i="13"/>
  <c r="P365" i="16" s="1"/>
  <c r="O363" i="13"/>
  <c r="Q365" i="16" s="1"/>
  <c r="P363" i="13"/>
  <c r="R365" i="16" s="1"/>
  <c r="Q363" i="13"/>
  <c r="S365" i="16" s="1"/>
  <c r="R363" i="13"/>
  <c r="T365" i="16" s="1"/>
  <c r="S363" i="13"/>
  <c r="U365" i="16" s="1"/>
  <c r="T363" i="13"/>
  <c r="V365" i="16" s="1"/>
  <c r="U363" i="13"/>
  <c r="W365" i="16" s="1"/>
  <c r="V363" i="13"/>
  <c r="X365" i="16" s="1"/>
  <c r="W363" i="13"/>
  <c r="Y365" i="16" s="1"/>
  <c r="X363" i="13"/>
  <c r="Z365" i="16" s="1"/>
  <c r="Y363" i="13"/>
  <c r="AA365" i="16" s="1"/>
  <c r="Z363" i="13"/>
  <c r="AB365" i="16" s="1"/>
  <c r="C364" i="13"/>
  <c r="E366" i="16" s="1"/>
  <c r="D364" i="13"/>
  <c r="F366" i="16" s="1"/>
  <c r="E364" i="13"/>
  <c r="G366" i="16" s="1"/>
  <c r="F364" i="13"/>
  <c r="H366" i="16" s="1"/>
  <c r="G364" i="13"/>
  <c r="I366" i="16" s="1"/>
  <c r="H364" i="13"/>
  <c r="J366" i="16" s="1"/>
  <c r="I364" i="13"/>
  <c r="K366" i="16" s="1"/>
  <c r="J364" i="13"/>
  <c r="L366" i="16" s="1"/>
  <c r="K364" i="13"/>
  <c r="M366" i="16" s="1"/>
  <c r="L364" i="13"/>
  <c r="N366" i="16" s="1"/>
  <c r="M364" i="13"/>
  <c r="O366" i="16" s="1"/>
  <c r="N364" i="13"/>
  <c r="P366" i="16" s="1"/>
  <c r="O364" i="13"/>
  <c r="Q366" i="16" s="1"/>
  <c r="P364" i="13"/>
  <c r="R366" i="16" s="1"/>
  <c r="Q364" i="13"/>
  <c r="S366" i="16" s="1"/>
  <c r="R364" i="13"/>
  <c r="T366" i="16" s="1"/>
  <c r="S364" i="13"/>
  <c r="U366" i="16" s="1"/>
  <c r="T364" i="13"/>
  <c r="V366" i="16" s="1"/>
  <c r="U364" i="13"/>
  <c r="W366" i="16" s="1"/>
  <c r="V364" i="13"/>
  <c r="X366" i="16" s="1"/>
  <c r="W364" i="13"/>
  <c r="Y366" i="16" s="1"/>
  <c r="X364" i="13"/>
  <c r="Z366" i="16" s="1"/>
  <c r="Y364" i="13"/>
  <c r="AA366" i="16" s="1"/>
  <c r="Z364" i="13"/>
  <c r="AB366" i="16" s="1"/>
  <c r="C365" i="13"/>
  <c r="D365" i="13"/>
  <c r="F367" i="16" s="1"/>
  <c r="E365" i="13"/>
  <c r="F365" i="13"/>
  <c r="H367" i="16" s="1"/>
  <c r="G365" i="13"/>
  <c r="I367" i="16" s="1"/>
  <c r="H365" i="13"/>
  <c r="J367" i="16" s="1"/>
  <c r="I365" i="13"/>
  <c r="K367" i="16" s="1"/>
  <c r="J365" i="13"/>
  <c r="L367" i="16" s="1"/>
  <c r="K365" i="13"/>
  <c r="M367" i="16" s="1"/>
  <c r="L365" i="13"/>
  <c r="N367" i="16" s="1"/>
  <c r="M365" i="13"/>
  <c r="O367" i="16" s="1"/>
  <c r="N365" i="13"/>
  <c r="P367" i="16" s="1"/>
  <c r="O365" i="13"/>
  <c r="Q367" i="16" s="1"/>
  <c r="P365" i="13"/>
  <c r="R367" i="16" s="1"/>
  <c r="Q365" i="13"/>
  <c r="S367" i="16" s="1"/>
  <c r="R365" i="13"/>
  <c r="T367" i="16" s="1"/>
  <c r="S365" i="13"/>
  <c r="U367" i="16" s="1"/>
  <c r="T365" i="13"/>
  <c r="V367" i="16" s="1"/>
  <c r="U365" i="13"/>
  <c r="W367" i="16" s="1"/>
  <c r="V365" i="13"/>
  <c r="X367" i="16" s="1"/>
  <c r="W365" i="13"/>
  <c r="Y367" i="16" s="1"/>
  <c r="X365" i="13"/>
  <c r="Z367" i="16" s="1"/>
  <c r="Y365" i="13"/>
  <c r="AA367" i="16" s="1"/>
  <c r="Z365" i="13"/>
  <c r="AB367" i="16" s="1"/>
  <c r="C366" i="13"/>
  <c r="E368" i="16" s="1"/>
  <c r="D366" i="13"/>
  <c r="F368" i="16" s="1"/>
  <c r="E366" i="13"/>
  <c r="F366" i="13"/>
  <c r="H368" i="16" s="1"/>
  <c r="G366" i="13"/>
  <c r="I368" i="16" s="1"/>
  <c r="H366" i="13"/>
  <c r="J368" i="16" s="1"/>
  <c r="I366" i="13"/>
  <c r="K368" i="16" s="1"/>
  <c r="J366" i="13"/>
  <c r="L368" i="16" s="1"/>
  <c r="K366" i="13"/>
  <c r="M368" i="16" s="1"/>
  <c r="L366" i="13"/>
  <c r="N368" i="16" s="1"/>
  <c r="M366" i="13"/>
  <c r="O368" i="16" s="1"/>
  <c r="N366" i="13"/>
  <c r="P368" i="16" s="1"/>
  <c r="O366" i="13"/>
  <c r="Q368" i="16" s="1"/>
  <c r="P366" i="13"/>
  <c r="R368" i="16" s="1"/>
  <c r="Q366" i="13"/>
  <c r="S368" i="16" s="1"/>
  <c r="R366" i="13"/>
  <c r="T368" i="16" s="1"/>
  <c r="S366" i="13"/>
  <c r="U368" i="16" s="1"/>
  <c r="T366" i="13"/>
  <c r="V368" i="16" s="1"/>
  <c r="U366" i="13"/>
  <c r="W368" i="16" s="1"/>
  <c r="V366" i="13"/>
  <c r="X368" i="16" s="1"/>
  <c r="W366" i="13"/>
  <c r="Y368" i="16" s="1"/>
  <c r="X366" i="13"/>
  <c r="Z368" i="16" s="1"/>
  <c r="Y366" i="13"/>
  <c r="AA368" i="16" s="1"/>
  <c r="Z366" i="13"/>
  <c r="AB368" i="16" s="1"/>
  <c r="C367" i="13"/>
  <c r="E369" i="16" s="1"/>
  <c r="D367" i="13"/>
  <c r="F369" i="16" s="1"/>
  <c r="E367" i="13"/>
  <c r="F367" i="13"/>
  <c r="H369" i="16" s="1"/>
  <c r="G367" i="13"/>
  <c r="I369" i="16" s="1"/>
  <c r="H367" i="13"/>
  <c r="J369" i="16" s="1"/>
  <c r="I367" i="13"/>
  <c r="K369" i="16" s="1"/>
  <c r="J367" i="13"/>
  <c r="L369" i="16" s="1"/>
  <c r="K367" i="13"/>
  <c r="M369" i="16" s="1"/>
  <c r="L367" i="13"/>
  <c r="N369" i="16" s="1"/>
  <c r="M367" i="13"/>
  <c r="O369" i="16" s="1"/>
  <c r="N367" i="13"/>
  <c r="P369" i="16" s="1"/>
  <c r="O367" i="13"/>
  <c r="Q369" i="16" s="1"/>
  <c r="P367" i="13"/>
  <c r="R369" i="16" s="1"/>
  <c r="Q367" i="13"/>
  <c r="S369" i="16" s="1"/>
  <c r="R367" i="13"/>
  <c r="T369" i="16" s="1"/>
  <c r="S367" i="13"/>
  <c r="U369" i="16" s="1"/>
  <c r="T367" i="13"/>
  <c r="V369" i="16" s="1"/>
  <c r="U367" i="13"/>
  <c r="W369" i="16" s="1"/>
  <c r="V367" i="13"/>
  <c r="X369" i="16" s="1"/>
  <c r="W367" i="13"/>
  <c r="Y369" i="16" s="1"/>
  <c r="X367" i="13"/>
  <c r="Z369" i="16" s="1"/>
  <c r="Y367" i="13"/>
  <c r="AA369" i="16" s="1"/>
  <c r="Z367" i="13"/>
  <c r="AB369" i="16" s="1"/>
  <c r="C368" i="13"/>
  <c r="E370" i="16" s="1"/>
  <c r="D368" i="13"/>
  <c r="F370" i="16" s="1"/>
  <c r="E368" i="13"/>
  <c r="G370" i="16" s="1"/>
  <c r="F368" i="13"/>
  <c r="H370" i="16" s="1"/>
  <c r="G368" i="13"/>
  <c r="I370" i="16" s="1"/>
  <c r="H368" i="13"/>
  <c r="J370" i="16" s="1"/>
  <c r="I368" i="13"/>
  <c r="K370" i="16" s="1"/>
  <c r="J368" i="13"/>
  <c r="L370" i="16" s="1"/>
  <c r="K368" i="13"/>
  <c r="M370" i="16" s="1"/>
  <c r="L368" i="13"/>
  <c r="N370" i="16" s="1"/>
  <c r="M368" i="13"/>
  <c r="O370" i="16" s="1"/>
  <c r="N368" i="13"/>
  <c r="P370" i="16" s="1"/>
  <c r="O368" i="13"/>
  <c r="Q370" i="16" s="1"/>
  <c r="P368" i="13"/>
  <c r="R370" i="16" s="1"/>
  <c r="Q368" i="13"/>
  <c r="S370" i="16" s="1"/>
  <c r="R368" i="13"/>
  <c r="T370" i="16" s="1"/>
  <c r="S368" i="13"/>
  <c r="U370" i="16" s="1"/>
  <c r="T368" i="13"/>
  <c r="V370" i="16" s="1"/>
  <c r="U368" i="13"/>
  <c r="W370" i="16" s="1"/>
  <c r="V368" i="13"/>
  <c r="X370" i="16" s="1"/>
  <c r="W368" i="13"/>
  <c r="Y370" i="16" s="1"/>
  <c r="X368" i="13"/>
  <c r="Z370" i="16" s="1"/>
  <c r="Y368" i="13"/>
  <c r="AA370" i="16" s="1"/>
  <c r="Z368" i="13"/>
  <c r="AB370" i="16" s="1"/>
  <c r="C369" i="13"/>
  <c r="D369" i="13"/>
  <c r="F371" i="16" s="1"/>
  <c r="E369" i="13"/>
  <c r="F369" i="13"/>
  <c r="H371" i="16" s="1"/>
  <c r="G369" i="13"/>
  <c r="I371" i="16" s="1"/>
  <c r="H369" i="13"/>
  <c r="J371" i="16" s="1"/>
  <c r="I369" i="13"/>
  <c r="K371" i="16" s="1"/>
  <c r="J369" i="13"/>
  <c r="L371" i="16" s="1"/>
  <c r="K369" i="13"/>
  <c r="M371" i="16" s="1"/>
  <c r="L369" i="13"/>
  <c r="N371" i="16" s="1"/>
  <c r="M369" i="13"/>
  <c r="O371" i="16" s="1"/>
  <c r="N369" i="13"/>
  <c r="P371" i="16" s="1"/>
  <c r="O369" i="13"/>
  <c r="Q371" i="16" s="1"/>
  <c r="P369" i="13"/>
  <c r="R371" i="16" s="1"/>
  <c r="Q369" i="13"/>
  <c r="S371" i="16" s="1"/>
  <c r="R369" i="13"/>
  <c r="T371" i="16" s="1"/>
  <c r="S369" i="13"/>
  <c r="U371" i="16" s="1"/>
  <c r="T369" i="13"/>
  <c r="V371" i="16" s="1"/>
  <c r="U369" i="13"/>
  <c r="W371" i="16" s="1"/>
  <c r="V369" i="13"/>
  <c r="X371" i="16" s="1"/>
  <c r="W369" i="13"/>
  <c r="Y371" i="16" s="1"/>
  <c r="X369" i="13"/>
  <c r="Z371" i="16" s="1"/>
  <c r="Y369" i="13"/>
  <c r="AA371" i="16" s="1"/>
  <c r="Z369" i="13"/>
  <c r="AB371" i="16" s="1"/>
  <c r="C370" i="13"/>
  <c r="E372" i="16" s="1"/>
  <c r="D370" i="13"/>
  <c r="F372" i="16" s="1"/>
  <c r="E370" i="13"/>
  <c r="F370" i="13"/>
  <c r="H372" i="16" s="1"/>
  <c r="G370" i="13"/>
  <c r="I372" i="16" s="1"/>
  <c r="H370" i="13"/>
  <c r="J372" i="16" s="1"/>
  <c r="I370" i="13"/>
  <c r="K372" i="16" s="1"/>
  <c r="J370" i="13"/>
  <c r="L372" i="16" s="1"/>
  <c r="K370" i="13"/>
  <c r="M372" i="16" s="1"/>
  <c r="L370" i="13"/>
  <c r="N372" i="16" s="1"/>
  <c r="M370" i="13"/>
  <c r="O372" i="16" s="1"/>
  <c r="N370" i="13"/>
  <c r="P372" i="16" s="1"/>
  <c r="O370" i="13"/>
  <c r="Q372" i="16" s="1"/>
  <c r="P370" i="13"/>
  <c r="R372" i="16" s="1"/>
  <c r="Q370" i="13"/>
  <c r="S372" i="16" s="1"/>
  <c r="R370" i="13"/>
  <c r="T372" i="16" s="1"/>
  <c r="S370" i="13"/>
  <c r="U372" i="16" s="1"/>
  <c r="T370" i="13"/>
  <c r="V372" i="16" s="1"/>
  <c r="U370" i="13"/>
  <c r="W372" i="16" s="1"/>
  <c r="V370" i="13"/>
  <c r="X372" i="16" s="1"/>
  <c r="W370" i="13"/>
  <c r="Y372" i="16" s="1"/>
  <c r="X370" i="13"/>
  <c r="Z372" i="16" s="1"/>
  <c r="Y370" i="13"/>
  <c r="AA372" i="16" s="1"/>
  <c r="Z370" i="13"/>
  <c r="AB372" i="16" s="1"/>
  <c r="C371" i="13"/>
  <c r="E373" i="16" s="1"/>
  <c r="D371" i="13"/>
  <c r="F373" i="16" s="1"/>
  <c r="E371" i="13"/>
  <c r="F371" i="13"/>
  <c r="H373" i="16" s="1"/>
  <c r="G371" i="13"/>
  <c r="I373" i="16" s="1"/>
  <c r="H371" i="13"/>
  <c r="J373" i="16" s="1"/>
  <c r="I371" i="13"/>
  <c r="K373" i="16" s="1"/>
  <c r="J371" i="13"/>
  <c r="L373" i="16" s="1"/>
  <c r="K371" i="13"/>
  <c r="M373" i="16" s="1"/>
  <c r="L371" i="13"/>
  <c r="N373" i="16" s="1"/>
  <c r="M371" i="13"/>
  <c r="O373" i="16" s="1"/>
  <c r="N371" i="13"/>
  <c r="P373" i="16" s="1"/>
  <c r="O371" i="13"/>
  <c r="Q373" i="16" s="1"/>
  <c r="P371" i="13"/>
  <c r="R373" i="16" s="1"/>
  <c r="Q371" i="13"/>
  <c r="S373" i="16" s="1"/>
  <c r="R371" i="13"/>
  <c r="T373" i="16" s="1"/>
  <c r="S371" i="13"/>
  <c r="U373" i="16" s="1"/>
  <c r="T371" i="13"/>
  <c r="V373" i="16" s="1"/>
  <c r="U371" i="13"/>
  <c r="W373" i="16" s="1"/>
  <c r="V371" i="13"/>
  <c r="X373" i="16" s="1"/>
  <c r="W371" i="13"/>
  <c r="Y373" i="16" s="1"/>
  <c r="X371" i="13"/>
  <c r="Z373" i="16" s="1"/>
  <c r="Y371" i="13"/>
  <c r="AA373" i="16" s="1"/>
  <c r="Z371" i="13"/>
  <c r="AB373" i="16" s="1"/>
  <c r="C372" i="13"/>
  <c r="E374" i="16" s="1"/>
  <c r="D372" i="13"/>
  <c r="F374" i="16" s="1"/>
  <c r="E372" i="13"/>
  <c r="G374" i="16" s="1"/>
  <c r="F372" i="13"/>
  <c r="H374" i="16" s="1"/>
  <c r="G372" i="13"/>
  <c r="I374" i="16" s="1"/>
  <c r="H372" i="13"/>
  <c r="J374" i="16" s="1"/>
  <c r="I372" i="13"/>
  <c r="K374" i="16" s="1"/>
  <c r="J372" i="13"/>
  <c r="L374" i="16" s="1"/>
  <c r="K372" i="13"/>
  <c r="M374" i="16" s="1"/>
  <c r="L372" i="13"/>
  <c r="N374" i="16" s="1"/>
  <c r="M372" i="13"/>
  <c r="O374" i="16" s="1"/>
  <c r="N372" i="13"/>
  <c r="P374" i="16" s="1"/>
  <c r="O372" i="13"/>
  <c r="Q374" i="16" s="1"/>
  <c r="P372" i="13"/>
  <c r="R374" i="16" s="1"/>
  <c r="Q372" i="13"/>
  <c r="S374" i="16" s="1"/>
  <c r="R372" i="13"/>
  <c r="T374" i="16" s="1"/>
  <c r="S372" i="13"/>
  <c r="U374" i="16" s="1"/>
  <c r="T372" i="13"/>
  <c r="V374" i="16" s="1"/>
  <c r="U372" i="13"/>
  <c r="W374" i="16" s="1"/>
  <c r="V372" i="13"/>
  <c r="X374" i="16" s="1"/>
  <c r="W372" i="13"/>
  <c r="Y374" i="16" s="1"/>
  <c r="X372" i="13"/>
  <c r="Z374" i="16" s="1"/>
  <c r="Y372" i="13"/>
  <c r="AA374" i="16" s="1"/>
  <c r="Z372" i="13"/>
  <c r="AB374" i="16" s="1"/>
  <c r="C373" i="13"/>
  <c r="D373" i="13"/>
  <c r="F375" i="16" s="1"/>
  <c r="E373" i="13"/>
  <c r="F373" i="13"/>
  <c r="H375" i="16" s="1"/>
  <c r="G373" i="13"/>
  <c r="I375" i="16" s="1"/>
  <c r="H373" i="13"/>
  <c r="J375" i="16" s="1"/>
  <c r="I373" i="13"/>
  <c r="K375" i="16" s="1"/>
  <c r="J373" i="13"/>
  <c r="L375" i="16" s="1"/>
  <c r="K373" i="13"/>
  <c r="M375" i="16" s="1"/>
  <c r="L373" i="13"/>
  <c r="N375" i="16" s="1"/>
  <c r="M373" i="13"/>
  <c r="O375" i="16" s="1"/>
  <c r="N373" i="13"/>
  <c r="P375" i="16" s="1"/>
  <c r="O373" i="13"/>
  <c r="Q375" i="16" s="1"/>
  <c r="P373" i="13"/>
  <c r="R375" i="16" s="1"/>
  <c r="Q373" i="13"/>
  <c r="S375" i="16" s="1"/>
  <c r="R373" i="13"/>
  <c r="T375" i="16" s="1"/>
  <c r="S373" i="13"/>
  <c r="U375" i="16" s="1"/>
  <c r="T373" i="13"/>
  <c r="V375" i="16" s="1"/>
  <c r="U373" i="13"/>
  <c r="W375" i="16" s="1"/>
  <c r="V373" i="13"/>
  <c r="X375" i="16" s="1"/>
  <c r="W373" i="13"/>
  <c r="Y375" i="16" s="1"/>
  <c r="X373" i="13"/>
  <c r="Z375" i="16" s="1"/>
  <c r="Y373" i="13"/>
  <c r="AA375" i="16" s="1"/>
  <c r="Z373" i="13"/>
  <c r="AB375" i="16" s="1"/>
  <c r="C374" i="13"/>
  <c r="E376" i="16" s="1"/>
  <c r="D374" i="13"/>
  <c r="F376" i="16" s="1"/>
  <c r="E374" i="13"/>
  <c r="F374" i="13"/>
  <c r="H376" i="16" s="1"/>
  <c r="G374" i="13"/>
  <c r="I376" i="16" s="1"/>
  <c r="H374" i="13"/>
  <c r="J376" i="16" s="1"/>
  <c r="I374" i="13"/>
  <c r="K376" i="16" s="1"/>
  <c r="J374" i="13"/>
  <c r="L376" i="16" s="1"/>
  <c r="K374" i="13"/>
  <c r="M376" i="16" s="1"/>
  <c r="L374" i="13"/>
  <c r="N376" i="16" s="1"/>
  <c r="M374" i="13"/>
  <c r="O376" i="16" s="1"/>
  <c r="N374" i="13"/>
  <c r="P376" i="16" s="1"/>
  <c r="O374" i="13"/>
  <c r="Q376" i="16" s="1"/>
  <c r="P374" i="13"/>
  <c r="R376" i="16" s="1"/>
  <c r="Q374" i="13"/>
  <c r="S376" i="16" s="1"/>
  <c r="R374" i="13"/>
  <c r="T376" i="16" s="1"/>
  <c r="S374" i="13"/>
  <c r="U376" i="16" s="1"/>
  <c r="T374" i="13"/>
  <c r="V376" i="16" s="1"/>
  <c r="U374" i="13"/>
  <c r="W376" i="16" s="1"/>
  <c r="V374" i="13"/>
  <c r="X376" i="16" s="1"/>
  <c r="W374" i="13"/>
  <c r="Y376" i="16" s="1"/>
  <c r="X374" i="13"/>
  <c r="Z376" i="16" s="1"/>
  <c r="Y374" i="13"/>
  <c r="AA376" i="16" s="1"/>
  <c r="Z374" i="13"/>
  <c r="AB376" i="16" s="1"/>
  <c r="C375" i="13"/>
  <c r="E377" i="16" s="1"/>
  <c r="D375" i="13"/>
  <c r="F377" i="16" s="1"/>
  <c r="E375" i="13"/>
  <c r="F375" i="13"/>
  <c r="H377" i="16" s="1"/>
  <c r="G375" i="13"/>
  <c r="I377" i="16" s="1"/>
  <c r="H375" i="13"/>
  <c r="J377" i="16" s="1"/>
  <c r="I375" i="13"/>
  <c r="K377" i="16" s="1"/>
  <c r="J375" i="13"/>
  <c r="L377" i="16" s="1"/>
  <c r="K375" i="13"/>
  <c r="M377" i="16" s="1"/>
  <c r="L375" i="13"/>
  <c r="N377" i="16" s="1"/>
  <c r="M375" i="13"/>
  <c r="O377" i="16" s="1"/>
  <c r="N375" i="13"/>
  <c r="P377" i="16" s="1"/>
  <c r="O375" i="13"/>
  <c r="Q377" i="16" s="1"/>
  <c r="P375" i="13"/>
  <c r="R377" i="16" s="1"/>
  <c r="Q375" i="13"/>
  <c r="S377" i="16" s="1"/>
  <c r="R375" i="13"/>
  <c r="T377" i="16" s="1"/>
  <c r="S375" i="13"/>
  <c r="U377" i="16" s="1"/>
  <c r="T375" i="13"/>
  <c r="V377" i="16" s="1"/>
  <c r="U375" i="13"/>
  <c r="W377" i="16" s="1"/>
  <c r="V375" i="13"/>
  <c r="X377" i="16" s="1"/>
  <c r="W375" i="13"/>
  <c r="Y377" i="16" s="1"/>
  <c r="X375" i="13"/>
  <c r="Z377" i="16" s="1"/>
  <c r="Y375" i="13"/>
  <c r="AA377" i="16" s="1"/>
  <c r="Z375" i="13"/>
  <c r="AB377" i="16" s="1"/>
  <c r="C376" i="13"/>
  <c r="E378" i="16" s="1"/>
  <c r="D376" i="13"/>
  <c r="F378" i="16" s="1"/>
  <c r="E376" i="13"/>
  <c r="G378" i="16" s="1"/>
  <c r="F376" i="13"/>
  <c r="H378" i="16" s="1"/>
  <c r="G376" i="13"/>
  <c r="I378" i="16" s="1"/>
  <c r="H376" i="13"/>
  <c r="J378" i="16" s="1"/>
  <c r="I376" i="13"/>
  <c r="K378" i="16" s="1"/>
  <c r="J376" i="13"/>
  <c r="L378" i="16" s="1"/>
  <c r="K376" i="13"/>
  <c r="M378" i="16" s="1"/>
  <c r="L376" i="13"/>
  <c r="N378" i="16" s="1"/>
  <c r="M376" i="13"/>
  <c r="O378" i="16" s="1"/>
  <c r="N376" i="13"/>
  <c r="P378" i="16" s="1"/>
  <c r="O376" i="13"/>
  <c r="Q378" i="16" s="1"/>
  <c r="P376" i="13"/>
  <c r="R378" i="16" s="1"/>
  <c r="Q376" i="13"/>
  <c r="S378" i="16" s="1"/>
  <c r="R376" i="13"/>
  <c r="T378" i="16" s="1"/>
  <c r="S376" i="13"/>
  <c r="U378" i="16" s="1"/>
  <c r="T376" i="13"/>
  <c r="V378" i="16" s="1"/>
  <c r="U376" i="13"/>
  <c r="W378" i="16" s="1"/>
  <c r="V376" i="13"/>
  <c r="X378" i="16" s="1"/>
  <c r="W376" i="13"/>
  <c r="Y378" i="16" s="1"/>
  <c r="X376" i="13"/>
  <c r="Z378" i="16" s="1"/>
  <c r="Y376" i="13"/>
  <c r="AA378" i="16" s="1"/>
  <c r="Z376" i="13"/>
  <c r="AB378" i="16" s="1"/>
  <c r="C377" i="13"/>
  <c r="D377" i="13"/>
  <c r="F379" i="16" s="1"/>
  <c r="E377" i="13"/>
  <c r="F377" i="13"/>
  <c r="H379" i="16" s="1"/>
  <c r="G377" i="13"/>
  <c r="I379" i="16" s="1"/>
  <c r="H377" i="13"/>
  <c r="J379" i="16" s="1"/>
  <c r="I377" i="13"/>
  <c r="K379" i="16" s="1"/>
  <c r="J377" i="13"/>
  <c r="L379" i="16" s="1"/>
  <c r="K377" i="13"/>
  <c r="M379" i="16" s="1"/>
  <c r="L377" i="13"/>
  <c r="N379" i="16" s="1"/>
  <c r="M377" i="13"/>
  <c r="O379" i="16" s="1"/>
  <c r="N377" i="13"/>
  <c r="P379" i="16" s="1"/>
  <c r="O377" i="13"/>
  <c r="Q379" i="16" s="1"/>
  <c r="P377" i="13"/>
  <c r="R379" i="16" s="1"/>
  <c r="Q377" i="13"/>
  <c r="S379" i="16" s="1"/>
  <c r="R377" i="13"/>
  <c r="T379" i="16" s="1"/>
  <c r="S377" i="13"/>
  <c r="U379" i="16" s="1"/>
  <c r="T377" i="13"/>
  <c r="V379" i="16" s="1"/>
  <c r="U377" i="13"/>
  <c r="W379" i="16" s="1"/>
  <c r="V377" i="13"/>
  <c r="X379" i="16" s="1"/>
  <c r="W377" i="13"/>
  <c r="Y379" i="16" s="1"/>
  <c r="X377" i="13"/>
  <c r="Z379" i="16" s="1"/>
  <c r="Y377" i="13"/>
  <c r="AA379" i="16" s="1"/>
  <c r="Z377" i="13"/>
  <c r="AB379" i="16" s="1"/>
  <c r="C378" i="13"/>
  <c r="E380" i="16" s="1"/>
  <c r="D378" i="13"/>
  <c r="F380" i="16" s="1"/>
  <c r="E378" i="13"/>
  <c r="F378" i="13"/>
  <c r="H380" i="16" s="1"/>
  <c r="G378" i="13"/>
  <c r="I380" i="16" s="1"/>
  <c r="H378" i="13"/>
  <c r="J380" i="16" s="1"/>
  <c r="I378" i="13"/>
  <c r="K380" i="16" s="1"/>
  <c r="J378" i="13"/>
  <c r="L380" i="16" s="1"/>
  <c r="K378" i="13"/>
  <c r="M380" i="16" s="1"/>
  <c r="L378" i="13"/>
  <c r="N380" i="16" s="1"/>
  <c r="M378" i="13"/>
  <c r="O380" i="16" s="1"/>
  <c r="N378" i="13"/>
  <c r="P380" i="16" s="1"/>
  <c r="O378" i="13"/>
  <c r="Q380" i="16" s="1"/>
  <c r="P378" i="13"/>
  <c r="R380" i="16" s="1"/>
  <c r="Q378" i="13"/>
  <c r="S380" i="16" s="1"/>
  <c r="R378" i="13"/>
  <c r="T380" i="16" s="1"/>
  <c r="S378" i="13"/>
  <c r="U380" i="16" s="1"/>
  <c r="T378" i="13"/>
  <c r="V380" i="16" s="1"/>
  <c r="U378" i="13"/>
  <c r="W380" i="16" s="1"/>
  <c r="V378" i="13"/>
  <c r="X380" i="16" s="1"/>
  <c r="W378" i="13"/>
  <c r="Y380" i="16" s="1"/>
  <c r="X378" i="13"/>
  <c r="Z380" i="16" s="1"/>
  <c r="Y378" i="13"/>
  <c r="AA380" i="16" s="1"/>
  <c r="Z378" i="13"/>
  <c r="AB380" i="16" s="1"/>
  <c r="C379" i="13"/>
  <c r="E381" i="16" s="1"/>
  <c r="D379" i="13"/>
  <c r="F381" i="16" s="1"/>
  <c r="E379" i="13"/>
  <c r="F379" i="13"/>
  <c r="H381" i="16" s="1"/>
  <c r="G379" i="13"/>
  <c r="I381" i="16" s="1"/>
  <c r="H379" i="13"/>
  <c r="J381" i="16" s="1"/>
  <c r="I379" i="13"/>
  <c r="K381" i="16" s="1"/>
  <c r="J379" i="13"/>
  <c r="L381" i="16" s="1"/>
  <c r="K379" i="13"/>
  <c r="M381" i="16" s="1"/>
  <c r="L379" i="13"/>
  <c r="N381" i="16" s="1"/>
  <c r="M379" i="13"/>
  <c r="O381" i="16" s="1"/>
  <c r="N379" i="13"/>
  <c r="P381" i="16" s="1"/>
  <c r="O379" i="13"/>
  <c r="Q381" i="16" s="1"/>
  <c r="P379" i="13"/>
  <c r="R381" i="16" s="1"/>
  <c r="Q379" i="13"/>
  <c r="S381" i="16" s="1"/>
  <c r="R379" i="13"/>
  <c r="T381" i="16" s="1"/>
  <c r="S379" i="13"/>
  <c r="U381" i="16" s="1"/>
  <c r="T379" i="13"/>
  <c r="V381" i="16" s="1"/>
  <c r="U379" i="13"/>
  <c r="W381" i="16" s="1"/>
  <c r="V379" i="13"/>
  <c r="X381" i="16" s="1"/>
  <c r="W379" i="13"/>
  <c r="Y381" i="16" s="1"/>
  <c r="X379" i="13"/>
  <c r="Z381" i="16" s="1"/>
  <c r="Y379" i="13"/>
  <c r="AA381" i="16" s="1"/>
  <c r="Z379" i="13"/>
  <c r="AB381" i="16" s="1"/>
  <c r="C380" i="13"/>
  <c r="E382" i="16" s="1"/>
  <c r="D380" i="13"/>
  <c r="F382" i="16" s="1"/>
  <c r="E380" i="13"/>
  <c r="G382" i="16" s="1"/>
  <c r="F380" i="13"/>
  <c r="H382" i="16" s="1"/>
  <c r="G380" i="13"/>
  <c r="I382" i="16" s="1"/>
  <c r="H380" i="13"/>
  <c r="J382" i="16" s="1"/>
  <c r="I380" i="13"/>
  <c r="K382" i="16" s="1"/>
  <c r="J380" i="13"/>
  <c r="L382" i="16" s="1"/>
  <c r="K380" i="13"/>
  <c r="M382" i="16" s="1"/>
  <c r="L380" i="13"/>
  <c r="N382" i="16" s="1"/>
  <c r="M380" i="13"/>
  <c r="O382" i="16" s="1"/>
  <c r="N380" i="13"/>
  <c r="P382" i="16" s="1"/>
  <c r="O380" i="13"/>
  <c r="Q382" i="16" s="1"/>
  <c r="P380" i="13"/>
  <c r="R382" i="16" s="1"/>
  <c r="Q380" i="13"/>
  <c r="S382" i="16" s="1"/>
  <c r="R380" i="13"/>
  <c r="T382" i="16" s="1"/>
  <c r="S380" i="13"/>
  <c r="U382" i="16" s="1"/>
  <c r="T380" i="13"/>
  <c r="V382" i="16" s="1"/>
  <c r="U380" i="13"/>
  <c r="W382" i="16" s="1"/>
  <c r="V380" i="13"/>
  <c r="X382" i="16" s="1"/>
  <c r="W380" i="13"/>
  <c r="Y382" i="16" s="1"/>
  <c r="X380" i="13"/>
  <c r="Z382" i="16" s="1"/>
  <c r="Y380" i="13"/>
  <c r="AA382" i="16" s="1"/>
  <c r="Z380" i="13"/>
  <c r="AB382" i="16" s="1"/>
  <c r="C381" i="13"/>
  <c r="D381" i="13"/>
  <c r="F383" i="16" s="1"/>
  <c r="E381" i="13"/>
  <c r="F381" i="13"/>
  <c r="H383" i="16" s="1"/>
  <c r="G381" i="13"/>
  <c r="I383" i="16" s="1"/>
  <c r="H381" i="13"/>
  <c r="J383" i="16" s="1"/>
  <c r="I381" i="13"/>
  <c r="K383" i="16" s="1"/>
  <c r="J381" i="13"/>
  <c r="L383" i="16" s="1"/>
  <c r="K381" i="13"/>
  <c r="M383" i="16" s="1"/>
  <c r="L381" i="13"/>
  <c r="N383" i="16" s="1"/>
  <c r="M381" i="13"/>
  <c r="O383" i="16" s="1"/>
  <c r="N381" i="13"/>
  <c r="P383" i="16" s="1"/>
  <c r="O381" i="13"/>
  <c r="Q383" i="16" s="1"/>
  <c r="P381" i="13"/>
  <c r="R383" i="16" s="1"/>
  <c r="Q381" i="13"/>
  <c r="S383" i="16" s="1"/>
  <c r="R381" i="13"/>
  <c r="T383" i="16" s="1"/>
  <c r="S381" i="13"/>
  <c r="U383" i="16" s="1"/>
  <c r="T381" i="13"/>
  <c r="V383" i="16" s="1"/>
  <c r="U381" i="13"/>
  <c r="W383" i="16" s="1"/>
  <c r="V381" i="13"/>
  <c r="X383" i="16" s="1"/>
  <c r="W381" i="13"/>
  <c r="Y383" i="16" s="1"/>
  <c r="X381" i="13"/>
  <c r="Z383" i="16" s="1"/>
  <c r="Y381" i="13"/>
  <c r="AA383" i="16" s="1"/>
  <c r="Z381" i="13"/>
  <c r="AB383" i="16" s="1"/>
  <c r="C382" i="13"/>
  <c r="E384" i="16" s="1"/>
  <c r="D382" i="13"/>
  <c r="F384" i="16" s="1"/>
  <c r="E382" i="13"/>
  <c r="F382" i="13"/>
  <c r="H384" i="16" s="1"/>
  <c r="G382" i="13"/>
  <c r="I384" i="16" s="1"/>
  <c r="H382" i="13"/>
  <c r="J384" i="16" s="1"/>
  <c r="I382" i="13"/>
  <c r="K384" i="16" s="1"/>
  <c r="J382" i="13"/>
  <c r="L384" i="16" s="1"/>
  <c r="K382" i="13"/>
  <c r="M384" i="16" s="1"/>
  <c r="L382" i="13"/>
  <c r="N384" i="16" s="1"/>
  <c r="M382" i="13"/>
  <c r="O384" i="16" s="1"/>
  <c r="N382" i="13"/>
  <c r="P384" i="16" s="1"/>
  <c r="O382" i="13"/>
  <c r="Q384" i="16" s="1"/>
  <c r="P382" i="13"/>
  <c r="R384" i="16" s="1"/>
  <c r="Q382" i="13"/>
  <c r="S384" i="16" s="1"/>
  <c r="R382" i="13"/>
  <c r="T384" i="16" s="1"/>
  <c r="S382" i="13"/>
  <c r="U384" i="16" s="1"/>
  <c r="T382" i="13"/>
  <c r="V384" i="16" s="1"/>
  <c r="U382" i="13"/>
  <c r="W384" i="16" s="1"/>
  <c r="V382" i="13"/>
  <c r="X384" i="16" s="1"/>
  <c r="W382" i="13"/>
  <c r="Y384" i="16" s="1"/>
  <c r="X382" i="13"/>
  <c r="Z384" i="16" s="1"/>
  <c r="Y382" i="13"/>
  <c r="AA384" i="16" s="1"/>
  <c r="Z382" i="13"/>
  <c r="AB384" i="16" s="1"/>
  <c r="C383" i="13"/>
  <c r="E385" i="16" s="1"/>
  <c r="D383" i="13"/>
  <c r="F385" i="16" s="1"/>
  <c r="E383" i="13"/>
  <c r="F383" i="13"/>
  <c r="H385" i="16" s="1"/>
  <c r="G383" i="13"/>
  <c r="I385" i="16" s="1"/>
  <c r="H383" i="13"/>
  <c r="J385" i="16" s="1"/>
  <c r="I383" i="13"/>
  <c r="K385" i="16" s="1"/>
  <c r="J383" i="13"/>
  <c r="L385" i="16" s="1"/>
  <c r="K383" i="13"/>
  <c r="M385" i="16" s="1"/>
  <c r="L383" i="13"/>
  <c r="N385" i="16" s="1"/>
  <c r="M383" i="13"/>
  <c r="O385" i="16" s="1"/>
  <c r="N383" i="13"/>
  <c r="P385" i="16" s="1"/>
  <c r="O383" i="13"/>
  <c r="Q385" i="16" s="1"/>
  <c r="P383" i="13"/>
  <c r="R385" i="16" s="1"/>
  <c r="Q383" i="13"/>
  <c r="S385" i="16" s="1"/>
  <c r="R383" i="13"/>
  <c r="T385" i="16" s="1"/>
  <c r="S383" i="13"/>
  <c r="U385" i="16" s="1"/>
  <c r="T383" i="13"/>
  <c r="V385" i="16" s="1"/>
  <c r="U383" i="13"/>
  <c r="W385" i="16" s="1"/>
  <c r="V383" i="13"/>
  <c r="X385" i="16" s="1"/>
  <c r="W383" i="13"/>
  <c r="Y385" i="16" s="1"/>
  <c r="X383" i="13"/>
  <c r="Z385" i="16" s="1"/>
  <c r="Y383" i="13"/>
  <c r="AA385" i="16" s="1"/>
  <c r="Z383" i="13"/>
  <c r="AB385" i="16" s="1"/>
  <c r="C384" i="13"/>
  <c r="E386" i="16" s="1"/>
  <c r="D384" i="13"/>
  <c r="F386" i="16" s="1"/>
  <c r="E384" i="13"/>
  <c r="G386" i="16" s="1"/>
  <c r="F384" i="13"/>
  <c r="H386" i="16" s="1"/>
  <c r="G384" i="13"/>
  <c r="I386" i="16" s="1"/>
  <c r="H384" i="13"/>
  <c r="J386" i="16" s="1"/>
  <c r="I384" i="13"/>
  <c r="K386" i="16" s="1"/>
  <c r="J384" i="13"/>
  <c r="L386" i="16" s="1"/>
  <c r="K384" i="13"/>
  <c r="M386" i="16" s="1"/>
  <c r="L384" i="13"/>
  <c r="N386" i="16" s="1"/>
  <c r="M384" i="13"/>
  <c r="O386" i="16" s="1"/>
  <c r="N384" i="13"/>
  <c r="P386" i="16" s="1"/>
  <c r="O384" i="13"/>
  <c r="Q386" i="16" s="1"/>
  <c r="P384" i="13"/>
  <c r="R386" i="16" s="1"/>
  <c r="Q384" i="13"/>
  <c r="S386" i="16" s="1"/>
  <c r="R384" i="13"/>
  <c r="T386" i="16" s="1"/>
  <c r="S384" i="13"/>
  <c r="U386" i="16" s="1"/>
  <c r="T384" i="13"/>
  <c r="V386" i="16" s="1"/>
  <c r="U384" i="13"/>
  <c r="W386" i="16" s="1"/>
  <c r="V384" i="13"/>
  <c r="X386" i="16" s="1"/>
  <c r="W384" i="13"/>
  <c r="Y386" i="16" s="1"/>
  <c r="X384" i="13"/>
  <c r="Z386" i="16" s="1"/>
  <c r="Y384" i="13"/>
  <c r="AA386" i="16" s="1"/>
  <c r="Z384" i="13"/>
  <c r="AB386" i="16" s="1"/>
  <c r="C385" i="13"/>
  <c r="D385" i="13"/>
  <c r="F387" i="16" s="1"/>
  <c r="E385" i="13"/>
  <c r="F385" i="13"/>
  <c r="H387" i="16" s="1"/>
  <c r="G385" i="13"/>
  <c r="I387" i="16" s="1"/>
  <c r="H385" i="13"/>
  <c r="J387" i="16" s="1"/>
  <c r="I385" i="13"/>
  <c r="K387" i="16" s="1"/>
  <c r="J385" i="13"/>
  <c r="L387" i="16" s="1"/>
  <c r="K385" i="13"/>
  <c r="M387" i="16" s="1"/>
  <c r="L385" i="13"/>
  <c r="N387" i="16" s="1"/>
  <c r="M385" i="13"/>
  <c r="O387" i="16" s="1"/>
  <c r="N385" i="13"/>
  <c r="P387" i="16" s="1"/>
  <c r="O385" i="13"/>
  <c r="Q387" i="16" s="1"/>
  <c r="P385" i="13"/>
  <c r="R387" i="16" s="1"/>
  <c r="Q385" i="13"/>
  <c r="S387" i="16" s="1"/>
  <c r="R385" i="13"/>
  <c r="T387" i="16" s="1"/>
  <c r="S385" i="13"/>
  <c r="U387" i="16" s="1"/>
  <c r="T385" i="13"/>
  <c r="V387" i="16" s="1"/>
  <c r="U385" i="13"/>
  <c r="W387" i="16" s="1"/>
  <c r="V385" i="13"/>
  <c r="X387" i="16" s="1"/>
  <c r="W385" i="13"/>
  <c r="Y387" i="16" s="1"/>
  <c r="X385" i="13"/>
  <c r="Z387" i="16" s="1"/>
  <c r="Y385" i="13"/>
  <c r="AA387" i="16" s="1"/>
  <c r="Z385" i="13"/>
  <c r="AB387" i="16" s="1"/>
  <c r="C386" i="13"/>
  <c r="E388" i="16" s="1"/>
  <c r="D386" i="13"/>
  <c r="F388" i="16" s="1"/>
  <c r="E386" i="13"/>
  <c r="F386" i="13"/>
  <c r="H388" i="16" s="1"/>
  <c r="G386" i="13"/>
  <c r="I388" i="16" s="1"/>
  <c r="H386" i="13"/>
  <c r="J388" i="16" s="1"/>
  <c r="I386" i="13"/>
  <c r="K388" i="16" s="1"/>
  <c r="J386" i="13"/>
  <c r="L388" i="16" s="1"/>
  <c r="K386" i="13"/>
  <c r="M388" i="16" s="1"/>
  <c r="L386" i="13"/>
  <c r="N388" i="16" s="1"/>
  <c r="M386" i="13"/>
  <c r="O388" i="16" s="1"/>
  <c r="N386" i="13"/>
  <c r="P388" i="16" s="1"/>
  <c r="O386" i="13"/>
  <c r="Q388" i="16" s="1"/>
  <c r="P386" i="13"/>
  <c r="R388" i="16" s="1"/>
  <c r="Q386" i="13"/>
  <c r="S388" i="16" s="1"/>
  <c r="R386" i="13"/>
  <c r="T388" i="16" s="1"/>
  <c r="S386" i="13"/>
  <c r="U388" i="16" s="1"/>
  <c r="T386" i="13"/>
  <c r="V388" i="16" s="1"/>
  <c r="U386" i="13"/>
  <c r="W388" i="16" s="1"/>
  <c r="V386" i="13"/>
  <c r="X388" i="16" s="1"/>
  <c r="W386" i="13"/>
  <c r="Y388" i="16" s="1"/>
  <c r="X386" i="13"/>
  <c r="Z388" i="16" s="1"/>
  <c r="Y386" i="13"/>
  <c r="AA388" i="16" s="1"/>
  <c r="Z386" i="13"/>
  <c r="AB388" i="16" s="1"/>
  <c r="C387" i="13"/>
  <c r="E389" i="16" s="1"/>
  <c r="D387" i="13"/>
  <c r="F389" i="16" s="1"/>
  <c r="E387" i="13"/>
  <c r="F387" i="13"/>
  <c r="H389" i="16" s="1"/>
  <c r="G387" i="13"/>
  <c r="I389" i="16" s="1"/>
  <c r="H387" i="13"/>
  <c r="J389" i="16" s="1"/>
  <c r="I387" i="13"/>
  <c r="K389" i="16" s="1"/>
  <c r="J387" i="13"/>
  <c r="L389" i="16" s="1"/>
  <c r="K387" i="13"/>
  <c r="M389" i="16" s="1"/>
  <c r="L387" i="13"/>
  <c r="N389" i="16" s="1"/>
  <c r="M387" i="13"/>
  <c r="O389" i="16" s="1"/>
  <c r="N387" i="13"/>
  <c r="P389" i="16" s="1"/>
  <c r="O387" i="13"/>
  <c r="Q389" i="16" s="1"/>
  <c r="P387" i="13"/>
  <c r="R389" i="16" s="1"/>
  <c r="Q387" i="13"/>
  <c r="S389" i="16" s="1"/>
  <c r="R387" i="13"/>
  <c r="T389" i="16" s="1"/>
  <c r="S387" i="13"/>
  <c r="U389" i="16" s="1"/>
  <c r="T387" i="13"/>
  <c r="V389" i="16" s="1"/>
  <c r="U387" i="13"/>
  <c r="W389" i="16" s="1"/>
  <c r="V387" i="13"/>
  <c r="X389" i="16" s="1"/>
  <c r="W387" i="13"/>
  <c r="Y389" i="16" s="1"/>
  <c r="X387" i="13"/>
  <c r="Z389" i="16" s="1"/>
  <c r="Y387" i="13"/>
  <c r="AA389" i="16" s="1"/>
  <c r="Z387" i="13"/>
  <c r="AB389" i="16" s="1"/>
  <c r="C388" i="13"/>
  <c r="E390" i="16" s="1"/>
  <c r="D388" i="13"/>
  <c r="F390" i="16" s="1"/>
  <c r="E388" i="13"/>
  <c r="G390" i="16" s="1"/>
  <c r="F388" i="13"/>
  <c r="H390" i="16" s="1"/>
  <c r="G388" i="13"/>
  <c r="I390" i="16" s="1"/>
  <c r="H388" i="13"/>
  <c r="J390" i="16" s="1"/>
  <c r="I388" i="13"/>
  <c r="K390" i="16" s="1"/>
  <c r="J388" i="13"/>
  <c r="L390" i="16" s="1"/>
  <c r="K388" i="13"/>
  <c r="M390" i="16" s="1"/>
  <c r="L388" i="13"/>
  <c r="N390" i="16" s="1"/>
  <c r="M388" i="13"/>
  <c r="O390" i="16" s="1"/>
  <c r="N388" i="13"/>
  <c r="P390" i="16" s="1"/>
  <c r="O388" i="13"/>
  <c r="Q390" i="16" s="1"/>
  <c r="P388" i="13"/>
  <c r="R390" i="16" s="1"/>
  <c r="Q388" i="13"/>
  <c r="S390" i="16" s="1"/>
  <c r="R388" i="13"/>
  <c r="T390" i="16" s="1"/>
  <c r="S388" i="13"/>
  <c r="U390" i="16" s="1"/>
  <c r="T388" i="13"/>
  <c r="V390" i="16" s="1"/>
  <c r="U388" i="13"/>
  <c r="W390" i="16" s="1"/>
  <c r="V388" i="13"/>
  <c r="X390" i="16" s="1"/>
  <c r="W388" i="13"/>
  <c r="Y390" i="16" s="1"/>
  <c r="X388" i="13"/>
  <c r="Z390" i="16" s="1"/>
  <c r="Y388" i="13"/>
  <c r="AA390" i="16" s="1"/>
  <c r="Z388" i="13"/>
  <c r="AB390" i="16" s="1"/>
  <c r="C389" i="13"/>
  <c r="D389" i="13"/>
  <c r="F391" i="16" s="1"/>
  <c r="E389" i="13"/>
  <c r="F389" i="13"/>
  <c r="H391" i="16" s="1"/>
  <c r="G389" i="13"/>
  <c r="I391" i="16" s="1"/>
  <c r="H389" i="13"/>
  <c r="J391" i="16" s="1"/>
  <c r="I389" i="13"/>
  <c r="K391" i="16" s="1"/>
  <c r="J389" i="13"/>
  <c r="L391" i="16" s="1"/>
  <c r="K389" i="13"/>
  <c r="M391" i="16" s="1"/>
  <c r="L389" i="13"/>
  <c r="N391" i="16" s="1"/>
  <c r="M389" i="13"/>
  <c r="O391" i="16" s="1"/>
  <c r="N389" i="13"/>
  <c r="P391" i="16" s="1"/>
  <c r="O389" i="13"/>
  <c r="Q391" i="16" s="1"/>
  <c r="P389" i="13"/>
  <c r="R391" i="16" s="1"/>
  <c r="Q389" i="13"/>
  <c r="S391" i="16" s="1"/>
  <c r="R389" i="13"/>
  <c r="T391" i="16" s="1"/>
  <c r="S389" i="13"/>
  <c r="U391" i="16" s="1"/>
  <c r="T389" i="13"/>
  <c r="V391" i="16" s="1"/>
  <c r="U389" i="13"/>
  <c r="W391" i="16" s="1"/>
  <c r="V389" i="13"/>
  <c r="X391" i="16" s="1"/>
  <c r="W389" i="13"/>
  <c r="Y391" i="16" s="1"/>
  <c r="X389" i="13"/>
  <c r="Z391" i="16" s="1"/>
  <c r="Y389" i="13"/>
  <c r="AA391" i="16" s="1"/>
  <c r="Z389" i="13"/>
  <c r="AB391" i="16" s="1"/>
  <c r="C390" i="13"/>
  <c r="E392" i="16" s="1"/>
  <c r="D390" i="13"/>
  <c r="F392" i="16" s="1"/>
  <c r="E390" i="13"/>
  <c r="F390" i="13"/>
  <c r="H392" i="16" s="1"/>
  <c r="G390" i="13"/>
  <c r="I392" i="16" s="1"/>
  <c r="H390" i="13"/>
  <c r="J392" i="16" s="1"/>
  <c r="I390" i="13"/>
  <c r="K392" i="16" s="1"/>
  <c r="J390" i="13"/>
  <c r="L392" i="16" s="1"/>
  <c r="K390" i="13"/>
  <c r="M392" i="16" s="1"/>
  <c r="L390" i="13"/>
  <c r="N392" i="16" s="1"/>
  <c r="M390" i="13"/>
  <c r="O392" i="16" s="1"/>
  <c r="N390" i="13"/>
  <c r="P392" i="16" s="1"/>
  <c r="O390" i="13"/>
  <c r="Q392" i="16" s="1"/>
  <c r="P390" i="13"/>
  <c r="R392" i="16" s="1"/>
  <c r="Q390" i="13"/>
  <c r="S392" i="16" s="1"/>
  <c r="R390" i="13"/>
  <c r="T392" i="16" s="1"/>
  <c r="S390" i="13"/>
  <c r="U392" i="16" s="1"/>
  <c r="T390" i="13"/>
  <c r="V392" i="16" s="1"/>
  <c r="U390" i="13"/>
  <c r="W392" i="16" s="1"/>
  <c r="V390" i="13"/>
  <c r="X392" i="16" s="1"/>
  <c r="W390" i="13"/>
  <c r="Y392" i="16" s="1"/>
  <c r="X390" i="13"/>
  <c r="Z392" i="16" s="1"/>
  <c r="Y390" i="13"/>
  <c r="AA392" i="16" s="1"/>
  <c r="Z390" i="13"/>
  <c r="AB392" i="16" s="1"/>
  <c r="C391" i="13"/>
  <c r="E393" i="16" s="1"/>
  <c r="D391" i="13"/>
  <c r="F393" i="16" s="1"/>
  <c r="E391" i="13"/>
  <c r="F391" i="13"/>
  <c r="H393" i="16" s="1"/>
  <c r="G391" i="13"/>
  <c r="I393" i="16" s="1"/>
  <c r="H391" i="13"/>
  <c r="J393" i="16" s="1"/>
  <c r="I391" i="13"/>
  <c r="K393" i="16" s="1"/>
  <c r="J391" i="13"/>
  <c r="L393" i="16" s="1"/>
  <c r="K391" i="13"/>
  <c r="M393" i="16" s="1"/>
  <c r="L391" i="13"/>
  <c r="N393" i="16" s="1"/>
  <c r="M391" i="13"/>
  <c r="O393" i="16" s="1"/>
  <c r="N391" i="13"/>
  <c r="P393" i="16" s="1"/>
  <c r="O391" i="13"/>
  <c r="Q393" i="16" s="1"/>
  <c r="P391" i="13"/>
  <c r="R393" i="16" s="1"/>
  <c r="Q391" i="13"/>
  <c r="S393" i="16" s="1"/>
  <c r="R391" i="13"/>
  <c r="T393" i="16" s="1"/>
  <c r="S391" i="13"/>
  <c r="U393" i="16" s="1"/>
  <c r="T391" i="13"/>
  <c r="V393" i="16" s="1"/>
  <c r="U391" i="13"/>
  <c r="W393" i="16" s="1"/>
  <c r="V391" i="13"/>
  <c r="X393" i="16" s="1"/>
  <c r="W391" i="13"/>
  <c r="Y393" i="16" s="1"/>
  <c r="X391" i="13"/>
  <c r="Z393" i="16" s="1"/>
  <c r="Y391" i="13"/>
  <c r="AA393" i="16" s="1"/>
  <c r="Z391" i="13"/>
  <c r="AB393" i="16" s="1"/>
  <c r="C392" i="13"/>
  <c r="E394" i="16" s="1"/>
  <c r="D392" i="13"/>
  <c r="F394" i="16" s="1"/>
  <c r="E392" i="13"/>
  <c r="G394" i="16" s="1"/>
  <c r="F392" i="13"/>
  <c r="H394" i="16" s="1"/>
  <c r="G392" i="13"/>
  <c r="I394" i="16" s="1"/>
  <c r="H392" i="13"/>
  <c r="J394" i="16" s="1"/>
  <c r="I392" i="13"/>
  <c r="K394" i="16" s="1"/>
  <c r="J392" i="13"/>
  <c r="L394" i="16" s="1"/>
  <c r="K392" i="13"/>
  <c r="M394" i="16" s="1"/>
  <c r="L392" i="13"/>
  <c r="N394" i="16" s="1"/>
  <c r="M392" i="13"/>
  <c r="O394" i="16" s="1"/>
  <c r="N392" i="13"/>
  <c r="P394" i="16" s="1"/>
  <c r="O392" i="13"/>
  <c r="Q394" i="16" s="1"/>
  <c r="P392" i="13"/>
  <c r="R394" i="16" s="1"/>
  <c r="Q392" i="13"/>
  <c r="S394" i="16" s="1"/>
  <c r="R392" i="13"/>
  <c r="T394" i="16" s="1"/>
  <c r="S392" i="13"/>
  <c r="U394" i="16" s="1"/>
  <c r="T392" i="13"/>
  <c r="V394" i="16" s="1"/>
  <c r="U392" i="13"/>
  <c r="W394" i="16" s="1"/>
  <c r="V392" i="13"/>
  <c r="X394" i="16" s="1"/>
  <c r="W392" i="13"/>
  <c r="Y394" i="16" s="1"/>
  <c r="X392" i="13"/>
  <c r="Z394" i="16" s="1"/>
  <c r="Y392" i="13"/>
  <c r="AA394" i="16" s="1"/>
  <c r="Z392" i="13"/>
  <c r="AB394" i="16" s="1"/>
  <c r="C393" i="13"/>
  <c r="D393" i="13"/>
  <c r="F395" i="16" s="1"/>
  <c r="E393" i="13"/>
  <c r="F393" i="13"/>
  <c r="H395" i="16" s="1"/>
  <c r="G393" i="13"/>
  <c r="I395" i="16" s="1"/>
  <c r="H393" i="13"/>
  <c r="J395" i="16" s="1"/>
  <c r="I393" i="13"/>
  <c r="K395" i="16" s="1"/>
  <c r="J393" i="13"/>
  <c r="L395" i="16" s="1"/>
  <c r="K393" i="13"/>
  <c r="M395" i="16" s="1"/>
  <c r="L393" i="13"/>
  <c r="N395" i="16" s="1"/>
  <c r="M393" i="13"/>
  <c r="O395" i="16" s="1"/>
  <c r="N393" i="13"/>
  <c r="P395" i="16" s="1"/>
  <c r="O393" i="13"/>
  <c r="Q395" i="16" s="1"/>
  <c r="P393" i="13"/>
  <c r="R395" i="16" s="1"/>
  <c r="Q393" i="13"/>
  <c r="S395" i="16" s="1"/>
  <c r="R393" i="13"/>
  <c r="T395" i="16" s="1"/>
  <c r="S393" i="13"/>
  <c r="U395" i="16" s="1"/>
  <c r="T393" i="13"/>
  <c r="V395" i="16" s="1"/>
  <c r="U393" i="13"/>
  <c r="W395" i="16" s="1"/>
  <c r="V393" i="13"/>
  <c r="X395" i="16" s="1"/>
  <c r="W393" i="13"/>
  <c r="Y395" i="16" s="1"/>
  <c r="X393" i="13"/>
  <c r="Z395" i="16" s="1"/>
  <c r="Y393" i="13"/>
  <c r="AA395" i="16" s="1"/>
  <c r="Z393" i="13"/>
  <c r="AB395" i="16" s="1"/>
  <c r="C394" i="13"/>
  <c r="E396" i="16" s="1"/>
  <c r="D394" i="13"/>
  <c r="F396" i="16" s="1"/>
  <c r="E394" i="13"/>
  <c r="F394" i="13"/>
  <c r="H396" i="16" s="1"/>
  <c r="G394" i="13"/>
  <c r="I396" i="16" s="1"/>
  <c r="H394" i="13"/>
  <c r="J396" i="16" s="1"/>
  <c r="I394" i="13"/>
  <c r="K396" i="16" s="1"/>
  <c r="J394" i="13"/>
  <c r="L396" i="16" s="1"/>
  <c r="K394" i="13"/>
  <c r="M396" i="16" s="1"/>
  <c r="L394" i="13"/>
  <c r="N396" i="16" s="1"/>
  <c r="M394" i="13"/>
  <c r="O396" i="16" s="1"/>
  <c r="N394" i="13"/>
  <c r="P396" i="16" s="1"/>
  <c r="O394" i="13"/>
  <c r="Q396" i="16" s="1"/>
  <c r="P394" i="13"/>
  <c r="R396" i="16" s="1"/>
  <c r="Q394" i="13"/>
  <c r="S396" i="16" s="1"/>
  <c r="R394" i="13"/>
  <c r="T396" i="16" s="1"/>
  <c r="S394" i="13"/>
  <c r="U396" i="16" s="1"/>
  <c r="T394" i="13"/>
  <c r="V396" i="16" s="1"/>
  <c r="U394" i="13"/>
  <c r="W396" i="16" s="1"/>
  <c r="V394" i="13"/>
  <c r="X396" i="16" s="1"/>
  <c r="W394" i="13"/>
  <c r="Y396" i="16" s="1"/>
  <c r="X394" i="13"/>
  <c r="Z396" i="16" s="1"/>
  <c r="Y394" i="13"/>
  <c r="AA396" i="16" s="1"/>
  <c r="Z394" i="13"/>
  <c r="AB396" i="16" s="1"/>
  <c r="C395" i="13"/>
  <c r="E397" i="16" s="1"/>
  <c r="D395" i="13"/>
  <c r="F397" i="16" s="1"/>
  <c r="E395" i="13"/>
  <c r="F395" i="13"/>
  <c r="H397" i="16" s="1"/>
  <c r="G395" i="13"/>
  <c r="I397" i="16" s="1"/>
  <c r="H395" i="13"/>
  <c r="J397" i="16" s="1"/>
  <c r="I395" i="13"/>
  <c r="K397" i="16" s="1"/>
  <c r="J395" i="13"/>
  <c r="L397" i="16" s="1"/>
  <c r="K395" i="13"/>
  <c r="M397" i="16" s="1"/>
  <c r="L395" i="13"/>
  <c r="N397" i="16" s="1"/>
  <c r="M395" i="13"/>
  <c r="O397" i="16" s="1"/>
  <c r="N395" i="13"/>
  <c r="P397" i="16" s="1"/>
  <c r="O395" i="13"/>
  <c r="Q397" i="16" s="1"/>
  <c r="P395" i="13"/>
  <c r="R397" i="16" s="1"/>
  <c r="Q395" i="13"/>
  <c r="S397" i="16" s="1"/>
  <c r="R395" i="13"/>
  <c r="T397" i="16" s="1"/>
  <c r="S395" i="13"/>
  <c r="U397" i="16" s="1"/>
  <c r="T395" i="13"/>
  <c r="V397" i="16" s="1"/>
  <c r="U395" i="13"/>
  <c r="W397" i="16" s="1"/>
  <c r="V395" i="13"/>
  <c r="X397" i="16" s="1"/>
  <c r="W395" i="13"/>
  <c r="Y397" i="16" s="1"/>
  <c r="X395" i="13"/>
  <c r="Z397" i="16" s="1"/>
  <c r="Y395" i="13"/>
  <c r="AA397" i="16" s="1"/>
  <c r="Z395" i="13"/>
  <c r="AB397" i="16" s="1"/>
  <c r="C396" i="13"/>
  <c r="E398" i="16" s="1"/>
  <c r="D396" i="13"/>
  <c r="F398" i="16" s="1"/>
  <c r="E396" i="13"/>
  <c r="G398" i="16" s="1"/>
  <c r="F396" i="13"/>
  <c r="H398" i="16" s="1"/>
  <c r="G396" i="13"/>
  <c r="I398" i="16" s="1"/>
  <c r="H396" i="13"/>
  <c r="J398" i="16" s="1"/>
  <c r="I396" i="13"/>
  <c r="K398" i="16" s="1"/>
  <c r="J396" i="13"/>
  <c r="L398" i="16" s="1"/>
  <c r="K396" i="13"/>
  <c r="M398" i="16" s="1"/>
  <c r="L396" i="13"/>
  <c r="N398" i="16" s="1"/>
  <c r="M396" i="13"/>
  <c r="O398" i="16" s="1"/>
  <c r="N396" i="13"/>
  <c r="P398" i="16" s="1"/>
  <c r="O396" i="13"/>
  <c r="Q398" i="16" s="1"/>
  <c r="P396" i="13"/>
  <c r="R398" i="16" s="1"/>
  <c r="Q396" i="13"/>
  <c r="S398" i="16" s="1"/>
  <c r="R396" i="13"/>
  <c r="T398" i="16" s="1"/>
  <c r="S396" i="13"/>
  <c r="U398" i="16" s="1"/>
  <c r="T396" i="13"/>
  <c r="V398" i="16" s="1"/>
  <c r="U396" i="13"/>
  <c r="W398" i="16" s="1"/>
  <c r="V396" i="13"/>
  <c r="X398" i="16" s="1"/>
  <c r="W396" i="13"/>
  <c r="Y398" i="16" s="1"/>
  <c r="X396" i="13"/>
  <c r="Z398" i="16" s="1"/>
  <c r="Y396" i="13"/>
  <c r="AA398" i="16" s="1"/>
  <c r="Z396" i="13"/>
  <c r="AB398" i="16" s="1"/>
  <c r="C397" i="13"/>
  <c r="D397" i="13"/>
  <c r="F399" i="16" s="1"/>
  <c r="E397" i="13"/>
  <c r="F397" i="13"/>
  <c r="H399" i="16" s="1"/>
  <c r="G397" i="13"/>
  <c r="I399" i="16" s="1"/>
  <c r="H397" i="13"/>
  <c r="J399" i="16" s="1"/>
  <c r="I397" i="13"/>
  <c r="K399" i="16" s="1"/>
  <c r="J397" i="13"/>
  <c r="L399" i="16" s="1"/>
  <c r="K397" i="13"/>
  <c r="M399" i="16" s="1"/>
  <c r="L397" i="13"/>
  <c r="N399" i="16" s="1"/>
  <c r="M397" i="13"/>
  <c r="O399" i="16" s="1"/>
  <c r="N397" i="13"/>
  <c r="P399" i="16" s="1"/>
  <c r="O397" i="13"/>
  <c r="Q399" i="16" s="1"/>
  <c r="P397" i="13"/>
  <c r="R399" i="16" s="1"/>
  <c r="Q397" i="13"/>
  <c r="S399" i="16" s="1"/>
  <c r="R397" i="13"/>
  <c r="T399" i="16" s="1"/>
  <c r="S397" i="13"/>
  <c r="U399" i="16" s="1"/>
  <c r="T397" i="13"/>
  <c r="V399" i="16" s="1"/>
  <c r="U397" i="13"/>
  <c r="W399" i="16" s="1"/>
  <c r="V397" i="13"/>
  <c r="X399" i="16" s="1"/>
  <c r="W397" i="13"/>
  <c r="Y399" i="16" s="1"/>
  <c r="X397" i="13"/>
  <c r="Z399" i="16" s="1"/>
  <c r="Y397" i="13"/>
  <c r="AA399" i="16" s="1"/>
  <c r="Z397" i="13"/>
  <c r="AB399" i="16" s="1"/>
  <c r="C398" i="13"/>
  <c r="E400" i="16" s="1"/>
  <c r="D398" i="13"/>
  <c r="F400" i="16" s="1"/>
  <c r="E398" i="13"/>
  <c r="F398" i="13"/>
  <c r="H400" i="16" s="1"/>
  <c r="G398" i="13"/>
  <c r="I400" i="16" s="1"/>
  <c r="H398" i="13"/>
  <c r="J400" i="16" s="1"/>
  <c r="I398" i="13"/>
  <c r="K400" i="16" s="1"/>
  <c r="J398" i="13"/>
  <c r="L400" i="16" s="1"/>
  <c r="K398" i="13"/>
  <c r="M400" i="16" s="1"/>
  <c r="L398" i="13"/>
  <c r="N400" i="16" s="1"/>
  <c r="M398" i="13"/>
  <c r="O400" i="16" s="1"/>
  <c r="N398" i="13"/>
  <c r="P400" i="16" s="1"/>
  <c r="O398" i="13"/>
  <c r="Q400" i="16" s="1"/>
  <c r="P398" i="13"/>
  <c r="R400" i="16" s="1"/>
  <c r="Q398" i="13"/>
  <c r="S400" i="16" s="1"/>
  <c r="R398" i="13"/>
  <c r="T400" i="16" s="1"/>
  <c r="S398" i="13"/>
  <c r="U400" i="16" s="1"/>
  <c r="T398" i="13"/>
  <c r="V400" i="16" s="1"/>
  <c r="U398" i="13"/>
  <c r="W400" i="16" s="1"/>
  <c r="V398" i="13"/>
  <c r="X400" i="16" s="1"/>
  <c r="W398" i="13"/>
  <c r="Y400" i="16" s="1"/>
  <c r="X398" i="13"/>
  <c r="Z400" i="16" s="1"/>
  <c r="Y398" i="13"/>
  <c r="AA400" i="16" s="1"/>
  <c r="Z398" i="13"/>
  <c r="AB400" i="16" s="1"/>
  <c r="C399" i="13"/>
  <c r="E401" i="16" s="1"/>
  <c r="D399" i="13"/>
  <c r="F401" i="16" s="1"/>
  <c r="E399" i="13"/>
  <c r="F399" i="13"/>
  <c r="H401" i="16" s="1"/>
  <c r="G399" i="13"/>
  <c r="I401" i="16" s="1"/>
  <c r="H399" i="13"/>
  <c r="J401" i="16" s="1"/>
  <c r="I399" i="13"/>
  <c r="K401" i="16" s="1"/>
  <c r="J399" i="13"/>
  <c r="L401" i="16" s="1"/>
  <c r="K399" i="13"/>
  <c r="M401" i="16" s="1"/>
  <c r="L399" i="13"/>
  <c r="N401" i="16" s="1"/>
  <c r="M399" i="13"/>
  <c r="O401" i="16" s="1"/>
  <c r="N399" i="13"/>
  <c r="P401" i="16" s="1"/>
  <c r="O399" i="13"/>
  <c r="Q401" i="16" s="1"/>
  <c r="P399" i="13"/>
  <c r="R401" i="16" s="1"/>
  <c r="Q399" i="13"/>
  <c r="S401" i="16" s="1"/>
  <c r="R399" i="13"/>
  <c r="T401" i="16" s="1"/>
  <c r="S399" i="13"/>
  <c r="U401" i="16" s="1"/>
  <c r="T399" i="13"/>
  <c r="V401" i="16" s="1"/>
  <c r="U399" i="13"/>
  <c r="W401" i="16" s="1"/>
  <c r="V399" i="13"/>
  <c r="X401" i="16" s="1"/>
  <c r="W399" i="13"/>
  <c r="Y401" i="16" s="1"/>
  <c r="X399" i="13"/>
  <c r="Z401" i="16" s="1"/>
  <c r="Y399" i="13"/>
  <c r="AA401" i="16" s="1"/>
  <c r="Z399" i="13"/>
  <c r="AB401" i="16" s="1"/>
  <c r="C400" i="13"/>
  <c r="E402" i="16" s="1"/>
  <c r="D400" i="13"/>
  <c r="F402" i="16" s="1"/>
  <c r="E400" i="13"/>
  <c r="G402" i="16" s="1"/>
  <c r="F400" i="13"/>
  <c r="H402" i="16" s="1"/>
  <c r="G400" i="13"/>
  <c r="I402" i="16" s="1"/>
  <c r="H400" i="13"/>
  <c r="J402" i="16" s="1"/>
  <c r="I400" i="13"/>
  <c r="K402" i="16" s="1"/>
  <c r="J400" i="13"/>
  <c r="L402" i="16" s="1"/>
  <c r="K400" i="13"/>
  <c r="M402" i="16" s="1"/>
  <c r="L400" i="13"/>
  <c r="N402" i="16" s="1"/>
  <c r="M400" i="13"/>
  <c r="O402" i="16" s="1"/>
  <c r="N400" i="13"/>
  <c r="P402" i="16" s="1"/>
  <c r="O400" i="13"/>
  <c r="Q402" i="16" s="1"/>
  <c r="P400" i="13"/>
  <c r="R402" i="16" s="1"/>
  <c r="Q400" i="13"/>
  <c r="S402" i="16" s="1"/>
  <c r="R400" i="13"/>
  <c r="T402" i="16" s="1"/>
  <c r="S400" i="13"/>
  <c r="U402" i="16" s="1"/>
  <c r="T400" i="13"/>
  <c r="V402" i="16" s="1"/>
  <c r="U400" i="13"/>
  <c r="W402" i="16" s="1"/>
  <c r="V400" i="13"/>
  <c r="X402" i="16" s="1"/>
  <c r="W400" i="13"/>
  <c r="Y402" i="16" s="1"/>
  <c r="X400" i="13"/>
  <c r="Z402" i="16" s="1"/>
  <c r="Y400" i="13"/>
  <c r="AA402" i="16" s="1"/>
  <c r="Z400" i="13"/>
  <c r="AB402" i="16" s="1"/>
  <c r="C401" i="13"/>
  <c r="D401" i="13"/>
  <c r="F403" i="16" s="1"/>
  <c r="E401" i="13"/>
  <c r="F401" i="13"/>
  <c r="H403" i="16" s="1"/>
  <c r="G401" i="13"/>
  <c r="I403" i="16" s="1"/>
  <c r="H401" i="13"/>
  <c r="J403" i="16" s="1"/>
  <c r="I401" i="13"/>
  <c r="K403" i="16" s="1"/>
  <c r="J401" i="13"/>
  <c r="L403" i="16" s="1"/>
  <c r="K401" i="13"/>
  <c r="M403" i="16" s="1"/>
  <c r="L401" i="13"/>
  <c r="N403" i="16" s="1"/>
  <c r="M401" i="13"/>
  <c r="O403" i="16" s="1"/>
  <c r="N401" i="13"/>
  <c r="P403" i="16" s="1"/>
  <c r="O401" i="13"/>
  <c r="Q403" i="16" s="1"/>
  <c r="P401" i="13"/>
  <c r="R403" i="16" s="1"/>
  <c r="Q401" i="13"/>
  <c r="S403" i="16" s="1"/>
  <c r="R401" i="13"/>
  <c r="T403" i="16" s="1"/>
  <c r="S401" i="13"/>
  <c r="U403" i="16" s="1"/>
  <c r="T401" i="13"/>
  <c r="V403" i="16" s="1"/>
  <c r="U401" i="13"/>
  <c r="W403" i="16" s="1"/>
  <c r="V401" i="13"/>
  <c r="X403" i="16" s="1"/>
  <c r="W401" i="13"/>
  <c r="Y403" i="16" s="1"/>
  <c r="X401" i="13"/>
  <c r="Z403" i="16" s="1"/>
  <c r="Y401" i="13"/>
  <c r="AA403" i="16" s="1"/>
  <c r="Z401" i="13"/>
  <c r="AB403" i="16" s="1"/>
  <c r="C402" i="13"/>
  <c r="E404" i="16" s="1"/>
  <c r="D402" i="13"/>
  <c r="F404" i="16" s="1"/>
  <c r="E402" i="13"/>
  <c r="F402" i="13"/>
  <c r="H404" i="16" s="1"/>
  <c r="G402" i="13"/>
  <c r="I404" i="16" s="1"/>
  <c r="H402" i="13"/>
  <c r="J404" i="16" s="1"/>
  <c r="I402" i="13"/>
  <c r="K404" i="16" s="1"/>
  <c r="J402" i="13"/>
  <c r="L404" i="16" s="1"/>
  <c r="K402" i="13"/>
  <c r="M404" i="16" s="1"/>
  <c r="L402" i="13"/>
  <c r="N404" i="16" s="1"/>
  <c r="M402" i="13"/>
  <c r="O404" i="16" s="1"/>
  <c r="N402" i="13"/>
  <c r="P404" i="16" s="1"/>
  <c r="O402" i="13"/>
  <c r="Q404" i="16" s="1"/>
  <c r="P402" i="13"/>
  <c r="R404" i="16" s="1"/>
  <c r="Q402" i="13"/>
  <c r="S404" i="16" s="1"/>
  <c r="R402" i="13"/>
  <c r="T404" i="16" s="1"/>
  <c r="S402" i="13"/>
  <c r="U404" i="16" s="1"/>
  <c r="T402" i="13"/>
  <c r="V404" i="16" s="1"/>
  <c r="U402" i="13"/>
  <c r="W404" i="16" s="1"/>
  <c r="V402" i="13"/>
  <c r="X404" i="16" s="1"/>
  <c r="W402" i="13"/>
  <c r="Y404" i="16" s="1"/>
  <c r="X402" i="13"/>
  <c r="Z404" i="16" s="1"/>
  <c r="Y402" i="13"/>
  <c r="AA404" i="16" s="1"/>
  <c r="Z402" i="13"/>
  <c r="AB404" i="16" s="1"/>
  <c r="C403" i="13"/>
  <c r="E405" i="16" s="1"/>
  <c r="D403" i="13"/>
  <c r="F405" i="16" s="1"/>
  <c r="E403" i="13"/>
  <c r="F403" i="13"/>
  <c r="H405" i="16" s="1"/>
  <c r="G403" i="13"/>
  <c r="I405" i="16" s="1"/>
  <c r="H403" i="13"/>
  <c r="J405" i="16" s="1"/>
  <c r="I403" i="13"/>
  <c r="K405" i="16" s="1"/>
  <c r="J403" i="13"/>
  <c r="L405" i="16" s="1"/>
  <c r="K403" i="13"/>
  <c r="M405" i="16" s="1"/>
  <c r="L403" i="13"/>
  <c r="N405" i="16" s="1"/>
  <c r="M403" i="13"/>
  <c r="O405" i="16" s="1"/>
  <c r="N403" i="13"/>
  <c r="P405" i="16" s="1"/>
  <c r="O403" i="13"/>
  <c r="Q405" i="16" s="1"/>
  <c r="P403" i="13"/>
  <c r="R405" i="16" s="1"/>
  <c r="Q403" i="13"/>
  <c r="S405" i="16" s="1"/>
  <c r="R403" i="13"/>
  <c r="T405" i="16" s="1"/>
  <c r="S403" i="13"/>
  <c r="U405" i="16" s="1"/>
  <c r="T403" i="13"/>
  <c r="V405" i="16" s="1"/>
  <c r="U403" i="13"/>
  <c r="W405" i="16" s="1"/>
  <c r="V403" i="13"/>
  <c r="X405" i="16" s="1"/>
  <c r="W403" i="13"/>
  <c r="Y405" i="16" s="1"/>
  <c r="X403" i="13"/>
  <c r="Z405" i="16" s="1"/>
  <c r="Y403" i="13"/>
  <c r="AA405" i="16" s="1"/>
  <c r="Z403" i="13"/>
  <c r="AB405" i="16" s="1"/>
  <c r="C404" i="13"/>
  <c r="E406" i="16" s="1"/>
  <c r="D404" i="13"/>
  <c r="F406" i="16" s="1"/>
  <c r="E404" i="13"/>
  <c r="G406" i="16" s="1"/>
  <c r="F404" i="13"/>
  <c r="H406" i="16" s="1"/>
  <c r="G404" i="13"/>
  <c r="I406" i="16" s="1"/>
  <c r="H404" i="13"/>
  <c r="J406" i="16" s="1"/>
  <c r="I404" i="13"/>
  <c r="K406" i="16" s="1"/>
  <c r="J404" i="13"/>
  <c r="L406" i="16" s="1"/>
  <c r="K404" i="13"/>
  <c r="M406" i="16" s="1"/>
  <c r="L404" i="13"/>
  <c r="N406" i="16" s="1"/>
  <c r="M404" i="13"/>
  <c r="O406" i="16" s="1"/>
  <c r="N404" i="13"/>
  <c r="P406" i="16" s="1"/>
  <c r="O404" i="13"/>
  <c r="Q406" i="16" s="1"/>
  <c r="P404" i="13"/>
  <c r="R406" i="16" s="1"/>
  <c r="Q404" i="13"/>
  <c r="S406" i="16" s="1"/>
  <c r="R404" i="13"/>
  <c r="T406" i="16" s="1"/>
  <c r="S404" i="13"/>
  <c r="U406" i="16" s="1"/>
  <c r="T404" i="13"/>
  <c r="V406" i="16" s="1"/>
  <c r="U404" i="13"/>
  <c r="W406" i="16" s="1"/>
  <c r="V404" i="13"/>
  <c r="X406" i="16" s="1"/>
  <c r="W404" i="13"/>
  <c r="Y406" i="16" s="1"/>
  <c r="X404" i="13"/>
  <c r="Z406" i="16" s="1"/>
  <c r="Y404" i="13"/>
  <c r="AA406" i="16" s="1"/>
  <c r="Z404" i="13"/>
  <c r="AB406" i="16" s="1"/>
  <c r="C405" i="13"/>
  <c r="D405" i="13"/>
  <c r="F407" i="16" s="1"/>
  <c r="E405" i="13"/>
  <c r="F405" i="13"/>
  <c r="H407" i="16" s="1"/>
  <c r="G405" i="13"/>
  <c r="I407" i="16" s="1"/>
  <c r="H405" i="13"/>
  <c r="J407" i="16" s="1"/>
  <c r="I405" i="13"/>
  <c r="K407" i="16" s="1"/>
  <c r="J405" i="13"/>
  <c r="L407" i="16" s="1"/>
  <c r="K405" i="13"/>
  <c r="M407" i="16" s="1"/>
  <c r="L405" i="13"/>
  <c r="N407" i="16" s="1"/>
  <c r="M405" i="13"/>
  <c r="O407" i="16" s="1"/>
  <c r="N405" i="13"/>
  <c r="P407" i="16" s="1"/>
  <c r="O405" i="13"/>
  <c r="Q407" i="16" s="1"/>
  <c r="P405" i="13"/>
  <c r="R407" i="16" s="1"/>
  <c r="Q405" i="13"/>
  <c r="S407" i="16" s="1"/>
  <c r="R405" i="13"/>
  <c r="T407" i="16" s="1"/>
  <c r="S405" i="13"/>
  <c r="U407" i="16" s="1"/>
  <c r="T405" i="13"/>
  <c r="V407" i="16" s="1"/>
  <c r="U405" i="13"/>
  <c r="W407" i="16" s="1"/>
  <c r="V405" i="13"/>
  <c r="X407" i="16" s="1"/>
  <c r="W405" i="13"/>
  <c r="Y407" i="16" s="1"/>
  <c r="X405" i="13"/>
  <c r="Z407" i="16" s="1"/>
  <c r="Y405" i="13"/>
  <c r="AA407" i="16" s="1"/>
  <c r="Z405" i="13"/>
  <c r="AB407" i="16" s="1"/>
  <c r="C406" i="13"/>
  <c r="E408" i="16" s="1"/>
  <c r="D406" i="13"/>
  <c r="F408" i="16" s="1"/>
  <c r="E406" i="13"/>
  <c r="F406" i="13"/>
  <c r="H408" i="16" s="1"/>
  <c r="G406" i="13"/>
  <c r="I408" i="16" s="1"/>
  <c r="H406" i="13"/>
  <c r="J408" i="16" s="1"/>
  <c r="I406" i="13"/>
  <c r="K408" i="16" s="1"/>
  <c r="J406" i="13"/>
  <c r="L408" i="16" s="1"/>
  <c r="K406" i="13"/>
  <c r="M408" i="16" s="1"/>
  <c r="L406" i="13"/>
  <c r="N408" i="16" s="1"/>
  <c r="M406" i="13"/>
  <c r="O408" i="16" s="1"/>
  <c r="N406" i="13"/>
  <c r="P408" i="16" s="1"/>
  <c r="O406" i="13"/>
  <c r="Q408" i="16" s="1"/>
  <c r="P406" i="13"/>
  <c r="R408" i="16" s="1"/>
  <c r="Q406" i="13"/>
  <c r="S408" i="16" s="1"/>
  <c r="R406" i="13"/>
  <c r="T408" i="16" s="1"/>
  <c r="S406" i="13"/>
  <c r="U408" i="16" s="1"/>
  <c r="T406" i="13"/>
  <c r="V408" i="16" s="1"/>
  <c r="U406" i="13"/>
  <c r="W408" i="16" s="1"/>
  <c r="V406" i="13"/>
  <c r="X408" i="16" s="1"/>
  <c r="W406" i="13"/>
  <c r="Y408" i="16" s="1"/>
  <c r="X406" i="13"/>
  <c r="Z408" i="16" s="1"/>
  <c r="Y406" i="13"/>
  <c r="AA408" i="16" s="1"/>
  <c r="Z406" i="13"/>
  <c r="AB408" i="16" s="1"/>
  <c r="C407" i="13"/>
  <c r="E409" i="16" s="1"/>
  <c r="D407" i="13"/>
  <c r="F409" i="16" s="1"/>
  <c r="E407" i="13"/>
  <c r="F407" i="13"/>
  <c r="H409" i="16" s="1"/>
  <c r="G407" i="13"/>
  <c r="I409" i="16" s="1"/>
  <c r="H407" i="13"/>
  <c r="J409" i="16" s="1"/>
  <c r="I407" i="13"/>
  <c r="K409" i="16" s="1"/>
  <c r="J407" i="13"/>
  <c r="L409" i="16" s="1"/>
  <c r="K407" i="13"/>
  <c r="M409" i="16" s="1"/>
  <c r="L407" i="13"/>
  <c r="N409" i="16" s="1"/>
  <c r="M407" i="13"/>
  <c r="O409" i="16" s="1"/>
  <c r="N407" i="13"/>
  <c r="P409" i="16" s="1"/>
  <c r="O407" i="13"/>
  <c r="Q409" i="16" s="1"/>
  <c r="P407" i="13"/>
  <c r="R409" i="16" s="1"/>
  <c r="Q407" i="13"/>
  <c r="S409" i="16" s="1"/>
  <c r="R407" i="13"/>
  <c r="T409" i="16" s="1"/>
  <c r="S407" i="13"/>
  <c r="U409" i="16" s="1"/>
  <c r="T407" i="13"/>
  <c r="V409" i="16" s="1"/>
  <c r="U407" i="13"/>
  <c r="W409" i="16" s="1"/>
  <c r="V407" i="13"/>
  <c r="X409" i="16" s="1"/>
  <c r="W407" i="13"/>
  <c r="Y409" i="16" s="1"/>
  <c r="X407" i="13"/>
  <c r="Z409" i="16" s="1"/>
  <c r="Y407" i="13"/>
  <c r="AA409" i="16" s="1"/>
  <c r="Z407" i="13"/>
  <c r="AB409" i="16" s="1"/>
  <c r="C408" i="13"/>
  <c r="E410" i="16" s="1"/>
  <c r="D408" i="13"/>
  <c r="F410" i="16" s="1"/>
  <c r="E408" i="13"/>
  <c r="G410" i="16" s="1"/>
  <c r="F408" i="13"/>
  <c r="H410" i="16" s="1"/>
  <c r="G408" i="13"/>
  <c r="I410" i="16" s="1"/>
  <c r="H408" i="13"/>
  <c r="J410" i="16" s="1"/>
  <c r="I408" i="13"/>
  <c r="K410" i="16" s="1"/>
  <c r="J408" i="13"/>
  <c r="L410" i="16" s="1"/>
  <c r="K408" i="13"/>
  <c r="M410" i="16" s="1"/>
  <c r="L408" i="13"/>
  <c r="N410" i="16" s="1"/>
  <c r="M408" i="13"/>
  <c r="O410" i="16" s="1"/>
  <c r="N408" i="13"/>
  <c r="P410" i="16" s="1"/>
  <c r="O408" i="13"/>
  <c r="Q410" i="16" s="1"/>
  <c r="P408" i="13"/>
  <c r="R410" i="16" s="1"/>
  <c r="Q408" i="13"/>
  <c r="S410" i="16" s="1"/>
  <c r="R408" i="13"/>
  <c r="T410" i="16" s="1"/>
  <c r="S408" i="13"/>
  <c r="U410" i="16" s="1"/>
  <c r="T408" i="13"/>
  <c r="V410" i="16" s="1"/>
  <c r="U408" i="13"/>
  <c r="W410" i="16" s="1"/>
  <c r="V408" i="13"/>
  <c r="X410" i="16" s="1"/>
  <c r="W408" i="13"/>
  <c r="Y410" i="16" s="1"/>
  <c r="X408" i="13"/>
  <c r="Z410" i="16" s="1"/>
  <c r="Y408" i="13"/>
  <c r="AA410" i="16" s="1"/>
  <c r="Z408" i="13"/>
  <c r="AB410" i="16" s="1"/>
  <c r="C409" i="13"/>
  <c r="D409" i="13"/>
  <c r="F411" i="16" s="1"/>
  <c r="E409" i="13"/>
  <c r="F409" i="13"/>
  <c r="H411" i="16" s="1"/>
  <c r="G409" i="13"/>
  <c r="I411" i="16" s="1"/>
  <c r="H409" i="13"/>
  <c r="J411" i="16" s="1"/>
  <c r="I409" i="13"/>
  <c r="K411" i="16" s="1"/>
  <c r="J409" i="13"/>
  <c r="L411" i="16" s="1"/>
  <c r="K409" i="13"/>
  <c r="M411" i="16" s="1"/>
  <c r="L409" i="13"/>
  <c r="N411" i="16" s="1"/>
  <c r="M409" i="13"/>
  <c r="O411" i="16" s="1"/>
  <c r="N409" i="13"/>
  <c r="P411" i="16" s="1"/>
  <c r="O409" i="13"/>
  <c r="Q411" i="16" s="1"/>
  <c r="P409" i="13"/>
  <c r="R411" i="16" s="1"/>
  <c r="Q409" i="13"/>
  <c r="S411" i="16" s="1"/>
  <c r="R409" i="13"/>
  <c r="T411" i="16" s="1"/>
  <c r="S409" i="13"/>
  <c r="U411" i="16" s="1"/>
  <c r="T409" i="13"/>
  <c r="V411" i="16" s="1"/>
  <c r="U409" i="13"/>
  <c r="W411" i="16" s="1"/>
  <c r="V409" i="13"/>
  <c r="X411" i="16" s="1"/>
  <c r="W409" i="13"/>
  <c r="Y411" i="16" s="1"/>
  <c r="X409" i="13"/>
  <c r="Z411" i="16" s="1"/>
  <c r="Y409" i="13"/>
  <c r="AA411" i="16" s="1"/>
  <c r="Z409" i="13"/>
  <c r="AB411" i="16" s="1"/>
  <c r="D2" i="13"/>
  <c r="F4" i="16" s="1"/>
  <c r="E2" i="13"/>
  <c r="F2" i="13"/>
  <c r="H4" i="16" s="1"/>
  <c r="G2" i="13"/>
  <c r="I4" i="16" s="1"/>
  <c r="H2" i="13"/>
  <c r="J4" i="16" s="1"/>
  <c r="I2" i="13"/>
  <c r="K4" i="16" s="1"/>
  <c r="J2" i="13"/>
  <c r="L4" i="16" s="1"/>
  <c r="K2" i="13"/>
  <c r="M4" i="16" s="1"/>
  <c r="L2" i="13"/>
  <c r="N4" i="16" s="1"/>
  <c r="M2" i="13"/>
  <c r="O4" i="16" s="1"/>
  <c r="N2" i="13"/>
  <c r="P4" i="16" s="1"/>
  <c r="O2" i="13"/>
  <c r="Q4" i="16" s="1"/>
  <c r="P2" i="13"/>
  <c r="R4" i="16" s="1"/>
  <c r="Q2" i="13"/>
  <c r="S4" i="16" s="1"/>
  <c r="R2" i="13"/>
  <c r="T4" i="16" s="1"/>
  <c r="S2" i="13"/>
  <c r="U4" i="16" s="1"/>
  <c r="T2" i="13"/>
  <c r="V4" i="16" s="1"/>
  <c r="U2" i="13"/>
  <c r="W4" i="16" s="1"/>
  <c r="V2" i="13"/>
  <c r="X4" i="16" s="1"/>
  <c r="W2" i="13"/>
  <c r="Y4" i="16" s="1"/>
  <c r="X2" i="13"/>
  <c r="Z4" i="16" s="1"/>
  <c r="Y2" i="13"/>
  <c r="AA4" i="16" s="1"/>
  <c r="Z2" i="13"/>
  <c r="AB4" i="16" s="1"/>
  <c r="C2" i="13"/>
  <c r="E4" i="16" s="1"/>
  <c r="E26" i="12"/>
  <c r="E28" i="12" s="1"/>
  <c r="F26" i="12"/>
  <c r="F28" i="12" s="1"/>
  <c r="K417" i="2"/>
  <c r="D438" i="3" l="1"/>
  <c r="E438" i="3"/>
  <c r="F438" i="3"/>
  <c r="G438" i="3"/>
  <c r="D427" i="3"/>
  <c r="F427" i="3"/>
  <c r="G427" i="3"/>
  <c r="E427" i="3"/>
  <c r="D389" i="3"/>
  <c r="E389" i="3"/>
  <c r="G389" i="3"/>
  <c r="F389" i="3"/>
  <c r="E348" i="3"/>
  <c r="G348" i="3"/>
  <c r="F348" i="3"/>
  <c r="D348" i="3"/>
  <c r="D434" i="3"/>
  <c r="E434" i="3"/>
  <c r="G434" i="3"/>
  <c r="F434" i="3"/>
  <c r="G419" i="3"/>
  <c r="F419" i="3"/>
  <c r="E419" i="3"/>
  <c r="D419" i="3"/>
  <c r="D359" i="3"/>
  <c r="E359" i="3"/>
  <c r="F359" i="3"/>
  <c r="G359" i="3"/>
  <c r="G475" i="3"/>
  <c r="F475" i="3"/>
  <c r="E475" i="3"/>
  <c r="D475" i="3"/>
  <c r="G474" i="3"/>
  <c r="F474" i="3"/>
  <c r="E474" i="3"/>
  <c r="D474" i="3"/>
  <c r="D406" i="3"/>
  <c r="E406" i="3"/>
  <c r="F406" i="3"/>
  <c r="G406" i="3"/>
  <c r="E342" i="3"/>
  <c r="G342" i="3"/>
  <c r="D342" i="3"/>
  <c r="F342" i="3"/>
  <c r="E352" i="3"/>
  <c r="G352" i="3"/>
  <c r="D352" i="3"/>
  <c r="F352" i="3"/>
  <c r="G363" i="3"/>
  <c r="F363" i="3"/>
  <c r="E363" i="3"/>
  <c r="D363" i="3"/>
  <c r="G421" i="3"/>
  <c r="D421" i="3"/>
  <c r="F421" i="3"/>
  <c r="E421" i="3"/>
  <c r="E357" i="3"/>
  <c r="G357" i="3"/>
  <c r="D357" i="3"/>
  <c r="F357" i="3"/>
  <c r="D384" i="3"/>
  <c r="F384" i="3"/>
  <c r="E384" i="3"/>
  <c r="G384" i="3"/>
  <c r="F399" i="3"/>
  <c r="G399" i="3"/>
  <c r="D399" i="3"/>
  <c r="E399" i="3"/>
  <c r="F444" i="3"/>
  <c r="G444" i="3"/>
  <c r="E444" i="3"/>
  <c r="D444" i="3"/>
  <c r="G391" i="3"/>
  <c r="F391" i="3"/>
  <c r="E391" i="3"/>
  <c r="D391" i="3"/>
  <c r="G469" i="3"/>
  <c r="F469" i="3"/>
  <c r="D469" i="3"/>
  <c r="E469" i="3"/>
  <c r="F473" i="3"/>
  <c r="G473" i="3"/>
  <c r="E473" i="3"/>
  <c r="D473" i="3"/>
  <c r="G466" i="3"/>
  <c r="F466" i="3"/>
  <c r="E466" i="3"/>
  <c r="D466" i="3"/>
  <c r="F402" i="3"/>
  <c r="G402" i="3"/>
  <c r="E402" i="3"/>
  <c r="D402" i="3"/>
  <c r="F478" i="3"/>
  <c r="D478" i="3"/>
  <c r="E478" i="3"/>
  <c r="G478" i="3"/>
  <c r="F344" i="3"/>
  <c r="D344" i="3"/>
  <c r="G344" i="3"/>
  <c r="E344" i="3"/>
  <c r="F355" i="3"/>
  <c r="G355" i="3"/>
  <c r="D355" i="3"/>
  <c r="E355" i="3"/>
  <c r="F401" i="3"/>
  <c r="E401" i="3"/>
  <c r="G401" i="3"/>
  <c r="D401" i="3"/>
  <c r="G376" i="3"/>
  <c r="D376" i="3"/>
  <c r="F376" i="3"/>
  <c r="E376" i="3"/>
  <c r="D446" i="3"/>
  <c r="E446" i="3"/>
  <c r="F446" i="3"/>
  <c r="G446" i="3"/>
  <c r="F382" i="3"/>
  <c r="E382" i="3"/>
  <c r="D382" i="3"/>
  <c r="G382" i="3"/>
  <c r="E436" i="3"/>
  <c r="D436" i="3"/>
  <c r="G436" i="3"/>
  <c r="F436" i="3"/>
  <c r="F443" i="3"/>
  <c r="E443" i="3"/>
  <c r="G443" i="3"/>
  <c r="D443" i="3"/>
  <c r="F461" i="3"/>
  <c r="G461" i="3"/>
  <c r="D461" i="3"/>
  <c r="E461" i="3"/>
  <c r="F397" i="3"/>
  <c r="G397" i="3"/>
  <c r="E397" i="3"/>
  <c r="D397" i="3"/>
  <c r="F470" i="3"/>
  <c r="G470" i="3"/>
  <c r="D470" i="3"/>
  <c r="E470" i="3"/>
  <c r="D340" i="3"/>
  <c r="F340" i="3"/>
  <c r="G340" i="3"/>
  <c r="E340" i="3"/>
  <c r="D362" i="3"/>
  <c r="E362" i="3"/>
  <c r="G362" i="3"/>
  <c r="F362" i="3"/>
  <c r="G377" i="3"/>
  <c r="F377" i="3"/>
  <c r="D377" i="3"/>
  <c r="E377" i="3"/>
  <c r="G393" i="3"/>
  <c r="F393" i="3"/>
  <c r="D393" i="3"/>
  <c r="E393" i="3"/>
  <c r="F371" i="3"/>
  <c r="G371" i="3"/>
  <c r="E371" i="3"/>
  <c r="D371" i="3"/>
  <c r="F407" i="3"/>
  <c r="G407" i="3"/>
  <c r="E407" i="3"/>
  <c r="D407" i="3"/>
  <c r="E468" i="3"/>
  <c r="D468" i="3"/>
  <c r="G468" i="3"/>
  <c r="F468" i="3"/>
  <c r="F364" i="3"/>
  <c r="G364" i="3"/>
  <c r="E364" i="3"/>
  <c r="D364" i="3"/>
  <c r="D467" i="3"/>
  <c r="G467" i="3"/>
  <c r="F467" i="3"/>
  <c r="E467" i="3"/>
  <c r="D454" i="3"/>
  <c r="G454" i="3"/>
  <c r="F454" i="3"/>
  <c r="E454" i="3"/>
  <c r="D390" i="3"/>
  <c r="F390" i="3"/>
  <c r="G390" i="3"/>
  <c r="E390" i="3"/>
  <c r="D448" i="3"/>
  <c r="F448" i="3"/>
  <c r="G448" i="3"/>
  <c r="E448" i="3"/>
  <c r="G459" i="3"/>
  <c r="D459" i="3"/>
  <c r="F459" i="3"/>
  <c r="E459" i="3"/>
  <c r="F472" i="3"/>
  <c r="G472" i="3"/>
  <c r="D472" i="3"/>
  <c r="E472" i="3"/>
  <c r="F405" i="3"/>
  <c r="E405" i="3"/>
  <c r="G405" i="3"/>
  <c r="D405" i="3"/>
  <c r="G341" i="3"/>
  <c r="E341" i="3"/>
  <c r="F341" i="3"/>
  <c r="D341" i="3"/>
  <c r="F356" i="3"/>
  <c r="E356" i="3"/>
  <c r="G356" i="3"/>
  <c r="D356" i="3"/>
  <c r="G367" i="3"/>
  <c r="F367" i="3"/>
  <c r="D367" i="3"/>
  <c r="E367" i="3"/>
  <c r="E408" i="3"/>
  <c r="G408" i="3"/>
  <c r="D408" i="3"/>
  <c r="F408" i="3"/>
  <c r="E383" i="3"/>
  <c r="G383" i="3"/>
  <c r="F383" i="3"/>
  <c r="D383" i="3"/>
  <c r="F442" i="3"/>
  <c r="E442" i="3"/>
  <c r="D442" i="3"/>
  <c r="G442" i="3"/>
  <c r="D450" i="3"/>
  <c r="G450" i="3"/>
  <c r="F450" i="3"/>
  <c r="E450" i="3"/>
  <c r="E386" i="3"/>
  <c r="D386" i="3"/>
  <c r="F386" i="3"/>
  <c r="G386" i="3"/>
  <c r="G440" i="3"/>
  <c r="E440" i="3"/>
  <c r="D440" i="3"/>
  <c r="F440" i="3"/>
  <c r="D451" i="3"/>
  <c r="G451" i="3"/>
  <c r="F451" i="3"/>
  <c r="E451" i="3"/>
  <c r="D465" i="3"/>
  <c r="G465" i="3"/>
  <c r="E465" i="3"/>
  <c r="F465" i="3"/>
  <c r="G385" i="3"/>
  <c r="F385" i="3"/>
  <c r="D385" i="3"/>
  <c r="E385" i="3"/>
  <c r="F423" i="3"/>
  <c r="G423" i="3"/>
  <c r="E423" i="3"/>
  <c r="D423" i="3"/>
  <c r="G482" i="3"/>
  <c r="F482" i="3"/>
  <c r="D482" i="3"/>
  <c r="E482" i="3"/>
  <c r="E487" i="3"/>
  <c r="D487" i="3"/>
  <c r="F487" i="3"/>
  <c r="G487" i="3"/>
  <c r="D430" i="3"/>
  <c r="F430" i="3"/>
  <c r="E430" i="3"/>
  <c r="G430" i="3"/>
  <c r="D366" i="3"/>
  <c r="E366" i="3"/>
  <c r="G366" i="3"/>
  <c r="F366" i="3"/>
  <c r="E404" i="3"/>
  <c r="G404" i="3"/>
  <c r="F404" i="3"/>
  <c r="D404" i="3"/>
  <c r="F411" i="3"/>
  <c r="E411" i="3"/>
  <c r="D411" i="3"/>
  <c r="G411" i="3"/>
  <c r="F445" i="3"/>
  <c r="G445" i="3"/>
  <c r="D445" i="3"/>
  <c r="E445" i="3"/>
  <c r="F381" i="3"/>
  <c r="E381" i="3"/>
  <c r="G381" i="3"/>
  <c r="D381" i="3"/>
  <c r="E432" i="3"/>
  <c r="F432" i="3"/>
  <c r="D432" i="3"/>
  <c r="G432" i="3"/>
  <c r="E447" i="3"/>
  <c r="G447" i="3"/>
  <c r="F447" i="3"/>
  <c r="D447" i="3"/>
  <c r="G396" i="3"/>
  <c r="E396" i="3"/>
  <c r="D396" i="3"/>
  <c r="F396" i="3"/>
  <c r="F424" i="3"/>
  <c r="E424" i="3"/>
  <c r="G424" i="3"/>
  <c r="D424" i="3"/>
  <c r="F343" i="3"/>
  <c r="D343" i="3"/>
  <c r="E343" i="3"/>
  <c r="G343" i="3"/>
  <c r="E425" i="3"/>
  <c r="D425" i="3"/>
  <c r="G425" i="3"/>
  <c r="F425" i="3"/>
  <c r="E457" i="3"/>
  <c r="D457" i="3"/>
  <c r="F457" i="3"/>
  <c r="G457" i="3"/>
  <c r="G480" i="3"/>
  <c r="F480" i="3"/>
  <c r="E480" i="3"/>
  <c r="D480" i="3"/>
  <c r="D375" i="3"/>
  <c r="F375" i="3"/>
  <c r="G375" i="3"/>
  <c r="E375" i="3"/>
  <c r="D374" i="3"/>
  <c r="G374" i="3"/>
  <c r="F374" i="3"/>
  <c r="E374" i="3"/>
  <c r="E420" i="3"/>
  <c r="G420" i="3"/>
  <c r="F420" i="3"/>
  <c r="D420" i="3"/>
  <c r="G453" i="3"/>
  <c r="F453" i="3"/>
  <c r="D453" i="3"/>
  <c r="E453" i="3"/>
  <c r="G452" i="3"/>
  <c r="D452" i="3"/>
  <c r="F452" i="3"/>
  <c r="E452" i="3"/>
  <c r="G463" i="3"/>
  <c r="F463" i="3"/>
  <c r="E463" i="3"/>
  <c r="D463" i="3"/>
  <c r="G417" i="3"/>
  <c r="F417" i="3"/>
  <c r="E417" i="3"/>
  <c r="D417" i="3"/>
  <c r="F394" i="3"/>
  <c r="G394" i="3"/>
  <c r="D394" i="3"/>
  <c r="E394" i="3"/>
  <c r="F370" i="3"/>
  <c r="E370" i="3"/>
  <c r="D370" i="3"/>
  <c r="G370" i="3"/>
  <c r="E412" i="3"/>
  <c r="G412" i="3"/>
  <c r="D412" i="3"/>
  <c r="F412" i="3"/>
  <c r="F449" i="3"/>
  <c r="E449" i="3"/>
  <c r="D449" i="3"/>
  <c r="G449" i="3"/>
  <c r="G369" i="3"/>
  <c r="E369" i="3"/>
  <c r="D369" i="3"/>
  <c r="F369" i="3"/>
  <c r="E410" i="3"/>
  <c r="D410" i="3"/>
  <c r="G410" i="3"/>
  <c r="F410" i="3"/>
  <c r="D479" i="3"/>
  <c r="G479" i="3"/>
  <c r="F479" i="3"/>
  <c r="E479" i="3"/>
  <c r="D414" i="3"/>
  <c r="F414" i="3"/>
  <c r="E414" i="3"/>
  <c r="G414" i="3"/>
  <c r="D350" i="3"/>
  <c r="G350" i="3"/>
  <c r="E350" i="3"/>
  <c r="F350" i="3"/>
  <c r="F372" i="3"/>
  <c r="G372" i="3"/>
  <c r="E372" i="3"/>
  <c r="D372" i="3"/>
  <c r="F379" i="3"/>
  <c r="E379" i="3"/>
  <c r="G379" i="3"/>
  <c r="D379" i="3"/>
  <c r="F429" i="3"/>
  <c r="D429" i="3"/>
  <c r="G429" i="3"/>
  <c r="E429" i="3"/>
  <c r="F365" i="3"/>
  <c r="G365" i="3"/>
  <c r="E365" i="3"/>
  <c r="D365" i="3"/>
  <c r="D400" i="3"/>
  <c r="G400" i="3"/>
  <c r="F400" i="3"/>
  <c r="E400" i="3"/>
  <c r="F415" i="3"/>
  <c r="D415" i="3"/>
  <c r="G415" i="3"/>
  <c r="E415" i="3"/>
  <c r="F458" i="3"/>
  <c r="E458" i="3"/>
  <c r="G458" i="3"/>
  <c r="D458" i="3"/>
  <c r="F403" i="3"/>
  <c r="D403" i="3"/>
  <c r="G403" i="3"/>
  <c r="E403" i="3"/>
  <c r="D439" i="3"/>
  <c r="G439" i="3"/>
  <c r="E439" i="3"/>
  <c r="F439" i="3"/>
  <c r="F346" i="3"/>
  <c r="D346" i="3"/>
  <c r="E346" i="3"/>
  <c r="G346" i="3"/>
  <c r="G361" i="3"/>
  <c r="F361" i="3"/>
  <c r="D361" i="3"/>
  <c r="E361" i="3"/>
  <c r="F476" i="3"/>
  <c r="G476" i="3"/>
  <c r="D476" i="3"/>
  <c r="E476" i="3"/>
  <c r="G409" i="3"/>
  <c r="F409" i="3"/>
  <c r="E409" i="3"/>
  <c r="D409" i="3"/>
  <c r="D428" i="3"/>
  <c r="F428" i="3"/>
  <c r="E428" i="3"/>
  <c r="G428" i="3"/>
  <c r="F483" i="3"/>
  <c r="G483" i="3"/>
  <c r="E483" i="3"/>
  <c r="D483" i="3"/>
  <c r="D422" i="3"/>
  <c r="E422" i="3"/>
  <c r="F422" i="3"/>
  <c r="G422" i="3"/>
  <c r="F358" i="3"/>
  <c r="E358" i="3"/>
  <c r="D358" i="3"/>
  <c r="G358" i="3"/>
  <c r="G388" i="3"/>
  <c r="F388" i="3"/>
  <c r="E388" i="3"/>
  <c r="D388" i="3"/>
  <c r="F395" i="3"/>
  <c r="G395" i="3"/>
  <c r="E395" i="3"/>
  <c r="D395" i="3"/>
  <c r="D437" i="3"/>
  <c r="G437" i="3"/>
  <c r="F437" i="3"/>
  <c r="E437" i="3"/>
  <c r="E373" i="3"/>
  <c r="G373" i="3"/>
  <c r="F373" i="3"/>
  <c r="D373" i="3"/>
  <c r="E416" i="3"/>
  <c r="G416" i="3"/>
  <c r="F416" i="3"/>
  <c r="D416" i="3"/>
  <c r="F431" i="3"/>
  <c r="G431" i="3"/>
  <c r="E431" i="3"/>
  <c r="D431" i="3"/>
  <c r="G353" i="3"/>
  <c r="F353" i="3"/>
  <c r="D353" i="3"/>
  <c r="E353" i="3"/>
  <c r="F455" i="3"/>
  <c r="G455" i="3"/>
  <c r="E455" i="3"/>
  <c r="D455" i="3"/>
  <c r="G477" i="3"/>
  <c r="F477" i="3"/>
  <c r="E477" i="3"/>
  <c r="D477" i="3"/>
  <c r="D378" i="3"/>
  <c r="G378" i="3"/>
  <c r="F378" i="3"/>
  <c r="E378" i="3"/>
  <c r="D481" i="3"/>
  <c r="F481" i="3"/>
  <c r="G481" i="3"/>
  <c r="E481" i="3"/>
  <c r="D418" i="3"/>
  <c r="G418" i="3"/>
  <c r="E418" i="3"/>
  <c r="F418" i="3"/>
  <c r="D354" i="3"/>
  <c r="E354" i="3"/>
  <c r="G354" i="3"/>
  <c r="F354" i="3"/>
  <c r="D380" i="3"/>
  <c r="F380" i="3"/>
  <c r="G380" i="3"/>
  <c r="E380" i="3"/>
  <c r="F387" i="3"/>
  <c r="G387" i="3"/>
  <c r="D387" i="3"/>
  <c r="E387" i="3"/>
  <c r="D433" i="3"/>
  <c r="E433" i="3"/>
  <c r="G433" i="3"/>
  <c r="F433" i="3"/>
  <c r="G486" i="3"/>
  <c r="D486" i="3"/>
  <c r="F486" i="3"/>
  <c r="E486" i="3"/>
  <c r="D485" i="3"/>
  <c r="G485" i="3"/>
  <c r="F485" i="3"/>
  <c r="E485" i="3"/>
  <c r="F471" i="3"/>
  <c r="E471" i="3"/>
  <c r="G471" i="3"/>
  <c r="D471" i="3"/>
  <c r="F462" i="3"/>
  <c r="G462" i="3"/>
  <c r="D462" i="3"/>
  <c r="E462" i="3"/>
  <c r="F398" i="3"/>
  <c r="E398" i="3"/>
  <c r="G398" i="3"/>
  <c r="D398" i="3"/>
  <c r="F464" i="3"/>
  <c r="G464" i="3"/>
  <c r="E464" i="3"/>
  <c r="D464" i="3"/>
  <c r="F484" i="3"/>
  <c r="D484" i="3"/>
  <c r="G484" i="3"/>
  <c r="E484" i="3"/>
  <c r="E347" i="3"/>
  <c r="D347" i="3"/>
  <c r="F347" i="3"/>
  <c r="G347" i="3"/>
  <c r="G413" i="3"/>
  <c r="E413" i="3"/>
  <c r="F413" i="3"/>
  <c r="D413" i="3"/>
  <c r="D349" i="3"/>
  <c r="E349" i="3"/>
  <c r="G349" i="3"/>
  <c r="F349" i="3"/>
  <c r="G368" i="3"/>
  <c r="E368" i="3"/>
  <c r="F368" i="3"/>
  <c r="D368" i="3"/>
  <c r="E351" i="3"/>
  <c r="F351" i="3"/>
  <c r="G351" i="3"/>
  <c r="D351" i="3"/>
  <c r="D426" i="3"/>
  <c r="E426" i="3"/>
  <c r="F426" i="3"/>
  <c r="G426" i="3"/>
  <c r="G441" i="3"/>
  <c r="F441" i="3"/>
  <c r="E441" i="3"/>
  <c r="D441" i="3"/>
  <c r="G435" i="3"/>
  <c r="F435" i="3"/>
  <c r="E435" i="3"/>
  <c r="D435" i="3"/>
  <c r="F360" i="3"/>
  <c r="G360" i="3"/>
  <c r="D360" i="3"/>
  <c r="E360" i="3"/>
  <c r="D392" i="3"/>
  <c r="G392" i="3"/>
  <c r="F392" i="3"/>
  <c r="E392" i="3"/>
  <c r="F456" i="3"/>
  <c r="G456" i="3"/>
  <c r="E456" i="3"/>
  <c r="D456" i="3"/>
  <c r="G345" i="3"/>
  <c r="F345" i="3"/>
  <c r="D345" i="3"/>
  <c r="E345" i="3"/>
  <c r="F460" i="3"/>
  <c r="G460" i="3"/>
  <c r="E460" i="3"/>
  <c r="D460" i="3"/>
  <c r="AN406" i="5"/>
  <c r="AN303" i="5"/>
  <c r="AN368" i="5"/>
  <c r="AN330" i="5"/>
  <c r="AN274" i="5"/>
  <c r="AN119" i="5"/>
  <c r="AQ119" i="5"/>
  <c r="AN403" i="5"/>
  <c r="AN389" i="5"/>
  <c r="AN381" i="5"/>
  <c r="AN377" i="5"/>
  <c r="AN369" i="5"/>
  <c r="AN335" i="5"/>
  <c r="AN306" i="5"/>
  <c r="AN266" i="5"/>
  <c r="AN151" i="5"/>
  <c r="AN373" i="5"/>
  <c r="AN345" i="5"/>
  <c r="AN341" i="5"/>
  <c r="AN339" i="5"/>
  <c r="AN334" i="5"/>
  <c r="AN311" i="5"/>
  <c r="AN277" i="5"/>
  <c r="AN275" i="5"/>
  <c r="AN270" i="5"/>
  <c r="AN247" i="5"/>
  <c r="AN238" i="5"/>
  <c r="AN233" i="5"/>
  <c r="AN211" i="5"/>
  <c r="AN210" i="5"/>
  <c r="AN201" i="5"/>
  <c r="AN179" i="5"/>
  <c r="AN178" i="5"/>
  <c r="AN169" i="5"/>
  <c r="AN155" i="5"/>
  <c r="AN149" i="5"/>
  <c r="AN134" i="5"/>
  <c r="AN127" i="5"/>
  <c r="AN126" i="5"/>
  <c r="AN112" i="5"/>
  <c r="AN104" i="5"/>
  <c r="AN91" i="5"/>
  <c r="AN90" i="5"/>
  <c r="AN66" i="5"/>
  <c r="AN40" i="5"/>
  <c r="AN27" i="5"/>
  <c r="AN325" i="5"/>
  <c r="AN323" i="5"/>
  <c r="AN318" i="5"/>
  <c r="AN261" i="5"/>
  <c r="AN259" i="5"/>
  <c r="AN254" i="5"/>
  <c r="AN214" i="5"/>
  <c r="AN206" i="5"/>
  <c r="AN183" i="5"/>
  <c r="AN182" i="5"/>
  <c r="AN175" i="5"/>
  <c r="AN174" i="5"/>
  <c r="AN165" i="5"/>
  <c r="AN139" i="5"/>
  <c r="AQ134" i="5"/>
  <c r="AN129" i="5"/>
  <c r="AN113" i="5"/>
  <c r="AN95" i="5"/>
  <c r="AN94" i="5"/>
  <c r="AN75" i="5"/>
  <c r="AN74" i="5"/>
  <c r="AN71" i="5"/>
  <c r="AQ66" i="5"/>
  <c r="AN55" i="5"/>
  <c r="AN54" i="5"/>
  <c r="AN47" i="5"/>
  <c r="AN31" i="5"/>
  <c r="AN11" i="5"/>
  <c r="AN7" i="5"/>
  <c r="AN4" i="5"/>
  <c r="AN407" i="5"/>
  <c r="AN385" i="5"/>
  <c r="AN375" i="5"/>
  <c r="AN353" i="5"/>
  <c r="AN343" i="5"/>
  <c r="AN309" i="5"/>
  <c r="AN307" i="5"/>
  <c r="AN302" i="5"/>
  <c r="AN279" i="5"/>
  <c r="AN245" i="5"/>
  <c r="AN243" i="5"/>
  <c r="AN231" i="5"/>
  <c r="AN218" i="5"/>
  <c r="AN203" i="5"/>
  <c r="AN199" i="5"/>
  <c r="AN171" i="5"/>
  <c r="AN167" i="5"/>
  <c r="AN157" i="5"/>
  <c r="AN143" i="5"/>
  <c r="AN141" i="5"/>
  <c r="AN72" i="5"/>
  <c r="AN59" i="5"/>
  <c r="J99" i="17"/>
  <c r="L99" i="17" s="1"/>
  <c r="J220" i="17"/>
  <c r="K220" i="17" s="1"/>
  <c r="J199" i="17"/>
  <c r="N199" i="17" s="1"/>
  <c r="I381" i="17"/>
  <c r="J419" i="17"/>
  <c r="L419" i="17" s="1"/>
  <c r="J166" i="17"/>
  <c r="L166" i="17" s="1"/>
  <c r="I138" i="17"/>
  <c r="I126" i="17"/>
  <c r="I208" i="17"/>
  <c r="J420" i="17"/>
  <c r="M420" i="17" s="1"/>
  <c r="I143" i="17"/>
  <c r="J228" i="17"/>
  <c r="J142" i="17"/>
  <c r="L142" i="17" s="1"/>
  <c r="I402" i="17"/>
  <c r="I430" i="17"/>
  <c r="I395" i="17"/>
  <c r="I71" i="17"/>
  <c r="I364" i="17"/>
  <c r="I82" i="17"/>
  <c r="J215" i="17"/>
  <c r="I441" i="17"/>
  <c r="I325" i="17"/>
  <c r="I346" i="17"/>
  <c r="J388" i="17"/>
  <c r="I250" i="17"/>
  <c r="I99" i="17"/>
  <c r="I48" i="17"/>
  <c r="J115" i="17"/>
  <c r="I394" i="17"/>
  <c r="J245" i="17"/>
  <c r="L245" i="17" s="1"/>
  <c r="I28" i="17"/>
  <c r="I174" i="17"/>
  <c r="I337" i="17"/>
  <c r="J457" i="17"/>
  <c r="K457" i="17" s="1"/>
  <c r="J384" i="17"/>
  <c r="N384" i="17" s="1"/>
  <c r="I410" i="17"/>
  <c r="I155" i="17"/>
  <c r="I324" i="17"/>
  <c r="J89" i="17"/>
  <c r="N89" i="17" s="1"/>
  <c r="J191" i="17"/>
  <c r="J181" i="17"/>
  <c r="L181" i="17" s="1"/>
  <c r="I444" i="17"/>
  <c r="I140" i="17"/>
  <c r="I205" i="17"/>
  <c r="I169" i="17"/>
  <c r="J37" i="17"/>
  <c r="N37" i="17" s="1"/>
  <c r="J84" i="17"/>
  <c r="L84" i="17" s="1"/>
  <c r="J216" i="17"/>
  <c r="J403" i="17"/>
  <c r="K403" i="17" s="1"/>
  <c r="I61" i="17"/>
  <c r="I428" i="17"/>
  <c r="J225" i="17"/>
  <c r="I342" i="17"/>
  <c r="J50" i="17"/>
  <c r="M50" i="17" s="1"/>
  <c r="J291" i="17"/>
  <c r="L291" i="17" s="1"/>
  <c r="J381" i="17"/>
  <c r="J226" i="17"/>
  <c r="L226" i="17" s="1"/>
  <c r="J282" i="17"/>
  <c r="K282" i="17" s="1"/>
  <c r="J449" i="17"/>
  <c r="M449" i="17" s="1"/>
  <c r="I356" i="17"/>
  <c r="J48" i="17"/>
  <c r="K48" i="17" s="1"/>
  <c r="I309" i="17"/>
  <c r="J246" i="17"/>
  <c r="N246" i="17" s="1"/>
  <c r="J29" i="17"/>
  <c r="M29" i="17" s="1"/>
  <c r="I350" i="17"/>
  <c r="J402" i="17"/>
  <c r="K402" i="17" s="1"/>
  <c r="I183" i="17"/>
  <c r="I396" i="17"/>
  <c r="J187" i="17"/>
  <c r="M187" i="17" s="1"/>
  <c r="J386" i="17"/>
  <c r="M386" i="17" s="1"/>
  <c r="I84" i="17"/>
  <c r="J153" i="17"/>
  <c r="I110" i="17"/>
  <c r="J69" i="17"/>
  <c r="N69" i="17" s="1"/>
  <c r="I136" i="17"/>
  <c r="J61" i="17"/>
  <c r="K61" i="17" s="1"/>
  <c r="J325" i="17"/>
  <c r="N325" i="17" s="1"/>
  <c r="I437" i="17"/>
  <c r="I397" i="17"/>
  <c r="I53" i="17"/>
  <c r="I305" i="17"/>
  <c r="I390" i="17"/>
  <c r="J253" i="17"/>
  <c r="M253" i="17" s="1"/>
  <c r="J136" i="17"/>
  <c r="K136" i="17" s="1"/>
  <c r="I217" i="17"/>
  <c r="I39" i="17"/>
  <c r="I408" i="17"/>
  <c r="I297" i="17"/>
  <c r="I311" i="17"/>
  <c r="J358" i="17"/>
  <c r="N358" i="17" s="1"/>
  <c r="I109" i="17"/>
  <c r="J356" i="17"/>
  <c r="N356" i="17" s="1"/>
  <c r="J30" i="17"/>
  <c r="M30" i="17" s="1"/>
  <c r="J204" i="17"/>
  <c r="N204" i="17" s="1"/>
  <c r="J55" i="17"/>
  <c r="K55" i="17" s="1"/>
  <c r="I424" i="17"/>
  <c r="J307" i="17"/>
  <c r="L307" i="17" s="1"/>
  <c r="J154" i="17"/>
  <c r="K154" i="17" s="1"/>
  <c r="J396" i="17"/>
  <c r="K396" i="17" s="1"/>
  <c r="I422" i="17"/>
  <c r="J385" i="17"/>
  <c r="N385" i="17" s="1"/>
  <c r="J332" i="17"/>
  <c r="N332" i="17" s="1"/>
  <c r="J130" i="17"/>
  <c r="L130" i="17" s="1"/>
  <c r="I374" i="17"/>
  <c r="J241" i="17"/>
  <c r="M241" i="17" s="1"/>
  <c r="J144" i="17"/>
  <c r="M144" i="17" s="1"/>
  <c r="I281" i="17"/>
  <c r="J134" i="17"/>
  <c r="L134" i="17" s="1"/>
  <c r="I251" i="17"/>
  <c r="I275" i="17"/>
  <c r="J252" i="17"/>
  <c r="N252" i="17" s="1"/>
  <c r="J188" i="17"/>
  <c r="L188" i="17" s="1"/>
  <c r="I88" i="17"/>
  <c r="J233" i="17"/>
  <c r="K233" i="17" s="1"/>
  <c r="J322" i="17"/>
  <c r="M322" i="17" s="1"/>
  <c r="J391" i="17"/>
  <c r="K391" i="17" s="1"/>
  <c r="J276" i="17"/>
  <c r="M276" i="17" s="1"/>
  <c r="I379" i="17"/>
  <c r="J168" i="17"/>
  <c r="M168" i="17" s="1"/>
  <c r="J355" i="17"/>
  <c r="N355" i="17" s="1"/>
  <c r="J102" i="17"/>
  <c r="N102" i="17" s="1"/>
  <c r="I244" i="17"/>
  <c r="J428" i="17"/>
  <c r="K428" i="17" s="1"/>
  <c r="I30" i="17"/>
  <c r="L30" i="17"/>
  <c r="J429" i="17"/>
  <c r="K429" i="17" s="1"/>
  <c r="I276" i="17"/>
  <c r="I320" i="17"/>
  <c r="I404" i="17"/>
  <c r="J446" i="17"/>
  <c r="N446" i="17" s="1"/>
  <c r="I368" i="17"/>
  <c r="I270" i="17"/>
  <c r="J425" i="17"/>
  <c r="N425" i="17" s="1"/>
  <c r="I294" i="17"/>
  <c r="I345" i="17"/>
  <c r="I257" i="17"/>
  <c r="I198" i="17"/>
  <c r="J450" i="17"/>
  <c r="L450" i="17" s="1"/>
  <c r="I352" i="17"/>
  <c r="I321" i="17"/>
  <c r="J298" i="17"/>
  <c r="K298" i="17" s="1"/>
  <c r="J372" i="17"/>
  <c r="K372" i="17" s="1"/>
  <c r="J88" i="17"/>
  <c r="K88" i="17" s="1"/>
  <c r="I221" i="17"/>
  <c r="I236" i="17"/>
  <c r="J65" i="17"/>
  <c r="M65" i="17" s="1"/>
  <c r="J456" i="17"/>
  <c r="N456" i="17" s="1"/>
  <c r="J434" i="17"/>
  <c r="K434" i="17" s="1"/>
  <c r="I351" i="17"/>
  <c r="I111" i="17"/>
  <c r="J326" i="17"/>
  <c r="L326" i="17" s="1"/>
  <c r="I414" i="17"/>
  <c r="J231" i="17"/>
  <c r="L231" i="17" s="1"/>
  <c r="J223" i="17"/>
  <c r="K223" i="17" s="1"/>
  <c r="J194" i="17"/>
  <c r="K194" i="17" s="1"/>
  <c r="J38" i="17"/>
  <c r="K38" i="17" s="1"/>
  <c r="K29" i="17"/>
  <c r="L29" i="17"/>
  <c r="N29" i="17"/>
  <c r="N27" i="17"/>
  <c r="M27" i="17"/>
  <c r="L27" i="17"/>
  <c r="K27" i="17"/>
  <c r="J28" i="17"/>
  <c r="I29" i="17"/>
  <c r="K134" i="17"/>
  <c r="M134" i="17"/>
  <c r="N134" i="17"/>
  <c r="M391" i="17"/>
  <c r="N391" i="17"/>
  <c r="L391" i="17"/>
  <c r="M228" i="17"/>
  <c r="K228" i="17"/>
  <c r="N228" i="17"/>
  <c r="L228" i="17"/>
  <c r="N61" i="17"/>
  <c r="L61" i="17"/>
  <c r="M61" i="17"/>
  <c r="N216" i="17"/>
  <c r="K216" i="17"/>
  <c r="M216" i="17"/>
  <c r="L216" i="17"/>
  <c r="M188" i="17"/>
  <c r="K188" i="17"/>
  <c r="N188" i="17"/>
  <c r="L215" i="17"/>
  <c r="M215" i="17"/>
  <c r="N215" i="17"/>
  <c r="K215" i="17"/>
  <c r="N136" i="17"/>
  <c r="M136" i="17"/>
  <c r="L136" i="17"/>
  <c r="M381" i="17"/>
  <c r="L381" i="17"/>
  <c r="N381" i="17"/>
  <c r="K381" i="17"/>
  <c r="K355" i="17"/>
  <c r="M355" i="17"/>
  <c r="L355" i="17"/>
  <c r="I400" i="17"/>
  <c r="M356" i="17"/>
  <c r="K356" i="17"/>
  <c r="L356" i="17"/>
  <c r="I455" i="17"/>
  <c r="J319" i="17"/>
  <c r="I220" i="17"/>
  <c r="J242" i="17"/>
  <c r="J448" i="17"/>
  <c r="J197" i="17"/>
  <c r="I162" i="17"/>
  <c r="I246" i="17"/>
  <c r="I358" i="17"/>
  <c r="J411" i="17"/>
  <c r="I188" i="17"/>
  <c r="J230" i="17"/>
  <c r="J127" i="17"/>
  <c r="J212" i="17"/>
  <c r="I315" i="17"/>
  <c r="I219" i="17"/>
  <c r="J338" i="17"/>
  <c r="J414" i="17"/>
  <c r="I264" i="17"/>
  <c r="J328" i="17"/>
  <c r="I438" i="17"/>
  <c r="I382" i="17"/>
  <c r="I415" i="17"/>
  <c r="I229" i="17"/>
  <c r="I242" i="17"/>
  <c r="J263" i="17"/>
  <c r="J287" i="17"/>
  <c r="J438" i="17"/>
  <c r="J164" i="17"/>
  <c r="J284" i="17"/>
  <c r="I362" i="17"/>
  <c r="I386" i="17"/>
  <c r="I449" i="17"/>
  <c r="I89" i="17"/>
  <c r="J409" i="17"/>
  <c r="I457" i="17"/>
  <c r="I385" i="17"/>
  <c r="I434" i="17"/>
  <c r="J374" i="17"/>
  <c r="I146" i="17"/>
  <c r="I123" i="17"/>
  <c r="I375" i="17"/>
  <c r="I175" i="17"/>
  <c r="I212" i="17"/>
  <c r="J309" i="17"/>
  <c r="I460" i="17"/>
  <c r="J163" i="17"/>
  <c r="J451" i="17"/>
  <c r="I336" i="17"/>
  <c r="J404" i="17"/>
  <c r="I287" i="17"/>
  <c r="I278" i="17"/>
  <c r="J137" i="17"/>
  <c r="I194" i="17"/>
  <c r="J224" i="17"/>
  <c r="J447" i="17"/>
  <c r="I101" i="17"/>
  <c r="I114" i="17"/>
  <c r="I366" i="17"/>
  <c r="I171" i="17"/>
  <c r="I230" i="17"/>
  <c r="I355" i="17"/>
  <c r="J297" i="17"/>
  <c r="I255" i="17"/>
  <c r="I190" i="17"/>
  <c r="J177" i="17"/>
  <c r="J113" i="17"/>
  <c r="N153" i="17"/>
  <c r="K153" i="17"/>
  <c r="M153" i="17"/>
  <c r="L153" i="17"/>
  <c r="M388" i="17"/>
  <c r="K388" i="17"/>
  <c r="L388" i="17"/>
  <c r="N388" i="17"/>
  <c r="K115" i="17"/>
  <c r="M115" i="17"/>
  <c r="N115" i="17"/>
  <c r="L115" i="17"/>
  <c r="I447" i="17"/>
  <c r="I399" i="17"/>
  <c r="I425" i="17"/>
  <c r="I393" i="17"/>
  <c r="J390" i="17"/>
  <c r="J380" i="17"/>
  <c r="I377" i="17"/>
  <c r="J240" i="17"/>
  <c r="I380" i="17"/>
  <c r="I456" i="17"/>
  <c r="J250" i="17"/>
  <c r="J235" i="17"/>
  <c r="J455" i="17"/>
  <c r="J348" i="17"/>
  <c r="I373" i="17"/>
  <c r="I200" i="17"/>
  <c r="J296" i="17"/>
  <c r="I269" i="17"/>
  <c r="J152" i="17"/>
  <c r="I179" i="17"/>
  <c r="J467" i="17"/>
  <c r="I333" i="17"/>
  <c r="J254" i="17"/>
  <c r="I439" i="17"/>
  <c r="I113" i="17"/>
  <c r="I453" i="17"/>
  <c r="I93" i="17"/>
  <c r="J218" i="17"/>
  <c r="I370" i="17"/>
  <c r="J274" i="17"/>
  <c r="I187" i="17"/>
  <c r="J100" i="17"/>
  <c r="I316" i="17"/>
  <c r="J377" i="17"/>
  <c r="I332" i="17"/>
  <c r="J421" i="17"/>
  <c r="J303" i="17"/>
  <c r="J444" i="17"/>
  <c r="J161" i="17"/>
  <c r="I248" i="17"/>
  <c r="J150" i="17"/>
  <c r="I323" i="17"/>
  <c r="I466" i="17"/>
  <c r="J389" i="17"/>
  <c r="J219" i="17"/>
  <c r="J373" i="17"/>
  <c r="I304" i="17"/>
  <c r="J345" i="17"/>
  <c r="J98" i="17"/>
  <c r="I322" i="17"/>
  <c r="J397" i="17"/>
  <c r="I106" i="17"/>
  <c r="I376" i="17"/>
  <c r="J320" i="17"/>
  <c r="M191" i="17"/>
  <c r="K191" i="17"/>
  <c r="L191" i="17"/>
  <c r="N191" i="17"/>
  <c r="M225" i="17"/>
  <c r="L225" i="17"/>
  <c r="N225" i="17"/>
  <c r="K225" i="17"/>
  <c r="I22" i="17"/>
  <c r="J132" i="17"/>
  <c r="I443" i="17"/>
  <c r="I260" i="17"/>
  <c r="I173" i="17"/>
  <c r="I384" i="17"/>
  <c r="J440" i="17"/>
  <c r="I43" i="17"/>
  <c r="J208" i="17"/>
  <c r="J422" i="17"/>
  <c r="J211" i="17"/>
  <c r="I186" i="17"/>
  <c r="J110" i="17"/>
  <c r="I149" i="17"/>
  <c r="I49" i="17"/>
  <c r="I319" i="17"/>
  <c r="J375" i="17"/>
  <c r="I282" i="17"/>
  <c r="J262" i="17"/>
  <c r="J32" i="17"/>
  <c r="I129" i="17"/>
  <c r="J431" i="17"/>
  <c r="J186" i="17"/>
  <c r="I433" i="17"/>
  <c r="J155" i="17"/>
  <c r="J33" i="17"/>
  <c r="I360" i="17"/>
  <c r="J205" i="17"/>
  <c r="J58" i="17"/>
  <c r="J104" i="17"/>
  <c r="I156" i="17"/>
  <c r="J255" i="17"/>
  <c r="J268" i="17"/>
  <c r="I349" i="17"/>
  <c r="J360" i="17"/>
  <c r="J269" i="17"/>
  <c r="J333" i="17"/>
  <c r="J138" i="17"/>
  <c r="I378" i="17"/>
  <c r="I184" i="17"/>
  <c r="I40" i="17"/>
  <c r="J461" i="17"/>
  <c r="J71" i="17"/>
  <c r="J43" i="17"/>
  <c r="I302" i="17"/>
  <c r="I452" i="17"/>
  <c r="J313" i="17"/>
  <c r="J206" i="17"/>
  <c r="I299" i="17"/>
  <c r="I403" i="17"/>
  <c r="I271" i="17"/>
  <c r="I37" i="17"/>
  <c r="I104" i="17"/>
  <c r="J460" i="17"/>
  <c r="J417" i="17"/>
  <c r="I462" i="17"/>
  <c r="J354" i="17"/>
  <c r="I90" i="17"/>
  <c r="J350" i="17"/>
  <c r="I50" i="17"/>
  <c r="J214" i="17"/>
  <c r="I238" i="17"/>
  <c r="J185" i="17"/>
  <c r="J45" i="17"/>
  <c r="J392" i="17"/>
  <c r="J63" i="17"/>
  <c r="J341" i="17"/>
  <c r="I265" i="17"/>
  <c r="J387" i="17"/>
  <c r="J49" i="17"/>
  <c r="I44" i="17"/>
  <c r="I226" i="17"/>
  <c r="J463" i="17"/>
  <c r="J202" i="17"/>
  <c r="I83" i="17"/>
  <c r="J221" i="17"/>
  <c r="I128" i="17"/>
  <c r="I464" i="17"/>
  <c r="I423" i="17"/>
  <c r="I103" i="17"/>
  <c r="J147" i="17"/>
  <c r="J75" i="17"/>
  <c r="I465" i="17"/>
  <c r="I158" i="17"/>
  <c r="I293" i="17"/>
  <c r="J416" i="17"/>
  <c r="I204" i="17"/>
  <c r="J454" i="17"/>
  <c r="J81" i="17"/>
  <c r="J64" i="17"/>
  <c r="I241" i="17"/>
  <c r="I68" i="17"/>
  <c r="I41" i="17"/>
  <c r="J299" i="17"/>
  <c r="J234" i="17"/>
  <c r="I291" i="17"/>
  <c r="J209" i="17"/>
  <c r="I277" i="17"/>
  <c r="I372" i="17"/>
  <c r="I127" i="17"/>
  <c r="I112" i="17"/>
  <c r="J413" i="17"/>
  <c r="I361" i="17"/>
  <c r="J267" i="17"/>
  <c r="I354" i="17"/>
  <c r="I134" i="17"/>
  <c r="J347" i="17"/>
  <c r="I283" i="17"/>
  <c r="I359" i="17"/>
  <c r="I124" i="17"/>
  <c r="I154" i="17"/>
  <c r="J312" i="17"/>
  <c r="J111" i="17"/>
  <c r="J133" i="17"/>
  <c r="I237" i="17"/>
  <c r="J453" i="17"/>
  <c r="I96" i="17"/>
  <c r="J437" i="17"/>
  <c r="J59" i="17"/>
  <c r="J306" i="17"/>
  <c r="J203" i="17"/>
  <c r="I76" i="17"/>
  <c r="J349" i="17"/>
  <c r="J310" i="17"/>
  <c r="I290" i="17"/>
  <c r="J148" i="17"/>
  <c r="I412" i="17"/>
  <c r="J283" i="17"/>
  <c r="I343" i="17"/>
  <c r="I100" i="17"/>
  <c r="I207" i="17"/>
  <c r="I426" i="17"/>
  <c r="I78" i="17"/>
  <c r="I296" i="17"/>
  <c r="J339" i="17"/>
  <c r="I150" i="17"/>
  <c r="J317" i="17"/>
  <c r="J34" i="17"/>
  <c r="I199" i="17"/>
  <c r="J334" i="17"/>
  <c r="J53" i="17"/>
  <c r="J400" i="17"/>
  <c r="I218" i="17"/>
  <c r="I107" i="17"/>
  <c r="I151" i="17"/>
  <c r="I153" i="17"/>
  <c r="I310" i="17"/>
  <c r="J178" i="17"/>
  <c r="J398" i="17"/>
  <c r="I329" i="17"/>
  <c r="I326" i="17"/>
  <c r="I353" i="17"/>
  <c r="J176" i="17"/>
  <c r="I201" i="17"/>
  <c r="J85" i="17"/>
  <c r="J47" i="17"/>
  <c r="I195" i="17"/>
  <c r="J135" i="17"/>
  <c r="J452" i="17"/>
  <c r="J336" i="17"/>
  <c r="J418" i="17"/>
  <c r="J335" i="17"/>
  <c r="J175" i="17"/>
  <c r="J80" i="17"/>
  <c r="I357" i="17"/>
  <c r="J249" i="17"/>
  <c r="I32" i="17"/>
  <c r="J52" i="17"/>
  <c r="J190" i="17"/>
  <c r="J294" i="17"/>
  <c r="I314" i="17"/>
  <c r="I137" i="17"/>
  <c r="J327" i="17"/>
  <c r="J408" i="17"/>
  <c r="I243" i="17"/>
  <c r="J229" i="17"/>
  <c r="J344" i="17"/>
  <c r="J170" i="17"/>
  <c r="I81" i="17"/>
  <c r="I102" i="17"/>
  <c r="J51" i="17"/>
  <c r="I213" i="17"/>
  <c r="J126" i="17"/>
  <c r="J157" i="17"/>
  <c r="I142" i="17"/>
  <c r="J198" i="17"/>
  <c r="I256" i="17"/>
  <c r="J462" i="17"/>
  <c r="I38" i="17"/>
  <c r="I401" i="17"/>
  <c r="J217" i="17"/>
  <c r="I228" i="17"/>
  <c r="I286" i="17"/>
  <c r="J378" i="17"/>
  <c r="J405" i="17"/>
  <c r="I421" i="17"/>
  <c r="J128" i="17"/>
  <c r="I172" i="17"/>
  <c r="J423" i="17"/>
  <c r="J442" i="17"/>
  <c r="J323" i="17"/>
  <c r="I289" i="17"/>
  <c r="J158" i="17"/>
  <c r="J315" i="17"/>
  <c r="I222" i="17"/>
  <c r="J376" i="17"/>
  <c r="I387" i="17"/>
  <c r="I450" i="17"/>
  <c r="I73" i="17"/>
  <c r="I191" i="17"/>
  <c r="I77" i="17"/>
  <c r="J139" i="17"/>
  <c r="J107" i="17"/>
  <c r="I267" i="17"/>
  <c r="I239" i="17"/>
  <c r="I419" i="17"/>
  <c r="I328" i="17"/>
  <c r="I303" i="17"/>
  <c r="J60" i="17"/>
  <c r="I391" i="17"/>
  <c r="I121" i="17"/>
  <c r="J74" i="17"/>
  <c r="J279" i="17"/>
  <c r="I308" i="17"/>
  <c r="J441" i="17"/>
  <c r="I225" i="17"/>
  <c r="J174" i="17"/>
  <c r="J331" i="17"/>
  <c r="I240" i="17"/>
  <c r="I63" i="17"/>
  <c r="J92" i="17"/>
  <c r="J379" i="17"/>
  <c r="J90" i="17"/>
  <c r="J116" i="17"/>
  <c r="J264" i="17"/>
  <c r="J159" i="17"/>
  <c r="J131" i="17"/>
  <c r="I60" i="17"/>
  <c r="I164" i="17"/>
  <c r="J352" i="17"/>
  <c r="J301" i="17"/>
  <c r="J308" i="17"/>
  <c r="I285" i="17"/>
  <c r="I168" i="17"/>
  <c r="I458" i="17"/>
  <c r="I445" i="17"/>
  <c r="J300" i="17"/>
  <c r="J31" i="17"/>
  <c r="I54" i="17"/>
  <c r="J117" i="17"/>
  <c r="J35" i="17"/>
  <c r="I80" i="17"/>
  <c r="I312" i="17"/>
  <c r="J167" i="17"/>
  <c r="J114" i="17"/>
  <c r="I461" i="17"/>
  <c r="I95" i="17"/>
  <c r="J316" i="17"/>
  <c r="I268" i="17"/>
  <c r="J353" i="17"/>
  <c r="J265" i="17"/>
  <c r="J169" i="17"/>
  <c r="J337" i="17"/>
  <c r="I67" i="17"/>
  <c r="I284" i="17"/>
  <c r="J97" i="17"/>
  <c r="J82" i="17"/>
  <c r="J289" i="17"/>
  <c r="I119" i="17"/>
  <c r="I307" i="17"/>
  <c r="I206" i="17"/>
  <c r="J363" i="17"/>
  <c r="J118" i="17"/>
  <c r="J412" i="17"/>
  <c r="I161" i="17"/>
  <c r="I87" i="17"/>
  <c r="J192" i="17"/>
  <c r="I52" i="17"/>
  <c r="I432" i="17"/>
  <c r="J436" i="17"/>
  <c r="I115" i="17"/>
  <c r="I301" i="17"/>
  <c r="J458" i="17"/>
  <c r="J305" i="17"/>
  <c r="I295" i="17"/>
  <c r="J275" i="17"/>
  <c r="J272" i="17"/>
  <c r="J432" i="17"/>
  <c r="J464" i="17"/>
  <c r="I197" i="17"/>
  <c r="J357" i="17"/>
  <c r="J129" i="17"/>
  <c r="I417" i="17"/>
  <c r="J87" i="17"/>
  <c r="J393" i="17"/>
  <c r="I252" i="17"/>
  <c r="J54" i="17"/>
  <c r="J330" i="17"/>
  <c r="I318" i="17"/>
  <c r="I203" i="17"/>
  <c r="J156" i="17"/>
  <c r="I117" i="17"/>
  <c r="I59" i="17"/>
  <c r="J143" i="17"/>
  <c r="I338" i="17"/>
  <c r="J86" i="17"/>
  <c r="J371" i="17"/>
  <c r="I215" i="17"/>
  <c r="I98" i="17"/>
  <c r="I435" i="17"/>
  <c r="J182" i="17"/>
  <c r="I279" i="17"/>
  <c r="I347" i="17"/>
  <c r="J369" i="17"/>
  <c r="I51" i="17"/>
  <c r="I211" i="17"/>
  <c r="J277" i="17"/>
  <c r="I193" i="17"/>
  <c r="I259" i="17"/>
  <c r="I31" i="17"/>
  <c r="I436" i="17"/>
  <c r="J340" i="17"/>
  <c r="I266" i="17"/>
  <c r="I108" i="17"/>
  <c r="I105" i="17"/>
  <c r="J36" i="17"/>
  <c r="I405" i="17"/>
  <c r="J103" i="17"/>
  <c r="J101" i="17"/>
  <c r="J56" i="17"/>
  <c r="I133" i="17"/>
  <c r="J318" i="17"/>
  <c r="J271" i="17"/>
  <c r="J189" i="17"/>
  <c r="I36" i="17"/>
  <c r="I334" i="17"/>
  <c r="I74" i="17"/>
  <c r="I300" i="17"/>
  <c r="J445" i="17"/>
  <c r="I170" i="17"/>
  <c r="I118" i="17"/>
  <c r="I247" i="17"/>
  <c r="J213" i="17"/>
  <c r="I202" i="17"/>
  <c r="I92" i="17"/>
  <c r="J184" i="17"/>
  <c r="I75" i="17"/>
  <c r="I66" i="17"/>
  <c r="J286" i="17"/>
  <c r="I145" i="17"/>
  <c r="J395" i="17"/>
  <c r="I91" i="17"/>
  <c r="I192" i="17"/>
  <c r="I363" i="17"/>
  <c r="J62" i="17"/>
  <c r="J280" i="17"/>
  <c r="I451" i="17"/>
  <c r="J430" i="17"/>
  <c r="I210" i="17"/>
  <c r="J165" i="17"/>
  <c r="I232" i="17"/>
  <c r="J239" i="17"/>
  <c r="I371" i="17"/>
  <c r="I85" i="17"/>
  <c r="J342" i="17"/>
  <c r="J151" i="17"/>
  <c r="J193" i="17"/>
  <c r="I177" i="17"/>
  <c r="I388" i="17"/>
  <c r="J293" i="17"/>
  <c r="J160" i="17"/>
  <c r="I167" i="17"/>
  <c r="J257" i="17"/>
  <c r="I335" i="17"/>
  <c r="I429" i="17"/>
  <c r="J368" i="17"/>
  <c r="J248" i="17"/>
  <c r="I141" i="17"/>
  <c r="J399" i="17"/>
  <c r="J123" i="17"/>
  <c r="J122" i="17"/>
  <c r="J67" i="17"/>
  <c r="J40" i="17"/>
  <c r="J141" i="17"/>
  <c r="I57" i="17"/>
  <c r="I94" i="17"/>
  <c r="J70" i="17"/>
  <c r="I131" i="17"/>
  <c r="I148" i="17"/>
  <c r="J295" i="17"/>
  <c r="I163" i="17"/>
  <c r="J443" i="17"/>
  <c r="I216" i="17"/>
  <c r="J83" i="17"/>
  <c r="I157" i="17"/>
  <c r="I258" i="17"/>
  <c r="J227" i="17"/>
  <c r="I431" i="17"/>
  <c r="I62" i="17"/>
  <c r="J394" i="17"/>
  <c r="J256" i="17"/>
  <c r="J292" i="17"/>
  <c r="J311" i="17"/>
  <c r="I467" i="17"/>
  <c r="J96" i="17"/>
  <c r="I331" i="17"/>
  <c r="J108" i="17"/>
  <c r="J172" i="17"/>
  <c r="I120" i="17"/>
  <c r="I459" i="17"/>
  <c r="I56" i="17"/>
  <c r="I122" i="17"/>
  <c r="J459" i="17"/>
  <c r="J77" i="17"/>
  <c r="I209" i="17"/>
  <c r="I272" i="17"/>
  <c r="I344" i="17"/>
  <c r="J260" i="17"/>
  <c r="I261" i="17"/>
  <c r="J251" i="17"/>
  <c r="I69" i="17"/>
  <c r="J258" i="17"/>
  <c r="J121" i="17"/>
  <c r="I224" i="17"/>
  <c r="J329" i="17"/>
  <c r="I340" i="17"/>
  <c r="I463" i="17"/>
  <c r="I409" i="17"/>
  <c r="I147" i="17"/>
  <c r="I298" i="17"/>
  <c r="I180" i="17"/>
  <c r="I446" i="17"/>
  <c r="J288" i="17"/>
  <c r="J314" i="17"/>
  <c r="J78" i="17"/>
  <c r="J427" i="17"/>
  <c r="J382" i="17"/>
  <c r="I317" i="17"/>
  <c r="J44" i="17"/>
  <c r="J383" i="17"/>
  <c r="J324" i="17"/>
  <c r="J343" i="17"/>
  <c r="J66" i="17"/>
  <c r="J433" i="17"/>
  <c r="I97" i="17"/>
  <c r="J196" i="17"/>
  <c r="J266" i="17"/>
  <c r="I33" i="17"/>
  <c r="I348" i="17"/>
  <c r="J465" i="17"/>
  <c r="I306" i="17"/>
  <c r="J183" i="17"/>
  <c r="I160" i="17"/>
  <c r="I86" i="17"/>
  <c r="I165" i="17"/>
  <c r="J243" i="17"/>
  <c r="J407" i="17"/>
  <c r="J370" i="17"/>
  <c r="I65" i="17"/>
  <c r="J39" i="17"/>
  <c r="J73" i="17"/>
  <c r="I249" i="17"/>
  <c r="I234" i="17"/>
  <c r="J57" i="17"/>
  <c r="J415" i="17"/>
  <c r="I58" i="17"/>
  <c r="J302" i="17"/>
  <c r="J180" i="17"/>
  <c r="I176" i="17"/>
  <c r="J124" i="17"/>
  <c r="J173" i="17"/>
  <c r="J105" i="17"/>
  <c r="J238" i="17"/>
  <c r="J359" i="17"/>
  <c r="J171" i="17"/>
  <c r="I185" i="17"/>
  <c r="I420" i="17"/>
  <c r="I406" i="17"/>
  <c r="I34" i="17"/>
  <c r="J406" i="17"/>
  <c r="J207" i="17"/>
  <c r="I313" i="17"/>
  <c r="I55" i="17"/>
  <c r="I341" i="17"/>
  <c r="J365" i="17"/>
  <c r="I253" i="17"/>
  <c r="J346" i="17"/>
  <c r="J304" i="17"/>
  <c r="J145" i="17"/>
  <c r="I235" i="17"/>
  <c r="J79" i="17"/>
  <c r="I392" i="17"/>
  <c r="I189" i="17"/>
  <c r="I64" i="17"/>
  <c r="J426" i="17"/>
  <c r="J364" i="17"/>
  <c r="I454" i="17"/>
  <c r="I166" i="17"/>
  <c r="I411" i="17"/>
  <c r="J222" i="17"/>
  <c r="I442" i="17"/>
  <c r="I389" i="17"/>
  <c r="J410" i="17"/>
  <c r="I196" i="17"/>
  <c r="I416" i="17"/>
  <c r="I42" i="17"/>
  <c r="J119" i="17"/>
  <c r="I365" i="17"/>
  <c r="I181" i="17"/>
  <c r="I413" i="17"/>
  <c r="J278" i="17"/>
  <c r="J362" i="17"/>
  <c r="J162" i="17"/>
  <c r="I330" i="17"/>
  <c r="I231" i="17"/>
  <c r="J146" i="17"/>
  <c r="I144" i="17"/>
  <c r="J273" i="17"/>
  <c r="I263" i="17"/>
  <c r="J149" i="17"/>
  <c r="J210" i="17"/>
  <c r="I70" i="17"/>
  <c r="I288" i="17"/>
  <c r="I427" i="17"/>
  <c r="I383" i="17"/>
  <c r="I292" i="17"/>
  <c r="J120" i="17"/>
  <c r="I398" i="17"/>
  <c r="J200" i="17"/>
  <c r="I152" i="17"/>
  <c r="I245" i="17"/>
  <c r="J41" i="17"/>
  <c r="I274" i="17"/>
  <c r="I214" i="17"/>
  <c r="I79" i="17"/>
  <c r="J91" i="17"/>
  <c r="I339" i="17"/>
  <c r="J321" i="17"/>
  <c r="J290" i="17"/>
  <c r="I440" i="17"/>
  <c r="J125" i="17"/>
  <c r="J195" i="17"/>
  <c r="I47" i="17"/>
  <c r="J366" i="17"/>
  <c r="I182" i="17"/>
  <c r="I125" i="17"/>
  <c r="I407" i="17"/>
  <c r="I367" i="17"/>
  <c r="J76" i="17"/>
  <c r="J95" i="17"/>
  <c r="J281" i="17"/>
  <c r="I35" i="17"/>
  <c r="J68" i="17"/>
  <c r="J259" i="17"/>
  <c r="J244" i="17"/>
  <c r="I254" i="17"/>
  <c r="J261" i="17"/>
  <c r="I227" i="17"/>
  <c r="I327" i="17"/>
  <c r="J112" i="17"/>
  <c r="J247" i="17"/>
  <c r="I132" i="17"/>
  <c r="J285" i="17"/>
  <c r="J439" i="17"/>
  <c r="I45" i="17"/>
  <c r="J179" i="17"/>
  <c r="I116" i="17"/>
  <c r="I135" i="17"/>
  <c r="I262" i="17"/>
  <c r="I223" i="17"/>
  <c r="I46" i="17"/>
  <c r="I159" i="17"/>
  <c r="J94" i="17"/>
  <c r="J435" i="17"/>
  <c r="I178" i="17"/>
  <c r="J401" i="17"/>
  <c r="I448" i="17"/>
  <c r="I369" i="17"/>
  <c r="J72" i="17"/>
  <c r="J140" i="17"/>
  <c r="J106" i="17"/>
  <c r="J361" i="17"/>
  <c r="I233" i="17"/>
  <c r="I72" i="17"/>
  <c r="I273" i="17"/>
  <c r="J424" i="17"/>
  <c r="I130" i="17"/>
  <c r="J236" i="17"/>
  <c r="J237" i="17"/>
  <c r="J201" i="17"/>
  <c r="J93" i="17"/>
  <c r="J109" i="17"/>
  <c r="J42" i="17"/>
  <c r="J270" i="17"/>
  <c r="I418" i="17"/>
  <c r="J367" i="17"/>
  <c r="J232" i="17"/>
  <c r="J46" i="17"/>
  <c r="J351" i="17"/>
  <c r="I280" i="17"/>
  <c r="J466" i="17"/>
  <c r="AK2" i="13"/>
  <c r="AE2" i="13"/>
  <c r="AG2" i="13" s="1"/>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G347" i="16"/>
  <c r="AK344" i="13"/>
  <c r="G346" i="16"/>
  <c r="AK343" i="13"/>
  <c r="G345" i="16"/>
  <c r="AK342" i="13"/>
  <c r="G344" i="16"/>
  <c r="AK341" i="13"/>
  <c r="G343" i="16"/>
  <c r="AK340" i="13"/>
  <c r="G342" i="16"/>
  <c r="AK339" i="13"/>
  <c r="G341" i="16"/>
  <c r="AK338" i="13"/>
  <c r="G340" i="16"/>
  <c r="AK337" i="13"/>
  <c r="G339" i="16"/>
  <c r="AK336" i="13"/>
  <c r="G338" i="16"/>
  <c r="AK335" i="13"/>
  <c r="G337" i="16"/>
  <c r="AK334" i="13"/>
  <c r="G336" i="16"/>
  <c r="AK333" i="13"/>
  <c r="G335" i="16"/>
  <c r="AK332" i="13"/>
  <c r="G334" i="16"/>
  <c r="AK331" i="13"/>
  <c r="G333" i="16"/>
  <c r="AK330" i="13"/>
  <c r="G332" i="16"/>
  <c r="AK329" i="13"/>
  <c r="G331" i="16"/>
  <c r="AK328" i="13"/>
  <c r="G330" i="16"/>
  <c r="AK327" i="13"/>
  <c r="G329" i="16"/>
  <c r="AK326" i="13"/>
  <c r="G328" i="16"/>
  <c r="AK325" i="13"/>
  <c r="G327" i="16"/>
  <c r="AK324" i="13"/>
  <c r="G326" i="16"/>
  <c r="AK323" i="13"/>
  <c r="G325" i="16"/>
  <c r="AK322" i="13"/>
  <c r="G324" i="16"/>
  <c r="AK321" i="13"/>
  <c r="G323" i="16"/>
  <c r="AK320" i="13"/>
  <c r="G322" i="16"/>
  <c r="AK319" i="13"/>
  <c r="G321" i="16"/>
  <c r="AK318" i="13"/>
  <c r="G320" i="16"/>
  <c r="AK316" i="13"/>
  <c r="G318" i="16"/>
  <c r="AK315" i="13"/>
  <c r="G317" i="16"/>
  <c r="AK314" i="13"/>
  <c r="G316" i="16"/>
  <c r="AK313" i="13"/>
  <c r="G315" i="16"/>
  <c r="AK311" i="13"/>
  <c r="G313" i="16"/>
  <c r="AK310" i="13"/>
  <c r="G312" i="16"/>
  <c r="AK309" i="13"/>
  <c r="G311" i="16"/>
  <c r="AK308" i="13"/>
  <c r="G310" i="16"/>
  <c r="AK307" i="13"/>
  <c r="G309" i="16"/>
  <c r="AK306" i="13"/>
  <c r="G308" i="16"/>
  <c r="AK305" i="13"/>
  <c r="G307" i="16"/>
  <c r="AK304" i="13"/>
  <c r="G306" i="16"/>
  <c r="AK303" i="13"/>
  <c r="G305" i="16"/>
  <c r="AK302" i="13"/>
  <c r="G304" i="16"/>
  <c r="AK301" i="13"/>
  <c r="G303" i="16"/>
  <c r="AK300" i="13"/>
  <c r="G302" i="16"/>
  <c r="AK299" i="13"/>
  <c r="G301" i="16"/>
  <c r="AK298" i="13"/>
  <c r="G300" i="16"/>
  <c r="AK297" i="13"/>
  <c r="G299" i="16"/>
  <c r="AK296" i="13"/>
  <c r="G298" i="16"/>
  <c r="AK295" i="13"/>
  <c r="G297" i="16"/>
  <c r="AK294" i="13"/>
  <c r="G296" i="16"/>
  <c r="AK293" i="13"/>
  <c r="G295" i="16"/>
  <c r="AK292" i="13"/>
  <c r="G294" i="16"/>
  <c r="AK291" i="13"/>
  <c r="G293" i="16"/>
  <c r="AK290" i="13"/>
  <c r="G292" i="16"/>
  <c r="AK289" i="13"/>
  <c r="G291" i="16"/>
  <c r="AK288" i="13"/>
  <c r="G290" i="16"/>
  <c r="AK287" i="13"/>
  <c r="G289" i="16"/>
  <c r="AK286" i="13"/>
  <c r="G288" i="16"/>
  <c r="AK285" i="13"/>
  <c r="G287" i="16"/>
  <c r="AK284" i="13"/>
  <c r="G286" i="16"/>
  <c r="AK283" i="13"/>
  <c r="G285" i="16"/>
  <c r="AK282" i="13"/>
  <c r="G284" i="16"/>
  <c r="AK281" i="13"/>
  <c r="G283" i="16"/>
  <c r="AK280" i="13"/>
  <c r="G282" i="16"/>
  <c r="AK279" i="13"/>
  <c r="G281" i="16"/>
  <c r="AK278" i="13"/>
  <c r="G280" i="16"/>
  <c r="AK277" i="13"/>
  <c r="G279" i="16"/>
  <c r="AK276" i="13"/>
  <c r="G278" i="16"/>
  <c r="AK275" i="13"/>
  <c r="G277" i="16"/>
  <c r="AK274" i="13"/>
  <c r="G276" i="16"/>
  <c r="AK273" i="13"/>
  <c r="G275" i="16"/>
  <c r="AK272" i="13"/>
  <c r="G274" i="16"/>
  <c r="AK271" i="13"/>
  <c r="G273" i="16"/>
  <c r="AK270" i="13"/>
  <c r="G272" i="16"/>
  <c r="AK269" i="13"/>
  <c r="G271" i="16"/>
  <c r="AK268" i="13"/>
  <c r="G270" i="16"/>
  <c r="AK267" i="13"/>
  <c r="G269" i="16"/>
  <c r="AK266" i="13"/>
  <c r="G268" i="16"/>
  <c r="AK265" i="13"/>
  <c r="G267" i="16"/>
  <c r="AK264" i="13"/>
  <c r="G266" i="16"/>
  <c r="AK263" i="13"/>
  <c r="G265" i="16"/>
  <c r="AK262" i="13"/>
  <c r="G264" i="16"/>
  <c r="AK261" i="13"/>
  <c r="G263" i="16"/>
  <c r="AK260" i="13"/>
  <c r="G262" i="16"/>
  <c r="AK259" i="13"/>
  <c r="G261" i="16"/>
  <c r="AK258" i="13"/>
  <c r="G260" i="16"/>
  <c r="AK257" i="13"/>
  <c r="G259" i="16"/>
  <c r="AK256" i="13"/>
  <c r="G258" i="16"/>
  <c r="AK255" i="13"/>
  <c r="G257" i="16"/>
  <c r="AK254" i="13"/>
  <c r="G256" i="16"/>
  <c r="AK253" i="13"/>
  <c r="G255" i="16"/>
  <c r="AK252" i="13"/>
  <c r="G254" i="16"/>
  <c r="AK251" i="13"/>
  <c r="G253" i="16"/>
  <c r="AK250" i="13"/>
  <c r="G252" i="16"/>
  <c r="AK249" i="13"/>
  <c r="G251" i="16"/>
  <c r="AK248" i="13"/>
  <c r="G250" i="16"/>
  <c r="AK247" i="13"/>
  <c r="G249" i="16"/>
  <c r="AK246" i="13"/>
  <c r="G248" i="16"/>
  <c r="AK245" i="13"/>
  <c r="G247" i="16"/>
  <c r="AK244" i="13"/>
  <c r="G246" i="16"/>
  <c r="AK243" i="13"/>
  <c r="G245" i="16"/>
  <c r="AK242" i="13"/>
  <c r="G244" i="16"/>
  <c r="AK241" i="13"/>
  <c r="G243" i="16"/>
  <c r="AK240" i="13"/>
  <c r="G242" i="16"/>
  <c r="AK239" i="13"/>
  <c r="G241" i="16"/>
  <c r="AK238" i="13"/>
  <c r="G240" i="16"/>
  <c r="AK237" i="13"/>
  <c r="G239" i="16"/>
  <c r="AK236" i="13"/>
  <c r="G238" i="16"/>
  <c r="AK235" i="13"/>
  <c r="G237" i="16"/>
  <c r="AK234" i="13"/>
  <c r="G236" i="16"/>
  <c r="AK233" i="13"/>
  <c r="G235" i="16"/>
  <c r="AK232" i="13"/>
  <c r="G234" i="16"/>
  <c r="AK231" i="13"/>
  <c r="G233" i="16"/>
  <c r="AK230" i="13"/>
  <c r="G232" i="16"/>
  <c r="AK229" i="13"/>
  <c r="G231" i="16"/>
  <c r="AK228" i="13"/>
  <c r="G230" i="16"/>
  <c r="AK227" i="13"/>
  <c r="G229" i="16"/>
  <c r="AK226" i="13"/>
  <c r="G228" i="16"/>
  <c r="AK225" i="13"/>
  <c r="G227" i="16"/>
  <c r="AK224" i="13"/>
  <c r="G226" i="16"/>
  <c r="AK223" i="13"/>
  <c r="G225" i="16"/>
  <c r="AK222" i="13"/>
  <c r="G224" i="16"/>
  <c r="AK221" i="13"/>
  <c r="G223" i="16"/>
  <c r="AK220" i="13"/>
  <c r="G222" i="16"/>
  <c r="AK219" i="13"/>
  <c r="G221" i="16"/>
  <c r="AK218" i="13"/>
  <c r="G220" i="16"/>
  <c r="AK217" i="13"/>
  <c r="G219" i="16"/>
  <c r="AK216" i="13"/>
  <c r="G218" i="16"/>
  <c r="AK215" i="13"/>
  <c r="G217" i="16"/>
  <c r="AK214" i="13"/>
  <c r="G216" i="16"/>
  <c r="AK213" i="13"/>
  <c r="G215" i="16"/>
  <c r="AK212" i="13"/>
  <c r="G214" i="16"/>
  <c r="AK211" i="13"/>
  <c r="G213" i="16"/>
  <c r="AK210" i="13"/>
  <c r="G212" i="16"/>
  <c r="AK209" i="13"/>
  <c r="G211" i="16"/>
  <c r="AK208" i="13"/>
  <c r="G210" i="16"/>
  <c r="AK207" i="13"/>
  <c r="G209" i="16"/>
  <c r="AK206" i="13"/>
  <c r="G208" i="16"/>
  <c r="AK205" i="13"/>
  <c r="G207" i="16"/>
  <c r="AK204" i="13"/>
  <c r="G206" i="16"/>
  <c r="AK203" i="13"/>
  <c r="G205" i="16"/>
  <c r="AK202" i="13"/>
  <c r="G204" i="16"/>
  <c r="AK201" i="13"/>
  <c r="G203" i="16"/>
  <c r="AK200" i="13"/>
  <c r="G202" i="16"/>
  <c r="AK199" i="13"/>
  <c r="G201" i="16"/>
  <c r="AK198" i="13"/>
  <c r="G200" i="16"/>
  <c r="AK197" i="13"/>
  <c r="G199" i="16"/>
  <c r="AK196" i="13"/>
  <c r="G198" i="16"/>
  <c r="AK195" i="13"/>
  <c r="G197" i="16"/>
  <c r="AK194" i="13"/>
  <c r="G196" i="16"/>
  <c r="AK193" i="13"/>
  <c r="G195" i="16"/>
  <c r="AK192" i="13"/>
  <c r="G194" i="16"/>
  <c r="AK191" i="13"/>
  <c r="G193" i="16"/>
  <c r="AK190" i="13"/>
  <c r="G192" i="16"/>
  <c r="AK189" i="13"/>
  <c r="G191" i="16"/>
  <c r="AK188" i="13"/>
  <c r="G190" i="16"/>
  <c r="AK187" i="13"/>
  <c r="G189" i="16"/>
  <c r="AK186" i="13"/>
  <c r="G188" i="16"/>
  <c r="AK185" i="13"/>
  <c r="G187" i="16"/>
  <c r="AK184" i="13"/>
  <c r="G186" i="16"/>
  <c r="AK183" i="13"/>
  <c r="G185" i="16"/>
  <c r="AK182" i="13"/>
  <c r="G184" i="16"/>
  <c r="AK181" i="13"/>
  <c r="G183" i="16"/>
  <c r="AK180" i="13"/>
  <c r="G182" i="16"/>
  <c r="AK179" i="13"/>
  <c r="G181" i="16"/>
  <c r="AK178" i="13"/>
  <c r="G180" i="16"/>
  <c r="AK177" i="13"/>
  <c r="G179" i="16"/>
  <c r="AK176" i="13"/>
  <c r="G178" i="16"/>
  <c r="AK175" i="13"/>
  <c r="G177" i="16"/>
  <c r="AK174" i="13"/>
  <c r="G176" i="16"/>
  <c r="AK173" i="13"/>
  <c r="G175" i="16"/>
  <c r="AK172" i="13"/>
  <c r="G174" i="16"/>
  <c r="AK171" i="13"/>
  <c r="G173" i="16"/>
  <c r="AK170" i="13"/>
  <c r="G172" i="16"/>
  <c r="AK169" i="13"/>
  <c r="G171" i="16"/>
  <c r="AK168" i="13"/>
  <c r="G170" i="16"/>
  <c r="AK167" i="13"/>
  <c r="G169" i="16"/>
  <c r="AK166" i="13"/>
  <c r="G168" i="16"/>
  <c r="AK165" i="13"/>
  <c r="G167" i="16"/>
  <c r="AK164" i="13"/>
  <c r="G166" i="16"/>
  <c r="AK163" i="13"/>
  <c r="G165" i="16"/>
  <c r="AK162" i="13"/>
  <c r="G164" i="16"/>
  <c r="AK161" i="13"/>
  <c r="G163" i="16"/>
  <c r="AK160" i="13"/>
  <c r="G162" i="16"/>
  <c r="AK159" i="13"/>
  <c r="G161" i="16"/>
  <c r="AK158" i="13"/>
  <c r="G160" i="16"/>
  <c r="AK157" i="13"/>
  <c r="G159" i="16"/>
  <c r="AK156" i="13"/>
  <c r="G158" i="16"/>
  <c r="AK155" i="13"/>
  <c r="G157" i="16"/>
  <c r="AK154" i="13"/>
  <c r="G156" i="16"/>
  <c r="AK153" i="13"/>
  <c r="G155" i="16"/>
  <c r="AK152" i="13"/>
  <c r="G154" i="16"/>
  <c r="AK151" i="13"/>
  <c r="G153" i="16"/>
  <c r="AK150" i="13"/>
  <c r="G152" i="16"/>
  <c r="G151" i="16"/>
  <c r="AK149" i="13"/>
  <c r="AK148" i="13"/>
  <c r="G150" i="16"/>
  <c r="AK147" i="13"/>
  <c r="G149" i="16"/>
  <c r="AK146" i="13"/>
  <c r="G148" i="16"/>
  <c r="AK145" i="13"/>
  <c r="G147" i="16"/>
  <c r="AK144" i="13"/>
  <c r="G146" i="16"/>
  <c r="AK143" i="13"/>
  <c r="G145" i="16"/>
  <c r="AK142" i="13"/>
  <c r="G144" i="16"/>
  <c r="AK141" i="13"/>
  <c r="G143" i="16"/>
  <c r="AK140" i="13"/>
  <c r="G142" i="16"/>
  <c r="AK139" i="13"/>
  <c r="G141" i="16"/>
  <c r="AK138" i="13"/>
  <c r="G140" i="16"/>
  <c r="AK137" i="13"/>
  <c r="G139" i="16"/>
  <c r="AK136" i="13"/>
  <c r="G138" i="16"/>
  <c r="AK135" i="13"/>
  <c r="G137" i="16"/>
  <c r="AK134" i="13"/>
  <c r="G136" i="16"/>
  <c r="AK133" i="13"/>
  <c r="G135" i="16"/>
  <c r="AK132" i="13"/>
  <c r="G134" i="16"/>
  <c r="AK131" i="13"/>
  <c r="G133" i="16"/>
  <c r="AK130" i="13"/>
  <c r="G132" i="16"/>
  <c r="AK129" i="13"/>
  <c r="G131" i="16"/>
  <c r="AK128" i="13"/>
  <c r="G130" i="16"/>
  <c r="AK127" i="13"/>
  <c r="G129" i="16"/>
  <c r="AK126" i="13"/>
  <c r="G128" i="16"/>
  <c r="AK125" i="13"/>
  <c r="G127" i="16"/>
  <c r="AK124" i="13"/>
  <c r="G126" i="16"/>
  <c r="AK123" i="13"/>
  <c r="G125" i="16"/>
  <c r="AK122" i="13"/>
  <c r="G124" i="16"/>
  <c r="AK121" i="13"/>
  <c r="G123" i="16"/>
  <c r="AK120" i="13"/>
  <c r="G122" i="16"/>
  <c r="AK119" i="13"/>
  <c r="G121" i="16"/>
  <c r="AK118" i="13"/>
  <c r="G120" i="16"/>
  <c r="AK117" i="13"/>
  <c r="G119" i="16"/>
  <c r="AK116" i="13"/>
  <c r="G118" i="16"/>
  <c r="AK115" i="13"/>
  <c r="G117" i="16"/>
  <c r="AK114" i="13"/>
  <c r="G116" i="16"/>
  <c r="AK113" i="13"/>
  <c r="G115" i="16"/>
  <c r="AK112" i="13"/>
  <c r="G114" i="16"/>
  <c r="AK111" i="13"/>
  <c r="G113" i="16"/>
  <c r="AK110" i="13"/>
  <c r="G112" i="16"/>
  <c r="AK109" i="13"/>
  <c r="G111" i="16"/>
  <c r="AK108" i="13"/>
  <c r="G110" i="16"/>
  <c r="AK107" i="13"/>
  <c r="G109" i="16"/>
  <c r="AK106" i="13"/>
  <c r="G108" i="16"/>
  <c r="AK105" i="13"/>
  <c r="G107" i="16"/>
  <c r="AK104" i="13"/>
  <c r="G106" i="16"/>
  <c r="AK103" i="13"/>
  <c r="G105" i="16"/>
  <c r="AK102" i="13"/>
  <c r="G104" i="16"/>
  <c r="AK101" i="13"/>
  <c r="G103" i="16"/>
  <c r="G102" i="16"/>
  <c r="AK100" i="13"/>
  <c r="AK99" i="13"/>
  <c r="G101" i="16"/>
  <c r="AK98" i="13"/>
  <c r="G100" i="16"/>
  <c r="AK97" i="13"/>
  <c r="G99" i="16"/>
  <c r="AK96" i="13"/>
  <c r="G98" i="16"/>
  <c r="AK95" i="13"/>
  <c r="G97" i="16"/>
  <c r="AK94" i="13"/>
  <c r="G96" i="16"/>
  <c r="AK93" i="13"/>
  <c r="G95" i="16"/>
  <c r="AK92" i="13"/>
  <c r="G94" i="16"/>
  <c r="AK91" i="13"/>
  <c r="G93" i="16"/>
  <c r="AK90" i="13"/>
  <c r="G92" i="16"/>
  <c r="AK89" i="13"/>
  <c r="G91" i="16"/>
  <c r="AK88" i="13"/>
  <c r="G90" i="16"/>
  <c r="AK87" i="13"/>
  <c r="G89" i="16"/>
  <c r="AK86" i="13"/>
  <c r="G88" i="16"/>
  <c r="AK85" i="13"/>
  <c r="G87" i="16"/>
  <c r="AK84" i="13"/>
  <c r="G86" i="16"/>
  <c r="AK83" i="13"/>
  <c r="G85" i="16"/>
  <c r="AK82" i="13"/>
  <c r="G84" i="16"/>
  <c r="AK81" i="13"/>
  <c r="G83" i="16"/>
  <c r="AK80" i="13"/>
  <c r="G82" i="16"/>
  <c r="AK79" i="13"/>
  <c r="G81" i="16"/>
  <c r="AK78" i="13"/>
  <c r="G80" i="16"/>
  <c r="AK77" i="13"/>
  <c r="G79" i="16"/>
  <c r="AK76" i="13"/>
  <c r="G78" i="16"/>
  <c r="AK75" i="13"/>
  <c r="G77" i="16"/>
  <c r="AK74" i="13"/>
  <c r="G76" i="16"/>
  <c r="AK73" i="13"/>
  <c r="G75" i="16"/>
  <c r="AK72" i="13"/>
  <c r="G74" i="16"/>
  <c r="G73" i="16"/>
  <c r="AK71" i="13"/>
  <c r="G72" i="16"/>
  <c r="AK70" i="13"/>
  <c r="AK69" i="13"/>
  <c r="G71" i="16"/>
  <c r="AK68" i="13"/>
  <c r="G70" i="16"/>
  <c r="AK67" i="13"/>
  <c r="G69" i="16"/>
  <c r="AK66" i="13"/>
  <c r="G68" i="16"/>
  <c r="AK65" i="13"/>
  <c r="G67" i="16"/>
  <c r="AK64" i="13"/>
  <c r="G66" i="16"/>
  <c r="AK63" i="13"/>
  <c r="G65" i="16"/>
  <c r="AK62" i="13"/>
  <c r="G64" i="16"/>
  <c r="AK61" i="13"/>
  <c r="G63" i="16"/>
  <c r="AK60" i="13"/>
  <c r="G62" i="16"/>
  <c r="AK59" i="13"/>
  <c r="G61" i="16"/>
  <c r="AK58" i="13"/>
  <c r="G60" i="16"/>
  <c r="AK57" i="13"/>
  <c r="G59" i="16"/>
  <c r="AK56" i="13"/>
  <c r="G58" i="16"/>
  <c r="AK55" i="13"/>
  <c r="G57" i="16"/>
  <c r="AK54" i="13"/>
  <c r="G56" i="16"/>
  <c r="AK53" i="13"/>
  <c r="G55" i="16"/>
  <c r="AK52" i="13"/>
  <c r="G54" i="16"/>
  <c r="AK51" i="13"/>
  <c r="G53" i="16"/>
  <c r="AK50" i="13"/>
  <c r="G52" i="16"/>
  <c r="AK49" i="13"/>
  <c r="G51" i="16"/>
  <c r="AK48" i="13"/>
  <c r="G50" i="16"/>
  <c r="AK47" i="13"/>
  <c r="G49" i="16"/>
  <c r="AK46" i="13"/>
  <c r="G48" i="16"/>
  <c r="AK45" i="13"/>
  <c r="G47" i="16"/>
  <c r="AK44" i="13"/>
  <c r="G46" i="16"/>
  <c r="AK43" i="13"/>
  <c r="G45" i="16"/>
  <c r="AK42" i="13"/>
  <c r="G44" i="16"/>
  <c r="AK41" i="13"/>
  <c r="G43" i="16"/>
  <c r="AK40" i="13"/>
  <c r="G42" i="16"/>
  <c r="AK39" i="13"/>
  <c r="G41" i="16"/>
  <c r="AK38" i="13"/>
  <c r="G40" i="16"/>
  <c r="AK37" i="13"/>
  <c r="G39" i="16"/>
  <c r="AK36" i="13"/>
  <c r="G38" i="16"/>
  <c r="AK35" i="13"/>
  <c r="G37" i="16"/>
  <c r="AK34" i="13"/>
  <c r="G36" i="16"/>
  <c r="AK33" i="13"/>
  <c r="G35" i="16"/>
  <c r="AK32" i="13"/>
  <c r="G34" i="16"/>
  <c r="AK31" i="13"/>
  <c r="G33" i="16"/>
  <c r="AK30" i="13"/>
  <c r="G32" i="16"/>
  <c r="AK29" i="13"/>
  <c r="G31" i="16"/>
  <c r="AK28" i="13"/>
  <c r="G30" i="16"/>
  <c r="AK27" i="13"/>
  <c r="G29" i="16"/>
  <c r="AK26" i="13"/>
  <c r="G28" i="16"/>
  <c r="AK25" i="13"/>
  <c r="G27" i="16"/>
  <c r="AK24" i="13"/>
  <c r="G26" i="16"/>
  <c r="AK23" i="13"/>
  <c r="G25" i="16"/>
  <c r="AK22" i="13"/>
  <c r="G24" i="16"/>
  <c r="AK21" i="13"/>
  <c r="G23" i="16"/>
  <c r="AK20" i="13"/>
  <c r="G22" i="16"/>
  <c r="AK19" i="13"/>
  <c r="G21" i="16"/>
  <c r="AK18" i="13"/>
  <c r="G20" i="16"/>
  <c r="AK17" i="13"/>
  <c r="G19" i="16"/>
  <c r="AK16" i="13"/>
  <c r="G18" i="16"/>
  <c r="AK15" i="13"/>
  <c r="G17" i="16"/>
  <c r="AK14" i="13"/>
  <c r="G16" i="16"/>
  <c r="AK13" i="13"/>
  <c r="G15" i="16"/>
  <c r="AK12" i="13"/>
  <c r="G14" i="16"/>
  <c r="AK11" i="13"/>
  <c r="G13" i="16"/>
  <c r="AK10" i="13"/>
  <c r="G12" i="16"/>
  <c r="AK9" i="13"/>
  <c r="G11" i="16"/>
  <c r="AK8" i="13"/>
  <c r="G10" i="16"/>
  <c r="AK7" i="13"/>
  <c r="G9" i="16"/>
  <c r="AK6" i="13"/>
  <c r="G8" i="16"/>
  <c r="AK5" i="13"/>
  <c r="G7" i="16"/>
  <c r="AK4" i="13"/>
  <c r="G6" i="16"/>
  <c r="AK3" i="13"/>
  <c r="G5" i="16"/>
  <c r="AK411" i="13"/>
  <c r="AK410" i="13"/>
  <c r="G411" i="16"/>
  <c r="G407" i="16"/>
  <c r="G403" i="16"/>
  <c r="G399" i="16"/>
  <c r="G395" i="16"/>
  <c r="G391" i="16"/>
  <c r="G387" i="16"/>
  <c r="G383" i="16"/>
  <c r="G379" i="16"/>
  <c r="G375" i="16"/>
  <c r="G371" i="16"/>
  <c r="G367" i="16"/>
  <c r="G363" i="16"/>
  <c r="G359" i="16"/>
  <c r="G355" i="16"/>
  <c r="G351" i="16"/>
  <c r="G348" i="16"/>
  <c r="G4" i="16"/>
  <c r="G412" i="16"/>
  <c r="G408" i="16"/>
  <c r="G404" i="16"/>
  <c r="G400" i="16"/>
  <c r="G396" i="16"/>
  <c r="G392" i="16"/>
  <c r="G388" i="16"/>
  <c r="G384" i="16"/>
  <c r="G380" i="16"/>
  <c r="G376" i="16"/>
  <c r="G372" i="16"/>
  <c r="G368" i="16"/>
  <c r="G364" i="16"/>
  <c r="G360" i="16"/>
  <c r="G356" i="16"/>
  <c r="G352" i="16"/>
  <c r="AE409" i="13"/>
  <c r="AG409" i="13" s="1"/>
  <c r="AH409" i="13" s="1"/>
  <c r="AE408" i="13"/>
  <c r="AG408" i="13" s="1"/>
  <c r="AH408" i="13" s="1"/>
  <c r="AE407" i="13"/>
  <c r="AG407" i="13" s="1"/>
  <c r="AH407" i="13" s="1"/>
  <c r="AE406" i="13"/>
  <c r="AG406" i="13" s="1"/>
  <c r="AH406" i="13" s="1"/>
  <c r="AE405" i="13"/>
  <c r="AG405" i="13" s="1"/>
  <c r="AH405" i="13" s="1"/>
  <c r="AE404" i="13"/>
  <c r="AG404" i="13" s="1"/>
  <c r="AH404" i="13" s="1"/>
  <c r="AE403" i="13"/>
  <c r="AG403" i="13" s="1"/>
  <c r="AH403" i="13" s="1"/>
  <c r="AE402" i="13"/>
  <c r="AG402" i="13" s="1"/>
  <c r="AH402" i="13" s="1"/>
  <c r="AE401" i="13"/>
  <c r="AG401" i="13" s="1"/>
  <c r="AH401" i="13" s="1"/>
  <c r="AE400" i="13"/>
  <c r="AG400" i="13" s="1"/>
  <c r="AH400" i="13" s="1"/>
  <c r="AE399" i="13"/>
  <c r="AG399" i="13" s="1"/>
  <c r="AH399" i="13" s="1"/>
  <c r="AG401" i="16" s="1"/>
  <c r="AE398" i="13"/>
  <c r="AG398" i="13" s="1"/>
  <c r="AH398" i="13" s="1"/>
  <c r="AE397" i="13"/>
  <c r="AG397" i="13" s="1"/>
  <c r="AH397" i="13" s="1"/>
  <c r="AE396" i="13"/>
  <c r="AG396" i="13" s="1"/>
  <c r="AH396" i="13" s="1"/>
  <c r="AE395" i="13"/>
  <c r="AG395" i="13" s="1"/>
  <c r="AH395" i="13" s="1"/>
  <c r="AE394" i="13"/>
  <c r="AG394" i="13" s="1"/>
  <c r="AH394" i="13" s="1"/>
  <c r="AE393" i="13"/>
  <c r="AG393" i="13" s="1"/>
  <c r="AH393" i="13" s="1"/>
  <c r="AE392" i="13"/>
  <c r="AG392" i="13" s="1"/>
  <c r="AH392" i="13" s="1"/>
  <c r="AE391" i="13"/>
  <c r="AG391" i="13" s="1"/>
  <c r="AH391" i="13" s="1"/>
  <c r="AE390" i="13"/>
  <c r="AG390" i="13" s="1"/>
  <c r="AH390" i="13" s="1"/>
  <c r="AE389" i="13"/>
  <c r="AG389" i="13" s="1"/>
  <c r="AH389" i="13" s="1"/>
  <c r="AG391" i="16" s="1"/>
  <c r="AE388" i="13"/>
  <c r="AG388" i="13" s="1"/>
  <c r="AH388" i="13" s="1"/>
  <c r="AE387" i="13"/>
  <c r="AG387" i="13" s="1"/>
  <c r="AH387" i="13" s="1"/>
  <c r="AE386" i="13"/>
  <c r="AG386" i="13" s="1"/>
  <c r="AH386" i="13" s="1"/>
  <c r="AE385" i="13"/>
  <c r="AG385" i="13" s="1"/>
  <c r="AH385" i="13" s="1"/>
  <c r="AE384" i="13"/>
  <c r="AG384" i="13" s="1"/>
  <c r="AH384" i="13" s="1"/>
  <c r="AE383" i="13"/>
  <c r="AG383" i="13" s="1"/>
  <c r="AH383" i="13" s="1"/>
  <c r="AE382" i="13"/>
  <c r="AG382" i="13" s="1"/>
  <c r="AH382" i="13" s="1"/>
  <c r="AG384" i="16" s="1"/>
  <c r="AE381" i="13"/>
  <c r="AG381" i="13" s="1"/>
  <c r="AH381" i="13" s="1"/>
  <c r="AE380" i="13"/>
  <c r="AG380" i="13" s="1"/>
  <c r="AH380" i="13" s="1"/>
  <c r="AE379" i="13"/>
  <c r="AG379" i="13" s="1"/>
  <c r="AH379" i="13" s="1"/>
  <c r="AE378" i="13"/>
  <c r="AG378" i="13" s="1"/>
  <c r="AH378" i="13" s="1"/>
  <c r="AE377" i="13"/>
  <c r="AG377" i="13" s="1"/>
  <c r="AH377" i="13" s="1"/>
  <c r="AE376" i="13"/>
  <c r="AG376" i="13" s="1"/>
  <c r="AH376" i="13" s="1"/>
  <c r="AE375" i="13"/>
  <c r="AG375" i="13" s="1"/>
  <c r="AH375" i="13" s="1"/>
  <c r="AE374" i="13"/>
  <c r="AG374" i="13" s="1"/>
  <c r="AH374" i="13" s="1"/>
  <c r="AE373" i="13"/>
  <c r="AG373" i="13" s="1"/>
  <c r="AH373" i="13" s="1"/>
  <c r="AE372" i="13"/>
  <c r="AG372" i="13" s="1"/>
  <c r="AH372" i="13" s="1"/>
  <c r="AE371" i="13"/>
  <c r="AG371" i="13" s="1"/>
  <c r="AH371" i="13" s="1"/>
  <c r="AE370" i="13"/>
  <c r="AG370" i="13" s="1"/>
  <c r="AH370" i="13" s="1"/>
  <c r="AE369" i="13"/>
  <c r="AG369" i="13" s="1"/>
  <c r="AH369" i="13" s="1"/>
  <c r="AE368" i="13"/>
  <c r="AG368" i="13" s="1"/>
  <c r="AH368" i="13" s="1"/>
  <c r="AE367" i="13"/>
  <c r="AG367" i="13" s="1"/>
  <c r="AH367" i="13" s="1"/>
  <c r="AE366" i="13"/>
  <c r="AG366" i="13" s="1"/>
  <c r="AH366" i="13" s="1"/>
  <c r="AE365" i="13"/>
  <c r="AG365" i="13" s="1"/>
  <c r="AH365" i="13" s="1"/>
  <c r="AE364" i="13"/>
  <c r="AG364" i="13" s="1"/>
  <c r="AH364" i="13" s="1"/>
  <c r="AE363" i="13"/>
  <c r="AG363" i="13" s="1"/>
  <c r="AH363" i="13" s="1"/>
  <c r="AE362" i="13"/>
  <c r="AG362" i="13" s="1"/>
  <c r="AH362" i="13" s="1"/>
  <c r="AE361" i="13"/>
  <c r="AG361" i="13" s="1"/>
  <c r="AH361" i="13" s="1"/>
  <c r="AE360" i="13"/>
  <c r="AG360" i="13" s="1"/>
  <c r="AH360" i="13" s="1"/>
  <c r="AE359" i="13"/>
  <c r="AG359" i="13" s="1"/>
  <c r="AH359" i="13" s="1"/>
  <c r="AE358" i="13"/>
  <c r="AG358" i="13" s="1"/>
  <c r="AH358" i="13" s="1"/>
  <c r="AE357" i="13"/>
  <c r="AG357" i="13" s="1"/>
  <c r="AH357" i="13" s="1"/>
  <c r="AE356" i="13"/>
  <c r="AG356" i="13" s="1"/>
  <c r="AH356" i="13" s="1"/>
  <c r="AE355" i="13"/>
  <c r="AG355" i="13" s="1"/>
  <c r="AH355" i="13" s="1"/>
  <c r="AE354" i="13"/>
  <c r="AG354" i="13" s="1"/>
  <c r="AH354" i="13" s="1"/>
  <c r="AE353" i="13"/>
  <c r="AG353" i="13" s="1"/>
  <c r="AH353" i="13" s="1"/>
  <c r="AE352" i="13"/>
  <c r="AG352" i="13" s="1"/>
  <c r="AH352" i="13" s="1"/>
  <c r="AG354" i="16" s="1"/>
  <c r="AE351" i="13"/>
  <c r="AG351" i="13" s="1"/>
  <c r="AH351" i="13" s="1"/>
  <c r="AE350" i="13"/>
  <c r="AG350" i="13" s="1"/>
  <c r="AH350" i="13" s="1"/>
  <c r="AE349" i="13"/>
  <c r="AG349" i="13" s="1"/>
  <c r="AH349" i="13" s="1"/>
  <c r="AE348" i="13"/>
  <c r="AG348" i="13" s="1"/>
  <c r="AH348" i="13" s="1"/>
  <c r="AE347" i="13"/>
  <c r="AG347" i="13" s="1"/>
  <c r="AH347" i="13" s="1"/>
  <c r="AG349" i="16" s="1"/>
  <c r="AE346" i="13"/>
  <c r="AG346" i="13" s="1"/>
  <c r="AH346" i="13" s="1"/>
  <c r="AE345" i="13"/>
  <c r="AG345" i="13" s="1"/>
  <c r="AH345" i="13" s="1"/>
  <c r="AE344" i="13"/>
  <c r="AG344" i="13" s="1"/>
  <c r="AH344" i="13" s="1"/>
  <c r="AG346" i="16" s="1"/>
  <c r="E346" i="16"/>
  <c r="AE343" i="13"/>
  <c r="AG343" i="13" s="1"/>
  <c r="AH343" i="13" s="1"/>
  <c r="AG345" i="16" s="1"/>
  <c r="E345" i="16"/>
  <c r="AE342" i="13"/>
  <c r="AG342" i="13" s="1"/>
  <c r="AH342" i="13" s="1"/>
  <c r="E344" i="16"/>
  <c r="AE341" i="13"/>
  <c r="AG341" i="13" s="1"/>
  <c r="AH341" i="13" s="1"/>
  <c r="E343" i="16"/>
  <c r="AE340" i="13"/>
  <c r="AG340" i="13" s="1"/>
  <c r="AH340" i="13" s="1"/>
  <c r="E342" i="16"/>
  <c r="AE339" i="13"/>
  <c r="AG339" i="13" s="1"/>
  <c r="AH339" i="13" s="1"/>
  <c r="AG341" i="16" s="1"/>
  <c r="E341" i="16"/>
  <c r="AE338" i="13"/>
  <c r="AG338" i="13" s="1"/>
  <c r="AH338" i="13" s="1"/>
  <c r="E340" i="16"/>
  <c r="AE337" i="13"/>
  <c r="AG337" i="13" s="1"/>
  <c r="AH337" i="13" s="1"/>
  <c r="E339" i="16"/>
  <c r="AE336" i="13"/>
  <c r="AG336" i="13" s="1"/>
  <c r="AH336" i="13" s="1"/>
  <c r="E338" i="16"/>
  <c r="AE335" i="13"/>
  <c r="AG335" i="13" s="1"/>
  <c r="AH335" i="13" s="1"/>
  <c r="E337" i="16"/>
  <c r="AE334" i="13"/>
  <c r="AG334" i="13" s="1"/>
  <c r="AH334" i="13" s="1"/>
  <c r="E336" i="16"/>
  <c r="AE333" i="13"/>
  <c r="AG333" i="13" s="1"/>
  <c r="AH333" i="13" s="1"/>
  <c r="E335" i="16"/>
  <c r="AE332" i="13"/>
  <c r="AG332" i="13" s="1"/>
  <c r="AH332" i="13" s="1"/>
  <c r="E334" i="16"/>
  <c r="AE331" i="13"/>
  <c r="AG331" i="13" s="1"/>
  <c r="AH331" i="13" s="1"/>
  <c r="E333" i="16"/>
  <c r="AE330" i="13"/>
  <c r="AG330" i="13" s="1"/>
  <c r="AH330" i="13" s="1"/>
  <c r="E332" i="16"/>
  <c r="AE329" i="13"/>
  <c r="AG329" i="13" s="1"/>
  <c r="AH329" i="13" s="1"/>
  <c r="E331" i="16"/>
  <c r="AE328" i="13"/>
  <c r="AG328" i="13" s="1"/>
  <c r="AH328" i="13" s="1"/>
  <c r="E330" i="16"/>
  <c r="AE327" i="13"/>
  <c r="AG327" i="13" s="1"/>
  <c r="AH327" i="13" s="1"/>
  <c r="AG329" i="16" s="1"/>
  <c r="E329" i="16"/>
  <c r="AE326" i="13"/>
  <c r="AG326" i="13" s="1"/>
  <c r="AH326" i="13" s="1"/>
  <c r="E328" i="16"/>
  <c r="AE325" i="13"/>
  <c r="AG325" i="13" s="1"/>
  <c r="AH325" i="13" s="1"/>
  <c r="E327" i="16"/>
  <c r="AE324" i="13"/>
  <c r="AG324" i="13" s="1"/>
  <c r="AH324" i="13" s="1"/>
  <c r="E326" i="16"/>
  <c r="AE323" i="13"/>
  <c r="AG323" i="13" s="1"/>
  <c r="AH323" i="13" s="1"/>
  <c r="E325" i="16"/>
  <c r="AE322" i="13"/>
  <c r="AG322" i="13" s="1"/>
  <c r="AH322" i="13" s="1"/>
  <c r="E324" i="16"/>
  <c r="AE321" i="13"/>
  <c r="AG321" i="13" s="1"/>
  <c r="AH321" i="13" s="1"/>
  <c r="E323" i="16"/>
  <c r="AE320" i="13"/>
  <c r="AG320" i="13" s="1"/>
  <c r="AH320" i="13" s="1"/>
  <c r="E322" i="16"/>
  <c r="AE319" i="13"/>
  <c r="AG319" i="13" s="1"/>
  <c r="AH319" i="13" s="1"/>
  <c r="E321" i="16"/>
  <c r="AE318" i="13"/>
  <c r="AG318" i="13" s="1"/>
  <c r="AH318" i="13" s="1"/>
  <c r="E320" i="16"/>
  <c r="AE316" i="13"/>
  <c r="AG316" i="13" s="1"/>
  <c r="AH316" i="13" s="1"/>
  <c r="AG318" i="16" s="1"/>
  <c r="E318" i="16"/>
  <c r="AE315" i="13"/>
  <c r="AG315" i="13" s="1"/>
  <c r="AH315" i="13" s="1"/>
  <c r="E317" i="16"/>
  <c r="AE314" i="13"/>
  <c r="AG314" i="13" s="1"/>
  <c r="AH314" i="13" s="1"/>
  <c r="AG316" i="16" s="1"/>
  <c r="E316" i="16"/>
  <c r="AE313" i="13"/>
  <c r="AG313" i="13" s="1"/>
  <c r="AH313" i="13" s="1"/>
  <c r="E315" i="16"/>
  <c r="AE311" i="13"/>
  <c r="AG311" i="13" s="1"/>
  <c r="AH311" i="13" s="1"/>
  <c r="E313" i="16"/>
  <c r="AE310" i="13"/>
  <c r="AG310" i="13" s="1"/>
  <c r="AH310" i="13" s="1"/>
  <c r="E312" i="16"/>
  <c r="AE309" i="13"/>
  <c r="AG309" i="13" s="1"/>
  <c r="AH309" i="13" s="1"/>
  <c r="AG311" i="16" s="1"/>
  <c r="E311" i="16"/>
  <c r="AE308" i="13"/>
  <c r="AG308" i="13" s="1"/>
  <c r="AH308" i="13" s="1"/>
  <c r="E310" i="16"/>
  <c r="AE307" i="13"/>
  <c r="AG307" i="13" s="1"/>
  <c r="AH307" i="13" s="1"/>
  <c r="E309" i="16"/>
  <c r="AE306" i="13"/>
  <c r="AG306" i="13" s="1"/>
  <c r="AH306" i="13" s="1"/>
  <c r="E308" i="16"/>
  <c r="AE305" i="13"/>
  <c r="AG305" i="13" s="1"/>
  <c r="AH305" i="13" s="1"/>
  <c r="E307" i="16"/>
  <c r="AE304" i="13"/>
  <c r="AG304" i="13" s="1"/>
  <c r="AH304" i="13" s="1"/>
  <c r="E306" i="16"/>
  <c r="AE303" i="13"/>
  <c r="AG303" i="13" s="1"/>
  <c r="AH303" i="13" s="1"/>
  <c r="AG305" i="16" s="1"/>
  <c r="E305" i="16"/>
  <c r="AE302" i="13"/>
  <c r="AG302" i="13" s="1"/>
  <c r="AH302" i="13" s="1"/>
  <c r="E304" i="16"/>
  <c r="AE301" i="13"/>
  <c r="AG301" i="13" s="1"/>
  <c r="AH301" i="13" s="1"/>
  <c r="AG303" i="16" s="1"/>
  <c r="E303" i="16"/>
  <c r="AE300" i="13"/>
  <c r="AG300" i="13" s="1"/>
  <c r="AH300" i="13" s="1"/>
  <c r="E302" i="16"/>
  <c r="AE299" i="13"/>
  <c r="AG299" i="13" s="1"/>
  <c r="AH299" i="13" s="1"/>
  <c r="E301" i="16"/>
  <c r="AE298" i="13"/>
  <c r="AG298" i="13" s="1"/>
  <c r="AH298" i="13" s="1"/>
  <c r="AG300" i="16" s="1"/>
  <c r="E300" i="16"/>
  <c r="AE297" i="13"/>
  <c r="AG297" i="13" s="1"/>
  <c r="AH297" i="13" s="1"/>
  <c r="E299" i="16"/>
  <c r="AE296" i="13"/>
  <c r="AG296" i="13" s="1"/>
  <c r="AH296" i="13" s="1"/>
  <c r="AG298" i="16" s="1"/>
  <c r="E298" i="16"/>
  <c r="AE295" i="13"/>
  <c r="AG295" i="13" s="1"/>
  <c r="AH295" i="13" s="1"/>
  <c r="E297" i="16"/>
  <c r="AE294" i="13"/>
  <c r="AG294" i="13" s="1"/>
  <c r="AH294" i="13" s="1"/>
  <c r="E296" i="16"/>
  <c r="AE293" i="13"/>
  <c r="AG293" i="13" s="1"/>
  <c r="AH293" i="13" s="1"/>
  <c r="E295" i="16"/>
  <c r="AE292" i="13"/>
  <c r="AG292" i="13" s="1"/>
  <c r="AH292" i="13" s="1"/>
  <c r="AG294" i="16" s="1"/>
  <c r="E294" i="16"/>
  <c r="AE291" i="13"/>
  <c r="AG291" i="13" s="1"/>
  <c r="AH291" i="13" s="1"/>
  <c r="E293" i="16"/>
  <c r="AE290" i="13"/>
  <c r="AG290" i="13" s="1"/>
  <c r="AH290" i="13" s="1"/>
  <c r="E292" i="16"/>
  <c r="AE289" i="13"/>
  <c r="AG289" i="13" s="1"/>
  <c r="AH289" i="13" s="1"/>
  <c r="E291" i="16"/>
  <c r="AE288" i="13"/>
  <c r="AG288" i="13" s="1"/>
  <c r="AH288" i="13" s="1"/>
  <c r="E290" i="16"/>
  <c r="AE287" i="13"/>
  <c r="AG287" i="13" s="1"/>
  <c r="AH287" i="13" s="1"/>
  <c r="E289" i="16"/>
  <c r="AE286" i="13"/>
  <c r="AG286" i="13" s="1"/>
  <c r="AH286" i="13" s="1"/>
  <c r="E288" i="16"/>
  <c r="AE285" i="13"/>
  <c r="AG285" i="13" s="1"/>
  <c r="AH285" i="13" s="1"/>
  <c r="E287" i="16"/>
  <c r="AE284" i="13"/>
  <c r="AG284" i="13" s="1"/>
  <c r="AH284" i="13" s="1"/>
  <c r="E286" i="16"/>
  <c r="AE283" i="13"/>
  <c r="AG283" i="13" s="1"/>
  <c r="AH283" i="13" s="1"/>
  <c r="AG285" i="16" s="1"/>
  <c r="E285" i="16"/>
  <c r="AE282" i="13"/>
  <c r="AG282" i="13" s="1"/>
  <c r="AH282" i="13" s="1"/>
  <c r="E284" i="16"/>
  <c r="AE281" i="13"/>
  <c r="AG281" i="13" s="1"/>
  <c r="AH281" i="13" s="1"/>
  <c r="E283" i="16"/>
  <c r="AE280" i="13"/>
  <c r="AG280" i="13" s="1"/>
  <c r="AH280" i="13" s="1"/>
  <c r="AG282" i="16" s="1"/>
  <c r="E282" i="16"/>
  <c r="AE279" i="13"/>
  <c r="AG279" i="13" s="1"/>
  <c r="AH279" i="13" s="1"/>
  <c r="E281" i="16"/>
  <c r="AE278" i="13"/>
  <c r="AG278" i="13" s="1"/>
  <c r="AH278" i="13" s="1"/>
  <c r="E280" i="16"/>
  <c r="AE277" i="13"/>
  <c r="AG277" i="13" s="1"/>
  <c r="AH277" i="13" s="1"/>
  <c r="E279" i="16"/>
  <c r="AE276" i="13"/>
  <c r="AG276" i="13" s="1"/>
  <c r="AH276" i="13" s="1"/>
  <c r="E278" i="16"/>
  <c r="AE275" i="13"/>
  <c r="AG275" i="13" s="1"/>
  <c r="AH275" i="13" s="1"/>
  <c r="E277" i="16"/>
  <c r="AE274" i="13"/>
  <c r="AG274" i="13" s="1"/>
  <c r="AH274" i="13" s="1"/>
  <c r="AG276" i="16" s="1"/>
  <c r="E276" i="16"/>
  <c r="AE273" i="13"/>
  <c r="AG273" i="13" s="1"/>
  <c r="AH273" i="13" s="1"/>
  <c r="E275" i="16"/>
  <c r="AE272" i="13"/>
  <c r="AG272" i="13" s="1"/>
  <c r="AH272" i="13" s="1"/>
  <c r="E274" i="16"/>
  <c r="AE271" i="13"/>
  <c r="AG271" i="13" s="1"/>
  <c r="AH271" i="13" s="1"/>
  <c r="E273" i="16"/>
  <c r="AE270" i="13"/>
  <c r="AG270" i="13" s="1"/>
  <c r="AH270" i="13" s="1"/>
  <c r="E272" i="16"/>
  <c r="AE269" i="13"/>
  <c r="AG269" i="13" s="1"/>
  <c r="AH269" i="13" s="1"/>
  <c r="E271" i="16"/>
  <c r="AE268" i="13"/>
  <c r="AG268" i="13" s="1"/>
  <c r="AH268" i="13" s="1"/>
  <c r="E270" i="16"/>
  <c r="AE267" i="13"/>
  <c r="AG267" i="13" s="1"/>
  <c r="AH267" i="13" s="1"/>
  <c r="E269" i="16"/>
  <c r="AE266" i="13"/>
  <c r="AG266" i="13" s="1"/>
  <c r="AH266" i="13" s="1"/>
  <c r="AG268" i="16" s="1"/>
  <c r="E268" i="16"/>
  <c r="AE265" i="13"/>
  <c r="AG265" i="13" s="1"/>
  <c r="AH265" i="13" s="1"/>
  <c r="E267" i="16"/>
  <c r="AE264" i="13"/>
  <c r="AG264" i="13" s="1"/>
  <c r="AH264" i="13" s="1"/>
  <c r="E266" i="16"/>
  <c r="AE263" i="13"/>
  <c r="AG263" i="13" s="1"/>
  <c r="AH263" i="13" s="1"/>
  <c r="E265" i="16"/>
  <c r="AE262" i="13"/>
  <c r="AG262" i="13" s="1"/>
  <c r="AH262" i="13" s="1"/>
  <c r="E264" i="16"/>
  <c r="AE261" i="13"/>
  <c r="AG261" i="13" s="1"/>
  <c r="AH261" i="13" s="1"/>
  <c r="AG263" i="16" s="1"/>
  <c r="E263" i="16"/>
  <c r="AE260" i="13"/>
  <c r="AG260" i="13" s="1"/>
  <c r="AH260" i="13" s="1"/>
  <c r="AG262" i="16" s="1"/>
  <c r="E262" i="16"/>
  <c r="AE259" i="13"/>
  <c r="AG259" i="13" s="1"/>
  <c r="AH259" i="13" s="1"/>
  <c r="E261" i="16"/>
  <c r="AE258" i="13"/>
  <c r="AG258" i="13" s="1"/>
  <c r="AH258" i="13" s="1"/>
  <c r="E260" i="16"/>
  <c r="AE257" i="13"/>
  <c r="AG257" i="13" s="1"/>
  <c r="AH257" i="13" s="1"/>
  <c r="AG259" i="16" s="1"/>
  <c r="E259" i="16"/>
  <c r="AE256" i="13"/>
  <c r="AG256" i="13" s="1"/>
  <c r="AH256" i="13" s="1"/>
  <c r="E258" i="16"/>
  <c r="AE255" i="13"/>
  <c r="AG255" i="13" s="1"/>
  <c r="AH255" i="13" s="1"/>
  <c r="AG257" i="16" s="1"/>
  <c r="E257" i="16"/>
  <c r="AE254" i="13"/>
  <c r="AG254" i="13" s="1"/>
  <c r="AH254" i="13" s="1"/>
  <c r="E256" i="16"/>
  <c r="AE253" i="13"/>
  <c r="AG253" i="13" s="1"/>
  <c r="AH253" i="13" s="1"/>
  <c r="E255" i="16"/>
  <c r="AE252" i="13"/>
  <c r="AG252" i="13" s="1"/>
  <c r="AH252" i="13" s="1"/>
  <c r="E254" i="16"/>
  <c r="AE251" i="13"/>
  <c r="AG251" i="13" s="1"/>
  <c r="AH251" i="13" s="1"/>
  <c r="E253" i="16"/>
  <c r="AE250" i="13"/>
  <c r="AG250" i="13" s="1"/>
  <c r="AH250" i="13" s="1"/>
  <c r="E252" i="16"/>
  <c r="AE249" i="13"/>
  <c r="AG249" i="13" s="1"/>
  <c r="AH249" i="13" s="1"/>
  <c r="E251" i="16"/>
  <c r="AE248" i="13"/>
  <c r="AG248" i="13" s="1"/>
  <c r="AH248" i="13" s="1"/>
  <c r="E250" i="16"/>
  <c r="AE247" i="13"/>
  <c r="AG247" i="13" s="1"/>
  <c r="AH247" i="13" s="1"/>
  <c r="E249" i="16"/>
  <c r="AE246" i="13"/>
  <c r="AG246" i="13" s="1"/>
  <c r="AH246" i="13" s="1"/>
  <c r="E248" i="16"/>
  <c r="AE245" i="13"/>
  <c r="AG245" i="13" s="1"/>
  <c r="AH245" i="13" s="1"/>
  <c r="AG247" i="16" s="1"/>
  <c r="E247" i="16"/>
  <c r="AE244" i="13"/>
  <c r="AG244" i="13" s="1"/>
  <c r="AH244" i="13" s="1"/>
  <c r="AG246" i="16" s="1"/>
  <c r="E246" i="16"/>
  <c r="AE243" i="13"/>
  <c r="AG243" i="13" s="1"/>
  <c r="AH243" i="13" s="1"/>
  <c r="E245" i="16"/>
  <c r="AE242" i="13"/>
  <c r="AG242" i="13" s="1"/>
  <c r="AH242" i="13" s="1"/>
  <c r="E244" i="16"/>
  <c r="AE241" i="13"/>
  <c r="AG241" i="13" s="1"/>
  <c r="AH241" i="13" s="1"/>
  <c r="E243" i="16"/>
  <c r="AE240" i="13"/>
  <c r="AG240" i="13" s="1"/>
  <c r="AH240" i="13" s="1"/>
  <c r="E242" i="16"/>
  <c r="AE239" i="13"/>
  <c r="AG239" i="13" s="1"/>
  <c r="AH239" i="13" s="1"/>
  <c r="E241" i="16"/>
  <c r="AE238" i="13"/>
  <c r="AG238" i="13" s="1"/>
  <c r="AH238" i="13" s="1"/>
  <c r="E240" i="16"/>
  <c r="AE237" i="13"/>
  <c r="AG237" i="13" s="1"/>
  <c r="AH237" i="13" s="1"/>
  <c r="E239" i="16"/>
  <c r="AE236" i="13"/>
  <c r="AG236" i="13" s="1"/>
  <c r="AH236" i="13" s="1"/>
  <c r="E238" i="16"/>
  <c r="AE235" i="13"/>
  <c r="AG235" i="13" s="1"/>
  <c r="AH235" i="13" s="1"/>
  <c r="E237" i="16"/>
  <c r="AE234" i="13"/>
  <c r="AG234" i="13" s="1"/>
  <c r="AH234" i="13" s="1"/>
  <c r="E236" i="16"/>
  <c r="AE233" i="13"/>
  <c r="AG233" i="13" s="1"/>
  <c r="AH233" i="13" s="1"/>
  <c r="E235" i="16"/>
  <c r="AE232" i="13"/>
  <c r="AG232" i="13" s="1"/>
  <c r="AH232" i="13" s="1"/>
  <c r="E234" i="16"/>
  <c r="AE231" i="13"/>
  <c r="AG231" i="13" s="1"/>
  <c r="AH231" i="13" s="1"/>
  <c r="E233" i="16"/>
  <c r="AE230" i="13"/>
  <c r="AG230" i="13" s="1"/>
  <c r="AH230" i="13" s="1"/>
  <c r="E232" i="16"/>
  <c r="AE229" i="13"/>
  <c r="AG229" i="13" s="1"/>
  <c r="AH229" i="13" s="1"/>
  <c r="E231" i="16"/>
  <c r="AE228" i="13"/>
  <c r="AG228" i="13" s="1"/>
  <c r="AH228" i="13" s="1"/>
  <c r="E230" i="16"/>
  <c r="AE227" i="13"/>
  <c r="AG227" i="13" s="1"/>
  <c r="AH227" i="13" s="1"/>
  <c r="E229" i="16"/>
  <c r="AE226" i="13"/>
  <c r="AG226" i="13" s="1"/>
  <c r="AH226" i="13" s="1"/>
  <c r="E228" i="16"/>
  <c r="AE225" i="13"/>
  <c r="AG225" i="13" s="1"/>
  <c r="AH225" i="13" s="1"/>
  <c r="E227" i="16"/>
  <c r="AE224" i="13"/>
  <c r="AG224" i="13" s="1"/>
  <c r="AH224" i="13" s="1"/>
  <c r="E226" i="16"/>
  <c r="AE223" i="13"/>
  <c r="AG223" i="13" s="1"/>
  <c r="AH223" i="13" s="1"/>
  <c r="E225" i="16"/>
  <c r="AE222" i="13"/>
  <c r="AG222" i="13" s="1"/>
  <c r="AH222" i="13" s="1"/>
  <c r="E224" i="16"/>
  <c r="AE221" i="13"/>
  <c r="AG221" i="13" s="1"/>
  <c r="AH221" i="13" s="1"/>
  <c r="E223" i="16"/>
  <c r="AE220" i="13"/>
  <c r="AG220" i="13" s="1"/>
  <c r="AH220" i="13" s="1"/>
  <c r="E222" i="16"/>
  <c r="AE219" i="13"/>
  <c r="AG219" i="13" s="1"/>
  <c r="AH219" i="13" s="1"/>
  <c r="E221" i="16"/>
  <c r="AE218" i="13"/>
  <c r="AG218" i="13" s="1"/>
  <c r="AH218" i="13" s="1"/>
  <c r="E220" i="16"/>
  <c r="AE217" i="13"/>
  <c r="AG217" i="13" s="1"/>
  <c r="AH217" i="13" s="1"/>
  <c r="E219" i="16"/>
  <c r="AE216" i="13"/>
  <c r="AG216" i="13" s="1"/>
  <c r="AH216" i="13" s="1"/>
  <c r="E218" i="16"/>
  <c r="AE215" i="13"/>
  <c r="AG215" i="13" s="1"/>
  <c r="AH215" i="13" s="1"/>
  <c r="AG217" i="16" s="1"/>
  <c r="E217" i="16"/>
  <c r="AE214" i="13"/>
  <c r="AG214" i="13" s="1"/>
  <c r="AH214" i="13" s="1"/>
  <c r="E216" i="16"/>
  <c r="AE213" i="13"/>
  <c r="AG213" i="13" s="1"/>
  <c r="AH213" i="13" s="1"/>
  <c r="E215" i="16"/>
  <c r="AE212" i="13"/>
  <c r="AG212" i="13" s="1"/>
  <c r="AH212" i="13" s="1"/>
  <c r="AG214" i="16" s="1"/>
  <c r="E214" i="16"/>
  <c r="AE211" i="13"/>
  <c r="AG211" i="13" s="1"/>
  <c r="AH211" i="13" s="1"/>
  <c r="E213" i="16"/>
  <c r="AE210" i="13"/>
  <c r="AG210" i="13" s="1"/>
  <c r="AH210" i="13" s="1"/>
  <c r="AG212" i="16" s="1"/>
  <c r="E212" i="16"/>
  <c r="AE209" i="13"/>
  <c r="AG209" i="13" s="1"/>
  <c r="AH209" i="13" s="1"/>
  <c r="E211" i="16"/>
  <c r="AE208" i="13"/>
  <c r="AG208" i="13" s="1"/>
  <c r="AH208" i="13" s="1"/>
  <c r="E210" i="16"/>
  <c r="AE207" i="13"/>
  <c r="AG207" i="13" s="1"/>
  <c r="AH207" i="13" s="1"/>
  <c r="AG209" i="16" s="1"/>
  <c r="E209" i="16"/>
  <c r="AE206" i="13"/>
  <c r="AG206" i="13" s="1"/>
  <c r="AH206" i="13" s="1"/>
  <c r="AG208" i="16" s="1"/>
  <c r="E208" i="16"/>
  <c r="AE205" i="13"/>
  <c r="AG205" i="13" s="1"/>
  <c r="AH205" i="13" s="1"/>
  <c r="AG207" i="16" s="1"/>
  <c r="E207" i="16"/>
  <c r="AE204" i="13"/>
  <c r="AG204" i="13" s="1"/>
  <c r="AH204" i="13" s="1"/>
  <c r="AG206" i="16" s="1"/>
  <c r="E206" i="16"/>
  <c r="AE203" i="13"/>
  <c r="AG203" i="13" s="1"/>
  <c r="AH203" i="13" s="1"/>
  <c r="E205" i="16"/>
  <c r="AE202" i="13"/>
  <c r="AG202" i="13" s="1"/>
  <c r="AH202" i="13" s="1"/>
  <c r="E204" i="16"/>
  <c r="AE201" i="13"/>
  <c r="AG201" i="13" s="1"/>
  <c r="AH201" i="13" s="1"/>
  <c r="E203" i="16"/>
  <c r="AE200" i="13"/>
  <c r="AG200" i="13" s="1"/>
  <c r="AH200" i="13" s="1"/>
  <c r="E202" i="16"/>
  <c r="AE199" i="13"/>
  <c r="AG199" i="13" s="1"/>
  <c r="AH199" i="13" s="1"/>
  <c r="E201" i="16"/>
  <c r="AE198" i="13"/>
  <c r="AG198" i="13" s="1"/>
  <c r="AH198" i="13" s="1"/>
  <c r="E200" i="16"/>
  <c r="AE197" i="13"/>
  <c r="AG197" i="13" s="1"/>
  <c r="AH197" i="13" s="1"/>
  <c r="E199" i="16"/>
  <c r="AE196" i="13"/>
  <c r="AG196" i="13" s="1"/>
  <c r="AH196" i="13" s="1"/>
  <c r="E198" i="16"/>
  <c r="AE195" i="13"/>
  <c r="AG195" i="13" s="1"/>
  <c r="AH195" i="13" s="1"/>
  <c r="E197" i="16"/>
  <c r="AE194" i="13"/>
  <c r="AG194" i="13" s="1"/>
  <c r="AH194" i="13" s="1"/>
  <c r="AG196" i="16" s="1"/>
  <c r="E196" i="16"/>
  <c r="AE193" i="13"/>
  <c r="AG193" i="13" s="1"/>
  <c r="AH193" i="13" s="1"/>
  <c r="E195" i="16"/>
  <c r="AE192" i="13"/>
  <c r="AG192" i="13" s="1"/>
  <c r="AH192" i="13" s="1"/>
  <c r="E194" i="16"/>
  <c r="AE191" i="13"/>
  <c r="AG191" i="13" s="1"/>
  <c r="AH191" i="13" s="1"/>
  <c r="E193" i="16"/>
  <c r="AE193" i="16" s="1"/>
  <c r="AE190" i="13"/>
  <c r="AG190" i="13" s="1"/>
  <c r="AH190" i="13" s="1"/>
  <c r="E192" i="16"/>
  <c r="AE189" i="13"/>
  <c r="AG189" i="13" s="1"/>
  <c r="AH189" i="13" s="1"/>
  <c r="E191" i="16"/>
  <c r="AE191" i="16" s="1"/>
  <c r="AE188" i="13"/>
  <c r="AG188" i="13" s="1"/>
  <c r="AH188" i="13" s="1"/>
  <c r="E190" i="16"/>
  <c r="AE187" i="13"/>
  <c r="AG187" i="13" s="1"/>
  <c r="AH187" i="13" s="1"/>
  <c r="E189" i="16"/>
  <c r="AE186" i="13"/>
  <c r="AG186" i="13" s="1"/>
  <c r="AH186" i="13" s="1"/>
  <c r="AG188" i="16" s="1"/>
  <c r="E188" i="16"/>
  <c r="AE185" i="13"/>
  <c r="AG185" i="13" s="1"/>
  <c r="AH185" i="13" s="1"/>
  <c r="E187" i="16"/>
  <c r="AE184" i="13"/>
  <c r="AG184" i="13" s="1"/>
  <c r="AH184" i="13" s="1"/>
  <c r="E186" i="16"/>
  <c r="AE183" i="13"/>
  <c r="AG183" i="13" s="1"/>
  <c r="AH183" i="13" s="1"/>
  <c r="E185" i="16"/>
  <c r="AE185" i="16" s="1"/>
  <c r="AE182" i="13"/>
  <c r="AG182" i="13" s="1"/>
  <c r="AH182" i="13" s="1"/>
  <c r="E184" i="16"/>
  <c r="AE181" i="13"/>
  <c r="AG181" i="13" s="1"/>
  <c r="AH181" i="13" s="1"/>
  <c r="E183" i="16"/>
  <c r="AE183" i="16" s="1"/>
  <c r="AE180" i="13"/>
  <c r="AG180" i="13" s="1"/>
  <c r="AH180" i="13" s="1"/>
  <c r="AG182" i="16" s="1"/>
  <c r="E182" i="16"/>
  <c r="AE179" i="13"/>
  <c r="AG179" i="13" s="1"/>
  <c r="AH179" i="13" s="1"/>
  <c r="E181" i="16"/>
  <c r="AE178" i="13"/>
  <c r="AG178" i="13" s="1"/>
  <c r="AH178" i="13" s="1"/>
  <c r="E180" i="16"/>
  <c r="AE177" i="13"/>
  <c r="AG177" i="13" s="1"/>
  <c r="AH177" i="13" s="1"/>
  <c r="E179" i="16"/>
  <c r="AE176" i="13"/>
  <c r="AG176" i="13" s="1"/>
  <c r="AH176" i="13" s="1"/>
  <c r="E178" i="16"/>
  <c r="AE175" i="13"/>
  <c r="AG175" i="13" s="1"/>
  <c r="AH175" i="13" s="1"/>
  <c r="E177" i="16"/>
  <c r="AE177" i="16" s="1"/>
  <c r="AE174" i="13"/>
  <c r="AG174" i="13" s="1"/>
  <c r="AH174" i="13" s="1"/>
  <c r="E176" i="16"/>
  <c r="AE173" i="13"/>
  <c r="AG173" i="13" s="1"/>
  <c r="AH173" i="13" s="1"/>
  <c r="E175" i="16"/>
  <c r="AE175" i="16" s="1"/>
  <c r="AE172" i="13"/>
  <c r="AG172" i="13" s="1"/>
  <c r="AH172" i="13" s="1"/>
  <c r="E174" i="16"/>
  <c r="AE171" i="13"/>
  <c r="AG171" i="13" s="1"/>
  <c r="AH171" i="13" s="1"/>
  <c r="E173" i="16"/>
  <c r="AE170" i="13"/>
  <c r="AG170" i="13" s="1"/>
  <c r="AH170" i="13" s="1"/>
  <c r="E172" i="16"/>
  <c r="AE169" i="13"/>
  <c r="AG169" i="13" s="1"/>
  <c r="AH169" i="13" s="1"/>
  <c r="E171" i="16"/>
  <c r="AE168" i="13"/>
  <c r="AG168" i="13" s="1"/>
  <c r="AH168" i="13" s="1"/>
  <c r="E170" i="16"/>
  <c r="AE167" i="13"/>
  <c r="AG167" i="13" s="1"/>
  <c r="AH167" i="13" s="1"/>
  <c r="E169" i="16"/>
  <c r="AE169" i="16" s="1"/>
  <c r="AE166" i="13"/>
  <c r="AG166" i="13" s="1"/>
  <c r="AH166" i="13" s="1"/>
  <c r="E168" i="16"/>
  <c r="AE165" i="13"/>
  <c r="AG165" i="13" s="1"/>
  <c r="AH165" i="13" s="1"/>
  <c r="E167" i="16"/>
  <c r="AE167" i="16" s="1"/>
  <c r="AE164" i="13"/>
  <c r="AG164" i="13" s="1"/>
  <c r="AH164" i="13" s="1"/>
  <c r="AG166" i="16" s="1"/>
  <c r="E166" i="16"/>
  <c r="AE163" i="13"/>
  <c r="AG163" i="13" s="1"/>
  <c r="AH163" i="13" s="1"/>
  <c r="E165" i="16"/>
  <c r="AE165" i="16" s="1"/>
  <c r="AE162" i="13"/>
  <c r="AG162" i="13" s="1"/>
  <c r="AH162" i="13" s="1"/>
  <c r="E164" i="16"/>
  <c r="AE161" i="13"/>
  <c r="AG161" i="13" s="1"/>
  <c r="AH161" i="13" s="1"/>
  <c r="AG163" i="16" s="1"/>
  <c r="E163" i="16"/>
  <c r="AE163" i="16" s="1"/>
  <c r="AE160" i="13"/>
  <c r="AG160" i="13" s="1"/>
  <c r="AH160" i="13" s="1"/>
  <c r="E162" i="16"/>
  <c r="AE159" i="13"/>
  <c r="AG159" i="13" s="1"/>
  <c r="AH159" i="13" s="1"/>
  <c r="E161" i="16"/>
  <c r="AE161" i="16" s="1"/>
  <c r="AE158" i="13"/>
  <c r="AG158" i="13" s="1"/>
  <c r="AH158" i="13" s="1"/>
  <c r="E160" i="16"/>
  <c r="AE157" i="13"/>
  <c r="AG157" i="13" s="1"/>
  <c r="AH157" i="13" s="1"/>
  <c r="E159" i="16"/>
  <c r="AE159" i="16" s="1"/>
  <c r="AE156" i="13"/>
  <c r="AG156" i="13" s="1"/>
  <c r="AH156" i="13" s="1"/>
  <c r="E158" i="16"/>
  <c r="AE155" i="13"/>
  <c r="AG155" i="13" s="1"/>
  <c r="AH155" i="13" s="1"/>
  <c r="AG157" i="16" s="1"/>
  <c r="E157" i="16"/>
  <c r="AE157" i="16" s="1"/>
  <c r="AE154" i="13"/>
  <c r="AG154" i="13" s="1"/>
  <c r="AH154" i="13" s="1"/>
  <c r="E156" i="16"/>
  <c r="AE153" i="13"/>
  <c r="AG153" i="13" s="1"/>
  <c r="AH153" i="13" s="1"/>
  <c r="E155" i="16"/>
  <c r="AE155" i="16" s="1"/>
  <c r="AE152" i="13"/>
  <c r="AG152" i="13" s="1"/>
  <c r="AH152" i="13" s="1"/>
  <c r="AG154" i="16" s="1"/>
  <c r="E154" i="16"/>
  <c r="AE151" i="13"/>
  <c r="AG151" i="13" s="1"/>
  <c r="AH151" i="13" s="1"/>
  <c r="E153" i="16"/>
  <c r="AE153" i="16" s="1"/>
  <c r="AE150" i="13"/>
  <c r="AG150" i="13" s="1"/>
  <c r="AH150" i="13" s="1"/>
  <c r="AG152" i="16" s="1"/>
  <c r="E152" i="16"/>
  <c r="AE149" i="13"/>
  <c r="AG149" i="13" s="1"/>
  <c r="AH149" i="13" s="1"/>
  <c r="E151" i="16"/>
  <c r="AE148" i="13"/>
  <c r="AG148" i="13" s="1"/>
  <c r="AH148" i="13" s="1"/>
  <c r="E150" i="16"/>
  <c r="AE147" i="13"/>
  <c r="AG147" i="13" s="1"/>
  <c r="AH147" i="13" s="1"/>
  <c r="E149" i="16"/>
  <c r="AE149" i="16" s="1"/>
  <c r="AE146" i="13"/>
  <c r="AG146" i="13" s="1"/>
  <c r="AH146" i="13" s="1"/>
  <c r="E148" i="16"/>
  <c r="AE145" i="13"/>
  <c r="AG145" i="13" s="1"/>
  <c r="AH145" i="13" s="1"/>
  <c r="E147" i="16"/>
  <c r="AE147" i="16" s="1"/>
  <c r="AE144" i="13"/>
  <c r="AG144" i="13" s="1"/>
  <c r="AH144" i="13" s="1"/>
  <c r="E146" i="16"/>
  <c r="AE143" i="13"/>
  <c r="AG143" i="13" s="1"/>
  <c r="AH143" i="13" s="1"/>
  <c r="AG145" i="16" s="1"/>
  <c r="E145" i="16"/>
  <c r="AE142" i="13"/>
  <c r="AG142" i="13" s="1"/>
  <c r="AH142" i="13" s="1"/>
  <c r="E144" i="16"/>
  <c r="AE141" i="13"/>
  <c r="AG141" i="13" s="1"/>
  <c r="AH141" i="13" s="1"/>
  <c r="E143" i="16"/>
  <c r="AE143" i="16" s="1"/>
  <c r="AE140" i="13"/>
  <c r="AG140" i="13" s="1"/>
  <c r="AH140" i="13" s="1"/>
  <c r="E142" i="16"/>
  <c r="AE139" i="13"/>
  <c r="AG139" i="13" s="1"/>
  <c r="AH139" i="13" s="1"/>
  <c r="E141" i="16"/>
  <c r="AE141" i="16" s="1"/>
  <c r="AE138" i="13"/>
  <c r="AG138" i="13" s="1"/>
  <c r="AH138" i="13" s="1"/>
  <c r="E140" i="16"/>
  <c r="AE137" i="13"/>
  <c r="AG137" i="13" s="1"/>
  <c r="AH137" i="13" s="1"/>
  <c r="E139" i="16"/>
  <c r="AE139" i="16" s="1"/>
  <c r="AE136" i="13"/>
  <c r="AG136" i="13" s="1"/>
  <c r="AH136" i="13" s="1"/>
  <c r="AG138" i="16" s="1"/>
  <c r="E138" i="16"/>
  <c r="AE135" i="13"/>
  <c r="AG135" i="13" s="1"/>
  <c r="AH135" i="13" s="1"/>
  <c r="AG137" i="16" s="1"/>
  <c r="E137" i="16"/>
  <c r="AE137" i="16" s="1"/>
  <c r="AE134" i="13"/>
  <c r="AG134" i="13" s="1"/>
  <c r="AH134" i="13" s="1"/>
  <c r="E136" i="16"/>
  <c r="AE133" i="13"/>
  <c r="AG133" i="13" s="1"/>
  <c r="AH133" i="13" s="1"/>
  <c r="AG135" i="16" s="1"/>
  <c r="E135" i="16"/>
  <c r="AE132" i="13"/>
  <c r="AG132" i="13" s="1"/>
  <c r="AH132" i="13" s="1"/>
  <c r="E134" i="16"/>
  <c r="AE131" i="13"/>
  <c r="AG131" i="13" s="1"/>
  <c r="AH131" i="13" s="1"/>
  <c r="E133" i="16"/>
  <c r="AE133" i="16" s="1"/>
  <c r="AE130" i="13"/>
  <c r="AG130" i="13" s="1"/>
  <c r="AH130" i="13" s="1"/>
  <c r="AG132" i="16" s="1"/>
  <c r="E132" i="16"/>
  <c r="AE129" i="13"/>
  <c r="AG129" i="13" s="1"/>
  <c r="AH129" i="13" s="1"/>
  <c r="E131" i="16"/>
  <c r="AE131" i="16" s="1"/>
  <c r="AE128" i="13"/>
  <c r="AG128" i="13" s="1"/>
  <c r="AH128" i="13" s="1"/>
  <c r="AG130" i="16" s="1"/>
  <c r="E130" i="16"/>
  <c r="AE127" i="13"/>
  <c r="AG127" i="13" s="1"/>
  <c r="AH127" i="13" s="1"/>
  <c r="E129" i="16"/>
  <c r="AE129" i="16" s="1"/>
  <c r="AE126" i="13"/>
  <c r="AG126" i="13" s="1"/>
  <c r="AH126" i="13" s="1"/>
  <c r="E128" i="16"/>
  <c r="AE125" i="13"/>
  <c r="AG125" i="13" s="1"/>
  <c r="AH125" i="13" s="1"/>
  <c r="E127" i="16"/>
  <c r="AE127" i="16" s="1"/>
  <c r="AE124" i="13"/>
  <c r="AG124" i="13" s="1"/>
  <c r="AH124" i="13" s="1"/>
  <c r="E126" i="16"/>
  <c r="AE123" i="13"/>
  <c r="AG123" i="13" s="1"/>
  <c r="AH123" i="13" s="1"/>
  <c r="E125" i="16"/>
  <c r="AE122" i="13"/>
  <c r="AG122" i="13" s="1"/>
  <c r="AH122" i="13" s="1"/>
  <c r="E124" i="16"/>
  <c r="AE121" i="13"/>
  <c r="AG121" i="13" s="1"/>
  <c r="AH121" i="13" s="1"/>
  <c r="AG123" i="16" s="1"/>
  <c r="E123" i="16"/>
  <c r="AE123" i="16" s="1"/>
  <c r="AK123" i="16" s="1"/>
  <c r="AE120" i="13"/>
  <c r="AG120" i="13" s="1"/>
  <c r="AH120" i="13" s="1"/>
  <c r="AG122" i="16" s="1"/>
  <c r="E122" i="16"/>
  <c r="AE119" i="13"/>
  <c r="AG119" i="13" s="1"/>
  <c r="AH119" i="13" s="1"/>
  <c r="AG121" i="16" s="1"/>
  <c r="E121" i="16"/>
  <c r="AE121" i="16" s="1"/>
  <c r="AE118" i="13"/>
  <c r="AG118" i="13" s="1"/>
  <c r="AH118" i="13" s="1"/>
  <c r="AG120" i="16" s="1"/>
  <c r="E120" i="16"/>
  <c r="AE117" i="13"/>
  <c r="AG117" i="13" s="1"/>
  <c r="AH117" i="13" s="1"/>
  <c r="E119" i="16"/>
  <c r="AE116" i="13"/>
  <c r="AG116" i="13" s="1"/>
  <c r="AH116" i="13" s="1"/>
  <c r="E118" i="16"/>
  <c r="AE115" i="13"/>
  <c r="AG115" i="13" s="1"/>
  <c r="AH115" i="13" s="1"/>
  <c r="E117" i="16"/>
  <c r="AE117" i="16" s="1"/>
  <c r="AE114" i="13"/>
  <c r="AG114" i="13" s="1"/>
  <c r="AH114" i="13" s="1"/>
  <c r="E116" i="16"/>
  <c r="AE113" i="13"/>
  <c r="AG113" i="13" s="1"/>
  <c r="AH113" i="13" s="1"/>
  <c r="E115" i="16"/>
  <c r="AE115" i="16" s="1"/>
  <c r="AE112" i="13"/>
  <c r="AG112" i="13" s="1"/>
  <c r="AH112" i="13" s="1"/>
  <c r="E114" i="16"/>
  <c r="AE111" i="13"/>
  <c r="AG111" i="13" s="1"/>
  <c r="AH111" i="13" s="1"/>
  <c r="E113" i="16"/>
  <c r="AE113" i="16" s="1"/>
  <c r="AE110" i="13"/>
  <c r="AG110" i="13" s="1"/>
  <c r="AH110" i="13" s="1"/>
  <c r="E112" i="16"/>
  <c r="AE109" i="13"/>
  <c r="AG109" i="13" s="1"/>
  <c r="AH109" i="13" s="1"/>
  <c r="E111" i="16"/>
  <c r="AE111" i="16" s="1"/>
  <c r="AE108" i="13"/>
  <c r="AG108" i="13" s="1"/>
  <c r="AH108" i="13" s="1"/>
  <c r="E110" i="16"/>
  <c r="AE107" i="13"/>
  <c r="AG107" i="13" s="1"/>
  <c r="AH107" i="13" s="1"/>
  <c r="E109" i="16"/>
  <c r="AE106" i="13"/>
  <c r="AG106" i="13" s="1"/>
  <c r="AH106" i="13" s="1"/>
  <c r="E108" i="16"/>
  <c r="AE105" i="13"/>
  <c r="AG105" i="13" s="1"/>
  <c r="AH105" i="13" s="1"/>
  <c r="E107" i="16"/>
  <c r="AE107" i="16" s="1"/>
  <c r="AE104" i="13"/>
  <c r="AG104" i="13" s="1"/>
  <c r="AH104" i="13" s="1"/>
  <c r="E106" i="16"/>
  <c r="AE103" i="13"/>
  <c r="AG103" i="13" s="1"/>
  <c r="AH103" i="13" s="1"/>
  <c r="E105" i="16"/>
  <c r="AE105" i="16" s="1"/>
  <c r="AE102" i="13"/>
  <c r="AG102" i="13" s="1"/>
  <c r="AH102" i="13" s="1"/>
  <c r="E104" i="16"/>
  <c r="AE101" i="13"/>
  <c r="AG101" i="13" s="1"/>
  <c r="AH101" i="13" s="1"/>
  <c r="AG103" i="16" s="1"/>
  <c r="E103" i="16"/>
  <c r="AE100" i="13"/>
  <c r="AG100" i="13" s="1"/>
  <c r="AH100" i="13" s="1"/>
  <c r="E102" i="16"/>
  <c r="AE99" i="13"/>
  <c r="AG99" i="13" s="1"/>
  <c r="AH99" i="13" s="1"/>
  <c r="E101" i="16"/>
  <c r="AE101" i="16" s="1"/>
  <c r="AE98" i="13"/>
  <c r="AG98" i="13" s="1"/>
  <c r="AH98" i="13" s="1"/>
  <c r="E100" i="16"/>
  <c r="AE97" i="13"/>
  <c r="AG97" i="13" s="1"/>
  <c r="AH97" i="13" s="1"/>
  <c r="E99" i="16"/>
  <c r="AE99" i="16" s="1"/>
  <c r="AE96" i="13"/>
  <c r="AG96" i="13" s="1"/>
  <c r="AH96" i="13" s="1"/>
  <c r="AG98" i="16" s="1"/>
  <c r="E98" i="16"/>
  <c r="AE95" i="13"/>
  <c r="AG95" i="13" s="1"/>
  <c r="AH95" i="13" s="1"/>
  <c r="E97" i="16"/>
  <c r="AE97" i="16" s="1"/>
  <c r="AE94" i="13"/>
  <c r="AG94" i="13" s="1"/>
  <c r="AH94" i="13" s="1"/>
  <c r="E96" i="16"/>
  <c r="AE93" i="13"/>
  <c r="AG93" i="13" s="1"/>
  <c r="AH93" i="13" s="1"/>
  <c r="E95" i="16"/>
  <c r="AE95" i="16" s="1"/>
  <c r="AE92" i="13"/>
  <c r="AG92" i="13" s="1"/>
  <c r="AH92" i="13" s="1"/>
  <c r="E94" i="16"/>
  <c r="AE91" i="13"/>
  <c r="AG91" i="13" s="1"/>
  <c r="AH91" i="13" s="1"/>
  <c r="E93" i="16"/>
  <c r="AE90" i="13"/>
  <c r="AG90" i="13" s="1"/>
  <c r="AH90" i="13" s="1"/>
  <c r="E92" i="16"/>
  <c r="AE89" i="13"/>
  <c r="AG89" i="13" s="1"/>
  <c r="AH89" i="13" s="1"/>
  <c r="AG91" i="16" s="1"/>
  <c r="E91" i="16"/>
  <c r="AE88" i="13"/>
  <c r="AG88" i="13" s="1"/>
  <c r="AH88" i="13" s="1"/>
  <c r="E90" i="16"/>
  <c r="AE87" i="13"/>
  <c r="AG87" i="13" s="1"/>
  <c r="AH87" i="13" s="1"/>
  <c r="E89" i="16"/>
  <c r="AE89" i="16" s="1"/>
  <c r="AE86" i="13"/>
  <c r="AG86" i="13" s="1"/>
  <c r="AH86" i="13" s="1"/>
  <c r="AG88" i="16" s="1"/>
  <c r="E88" i="16"/>
  <c r="AE85" i="13"/>
  <c r="AG85" i="13" s="1"/>
  <c r="AH85" i="13" s="1"/>
  <c r="E87" i="16"/>
  <c r="AE87" i="16" s="1"/>
  <c r="AE84" i="13"/>
  <c r="AG84" i="13" s="1"/>
  <c r="AH84" i="13" s="1"/>
  <c r="E86" i="16"/>
  <c r="AE83" i="13"/>
  <c r="AG83" i="13" s="1"/>
  <c r="AH83" i="13" s="1"/>
  <c r="E85" i="16"/>
  <c r="AE85" i="16" s="1"/>
  <c r="AE82" i="13"/>
  <c r="AG82" i="13" s="1"/>
  <c r="AH82" i="13" s="1"/>
  <c r="E84" i="16"/>
  <c r="AE81" i="13"/>
  <c r="AG81" i="13" s="1"/>
  <c r="AH81" i="13" s="1"/>
  <c r="E83" i="16"/>
  <c r="AE83" i="16" s="1"/>
  <c r="AE80" i="13"/>
  <c r="AG80" i="13" s="1"/>
  <c r="AH80" i="13" s="1"/>
  <c r="E82" i="16"/>
  <c r="AE79" i="13"/>
  <c r="AG79" i="13" s="1"/>
  <c r="AH79" i="13" s="1"/>
  <c r="E81" i="16"/>
  <c r="AE81" i="16" s="1"/>
  <c r="AE78" i="13"/>
  <c r="AG78" i="13" s="1"/>
  <c r="AH78" i="13" s="1"/>
  <c r="AG80" i="16" s="1"/>
  <c r="E80" i="16"/>
  <c r="AE77" i="13"/>
  <c r="AG77" i="13" s="1"/>
  <c r="AH77" i="13" s="1"/>
  <c r="E79" i="16"/>
  <c r="AE79" i="16" s="1"/>
  <c r="AE76" i="13"/>
  <c r="AG76" i="13" s="1"/>
  <c r="AH76" i="13" s="1"/>
  <c r="E78" i="16"/>
  <c r="AE75" i="13"/>
  <c r="AG75" i="13" s="1"/>
  <c r="AH75" i="13" s="1"/>
  <c r="E77" i="16"/>
  <c r="AE74" i="13"/>
  <c r="AG74" i="13" s="1"/>
  <c r="AH74" i="13" s="1"/>
  <c r="E76" i="16"/>
  <c r="AE73" i="13"/>
  <c r="AG73" i="13" s="1"/>
  <c r="AH73" i="13" s="1"/>
  <c r="E75" i="16"/>
  <c r="AE72" i="13"/>
  <c r="AG72" i="13" s="1"/>
  <c r="AH72" i="13" s="1"/>
  <c r="E74" i="16"/>
  <c r="AE71" i="13"/>
  <c r="AG71" i="13" s="1"/>
  <c r="AH71" i="13" s="1"/>
  <c r="AG73" i="16" s="1"/>
  <c r="E73" i="16"/>
  <c r="AE73" i="16" s="1"/>
  <c r="AK73" i="16" s="1"/>
  <c r="AE70" i="13"/>
  <c r="AG70" i="13" s="1"/>
  <c r="AH70" i="13" s="1"/>
  <c r="E72" i="16"/>
  <c r="AE69" i="13"/>
  <c r="AG69" i="13" s="1"/>
  <c r="AH69" i="13" s="1"/>
  <c r="E71" i="16"/>
  <c r="AE71" i="16" s="1"/>
  <c r="AE68" i="13"/>
  <c r="AG68" i="13" s="1"/>
  <c r="AH68" i="13" s="1"/>
  <c r="E70" i="16"/>
  <c r="AE67" i="13"/>
  <c r="AG67" i="13" s="1"/>
  <c r="AH67" i="13" s="1"/>
  <c r="E69" i="16"/>
  <c r="AE69" i="16" s="1"/>
  <c r="AE66" i="13"/>
  <c r="AG66" i="13" s="1"/>
  <c r="AH66" i="13" s="1"/>
  <c r="E68" i="16"/>
  <c r="AE65" i="13"/>
  <c r="AG65" i="13" s="1"/>
  <c r="AH65" i="13" s="1"/>
  <c r="E67" i="16"/>
  <c r="AE67" i="16" s="1"/>
  <c r="AE64" i="13"/>
  <c r="AG64" i="13" s="1"/>
  <c r="AH64" i="13" s="1"/>
  <c r="E66" i="16"/>
  <c r="AE63" i="13"/>
  <c r="AG63" i="13" s="1"/>
  <c r="AH63" i="13" s="1"/>
  <c r="E65" i="16"/>
  <c r="AE65" i="16" s="1"/>
  <c r="AE62" i="13"/>
  <c r="AG62" i="13" s="1"/>
  <c r="AH62" i="13" s="1"/>
  <c r="E64" i="16"/>
  <c r="AE61" i="13"/>
  <c r="AG61" i="13" s="1"/>
  <c r="AH61" i="13" s="1"/>
  <c r="E63" i="16"/>
  <c r="AE63" i="16" s="1"/>
  <c r="AE60" i="13"/>
  <c r="AG60" i="13" s="1"/>
  <c r="AH60" i="13" s="1"/>
  <c r="E62" i="16"/>
  <c r="AE59" i="13"/>
  <c r="AG59" i="13" s="1"/>
  <c r="AH59" i="13" s="1"/>
  <c r="AG61" i="16" s="1"/>
  <c r="E61" i="16"/>
  <c r="AE58" i="13"/>
  <c r="AG58" i="13" s="1"/>
  <c r="AH58" i="13" s="1"/>
  <c r="E60" i="16"/>
  <c r="AE57" i="13"/>
  <c r="AG57" i="13" s="1"/>
  <c r="AH57" i="13" s="1"/>
  <c r="E59" i="16"/>
  <c r="AE56" i="13"/>
  <c r="AG56" i="13" s="1"/>
  <c r="AH56" i="13" s="1"/>
  <c r="AG58" i="16" s="1"/>
  <c r="E58" i="16"/>
  <c r="AE55" i="13"/>
  <c r="AG55" i="13" s="1"/>
  <c r="AH55" i="13" s="1"/>
  <c r="E57" i="16"/>
  <c r="AE57" i="16" s="1"/>
  <c r="AE54" i="13"/>
  <c r="AG54" i="13" s="1"/>
  <c r="AH54" i="13" s="1"/>
  <c r="E56" i="16"/>
  <c r="AE53" i="13"/>
  <c r="AG53" i="13" s="1"/>
  <c r="AH53" i="13" s="1"/>
  <c r="AG55" i="16" s="1"/>
  <c r="E55" i="16"/>
  <c r="AE55" i="16" s="1"/>
  <c r="AK55" i="16" s="1"/>
  <c r="AE52" i="13"/>
  <c r="AG52" i="13" s="1"/>
  <c r="AH52" i="13" s="1"/>
  <c r="E54" i="16"/>
  <c r="AE51" i="13"/>
  <c r="AG51" i="13" s="1"/>
  <c r="AH51" i="13" s="1"/>
  <c r="E53" i="16"/>
  <c r="AE53" i="16" s="1"/>
  <c r="AE50" i="13"/>
  <c r="AG50" i="13" s="1"/>
  <c r="AH50" i="13" s="1"/>
  <c r="E52" i="16"/>
  <c r="AE49" i="13"/>
  <c r="AG49" i="13" s="1"/>
  <c r="AH49" i="13" s="1"/>
  <c r="E51" i="16"/>
  <c r="AE51" i="16" s="1"/>
  <c r="AE48" i="13"/>
  <c r="AG48" i="13" s="1"/>
  <c r="AH48" i="13" s="1"/>
  <c r="E50" i="16"/>
  <c r="AE47" i="13"/>
  <c r="AG47" i="13" s="1"/>
  <c r="AH47" i="13" s="1"/>
  <c r="E49" i="16"/>
  <c r="AE49" i="16" s="1"/>
  <c r="AE46" i="13"/>
  <c r="AG46" i="13" s="1"/>
  <c r="AH46" i="13" s="1"/>
  <c r="E48" i="16"/>
  <c r="E47" i="16"/>
  <c r="AE45" i="13"/>
  <c r="AG45" i="13" s="1"/>
  <c r="AH45" i="13" s="1"/>
  <c r="AE44" i="13"/>
  <c r="AG44" i="13" s="1"/>
  <c r="AH44" i="13" s="1"/>
  <c r="E46" i="16"/>
  <c r="AE43" i="13"/>
  <c r="AG43" i="13" s="1"/>
  <c r="AH43" i="13" s="1"/>
  <c r="E45" i="16"/>
  <c r="AE42" i="13"/>
  <c r="AG42" i="13" s="1"/>
  <c r="AH42" i="13" s="1"/>
  <c r="E44" i="16"/>
  <c r="AE41" i="13"/>
  <c r="AG41" i="13" s="1"/>
  <c r="AH41" i="13" s="1"/>
  <c r="E43" i="16"/>
  <c r="AE40" i="13"/>
  <c r="AG40" i="13" s="1"/>
  <c r="AH40" i="13" s="1"/>
  <c r="AG42" i="16" s="1"/>
  <c r="E42" i="16"/>
  <c r="AE39" i="13"/>
  <c r="AG39" i="13" s="1"/>
  <c r="AH39" i="13" s="1"/>
  <c r="E41" i="16"/>
  <c r="AE41" i="16" s="1"/>
  <c r="AE38" i="13"/>
  <c r="AG38" i="13" s="1"/>
  <c r="AH38" i="13" s="1"/>
  <c r="E40" i="16"/>
  <c r="AE37" i="13"/>
  <c r="AG37" i="13" s="1"/>
  <c r="AH37" i="13" s="1"/>
  <c r="E39" i="16"/>
  <c r="AE39" i="16" s="1"/>
  <c r="AE36" i="13"/>
  <c r="AG36" i="13" s="1"/>
  <c r="AH36" i="13" s="1"/>
  <c r="E38" i="16"/>
  <c r="AE35" i="13"/>
  <c r="AG35" i="13" s="1"/>
  <c r="AH35" i="13" s="1"/>
  <c r="E37" i="16"/>
  <c r="AE34" i="13"/>
  <c r="AG34" i="13" s="1"/>
  <c r="AH34" i="13" s="1"/>
  <c r="E36" i="16"/>
  <c r="AE33" i="13"/>
  <c r="AG33" i="13" s="1"/>
  <c r="AH33" i="13" s="1"/>
  <c r="AG35" i="16" s="1"/>
  <c r="E35" i="16"/>
  <c r="AE32" i="13"/>
  <c r="AG32" i="13" s="1"/>
  <c r="AH32" i="13" s="1"/>
  <c r="E34" i="16"/>
  <c r="AE31" i="13"/>
  <c r="AG31" i="13" s="1"/>
  <c r="AH31" i="13" s="1"/>
  <c r="E33" i="16"/>
  <c r="AE33" i="16" s="1"/>
  <c r="AE30" i="13"/>
  <c r="AG30" i="13" s="1"/>
  <c r="AH30" i="13" s="1"/>
  <c r="AG32" i="16" s="1"/>
  <c r="E32" i="16"/>
  <c r="AE29" i="13"/>
  <c r="AG29" i="13" s="1"/>
  <c r="AH29" i="13" s="1"/>
  <c r="E31" i="16"/>
  <c r="AE28" i="13"/>
  <c r="AG28" i="13" s="1"/>
  <c r="AH28" i="13" s="1"/>
  <c r="E30" i="16"/>
  <c r="AE27" i="13"/>
  <c r="AG27" i="13" s="1"/>
  <c r="AH27" i="13" s="1"/>
  <c r="E29" i="16"/>
  <c r="AE29" i="16" s="1"/>
  <c r="AE26" i="13"/>
  <c r="AG26" i="13" s="1"/>
  <c r="AH26" i="13" s="1"/>
  <c r="AG28" i="16" s="1"/>
  <c r="E28" i="16"/>
  <c r="AE25" i="13"/>
  <c r="AG25" i="13" s="1"/>
  <c r="AH25" i="13" s="1"/>
  <c r="E27" i="16"/>
  <c r="AE27" i="16" s="1"/>
  <c r="AE24" i="13"/>
  <c r="AG24" i="13" s="1"/>
  <c r="AH24" i="13" s="1"/>
  <c r="E26" i="16"/>
  <c r="AE23" i="13"/>
  <c r="AG23" i="13" s="1"/>
  <c r="AH23" i="13" s="1"/>
  <c r="E25" i="16"/>
  <c r="AE25" i="16" s="1"/>
  <c r="AE22" i="13"/>
  <c r="AG22" i="13" s="1"/>
  <c r="AH22" i="13" s="1"/>
  <c r="E24" i="16"/>
  <c r="AE21" i="13"/>
  <c r="AG21" i="13" s="1"/>
  <c r="AH21" i="13" s="1"/>
  <c r="E23" i="16"/>
  <c r="AE23" i="16" s="1"/>
  <c r="AE20" i="13"/>
  <c r="AG20" i="13" s="1"/>
  <c r="AH20" i="13" s="1"/>
  <c r="E22" i="16"/>
  <c r="AE19" i="13"/>
  <c r="AG19" i="13" s="1"/>
  <c r="AH19" i="13" s="1"/>
  <c r="E21" i="16"/>
  <c r="AE21" i="16" s="1"/>
  <c r="AE18" i="13"/>
  <c r="AG18" i="13" s="1"/>
  <c r="AH18" i="13" s="1"/>
  <c r="E20" i="16"/>
  <c r="E19" i="16"/>
  <c r="AE17" i="13"/>
  <c r="AG17" i="13" s="1"/>
  <c r="AH17" i="13" s="1"/>
  <c r="AE16" i="13"/>
  <c r="AG16" i="13" s="1"/>
  <c r="AH16" i="13" s="1"/>
  <c r="E18" i="16"/>
  <c r="AE15" i="13"/>
  <c r="AG15" i="13" s="1"/>
  <c r="AH15" i="13" s="1"/>
  <c r="E17" i="16"/>
  <c r="AE17" i="16" s="1"/>
  <c r="AE14" i="13"/>
  <c r="AG14" i="13" s="1"/>
  <c r="AH14" i="13" s="1"/>
  <c r="E16" i="16"/>
  <c r="AE13" i="13"/>
  <c r="AG13" i="13" s="1"/>
  <c r="AH13" i="13" s="1"/>
  <c r="E15" i="16"/>
  <c r="AE12" i="13"/>
  <c r="AG12" i="13" s="1"/>
  <c r="AH12" i="13" s="1"/>
  <c r="E14" i="16"/>
  <c r="AE11" i="13"/>
  <c r="AG11" i="13" s="1"/>
  <c r="AH11" i="13" s="1"/>
  <c r="E13" i="16"/>
  <c r="AE13" i="16" s="1"/>
  <c r="AE10" i="13"/>
  <c r="AG10" i="13" s="1"/>
  <c r="AH10" i="13" s="1"/>
  <c r="E12" i="16"/>
  <c r="AE9" i="13"/>
  <c r="AG9" i="13" s="1"/>
  <c r="AH9" i="13" s="1"/>
  <c r="E11" i="16"/>
  <c r="AE11" i="16" s="1"/>
  <c r="AE8" i="13"/>
  <c r="AG8" i="13" s="1"/>
  <c r="AH8" i="13" s="1"/>
  <c r="E10" i="16"/>
  <c r="AE7" i="13"/>
  <c r="AG7" i="13" s="1"/>
  <c r="AH7" i="13" s="1"/>
  <c r="E9" i="16"/>
  <c r="AE9" i="16" s="1"/>
  <c r="AE6" i="13"/>
  <c r="AG6" i="13" s="1"/>
  <c r="AH6" i="13" s="1"/>
  <c r="E8" i="16"/>
  <c r="AE8" i="16" s="1"/>
  <c r="AE5" i="13"/>
  <c r="AG5" i="13" s="1"/>
  <c r="AH5" i="13" s="1"/>
  <c r="E7" i="16"/>
  <c r="AE7" i="16" s="1"/>
  <c r="AE4" i="13"/>
  <c r="AG4" i="13" s="1"/>
  <c r="AH4" i="13" s="1"/>
  <c r="E6" i="16"/>
  <c r="AE3" i="13"/>
  <c r="AG3" i="13" s="1"/>
  <c r="AH3" i="13" s="1"/>
  <c r="AG5" i="16" s="1"/>
  <c r="E5" i="16"/>
  <c r="AE5" i="16" s="1"/>
  <c r="AK5" i="16" s="1"/>
  <c r="AE411" i="13"/>
  <c r="AG411" i="13" s="1"/>
  <c r="AH411" i="13" s="1"/>
  <c r="AG413" i="16" s="1"/>
  <c r="AE410" i="13"/>
  <c r="AG410" i="13" s="1"/>
  <c r="AH410" i="13" s="1"/>
  <c r="AG412" i="16" s="1"/>
  <c r="G413" i="16"/>
  <c r="E411" i="16"/>
  <c r="AE411" i="16" s="1"/>
  <c r="G409" i="16"/>
  <c r="E407" i="16"/>
  <c r="G405" i="16"/>
  <c r="E403" i="16"/>
  <c r="AE403" i="16" s="1"/>
  <c r="G401" i="16"/>
  <c r="E399" i="16"/>
  <c r="AE399" i="16" s="1"/>
  <c r="G397" i="16"/>
  <c r="E395" i="16"/>
  <c r="G393" i="16"/>
  <c r="E391" i="16"/>
  <c r="G389" i="16"/>
  <c r="E387" i="16"/>
  <c r="AE387" i="16" s="1"/>
  <c r="G385" i="16"/>
  <c r="E383" i="16"/>
  <c r="AE383" i="16" s="1"/>
  <c r="G381" i="16"/>
  <c r="E379" i="16"/>
  <c r="AE379" i="16" s="1"/>
  <c r="G377" i="16"/>
  <c r="AE377" i="16" s="1"/>
  <c r="E375" i="16"/>
  <c r="AE375" i="16" s="1"/>
  <c r="G373" i="16"/>
  <c r="E371" i="16"/>
  <c r="AE371" i="16" s="1"/>
  <c r="G369" i="16"/>
  <c r="E367" i="16"/>
  <c r="AE367" i="16" s="1"/>
  <c r="G365" i="16"/>
  <c r="E363" i="16"/>
  <c r="AE363" i="16" s="1"/>
  <c r="G361" i="16"/>
  <c r="AE361" i="16" s="1"/>
  <c r="E359" i="16"/>
  <c r="AE359" i="16" s="1"/>
  <c r="G357" i="16"/>
  <c r="E355" i="16"/>
  <c r="AE355" i="16" s="1"/>
  <c r="G353" i="16"/>
  <c r="E351" i="16"/>
  <c r="AE351" i="16" s="1"/>
  <c r="G349" i="16"/>
  <c r="E348" i="16"/>
  <c r="AE348" i="16" s="1"/>
  <c r="AI155" i="13"/>
  <c r="AI133" i="13"/>
  <c r="AI205" i="13"/>
  <c r="AI119" i="13"/>
  <c r="AI411" i="13"/>
  <c r="AI283" i="13"/>
  <c r="AE151" i="16"/>
  <c r="AE135" i="16"/>
  <c r="AE119" i="16"/>
  <c r="AE103" i="16"/>
  <c r="AE156" i="16"/>
  <c r="AE152" i="16"/>
  <c r="AE148" i="16"/>
  <c r="AE144" i="16"/>
  <c r="AE140" i="16"/>
  <c r="AE136" i="16"/>
  <c r="AE132" i="16"/>
  <c r="AK132" i="16" s="1"/>
  <c r="AE128" i="16"/>
  <c r="AE124" i="16"/>
  <c r="AE120" i="16"/>
  <c r="AE116" i="16"/>
  <c r="AE112" i="16"/>
  <c r="AE108" i="16"/>
  <c r="AE104" i="16"/>
  <c r="AE100" i="16"/>
  <c r="AE96" i="16"/>
  <c r="AE92" i="16"/>
  <c r="AE88" i="16"/>
  <c r="AE84" i="16"/>
  <c r="AE80" i="16"/>
  <c r="AE145" i="16"/>
  <c r="AE158" i="16"/>
  <c r="AE154" i="16"/>
  <c r="AK154" i="16" s="1"/>
  <c r="AE150" i="16"/>
  <c r="AE146" i="16"/>
  <c r="AE142" i="16"/>
  <c r="AE138" i="16"/>
  <c r="AK138" i="16" s="1"/>
  <c r="AE134" i="16"/>
  <c r="AE130" i="16"/>
  <c r="AK130" i="16" s="1"/>
  <c r="AE126" i="16"/>
  <c r="AE122" i="16"/>
  <c r="AK122" i="16" s="1"/>
  <c r="AE118" i="16"/>
  <c r="AE114" i="16"/>
  <c r="AE110" i="16"/>
  <c r="AE106" i="16"/>
  <c r="AE102" i="16"/>
  <c r="AE98" i="16"/>
  <c r="AK98" i="16" s="1"/>
  <c r="AE94" i="16"/>
  <c r="AE90" i="16"/>
  <c r="AE86" i="16"/>
  <c r="AE82" i="16"/>
  <c r="AE31" i="16"/>
  <c r="AE28" i="16"/>
  <c r="AK28" i="16" s="1"/>
  <c r="AE15" i="16"/>
  <c r="AE12" i="16"/>
  <c r="AN391" i="5"/>
  <c r="AN390" i="5"/>
  <c r="AN387" i="5"/>
  <c r="AN380" i="5"/>
  <c r="AN359" i="5"/>
  <c r="AN358" i="5"/>
  <c r="AN355" i="5"/>
  <c r="AN352" i="5"/>
  <c r="AN348" i="5"/>
  <c r="AN337" i="5"/>
  <c r="AN329" i="5"/>
  <c r="AN321" i="5"/>
  <c r="AN313" i="5"/>
  <c r="AN305" i="5"/>
  <c r="AN289" i="5"/>
  <c r="AN281" i="5"/>
  <c r="AN273" i="5"/>
  <c r="AN265" i="5"/>
  <c r="AN257" i="5"/>
  <c r="AN249" i="5"/>
  <c r="AN241" i="5"/>
  <c r="AN240" i="5"/>
  <c r="AN235" i="5"/>
  <c r="AN226" i="5"/>
  <c r="AN222" i="5"/>
  <c r="AN217" i="5"/>
  <c r="AN216" i="5"/>
  <c r="AN213" i="5"/>
  <c r="AN194" i="5"/>
  <c r="AN190" i="5"/>
  <c r="AN185" i="5"/>
  <c r="AN184" i="5"/>
  <c r="AN181" i="5"/>
  <c r="AN162" i="5"/>
  <c r="AN153" i="5"/>
  <c r="AN150" i="5"/>
  <c r="AN138" i="5"/>
  <c r="AN133" i="5"/>
  <c r="AN131" i="5"/>
  <c r="AN130" i="5"/>
  <c r="AQ130" i="5"/>
  <c r="AN125" i="5"/>
  <c r="AN121" i="5"/>
  <c r="AN120" i="5"/>
  <c r="AN76" i="5"/>
  <c r="AN44" i="5"/>
  <c r="AN10" i="5"/>
  <c r="AI382" i="13"/>
  <c r="AI339" i="13"/>
  <c r="AI316" i="13"/>
  <c r="AI301" i="13"/>
  <c r="AI280" i="13"/>
  <c r="AI274" i="13"/>
  <c r="AI266" i="13"/>
  <c r="AE91" i="16"/>
  <c r="AE35" i="16"/>
  <c r="AE19" i="16"/>
  <c r="AN2" i="5"/>
  <c r="AN411" i="5"/>
  <c r="AN408" i="5"/>
  <c r="AN383" i="5"/>
  <c r="AN382" i="5"/>
  <c r="AN379" i="5"/>
  <c r="AN351" i="5"/>
  <c r="AN350" i="5"/>
  <c r="AN347" i="5"/>
  <c r="AN326" i="5"/>
  <c r="AN310" i="5"/>
  <c r="AN294" i="5"/>
  <c r="AN278" i="5"/>
  <c r="AN262" i="5"/>
  <c r="AN246" i="5"/>
  <c r="AN237" i="5"/>
  <c r="AN236" i="5"/>
  <c r="AN209" i="5"/>
  <c r="AN208" i="5"/>
  <c r="AN205" i="5"/>
  <c r="AN177" i="5"/>
  <c r="AN176" i="5"/>
  <c r="AN173" i="5"/>
  <c r="AN128" i="5"/>
  <c r="AN109" i="5"/>
  <c r="AN108" i="5"/>
  <c r="AN107" i="5"/>
  <c r="AN106" i="5"/>
  <c r="AQ106" i="5"/>
  <c r="AN85" i="5"/>
  <c r="AN83" i="5"/>
  <c r="AN82" i="5"/>
  <c r="AQ82" i="5"/>
  <c r="AN77" i="5"/>
  <c r="AN53" i="5"/>
  <c r="AN51" i="5"/>
  <c r="AN50" i="5"/>
  <c r="AQ50" i="5"/>
  <c r="AN45" i="5"/>
  <c r="AN22" i="5"/>
  <c r="AN21" i="5"/>
  <c r="AN19" i="5"/>
  <c r="AN16" i="5"/>
  <c r="AN13" i="5"/>
  <c r="AN8" i="5"/>
  <c r="AI399" i="13"/>
  <c r="AI352" i="13"/>
  <c r="AI343" i="13"/>
  <c r="AI327" i="13"/>
  <c r="AI314" i="16"/>
  <c r="AI319" i="16"/>
  <c r="AI298" i="13"/>
  <c r="AE40" i="16"/>
  <c r="AE36" i="16"/>
  <c r="AE32" i="16"/>
  <c r="AK32" i="16" s="1"/>
  <c r="AE24" i="16"/>
  <c r="AE20" i="16"/>
  <c r="AE16" i="16"/>
  <c r="AN154" i="5"/>
  <c r="AQ154" i="5"/>
  <c r="AI389" i="13"/>
  <c r="AI161" i="13"/>
  <c r="AI121" i="13"/>
  <c r="AE125" i="16"/>
  <c r="AE109" i="16"/>
  <c r="AE93" i="16"/>
  <c r="AE37" i="16"/>
  <c r="AN399" i="5"/>
  <c r="AN398" i="5"/>
  <c r="AN395" i="5"/>
  <c r="AN367" i="5"/>
  <c r="AN366" i="5"/>
  <c r="AN363" i="5"/>
  <c r="AN340" i="5"/>
  <c r="AN333" i="5"/>
  <c r="AN332" i="5"/>
  <c r="AN331" i="5"/>
  <c r="AN324" i="5"/>
  <c r="AN317" i="5"/>
  <c r="AN316" i="5"/>
  <c r="AN315" i="5"/>
  <c r="AN308" i="5"/>
  <c r="AN301" i="5"/>
  <c r="AN300" i="5"/>
  <c r="AN299" i="5"/>
  <c r="AN292" i="5"/>
  <c r="AN285" i="5"/>
  <c r="AN284" i="5"/>
  <c r="AN283" i="5"/>
  <c r="AN276" i="5"/>
  <c r="AN269" i="5"/>
  <c r="AN268" i="5"/>
  <c r="AN267" i="5"/>
  <c r="AN260" i="5"/>
  <c r="AN253" i="5"/>
  <c r="AN252" i="5"/>
  <c r="AN251" i="5"/>
  <c r="AN244" i="5"/>
  <c r="AN239" i="5"/>
  <c r="AN230" i="5"/>
  <c r="AN225" i="5"/>
  <c r="AN224" i="5"/>
  <c r="AN221" i="5"/>
  <c r="AQ210" i="5"/>
  <c r="AI210" i="13" s="1"/>
  <c r="AN202" i="5"/>
  <c r="AN198" i="5"/>
  <c r="AN193" i="5"/>
  <c r="AN192" i="5"/>
  <c r="AN189" i="5"/>
  <c r="AQ178" i="5"/>
  <c r="AN170" i="5"/>
  <c r="AN166" i="5"/>
  <c r="AN161" i="5"/>
  <c r="AN160" i="5"/>
  <c r="AN159" i="5"/>
  <c r="AN158" i="5"/>
  <c r="AN152" i="5"/>
  <c r="AN124" i="5"/>
  <c r="AQ118" i="5"/>
  <c r="AN114" i="5"/>
  <c r="AN105" i="5"/>
  <c r="AN101" i="5"/>
  <c r="AQ86" i="5"/>
  <c r="AN81" i="5"/>
  <c r="AN78" i="5"/>
  <c r="AN73" i="5"/>
  <c r="AN69" i="5"/>
  <c r="AQ54" i="5"/>
  <c r="AN49" i="5"/>
  <c r="AN46" i="5"/>
  <c r="AN41" i="5"/>
  <c r="AN37" i="5"/>
  <c r="AN28" i="5"/>
  <c r="AN24" i="5"/>
  <c r="AN17" i="5"/>
  <c r="AN12" i="5"/>
  <c r="AN9" i="5"/>
  <c r="AN6" i="5"/>
  <c r="AN5" i="5"/>
  <c r="AI261" i="13"/>
  <c r="AI255" i="13"/>
  <c r="AI244" i="13"/>
  <c r="AI194" i="13"/>
  <c r="AI186" i="13"/>
  <c r="AI130" i="13"/>
  <c r="AI118" i="13"/>
  <c r="AI96" i="13"/>
  <c r="AI3" i="13"/>
  <c r="AI347" i="13"/>
  <c r="AI309" i="13"/>
  <c r="AI303" i="13"/>
  <c r="AI292" i="13"/>
  <c r="AI260" i="13"/>
  <c r="AI257" i="13"/>
  <c r="AI245" i="13"/>
  <c r="AI215" i="13"/>
  <c r="AI207" i="13"/>
  <c r="AI143" i="13"/>
  <c r="AI135" i="13"/>
  <c r="AI101" i="13"/>
  <c r="AI89" i="13"/>
  <c r="AI71" i="13"/>
  <c r="AI33" i="13"/>
  <c r="AI26" i="13"/>
  <c r="AN146" i="5"/>
  <c r="AN142" i="5"/>
  <c r="AN137" i="5"/>
  <c r="AN136" i="5"/>
  <c r="AN122" i="5"/>
  <c r="AN117" i="5"/>
  <c r="AN102" i="5"/>
  <c r="AN97" i="5"/>
  <c r="AN93" i="5"/>
  <c r="AN92" i="5"/>
  <c r="AN89" i="5"/>
  <c r="AN88" i="5"/>
  <c r="AN70" i="5"/>
  <c r="AN65" i="5"/>
  <c r="AN61" i="5"/>
  <c r="AN60" i="5"/>
  <c r="AN57" i="5"/>
  <c r="AN56" i="5"/>
  <c r="AN38" i="5"/>
  <c r="AN33" i="5"/>
  <c r="AN29" i="5"/>
  <c r="AN26" i="5"/>
  <c r="AN25" i="5"/>
  <c r="AN20" i="5"/>
  <c r="AI410" i="13"/>
  <c r="AI344" i="13"/>
  <c r="AI314" i="13"/>
  <c r="AI296" i="13"/>
  <c r="AI212" i="13"/>
  <c r="AI204" i="13"/>
  <c r="AI180" i="13"/>
  <c r="AI164" i="13"/>
  <c r="AI152" i="13"/>
  <c r="AI136" i="13"/>
  <c r="AI128" i="13"/>
  <c r="AI120" i="13"/>
  <c r="AI86" i="13"/>
  <c r="AI59" i="13"/>
  <c r="AI56" i="13"/>
  <c r="AI53" i="13"/>
  <c r="AI40" i="13"/>
  <c r="AI30" i="13"/>
  <c r="AE410" i="16"/>
  <c r="AE394" i="16"/>
  <c r="AE390" i="16"/>
  <c r="AE386" i="16"/>
  <c r="AE350" i="16"/>
  <c r="AE322" i="16"/>
  <c r="AE318" i="16"/>
  <c r="AE298" i="16"/>
  <c r="AE395" i="16"/>
  <c r="AE412" i="16"/>
  <c r="AK412" i="16" s="1"/>
  <c r="AE404" i="16"/>
  <c r="AE396" i="16"/>
  <c r="AE388" i="16"/>
  <c r="AE384" i="16"/>
  <c r="AE376" i="16"/>
  <c r="AE372" i="16"/>
  <c r="AE352" i="16"/>
  <c r="AE340" i="16"/>
  <c r="AE336" i="16"/>
  <c r="AE332" i="16"/>
  <c r="AE324" i="16"/>
  <c r="AE316" i="16"/>
  <c r="AE308" i="16"/>
  <c r="AE305" i="16"/>
  <c r="AE273" i="16"/>
  <c r="AE249" i="16"/>
  <c r="AE358" i="16"/>
  <c r="AE338" i="16"/>
  <c r="AE330" i="16"/>
  <c r="AE314" i="16"/>
  <c r="AK314" i="16" s="1"/>
  <c r="AE294" i="16"/>
  <c r="AK294" i="16" s="1"/>
  <c r="AE286" i="16"/>
  <c r="AE407" i="16"/>
  <c r="AE391" i="16"/>
  <c r="AK391" i="16" s="1"/>
  <c r="AE4" i="16"/>
  <c r="AE408" i="16"/>
  <c r="AE400" i="16"/>
  <c r="AE392" i="16"/>
  <c r="AE380" i="16"/>
  <c r="AE368" i="16"/>
  <c r="AE364" i="16"/>
  <c r="AE360" i="16"/>
  <c r="AE356" i="16"/>
  <c r="AE344" i="16"/>
  <c r="AE337" i="16"/>
  <c r="AE328" i="16"/>
  <c r="AE321" i="16"/>
  <c r="AE320" i="16"/>
  <c r="AE312" i="16"/>
  <c r="AE413" i="16"/>
  <c r="AK413" i="16" s="1"/>
  <c r="AE409" i="16"/>
  <c r="AE405" i="16"/>
  <c r="AE401" i="16"/>
  <c r="AK401" i="16" s="1"/>
  <c r="AE397" i="16"/>
  <c r="AE393" i="16"/>
  <c r="AE389" i="16"/>
  <c r="AE385" i="16"/>
  <c r="AE381" i="16"/>
  <c r="AE373" i="16"/>
  <c r="AE369" i="16"/>
  <c r="AE365" i="16"/>
  <c r="AE357" i="16"/>
  <c r="AE353" i="16"/>
  <c r="AE349" i="16"/>
  <c r="AK349" i="16" s="1"/>
  <c r="AE345" i="16"/>
  <c r="AE341" i="16"/>
  <c r="AE333" i="16"/>
  <c r="AE329" i="16"/>
  <c r="AK329" i="16" s="1"/>
  <c r="AE325" i="16"/>
  <c r="AE317" i="16"/>
  <c r="AE313" i="16"/>
  <c r="AE309" i="16"/>
  <c r="AE297" i="16"/>
  <c r="AE289" i="16"/>
  <c r="AE281" i="16"/>
  <c r="AE265" i="16"/>
  <c r="AE257" i="16"/>
  <c r="AE374" i="16"/>
  <c r="AE370" i="16"/>
  <c r="AE366" i="16"/>
  <c r="AE346" i="16"/>
  <c r="AE334" i="16"/>
  <c r="AE310" i="16"/>
  <c r="AE306" i="16"/>
  <c r="AE290" i="16"/>
  <c r="AE282" i="16"/>
  <c r="AK282" i="16" s="1"/>
  <c r="AE278" i="16"/>
  <c r="AE274" i="16"/>
  <c r="AE270" i="16"/>
  <c r="AE266" i="16"/>
  <c r="AE262" i="16"/>
  <c r="AE258" i="16"/>
  <c r="AE254" i="16"/>
  <c r="AE250" i="16"/>
  <c r="AE246" i="16"/>
  <c r="AE242" i="16"/>
  <c r="AE238" i="16"/>
  <c r="AE234" i="16"/>
  <c r="AE230" i="16"/>
  <c r="AE226" i="16"/>
  <c r="AE222" i="16"/>
  <c r="AE218" i="16"/>
  <c r="AE214" i="16"/>
  <c r="AE210" i="16"/>
  <c r="AE206" i="16"/>
  <c r="AE202" i="16"/>
  <c r="AE198" i="16"/>
  <c r="AE194" i="16"/>
  <c r="AE190" i="16"/>
  <c r="AE406" i="16"/>
  <c r="AE402" i="16"/>
  <c r="AE398" i="16"/>
  <c r="AE382" i="16"/>
  <c r="AE378" i="16"/>
  <c r="AE362" i="16"/>
  <c r="AE354" i="16"/>
  <c r="AK354" i="16" s="1"/>
  <c r="AE342" i="16"/>
  <c r="AE326" i="16"/>
  <c r="AE302" i="16"/>
  <c r="AE347" i="16"/>
  <c r="AE343" i="16"/>
  <c r="AE339" i="16"/>
  <c r="AE335" i="16"/>
  <c r="AE331" i="16"/>
  <c r="AE327" i="16"/>
  <c r="AE323" i="16"/>
  <c r="AE319" i="16"/>
  <c r="AK319" i="16" s="1"/>
  <c r="AE315" i="16"/>
  <c r="AE311" i="16"/>
  <c r="AE307" i="16"/>
  <c r="AE303" i="16"/>
  <c r="AK303" i="16" s="1"/>
  <c r="AE299" i="16"/>
  <c r="AE295" i="16"/>
  <c r="AE291" i="16"/>
  <c r="AE287" i="16"/>
  <c r="AE283" i="16"/>
  <c r="AE279" i="16"/>
  <c r="AE275" i="16"/>
  <c r="AE271" i="16"/>
  <c r="AE267" i="16"/>
  <c r="AE263" i="16"/>
  <c r="AE259" i="16"/>
  <c r="AE255" i="16"/>
  <c r="AE247" i="16"/>
  <c r="AE186" i="16"/>
  <c r="AE182" i="16"/>
  <c r="AE178" i="16"/>
  <c r="AE174" i="16"/>
  <c r="AE170" i="16"/>
  <c r="AE166" i="16"/>
  <c r="AE162" i="16"/>
  <c r="AE78" i="16"/>
  <c r="AE74" i="16"/>
  <c r="AE70" i="16"/>
  <c r="AE66" i="16"/>
  <c r="AE62" i="16"/>
  <c r="AE58" i="16"/>
  <c r="AK58" i="16" s="1"/>
  <c r="AE54" i="16"/>
  <c r="AE50" i="16"/>
  <c r="AE46" i="16"/>
  <c r="AE42" i="16"/>
  <c r="AK42" i="16" s="1"/>
  <c r="AE38" i="16"/>
  <c r="AE34" i="16"/>
  <c r="AE30" i="16"/>
  <c r="AE26" i="16"/>
  <c r="AE22" i="16"/>
  <c r="AE18" i="16"/>
  <c r="AE14" i="16"/>
  <c r="AE10" i="16"/>
  <c r="AE6" i="16"/>
  <c r="AE251" i="16"/>
  <c r="AE243" i="16"/>
  <c r="AE239" i="16"/>
  <c r="AE235" i="16"/>
  <c r="AE231" i="16"/>
  <c r="AE227" i="16"/>
  <c r="AE223" i="16"/>
  <c r="AE219" i="16"/>
  <c r="AE215" i="16"/>
  <c r="AE211" i="16"/>
  <c r="AE207" i="16"/>
  <c r="AE203" i="16"/>
  <c r="AE199" i="16"/>
  <c r="AE195" i="16"/>
  <c r="AE187" i="16"/>
  <c r="AE179" i="16"/>
  <c r="AE171" i="16"/>
  <c r="AE75" i="16"/>
  <c r="AE59" i="16"/>
  <c r="AE47" i="16"/>
  <c r="AE43" i="16"/>
  <c r="AE304" i="16"/>
  <c r="AE300" i="16"/>
  <c r="AE296" i="16"/>
  <c r="AE292" i="16"/>
  <c r="AE288" i="16"/>
  <c r="AE284" i="16"/>
  <c r="AE280" i="16"/>
  <c r="AE276" i="16"/>
  <c r="AE272" i="16"/>
  <c r="AE268" i="16"/>
  <c r="AE264" i="16"/>
  <c r="AE260" i="16"/>
  <c r="AE256" i="16"/>
  <c r="AE252" i="16"/>
  <c r="AE248" i="16"/>
  <c r="AE244" i="16"/>
  <c r="AE240" i="16"/>
  <c r="AE236" i="16"/>
  <c r="AE232" i="16"/>
  <c r="AE228" i="16"/>
  <c r="AE224" i="16"/>
  <c r="AE220" i="16"/>
  <c r="AE216" i="16"/>
  <c r="AE212" i="16"/>
  <c r="AE208" i="16"/>
  <c r="AK208" i="16" s="1"/>
  <c r="AE204" i="16"/>
  <c r="AE200" i="16"/>
  <c r="AE196" i="16"/>
  <c r="AE192" i="16"/>
  <c r="AE188" i="16"/>
  <c r="AE184" i="16"/>
  <c r="AE180" i="16"/>
  <c r="AE176" i="16"/>
  <c r="AE172" i="16"/>
  <c r="AE168" i="16"/>
  <c r="AE164" i="16"/>
  <c r="AE160" i="16"/>
  <c r="AE76" i="16"/>
  <c r="AE72" i="16"/>
  <c r="AE68" i="16"/>
  <c r="AE64" i="16"/>
  <c r="AE60" i="16"/>
  <c r="AE56" i="16"/>
  <c r="AE52" i="16"/>
  <c r="AE48" i="16"/>
  <c r="AE44" i="16"/>
  <c r="AE301" i="16"/>
  <c r="AE293" i="16"/>
  <c r="AE285" i="16"/>
  <c r="AK285" i="16" s="1"/>
  <c r="AE277" i="16"/>
  <c r="AE269" i="16"/>
  <c r="AE261" i="16"/>
  <c r="AE253" i="16"/>
  <c r="AE245" i="16"/>
  <c r="AE241" i="16"/>
  <c r="AE237" i="16"/>
  <c r="AE233" i="16"/>
  <c r="AE229" i="16"/>
  <c r="AE225" i="16"/>
  <c r="AE221" i="16"/>
  <c r="AE217" i="16"/>
  <c r="AK217" i="16" s="1"/>
  <c r="AE213" i="16"/>
  <c r="AE209" i="16"/>
  <c r="AE205" i="16"/>
  <c r="AE201" i="16"/>
  <c r="AE197" i="16"/>
  <c r="AE189" i="16"/>
  <c r="AE181" i="16"/>
  <c r="AE173" i="16"/>
  <c r="AE77" i="16"/>
  <c r="AE61" i="16"/>
  <c r="AE45" i="16"/>
  <c r="AN410" i="5"/>
  <c r="AN394" i="5"/>
  <c r="AN392" i="5"/>
  <c r="AN378" i="5"/>
  <c r="AN376" i="5"/>
  <c r="AN362" i="5"/>
  <c r="AN360" i="5"/>
  <c r="AN346" i="5"/>
  <c r="AN344" i="5"/>
  <c r="AN404" i="5"/>
  <c r="AN388" i="5"/>
  <c r="AN372" i="5"/>
  <c r="AN356" i="5"/>
  <c r="AN402" i="5"/>
  <c r="AN400" i="5"/>
  <c r="AN386" i="5"/>
  <c r="AN384" i="5"/>
  <c r="AN370" i="5"/>
  <c r="AN354" i="5"/>
  <c r="AQ329" i="5"/>
  <c r="AQ313" i="5"/>
  <c r="AQ281" i="5"/>
  <c r="AQ265" i="5"/>
  <c r="AQ249" i="5"/>
  <c r="AN336" i="5"/>
  <c r="AN320" i="5"/>
  <c r="AN304" i="5"/>
  <c r="AN297" i="5"/>
  <c r="AN288" i="5"/>
  <c r="AN272" i="5"/>
  <c r="AN256" i="5"/>
  <c r="AN228" i="5"/>
  <c r="AQ222" i="5"/>
  <c r="AN212" i="5"/>
  <c r="AQ206" i="5"/>
  <c r="AI206" i="13" s="1"/>
  <c r="AN196" i="5"/>
  <c r="AQ190" i="5"/>
  <c r="AN180" i="5"/>
  <c r="AQ174" i="5"/>
  <c r="AN164" i="5"/>
  <c r="AQ158" i="5"/>
  <c r="AN148" i="5"/>
  <c r="AQ142" i="5"/>
  <c r="AN132" i="5"/>
  <c r="AQ126" i="5"/>
  <c r="AN116" i="5"/>
  <c r="AQ110" i="5"/>
  <c r="AN100" i="5"/>
  <c r="AQ94" i="5"/>
  <c r="AN84" i="5"/>
  <c r="AQ78" i="5"/>
  <c r="AI78" i="13" s="1"/>
  <c r="AN68" i="5"/>
  <c r="AQ62" i="5"/>
  <c r="AN52" i="5"/>
  <c r="AQ46" i="5"/>
  <c r="AN36" i="5"/>
  <c r="AN96" i="5"/>
  <c r="AQ90" i="5"/>
  <c r="AN80" i="5"/>
  <c r="AQ74" i="5"/>
  <c r="AN64" i="5"/>
  <c r="AQ58" i="5"/>
  <c r="AN48" i="5"/>
  <c r="AQ42" i="5"/>
  <c r="AN32" i="5"/>
  <c r="AN18" i="5"/>
  <c r="AN328" i="5"/>
  <c r="AN312" i="5"/>
  <c r="AN296" i="5"/>
  <c r="AN280" i="5"/>
  <c r="AN264" i="5"/>
  <c r="AN248" i="5"/>
  <c r="AQ230" i="5"/>
  <c r="AN220" i="5"/>
  <c r="AQ214" i="5"/>
  <c r="AN204" i="5"/>
  <c r="AQ198" i="5"/>
  <c r="AN188" i="5"/>
  <c r="AQ182" i="5"/>
  <c r="AN172" i="5"/>
  <c r="AQ166" i="5"/>
  <c r="AN156" i="5"/>
  <c r="AQ150" i="5"/>
  <c r="AI150" i="13" s="1"/>
  <c r="AN140" i="5"/>
  <c r="AN30" i="5"/>
  <c r="AN14" i="5"/>
  <c r="AH2" i="13"/>
  <c r="N372" i="17" l="1"/>
  <c r="N428" i="17"/>
  <c r="M456" i="17"/>
  <c r="N291" i="17"/>
  <c r="K449" i="17"/>
  <c r="L446" i="17"/>
  <c r="N65" i="17"/>
  <c r="L223" i="17"/>
  <c r="K450" i="17"/>
  <c r="K187" i="17"/>
  <c r="K226" i="17"/>
  <c r="M99" i="17"/>
  <c r="M142" i="17"/>
  <c r="L102" i="17"/>
  <c r="L403" i="17"/>
  <c r="K276" i="17"/>
  <c r="K325" i="17"/>
  <c r="K307" i="17"/>
  <c r="K419" i="17"/>
  <c r="K181" i="17"/>
  <c r="L48" i="17"/>
  <c r="K385" i="17"/>
  <c r="M223" i="17"/>
  <c r="M446" i="17"/>
  <c r="N450" i="17"/>
  <c r="L429" i="17"/>
  <c r="L65" i="17"/>
  <c r="N223" i="17"/>
  <c r="M372" i="17"/>
  <c r="K446" i="17"/>
  <c r="K231" i="17"/>
  <c r="M450" i="17"/>
  <c r="N298" i="17"/>
  <c r="M429" i="17"/>
  <c r="K65" i="17"/>
  <c r="L372" i="17"/>
  <c r="K425" i="17"/>
  <c r="L241" i="17"/>
  <c r="N429" i="17"/>
  <c r="K456" i="17"/>
  <c r="L325" i="17"/>
  <c r="K99" i="17"/>
  <c r="N142" i="17"/>
  <c r="L187" i="17"/>
  <c r="M307" i="17"/>
  <c r="M48" i="17"/>
  <c r="M102" i="17"/>
  <c r="M226" i="17"/>
  <c r="M403" i="17"/>
  <c r="N419" i="17"/>
  <c r="L276" i="17"/>
  <c r="M181" i="17"/>
  <c r="M385" i="17"/>
  <c r="K30" i="17"/>
  <c r="N326" i="17"/>
  <c r="M325" i="17"/>
  <c r="N99" i="17"/>
  <c r="K142" i="17"/>
  <c r="N187" i="17"/>
  <c r="N307" i="17"/>
  <c r="M194" i="17"/>
  <c r="N48" i="17"/>
  <c r="K102" i="17"/>
  <c r="N226" i="17"/>
  <c r="N403" i="17"/>
  <c r="M419" i="17"/>
  <c r="N276" i="17"/>
  <c r="N181" i="17"/>
  <c r="K241" i="17"/>
  <c r="L385" i="17"/>
  <c r="K326" i="17"/>
  <c r="L194" i="17"/>
  <c r="L88" i="17"/>
  <c r="N241" i="17"/>
  <c r="N30" i="17"/>
  <c r="M220" i="17"/>
  <c r="M282" i="17"/>
  <c r="K37" i="17"/>
  <c r="K332" i="17"/>
  <c r="K69" i="17"/>
  <c r="M154" i="17"/>
  <c r="N457" i="17"/>
  <c r="K420" i="17"/>
  <c r="N144" i="17"/>
  <c r="N402" i="17"/>
  <c r="L358" i="17"/>
  <c r="L386" i="17"/>
  <c r="K166" i="17"/>
  <c r="K50" i="17"/>
  <c r="K245" i="17"/>
  <c r="N233" i="17"/>
  <c r="M204" i="17"/>
  <c r="N166" i="17"/>
  <c r="N220" i="17"/>
  <c r="N282" i="17"/>
  <c r="M457" i="17"/>
  <c r="N50" i="17"/>
  <c r="M245" i="17"/>
  <c r="M233" i="17"/>
  <c r="M37" i="17"/>
  <c r="M69" i="17"/>
  <c r="N420" i="17"/>
  <c r="L204" i="17"/>
  <c r="L144" i="17"/>
  <c r="N154" i="17"/>
  <c r="L402" i="17"/>
  <c r="K358" i="17"/>
  <c r="K386" i="17"/>
  <c r="M332" i="17"/>
  <c r="M358" i="17"/>
  <c r="N386" i="17"/>
  <c r="L332" i="17"/>
  <c r="M166" i="17"/>
  <c r="L220" i="17"/>
  <c r="L282" i="17"/>
  <c r="L457" i="17"/>
  <c r="L50" i="17"/>
  <c r="N245" i="17"/>
  <c r="L233" i="17"/>
  <c r="L37" i="17"/>
  <c r="L69" i="17"/>
  <c r="L420" i="17"/>
  <c r="K204" i="17"/>
  <c r="N88" i="17"/>
  <c r="K144" i="17"/>
  <c r="L154" i="17"/>
  <c r="M402" i="17"/>
  <c r="M38" i="17"/>
  <c r="AI346" i="16"/>
  <c r="F342" i="18"/>
  <c r="AI73" i="16"/>
  <c r="F71" i="18"/>
  <c r="AI145" i="16"/>
  <c r="F143" i="18"/>
  <c r="AI259" i="16"/>
  <c r="F257" i="18"/>
  <c r="AI311" i="16"/>
  <c r="F309" i="18"/>
  <c r="AI120" i="16"/>
  <c r="F118" i="18"/>
  <c r="AI246" i="16"/>
  <c r="F244" i="18"/>
  <c r="AI391" i="16"/>
  <c r="F387" i="18"/>
  <c r="AI354" i="16"/>
  <c r="F350" i="18"/>
  <c r="AI303" i="16"/>
  <c r="F301" i="18"/>
  <c r="AI285" i="16"/>
  <c r="F283" i="18"/>
  <c r="AI135" i="16"/>
  <c r="F133" i="18"/>
  <c r="AI152" i="16"/>
  <c r="F150" i="18"/>
  <c r="AI206" i="16"/>
  <c r="F204" i="18"/>
  <c r="AI154" i="16"/>
  <c r="F152" i="18"/>
  <c r="AI349" i="16"/>
  <c r="F345" i="18"/>
  <c r="AI132" i="16"/>
  <c r="F130" i="18"/>
  <c r="AI257" i="16"/>
  <c r="F255" i="18"/>
  <c r="AI401" i="16"/>
  <c r="F397" i="18"/>
  <c r="AI268" i="16"/>
  <c r="F266" i="18"/>
  <c r="AI318" i="16"/>
  <c r="F315" i="18"/>
  <c r="AI413" i="16"/>
  <c r="F409" i="18"/>
  <c r="AI157" i="16"/>
  <c r="F155" i="18"/>
  <c r="AI208" i="16"/>
  <c r="F206" i="18"/>
  <c r="AI32" i="16"/>
  <c r="F30" i="18"/>
  <c r="AI61" i="16"/>
  <c r="F59" i="18"/>
  <c r="AI214" i="16"/>
  <c r="F212" i="18"/>
  <c r="AI262" i="16"/>
  <c r="F260" i="18"/>
  <c r="AI55" i="16"/>
  <c r="F53" i="18"/>
  <c r="AI298" i="16"/>
  <c r="F296" i="18"/>
  <c r="AI28" i="16"/>
  <c r="F26" i="18"/>
  <c r="AI103" i="16"/>
  <c r="F101" i="18"/>
  <c r="AI188" i="16"/>
  <c r="F186" i="18"/>
  <c r="AI329" i="16"/>
  <c r="F325" i="18"/>
  <c r="AI276" i="16"/>
  <c r="F274" i="18"/>
  <c r="AI341" i="16"/>
  <c r="F337" i="18"/>
  <c r="AI121" i="16"/>
  <c r="F119" i="18"/>
  <c r="AI80" i="16"/>
  <c r="F78" i="18"/>
  <c r="AI138" i="16"/>
  <c r="F136" i="18"/>
  <c r="AI42" i="16"/>
  <c r="F40" i="18"/>
  <c r="AI88" i="16"/>
  <c r="F86" i="18"/>
  <c r="AI412" i="16"/>
  <c r="F408" i="18"/>
  <c r="AI91" i="16"/>
  <c r="F89" i="18"/>
  <c r="AI209" i="16"/>
  <c r="F207" i="18"/>
  <c r="AI122" i="16"/>
  <c r="F120" i="18"/>
  <c r="AI166" i="16"/>
  <c r="F164" i="18"/>
  <c r="AI217" i="16"/>
  <c r="F215" i="18"/>
  <c r="AI294" i="16"/>
  <c r="F292" i="18"/>
  <c r="AI5" i="16"/>
  <c r="F3" i="18"/>
  <c r="AI263" i="16"/>
  <c r="F261" i="18"/>
  <c r="AI212" i="16"/>
  <c r="F210" i="18"/>
  <c r="AI123" i="16"/>
  <c r="F121" i="18"/>
  <c r="AI58" i="16"/>
  <c r="F56" i="18"/>
  <c r="AI130" i="16"/>
  <c r="F128" i="18"/>
  <c r="AI182" i="16"/>
  <c r="F180" i="18"/>
  <c r="AI316" i="16"/>
  <c r="F313" i="18"/>
  <c r="AI35" i="16"/>
  <c r="F33" i="18"/>
  <c r="AI137" i="16"/>
  <c r="F135" i="18"/>
  <c r="AI247" i="16"/>
  <c r="F245" i="18"/>
  <c r="AI305" i="16"/>
  <c r="F303" i="18"/>
  <c r="AI98" i="16"/>
  <c r="F96" i="18"/>
  <c r="AI196" i="16"/>
  <c r="F194" i="18"/>
  <c r="AI163" i="16"/>
  <c r="F161" i="18"/>
  <c r="G25" i="21" s="1"/>
  <c r="AI300" i="16"/>
  <c r="F298" i="18"/>
  <c r="AI345" i="16"/>
  <c r="F341" i="18"/>
  <c r="AI282" i="16"/>
  <c r="F280" i="18"/>
  <c r="AI384" i="16"/>
  <c r="F380" i="18"/>
  <c r="AI207" i="16"/>
  <c r="F205" i="18"/>
  <c r="M425" i="17"/>
  <c r="L384" i="17"/>
  <c r="N55" i="17"/>
  <c r="L425" i="17"/>
  <c r="K199" i="17"/>
  <c r="L168" i="17"/>
  <c r="M231" i="17"/>
  <c r="N253" i="17"/>
  <c r="M298" i="17"/>
  <c r="M130" i="17"/>
  <c r="K322" i="17"/>
  <c r="N231" i="17"/>
  <c r="K252" i="17"/>
  <c r="L298" i="17"/>
  <c r="L89" i="17"/>
  <c r="M246" i="17"/>
  <c r="L396" i="17"/>
  <c r="K84" i="17"/>
  <c r="L199" i="17"/>
  <c r="K384" i="17"/>
  <c r="M55" i="17"/>
  <c r="M428" i="17"/>
  <c r="M384" i="17"/>
  <c r="M199" i="17"/>
  <c r="L55" i="17"/>
  <c r="L428" i="17"/>
  <c r="N168" i="17"/>
  <c r="K291" i="17"/>
  <c r="L322" i="17"/>
  <c r="M89" i="17"/>
  <c r="L246" i="17"/>
  <c r="N449" i="17"/>
  <c r="N434" i="17"/>
  <c r="M252" i="17"/>
  <c r="N396" i="17"/>
  <c r="K253" i="17"/>
  <c r="M84" i="17"/>
  <c r="N130" i="17"/>
  <c r="K168" i="17"/>
  <c r="M291" i="17"/>
  <c r="N322" i="17"/>
  <c r="K89" i="17"/>
  <c r="K246" i="17"/>
  <c r="L449" i="17"/>
  <c r="L252" i="17"/>
  <c r="M396" i="17"/>
  <c r="L253" i="17"/>
  <c r="N84" i="17"/>
  <c r="K130" i="17"/>
  <c r="N38" i="17"/>
  <c r="M434" i="17"/>
  <c r="M326" i="17"/>
  <c r="L456" i="17"/>
  <c r="L38" i="17"/>
  <c r="N194" i="17"/>
  <c r="L434" i="17"/>
  <c r="M88" i="17"/>
  <c r="K28" i="17"/>
  <c r="N28" i="17"/>
  <c r="M28" i="17"/>
  <c r="L28" i="17"/>
  <c r="M46" i="17"/>
  <c r="K46" i="17"/>
  <c r="L46" i="17"/>
  <c r="N46" i="17"/>
  <c r="L424" i="17"/>
  <c r="M424" i="17"/>
  <c r="N424" i="17"/>
  <c r="K424" i="17"/>
  <c r="K195" i="17"/>
  <c r="M195" i="17"/>
  <c r="L195" i="17"/>
  <c r="N195" i="17"/>
  <c r="L343" i="17"/>
  <c r="M343" i="17"/>
  <c r="N343" i="17"/>
  <c r="K343" i="17"/>
  <c r="M77" i="17"/>
  <c r="L77" i="17"/>
  <c r="N77" i="17"/>
  <c r="K77" i="17"/>
  <c r="N292" i="17"/>
  <c r="M292" i="17"/>
  <c r="L292" i="17"/>
  <c r="K292" i="17"/>
  <c r="L239" i="17"/>
  <c r="K239" i="17"/>
  <c r="N239" i="17"/>
  <c r="M239" i="17"/>
  <c r="K184" i="17"/>
  <c r="L184" i="17"/>
  <c r="N184" i="17"/>
  <c r="M184" i="17"/>
  <c r="L189" i="17"/>
  <c r="N189" i="17"/>
  <c r="K189" i="17"/>
  <c r="M189" i="17"/>
  <c r="N56" i="17"/>
  <c r="M56" i="17"/>
  <c r="L56" i="17"/>
  <c r="K56" i="17"/>
  <c r="N36" i="17"/>
  <c r="K36" i="17"/>
  <c r="L36" i="17"/>
  <c r="M36" i="17"/>
  <c r="M86" i="17"/>
  <c r="L86" i="17"/>
  <c r="K86" i="17"/>
  <c r="N86" i="17"/>
  <c r="L316" i="17"/>
  <c r="N316" i="17"/>
  <c r="M316" i="17"/>
  <c r="K316" i="17"/>
  <c r="N117" i="17"/>
  <c r="M117" i="17"/>
  <c r="L117" i="17"/>
  <c r="K117" i="17"/>
  <c r="L74" i="17"/>
  <c r="N74" i="17"/>
  <c r="M74" i="17"/>
  <c r="K74" i="17"/>
  <c r="N408" i="17"/>
  <c r="L408" i="17"/>
  <c r="K408" i="17"/>
  <c r="M408" i="17"/>
  <c r="M335" i="17"/>
  <c r="K335" i="17"/>
  <c r="N335" i="17"/>
  <c r="L335" i="17"/>
  <c r="K400" i="17"/>
  <c r="L400" i="17"/>
  <c r="M400" i="17"/>
  <c r="N400" i="17"/>
  <c r="N34" i="17"/>
  <c r="K34" i="17"/>
  <c r="M34" i="17"/>
  <c r="L34" i="17"/>
  <c r="N437" i="17"/>
  <c r="L437" i="17"/>
  <c r="M437" i="17"/>
  <c r="K437" i="17"/>
  <c r="L299" i="17"/>
  <c r="M299" i="17"/>
  <c r="K299" i="17"/>
  <c r="N299" i="17"/>
  <c r="M64" i="17"/>
  <c r="K64" i="17"/>
  <c r="L64" i="17"/>
  <c r="N64" i="17"/>
  <c r="N202" i="17"/>
  <c r="K202" i="17"/>
  <c r="M202" i="17"/>
  <c r="L202" i="17"/>
  <c r="K63" i="17"/>
  <c r="N63" i="17"/>
  <c r="M63" i="17"/>
  <c r="L63" i="17"/>
  <c r="K431" i="17"/>
  <c r="M431" i="17"/>
  <c r="L431" i="17"/>
  <c r="N431" i="17"/>
  <c r="K132" i="17"/>
  <c r="L132" i="17"/>
  <c r="N132" i="17"/>
  <c r="M132" i="17"/>
  <c r="K218" i="17"/>
  <c r="M218" i="17"/>
  <c r="N218" i="17"/>
  <c r="L218" i="17"/>
  <c r="L235" i="17"/>
  <c r="M235" i="17"/>
  <c r="N235" i="17"/>
  <c r="K235" i="17"/>
  <c r="M240" i="17"/>
  <c r="L240" i="17"/>
  <c r="K240" i="17"/>
  <c r="N240" i="17"/>
  <c r="M409" i="17"/>
  <c r="K409" i="17"/>
  <c r="L409" i="17"/>
  <c r="N409" i="17"/>
  <c r="K466" i="17"/>
  <c r="L466" i="17"/>
  <c r="N466" i="17"/>
  <c r="M466" i="17"/>
  <c r="K42" i="17"/>
  <c r="N42" i="17"/>
  <c r="M42" i="17"/>
  <c r="L42" i="17"/>
  <c r="M261" i="17"/>
  <c r="L261" i="17"/>
  <c r="N261" i="17"/>
  <c r="K261" i="17"/>
  <c r="L210" i="17"/>
  <c r="K210" i="17"/>
  <c r="N210" i="17"/>
  <c r="M210" i="17"/>
  <c r="K365" i="17"/>
  <c r="M365" i="17"/>
  <c r="L365" i="17"/>
  <c r="N365" i="17"/>
  <c r="M73" i="17"/>
  <c r="K73" i="17"/>
  <c r="L73" i="17"/>
  <c r="N73" i="17"/>
  <c r="K329" i="17"/>
  <c r="N329" i="17"/>
  <c r="M329" i="17"/>
  <c r="L329" i="17"/>
  <c r="L459" i="17"/>
  <c r="K459" i="17"/>
  <c r="N459" i="17"/>
  <c r="M459" i="17"/>
  <c r="L96" i="17"/>
  <c r="K96" i="17"/>
  <c r="M96" i="17"/>
  <c r="N96" i="17"/>
  <c r="L342" i="17"/>
  <c r="M342" i="17"/>
  <c r="K342" i="17"/>
  <c r="N342" i="17"/>
  <c r="K131" i="17"/>
  <c r="L131" i="17"/>
  <c r="N131" i="17"/>
  <c r="M131" i="17"/>
  <c r="K441" i="17"/>
  <c r="N441" i="17"/>
  <c r="M441" i="17"/>
  <c r="L441" i="17"/>
  <c r="L323" i="17"/>
  <c r="N323" i="17"/>
  <c r="M323" i="17"/>
  <c r="K323" i="17"/>
  <c r="N51" i="17"/>
  <c r="K51" i="17"/>
  <c r="M51" i="17"/>
  <c r="L51" i="17"/>
  <c r="K176" i="17"/>
  <c r="N176" i="17"/>
  <c r="L176" i="17"/>
  <c r="M176" i="17"/>
  <c r="L53" i="17"/>
  <c r="K53" i="17"/>
  <c r="N53" i="17"/>
  <c r="M53" i="17"/>
  <c r="N111" i="17"/>
  <c r="M111" i="17"/>
  <c r="L111" i="17"/>
  <c r="K111" i="17"/>
  <c r="N387" i="17"/>
  <c r="L387" i="17"/>
  <c r="M387" i="17"/>
  <c r="K387" i="17"/>
  <c r="K214" i="17"/>
  <c r="M214" i="17"/>
  <c r="N214" i="17"/>
  <c r="L214" i="17"/>
  <c r="K268" i="17"/>
  <c r="L268" i="17"/>
  <c r="M268" i="17"/>
  <c r="N268" i="17"/>
  <c r="K375" i="17"/>
  <c r="N375" i="17"/>
  <c r="L375" i="17"/>
  <c r="M375" i="17"/>
  <c r="K110" i="17"/>
  <c r="L110" i="17"/>
  <c r="M110" i="17"/>
  <c r="N110" i="17"/>
  <c r="M397" i="17"/>
  <c r="L397" i="17"/>
  <c r="N397" i="17"/>
  <c r="K397" i="17"/>
  <c r="L161" i="17"/>
  <c r="M161" i="17"/>
  <c r="K161" i="17"/>
  <c r="N161" i="17"/>
  <c r="M254" i="17"/>
  <c r="N254" i="17"/>
  <c r="K254" i="17"/>
  <c r="L254" i="17"/>
  <c r="M152" i="17"/>
  <c r="L152" i="17"/>
  <c r="K152" i="17"/>
  <c r="N152" i="17"/>
  <c r="M250" i="17"/>
  <c r="N250" i="17"/>
  <c r="K250" i="17"/>
  <c r="L250" i="17"/>
  <c r="K177" i="17"/>
  <c r="L177" i="17"/>
  <c r="M177" i="17"/>
  <c r="N177" i="17"/>
  <c r="L404" i="17"/>
  <c r="K404" i="17"/>
  <c r="N404" i="17"/>
  <c r="M404" i="17"/>
  <c r="M284" i="17"/>
  <c r="N284" i="17"/>
  <c r="K284" i="17"/>
  <c r="L284" i="17"/>
  <c r="K263" i="17"/>
  <c r="M263" i="17"/>
  <c r="L263" i="17"/>
  <c r="N263" i="17"/>
  <c r="M414" i="17"/>
  <c r="L414" i="17"/>
  <c r="K414" i="17"/>
  <c r="N414" i="17"/>
  <c r="L212" i="17"/>
  <c r="M212" i="17"/>
  <c r="N212" i="17"/>
  <c r="K212" i="17"/>
  <c r="K411" i="17"/>
  <c r="M411" i="17"/>
  <c r="N411" i="17"/>
  <c r="L411" i="17"/>
  <c r="M197" i="17"/>
  <c r="N197" i="17"/>
  <c r="K197" i="17"/>
  <c r="L197" i="17"/>
  <c r="M319" i="17"/>
  <c r="N319" i="17"/>
  <c r="K319" i="17"/>
  <c r="L319" i="17"/>
  <c r="L361" i="17"/>
  <c r="N361" i="17"/>
  <c r="M361" i="17"/>
  <c r="K361" i="17"/>
  <c r="N435" i="17"/>
  <c r="K435" i="17"/>
  <c r="L435" i="17"/>
  <c r="M435" i="17"/>
  <c r="N124" i="17"/>
  <c r="M124" i="17"/>
  <c r="K124" i="17"/>
  <c r="L124" i="17"/>
  <c r="M465" i="17"/>
  <c r="N465" i="17"/>
  <c r="K465" i="17"/>
  <c r="L465" i="17"/>
  <c r="N314" i="17"/>
  <c r="K314" i="17"/>
  <c r="M314" i="17"/>
  <c r="L314" i="17"/>
  <c r="N258" i="17"/>
  <c r="K258" i="17"/>
  <c r="M258" i="17"/>
  <c r="L258" i="17"/>
  <c r="M295" i="17"/>
  <c r="K295" i="17"/>
  <c r="N295" i="17"/>
  <c r="L295" i="17"/>
  <c r="N369" i="17"/>
  <c r="K369" i="17"/>
  <c r="L369" i="17"/>
  <c r="M369" i="17"/>
  <c r="N412" i="17"/>
  <c r="L412" i="17"/>
  <c r="M412" i="17"/>
  <c r="K412" i="17"/>
  <c r="M97" i="17"/>
  <c r="K97" i="17"/>
  <c r="N97" i="17"/>
  <c r="L97" i="17"/>
  <c r="K308" i="17"/>
  <c r="M308" i="17"/>
  <c r="N308" i="17"/>
  <c r="L308" i="17"/>
  <c r="M389" i="17"/>
  <c r="L389" i="17"/>
  <c r="K389" i="17"/>
  <c r="N389" i="17"/>
  <c r="N100" i="17"/>
  <c r="K100" i="17"/>
  <c r="M100" i="17"/>
  <c r="L100" i="17"/>
  <c r="M113" i="17"/>
  <c r="L113" i="17"/>
  <c r="K113" i="17"/>
  <c r="N113" i="17"/>
  <c r="N224" i="17"/>
  <c r="L224" i="17"/>
  <c r="M224" i="17"/>
  <c r="K224" i="17"/>
  <c r="N163" i="17"/>
  <c r="M163" i="17"/>
  <c r="K163" i="17"/>
  <c r="L163" i="17"/>
  <c r="M237" i="17"/>
  <c r="L237" i="17"/>
  <c r="K237" i="17"/>
  <c r="N237" i="17"/>
  <c r="N162" i="17"/>
  <c r="M162" i="17"/>
  <c r="K162" i="17"/>
  <c r="L162" i="17"/>
  <c r="K145" i="17"/>
  <c r="M145" i="17"/>
  <c r="L145" i="17"/>
  <c r="N145" i="17"/>
  <c r="K407" i="17"/>
  <c r="N407" i="17"/>
  <c r="M407" i="17"/>
  <c r="L407" i="17"/>
  <c r="K382" i="17"/>
  <c r="M382" i="17"/>
  <c r="N382" i="17"/>
  <c r="L382" i="17"/>
  <c r="K227" i="17"/>
  <c r="N227" i="17"/>
  <c r="M227" i="17"/>
  <c r="L227" i="17"/>
  <c r="M122" i="17"/>
  <c r="L122" i="17"/>
  <c r="N122" i="17"/>
  <c r="K122" i="17"/>
  <c r="K257" i="17"/>
  <c r="M257" i="17"/>
  <c r="N257" i="17"/>
  <c r="L257" i="17"/>
  <c r="L271" i="17"/>
  <c r="M271" i="17"/>
  <c r="N271" i="17"/>
  <c r="K271" i="17"/>
  <c r="K277" i="17"/>
  <c r="L277" i="17"/>
  <c r="M277" i="17"/>
  <c r="N277" i="17"/>
  <c r="K265" i="17"/>
  <c r="L265" i="17"/>
  <c r="M265" i="17"/>
  <c r="N265" i="17"/>
  <c r="N301" i="17"/>
  <c r="K301" i="17"/>
  <c r="M301" i="17"/>
  <c r="L301" i="17"/>
  <c r="K90" i="17"/>
  <c r="N90" i="17"/>
  <c r="M90" i="17"/>
  <c r="L90" i="17"/>
  <c r="M128" i="17"/>
  <c r="K128" i="17"/>
  <c r="L128" i="17"/>
  <c r="N128" i="17"/>
  <c r="K327" i="17"/>
  <c r="N327" i="17"/>
  <c r="M327" i="17"/>
  <c r="L327" i="17"/>
  <c r="N398" i="17"/>
  <c r="M398" i="17"/>
  <c r="L398" i="17"/>
  <c r="K398" i="17"/>
  <c r="N463" i="17"/>
  <c r="K463" i="17"/>
  <c r="M463" i="17"/>
  <c r="L463" i="17"/>
  <c r="M354" i="17"/>
  <c r="K354" i="17"/>
  <c r="N354" i="17"/>
  <c r="L354" i="17"/>
  <c r="K333" i="17"/>
  <c r="L333" i="17"/>
  <c r="M333" i="17"/>
  <c r="N333" i="17"/>
  <c r="M58" i="17"/>
  <c r="L58" i="17"/>
  <c r="N58" i="17"/>
  <c r="K58" i="17"/>
  <c r="L155" i="17"/>
  <c r="K155" i="17"/>
  <c r="M155" i="17"/>
  <c r="N155" i="17"/>
  <c r="L208" i="17"/>
  <c r="N208" i="17"/>
  <c r="M208" i="17"/>
  <c r="K208" i="17"/>
  <c r="M109" i="17"/>
  <c r="L109" i="17"/>
  <c r="K109" i="17"/>
  <c r="N109" i="17"/>
  <c r="M140" i="17"/>
  <c r="N140" i="17"/>
  <c r="L140" i="17"/>
  <c r="K140" i="17"/>
  <c r="M366" i="17"/>
  <c r="N366" i="17"/>
  <c r="K366" i="17"/>
  <c r="L366" i="17"/>
  <c r="L91" i="17"/>
  <c r="K91" i="17"/>
  <c r="N91" i="17"/>
  <c r="M91" i="17"/>
  <c r="N41" i="17"/>
  <c r="M41" i="17"/>
  <c r="L41" i="17"/>
  <c r="K41" i="17"/>
  <c r="K362" i="17"/>
  <c r="M362" i="17"/>
  <c r="N362" i="17"/>
  <c r="L362" i="17"/>
  <c r="N364" i="17"/>
  <c r="M364" i="17"/>
  <c r="K364" i="17"/>
  <c r="L364" i="17"/>
  <c r="N304" i="17"/>
  <c r="M304" i="17"/>
  <c r="K304" i="17"/>
  <c r="L304" i="17"/>
  <c r="L406" i="17"/>
  <c r="K406" i="17"/>
  <c r="N406" i="17"/>
  <c r="M406" i="17"/>
  <c r="K105" i="17"/>
  <c r="L105" i="17"/>
  <c r="M105" i="17"/>
  <c r="N105" i="17"/>
  <c r="K57" i="17"/>
  <c r="L57" i="17"/>
  <c r="N57" i="17"/>
  <c r="M57" i="17"/>
  <c r="M39" i="17"/>
  <c r="L39" i="17"/>
  <c r="K39" i="17"/>
  <c r="N39" i="17"/>
  <c r="K383" i="17"/>
  <c r="L383" i="17"/>
  <c r="M383" i="17"/>
  <c r="N383" i="17"/>
  <c r="N251" i="17"/>
  <c r="M251" i="17"/>
  <c r="K251" i="17"/>
  <c r="L251" i="17"/>
  <c r="N141" i="17"/>
  <c r="K141" i="17"/>
  <c r="L141" i="17"/>
  <c r="M141" i="17"/>
  <c r="L123" i="17"/>
  <c r="K123" i="17"/>
  <c r="N123" i="17"/>
  <c r="M123" i="17"/>
  <c r="K165" i="17"/>
  <c r="N165" i="17"/>
  <c r="L165" i="17"/>
  <c r="M165" i="17"/>
  <c r="N318" i="17"/>
  <c r="L318" i="17"/>
  <c r="K318" i="17"/>
  <c r="M318" i="17"/>
  <c r="K432" i="17"/>
  <c r="N432" i="17"/>
  <c r="L432" i="17"/>
  <c r="M432" i="17"/>
  <c r="M363" i="17"/>
  <c r="L363" i="17"/>
  <c r="K363" i="17"/>
  <c r="N363" i="17"/>
  <c r="M353" i="17"/>
  <c r="L353" i="17"/>
  <c r="N353" i="17"/>
  <c r="K353" i="17"/>
  <c r="K352" i="17"/>
  <c r="L352" i="17"/>
  <c r="M352" i="17"/>
  <c r="N352" i="17"/>
  <c r="L159" i="17"/>
  <c r="N159" i="17"/>
  <c r="M159" i="17"/>
  <c r="K159" i="17"/>
  <c r="N442" i="17"/>
  <c r="M442" i="17"/>
  <c r="K442" i="17"/>
  <c r="L442" i="17"/>
  <c r="K462" i="17"/>
  <c r="L462" i="17"/>
  <c r="M462" i="17"/>
  <c r="N462" i="17"/>
  <c r="M229" i="17"/>
  <c r="N229" i="17"/>
  <c r="K229" i="17"/>
  <c r="L229" i="17"/>
  <c r="N80" i="17"/>
  <c r="L80" i="17"/>
  <c r="K80" i="17"/>
  <c r="M80" i="17"/>
  <c r="N310" i="17"/>
  <c r="L310" i="17"/>
  <c r="M310" i="17"/>
  <c r="K310" i="17"/>
  <c r="K453" i="17"/>
  <c r="M453" i="17"/>
  <c r="N453" i="17"/>
  <c r="L453" i="17"/>
  <c r="N454" i="17"/>
  <c r="M454" i="17"/>
  <c r="L454" i="17"/>
  <c r="K454" i="17"/>
  <c r="M45" i="17"/>
  <c r="N45" i="17"/>
  <c r="L45" i="17"/>
  <c r="K45" i="17"/>
  <c r="K206" i="17"/>
  <c r="N206" i="17"/>
  <c r="M206" i="17"/>
  <c r="L206" i="17"/>
  <c r="L269" i="17"/>
  <c r="M269" i="17"/>
  <c r="K269" i="17"/>
  <c r="N269" i="17"/>
  <c r="N255" i="17"/>
  <c r="M255" i="17"/>
  <c r="K255" i="17"/>
  <c r="L255" i="17"/>
  <c r="N205" i="17"/>
  <c r="L205" i="17"/>
  <c r="K205" i="17"/>
  <c r="M205" i="17"/>
  <c r="L32" i="17"/>
  <c r="N32" i="17"/>
  <c r="M32" i="17"/>
  <c r="K32" i="17"/>
  <c r="M320" i="17"/>
  <c r="K320" i="17"/>
  <c r="N320" i="17"/>
  <c r="L320" i="17"/>
  <c r="L380" i="17"/>
  <c r="M380" i="17"/>
  <c r="N380" i="17"/>
  <c r="K380" i="17"/>
  <c r="N137" i="17"/>
  <c r="M137" i="17"/>
  <c r="L137" i="17"/>
  <c r="K137" i="17"/>
  <c r="M309" i="17"/>
  <c r="K309" i="17"/>
  <c r="L309" i="17"/>
  <c r="N309" i="17"/>
  <c r="N164" i="17"/>
  <c r="K164" i="17"/>
  <c r="M164" i="17"/>
  <c r="L164" i="17"/>
  <c r="N338" i="17"/>
  <c r="L338" i="17"/>
  <c r="K338" i="17"/>
  <c r="M338" i="17"/>
  <c r="M127" i="17"/>
  <c r="K127" i="17"/>
  <c r="N127" i="17"/>
  <c r="L127" i="17"/>
  <c r="N448" i="17"/>
  <c r="M448" i="17"/>
  <c r="K448" i="17"/>
  <c r="L448" i="17"/>
  <c r="M270" i="17"/>
  <c r="N270" i="17"/>
  <c r="L270" i="17"/>
  <c r="K270" i="17"/>
  <c r="M201" i="17"/>
  <c r="K201" i="17"/>
  <c r="L201" i="17"/>
  <c r="N201" i="17"/>
  <c r="N179" i="17"/>
  <c r="M179" i="17"/>
  <c r="K179" i="17"/>
  <c r="L179" i="17"/>
  <c r="M259" i="17"/>
  <c r="K259" i="17"/>
  <c r="L259" i="17"/>
  <c r="N259" i="17"/>
  <c r="K95" i="17"/>
  <c r="L95" i="17"/>
  <c r="N95" i="17"/>
  <c r="M95" i="17"/>
  <c r="L321" i="17"/>
  <c r="K321" i="17"/>
  <c r="N321" i="17"/>
  <c r="M321" i="17"/>
  <c r="K273" i="17"/>
  <c r="M273" i="17"/>
  <c r="N273" i="17"/>
  <c r="L273" i="17"/>
  <c r="L359" i="17"/>
  <c r="M359" i="17"/>
  <c r="N359" i="17"/>
  <c r="K359" i="17"/>
  <c r="K370" i="17"/>
  <c r="L370" i="17"/>
  <c r="M370" i="17"/>
  <c r="N370" i="17"/>
  <c r="K196" i="17"/>
  <c r="N196" i="17"/>
  <c r="M196" i="17"/>
  <c r="L196" i="17"/>
  <c r="K260" i="17"/>
  <c r="L260" i="17"/>
  <c r="M260" i="17"/>
  <c r="N260" i="17"/>
  <c r="N83" i="17"/>
  <c r="K83" i="17"/>
  <c r="M83" i="17"/>
  <c r="L83" i="17"/>
  <c r="M67" i="17"/>
  <c r="N67" i="17"/>
  <c r="K67" i="17"/>
  <c r="L67" i="17"/>
  <c r="M293" i="17"/>
  <c r="L293" i="17"/>
  <c r="N293" i="17"/>
  <c r="K293" i="17"/>
  <c r="M151" i="17"/>
  <c r="L151" i="17"/>
  <c r="K151" i="17"/>
  <c r="N151" i="17"/>
  <c r="L430" i="17"/>
  <c r="K430" i="17"/>
  <c r="N430" i="17"/>
  <c r="M430" i="17"/>
  <c r="L340" i="17"/>
  <c r="N340" i="17"/>
  <c r="K340" i="17"/>
  <c r="M340" i="17"/>
  <c r="K330" i="17"/>
  <c r="M330" i="17"/>
  <c r="N330" i="17"/>
  <c r="L330" i="17"/>
  <c r="K87" i="17"/>
  <c r="L87" i="17"/>
  <c r="M87" i="17"/>
  <c r="N87" i="17"/>
  <c r="K275" i="17"/>
  <c r="N275" i="17"/>
  <c r="L275" i="17"/>
  <c r="M275" i="17"/>
  <c r="K169" i="17"/>
  <c r="L169" i="17"/>
  <c r="N169" i="17"/>
  <c r="M169" i="17"/>
  <c r="N167" i="17"/>
  <c r="L167" i="17"/>
  <c r="M167" i="17"/>
  <c r="K167" i="17"/>
  <c r="K116" i="17"/>
  <c r="L116" i="17"/>
  <c r="N116" i="17"/>
  <c r="M116" i="17"/>
  <c r="M376" i="17"/>
  <c r="L376" i="17"/>
  <c r="K376" i="17"/>
  <c r="N376" i="17"/>
  <c r="N378" i="17"/>
  <c r="L378" i="17"/>
  <c r="K378" i="17"/>
  <c r="M378" i="17"/>
  <c r="K198" i="17"/>
  <c r="N198" i="17"/>
  <c r="L198" i="17"/>
  <c r="M198" i="17"/>
  <c r="N170" i="17"/>
  <c r="K170" i="17"/>
  <c r="M170" i="17"/>
  <c r="L170" i="17"/>
  <c r="M294" i="17"/>
  <c r="K294" i="17"/>
  <c r="L294" i="17"/>
  <c r="N294" i="17"/>
  <c r="M249" i="17"/>
  <c r="L249" i="17"/>
  <c r="K249" i="17"/>
  <c r="N249" i="17"/>
  <c r="L135" i="17"/>
  <c r="K135" i="17"/>
  <c r="M135" i="17"/>
  <c r="N135" i="17"/>
  <c r="K148" i="17"/>
  <c r="M148" i="17"/>
  <c r="N148" i="17"/>
  <c r="L148" i="17"/>
  <c r="M133" i="17"/>
  <c r="N133" i="17"/>
  <c r="K133" i="17"/>
  <c r="L133" i="17"/>
  <c r="N413" i="17"/>
  <c r="K413" i="17"/>
  <c r="L413" i="17"/>
  <c r="M413" i="17"/>
  <c r="M416" i="17"/>
  <c r="L416" i="17"/>
  <c r="K416" i="17"/>
  <c r="N416" i="17"/>
  <c r="K75" i="17"/>
  <c r="L75" i="17"/>
  <c r="N75" i="17"/>
  <c r="M75" i="17"/>
  <c r="K49" i="17"/>
  <c r="M49" i="17"/>
  <c r="L49" i="17"/>
  <c r="N49" i="17"/>
  <c r="K460" i="17"/>
  <c r="L460" i="17"/>
  <c r="M460" i="17"/>
  <c r="N460" i="17"/>
  <c r="K461" i="17"/>
  <c r="M461" i="17"/>
  <c r="N461" i="17"/>
  <c r="L461" i="17"/>
  <c r="M138" i="17"/>
  <c r="N138" i="17"/>
  <c r="L138" i="17"/>
  <c r="K138" i="17"/>
  <c r="K104" i="17"/>
  <c r="L104" i="17"/>
  <c r="M104" i="17"/>
  <c r="N104" i="17"/>
  <c r="L33" i="17"/>
  <c r="M33" i="17"/>
  <c r="K33" i="17"/>
  <c r="N33" i="17"/>
  <c r="N422" i="17"/>
  <c r="L422" i="17"/>
  <c r="K422" i="17"/>
  <c r="M422" i="17"/>
  <c r="L345" i="17"/>
  <c r="N345" i="17"/>
  <c r="M345" i="17"/>
  <c r="K345" i="17"/>
  <c r="M421" i="17"/>
  <c r="K421" i="17"/>
  <c r="N421" i="17"/>
  <c r="L421" i="17"/>
  <c r="N297" i="17"/>
  <c r="L297" i="17"/>
  <c r="K297" i="17"/>
  <c r="M297" i="17"/>
  <c r="L374" i="17"/>
  <c r="K374" i="17"/>
  <c r="N374" i="17"/>
  <c r="M374" i="17"/>
  <c r="K287" i="17"/>
  <c r="M287" i="17"/>
  <c r="N287" i="17"/>
  <c r="L287" i="17"/>
  <c r="L232" i="17"/>
  <c r="K232" i="17"/>
  <c r="N232" i="17"/>
  <c r="M232" i="17"/>
  <c r="K106" i="17"/>
  <c r="L106" i="17"/>
  <c r="M106" i="17"/>
  <c r="N106" i="17"/>
  <c r="N94" i="17"/>
  <c r="L94" i="17"/>
  <c r="K94" i="17"/>
  <c r="M94" i="17"/>
  <c r="K247" i="17"/>
  <c r="N247" i="17"/>
  <c r="L247" i="17"/>
  <c r="M247" i="17"/>
  <c r="L68" i="17"/>
  <c r="N68" i="17"/>
  <c r="K68" i="17"/>
  <c r="M68" i="17"/>
  <c r="K76" i="17"/>
  <c r="N76" i="17"/>
  <c r="L76" i="17"/>
  <c r="M76" i="17"/>
  <c r="M125" i="17"/>
  <c r="N125" i="17"/>
  <c r="L125" i="17"/>
  <c r="K125" i="17"/>
  <c r="L200" i="17"/>
  <c r="N200" i="17"/>
  <c r="M200" i="17"/>
  <c r="K200" i="17"/>
  <c r="N207" i="17"/>
  <c r="K207" i="17"/>
  <c r="M207" i="17"/>
  <c r="L207" i="17"/>
  <c r="M238" i="17"/>
  <c r="N238" i="17"/>
  <c r="L238" i="17"/>
  <c r="K238" i="17"/>
  <c r="L415" i="17"/>
  <c r="K415" i="17"/>
  <c r="N415" i="17"/>
  <c r="M415" i="17"/>
  <c r="M324" i="17"/>
  <c r="N324" i="17"/>
  <c r="L324" i="17"/>
  <c r="K324" i="17"/>
  <c r="L288" i="17"/>
  <c r="K288" i="17"/>
  <c r="N288" i="17"/>
  <c r="M288" i="17"/>
  <c r="N256" i="17"/>
  <c r="M256" i="17"/>
  <c r="K256" i="17"/>
  <c r="L256" i="17"/>
  <c r="N248" i="17"/>
  <c r="M248" i="17"/>
  <c r="L248" i="17"/>
  <c r="K248" i="17"/>
  <c r="M286" i="17"/>
  <c r="L286" i="17"/>
  <c r="K286" i="17"/>
  <c r="N286" i="17"/>
  <c r="M101" i="17"/>
  <c r="L101" i="17"/>
  <c r="K101" i="17"/>
  <c r="N101" i="17"/>
  <c r="K156" i="17"/>
  <c r="M156" i="17"/>
  <c r="N156" i="17"/>
  <c r="L156" i="17"/>
  <c r="K54" i="17"/>
  <c r="M54" i="17"/>
  <c r="L54" i="17"/>
  <c r="N54" i="17"/>
  <c r="N464" i="17"/>
  <c r="L464" i="17"/>
  <c r="K464" i="17"/>
  <c r="M464" i="17"/>
  <c r="M192" i="17"/>
  <c r="K192" i="17"/>
  <c r="N192" i="17"/>
  <c r="L192" i="17"/>
  <c r="M118" i="17"/>
  <c r="L118" i="17"/>
  <c r="N118" i="17"/>
  <c r="K118" i="17"/>
  <c r="M107" i="17"/>
  <c r="K107" i="17"/>
  <c r="L107" i="17"/>
  <c r="N107" i="17"/>
  <c r="N344" i="17"/>
  <c r="M344" i="17"/>
  <c r="K344" i="17"/>
  <c r="L344" i="17"/>
  <c r="M190" i="17"/>
  <c r="N190" i="17"/>
  <c r="K190" i="17"/>
  <c r="L190" i="17"/>
  <c r="K418" i="17"/>
  <c r="M418" i="17"/>
  <c r="L418" i="17"/>
  <c r="N418" i="17"/>
  <c r="L317" i="17"/>
  <c r="K317" i="17"/>
  <c r="M317" i="17"/>
  <c r="N317" i="17"/>
  <c r="K203" i="17"/>
  <c r="N203" i="17"/>
  <c r="L203" i="17"/>
  <c r="M203" i="17"/>
  <c r="N209" i="17"/>
  <c r="M209" i="17"/>
  <c r="K209" i="17"/>
  <c r="L209" i="17"/>
  <c r="N81" i="17"/>
  <c r="L81" i="17"/>
  <c r="M81" i="17"/>
  <c r="K81" i="17"/>
  <c r="M147" i="17"/>
  <c r="K147" i="17"/>
  <c r="L147" i="17"/>
  <c r="N147" i="17"/>
  <c r="L392" i="17"/>
  <c r="K392" i="17"/>
  <c r="M392" i="17"/>
  <c r="N392" i="17"/>
  <c r="M367" i="17"/>
  <c r="L367" i="17"/>
  <c r="N367" i="17"/>
  <c r="K367" i="17"/>
  <c r="M236" i="17"/>
  <c r="L236" i="17"/>
  <c r="N236" i="17"/>
  <c r="K236" i="17"/>
  <c r="N401" i="17"/>
  <c r="L401" i="17"/>
  <c r="K401" i="17"/>
  <c r="M401" i="17"/>
  <c r="K439" i="17"/>
  <c r="L439" i="17"/>
  <c r="N439" i="17"/>
  <c r="M439" i="17"/>
  <c r="K112" i="17"/>
  <c r="N112" i="17"/>
  <c r="L112" i="17"/>
  <c r="M112" i="17"/>
  <c r="M149" i="17"/>
  <c r="K149" i="17"/>
  <c r="N149" i="17"/>
  <c r="L149" i="17"/>
  <c r="K146" i="17"/>
  <c r="N146" i="17"/>
  <c r="M146" i="17"/>
  <c r="L146" i="17"/>
  <c r="K222" i="17"/>
  <c r="M222" i="17"/>
  <c r="N222" i="17"/>
  <c r="L222" i="17"/>
  <c r="L180" i="17"/>
  <c r="N180" i="17"/>
  <c r="K180" i="17"/>
  <c r="M180" i="17"/>
  <c r="K243" i="17"/>
  <c r="L243" i="17"/>
  <c r="M243" i="17"/>
  <c r="N243" i="17"/>
  <c r="M183" i="17"/>
  <c r="L183" i="17"/>
  <c r="N183" i="17"/>
  <c r="K183" i="17"/>
  <c r="L433" i="17"/>
  <c r="M433" i="17"/>
  <c r="N433" i="17"/>
  <c r="K433" i="17"/>
  <c r="K427" i="17"/>
  <c r="L427" i="17"/>
  <c r="M427" i="17"/>
  <c r="N427" i="17"/>
  <c r="N172" i="17"/>
  <c r="K172" i="17"/>
  <c r="L172" i="17"/>
  <c r="M172" i="17"/>
  <c r="L394" i="17"/>
  <c r="M394" i="17"/>
  <c r="K394" i="17"/>
  <c r="N394" i="17"/>
  <c r="M443" i="17"/>
  <c r="L443" i="17"/>
  <c r="N443" i="17"/>
  <c r="K443" i="17"/>
  <c r="N368" i="17"/>
  <c r="K368" i="17"/>
  <c r="L368" i="17"/>
  <c r="M368" i="17"/>
  <c r="M280" i="17"/>
  <c r="N280" i="17"/>
  <c r="K280" i="17"/>
  <c r="L280" i="17"/>
  <c r="M103" i="17"/>
  <c r="K103" i="17"/>
  <c r="L103" i="17"/>
  <c r="N103" i="17"/>
  <c r="L143" i="17"/>
  <c r="K143" i="17"/>
  <c r="M143" i="17"/>
  <c r="N143" i="17"/>
  <c r="N129" i="17"/>
  <c r="L129" i="17"/>
  <c r="M129" i="17"/>
  <c r="K129" i="17"/>
  <c r="M305" i="17"/>
  <c r="N305" i="17"/>
  <c r="L305" i="17"/>
  <c r="K305" i="17"/>
  <c r="M436" i="17"/>
  <c r="N436" i="17"/>
  <c r="L436" i="17"/>
  <c r="K436" i="17"/>
  <c r="K289" i="17"/>
  <c r="M289" i="17"/>
  <c r="L289" i="17"/>
  <c r="N289" i="17"/>
  <c r="K31" i="17"/>
  <c r="L31" i="17"/>
  <c r="N31" i="17"/>
  <c r="M31" i="17"/>
  <c r="K379" i="17"/>
  <c r="M379" i="17"/>
  <c r="N379" i="17"/>
  <c r="L379" i="17"/>
  <c r="N331" i="17"/>
  <c r="M331" i="17"/>
  <c r="K331" i="17"/>
  <c r="L331" i="17"/>
  <c r="L139" i="17"/>
  <c r="N139" i="17"/>
  <c r="M139" i="17"/>
  <c r="K139" i="17"/>
  <c r="K315" i="17"/>
  <c r="L315" i="17"/>
  <c r="M315" i="17"/>
  <c r="N315" i="17"/>
  <c r="M157" i="17"/>
  <c r="L157" i="17"/>
  <c r="K157" i="17"/>
  <c r="N157" i="17"/>
  <c r="K52" i="17"/>
  <c r="M52" i="17"/>
  <c r="N52" i="17"/>
  <c r="L52" i="17"/>
  <c r="M336" i="17"/>
  <c r="K336" i="17"/>
  <c r="N336" i="17"/>
  <c r="L336" i="17"/>
  <c r="M47" i="17"/>
  <c r="N47" i="17"/>
  <c r="L47" i="17"/>
  <c r="K47" i="17"/>
  <c r="K178" i="17"/>
  <c r="M178" i="17"/>
  <c r="N178" i="17"/>
  <c r="L178" i="17"/>
  <c r="M334" i="17"/>
  <c r="N334" i="17"/>
  <c r="K334" i="17"/>
  <c r="L334" i="17"/>
  <c r="M283" i="17"/>
  <c r="L283" i="17"/>
  <c r="K283" i="17"/>
  <c r="N283" i="17"/>
  <c r="L306" i="17"/>
  <c r="M306" i="17"/>
  <c r="N306" i="17"/>
  <c r="K306" i="17"/>
  <c r="K312" i="17"/>
  <c r="L312" i="17"/>
  <c r="M312" i="17"/>
  <c r="N312" i="17"/>
  <c r="M267" i="17"/>
  <c r="N267" i="17"/>
  <c r="L267" i="17"/>
  <c r="K267" i="17"/>
  <c r="M221" i="17"/>
  <c r="N221" i="17"/>
  <c r="K221" i="17"/>
  <c r="L221" i="17"/>
  <c r="M43" i="17"/>
  <c r="N43" i="17"/>
  <c r="K43" i="17"/>
  <c r="L43" i="17"/>
  <c r="L373" i="17"/>
  <c r="N373" i="17"/>
  <c r="K373" i="17"/>
  <c r="M373" i="17"/>
  <c r="M444" i="17"/>
  <c r="N444" i="17"/>
  <c r="K444" i="17"/>
  <c r="L444" i="17"/>
  <c r="K377" i="17"/>
  <c r="N377" i="17"/>
  <c r="L377" i="17"/>
  <c r="M377" i="17"/>
  <c r="K274" i="17"/>
  <c r="M274" i="17"/>
  <c r="L274" i="17"/>
  <c r="N274" i="17"/>
  <c r="K348" i="17"/>
  <c r="N348" i="17"/>
  <c r="L348" i="17"/>
  <c r="M348" i="17"/>
  <c r="N351" i="17"/>
  <c r="L351" i="17"/>
  <c r="K351" i="17"/>
  <c r="M351" i="17"/>
  <c r="K93" i="17"/>
  <c r="M93" i="17"/>
  <c r="L93" i="17"/>
  <c r="N93" i="17"/>
  <c r="K72" i="17"/>
  <c r="N72" i="17"/>
  <c r="M72" i="17"/>
  <c r="L72" i="17"/>
  <c r="M285" i="17"/>
  <c r="K285" i="17"/>
  <c r="N285" i="17"/>
  <c r="L285" i="17"/>
  <c r="M244" i="17"/>
  <c r="K244" i="17"/>
  <c r="L244" i="17"/>
  <c r="N244" i="17"/>
  <c r="M281" i="17"/>
  <c r="L281" i="17"/>
  <c r="K281" i="17"/>
  <c r="N281" i="17"/>
  <c r="N290" i="17"/>
  <c r="M290" i="17"/>
  <c r="K290" i="17"/>
  <c r="L290" i="17"/>
  <c r="K120" i="17"/>
  <c r="L120" i="17"/>
  <c r="M120" i="17"/>
  <c r="N120" i="17"/>
  <c r="M278" i="17"/>
  <c r="L278" i="17"/>
  <c r="N278" i="17"/>
  <c r="K278" i="17"/>
  <c r="N119" i="17"/>
  <c r="L119" i="17"/>
  <c r="K119" i="17"/>
  <c r="M119" i="17"/>
  <c r="M410" i="17"/>
  <c r="K410" i="17"/>
  <c r="L410" i="17"/>
  <c r="N410" i="17"/>
  <c r="K426" i="17"/>
  <c r="M426" i="17"/>
  <c r="L426" i="17"/>
  <c r="N426" i="17"/>
  <c r="M79" i="17"/>
  <c r="N79" i="17"/>
  <c r="K79" i="17"/>
  <c r="L79" i="17"/>
  <c r="N346" i="17"/>
  <c r="M346" i="17"/>
  <c r="L346" i="17"/>
  <c r="K346" i="17"/>
  <c r="L171" i="17"/>
  <c r="N171" i="17"/>
  <c r="M171" i="17"/>
  <c r="K171" i="17"/>
  <c r="L173" i="17"/>
  <c r="K173" i="17"/>
  <c r="M173" i="17"/>
  <c r="N173" i="17"/>
  <c r="M302" i="17"/>
  <c r="K302" i="17"/>
  <c r="L302" i="17"/>
  <c r="N302" i="17"/>
  <c r="L266" i="17"/>
  <c r="K266" i="17"/>
  <c r="N266" i="17"/>
  <c r="M266" i="17"/>
  <c r="L66" i="17"/>
  <c r="K66" i="17"/>
  <c r="M66" i="17"/>
  <c r="N66" i="17"/>
  <c r="N44" i="17"/>
  <c r="L44" i="17"/>
  <c r="M44" i="17"/>
  <c r="K44" i="17"/>
  <c r="L78" i="17"/>
  <c r="M78" i="17"/>
  <c r="N78" i="17"/>
  <c r="K78" i="17"/>
  <c r="K121" i="17"/>
  <c r="N121" i="17"/>
  <c r="L121" i="17"/>
  <c r="M121" i="17"/>
  <c r="N108" i="17"/>
  <c r="L108" i="17"/>
  <c r="M108" i="17"/>
  <c r="K108" i="17"/>
  <c r="N311" i="17"/>
  <c r="L311" i="17"/>
  <c r="M311" i="17"/>
  <c r="K311" i="17"/>
  <c r="M70" i="17"/>
  <c r="L70" i="17"/>
  <c r="K70" i="17"/>
  <c r="N70" i="17"/>
  <c r="L40" i="17"/>
  <c r="M40" i="17"/>
  <c r="K40" i="17"/>
  <c r="N40" i="17"/>
  <c r="M399" i="17"/>
  <c r="K399" i="17"/>
  <c r="L399" i="17"/>
  <c r="N399" i="17"/>
  <c r="L160" i="17"/>
  <c r="K160" i="17"/>
  <c r="N160" i="17"/>
  <c r="M160" i="17"/>
  <c r="K193" i="17"/>
  <c r="M193" i="17"/>
  <c r="L193" i="17"/>
  <c r="N193" i="17"/>
  <c r="K62" i="17"/>
  <c r="N62" i="17"/>
  <c r="M62" i="17"/>
  <c r="L62" i="17"/>
  <c r="K395" i="17"/>
  <c r="L395" i="17"/>
  <c r="N395" i="17"/>
  <c r="M395" i="17"/>
  <c r="N213" i="17"/>
  <c r="M213" i="17"/>
  <c r="L213" i="17"/>
  <c r="K213" i="17"/>
  <c r="N445" i="17"/>
  <c r="M445" i="17"/>
  <c r="L445" i="17"/>
  <c r="K445" i="17"/>
  <c r="L182" i="17"/>
  <c r="K182" i="17"/>
  <c r="N182" i="17"/>
  <c r="M182" i="17"/>
  <c r="K371" i="17"/>
  <c r="N371" i="17"/>
  <c r="L371" i="17"/>
  <c r="M371" i="17"/>
  <c r="L393" i="17"/>
  <c r="K393" i="17"/>
  <c r="M393" i="17"/>
  <c r="N393" i="17"/>
  <c r="M357" i="17"/>
  <c r="K357" i="17"/>
  <c r="L357" i="17"/>
  <c r="N357" i="17"/>
  <c r="L272" i="17"/>
  <c r="N272" i="17"/>
  <c r="K272" i="17"/>
  <c r="M272" i="17"/>
  <c r="N458" i="17"/>
  <c r="L458" i="17"/>
  <c r="M458" i="17"/>
  <c r="K458" i="17"/>
  <c r="M82" i="17"/>
  <c r="L82" i="17"/>
  <c r="K82" i="17"/>
  <c r="N82" i="17"/>
  <c r="M337" i="17"/>
  <c r="L337" i="17"/>
  <c r="K337" i="17"/>
  <c r="N337" i="17"/>
  <c r="N114" i="17"/>
  <c r="L114" i="17"/>
  <c r="M114" i="17"/>
  <c r="K114" i="17"/>
  <c r="M35" i="17"/>
  <c r="L35" i="17"/>
  <c r="K35" i="17"/>
  <c r="N35" i="17"/>
  <c r="N300" i="17"/>
  <c r="M300" i="17"/>
  <c r="K300" i="17"/>
  <c r="L300" i="17"/>
  <c r="M264" i="17"/>
  <c r="K264" i="17"/>
  <c r="L264" i="17"/>
  <c r="N264" i="17"/>
  <c r="N92" i="17"/>
  <c r="M92" i="17"/>
  <c r="K92" i="17"/>
  <c r="L92" i="17"/>
  <c r="L174" i="17"/>
  <c r="N174" i="17"/>
  <c r="K174" i="17"/>
  <c r="M174" i="17"/>
  <c r="N279" i="17"/>
  <c r="K279" i="17"/>
  <c r="M279" i="17"/>
  <c r="L279" i="17"/>
  <c r="L60" i="17"/>
  <c r="M60" i="17"/>
  <c r="K60" i="17"/>
  <c r="N60" i="17"/>
  <c r="K158" i="17"/>
  <c r="M158" i="17"/>
  <c r="N158" i="17"/>
  <c r="L158" i="17"/>
  <c r="K423" i="17"/>
  <c r="M423" i="17"/>
  <c r="N423" i="17"/>
  <c r="L423" i="17"/>
  <c r="N405" i="17"/>
  <c r="K405" i="17"/>
  <c r="L405" i="17"/>
  <c r="M405" i="17"/>
  <c r="M217" i="17"/>
  <c r="L217" i="17"/>
  <c r="N217" i="17"/>
  <c r="K217" i="17"/>
  <c r="K126" i="17"/>
  <c r="L126" i="17"/>
  <c r="N126" i="17"/>
  <c r="M126" i="17"/>
  <c r="L175" i="17"/>
  <c r="M175" i="17"/>
  <c r="K175" i="17"/>
  <c r="N175" i="17"/>
  <c r="N452" i="17"/>
  <c r="L452" i="17"/>
  <c r="K452" i="17"/>
  <c r="M452" i="17"/>
  <c r="L85" i="17"/>
  <c r="N85" i="17"/>
  <c r="K85" i="17"/>
  <c r="M85" i="17"/>
  <c r="L339" i="17"/>
  <c r="M339" i="17"/>
  <c r="K339" i="17"/>
  <c r="N339" i="17"/>
  <c r="N349" i="17"/>
  <c r="K349" i="17"/>
  <c r="L349" i="17"/>
  <c r="M349" i="17"/>
  <c r="N59" i="17"/>
  <c r="M59" i="17"/>
  <c r="L59" i="17"/>
  <c r="K59" i="17"/>
  <c r="M347" i="17"/>
  <c r="K347" i="17"/>
  <c r="N347" i="17"/>
  <c r="L347" i="17"/>
  <c r="K234" i="17"/>
  <c r="L234" i="17"/>
  <c r="N234" i="17"/>
  <c r="M234" i="17"/>
  <c r="K341" i="17"/>
  <c r="N341" i="17"/>
  <c r="L341" i="17"/>
  <c r="M341" i="17"/>
  <c r="N185" i="17"/>
  <c r="L185" i="17"/>
  <c r="K185" i="17"/>
  <c r="M185" i="17"/>
  <c r="L350" i="17"/>
  <c r="M350" i="17"/>
  <c r="K350" i="17"/>
  <c r="N350" i="17"/>
  <c r="K417" i="17"/>
  <c r="M417" i="17"/>
  <c r="N417" i="17"/>
  <c r="L417" i="17"/>
  <c r="K313" i="17"/>
  <c r="N313" i="17"/>
  <c r="L313" i="17"/>
  <c r="M313" i="17"/>
  <c r="N71" i="17"/>
  <c r="M71" i="17"/>
  <c r="K71" i="17"/>
  <c r="L71" i="17"/>
  <c r="N360" i="17"/>
  <c r="M360" i="17"/>
  <c r="K360" i="17"/>
  <c r="L360" i="17"/>
  <c r="K186" i="17"/>
  <c r="M186" i="17"/>
  <c r="N186" i="17"/>
  <c r="L186" i="17"/>
  <c r="M262" i="17"/>
  <c r="N262" i="17"/>
  <c r="K262" i="17"/>
  <c r="L262" i="17"/>
  <c r="N211" i="17"/>
  <c r="M211" i="17"/>
  <c r="K211" i="17"/>
  <c r="L211" i="17"/>
  <c r="M440" i="17"/>
  <c r="K440" i="17"/>
  <c r="N440" i="17"/>
  <c r="L440" i="17"/>
  <c r="N98" i="17"/>
  <c r="L98" i="17"/>
  <c r="K98" i="17"/>
  <c r="M98" i="17"/>
  <c r="N219" i="17"/>
  <c r="K219" i="17"/>
  <c r="M219" i="17"/>
  <c r="L219" i="17"/>
  <c r="L150" i="17"/>
  <c r="M150" i="17"/>
  <c r="N150" i="17"/>
  <c r="K150" i="17"/>
  <c r="K303" i="17"/>
  <c r="N303" i="17"/>
  <c r="M303" i="17"/>
  <c r="L303" i="17"/>
  <c r="K467" i="17"/>
  <c r="L467" i="17"/>
  <c r="N467" i="17"/>
  <c r="M467" i="17"/>
  <c r="K296" i="17"/>
  <c r="M296" i="17"/>
  <c r="L296" i="17"/>
  <c r="N296" i="17"/>
  <c r="K455" i="17"/>
  <c r="N455" i="17"/>
  <c r="L455" i="17"/>
  <c r="M455" i="17"/>
  <c r="K390" i="17"/>
  <c r="N390" i="17"/>
  <c r="M390" i="17"/>
  <c r="L390" i="17"/>
  <c r="N447" i="17"/>
  <c r="M447" i="17"/>
  <c r="L447" i="17"/>
  <c r="K447" i="17"/>
  <c r="M451" i="17"/>
  <c r="N451" i="17"/>
  <c r="L451" i="17"/>
  <c r="K451" i="17"/>
  <c r="N438" i="17"/>
  <c r="K438" i="17"/>
  <c r="M438" i="17"/>
  <c r="L438" i="17"/>
  <c r="N328" i="17"/>
  <c r="M328" i="17"/>
  <c r="K328" i="17"/>
  <c r="L328" i="17"/>
  <c r="N230" i="17"/>
  <c r="M230" i="17"/>
  <c r="L230" i="17"/>
  <c r="K230" i="17"/>
  <c r="M242" i="17"/>
  <c r="N242" i="17"/>
  <c r="K242" i="17"/>
  <c r="L242" i="17"/>
  <c r="AK341" i="16"/>
  <c r="AK318" i="16"/>
  <c r="AK263" i="16"/>
  <c r="AK311" i="16"/>
  <c r="AK61" i="16"/>
  <c r="AK196" i="16"/>
  <c r="AK212" i="16"/>
  <c r="AK276" i="16"/>
  <c r="AK166" i="16"/>
  <c r="AK182" i="16"/>
  <c r="AK259" i="16"/>
  <c r="AK214" i="16"/>
  <c r="AK246" i="16"/>
  <c r="AK262" i="16"/>
  <c r="AK316" i="16"/>
  <c r="AK384" i="16"/>
  <c r="AK298" i="16"/>
  <c r="AK88" i="16"/>
  <c r="AK120" i="16"/>
  <c r="AK152" i="16"/>
  <c r="AK209" i="16"/>
  <c r="AK207" i="16"/>
  <c r="AK121" i="16"/>
  <c r="AK137" i="16"/>
  <c r="AK157" i="16"/>
  <c r="AK188" i="16"/>
  <c r="AK268" i="16"/>
  <c r="AK300" i="16"/>
  <c r="AK163" i="16"/>
  <c r="AK247" i="16"/>
  <c r="AK206" i="16"/>
  <c r="AK346" i="16"/>
  <c r="AK257" i="16"/>
  <c r="AK345" i="16"/>
  <c r="AK305" i="16"/>
  <c r="AK35" i="16"/>
  <c r="AK91" i="16"/>
  <c r="AK145" i="16"/>
  <c r="AK80" i="16"/>
  <c r="AK103" i="16"/>
  <c r="AK135" i="16"/>
  <c r="AI5" i="13"/>
  <c r="AI7" i="16" s="1"/>
  <c r="AG7" i="16"/>
  <c r="AK7" i="16" s="1"/>
  <c r="AI7" i="13"/>
  <c r="AI9" i="16" s="1"/>
  <c r="AG9" i="16"/>
  <c r="AI9" i="13"/>
  <c r="AI11" i="16" s="1"/>
  <c r="AG11" i="16"/>
  <c r="AK11" i="16" s="1"/>
  <c r="AI11" i="13"/>
  <c r="AI13" i="16" s="1"/>
  <c r="AG13" i="16"/>
  <c r="AI13" i="13"/>
  <c r="AI15" i="16" s="1"/>
  <c r="AG15" i="16"/>
  <c r="AI15" i="13"/>
  <c r="AI17" i="16" s="1"/>
  <c r="AG17" i="16"/>
  <c r="AI19" i="13"/>
  <c r="AI21" i="16" s="1"/>
  <c r="AG21" i="16"/>
  <c r="AK21" i="16" s="1"/>
  <c r="AI21" i="13"/>
  <c r="AI23" i="16" s="1"/>
  <c r="AG23" i="16"/>
  <c r="AK23" i="16" s="1"/>
  <c r="AI23" i="13"/>
  <c r="AI25" i="16" s="1"/>
  <c r="AG25" i="16"/>
  <c r="AI25" i="13"/>
  <c r="AI27" i="16" s="1"/>
  <c r="AG27" i="16"/>
  <c r="AI27" i="13"/>
  <c r="AI29" i="16" s="1"/>
  <c r="AG29" i="16"/>
  <c r="AI29" i="13"/>
  <c r="AI31" i="16" s="1"/>
  <c r="AG31" i="16"/>
  <c r="AI31" i="13"/>
  <c r="AI33" i="16" s="1"/>
  <c r="AG33" i="16"/>
  <c r="AI35" i="13"/>
  <c r="AI37" i="16" s="1"/>
  <c r="AG37" i="16"/>
  <c r="AI37" i="13"/>
  <c r="AI39" i="16" s="1"/>
  <c r="AG39" i="16"/>
  <c r="AK39" i="16" s="1"/>
  <c r="AI39" i="13"/>
  <c r="AI41" i="16" s="1"/>
  <c r="AG41" i="16"/>
  <c r="AI41" i="13"/>
  <c r="AI43" i="16" s="1"/>
  <c r="AG43" i="16"/>
  <c r="AI43" i="13"/>
  <c r="AI45" i="16" s="1"/>
  <c r="AG45" i="16"/>
  <c r="AI47" i="13"/>
  <c r="AI49" i="16" s="1"/>
  <c r="AG49" i="16"/>
  <c r="AI49" i="13"/>
  <c r="AI51" i="16" s="1"/>
  <c r="AG51" i="16"/>
  <c r="AK51" i="16" s="1"/>
  <c r="AI51" i="13"/>
  <c r="AI53" i="16" s="1"/>
  <c r="AG53" i="16"/>
  <c r="AK53" i="16" s="1"/>
  <c r="AI55" i="13"/>
  <c r="AI57" i="16" s="1"/>
  <c r="AG57" i="16"/>
  <c r="AK57" i="16" s="1"/>
  <c r="AI57" i="13"/>
  <c r="AI59" i="16" s="1"/>
  <c r="AG59" i="16"/>
  <c r="AI61" i="13"/>
  <c r="AI63" i="16" s="1"/>
  <c r="AG63" i="16"/>
  <c r="AI63" i="13"/>
  <c r="AI65" i="16" s="1"/>
  <c r="AG65" i="16"/>
  <c r="AI65" i="13"/>
  <c r="AI67" i="16" s="1"/>
  <c r="AG67" i="16"/>
  <c r="AK67" i="16" s="1"/>
  <c r="AI67" i="13"/>
  <c r="AI69" i="16" s="1"/>
  <c r="AG69" i="16"/>
  <c r="AK69" i="16" s="1"/>
  <c r="AI69" i="13"/>
  <c r="AI71" i="16" s="1"/>
  <c r="AG71" i="16"/>
  <c r="AI73" i="13"/>
  <c r="AI75" i="16" s="1"/>
  <c r="AG75" i="16"/>
  <c r="AI75" i="13"/>
  <c r="AI77" i="16" s="1"/>
  <c r="AG77" i="16"/>
  <c r="AI77" i="13"/>
  <c r="AI79" i="16" s="1"/>
  <c r="AG79" i="16"/>
  <c r="AK79" i="16" s="1"/>
  <c r="AI79" i="13"/>
  <c r="AI81" i="16" s="1"/>
  <c r="AG81" i="16"/>
  <c r="AI81" i="13"/>
  <c r="AI83" i="16" s="1"/>
  <c r="AG83" i="16"/>
  <c r="AG85" i="16"/>
  <c r="AK85" i="16" s="1"/>
  <c r="AI83" i="13"/>
  <c r="AI85" i="16" s="1"/>
  <c r="AI85" i="13"/>
  <c r="AI87" i="16" s="1"/>
  <c r="AG87" i="16"/>
  <c r="AI87" i="13"/>
  <c r="AI89" i="16" s="1"/>
  <c r="AG89" i="16"/>
  <c r="AG93" i="16"/>
  <c r="AK93" i="16" s="1"/>
  <c r="AI91" i="13"/>
  <c r="AI93" i="16" s="1"/>
  <c r="AI93" i="13"/>
  <c r="AI95" i="16" s="1"/>
  <c r="AG95" i="16"/>
  <c r="AK95" i="16" s="1"/>
  <c r="AI95" i="13"/>
  <c r="AI97" i="16" s="1"/>
  <c r="AG97" i="16"/>
  <c r="AI97" i="13"/>
  <c r="AI99" i="16" s="1"/>
  <c r="AG99" i="16"/>
  <c r="AG101" i="16"/>
  <c r="AK101" i="16" s="1"/>
  <c r="AI99" i="13"/>
  <c r="AI101" i="16" s="1"/>
  <c r="AI103" i="13"/>
  <c r="AI105" i="16" s="1"/>
  <c r="AG105" i="16"/>
  <c r="AI105" i="13"/>
  <c r="AI107" i="16" s="1"/>
  <c r="AG107" i="16"/>
  <c r="AK107" i="16" s="1"/>
  <c r="AG109" i="16"/>
  <c r="AK109" i="16" s="1"/>
  <c r="AI107" i="13"/>
  <c r="AI109" i="16" s="1"/>
  <c r="AI109" i="13"/>
  <c r="AI111" i="16" s="1"/>
  <c r="AG111" i="16"/>
  <c r="AI111" i="13"/>
  <c r="AI113" i="16" s="1"/>
  <c r="AG113" i="16"/>
  <c r="AI113" i="13"/>
  <c r="AI115" i="16" s="1"/>
  <c r="AG115" i="16"/>
  <c r="AG117" i="16"/>
  <c r="AK117" i="16" s="1"/>
  <c r="AI115" i="13"/>
  <c r="AI117" i="16" s="1"/>
  <c r="AI117" i="13"/>
  <c r="AI119" i="16" s="1"/>
  <c r="AG119" i="16"/>
  <c r="AI123" i="13"/>
  <c r="AI125" i="16" s="1"/>
  <c r="AG125" i="16"/>
  <c r="AI125" i="13"/>
  <c r="AI127" i="16" s="1"/>
  <c r="AG127" i="16"/>
  <c r="AI127" i="13"/>
  <c r="AI129" i="16" s="1"/>
  <c r="AG129" i="16"/>
  <c r="AI129" i="13"/>
  <c r="AI131" i="16" s="1"/>
  <c r="AG131" i="16"/>
  <c r="AG133" i="16"/>
  <c r="AK133" i="16" s="1"/>
  <c r="AI131" i="13"/>
  <c r="AI133" i="16" s="1"/>
  <c r="AI137" i="13"/>
  <c r="AI139" i="16" s="1"/>
  <c r="AG139" i="16"/>
  <c r="AK139" i="16" s="1"/>
  <c r="AG141" i="16"/>
  <c r="AK141" i="16" s="1"/>
  <c r="AI139" i="13"/>
  <c r="AI141" i="16" s="1"/>
  <c r="AG143" i="16"/>
  <c r="AK143" i="16" s="1"/>
  <c r="AI141" i="13"/>
  <c r="AI143" i="16" s="1"/>
  <c r="AI145" i="13"/>
  <c r="AI147" i="16" s="1"/>
  <c r="AG147" i="16"/>
  <c r="AI147" i="13"/>
  <c r="AG149" i="16"/>
  <c r="AK149" i="16" s="1"/>
  <c r="AG151" i="16"/>
  <c r="AK151" i="16" s="1"/>
  <c r="AI149" i="13"/>
  <c r="AI151" i="16" s="1"/>
  <c r="AI151" i="13"/>
  <c r="AI153" i="16" s="1"/>
  <c r="AG153" i="16"/>
  <c r="AI153" i="13"/>
  <c r="AI155" i="16" s="1"/>
  <c r="AG155" i="16"/>
  <c r="AK155" i="16" s="1"/>
  <c r="AG159" i="16"/>
  <c r="AI157" i="13"/>
  <c r="AI159" i="16" s="1"/>
  <c r="AI159" i="13"/>
  <c r="AI161" i="16" s="1"/>
  <c r="AG161" i="16"/>
  <c r="AG165" i="16"/>
  <c r="AK165" i="16" s="1"/>
  <c r="AI163" i="13"/>
  <c r="AI165" i="16" s="1"/>
  <c r="AG167" i="16"/>
  <c r="AK167" i="16" s="1"/>
  <c r="AI165" i="13"/>
  <c r="AI167" i="16" s="1"/>
  <c r="AI167" i="13"/>
  <c r="AI169" i="16" s="1"/>
  <c r="AG169" i="16"/>
  <c r="AK169" i="16" s="1"/>
  <c r="AG171" i="16"/>
  <c r="AK171" i="16" s="1"/>
  <c r="AI169" i="13"/>
  <c r="AI171" i="16" s="1"/>
  <c r="AI171" i="13"/>
  <c r="AI173" i="16" s="1"/>
  <c r="AG173" i="16"/>
  <c r="AG175" i="16"/>
  <c r="AK175" i="16" s="1"/>
  <c r="AI173" i="13"/>
  <c r="AI175" i="16" s="1"/>
  <c r="AI175" i="13"/>
  <c r="AI177" i="16" s="1"/>
  <c r="AG177" i="16"/>
  <c r="AG179" i="16"/>
  <c r="AK179" i="16" s="1"/>
  <c r="AI177" i="13"/>
  <c r="AI179" i="16" s="1"/>
  <c r="AI179" i="13"/>
  <c r="AI181" i="16" s="1"/>
  <c r="AG181" i="16"/>
  <c r="AK181" i="16" s="1"/>
  <c r="AI181" i="13"/>
  <c r="AI183" i="16" s="1"/>
  <c r="AG183" i="16"/>
  <c r="AI183" i="13"/>
  <c r="AI185" i="16" s="1"/>
  <c r="AG185" i="16"/>
  <c r="AG187" i="16"/>
  <c r="AK187" i="16" s="1"/>
  <c r="AI185" i="13"/>
  <c r="AI187" i="16" s="1"/>
  <c r="AI187" i="13"/>
  <c r="AI189" i="16" s="1"/>
  <c r="AG189" i="16"/>
  <c r="AG191" i="16"/>
  <c r="AK191" i="16" s="1"/>
  <c r="AI189" i="13"/>
  <c r="AI191" i="16" s="1"/>
  <c r="AI191" i="13"/>
  <c r="AI193" i="16" s="1"/>
  <c r="AG193" i="16"/>
  <c r="AG195" i="16"/>
  <c r="AK195" i="16" s="1"/>
  <c r="AI193" i="13"/>
  <c r="AI195" i="16" s="1"/>
  <c r="AI195" i="13"/>
  <c r="AI197" i="16" s="1"/>
  <c r="AG197" i="16"/>
  <c r="AK197" i="16" s="1"/>
  <c r="AG199" i="16"/>
  <c r="AK199" i="16" s="1"/>
  <c r="AI197" i="13"/>
  <c r="AI199" i="16" s="1"/>
  <c r="AI199" i="13"/>
  <c r="AI201" i="16" s="1"/>
  <c r="AG201" i="16"/>
  <c r="AG203" i="16"/>
  <c r="AI201" i="13"/>
  <c r="AI203" i="16" s="1"/>
  <c r="AI203" i="13"/>
  <c r="AI205" i="16" s="1"/>
  <c r="AG205" i="16"/>
  <c r="AI209" i="13"/>
  <c r="AI211" i="16" s="1"/>
  <c r="AG211" i="16"/>
  <c r="AK211" i="16" s="1"/>
  <c r="AI211" i="13"/>
  <c r="AI213" i="16" s="1"/>
  <c r="AG213" i="16"/>
  <c r="AK213" i="16" s="1"/>
  <c r="AG215" i="16"/>
  <c r="AK215" i="16" s="1"/>
  <c r="AI213" i="13"/>
  <c r="AI215" i="16" s="1"/>
  <c r="AG219" i="16"/>
  <c r="AK219" i="16" s="1"/>
  <c r="AI217" i="13"/>
  <c r="AI219" i="16" s="1"/>
  <c r="AI219" i="13"/>
  <c r="AI221" i="16" s="1"/>
  <c r="AG221" i="16"/>
  <c r="AG223" i="16"/>
  <c r="AK223" i="16" s="1"/>
  <c r="AI221" i="13"/>
  <c r="AI223" i="16" s="1"/>
  <c r="AI223" i="13"/>
  <c r="AI225" i="16" s="1"/>
  <c r="AG225" i="16"/>
  <c r="AG227" i="16"/>
  <c r="AK227" i="16" s="1"/>
  <c r="AI225" i="13"/>
  <c r="AI227" i="16" s="1"/>
  <c r="AI227" i="13"/>
  <c r="AI229" i="16" s="1"/>
  <c r="AG229" i="16"/>
  <c r="AK229" i="16" s="1"/>
  <c r="AG231" i="16"/>
  <c r="AK231" i="16" s="1"/>
  <c r="AI229" i="13"/>
  <c r="AI231" i="16" s="1"/>
  <c r="AI231" i="13"/>
  <c r="AI233" i="16" s="1"/>
  <c r="AG233" i="16"/>
  <c r="AG235" i="16"/>
  <c r="AK235" i="16" s="1"/>
  <c r="AI233" i="13"/>
  <c r="AI235" i="16" s="1"/>
  <c r="AI235" i="13"/>
  <c r="AI237" i="16" s="1"/>
  <c r="AG237" i="16"/>
  <c r="AG239" i="16"/>
  <c r="AK239" i="16" s="1"/>
  <c r="AI237" i="13"/>
  <c r="AI239" i="16" s="1"/>
  <c r="AI239" i="13"/>
  <c r="AI241" i="16" s="1"/>
  <c r="AG241" i="16"/>
  <c r="AG243" i="16"/>
  <c r="AK243" i="16" s="1"/>
  <c r="AI241" i="13"/>
  <c r="AI243" i="16" s="1"/>
  <c r="AI243" i="13"/>
  <c r="AI245" i="16" s="1"/>
  <c r="AG245" i="16"/>
  <c r="AK245" i="16" s="1"/>
  <c r="AI247" i="13"/>
  <c r="AI249" i="16" s="1"/>
  <c r="AG249" i="16"/>
  <c r="AK249" i="16" s="1"/>
  <c r="AI249" i="13"/>
  <c r="AI251" i="16" s="1"/>
  <c r="AG251" i="16"/>
  <c r="AK251" i="16" s="1"/>
  <c r="AG253" i="16"/>
  <c r="AK253" i="16" s="1"/>
  <c r="AI251" i="13"/>
  <c r="AI253" i="16" s="1"/>
  <c r="AI253" i="13"/>
  <c r="AI255" i="16" s="1"/>
  <c r="AG255" i="16"/>
  <c r="AI259" i="13"/>
  <c r="AI261" i="16" s="1"/>
  <c r="AG261" i="16"/>
  <c r="AI263" i="13"/>
  <c r="AI265" i="16" s="1"/>
  <c r="AG265" i="16"/>
  <c r="AI265" i="13"/>
  <c r="AI267" i="16" s="1"/>
  <c r="AG267" i="16"/>
  <c r="AK267" i="16" s="1"/>
  <c r="AG269" i="16"/>
  <c r="AK269" i="16" s="1"/>
  <c r="AI267" i="13"/>
  <c r="AI269" i="16" s="1"/>
  <c r="AI269" i="13"/>
  <c r="AI271" i="16" s="1"/>
  <c r="AG271" i="16"/>
  <c r="AI271" i="13"/>
  <c r="AI273" i="16" s="1"/>
  <c r="AG273" i="16"/>
  <c r="AK273" i="16" s="1"/>
  <c r="AI273" i="13"/>
  <c r="AI275" i="16" s="1"/>
  <c r="AG275" i="16"/>
  <c r="AI275" i="13"/>
  <c r="AI277" i="16" s="1"/>
  <c r="AG277" i="16"/>
  <c r="AK277" i="16" s="1"/>
  <c r="AI277" i="13"/>
  <c r="AI279" i="16" s="1"/>
  <c r="AG279" i="16"/>
  <c r="AI279" i="13"/>
  <c r="AI281" i="16" s="1"/>
  <c r="AG281" i="16"/>
  <c r="AK281" i="16" s="1"/>
  <c r="AI281" i="13"/>
  <c r="AI283" i="16" s="1"/>
  <c r="AG283" i="16"/>
  <c r="AK283" i="16" s="1"/>
  <c r="AI285" i="13"/>
  <c r="AI287" i="16" s="1"/>
  <c r="AG287" i="16"/>
  <c r="AI287" i="13"/>
  <c r="AI289" i="16" s="1"/>
  <c r="AG289" i="16"/>
  <c r="AK289" i="16" s="1"/>
  <c r="AI289" i="13"/>
  <c r="AI291" i="16" s="1"/>
  <c r="AG291" i="16"/>
  <c r="AI291" i="13"/>
  <c r="AI293" i="16" s="1"/>
  <c r="AG293" i="16"/>
  <c r="AI293" i="13"/>
  <c r="AI295" i="16" s="1"/>
  <c r="AG295" i="16"/>
  <c r="AI295" i="13"/>
  <c r="AI297" i="16" s="1"/>
  <c r="AG297" i="16"/>
  <c r="AK297" i="16" s="1"/>
  <c r="AI297" i="13"/>
  <c r="AI299" i="16" s="1"/>
  <c r="AG299" i="16"/>
  <c r="AK299" i="16" s="1"/>
  <c r="AG301" i="16"/>
  <c r="AK301" i="16" s="1"/>
  <c r="AI299" i="13"/>
  <c r="AI301" i="16" s="1"/>
  <c r="AI305" i="13"/>
  <c r="AI307" i="16" s="1"/>
  <c r="AG307" i="16"/>
  <c r="AI307" i="13"/>
  <c r="AI309" i="16" s="1"/>
  <c r="AG309" i="16"/>
  <c r="AI311" i="13"/>
  <c r="AI313" i="16" s="1"/>
  <c r="AG313" i="16"/>
  <c r="AK313" i="16" s="1"/>
  <c r="AI319" i="13"/>
  <c r="AI321" i="16" s="1"/>
  <c r="AG321" i="16"/>
  <c r="AI321" i="13"/>
  <c r="AI323" i="16" s="1"/>
  <c r="AG323" i="16"/>
  <c r="AI323" i="13"/>
  <c r="AI325" i="16" s="1"/>
  <c r="AG325" i="16"/>
  <c r="AG327" i="16"/>
  <c r="AK327" i="16" s="1"/>
  <c r="AI325" i="13"/>
  <c r="AI327" i="16" s="1"/>
  <c r="AG331" i="16"/>
  <c r="AK331" i="16" s="1"/>
  <c r="AI329" i="13"/>
  <c r="AI331" i="16" s="1"/>
  <c r="AI331" i="13"/>
  <c r="AI333" i="16" s="1"/>
  <c r="AG333" i="16"/>
  <c r="AK333" i="16" s="1"/>
  <c r="AG335" i="16"/>
  <c r="AK335" i="16" s="1"/>
  <c r="AI333" i="13"/>
  <c r="AI335" i="16" s="1"/>
  <c r="AI335" i="13"/>
  <c r="AI337" i="16" s="1"/>
  <c r="AG337" i="16"/>
  <c r="AK337" i="16" s="1"/>
  <c r="AG339" i="16"/>
  <c r="AK339" i="16" s="1"/>
  <c r="AI337" i="13"/>
  <c r="AI339" i="16" s="1"/>
  <c r="AI341" i="13"/>
  <c r="AI343" i="16" s="1"/>
  <c r="AG343" i="16"/>
  <c r="AI346" i="13"/>
  <c r="AI348" i="16" s="1"/>
  <c r="AG348" i="16"/>
  <c r="AK348" i="16" s="1"/>
  <c r="AI350" i="13"/>
  <c r="AI352" i="16" s="1"/>
  <c r="AG352" i="16"/>
  <c r="AK352" i="16" s="1"/>
  <c r="AI354" i="13"/>
  <c r="AI356" i="16" s="1"/>
  <c r="AG356" i="16"/>
  <c r="AI358" i="13"/>
  <c r="AI360" i="16" s="1"/>
  <c r="AG360" i="16"/>
  <c r="AK360" i="16" s="1"/>
  <c r="AI362" i="13"/>
  <c r="AI364" i="16" s="1"/>
  <c r="AG364" i="16"/>
  <c r="AK364" i="16" s="1"/>
  <c r="AI366" i="13"/>
  <c r="AI368" i="16" s="1"/>
  <c r="AG368" i="16"/>
  <c r="AI370" i="13"/>
  <c r="AI372" i="16" s="1"/>
  <c r="AG372" i="16"/>
  <c r="AK372" i="16" s="1"/>
  <c r="AI374" i="13"/>
  <c r="AI376" i="16" s="1"/>
  <c r="AG376" i="16"/>
  <c r="AI378" i="13"/>
  <c r="AI380" i="16" s="1"/>
  <c r="AG380" i="16"/>
  <c r="AI386" i="13"/>
  <c r="AI388" i="16" s="1"/>
  <c r="AG388" i="16"/>
  <c r="AK388" i="16" s="1"/>
  <c r="AI390" i="13"/>
  <c r="AI392" i="16" s="1"/>
  <c r="AG392" i="16"/>
  <c r="AK392" i="16" s="1"/>
  <c r="AI394" i="13"/>
  <c r="AI396" i="16" s="1"/>
  <c r="AG396" i="16"/>
  <c r="AK396" i="16" s="1"/>
  <c r="AI398" i="13"/>
  <c r="AI400" i="16" s="1"/>
  <c r="AG400" i="16"/>
  <c r="AK400" i="16" s="1"/>
  <c r="AI402" i="13"/>
  <c r="AI404" i="16" s="1"/>
  <c r="AG404" i="16"/>
  <c r="AI406" i="13"/>
  <c r="AI408" i="16" s="1"/>
  <c r="AG408" i="16"/>
  <c r="AK408" i="16" s="1"/>
  <c r="AK201" i="16"/>
  <c r="AK183" i="16"/>
  <c r="AK255" i="16"/>
  <c r="AK287" i="16"/>
  <c r="AK29" i="16"/>
  <c r="AK89" i="16"/>
  <c r="AK105" i="16"/>
  <c r="AK17" i="16"/>
  <c r="AK33" i="16"/>
  <c r="AK83" i="16"/>
  <c r="AK99" i="16"/>
  <c r="AK9" i="16"/>
  <c r="AK25" i="16"/>
  <c r="AK41" i="16"/>
  <c r="AK153" i="16"/>
  <c r="AK111" i="16"/>
  <c r="AK127" i="16"/>
  <c r="AI351" i="13"/>
  <c r="AI353" i="16" s="1"/>
  <c r="AG353" i="16"/>
  <c r="AK353" i="16" s="1"/>
  <c r="AI355" i="13"/>
  <c r="AI357" i="16" s="1"/>
  <c r="AG357" i="16"/>
  <c r="AK357" i="16" s="1"/>
  <c r="AI359" i="13"/>
  <c r="AI361" i="16" s="1"/>
  <c r="AG361" i="16"/>
  <c r="AK361" i="16" s="1"/>
  <c r="AG365" i="16"/>
  <c r="AK365" i="16" s="1"/>
  <c r="AI363" i="13"/>
  <c r="AI365" i="16" s="1"/>
  <c r="AI367" i="13"/>
  <c r="AI369" i="16" s="1"/>
  <c r="AG369" i="16"/>
  <c r="AK369" i="16" s="1"/>
  <c r="AG373" i="16"/>
  <c r="AK373" i="16" s="1"/>
  <c r="AI371" i="13"/>
  <c r="AI373" i="16" s="1"/>
  <c r="AI375" i="13"/>
  <c r="AI377" i="16" s="1"/>
  <c r="AG377" i="16"/>
  <c r="AK377" i="16" s="1"/>
  <c r="AG381" i="16"/>
  <c r="AK381" i="16" s="1"/>
  <c r="AI379" i="13"/>
  <c r="AI381" i="16" s="1"/>
  <c r="AI383" i="13"/>
  <c r="AI385" i="16" s="1"/>
  <c r="AG385" i="16"/>
  <c r="AK385" i="16" s="1"/>
  <c r="AG389" i="16"/>
  <c r="AK389" i="16" s="1"/>
  <c r="AI387" i="13"/>
  <c r="AI389" i="16" s="1"/>
  <c r="AI391" i="13"/>
  <c r="AI393" i="16" s="1"/>
  <c r="AG393" i="16"/>
  <c r="AK393" i="16" s="1"/>
  <c r="AG397" i="16"/>
  <c r="AK397" i="16" s="1"/>
  <c r="AI395" i="13"/>
  <c r="AI397" i="16" s="1"/>
  <c r="AG405" i="16"/>
  <c r="AK405" i="16" s="1"/>
  <c r="AI403" i="13"/>
  <c r="AI405" i="16" s="1"/>
  <c r="AI407" i="13"/>
  <c r="AI409" i="16" s="1"/>
  <c r="AG409" i="16"/>
  <c r="AK409" i="16" s="1"/>
  <c r="AK185" i="16"/>
  <c r="AK233" i="16"/>
  <c r="AK71" i="16"/>
  <c r="AK271" i="16"/>
  <c r="AG4" i="16"/>
  <c r="AK4" i="16" s="1"/>
  <c r="AI2" i="13"/>
  <c r="AI4" i="16" s="1"/>
  <c r="AK173" i="16"/>
  <c r="AK205" i="16"/>
  <c r="AK237" i="16"/>
  <c r="AK293" i="16"/>
  <c r="AK43" i="16"/>
  <c r="AK75" i="16"/>
  <c r="AK275" i="16"/>
  <c r="AK307" i="16"/>
  <c r="AK325" i="16"/>
  <c r="AK321" i="16"/>
  <c r="AK368" i="16"/>
  <c r="AK37" i="16"/>
  <c r="AK125" i="16"/>
  <c r="AK27" i="16"/>
  <c r="AK87" i="16"/>
  <c r="AK115" i="16"/>
  <c r="AK131" i="16"/>
  <c r="AK147" i="16"/>
  <c r="AI4" i="13"/>
  <c r="AI6" i="16" s="1"/>
  <c r="AG6" i="16"/>
  <c r="AK6" i="16" s="1"/>
  <c r="AI6" i="13"/>
  <c r="AI8" i="16" s="1"/>
  <c r="AG8" i="16"/>
  <c r="AK8" i="16" s="1"/>
  <c r="AI8" i="13"/>
  <c r="AI10" i="16" s="1"/>
  <c r="AG10" i="16"/>
  <c r="AK10" i="16" s="1"/>
  <c r="AI10" i="13"/>
  <c r="AI12" i="16" s="1"/>
  <c r="AG12" i="16"/>
  <c r="AK12" i="16" s="1"/>
  <c r="AI12" i="13"/>
  <c r="AI14" i="16" s="1"/>
  <c r="AG14" i="16"/>
  <c r="AK14" i="16" s="1"/>
  <c r="AI14" i="13"/>
  <c r="AI16" i="16" s="1"/>
  <c r="AG16" i="16"/>
  <c r="AK16" i="16" s="1"/>
  <c r="AI16" i="13"/>
  <c r="AI18" i="16" s="1"/>
  <c r="AG18" i="16"/>
  <c r="AK18" i="16" s="1"/>
  <c r="AI18" i="13"/>
  <c r="AI20" i="16" s="1"/>
  <c r="AG20" i="16"/>
  <c r="AK20" i="16" s="1"/>
  <c r="AI20" i="13"/>
  <c r="AI22" i="16" s="1"/>
  <c r="AG22" i="16"/>
  <c r="AK22" i="16" s="1"/>
  <c r="AI22" i="13"/>
  <c r="AI24" i="16" s="1"/>
  <c r="AG24" i="16"/>
  <c r="AK24" i="16" s="1"/>
  <c r="AI24" i="13"/>
  <c r="AI26" i="16" s="1"/>
  <c r="AG26" i="16"/>
  <c r="AK26" i="16" s="1"/>
  <c r="AI28" i="13"/>
  <c r="AI30" i="16" s="1"/>
  <c r="AG30" i="16"/>
  <c r="AK30" i="16" s="1"/>
  <c r="AI32" i="13"/>
  <c r="AI34" i="16" s="1"/>
  <c r="AG34" i="16"/>
  <c r="AK34" i="16" s="1"/>
  <c r="AI34" i="13"/>
  <c r="AI36" i="16" s="1"/>
  <c r="AG36" i="16"/>
  <c r="AK36" i="16" s="1"/>
  <c r="AI36" i="13"/>
  <c r="AI38" i="16" s="1"/>
  <c r="AG38" i="16"/>
  <c r="AK38" i="16" s="1"/>
  <c r="AI38" i="13"/>
  <c r="AI40" i="16" s="1"/>
  <c r="AG40" i="16"/>
  <c r="AK40" i="16" s="1"/>
  <c r="AI42" i="13"/>
  <c r="AI44" i="16" s="1"/>
  <c r="AG44" i="16"/>
  <c r="AK44" i="16" s="1"/>
  <c r="AI44" i="13"/>
  <c r="AI46" i="16" s="1"/>
  <c r="AG46" i="16"/>
  <c r="AK46" i="16" s="1"/>
  <c r="AI46" i="13"/>
  <c r="AI48" i="16" s="1"/>
  <c r="AG48" i="16"/>
  <c r="AK48" i="16" s="1"/>
  <c r="AI48" i="13"/>
  <c r="AI50" i="16" s="1"/>
  <c r="AG50" i="16"/>
  <c r="AK50" i="16" s="1"/>
  <c r="AI50" i="13"/>
  <c r="AI52" i="16" s="1"/>
  <c r="AG52" i="16"/>
  <c r="AI52" i="13"/>
  <c r="AI54" i="16" s="1"/>
  <c r="AG54" i="16"/>
  <c r="AK54" i="16" s="1"/>
  <c r="AI54" i="13"/>
  <c r="AI56" i="16" s="1"/>
  <c r="AG56" i="16"/>
  <c r="AI58" i="13"/>
  <c r="AI60" i="16" s="1"/>
  <c r="AG60" i="16"/>
  <c r="AK60" i="16" s="1"/>
  <c r="AI60" i="13"/>
  <c r="AI62" i="16" s="1"/>
  <c r="AG62" i="16"/>
  <c r="AK62" i="16" s="1"/>
  <c r="AI62" i="13"/>
  <c r="AI64" i="16" s="1"/>
  <c r="AG64" i="16"/>
  <c r="AK64" i="16" s="1"/>
  <c r="AI64" i="13"/>
  <c r="AI66" i="16" s="1"/>
  <c r="AG66" i="16"/>
  <c r="AK66" i="16" s="1"/>
  <c r="AI66" i="13"/>
  <c r="AI68" i="16" s="1"/>
  <c r="AG68" i="16"/>
  <c r="AK68" i="16" s="1"/>
  <c r="AI68" i="13"/>
  <c r="AI70" i="16" s="1"/>
  <c r="AG70" i="16"/>
  <c r="AK70" i="16" s="1"/>
  <c r="AI70" i="13"/>
  <c r="AI72" i="16" s="1"/>
  <c r="AG72" i="16"/>
  <c r="AK72" i="16" s="1"/>
  <c r="AI72" i="13"/>
  <c r="AI74" i="16" s="1"/>
  <c r="AG74" i="16"/>
  <c r="AK74" i="16" s="1"/>
  <c r="AI74" i="13"/>
  <c r="AI76" i="16" s="1"/>
  <c r="AG76" i="16"/>
  <c r="AK76" i="16" s="1"/>
  <c r="AI76" i="13"/>
  <c r="AI78" i="16" s="1"/>
  <c r="AG78" i="16"/>
  <c r="AK78" i="16" s="1"/>
  <c r="AI80" i="13"/>
  <c r="AI82" i="16" s="1"/>
  <c r="AG82" i="16"/>
  <c r="AK82" i="16" s="1"/>
  <c r="AI82" i="13"/>
  <c r="AI84" i="16" s="1"/>
  <c r="AG84" i="16"/>
  <c r="AK84" i="16" s="1"/>
  <c r="AI84" i="13"/>
  <c r="AI86" i="16" s="1"/>
  <c r="AG86" i="16"/>
  <c r="AK86" i="16" s="1"/>
  <c r="AI88" i="13"/>
  <c r="AI90" i="16" s="1"/>
  <c r="AG90" i="16"/>
  <c r="AK90" i="16" s="1"/>
  <c r="AI90" i="13"/>
  <c r="AI92" i="16" s="1"/>
  <c r="AG92" i="16"/>
  <c r="AK92" i="16" s="1"/>
  <c r="AI92" i="13"/>
  <c r="AI94" i="16" s="1"/>
  <c r="AG94" i="16"/>
  <c r="AK94" i="16" s="1"/>
  <c r="AI94" i="13"/>
  <c r="AI96" i="16" s="1"/>
  <c r="AG96" i="16"/>
  <c r="AK96" i="16" s="1"/>
  <c r="AI98" i="13"/>
  <c r="AI100" i="16" s="1"/>
  <c r="AG100" i="16"/>
  <c r="AK100" i="16" s="1"/>
  <c r="AI100" i="13"/>
  <c r="AI102" i="16" s="1"/>
  <c r="AG102" i="16"/>
  <c r="AK102" i="16" s="1"/>
  <c r="AI102" i="13"/>
  <c r="AI104" i="16" s="1"/>
  <c r="AG104" i="16"/>
  <c r="AK104" i="16" s="1"/>
  <c r="AI104" i="13"/>
  <c r="AI106" i="16" s="1"/>
  <c r="AG106" i="16"/>
  <c r="AK106" i="16" s="1"/>
  <c r="AI106" i="13"/>
  <c r="AI108" i="16" s="1"/>
  <c r="AG108" i="16"/>
  <c r="AK108" i="16" s="1"/>
  <c r="AI108" i="13"/>
  <c r="AI110" i="16" s="1"/>
  <c r="AG110" i="16"/>
  <c r="AK110" i="16" s="1"/>
  <c r="AI110" i="13"/>
  <c r="AI112" i="16" s="1"/>
  <c r="AG112" i="16"/>
  <c r="AK112" i="16" s="1"/>
  <c r="AI112" i="13"/>
  <c r="AI114" i="16" s="1"/>
  <c r="AG114" i="16"/>
  <c r="AK114" i="16" s="1"/>
  <c r="AI114" i="13"/>
  <c r="AI116" i="16" s="1"/>
  <c r="AG116" i="16"/>
  <c r="AK116" i="16" s="1"/>
  <c r="AI116" i="13"/>
  <c r="AI118" i="16" s="1"/>
  <c r="AG118" i="16"/>
  <c r="AK118" i="16" s="1"/>
  <c r="AI122" i="13"/>
  <c r="AI124" i="16" s="1"/>
  <c r="AG124" i="16"/>
  <c r="AK124" i="16" s="1"/>
  <c r="AI124" i="13"/>
  <c r="AI126" i="16" s="1"/>
  <c r="AG126" i="16"/>
  <c r="AK126" i="16" s="1"/>
  <c r="AI126" i="13"/>
  <c r="AI128" i="16" s="1"/>
  <c r="AG128" i="16"/>
  <c r="AK128" i="16" s="1"/>
  <c r="AI132" i="13"/>
  <c r="AI134" i="16" s="1"/>
  <c r="AG134" i="16"/>
  <c r="AK134" i="16" s="1"/>
  <c r="AI134" i="13"/>
  <c r="AI136" i="16" s="1"/>
  <c r="AG136" i="16"/>
  <c r="AK136" i="16" s="1"/>
  <c r="AI138" i="13"/>
  <c r="AI140" i="16" s="1"/>
  <c r="AG140" i="16"/>
  <c r="AK140" i="16" s="1"/>
  <c r="AI140" i="13"/>
  <c r="AI142" i="16" s="1"/>
  <c r="AG142" i="16"/>
  <c r="AK142" i="16" s="1"/>
  <c r="AI142" i="13"/>
  <c r="AI144" i="16" s="1"/>
  <c r="AG144" i="16"/>
  <c r="AK144" i="16" s="1"/>
  <c r="AI144" i="13"/>
  <c r="AI146" i="16" s="1"/>
  <c r="AG146" i="16"/>
  <c r="AK146" i="16" s="1"/>
  <c r="AI146" i="13"/>
  <c r="AI148" i="16" s="1"/>
  <c r="AG148" i="16"/>
  <c r="AK148" i="16" s="1"/>
  <c r="AI148" i="13"/>
  <c r="AI150" i="16" s="1"/>
  <c r="AG150" i="16"/>
  <c r="AK150" i="16" s="1"/>
  <c r="AI154" i="13"/>
  <c r="AI156" i="16" s="1"/>
  <c r="AG156" i="16"/>
  <c r="AK156" i="16" s="1"/>
  <c r="AI156" i="13"/>
  <c r="AI158" i="16" s="1"/>
  <c r="AG158" i="16"/>
  <c r="AK158" i="16" s="1"/>
  <c r="AI158" i="13"/>
  <c r="AI160" i="16" s="1"/>
  <c r="AG160" i="16"/>
  <c r="AK160" i="16" s="1"/>
  <c r="AI160" i="13"/>
  <c r="AI162" i="16" s="1"/>
  <c r="AG162" i="16"/>
  <c r="AK162" i="16" s="1"/>
  <c r="AI162" i="13"/>
  <c r="AI164" i="16" s="1"/>
  <c r="AG164" i="16"/>
  <c r="AK164" i="16" s="1"/>
  <c r="AI166" i="13"/>
  <c r="AI168" i="16" s="1"/>
  <c r="AG168" i="16"/>
  <c r="AK168" i="16" s="1"/>
  <c r="AI168" i="13"/>
  <c r="AI170" i="16" s="1"/>
  <c r="AG170" i="16"/>
  <c r="AK170" i="16" s="1"/>
  <c r="AI170" i="13"/>
  <c r="AI172" i="16" s="1"/>
  <c r="AG172" i="16"/>
  <c r="AK172" i="16" s="1"/>
  <c r="AI172" i="13"/>
  <c r="AI174" i="16" s="1"/>
  <c r="AG174" i="16"/>
  <c r="AK174" i="16" s="1"/>
  <c r="AI174" i="13"/>
  <c r="AI176" i="16" s="1"/>
  <c r="AG176" i="16"/>
  <c r="AK176" i="16" s="1"/>
  <c r="AI176" i="13"/>
  <c r="AI178" i="16" s="1"/>
  <c r="AG178" i="16"/>
  <c r="AK178" i="16" s="1"/>
  <c r="AI178" i="13"/>
  <c r="AI180" i="16" s="1"/>
  <c r="AG180" i="16"/>
  <c r="AK180" i="16" s="1"/>
  <c r="AI182" i="13"/>
  <c r="AI184" i="16" s="1"/>
  <c r="AG184" i="16"/>
  <c r="AK184" i="16" s="1"/>
  <c r="AI184" i="13"/>
  <c r="AI186" i="16" s="1"/>
  <c r="AG186" i="16"/>
  <c r="AK186" i="16" s="1"/>
  <c r="AI188" i="13"/>
  <c r="AI190" i="16" s="1"/>
  <c r="AG190" i="16"/>
  <c r="AK190" i="16" s="1"/>
  <c r="AI190" i="13"/>
  <c r="AI192" i="16" s="1"/>
  <c r="AG192" i="16"/>
  <c r="AK192" i="16" s="1"/>
  <c r="AI192" i="13"/>
  <c r="AI194" i="16" s="1"/>
  <c r="AG194" i="16"/>
  <c r="AK194" i="16" s="1"/>
  <c r="AI196" i="13"/>
  <c r="AI198" i="16" s="1"/>
  <c r="AG198" i="16"/>
  <c r="AK198" i="16" s="1"/>
  <c r="AI198" i="13"/>
  <c r="AI200" i="16" s="1"/>
  <c r="AG200" i="16"/>
  <c r="AK200" i="16" s="1"/>
  <c r="AI200" i="13"/>
  <c r="AI202" i="16" s="1"/>
  <c r="AG202" i="16"/>
  <c r="AK202" i="16" s="1"/>
  <c r="AI202" i="13"/>
  <c r="AI204" i="16" s="1"/>
  <c r="AG204" i="16"/>
  <c r="AK204" i="16" s="1"/>
  <c r="AI208" i="13"/>
  <c r="AI210" i="16" s="1"/>
  <c r="AG210" i="16"/>
  <c r="AK210" i="16" s="1"/>
  <c r="AI214" i="13"/>
  <c r="AI216" i="16" s="1"/>
  <c r="AG216" i="16"/>
  <c r="AK216" i="16" s="1"/>
  <c r="AI216" i="13"/>
  <c r="AI218" i="16" s="1"/>
  <c r="AG218" i="16"/>
  <c r="AK218" i="16" s="1"/>
  <c r="AI218" i="13"/>
  <c r="AI220" i="16" s="1"/>
  <c r="AG220" i="16"/>
  <c r="AK220" i="16" s="1"/>
  <c r="AI220" i="13"/>
  <c r="AI222" i="16" s="1"/>
  <c r="AG222" i="16"/>
  <c r="AK222" i="16" s="1"/>
  <c r="AI222" i="13"/>
  <c r="AI224" i="16" s="1"/>
  <c r="AG224" i="16"/>
  <c r="AK224" i="16" s="1"/>
  <c r="AI224" i="13"/>
  <c r="AI226" i="16" s="1"/>
  <c r="AG226" i="16"/>
  <c r="AK226" i="16" s="1"/>
  <c r="AI226" i="13"/>
  <c r="AI228" i="16" s="1"/>
  <c r="AG228" i="16"/>
  <c r="AK228" i="16" s="1"/>
  <c r="AI228" i="13"/>
  <c r="AI230" i="16" s="1"/>
  <c r="AG230" i="16"/>
  <c r="AK230" i="16" s="1"/>
  <c r="AI230" i="13"/>
  <c r="AI232" i="16" s="1"/>
  <c r="AG232" i="16"/>
  <c r="AK232" i="16" s="1"/>
  <c r="AI232" i="13"/>
  <c r="AI234" i="16" s="1"/>
  <c r="AG234" i="16"/>
  <c r="AK234" i="16" s="1"/>
  <c r="AI234" i="13"/>
  <c r="AI236" i="16" s="1"/>
  <c r="AG236" i="16"/>
  <c r="AK236" i="16" s="1"/>
  <c r="AI236" i="13"/>
  <c r="AI238" i="16" s="1"/>
  <c r="AG238" i="16"/>
  <c r="AK238" i="16" s="1"/>
  <c r="AI238" i="13"/>
  <c r="AI240" i="16" s="1"/>
  <c r="AG240" i="16"/>
  <c r="AK240" i="16" s="1"/>
  <c r="AI240" i="13"/>
  <c r="AI242" i="16" s="1"/>
  <c r="AG242" i="16"/>
  <c r="AK242" i="16" s="1"/>
  <c r="AI242" i="13"/>
  <c r="AI244" i="16" s="1"/>
  <c r="AG244" i="16"/>
  <c r="AK244" i="16" s="1"/>
  <c r="AI246" i="13"/>
  <c r="AI248" i="16" s="1"/>
  <c r="AG248" i="16"/>
  <c r="AK248" i="16" s="1"/>
  <c r="AI248" i="13"/>
  <c r="AI250" i="16" s="1"/>
  <c r="AG250" i="16"/>
  <c r="AK250" i="16" s="1"/>
  <c r="AI250" i="13"/>
  <c r="AI252" i="16" s="1"/>
  <c r="AG252" i="16"/>
  <c r="AK252" i="16" s="1"/>
  <c r="AI252" i="13"/>
  <c r="AI254" i="16" s="1"/>
  <c r="AG254" i="16"/>
  <c r="AK254" i="16" s="1"/>
  <c r="AI254" i="13"/>
  <c r="AI256" i="16" s="1"/>
  <c r="AG256" i="16"/>
  <c r="AK256" i="16" s="1"/>
  <c r="AI256" i="13"/>
  <c r="AI258" i="16" s="1"/>
  <c r="AG258" i="16"/>
  <c r="AK258" i="16" s="1"/>
  <c r="AI258" i="13"/>
  <c r="AI260" i="16" s="1"/>
  <c r="AG260" i="16"/>
  <c r="AK260" i="16" s="1"/>
  <c r="AI262" i="13"/>
  <c r="AI264" i="16" s="1"/>
  <c r="AG264" i="16"/>
  <c r="AK264" i="16" s="1"/>
  <c r="AI264" i="13"/>
  <c r="AI266" i="16" s="1"/>
  <c r="AG266" i="16"/>
  <c r="AK266" i="16" s="1"/>
  <c r="AI268" i="13"/>
  <c r="AI270" i="16" s="1"/>
  <c r="AG270" i="16"/>
  <c r="AK270" i="16" s="1"/>
  <c r="AI270" i="13"/>
  <c r="AI272" i="16" s="1"/>
  <c r="AG272" i="16"/>
  <c r="AK272" i="16" s="1"/>
  <c r="AI272" i="13"/>
  <c r="AI274" i="16" s="1"/>
  <c r="AG274" i="16"/>
  <c r="AK274" i="16" s="1"/>
  <c r="AI276" i="13"/>
  <c r="AI278" i="16" s="1"/>
  <c r="AG278" i="16"/>
  <c r="AK278" i="16" s="1"/>
  <c r="AI278" i="13"/>
  <c r="AI280" i="16" s="1"/>
  <c r="AG280" i="16"/>
  <c r="AK280" i="16" s="1"/>
  <c r="AI282" i="13"/>
  <c r="AI284" i="16" s="1"/>
  <c r="AG284" i="16"/>
  <c r="AK284" i="16" s="1"/>
  <c r="AI284" i="13"/>
  <c r="AI286" i="16" s="1"/>
  <c r="AG286" i="16"/>
  <c r="AK286" i="16" s="1"/>
  <c r="AI286" i="13"/>
  <c r="AI288" i="16" s="1"/>
  <c r="AG288" i="16"/>
  <c r="AK288" i="16" s="1"/>
  <c r="AI288" i="13"/>
  <c r="AI290" i="16" s="1"/>
  <c r="AG290" i="16"/>
  <c r="AK290" i="16" s="1"/>
  <c r="AI290" i="13"/>
  <c r="AI292" i="16" s="1"/>
  <c r="AG292" i="16"/>
  <c r="AK292" i="16" s="1"/>
  <c r="AI294" i="13"/>
  <c r="AI296" i="16" s="1"/>
  <c r="AG296" i="16"/>
  <c r="AK296" i="16" s="1"/>
  <c r="AI300" i="13"/>
  <c r="AI302" i="16" s="1"/>
  <c r="AG302" i="16"/>
  <c r="AK302" i="16" s="1"/>
  <c r="AI302" i="13"/>
  <c r="AI304" i="16" s="1"/>
  <c r="AG304" i="16"/>
  <c r="AK304" i="16" s="1"/>
  <c r="AI304" i="13"/>
  <c r="AI306" i="16" s="1"/>
  <c r="AG306" i="16"/>
  <c r="AK306" i="16" s="1"/>
  <c r="AI306" i="13"/>
  <c r="AI308" i="16" s="1"/>
  <c r="AG308" i="16"/>
  <c r="AK308" i="16" s="1"/>
  <c r="AI308" i="13"/>
  <c r="AI310" i="16" s="1"/>
  <c r="AG310" i="16"/>
  <c r="AK310" i="16" s="1"/>
  <c r="AI310" i="13"/>
  <c r="AI312" i="16" s="1"/>
  <c r="AG312" i="16"/>
  <c r="AK312" i="16" s="1"/>
  <c r="AI313" i="13"/>
  <c r="AI315" i="16" s="1"/>
  <c r="AG315" i="16"/>
  <c r="AK315" i="16" s="1"/>
  <c r="AG317" i="16"/>
  <c r="AK317" i="16" s="1"/>
  <c r="AI315" i="13"/>
  <c r="AI317" i="16" s="1"/>
  <c r="AI318" i="13"/>
  <c r="AI320" i="16" s="1"/>
  <c r="AG320" i="16"/>
  <c r="AK320" i="16" s="1"/>
  <c r="AI320" i="13"/>
  <c r="AG322" i="16"/>
  <c r="AK322" i="16" s="1"/>
  <c r="AI322" i="13"/>
  <c r="AI324" i="16" s="1"/>
  <c r="AG324" i="16"/>
  <c r="AK324" i="16" s="1"/>
  <c r="AI324" i="13"/>
  <c r="AI326" i="16" s="1"/>
  <c r="AG326" i="16"/>
  <c r="AK326" i="16" s="1"/>
  <c r="AI326" i="13"/>
  <c r="AI328" i="16" s="1"/>
  <c r="AG328" i="16"/>
  <c r="AK328" i="16" s="1"/>
  <c r="AI328" i="13"/>
  <c r="AI330" i="16" s="1"/>
  <c r="AG330" i="16"/>
  <c r="AK330" i="16" s="1"/>
  <c r="AI330" i="13"/>
  <c r="AI332" i="16" s="1"/>
  <c r="AG332" i="16"/>
  <c r="AK332" i="16" s="1"/>
  <c r="AI332" i="13"/>
  <c r="AI334" i="16" s="1"/>
  <c r="AG334" i="16"/>
  <c r="AK334" i="16" s="1"/>
  <c r="AI334" i="13"/>
  <c r="AI336" i="16" s="1"/>
  <c r="AG336" i="16"/>
  <c r="AK336" i="16" s="1"/>
  <c r="AI336" i="13"/>
  <c r="AI338" i="16" s="1"/>
  <c r="AG338" i="16"/>
  <c r="AK338" i="16" s="1"/>
  <c r="AI338" i="13"/>
  <c r="AI340" i="16" s="1"/>
  <c r="AG340" i="16"/>
  <c r="AK340" i="16" s="1"/>
  <c r="AI340" i="13"/>
  <c r="AI342" i="16" s="1"/>
  <c r="AG342" i="16"/>
  <c r="AK342" i="16" s="1"/>
  <c r="AI342" i="13"/>
  <c r="AI344" i="16" s="1"/>
  <c r="AG344" i="16"/>
  <c r="AK344" i="16" s="1"/>
  <c r="AI348" i="13"/>
  <c r="AI350" i="16" s="1"/>
  <c r="AG350" i="16"/>
  <c r="AK350" i="16" s="1"/>
  <c r="AI356" i="13"/>
  <c r="AI358" i="16" s="1"/>
  <c r="AG358" i="16"/>
  <c r="AK358" i="16" s="1"/>
  <c r="AI360" i="13"/>
  <c r="AI362" i="16" s="1"/>
  <c r="AG362" i="16"/>
  <c r="AK362" i="16" s="1"/>
  <c r="AI364" i="13"/>
  <c r="AI366" i="16" s="1"/>
  <c r="AG366" i="16"/>
  <c r="AK366" i="16" s="1"/>
  <c r="AI368" i="13"/>
  <c r="AG370" i="16"/>
  <c r="AK370" i="16" s="1"/>
  <c r="AI372" i="13"/>
  <c r="AI374" i="16" s="1"/>
  <c r="AG374" i="16"/>
  <c r="AK374" i="16" s="1"/>
  <c r="AI376" i="13"/>
  <c r="AI378" i="16" s="1"/>
  <c r="AG378" i="16"/>
  <c r="AK378" i="16" s="1"/>
  <c r="AI380" i="13"/>
  <c r="AI382" i="16" s="1"/>
  <c r="AG382" i="16"/>
  <c r="AK382" i="16" s="1"/>
  <c r="AI384" i="13"/>
  <c r="AI386" i="16" s="1"/>
  <c r="AG386" i="16"/>
  <c r="AK386" i="16" s="1"/>
  <c r="AI388" i="13"/>
  <c r="AI390" i="16" s="1"/>
  <c r="AG390" i="16"/>
  <c r="AK390" i="16" s="1"/>
  <c r="AI392" i="13"/>
  <c r="AI394" i="16" s="1"/>
  <c r="AG394" i="16"/>
  <c r="AK394" i="16" s="1"/>
  <c r="AI396" i="13"/>
  <c r="AI398" i="16" s="1"/>
  <c r="AG398" i="16"/>
  <c r="AK398" i="16" s="1"/>
  <c r="AI400" i="13"/>
  <c r="AI402" i="16" s="1"/>
  <c r="AG402" i="16"/>
  <c r="AK402" i="16" s="1"/>
  <c r="AI404" i="13"/>
  <c r="AI406" i="16" s="1"/>
  <c r="AG406" i="16"/>
  <c r="AK406" i="16" s="1"/>
  <c r="AI408" i="13"/>
  <c r="AI410" i="16" s="1"/>
  <c r="AG410" i="16"/>
  <c r="AK410" i="16" s="1"/>
  <c r="AK45" i="16"/>
  <c r="AK77" i="16"/>
  <c r="AK189" i="16"/>
  <c r="AK221" i="16"/>
  <c r="AK261" i="16"/>
  <c r="AK52" i="16"/>
  <c r="AK59" i="16"/>
  <c r="AK203" i="16"/>
  <c r="AK291" i="16"/>
  <c r="AK323" i="16"/>
  <c r="AK49" i="16"/>
  <c r="AK65" i="16"/>
  <c r="AK161" i="16"/>
  <c r="AK177" i="16"/>
  <c r="AK193" i="16"/>
  <c r="AK225" i="16"/>
  <c r="AK241" i="16"/>
  <c r="AK56" i="16"/>
  <c r="AK63" i="16"/>
  <c r="AK159" i="16"/>
  <c r="AK279" i="16"/>
  <c r="AK295" i="16"/>
  <c r="AK343" i="16"/>
  <c r="AK265" i="16"/>
  <c r="AK309" i="16"/>
  <c r="AK356" i="16"/>
  <c r="AK380" i="16"/>
  <c r="AK376" i="16"/>
  <c r="AK404" i="16"/>
  <c r="AK13" i="16"/>
  <c r="AK81" i="16"/>
  <c r="AK97" i="16"/>
  <c r="AK113" i="16"/>
  <c r="AK129" i="16"/>
  <c r="AK15" i="16"/>
  <c r="AK31" i="16"/>
  <c r="AK119" i="16"/>
  <c r="AI17" i="13"/>
  <c r="AI19" i="16" s="1"/>
  <c r="AG19" i="16"/>
  <c r="AK19" i="16" s="1"/>
  <c r="AI45" i="13"/>
  <c r="AI47" i="16" s="1"/>
  <c r="AG47" i="16"/>
  <c r="AK47" i="16" s="1"/>
  <c r="AG347" i="16"/>
  <c r="AK347" i="16" s="1"/>
  <c r="AI345" i="13"/>
  <c r="AI347" i="16" s="1"/>
  <c r="AG351" i="16"/>
  <c r="AK351" i="16" s="1"/>
  <c r="AI349" i="13"/>
  <c r="AI351" i="16" s="1"/>
  <c r="AG355" i="16"/>
  <c r="AK355" i="16" s="1"/>
  <c r="AI353" i="13"/>
  <c r="AI355" i="16" s="1"/>
  <c r="AG359" i="16"/>
  <c r="AK359" i="16" s="1"/>
  <c r="AI357" i="13"/>
  <c r="AI359" i="16" s="1"/>
  <c r="AG363" i="16"/>
  <c r="AK363" i="16" s="1"/>
  <c r="AI361" i="13"/>
  <c r="AI363" i="16" s="1"/>
  <c r="AI365" i="13"/>
  <c r="AI367" i="16" s="1"/>
  <c r="AG367" i="16"/>
  <c r="AK367" i="16" s="1"/>
  <c r="AG371" i="16"/>
  <c r="AK371" i="16" s="1"/>
  <c r="AI369" i="13"/>
  <c r="AI371" i="16" s="1"/>
  <c r="AI373" i="13"/>
  <c r="AG375" i="16"/>
  <c r="AK375" i="16" s="1"/>
  <c r="AG379" i="16"/>
  <c r="AK379" i="16" s="1"/>
  <c r="AI377" i="13"/>
  <c r="AI379" i="16" s="1"/>
  <c r="AI381" i="13"/>
  <c r="AI383" i="16" s="1"/>
  <c r="AG383" i="16"/>
  <c r="AK383" i="16" s="1"/>
  <c r="AG387" i="16"/>
  <c r="AK387" i="16" s="1"/>
  <c r="AI385" i="13"/>
  <c r="AI387" i="16" s="1"/>
  <c r="AG395" i="16"/>
  <c r="AK395" i="16" s="1"/>
  <c r="AI393" i="13"/>
  <c r="AI397" i="13"/>
  <c r="AI399" i="16" s="1"/>
  <c r="AG399" i="16"/>
  <c r="AK399" i="16" s="1"/>
  <c r="AG403" i="16"/>
  <c r="AK403" i="16" s="1"/>
  <c r="AI401" i="13"/>
  <c r="AI403" i="16" s="1"/>
  <c r="AI405" i="13"/>
  <c r="AI407" i="16" s="1"/>
  <c r="AG407" i="16"/>
  <c r="AK407" i="16" s="1"/>
  <c r="AG411" i="16"/>
  <c r="AK411" i="16" s="1"/>
  <c r="AI409" i="13"/>
  <c r="AI411" i="16" s="1"/>
  <c r="C14" i="21" l="1"/>
  <c r="E17" i="21"/>
  <c r="E14" i="21"/>
  <c r="H14" i="21"/>
  <c r="AI149" i="16"/>
  <c r="F147" i="18"/>
  <c r="AI322" i="16"/>
  <c r="F318" i="18"/>
  <c r="AI375" i="16"/>
  <c r="F371" i="18"/>
  <c r="AI370" i="16"/>
  <c r="F366" i="18"/>
  <c r="AI395" i="16"/>
  <c r="F391" i="18"/>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U3" i="7"/>
  <c r="V3" i="7"/>
  <c r="U4" i="7"/>
  <c r="V4" i="7"/>
  <c r="U5" i="7"/>
  <c r="V5" i="7"/>
  <c r="U6" i="7"/>
  <c r="V6" i="7"/>
  <c r="U7" i="7"/>
  <c r="V7" i="7"/>
  <c r="U8" i="7"/>
  <c r="V8" i="7"/>
  <c r="U9" i="7"/>
  <c r="V9" i="7"/>
  <c r="U10" i="7"/>
  <c r="V10" i="7"/>
  <c r="U11" i="7"/>
  <c r="V11" i="7"/>
  <c r="U12" i="7"/>
  <c r="V12" i="7"/>
  <c r="U13" i="7"/>
  <c r="V13" i="7"/>
  <c r="U14" i="7"/>
  <c r="V14" i="7"/>
  <c r="U15" i="7"/>
  <c r="V15" i="7"/>
  <c r="U16" i="7"/>
  <c r="V16" i="7"/>
  <c r="U17" i="7"/>
  <c r="V17" i="7"/>
  <c r="U18" i="7"/>
  <c r="V18" i="7"/>
  <c r="U19" i="7"/>
  <c r="V19" i="7"/>
  <c r="U20" i="7"/>
  <c r="V20" i="7"/>
  <c r="U21" i="7"/>
  <c r="V21" i="7"/>
  <c r="U22" i="7"/>
  <c r="V22" i="7"/>
  <c r="U23" i="7"/>
  <c r="V23" i="7"/>
  <c r="U24" i="7"/>
  <c r="V24" i="7"/>
  <c r="U25" i="7"/>
  <c r="V25" i="7"/>
  <c r="U26" i="7"/>
  <c r="V26" i="7"/>
  <c r="U27" i="7"/>
  <c r="V27" i="7"/>
  <c r="U28" i="7"/>
  <c r="V28" i="7"/>
  <c r="U29" i="7"/>
  <c r="V29" i="7"/>
  <c r="U30" i="7"/>
  <c r="V30" i="7"/>
  <c r="U31" i="7"/>
  <c r="V31" i="7"/>
  <c r="U32" i="7"/>
  <c r="V32" i="7"/>
  <c r="U33" i="7"/>
  <c r="V33" i="7"/>
  <c r="U34" i="7"/>
  <c r="V34" i="7"/>
  <c r="U35" i="7"/>
  <c r="V35" i="7"/>
  <c r="U36" i="7"/>
  <c r="V36" i="7"/>
  <c r="U37" i="7"/>
  <c r="V37" i="7"/>
  <c r="U38" i="7"/>
  <c r="V38" i="7"/>
  <c r="U39" i="7"/>
  <c r="V39" i="7"/>
  <c r="U40" i="7"/>
  <c r="V40" i="7"/>
  <c r="U41" i="7"/>
  <c r="V41" i="7"/>
  <c r="U42" i="7"/>
  <c r="V42" i="7"/>
  <c r="U43" i="7"/>
  <c r="V43" i="7"/>
  <c r="U44" i="7"/>
  <c r="V44" i="7"/>
  <c r="U45" i="7"/>
  <c r="V45" i="7"/>
  <c r="U46" i="7"/>
  <c r="V46" i="7"/>
  <c r="U47" i="7"/>
  <c r="V47" i="7"/>
  <c r="U48" i="7"/>
  <c r="V48" i="7"/>
  <c r="U49" i="7"/>
  <c r="V49" i="7"/>
  <c r="U50" i="7"/>
  <c r="V50" i="7"/>
  <c r="U51" i="7"/>
  <c r="V51" i="7"/>
  <c r="U52" i="7"/>
  <c r="V52" i="7"/>
  <c r="U53" i="7"/>
  <c r="V53" i="7"/>
  <c r="U54" i="7"/>
  <c r="V54" i="7"/>
  <c r="U55" i="7"/>
  <c r="V55" i="7"/>
  <c r="U56" i="7"/>
  <c r="V56" i="7"/>
  <c r="U57" i="7"/>
  <c r="V57" i="7"/>
  <c r="U58" i="7"/>
  <c r="V58" i="7"/>
  <c r="U59" i="7"/>
  <c r="V59" i="7"/>
  <c r="U60" i="7"/>
  <c r="V60" i="7"/>
  <c r="U61" i="7"/>
  <c r="V61" i="7"/>
  <c r="U62" i="7"/>
  <c r="V62" i="7"/>
  <c r="U63" i="7"/>
  <c r="V63" i="7"/>
  <c r="U64" i="7"/>
  <c r="V64" i="7"/>
  <c r="U65" i="7"/>
  <c r="V65" i="7"/>
  <c r="U66" i="7"/>
  <c r="V66" i="7"/>
  <c r="U67" i="7"/>
  <c r="V67" i="7"/>
  <c r="U68" i="7"/>
  <c r="V68" i="7"/>
  <c r="U69" i="7"/>
  <c r="V69" i="7"/>
  <c r="U70" i="7"/>
  <c r="V70" i="7"/>
  <c r="U71" i="7"/>
  <c r="V71" i="7"/>
  <c r="U72" i="7"/>
  <c r="V72" i="7"/>
  <c r="U73" i="7"/>
  <c r="V73" i="7"/>
  <c r="U74" i="7"/>
  <c r="V74" i="7"/>
  <c r="U75" i="7"/>
  <c r="V75" i="7"/>
  <c r="U76" i="7"/>
  <c r="V76" i="7"/>
  <c r="U77" i="7"/>
  <c r="V77" i="7"/>
  <c r="U78" i="7"/>
  <c r="V78" i="7"/>
  <c r="U79" i="7"/>
  <c r="V79" i="7"/>
  <c r="U80" i="7"/>
  <c r="V80" i="7"/>
  <c r="U81" i="7"/>
  <c r="V81" i="7"/>
  <c r="U82" i="7"/>
  <c r="V82" i="7"/>
  <c r="U83" i="7"/>
  <c r="V83" i="7"/>
  <c r="U84" i="7"/>
  <c r="V84" i="7"/>
  <c r="U85" i="7"/>
  <c r="V85" i="7"/>
  <c r="U86" i="7"/>
  <c r="V86" i="7"/>
  <c r="U87" i="7"/>
  <c r="V87" i="7"/>
  <c r="U88" i="7"/>
  <c r="V88" i="7"/>
  <c r="U89" i="7"/>
  <c r="V89" i="7"/>
  <c r="U90" i="7"/>
  <c r="V90" i="7"/>
  <c r="U91" i="7"/>
  <c r="V91" i="7"/>
  <c r="U92" i="7"/>
  <c r="V92" i="7"/>
  <c r="U93" i="7"/>
  <c r="V93" i="7"/>
  <c r="U94" i="7"/>
  <c r="V94" i="7"/>
  <c r="U95" i="7"/>
  <c r="V95" i="7"/>
  <c r="U96" i="7"/>
  <c r="V96" i="7"/>
  <c r="U97" i="7"/>
  <c r="V97" i="7"/>
  <c r="U98" i="7"/>
  <c r="V98" i="7"/>
  <c r="U99" i="7"/>
  <c r="V99" i="7"/>
  <c r="U100" i="7"/>
  <c r="V100" i="7"/>
  <c r="U101" i="7"/>
  <c r="V101" i="7"/>
  <c r="U102" i="7"/>
  <c r="V102" i="7"/>
  <c r="U103" i="7"/>
  <c r="V103" i="7"/>
  <c r="U104" i="7"/>
  <c r="V104" i="7"/>
  <c r="U105" i="7"/>
  <c r="V105" i="7"/>
  <c r="U106" i="7"/>
  <c r="V106" i="7"/>
  <c r="U107" i="7"/>
  <c r="V107" i="7"/>
  <c r="U108" i="7"/>
  <c r="V108" i="7"/>
  <c r="U109" i="7"/>
  <c r="V109" i="7"/>
  <c r="U110" i="7"/>
  <c r="V110" i="7"/>
  <c r="U111" i="7"/>
  <c r="V111" i="7"/>
  <c r="U112" i="7"/>
  <c r="V112" i="7"/>
  <c r="U113" i="7"/>
  <c r="V113" i="7"/>
  <c r="U114" i="7"/>
  <c r="V114" i="7"/>
  <c r="U115" i="7"/>
  <c r="V115" i="7"/>
  <c r="U116" i="7"/>
  <c r="V116" i="7"/>
  <c r="U117" i="7"/>
  <c r="V117" i="7"/>
  <c r="U118" i="7"/>
  <c r="V118" i="7"/>
  <c r="U119" i="7"/>
  <c r="V119" i="7"/>
  <c r="U120" i="7"/>
  <c r="V120" i="7"/>
  <c r="U121" i="7"/>
  <c r="V121" i="7"/>
  <c r="U122" i="7"/>
  <c r="V122" i="7"/>
  <c r="U123" i="7"/>
  <c r="V123" i="7"/>
  <c r="U124" i="7"/>
  <c r="V124" i="7"/>
  <c r="U125" i="7"/>
  <c r="V125" i="7"/>
  <c r="U126" i="7"/>
  <c r="V126" i="7"/>
  <c r="U127" i="7"/>
  <c r="V127" i="7"/>
  <c r="U128" i="7"/>
  <c r="V128" i="7"/>
  <c r="U129" i="7"/>
  <c r="V129" i="7"/>
  <c r="U130" i="7"/>
  <c r="V130" i="7"/>
  <c r="U131" i="7"/>
  <c r="V131" i="7"/>
  <c r="U132" i="7"/>
  <c r="V132" i="7"/>
  <c r="U133" i="7"/>
  <c r="V133" i="7"/>
  <c r="U134" i="7"/>
  <c r="V134" i="7"/>
  <c r="U135" i="7"/>
  <c r="V135" i="7"/>
  <c r="U136" i="7"/>
  <c r="V136" i="7"/>
  <c r="U137" i="7"/>
  <c r="V137" i="7"/>
  <c r="U138" i="7"/>
  <c r="V138" i="7"/>
  <c r="U139" i="7"/>
  <c r="V139" i="7"/>
  <c r="U140" i="7"/>
  <c r="V140" i="7"/>
  <c r="U141" i="7"/>
  <c r="V141" i="7"/>
  <c r="U142" i="7"/>
  <c r="V142" i="7"/>
  <c r="U143" i="7"/>
  <c r="V143" i="7"/>
  <c r="U144" i="7"/>
  <c r="V144" i="7"/>
  <c r="U145" i="7"/>
  <c r="V145" i="7"/>
  <c r="U146" i="7"/>
  <c r="V146" i="7"/>
  <c r="U147" i="7"/>
  <c r="V147" i="7"/>
  <c r="U148" i="7"/>
  <c r="V148" i="7"/>
  <c r="U149" i="7"/>
  <c r="V149" i="7"/>
  <c r="U150" i="7"/>
  <c r="V150" i="7"/>
  <c r="U151" i="7"/>
  <c r="V151" i="7"/>
  <c r="U152" i="7"/>
  <c r="V152" i="7"/>
  <c r="U153" i="7"/>
  <c r="V153" i="7"/>
  <c r="U154" i="7"/>
  <c r="V154" i="7"/>
  <c r="U155" i="7"/>
  <c r="V155" i="7"/>
  <c r="U156" i="7"/>
  <c r="V156" i="7"/>
  <c r="U157" i="7"/>
  <c r="V157" i="7"/>
  <c r="U158" i="7"/>
  <c r="V158" i="7"/>
  <c r="U159" i="7"/>
  <c r="V159" i="7"/>
  <c r="U160" i="7"/>
  <c r="V160" i="7"/>
  <c r="U161" i="7"/>
  <c r="V161" i="7"/>
  <c r="U162" i="7"/>
  <c r="V162" i="7"/>
  <c r="U163" i="7"/>
  <c r="V163" i="7"/>
  <c r="U164" i="7"/>
  <c r="V164" i="7"/>
  <c r="U165" i="7"/>
  <c r="V165" i="7"/>
  <c r="U166" i="7"/>
  <c r="V166" i="7"/>
  <c r="U167" i="7"/>
  <c r="V167" i="7"/>
  <c r="U168" i="7"/>
  <c r="V168" i="7"/>
  <c r="U169" i="7"/>
  <c r="V169" i="7"/>
  <c r="U170" i="7"/>
  <c r="V170" i="7"/>
  <c r="U171" i="7"/>
  <c r="V171" i="7"/>
  <c r="U172" i="7"/>
  <c r="V172" i="7"/>
  <c r="U173" i="7"/>
  <c r="V173" i="7"/>
  <c r="U174" i="7"/>
  <c r="V174" i="7"/>
  <c r="U175" i="7"/>
  <c r="V175" i="7"/>
  <c r="U176" i="7"/>
  <c r="V176" i="7"/>
  <c r="U177" i="7"/>
  <c r="V177" i="7"/>
  <c r="U178" i="7"/>
  <c r="V178" i="7"/>
  <c r="U179" i="7"/>
  <c r="V179" i="7"/>
  <c r="U180" i="7"/>
  <c r="V180" i="7"/>
  <c r="U181" i="7"/>
  <c r="V181" i="7"/>
  <c r="U182" i="7"/>
  <c r="V182" i="7"/>
  <c r="U183" i="7"/>
  <c r="V183" i="7"/>
  <c r="U184" i="7"/>
  <c r="V184" i="7"/>
  <c r="U185" i="7"/>
  <c r="V185" i="7"/>
  <c r="U186" i="7"/>
  <c r="V186" i="7"/>
  <c r="U187" i="7"/>
  <c r="V187" i="7"/>
  <c r="U188" i="7"/>
  <c r="V188" i="7"/>
  <c r="U189" i="7"/>
  <c r="V189" i="7"/>
  <c r="U190" i="7"/>
  <c r="V190" i="7"/>
  <c r="U191" i="7"/>
  <c r="V191" i="7"/>
  <c r="U192" i="7"/>
  <c r="V192" i="7"/>
  <c r="U193" i="7"/>
  <c r="V193" i="7"/>
  <c r="U194" i="7"/>
  <c r="V194" i="7"/>
  <c r="U195" i="7"/>
  <c r="V195" i="7"/>
  <c r="U196" i="7"/>
  <c r="V196" i="7"/>
  <c r="U197" i="7"/>
  <c r="V197" i="7"/>
  <c r="U198" i="7"/>
  <c r="V198" i="7"/>
  <c r="U199" i="7"/>
  <c r="V199" i="7"/>
  <c r="U200" i="7"/>
  <c r="V200" i="7"/>
  <c r="U201" i="7"/>
  <c r="V201" i="7"/>
  <c r="U202" i="7"/>
  <c r="V202" i="7"/>
  <c r="U203" i="7"/>
  <c r="V203" i="7"/>
  <c r="U204" i="7"/>
  <c r="V204" i="7"/>
  <c r="U205" i="7"/>
  <c r="V205" i="7"/>
  <c r="U206" i="7"/>
  <c r="V206" i="7"/>
  <c r="U207" i="7"/>
  <c r="V207" i="7"/>
  <c r="U208" i="7"/>
  <c r="V208" i="7"/>
  <c r="U209" i="7"/>
  <c r="V209" i="7"/>
  <c r="U210" i="7"/>
  <c r="V210" i="7"/>
  <c r="U211" i="7"/>
  <c r="V211" i="7"/>
  <c r="U212" i="7"/>
  <c r="V212" i="7"/>
  <c r="U213" i="7"/>
  <c r="V213" i="7"/>
  <c r="U214" i="7"/>
  <c r="V214" i="7"/>
  <c r="U215" i="7"/>
  <c r="V215" i="7"/>
  <c r="U216" i="7"/>
  <c r="V216" i="7"/>
  <c r="U217" i="7"/>
  <c r="V217" i="7"/>
  <c r="U218" i="7"/>
  <c r="V218" i="7"/>
  <c r="U219" i="7"/>
  <c r="V219" i="7"/>
  <c r="U220" i="7"/>
  <c r="V220" i="7"/>
  <c r="U221" i="7"/>
  <c r="V221" i="7"/>
  <c r="U222" i="7"/>
  <c r="V222" i="7"/>
  <c r="U223" i="7"/>
  <c r="V223" i="7"/>
  <c r="U224" i="7"/>
  <c r="V224" i="7"/>
  <c r="U225" i="7"/>
  <c r="V225" i="7"/>
  <c r="U226" i="7"/>
  <c r="V226" i="7"/>
  <c r="U227" i="7"/>
  <c r="V227" i="7"/>
  <c r="U228" i="7"/>
  <c r="V228" i="7"/>
  <c r="U229" i="7"/>
  <c r="V229" i="7"/>
  <c r="U230" i="7"/>
  <c r="V230" i="7"/>
  <c r="U231" i="7"/>
  <c r="V231" i="7"/>
  <c r="U232" i="7"/>
  <c r="V232" i="7"/>
  <c r="U233" i="7"/>
  <c r="V233" i="7"/>
  <c r="U234" i="7"/>
  <c r="V234" i="7"/>
  <c r="U235" i="7"/>
  <c r="V235" i="7"/>
  <c r="U236" i="7"/>
  <c r="V236" i="7"/>
  <c r="U237" i="7"/>
  <c r="V237" i="7"/>
  <c r="U238" i="7"/>
  <c r="V238" i="7"/>
  <c r="U239" i="7"/>
  <c r="V239" i="7"/>
  <c r="U240" i="7"/>
  <c r="V240" i="7"/>
  <c r="U241" i="7"/>
  <c r="V241" i="7"/>
  <c r="U242" i="7"/>
  <c r="V242" i="7"/>
  <c r="U243" i="7"/>
  <c r="V243" i="7"/>
  <c r="U244" i="7"/>
  <c r="V244" i="7"/>
  <c r="U245" i="7"/>
  <c r="V245" i="7"/>
  <c r="U246" i="7"/>
  <c r="V246" i="7"/>
  <c r="U247" i="7"/>
  <c r="V247" i="7"/>
  <c r="U248" i="7"/>
  <c r="V248" i="7"/>
  <c r="U249" i="7"/>
  <c r="V249" i="7"/>
  <c r="U250" i="7"/>
  <c r="V250" i="7"/>
  <c r="U251" i="7"/>
  <c r="V251" i="7"/>
  <c r="U252" i="7"/>
  <c r="V252" i="7"/>
  <c r="U253" i="7"/>
  <c r="V253" i="7"/>
  <c r="U254" i="7"/>
  <c r="V254" i="7"/>
  <c r="U255" i="7"/>
  <c r="V255" i="7"/>
  <c r="U256" i="7"/>
  <c r="V256" i="7"/>
  <c r="U257" i="7"/>
  <c r="V257" i="7"/>
  <c r="U258" i="7"/>
  <c r="V258" i="7"/>
  <c r="U259" i="7"/>
  <c r="V259" i="7"/>
  <c r="U260" i="7"/>
  <c r="V260" i="7"/>
  <c r="U261" i="7"/>
  <c r="V261" i="7"/>
  <c r="U262" i="7"/>
  <c r="V262" i="7"/>
  <c r="U263" i="7"/>
  <c r="V263" i="7"/>
  <c r="U264" i="7"/>
  <c r="V264" i="7"/>
  <c r="U265" i="7"/>
  <c r="V265" i="7"/>
  <c r="U266" i="7"/>
  <c r="V266" i="7"/>
  <c r="U267" i="7"/>
  <c r="V267" i="7"/>
  <c r="U268" i="7"/>
  <c r="V268" i="7"/>
  <c r="U269" i="7"/>
  <c r="V269" i="7"/>
  <c r="U270" i="7"/>
  <c r="V270" i="7"/>
  <c r="U271" i="7"/>
  <c r="V271" i="7"/>
  <c r="U272" i="7"/>
  <c r="V272" i="7"/>
  <c r="U273" i="7"/>
  <c r="V273" i="7"/>
  <c r="U274" i="7"/>
  <c r="V274" i="7"/>
  <c r="U275" i="7"/>
  <c r="V275" i="7"/>
  <c r="U276" i="7"/>
  <c r="V276" i="7"/>
  <c r="U277" i="7"/>
  <c r="V277" i="7"/>
  <c r="U278" i="7"/>
  <c r="V278" i="7"/>
  <c r="U279" i="7"/>
  <c r="V279" i="7"/>
  <c r="U280" i="7"/>
  <c r="V280" i="7"/>
  <c r="U281" i="7"/>
  <c r="V281" i="7"/>
  <c r="U282" i="7"/>
  <c r="V282" i="7"/>
  <c r="U283" i="7"/>
  <c r="V283" i="7"/>
  <c r="U284" i="7"/>
  <c r="V284" i="7"/>
  <c r="U285" i="7"/>
  <c r="V285" i="7"/>
  <c r="U286" i="7"/>
  <c r="V286" i="7"/>
  <c r="U287" i="7"/>
  <c r="V287" i="7"/>
  <c r="U288" i="7"/>
  <c r="V288" i="7"/>
  <c r="U289" i="7"/>
  <c r="V289" i="7"/>
  <c r="U290" i="7"/>
  <c r="V290" i="7"/>
  <c r="U291" i="7"/>
  <c r="V291" i="7"/>
  <c r="U292" i="7"/>
  <c r="V292" i="7"/>
  <c r="U293" i="7"/>
  <c r="V293" i="7"/>
  <c r="U294" i="7"/>
  <c r="V294" i="7"/>
  <c r="U295" i="7"/>
  <c r="V295" i="7"/>
  <c r="U296" i="7"/>
  <c r="V296" i="7"/>
  <c r="U297" i="7"/>
  <c r="V297" i="7"/>
  <c r="U298" i="7"/>
  <c r="V298" i="7"/>
  <c r="U299" i="7"/>
  <c r="V299" i="7"/>
  <c r="U300" i="7"/>
  <c r="V300" i="7"/>
  <c r="U301" i="7"/>
  <c r="V301" i="7"/>
  <c r="U302" i="7"/>
  <c r="V302" i="7"/>
  <c r="U303" i="7"/>
  <c r="V303" i="7"/>
  <c r="U304" i="7"/>
  <c r="V304" i="7"/>
  <c r="U305" i="7"/>
  <c r="V305" i="7"/>
  <c r="U306" i="7"/>
  <c r="V306" i="7"/>
  <c r="U307" i="7"/>
  <c r="V307" i="7"/>
  <c r="U308" i="7"/>
  <c r="V308" i="7"/>
  <c r="U309" i="7"/>
  <c r="V309" i="7"/>
  <c r="U310" i="7"/>
  <c r="V310" i="7"/>
  <c r="U311" i="7"/>
  <c r="V311" i="7"/>
  <c r="U312" i="7"/>
  <c r="V312" i="7"/>
  <c r="U313" i="7"/>
  <c r="V313" i="7"/>
  <c r="U314" i="7"/>
  <c r="V314" i="7"/>
  <c r="U315" i="7"/>
  <c r="V315" i="7"/>
  <c r="U316" i="7"/>
  <c r="V316" i="7"/>
  <c r="U317" i="7"/>
  <c r="V317" i="7"/>
  <c r="U318" i="7"/>
  <c r="V318" i="7"/>
  <c r="U319" i="7"/>
  <c r="V319" i="7"/>
  <c r="U320" i="7"/>
  <c r="V320" i="7"/>
  <c r="U321" i="7"/>
  <c r="V321" i="7"/>
  <c r="U322" i="7"/>
  <c r="V322" i="7"/>
  <c r="U323" i="7"/>
  <c r="V323" i="7"/>
  <c r="U324" i="7"/>
  <c r="V324" i="7"/>
  <c r="U325" i="7"/>
  <c r="V325" i="7"/>
  <c r="U326" i="7"/>
  <c r="V326" i="7"/>
  <c r="U327" i="7"/>
  <c r="V327" i="7"/>
  <c r="U328" i="7"/>
  <c r="V328" i="7"/>
  <c r="U329" i="7"/>
  <c r="V329" i="7"/>
  <c r="U330" i="7"/>
  <c r="V330" i="7"/>
  <c r="U331" i="7"/>
  <c r="V331" i="7"/>
  <c r="U332" i="7"/>
  <c r="V332" i="7"/>
  <c r="U333" i="7"/>
  <c r="V333" i="7"/>
  <c r="U334" i="7"/>
  <c r="V334" i="7"/>
  <c r="U335" i="7"/>
  <c r="V335" i="7"/>
  <c r="U336" i="7"/>
  <c r="V336" i="7"/>
  <c r="U337" i="7"/>
  <c r="V337" i="7"/>
  <c r="U338" i="7"/>
  <c r="V338" i="7"/>
  <c r="U339" i="7"/>
  <c r="V339" i="7"/>
  <c r="U340" i="7"/>
  <c r="V340" i="7"/>
  <c r="U341" i="7"/>
  <c r="V341" i="7"/>
  <c r="U342" i="7"/>
  <c r="V342" i="7"/>
  <c r="U343" i="7"/>
  <c r="V343" i="7"/>
  <c r="U344" i="7"/>
  <c r="V344" i="7"/>
  <c r="U345" i="7"/>
  <c r="V345" i="7"/>
  <c r="U346" i="7"/>
  <c r="V346" i="7"/>
  <c r="U347" i="7"/>
  <c r="V347" i="7"/>
  <c r="U348" i="7"/>
  <c r="V348" i="7"/>
  <c r="U349" i="7"/>
  <c r="V349" i="7"/>
  <c r="U350" i="7"/>
  <c r="V350" i="7"/>
  <c r="U351" i="7"/>
  <c r="V351" i="7"/>
  <c r="U352" i="7"/>
  <c r="V352" i="7"/>
  <c r="U353" i="7"/>
  <c r="V353" i="7"/>
  <c r="U354" i="7"/>
  <c r="V354" i="7"/>
  <c r="U355" i="7"/>
  <c r="V355" i="7"/>
  <c r="U356" i="7"/>
  <c r="V356" i="7"/>
  <c r="U357" i="7"/>
  <c r="V357" i="7"/>
  <c r="U358" i="7"/>
  <c r="V358" i="7"/>
  <c r="U359" i="7"/>
  <c r="V359" i="7"/>
  <c r="U360" i="7"/>
  <c r="V360" i="7"/>
  <c r="U361" i="7"/>
  <c r="V361" i="7"/>
  <c r="U362" i="7"/>
  <c r="V362" i="7"/>
  <c r="U363" i="7"/>
  <c r="V363" i="7"/>
  <c r="U364" i="7"/>
  <c r="V364" i="7"/>
  <c r="U365" i="7"/>
  <c r="V365" i="7"/>
  <c r="U366" i="7"/>
  <c r="V366" i="7"/>
  <c r="U367" i="7"/>
  <c r="V367" i="7"/>
  <c r="U368" i="7"/>
  <c r="V368" i="7"/>
  <c r="U369" i="7"/>
  <c r="V369" i="7"/>
  <c r="U370" i="7"/>
  <c r="V370" i="7"/>
  <c r="U371" i="7"/>
  <c r="V371" i="7"/>
  <c r="U372" i="7"/>
  <c r="V372" i="7"/>
  <c r="U373" i="7"/>
  <c r="V373" i="7"/>
  <c r="U374" i="7"/>
  <c r="V374" i="7"/>
  <c r="U375" i="7"/>
  <c r="V375" i="7"/>
  <c r="U376" i="7"/>
  <c r="V376" i="7"/>
  <c r="U377" i="7"/>
  <c r="V377" i="7"/>
  <c r="U378" i="7"/>
  <c r="V378" i="7"/>
  <c r="U379" i="7"/>
  <c r="V379" i="7"/>
  <c r="U380" i="7"/>
  <c r="V380" i="7"/>
  <c r="U381" i="7"/>
  <c r="V381" i="7"/>
  <c r="U382" i="7"/>
  <c r="V382" i="7"/>
  <c r="U383" i="7"/>
  <c r="V383" i="7"/>
  <c r="U384" i="7"/>
  <c r="V384" i="7"/>
  <c r="U385" i="7"/>
  <c r="V385" i="7"/>
  <c r="U386" i="7"/>
  <c r="V386" i="7"/>
  <c r="U387" i="7"/>
  <c r="V387" i="7"/>
  <c r="U388" i="7"/>
  <c r="V388" i="7"/>
  <c r="U389" i="7"/>
  <c r="V389" i="7"/>
  <c r="U390" i="7"/>
  <c r="V390" i="7"/>
  <c r="U391" i="7"/>
  <c r="V391" i="7"/>
  <c r="U392" i="7"/>
  <c r="V392" i="7"/>
  <c r="U393" i="7"/>
  <c r="V393" i="7"/>
  <c r="U394" i="7"/>
  <c r="V394" i="7"/>
  <c r="U395" i="7"/>
  <c r="V395" i="7"/>
  <c r="U396" i="7"/>
  <c r="V396" i="7"/>
  <c r="U397" i="7"/>
  <c r="V397" i="7"/>
  <c r="U398" i="7"/>
  <c r="V398" i="7"/>
  <c r="U399" i="7"/>
  <c r="V399" i="7"/>
  <c r="U400" i="7"/>
  <c r="V400" i="7"/>
  <c r="U401" i="7"/>
  <c r="V401" i="7"/>
  <c r="U402" i="7"/>
  <c r="V402" i="7"/>
  <c r="U403" i="7"/>
  <c r="V403" i="7"/>
  <c r="U404" i="7"/>
  <c r="V404" i="7"/>
  <c r="U405" i="7"/>
  <c r="V405" i="7"/>
  <c r="U406" i="7"/>
  <c r="V406" i="7"/>
  <c r="U407" i="7"/>
  <c r="V407" i="7"/>
  <c r="U408" i="7"/>
  <c r="V408" i="7"/>
  <c r="U409" i="7"/>
  <c r="V409" i="7"/>
  <c r="U410" i="7"/>
  <c r="V410" i="7"/>
  <c r="U411" i="7"/>
  <c r="V411" i="7"/>
  <c r="V2" i="7"/>
  <c r="U2" i="7"/>
  <c r="AL2" i="2"/>
  <c r="AK3" i="2"/>
  <c r="K4" i="11" s="1"/>
  <c r="AK4" i="2"/>
  <c r="K5" i="11" s="1"/>
  <c r="AK5" i="2"/>
  <c r="K6" i="11" s="1"/>
  <c r="AK6" i="2"/>
  <c r="K7" i="11" s="1"/>
  <c r="AK7" i="2"/>
  <c r="K8" i="11" s="1"/>
  <c r="AK8" i="2"/>
  <c r="K9" i="11" s="1"/>
  <c r="AK9" i="2"/>
  <c r="K10" i="11" s="1"/>
  <c r="AK10" i="2"/>
  <c r="K11" i="11" s="1"/>
  <c r="AK11" i="2"/>
  <c r="K12" i="11" s="1"/>
  <c r="AK12" i="2"/>
  <c r="K13" i="11" s="1"/>
  <c r="AK13" i="2"/>
  <c r="K14" i="11" s="1"/>
  <c r="AK14" i="2"/>
  <c r="K15" i="11" s="1"/>
  <c r="AK15" i="2"/>
  <c r="K16" i="11" s="1"/>
  <c r="AK16" i="2"/>
  <c r="K17" i="11" s="1"/>
  <c r="AK17" i="2"/>
  <c r="K18" i="11" s="1"/>
  <c r="AK18" i="2"/>
  <c r="K19" i="11" s="1"/>
  <c r="AK19" i="2"/>
  <c r="K20" i="11" s="1"/>
  <c r="AK20" i="2"/>
  <c r="K21" i="11" s="1"/>
  <c r="AK21" i="2"/>
  <c r="K22" i="11" s="1"/>
  <c r="AK22" i="2"/>
  <c r="K23" i="11" s="1"/>
  <c r="AK23" i="2"/>
  <c r="K24" i="11" s="1"/>
  <c r="AK24" i="2"/>
  <c r="K25" i="11" s="1"/>
  <c r="AK25" i="2"/>
  <c r="K26" i="11" s="1"/>
  <c r="AK26" i="2"/>
  <c r="K27" i="11" s="1"/>
  <c r="AK27" i="2"/>
  <c r="K28" i="11" s="1"/>
  <c r="AK28" i="2"/>
  <c r="K29" i="11" s="1"/>
  <c r="AK29" i="2"/>
  <c r="K30" i="11" s="1"/>
  <c r="AK30" i="2"/>
  <c r="K31" i="11" s="1"/>
  <c r="AK31" i="2"/>
  <c r="K32" i="11" s="1"/>
  <c r="AK32" i="2"/>
  <c r="K33" i="11" s="1"/>
  <c r="AK33" i="2"/>
  <c r="K34" i="11" s="1"/>
  <c r="AK34" i="2"/>
  <c r="K35" i="11" s="1"/>
  <c r="AK35" i="2"/>
  <c r="K36" i="11" s="1"/>
  <c r="AK36" i="2"/>
  <c r="K37" i="11" s="1"/>
  <c r="AK37" i="2"/>
  <c r="K38" i="11" s="1"/>
  <c r="AK38" i="2"/>
  <c r="K39" i="11" s="1"/>
  <c r="AK39" i="2"/>
  <c r="K40" i="11" s="1"/>
  <c r="AK40" i="2"/>
  <c r="K41" i="11" s="1"/>
  <c r="AK41" i="2"/>
  <c r="K42" i="11" s="1"/>
  <c r="AK42" i="2"/>
  <c r="K43" i="11" s="1"/>
  <c r="AK43" i="2"/>
  <c r="K44" i="11" s="1"/>
  <c r="AK44" i="2"/>
  <c r="K45" i="11" s="1"/>
  <c r="AK45" i="2"/>
  <c r="K46" i="11" s="1"/>
  <c r="AK46" i="2"/>
  <c r="K47" i="11" s="1"/>
  <c r="AK47" i="2"/>
  <c r="K48" i="11" s="1"/>
  <c r="AK48" i="2"/>
  <c r="K49" i="11" s="1"/>
  <c r="AK49" i="2"/>
  <c r="K50" i="11" s="1"/>
  <c r="AK50" i="2"/>
  <c r="K51" i="11" s="1"/>
  <c r="AK51" i="2"/>
  <c r="K52" i="11" s="1"/>
  <c r="AK52" i="2"/>
  <c r="K53" i="11" s="1"/>
  <c r="AK53" i="2"/>
  <c r="K54" i="11" s="1"/>
  <c r="AK54" i="2"/>
  <c r="K55" i="11" s="1"/>
  <c r="AK55" i="2"/>
  <c r="K56" i="11" s="1"/>
  <c r="AK56" i="2"/>
  <c r="K57" i="11" s="1"/>
  <c r="AK57" i="2"/>
  <c r="K58" i="11" s="1"/>
  <c r="AK58" i="2"/>
  <c r="K59" i="11" s="1"/>
  <c r="AK59" i="2"/>
  <c r="K60" i="11" s="1"/>
  <c r="AK60" i="2"/>
  <c r="K61" i="11" s="1"/>
  <c r="AK61" i="2"/>
  <c r="K62" i="11" s="1"/>
  <c r="AK62" i="2"/>
  <c r="K63" i="11" s="1"/>
  <c r="AK63" i="2"/>
  <c r="K64" i="11" s="1"/>
  <c r="AK64" i="2"/>
  <c r="K65" i="11" s="1"/>
  <c r="AK65" i="2"/>
  <c r="K66" i="11" s="1"/>
  <c r="AK66" i="2"/>
  <c r="K67" i="11" s="1"/>
  <c r="AK67" i="2"/>
  <c r="K68" i="11" s="1"/>
  <c r="AK68" i="2"/>
  <c r="K69" i="11" s="1"/>
  <c r="AK69" i="2"/>
  <c r="K70" i="11" s="1"/>
  <c r="AK70" i="2"/>
  <c r="K71" i="11" s="1"/>
  <c r="AK71" i="2"/>
  <c r="K72" i="11" s="1"/>
  <c r="AK72" i="2"/>
  <c r="K73" i="11" s="1"/>
  <c r="AK73" i="2"/>
  <c r="K74" i="11" s="1"/>
  <c r="AK74" i="2"/>
  <c r="K75" i="11" s="1"/>
  <c r="AK75" i="2"/>
  <c r="K76" i="11" s="1"/>
  <c r="AK76" i="2"/>
  <c r="K77" i="11" s="1"/>
  <c r="AK77" i="2"/>
  <c r="K78" i="11" s="1"/>
  <c r="AK78" i="2"/>
  <c r="K79" i="11" s="1"/>
  <c r="AK79" i="2"/>
  <c r="K80" i="11" s="1"/>
  <c r="AK80" i="2"/>
  <c r="K81" i="11" s="1"/>
  <c r="AK81" i="2"/>
  <c r="K82" i="11" s="1"/>
  <c r="AK82" i="2"/>
  <c r="K83" i="11" s="1"/>
  <c r="AK83" i="2"/>
  <c r="K84" i="11" s="1"/>
  <c r="AK84" i="2"/>
  <c r="K85" i="11" s="1"/>
  <c r="AK85" i="2"/>
  <c r="K86" i="11" s="1"/>
  <c r="AK86" i="2"/>
  <c r="K87" i="11" s="1"/>
  <c r="AK87" i="2"/>
  <c r="K88" i="11" s="1"/>
  <c r="AK88" i="2"/>
  <c r="K89" i="11" s="1"/>
  <c r="AK89" i="2"/>
  <c r="K90" i="11" s="1"/>
  <c r="AK90" i="2"/>
  <c r="K91" i="11" s="1"/>
  <c r="AK91" i="2"/>
  <c r="K92" i="11" s="1"/>
  <c r="AK92" i="2"/>
  <c r="K93" i="11" s="1"/>
  <c r="AK93" i="2"/>
  <c r="K94" i="11" s="1"/>
  <c r="AK94" i="2"/>
  <c r="K95" i="11" s="1"/>
  <c r="AK95" i="2"/>
  <c r="K96" i="11" s="1"/>
  <c r="AK96" i="2"/>
  <c r="K97" i="11" s="1"/>
  <c r="AK97" i="2"/>
  <c r="K98" i="11" s="1"/>
  <c r="AK98" i="2"/>
  <c r="K99" i="11" s="1"/>
  <c r="AK99" i="2"/>
  <c r="K100" i="11" s="1"/>
  <c r="AK100" i="2"/>
  <c r="K101" i="11" s="1"/>
  <c r="AK101" i="2"/>
  <c r="K102" i="11" s="1"/>
  <c r="AK102" i="2"/>
  <c r="K103" i="11" s="1"/>
  <c r="AK103" i="2"/>
  <c r="K104" i="11" s="1"/>
  <c r="AK104" i="2"/>
  <c r="K105" i="11" s="1"/>
  <c r="AK105" i="2"/>
  <c r="K106" i="11" s="1"/>
  <c r="AK106" i="2"/>
  <c r="K107" i="11" s="1"/>
  <c r="AK107" i="2"/>
  <c r="K108" i="11" s="1"/>
  <c r="AK108" i="2"/>
  <c r="K109" i="11" s="1"/>
  <c r="AK109" i="2"/>
  <c r="K110" i="11" s="1"/>
  <c r="AK110" i="2"/>
  <c r="K111" i="11" s="1"/>
  <c r="AK111" i="2"/>
  <c r="K112" i="11" s="1"/>
  <c r="AK112" i="2"/>
  <c r="K113" i="11" s="1"/>
  <c r="AK113" i="2"/>
  <c r="K114" i="11" s="1"/>
  <c r="AK114" i="2"/>
  <c r="K115" i="11" s="1"/>
  <c r="AK115" i="2"/>
  <c r="K116" i="11" s="1"/>
  <c r="AK116" i="2"/>
  <c r="K117" i="11" s="1"/>
  <c r="AK117" i="2"/>
  <c r="K118" i="11" s="1"/>
  <c r="AK118" i="2"/>
  <c r="K119" i="11" s="1"/>
  <c r="AK119" i="2"/>
  <c r="K120" i="11" s="1"/>
  <c r="AK120" i="2"/>
  <c r="K121" i="11" s="1"/>
  <c r="AK121" i="2"/>
  <c r="K122" i="11" s="1"/>
  <c r="AK122" i="2"/>
  <c r="K123" i="11" s="1"/>
  <c r="AK123" i="2"/>
  <c r="K124" i="11" s="1"/>
  <c r="AK124" i="2"/>
  <c r="K125" i="11" s="1"/>
  <c r="AK125" i="2"/>
  <c r="K126" i="11" s="1"/>
  <c r="AK126" i="2"/>
  <c r="K127" i="11" s="1"/>
  <c r="AK127" i="2"/>
  <c r="K128" i="11" s="1"/>
  <c r="AK128" i="2"/>
  <c r="K129" i="11" s="1"/>
  <c r="AK129" i="2"/>
  <c r="K130" i="11" s="1"/>
  <c r="AK130" i="2"/>
  <c r="K131" i="11" s="1"/>
  <c r="AK131" i="2"/>
  <c r="K132" i="11" s="1"/>
  <c r="AK132" i="2"/>
  <c r="K133" i="11" s="1"/>
  <c r="AK133" i="2"/>
  <c r="K134" i="11" s="1"/>
  <c r="AK134" i="2"/>
  <c r="K135" i="11" s="1"/>
  <c r="AK135" i="2"/>
  <c r="K136" i="11" s="1"/>
  <c r="AK136" i="2"/>
  <c r="K137" i="11" s="1"/>
  <c r="AK137" i="2"/>
  <c r="K138" i="11" s="1"/>
  <c r="AK138" i="2"/>
  <c r="K139" i="11" s="1"/>
  <c r="AK139" i="2"/>
  <c r="K140" i="11" s="1"/>
  <c r="AK140" i="2"/>
  <c r="K141" i="11" s="1"/>
  <c r="AK141" i="2"/>
  <c r="K142" i="11" s="1"/>
  <c r="AK142" i="2"/>
  <c r="K143" i="11" s="1"/>
  <c r="AK143" i="2"/>
  <c r="K144" i="11" s="1"/>
  <c r="AK144" i="2"/>
  <c r="K145" i="11" s="1"/>
  <c r="AK145" i="2"/>
  <c r="K146" i="11" s="1"/>
  <c r="AK146" i="2"/>
  <c r="K147" i="11" s="1"/>
  <c r="AK147" i="2"/>
  <c r="K148" i="11" s="1"/>
  <c r="AK148" i="2"/>
  <c r="K149" i="11" s="1"/>
  <c r="AK149" i="2"/>
  <c r="K150" i="11" s="1"/>
  <c r="AK150" i="2"/>
  <c r="K151" i="11" s="1"/>
  <c r="AK151" i="2"/>
  <c r="K152" i="11" s="1"/>
  <c r="AK152" i="2"/>
  <c r="K153" i="11" s="1"/>
  <c r="AK153" i="2"/>
  <c r="K154" i="11" s="1"/>
  <c r="AK154" i="2"/>
  <c r="K155" i="11" s="1"/>
  <c r="AK155" i="2"/>
  <c r="K156" i="11" s="1"/>
  <c r="AK156" i="2"/>
  <c r="K157" i="11" s="1"/>
  <c r="AK157" i="2"/>
  <c r="K158" i="11" s="1"/>
  <c r="AK158" i="2"/>
  <c r="K159" i="11" s="1"/>
  <c r="AK159" i="2"/>
  <c r="K160" i="11" s="1"/>
  <c r="AK160" i="2"/>
  <c r="K161" i="11" s="1"/>
  <c r="AK161" i="2"/>
  <c r="AK162" i="2"/>
  <c r="K163" i="11" s="1"/>
  <c r="AK163" i="2"/>
  <c r="K164" i="11" s="1"/>
  <c r="AK164" i="2"/>
  <c r="K165" i="11" s="1"/>
  <c r="AK165" i="2"/>
  <c r="K166" i="11" s="1"/>
  <c r="AK166" i="2"/>
  <c r="K167" i="11" s="1"/>
  <c r="AK167" i="2"/>
  <c r="K168" i="11" s="1"/>
  <c r="AK168" i="2"/>
  <c r="K169" i="11" s="1"/>
  <c r="AK169" i="2"/>
  <c r="K170" i="11" s="1"/>
  <c r="AK170" i="2"/>
  <c r="K171" i="11" s="1"/>
  <c r="AK171" i="2"/>
  <c r="K172" i="11" s="1"/>
  <c r="AK172" i="2"/>
  <c r="K173" i="11" s="1"/>
  <c r="AK173" i="2"/>
  <c r="K174" i="11" s="1"/>
  <c r="AK174" i="2"/>
  <c r="K175" i="11" s="1"/>
  <c r="AK175" i="2"/>
  <c r="K176" i="11" s="1"/>
  <c r="AK176" i="2"/>
  <c r="K177" i="11" s="1"/>
  <c r="AK177" i="2"/>
  <c r="K178" i="11" s="1"/>
  <c r="AK178" i="2"/>
  <c r="K179" i="11" s="1"/>
  <c r="AK179" i="2"/>
  <c r="K180" i="11" s="1"/>
  <c r="AK180" i="2"/>
  <c r="K181" i="11" s="1"/>
  <c r="AK181" i="2"/>
  <c r="K182" i="11" s="1"/>
  <c r="AK182" i="2"/>
  <c r="K183" i="11" s="1"/>
  <c r="AK183" i="2"/>
  <c r="K184" i="11" s="1"/>
  <c r="AK184" i="2"/>
  <c r="K185" i="11" s="1"/>
  <c r="AK185" i="2"/>
  <c r="K186" i="11" s="1"/>
  <c r="AK186" i="2"/>
  <c r="K187" i="11" s="1"/>
  <c r="AK187" i="2"/>
  <c r="K188" i="11" s="1"/>
  <c r="AK188" i="2"/>
  <c r="K189" i="11" s="1"/>
  <c r="AK189" i="2"/>
  <c r="K190" i="11" s="1"/>
  <c r="AK190" i="2"/>
  <c r="K191" i="11" s="1"/>
  <c r="AK191" i="2"/>
  <c r="K192" i="11" s="1"/>
  <c r="AK192" i="2"/>
  <c r="K193" i="11" s="1"/>
  <c r="AK193" i="2"/>
  <c r="K194" i="11" s="1"/>
  <c r="AK194" i="2"/>
  <c r="K195" i="11" s="1"/>
  <c r="AK195" i="2"/>
  <c r="K196" i="11" s="1"/>
  <c r="AK196" i="2"/>
  <c r="K197" i="11" s="1"/>
  <c r="AK197" i="2"/>
  <c r="K198" i="11" s="1"/>
  <c r="AK198" i="2"/>
  <c r="K199" i="11" s="1"/>
  <c r="AK199" i="2"/>
  <c r="K200" i="11" s="1"/>
  <c r="AK200" i="2"/>
  <c r="K201" i="11" s="1"/>
  <c r="AK201" i="2"/>
  <c r="K202" i="11" s="1"/>
  <c r="AK202" i="2"/>
  <c r="K203" i="11" s="1"/>
  <c r="AK203" i="2"/>
  <c r="K204" i="11" s="1"/>
  <c r="AK204" i="2"/>
  <c r="K205" i="11" s="1"/>
  <c r="AK205" i="2"/>
  <c r="K206" i="11" s="1"/>
  <c r="AK206" i="2"/>
  <c r="K207" i="11" s="1"/>
  <c r="AK207" i="2"/>
  <c r="K208" i="11" s="1"/>
  <c r="AK208" i="2"/>
  <c r="K209" i="11" s="1"/>
  <c r="AK209" i="2"/>
  <c r="K210" i="11" s="1"/>
  <c r="AK210" i="2"/>
  <c r="K211" i="11" s="1"/>
  <c r="AK211" i="2"/>
  <c r="K212" i="11" s="1"/>
  <c r="AK212" i="2"/>
  <c r="K213" i="11" s="1"/>
  <c r="AK213" i="2"/>
  <c r="K214" i="11" s="1"/>
  <c r="AK214" i="2"/>
  <c r="K215" i="11" s="1"/>
  <c r="AK215" i="2"/>
  <c r="K216" i="11" s="1"/>
  <c r="AK216" i="2"/>
  <c r="K217" i="11" s="1"/>
  <c r="AK217" i="2"/>
  <c r="K218" i="11" s="1"/>
  <c r="AK218" i="2"/>
  <c r="K219" i="11" s="1"/>
  <c r="AK219" i="2"/>
  <c r="K220" i="11" s="1"/>
  <c r="AK220" i="2"/>
  <c r="K221" i="11" s="1"/>
  <c r="AK221" i="2"/>
  <c r="K222" i="11" s="1"/>
  <c r="AK222" i="2"/>
  <c r="K223" i="11" s="1"/>
  <c r="AK223" i="2"/>
  <c r="K224" i="11" s="1"/>
  <c r="AK224" i="2"/>
  <c r="K225" i="11" s="1"/>
  <c r="AK225" i="2"/>
  <c r="K226" i="11" s="1"/>
  <c r="AK226" i="2"/>
  <c r="K227" i="11" s="1"/>
  <c r="AK227" i="2"/>
  <c r="K228" i="11" s="1"/>
  <c r="AK228" i="2"/>
  <c r="K229" i="11" s="1"/>
  <c r="AK229" i="2"/>
  <c r="K230" i="11" s="1"/>
  <c r="AK230" i="2"/>
  <c r="K231" i="11" s="1"/>
  <c r="AK231" i="2"/>
  <c r="K232" i="11" s="1"/>
  <c r="AK232" i="2"/>
  <c r="K233" i="11" s="1"/>
  <c r="AK233" i="2"/>
  <c r="K234" i="11" s="1"/>
  <c r="AK234" i="2"/>
  <c r="K235" i="11" s="1"/>
  <c r="AK235" i="2"/>
  <c r="K236" i="11" s="1"/>
  <c r="AK236" i="2"/>
  <c r="K237" i="11" s="1"/>
  <c r="AK237" i="2"/>
  <c r="K238" i="11" s="1"/>
  <c r="AK238" i="2"/>
  <c r="K239" i="11" s="1"/>
  <c r="AK239" i="2"/>
  <c r="K240" i="11" s="1"/>
  <c r="AK240" i="2"/>
  <c r="K241" i="11" s="1"/>
  <c r="AK241" i="2"/>
  <c r="K242" i="11" s="1"/>
  <c r="AK242" i="2"/>
  <c r="K243" i="11" s="1"/>
  <c r="AK243" i="2"/>
  <c r="K244" i="11" s="1"/>
  <c r="AK244" i="2"/>
  <c r="K245" i="11" s="1"/>
  <c r="AK245" i="2"/>
  <c r="K246" i="11" s="1"/>
  <c r="AK246" i="2"/>
  <c r="K247" i="11" s="1"/>
  <c r="AK247" i="2"/>
  <c r="K248" i="11" s="1"/>
  <c r="AK248" i="2"/>
  <c r="K249" i="11" s="1"/>
  <c r="AK249" i="2"/>
  <c r="K250" i="11" s="1"/>
  <c r="AK250" i="2"/>
  <c r="K251" i="11" s="1"/>
  <c r="AK251" i="2"/>
  <c r="K252" i="11" s="1"/>
  <c r="AK252" i="2"/>
  <c r="K253" i="11" s="1"/>
  <c r="AK253" i="2"/>
  <c r="K254" i="11" s="1"/>
  <c r="AK254" i="2"/>
  <c r="K255" i="11" s="1"/>
  <c r="AK255" i="2"/>
  <c r="K256" i="11" s="1"/>
  <c r="AK256" i="2"/>
  <c r="K257" i="11" s="1"/>
  <c r="AK257" i="2"/>
  <c r="K258" i="11" s="1"/>
  <c r="AK258" i="2"/>
  <c r="K259" i="11" s="1"/>
  <c r="AK259" i="2"/>
  <c r="K260" i="11" s="1"/>
  <c r="AK260" i="2"/>
  <c r="K261" i="11" s="1"/>
  <c r="AK261" i="2"/>
  <c r="K262" i="11" s="1"/>
  <c r="AK262" i="2"/>
  <c r="K263" i="11" s="1"/>
  <c r="AK263" i="2"/>
  <c r="K264" i="11" s="1"/>
  <c r="AK264" i="2"/>
  <c r="K265" i="11" s="1"/>
  <c r="AK265" i="2"/>
  <c r="K266" i="11" s="1"/>
  <c r="AK266" i="2"/>
  <c r="K267" i="11" s="1"/>
  <c r="AK267" i="2"/>
  <c r="K268" i="11" s="1"/>
  <c r="AK268" i="2"/>
  <c r="K269" i="11" s="1"/>
  <c r="AK269" i="2"/>
  <c r="K270" i="11" s="1"/>
  <c r="AK270" i="2"/>
  <c r="K271" i="11" s="1"/>
  <c r="AK271" i="2"/>
  <c r="K272" i="11" s="1"/>
  <c r="AK272" i="2"/>
  <c r="K273" i="11" s="1"/>
  <c r="AK273" i="2"/>
  <c r="K274" i="11" s="1"/>
  <c r="AK274" i="2"/>
  <c r="K275" i="11" s="1"/>
  <c r="AK275" i="2"/>
  <c r="K276" i="11" s="1"/>
  <c r="AK276" i="2"/>
  <c r="K277" i="11" s="1"/>
  <c r="AK277" i="2"/>
  <c r="K278" i="11" s="1"/>
  <c r="AK278" i="2"/>
  <c r="K279" i="11" s="1"/>
  <c r="AK279" i="2"/>
  <c r="K280" i="11" s="1"/>
  <c r="AK280" i="2"/>
  <c r="K281" i="11" s="1"/>
  <c r="AK281" i="2"/>
  <c r="K282" i="11" s="1"/>
  <c r="AK282" i="2"/>
  <c r="K283" i="11" s="1"/>
  <c r="AK283" i="2"/>
  <c r="K284" i="11" s="1"/>
  <c r="AK284" i="2"/>
  <c r="K285" i="11" s="1"/>
  <c r="AK285" i="2"/>
  <c r="K286" i="11" s="1"/>
  <c r="AK286" i="2"/>
  <c r="K287" i="11" s="1"/>
  <c r="AK287" i="2"/>
  <c r="K288" i="11" s="1"/>
  <c r="AK288" i="2"/>
  <c r="K289" i="11" s="1"/>
  <c r="AK289" i="2"/>
  <c r="K290" i="11" s="1"/>
  <c r="AK290" i="2"/>
  <c r="K291" i="11" s="1"/>
  <c r="AK291" i="2"/>
  <c r="K292" i="11" s="1"/>
  <c r="AK292" i="2"/>
  <c r="K293" i="11" s="1"/>
  <c r="AK293" i="2"/>
  <c r="K294" i="11" s="1"/>
  <c r="AK294" i="2"/>
  <c r="K295" i="11" s="1"/>
  <c r="AK295" i="2"/>
  <c r="K296" i="11" s="1"/>
  <c r="AK296" i="2"/>
  <c r="K297" i="11" s="1"/>
  <c r="AK297" i="2"/>
  <c r="K298" i="11" s="1"/>
  <c r="AK298" i="2"/>
  <c r="K299" i="11" s="1"/>
  <c r="AK299" i="2"/>
  <c r="K300" i="11" s="1"/>
  <c r="AK300" i="2"/>
  <c r="K301" i="11" s="1"/>
  <c r="AK301" i="2"/>
  <c r="K302" i="11" s="1"/>
  <c r="AK302" i="2"/>
  <c r="K303" i="11" s="1"/>
  <c r="AK303" i="2"/>
  <c r="K304" i="11" s="1"/>
  <c r="AK304" i="2"/>
  <c r="K305" i="11" s="1"/>
  <c r="AK305" i="2"/>
  <c r="K306" i="11" s="1"/>
  <c r="AK306" i="2"/>
  <c r="K307" i="11" s="1"/>
  <c r="AK307" i="2"/>
  <c r="K308" i="11" s="1"/>
  <c r="AK308" i="2"/>
  <c r="K309" i="11" s="1"/>
  <c r="AK309" i="2"/>
  <c r="K310" i="11" s="1"/>
  <c r="AK310" i="2"/>
  <c r="K311" i="11" s="1"/>
  <c r="AK311" i="2"/>
  <c r="K312" i="11" s="1"/>
  <c r="AK312" i="2"/>
  <c r="K313" i="11" s="1"/>
  <c r="AK313" i="2"/>
  <c r="K314" i="11" s="1"/>
  <c r="AK314" i="2"/>
  <c r="K315" i="11" s="1"/>
  <c r="AK315" i="2"/>
  <c r="K316" i="11" s="1"/>
  <c r="AK316" i="2"/>
  <c r="K317" i="11" s="1"/>
  <c r="AK317" i="2"/>
  <c r="K318" i="11" s="1"/>
  <c r="AK318" i="2"/>
  <c r="K319" i="11" s="1"/>
  <c r="AK319" i="2"/>
  <c r="K320" i="11" s="1"/>
  <c r="AK320" i="2"/>
  <c r="K321" i="11" s="1"/>
  <c r="AK321" i="2"/>
  <c r="K322" i="11" s="1"/>
  <c r="AK322" i="2"/>
  <c r="K323" i="11" s="1"/>
  <c r="AK323" i="2"/>
  <c r="K324" i="11" s="1"/>
  <c r="AK324" i="2"/>
  <c r="K325" i="11" s="1"/>
  <c r="AK325" i="2"/>
  <c r="K326" i="11" s="1"/>
  <c r="AK326" i="2"/>
  <c r="K327" i="11" s="1"/>
  <c r="AK327" i="2"/>
  <c r="K328" i="11" s="1"/>
  <c r="AK328" i="2"/>
  <c r="K329" i="11" s="1"/>
  <c r="AK329" i="2"/>
  <c r="K330" i="11" s="1"/>
  <c r="AK330" i="2"/>
  <c r="K331" i="11" s="1"/>
  <c r="AK331" i="2"/>
  <c r="K332" i="11" s="1"/>
  <c r="AK332" i="2"/>
  <c r="K333" i="11" s="1"/>
  <c r="AK333" i="2"/>
  <c r="K334" i="11" s="1"/>
  <c r="AK334" i="2"/>
  <c r="K335" i="11" s="1"/>
  <c r="AK335" i="2"/>
  <c r="K336" i="11" s="1"/>
  <c r="AK336" i="2"/>
  <c r="K337" i="11" s="1"/>
  <c r="AK337" i="2"/>
  <c r="K338" i="11" s="1"/>
  <c r="AK338" i="2"/>
  <c r="K339" i="11" s="1"/>
  <c r="AK339" i="2"/>
  <c r="K340" i="11" s="1"/>
  <c r="AK340" i="2"/>
  <c r="K341" i="11" s="1"/>
  <c r="AK341" i="2"/>
  <c r="K342" i="11" s="1"/>
  <c r="AK342" i="2"/>
  <c r="K343" i="11" s="1"/>
  <c r="AK343" i="2"/>
  <c r="K344" i="11" s="1"/>
  <c r="AK344" i="2"/>
  <c r="K345" i="11" s="1"/>
  <c r="AK345" i="2"/>
  <c r="K346" i="11" s="1"/>
  <c r="AK346" i="2"/>
  <c r="K347" i="11" s="1"/>
  <c r="AK347" i="2"/>
  <c r="K348" i="11" s="1"/>
  <c r="AK348" i="2"/>
  <c r="K349" i="11" s="1"/>
  <c r="AK349" i="2"/>
  <c r="K350" i="11" s="1"/>
  <c r="AK350" i="2"/>
  <c r="K351" i="11" s="1"/>
  <c r="AK351" i="2"/>
  <c r="K352" i="11" s="1"/>
  <c r="AK352" i="2"/>
  <c r="K353" i="11" s="1"/>
  <c r="AK353" i="2"/>
  <c r="K354" i="11" s="1"/>
  <c r="AK354" i="2"/>
  <c r="K355" i="11" s="1"/>
  <c r="AK355" i="2"/>
  <c r="K356" i="11" s="1"/>
  <c r="AK356" i="2"/>
  <c r="K357" i="11" s="1"/>
  <c r="AK357" i="2"/>
  <c r="K358" i="11" s="1"/>
  <c r="AK358" i="2"/>
  <c r="K359" i="11" s="1"/>
  <c r="AK359" i="2"/>
  <c r="K360" i="11" s="1"/>
  <c r="AK360" i="2"/>
  <c r="K361" i="11" s="1"/>
  <c r="AK361" i="2"/>
  <c r="K362" i="11" s="1"/>
  <c r="AK362" i="2"/>
  <c r="K363" i="11" s="1"/>
  <c r="AK363" i="2"/>
  <c r="K364" i="11" s="1"/>
  <c r="AK364" i="2"/>
  <c r="K365" i="11" s="1"/>
  <c r="AK365" i="2"/>
  <c r="K366" i="11" s="1"/>
  <c r="AK366" i="2"/>
  <c r="K367" i="11" s="1"/>
  <c r="AK367" i="2"/>
  <c r="K368" i="11" s="1"/>
  <c r="AK368" i="2"/>
  <c r="K369" i="11" s="1"/>
  <c r="AK369" i="2"/>
  <c r="K370" i="11" s="1"/>
  <c r="AK370" i="2"/>
  <c r="K371" i="11" s="1"/>
  <c r="AK371" i="2"/>
  <c r="K372" i="11" s="1"/>
  <c r="AK372" i="2"/>
  <c r="K373" i="11" s="1"/>
  <c r="AK373" i="2"/>
  <c r="K374" i="11" s="1"/>
  <c r="AK374" i="2"/>
  <c r="K375" i="11" s="1"/>
  <c r="AK375" i="2"/>
  <c r="K376" i="11" s="1"/>
  <c r="AK376" i="2"/>
  <c r="K377" i="11" s="1"/>
  <c r="AK377" i="2"/>
  <c r="K378" i="11" s="1"/>
  <c r="AK378" i="2"/>
  <c r="K379" i="11" s="1"/>
  <c r="AK379" i="2"/>
  <c r="K380" i="11" s="1"/>
  <c r="AK380" i="2"/>
  <c r="K381" i="11" s="1"/>
  <c r="AK381" i="2"/>
  <c r="K382" i="11" s="1"/>
  <c r="AK382" i="2"/>
  <c r="K383" i="11" s="1"/>
  <c r="AK383" i="2"/>
  <c r="K384" i="11" s="1"/>
  <c r="AK384" i="2"/>
  <c r="K385" i="11" s="1"/>
  <c r="AK385" i="2"/>
  <c r="K386" i="11" s="1"/>
  <c r="AK386" i="2"/>
  <c r="K387" i="11" s="1"/>
  <c r="AK387" i="2"/>
  <c r="K388" i="11" s="1"/>
  <c r="AK388" i="2"/>
  <c r="K389" i="11" s="1"/>
  <c r="AK389" i="2"/>
  <c r="K390" i="11" s="1"/>
  <c r="AK390" i="2"/>
  <c r="K391" i="11" s="1"/>
  <c r="AK391" i="2"/>
  <c r="K392" i="11" s="1"/>
  <c r="AK392" i="2"/>
  <c r="K393" i="11" s="1"/>
  <c r="AK393" i="2"/>
  <c r="K394" i="11" s="1"/>
  <c r="AK394" i="2"/>
  <c r="K395" i="11" s="1"/>
  <c r="AK395" i="2"/>
  <c r="K396" i="11" s="1"/>
  <c r="AK396" i="2"/>
  <c r="K397" i="11" s="1"/>
  <c r="AK397" i="2"/>
  <c r="K398" i="11" s="1"/>
  <c r="AK398" i="2"/>
  <c r="K399" i="11" s="1"/>
  <c r="AK399" i="2"/>
  <c r="K400" i="11" s="1"/>
  <c r="AK400" i="2"/>
  <c r="K401" i="11" s="1"/>
  <c r="AK401" i="2"/>
  <c r="K402" i="11" s="1"/>
  <c r="AK402" i="2"/>
  <c r="K403" i="11" s="1"/>
  <c r="AK403" i="2"/>
  <c r="K404" i="11" s="1"/>
  <c r="AK404" i="2"/>
  <c r="K405" i="11" s="1"/>
  <c r="AK405" i="2"/>
  <c r="K406" i="11" s="1"/>
  <c r="AK406" i="2"/>
  <c r="K407" i="11" s="1"/>
  <c r="AK407" i="2"/>
  <c r="K408" i="11" s="1"/>
  <c r="AK408" i="2"/>
  <c r="K409" i="11" s="1"/>
  <c r="AK409" i="2"/>
  <c r="K410" i="11" s="1"/>
  <c r="AK2"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W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2" i="8"/>
  <c r="AG2" i="2"/>
  <c r="J12" i="2"/>
  <c r="L12" i="2"/>
  <c r="M12" i="2"/>
  <c r="N12" i="2"/>
  <c r="O12" i="2"/>
  <c r="P12" i="2"/>
  <c r="Q12" i="2"/>
  <c r="R12" i="2"/>
  <c r="S12" i="2"/>
  <c r="T12" i="2"/>
  <c r="U12" i="2"/>
  <c r="V12" i="2"/>
  <c r="W12" i="2"/>
  <c r="X12" i="2"/>
  <c r="AV12" i="2" s="1"/>
  <c r="Y12" i="2"/>
  <c r="Z12" i="2"/>
  <c r="AA12" i="2"/>
  <c r="AB12" i="2"/>
  <c r="AZ12" i="2" s="1"/>
  <c r="AD12" i="2"/>
  <c r="AE12" i="2"/>
  <c r="BA12" i="2" s="1"/>
  <c r="AF12" i="2"/>
  <c r="J13" i="2"/>
  <c r="L13" i="2"/>
  <c r="M13" i="2"/>
  <c r="N13" i="2"/>
  <c r="O13" i="2"/>
  <c r="P13" i="2"/>
  <c r="Q13" i="2"/>
  <c r="R13" i="2"/>
  <c r="S13" i="2"/>
  <c r="T13" i="2"/>
  <c r="U13" i="2"/>
  <c r="V13" i="2"/>
  <c r="W13" i="2"/>
  <c r="X13" i="2"/>
  <c r="AV13" i="2" s="1"/>
  <c r="Y13" i="2"/>
  <c r="Z13" i="2"/>
  <c r="AA13" i="2"/>
  <c r="AB13" i="2"/>
  <c r="AZ13" i="2" s="1"/>
  <c r="AD13" i="2"/>
  <c r="AE13" i="2"/>
  <c r="BA13" i="2" s="1"/>
  <c r="AF13" i="2"/>
  <c r="J14" i="2"/>
  <c r="L14" i="2"/>
  <c r="M14" i="2"/>
  <c r="N14" i="2"/>
  <c r="O14" i="2"/>
  <c r="P14" i="2"/>
  <c r="Q14" i="2"/>
  <c r="R14" i="2"/>
  <c r="S14" i="2"/>
  <c r="T14" i="2"/>
  <c r="U14" i="2"/>
  <c r="V14" i="2"/>
  <c r="W14" i="2"/>
  <c r="X14" i="2"/>
  <c r="AV14" i="2" s="1"/>
  <c r="Y14" i="2"/>
  <c r="Z14" i="2"/>
  <c r="AA14" i="2"/>
  <c r="AB14" i="2"/>
  <c r="AZ14" i="2" s="1"/>
  <c r="AD14" i="2"/>
  <c r="AE14" i="2"/>
  <c r="BA14" i="2" s="1"/>
  <c r="AF14" i="2"/>
  <c r="J15" i="2"/>
  <c r="L15" i="2"/>
  <c r="M15" i="2"/>
  <c r="N15" i="2"/>
  <c r="O15" i="2"/>
  <c r="P15" i="2"/>
  <c r="Q15" i="2"/>
  <c r="R15" i="2"/>
  <c r="S15" i="2"/>
  <c r="T15" i="2"/>
  <c r="U15" i="2"/>
  <c r="V15" i="2"/>
  <c r="W15" i="2"/>
  <c r="X15" i="2"/>
  <c r="AV15" i="2" s="1"/>
  <c r="Y15" i="2"/>
  <c r="Z15" i="2"/>
  <c r="AA15" i="2"/>
  <c r="AB15" i="2"/>
  <c r="AZ15" i="2" s="1"/>
  <c r="AD15" i="2"/>
  <c r="AE15" i="2"/>
  <c r="BA15" i="2" s="1"/>
  <c r="AF15" i="2"/>
  <c r="J16" i="2"/>
  <c r="L16" i="2"/>
  <c r="M16" i="2"/>
  <c r="N16" i="2"/>
  <c r="O16" i="2"/>
  <c r="P16" i="2"/>
  <c r="Q16" i="2"/>
  <c r="R16" i="2"/>
  <c r="S16" i="2"/>
  <c r="T16" i="2"/>
  <c r="U16" i="2"/>
  <c r="V16" i="2"/>
  <c r="W16" i="2"/>
  <c r="X16" i="2"/>
  <c r="AV16" i="2" s="1"/>
  <c r="Y16" i="2"/>
  <c r="Z16" i="2"/>
  <c r="AA16" i="2"/>
  <c r="AB16" i="2"/>
  <c r="AZ16" i="2" s="1"/>
  <c r="AD16" i="2"/>
  <c r="AE16" i="2"/>
  <c r="BA16" i="2" s="1"/>
  <c r="AF16" i="2"/>
  <c r="J17" i="2"/>
  <c r="L17" i="2"/>
  <c r="M17" i="2"/>
  <c r="N17" i="2"/>
  <c r="O17" i="2"/>
  <c r="P17" i="2"/>
  <c r="Q17" i="2"/>
  <c r="R17" i="2"/>
  <c r="S17" i="2"/>
  <c r="T17" i="2"/>
  <c r="U17" i="2"/>
  <c r="V17" i="2"/>
  <c r="W17" i="2"/>
  <c r="X17" i="2"/>
  <c r="AV17" i="2" s="1"/>
  <c r="Y17" i="2"/>
  <c r="Z17" i="2"/>
  <c r="AA17" i="2"/>
  <c r="AB17" i="2"/>
  <c r="AZ17" i="2" s="1"/>
  <c r="AD17" i="2"/>
  <c r="AE17" i="2"/>
  <c r="BA17" i="2" s="1"/>
  <c r="AF17" i="2"/>
  <c r="J18" i="2"/>
  <c r="L18" i="2"/>
  <c r="M18" i="2"/>
  <c r="N18" i="2"/>
  <c r="O18" i="2"/>
  <c r="P18" i="2"/>
  <c r="Q18" i="2"/>
  <c r="R18" i="2"/>
  <c r="S18" i="2"/>
  <c r="T18" i="2"/>
  <c r="U18" i="2"/>
  <c r="V18" i="2"/>
  <c r="W18" i="2"/>
  <c r="X18" i="2"/>
  <c r="AV18" i="2" s="1"/>
  <c r="Y18" i="2"/>
  <c r="Z18" i="2"/>
  <c r="AA18" i="2"/>
  <c r="AB18" i="2"/>
  <c r="AZ18" i="2" s="1"/>
  <c r="AD18" i="2"/>
  <c r="AE18" i="2"/>
  <c r="BA18" i="2" s="1"/>
  <c r="AF18" i="2"/>
  <c r="J19" i="2"/>
  <c r="L19" i="2"/>
  <c r="M19" i="2"/>
  <c r="N19" i="2"/>
  <c r="O19" i="2"/>
  <c r="P19" i="2"/>
  <c r="Q19" i="2"/>
  <c r="R19" i="2"/>
  <c r="S19" i="2"/>
  <c r="T19" i="2"/>
  <c r="U19" i="2"/>
  <c r="V19" i="2"/>
  <c r="W19" i="2"/>
  <c r="X19" i="2"/>
  <c r="AV19" i="2" s="1"/>
  <c r="Y19" i="2"/>
  <c r="Z19" i="2"/>
  <c r="AA19" i="2"/>
  <c r="AB19" i="2"/>
  <c r="AZ19" i="2" s="1"/>
  <c r="AD19" i="2"/>
  <c r="AE19" i="2"/>
  <c r="BA19" i="2" s="1"/>
  <c r="AF19" i="2"/>
  <c r="J20" i="2"/>
  <c r="L20" i="2"/>
  <c r="M20" i="2"/>
  <c r="N20" i="2"/>
  <c r="O20" i="2"/>
  <c r="P20" i="2"/>
  <c r="Q20" i="2"/>
  <c r="R20" i="2"/>
  <c r="S20" i="2"/>
  <c r="T20" i="2"/>
  <c r="U20" i="2"/>
  <c r="V20" i="2"/>
  <c r="W20" i="2"/>
  <c r="X20" i="2"/>
  <c r="AV20" i="2" s="1"/>
  <c r="Y20" i="2"/>
  <c r="Z20" i="2"/>
  <c r="AA20" i="2"/>
  <c r="AB20" i="2"/>
  <c r="AZ20" i="2" s="1"/>
  <c r="AD20" i="2"/>
  <c r="AE20" i="2"/>
  <c r="BA20" i="2" s="1"/>
  <c r="AF20" i="2"/>
  <c r="J21" i="2"/>
  <c r="L21" i="2"/>
  <c r="M21" i="2"/>
  <c r="N21" i="2"/>
  <c r="O21" i="2"/>
  <c r="P21" i="2"/>
  <c r="Q21" i="2"/>
  <c r="R21" i="2"/>
  <c r="S21" i="2"/>
  <c r="T21" i="2"/>
  <c r="U21" i="2"/>
  <c r="V21" i="2"/>
  <c r="W21" i="2"/>
  <c r="X21" i="2"/>
  <c r="AV21" i="2" s="1"/>
  <c r="Y21" i="2"/>
  <c r="Z21" i="2"/>
  <c r="AA21" i="2"/>
  <c r="AB21" i="2"/>
  <c r="AZ21" i="2" s="1"/>
  <c r="AD21" i="2"/>
  <c r="AE21" i="2"/>
  <c r="BA21" i="2" s="1"/>
  <c r="AF21" i="2"/>
  <c r="J22" i="2"/>
  <c r="L22" i="2"/>
  <c r="M22" i="2"/>
  <c r="N22" i="2"/>
  <c r="O22" i="2"/>
  <c r="P22" i="2"/>
  <c r="Q22" i="2"/>
  <c r="R22" i="2"/>
  <c r="S22" i="2"/>
  <c r="T22" i="2"/>
  <c r="U22" i="2"/>
  <c r="V22" i="2"/>
  <c r="W22" i="2"/>
  <c r="X22" i="2"/>
  <c r="AV22" i="2" s="1"/>
  <c r="Y22" i="2"/>
  <c r="Z22" i="2"/>
  <c r="AA22" i="2"/>
  <c r="AB22" i="2"/>
  <c r="AZ22" i="2" s="1"/>
  <c r="AD22" i="2"/>
  <c r="AE22" i="2"/>
  <c r="BA22" i="2" s="1"/>
  <c r="AF22" i="2"/>
  <c r="J23" i="2"/>
  <c r="L23" i="2"/>
  <c r="M23" i="2"/>
  <c r="N23" i="2"/>
  <c r="O23" i="2"/>
  <c r="P23" i="2"/>
  <c r="Q23" i="2"/>
  <c r="R23" i="2"/>
  <c r="S23" i="2"/>
  <c r="T23" i="2"/>
  <c r="U23" i="2"/>
  <c r="V23" i="2"/>
  <c r="W23" i="2"/>
  <c r="X23" i="2"/>
  <c r="AV23" i="2" s="1"/>
  <c r="Y23" i="2"/>
  <c r="Z23" i="2"/>
  <c r="AA23" i="2"/>
  <c r="AB23" i="2"/>
  <c r="AZ23" i="2" s="1"/>
  <c r="AD23" i="2"/>
  <c r="AE23" i="2"/>
  <c r="BA23" i="2" s="1"/>
  <c r="AF23" i="2"/>
  <c r="J24" i="2"/>
  <c r="L24" i="2"/>
  <c r="M24" i="2"/>
  <c r="N24" i="2"/>
  <c r="O24" i="2"/>
  <c r="P24" i="2"/>
  <c r="Q24" i="2"/>
  <c r="R24" i="2"/>
  <c r="S24" i="2"/>
  <c r="T24" i="2"/>
  <c r="U24" i="2"/>
  <c r="V24" i="2"/>
  <c r="W24" i="2"/>
  <c r="X24" i="2"/>
  <c r="AV24" i="2" s="1"/>
  <c r="Y24" i="2"/>
  <c r="Z24" i="2"/>
  <c r="AA24" i="2"/>
  <c r="AB24" i="2"/>
  <c r="AZ24" i="2" s="1"/>
  <c r="AD24" i="2"/>
  <c r="AE24" i="2"/>
  <c r="BA24" i="2" s="1"/>
  <c r="AF24" i="2"/>
  <c r="J25" i="2"/>
  <c r="L25" i="2"/>
  <c r="M25" i="2"/>
  <c r="N25" i="2"/>
  <c r="O25" i="2"/>
  <c r="P25" i="2"/>
  <c r="Q25" i="2"/>
  <c r="R25" i="2"/>
  <c r="S25" i="2"/>
  <c r="T25" i="2"/>
  <c r="U25" i="2"/>
  <c r="V25" i="2"/>
  <c r="W25" i="2"/>
  <c r="X25" i="2"/>
  <c r="AV25" i="2" s="1"/>
  <c r="Y25" i="2"/>
  <c r="Z25" i="2"/>
  <c r="AA25" i="2"/>
  <c r="AB25" i="2"/>
  <c r="AZ25" i="2" s="1"/>
  <c r="AD25" i="2"/>
  <c r="AE25" i="2"/>
  <c r="BA25" i="2" s="1"/>
  <c r="AF25" i="2"/>
  <c r="J26" i="2"/>
  <c r="L26" i="2"/>
  <c r="M26" i="2"/>
  <c r="N26" i="2"/>
  <c r="O26" i="2"/>
  <c r="P26" i="2"/>
  <c r="Q26" i="2"/>
  <c r="R26" i="2"/>
  <c r="S26" i="2"/>
  <c r="T26" i="2"/>
  <c r="U26" i="2"/>
  <c r="V26" i="2"/>
  <c r="W26" i="2"/>
  <c r="X26" i="2"/>
  <c r="AV26" i="2" s="1"/>
  <c r="Y26" i="2"/>
  <c r="Z26" i="2"/>
  <c r="AA26" i="2"/>
  <c r="AB26" i="2"/>
  <c r="AZ26" i="2" s="1"/>
  <c r="AD26" i="2"/>
  <c r="AE26" i="2"/>
  <c r="BA26" i="2" s="1"/>
  <c r="AF26" i="2"/>
  <c r="J27" i="2"/>
  <c r="L27" i="2"/>
  <c r="M27" i="2"/>
  <c r="N27" i="2"/>
  <c r="O27" i="2"/>
  <c r="P27" i="2"/>
  <c r="Q27" i="2"/>
  <c r="R27" i="2"/>
  <c r="S27" i="2"/>
  <c r="T27" i="2"/>
  <c r="U27" i="2"/>
  <c r="V27" i="2"/>
  <c r="W27" i="2"/>
  <c r="X27" i="2"/>
  <c r="AV27" i="2" s="1"/>
  <c r="Y27" i="2"/>
  <c r="Z27" i="2"/>
  <c r="AA27" i="2"/>
  <c r="AB27" i="2"/>
  <c r="AZ27" i="2" s="1"/>
  <c r="AD27" i="2"/>
  <c r="AE27" i="2"/>
  <c r="BA27" i="2" s="1"/>
  <c r="AF27" i="2"/>
  <c r="J28" i="2"/>
  <c r="L28" i="2"/>
  <c r="M28" i="2"/>
  <c r="N28" i="2"/>
  <c r="O28" i="2"/>
  <c r="P28" i="2"/>
  <c r="Q28" i="2"/>
  <c r="R28" i="2"/>
  <c r="S28" i="2"/>
  <c r="T28" i="2"/>
  <c r="U28" i="2"/>
  <c r="V28" i="2"/>
  <c r="W28" i="2"/>
  <c r="X28" i="2"/>
  <c r="AV28" i="2" s="1"/>
  <c r="Y28" i="2"/>
  <c r="Z28" i="2"/>
  <c r="AA28" i="2"/>
  <c r="AB28" i="2"/>
  <c r="AZ28" i="2" s="1"/>
  <c r="AD28" i="2"/>
  <c r="AE28" i="2"/>
  <c r="BA28" i="2" s="1"/>
  <c r="AF28" i="2"/>
  <c r="J29" i="2"/>
  <c r="L29" i="2"/>
  <c r="M29" i="2"/>
  <c r="N29" i="2"/>
  <c r="O29" i="2"/>
  <c r="P29" i="2"/>
  <c r="Q29" i="2"/>
  <c r="R29" i="2"/>
  <c r="S29" i="2"/>
  <c r="T29" i="2"/>
  <c r="U29" i="2"/>
  <c r="V29" i="2"/>
  <c r="W29" i="2"/>
  <c r="X29" i="2"/>
  <c r="AV29" i="2" s="1"/>
  <c r="Y29" i="2"/>
  <c r="Z29" i="2"/>
  <c r="AA29" i="2"/>
  <c r="AB29" i="2"/>
  <c r="AZ29" i="2" s="1"/>
  <c r="AD29" i="2"/>
  <c r="AE29" i="2"/>
  <c r="BA29" i="2" s="1"/>
  <c r="AF29" i="2"/>
  <c r="J30" i="2"/>
  <c r="L30" i="2"/>
  <c r="M30" i="2"/>
  <c r="N30" i="2"/>
  <c r="O30" i="2"/>
  <c r="P30" i="2"/>
  <c r="Q30" i="2"/>
  <c r="R30" i="2"/>
  <c r="S30" i="2"/>
  <c r="T30" i="2"/>
  <c r="U30" i="2"/>
  <c r="V30" i="2"/>
  <c r="W30" i="2"/>
  <c r="X30" i="2"/>
  <c r="AV30" i="2" s="1"/>
  <c r="Y30" i="2"/>
  <c r="Z30" i="2"/>
  <c r="AA30" i="2"/>
  <c r="AB30" i="2"/>
  <c r="AZ30" i="2" s="1"/>
  <c r="AD30" i="2"/>
  <c r="AE30" i="2"/>
  <c r="BA30" i="2" s="1"/>
  <c r="AF30" i="2"/>
  <c r="J31" i="2"/>
  <c r="L31" i="2"/>
  <c r="M31" i="2"/>
  <c r="N31" i="2"/>
  <c r="O31" i="2"/>
  <c r="P31" i="2"/>
  <c r="Q31" i="2"/>
  <c r="R31" i="2"/>
  <c r="S31" i="2"/>
  <c r="T31" i="2"/>
  <c r="U31" i="2"/>
  <c r="V31" i="2"/>
  <c r="W31" i="2"/>
  <c r="X31" i="2"/>
  <c r="AV31" i="2" s="1"/>
  <c r="Y31" i="2"/>
  <c r="Z31" i="2"/>
  <c r="AA31" i="2"/>
  <c r="AB31" i="2"/>
  <c r="AZ31" i="2" s="1"/>
  <c r="AD31" i="2"/>
  <c r="AE31" i="2"/>
  <c r="BA31" i="2" s="1"/>
  <c r="AF31" i="2"/>
  <c r="J32" i="2"/>
  <c r="L32" i="2"/>
  <c r="M32" i="2"/>
  <c r="N32" i="2"/>
  <c r="O32" i="2"/>
  <c r="P32" i="2"/>
  <c r="Q32" i="2"/>
  <c r="R32" i="2"/>
  <c r="S32" i="2"/>
  <c r="T32" i="2"/>
  <c r="U32" i="2"/>
  <c r="V32" i="2"/>
  <c r="W32" i="2"/>
  <c r="X32" i="2"/>
  <c r="AV32" i="2" s="1"/>
  <c r="Y32" i="2"/>
  <c r="Z32" i="2"/>
  <c r="AA32" i="2"/>
  <c r="AB32" i="2"/>
  <c r="AZ32" i="2" s="1"/>
  <c r="AD32" i="2"/>
  <c r="AE32" i="2"/>
  <c r="BA32" i="2" s="1"/>
  <c r="AF32" i="2"/>
  <c r="J33" i="2"/>
  <c r="L33" i="2"/>
  <c r="M33" i="2"/>
  <c r="N33" i="2"/>
  <c r="O33" i="2"/>
  <c r="P33" i="2"/>
  <c r="Q33" i="2"/>
  <c r="R33" i="2"/>
  <c r="S33" i="2"/>
  <c r="T33" i="2"/>
  <c r="U33" i="2"/>
  <c r="V33" i="2"/>
  <c r="W33" i="2"/>
  <c r="X33" i="2"/>
  <c r="AV33" i="2" s="1"/>
  <c r="Y33" i="2"/>
  <c r="Z33" i="2"/>
  <c r="AA33" i="2"/>
  <c r="AB33" i="2"/>
  <c r="AZ33" i="2" s="1"/>
  <c r="AD33" i="2"/>
  <c r="AE33" i="2"/>
  <c r="BA33" i="2" s="1"/>
  <c r="AF33" i="2"/>
  <c r="J34" i="2"/>
  <c r="L34" i="2"/>
  <c r="M34" i="2"/>
  <c r="N34" i="2"/>
  <c r="O34" i="2"/>
  <c r="P34" i="2"/>
  <c r="Q34" i="2"/>
  <c r="R34" i="2"/>
  <c r="S34" i="2"/>
  <c r="T34" i="2"/>
  <c r="U34" i="2"/>
  <c r="V34" i="2"/>
  <c r="W34" i="2"/>
  <c r="X34" i="2"/>
  <c r="AV34" i="2" s="1"/>
  <c r="Y34" i="2"/>
  <c r="Z34" i="2"/>
  <c r="AA34" i="2"/>
  <c r="AB34" i="2"/>
  <c r="AZ34" i="2" s="1"/>
  <c r="AD34" i="2"/>
  <c r="AE34" i="2"/>
  <c r="BA34" i="2" s="1"/>
  <c r="AF34" i="2"/>
  <c r="J35" i="2"/>
  <c r="L35" i="2"/>
  <c r="M35" i="2"/>
  <c r="N35" i="2"/>
  <c r="O35" i="2"/>
  <c r="P35" i="2"/>
  <c r="Q35" i="2"/>
  <c r="R35" i="2"/>
  <c r="S35" i="2"/>
  <c r="T35" i="2"/>
  <c r="U35" i="2"/>
  <c r="V35" i="2"/>
  <c r="W35" i="2"/>
  <c r="X35" i="2"/>
  <c r="AV35" i="2" s="1"/>
  <c r="Y35" i="2"/>
  <c r="Z35" i="2"/>
  <c r="AA35" i="2"/>
  <c r="AB35" i="2"/>
  <c r="AZ35" i="2" s="1"/>
  <c r="AD35" i="2"/>
  <c r="AE35" i="2"/>
  <c r="BA35" i="2" s="1"/>
  <c r="AF35" i="2"/>
  <c r="J36" i="2"/>
  <c r="L36" i="2"/>
  <c r="M36" i="2"/>
  <c r="N36" i="2"/>
  <c r="O36" i="2"/>
  <c r="P36" i="2"/>
  <c r="Q36" i="2"/>
  <c r="R36" i="2"/>
  <c r="S36" i="2"/>
  <c r="T36" i="2"/>
  <c r="U36" i="2"/>
  <c r="V36" i="2"/>
  <c r="W36" i="2"/>
  <c r="X36" i="2"/>
  <c r="AV36" i="2" s="1"/>
  <c r="Y36" i="2"/>
  <c r="Z36" i="2"/>
  <c r="AA36" i="2"/>
  <c r="AB36" i="2"/>
  <c r="AZ36" i="2" s="1"/>
  <c r="AD36" i="2"/>
  <c r="AE36" i="2"/>
  <c r="BA36" i="2" s="1"/>
  <c r="AF36" i="2"/>
  <c r="J37" i="2"/>
  <c r="L37" i="2"/>
  <c r="M37" i="2"/>
  <c r="N37" i="2"/>
  <c r="O37" i="2"/>
  <c r="P37" i="2"/>
  <c r="Q37" i="2"/>
  <c r="R37" i="2"/>
  <c r="S37" i="2"/>
  <c r="T37" i="2"/>
  <c r="U37" i="2"/>
  <c r="V37" i="2"/>
  <c r="W37" i="2"/>
  <c r="X37" i="2"/>
  <c r="AV37" i="2" s="1"/>
  <c r="Y37" i="2"/>
  <c r="Z37" i="2"/>
  <c r="AA37" i="2"/>
  <c r="AB37" i="2"/>
  <c r="AZ37" i="2" s="1"/>
  <c r="AD37" i="2"/>
  <c r="AE37" i="2"/>
  <c r="BA37" i="2" s="1"/>
  <c r="AF37" i="2"/>
  <c r="J38" i="2"/>
  <c r="L38" i="2"/>
  <c r="M38" i="2"/>
  <c r="N38" i="2"/>
  <c r="O38" i="2"/>
  <c r="P38" i="2"/>
  <c r="Q38" i="2"/>
  <c r="R38" i="2"/>
  <c r="S38" i="2"/>
  <c r="T38" i="2"/>
  <c r="U38" i="2"/>
  <c r="V38" i="2"/>
  <c r="W38" i="2"/>
  <c r="X38" i="2"/>
  <c r="AV38" i="2" s="1"/>
  <c r="Y38" i="2"/>
  <c r="Z38" i="2"/>
  <c r="AA38" i="2"/>
  <c r="AB38" i="2"/>
  <c r="AZ38" i="2" s="1"/>
  <c r="AD38" i="2"/>
  <c r="AE38" i="2"/>
  <c r="BA38" i="2" s="1"/>
  <c r="AF38" i="2"/>
  <c r="J39" i="2"/>
  <c r="L39" i="2"/>
  <c r="M39" i="2"/>
  <c r="N39" i="2"/>
  <c r="O39" i="2"/>
  <c r="P39" i="2"/>
  <c r="Q39" i="2"/>
  <c r="R39" i="2"/>
  <c r="S39" i="2"/>
  <c r="T39" i="2"/>
  <c r="U39" i="2"/>
  <c r="V39" i="2"/>
  <c r="W39" i="2"/>
  <c r="X39" i="2"/>
  <c r="AV39" i="2" s="1"/>
  <c r="Y39" i="2"/>
  <c r="Z39" i="2"/>
  <c r="AA39" i="2"/>
  <c r="AB39" i="2"/>
  <c r="AZ39" i="2" s="1"/>
  <c r="AD39" i="2"/>
  <c r="AE39" i="2"/>
  <c r="BA39" i="2" s="1"/>
  <c r="AF39" i="2"/>
  <c r="J40" i="2"/>
  <c r="L40" i="2"/>
  <c r="M40" i="2"/>
  <c r="N40" i="2"/>
  <c r="O40" i="2"/>
  <c r="P40" i="2"/>
  <c r="Q40" i="2"/>
  <c r="R40" i="2"/>
  <c r="S40" i="2"/>
  <c r="T40" i="2"/>
  <c r="U40" i="2"/>
  <c r="V40" i="2"/>
  <c r="W40" i="2"/>
  <c r="X40" i="2"/>
  <c r="AV40" i="2" s="1"/>
  <c r="Y40" i="2"/>
  <c r="Z40" i="2"/>
  <c r="AA40" i="2"/>
  <c r="AB40" i="2"/>
  <c r="AZ40" i="2" s="1"/>
  <c r="AD40" i="2"/>
  <c r="AE40" i="2"/>
  <c r="BA40" i="2" s="1"/>
  <c r="AF40" i="2"/>
  <c r="J41" i="2"/>
  <c r="L41" i="2"/>
  <c r="M41" i="2"/>
  <c r="N41" i="2"/>
  <c r="O41" i="2"/>
  <c r="P41" i="2"/>
  <c r="Q41" i="2"/>
  <c r="R41" i="2"/>
  <c r="S41" i="2"/>
  <c r="T41" i="2"/>
  <c r="U41" i="2"/>
  <c r="V41" i="2"/>
  <c r="W41" i="2"/>
  <c r="X41" i="2"/>
  <c r="AV41" i="2" s="1"/>
  <c r="Y41" i="2"/>
  <c r="Z41" i="2"/>
  <c r="AA41" i="2"/>
  <c r="AB41" i="2"/>
  <c r="AZ41" i="2" s="1"/>
  <c r="AD41" i="2"/>
  <c r="AE41" i="2"/>
  <c r="BA41" i="2" s="1"/>
  <c r="AF41" i="2"/>
  <c r="J42" i="2"/>
  <c r="L42" i="2"/>
  <c r="M42" i="2"/>
  <c r="N42" i="2"/>
  <c r="O42" i="2"/>
  <c r="P42" i="2"/>
  <c r="Q42" i="2"/>
  <c r="R42" i="2"/>
  <c r="S42" i="2"/>
  <c r="T42" i="2"/>
  <c r="U42" i="2"/>
  <c r="V42" i="2"/>
  <c r="W42" i="2"/>
  <c r="X42" i="2"/>
  <c r="AV42" i="2" s="1"/>
  <c r="Y42" i="2"/>
  <c r="Z42" i="2"/>
  <c r="AA42" i="2"/>
  <c r="AB42" i="2"/>
  <c r="AZ42" i="2" s="1"/>
  <c r="AD42" i="2"/>
  <c r="AE42" i="2"/>
  <c r="BA42" i="2" s="1"/>
  <c r="AF42" i="2"/>
  <c r="J43" i="2"/>
  <c r="L43" i="2"/>
  <c r="M43" i="2"/>
  <c r="N43" i="2"/>
  <c r="O43" i="2"/>
  <c r="P43" i="2"/>
  <c r="Q43" i="2"/>
  <c r="R43" i="2"/>
  <c r="S43" i="2"/>
  <c r="T43" i="2"/>
  <c r="U43" i="2"/>
  <c r="V43" i="2"/>
  <c r="W43" i="2"/>
  <c r="X43" i="2"/>
  <c r="AV43" i="2" s="1"/>
  <c r="Y43" i="2"/>
  <c r="Z43" i="2"/>
  <c r="AA43" i="2"/>
  <c r="AB43" i="2"/>
  <c r="AZ43" i="2" s="1"/>
  <c r="AD43" i="2"/>
  <c r="AE43" i="2"/>
  <c r="BA43" i="2" s="1"/>
  <c r="AF43" i="2"/>
  <c r="J44" i="2"/>
  <c r="L44" i="2"/>
  <c r="M44" i="2"/>
  <c r="N44" i="2"/>
  <c r="O44" i="2"/>
  <c r="P44" i="2"/>
  <c r="Q44" i="2"/>
  <c r="R44" i="2"/>
  <c r="S44" i="2"/>
  <c r="T44" i="2"/>
  <c r="U44" i="2"/>
  <c r="V44" i="2"/>
  <c r="W44" i="2"/>
  <c r="X44" i="2"/>
  <c r="AV44" i="2" s="1"/>
  <c r="Y44" i="2"/>
  <c r="Z44" i="2"/>
  <c r="AA44" i="2"/>
  <c r="AB44" i="2"/>
  <c r="AZ44" i="2" s="1"/>
  <c r="AD44" i="2"/>
  <c r="AE44" i="2"/>
  <c r="BA44" i="2" s="1"/>
  <c r="AF44" i="2"/>
  <c r="J45" i="2"/>
  <c r="L45" i="2"/>
  <c r="M45" i="2"/>
  <c r="N45" i="2"/>
  <c r="O45" i="2"/>
  <c r="P45" i="2"/>
  <c r="Q45" i="2"/>
  <c r="R45" i="2"/>
  <c r="S45" i="2"/>
  <c r="T45" i="2"/>
  <c r="U45" i="2"/>
  <c r="V45" i="2"/>
  <c r="W45" i="2"/>
  <c r="X45" i="2"/>
  <c r="AV45" i="2" s="1"/>
  <c r="Y45" i="2"/>
  <c r="Z45" i="2"/>
  <c r="AA45" i="2"/>
  <c r="AB45" i="2"/>
  <c r="AZ45" i="2" s="1"/>
  <c r="AD45" i="2"/>
  <c r="AE45" i="2"/>
  <c r="BA45" i="2" s="1"/>
  <c r="AF45" i="2"/>
  <c r="J46" i="2"/>
  <c r="L46" i="2"/>
  <c r="M46" i="2"/>
  <c r="N46" i="2"/>
  <c r="O46" i="2"/>
  <c r="P46" i="2"/>
  <c r="Q46" i="2"/>
  <c r="R46" i="2"/>
  <c r="S46" i="2"/>
  <c r="T46" i="2"/>
  <c r="U46" i="2"/>
  <c r="V46" i="2"/>
  <c r="W46" i="2"/>
  <c r="X46" i="2"/>
  <c r="AV46" i="2" s="1"/>
  <c r="Y46" i="2"/>
  <c r="Z46" i="2"/>
  <c r="AA46" i="2"/>
  <c r="AB46" i="2"/>
  <c r="AZ46" i="2" s="1"/>
  <c r="AD46" i="2"/>
  <c r="AE46" i="2"/>
  <c r="BA46" i="2" s="1"/>
  <c r="AF46" i="2"/>
  <c r="J47" i="2"/>
  <c r="L47" i="2"/>
  <c r="M47" i="2"/>
  <c r="N47" i="2"/>
  <c r="O47" i="2"/>
  <c r="P47" i="2"/>
  <c r="Q47" i="2"/>
  <c r="R47" i="2"/>
  <c r="S47" i="2"/>
  <c r="T47" i="2"/>
  <c r="U47" i="2"/>
  <c r="V47" i="2"/>
  <c r="W47" i="2"/>
  <c r="X47" i="2"/>
  <c r="AV47" i="2" s="1"/>
  <c r="Y47" i="2"/>
  <c r="Z47" i="2"/>
  <c r="AA47" i="2"/>
  <c r="AB47" i="2"/>
  <c r="AZ47" i="2" s="1"/>
  <c r="AD47" i="2"/>
  <c r="AE47" i="2"/>
  <c r="BA47" i="2" s="1"/>
  <c r="AF47" i="2"/>
  <c r="J48" i="2"/>
  <c r="L48" i="2"/>
  <c r="M48" i="2"/>
  <c r="N48" i="2"/>
  <c r="O48" i="2"/>
  <c r="P48" i="2"/>
  <c r="Q48" i="2"/>
  <c r="R48" i="2"/>
  <c r="S48" i="2"/>
  <c r="T48" i="2"/>
  <c r="U48" i="2"/>
  <c r="V48" i="2"/>
  <c r="W48" i="2"/>
  <c r="X48" i="2"/>
  <c r="AV48" i="2" s="1"/>
  <c r="Y48" i="2"/>
  <c r="Z48" i="2"/>
  <c r="AA48" i="2"/>
  <c r="AB48" i="2"/>
  <c r="AZ48" i="2" s="1"/>
  <c r="AD48" i="2"/>
  <c r="AE48" i="2"/>
  <c r="BA48" i="2" s="1"/>
  <c r="AF48" i="2"/>
  <c r="J49" i="2"/>
  <c r="L49" i="2"/>
  <c r="M49" i="2"/>
  <c r="N49" i="2"/>
  <c r="O49" i="2"/>
  <c r="P49" i="2"/>
  <c r="Q49" i="2"/>
  <c r="R49" i="2"/>
  <c r="S49" i="2"/>
  <c r="T49" i="2"/>
  <c r="U49" i="2"/>
  <c r="V49" i="2"/>
  <c r="W49" i="2"/>
  <c r="X49" i="2"/>
  <c r="AV49" i="2" s="1"/>
  <c r="Y49" i="2"/>
  <c r="Z49" i="2"/>
  <c r="AA49" i="2"/>
  <c r="AB49" i="2"/>
  <c r="AZ49" i="2" s="1"/>
  <c r="AD49" i="2"/>
  <c r="AE49" i="2"/>
  <c r="BA49" i="2" s="1"/>
  <c r="AF49" i="2"/>
  <c r="J50" i="2"/>
  <c r="L50" i="2"/>
  <c r="M50" i="2"/>
  <c r="N50" i="2"/>
  <c r="O50" i="2"/>
  <c r="P50" i="2"/>
  <c r="Q50" i="2"/>
  <c r="R50" i="2"/>
  <c r="S50" i="2"/>
  <c r="T50" i="2"/>
  <c r="U50" i="2"/>
  <c r="V50" i="2"/>
  <c r="W50" i="2"/>
  <c r="X50" i="2"/>
  <c r="AV50" i="2" s="1"/>
  <c r="Y50" i="2"/>
  <c r="Z50" i="2"/>
  <c r="AA50" i="2"/>
  <c r="AB50" i="2"/>
  <c r="AZ50" i="2" s="1"/>
  <c r="AD50" i="2"/>
  <c r="AE50" i="2"/>
  <c r="BA50" i="2" s="1"/>
  <c r="AF50" i="2"/>
  <c r="J51" i="2"/>
  <c r="L51" i="2"/>
  <c r="M51" i="2"/>
  <c r="N51" i="2"/>
  <c r="O51" i="2"/>
  <c r="P51" i="2"/>
  <c r="Q51" i="2"/>
  <c r="R51" i="2"/>
  <c r="S51" i="2"/>
  <c r="T51" i="2"/>
  <c r="U51" i="2"/>
  <c r="V51" i="2"/>
  <c r="W51" i="2"/>
  <c r="X51" i="2"/>
  <c r="AV51" i="2" s="1"/>
  <c r="Y51" i="2"/>
  <c r="Z51" i="2"/>
  <c r="AA51" i="2"/>
  <c r="AB51" i="2"/>
  <c r="AZ51" i="2" s="1"/>
  <c r="AD51" i="2"/>
  <c r="AE51" i="2"/>
  <c r="BA51" i="2" s="1"/>
  <c r="AF51" i="2"/>
  <c r="J52" i="2"/>
  <c r="L52" i="2"/>
  <c r="M52" i="2"/>
  <c r="N52" i="2"/>
  <c r="O52" i="2"/>
  <c r="P52" i="2"/>
  <c r="Q52" i="2"/>
  <c r="R52" i="2"/>
  <c r="S52" i="2"/>
  <c r="T52" i="2"/>
  <c r="U52" i="2"/>
  <c r="V52" i="2"/>
  <c r="W52" i="2"/>
  <c r="X52" i="2"/>
  <c r="AV52" i="2" s="1"/>
  <c r="Y52" i="2"/>
  <c r="Z52" i="2"/>
  <c r="AA52" i="2"/>
  <c r="AB52" i="2"/>
  <c r="AZ52" i="2" s="1"/>
  <c r="AD52" i="2"/>
  <c r="AE52" i="2"/>
  <c r="BA52" i="2" s="1"/>
  <c r="AF52" i="2"/>
  <c r="J53" i="2"/>
  <c r="L53" i="2"/>
  <c r="M53" i="2"/>
  <c r="N53" i="2"/>
  <c r="O53" i="2"/>
  <c r="P53" i="2"/>
  <c r="Q53" i="2"/>
  <c r="R53" i="2"/>
  <c r="S53" i="2"/>
  <c r="T53" i="2"/>
  <c r="U53" i="2"/>
  <c r="V53" i="2"/>
  <c r="W53" i="2"/>
  <c r="X53" i="2"/>
  <c r="AV53" i="2" s="1"/>
  <c r="Y53" i="2"/>
  <c r="Z53" i="2"/>
  <c r="AA53" i="2"/>
  <c r="AB53" i="2"/>
  <c r="AZ53" i="2" s="1"/>
  <c r="AD53" i="2"/>
  <c r="AE53" i="2"/>
  <c r="BA53" i="2" s="1"/>
  <c r="AF53" i="2"/>
  <c r="J54" i="2"/>
  <c r="L54" i="2"/>
  <c r="M54" i="2"/>
  <c r="N54" i="2"/>
  <c r="O54" i="2"/>
  <c r="P54" i="2"/>
  <c r="Q54" i="2"/>
  <c r="R54" i="2"/>
  <c r="S54" i="2"/>
  <c r="T54" i="2"/>
  <c r="U54" i="2"/>
  <c r="V54" i="2"/>
  <c r="W54" i="2"/>
  <c r="X54" i="2"/>
  <c r="AV54" i="2" s="1"/>
  <c r="Y54" i="2"/>
  <c r="Z54" i="2"/>
  <c r="AA54" i="2"/>
  <c r="AB54" i="2"/>
  <c r="AZ54" i="2" s="1"/>
  <c r="AD54" i="2"/>
  <c r="AE54" i="2"/>
  <c r="BA54" i="2" s="1"/>
  <c r="AF54" i="2"/>
  <c r="J55" i="2"/>
  <c r="L55" i="2"/>
  <c r="M55" i="2"/>
  <c r="N55" i="2"/>
  <c r="O55" i="2"/>
  <c r="P55" i="2"/>
  <c r="Q55" i="2"/>
  <c r="R55" i="2"/>
  <c r="S55" i="2"/>
  <c r="T55" i="2"/>
  <c r="U55" i="2"/>
  <c r="V55" i="2"/>
  <c r="W55" i="2"/>
  <c r="X55" i="2"/>
  <c r="AV55" i="2" s="1"/>
  <c r="Y55" i="2"/>
  <c r="Z55" i="2"/>
  <c r="AA55" i="2"/>
  <c r="AB55" i="2"/>
  <c r="AZ55" i="2" s="1"/>
  <c r="AD55" i="2"/>
  <c r="AE55" i="2"/>
  <c r="BA55" i="2" s="1"/>
  <c r="AF55" i="2"/>
  <c r="J56" i="2"/>
  <c r="L56" i="2"/>
  <c r="M56" i="2"/>
  <c r="N56" i="2"/>
  <c r="O56" i="2"/>
  <c r="P56" i="2"/>
  <c r="Q56" i="2"/>
  <c r="R56" i="2"/>
  <c r="S56" i="2"/>
  <c r="T56" i="2"/>
  <c r="U56" i="2"/>
  <c r="V56" i="2"/>
  <c r="W56" i="2"/>
  <c r="X56" i="2"/>
  <c r="Y56" i="2"/>
  <c r="Z56" i="2"/>
  <c r="AA56" i="2"/>
  <c r="AB56" i="2"/>
  <c r="AD56" i="2"/>
  <c r="AE56" i="2"/>
  <c r="AF56" i="2"/>
  <c r="J57" i="2"/>
  <c r="L57" i="2"/>
  <c r="M57" i="2"/>
  <c r="N57" i="2"/>
  <c r="O57" i="2"/>
  <c r="P57" i="2"/>
  <c r="Q57" i="2"/>
  <c r="R57" i="2"/>
  <c r="S57" i="2"/>
  <c r="T57" i="2"/>
  <c r="U57" i="2"/>
  <c r="V57" i="2"/>
  <c r="W57" i="2"/>
  <c r="X57" i="2"/>
  <c r="AV57" i="2" s="1"/>
  <c r="Y57" i="2"/>
  <c r="Z57" i="2"/>
  <c r="AA57" i="2"/>
  <c r="AB57" i="2"/>
  <c r="AZ57" i="2" s="1"/>
  <c r="AD57" i="2"/>
  <c r="AE57" i="2"/>
  <c r="BA57" i="2" s="1"/>
  <c r="AF57" i="2"/>
  <c r="J58" i="2"/>
  <c r="L58" i="2"/>
  <c r="M58" i="2"/>
  <c r="N58" i="2"/>
  <c r="O58" i="2"/>
  <c r="P58" i="2"/>
  <c r="Q58" i="2"/>
  <c r="R58" i="2"/>
  <c r="S58" i="2"/>
  <c r="T58" i="2"/>
  <c r="U58" i="2"/>
  <c r="V58" i="2"/>
  <c r="W58" i="2"/>
  <c r="X58" i="2"/>
  <c r="AV58" i="2" s="1"/>
  <c r="Y58" i="2"/>
  <c r="Z58" i="2"/>
  <c r="AA58" i="2"/>
  <c r="AB58" i="2"/>
  <c r="AZ58" i="2" s="1"/>
  <c r="AD58" i="2"/>
  <c r="AE58" i="2"/>
  <c r="BA58" i="2" s="1"/>
  <c r="AF58" i="2"/>
  <c r="J59" i="2"/>
  <c r="L59" i="2"/>
  <c r="M59" i="2"/>
  <c r="N59" i="2"/>
  <c r="O59" i="2"/>
  <c r="P59" i="2"/>
  <c r="Q59" i="2"/>
  <c r="R59" i="2"/>
  <c r="S59" i="2"/>
  <c r="T59" i="2"/>
  <c r="U59" i="2"/>
  <c r="V59" i="2"/>
  <c r="W59" i="2"/>
  <c r="X59" i="2"/>
  <c r="AV59" i="2" s="1"/>
  <c r="Y59" i="2"/>
  <c r="Z59" i="2"/>
  <c r="AA59" i="2"/>
  <c r="AB59" i="2"/>
  <c r="AZ59" i="2" s="1"/>
  <c r="AD59" i="2"/>
  <c r="AE59" i="2"/>
  <c r="BA59" i="2" s="1"/>
  <c r="AF59" i="2"/>
  <c r="J60" i="2"/>
  <c r="L60" i="2"/>
  <c r="M60" i="2"/>
  <c r="N60" i="2"/>
  <c r="O60" i="2"/>
  <c r="P60" i="2"/>
  <c r="Q60" i="2"/>
  <c r="R60" i="2"/>
  <c r="S60" i="2"/>
  <c r="T60" i="2"/>
  <c r="U60" i="2"/>
  <c r="V60" i="2"/>
  <c r="W60" i="2"/>
  <c r="X60" i="2"/>
  <c r="AV60" i="2" s="1"/>
  <c r="Y60" i="2"/>
  <c r="Z60" i="2"/>
  <c r="AA60" i="2"/>
  <c r="AB60" i="2"/>
  <c r="AZ60" i="2" s="1"/>
  <c r="AD60" i="2"/>
  <c r="AE60" i="2"/>
  <c r="BA60" i="2" s="1"/>
  <c r="AF60" i="2"/>
  <c r="J61" i="2"/>
  <c r="L61" i="2"/>
  <c r="M61" i="2"/>
  <c r="N61" i="2"/>
  <c r="O61" i="2"/>
  <c r="P61" i="2"/>
  <c r="Q61" i="2"/>
  <c r="R61" i="2"/>
  <c r="S61" i="2"/>
  <c r="T61" i="2"/>
  <c r="U61" i="2"/>
  <c r="V61" i="2"/>
  <c r="W61" i="2"/>
  <c r="X61" i="2"/>
  <c r="AV61" i="2" s="1"/>
  <c r="Y61" i="2"/>
  <c r="Z61" i="2"/>
  <c r="AA61" i="2"/>
  <c r="AB61" i="2"/>
  <c r="AZ61" i="2" s="1"/>
  <c r="AD61" i="2"/>
  <c r="AE61" i="2"/>
  <c r="BA61" i="2" s="1"/>
  <c r="AF61" i="2"/>
  <c r="J62" i="2"/>
  <c r="L62" i="2"/>
  <c r="M62" i="2"/>
  <c r="N62" i="2"/>
  <c r="O62" i="2"/>
  <c r="P62" i="2"/>
  <c r="Q62" i="2"/>
  <c r="R62" i="2"/>
  <c r="S62" i="2"/>
  <c r="T62" i="2"/>
  <c r="U62" i="2"/>
  <c r="V62" i="2"/>
  <c r="W62" i="2"/>
  <c r="X62" i="2"/>
  <c r="AV62" i="2" s="1"/>
  <c r="Y62" i="2"/>
  <c r="Z62" i="2"/>
  <c r="AA62" i="2"/>
  <c r="AB62" i="2"/>
  <c r="AZ62" i="2" s="1"/>
  <c r="AD62" i="2"/>
  <c r="AE62" i="2"/>
  <c r="BA62" i="2" s="1"/>
  <c r="AF62" i="2"/>
  <c r="J63" i="2"/>
  <c r="L63" i="2"/>
  <c r="M63" i="2"/>
  <c r="N63" i="2"/>
  <c r="O63" i="2"/>
  <c r="P63" i="2"/>
  <c r="Q63" i="2"/>
  <c r="R63" i="2"/>
  <c r="S63" i="2"/>
  <c r="T63" i="2"/>
  <c r="U63" i="2"/>
  <c r="V63" i="2"/>
  <c r="W63" i="2"/>
  <c r="X63" i="2"/>
  <c r="AV63" i="2" s="1"/>
  <c r="Y63" i="2"/>
  <c r="Z63" i="2"/>
  <c r="AA63" i="2"/>
  <c r="AB63" i="2"/>
  <c r="AZ63" i="2" s="1"/>
  <c r="AD63" i="2"/>
  <c r="AE63" i="2"/>
  <c r="BA63" i="2" s="1"/>
  <c r="AF63" i="2"/>
  <c r="J64" i="2"/>
  <c r="L64" i="2"/>
  <c r="M64" i="2"/>
  <c r="N64" i="2"/>
  <c r="O64" i="2"/>
  <c r="P64" i="2"/>
  <c r="Q64" i="2"/>
  <c r="R64" i="2"/>
  <c r="S64" i="2"/>
  <c r="T64" i="2"/>
  <c r="U64" i="2"/>
  <c r="V64" i="2"/>
  <c r="W64" i="2"/>
  <c r="X64" i="2"/>
  <c r="AV64" i="2" s="1"/>
  <c r="Y64" i="2"/>
  <c r="Z64" i="2"/>
  <c r="AA64" i="2"/>
  <c r="AB64" i="2"/>
  <c r="AZ64" i="2" s="1"/>
  <c r="AD64" i="2"/>
  <c r="AE64" i="2"/>
  <c r="BA64" i="2" s="1"/>
  <c r="AF64" i="2"/>
  <c r="J65" i="2"/>
  <c r="L65" i="2"/>
  <c r="M65" i="2"/>
  <c r="N65" i="2"/>
  <c r="O65" i="2"/>
  <c r="P65" i="2"/>
  <c r="Q65" i="2"/>
  <c r="R65" i="2"/>
  <c r="S65" i="2"/>
  <c r="T65" i="2"/>
  <c r="U65" i="2"/>
  <c r="V65" i="2"/>
  <c r="W65" i="2"/>
  <c r="X65" i="2"/>
  <c r="AV65" i="2" s="1"/>
  <c r="Y65" i="2"/>
  <c r="Z65" i="2"/>
  <c r="AA65" i="2"/>
  <c r="AB65" i="2"/>
  <c r="AZ65" i="2" s="1"/>
  <c r="AD65" i="2"/>
  <c r="AE65" i="2"/>
  <c r="BA65" i="2" s="1"/>
  <c r="AF65" i="2"/>
  <c r="J66" i="2"/>
  <c r="L66" i="2"/>
  <c r="M66" i="2"/>
  <c r="N66" i="2"/>
  <c r="O66" i="2"/>
  <c r="P66" i="2"/>
  <c r="Q66" i="2"/>
  <c r="R66" i="2"/>
  <c r="S66" i="2"/>
  <c r="T66" i="2"/>
  <c r="U66" i="2"/>
  <c r="V66" i="2"/>
  <c r="W66" i="2"/>
  <c r="X66" i="2"/>
  <c r="AV66" i="2" s="1"/>
  <c r="Y66" i="2"/>
  <c r="Z66" i="2"/>
  <c r="AA66" i="2"/>
  <c r="AB66" i="2"/>
  <c r="AZ66" i="2" s="1"/>
  <c r="AD66" i="2"/>
  <c r="AE66" i="2"/>
  <c r="BA66" i="2" s="1"/>
  <c r="AF66" i="2"/>
  <c r="J67" i="2"/>
  <c r="L67" i="2"/>
  <c r="M67" i="2"/>
  <c r="N67" i="2"/>
  <c r="O67" i="2"/>
  <c r="P67" i="2"/>
  <c r="Q67" i="2"/>
  <c r="R67" i="2"/>
  <c r="S67" i="2"/>
  <c r="T67" i="2"/>
  <c r="U67" i="2"/>
  <c r="V67" i="2"/>
  <c r="W67" i="2"/>
  <c r="X67" i="2"/>
  <c r="AV67" i="2" s="1"/>
  <c r="Y67" i="2"/>
  <c r="Z67" i="2"/>
  <c r="AA67" i="2"/>
  <c r="AB67" i="2"/>
  <c r="AZ67" i="2" s="1"/>
  <c r="AD67" i="2"/>
  <c r="AE67" i="2"/>
  <c r="BA67" i="2" s="1"/>
  <c r="AF67" i="2"/>
  <c r="J68" i="2"/>
  <c r="L68" i="2"/>
  <c r="M68" i="2"/>
  <c r="N68" i="2"/>
  <c r="O68" i="2"/>
  <c r="P68" i="2"/>
  <c r="Q68" i="2"/>
  <c r="R68" i="2"/>
  <c r="S68" i="2"/>
  <c r="T68" i="2"/>
  <c r="U68" i="2"/>
  <c r="V68" i="2"/>
  <c r="W68" i="2"/>
  <c r="X68" i="2"/>
  <c r="AV68" i="2" s="1"/>
  <c r="Y68" i="2"/>
  <c r="Z68" i="2"/>
  <c r="AA68" i="2"/>
  <c r="AB68" i="2"/>
  <c r="AZ68" i="2" s="1"/>
  <c r="AD68" i="2"/>
  <c r="AE68" i="2"/>
  <c r="BA68" i="2" s="1"/>
  <c r="AF68" i="2"/>
  <c r="J69" i="2"/>
  <c r="L69" i="2"/>
  <c r="M69" i="2"/>
  <c r="N69" i="2"/>
  <c r="O69" i="2"/>
  <c r="P69" i="2"/>
  <c r="Q69" i="2"/>
  <c r="R69" i="2"/>
  <c r="S69" i="2"/>
  <c r="T69" i="2"/>
  <c r="U69" i="2"/>
  <c r="V69" i="2"/>
  <c r="W69" i="2"/>
  <c r="X69" i="2"/>
  <c r="AV69" i="2" s="1"/>
  <c r="Y69" i="2"/>
  <c r="Z69" i="2"/>
  <c r="AA69" i="2"/>
  <c r="AB69" i="2"/>
  <c r="AZ69" i="2" s="1"/>
  <c r="AD69" i="2"/>
  <c r="AE69" i="2"/>
  <c r="BA69" i="2" s="1"/>
  <c r="AF69" i="2"/>
  <c r="J70" i="2"/>
  <c r="L70" i="2"/>
  <c r="M70" i="2"/>
  <c r="N70" i="2"/>
  <c r="O70" i="2"/>
  <c r="P70" i="2"/>
  <c r="Q70" i="2"/>
  <c r="R70" i="2"/>
  <c r="S70" i="2"/>
  <c r="T70" i="2"/>
  <c r="U70" i="2"/>
  <c r="V70" i="2"/>
  <c r="W70" i="2"/>
  <c r="X70" i="2"/>
  <c r="AV70" i="2" s="1"/>
  <c r="Y70" i="2"/>
  <c r="Z70" i="2"/>
  <c r="AA70" i="2"/>
  <c r="AB70" i="2"/>
  <c r="AZ70" i="2" s="1"/>
  <c r="AD70" i="2"/>
  <c r="AE70" i="2"/>
  <c r="BA70" i="2" s="1"/>
  <c r="AF70" i="2"/>
  <c r="J71" i="2"/>
  <c r="L71" i="2"/>
  <c r="M71" i="2"/>
  <c r="N71" i="2"/>
  <c r="O71" i="2"/>
  <c r="P71" i="2"/>
  <c r="Q71" i="2"/>
  <c r="R71" i="2"/>
  <c r="S71" i="2"/>
  <c r="T71" i="2"/>
  <c r="U71" i="2"/>
  <c r="V71" i="2"/>
  <c r="W71" i="2"/>
  <c r="X71" i="2"/>
  <c r="AV71" i="2" s="1"/>
  <c r="Y71" i="2"/>
  <c r="Z71" i="2"/>
  <c r="AA71" i="2"/>
  <c r="AB71" i="2"/>
  <c r="AZ71" i="2" s="1"/>
  <c r="AD71" i="2"/>
  <c r="AE71" i="2"/>
  <c r="BA71" i="2" s="1"/>
  <c r="AF71" i="2"/>
  <c r="J72" i="2"/>
  <c r="L72" i="2"/>
  <c r="M72" i="2"/>
  <c r="N72" i="2"/>
  <c r="O72" i="2"/>
  <c r="P72" i="2"/>
  <c r="Q72" i="2"/>
  <c r="R72" i="2"/>
  <c r="S72" i="2"/>
  <c r="T72" i="2"/>
  <c r="U72" i="2"/>
  <c r="V72" i="2"/>
  <c r="W72" i="2"/>
  <c r="X72" i="2"/>
  <c r="AV72" i="2" s="1"/>
  <c r="Y72" i="2"/>
  <c r="Z72" i="2"/>
  <c r="AA72" i="2"/>
  <c r="AB72" i="2"/>
  <c r="AZ72" i="2" s="1"/>
  <c r="AD72" i="2"/>
  <c r="AE72" i="2"/>
  <c r="BA72" i="2" s="1"/>
  <c r="AF72" i="2"/>
  <c r="J73" i="2"/>
  <c r="L73" i="2"/>
  <c r="M73" i="2"/>
  <c r="N73" i="2"/>
  <c r="O73" i="2"/>
  <c r="P73" i="2"/>
  <c r="Q73" i="2"/>
  <c r="R73" i="2"/>
  <c r="S73" i="2"/>
  <c r="T73" i="2"/>
  <c r="U73" i="2"/>
  <c r="V73" i="2"/>
  <c r="W73" i="2"/>
  <c r="X73" i="2"/>
  <c r="AV73" i="2" s="1"/>
  <c r="Y73" i="2"/>
  <c r="Z73" i="2"/>
  <c r="AA73" i="2"/>
  <c r="AB73" i="2"/>
  <c r="AZ73" i="2" s="1"/>
  <c r="AD73" i="2"/>
  <c r="AE73" i="2"/>
  <c r="BA73" i="2" s="1"/>
  <c r="AF73" i="2"/>
  <c r="J74" i="2"/>
  <c r="L74" i="2"/>
  <c r="M74" i="2"/>
  <c r="N74" i="2"/>
  <c r="O74" i="2"/>
  <c r="P74" i="2"/>
  <c r="Q74" i="2"/>
  <c r="R74" i="2"/>
  <c r="S74" i="2"/>
  <c r="T74" i="2"/>
  <c r="U74" i="2"/>
  <c r="V74" i="2"/>
  <c r="W74" i="2"/>
  <c r="X74" i="2"/>
  <c r="AV74" i="2" s="1"/>
  <c r="Y74" i="2"/>
  <c r="Z74" i="2"/>
  <c r="AA74" i="2"/>
  <c r="AB74" i="2"/>
  <c r="AZ74" i="2" s="1"/>
  <c r="AD74" i="2"/>
  <c r="AE74" i="2"/>
  <c r="BA74" i="2" s="1"/>
  <c r="AF74" i="2"/>
  <c r="J75" i="2"/>
  <c r="L75" i="2"/>
  <c r="M75" i="2"/>
  <c r="N75" i="2"/>
  <c r="O75" i="2"/>
  <c r="P75" i="2"/>
  <c r="Q75" i="2"/>
  <c r="R75" i="2"/>
  <c r="S75" i="2"/>
  <c r="T75" i="2"/>
  <c r="U75" i="2"/>
  <c r="V75" i="2"/>
  <c r="W75" i="2"/>
  <c r="X75" i="2"/>
  <c r="Y75" i="2"/>
  <c r="Z75" i="2"/>
  <c r="AA75" i="2"/>
  <c r="AB75" i="2"/>
  <c r="AD75" i="2"/>
  <c r="AE75" i="2"/>
  <c r="AF75" i="2"/>
  <c r="J76" i="2"/>
  <c r="L76" i="2"/>
  <c r="M76" i="2"/>
  <c r="N76" i="2"/>
  <c r="O76" i="2"/>
  <c r="P76" i="2"/>
  <c r="Q76" i="2"/>
  <c r="R76" i="2"/>
  <c r="S76" i="2"/>
  <c r="T76" i="2"/>
  <c r="U76" i="2"/>
  <c r="V76" i="2"/>
  <c r="W76" i="2"/>
  <c r="X76" i="2"/>
  <c r="AV76" i="2" s="1"/>
  <c r="Y76" i="2"/>
  <c r="Z76" i="2"/>
  <c r="AA76" i="2"/>
  <c r="AB76" i="2"/>
  <c r="AZ76" i="2" s="1"/>
  <c r="AD76" i="2"/>
  <c r="AE76" i="2"/>
  <c r="BA76" i="2" s="1"/>
  <c r="AF76" i="2"/>
  <c r="J77" i="2"/>
  <c r="L77" i="2"/>
  <c r="M77" i="2"/>
  <c r="N77" i="2"/>
  <c r="O77" i="2"/>
  <c r="P77" i="2"/>
  <c r="Q77" i="2"/>
  <c r="R77" i="2"/>
  <c r="S77" i="2"/>
  <c r="T77" i="2"/>
  <c r="U77" i="2"/>
  <c r="V77" i="2"/>
  <c r="W77" i="2"/>
  <c r="X77" i="2"/>
  <c r="AV77" i="2" s="1"/>
  <c r="Y77" i="2"/>
  <c r="Z77" i="2"/>
  <c r="AA77" i="2"/>
  <c r="AB77" i="2"/>
  <c r="AZ77" i="2" s="1"/>
  <c r="AD77" i="2"/>
  <c r="AE77" i="2"/>
  <c r="BA77" i="2" s="1"/>
  <c r="AF77" i="2"/>
  <c r="J78" i="2"/>
  <c r="L78" i="2"/>
  <c r="M78" i="2"/>
  <c r="N78" i="2"/>
  <c r="O78" i="2"/>
  <c r="P78" i="2"/>
  <c r="Q78" i="2"/>
  <c r="R78" i="2"/>
  <c r="S78" i="2"/>
  <c r="T78" i="2"/>
  <c r="U78" i="2"/>
  <c r="V78" i="2"/>
  <c r="W78" i="2"/>
  <c r="X78" i="2"/>
  <c r="AV78" i="2" s="1"/>
  <c r="Y78" i="2"/>
  <c r="Z78" i="2"/>
  <c r="AA78" i="2"/>
  <c r="AB78" i="2"/>
  <c r="AZ78" i="2" s="1"/>
  <c r="AD78" i="2"/>
  <c r="AE78" i="2"/>
  <c r="BA78" i="2" s="1"/>
  <c r="AF78" i="2"/>
  <c r="J79" i="2"/>
  <c r="L79" i="2"/>
  <c r="M79" i="2"/>
  <c r="N79" i="2"/>
  <c r="O79" i="2"/>
  <c r="P79" i="2"/>
  <c r="Q79" i="2"/>
  <c r="R79" i="2"/>
  <c r="S79" i="2"/>
  <c r="T79" i="2"/>
  <c r="U79" i="2"/>
  <c r="V79" i="2"/>
  <c r="W79" i="2"/>
  <c r="X79" i="2"/>
  <c r="AV79" i="2" s="1"/>
  <c r="Y79" i="2"/>
  <c r="Z79" i="2"/>
  <c r="AA79" i="2"/>
  <c r="AB79" i="2"/>
  <c r="AZ79" i="2" s="1"/>
  <c r="AD79" i="2"/>
  <c r="AE79" i="2"/>
  <c r="BA79" i="2" s="1"/>
  <c r="AF79" i="2"/>
  <c r="J80" i="2"/>
  <c r="L80" i="2"/>
  <c r="M80" i="2"/>
  <c r="N80" i="2"/>
  <c r="O80" i="2"/>
  <c r="P80" i="2"/>
  <c r="Q80" i="2"/>
  <c r="R80" i="2"/>
  <c r="S80" i="2"/>
  <c r="T80" i="2"/>
  <c r="U80" i="2"/>
  <c r="V80" i="2"/>
  <c r="W80" i="2"/>
  <c r="X80" i="2"/>
  <c r="AV80" i="2" s="1"/>
  <c r="Y80" i="2"/>
  <c r="Z80" i="2"/>
  <c r="AA80" i="2"/>
  <c r="AB80" i="2"/>
  <c r="AZ80" i="2" s="1"/>
  <c r="AD80" i="2"/>
  <c r="AE80" i="2"/>
  <c r="BA80" i="2" s="1"/>
  <c r="AF80" i="2"/>
  <c r="J81" i="2"/>
  <c r="L81" i="2"/>
  <c r="M81" i="2"/>
  <c r="N81" i="2"/>
  <c r="O81" i="2"/>
  <c r="P81" i="2"/>
  <c r="Q81" i="2"/>
  <c r="R81" i="2"/>
  <c r="S81" i="2"/>
  <c r="T81" i="2"/>
  <c r="U81" i="2"/>
  <c r="V81" i="2"/>
  <c r="W81" i="2"/>
  <c r="X81" i="2"/>
  <c r="AV81" i="2" s="1"/>
  <c r="Y81" i="2"/>
  <c r="Z81" i="2"/>
  <c r="AA81" i="2"/>
  <c r="AB81" i="2"/>
  <c r="AZ81" i="2" s="1"/>
  <c r="AD81" i="2"/>
  <c r="AE81" i="2"/>
  <c r="BA81" i="2" s="1"/>
  <c r="AF81" i="2"/>
  <c r="J82" i="2"/>
  <c r="L82" i="2"/>
  <c r="M82" i="2"/>
  <c r="N82" i="2"/>
  <c r="O82" i="2"/>
  <c r="P82" i="2"/>
  <c r="Q82" i="2"/>
  <c r="R82" i="2"/>
  <c r="S82" i="2"/>
  <c r="T82" i="2"/>
  <c r="U82" i="2"/>
  <c r="V82" i="2"/>
  <c r="W82" i="2"/>
  <c r="X82" i="2"/>
  <c r="AV82" i="2" s="1"/>
  <c r="Y82" i="2"/>
  <c r="Z82" i="2"/>
  <c r="AA82" i="2"/>
  <c r="AB82" i="2"/>
  <c r="AZ82" i="2" s="1"/>
  <c r="AD82" i="2"/>
  <c r="AE82" i="2"/>
  <c r="BA82" i="2" s="1"/>
  <c r="AF82" i="2"/>
  <c r="J83" i="2"/>
  <c r="L83" i="2"/>
  <c r="M83" i="2"/>
  <c r="N83" i="2"/>
  <c r="O83" i="2"/>
  <c r="P83" i="2"/>
  <c r="Q83" i="2"/>
  <c r="R83" i="2"/>
  <c r="S83" i="2"/>
  <c r="T83" i="2"/>
  <c r="U83" i="2"/>
  <c r="V83" i="2"/>
  <c r="W83" i="2"/>
  <c r="X83" i="2"/>
  <c r="AV83" i="2" s="1"/>
  <c r="Y83" i="2"/>
  <c r="Z83" i="2"/>
  <c r="AA83" i="2"/>
  <c r="AB83" i="2"/>
  <c r="AZ83" i="2" s="1"/>
  <c r="AD83" i="2"/>
  <c r="AE83" i="2"/>
  <c r="BA83" i="2" s="1"/>
  <c r="AF83" i="2"/>
  <c r="J84" i="2"/>
  <c r="L84" i="2"/>
  <c r="M84" i="2"/>
  <c r="N84" i="2"/>
  <c r="O84" i="2"/>
  <c r="P84" i="2"/>
  <c r="Q84" i="2"/>
  <c r="R84" i="2"/>
  <c r="S84" i="2"/>
  <c r="T84" i="2"/>
  <c r="U84" i="2"/>
  <c r="V84" i="2"/>
  <c r="W84" i="2"/>
  <c r="X84" i="2"/>
  <c r="AV84" i="2" s="1"/>
  <c r="Y84" i="2"/>
  <c r="Z84" i="2"/>
  <c r="AA84" i="2"/>
  <c r="AB84" i="2"/>
  <c r="AZ84" i="2" s="1"/>
  <c r="AD84" i="2"/>
  <c r="AE84" i="2"/>
  <c r="BA84" i="2" s="1"/>
  <c r="AF84" i="2"/>
  <c r="J85" i="2"/>
  <c r="L85" i="2"/>
  <c r="M85" i="2"/>
  <c r="N85" i="2"/>
  <c r="O85" i="2"/>
  <c r="P85" i="2"/>
  <c r="Q85" i="2"/>
  <c r="R85" i="2"/>
  <c r="S85" i="2"/>
  <c r="T85" i="2"/>
  <c r="U85" i="2"/>
  <c r="V85" i="2"/>
  <c r="W85" i="2"/>
  <c r="X85" i="2"/>
  <c r="AV85" i="2" s="1"/>
  <c r="Y85" i="2"/>
  <c r="Z85" i="2"/>
  <c r="AA85" i="2"/>
  <c r="AB85" i="2"/>
  <c r="AZ85" i="2" s="1"/>
  <c r="AD85" i="2"/>
  <c r="AE85" i="2"/>
  <c r="BA85" i="2" s="1"/>
  <c r="AF85" i="2"/>
  <c r="J86" i="2"/>
  <c r="L86" i="2"/>
  <c r="M86" i="2"/>
  <c r="N86" i="2"/>
  <c r="O86" i="2"/>
  <c r="P86" i="2"/>
  <c r="Q86" i="2"/>
  <c r="R86" i="2"/>
  <c r="S86" i="2"/>
  <c r="T86" i="2"/>
  <c r="U86" i="2"/>
  <c r="V86" i="2"/>
  <c r="W86" i="2"/>
  <c r="X86" i="2"/>
  <c r="AV86" i="2" s="1"/>
  <c r="Y86" i="2"/>
  <c r="Z86" i="2"/>
  <c r="AA86" i="2"/>
  <c r="AB86" i="2"/>
  <c r="AZ86" i="2" s="1"/>
  <c r="AD86" i="2"/>
  <c r="AE86" i="2"/>
  <c r="BA86" i="2" s="1"/>
  <c r="AF86" i="2"/>
  <c r="J87" i="2"/>
  <c r="L87" i="2"/>
  <c r="M87" i="2"/>
  <c r="N87" i="2"/>
  <c r="O87" i="2"/>
  <c r="P87" i="2"/>
  <c r="Q87" i="2"/>
  <c r="R87" i="2"/>
  <c r="S87" i="2"/>
  <c r="T87" i="2"/>
  <c r="U87" i="2"/>
  <c r="V87" i="2"/>
  <c r="W87" i="2"/>
  <c r="X87" i="2"/>
  <c r="AV87" i="2" s="1"/>
  <c r="Y87" i="2"/>
  <c r="Z87" i="2"/>
  <c r="AA87" i="2"/>
  <c r="AB87" i="2"/>
  <c r="AZ87" i="2" s="1"/>
  <c r="AD87" i="2"/>
  <c r="AE87" i="2"/>
  <c r="BA87" i="2" s="1"/>
  <c r="AF87" i="2"/>
  <c r="J88" i="2"/>
  <c r="L88" i="2"/>
  <c r="M88" i="2"/>
  <c r="N88" i="2"/>
  <c r="O88" i="2"/>
  <c r="P88" i="2"/>
  <c r="Q88" i="2"/>
  <c r="R88" i="2"/>
  <c r="S88" i="2"/>
  <c r="T88" i="2"/>
  <c r="U88" i="2"/>
  <c r="V88" i="2"/>
  <c r="W88" i="2"/>
  <c r="X88" i="2"/>
  <c r="AV88" i="2" s="1"/>
  <c r="Y88" i="2"/>
  <c r="Z88" i="2"/>
  <c r="AA88" i="2"/>
  <c r="AB88" i="2"/>
  <c r="AZ88" i="2" s="1"/>
  <c r="AD88" i="2"/>
  <c r="AE88" i="2"/>
  <c r="BA88" i="2" s="1"/>
  <c r="AF88" i="2"/>
  <c r="J89" i="2"/>
  <c r="L89" i="2"/>
  <c r="M89" i="2"/>
  <c r="N89" i="2"/>
  <c r="O89" i="2"/>
  <c r="P89" i="2"/>
  <c r="Q89" i="2"/>
  <c r="R89" i="2"/>
  <c r="S89" i="2"/>
  <c r="T89" i="2"/>
  <c r="U89" i="2"/>
  <c r="V89" i="2"/>
  <c r="W89" i="2"/>
  <c r="X89" i="2"/>
  <c r="AV89" i="2" s="1"/>
  <c r="Y89" i="2"/>
  <c r="Z89" i="2"/>
  <c r="AA89" i="2"/>
  <c r="AB89" i="2"/>
  <c r="AZ89" i="2" s="1"/>
  <c r="AD89" i="2"/>
  <c r="AE89" i="2"/>
  <c r="BA89" i="2" s="1"/>
  <c r="AF89" i="2"/>
  <c r="J90" i="2"/>
  <c r="L90" i="2"/>
  <c r="M90" i="2"/>
  <c r="N90" i="2"/>
  <c r="O90" i="2"/>
  <c r="P90" i="2"/>
  <c r="Q90" i="2"/>
  <c r="R90" i="2"/>
  <c r="S90" i="2"/>
  <c r="T90" i="2"/>
  <c r="U90" i="2"/>
  <c r="V90" i="2"/>
  <c r="W90" i="2"/>
  <c r="X90" i="2"/>
  <c r="AV90" i="2" s="1"/>
  <c r="Y90" i="2"/>
  <c r="Z90" i="2"/>
  <c r="AA90" i="2"/>
  <c r="AB90" i="2"/>
  <c r="AZ90" i="2" s="1"/>
  <c r="AD90" i="2"/>
  <c r="AE90" i="2"/>
  <c r="BA90" i="2" s="1"/>
  <c r="AF90" i="2"/>
  <c r="J91" i="2"/>
  <c r="L91" i="2"/>
  <c r="M91" i="2"/>
  <c r="N91" i="2"/>
  <c r="O91" i="2"/>
  <c r="P91" i="2"/>
  <c r="Q91" i="2"/>
  <c r="R91" i="2"/>
  <c r="S91" i="2"/>
  <c r="T91" i="2"/>
  <c r="U91" i="2"/>
  <c r="V91" i="2"/>
  <c r="W91" i="2"/>
  <c r="X91" i="2"/>
  <c r="AV91" i="2" s="1"/>
  <c r="Y91" i="2"/>
  <c r="Z91" i="2"/>
  <c r="AA91" i="2"/>
  <c r="AB91" i="2"/>
  <c r="AZ91" i="2" s="1"/>
  <c r="AD91" i="2"/>
  <c r="AE91" i="2"/>
  <c r="BA91" i="2" s="1"/>
  <c r="AF91" i="2"/>
  <c r="J92" i="2"/>
  <c r="L92" i="2"/>
  <c r="M92" i="2"/>
  <c r="N92" i="2"/>
  <c r="O92" i="2"/>
  <c r="P92" i="2"/>
  <c r="Q92" i="2"/>
  <c r="R92" i="2"/>
  <c r="S92" i="2"/>
  <c r="T92" i="2"/>
  <c r="U92" i="2"/>
  <c r="V92" i="2"/>
  <c r="W92" i="2"/>
  <c r="X92" i="2"/>
  <c r="AV92" i="2" s="1"/>
  <c r="Y92" i="2"/>
  <c r="Z92" i="2"/>
  <c r="AA92" i="2"/>
  <c r="AB92" i="2"/>
  <c r="AZ92" i="2" s="1"/>
  <c r="AD92" i="2"/>
  <c r="AE92" i="2"/>
  <c r="BA92" i="2" s="1"/>
  <c r="AF92" i="2"/>
  <c r="J93" i="2"/>
  <c r="L93" i="2"/>
  <c r="M93" i="2"/>
  <c r="N93" i="2"/>
  <c r="O93" i="2"/>
  <c r="P93" i="2"/>
  <c r="Q93" i="2"/>
  <c r="R93" i="2"/>
  <c r="S93" i="2"/>
  <c r="T93" i="2"/>
  <c r="U93" i="2"/>
  <c r="V93" i="2"/>
  <c r="W93" i="2"/>
  <c r="X93" i="2"/>
  <c r="AV93" i="2" s="1"/>
  <c r="Y93" i="2"/>
  <c r="Z93" i="2"/>
  <c r="AA93" i="2"/>
  <c r="AB93" i="2"/>
  <c r="AZ93" i="2" s="1"/>
  <c r="AD93" i="2"/>
  <c r="AE93" i="2"/>
  <c r="BA93" i="2" s="1"/>
  <c r="AF93" i="2"/>
  <c r="J94" i="2"/>
  <c r="L94" i="2"/>
  <c r="M94" i="2"/>
  <c r="N94" i="2"/>
  <c r="O94" i="2"/>
  <c r="P94" i="2"/>
  <c r="Q94" i="2"/>
  <c r="R94" i="2"/>
  <c r="S94" i="2"/>
  <c r="T94" i="2"/>
  <c r="U94" i="2"/>
  <c r="V94" i="2"/>
  <c r="W94" i="2"/>
  <c r="X94" i="2"/>
  <c r="AV94" i="2" s="1"/>
  <c r="Y94" i="2"/>
  <c r="Z94" i="2"/>
  <c r="AA94" i="2"/>
  <c r="AB94" i="2"/>
  <c r="AZ94" i="2" s="1"/>
  <c r="AD94" i="2"/>
  <c r="AE94" i="2"/>
  <c r="BA94" i="2" s="1"/>
  <c r="AF94" i="2"/>
  <c r="J95" i="2"/>
  <c r="L95" i="2"/>
  <c r="M95" i="2"/>
  <c r="N95" i="2"/>
  <c r="O95" i="2"/>
  <c r="P95" i="2"/>
  <c r="Q95" i="2"/>
  <c r="R95" i="2"/>
  <c r="S95" i="2"/>
  <c r="T95" i="2"/>
  <c r="U95" i="2"/>
  <c r="V95" i="2"/>
  <c r="W95" i="2"/>
  <c r="X95" i="2"/>
  <c r="AV95" i="2" s="1"/>
  <c r="Y95" i="2"/>
  <c r="Z95" i="2"/>
  <c r="AA95" i="2"/>
  <c r="AB95" i="2"/>
  <c r="AZ95" i="2" s="1"/>
  <c r="AD95" i="2"/>
  <c r="AE95" i="2"/>
  <c r="BA95" i="2" s="1"/>
  <c r="AF95" i="2"/>
  <c r="J96" i="2"/>
  <c r="L96" i="2"/>
  <c r="M96" i="2"/>
  <c r="N96" i="2"/>
  <c r="O96" i="2"/>
  <c r="P96" i="2"/>
  <c r="Q96" i="2"/>
  <c r="R96" i="2"/>
  <c r="S96" i="2"/>
  <c r="T96" i="2"/>
  <c r="U96" i="2"/>
  <c r="V96" i="2"/>
  <c r="W96" i="2"/>
  <c r="X96" i="2"/>
  <c r="AV96" i="2" s="1"/>
  <c r="Y96" i="2"/>
  <c r="Z96" i="2"/>
  <c r="AA96" i="2"/>
  <c r="AB96" i="2"/>
  <c r="AZ96" i="2" s="1"/>
  <c r="AD96" i="2"/>
  <c r="AE96" i="2"/>
  <c r="BA96" i="2" s="1"/>
  <c r="AF96" i="2"/>
  <c r="J97" i="2"/>
  <c r="L97" i="2"/>
  <c r="M97" i="2"/>
  <c r="N97" i="2"/>
  <c r="O97" i="2"/>
  <c r="P97" i="2"/>
  <c r="Q97" i="2"/>
  <c r="R97" i="2"/>
  <c r="S97" i="2"/>
  <c r="T97" i="2"/>
  <c r="U97" i="2"/>
  <c r="V97" i="2"/>
  <c r="W97" i="2"/>
  <c r="X97" i="2"/>
  <c r="AV97" i="2" s="1"/>
  <c r="Y97" i="2"/>
  <c r="Z97" i="2"/>
  <c r="AA97" i="2"/>
  <c r="AB97" i="2"/>
  <c r="AZ97" i="2" s="1"/>
  <c r="AD97" i="2"/>
  <c r="AE97" i="2"/>
  <c r="BA97" i="2" s="1"/>
  <c r="AF97" i="2"/>
  <c r="J98" i="2"/>
  <c r="L98" i="2"/>
  <c r="M98" i="2"/>
  <c r="N98" i="2"/>
  <c r="O98" i="2"/>
  <c r="P98" i="2"/>
  <c r="Q98" i="2"/>
  <c r="R98" i="2"/>
  <c r="S98" i="2"/>
  <c r="T98" i="2"/>
  <c r="U98" i="2"/>
  <c r="V98" i="2"/>
  <c r="W98" i="2"/>
  <c r="X98" i="2"/>
  <c r="AV98" i="2" s="1"/>
  <c r="Y98" i="2"/>
  <c r="Z98" i="2"/>
  <c r="AA98" i="2"/>
  <c r="AB98" i="2"/>
  <c r="AZ98" i="2" s="1"/>
  <c r="AD98" i="2"/>
  <c r="AE98" i="2"/>
  <c r="BA98" i="2" s="1"/>
  <c r="AF98" i="2"/>
  <c r="J99" i="2"/>
  <c r="L99" i="2"/>
  <c r="M99" i="2"/>
  <c r="N99" i="2"/>
  <c r="O99" i="2"/>
  <c r="P99" i="2"/>
  <c r="Q99" i="2"/>
  <c r="R99" i="2"/>
  <c r="S99" i="2"/>
  <c r="T99" i="2"/>
  <c r="U99" i="2"/>
  <c r="V99" i="2"/>
  <c r="W99" i="2"/>
  <c r="X99" i="2"/>
  <c r="AV99" i="2" s="1"/>
  <c r="Y99" i="2"/>
  <c r="Z99" i="2"/>
  <c r="AA99" i="2"/>
  <c r="AB99" i="2"/>
  <c r="AZ99" i="2" s="1"/>
  <c r="AD99" i="2"/>
  <c r="AE99" i="2"/>
  <c r="BA99" i="2" s="1"/>
  <c r="AF99" i="2"/>
  <c r="J100" i="2"/>
  <c r="L100" i="2"/>
  <c r="M100" i="2"/>
  <c r="N100" i="2"/>
  <c r="O100" i="2"/>
  <c r="P100" i="2"/>
  <c r="Q100" i="2"/>
  <c r="R100" i="2"/>
  <c r="S100" i="2"/>
  <c r="T100" i="2"/>
  <c r="U100" i="2"/>
  <c r="V100" i="2"/>
  <c r="W100" i="2"/>
  <c r="X100" i="2"/>
  <c r="AV100" i="2" s="1"/>
  <c r="Y100" i="2"/>
  <c r="Z100" i="2"/>
  <c r="AA100" i="2"/>
  <c r="AB100" i="2"/>
  <c r="AZ100" i="2" s="1"/>
  <c r="AD100" i="2"/>
  <c r="AE100" i="2"/>
  <c r="BA100" i="2" s="1"/>
  <c r="AF100" i="2"/>
  <c r="J101" i="2"/>
  <c r="L101" i="2"/>
  <c r="M101" i="2"/>
  <c r="N101" i="2"/>
  <c r="O101" i="2"/>
  <c r="P101" i="2"/>
  <c r="Q101" i="2"/>
  <c r="R101" i="2"/>
  <c r="S101" i="2"/>
  <c r="T101" i="2"/>
  <c r="U101" i="2"/>
  <c r="V101" i="2"/>
  <c r="W101" i="2"/>
  <c r="X101" i="2"/>
  <c r="AV101" i="2" s="1"/>
  <c r="Y101" i="2"/>
  <c r="Z101" i="2"/>
  <c r="AA101" i="2"/>
  <c r="AB101" i="2"/>
  <c r="AZ101" i="2" s="1"/>
  <c r="AD101" i="2"/>
  <c r="AE101" i="2"/>
  <c r="BA101" i="2" s="1"/>
  <c r="AF101" i="2"/>
  <c r="J102" i="2"/>
  <c r="L102" i="2"/>
  <c r="M102" i="2"/>
  <c r="N102" i="2"/>
  <c r="O102" i="2"/>
  <c r="P102" i="2"/>
  <c r="Q102" i="2"/>
  <c r="R102" i="2"/>
  <c r="S102" i="2"/>
  <c r="T102" i="2"/>
  <c r="U102" i="2"/>
  <c r="V102" i="2"/>
  <c r="W102" i="2"/>
  <c r="X102" i="2"/>
  <c r="AV102" i="2" s="1"/>
  <c r="Y102" i="2"/>
  <c r="Z102" i="2"/>
  <c r="AA102" i="2"/>
  <c r="AB102" i="2"/>
  <c r="AZ102" i="2" s="1"/>
  <c r="AD102" i="2"/>
  <c r="AE102" i="2"/>
  <c r="BA102" i="2" s="1"/>
  <c r="AF102" i="2"/>
  <c r="J103" i="2"/>
  <c r="L103" i="2"/>
  <c r="M103" i="2"/>
  <c r="N103" i="2"/>
  <c r="O103" i="2"/>
  <c r="P103" i="2"/>
  <c r="Q103" i="2"/>
  <c r="R103" i="2"/>
  <c r="S103" i="2"/>
  <c r="T103" i="2"/>
  <c r="U103" i="2"/>
  <c r="V103" i="2"/>
  <c r="W103" i="2"/>
  <c r="X103" i="2"/>
  <c r="AV103" i="2" s="1"/>
  <c r="Y103" i="2"/>
  <c r="Z103" i="2"/>
  <c r="AA103" i="2"/>
  <c r="AB103" i="2"/>
  <c r="AZ103" i="2" s="1"/>
  <c r="AD103" i="2"/>
  <c r="AE103" i="2"/>
  <c r="BA103" i="2" s="1"/>
  <c r="AF103" i="2"/>
  <c r="J104" i="2"/>
  <c r="L104" i="2"/>
  <c r="M104" i="2"/>
  <c r="N104" i="2"/>
  <c r="O104" i="2"/>
  <c r="P104" i="2"/>
  <c r="Q104" i="2"/>
  <c r="R104" i="2"/>
  <c r="S104" i="2"/>
  <c r="T104" i="2"/>
  <c r="U104" i="2"/>
  <c r="V104" i="2"/>
  <c r="W104" i="2"/>
  <c r="X104" i="2"/>
  <c r="AV104" i="2" s="1"/>
  <c r="Y104" i="2"/>
  <c r="Z104" i="2"/>
  <c r="AA104" i="2"/>
  <c r="AB104" i="2"/>
  <c r="AZ104" i="2" s="1"/>
  <c r="AD104" i="2"/>
  <c r="AE104" i="2"/>
  <c r="BA104" i="2" s="1"/>
  <c r="AF104" i="2"/>
  <c r="J105" i="2"/>
  <c r="L105" i="2"/>
  <c r="M105" i="2"/>
  <c r="N105" i="2"/>
  <c r="O105" i="2"/>
  <c r="P105" i="2"/>
  <c r="Q105" i="2"/>
  <c r="R105" i="2"/>
  <c r="S105" i="2"/>
  <c r="T105" i="2"/>
  <c r="U105" i="2"/>
  <c r="V105" i="2"/>
  <c r="W105" i="2"/>
  <c r="X105" i="2"/>
  <c r="AV105" i="2" s="1"/>
  <c r="Y105" i="2"/>
  <c r="Z105" i="2"/>
  <c r="AA105" i="2"/>
  <c r="AB105" i="2"/>
  <c r="AZ105" i="2" s="1"/>
  <c r="AD105" i="2"/>
  <c r="AE105" i="2"/>
  <c r="BA105" i="2" s="1"/>
  <c r="AF105" i="2"/>
  <c r="J106" i="2"/>
  <c r="L106" i="2"/>
  <c r="M106" i="2"/>
  <c r="N106" i="2"/>
  <c r="O106" i="2"/>
  <c r="P106" i="2"/>
  <c r="Q106" i="2"/>
  <c r="R106" i="2"/>
  <c r="S106" i="2"/>
  <c r="T106" i="2"/>
  <c r="U106" i="2"/>
  <c r="V106" i="2"/>
  <c r="W106" i="2"/>
  <c r="X106" i="2"/>
  <c r="AV106" i="2" s="1"/>
  <c r="Y106" i="2"/>
  <c r="Z106" i="2"/>
  <c r="AA106" i="2"/>
  <c r="AB106" i="2"/>
  <c r="AZ106" i="2" s="1"/>
  <c r="AD106" i="2"/>
  <c r="AE106" i="2"/>
  <c r="BA106" i="2" s="1"/>
  <c r="AF106" i="2"/>
  <c r="J107" i="2"/>
  <c r="L107" i="2"/>
  <c r="M107" i="2"/>
  <c r="N107" i="2"/>
  <c r="O107" i="2"/>
  <c r="P107" i="2"/>
  <c r="Q107" i="2"/>
  <c r="R107" i="2"/>
  <c r="S107" i="2"/>
  <c r="T107" i="2"/>
  <c r="U107" i="2"/>
  <c r="V107" i="2"/>
  <c r="W107" i="2"/>
  <c r="X107" i="2"/>
  <c r="AV107" i="2" s="1"/>
  <c r="Y107" i="2"/>
  <c r="Z107" i="2"/>
  <c r="AA107" i="2"/>
  <c r="AB107" i="2"/>
  <c r="AZ107" i="2" s="1"/>
  <c r="AD107" i="2"/>
  <c r="AE107" i="2"/>
  <c r="BA107" i="2" s="1"/>
  <c r="AF107" i="2"/>
  <c r="J108" i="2"/>
  <c r="L108" i="2"/>
  <c r="M108" i="2"/>
  <c r="N108" i="2"/>
  <c r="O108" i="2"/>
  <c r="P108" i="2"/>
  <c r="Q108" i="2"/>
  <c r="R108" i="2"/>
  <c r="S108" i="2"/>
  <c r="T108" i="2"/>
  <c r="U108" i="2"/>
  <c r="V108" i="2"/>
  <c r="W108" i="2"/>
  <c r="X108" i="2"/>
  <c r="AV108" i="2" s="1"/>
  <c r="Y108" i="2"/>
  <c r="Z108" i="2"/>
  <c r="AA108" i="2"/>
  <c r="AB108" i="2"/>
  <c r="AZ108" i="2" s="1"/>
  <c r="AD108" i="2"/>
  <c r="AE108" i="2"/>
  <c r="BA108" i="2" s="1"/>
  <c r="AF108" i="2"/>
  <c r="J109" i="2"/>
  <c r="L109" i="2"/>
  <c r="M109" i="2"/>
  <c r="N109" i="2"/>
  <c r="O109" i="2"/>
  <c r="P109" i="2"/>
  <c r="Q109" i="2"/>
  <c r="R109" i="2"/>
  <c r="S109" i="2"/>
  <c r="T109" i="2"/>
  <c r="U109" i="2"/>
  <c r="V109" i="2"/>
  <c r="W109" i="2"/>
  <c r="X109" i="2"/>
  <c r="AV109" i="2" s="1"/>
  <c r="Y109" i="2"/>
  <c r="Z109" i="2"/>
  <c r="AA109" i="2"/>
  <c r="AB109" i="2"/>
  <c r="AZ109" i="2" s="1"/>
  <c r="AD109" i="2"/>
  <c r="AE109" i="2"/>
  <c r="BA109" i="2" s="1"/>
  <c r="AF109" i="2"/>
  <c r="J110" i="2"/>
  <c r="L110" i="2"/>
  <c r="M110" i="2"/>
  <c r="N110" i="2"/>
  <c r="O110" i="2"/>
  <c r="P110" i="2"/>
  <c r="Q110" i="2"/>
  <c r="R110" i="2"/>
  <c r="S110" i="2"/>
  <c r="T110" i="2"/>
  <c r="U110" i="2"/>
  <c r="V110" i="2"/>
  <c r="W110" i="2"/>
  <c r="X110" i="2"/>
  <c r="AV110" i="2" s="1"/>
  <c r="Y110" i="2"/>
  <c r="Z110" i="2"/>
  <c r="AA110" i="2"/>
  <c r="AB110" i="2"/>
  <c r="AZ110" i="2" s="1"/>
  <c r="AD110" i="2"/>
  <c r="AE110" i="2"/>
  <c r="BA110" i="2" s="1"/>
  <c r="AF110" i="2"/>
  <c r="J111" i="2"/>
  <c r="L111" i="2"/>
  <c r="M111" i="2"/>
  <c r="N111" i="2"/>
  <c r="O111" i="2"/>
  <c r="P111" i="2"/>
  <c r="Q111" i="2"/>
  <c r="R111" i="2"/>
  <c r="S111" i="2"/>
  <c r="T111" i="2"/>
  <c r="U111" i="2"/>
  <c r="V111" i="2"/>
  <c r="W111" i="2"/>
  <c r="X111" i="2"/>
  <c r="AV111" i="2" s="1"/>
  <c r="Y111" i="2"/>
  <c r="Z111" i="2"/>
  <c r="AA111" i="2"/>
  <c r="AB111" i="2"/>
  <c r="AZ111" i="2" s="1"/>
  <c r="AD111" i="2"/>
  <c r="AE111" i="2"/>
  <c r="BA111" i="2" s="1"/>
  <c r="AF111" i="2"/>
  <c r="J112" i="2"/>
  <c r="L112" i="2"/>
  <c r="M112" i="2"/>
  <c r="N112" i="2"/>
  <c r="O112" i="2"/>
  <c r="P112" i="2"/>
  <c r="Q112" i="2"/>
  <c r="R112" i="2"/>
  <c r="S112" i="2"/>
  <c r="T112" i="2"/>
  <c r="U112" i="2"/>
  <c r="V112" i="2"/>
  <c r="W112" i="2"/>
  <c r="X112" i="2"/>
  <c r="AV112" i="2" s="1"/>
  <c r="Y112" i="2"/>
  <c r="Z112" i="2"/>
  <c r="AA112" i="2"/>
  <c r="AB112" i="2"/>
  <c r="AZ112" i="2" s="1"/>
  <c r="AD112" i="2"/>
  <c r="AE112" i="2"/>
  <c r="BA112" i="2" s="1"/>
  <c r="AF112" i="2"/>
  <c r="J113" i="2"/>
  <c r="L113" i="2"/>
  <c r="M113" i="2"/>
  <c r="N113" i="2"/>
  <c r="O113" i="2"/>
  <c r="P113" i="2"/>
  <c r="Q113" i="2"/>
  <c r="R113" i="2"/>
  <c r="S113" i="2"/>
  <c r="T113" i="2"/>
  <c r="U113" i="2"/>
  <c r="V113" i="2"/>
  <c r="W113" i="2"/>
  <c r="X113" i="2"/>
  <c r="AV113" i="2" s="1"/>
  <c r="Y113" i="2"/>
  <c r="Z113" i="2"/>
  <c r="AA113" i="2"/>
  <c r="AB113" i="2"/>
  <c r="AZ113" i="2" s="1"/>
  <c r="AD113" i="2"/>
  <c r="AE113" i="2"/>
  <c r="BA113" i="2" s="1"/>
  <c r="AF113" i="2"/>
  <c r="J114" i="2"/>
  <c r="L114" i="2"/>
  <c r="M114" i="2"/>
  <c r="N114" i="2"/>
  <c r="O114" i="2"/>
  <c r="P114" i="2"/>
  <c r="Q114" i="2"/>
  <c r="R114" i="2"/>
  <c r="S114" i="2"/>
  <c r="T114" i="2"/>
  <c r="U114" i="2"/>
  <c r="V114" i="2"/>
  <c r="W114" i="2"/>
  <c r="X114" i="2"/>
  <c r="AV114" i="2" s="1"/>
  <c r="Y114" i="2"/>
  <c r="Z114" i="2"/>
  <c r="AA114" i="2"/>
  <c r="AB114" i="2"/>
  <c r="AZ114" i="2" s="1"/>
  <c r="AD114" i="2"/>
  <c r="AE114" i="2"/>
  <c r="BA114" i="2" s="1"/>
  <c r="AF114" i="2"/>
  <c r="J115" i="2"/>
  <c r="L115" i="2"/>
  <c r="M115" i="2"/>
  <c r="N115" i="2"/>
  <c r="O115" i="2"/>
  <c r="P115" i="2"/>
  <c r="Q115" i="2"/>
  <c r="R115" i="2"/>
  <c r="S115" i="2"/>
  <c r="T115" i="2"/>
  <c r="U115" i="2"/>
  <c r="V115" i="2"/>
  <c r="W115" i="2"/>
  <c r="X115" i="2"/>
  <c r="AV115" i="2" s="1"/>
  <c r="Y115" i="2"/>
  <c r="Z115" i="2"/>
  <c r="AA115" i="2"/>
  <c r="AB115" i="2"/>
  <c r="AZ115" i="2" s="1"/>
  <c r="AD115" i="2"/>
  <c r="AE115" i="2"/>
  <c r="BA115" i="2" s="1"/>
  <c r="AF115" i="2"/>
  <c r="J116" i="2"/>
  <c r="L116" i="2"/>
  <c r="M116" i="2"/>
  <c r="N116" i="2"/>
  <c r="O116" i="2"/>
  <c r="P116" i="2"/>
  <c r="Q116" i="2"/>
  <c r="R116" i="2"/>
  <c r="S116" i="2"/>
  <c r="T116" i="2"/>
  <c r="U116" i="2"/>
  <c r="V116" i="2"/>
  <c r="W116" i="2"/>
  <c r="X116" i="2"/>
  <c r="AV116" i="2" s="1"/>
  <c r="Y116" i="2"/>
  <c r="Z116" i="2"/>
  <c r="AA116" i="2"/>
  <c r="AB116" i="2"/>
  <c r="AZ116" i="2" s="1"/>
  <c r="AD116" i="2"/>
  <c r="AE116" i="2"/>
  <c r="BA116" i="2" s="1"/>
  <c r="AF116" i="2"/>
  <c r="J117" i="2"/>
  <c r="L117" i="2"/>
  <c r="M117" i="2"/>
  <c r="N117" i="2"/>
  <c r="O117" i="2"/>
  <c r="P117" i="2"/>
  <c r="Q117" i="2"/>
  <c r="R117" i="2"/>
  <c r="S117" i="2"/>
  <c r="T117" i="2"/>
  <c r="U117" i="2"/>
  <c r="V117" i="2"/>
  <c r="W117" i="2"/>
  <c r="X117" i="2"/>
  <c r="AV117" i="2" s="1"/>
  <c r="Y117" i="2"/>
  <c r="Z117" i="2"/>
  <c r="AA117" i="2"/>
  <c r="AB117" i="2"/>
  <c r="AZ117" i="2" s="1"/>
  <c r="AD117" i="2"/>
  <c r="AE117" i="2"/>
  <c r="BA117" i="2" s="1"/>
  <c r="AF117" i="2"/>
  <c r="J118" i="2"/>
  <c r="L118" i="2"/>
  <c r="M118" i="2"/>
  <c r="N118" i="2"/>
  <c r="O118" i="2"/>
  <c r="P118" i="2"/>
  <c r="Q118" i="2"/>
  <c r="R118" i="2"/>
  <c r="S118" i="2"/>
  <c r="T118" i="2"/>
  <c r="U118" i="2"/>
  <c r="V118" i="2"/>
  <c r="W118" i="2"/>
  <c r="X118" i="2"/>
  <c r="AV118" i="2" s="1"/>
  <c r="Y118" i="2"/>
  <c r="Z118" i="2"/>
  <c r="AA118" i="2"/>
  <c r="AB118" i="2"/>
  <c r="AZ118" i="2" s="1"/>
  <c r="AD118" i="2"/>
  <c r="AE118" i="2"/>
  <c r="BA118" i="2" s="1"/>
  <c r="AF118" i="2"/>
  <c r="J119" i="2"/>
  <c r="L119" i="2"/>
  <c r="M119" i="2"/>
  <c r="N119" i="2"/>
  <c r="O119" i="2"/>
  <c r="P119" i="2"/>
  <c r="Q119" i="2"/>
  <c r="R119" i="2"/>
  <c r="S119" i="2"/>
  <c r="T119" i="2"/>
  <c r="U119" i="2"/>
  <c r="V119" i="2"/>
  <c r="W119" i="2"/>
  <c r="X119" i="2"/>
  <c r="AV119" i="2" s="1"/>
  <c r="Y119" i="2"/>
  <c r="Z119" i="2"/>
  <c r="AA119" i="2"/>
  <c r="AB119" i="2"/>
  <c r="AZ119" i="2" s="1"/>
  <c r="AD119" i="2"/>
  <c r="AE119" i="2"/>
  <c r="BA119" i="2" s="1"/>
  <c r="AF119" i="2"/>
  <c r="J120" i="2"/>
  <c r="L120" i="2"/>
  <c r="M120" i="2"/>
  <c r="N120" i="2"/>
  <c r="O120" i="2"/>
  <c r="P120" i="2"/>
  <c r="Q120" i="2"/>
  <c r="R120" i="2"/>
  <c r="S120" i="2"/>
  <c r="T120" i="2"/>
  <c r="U120" i="2"/>
  <c r="V120" i="2"/>
  <c r="W120" i="2"/>
  <c r="X120" i="2"/>
  <c r="AV120" i="2" s="1"/>
  <c r="Y120" i="2"/>
  <c r="Z120" i="2"/>
  <c r="AA120" i="2"/>
  <c r="AB120" i="2"/>
  <c r="AZ120" i="2" s="1"/>
  <c r="AD120" i="2"/>
  <c r="AE120" i="2"/>
  <c r="BA120" i="2" s="1"/>
  <c r="AF120" i="2"/>
  <c r="J121" i="2"/>
  <c r="L121" i="2"/>
  <c r="M121" i="2"/>
  <c r="N121" i="2"/>
  <c r="O121" i="2"/>
  <c r="P121" i="2"/>
  <c r="Q121" i="2"/>
  <c r="R121" i="2"/>
  <c r="S121" i="2"/>
  <c r="T121" i="2"/>
  <c r="U121" i="2"/>
  <c r="V121" i="2"/>
  <c r="W121" i="2"/>
  <c r="X121" i="2"/>
  <c r="AV121" i="2" s="1"/>
  <c r="Y121" i="2"/>
  <c r="Z121" i="2"/>
  <c r="AA121" i="2"/>
  <c r="AB121" i="2"/>
  <c r="AZ121" i="2" s="1"/>
  <c r="AD121" i="2"/>
  <c r="AE121" i="2"/>
  <c r="BA121" i="2" s="1"/>
  <c r="AF121" i="2"/>
  <c r="J122" i="2"/>
  <c r="L122" i="2"/>
  <c r="M122" i="2"/>
  <c r="N122" i="2"/>
  <c r="O122" i="2"/>
  <c r="P122" i="2"/>
  <c r="Q122" i="2"/>
  <c r="R122" i="2"/>
  <c r="S122" i="2"/>
  <c r="T122" i="2"/>
  <c r="U122" i="2"/>
  <c r="V122" i="2"/>
  <c r="W122" i="2"/>
  <c r="X122" i="2"/>
  <c r="AV122" i="2" s="1"/>
  <c r="Y122" i="2"/>
  <c r="Z122" i="2"/>
  <c r="AA122" i="2"/>
  <c r="AB122" i="2"/>
  <c r="AZ122" i="2" s="1"/>
  <c r="AD122" i="2"/>
  <c r="AE122" i="2"/>
  <c r="BA122" i="2" s="1"/>
  <c r="AF122" i="2"/>
  <c r="J123" i="2"/>
  <c r="L123" i="2"/>
  <c r="M123" i="2"/>
  <c r="N123" i="2"/>
  <c r="O123" i="2"/>
  <c r="P123" i="2"/>
  <c r="Q123" i="2"/>
  <c r="R123" i="2"/>
  <c r="S123" i="2"/>
  <c r="T123" i="2"/>
  <c r="U123" i="2"/>
  <c r="V123" i="2"/>
  <c r="W123" i="2"/>
  <c r="X123" i="2"/>
  <c r="AV123" i="2" s="1"/>
  <c r="Y123" i="2"/>
  <c r="Z123" i="2"/>
  <c r="AA123" i="2"/>
  <c r="AB123" i="2"/>
  <c r="AZ123" i="2" s="1"/>
  <c r="AD123" i="2"/>
  <c r="AE123" i="2"/>
  <c r="BA123" i="2" s="1"/>
  <c r="AF123" i="2"/>
  <c r="J124" i="2"/>
  <c r="L124" i="2"/>
  <c r="M124" i="2"/>
  <c r="N124" i="2"/>
  <c r="O124" i="2"/>
  <c r="P124" i="2"/>
  <c r="Q124" i="2"/>
  <c r="R124" i="2"/>
  <c r="S124" i="2"/>
  <c r="T124" i="2"/>
  <c r="U124" i="2"/>
  <c r="V124" i="2"/>
  <c r="W124" i="2"/>
  <c r="X124" i="2"/>
  <c r="AV124" i="2" s="1"/>
  <c r="Y124" i="2"/>
  <c r="Z124" i="2"/>
  <c r="AA124" i="2"/>
  <c r="AB124" i="2"/>
  <c r="AZ124" i="2" s="1"/>
  <c r="AD124" i="2"/>
  <c r="AE124" i="2"/>
  <c r="BA124" i="2" s="1"/>
  <c r="AF124" i="2"/>
  <c r="J125" i="2"/>
  <c r="L125" i="2"/>
  <c r="M125" i="2"/>
  <c r="N125" i="2"/>
  <c r="O125" i="2"/>
  <c r="P125" i="2"/>
  <c r="Q125" i="2"/>
  <c r="R125" i="2"/>
  <c r="S125" i="2"/>
  <c r="T125" i="2"/>
  <c r="U125" i="2"/>
  <c r="V125" i="2"/>
  <c r="W125" i="2"/>
  <c r="X125" i="2"/>
  <c r="AV125" i="2" s="1"/>
  <c r="Y125" i="2"/>
  <c r="Z125" i="2"/>
  <c r="AA125" i="2"/>
  <c r="AB125" i="2"/>
  <c r="AZ125" i="2" s="1"/>
  <c r="AD125" i="2"/>
  <c r="AE125" i="2"/>
  <c r="BA125" i="2" s="1"/>
  <c r="AF125" i="2"/>
  <c r="J126" i="2"/>
  <c r="L126" i="2"/>
  <c r="M126" i="2"/>
  <c r="N126" i="2"/>
  <c r="O126" i="2"/>
  <c r="P126" i="2"/>
  <c r="Q126" i="2"/>
  <c r="R126" i="2"/>
  <c r="S126" i="2"/>
  <c r="T126" i="2"/>
  <c r="U126" i="2"/>
  <c r="V126" i="2"/>
  <c r="W126" i="2"/>
  <c r="X126" i="2"/>
  <c r="AV126" i="2" s="1"/>
  <c r="Y126" i="2"/>
  <c r="Z126" i="2"/>
  <c r="AA126" i="2"/>
  <c r="AB126" i="2"/>
  <c r="AZ126" i="2" s="1"/>
  <c r="AD126" i="2"/>
  <c r="AE126" i="2"/>
  <c r="BA126" i="2" s="1"/>
  <c r="AF126" i="2"/>
  <c r="J127" i="2"/>
  <c r="L127" i="2"/>
  <c r="M127" i="2"/>
  <c r="N127" i="2"/>
  <c r="O127" i="2"/>
  <c r="P127" i="2"/>
  <c r="Q127" i="2"/>
  <c r="R127" i="2"/>
  <c r="S127" i="2"/>
  <c r="T127" i="2"/>
  <c r="U127" i="2"/>
  <c r="V127" i="2"/>
  <c r="W127" i="2"/>
  <c r="X127" i="2"/>
  <c r="AV127" i="2" s="1"/>
  <c r="Y127" i="2"/>
  <c r="Z127" i="2"/>
  <c r="AA127" i="2"/>
  <c r="AB127" i="2"/>
  <c r="AZ127" i="2" s="1"/>
  <c r="AD127" i="2"/>
  <c r="AE127" i="2"/>
  <c r="BA127" i="2" s="1"/>
  <c r="AF127" i="2"/>
  <c r="J128" i="2"/>
  <c r="L128" i="2"/>
  <c r="M128" i="2"/>
  <c r="N128" i="2"/>
  <c r="O128" i="2"/>
  <c r="P128" i="2"/>
  <c r="Q128" i="2"/>
  <c r="R128" i="2"/>
  <c r="S128" i="2"/>
  <c r="T128" i="2"/>
  <c r="U128" i="2"/>
  <c r="V128" i="2"/>
  <c r="W128" i="2"/>
  <c r="X128" i="2"/>
  <c r="AV128" i="2" s="1"/>
  <c r="Y128" i="2"/>
  <c r="Z128" i="2"/>
  <c r="AA128" i="2"/>
  <c r="AB128" i="2"/>
  <c r="AZ128" i="2" s="1"/>
  <c r="AD128" i="2"/>
  <c r="AE128" i="2"/>
  <c r="BA128" i="2" s="1"/>
  <c r="AF128" i="2"/>
  <c r="J129" i="2"/>
  <c r="L129" i="2"/>
  <c r="M129" i="2"/>
  <c r="N129" i="2"/>
  <c r="O129" i="2"/>
  <c r="P129" i="2"/>
  <c r="Q129" i="2"/>
  <c r="R129" i="2"/>
  <c r="S129" i="2"/>
  <c r="T129" i="2"/>
  <c r="U129" i="2"/>
  <c r="V129" i="2"/>
  <c r="W129" i="2"/>
  <c r="X129" i="2"/>
  <c r="AV129" i="2" s="1"/>
  <c r="Y129" i="2"/>
  <c r="Z129" i="2"/>
  <c r="AA129" i="2"/>
  <c r="AB129" i="2"/>
  <c r="AZ129" i="2" s="1"/>
  <c r="AD129" i="2"/>
  <c r="AE129" i="2"/>
  <c r="BA129" i="2" s="1"/>
  <c r="AF129" i="2"/>
  <c r="J130" i="2"/>
  <c r="L130" i="2"/>
  <c r="M130" i="2"/>
  <c r="N130" i="2"/>
  <c r="O130" i="2"/>
  <c r="P130" i="2"/>
  <c r="Q130" i="2"/>
  <c r="R130" i="2"/>
  <c r="S130" i="2"/>
  <c r="T130" i="2"/>
  <c r="U130" i="2"/>
  <c r="V130" i="2"/>
  <c r="W130" i="2"/>
  <c r="X130" i="2"/>
  <c r="AV130" i="2" s="1"/>
  <c r="Y130" i="2"/>
  <c r="Z130" i="2"/>
  <c r="AA130" i="2"/>
  <c r="AB130" i="2"/>
  <c r="AZ130" i="2" s="1"/>
  <c r="AD130" i="2"/>
  <c r="AE130" i="2"/>
  <c r="BA130" i="2" s="1"/>
  <c r="AF130" i="2"/>
  <c r="J131" i="2"/>
  <c r="L131" i="2"/>
  <c r="M131" i="2"/>
  <c r="N131" i="2"/>
  <c r="O131" i="2"/>
  <c r="P131" i="2"/>
  <c r="Q131" i="2"/>
  <c r="R131" i="2"/>
  <c r="S131" i="2"/>
  <c r="T131" i="2"/>
  <c r="U131" i="2"/>
  <c r="V131" i="2"/>
  <c r="W131" i="2"/>
  <c r="X131" i="2"/>
  <c r="AV131" i="2" s="1"/>
  <c r="Y131" i="2"/>
  <c r="Z131" i="2"/>
  <c r="AA131" i="2"/>
  <c r="AB131" i="2"/>
  <c r="AZ131" i="2" s="1"/>
  <c r="AD131" i="2"/>
  <c r="AE131" i="2"/>
  <c r="BA131" i="2" s="1"/>
  <c r="AF131" i="2"/>
  <c r="J132" i="2"/>
  <c r="L132" i="2"/>
  <c r="M132" i="2"/>
  <c r="N132" i="2"/>
  <c r="O132" i="2"/>
  <c r="P132" i="2"/>
  <c r="Q132" i="2"/>
  <c r="R132" i="2"/>
  <c r="S132" i="2"/>
  <c r="T132" i="2"/>
  <c r="U132" i="2"/>
  <c r="V132" i="2"/>
  <c r="W132" i="2"/>
  <c r="X132" i="2"/>
  <c r="AV132" i="2" s="1"/>
  <c r="Y132" i="2"/>
  <c r="Z132" i="2"/>
  <c r="AA132" i="2"/>
  <c r="AB132" i="2"/>
  <c r="AZ132" i="2" s="1"/>
  <c r="AD132" i="2"/>
  <c r="AE132" i="2"/>
  <c r="BA132" i="2" s="1"/>
  <c r="AF132" i="2"/>
  <c r="J133" i="2"/>
  <c r="L133" i="2"/>
  <c r="M133" i="2"/>
  <c r="N133" i="2"/>
  <c r="O133" i="2"/>
  <c r="P133" i="2"/>
  <c r="Q133" i="2"/>
  <c r="R133" i="2"/>
  <c r="S133" i="2"/>
  <c r="T133" i="2"/>
  <c r="U133" i="2"/>
  <c r="V133" i="2"/>
  <c r="W133" i="2"/>
  <c r="X133" i="2"/>
  <c r="AV133" i="2" s="1"/>
  <c r="Y133" i="2"/>
  <c r="Z133" i="2"/>
  <c r="AA133" i="2"/>
  <c r="AB133" i="2"/>
  <c r="AZ133" i="2" s="1"/>
  <c r="AD133" i="2"/>
  <c r="AE133" i="2"/>
  <c r="BA133" i="2" s="1"/>
  <c r="AF133" i="2"/>
  <c r="J134" i="2"/>
  <c r="L134" i="2"/>
  <c r="M134" i="2"/>
  <c r="N134" i="2"/>
  <c r="O134" i="2"/>
  <c r="P134" i="2"/>
  <c r="Q134" i="2"/>
  <c r="R134" i="2"/>
  <c r="S134" i="2"/>
  <c r="T134" i="2"/>
  <c r="U134" i="2"/>
  <c r="V134" i="2"/>
  <c r="W134" i="2"/>
  <c r="X134" i="2"/>
  <c r="AV134" i="2" s="1"/>
  <c r="Y134" i="2"/>
  <c r="Z134" i="2"/>
  <c r="AA134" i="2"/>
  <c r="AB134" i="2"/>
  <c r="AZ134" i="2" s="1"/>
  <c r="AD134" i="2"/>
  <c r="AE134" i="2"/>
  <c r="BA134" i="2" s="1"/>
  <c r="AF134" i="2"/>
  <c r="J135" i="2"/>
  <c r="L135" i="2"/>
  <c r="M135" i="2"/>
  <c r="N135" i="2"/>
  <c r="O135" i="2"/>
  <c r="P135" i="2"/>
  <c r="Q135" i="2"/>
  <c r="R135" i="2"/>
  <c r="S135" i="2"/>
  <c r="T135" i="2"/>
  <c r="U135" i="2"/>
  <c r="V135" i="2"/>
  <c r="W135" i="2"/>
  <c r="X135" i="2"/>
  <c r="AV135" i="2" s="1"/>
  <c r="Y135" i="2"/>
  <c r="Z135" i="2"/>
  <c r="AA135" i="2"/>
  <c r="AB135" i="2"/>
  <c r="AZ135" i="2" s="1"/>
  <c r="AD135" i="2"/>
  <c r="AE135" i="2"/>
  <c r="BA135" i="2" s="1"/>
  <c r="AF135" i="2"/>
  <c r="J136" i="2"/>
  <c r="L136" i="2"/>
  <c r="M136" i="2"/>
  <c r="N136" i="2"/>
  <c r="O136" i="2"/>
  <c r="P136" i="2"/>
  <c r="Q136" i="2"/>
  <c r="R136" i="2"/>
  <c r="S136" i="2"/>
  <c r="T136" i="2"/>
  <c r="U136" i="2"/>
  <c r="V136" i="2"/>
  <c r="W136" i="2"/>
  <c r="X136" i="2"/>
  <c r="AV136" i="2" s="1"/>
  <c r="Y136" i="2"/>
  <c r="Z136" i="2"/>
  <c r="AA136" i="2"/>
  <c r="AB136" i="2"/>
  <c r="AZ136" i="2" s="1"/>
  <c r="AD136" i="2"/>
  <c r="AE136" i="2"/>
  <c r="BA136" i="2" s="1"/>
  <c r="AF136" i="2"/>
  <c r="J137" i="2"/>
  <c r="L137" i="2"/>
  <c r="M137" i="2"/>
  <c r="N137" i="2"/>
  <c r="O137" i="2"/>
  <c r="P137" i="2"/>
  <c r="Q137" i="2"/>
  <c r="R137" i="2"/>
  <c r="S137" i="2"/>
  <c r="T137" i="2"/>
  <c r="U137" i="2"/>
  <c r="V137" i="2"/>
  <c r="W137" i="2"/>
  <c r="X137" i="2"/>
  <c r="AV137" i="2" s="1"/>
  <c r="Y137" i="2"/>
  <c r="Z137" i="2"/>
  <c r="AA137" i="2"/>
  <c r="AB137" i="2"/>
  <c r="AZ137" i="2" s="1"/>
  <c r="AD137" i="2"/>
  <c r="AE137" i="2"/>
  <c r="BA137" i="2" s="1"/>
  <c r="AF137" i="2"/>
  <c r="J138" i="2"/>
  <c r="L138" i="2"/>
  <c r="M138" i="2"/>
  <c r="N138" i="2"/>
  <c r="O138" i="2"/>
  <c r="P138" i="2"/>
  <c r="Q138" i="2"/>
  <c r="R138" i="2"/>
  <c r="S138" i="2"/>
  <c r="T138" i="2"/>
  <c r="U138" i="2"/>
  <c r="V138" i="2"/>
  <c r="W138" i="2"/>
  <c r="X138" i="2"/>
  <c r="AV138" i="2" s="1"/>
  <c r="Y138" i="2"/>
  <c r="Z138" i="2"/>
  <c r="AA138" i="2"/>
  <c r="AB138" i="2"/>
  <c r="AZ138" i="2" s="1"/>
  <c r="AD138" i="2"/>
  <c r="AE138" i="2"/>
  <c r="BA138" i="2" s="1"/>
  <c r="AF138" i="2"/>
  <c r="J139" i="2"/>
  <c r="L139" i="2"/>
  <c r="M139" i="2"/>
  <c r="N139" i="2"/>
  <c r="O139" i="2"/>
  <c r="P139" i="2"/>
  <c r="Q139" i="2"/>
  <c r="R139" i="2"/>
  <c r="S139" i="2"/>
  <c r="T139" i="2"/>
  <c r="U139" i="2"/>
  <c r="V139" i="2"/>
  <c r="W139" i="2"/>
  <c r="X139" i="2"/>
  <c r="AV139" i="2" s="1"/>
  <c r="Y139" i="2"/>
  <c r="Z139" i="2"/>
  <c r="AA139" i="2"/>
  <c r="AB139" i="2"/>
  <c r="AZ139" i="2" s="1"/>
  <c r="AD139" i="2"/>
  <c r="AE139" i="2"/>
  <c r="BA139" i="2" s="1"/>
  <c r="AF139" i="2"/>
  <c r="J140" i="2"/>
  <c r="L140" i="2"/>
  <c r="M140" i="2"/>
  <c r="N140" i="2"/>
  <c r="O140" i="2"/>
  <c r="P140" i="2"/>
  <c r="Q140" i="2"/>
  <c r="R140" i="2"/>
  <c r="S140" i="2"/>
  <c r="T140" i="2"/>
  <c r="U140" i="2"/>
  <c r="V140" i="2"/>
  <c r="W140" i="2"/>
  <c r="X140" i="2"/>
  <c r="AV140" i="2" s="1"/>
  <c r="Y140" i="2"/>
  <c r="Z140" i="2"/>
  <c r="AA140" i="2"/>
  <c r="AB140" i="2"/>
  <c r="AZ140" i="2" s="1"/>
  <c r="AD140" i="2"/>
  <c r="AE140" i="2"/>
  <c r="BA140" i="2" s="1"/>
  <c r="AF140" i="2"/>
  <c r="J141" i="2"/>
  <c r="L141" i="2"/>
  <c r="M141" i="2"/>
  <c r="N141" i="2"/>
  <c r="O141" i="2"/>
  <c r="P141" i="2"/>
  <c r="Q141" i="2"/>
  <c r="R141" i="2"/>
  <c r="S141" i="2"/>
  <c r="T141" i="2"/>
  <c r="U141" i="2"/>
  <c r="V141" i="2"/>
  <c r="W141" i="2"/>
  <c r="X141" i="2"/>
  <c r="AV141" i="2" s="1"/>
  <c r="Y141" i="2"/>
  <c r="Z141" i="2"/>
  <c r="AA141" i="2"/>
  <c r="AB141" i="2"/>
  <c r="AZ141" i="2" s="1"/>
  <c r="AD141" i="2"/>
  <c r="AE141" i="2"/>
  <c r="BA141" i="2" s="1"/>
  <c r="AF141" i="2"/>
  <c r="J142" i="2"/>
  <c r="L142" i="2"/>
  <c r="M142" i="2"/>
  <c r="N142" i="2"/>
  <c r="O142" i="2"/>
  <c r="P142" i="2"/>
  <c r="Q142" i="2"/>
  <c r="R142" i="2"/>
  <c r="S142" i="2"/>
  <c r="T142" i="2"/>
  <c r="U142" i="2"/>
  <c r="V142" i="2"/>
  <c r="W142" i="2"/>
  <c r="X142" i="2"/>
  <c r="AV142" i="2" s="1"/>
  <c r="Y142" i="2"/>
  <c r="Z142" i="2"/>
  <c r="AA142" i="2"/>
  <c r="AB142" i="2"/>
  <c r="AZ142" i="2" s="1"/>
  <c r="AD142" i="2"/>
  <c r="AE142" i="2"/>
  <c r="BA142" i="2" s="1"/>
  <c r="AF142" i="2"/>
  <c r="J143" i="2"/>
  <c r="L143" i="2"/>
  <c r="M143" i="2"/>
  <c r="N143" i="2"/>
  <c r="O143" i="2"/>
  <c r="P143" i="2"/>
  <c r="Q143" i="2"/>
  <c r="R143" i="2"/>
  <c r="S143" i="2"/>
  <c r="T143" i="2"/>
  <c r="U143" i="2"/>
  <c r="V143" i="2"/>
  <c r="W143" i="2"/>
  <c r="X143" i="2"/>
  <c r="AV143" i="2" s="1"/>
  <c r="Y143" i="2"/>
  <c r="Z143" i="2"/>
  <c r="AA143" i="2"/>
  <c r="AB143" i="2"/>
  <c r="AZ143" i="2" s="1"/>
  <c r="AD143" i="2"/>
  <c r="AE143" i="2"/>
  <c r="BA143" i="2" s="1"/>
  <c r="AF143" i="2"/>
  <c r="J144" i="2"/>
  <c r="L144" i="2"/>
  <c r="M144" i="2"/>
  <c r="N144" i="2"/>
  <c r="O144" i="2"/>
  <c r="P144" i="2"/>
  <c r="Q144" i="2"/>
  <c r="R144" i="2"/>
  <c r="S144" i="2"/>
  <c r="T144" i="2"/>
  <c r="U144" i="2"/>
  <c r="V144" i="2"/>
  <c r="W144" i="2"/>
  <c r="X144" i="2"/>
  <c r="AV144" i="2" s="1"/>
  <c r="Y144" i="2"/>
  <c r="Z144" i="2"/>
  <c r="AA144" i="2"/>
  <c r="AB144" i="2"/>
  <c r="AZ144" i="2" s="1"/>
  <c r="AD144" i="2"/>
  <c r="AE144" i="2"/>
  <c r="BA144" i="2" s="1"/>
  <c r="AF144" i="2"/>
  <c r="J145" i="2"/>
  <c r="L145" i="2"/>
  <c r="M145" i="2"/>
  <c r="N145" i="2"/>
  <c r="O145" i="2"/>
  <c r="P145" i="2"/>
  <c r="Q145" i="2"/>
  <c r="R145" i="2"/>
  <c r="S145" i="2"/>
  <c r="T145" i="2"/>
  <c r="U145" i="2"/>
  <c r="V145" i="2"/>
  <c r="W145" i="2"/>
  <c r="X145" i="2"/>
  <c r="AV145" i="2" s="1"/>
  <c r="Y145" i="2"/>
  <c r="Z145" i="2"/>
  <c r="AA145" i="2"/>
  <c r="AB145" i="2"/>
  <c r="AZ145" i="2" s="1"/>
  <c r="AD145" i="2"/>
  <c r="AE145" i="2"/>
  <c r="BA145" i="2" s="1"/>
  <c r="AF145" i="2"/>
  <c r="J146" i="2"/>
  <c r="L146" i="2"/>
  <c r="M146" i="2"/>
  <c r="N146" i="2"/>
  <c r="O146" i="2"/>
  <c r="P146" i="2"/>
  <c r="Q146" i="2"/>
  <c r="R146" i="2"/>
  <c r="S146" i="2"/>
  <c r="T146" i="2"/>
  <c r="U146" i="2"/>
  <c r="V146" i="2"/>
  <c r="W146" i="2"/>
  <c r="X146" i="2"/>
  <c r="AV146" i="2" s="1"/>
  <c r="Y146" i="2"/>
  <c r="Z146" i="2"/>
  <c r="AA146" i="2"/>
  <c r="AB146" i="2"/>
  <c r="AZ146" i="2" s="1"/>
  <c r="AD146" i="2"/>
  <c r="AE146" i="2"/>
  <c r="BA146" i="2" s="1"/>
  <c r="AF146" i="2"/>
  <c r="J147" i="2"/>
  <c r="L147" i="2"/>
  <c r="M147" i="2"/>
  <c r="N147" i="2"/>
  <c r="O147" i="2"/>
  <c r="P147" i="2"/>
  <c r="Q147" i="2"/>
  <c r="R147" i="2"/>
  <c r="S147" i="2"/>
  <c r="T147" i="2"/>
  <c r="U147" i="2"/>
  <c r="V147" i="2"/>
  <c r="W147" i="2"/>
  <c r="X147" i="2"/>
  <c r="AV147" i="2" s="1"/>
  <c r="Y147" i="2"/>
  <c r="Z147" i="2"/>
  <c r="AA147" i="2"/>
  <c r="AB147" i="2"/>
  <c r="AZ147" i="2" s="1"/>
  <c r="AD147" i="2"/>
  <c r="AE147" i="2"/>
  <c r="BA147" i="2" s="1"/>
  <c r="AF147" i="2"/>
  <c r="J148" i="2"/>
  <c r="L148" i="2"/>
  <c r="M148" i="2"/>
  <c r="N148" i="2"/>
  <c r="O148" i="2"/>
  <c r="P148" i="2"/>
  <c r="Q148" i="2"/>
  <c r="R148" i="2"/>
  <c r="S148" i="2"/>
  <c r="T148" i="2"/>
  <c r="U148" i="2"/>
  <c r="V148" i="2"/>
  <c r="W148" i="2"/>
  <c r="X148" i="2"/>
  <c r="AV148" i="2" s="1"/>
  <c r="Y148" i="2"/>
  <c r="Z148" i="2"/>
  <c r="AA148" i="2"/>
  <c r="AB148" i="2"/>
  <c r="AZ148" i="2" s="1"/>
  <c r="AD148" i="2"/>
  <c r="AE148" i="2"/>
  <c r="BA148" i="2" s="1"/>
  <c r="AF148" i="2"/>
  <c r="J149" i="2"/>
  <c r="L149" i="2"/>
  <c r="M149" i="2"/>
  <c r="N149" i="2"/>
  <c r="O149" i="2"/>
  <c r="P149" i="2"/>
  <c r="Q149" i="2"/>
  <c r="R149" i="2"/>
  <c r="S149" i="2"/>
  <c r="T149" i="2"/>
  <c r="U149" i="2"/>
  <c r="V149" i="2"/>
  <c r="W149" i="2"/>
  <c r="X149" i="2"/>
  <c r="AV149" i="2" s="1"/>
  <c r="Y149" i="2"/>
  <c r="Z149" i="2"/>
  <c r="AA149" i="2"/>
  <c r="AB149" i="2"/>
  <c r="AZ149" i="2" s="1"/>
  <c r="AD149" i="2"/>
  <c r="AE149" i="2"/>
  <c r="BA149" i="2" s="1"/>
  <c r="AF149" i="2"/>
  <c r="J150" i="2"/>
  <c r="L150" i="2"/>
  <c r="M150" i="2"/>
  <c r="N150" i="2"/>
  <c r="O150" i="2"/>
  <c r="P150" i="2"/>
  <c r="Q150" i="2"/>
  <c r="R150" i="2"/>
  <c r="S150" i="2"/>
  <c r="T150" i="2"/>
  <c r="U150" i="2"/>
  <c r="V150" i="2"/>
  <c r="W150" i="2"/>
  <c r="X150" i="2"/>
  <c r="AV150" i="2" s="1"/>
  <c r="Y150" i="2"/>
  <c r="Z150" i="2"/>
  <c r="AA150" i="2"/>
  <c r="AB150" i="2"/>
  <c r="AZ150" i="2" s="1"/>
  <c r="AD150" i="2"/>
  <c r="AE150" i="2"/>
  <c r="BA150" i="2" s="1"/>
  <c r="AF150" i="2"/>
  <c r="J151" i="2"/>
  <c r="L151" i="2"/>
  <c r="M151" i="2"/>
  <c r="N151" i="2"/>
  <c r="O151" i="2"/>
  <c r="P151" i="2"/>
  <c r="Q151" i="2"/>
  <c r="R151" i="2"/>
  <c r="S151" i="2"/>
  <c r="T151" i="2"/>
  <c r="U151" i="2"/>
  <c r="V151" i="2"/>
  <c r="W151" i="2"/>
  <c r="X151" i="2"/>
  <c r="AV151" i="2" s="1"/>
  <c r="Y151" i="2"/>
  <c r="Z151" i="2"/>
  <c r="AA151" i="2"/>
  <c r="AB151" i="2"/>
  <c r="AZ151" i="2" s="1"/>
  <c r="AD151" i="2"/>
  <c r="AE151" i="2"/>
  <c r="BA151" i="2" s="1"/>
  <c r="AF151" i="2"/>
  <c r="J152" i="2"/>
  <c r="L152" i="2"/>
  <c r="M152" i="2"/>
  <c r="N152" i="2"/>
  <c r="O152" i="2"/>
  <c r="P152" i="2"/>
  <c r="Q152" i="2"/>
  <c r="R152" i="2"/>
  <c r="S152" i="2"/>
  <c r="T152" i="2"/>
  <c r="U152" i="2"/>
  <c r="V152" i="2"/>
  <c r="W152" i="2"/>
  <c r="X152" i="2"/>
  <c r="AV152" i="2" s="1"/>
  <c r="Y152" i="2"/>
  <c r="Z152" i="2"/>
  <c r="AA152" i="2"/>
  <c r="AB152" i="2"/>
  <c r="AZ152" i="2" s="1"/>
  <c r="AD152" i="2"/>
  <c r="AE152" i="2"/>
  <c r="BA152" i="2" s="1"/>
  <c r="AF152" i="2"/>
  <c r="J153" i="2"/>
  <c r="L153" i="2"/>
  <c r="M153" i="2"/>
  <c r="N153" i="2"/>
  <c r="O153" i="2"/>
  <c r="P153" i="2"/>
  <c r="Q153" i="2"/>
  <c r="R153" i="2"/>
  <c r="S153" i="2"/>
  <c r="T153" i="2"/>
  <c r="U153" i="2"/>
  <c r="V153" i="2"/>
  <c r="W153" i="2"/>
  <c r="X153" i="2"/>
  <c r="AV153" i="2" s="1"/>
  <c r="Y153" i="2"/>
  <c r="Z153" i="2"/>
  <c r="AA153" i="2"/>
  <c r="AB153" i="2"/>
  <c r="AZ153" i="2" s="1"/>
  <c r="AD153" i="2"/>
  <c r="AE153" i="2"/>
  <c r="BA153" i="2" s="1"/>
  <c r="AF153" i="2"/>
  <c r="J154" i="2"/>
  <c r="L154" i="2"/>
  <c r="M154" i="2"/>
  <c r="N154" i="2"/>
  <c r="O154" i="2"/>
  <c r="P154" i="2"/>
  <c r="Q154" i="2"/>
  <c r="R154" i="2"/>
  <c r="S154" i="2"/>
  <c r="T154" i="2"/>
  <c r="U154" i="2"/>
  <c r="V154" i="2"/>
  <c r="W154" i="2"/>
  <c r="X154" i="2"/>
  <c r="AV154" i="2" s="1"/>
  <c r="Y154" i="2"/>
  <c r="Z154" i="2"/>
  <c r="AA154" i="2"/>
  <c r="AB154" i="2"/>
  <c r="AZ154" i="2" s="1"/>
  <c r="AD154" i="2"/>
  <c r="AE154" i="2"/>
  <c r="BA154" i="2" s="1"/>
  <c r="AF154" i="2"/>
  <c r="J155" i="2"/>
  <c r="L155" i="2"/>
  <c r="M155" i="2"/>
  <c r="N155" i="2"/>
  <c r="O155" i="2"/>
  <c r="P155" i="2"/>
  <c r="Q155" i="2"/>
  <c r="R155" i="2"/>
  <c r="S155" i="2"/>
  <c r="T155" i="2"/>
  <c r="U155" i="2"/>
  <c r="V155" i="2"/>
  <c r="W155" i="2"/>
  <c r="X155" i="2"/>
  <c r="AV155" i="2" s="1"/>
  <c r="Y155" i="2"/>
  <c r="Z155" i="2"/>
  <c r="AA155" i="2"/>
  <c r="AB155" i="2"/>
  <c r="AZ155" i="2" s="1"/>
  <c r="AD155" i="2"/>
  <c r="AE155" i="2"/>
  <c r="BA155" i="2" s="1"/>
  <c r="AF155" i="2"/>
  <c r="J156" i="2"/>
  <c r="L156" i="2"/>
  <c r="M156" i="2"/>
  <c r="N156" i="2"/>
  <c r="O156" i="2"/>
  <c r="P156" i="2"/>
  <c r="Q156" i="2"/>
  <c r="R156" i="2"/>
  <c r="S156" i="2"/>
  <c r="T156" i="2"/>
  <c r="U156" i="2"/>
  <c r="V156" i="2"/>
  <c r="W156" i="2"/>
  <c r="X156" i="2"/>
  <c r="AV156" i="2" s="1"/>
  <c r="Y156" i="2"/>
  <c r="Z156" i="2"/>
  <c r="AA156" i="2"/>
  <c r="AB156" i="2"/>
  <c r="AZ156" i="2" s="1"/>
  <c r="AD156" i="2"/>
  <c r="AE156" i="2"/>
  <c r="BA156" i="2" s="1"/>
  <c r="AF156" i="2"/>
  <c r="J157" i="2"/>
  <c r="L157" i="2"/>
  <c r="M157" i="2"/>
  <c r="N157" i="2"/>
  <c r="O157" i="2"/>
  <c r="P157" i="2"/>
  <c r="Q157" i="2"/>
  <c r="R157" i="2"/>
  <c r="S157" i="2"/>
  <c r="T157" i="2"/>
  <c r="U157" i="2"/>
  <c r="V157" i="2"/>
  <c r="W157" i="2"/>
  <c r="X157" i="2"/>
  <c r="AV157" i="2" s="1"/>
  <c r="Y157" i="2"/>
  <c r="Z157" i="2"/>
  <c r="AA157" i="2"/>
  <c r="AB157" i="2"/>
  <c r="AZ157" i="2" s="1"/>
  <c r="AD157" i="2"/>
  <c r="AE157" i="2"/>
  <c r="BA157" i="2" s="1"/>
  <c r="AF157" i="2"/>
  <c r="J158" i="2"/>
  <c r="L158" i="2"/>
  <c r="M158" i="2"/>
  <c r="N158" i="2"/>
  <c r="O158" i="2"/>
  <c r="P158" i="2"/>
  <c r="Q158" i="2"/>
  <c r="R158" i="2"/>
  <c r="S158" i="2"/>
  <c r="T158" i="2"/>
  <c r="U158" i="2"/>
  <c r="V158" i="2"/>
  <c r="W158" i="2"/>
  <c r="X158" i="2"/>
  <c r="AV158" i="2" s="1"/>
  <c r="Y158" i="2"/>
  <c r="Z158" i="2"/>
  <c r="AA158" i="2"/>
  <c r="AB158" i="2"/>
  <c r="AZ158" i="2" s="1"/>
  <c r="AD158" i="2"/>
  <c r="AE158" i="2"/>
  <c r="BA158" i="2" s="1"/>
  <c r="AF158" i="2"/>
  <c r="J159" i="2"/>
  <c r="L159" i="2"/>
  <c r="M159" i="2"/>
  <c r="N159" i="2"/>
  <c r="O159" i="2"/>
  <c r="P159" i="2"/>
  <c r="Q159" i="2"/>
  <c r="R159" i="2"/>
  <c r="S159" i="2"/>
  <c r="T159" i="2"/>
  <c r="U159" i="2"/>
  <c r="V159" i="2"/>
  <c r="W159" i="2"/>
  <c r="X159" i="2"/>
  <c r="AV159" i="2" s="1"/>
  <c r="Y159" i="2"/>
  <c r="Z159" i="2"/>
  <c r="AA159" i="2"/>
  <c r="AB159" i="2"/>
  <c r="AZ159" i="2" s="1"/>
  <c r="AD159" i="2"/>
  <c r="AE159" i="2"/>
  <c r="BA159" i="2" s="1"/>
  <c r="AF159" i="2"/>
  <c r="J160" i="2"/>
  <c r="L160" i="2"/>
  <c r="M160" i="2"/>
  <c r="N160" i="2"/>
  <c r="O160" i="2"/>
  <c r="P160" i="2"/>
  <c r="Q160" i="2"/>
  <c r="R160" i="2"/>
  <c r="S160" i="2"/>
  <c r="T160" i="2"/>
  <c r="U160" i="2"/>
  <c r="V160" i="2"/>
  <c r="W160" i="2"/>
  <c r="X160" i="2"/>
  <c r="AV160" i="2" s="1"/>
  <c r="Y160" i="2"/>
  <c r="Z160" i="2"/>
  <c r="AA160" i="2"/>
  <c r="AB160" i="2"/>
  <c r="AZ160" i="2" s="1"/>
  <c r="AD160" i="2"/>
  <c r="AE160" i="2"/>
  <c r="BA160" i="2" s="1"/>
  <c r="AF160" i="2"/>
  <c r="J161" i="2"/>
  <c r="L161" i="2"/>
  <c r="M161" i="2"/>
  <c r="N161" i="2"/>
  <c r="O161" i="2"/>
  <c r="P161" i="2"/>
  <c r="Q161" i="2"/>
  <c r="R161" i="2"/>
  <c r="S161" i="2"/>
  <c r="T161" i="2"/>
  <c r="U161" i="2"/>
  <c r="V161" i="2"/>
  <c r="W161" i="2"/>
  <c r="X161" i="2"/>
  <c r="AV161" i="2" s="1"/>
  <c r="Y161" i="2"/>
  <c r="Z161" i="2"/>
  <c r="AA161" i="2"/>
  <c r="AB161" i="2"/>
  <c r="AZ161" i="2" s="1"/>
  <c r="AC161" i="2"/>
  <c r="AD161" i="2"/>
  <c r="AE161" i="2"/>
  <c r="BA161" i="2" s="1"/>
  <c r="AF161" i="2"/>
  <c r="J162" i="2"/>
  <c r="L162" i="2"/>
  <c r="M162" i="2"/>
  <c r="N162" i="2"/>
  <c r="O162" i="2"/>
  <c r="P162" i="2"/>
  <c r="Q162" i="2"/>
  <c r="R162" i="2"/>
  <c r="S162" i="2"/>
  <c r="T162" i="2"/>
  <c r="U162" i="2"/>
  <c r="V162" i="2"/>
  <c r="W162" i="2"/>
  <c r="X162" i="2"/>
  <c r="AV162" i="2" s="1"/>
  <c r="Y162" i="2"/>
  <c r="Z162" i="2"/>
  <c r="AA162" i="2"/>
  <c r="AB162" i="2"/>
  <c r="AZ162" i="2" s="1"/>
  <c r="AD162" i="2"/>
  <c r="AE162" i="2"/>
  <c r="BA162" i="2" s="1"/>
  <c r="AF162" i="2"/>
  <c r="J163" i="2"/>
  <c r="L163" i="2"/>
  <c r="M163" i="2"/>
  <c r="N163" i="2"/>
  <c r="O163" i="2"/>
  <c r="P163" i="2"/>
  <c r="Q163" i="2"/>
  <c r="R163" i="2"/>
  <c r="S163" i="2"/>
  <c r="T163" i="2"/>
  <c r="U163" i="2"/>
  <c r="V163" i="2"/>
  <c r="W163" i="2"/>
  <c r="X163" i="2"/>
  <c r="AV163" i="2" s="1"/>
  <c r="Y163" i="2"/>
  <c r="Z163" i="2"/>
  <c r="AA163" i="2"/>
  <c r="AB163" i="2"/>
  <c r="AZ163" i="2" s="1"/>
  <c r="AD163" i="2"/>
  <c r="AE163" i="2"/>
  <c r="BA163" i="2" s="1"/>
  <c r="AF163" i="2"/>
  <c r="J164" i="2"/>
  <c r="L164" i="2"/>
  <c r="M164" i="2"/>
  <c r="N164" i="2"/>
  <c r="O164" i="2"/>
  <c r="P164" i="2"/>
  <c r="Q164" i="2"/>
  <c r="R164" i="2"/>
  <c r="S164" i="2"/>
  <c r="T164" i="2"/>
  <c r="U164" i="2"/>
  <c r="V164" i="2"/>
  <c r="W164" i="2"/>
  <c r="X164" i="2"/>
  <c r="AV164" i="2" s="1"/>
  <c r="Y164" i="2"/>
  <c r="Z164" i="2"/>
  <c r="AA164" i="2"/>
  <c r="AB164" i="2"/>
  <c r="AZ164" i="2" s="1"/>
  <c r="AD164" i="2"/>
  <c r="AE164" i="2"/>
  <c r="BA164" i="2" s="1"/>
  <c r="AF164" i="2"/>
  <c r="J165" i="2"/>
  <c r="L165" i="2"/>
  <c r="M165" i="2"/>
  <c r="N165" i="2"/>
  <c r="O165" i="2"/>
  <c r="P165" i="2"/>
  <c r="Q165" i="2"/>
  <c r="R165" i="2"/>
  <c r="S165" i="2"/>
  <c r="T165" i="2"/>
  <c r="U165" i="2"/>
  <c r="V165" i="2"/>
  <c r="W165" i="2"/>
  <c r="X165" i="2"/>
  <c r="AV165" i="2" s="1"/>
  <c r="Y165" i="2"/>
  <c r="Z165" i="2"/>
  <c r="AA165" i="2"/>
  <c r="AB165" i="2"/>
  <c r="AZ165" i="2" s="1"/>
  <c r="AD165" i="2"/>
  <c r="AE165" i="2"/>
  <c r="BA165" i="2" s="1"/>
  <c r="AF165" i="2"/>
  <c r="J166" i="2"/>
  <c r="L166" i="2"/>
  <c r="M166" i="2"/>
  <c r="N166" i="2"/>
  <c r="O166" i="2"/>
  <c r="P166" i="2"/>
  <c r="Q166" i="2"/>
  <c r="R166" i="2"/>
  <c r="S166" i="2"/>
  <c r="T166" i="2"/>
  <c r="U166" i="2"/>
  <c r="V166" i="2"/>
  <c r="W166" i="2"/>
  <c r="X166" i="2"/>
  <c r="AV166" i="2" s="1"/>
  <c r="Y166" i="2"/>
  <c r="Z166" i="2"/>
  <c r="AA166" i="2"/>
  <c r="AB166" i="2"/>
  <c r="AZ166" i="2" s="1"/>
  <c r="AD166" i="2"/>
  <c r="AE166" i="2"/>
  <c r="BA166" i="2" s="1"/>
  <c r="AF166" i="2"/>
  <c r="J167" i="2"/>
  <c r="L167" i="2"/>
  <c r="M167" i="2"/>
  <c r="N167" i="2"/>
  <c r="O167" i="2"/>
  <c r="P167" i="2"/>
  <c r="Q167" i="2"/>
  <c r="R167" i="2"/>
  <c r="S167" i="2"/>
  <c r="T167" i="2"/>
  <c r="U167" i="2"/>
  <c r="V167" i="2"/>
  <c r="W167" i="2"/>
  <c r="X167" i="2"/>
  <c r="AV167" i="2" s="1"/>
  <c r="Y167" i="2"/>
  <c r="Z167" i="2"/>
  <c r="AA167" i="2"/>
  <c r="AB167" i="2"/>
  <c r="AZ167" i="2" s="1"/>
  <c r="AD167" i="2"/>
  <c r="AE167" i="2"/>
  <c r="BA167" i="2" s="1"/>
  <c r="AF167" i="2"/>
  <c r="J168" i="2"/>
  <c r="L168" i="2"/>
  <c r="M168" i="2"/>
  <c r="N168" i="2"/>
  <c r="O168" i="2"/>
  <c r="P168" i="2"/>
  <c r="Q168" i="2"/>
  <c r="R168" i="2"/>
  <c r="S168" i="2"/>
  <c r="T168" i="2"/>
  <c r="U168" i="2"/>
  <c r="V168" i="2"/>
  <c r="W168" i="2"/>
  <c r="X168" i="2"/>
  <c r="AV168" i="2" s="1"/>
  <c r="Y168" i="2"/>
  <c r="Z168" i="2"/>
  <c r="AA168" i="2"/>
  <c r="AB168" i="2"/>
  <c r="AZ168" i="2" s="1"/>
  <c r="AD168" i="2"/>
  <c r="AE168" i="2"/>
  <c r="BA168" i="2" s="1"/>
  <c r="AF168" i="2"/>
  <c r="J169" i="2"/>
  <c r="L169" i="2"/>
  <c r="M169" i="2"/>
  <c r="N169" i="2"/>
  <c r="O169" i="2"/>
  <c r="P169" i="2"/>
  <c r="Q169" i="2"/>
  <c r="R169" i="2"/>
  <c r="S169" i="2"/>
  <c r="T169" i="2"/>
  <c r="U169" i="2"/>
  <c r="V169" i="2"/>
  <c r="W169" i="2"/>
  <c r="X169" i="2"/>
  <c r="AV169" i="2" s="1"/>
  <c r="Y169" i="2"/>
  <c r="Z169" i="2"/>
  <c r="AA169" i="2"/>
  <c r="AB169" i="2"/>
  <c r="AZ169" i="2" s="1"/>
  <c r="AD169" i="2"/>
  <c r="AE169" i="2"/>
  <c r="BA169" i="2" s="1"/>
  <c r="AF169" i="2"/>
  <c r="J170" i="2"/>
  <c r="L170" i="2"/>
  <c r="M170" i="2"/>
  <c r="N170" i="2"/>
  <c r="O170" i="2"/>
  <c r="P170" i="2"/>
  <c r="Q170" i="2"/>
  <c r="R170" i="2"/>
  <c r="S170" i="2"/>
  <c r="T170" i="2"/>
  <c r="U170" i="2"/>
  <c r="V170" i="2"/>
  <c r="W170" i="2"/>
  <c r="X170" i="2"/>
  <c r="AV170" i="2" s="1"/>
  <c r="Y170" i="2"/>
  <c r="Z170" i="2"/>
  <c r="AA170" i="2"/>
  <c r="AB170" i="2"/>
  <c r="AZ170" i="2" s="1"/>
  <c r="AD170" i="2"/>
  <c r="AE170" i="2"/>
  <c r="BA170" i="2" s="1"/>
  <c r="AF170" i="2"/>
  <c r="J171" i="2"/>
  <c r="L171" i="2"/>
  <c r="M171" i="2"/>
  <c r="N171" i="2"/>
  <c r="O171" i="2"/>
  <c r="P171" i="2"/>
  <c r="Q171" i="2"/>
  <c r="R171" i="2"/>
  <c r="S171" i="2"/>
  <c r="T171" i="2"/>
  <c r="U171" i="2"/>
  <c r="V171" i="2"/>
  <c r="W171" i="2"/>
  <c r="X171" i="2"/>
  <c r="AV171" i="2" s="1"/>
  <c r="Y171" i="2"/>
  <c r="Z171" i="2"/>
  <c r="AA171" i="2"/>
  <c r="AB171" i="2"/>
  <c r="AZ171" i="2" s="1"/>
  <c r="AD171" i="2"/>
  <c r="AE171" i="2"/>
  <c r="BA171" i="2" s="1"/>
  <c r="AF171" i="2"/>
  <c r="J172" i="2"/>
  <c r="L172" i="2"/>
  <c r="M172" i="2"/>
  <c r="N172" i="2"/>
  <c r="O172" i="2"/>
  <c r="P172" i="2"/>
  <c r="Q172" i="2"/>
  <c r="R172" i="2"/>
  <c r="S172" i="2"/>
  <c r="T172" i="2"/>
  <c r="U172" i="2"/>
  <c r="V172" i="2"/>
  <c r="W172" i="2"/>
  <c r="X172" i="2"/>
  <c r="AV172" i="2" s="1"/>
  <c r="Y172" i="2"/>
  <c r="Z172" i="2"/>
  <c r="AA172" i="2"/>
  <c r="AB172" i="2"/>
  <c r="AZ172" i="2" s="1"/>
  <c r="AD172" i="2"/>
  <c r="AE172" i="2"/>
  <c r="BA172" i="2" s="1"/>
  <c r="AF172" i="2"/>
  <c r="J173" i="2"/>
  <c r="L173" i="2"/>
  <c r="M173" i="2"/>
  <c r="N173" i="2"/>
  <c r="O173" i="2"/>
  <c r="P173" i="2"/>
  <c r="Q173" i="2"/>
  <c r="R173" i="2"/>
  <c r="S173" i="2"/>
  <c r="T173" i="2"/>
  <c r="U173" i="2"/>
  <c r="V173" i="2"/>
  <c r="W173" i="2"/>
  <c r="X173" i="2"/>
  <c r="AV173" i="2" s="1"/>
  <c r="Y173" i="2"/>
  <c r="Z173" i="2"/>
  <c r="AA173" i="2"/>
  <c r="AB173" i="2"/>
  <c r="AZ173" i="2" s="1"/>
  <c r="AD173" i="2"/>
  <c r="AE173" i="2"/>
  <c r="BA173" i="2" s="1"/>
  <c r="AF173" i="2"/>
  <c r="J174" i="2"/>
  <c r="L174" i="2"/>
  <c r="M174" i="2"/>
  <c r="N174" i="2"/>
  <c r="O174" i="2"/>
  <c r="P174" i="2"/>
  <c r="Q174" i="2"/>
  <c r="R174" i="2"/>
  <c r="S174" i="2"/>
  <c r="T174" i="2"/>
  <c r="U174" i="2"/>
  <c r="V174" i="2"/>
  <c r="W174" i="2"/>
  <c r="X174" i="2"/>
  <c r="AV174" i="2" s="1"/>
  <c r="Y174" i="2"/>
  <c r="Z174" i="2"/>
  <c r="AA174" i="2"/>
  <c r="AB174" i="2"/>
  <c r="AZ174" i="2" s="1"/>
  <c r="AD174" i="2"/>
  <c r="AE174" i="2"/>
  <c r="BA174" i="2" s="1"/>
  <c r="AF174" i="2"/>
  <c r="J175" i="2"/>
  <c r="L175" i="2"/>
  <c r="M175" i="2"/>
  <c r="N175" i="2"/>
  <c r="O175" i="2"/>
  <c r="P175" i="2"/>
  <c r="Q175" i="2"/>
  <c r="R175" i="2"/>
  <c r="S175" i="2"/>
  <c r="T175" i="2"/>
  <c r="U175" i="2"/>
  <c r="V175" i="2"/>
  <c r="W175" i="2"/>
  <c r="X175" i="2"/>
  <c r="AV175" i="2" s="1"/>
  <c r="Y175" i="2"/>
  <c r="Z175" i="2"/>
  <c r="AA175" i="2"/>
  <c r="AB175" i="2"/>
  <c r="AZ175" i="2" s="1"/>
  <c r="AD175" i="2"/>
  <c r="AE175" i="2"/>
  <c r="BA175" i="2" s="1"/>
  <c r="AF175" i="2"/>
  <c r="J176" i="2"/>
  <c r="L176" i="2"/>
  <c r="M176" i="2"/>
  <c r="N176" i="2"/>
  <c r="O176" i="2"/>
  <c r="P176" i="2"/>
  <c r="Q176" i="2"/>
  <c r="R176" i="2"/>
  <c r="S176" i="2"/>
  <c r="T176" i="2"/>
  <c r="U176" i="2"/>
  <c r="V176" i="2"/>
  <c r="W176" i="2"/>
  <c r="X176" i="2"/>
  <c r="AV176" i="2" s="1"/>
  <c r="Y176" i="2"/>
  <c r="Z176" i="2"/>
  <c r="AA176" i="2"/>
  <c r="AB176" i="2"/>
  <c r="AZ176" i="2" s="1"/>
  <c r="AD176" i="2"/>
  <c r="AE176" i="2"/>
  <c r="BA176" i="2" s="1"/>
  <c r="AF176" i="2"/>
  <c r="J177" i="2"/>
  <c r="L177" i="2"/>
  <c r="M177" i="2"/>
  <c r="N177" i="2"/>
  <c r="O177" i="2"/>
  <c r="P177" i="2"/>
  <c r="Q177" i="2"/>
  <c r="R177" i="2"/>
  <c r="S177" i="2"/>
  <c r="T177" i="2"/>
  <c r="U177" i="2"/>
  <c r="V177" i="2"/>
  <c r="W177" i="2"/>
  <c r="X177" i="2"/>
  <c r="AV177" i="2" s="1"/>
  <c r="Y177" i="2"/>
  <c r="Z177" i="2"/>
  <c r="AA177" i="2"/>
  <c r="AB177" i="2"/>
  <c r="AZ177" i="2" s="1"/>
  <c r="AD177" i="2"/>
  <c r="AE177" i="2"/>
  <c r="BA177" i="2" s="1"/>
  <c r="AF177" i="2"/>
  <c r="J178" i="2"/>
  <c r="L178" i="2"/>
  <c r="M178" i="2"/>
  <c r="N178" i="2"/>
  <c r="O178" i="2"/>
  <c r="P178" i="2"/>
  <c r="Q178" i="2"/>
  <c r="R178" i="2"/>
  <c r="S178" i="2"/>
  <c r="T178" i="2"/>
  <c r="U178" i="2"/>
  <c r="V178" i="2"/>
  <c r="W178" i="2"/>
  <c r="X178" i="2"/>
  <c r="AV178" i="2" s="1"/>
  <c r="Y178" i="2"/>
  <c r="Z178" i="2"/>
  <c r="AA178" i="2"/>
  <c r="AB178" i="2"/>
  <c r="AZ178" i="2" s="1"/>
  <c r="AD178" i="2"/>
  <c r="AE178" i="2"/>
  <c r="BA178" i="2" s="1"/>
  <c r="AF178" i="2"/>
  <c r="J179" i="2"/>
  <c r="L179" i="2"/>
  <c r="M179" i="2"/>
  <c r="N179" i="2"/>
  <c r="O179" i="2"/>
  <c r="P179" i="2"/>
  <c r="Q179" i="2"/>
  <c r="R179" i="2"/>
  <c r="S179" i="2"/>
  <c r="T179" i="2"/>
  <c r="U179" i="2"/>
  <c r="V179" i="2"/>
  <c r="W179" i="2"/>
  <c r="X179" i="2"/>
  <c r="AV179" i="2" s="1"/>
  <c r="Y179" i="2"/>
  <c r="Z179" i="2"/>
  <c r="AA179" i="2"/>
  <c r="AB179" i="2"/>
  <c r="AZ179" i="2" s="1"/>
  <c r="AD179" i="2"/>
  <c r="AE179" i="2"/>
  <c r="BA179" i="2" s="1"/>
  <c r="AF179" i="2"/>
  <c r="J180" i="2"/>
  <c r="L180" i="2"/>
  <c r="M180" i="2"/>
  <c r="N180" i="2"/>
  <c r="O180" i="2"/>
  <c r="P180" i="2"/>
  <c r="Q180" i="2"/>
  <c r="R180" i="2"/>
  <c r="S180" i="2"/>
  <c r="T180" i="2"/>
  <c r="U180" i="2"/>
  <c r="V180" i="2"/>
  <c r="W180" i="2"/>
  <c r="X180" i="2"/>
  <c r="AV180" i="2" s="1"/>
  <c r="Y180" i="2"/>
  <c r="Z180" i="2"/>
  <c r="AA180" i="2"/>
  <c r="AB180" i="2"/>
  <c r="AZ180" i="2" s="1"/>
  <c r="AD180" i="2"/>
  <c r="AE180" i="2"/>
  <c r="BA180" i="2" s="1"/>
  <c r="AF180" i="2"/>
  <c r="J181" i="2"/>
  <c r="L181" i="2"/>
  <c r="M181" i="2"/>
  <c r="N181" i="2"/>
  <c r="O181" i="2"/>
  <c r="P181" i="2"/>
  <c r="Q181" i="2"/>
  <c r="R181" i="2"/>
  <c r="S181" i="2"/>
  <c r="T181" i="2"/>
  <c r="U181" i="2"/>
  <c r="V181" i="2"/>
  <c r="W181" i="2"/>
  <c r="X181" i="2"/>
  <c r="AV181" i="2" s="1"/>
  <c r="Y181" i="2"/>
  <c r="Z181" i="2"/>
  <c r="AA181" i="2"/>
  <c r="AB181" i="2"/>
  <c r="AZ181" i="2" s="1"/>
  <c r="AD181" i="2"/>
  <c r="AE181" i="2"/>
  <c r="BA181" i="2" s="1"/>
  <c r="AF181" i="2"/>
  <c r="J182" i="2"/>
  <c r="L182" i="2"/>
  <c r="M182" i="2"/>
  <c r="N182" i="2"/>
  <c r="O182" i="2"/>
  <c r="P182" i="2"/>
  <c r="Q182" i="2"/>
  <c r="R182" i="2"/>
  <c r="S182" i="2"/>
  <c r="T182" i="2"/>
  <c r="U182" i="2"/>
  <c r="V182" i="2"/>
  <c r="W182" i="2"/>
  <c r="X182" i="2"/>
  <c r="AV182" i="2" s="1"/>
  <c r="Y182" i="2"/>
  <c r="Z182" i="2"/>
  <c r="AA182" i="2"/>
  <c r="AB182" i="2"/>
  <c r="AZ182" i="2" s="1"/>
  <c r="AD182" i="2"/>
  <c r="AE182" i="2"/>
  <c r="BA182" i="2" s="1"/>
  <c r="AF182" i="2"/>
  <c r="J183" i="2"/>
  <c r="L183" i="2"/>
  <c r="M183" i="2"/>
  <c r="N183" i="2"/>
  <c r="O183" i="2"/>
  <c r="P183" i="2"/>
  <c r="Q183" i="2"/>
  <c r="R183" i="2"/>
  <c r="S183" i="2"/>
  <c r="T183" i="2"/>
  <c r="U183" i="2"/>
  <c r="V183" i="2"/>
  <c r="W183" i="2"/>
  <c r="X183" i="2"/>
  <c r="AV183" i="2" s="1"/>
  <c r="Y183" i="2"/>
  <c r="Z183" i="2"/>
  <c r="AA183" i="2"/>
  <c r="AB183" i="2"/>
  <c r="AZ183" i="2" s="1"/>
  <c r="AD183" i="2"/>
  <c r="AE183" i="2"/>
  <c r="BA183" i="2" s="1"/>
  <c r="AF183" i="2"/>
  <c r="J184" i="2"/>
  <c r="L184" i="2"/>
  <c r="M184" i="2"/>
  <c r="N184" i="2"/>
  <c r="O184" i="2"/>
  <c r="P184" i="2"/>
  <c r="Q184" i="2"/>
  <c r="R184" i="2"/>
  <c r="S184" i="2"/>
  <c r="T184" i="2"/>
  <c r="U184" i="2"/>
  <c r="V184" i="2"/>
  <c r="W184" i="2"/>
  <c r="X184" i="2"/>
  <c r="AV184" i="2" s="1"/>
  <c r="Y184" i="2"/>
  <c r="Z184" i="2"/>
  <c r="AA184" i="2"/>
  <c r="AB184" i="2"/>
  <c r="AZ184" i="2" s="1"/>
  <c r="AD184" i="2"/>
  <c r="AE184" i="2"/>
  <c r="BA184" i="2" s="1"/>
  <c r="AF184" i="2"/>
  <c r="J185" i="2"/>
  <c r="L185" i="2"/>
  <c r="M185" i="2"/>
  <c r="N185" i="2"/>
  <c r="O185" i="2"/>
  <c r="P185" i="2"/>
  <c r="Q185" i="2"/>
  <c r="R185" i="2"/>
  <c r="S185" i="2"/>
  <c r="T185" i="2"/>
  <c r="U185" i="2"/>
  <c r="V185" i="2"/>
  <c r="W185" i="2"/>
  <c r="X185" i="2"/>
  <c r="AV185" i="2" s="1"/>
  <c r="Y185" i="2"/>
  <c r="Z185" i="2"/>
  <c r="AA185" i="2"/>
  <c r="AB185" i="2"/>
  <c r="AZ185" i="2" s="1"/>
  <c r="AD185" i="2"/>
  <c r="AE185" i="2"/>
  <c r="BA185" i="2" s="1"/>
  <c r="AF185" i="2"/>
  <c r="J186" i="2"/>
  <c r="L186" i="2"/>
  <c r="M186" i="2"/>
  <c r="N186" i="2"/>
  <c r="O186" i="2"/>
  <c r="P186" i="2"/>
  <c r="Q186" i="2"/>
  <c r="R186" i="2"/>
  <c r="S186" i="2"/>
  <c r="T186" i="2"/>
  <c r="U186" i="2"/>
  <c r="V186" i="2"/>
  <c r="W186" i="2"/>
  <c r="X186" i="2"/>
  <c r="AV186" i="2" s="1"/>
  <c r="Y186" i="2"/>
  <c r="Z186" i="2"/>
  <c r="AA186" i="2"/>
  <c r="AB186" i="2"/>
  <c r="AZ186" i="2" s="1"/>
  <c r="AD186" i="2"/>
  <c r="AE186" i="2"/>
  <c r="BA186" i="2" s="1"/>
  <c r="AF186" i="2"/>
  <c r="J187" i="2"/>
  <c r="L187" i="2"/>
  <c r="M187" i="2"/>
  <c r="N187" i="2"/>
  <c r="O187" i="2"/>
  <c r="P187" i="2"/>
  <c r="Q187" i="2"/>
  <c r="R187" i="2"/>
  <c r="S187" i="2"/>
  <c r="T187" i="2"/>
  <c r="U187" i="2"/>
  <c r="V187" i="2"/>
  <c r="W187" i="2"/>
  <c r="X187" i="2"/>
  <c r="AV187" i="2" s="1"/>
  <c r="Y187" i="2"/>
  <c r="Z187" i="2"/>
  <c r="AA187" i="2"/>
  <c r="AB187" i="2"/>
  <c r="AZ187" i="2" s="1"/>
  <c r="AD187" i="2"/>
  <c r="AE187" i="2"/>
  <c r="BA187" i="2" s="1"/>
  <c r="AF187" i="2"/>
  <c r="J188" i="2"/>
  <c r="L188" i="2"/>
  <c r="M188" i="2"/>
  <c r="N188" i="2"/>
  <c r="O188" i="2"/>
  <c r="P188" i="2"/>
  <c r="Q188" i="2"/>
  <c r="R188" i="2"/>
  <c r="S188" i="2"/>
  <c r="T188" i="2"/>
  <c r="U188" i="2"/>
  <c r="V188" i="2"/>
  <c r="W188" i="2"/>
  <c r="X188" i="2"/>
  <c r="AV188" i="2" s="1"/>
  <c r="Y188" i="2"/>
  <c r="Z188" i="2"/>
  <c r="AA188" i="2"/>
  <c r="AB188" i="2"/>
  <c r="AZ188" i="2" s="1"/>
  <c r="AC188" i="2"/>
  <c r="AD188" i="2"/>
  <c r="AE188" i="2"/>
  <c r="BA188" i="2" s="1"/>
  <c r="AF188" i="2"/>
  <c r="J189" i="2"/>
  <c r="L189" i="2"/>
  <c r="M189" i="2"/>
  <c r="N189" i="2"/>
  <c r="O189" i="2"/>
  <c r="P189" i="2"/>
  <c r="Q189" i="2"/>
  <c r="R189" i="2"/>
  <c r="S189" i="2"/>
  <c r="T189" i="2"/>
  <c r="U189" i="2"/>
  <c r="V189" i="2"/>
  <c r="W189" i="2"/>
  <c r="X189" i="2"/>
  <c r="AV189" i="2" s="1"/>
  <c r="Y189" i="2"/>
  <c r="Z189" i="2"/>
  <c r="AA189" i="2"/>
  <c r="AB189" i="2"/>
  <c r="AZ189" i="2" s="1"/>
  <c r="AD189" i="2"/>
  <c r="AE189" i="2"/>
  <c r="BA189" i="2" s="1"/>
  <c r="AF189" i="2"/>
  <c r="J190" i="2"/>
  <c r="L190" i="2"/>
  <c r="M190" i="2"/>
  <c r="N190" i="2"/>
  <c r="O190" i="2"/>
  <c r="P190" i="2"/>
  <c r="Q190" i="2"/>
  <c r="R190" i="2"/>
  <c r="S190" i="2"/>
  <c r="T190" i="2"/>
  <c r="U190" i="2"/>
  <c r="V190" i="2"/>
  <c r="W190" i="2"/>
  <c r="X190" i="2"/>
  <c r="AV190" i="2" s="1"/>
  <c r="Y190" i="2"/>
  <c r="Z190" i="2"/>
  <c r="AA190" i="2"/>
  <c r="AB190" i="2"/>
  <c r="AZ190" i="2" s="1"/>
  <c r="AC190" i="2"/>
  <c r="AE190" i="2"/>
  <c r="BA190" i="2" s="1"/>
  <c r="AF190" i="2"/>
  <c r="J191" i="2"/>
  <c r="L191" i="2"/>
  <c r="M191" i="2"/>
  <c r="N191" i="2"/>
  <c r="O191" i="2"/>
  <c r="P191" i="2"/>
  <c r="Q191" i="2"/>
  <c r="R191" i="2"/>
  <c r="S191" i="2"/>
  <c r="T191" i="2"/>
  <c r="U191" i="2"/>
  <c r="V191" i="2"/>
  <c r="W191" i="2"/>
  <c r="X191" i="2"/>
  <c r="AV191" i="2" s="1"/>
  <c r="Y191" i="2"/>
  <c r="Z191" i="2"/>
  <c r="AA191" i="2"/>
  <c r="AB191" i="2"/>
  <c r="AZ191" i="2" s="1"/>
  <c r="AD191" i="2"/>
  <c r="AE191" i="2"/>
  <c r="BA191" i="2" s="1"/>
  <c r="AF191" i="2"/>
  <c r="J192" i="2"/>
  <c r="L192" i="2"/>
  <c r="M192" i="2"/>
  <c r="N192" i="2"/>
  <c r="O192" i="2"/>
  <c r="P192" i="2"/>
  <c r="Q192" i="2"/>
  <c r="R192" i="2"/>
  <c r="S192" i="2"/>
  <c r="T192" i="2"/>
  <c r="U192" i="2"/>
  <c r="V192" i="2"/>
  <c r="W192" i="2"/>
  <c r="X192" i="2"/>
  <c r="AV192" i="2" s="1"/>
  <c r="Y192" i="2"/>
  <c r="Z192" i="2"/>
  <c r="AA192" i="2"/>
  <c r="AB192" i="2"/>
  <c r="AZ192" i="2" s="1"/>
  <c r="AC192" i="2"/>
  <c r="AD192" i="2"/>
  <c r="AE192" i="2"/>
  <c r="BA192" i="2" s="1"/>
  <c r="AF192" i="2"/>
  <c r="J193" i="2"/>
  <c r="L193" i="2"/>
  <c r="M193" i="2"/>
  <c r="N193" i="2"/>
  <c r="O193" i="2"/>
  <c r="P193" i="2"/>
  <c r="Q193" i="2"/>
  <c r="R193" i="2"/>
  <c r="S193" i="2"/>
  <c r="T193" i="2"/>
  <c r="U193" i="2"/>
  <c r="V193" i="2"/>
  <c r="W193" i="2"/>
  <c r="X193" i="2"/>
  <c r="AV193" i="2" s="1"/>
  <c r="Y193" i="2"/>
  <c r="Z193" i="2"/>
  <c r="AA193" i="2"/>
  <c r="AB193" i="2"/>
  <c r="AZ193" i="2" s="1"/>
  <c r="AD193" i="2"/>
  <c r="AE193" i="2"/>
  <c r="BA193" i="2" s="1"/>
  <c r="AF193" i="2"/>
  <c r="J194" i="2"/>
  <c r="L194" i="2"/>
  <c r="M194" i="2"/>
  <c r="N194" i="2"/>
  <c r="O194" i="2"/>
  <c r="P194" i="2"/>
  <c r="Q194" i="2"/>
  <c r="R194" i="2"/>
  <c r="S194" i="2"/>
  <c r="T194" i="2"/>
  <c r="U194" i="2"/>
  <c r="V194" i="2"/>
  <c r="W194" i="2"/>
  <c r="X194" i="2"/>
  <c r="AV194" i="2" s="1"/>
  <c r="Y194" i="2"/>
  <c r="Z194" i="2"/>
  <c r="AA194" i="2"/>
  <c r="AB194" i="2"/>
  <c r="AZ194" i="2" s="1"/>
  <c r="AD194" i="2"/>
  <c r="AE194" i="2"/>
  <c r="BA194" i="2" s="1"/>
  <c r="AF194" i="2"/>
  <c r="J195" i="2"/>
  <c r="L195" i="2"/>
  <c r="M195" i="2"/>
  <c r="N195" i="2"/>
  <c r="O195" i="2"/>
  <c r="P195" i="2"/>
  <c r="Q195" i="2"/>
  <c r="R195" i="2"/>
  <c r="S195" i="2"/>
  <c r="T195" i="2"/>
  <c r="U195" i="2"/>
  <c r="V195" i="2"/>
  <c r="W195" i="2"/>
  <c r="X195" i="2"/>
  <c r="AV195" i="2" s="1"/>
  <c r="Y195" i="2"/>
  <c r="Z195" i="2"/>
  <c r="AA195" i="2"/>
  <c r="AB195" i="2"/>
  <c r="AZ195" i="2" s="1"/>
  <c r="AD195" i="2"/>
  <c r="AE195" i="2"/>
  <c r="BA195" i="2" s="1"/>
  <c r="AF195" i="2"/>
  <c r="J196" i="2"/>
  <c r="L196" i="2"/>
  <c r="M196" i="2"/>
  <c r="N196" i="2"/>
  <c r="O196" i="2"/>
  <c r="P196" i="2"/>
  <c r="Q196" i="2"/>
  <c r="R196" i="2"/>
  <c r="S196" i="2"/>
  <c r="T196" i="2"/>
  <c r="U196" i="2"/>
  <c r="V196" i="2"/>
  <c r="W196" i="2"/>
  <c r="X196" i="2"/>
  <c r="AV196" i="2" s="1"/>
  <c r="Y196" i="2"/>
  <c r="Z196" i="2"/>
  <c r="AA196" i="2"/>
  <c r="AB196" i="2"/>
  <c r="AZ196" i="2" s="1"/>
  <c r="AC196" i="2"/>
  <c r="AD196" i="2"/>
  <c r="AE196" i="2"/>
  <c r="BA196" i="2" s="1"/>
  <c r="AF196" i="2"/>
  <c r="J197" i="2"/>
  <c r="L197" i="2"/>
  <c r="M197" i="2"/>
  <c r="N197" i="2"/>
  <c r="O197" i="2"/>
  <c r="P197" i="2"/>
  <c r="Q197" i="2"/>
  <c r="R197" i="2"/>
  <c r="S197" i="2"/>
  <c r="T197" i="2"/>
  <c r="U197" i="2"/>
  <c r="V197" i="2"/>
  <c r="W197" i="2"/>
  <c r="X197" i="2"/>
  <c r="AV197" i="2" s="1"/>
  <c r="Y197" i="2"/>
  <c r="Z197" i="2"/>
  <c r="AA197" i="2"/>
  <c r="AB197" i="2"/>
  <c r="AZ197" i="2" s="1"/>
  <c r="AD197" i="2"/>
  <c r="AE197" i="2"/>
  <c r="BA197" i="2" s="1"/>
  <c r="AF197" i="2"/>
  <c r="J198" i="2"/>
  <c r="L198" i="2"/>
  <c r="M198" i="2"/>
  <c r="N198" i="2"/>
  <c r="O198" i="2"/>
  <c r="P198" i="2"/>
  <c r="Q198" i="2"/>
  <c r="R198" i="2"/>
  <c r="S198" i="2"/>
  <c r="T198" i="2"/>
  <c r="U198" i="2"/>
  <c r="V198" i="2"/>
  <c r="W198" i="2"/>
  <c r="X198" i="2"/>
  <c r="AV198" i="2" s="1"/>
  <c r="Y198" i="2"/>
  <c r="Z198" i="2"/>
  <c r="AA198" i="2"/>
  <c r="AB198" i="2"/>
  <c r="AZ198" i="2" s="1"/>
  <c r="AC198" i="2"/>
  <c r="AD198" i="2"/>
  <c r="AE198" i="2"/>
  <c r="BA198" i="2" s="1"/>
  <c r="AF198" i="2"/>
  <c r="J199" i="2"/>
  <c r="L199" i="2"/>
  <c r="M199" i="2"/>
  <c r="N199" i="2"/>
  <c r="O199" i="2"/>
  <c r="P199" i="2"/>
  <c r="Q199" i="2"/>
  <c r="R199" i="2"/>
  <c r="S199" i="2"/>
  <c r="T199" i="2"/>
  <c r="U199" i="2"/>
  <c r="V199" i="2"/>
  <c r="W199" i="2"/>
  <c r="X199" i="2"/>
  <c r="AV199" i="2" s="1"/>
  <c r="Y199" i="2"/>
  <c r="Z199" i="2"/>
  <c r="AA199" i="2"/>
  <c r="AB199" i="2"/>
  <c r="AZ199" i="2" s="1"/>
  <c r="AD199" i="2"/>
  <c r="AE199" i="2"/>
  <c r="BA199" i="2" s="1"/>
  <c r="AF199" i="2"/>
  <c r="J200" i="2"/>
  <c r="L200" i="2"/>
  <c r="M200" i="2"/>
  <c r="N200" i="2"/>
  <c r="O200" i="2"/>
  <c r="P200" i="2"/>
  <c r="Q200" i="2"/>
  <c r="R200" i="2"/>
  <c r="S200" i="2"/>
  <c r="T200" i="2"/>
  <c r="U200" i="2"/>
  <c r="V200" i="2"/>
  <c r="W200" i="2"/>
  <c r="X200" i="2"/>
  <c r="AV200" i="2" s="1"/>
  <c r="Y200" i="2"/>
  <c r="Z200" i="2"/>
  <c r="AA200" i="2"/>
  <c r="AB200" i="2"/>
  <c r="AZ200" i="2" s="1"/>
  <c r="AD200" i="2"/>
  <c r="AE200" i="2"/>
  <c r="BA200" i="2" s="1"/>
  <c r="AF200" i="2"/>
  <c r="J201" i="2"/>
  <c r="L201" i="2"/>
  <c r="M201" i="2"/>
  <c r="N201" i="2"/>
  <c r="O201" i="2"/>
  <c r="P201" i="2"/>
  <c r="Q201" i="2"/>
  <c r="R201" i="2"/>
  <c r="S201" i="2"/>
  <c r="T201" i="2"/>
  <c r="U201" i="2"/>
  <c r="V201" i="2"/>
  <c r="W201" i="2"/>
  <c r="X201" i="2"/>
  <c r="AV201" i="2" s="1"/>
  <c r="Y201" i="2"/>
  <c r="Z201" i="2"/>
  <c r="AA201" i="2"/>
  <c r="AB201" i="2"/>
  <c r="AZ201" i="2" s="1"/>
  <c r="AD201" i="2"/>
  <c r="AE201" i="2"/>
  <c r="BA201" i="2" s="1"/>
  <c r="AF201" i="2"/>
  <c r="J202" i="2"/>
  <c r="L202" i="2"/>
  <c r="M202" i="2"/>
  <c r="N202" i="2"/>
  <c r="O202" i="2"/>
  <c r="P202" i="2"/>
  <c r="Q202" i="2"/>
  <c r="R202" i="2"/>
  <c r="S202" i="2"/>
  <c r="T202" i="2"/>
  <c r="U202" i="2"/>
  <c r="V202" i="2"/>
  <c r="W202" i="2"/>
  <c r="X202" i="2"/>
  <c r="AV202" i="2" s="1"/>
  <c r="Y202" i="2"/>
  <c r="Z202" i="2"/>
  <c r="AA202" i="2"/>
  <c r="AB202" i="2"/>
  <c r="AZ202" i="2" s="1"/>
  <c r="AD202" i="2"/>
  <c r="AE202" i="2"/>
  <c r="BA202" i="2" s="1"/>
  <c r="AF202" i="2"/>
  <c r="J203" i="2"/>
  <c r="L203" i="2"/>
  <c r="M203" i="2"/>
  <c r="N203" i="2"/>
  <c r="O203" i="2"/>
  <c r="P203" i="2"/>
  <c r="Q203" i="2"/>
  <c r="R203" i="2"/>
  <c r="S203" i="2"/>
  <c r="T203" i="2"/>
  <c r="U203" i="2"/>
  <c r="V203" i="2"/>
  <c r="W203" i="2"/>
  <c r="X203" i="2"/>
  <c r="AV203" i="2" s="1"/>
  <c r="Y203" i="2"/>
  <c r="Z203" i="2"/>
  <c r="AA203" i="2"/>
  <c r="AB203" i="2"/>
  <c r="AZ203" i="2" s="1"/>
  <c r="AD203" i="2"/>
  <c r="AE203" i="2"/>
  <c r="BA203" i="2" s="1"/>
  <c r="AF203" i="2"/>
  <c r="J204" i="2"/>
  <c r="L204" i="2"/>
  <c r="M204" i="2"/>
  <c r="N204" i="2"/>
  <c r="O204" i="2"/>
  <c r="P204" i="2"/>
  <c r="Q204" i="2"/>
  <c r="R204" i="2"/>
  <c r="S204" i="2"/>
  <c r="T204" i="2"/>
  <c r="U204" i="2"/>
  <c r="V204" i="2"/>
  <c r="W204" i="2"/>
  <c r="X204" i="2"/>
  <c r="AV204" i="2" s="1"/>
  <c r="Y204" i="2"/>
  <c r="Z204" i="2"/>
  <c r="AA204" i="2"/>
  <c r="AB204" i="2"/>
  <c r="AZ204" i="2" s="1"/>
  <c r="AC204" i="2"/>
  <c r="AD204" i="2"/>
  <c r="AE204" i="2"/>
  <c r="BA204" i="2" s="1"/>
  <c r="AF204" i="2"/>
  <c r="J205" i="2"/>
  <c r="L205" i="2"/>
  <c r="M205" i="2"/>
  <c r="N205" i="2"/>
  <c r="O205" i="2"/>
  <c r="P205" i="2"/>
  <c r="Q205" i="2"/>
  <c r="R205" i="2"/>
  <c r="S205" i="2"/>
  <c r="T205" i="2"/>
  <c r="U205" i="2"/>
  <c r="V205" i="2"/>
  <c r="W205" i="2"/>
  <c r="X205" i="2"/>
  <c r="AV205" i="2" s="1"/>
  <c r="Y205" i="2"/>
  <c r="Z205" i="2"/>
  <c r="AA205" i="2"/>
  <c r="AB205" i="2"/>
  <c r="AZ205" i="2" s="1"/>
  <c r="AD205" i="2"/>
  <c r="AE205" i="2"/>
  <c r="BA205" i="2" s="1"/>
  <c r="AF205" i="2"/>
  <c r="J206" i="2"/>
  <c r="L206" i="2"/>
  <c r="M206" i="2"/>
  <c r="N206" i="2"/>
  <c r="O206" i="2"/>
  <c r="P206" i="2"/>
  <c r="Q206" i="2"/>
  <c r="R206" i="2"/>
  <c r="S206" i="2"/>
  <c r="T206" i="2"/>
  <c r="U206" i="2"/>
  <c r="V206" i="2"/>
  <c r="W206" i="2"/>
  <c r="X206" i="2"/>
  <c r="AV206" i="2" s="1"/>
  <c r="Y206" i="2"/>
  <c r="Z206" i="2"/>
  <c r="AA206" i="2"/>
  <c r="AB206" i="2"/>
  <c r="AZ206" i="2" s="1"/>
  <c r="AC206" i="2"/>
  <c r="AD206" i="2"/>
  <c r="AE206" i="2"/>
  <c r="BA206" i="2" s="1"/>
  <c r="AF206" i="2"/>
  <c r="J207" i="2"/>
  <c r="L207" i="2"/>
  <c r="M207" i="2"/>
  <c r="N207" i="2"/>
  <c r="O207" i="2"/>
  <c r="P207" i="2"/>
  <c r="Q207" i="2"/>
  <c r="R207" i="2"/>
  <c r="S207" i="2"/>
  <c r="T207" i="2"/>
  <c r="U207" i="2"/>
  <c r="V207" i="2"/>
  <c r="W207" i="2"/>
  <c r="X207" i="2"/>
  <c r="AV207" i="2" s="1"/>
  <c r="Y207" i="2"/>
  <c r="Z207" i="2"/>
  <c r="AA207" i="2"/>
  <c r="AB207" i="2"/>
  <c r="AZ207" i="2" s="1"/>
  <c r="AD207" i="2"/>
  <c r="AE207" i="2"/>
  <c r="BA207" i="2" s="1"/>
  <c r="AF207" i="2"/>
  <c r="J208" i="2"/>
  <c r="L208" i="2"/>
  <c r="M208" i="2"/>
  <c r="N208" i="2"/>
  <c r="O208" i="2"/>
  <c r="P208" i="2"/>
  <c r="Q208" i="2"/>
  <c r="R208" i="2"/>
  <c r="S208" i="2"/>
  <c r="T208" i="2"/>
  <c r="U208" i="2"/>
  <c r="V208" i="2"/>
  <c r="W208" i="2"/>
  <c r="X208" i="2"/>
  <c r="AV208" i="2" s="1"/>
  <c r="Y208" i="2"/>
  <c r="Z208" i="2"/>
  <c r="AA208" i="2"/>
  <c r="AB208" i="2"/>
  <c r="AZ208" i="2" s="1"/>
  <c r="AD208" i="2"/>
  <c r="AE208" i="2"/>
  <c r="BA208" i="2" s="1"/>
  <c r="AF208" i="2"/>
  <c r="J209" i="2"/>
  <c r="L209" i="2"/>
  <c r="M209" i="2"/>
  <c r="N209" i="2"/>
  <c r="O209" i="2"/>
  <c r="P209" i="2"/>
  <c r="Q209" i="2"/>
  <c r="R209" i="2"/>
  <c r="S209" i="2"/>
  <c r="T209" i="2"/>
  <c r="U209" i="2"/>
  <c r="V209" i="2"/>
  <c r="W209" i="2"/>
  <c r="X209" i="2"/>
  <c r="AV209" i="2" s="1"/>
  <c r="Y209" i="2"/>
  <c r="Z209" i="2"/>
  <c r="AA209" i="2"/>
  <c r="AB209" i="2"/>
  <c r="AZ209" i="2" s="1"/>
  <c r="AD209" i="2"/>
  <c r="AE209" i="2"/>
  <c r="BA209" i="2" s="1"/>
  <c r="AF209" i="2"/>
  <c r="J210" i="2"/>
  <c r="L210" i="2"/>
  <c r="M210" i="2"/>
  <c r="N210" i="2"/>
  <c r="O210" i="2"/>
  <c r="P210" i="2"/>
  <c r="Q210" i="2"/>
  <c r="R210" i="2"/>
  <c r="S210" i="2"/>
  <c r="T210" i="2"/>
  <c r="U210" i="2"/>
  <c r="V210" i="2"/>
  <c r="W210" i="2"/>
  <c r="X210" i="2"/>
  <c r="AV210" i="2" s="1"/>
  <c r="Y210" i="2"/>
  <c r="Z210" i="2"/>
  <c r="AA210" i="2"/>
  <c r="AB210" i="2"/>
  <c r="AZ210" i="2" s="1"/>
  <c r="AD210" i="2"/>
  <c r="AE210" i="2"/>
  <c r="BA210" i="2" s="1"/>
  <c r="AF210" i="2"/>
  <c r="J211" i="2"/>
  <c r="L211" i="2"/>
  <c r="M211" i="2"/>
  <c r="N211" i="2"/>
  <c r="O211" i="2"/>
  <c r="P211" i="2"/>
  <c r="Q211" i="2"/>
  <c r="R211" i="2"/>
  <c r="S211" i="2"/>
  <c r="T211" i="2"/>
  <c r="U211" i="2"/>
  <c r="V211" i="2"/>
  <c r="W211" i="2"/>
  <c r="X211" i="2"/>
  <c r="AV211" i="2" s="1"/>
  <c r="Y211" i="2"/>
  <c r="Z211" i="2"/>
  <c r="AA211" i="2"/>
  <c r="AB211" i="2"/>
  <c r="AZ211" i="2" s="1"/>
  <c r="AD211" i="2"/>
  <c r="AE211" i="2"/>
  <c r="BA211" i="2" s="1"/>
  <c r="AF211" i="2"/>
  <c r="J212" i="2"/>
  <c r="L212" i="2"/>
  <c r="M212" i="2"/>
  <c r="N212" i="2"/>
  <c r="O212" i="2"/>
  <c r="P212" i="2"/>
  <c r="Q212" i="2"/>
  <c r="R212" i="2"/>
  <c r="S212" i="2"/>
  <c r="T212" i="2"/>
  <c r="U212" i="2"/>
  <c r="V212" i="2"/>
  <c r="W212" i="2"/>
  <c r="X212" i="2"/>
  <c r="AV212" i="2" s="1"/>
  <c r="Y212" i="2"/>
  <c r="Z212" i="2"/>
  <c r="AA212" i="2"/>
  <c r="AB212" i="2"/>
  <c r="AZ212" i="2" s="1"/>
  <c r="AD212" i="2"/>
  <c r="AE212" i="2"/>
  <c r="BA212" i="2" s="1"/>
  <c r="AF212" i="2"/>
  <c r="J213" i="2"/>
  <c r="L213" i="2"/>
  <c r="M213" i="2"/>
  <c r="N213" i="2"/>
  <c r="O213" i="2"/>
  <c r="P213" i="2"/>
  <c r="Q213" i="2"/>
  <c r="R213" i="2"/>
  <c r="S213" i="2"/>
  <c r="T213" i="2"/>
  <c r="U213" i="2"/>
  <c r="V213" i="2"/>
  <c r="W213" i="2"/>
  <c r="X213" i="2"/>
  <c r="AV213" i="2" s="1"/>
  <c r="Y213" i="2"/>
  <c r="Z213" i="2"/>
  <c r="AA213" i="2"/>
  <c r="AB213" i="2"/>
  <c r="AZ213" i="2" s="1"/>
  <c r="AD213" i="2"/>
  <c r="AE213" i="2"/>
  <c r="BA213" i="2" s="1"/>
  <c r="AF213" i="2"/>
  <c r="J214" i="2"/>
  <c r="L214" i="2"/>
  <c r="M214" i="2"/>
  <c r="N214" i="2"/>
  <c r="O214" i="2"/>
  <c r="P214" i="2"/>
  <c r="Q214" i="2"/>
  <c r="R214" i="2"/>
  <c r="S214" i="2"/>
  <c r="T214" i="2"/>
  <c r="U214" i="2"/>
  <c r="V214" i="2"/>
  <c r="W214" i="2"/>
  <c r="X214" i="2"/>
  <c r="AV214" i="2" s="1"/>
  <c r="Y214" i="2"/>
  <c r="Z214" i="2"/>
  <c r="AA214" i="2"/>
  <c r="AB214" i="2"/>
  <c r="AZ214" i="2" s="1"/>
  <c r="AD214" i="2"/>
  <c r="AE214" i="2"/>
  <c r="BA214" i="2" s="1"/>
  <c r="AF214" i="2"/>
  <c r="J215" i="2"/>
  <c r="L215" i="2"/>
  <c r="M215" i="2"/>
  <c r="N215" i="2"/>
  <c r="O215" i="2"/>
  <c r="P215" i="2"/>
  <c r="Q215" i="2"/>
  <c r="R215" i="2"/>
  <c r="S215" i="2"/>
  <c r="T215" i="2"/>
  <c r="U215" i="2"/>
  <c r="V215" i="2"/>
  <c r="W215" i="2"/>
  <c r="X215" i="2"/>
  <c r="AV215" i="2" s="1"/>
  <c r="Y215" i="2"/>
  <c r="Z215" i="2"/>
  <c r="AA215" i="2"/>
  <c r="AB215" i="2"/>
  <c r="AZ215" i="2" s="1"/>
  <c r="AD215" i="2"/>
  <c r="AE215" i="2"/>
  <c r="BA215" i="2" s="1"/>
  <c r="AF215" i="2"/>
  <c r="J216" i="2"/>
  <c r="L216" i="2"/>
  <c r="M216" i="2"/>
  <c r="N216" i="2"/>
  <c r="O216" i="2"/>
  <c r="P216" i="2"/>
  <c r="Q216" i="2"/>
  <c r="R216" i="2"/>
  <c r="S216" i="2"/>
  <c r="T216" i="2"/>
  <c r="U216" i="2"/>
  <c r="V216" i="2"/>
  <c r="W216" i="2"/>
  <c r="X216" i="2"/>
  <c r="AV216" i="2" s="1"/>
  <c r="Y216" i="2"/>
  <c r="Z216" i="2"/>
  <c r="AA216" i="2"/>
  <c r="AB216" i="2"/>
  <c r="AZ216" i="2" s="1"/>
  <c r="AD216" i="2"/>
  <c r="AE216" i="2"/>
  <c r="BA216" i="2" s="1"/>
  <c r="AF216" i="2"/>
  <c r="J217" i="2"/>
  <c r="L217" i="2"/>
  <c r="M217" i="2"/>
  <c r="N217" i="2"/>
  <c r="O217" i="2"/>
  <c r="P217" i="2"/>
  <c r="Q217" i="2"/>
  <c r="R217" i="2"/>
  <c r="S217" i="2"/>
  <c r="T217" i="2"/>
  <c r="U217" i="2"/>
  <c r="V217" i="2"/>
  <c r="W217" i="2"/>
  <c r="X217" i="2"/>
  <c r="AV217" i="2" s="1"/>
  <c r="Y217" i="2"/>
  <c r="Z217" i="2"/>
  <c r="AA217" i="2"/>
  <c r="AB217" i="2"/>
  <c r="AZ217" i="2" s="1"/>
  <c r="AD217" i="2"/>
  <c r="AE217" i="2"/>
  <c r="BA217" i="2" s="1"/>
  <c r="AF217" i="2"/>
  <c r="J218" i="2"/>
  <c r="L218" i="2"/>
  <c r="M218" i="2"/>
  <c r="N218" i="2"/>
  <c r="O218" i="2"/>
  <c r="P218" i="2"/>
  <c r="Q218" i="2"/>
  <c r="R218" i="2"/>
  <c r="S218" i="2"/>
  <c r="T218" i="2"/>
  <c r="U218" i="2"/>
  <c r="V218" i="2"/>
  <c r="W218" i="2"/>
  <c r="X218" i="2"/>
  <c r="AV218" i="2" s="1"/>
  <c r="Y218" i="2"/>
  <c r="Z218" i="2"/>
  <c r="AA218" i="2"/>
  <c r="AB218" i="2"/>
  <c r="AZ218" i="2" s="1"/>
  <c r="AD218" i="2"/>
  <c r="AE218" i="2"/>
  <c r="BA218" i="2" s="1"/>
  <c r="AF218" i="2"/>
  <c r="J219" i="2"/>
  <c r="L219" i="2"/>
  <c r="M219" i="2"/>
  <c r="N219" i="2"/>
  <c r="O219" i="2"/>
  <c r="P219" i="2"/>
  <c r="Q219" i="2"/>
  <c r="R219" i="2"/>
  <c r="S219" i="2"/>
  <c r="T219" i="2"/>
  <c r="U219" i="2"/>
  <c r="V219" i="2"/>
  <c r="W219" i="2"/>
  <c r="X219" i="2"/>
  <c r="AV219" i="2" s="1"/>
  <c r="Y219" i="2"/>
  <c r="Z219" i="2"/>
  <c r="AA219" i="2"/>
  <c r="AB219" i="2"/>
  <c r="AZ219" i="2" s="1"/>
  <c r="AD219" i="2"/>
  <c r="AE219" i="2"/>
  <c r="BA219" i="2" s="1"/>
  <c r="AF219" i="2"/>
  <c r="J220" i="2"/>
  <c r="L220" i="2"/>
  <c r="M220" i="2"/>
  <c r="N220" i="2"/>
  <c r="O220" i="2"/>
  <c r="P220" i="2"/>
  <c r="Q220" i="2"/>
  <c r="R220" i="2"/>
  <c r="S220" i="2"/>
  <c r="T220" i="2"/>
  <c r="U220" i="2"/>
  <c r="V220" i="2"/>
  <c r="W220" i="2"/>
  <c r="X220" i="2"/>
  <c r="AV220" i="2" s="1"/>
  <c r="Y220" i="2"/>
  <c r="Z220" i="2"/>
  <c r="AA220" i="2"/>
  <c r="AB220" i="2"/>
  <c r="AZ220" i="2" s="1"/>
  <c r="AC220" i="2"/>
  <c r="AD220" i="2"/>
  <c r="AE220" i="2"/>
  <c r="BA220" i="2" s="1"/>
  <c r="AF220" i="2"/>
  <c r="J221" i="2"/>
  <c r="L221" i="2"/>
  <c r="M221" i="2"/>
  <c r="N221" i="2"/>
  <c r="O221" i="2"/>
  <c r="P221" i="2"/>
  <c r="Q221" i="2"/>
  <c r="R221" i="2"/>
  <c r="S221" i="2"/>
  <c r="T221" i="2"/>
  <c r="U221" i="2"/>
  <c r="V221" i="2"/>
  <c r="W221" i="2"/>
  <c r="X221" i="2"/>
  <c r="AV221" i="2" s="1"/>
  <c r="Y221" i="2"/>
  <c r="Z221" i="2"/>
  <c r="AA221" i="2"/>
  <c r="AB221" i="2"/>
  <c r="AZ221" i="2" s="1"/>
  <c r="AD221" i="2"/>
  <c r="AE221" i="2"/>
  <c r="BA221" i="2" s="1"/>
  <c r="AF221" i="2"/>
  <c r="J222" i="2"/>
  <c r="L222" i="2"/>
  <c r="M222" i="2"/>
  <c r="N222" i="2"/>
  <c r="O222" i="2"/>
  <c r="P222" i="2"/>
  <c r="Q222" i="2"/>
  <c r="R222" i="2"/>
  <c r="S222" i="2"/>
  <c r="T222" i="2"/>
  <c r="U222" i="2"/>
  <c r="V222" i="2"/>
  <c r="W222" i="2"/>
  <c r="X222" i="2"/>
  <c r="AV222" i="2" s="1"/>
  <c r="Y222" i="2"/>
  <c r="Z222" i="2"/>
  <c r="AA222" i="2"/>
  <c r="AB222" i="2"/>
  <c r="AZ222" i="2" s="1"/>
  <c r="AC222" i="2"/>
  <c r="AD222" i="2"/>
  <c r="AE222" i="2"/>
  <c r="BA222" i="2" s="1"/>
  <c r="AF222" i="2"/>
  <c r="J223" i="2"/>
  <c r="L223" i="2"/>
  <c r="M223" i="2"/>
  <c r="N223" i="2"/>
  <c r="O223" i="2"/>
  <c r="P223" i="2"/>
  <c r="Q223" i="2"/>
  <c r="R223" i="2"/>
  <c r="S223" i="2"/>
  <c r="T223" i="2"/>
  <c r="U223" i="2"/>
  <c r="V223" i="2"/>
  <c r="W223" i="2"/>
  <c r="X223" i="2"/>
  <c r="AV223" i="2" s="1"/>
  <c r="Y223" i="2"/>
  <c r="Z223" i="2"/>
  <c r="AA223" i="2"/>
  <c r="AB223" i="2"/>
  <c r="AZ223" i="2" s="1"/>
  <c r="AD223" i="2"/>
  <c r="AE223" i="2"/>
  <c r="BA223" i="2" s="1"/>
  <c r="AF223" i="2"/>
  <c r="J224" i="2"/>
  <c r="L224" i="2"/>
  <c r="M224" i="2"/>
  <c r="N224" i="2"/>
  <c r="O224" i="2"/>
  <c r="P224" i="2"/>
  <c r="Q224" i="2"/>
  <c r="R224" i="2"/>
  <c r="S224" i="2"/>
  <c r="T224" i="2"/>
  <c r="U224" i="2"/>
  <c r="V224" i="2"/>
  <c r="W224" i="2"/>
  <c r="X224" i="2"/>
  <c r="AV224" i="2" s="1"/>
  <c r="Y224" i="2"/>
  <c r="Z224" i="2"/>
  <c r="AA224" i="2"/>
  <c r="AB224" i="2"/>
  <c r="AZ224" i="2" s="1"/>
  <c r="AD224" i="2"/>
  <c r="AE224" i="2"/>
  <c r="BA224" i="2" s="1"/>
  <c r="AF224" i="2"/>
  <c r="J225" i="2"/>
  <c r="L225" i="2"/>
  <c r="M225" i="2"/>
  <c r="N225" i="2"/>
  <c r="O225" i="2"/>
  <c r="P225" i="2"/>
  <c r="Q225" i="2"/>
  <c r="R225" i="2"/>
  <c r="S225" i="2"/>
  <c r="T225" i="2"/>
  <c r="U225" i="2"/>
  <c r="V225" i="2"/>
  <c r="W225" i="2"/>
  <c r="X225" i="2"/>
  <c r="AV225" i="2" s="1"/>
  <c r="Y225" i="2"/>
  <c r="Z225" i="2"/>
  <c r="AA225" i="2"/>
  <c r="AB225" i="2"/>
  <c r="AZ225" i="2" s="1"/>
  <c r="AD225" i="2"/>
  <c r="AE225" i="2"/>
  <c r="BA225" i="2" s="1"/>
  <c r="AF225" i="2"/>
  <c r="J226" i="2"/>
  <c r="L226" i="2"/>
  <c r="M226" i="2"/>
  <c r="N226" i="2"/>
  <c r="O226" i="2"/>
  <c r="P226" i="2"/>
  <c r="Q226" i="2"/>
  <c r="R226" i="2"/>
  <c r="S226" i="2"/>
  <c r="T226" i="2"/>
  <c r="U226" i="2"/>
  <c r="V226" i="2"/>
  <c r="W226" i="2"/>
  <c r="X226" i="2"/>
  <c r="AV226" i="2" s="1"/>
  <c r="Y226" i="2"/>
  <c r="Z226" i="2"/>
  <c r="AA226" i="2"/>
  <c r="AB226" i="2"/>
  <c r="AZ226" i="2" s="1"/>
  <c r="AC226" i="2"/>
  <c r="AD226" i="2"/>
  <c r="AE226" i="2"/>
  <c r="BA226" i="2" s="1"/>
  <c r="AF226" i="2"/>
  <c r="J227" i="2"/>
  <c r="L227" i="2"/>
  <c r="M227" i="2"/>
  <c r="N227" i="2"/>
  <c r="O227" i="2"/>
  <c r="P227" i="2"/>
  <c r="Q227" i="2"/>
  <c r="R227" i="2"/>
  <c r="S227" i="2"/>
  <c r="T227" i="2"/>
  <c r="U227" i="2"/>
  <c r="V227" i="2"/>
  <c r="W227" i="2"/>
  <c r="X227" i="2"/>
  <c r="AV227" i="2" s="1"/>
  <c r="Y227" i="2"/>
  <c r="Z227" i="2"/>
  <c r="AA227" i="2"/>
  <c r="AB227" i="2"/>
  <c r="AZ227" i="2" s="1"/>
  <c r="AD227" i="2"/>
  <c r="AE227" i="2"/>
  <c r="BA227" i="2" s="1"/>
  <c r="AF227" i="2"/>
  <c r="J228" i="2"/>
  <c r="L228" i="2"/>
  <c r="M228" i="2"/>
  <c r="N228" i="2"/>
  <c r="O228" i="2"/>
  <c r="P228" i="2"/>
  <c r="Q228" i="2"/>
  <c r="R228" i="2"/>
  <c r="S228" i="2"/>
  <c r="T228" i="2"/>
  <c r="U228" i="2"/>
  <c r="V228" i="2"/>
  <c r="W228" i="2"/>
  <c r="X228" i="2"/>
  <c r="AV228" i="2" s="1"/>
  <c r="Y228" i="2"/>
  <c r="Z228" i="2"/>
  <c r="AA228" i="2"/>
  <c r="AB228" i="2"/>
  <c r="AZ228" i="2" s="1"/>
  <c r="AD228" i="2"/>
  <c r="AE228" i="2"/>
  <c r="BA228" i="2" s="1"/>
  <c r="AF228" i="2"/>
  <c r="J229" i="2"/>
  <c r="L229" i="2"/>
  <c r="M229" i="2"/>
  <c r="N229" i="2"/>
  <c r="O229" i="2"/>
  <c r="P229" i="2"/>
  <c r="Q229" i="2"/>
  <c r="R229" i="2"/>
  <c r="S229" i="2"/>
  <c r="T229" i="2"/>
  <c r="U229" i="2"/>
  <c r="V229" i="2"/>
  <c r="W229" i="2"/>
  <c r="X229" i="2"/>
  <c r="AV229" i="2" s="1"/>
  <c r="Y229" i="2"/>
  <c r="Z229" i="2"/>
  <c r="AA229" i="2"/>
  <c r="AB229" i="2"/>
  <c r="AZ229" i="2" s="1"/>
  <c r="AD229" i="2"/>
  <c r="AE229" i="2"/>
  <c r="BA229" i="2" s="1"/>
  <c r="AF229" i="2"/>
  <c r="J230" i="2"/>
  <c r="L230" i="2"/>
  <c r="M230" i="2"/>
  <c r="N230" i="2"/>
  <c r="O230" i="2"/>
  <c r="P230" i="2"/>
  <c r="Q230" i="2"/>
  <c r="R230" i="2"/>
  <c r="S230" i="2"/>
  <c r="T230" i="2"/>
  <c r="U230" i="2"/>
  <c r="V230" i="2"/>
  <c r="W230" i="2"/>
  <c r="X230" i="2"/>
  <c r="AV230" i="2" s="1"/>
  <c r="Y230" i="2"/>
  <c r="Z230" i="2"/>
  <c r="AA230" i="2"/>
  <c r="AB230" i="2"/>
  <c r="AZ230" i="2" s="1"/>
  <c r="AD230" i="2"/>
  <c r="AE230" i="2"/>
  <c r="BA230" i="2" s="1"/>
  <c r="AF230" i="2"/>
  <c r="J231" i="2"/>
  <c r="L231" i="2"/>
  <c r="M231" i="2"/>
  <c r="N231" i="2"/>
  <c r="O231" i="2"/>
  <c r="P231" i="2"/>
  <c r="Q231" i="2"/>
  <c r="R231" i="2"/>
  <c r="S231" i="2"/>
  <c r="T231" i="2"/>
  <c r="U231" i="2"/>
  <c r="V231" i="2"/>
  <c r="W231" i="2"/>
  <c r="X231" i="2"/>
  <c r="AV231" i="2" s="1"/>
  <c r="Y231" i="2"/>
  <c r="Z231" i="2"/>
  <c r="AA231" i="2"/>
  <c r="AB231" i="2"/>
  <c r="AZ231" i="2" s="1"/>
  <c r="AD231" i="2"/>
  <c r="AE231" i="2"/>
  <c r="BA231" i="2" s="1"/>
  <c r="AF231" i="2"/>
  <c r="J232" i="2"/>
  <c r="L232" i="2"/>
  <c r="M232" i="2"/>
  <c r="N232" i="2"/>
  <c r="O232" i="2"/>
  <c r="P232" i="2"/>
  <c r="Q232" i="2"/>
  <c r="R232" i="2"/>
  <c r="S232" i="2"/>
  <c r="T232" i="2"/>
  <c r="U232" i="2"/>
  <c r="V232" i="2"/>
  <c r="W232" i="2"/>
  <c r="X232" i="2"/>
  <c r="AV232" i="2" s="1"/>
  <c r="Y232" i="2"/>
  <c r="Z232" i="2"/>
  <c r="AA232" i="2"/>
  <c r="AB232" i="2"/>
  <c r="AZ232" i="2" s="1"/>
  <c r="AC232" i="2"/>
  <c r="AD232" i="2"/>
  <c r="AE232" i="2"/>
  <c r="BA232" i="2" s="1"/>
  <c r="AF232" i="2"/>
  <c r="J233" i="2"/>
  <c r="L233" i="2"/>
  <c r="M233" i="2"/>
  <c r="N233" i="2"/>
  <c r="O233" i="2"/>
  <c r="P233" i="2"/>
  <c r="Q233" i="2"/>
  <c r="R233" i="2"/>
  <c r="S233" i="2"/>
  <c r="T233" i="2"/>
  <c r="U233" i="2"/>
  <c r="V233" i="2"/>
  <c r="W233" i="2"/>
  <c r="X233" i="2"/>
  <c r="AV233" i="2" s="1"/>
  <c r="Y233" i="2"/>
  <c r="Z233" i="2"/>
  <c r="AA233" i="2"/>
  <c r="AB233" i="2"/>
  <c r="AZ233" i="2" s="1"/>
  <c r="AD233" i="2"/>
  <c r="AE233" i="2"/>
  <c r="BA233" i="2" s="1"/>
  <c r="AF233" i="2"/>
  <c r="J234" i="2"/>
  <c r="L234" i="2"/>
  <c r="M234" i="2"/>
  <c r="N234" i="2"/>
  <c r="O234" i="2"/>
  <c r="P234" i="2"/>
  <c r="Q234" i="2"/>
  <c r="R234" i="2"/>
  <c r="S234" i="2"/>
  <c r="T234" i="2"/>
  <c r="U234" i="2"/>
  <c r="V234" i="2"/>
  <c r="W234" i="2"/>
  <c r="X234" i="2"/>
  <c r="AV234" i="2" s="1"/>
  <c r="Y234" i="2"/>
  <c r="Z234" i="2"/>
  <c r="AA234" i="2"/>
  <c r="AB234" i="2"/>
  <c r="AZ234" i="2" s="1"/>
  <c r="AD234" i="2"/>
  <c r="AE234" i="2"/>
  <c r="BA234" i="2" s="1"/>
  <c r="AF234" i="2"/>
  <c r="J235" i="2"/>
  <c r="L235" i="2"/>
  <c r="M235" i="2"/>
  <c r="N235" i="2"/>
  <c r="O235" i="2"/>
  <c r="P235" i="2"/>
  <c r="Q235" i="2"/>
  <c r="R235" i="2"/>
  <c r="S235" i="2"/>
  <c r="T235" i="2"/>
  <c r="U235" i="2"/>
  <c r="V235" i="2"/>
  <c r="W235" i="2"/>
  <c r="X235" i="2"/>
  <c r="AV235" i="2" s="1"/>
  <c r="Y235" i="2"/>
  <c r="Z235" i="2"/>
  <c r="AA235" i="2"/>
  <c r="AB235" i="2"/>
  <c r="AZ235" i="2" s="1"/>
  <c r="AD235" i="2"/>
  <c r="AE235" i="2"/>
  <c r="BA235" i="2" s="1"/>
  <c r="AF235" i="2"/>
  <c r="J236" i="2"/>
  <c r="L236" i="2"/>
  <c r="M236" i="2"/>
  <c r="N236" i="2"/>
  <c r="O236" i="2"/>
  <c r="P236" i="2"/>
  <c r="Q236" i="2"/>
  <c r="R236" i="2"/>
  <c r="S236" i="2"/>
  <c r="T236" i="2"/>
  <c r="U236" i="2"/>
  <c r="V236" i="2"/>
  <c r="W236" i="2"/>
  <c r="X236" i="2"/>
  <c r="AV236" i="2" s="1"/>
  <c r="Y236" i="2"/>
  <c r="Z236" i="2"/>
  <c r="AA236" i="2"/>
  <c r="AB236" i="2"/>
  <c r="AZ236" i="2" s="1"/>
  <c r="AD236" i="2"/>
  <c r="AE236" i="2"/>
  <c r="BA236" i="2" s="1"/>
  <c r="AF236" i="2"/>
  <c r="J237" i="2"/>
  <c r="L237" i="2"/>
  <c r="M237" i="2"/>
  <c r="N237" i="2"/>
  <c r="O237" i="2"/>
  <c r="P237" i="2"/>
  <c r="Q237" i="2"/>
  <c r="R237" i="2"/>
  <c r="S237" i="2"/>
  <c r="T237" i="2"/>
  <c r="U237" i="2"/>
  <c r="V237" i="2"/>
  <c r="W237" i="2"/>
  <c r="X237" i="2"/>
  <c r="AV237" i="2" s="1"/>
  <c r="Y237" i="2"/>
  <c r="Z237" i="2"/>
  <c r="AA237" i="2"/>
  <c r="AB237" i="2"/>
  <c r="AZ237" i="2" s="1"/>
  <c r="AD237" i="2"/>
  <c r="AE237" i="2"/>
  <c r="BA237" i="2" s="1"/>
  <c r="AF237" i="2"/>
  <c r="J238" i="2"/>
  <c r="L238" i="2"/>
  <c r="M238" i="2"/>
  <c r="N238" i="2"/>
  <c r="O238" i="2"/>
  <c r="P238" i="2"/>
  <c r="Q238" i="2"/>
  <c r="R238" i="2"/>
  <c r="S238" i="2"/>
  <c r="T238" i="2"/>
  <c r="U238" i="2"/>
  <c r="V238" i="2"/>
  <c r="W238" i="2"/>
  <c r="X238" i="2"/>
  <c r="AV238" i="2" s="1"/>
  <c r="Y238" i="2"/>
  <c r="Z238" i="2"/>
  <c r="AA238" i="2"/>
  <c r="AB238" i="2"/>
  <c r="AZ238" i="2" s="1"/>
  <c r="AC238" i="2"/>
  <c r="AD238" i="2"/>
  <c r="AE238" i="2"/>
  <c r="BA238" i="2" s="1"/>
  <c r="AF238" i="2"/>
  <c r="J239" i="2"/>
  <c r="L239" i="2"/>
  <c r="M239" i="2"/>
  <c r="N239" i="2"/>
  <c r="O239" i="2"/>
  <c r="P239" i="2"/>
  <c r="Q239" i="2"/>
  <c r="R239" i="2"/>
  <c r="S239" i="2"/>
  <c r="T239" i="2"/>
  <c r="U239" i="2"/>
  <c r="V239" i="2"/>
  <c r="W239" i="2"/>
  <c r="X239" i="2"/>
  <c r="AV239" i="2" s="1"/>
  <c r="Y239" i="2"/>
  <c r="Z239" i="2"/>
  <c r="AA239" i="2"/>
  <c r="AB239" i="2"/>
  <c r="AZ239" i="2" s="1"/>
  <c r="AD239" i="2"/>
  <c r="AE239" i="2"/>
  <c r="BA239" i="2" s="1"/>
  <c r="AF239" i="2"/>
  <c r="J240" i="2"/>
  <c r="L240" i="2"/>
  <c r="M240" i="2"/>
  <c r="N240" i="2"/>
  <c r="O240" i="2"/>
  <c r="P240" i="2"/>
  <c r="Q240" i="2"/>
  <c r="R240" i="2"/>
  <c r="S240" i="2"/>
  <c r="T240" i="2"/>
  <c r="U240" i="2"/>
  <c r="V240" i="2"/>
  <c r="W240" i="2"/>
  <c r="X240" i="2"/>
  <c r="AV240" i="2" s="1"/>
  <c r="Y240" i="2"/>
  <c r="Z240" i="2"/>
  <c r="AA240" i="2"/>
  <c r="AB240" i="2"/>
  <c r="AZ240" i="2" s="1"/>
  <c r="AD240" i="2"/>
  <c r="AE240" i="2"/>
  <c r="BA240" i="2" s="1"/>
  <c r="AF240" i="2"/>
  <c r="J241" i="2"/>
  <c r="L241" i="2"/>
  <c r="M241" i="2"/>
  <c r="N241" i="2"/>
  <c r="O241" i="2"/>
  <c r="P241" i="2"/>
  <c r="Q241" i="2"/>
  <c r="R241" i="2"/>
  <c r="S241" i="2"/>
  <c r="T241" i="2"/>
  <c r="U241" i="2"/>
  <c r="V241" i="2"/>
  <c r="W241" i="2"/>
  <c r="X241" i="2"/>
  <c r="AV241" i="2" s="1"/>
  <c r="Y241" i="2"/>
  <c r="Z241" i="2"/>
  <c r="AA241" i="2"/>
  <c r="AB241" i="2"/>
  <c r="AZ241" i="2" s="1"/>
  <c r="AD241" i="2"/>
  <c r="AE241" i="2"/>
  <c r="BA241" i="2" s="1"/>
  <c r="AF241" i="2"/>
  <c r="J242" i="2"/>
  <c r="L242" i="2"/>
  <c r="M242" i="2"/>
  <c r="N242" i="2"/>
  <c r="O242" i="2"/>
  <c r="P242" i="2"/>
  <c r="Q242" i="2"/>
  <c r="R242" i="2"/>
  <c r="S242" i="2"/>
  <c r="T242" i="2"/>
  <c r="U242" i="2"/>
  <c r="V242" i="2"/>
  <c r="W242" i="2"/>
  <c r="X242" i="2"/>
  <c r="AV242" i="2" s="1"/>
  <c r="Y242" i="2"/>
  <c r="Z242" i="2"/>
  <c r="AA242" i="2"/>
  <c r="AB242" i="2"/>
  <c r="AZ242" i="2" s="1"/>
  <c r="AD242" i="2"/>
  <c r="AE242" i="2"/>
  <c r="BA242" i="2" s="1"/>
  <c r="AF242" i="2"/>
  <c r="J243" i="2"/>
  <c r="L243" i="2"/>
  <c r="M243" i="2"/>
  <c r="N243" i="2"/>
  <c r="O243" i="2"/>
  <c r="P243" i="2"/>
  <c r="Q243" i="2"/>
  <c r="R243" i="2"/>
  <c r="S243" i="2"/>
  <c r="T243" i="2"/>
  <c r="U243" i="2"/>
  <c r="V243" i="2"/>
  <c r="W243" i="2"/>
  <c r="X243" i="2"/>
  <c r="AV243" i="2" s="1"/>
  <c r="Y243" i="2"/>
  <c r="Z243" i="2"/>
  <c r="AA243" i="2"/>
  <c r="AB243" i="2"/>
  <c r="AZ243" i="2" s="1"/>
  <c r="AD243" i="2"/>
  <c r="AE243" i="2"/>
  <c r="BA243" i="2" s="1"/>
  <c r="AF243" i="2"/>
  <c r="J244" i="2"/>
  <c r="L244" i="2"/>
  <c r="M244" i="2"/>
  <c r="N244" i="2"/>
  <c r="O244" i="2"/>
  <c r="P244" i="2"/>
  <c r="Q244" i="2"/>
  <c r="R244" i="2"/>
  <c r="S244" i="2"/>
  <c r="T244" i="2"/>
  <c r="U244" i="2"/>
  <c r="V244" i="2"/>
  <c r="W244" i="2"/>
  <c r="X244" i="2"/>
  <c r="AV244" i="2" s="1"/>
  <c r="Y244" i="2"/>
  <c r="Z244" i="2"/>
  <c r="AA244" i="2"/>
  <c r="AB244" i="2"/>
  <c r="AZ244" i="2" s="1"/>
  <c r="AD244" i="2"/>
  <c r="AE244" i="2"/>
  <c r="BA244" i="2" s="1"/>
  <c r="AF244" i="2"/>
  <c r="J245" i="2"/>
  <c r="L245" i="2"/>
  <c r="M245" i="2"/>
  <c r="N245" i="2"/>
  <c r="O245" i="2"/>
  <c r="P245" i="2"/>
  <c r="Q245" i="2"/>
  <c r="R245" i="2"/>
  <c r="S245" i="2"/>
  <c r="T245" i="2"/>
  <c r="U245" i="2"/>
  <c r="V245" i="2"/>
  <c r="W245" i="2"/>
  <c r="X245" i="2"/>
  <c r="AV245" i="2" s="1"/>
  <c r="Y245" i="2"/>
  <c r="Z245" i="2"/>
  <c r="AA245" i="2"/>
  <c r="AB245" i="2"/>
  <c r="AZ245" i="2" s="1"/>
  <c r="AD245" i="2"/>
  <c r="AE245" i="2"/>
  <c r="BA245" i="2" s="1"/>
  <c r="AF245" i="2"/>
  <c r="J246" i="2"/>
  <c r="L246" i="2"/>
  <c r="M246" i="2"/>
  <c r="N246" i="2"/>
  <c r="O246" i="2"/>
  <c r="P246" i="2"/>
  <c r="Q246" i="2"/>
  <c r="R246" i="2"/>
  <c r="S246" i="2"/>
  <c r="T246" i="2"/>
  <c r="U246" i="2"/>
  <c r="V246" i="2"/>
  <c r="W246" i="2"/>
  <c r="X246" i="2"/>
  <c r="AV246" i="2" s="1"/>
  <c r="Y246" i="2"/>
  <c r="Z246" i="2"/>
  <c r="AA246" i="2"/>
  <c r="AB246" i="2"/>
  <c r="AZ246" i="2" s="1"/>
  <c r="AC246" i="2"/>
  <c r="AD246" i="2"/>
  <c r="AE246" i="2"/>
  <c r="BA246" i="2" s="1"/>
  <c r="AF246" i="2"/>
  <c r="J247" i="2"/>
  <c r="L247" i="2"/>
  <c r="M247" i="2"/>
  <c r="N247" i="2"/>
  <c r="O247" i="2"/>
  <c r="P247" i="2"/>
  <c r="Q247" i="2"/>
  <c r="R247" i="2"/>
  <c r="S247" i="2"/>
  <c r="T247" i="2"/>
  <c r="U247" i="2"/>
  <c r="V247" i="2"/>
  <c r="W247" i="2"/>
  <c r="X247" i="2"/>
  <c r="AV247" i="2" s="1"/>
  <c r="Y247" i="2"/>
  <c r="Z247" i="2"/>
  <c r="AA247" i="2"/>
  <c r="AB247" i="2"/>
  <c r="AZ247" i="2" s="1"/>
  <c r="AD247" i="2"/>
  <c r="AE247" i="2"/>
  <c r="BA247" i="2" s="1"/>
  <c r="AF247" i="2"/>
  <c r="J248" i="2"/>
  <c r="L248" i="2"/>
  <c r="M248" i="2"/>
  <c r="N248" i="2"/>
  <c r="O248" i="2"/>
  <c r="P248" i="2"/>
  <c r="Q248" i="2"/>
  <c r="R248" i="2"/>
  <c r="S248" i="2"/>
  <c r="T248" i="2"/>
  <c r="U248" i="2"/>
  <c r="V248" i="2"/>
  <c r="W248" i="2"/>
  <c r="X248" i="2"/>
  <c r="AV248" i="2" s="1"/>
  <c r="Y248" i="2"/>
  <c r="Z248" i="2"/>
  <c r="AA248" i="2"/>
  <c r="AB248" i="2"/>
  <c r="AZ248" i="2" s="1"/>
  <c r="AD248" i="2"/>
  <c r="AE248" i="2"/>
  <c r="BA248" i="2" s="1"/>
  <c r="AF248" i="2"/>
  <c r="J249" i="2"/>
  <c r="L249" i="2"/>
  <c r="M249" i="2"/>
  <c r="N249" i="2"/>
  <c r="O249" i="2"/>
  <c r="P249" i="2"/>
  <c r="Q249" i="2"/>
  <c r="R249" i="2"/>
  <c r="S249" i="2"/>
  <c r="T249" i="2"/>
  <c r="U249" i="2"/>
  <c r="V249" i="2"/>
  <c r="W249" i="2"/>
  <c r="X249" i="2"/>
  <c r="AV249" i="2" s="1"/>
  <c r="Y249" i="2"/>
  <c r="Z249" i="2"/>
  <c r="AA249" i="2"/>
  <c r="AB249" i="2"/>
  <c r="AZ249" i="2" s="1"/>
  <c r="AD249" i="2"/>
  <c r="AE249" i="2"/>
  <c r="BA249" i="2" s="1"/>
  <c r="AF249" i="2"/>
  <c r="J250" i="2"/>
  <c r="L250" i="2"/>
  <c r="M250" i="2"/>
  <c r="N250" i="2"/>
  <c r="O250" i="2"/>
  <c r="P250" i="2"/>
  <c r="Q250" i="2"/>
  <c r="R250" i="2"/>
  <c r="S250" i="2"/>
  <c r="T250" i="2"/>
  <c r="U250" i="2"/>
  <c r="V250" i="2"/>
  <c r="W250" i="2"/>
  <c r="X250" i="2"/>
  <c r="AV250" i="2" s="1"/>
  <c r="Y250" i="2"/>
  <c r="Z250" i="2"/>
  <c r="AA250" i="2"/>
  <c r="AB250" i="2"/>
  <c r="AZ250" i="2" s="1"/>
  <c r="AD250" i="2"/>
  <c r="AE250" i="2"/>
  <c r="BA250" i="2" s="1"/>
  <c r="AF250" i="2"/>
  <c r="J251" i="2"/>
  <c r="L251" i="2"/>
  <c r="M251" i="2"/>
  <c r="N251" i="2"/>
  <c r="O251" i="2"/>
  <c r="P251" i="2"/>
  <c r="Q251" i="2"/>
  <c r="R251" i="2"/>
  <c r="S251" i="2"/>
  <c r="T251" i="2"/>
  <c r="U251" i="2"/>
  <c r="V251" i="2"/>
  <c r="W251" i="2"/>
  <c r="X251" i="2"/>
  <c r="AV251" i="2" s="1"/>
  <c r="Y251" i="2"/>
  <c r="Z251" i="2"/>
  <c r="AA251" i="2"/>
  <c r="AB251" i="2"/>
  <c r="AZ251" i="2" s="1"/>
  <c r="AD251" i="2"/>
  <c r="AE251" i="2"/>
  <c r="BA251" i="2" s="1"/>
  <c r="AF251" i="2"/>
  <c r="J252" i="2"/>
  <c r="L252" i="2"/>
  <c r="M252" i="2"/>
  <c r="N252" i="2"/>
  <c r="O252" i="2"/>
  <c r="P252" i="2"/>
  <c r="Q252" i="2"/>
  <c r="R252" i="2"/>
  <c r="S252" i="2"/>
  <c r="T252" i="2"/>
  <c r="U252" i="2"/>
  <c r="V252" i="2"/>
  <c r="W252" i="2"/>
  <c r="X252" i="2"/>
  <c r="AV252" i="2" s="1"/>
  <c r="Y252" i="2"/>
  <c r="Z252" i="2"/>
  <c r="AA252" i="2"/>
  <c r="AB252" i="2"/>
  <c r="AZ252" i="2" s="1"/>
  <c r="AD252" i="2"/>
  <c r="AE252" i="2"/>
  <c r="BA252" i="2" s="1"/>
  <c r="AF252" i="2"/>
  <c r="J253" i="2"/>
  <c r="L253" i="2"/>
  <c r="M253" i="2"/>
  <c r="N253" i="2"/>
  <c r="O253" i="2"/>
  <c r="P253" i="2"/>
  <c r="Q253" i="2"/>
  <c r="R253" i="2"/>
  <c r="S253" i="2"/>
  <c r="T253" i="2"/>
  <c r="U253" i="2"/>
  <c r="V253" i="2"/>
  <c r="W253" i="2"/>
  <c r="X253" i="2"/>
  <c r="AV253" i="2" s="1"/>
  <c r="Y253" i="2"/>
  <c r="Z253" i="2"/>
  <c r="AA253" i="2"/>
  <c r="AB253" i="2"/>
  <c r="AZ253" i="2" s="1"/>
  <c r="AD253" i="2"/>
  <c r="AE253" i="2"/>
  <c r="BA253" i="2" s="1"/>
  <c r="AF253" i="2"/>
  <c r="J254" i="2"/>
  <c r="L254" i="2"/>
  <c r="M254" i="2"/>
  <c r="N254" i="2"/>
  <c r="O254" i="2"/>
  <c r="P254" i="2"/>
  <c r="Q254" i="2"/>
  <c r="R254" i="2"/>
  <c r="S254" i="2"/>
  <c r="T254" i="2"/>
  <c r="U254" i="2"/>
  <c r="V254" i="2"/>
  <c r="W254" i="2"/>
  <c r="X254" i="2"/>
  <c r="AV254" i="2" s="1"/>
  <c r="Y254" i="2"/>
  <c r="Z254" i="2"/>
  <c r="AA254" i="2"/>
  <c r="AB254" i="2"/>
  <c r="AZ254" i="2" s="1"/>
  <c r="AD254" i="2"/>
  <c r="AE254" i="2"/>
  <c r="BA254" i="2" s="1"/>
  <c r="AF254" i="2"/>
  <c r="J255" i="2"/>
  <c r="L255" i="2"/>
  <c r="M255" i="2"/>
  <c r="N255" i="2"/>
  <c r="O255" i="2"/>
  <c r="P255" i="2"/>
  <c r="Q255" i="2"/>
  <c r="R255" i="2"/>
  <c r="S255" i="2"/>
  <c r="T255" i="2"/>
  <c r="U255" i="2"/>
  <c r="V255" i="2"/>
  <c r="W255" i="2"/>
  <c r="X255" i="2"/>
  <c r="AV255" i="2" s="1"/>
  <c r="Y255" i="2"/>
  <c r="Z255" i="2"/>
  <c r="AA255" i="2"/>
  <c r="AB255" i="2"/>
  <c r="AZ255" i="2" s="1"/>
  <c r="AD255" i="2"/>
  <c r="AE255" i="2"/>
  <c r="BA255" i="2" s="1"/>
  <c r="AF255" i="2"/>
  <c r="J256" i="2"/>
  <c r="L256" i="2"/>
  <c r="M256" i="2"/>
  <c r="N256" i="2"/>
  <c r="O256" i="2"/>
  <c r="P256" i="2"/>
  <c r="Q256" i="2"/>
  <c r="R256" i="2"/>
  <c r="S256" i="2"/>
  <c r="T256" i="2"/>
  <c r="U256" i="2"/>
  <c r="V256" i="2"/>
  <c r="W256" i="2"/>
  <c r="X256" i="2"/>
  <c r="AV256" i="2" s="1"/>
  <c r="Y256" i="2"/>
  <c r="Z256" i="2"/>
  <c r="AA256" i="2"/>
  <c r="AB256" i="2"/>
  <c r="AZ256" i="2" s="1"/>
  <c r="AD256" i="2"/>
  <c r="AE256" i="2"/>
  <c r="BA256" i="2" s="1"/>
  <c r="AF256" i="2"/>
  <c r="J257" i="2"/>
  <c r="L257" i="2"/>
  <c r="M257" i="2"/>
  <c r="N257" i="2"/>
  <c r="O257" i="2"/>
  <c r="P257" i="2"/>
  <c r="Q257" i="2"/>
  <c r="R257" i="2"/>
  <c r="S257" i="2"/>
  <c r="T257" i="2"/>
  <c r="U257" i="2"/>
  <c r="V257" i="2"/>
  <c r="W257" i="2"/>
  <c r="X257" i="2"/>
  <c r="AV257" i="2" s="1"/>
  <c r="Y257" i="2"/>
  <c r="Z257" i="2"/>
  <c r="AA257" i="2"/>
  <c r="AB257" i="2"/>
  <c r="AZ257" i="2" s="1"/>
  <c r="AD257" i="2"/>
  <c r="AE257" i="2"/>
  <c r="BA257" i="2" s="1"/>
  <c r="AF257" i="2"/>
  <c r="J258" i="2"/>
  <c r="L258" i="2"/>
  <c r="M258" i="2"/>
  <c r="N258" i="2"/>
  <c r="O258" i="2"/>
  <c r="P258" i="2"/>
  <c r="Q258" i="2"/>
  <c r="R258" i="2"/>
  <c r="S258" i="2"/>
  <c r="T258" i="2"/>
  <c r="U258" i="2"/>
  <c r="V258" i="2"/>
  <c r="W258" i="2"/>
  <c r="X258" i="2"/>
  <c r="AV258" i="2" s="1"/>
  <c r="Y258" i="2"/>
  <c r="Z258" i="2"/>
  <c r="AA258" i="2"/>
  <c r="AB258" i="2"/>
  <c r="AZ258" i="2" s="1"/>
  <c r="AC258" i="2"/>
  <c r="AD258" i="2"/>
  <c r="AE258" i="2"/>
  <c r="BA258" i="2" s="1"/>
  <c r="AF258" i="2"/>
  <c r="J259" i="2"/>
  <c r="L259" i="2"/>
  <c r="M259" i="2"/>
  <c r="N259" i="2"/>
  <c r="O259" i="2"/>
  <c r="P259" i="2"/>
  <c r="Q259" i="2"/>
  <c r="R259" i="2"/>
  <c r="S259" i="2"/>
  <c r="T259" i="2"/>
  <c r="U259" i="2"/>
  <c r="V259" i="2"/>
  <c r="W259" i="2"/>
  <c r="X259" i="2"/>
  <c r="AV259" i="2" s="1"/>
  <c r="Y259" i="2"/>
  <c r="Z259" i="2"/>
  <c r="AA259" i="2"/>
  <c r="AB259" i="2"/>
  <c r="AZ259" i="2" s="1"/>
  <c r="AD259" i="2"/>
  <c r="AE259" i="2"/>
  <c r="BA259" i="2" s="1"/>
  <c r="AF259" i="2"/>
  <c r="J260" i="2"/>
  <c r="L260" i="2"/>
  <c r="M260" i="2"/>
  <c r="N260" i="2"/>
  <c r="O260" i="2"/>
  <c r="P260" i="2"/>
  <c r="Q260" i="2"/>
  <c r="R260" i="2"/>
  <c r="S260" i="2"/>
  <c r="T260" i="2"/>
  <c r="U260" i="2"/>
  <c r="V260" i="2"/>
  <c r="W260" i="2"/>
  <c r="X260" i="2"/>
  <c r="AV260" i="2" s="1"/>
  <c r="Y260" i="2"/>
  <c r="Z260" i="2"/>
  <c r="AA260" i="2"/>
  <c r="AB260" i="2"/>
  <c r="AZ260" i="2" s="1"/>
  <c r="AD260" i="2"/>
  <c r="AE260" i="2"/>
  <c r="BA260" i="2" s="1"/>
  <c r="AF260" i="2"/>
  <c r="J261" i="2"/>
  <c r="L261" i="2"/>
  <c r="M261" i="2"/>
  <c r="N261" i="2"/>
  <c r="O261" i="2"/>
  <c r="P261" i="2"/>
  <c r="Q261" i="2"/>
  <c r="R261" i="2"/>
  <c r="S261" i="2"/>
  <c r="T261" i="2"/>
  <c r="U261" i="2"/>
  <c r="V261" i="2"/>
  <c r="W261" i="2"/>
  <c r="X261" i="2"/>
  <c r="AV261" i="2" s="1"/>
  <c r="Y261" i="2"/>
  <c r="Z261" i="2"/>
  <c r="AA261" i="2"/>
  <c r="AB261" i="2"/>
  <c r="AZ261" i="2" s="1"/>
  <c r="AD261" i="2"/>
  <c r="AE261" i="2"/>
  <c r="BA261" i="2" s="1"/>
  <c r="AF261" i="2"/>
  <c r="J262" i="2"/>
  <c r="L262" i="2"/>
  <c r="M262" i="2"/>
  <c r="N262" i="2"/>
  <c r="O262" i="2"/>
  <c r="P262" i="2"/>
  <c r="Q262" i="2"/>
  <c r="R262" i="2"/>
  <c r="S262" i="2"/>
  <c r="T262" i="2"/>
  <c r="U262" i="2"/>
  <c r="V262" i="2"/>
  <c r="W262" i="2"/>
  <c r="X262" i="2"/>
  <c r="AV262" i="2" s="1"/>
  <c r="Y262" i="2"/>
  <c r="Z262" i="2"/>
  <c r="AA262" i="2"/>
  <c r="AB262" i="2"/>
  <c r="AZ262" i="2" s="1"/>
  <c r="AD262" i="2"/>
  <c r="AE262" i="2"/>
  <c r="BA262" i="2" s="1"/>
  <c r="AF262" i="2"/>
  <c r="J263" i="2"/>
  <c r="L263" i="2"/>
  <c r="M263" i="2"/>
  <c r="N263" i="2"/>
  <c r="O263" i="2"/>
  <c r="P263" i="2"/>
  <c r="Q263" i="2"/>
  <c r="R263" i="2"/>
  <c r="S263" i="2"/>
  <c r="T263" i="2"/>
  <c r="U263" i="2"/>
  <c r="V263" i="2"/>
  <c r="W263" i="2"/>
  <c r="X263" i="2"/>
  <c r="AV263" i="2" s="1"/>
  <c r="Y263" i="2"/>
  <c r="Z263" i="2"/>
  <c r="AA263" i="2"/>
  <c r="AB263" i="2"/>
  <c r="AZ263" i="2" s="1"/>
  <c r="AD263" i="2"/>
  <c r="AE263" i="2"/>
  <c r="BA263" i="2" s="1"/>
  <c r="AF263" i="2"/>
  <c r="J264" i="2"/>
  <c r="L264" i="2"/>
  <c r="M264" i="2"/>
  <c r="N264" i="2"/>
  <c r="O264" i="2"/>
  <c r="P264" i="2"/>
  <c r="Q264" i="2"/>
  <c r="R264" i="2"/>
  <c r="S264" i="2"/>
  <c r="T264" i="2"/>
  <c r="U264" i="2"/>
  <c r="V264" i="2"/>
  <c r="W264" i="2"/>
  <c r="X264" i="2"/>
  <c r="AV264" i="2" s="1"/>
  <c r="Y264" i="2"/>
  <c r="Z264" i="2"/>
  <c r="AA264" i="2"/>
  <c r="AB264" i="2"/>
  <c r="AZ264" i="2" s="1"/>
  <c r="AD264" i="2"/>
  <c r="AE264" i="2"/>
  <c r="BA264" i="2" s="1"/>
  <c r="AF264" i="2"/>
  <c r="J265" i="2"/>
  <c r="L265" i="2"/>
  <c r="M265" i="2"/>
  <c r="N265" i="2"/>
  <c r="O265" i="2"/>
  <c r="P265" i="2"/>
  <c r="Q265" i="2"/>
  <c r="R265" i="2"/>
  <c r="S265" i="2"/>
  <c r="T265" i="2"/>
  <c r="U265" i="2"/>
  <c r="V265" i="2"/>
  <c r="W265" i="2"/>
  <c r="X265" i="2"/>
  <c r="AV265" i="2" s="1"/>
  <c r="Y265" i="2"/>
  <c r="Z265" i="2"/>
  <c r="AA265" i="2"/>
  <c r="AB265" i="2"/>
  <c r="AZ265" i="2" s="1"/>
  <c r="AD265" i="2"/>
  <c r="AE265" i="2"/>
  <c r="BA265" i="2" s="1"/>
  <c r="AF265" i="2"/>
  <c r="J266" i="2"/>
  <c r="L266" i="2"/>
  <c r="M266" i="2"/>
  <c r="N266" i="2"/>
  <c r="O266" i="2"/>
  <c r="P266" i="2"/>
  <c r="Q266" i="2"/>
  <c r="R266" i="2"/>
  <c r="S266" i="2"/>
  <c r="T266" i="2"/>
  <c r="U266" i="2"/>
  <c r="V266" i="2"/>
  <c r="W266" i="2"/>
  <c r="X266" i="2"/>
  <c r="AV266" i="2" s="1"/>
  <c r="Y266" i="2"/>
  <c r="Z266" i="2"/>
  <c r="AA266" i="2"/>
  <c r="AB266" i="2"/>
  <c r="AZ266" i="2" s="1"/>
  <c r="AC266" i="2"/>
  <c r="AD266" i="2"/>
  <c r="AE266" i="2"/>
  <c r="BA266" i="2" s="1"/>
  <c r="AF266" i="2"/>
  <c r="J267" i="2"/>
  <c r="L267" i="2"/>
  <c r="M267" i="2"/>
  <c r="N267" i="2"/>
  <c r="O267" i="2"/>
  <c r="P267" i="2"/>
  <c r="Q267" i="2"/>
  <c r="R267" i="2"/>
  <c r="S267" i="2"/>
  <c r="T267" i="2"/>
  <c r="U267" i="2"/>
  <c r="V267" i="2"/>
  <c r="W267" i="2"/>
  <c r="X267" i="2"/>
  <c r="AV267" i="2" s="1"/>
  <c r="Y267" i="2"/>
  <c r="Z267" i="2"/>
  <c r="AA267" i="2"/>
  <c r="AB267" i="2"/>
  <c r="AZ267" i="2" s="1"/>
  <c r="AD267" i="2"/>
  <c r="AE267" i="2"/>
  <c r="BA267" i="2" s="1"/>
  <c r="AF267" i="2"/>
  <c r="J268" i="2"/>
  <c r="L268" i="2"/>
  <c r="M268" i="2"/>
  <c r="N268" i="2"/>
  <c r="O268" i="2"/>
  <c r="P268" i="2"/>
  <c r="Q268" i="2"/>
  <c r="R268" i="2"/>
  <c r="S268" i="2"/>
  <c r="T268" i="2"/>
  <c r="U268" i="2"/>
  <c r="V268" i="2"/>
  <c r="W268" i="2"/>
  <c r="X268" i="2"/>
  <c r="AV268" i="2" s="1"/>
  <c r="Y268" i="2"/>
  <c r="Z268" i="2"/>
  <c r="AA268" i="2"/>
  <c r="AB268" i="2"/>
  <c r="AZ268" i="2" s="1"/>
  <c r="AD268" i="2"/>
  <c r="AE268" i="2"/>
  <c r="BA268" i="2" s="1"/>
  <c r="AF268" i="2"/>
  <c r="J269" i="2"/>
  <c r="L269" i="2"/>
  <c r="M269" i="2"/>
  <c r="N269" i="2"/>
  <c r="O269" i="2"/>
  <c r="P269" i="2"/>
  <c r="Q269" i="2"/>
  <c r="R269" i="2"/>
  <c r="S269" i="2"/>
  <c r="T269" i="2"/>
  <c r="U269" i="2"/>
  <c r="V269" i="2"/>
  <c r="W269" i="2"/>
  <c r="X269" i="2"/>
  <c r="AV269" i="2" s="1"/>
  <c r="Y269" i="2"/>
  <c r="Z269" i="2"/>
  <c r="AA269" i="2"/>
  <c r="AB269" i="2"/>
  <c r="AZ269" i="2" s="1"/>
  <c r="AD269" i="2"/>
  <c r="AE269" i="2"/>
  <c r="BA269" i="2" s="1"/>
  <c r="AF269" i="2"/>
  <c r="J270" i="2"/>
  <c r="L270" i="2"/>
  <c r="M270" i="2"/>
  <c r="N270" i="2"/>
  <c r="O270" i="2"/>
  <c r="P270" i="2"/>
  <c r="Q270" i="2"/>
  <c r="R270" i="2"/>
  <c r="S270" i="2"/>
  <c r="T270" i="2"/>
  <c r="U270" i="2"/>
  <c r="V270" i="2"/>
  <c r="W270" i="2"/>
  <c r="X270" i="2"/>
  <c r="AV270" i="2" s="1"/>
  <c r="Y270" i="2"/>
  <c r="Z270" i="2"/>
  <c r="AA270" i="2"/>
  <c r="AB270" i="2"/>
  <c r="AZ270" i="2" s="1"/>
  <c r="AD270" i="2"/>
  <c r="AE270" i="2"/>
  <c r="BA270" i="2" s="1"/>
  <c r="AF270" i="2"/>
  <c r="J271" i="2"/>
  <c r="L271" i="2"/>
  <c r="M271" i="2"/>
  <c r="N271" i="2"/>
  <c r="O271" i="2"/>
  <c r="P271" i="2"/>
  <c r="Q271" i="2"/>
  <c r="R271" i="2"/>
  <c r="S271" i="2"/>
  <c r="T271" i="2"/>
  <c r="U271" i="2"/>
  <c r="V271" i="2"/>
  <c r="W271" i="2"/>
  <c r="X271" i="2"/>
  <c r="AV271" i="2" s="1"/>
  <c r="Y271" i="2"/>
  <c r="Z271" i="2"/>
  <c r="AA271" i="2"/>
  <c r="AB271" i="2"/>
  <c r="AZ271" i="2" s="1"/>
  <c r="AD271" i="2"/>
  <c r="AE271" i="2"/>
  <c r="BA271" i="2" s="1"/>
  <c r="AF271" i="2"/>
  <c r="J272" i="2"/>
  <c r="L272" i="2"/>
  <c r="M272" i="2"/>
  <c r="N272" i="2"/>
  <c r="O272" i="2"/>
  <c r="P272" i="2"/>
  <c r="Q272" i="2"/>
  <c r="R272" i="2"/>
  <c r="S272" i="2"/>
  <c r="T272" i="2"/>
  <c r="U272" i="2"/>
  <c r="V272" i="2"/>
  <c r="W272" i="2"/>
  <c r="X272" i="2"/>
  <c r="AV272" i="2" s="1"/>
  <c r="Y272" i="2"/>
  <c r="Z272" i="2"/>
  <c r="AA272" i="2"/>
  <c r="AB272" i="2"/>
  <c r="AZ272" i="2" s="1"/>
  <c r="AD272" i="2"/>
  <c r="AE272" i="2"/>
  <c r="BA272" i="2" s="1"/>
  <c r="AF272" i="2"/>
  <c r="J273" i="2"/>
  <c r="L273" i="2"/>
  <c r="M273" i="2"/>
  <c r="N273" i="2"/>
  <c r="O273" i="2"/>
  <c r="P273" i="2"/>
  <c r="Q273" i="2"/>
  <c r="R273" i="2"/>
  <c r="S273" i="2"/>
  <c r="T273" i="2"/>
  <c r="U273" i="2"/>
  <c r="V273" i="2"/>
  <c r="W273" i="2"/>
  <c r="X273" i="2"/>
  <c r="AV273" i="2" s="1"/>
  <c r="Y273" i="2"/>
  <c r="Z273" i="2"/>
  <c r="AA273" i="2"/>
  <c r="AB273" i="2"/>
  <c r="AZ273" i="2" s="1"/>
  <c r="AD273" i="2"/>
  <c r="AE273" i="2"/>
  <c r="BA273" i="2" s="1"/>
  <c r="AF273" i="2"/>
  <c r="J274" i="2"/>
  <c r="L274" i="2"/>
  <c r="M274" i="2"/>
  <c r="N274" i="2"/>
  <c r="O274" i="2"/>
  <c r="P274" i="2"/>
  <c r="Q274" i="2"/>
  <c r="R274" i="2"/>
  <c r="S274" i="2"/>
  <c r="T274" i="2"/>
  <c r="U274" i="2"/>
  <c r="V274" i="2"/>
  <c r="W274" i="2"/>
  <c r="X274" i="2"/>
  <c r="AV274" i="2" s="1"/>
  <c r="Y274" i="2"/>
  <c r="Z274" i="2"/>
  <c r="AA274" i="2"/>
  <c r="AB274" i="2"/>
  <c r="AZ274" i="2" s="1"/>
  <c r="AD274" i="2"/>
  <c r="AE274" i="2"/>
  <c r="BA274" i="2" s="1"/>
  <c r="AF274" i="2"/>
  <c r="J275" i="2"/>
  <c r="L275" i="2"/>
  <c r="M275" i="2"/>
  <c r="N275" i="2"/>
  <c r="O275" i="2"/>
  <c r="P275" i="2"/>
  <c r="Q275" i="2"/>
  <c r="R275" i="2"/>
  <c r="S275" i="2"/>
  <c r="T275" i="2"/>
  <c r="U275" i="2"/>
  <c r="V275" i="2"/>
  <c r="W275" i="2"/>
  <c r="X275" i="2"/>
  <c r="AV275" i="2" s="1"/>
  <c r="Y275" i="2"/>
  <c r="Z275" i="2"/>
  <c r="AA275" i="2"/>
  <c r="AB275" i="2"/>
  <c r="AZ275" i="2" s="1"/>
  <c r="AD275" i="2"/>
  <c r="AE275" i="2"/>
  <c r="BA275" i="2" s="1"/>
  <c r="AF275" i="2"/>
  <c r="J276" i="2"/>
  <c r="L276" i="2"/>
  <c r="M276" i="2"/>
  <c r="N276" i="2"/>
  <c r="O276" i="2"/>
  <c r="P276" i="2"/>
  <c r="Q276" i="2"/>
  <c r="R276" i="2"/>
  <c r="S276" i="2"/>
  <c r="T276" i="2"/>
  <c r="U276" i="2"/>
  <c r="V276" i="2"/>
  <c r="W276" i="2"/>
  <c r="X276" i="2"/>
  <c r="AV276" i="2" s="1"/>
  <c r="Y276" i="2"/>
  <c r="Z276" i="2"/>
  <c r="AA276" i="2"/>
  <c r="AB276" i="2"/>
  <c r="AZ276" i="2" s="1"/>
  <c r="AD276" i="2"/>
  <c r="AE276" i="2"/>
  <c r="BA276" i="2" s="1"/>
  <c r="AF276" i="2"/>
  <c r="J277" i="2"/>
  <c r="L277" i="2"/>
  <c r="M277" i="2"/>
  <c r="N277" i="2"/>
  <c r="O277" i="2"/>
  <c r="P277" i="2"/>
  <c r="Q277" i="2"/>
  <c r="R277" i="2"/>
  <c r="S277" i="2"/>
  <c r="T277" i="2"/>
  <c r="U277" i="2"/>
  <c r="V277" i="2"/>
  <c r="W277" i="2"/>
  <c r="X277" i="2"/>
  <c r="AV277" i="2" s="1"/>
  <c r="Y277" i="2"/>
  <c r="Z277" i="2"/>
  <c r="AA277" i="2"/>
  <c r="AB277" i="2"/>
  <c r="AZ277" i="2" s="1"/>
  <c r="AD277" i="2"/>
  <c r="AE277" i="2"/>
  <c r="BA277" i="2" s="1"/>
  <c r="AF277" i="2"/>
  <c r="J278" i="2"/>
  <c r="L278" i="2"/>
  <c r="M278" i="2"/>
  <c r="N278" i="2"/>
  <c r="O278" i="2"/>
  <c r="P278" i="2"/>
  <c r="Q278" i="2"/>
  <c r="R278" i="2"/>
  <c r="S278" i="2"/>
  <c r="T278" i="2"/>
  <c r="U278" i="2"/>
  <c r="V278" i="2"/>
  <c r="W278" i="2"/>
  <c r="X278" i="2"/>
  <c r="AV278" i="2" s="1"/>
  <c r="Y278" i="2"/>
  <c r="Z278" i="2"/>
  <c r="AA278" i="2"/>
  <c r="AB278" i="2"/>
  <c r="AZ278" i="2" s="1"/>
  <c r="AD278" i="2"/>
  <c r="AE278" i="2"/>
  <c r="BA278" i="2" s="1"/>
  <c r="AF278" i="2"/>
  <c r="J279" i="2"/>
  <c r="L279" i="2"/>
  <c r="M279" i="2"/>
  <c r="N279" i="2"/>
  <c r="O279" i="2"/>
  <c r="P279" i="2"/>
  <c r="Q279" i="2"/>
  <c r="R279" i="2"/>
  <c r="S279" i="2"/>
  <c r="T279" i="2"/>
  <c r="U279" i="2"/>
  <c r="V279" i="2"/>
  <c r="W279" i="2"/>
  <c r="X279" i="2"/>
  <c r="AV279" i="2" s="1"/>
  <c r="Y279" i="2"/>
  <c r="Z279" i="2"/>
  <c r="AA279" i="2"/>
  <c r="AB279" i="2"/>
  <c r="AZ279" i="2" s="1"/>
  <c r="AD279" i="2"/>
  <c r="AE279" i="2"/>
  <c r="BA279" i="2" s="1"/>
  <c r="AF279" i="2"/>
  <c r="J280" i="2"/>
  <c r="L280" i="2"/>
  <c r="M280" i="2"/>
  <c r="N280" i="2"/>
  <c r="O280" i="2"/>
  <c r="P280" i="2"/>
  <c r="Q280" i="2"/>
  <c r="R280" i="2"/>
  <c r="S280" i="2"/>
  <c r="T280" i="2"/>
  <c r="U280" i="2"/>
  <c r="V280" i="2"/>
  <c r="W280" i="2"/>
  <c r="X280" i="2"/>
  <c r="AV280" i="2" s="1"/>
  <c r="Y280" i="2"/>
  <c r="Z280" i="2"/>
  <c r="AA280" i="2"/>
  <c r="AB280" i="2"/>
  <c r="AZ280" i="2" s="1"/>
  <c r="AC280" i="2"/>
  <c r="AD280" i="2"/>
  <c r="AE280" i="2"/>
  <c r="BA280" i="2" s="1"/>
  <c r="AF280" i="2"/>
  <c r="J281" i="2"/>
  <c r="L281" i="2"/>
  <c r="M281" i="2"/>
  <c r="N281" i="2"/>
  <c r="O281" i="2"/>
  <c r="P281" i="2"/>
  <c r="Q281" i="2"/>
  <c r="R281" i="2"/>
  <c r="S281" i="2"/>
  <c r="T281" i="2"/>
  <c r="U281" i="2"/>
  <c r="V281" i="2"/>
  <c r="W281" i="2"/>
  <c r="X281" i="2"/>
  <c r="AV281" i="2" s="1"/>
  <c r="Y281" i="2"/>
  <c r="Z281" i="2"/>
  <c r="AA281" i="2"/>
  <c r="AB281" i="2"/>
  <c r="AZ281" i="2" s="1"/>
  <c r="AD281" i="2"/>
  <c r="AE281" i="2"/>
  <c r="BA281" i="2" s="1"/>
  <c r="AF281" i="2"/>
  <c r="J282" i="2"/>
  <c r="L282" i="2"/>
  <c r="M282" i="2"/>
  <c r="N282" i="2"/>
  <c r="O282" i="2"/>
  <c r="P282" i="2"/>
  <c r="Q282" i="2"/>
  <c r="R282" i="2"/>
  <c r="S282" i="2"/>
  <c r="T282" i="2"/>
  <c r="U282" i="2"/>
  <c r="V282" i="2"/>
  <c r="W282" i="2"/>
  <c r="X282" i="2"/>
  <c r="AV282" i="2" s="1"/>
  <c r="Y282" i="2"/>
  <c r="Z282" i="2"/>
  <c r="AA282" i="2"/>
  <c r="AB282" i="2"/>
  <c r="AZ282" i="2" s="1"/>
  <c r="AC282" i="2"/>
  <c r="AD282" i="2"/>
  <c r="AE282" i="2"/>
  <c r="BA282" i="2" s="1"/>
  <c r="AF282" i="2"/>
  <c r="J283" i="2"/>
  <c r="L283" i="2"/>
  <c r="M283" i="2"/>
  <c r="N283" i="2"/>
  <c r="O283" i="2"/>
  <c r="P283" i="2"/>
  <c r="Q283" i="2"/>
  <c r="R283" i="2"/>
  <c r="S283" i="2"/>
  <c r="T283" i="2"/>
  <c r="U283" i="2"/>
  <c r="V283" i="2"/>
  <c r="W283" i="2"/>
  <c r="X283" i="2"/>
  <c r="AV283" i="2" s="1"/>
  <c r="Y283" i="2"/>
  <c r="Z283" i="2"/>
  <c r="AA283" i="2"/>
  <c r="AB283" i="2"/>
  <c r="AZ283" i="2" s="1"/>
  <c r="AD283" i="2"/>
  <c r="AE283" i="2"/>
  <c r="BA283" i="2" s="1"/>
  <c r="AF283" i="2"/>
  <c r="J284" i="2"/>
  <c r="L284" i="2"/>
  <c r="M284" i="2"/>
  <c r="N284" i="2"/>
  <c r="O284" i="2"/>
  <c r="P284" i="2"/>
  <c r="Q284" i="2"/>
  <c r="R284" i="2"/>
  <c r="S284" i="2"/>
  <c r="T284" i="2"/>
  <c r="U284" i="2"/>
  <c r="V284" i="2"/>
  <c r="W284" i="2"/>
  <c r="X284" i="2"/>
  <c r="AV284" i="2" s="1"/>
  <c r="Y284" i="2"/>
  <c r="Z284" i="2"/>
  <c r="AA284" i="2"/>
  <c r="AB284" i="2"/>
  <c r="AZ284" i="2" s="1"/>
  <c r="AD284" i="2"/>
  <c r="AE284" i="2"/>
  <c r="BA284" i="2" s="1"/>
  <c r="AF284" i="2"/>
  <c r="J285" i="2"/>
  <c r="L285" i="2"/>
  <c r="M285" i="2"/>
  <c r="N285" i="2"/>
  <c r="O285" i="2"/>
  <c r="P285" i="2"/>
  <c r="Q285" i="2"/>
  <c r="R285" i="2"/>
  <c r="S285" i="2"/>
  <c r="T285" i="2"/>
  <c r="U285" i="2"/>
  <c r="V285" i="2"/>
  <c r="W285" i="2"/>
  <c r="X285" i="2"/>
  <c r="AV285" i="2" s="1"/>
  <c r="Y285" i="2"/>
  <c r="Z285" i="2"/>
  <c r="AA285" i="2"/>
  <c r="AB285" i="2"/>
  <c r="AZ285" i="2" s="1"/>
  <c r="AD285" i="2"/>
  <c r="AE285" i="2"/>
  <c r="BA285" i="2" s="1"/>
  <c r="AF285" i="2"/>
  <c r="J286" i="2"/>
  <c r="L286" i="2"/>
  <c r="M286" i="2"/>
  <c r="N286" i="2"/>
  <c r="O286" i="2"/>
  <c r="P286" i="2"/>
  <c r="Q286" i="2"/>
  <c r="R286" i="2"/>
  <c r="S286" i="2"/>
  <c r="T286" i="2"/>
  <c r="U286" i="2"/>
  <c r="V286" i="2"/>
  <c r="W286" i="2"/>
  <c r="X286" i="2"/>
  <c r="AV286" i="2" s="1"/>
  <c r="Y286" i="2"/>
  <c r="Z286" i="2"/>
  <c r="AA286" i="2"/>
  <c r="AB286" i="2"/>
  <c r="AZ286" i="2" s="1"/>
  <c r="AD286" i="2"/>
  <c r="AE286" i="2"/>
  <c r="BA286" i="2" s="1"/>
  <c r="AF286" i="2"/>
  <c r="J287" i="2"/>
  <c r="L287" i="2"/>
  <c r="M287" i="2"/>
  <c r="N287" i="2"/>
  <c r="O287" i="2"/>
  <c r="P287" i="2"/>
  <c r="Q287" i="2"/>
  <c r="R287" i="2"/>
  <c r="S287" i="2"/>
  <c r="T287" i="2"/>
  <c r="U287" i="2"/>
  <c r="V287" i="2"/>
  <c r="W287" i="2"/>
  <c r="X287" i="2"/>
  <c r="AV287" i="2" s="1"/>
  <c r="Y287" i="2"/>
  <c r="Z287" i="2"/>
  <c r="AA287" i="2"/>
  <c r="AB287" i="2"/>
  <c r="AZ287" i="2" s="1"/>
  <c r="AD287" i="2"/>
  <c r="AE287" i="2"/>
  <c r="BA287" i="2" s="1"/>
  <c r="AF287" i="2"/>
  <c r="J288" i="2"/>
  <c r="L288" i="2"/>
  <c r="M288" i="2"/>
  <c r="N288" i="2"/>
  <c r="O288" i="2"/>
  <c r="P288" i="2"/>
  <c r="Q288" i="2"/>
  <c r="R288" i="2"/>
  <c r="S288" i="2"/>
  <c r="T288" i="2"/>
  <c r="U288" i="2"/>
  <c r="V288" i="2"/>
  <c r="W288" i="2"/>
  <c r="X288" i="2"/>
  <c r="AV288" i="2" s="1"/>
  <c r="Y288" i="2"/>
  <c r="Z288" i="2"/>
  <c r="AA288" i="2"/>
  <c r="AB288" i="2"/>
  <c r="AZ288" i="2" s="1"/>
  <c r="AD288" i="2"/>
  <c r="AE288" i="2"/>
  <c r="BA288" i="2" s="1"/>
  <c r="AF288" i="2"/>
  <c r="J289" i="2"/>
  <c r="L289" i="2"/>
  <c r="M289" i="2"/>
  <c r="N289" i="2"/>
  <c r="O289" i="2"/>
  <c r="P289" i="2"/>
  <c r="Q289" i="2"/>
  <c r="R289" i="2"/>
  <c r="S289" i="2"/>
  <c r="T289" i="2"/>
  <c r="U289" i="2"/>
  <c r="V289" i="2"/>
  <c r="W289" i="2"/>
  <c r="X289" i="2"/>
  <c r="AV289" i="2" s="1"/>
  <c r="Y289" i="2"/>
  <c r="Z289" i="2"/>
  <c r="AA289" i="2"/>
  <c r="AB289" i="2"/>
  <c r="AZ289" i="2" s="1"/>
  <c r="AD289" i="2"/>
  <c r="AE289" i="2"/>
  <c r="BA289" i="2" s="1"/>
  <c r="AF289" i="2"/>
  <c r="J290" i="2"/>
  <c r="L290" i="2"/>
  <c r="M290" i="2"/>
  <c r="N290" i="2"/>
  <c r="O290" i="2"/>
  <c r="P290" i="2"/>
  <c r="Q290" i="2"/>
  <c r="R290" i="2"/>
  <c r="S290" i="2"/>
  <c r="T290" i="2"/>
  <c r="U290" i="2"/>
  <c r="V290" i="2"/>
  <c r="W290" i="2"/>
  <c r="X290" i="2"/>
  <c r="AV290" i="2" s="1"/>
  <c r="Y290" i="2"/>
  <c r="Z290" i="2"/>
  <c r="AA290" i="2"/>
  <c r="AB290" i="2"/>
  <c r="AZ290" i="2" s="1"/>
  <c r="AD290" i="2"/>
  <c r="AE290" i="2"/>
  <c r="BA290" i="2" s="1"/>
  <c r="AF290" i="2"/>
  <c r="J291" i="2"/>
  <c r="L291" i="2"/>
  <c r="M291" i="2"/>
  <c r="N291" i="2"/>
  <c r="O291" i="2"/>
  <c r="P291" i="2"/>
  <c r="Q291" i="2"/>
  <c r="R291" i="2"/>
  <c r="S291" i="2"/>
  <c r="T291" i="2"/>
  <c r="U291" i="2"/>
  <c r="V291" i="2"/>
  <c r="W291" i="2"/>
  <c r="X291" i="2"/>
  <c r="AV291" i="2" s="1"/>
  <c r="Y291" i="2"/>
  <c r="Z291" i="2"/>
  <c r="AA291" i="2"/>
  <c r="AB291" i="2"/>
  <c r="AZ291" i="2" s="1"/>
  <c r="AD291" i="2"/>
  <c r="AE291" i="2"/>
  <c r="BA291" i="2" s="1"/>
  <c r="AF291" i="2"/>
  <c r="J292" i="2"/>
  <c r="L292" i="2"/>
  <c r="M292" i="2"/>
  <c r="N292" i="2"/>
  <c r="O292" i="2"/>
  <c r="P292" i="2"/>
  <c r="Q292" i="2"/>
  <c r="R292" i="2"/>
  <c r="S292" i="2"/>
  <c r="T292" i="2"/>
  <c r="U292" i="2"/>
  <c r="V292" i="2"/>
  <c r="W292" i="2"/>
  <c r="X292" i="2"/>
  <c r="AV292" i="2" s="1"/>
  <c r="Y292" i="2"/>
  <c r="Z292" i="2"/>
  <c r="AA292" i="2"/>
  <c r="AB292" i="2"/>
  <c r="AZ292" i="2" s="1"/>
  <c r="AC292" i="2"/>
  <c r="AD292" i="2"/>
  <c r="AE292" i="2"/>
  <c r="BA292" i="2" s="1"/>
  <c r="AF292" i="2"/>
  <c r="J293" i="2"/>
  <c r="L293" i="2"/>
  <c r="M293" i="2"/>
  <c r="N293" i="2"/>
  <c r="O293" i="2"/>
  <c r="P293" i="2"/>
  <c r="Q293" i="2"/>
  <c r="R293" i="2"/>
  <c r="S293" i="2"/>
  <c r="T293" i="2"/>
  <c r="U293" i="2"/>
  <c r="V293" i="2"/>
  <c r="W293" i="2"/>
  <c r="X293" i="2"/>
  <c r="AV293" i="2" s="1"/>
  <c r="Y293" i="2"/>
  <c r="Z293" i="2"/>
  <c r="AA293" i="2"/>
  <c r="AB293" i="2"/>
  <c r="AZ293" i="2" s="1"/>
  <c r="AD293" i="2"/>
  <c r="AE293" i="2"/>
  <c r="BA293" i="2" s="1"/>
  <c r="AF293" i="2"/>
  <c r="J294" i="2"/>
  <c r="L294" i="2"/>
  <c r="M294" i="2"/>
  <c r="N294" i="2"/>
  <c r="O294" i="2"/>
  <c r="P294" i="2"/>
  <c r="Q294" i="2"/>
  <c r="R294" i="2"/>
  <c r="S294" i="2"/>
  <c r="T294" i="2"/>
  <c r="U294" i="2"/>
  <c r="V294" i="2"/>
  <c r="W294" i="2"/>
  <c r="X294" i="2"/>
  <c r="AV294" i="2" s="1"/>
  <c r="Y294" i="2"/>
  <c r="Z294" i="2"/>
  <c r="AA294" i="2"/>
  <c r="AB294" i="2"/>
  <c r="AZ294" i="2" s="1"/>
  <c r="AC294" i="2"/>
  <c r="AD294" i="2"/>
  <c r="AE294" i="2"/>
  <c r="BA294" i="2" s="1"/>
  <c r="AF294" i="2"/>
  <c r="J295" i="2"/>
  <c r="L295" i="2"/>
  <c r="M295" i="2"/>
  <c r="N295" i="2"/>
  <c r="O295" i="2"/>
  <c r="P295" i="2"/>
  <c r="Q295" i="2"/>
  <c r="R295" i="2"/>
  <c r="S295" i="2"/>
  <c r="T295" i="2"/>
  <c r="U295" i="2"/>
  <c r="V295" i="2"/>
  <c r="W295" i="2"/>
  <c r="X295" i="2"/>
  <c r="AV295" i="2" s="1"/>
  <c r="Y295" i="2"/>
  <c r="Z295" i="2"/>
  <c r="AA295" i="2"/>
  <c r="AB295" i="2"/>
  <c r="AZ295" i="2" s="1"/>
  <c r="AD295" i="2"/>
  <c r="AE295" i="2"/>
  <c r="BA295" i="2" s="1"/>
  <c r="AF295" i="2"/>
  <c r="J296" i="2"/>
  <c r="L296" i="2"/>
  <c r="M296" i="2"/>
  <c r="N296" i="2"/>
  <c r="O296" i="2"/>
  <c r="P296" i="2"/>
  <c r="Q296" i="2"/>
  <c r="R296" i="2"/>
  <c r="S296" i="2"/>
  <c r="T296" i="2"/>
  <c r="U296" i="2"/>
  <c r="V296" i="2"/>
  <c r="W296" i="2"/>
  <c r="X296" i="2"/>
  <c r="AV296" i="2" s="1"/>
  <c r="Y296" i="2"/>
  <c r="Z296" i="2"/>
  <c r="AA296" i="2"/>
  <c r="AB296" i="2"/>
  <c r="AZ296" i="2" s="1"/>
  <c r="AD296" i="2"/>
  <c r="AE296" i="2"/>
  <c r="BA296" i="2" s="1"/>
  <c r="AF296" i="2"/>
  <c r="J297" i="2"/>
  <c r="L297" i="2"/>
  <c r="M297" i="2"/>
  <c r="N297" i="2"/>
  <c r="O297" i="2"/>
  <c r="P297" i="2"/>
  <c r="Q297" i="2"/>
  <c r="R297" i="2"/>
  <c r="S297" i="2"/>
  <c r="T297" i="2"/>
  <c r="U297" i="2"/>
  <c r="V297" i="2"/>
  <c r="W297" i="2"/>
  <c r="X297" i="2"/>
  <c r="AV297" i="2" s="1"/>
  <c r="Y297" i="2"/>
  <c r="Z297" i="2"/>
  <c r="AA297" i="2"/>
  <c r="AB297" i="2"/>
  <c r="AZ297" i="2" s="1"/>
  <c r="AD297" i="2"/>
  <c r="AE297" i="2"/>
  <c r="BA297" i="2" s="1"/>
  <c r="AF297" i="2"/>
  <c r="J298" i="2"/>
  <c r="L298" i="2"/>
  <c r="M298" i="2"/>
  <c r="N298" i="2"/>
  <c r="O298" i="2"/>
  <c r="P298" i="2"/>
  <c r="Q298" i="2"/>
  <c r="R298" i="2"/>
  <c r="S298" i="2"/>
  <c r="T298" i="2"/>
  <c r="U298" i="2"/>
  <c r="V298" i="2"/>
  <c r="W298" i="2"/>
  <c r="X298" i="2"/>
  <c r="AV298" i="2" s="1"/>
  <c r="Y298" i="2"/>
  <c r="Z298" i="2"/>
  <c r="AA298" i="2"/>
  <c r="AB298" i="2"/>
  <c r="AZ298" i="2" s="1"/>
  <c r="AD298" i="2"/>
  <c r="AE298" i="2"/>
  <c r="BA298" i="2" s="1"/>
  <c r="AF298" i="2"/>
  <c r="J299" i="2"/>
  <c r="L299" i="2"/>
  <c r="M299" i="2"/>
  <c r="N299" i="2"/>
  <c r="O299" i="2"/>
  <c r="P299" i="2"/>
  <c r="Q299" i="2"/>
  <c r="R299" i="2"/>
  <c r="S299" i="2"/>
  <c r="T299" i="2"/>
  <c r="U299" i="2"/>
  <c r="V299" i="2"/>
  <c r="W299" i="2"/>
  <c r="X299" i="2"/>
  <c r="AV299" i="2" s="1"/>
  <c r="Y299" i="2"/>
  <c r="Z299" i="2"/>
  <c r="AA299" i="2"/>
  <c r="AB299" i="2"/>
  <c r="AZ299" i="2" s="1"/>
  <c r="AD299" i="2"/>
  <c r="AE299" i="2"/>
  <c r="BA299" i="2" s="1"/>
  <c r="AF299" i="2"/>
  <c r="J300" i="2"/>
  <c r="L300" i="2"/>
  <c r="M300" i="2"/>
  <c r="N300" i="2"/>
  <c r="O300" i="2"/>
  <c r="P300" i="2"/>
  <c r="Q300" i="2"/>
  <c r="R300" i="2"/>
  <c r="S300" i="2"/>
  <c r="T300" i="2"/>
  <c r="U300" i="2"/>
  <c r="V300" i="2"/>
  <c r="W300" i="2"/>
  <c r="X300" i="2"/>
  <c r="AV300" i="2" s="1"/>
  <c r="Y300" i="2"/>
  <c r="Z300" i="2"/>
  <c r="AA300" i="2"/>
  <c r="AB300" i="2"/>
  <c r="AZ300" i="2" s="1"/>
  <c r="AC300" i="2"/>
  <c r="AD300" i="2"/>
  <c r="AE300" i="2"/>
  <c r="BA300" i="2" s="1"/>
  <c r="AF300" i="2"/>
  <c r="J301" i="2"/>
  <c r="L301" i="2"/>
  <c r="M301" i="2"/>
  <c r="N301" i="2"/>
  <c r="O301" i="2"/>
  <c r="P301" i="2"/>
  <c r="Q301" i="2"/>
  <c r="R301" i="2"/>
  <c r="S301" i="2"/>
  <c r="T301" i="2"/>
  <c r="U301" i="2"/>
  <c r="V301" i="2"/>
  <c r="W301" i="2"/>
  <c r="X301" i="2"/>
  <c r="AV301" i="2" s="1"/>
  <c r="Y301" i="2"/>
  <c r="Z301" i="2"/>
  <c r="AA301" i="2"/>
  <c r="AB301" i="2"/>
  <c r="AZ301" i="2" s="1"/>
  <c r="AD301" i="2"/>
  <c r="AE301" i="2"/>
  <c r="BA301" i="2" s="1"/>
  <c r="AF301" i="2"/>
  <c r="J302" i="2"/>
  <c r="L302" i="2"/>
  <c r="M302" i="2"/>
  <c r="N302" i="2"/>
  <c r="O302" i="2"/>
  <c r="P302" i="2"/>
  <c r="Q302" i="2"/>
  <c r="R302" i="2"/>
  <c r="S302" i="2"/>
  <c r="T302" i="2"/>
  <c r="U302" i="2"/>
  <c r="V302" i="2"/>
  <c r="W302" i="2"/>
  <c r="X302" i="2"/>
  <c r="AV302" i="2" s="1"/>
  <c r="Y302" i="2"/>
  <c r="Z302" i="2"/>
  <c r="AA302" i="2"/>
  <c r="AB302" i="2"/>
  <c r="AZ302" i="2" s="1"/>
  <c r="AD302" i="2"/>
  <c r="AE302" i="2"/>
  <c r="BA302" i="2" s="1"/>
  <c r="AF302" i="2"/>
  <c r="J303" i="2"/>
  <c r="L303" i="2"/>
  <c r="M303" i="2"/>
  <c r="N303" i="2"/>
  <c r="O303" i="2"/>
  <c r="P303" i="2"/>
  <c r="Q303" i="2"/>
  <c r="R303" i="2"/>
  <c r="S303" i="2"/>
  <c r="T303" i="2"/>
  <c r="U303" i="2"/>
  <c r="V303" i="2"/>
  <c r="W303" i="2"/>
  <c r="X303" i="2"/>
  <c r="AV303" i="2" s="1"/>
  <c r="Y303" i="2"/>
  <c r="Z303" i="2"/>
  <c r="AA303" i="2"/>
  <c r="AB303" i="2"/>
  <c r="AZ303" i="2" s="1"/>
  <c r="AD303" i="2"/>
  <c r="AE303" i="2"/>
  <c r="BA303" i="2" s="1"/>
  <c r="AF303" i="2"/>
  <c r="J304" i="2"/>
  <c r="L304" i="2"/>
  <c r="M304" i="2"/>
  <c r="N304" i="2"/>
  <c r="O304" i="2"/>
  <c r="P304" i="2"/>
  <c r="Q304" i="2"/>
  <c r="R304" i="2"/>
  <c r="S304" i="2"/>
  <c r="T304" i="2"/>
  <c r="U304" i="2"/>
  <c r="V304" i="2"/>
  <c r="W304" i="2"/>
  <c r="X304" i="2"/>
  <c r="AV304" i="2" s="1"/>
  <c r="Y304" i="2"/>
  <c r="Z304" i="2"/>
  <c r="AA304" i="2"/>
  <c r="AB304" i="2"/>
  <c r="AZ304" i="2" s="1"/>
  <c r="AC304" i="2"/>
  <c r="AD304" i="2"/>
  <c r="AE304" i="2"/>
  <c r="BA304" i="2" s="1"/>
  <c r="AF304" i="2"/>
  <c r="J305" i="2"/>
  <c r="L305" i="2"/>
  <c r="M305" i="2"/>
  <c r="N305" i="2"/>
  <c r="O305" i="2"/>
  <c r="P305" i="2"/>
  <c r="Q305" i="2"/>
  <c r="R305" i="2"/>
  <c r="S305" i="2"/>
  <c r="T305" i="2"/>
  <c r="U305" i="2"/>
  <c r="V305" i="2"/>
  <c r="W305" i="2"/>
  <c r="X305" i="2"/>
  <c r="AV305" i="2" s="1"/>
  <c r="Y305" i="2"/>
  <c r="Z305" i="2"/>
  <c r="AA305" i="2"/>
  <c r="AB305" i="2"/>
  <c r="AZ305" i="2" s="1"/>
  <c r="AD305" i="2"/>
  <c r="AE305" i="2"/>
  <c r="BA305" i="2" s="1"/>
  <c r="AF305" i="2"/>
  <c r="J306" i="2"/>
  <c r="L306" i="2"/>
  <c r="M306" i="2"/>
  <c r="N306" i="2"/>
  <c r="O306" i="2"/>
  <c r="P306" i="2"/>
  <c r="Q306" i="2"/>
  <c r="R306" i="2"/>
  <c r="S306" i="2"/>
  <c r="T306" i="2"/>
  <c r="U306" i="2"/>
  <c r="V306" i="2"/>
  <c r="W306" i="2"/>
  <c r="X306" i="2"/>
  <c r="AV306" i="2" s="1"/>
  <c r="Y306" i="2"/>
  <c r="Z306" i="2"/>
  <c r="AA306" i="2"/>
  <c r="AB306" i="2"/>
  <c r="AZ306" i="2" s="1"/>
  <c r="AC306" i="2"/>
  <c r="AD306" i="2"/>
  <c r="AE306" i="2"/>
  <c r="BA306" i="2" s="1"/>
  <c r="AF306" i="2"/>
  <c r="J307" i="2"/>
  <c r="L307" i="2"/>
  <c r="M307" i="2"/>
  <c r="N307" i="2"/>
  <c r="O307" i="2"/>
  <c r="P307" i="2"/>
  <c r="Q307" i="2"/>
  <c r="R307" i="2"/>
  <c r="S307" i="2"/>
  <c r="T307" i="2"/>
  <c r="U307" i="2"/>
  <c r="V307" i="2"/>
  <c r="W307" i="2"/>
  <c r="X307" i="2"/>
  <c r="AV307" i="2" s="1"/>
  <c r="Y307" i="2"/>
  <c r="Z307" i="2"/>
  <c r="AA307" i="2"/>
  <c r="AB307" i="2"/>
  <c r="AZ307" i="2" s="1"/>
  <c r="AD307" i="2"/>
  <c r="AE307" i="2"/>
  <c r="BA307" i="2" s="1"/>
  <c r="AF307" i="2"/>
  <c r="J308" i="2"/>
  <c r="L308" i="2"/>
  <c r="M308" i="2"/>
  <c r="N308" i="2"/>
  <c r="O308" i="2"/>
  <c r="P308" i="2"/>
  <c r="Q308" i="2"/>
  <c r="R308" i="2"/>
  <c r="S308" i="2"/>
  <c r="T308" i="2"/>
  <c r="U308" i="2"/>
  <c r="V308" i="2"/>
  <c r="W308" i="2"/>
  <c r="X308" i="2"/>
  <c r="AV308" i="2" s="1"/>
  <c r="Y308" i="2"/>
  <c r="Z308" i="2"/>
  <c r="AA308" i="2"/>
  <c r="AB308" i="2"/>
  <c r="AZ308" i="2" s="1"/>
  <c r="AD308" i="2"/>
  <c r="AE308" i="2"/>
  <c r="BA308" i="2" s="1"/>
  <c r="AF308" i="2"/>
  <c r="J309" i="2"/>
  <c r="L309" i="2"/>
  <c r="M309" i="2"/>
  <c r="N309" i="2"/>
  <c r="O309" i="2"/>
  <c r="P309" i="2"/>
  <c r="Q309" i="2"/>
  <c r="R309" i="2"/>
  <c r="S309" i="2"/>
  <c r="T309" i="2"/>
  <c r="U309" i="2"/>
  <c r="V309" i="2"/>
  <c r="W309" i="2"/>
  <c r="X309" i="2"/>
  <c r="AV309" i="2" s="1"/>
  <c r="Y309" i="2"/>
  <c r="Z309" i="2"/>
  <c r="AA309" i="2"/>
  <c r="AB309" i="2"/>
  <c r="AZ309" i="2" s="1"/>
  <c r="AD309" i="2"/>
  <c r="AE309" i="2"/>
  <c r="BA309" i="2" s="1"/>
  <c r="AF309" i="2"/>
  <c r="J310" i="2"/>
  <c r="L310" i="2"/>
  <c r="M310" i="2"/>
  <c r="N310" i="2"/>
  <c r="O310" i="2"/>
  <c r="P310" i="2"/>
  <c r="Q310" i="2"/>
  <c r="R310" i="2"/>
  <c r="S310" i="2"/>
  <c r="T310" i="2"/>
  <c r="U310" i="2"/>
  <c r="V310" i="2"/>
  <c r="W310" i="2"/>
  <c r="X310" i="2"/>
  <c r="AV310" i="2" s="1"/>
  <c r="Y310" i="2"/>
  <c r="Z310" i="2"/>
  <c r="AA310" i="2"/>
  <c r="AB310" i="2"/>
  <c r="AZ310" i="2" s="1"/>
  <c r="AD310" i="2"/>
  <c r="AE310" i="2"/>
  <c r="BA310" i="2" s="1"/>
  <c r="AF310" i="2"/>
  <c r="J311" i="2"/>
  <c r="L311" i="2"/>
  <c r="M311" i="2"/>
  <c r="N311" i="2"/>
  <c r="O311" i="2"/>
  <c r="P311" i="2"/>
  <c r="Q311" i="2"/>
  <c r="R311" i="2"/>
  <c r="S311" i="2"/>
  <c r="T311" i="2"/>
  <c r="U311" i="2"/>
  <c r="V311" i="2"/>
  <c r="W311" i="2"/>
  <c r="X311" i="2"/>
  <c r="AV311" i="2" s="1"/>
  <c r="Y311" i="2"/>
  <c r="Z311" i="2"/>
  <c r="AA311" i="2"/>
  <c r="AB311" i="2"/>
  <c r="AZ311" i="2" s="1"/>
  <c r="AD311" i="2"/>
  <c r="AE311" i="2"/>
  <c r="BA311" i="2" s="1"/>
  <c r="AF311" i="2"/>
  <c r="J312" i="2"/>
  <c r="L312" i="2"/>
  <c r="M312" i="2"/>
  <c r="N312" i="2"/>
  <c r="O312" i="2"/>
  <c r="P312" i="2"/>
  <c r="Q312" i="2"/>
  <c r="R312" i="2"/>
  <c r="S312" i="2"/>
  <c r="T312" i="2"/>
  <c r="U312" i="2"/>
  <c r="V312" i="2"/>
  <c r="W312" i="2"/>
  <c r="X312" i="2"/>
  <c r="AV312" i="2" s="1"/>
  <c r="Y312" i="2"/>
  <c r="Z312" i="2"/>
  <c r="AA312" i="2"/>
  <c r="AB312" i="2"/>
  <c r="AZ312" i="2" s="1"/>
  <c r="AC312" i="2"/>
  <c r="AD312" i="2"/>
  <c r="AE312" i="2"/>
  <c r="BA312" i="2" s="1"/>
  <c r="AF312" i="2"/>
  <c r="J313" i="2"/>
  <c r="L313" i="2"/>
  <c r="M313" i="2"/>
  <c r="N313" i="2"/>
  <c r="O313" i="2"/>
  <c r="P313" i="2"/>
  <c r="Q313" i="2"/>
  <c r="R313" i="2"/>
  <c r="S313" i="2"/>
  <c r="T313" i="2"/>
  <c r="U313" i="2"/>
  <c r="V313" i="2"/>
  <c r="W313" i="2"/>
  <c r="X313" i="2"/>
  <c r="AV313" i="2" s="1"/>
  <c r="Y313" i="2"/>
  <c r="Z313" i="2"/>
  <c r="AA313" i="2"/>
  <c r="AB313" i="2"/>
  <c r="AZ313" i="2" s="1"/>
  <c r="AD313" i="2"/>
  <c r="AE313" i="2"/>
  <c r="BA313" i="2" s="1"/>
  <c r="AF313" i="2"/>
  <c r="J314" i="2"/>
  <c r="L314" i="2"/>
  <c r="M314" i="2"/>
  <c r="N314" i="2"/>
  <c r="O314" i="2"/>
  <c r="P314" i="2"/>
  <c r="Q314" i="2"/>
  <c r="R314" i="2"/>
  <c r="S314" i="2"/>
  <c r="T314" i="2"/>
  <c r="U314" i="2"/>
  <c r="V314" i="2"/>
  <c r="W314" i="2"/>
  <c r="X314" i="2"/>
  <c r="AV314" i="2" s="1"/>
  <c r="Y314" i="2"/>
  <c r="Z314" i="2"/>
  <c r="AA314" i="2"/>
  <c r="AB314" i="2"/>
  <c r="AZ314" i="2" s="1"/>
  <c r="AC314" i="2"/>
  <c r="AD314" i="2"/>
  <c r="AE314" i="2"/>
  <c r="BA314" i="2" s="1"/>
  <c r="AF314" i="2"/>
  <c r="J315" i="2"/>
  <c r="L315" i="2"/>
  <c r="M315" i="2"/>
  <c r="N315" i="2"/>
  <c r="O315" i="2"/>
  <c r="P315" i="2"/>
  <c r="Q315" i="2"/>
  <c r="R315" i="2"/>
  <c r="S315" i="2"/>
  <c r="T315" i="2"/>
  <c r="U315" i="2"/>
  <c r="V315" i="2"/>
  <c r="W315" i="2"/>
  <c r="X315" i="2"/>
  <c r="AV315" i="2" s="1"/>
  <c r="Y315" i="2"/>
  <c r="Z315" i="2"/>
  <c r="AA315" i="2"/>
  <c r="AB315" i="2"/>
  <c r="AZ315" i="2" s="1"/>
  <c r="AD315" i="2"/>
  <c r="AE315" i="2"/>
  <c r="BA315" i="2" s="1"/>
  <c r="AF315" i="2"/>
  <c r="J316" i="2"/>
  <c r="L316" i="2"/>
  <c r="M316" i="2"/>
  <c r="N316" i="2"/>
  <c r="O316" i="2"/>
  <c r="P316" i="2"/>
  <c r="Q316" i="2"/>
  <c r="R316" i="2"/>
  <c r="S316" i="2"/>
  <c r="T316" i="2"/>
  <c r="U316" i="2"/>
  <c r="V316" i="2"/>
  <c r="W316" i="2"/>
  <c r="X316" i="2"/>
  <c r="AV316" i="2" s="1"/>
  <c r="Y316" i="2"/>
  <c r="Z316" i="2"/>
  <c r="AA316" i="2"/>
  <c r="AB316" i="2"/>
  <c r="AZ316" i="2" s="1"/>
  <c r="AD316" i="2"/>
  <c r="AE316" i="2"/>
  <c r="BA316" i="2" s="1"/>
  <c r="AF316" i="2"/>
  <c r="J317" i="2"/>
  <c r="L317" i="2"/>
  <c r="M317" i="2"/>
  <c r="N317" i="2"/>
  <c r="O317" i="2"/>
  <c r="P317" i="2"/>
  <c r="Q317" i="2"/>
  <c r="R317" i="2"/>
  <c r="S317" i="2"/>
  <c r="T317" i="2"/>
  <c r="U317" i="2"/>
  <c r="V317" i="2"/>
  <c r="W317" i="2"/>
  <c r="X317" i="2"/>
  <c r="AV317" i="2" s="1"/>
  <c r="Y317" i="2"/>
  <c r="Z317" i="2"/>
  <c r="AA317" i="2"/>
  <c r="AB317" i="2"/>
  <c r="AZ317" i="2" s="1"/>
  <c r="AD317" i="2"/>
  <c r="AE317" i="2"/>
  <c r="BA317" i="2" s="1"/>
  <c r="AF317" i="2"/>
  <c r="J318" i="2"/>
  <c r="L318" i="2"/>
  <c r="M318" i="2"/>
  <c r="N318" i="2"/>
  <c r="O318" i="2"/>
  <c r="P318" i="2"/>
  <c r="Q318" i="2"/>
  <c r="R318" i="2"/>
  <c r="S318" i="2"/>
  <c r="T318" i="2"/>
  <c r="U318" i="2"/>
  <c r="V318" i="2"/>
  <c r="W318" i="2"/>
  <c r="X318" i="2"/>
  <c r="AV318" i="2" s="1"/>
  <c r="Y318" i="2"/>
  <c r="Z318" i="2"/>
  <c r="AA318" i="2"/>
  <c r="AB318" i="2"/>
  <c r="AZ318" i="2" s="1"/>
  <c r="AC318" i="2"/>
  <c r="AD318" i="2"/>
  <c r="AE318" i="2"/>
  <c r="BA318" i="2" s="1"/>
  <c r="AF318" i="2"/>
  <c r="J319" i="2"/>
  <c r="L319" i="2"/>
  <c r="M319" i="2"/>
  <c r="N319" i="2"/>
  <c r="O319" i="2"/>
  <c r="P319" i="2"/>
  <c r="Q319" i="2"/>
  <c r="R319" i="2"/>
  <c r="S319" i="2"/>
  <c r="T319" i="2"/>
  <c r="U319" i="2"/>
  <c r="V319" i="2"/>
  <c r="W319" i="2"/>
  <c r="X319" i="2"/>
  <c r="AV319" i="2" s="1"/>
  <c r="Y319" i="2"/>
  <c r="Z319" i="2"/>
  <c r="AA319" i="2"/>
  <c r="AB319" i="2"/>
  <c r="AZ319" i="2" s="1"/>
  <c r="AD319" i="2"/>
  <c r="AE319" i="2"/>
  <c r="BA319" i="2" s="1"/>
  <c r="AF319" i="2"/>
  <c r="J320" i="2"/>
  <c r="L320" i="2"/>
  <c r="M320" i="2"/>
  <c r="N320" i="2"/>
  <c r="O320" i="2"/>
  <c r="P320" i="2"/>
  <c r="Q320" i="2"/>
  <c r="R320" i="2"/>
  <c r="S320" i="2"/>
  <c r="T320" i="2"/>
  <c r="U320" i="2"/>
  <c r="V320" i="2"/>
  <c r="W320" i="2"/>
  <c r="X320" i="2"/>
  <c r="AV320" i="2" s="1"/>
  <c r="Y320" i="2"/>
  <c r="Z320" i="2"/>
  <c r="AA320" i="2"/>
  <c r="AB320" i="2"/>
  <c r="AZ320" i="2" s="1"/>
  <c r="AD320" i="2"/>
  <c r="AE320" i="2"/>
  <c r="BA320" i="2" s="1"/>
  <c r="AF320" i="2"/>
  <c r="J321" i="2"/>
  <c r="L321" i="2"/>
  <c r="M321" i="2"/>
  <c r="N321" i="2"/>
  <c r="O321" i="2"/>
  <c r="P321" i="2"/>
  <c r="Q321" i="2"/>
  <c r="R321" i="2"/>
  <c r="S321" i="2"/>
  <c r="T321" i="2"/>
  <c r="U321" i="2"/>
  <c r="V321" i="2"/>
  <c r="W321" i="2"/>
  <c r="X321" i="2"/>
  <c r="AV321" i="2" s="1"/>
  <c r="Y321" i="2"/>
  <c r="Z321" i="2"/>
  <c r="AA321" i="2"/>
  <c r="AB321" i="2"/>
  <c r="AZ321" i="2" s="1"/>
  <c r="AD321" i="2"/>
  <c r="AE321" i="2"/>
  <c r="BA321" i="2" s="1"/>
  <c r="AF321" i="2"/>
  <c r="J322" i="2"/>
  <c r="L322" i="2"/>
  <c r="M322" i="2"/>
  <c r="N322" i="2"/>
  <c r="O322" i="2"/>
  <c r="P322" i="2"/>
  <c r="Q322" i="2"/>
  <c r="R322" i="2"/>
  <c r="S322" i="2"/>
  <c r="T322" i="2"/>
  <c r="U322" i="2"/>
  <c r="V322" i="2"/>
  <c r="W322" i="2"/>
  <c r="X322" i="2"/>
  <c r="AV322" i="2" s="1"/>
  <c r="Y322" i="2"/>
  <c r="Z322" i="2"/>
  <c r="AA322" i="2"/>
  <c r="AB322" i="2"/>
  <c r="AZ322" i="2" s="1"/>
  <c r="AC322" i="2"/>
  <c r="AD322" i="2"/>
  <c r="AE322" i="2"/>
  <c r="BA322" i="2" s="1"/>
  <c r="AF322" i="2"/>
  <c r="J323" i="2"/>
  <c r="L323" i="2"/>
  <c r="M323" i="2"/>
  <c r="N323" i="2"/>
  <c r="O323" i="2"/>
  <c r="P323" i="2"/>
  <c r="Q323" i="2"/>
  <c r="R323" i="2"/>
  <c r="S323" i="2"/>
  <c r="T323" i="2"/>
  <c r="U323" i="2"/>
  <c r="V323" i="2"/>
  <c r="W323" i="2"/>
  <c r="X323" i="2"/>
  <c r="AV323" i="2" s="1"/>
  <c r="Y323" i="2"/>
  <c r="Z323" i="2"/>
  <c r="AA323" i="2"/>
  <c r="AB323" i="2"/>
  <c r="AZ323" i="2" s="1"/>
  <c r="AD323" i="2"/>
  <c r="AE323" i="2"/>
  <c r="BA323" i="2" s="1"/>
  <c r="AF323" i="2"/>
  <c r="J324" i="2"/>
  <c r="L324" i="2"/>
  <c r="M324" i="2"/>
  <c r="N324" i="2"/>
  <c r="O324" i="2"/>
  <c r="P324" i="2"/>
  <c r="Q324" i="2"/>
  <c r="R324" i="2"/>
  <c r="S324" i="2"/>
  <c r="T324" i="2"/>
  <c r="U324" i="2"/>
  <c r="V324" i="2"/>
  <c r="W324" i="2"/>
  <c r="X324" i="2"/>
  <c r="AV324" i="2" s="1"/>
  <c r="Y324" i="2"/>
  <c r="Z324" i="2"/>
  <c r="AA324" i="2"/>
  <c r="AB324" i="2"/>
  <c r="AZ324" i="2" s="1"/>
  <c r="AD324" i="2"/>
  <c r="AE324" i="2"/>
  <c r="BA324" i="2" s="1"/>
  <c r="AF324" i="2"/>
  <c r="J325" i="2"/>
  <c r="L325" i="2"/>
  <c r="M325" i="2"/>
  <c r="N325" i="2"/>
  <c r="O325" i="2"/>
  <c r="P325" i="2"/>
  <c r="Q325" i="2"/>
  <c r="R325" i="2"/>
  <c r="S325" i="2"/>
  <c r="T325" i="2"/>
  <c r="U325" i="2"/>
  <c r="V325" i="2"/>
  <c r="W325" i="2"/>
  <c r="X325" i="2"/>
  <c r="AV325" i="2" s="1"/>
  <c r="Y325" i="2"/>
  <c r="Z325" i="2"/>
  <c r="AA325" i="2"/>
  <c r="AB325" i="2"/>
  <c r="AZ325" i="2" s="1"/>
  <c r="AD325" i="2"/>
  <c r="AE325" i="2"/>
  <c r="BA325" i="2" s="1"/>
  <c r="AF325" i="2"/>
  <c r="J326" i="2"/>
  <c r="L326" i="2"/>
  <c r="M326" i="2"/>
  <c r="N326" i="2"/>
  <c r="O326" i="2"/>
  <c r="P326" i="2"/>
  <c r="Q326" i="2"/>
  <c r="R326" i="2"/>
  <c r="S326" i="2"/>
  <c r="T326" i="2"/>
  <c r="U326" i="2"/>
  <c r="V326" i="2"/>
  <c r="W326" i="2"/>
  <c r="X326" i="2"/>
  <c r="AV326" i="2" s="1"/>
  <c r="Y326" i="2"/>
  <c r="Z326" i="2"/>
  <c r="AA326" i="2"/>
  <c r="AB326" i="2"/>
  <c r="AZ326" i="2" s="1"/>
  <c r="AD326" i="2"/>
  <c r="AE326" i="2"/>
  <c r="BA326" i="2" s="1"/>
  <c r="AF326" i="2"/>
  <c r="J327" i="2"/>
  <c r="L327" i="2"/>
  <c r="M327" i="2"/>
  <c r="N327" i="2"/>
  <c r="O327" i="2"/>
  <c r="P327" i="2"/>
  <c r="Q327" i="2"/>
  <c r="R327" i="2"/>
  <c r="S327" i="2"/>
  <c r="T327" i="2"/>
  <c r="U327" i="2"/>
  <c r="V327" i="2"/>
  <c r="W327" i="2"/>
  <c r="X327" i="2"/>
  <c r="AV327" i="2" s="1"/>
  <c r="Y327" i="2"/>
  <c r="Z327" i="2"/>
  <c r="AA327" i="2"/>
  <c r="AB327" i="2"/>
  <c r="AZ327" i="2" s="1"/>
  <c r="AD327" i="2"/>
  <c r="AE327" i="2"/>
  <c r="BA327" i="2" s="1"/>
  <c r="AF327" i="2"/>
  <c r="J328" i="2"/>
  <c r="L328" i="2"/>
  <c r="M328" i="2"/>
  <c r="N328" i="2"/>
  <c r="O328" i="2"/>
  <c r="P328" i="2"/>
  <c r="Q328" i="2"/>
  <c r="R328" i="2"/>
  <c r="S328" i="2"/>
  <c r="T328" i="2"/>
  <c r="U328" i="2"/>
  <c r="V328" i="2"/>
  <c r="W328" i="2"/>
  <c r="X328" i="2"/>
  <c r="AV328" i="2" s="1"/>
  <c r="Y328" i="2"/>
  <c r="Z328" i="2"/>
  <c r="AA328" i="2"/>
  <c r="AB328" i="2"/>
  <c r="AZ328" i="2" s="1"/>
  <c r="AD328" i="2"/>
  <c r="AE328" i="2"/>
  <c r="BA328" i="2" s="1"/>
  <c r="AF328" i="2"/>
  <c r="J329" i="2"/>
  <c r="L329" i="2"/>
  <c r="M329" i="2"/>
  <c r="N329" i="2"/>
  <c r="O329" i="2"/>
  <c r="P329" i="2"/>
  <c r="Q329" i="2"/>
  <c r="R329" i="2"/>
  <c r="S329" i="2"/>
  <c r="T329" i="2"/>
  <c r="U329" i="2"/>
  <c r="V329" i="2"/>
  <c r="W329" i="2"/>
  <c r="X329" i="2"/>
  <c r="AV329" i="2" s="1"/>
  <c r="Y329" i="2"/>
  <c r="Z329" i="2"/>
  <c r="AA329" i="2"/>
  <c r="AB329" i="2"/>
  <c r="AZ329" i="2" s="1"/>
  <c r="AD329" i="2"/>
  <c r="AE329" i="2"/>
  <c r="BA329" i="2" s="1"/>
  <c r="AF329" i="2"/>
  <c r="J330" i="2"/>
  <c r="L330" i="2"/>
  <c r="M330" i="2"/>
  <c r="N330" i="2"/>
  <c r="O330" i="2"/>
  <c r="P330" i="2"/>
  <c r="Q330" i="2"/>
  <c r="R330" i="2"/>
  <c r="S330" i="2"/>
  <c r="T330" i="2"/>
  <c r="U330" i="2"/>
  <c r="V330" i="2"/>
  <c r="W330" i="2"/>
  <c r="X330" i="2"/>
  <c r="AV330" i="2" s="1"/>
  <c r="Y330" i="2"/>
  <c r="Z330" i="2"/>
  <c r="AA330" i="2"/>
  <c r="AB330" i="2"/>
  <c r="AZ330" i="2" s="1"/>
  <c r="AD330" i="2"/>
  <c r="AE330" i="2"/>
  <c r="BA330" i="2" s="1"/>
  <c r="AF330" i="2"/>
  <c r="J331" i="2"/>
  <c r="L331" i="2"/>
  <c r="M331" i="2"/>
  <c r="N331" i="2"/>
  <c r="O331" i="2"/>
  <c r="P331" i="2"/>
  <c r="Q331" i="2"/>
  <c r="R331" i="2"/>
  <c r="S331" i="2"/>
  <c r="T331" i="2"/>
  <c r="U331" i="2"/>
  <c r="V331" i="2"/>
  <c r="W331" i="2"/>
  <c r="X331" i="2"/>
  <c r="AV331" i="2" s="1"/>
  <c r="Y331" i="2"/>
  <c r="Z331" i="2"/>
  <c r="AA331" i="2"/>
  <c r="AB331" i="2"/>
  <c r="AZ331" i="2" s="1"/>
  <c r="AD331" i="2"/>
  <c r="AE331" i="2"/>
  <c r="BA331" i="2" s="1"/>
  <c r="AF331" i="2"/>
  <c r="J332" i="2"/>
  <c r="L332" i="2"/>
  <c r="M332" i="2"/>
  <c r="N332" i="2"/>
  <c r="O332" i="2"/>
  <c r="P332" i="2"/>
  <c r="Q332" i="2"/>
  <c r="R332" i="2"/>
  <c r="S332" i="2"/>
  <c r="T332" i="2"/>
  <c r="U332" i="2"/>
  <c r="V332" i="2"/>
  <c r="W332" i="2"/>
  <c r="X332" i="2"/>
  <c r="AV332" i="2" s="1"/>
  <c r="Y332" i="2"/>
  <c r="Z332" i="2"/>
  <c r="AA332" i="2"/>
  <c r="AB332" i="2"/>
  <c r="AZ332" i="2" s="1"/>
  <c r="AD332" i="2"/>
  <c r="AE332" i="2"/>
  <c r="BA332" i="2" s="1"/>
  <c r="AF332" i="2"/>
  <c r="J333" i="2"/>
  <c r="L333" i="2"/>
  <c r="M333" i="2"/>
  <c r="N333" i="2"/>
  <c r="O333" i="2"/>
  <c r="P333" i="2"/>
  <c r="Q333" i="2"/>
  <c r="R333" i="2"/>
  <c r="S333" i="2"/>
  <c r="T333" i="2"/>
  <c r="U333" i="2"/>
  <c r="V333" i="2"/>
  <c r="W333" i="2"/>
  <c r="X333" i="2"/>
  <c r="AV333" i="2" s="1"/>
  <c r="Y333" i="2"/>
  <c r="Z333" i="2"/>
  <c r="AA333" i="2"/>
  <c r="AB333" i="2"/>
  <c r="AZ333" i="2" s="1"/>
  <c r="AD333" i="2"/>
  <c r="AE333" i="2"/>
  <c r="BA333" i="2" s="1"/>
  <c r="AF333" i="2"/>
  <c r="J334" i="2"/>
  <c r="L334" i="2"/>
  <c r="M334" i="2"/>
  <c r="N334" i="2"/>
  <c r="O334" i="2"/>
  <c r="P334" i="2"/>
  <c r="Q334" i="2"/>
  <c r="R334" i="2"/>
  <c r="S334" i="2"/>
  <c r="T334" i="2"/>
  <c r="U334" i="2"/>
  <c r="V334" i="2"/>
  <c r="W334" i="2"/>
  <c r="X334" i="2"/>
  <c r="AV334" i="2" s="1"/>
  <c r="Y334" i="2"/>
  <c r="Z334" i="2"/>
  <c r="AA334" i="2"/>
  <c r="AB334" i="2"/>
  <c r="AZ334" i="2" s="1"/>
  <c r="AC334" i="2"/>
  <c r="AD334" i="2"/>
  <c r="AE334" i="2"/>
  <c r="BA334" i="2" s="1"/>
  <c r="AF334" i="2"/>
  <c r="J335" i="2"/>
  <c r="L335" i="2"/>
  <c r="M335" i="2"/>
  <c r="N335" i="2"/>
  <c r="O335" i="2"/>
  <c r="P335" i="2"/>
  <c r="Q335" i="2"/>
  <c r="R335" i="2"/>
  <c r="S335" i="2"/>
  <c r="T335" i="2"/>
  <c r="U335" i="2"/>
  <c r="V335" i="2"/>
  <c r="W335" i="2"/>
  <c r="X335" i="2"/>
  <c r="AV335" i="2" s="1"/>
  <c r="Y335" i="2"/>
  <c r="Z335" i="2"/>
  <c r="AA335" i="2"/>
  <c r="AB335" i="2"/>
  <c r="AZ335" i="2" s="1"/>
  <c r="AD335" i="2"/>
  <c r="AE335" i="2"/>
  <c r="BA335" i="2" s="1"/>
  <c r="AF335" i="2"/>
  <c r="J336" i="2"/>
  <c r="L336" i="2"/>
  <c r="M336" i="2"/>
  <c r="N336" i="2"/>
  <c r="O336" i="2"/>
  <c r="P336" i="2"/>
  <c r="Q336" i="2"/>
  <c r="R336" i="2"/>
  <c r="S336" i="2"/>
  <c r="T336" i="2"/>
  <c r="U336" i="2"/>
  <c r="V336" i="2"/>
  <c r="W336" i="2"/>
  <c r="X336" i="2"/>
  <c r="AV336" i="2" s="1"/>
  <c r="Y336" i="2"/>
  <c r="Z336" i="2"/>
  <c r="AA336" i="2"/>
  <c r="AB336" i="2"/>
  <c r="AZ336" i="2" s="1"/>
  <c r="AD336" i="2"/>
  <c r="AE336" i="2"/>
  <c r="BA336" i="2" s="1"/>
  <c r="AF336" i="2"/>
  <c r="J337" i="2"/>
  <c r="L337" i="2"/>
  <c r="M337" i="2"/>
  <c r="N337" i="2"/>
  <c r="O337" i="2"/>
  <c r="P337" i="2"/>
  <c r="Q337" i="2"/>
  <c r="R337" i="2"/>
  <c r="S337" i="2"/>
  <c r="T337" i="2"/>
  <c r="U337" i="2"/>
  <c r="V337" i="2"/>
  <c r="W337" i="2"/>
  <c r="X337" i="2"/>
  <c r="AV337" i="2" s="1"/>
  <c r="Y337" i="2"/>
  <c r="Z337" i="2"/>
  <c r="AA337" i="2"/>
  <c r="AB337" i="2"/>
  <c r="AZ337" i="2" s="1"/>
  <c r="AC337" i="2"/>
  <c r="AD337" i="2"/>
  <c r="AE337" i="2"/>
  <c r="BA337" i="2" s="1"/>
  <c r="AF337" i="2"/>
  <c r="J338" i="2"/>
  <c r="L338" i="2"/>
  <c r="M338" i="2"/>
  <c r="N338" i="2"/>
  <c r="O338" i="2"/>
  <c r="P338" i="2"/>
  <c r="Q338" i="2"/>
  <c r="R338" i="2"/>
  <c r="S338" i="2"/>
  <c r="T338" i="2"/>
  <c r="U338" i="2"/>
  <c r="V338" i="2"/>
  <c r="W338" i="2"/>
  <c r="X338" i="2"/>
  <c r="AV338" i="2" s="1"/>
  <c r="Y338" i="2"/>
  <c r="Z338" i="2"/>
  <c r="AA338" i="2"/>
  <c r="AB338" i="2"/>
  <c r="AZ338" i="2" s="1"/>
  <c r="AD338" i="2"/>
  <c r="AE338" i="2"/>
  <c r="BA338" i="2" s="1"/>
  <c r="AF338" i="2"/>
  <c r="J339" i="2"/>
  <c r="L339" i="2"/>
  <c r="M339" i="2"/>
  <c r="N339" i="2"/>
  <c r="O339" i="2"/>
  <c r="P339" i="2"/>
  <c r="Q339" i="2"/>
  <c r="R339" i="2"/>
  <c r="S339" i="2"/>
  <c r="T339" i="2"/>
  <c r="U339" i="2"/>
  <c r="V339" i="2"/>
  <c r="W339" i="2"/>
  <c r="X339" i="2"/>
  <c r="AV339" i="2" s="1"/>
  <c r="Y339" i="2"/>
  <c r="Z339" i="2"/>
  <c r="AA339" i="2"/>
  <c r="AB339" i="2"/>
  <c r="AZ339" i="2" s="1"/>
  <c r="AD339" i="2"/>
  <c r="AE339" i="2"/>
  <c r="BA339" i="2" s="1"/>
  <c r="AF339" i="2"/>
  <c r="J340" i="2"/>
  <c r="L340" i="2"/>
  <c r="M340" i="2"/>
  <c r="N340" i="2"/>
  <c r="O340" i="2"/>
  <c r="P340" i="2"/>
  <c r="Q340" i="2"/>
  <c r="R340" i="2"/>
  <c r="S340" i="2"/>
  <c r="T340" i="2"/>
  <c r="U340" i="2"/>
  <c r="V340" i="2"/>
  <c r="W340" i="2"/>
  <c r="X340" i="2"/>
  <c r="AV340" i="2" s="1"/>
  <c r="Y340" i="2"/>
  <c r="Z340" i="2"/>
  <c r="AA340" i="2"/>
  <c r="AB340" i="2"/>
  <c r="AZ340" i="2" s="1"/>
  <c r="AC340" i="2"/>
  <c r="AD340" i="2"/>
  <c r="AE340" i="2"/>
  <c r="BA340" i="2" s="1"/>
  <c r="AF340" i="2"/>
  <c r="J341" i="2"/>
  <c r="L341" i="2"/>
  <c r="M341" i="2"/>
  <c r="N341" i="2"/>
  <c r="O341" i="2"/>
  <c r="P341" i="2"/>
  <c r="Q341" i="2"/>
  <c r="R341" i="2"/>
  <c r="S341" i="2"/>
  <c r="T341" i="2"/>
  <c r="U341" i="2"/>
  <c r="V341" i="2"/>
  <c r="W341" i="2"/>
  <c r="X341" i="2"/>
  <c r="AV341" i="2" s="1"/>
  <c r="Y341" i="2"/>
  <c r="Z341" i="2"/>
  <c r="AA341" i="2"/>
  <c r="AB341" i="2"/>
  <c r="AZ341" i="2" s="1"/>
  <c r="AD341" i="2"/>
  <c r="AE341" i="2"/>
  <c r="BA341" i="2" s="1"/>
  <c r="AF341" i="2"/>
  <c r="J342" i="2"/>
  <c r="L342" i="2"/>
  <c r="M342" i="2"/>
  <c r="N342" i="2"/>
  <c r="O342" i="2"/>
  <c r="P342" i="2"/>
  <c r="Q342" i="2"/>
  <c r="R342" i="2"/>
  <c r="S342" i="2"/>
  <c r="T342" i="2"/>
  <c r="U342" i="2"/>
  <c r="V342" i="2"/>
  <c r="W342" i="2"/>
  <c r="X342" i="2"/>
  <c r="AV342" i="2" s="1"/>
  <c r="Y342" i="2"/>
  <c r="Z342" i="2"/>
  <c r="AA342" i="2"/>
  <c r="AB342" i="2"/>
  <c r="AZ342" i="2" s="1"/>
  <c r="AD342" i="2"/>
  <c r="AE342" i="2"/>
  <c r="BA342" i="2" s="1"/>
  <c r="AF342" i="2"/>
  <c r="J343" i="2"/>
  <c r="L343" i="2"/>
  <c r="M343" i="2"/>
  <c r="N343" i="2"/>
  <c r="O343" i="2"/>
  <c r="P343" i="2"/>
  <c r="Q343" i="2"/>
  <c r="R343" i="2"/>
  <c r="S343" i="2"/>
  <c r="T343" i="2"/>
  <c r="U343" i="2"/>
  <c r="V343" i="2"/>
  <c r="W343" i="2"/>
  <c r="X343" i="2"/>
  <c r="AV343" i="2" s="1"/>
  <c r="Y343" i="2"/>
  <c r="Z343" i="2"/>
  <c r="AA343" i="2"/>
  <c r="AB343" i="2"/>
  <c r="AZ343" i="2" s="1"/>
  <c r="AC343" i="2"/>
  <c r="AD343" i="2"/>
  <c r="AE343" i="2"/>
  <c r="BA343" i="2" s="1"/>
  <c r="AF343" i="2"/>
  <c r="J344" i="2"/>
  <c r="L344" i="2"/>
  <c r="M344" i="2"/>
  <c r="N344" i="2"/>
  <c r="O344" i="2"/>
  <c r="P344" i="2"/>
  <c r="Q344" i="2"/>
  <c r="R344" i="2"/>
  <c r="S344" i="2"/>
  <c r="T344" i="2"/>
  <c r="U344" i="2"/>
  <c r="V344" i="2"/>
  <c r="W344" i="2"/>
  <c r="X344" i="2"/>
  <c r="AV344" i="2" s="1"/>
  <c r="Y344" i="2"/>
  <c r="Z344" i="2"/>
  <c r="AA344" i="2"/>
  <c r="AB344" i="2"/>
  <c r="AZ344" i="2" s="1"/>
  <c r="AD344" i="2"/>
  <c r="AE344" i="2"/>
  <c r="BA344" i="2" s="1"/>
  <c r="AF344" i="2"/>
  <c r="J345" i="2"/>
  <c r="L345" i="2"/>
  <c r="M345" i="2"/>
  <c r="N345" i="2"/>
  <c r="O345" i="2"/>
  <c r="P345" i="2"/>
  <c r="Q345" i="2"/>
  <c r="R345" i="2"/>
  <c r="S345" i="2"/>
  <c r="T345" i="2"/>
  <c r="U345" i="2"/>
  <c r="V345" i="2"/>
  <c r="W345" i="2"/>
  <c r="X345" i="2"/>
  <c r="AV345" i="2" s="1"/>
  <c r="Y345" i="2"/>
  <c r="Z345" i="2"/>
  <c r="AA345" i="2"/>
  <c r="AB345" i="2"/>
  <c r="AZ345" i="2" s="1"/>
  <c r="AD345" i="2"/>
  <c r="AE345" i="2"/>
  <c r="BA345" i="2" s="1"/>
  <c r="AF345" i="2"/>
  <c r="J346" i="2"/>
  <c r="L346" i="2"/>
  <c r="M346" i="2"/>
  <c r="N346" i="2"/>
  <c r="O346" i="2"/>
  <c r="P346" i="2"/>
  <c r="Q346" i="2"/>
  <c r="R346" i="2"/>
  <c r="S346" i="2"/>
  <c r="T346" i="2"/>
  <c r="U346" i="2"/>
  <c r="V346" i="2"/>
  <c r="W346" i="2"/>
  <c r="X346" i="2"/>
  <c r="AV346" i="2" s="1"/>
  <c r="Y346" i="2"/>
  <c r="Z346" i="2"/>
  <c r="AA346" i="2"/>
  <c r="AB346" i="2"/>
  <c r="AZ346" i="2" s="1"/>
  <c r="AD346" i="2"/>
  <c r="AE346" i="2"/>
  <c r="BA346" i="2" s="1"/>
  <c r="AF346" i="2"/>
  <c r="J347" i="2"/>
  <c r="L347" i="2"/>
  <c r="M347" i="2"/>
  <c r="N347" i="2"/>
  <c r="O347" i="2"/>
  <c r="P347" i="2"/>
  <c r="Q347" i="2"/>
  <c r="R347" i="2"/>
  <c r="S347" i="2"/>
  <c r="T347" i="2"/>
  <c r="U347" i="2"/>
  <c r="V347" i="2"/>
  <c r="W347" i="2"/>
  <c r="X347" i="2"/>
  <c r="AV347" i="2" s="1"/>
  <c r="Y347" i="2"/>
  <c r="Z347" i="2"/>
  <c r="AA347" i="2"/>
  <c r="AB347" i="2"/>
  <c r="AZ347" i="2" s="1"/>
  <c r="AD347" i="2"/>
  <c r="AE347" i="2"/>
  <c r="BA347" i="2" s="1"/>
  <c r="AF347" i="2"/>
  <c r="J348" i="2"/>
  <c r="L348" i="2"/>
  <c r="M348" i="2"/>
  <c r="N348" i="2"/>
  <c r="O348" i="2"/>
  <c r="P348" i="2"/>
  <c r="Q348" i="2"/>
  <c r="R348" i="2"/>
  <c r="S348" i="2"/>
  <c r="T348" i="2"/>
  <c r="U348" i="2"/>
  <c r="V348" i="2"/>
  <c r="W348" i="2"/>
  <c r="X348" i="2"/>
  <c r="AV348" i="2" s="1"/>
  <c r="Y348" i="2"/>
  <c r="Z348" i="2"/>
  <c r="AA348" i="2"/>
  <c r="AB348" i="2"/>
  <c r="AZ348" i="2" s="1"/>
  <c r="AC348" i="2"/>
  <c r="AD348" i="2"/>
  <c r="AE348" i="2"/>
  <c r="BA348" i="2" s="1"/>
  <c r="AF348" i="2"/>
  <c r="J349" i="2"/>
  <c r="L349" i="2"/>
  <c r="M349" i="2"/>
  <c r="N349" i="2"/>
  <c r="O349" i="2"/>
  <c r="P349" i="2"/>
  <c r="Q349" i="2"/>
  <c r="R349" i="2"/>
  <c r="S349" i="2"/>
  <c r="T349" i="2"/>
  <c r="U349" i="2"/>
  <c r="V349" i="2"/>
  <c r="W349" i="2"/>
  <c r="X349" i="2"/>
  <c r="AV349" i="2" s="1"/>
  <c r="Y349" i="2"/>
  <c r="Z349" i="2"/>
  <c r="AA349" i="2"/>
  <c r="AB349" i="2"/>
  <c r="AZ349" i="2" s="1"/>
  <c r="AD349" i="2"/>
  <c r="AE349" i="2"/>
  <c r="BA349" i="2" s="1"/>
  <c r="AF349" i="2"/>
  <c r="J350" i="2"/>
  <c r="L350" i="2"/>
  <c r="M350" i="2"/>
  <c r="N350" i="2"/>
  <c r="O350" i="2"/>
  <c r="P350" i="2"/>
  <c r="Q350" i="2"/>
  <c r="R350" i="2"/>
  <c r="S350" i="2"/>
  <c r="T350" i="2"/>
  <c r="U350" i="2"/>
  <c r="V350" i="2"/>
  <c r="W350" i="2"/>
  <c r="X350" i="2"/>
  <c r="AV350" i="2" s="1"/>
  <c r="Y350" i="2"/>
  <c r="Z350" i="2"/>
  <c r="AA350" i="2"/>
  <c r="AB350" i="2"/>
  <c r="AZ350" i="2" s="1"/>
  <c r="AD350" i="2"/>
  <c r="AE350" i="2"/>
  <c r="BA350" i="2" s="1"/>
  <c r="AF350" i="2"/>
  <c r="J351" i="2"/>
  <c r="L351" i="2"/>
  <c r="M351" i="2"/>
  <c r="N351" i="2"/>
  <c r="O351" i="2"/>
  <c r="P351" i="2"/>
  <c r="Q351" i="2"/>
  <c r="R351" i="2"/>
  <c r="S351" i="2"/>
  <c r="T351" i="2"/>
  <c r="U351" i="2"/>
  <c r="V351" i="2"/>
  <c r="W351" i="2"/>
  <c r="X351" i="2"/>
  <c r="AV351" i="2" s="1"/>
  <c r="Y351" i="2"/>
  <c r="Z351" i="2"/>
  <c r="AA351" i="2"/>
  <c r="AB351" i="2"/>
  <c r="AZ351" i="2" s="1"/>
  <c r="AC351" i="2"/>
  <c r="AD351" i="2"/>
  <c r="AE351" i="2"/>
  <c r="BA351" i="2" s="1"/>
  <c r="AF351" i="2"/>
  <c r="J352" i="2"/>
  <c r="L352" i="2"/>
  <c r="M352" i="2"/>
  <c r="N352" i="2"/>
  <c r="O352" i="2"/>
  <c r="P352" i="2"/>
  <c r="Q352" i="2"/>
  <c r="R352" i="2"/>
  <c r="S352" i="2"/>
  <c r="T352" i="2"/>
  <c r="U352" i="2"/>
  <c r="V352" i="2"/>
  <c r="W352" i="2"/>
  <c r="X352" i="2"/>
  <c r="AV352" i="2" s="1"/>
  <c r="Y352" i="2"/>
  <c r="Z352" i="2"/>
  <c r="AA352" i="2"/>
  <c r="AB352" i="2"/>
  <c r="AZ352" i="2" s="1"/>
  <c r="AD352" i="2"/>
  <c r="AE352" i="2"/>
  <c r="BA352" i="2" s="1"/>
  <c r="AF352" i="2"/>
  <c r="J353" i="2"/>
  <c r="L353" i="2"/>
  <c r="M353" i="2"/>
  <c r="N353" i="2"/>
  <c r="O353" i="2"/>
  <c r="P353" i="2"/>
  <c r="Q353" i="2"/>
  <c r="R353" i="2"/>
  <c r="S353" i="2"/>
  <c r="T353" i="2"/>
  <c r="U353" i="2"/>
  <c r="V353" i="2"/>
  <c r="W353" i="2"/>
  <c r="X353" i="2"/>
  <c r="AV353" i="2" s="1"/>
  <c r="Y353" i="2"/>
  <c r="Z353" i="2"/>
  <c r="AA353" i="2"/>
  <c r="AB353" i="2"/>
  <c r="AZ353" i="2" s="1"/>
  <c r="AD353" i="2"/>
  <c r="AE353" i="2"/>
  <c r="BA353" i="2" s="1"/>
  <c r="AF353" i="2"/>
  <c r="J354" i="2"/>
  <c r="L354" i="2"/>
  <c r="M354" i="2"/>
  <c r="N354" i="2"/>
  <c r="O354" i="2"/>
  <c r="P354" i="2"/>
  <c r="Q354" i="2"/>
  <c r="R354" i="2"/>
  <c r="S354" i="2"/>
  <c r="T354" i="2"/>
  <c r="U354" i="2"/>
  <c r="V354" i="2"/>
  <c r="W354" i="2"/>
  <c r="X354" i="2"/>
  <c r="AV354" i="2" s="1"/>
  <c r="Y354" i="2"/>
  <c r="Z354" i="2"/>
  <c r="AA354" i="2"/>
  <c r="AB354" i="2"/>
  <c r="AZ354" i="2" s="1"/>
  <c r="AC354" i="2"/>
  <c r="AD354" i="2"/>
  <c r="AE354" i="2"/>
  <c r="BA354" i="2" s="1"/>
  <c r="AF354" i="2"/>
  <c r="J355" i="2"/>
  <c r="L355" i="2"/>
  <c r="M355" i="2"/>
  <c r="N355" i="2"/>
  <c r="O355" i="2"/>
  <c r="P355" i="2"/>
  <c r="Q355" i="2"/>
  <c r="R355" i="2"/>
  <c r="S355" i="2"/>
  <c r="T355" i="2"/>
  <c r="U355" i="2"/>
  <c r="V355" i="2"/>
  <c r="W355" i="2"/>
  <c r="X355" i="2"/>
  <c r="AV355" i="2" s="1"/>
  <c r="Y355" i="2"/>
  <c r="Z355" i="2"/>
  <c r="AA355" i="2"/>
  <c r="AB355" i="2"/>
  <c r="AZ355" i="2" s="1"/>
  <c r="AD355" i="2"/>
  <c r="AE355" i="2"/>
  <c r="BA355" i="2" s="1"/>
  <c r="AF355" i="2"/>
  <c r="J356" i="2"/>
  <c r="L356" i="2"/>
  <c r="M356" i="2"/>
  <c r="N356" i="2"/>
  <c r="O356" i="2"/>
  <c r="P356" i="2"/>
  <c r="Q356" i="2"/>
  <c r="R356" i="2"/>
  <c r="S356" i="2"/>
  <c r="T356" i="2"/>
  <c r="U356" i="2"/>
  <c r="V356" i="2"/>
  <c r="W356" i="2"/>
  <c r="X356" i="2"/>
  <c r="AV356" i="2" s="1"/>
  <c r="Y356" i="2"/>
  <c r="Z356" i="2"/>
  <c r="AA356" i="2"/>
  <c r="AB356" i="2"/>
  <c r="AZ356" i="2" s="1"/>
  <c r="AC356" i="2"/>
  <c r="AD356" i="2"/>
  <c r="AE356" i="2"/>
  <c r="BA356" i="2" s="1"/>
  <c r="AF356" i="2"/>
  <c r="J357" i="2"/>
  <c r="L357" i="2"/>
  <c r="M357" i="2"/>
  <c r="N357" i="2"/>
  <c r="O357" i="2"/>
  <c r="P357" i="2"/>
  <c r="Q357" i="2"/>
  <c r="R357" i="2"/>
  <c r="S357" i="2"/>
  <c r="T357" i="2"/>
  <c r="U357" i="2"/>
  <c r="V357" i="2"/>
  <c r="W357" i="2"/>
  <c r="X357" i="2"/>
  <c r="AV357" i="2" s="1"/>
  <c r="Y357" i="2"/>
  <c r="Z357" i="2"/>
  <c r="AA357" i="2"/>
  <c r="AB357" i="2"/>
  <c r="AZ357" i="2" s="1"/>
  <c r="AD357" i="2"/>
  <c r="AE357" i="2"/>
  <c r="BA357" i="2" s="1"/>
  <c r="AF357" i="2"/>
  <c r="J358" i="2"/>
  <c r="L358" i="2"/>
  <c r="M358" i="2"/>
  <c r="N358" i="2"/>
  <c r="O358" i="2"/>
  <c r="P358" i="2"/>
  <c r="Q358" i="2"/>
  <c r="R358" i="2"/>
  <c r="S358" i="2"/>
  <c r="T358" i="2"/>
  <c r="U358" i="2"/>
  <c r="V358" i="2"/>
  <c r="W358" i="2"/>
  <c r="X358" i="2"/>
  <c r="AV358" i="2" s="1"/>
  <c r="Y358" i="2"/>
  <c r="Z358" i="2"/>
  <c r="AA358" i="2"/>
  <c r="AB358" i="2"/>
  <c r="AZ358" i="2" s="1"/>
  <c r="AD358" i="2"/>
  <c r="AE358" i="2"/>
  <c r="BA358" i="2" s="1"/>
  <c r="AF358" i="2"/>
  <c r="J359" i="2"/>
  <c r="L359" i="2"/>
  <c r="M359" i="2"/>
  <c r="N359" i="2"/>
  <c r="O359" i="2"/>
  <c r="P359" i="2"/>
  <c r="Q359" i="2"/>
  <c r="R359" i="2"/>
  <c r="S359" i="2"/>
  <c r="T359" i="2"/>
  <c r="U359" i="2"/>
  <c r="V359" i="2"/>
  <c r="W359" i="2"/>
  <c r="X359" i="2"/>
  <c r="AV359" i="2" s="1"/>
  <c r="Y359" i="2"/>
  <c r="Z359" i="2"/>
  <c r="AA359" i="2"/>
  <c r="AB359" i="2"/>
  <c r="AZ359" i="2" s="1"/>
  <c r="AD359" i="2"/>
  <c r="AE359" i="2"/>
  <c r="BA359" i="2" s="1"/>
  <c r="AF359" i="2"/>
  <c r="J360" i="2"/>
  <c r="L360" i="2"/>
  <c r="M360" i="2"/>
  <c r="N360" i="2"/>
  <c r="O360" i="2"/>
  <c r="P360" i="2"/>
  <c r="Q360" i="2"/>
  <c r="R360" i="2"/>
  <c r="S360" i="2"/>
  <c r="T360" i="2"/>
  <c r="U360" i="2"/>
  <c r="V360" i="2"/>
  <c r="W360" i="2"/>
  <c r="X360" i="2"/>
  <c r="AV360" i="2" s="1"/>
  <c r="Y360" i="2"/>
  <c r="Z360" i="2"/>
  <c r="AA360" i="2"/>
  <c r="AB360" i="2"/>
  <c r="AZ360" i="2" s="1"/>
  <c r="AD360" i="2"/>
  <c r="AE360" i="2"/>
  <c r="BA360" i="2" s="1"/>
  <c r="AF360" i="2"/>
  <c r="J361" i="2"/>
  <c r="L361" i="2"/>
  <c r="M361" i="2"/>
  <c r="N361" i="2"/>
  <c r="O361" i="2"/>
  <c r="P361" i="2"/>
  <c r="Q361" i="2"/>
  <c r="R361" i="2"/>
  <c r="S361" i="2"/>
  <c r="T361" i="2"/>
  <c r="U361" i="2"/>
  <c r="V361" i="2"/>
  <c r="W361" i="2"/>
  <c r="X361" i="2"/>
  <c r="AV361" i="2" s="1"/>
  <c r="Y361" i="2"/>
  <c r="Z361" i="2"/>
  <c r="AA361" i="2"/>
  <c r="AB361" i="2"/>
  <c r="AZ361" i="2" s="1"/>
  <c r="AC361" i="2"/>
  <c r="AD361" i="2"/>
  <c r="AE361" i="2"/>
  <c r="BA361" i="2" s="1"/>
  <c r="AF361" i="2"/>
  <c r="J362" i="2"/>
  <c r="L362" i="2"/>
  <c r="M362" i="2"/>
  <c r="N362" i="2"/>
  <c r="O362" i="2"/>
  <c r="P362" i="2"/>
  <c r="Q362" i="2"/>
  <c r="R362" i="2"/>
  <c r="S362" i="2"/>
  <c r="T362" i="2"/>
  <c r="U362" i="2"/>
  <c r="V362" i="2"/>
  <c r="W362" i="2"/>
  <c r="X362" i="2"/>
  <c r="AV362" i="2" s="1"/>
  <c r="Y362" i="2"/>
  <c r="Z362" i="2"/>
  <c r="AA362" i="2"/>
  <c r="AB362" i="2"/>
  <c r="AZ362" i="2" s="1"/>
  <c r="AD362" i="2"/>
  <c r="AE362" i="2"/>
  <c r="BA362" i="2" s="1"/>
  <c r="AF362" i="2"/>
  <c r="J363" i="2"/>
  <c r="L363" i="2"/>
  <c r="M363" i="2"/>
  <c r="N363" i="2"/>
  <c r="O363" i="2"/>
  <c r="P363" i="2"/>
  <c r="Q363" i="2"/>
  <c r="R363" i="2"/>
  <c r="S363" i="2"/>
  <c r="T363" i="2"/>
  <c r="U363" i="2"/>
  <c r="V363" i="2"/>
  <c r="W363" i="2"/>
  <c r="X363" i="2"/>
  <c r="AV363" i="2" s="1"/>
  <c r="Y363" i="2"/>
  <c r="Z363" i="2"/>
  <c r="AA363" i="2"/>
  <c r="AB363" i="2"/>
  <c r="AZ363" i="2" s="1"/>
  <c r="AD363" i="2"/>
  <c r="AE363" i="2"/>
  <c r="BA363" i="2" s="1"/>
  <c r="AF363" i="2"/>
  <c r="J364" i="2"/>
  <c r="L364" i="2"/>
  <c r="M364" i="2"/>
  <c r="N364" i="2"/>
  <c r="O364" i="2"/>
  <c r="P364" i="2"/>
  <c r="Q364" i="2"/>
  <c r="R364" i="2"/>
  <c r="S364" i="2"/>
  <c r="T364" i="2"/>
  <c r="U364" i="2"/>
  <c r="V364" i="2"/>
  <c r="W364" i="2"/>
  <c r="X364" i="2"/>
  <c r="AV364" i="2" s="1"/>
  <c r="Y364" i="2"/>
  <c r="Z364" i="2"/>
  <c r="AA364" i="2"/>
  <c r="AB364" i="2"/>
  <c r="AZ364" i="2" s="1"/>
  <c r="AD364" i="2"/>
  <c r="AE364" i="2"/>
  <c r="BA364" i="2" s="1"/>
  <c r="AF364" i="2"/>
  <c r="J365" i="2"/>
  <c r="L365" i="2"/>
  <c r="M365" i="2"/>
  <c r="N365" i="2"/>
  <c r="O365" i="2"/>
  <c r="P365" i="2"/>
  <c r="Q365" i="2"/>
  <c r="R365" i="2"/>
  <c r="S365" i="2"/>
  <c r="T365" i="2"/>
  <c r="U365" i="2"/>
  <c r="V365" i="2"/>
  <c r="W365" i="2"/>
  <c r="X365" i="2"/>
  <c r="AV365" i="2" s="1"/>
  <c r="Y365" i="2"/>
  <c r="Z365" i="2"/>
  <c r="AA365" i="2"/>
  <c r="AB365" i="2"/>
  <c r="AZ365" i="2" s="1"/>
  <c r="AC365" i="2"/>
  <c r="AD365" i="2"/>
  <c r="AE365" i="2"/>
  <c r="BA365" i="2" s="1"/>
  <c r="AF365" i="2"/>
  <c r="J366" i="2"/>
  <c r="L366" i="2"/>
  <c r="M366" i="2"/>
  <c r="N366" i="2"/>
  <c r="O366" i="2"/>
  <c r="P366" i="2"/>
  <c r="Q366" i="2"/>
  <c r="R366" i="2"/>
  <c r="S366" i="2"/>
  <c r="T366" i="2"/>
  <c r="U366" i="2"/>
  <c r="V366" i="2"/>
  <c r="W366" i="2"/>
  <c r="X366" i="2"/>
  <c r="AV366" i="2" s="1"/>
  <c r="Y366" i="2"/>
  <c r="Z366" i="2"/>
  <c r="AA366" i="2"/>
  <c r="AB366" i="2"/>
  <c r="AZ366" i="2" s="1"/>
  <c r="AD366" i="2"/>
  <c r="AE366" i="2"/>
  <c r="BA366" i="2" s="1"/>
  <c r="AF366" i="2"/>
  <c r="J367" i="2"/>
  <c r="L367" i="2"/>
  <c r="M367" i="2"/>
  <c r="N367" i="2"/>
  <c r="O367" i="2"/>
  <c r="P367" i="2"/>
  <c r="Q367" i="2"/>
  <c r="R367" i="2"/>
  <c r="S367" i="2"/>
  <c r="T367" i="2"/>
  <c r="U367" i="2"/>
  <c r="V367" i="2"/>
  <c r="W367" i="2"/>
  <c r="X367" i="2"/>
  <c r="AV367" i="2" s="1"/>
  <c r="Y367" i="2"/>
  <c r="Z367" i="2"/>
  <c r="AA367" i="2"/>
  <c r="AB367" i="2"/>
  <c r="AZ367" i="2" s="1"/>
  <c r="AD367" i="2"/>
  <c r="AE367" i="2"/>
  <c r="BA367" i="2" s="1"/>
  <c r="AF367" i="2"/>
  <c r="J368" i="2"/>
  <c r="L368" i="2"/>
  <c r="M368" i="2"/>
  <c r="N368" i="2"/>
  <c r="O368" i="2"/>
  <c r="P368" i="2"/>
  <c r="Q368" i="2"/>
  <c r="R368" i="2"/>
  <c r="S368" i="2"/>
  <c r="T368" i="2"/>
  <c r="U368" i="2"/>
  <c r="V368" i="2"/>
  <c r="W368" i="2"/>
  <c r="X368" i="2"/>
  <c r="AV368" i="2" s="1"/>
  <c r="Y368" i="2"/>
  <c r="Z368" i="2"/>
  <c r="AA368" i="2"/>
  <c r="AB368" i="2"/>
  <c r="AZ368" i="2" s="1"/>
  <c r="AC368" i="2"/>
  <c r="AD368" i="2"/>
  <c r="AE368" i="2"/>
  <c r="BA368" i="2" s="1"/>
  <c r="AF368" i="2"/>
  <c r="J369" i="2"/>
  <c r="L369" i="2"/>
  <c r="M369" i="2"/>
  <c r="N369" i="2"/>
  <c r="O369" i="2"/>
  <c r="P369" i="2"/>
  <c r="Q369" i="2"/>
  <c r="R369" i="2"/>
  <c r="S369" i="2"/>
  <c r="T369" i="2"/>
  <c r="U369" i="2"/>
  <c r="V369" i="2"/>
  <c r="W369" i="2"/>
  <c r="X369" i="2"/>
  <c r="AV369" i="2" s="1"/>
  <c r="Y369" i="2"/>
  <c r="Z369" i="2"/>
  <c r="AA369" i="2"/>
  <c r="AB369" i="2"/>
  <c r="AZ369" i="2" s="1"/>
  <c r="AD369" i="2"/>
  <c r="AE369" i="2"/>
  <c r="BA369" i="2" s="1"/>
  <c r="AF369" i="2"/>
  <c r="J370" i="2"/>
  <c r="L370" i="2"/>
  <c r="M370" i="2"/>
  <c r="N370" i="2"/>
  <c r="O370" i="2"/>
  <c r="P370" i="2"/>
  <c r="Q370" i="2"/>
  <c r="R370" i="2"/>
  <c r="S370" i="2"/>
  <c r="T370" i="2"/>
  <c r="U370" i="2"/>
  <c r="V370" i="2"/>
  <c r="W370" i="2"/>
  <c r="X370" i="2"/>
  <c r="AV370" i="2" s="1"/>
  <c r="Y370" i="2"/>
  <c r="Z370" i="2"/>
  <c r="AA370" i="2"/>
  <c r="AB370" i="2"/>
  <c r="AZ370" i="2" s="1"/>
  <c r="AD370" i="2"/>
  <c r="AE370" i="2"/>
  <c r="BA370" i="2" s="1"/>
  <c r="AF370" i="2"/>
  <c r="J371" i="2"/>
  <c r="L371" i="2"/>
  <c r="M371" i="2"/>
  <c r="N371" i="2"/>
  <c r="O371" i="2"/>
  <c r="P371" i="2"/>
  <c r="Q371" i="2"/>
  <c r="R371" i="2"/>
  <c r="S371" i="2"/>
  <c r="T371" i="2"/>
  <c r="U371" i="2"/>
  <c r="V371" i="2"/>
  <c r="W371" i="2"/>
  <c r="X371" i="2"/>
  <c r="AV371" i="2" s="1"/>
  <c r="Y371" i="2"/>
  <c r="Z371" i="2"/>
  <c r="AA371" i="2"/>
  <c r="AB371" i="2"/>
  <c r="AZ371" i="2" s="1"/>
  <c r="AC371" i="2"/>
  <c r="AD371" i="2"/>
  <c r="AE371" i="2"/>
  <c r="BA371" i="2" s="1"/>
  <c r="AF371" i="2"/>
  <c r="J372" i="2"/>
  <c r="L372" i="2"/>
  <c r="M372" i="2"/>
  <c r="N372" i="2"/>
  <c r="O372" i="2"/>
  <c r="P372" i="2"/>
  <c r="Q372" i="2"/>
  <c r="R372" i="2"/>
  <c r="S372" i="2"/>
  <c r="T372" i="2"/>
  <c r="U372" i="2"/>
  <c r="V372" i="2"/>
  <c r="W372" i="2"/>
  <c r="X372" i="2"/>
  <c r="AV372" i="2" s="1"/>
  <c r="Y372" i="2"/>
  <c r="Z372" i="2"/>
  <c r="AA372" i="2"/>
  <c r="AB372" i="2"/>
  <c r="AZ372" i="2" s="1"/>
  <c r="AD372" i="2"/>
  <c r="AE372" i="2"/>
  <c r="BA372" i="2" s="1"/>
  <c r="AF372" i="2"/>
  <c r="J373" i="2"/>
  <c r="L373" i="2"/>
  <c r="M373" i="2"/>
  <c r="N373" i="2"/>
  <c r="O373" i="2"/>
  <c r="P373" i="2"/>
  <c r="Q373" i="2"/>
  <c r="R373" i="2"/>
  <c r="S373" i="2"/>
  <c r="T373" i="2"/>
  <c r="U373" i="2"/>
  <c r="V373" i="2"/>
  <c r="W373" i="2"/>
  <c r="X373" i="2"/>
  <c r="AV373" i="2" s="1"/>
  <c r="Y373" i="2"/>
  <c r="Z373" i="2"/>
  <c r="AA373" i="2"/>
  <c r="AB373" i="2"/>
  <c r="AZ373" i="2" s="1"/>
  <c r="AD373" i="2"/>
  <c r="AE373" i="2"/>
  <c r="BA373" i="2" s="1"/>
  <c r="AF373" i="2"/>
  <c r="J374" i="2"/>
  <c r="L374" i="2"/>
  <c r="M374" i="2"/>
  <c r="N374" i="2"/>
  <c r="O374" i="2"/>
  <c r="P374" i="2"/>
  <c r="Q374" i="2"/>
  <c r="R374" i="2"/>
  <c r="S374" i="2"/>
  <c r="T374" i="2"/>
  <c r="U374" i="2"/>
  <c r="V374" i="2"/>
  <c r="W374" i="2"/>
  <c r="X374" i="2"/>
  <c r="AV374" i="2" s="1"/>
  <c r="Y374" i="2"/>
  <c r="Z374" i="2"/>
  <c r="AA374" i="2"/>
  <c r="AB374" i="2"/>
  <c r="AZ374" i="2" s="1"/>
  <c r="AD374" i="2"/>
  <c r="AE374" i="2"/>
  <c r="BA374" i="2" s="1"/>
  <c r="AF374" i="2"/>
  <c r="J375" i="2"/>
  <c r="L375" i="2"/>
  <c r="M375" i="2"/>
  <c r="N375" i="2"/>
  <c r="O375" i="2"/>
  <c r="P375" i="2"/>
  <c r="Q375" i="2"/>
  <c r="R375" i="2"/>
  <c r="S375" i="2"/>
  <c r="T375" i="2"/>
  <c r="U375" i="2"/>
  <c r="V375" i="2"/>
  <c r="W375" i="2"/>
  <c r="X375" i="2"/>
  <c r="AV375" i="2" s="1"/>
  <c r="Y375" i="2"/>
  <c r="Z375" i="2"/>
  <c r="AA375" i="2"/>
  <c r="AB375" i="2"/>
  <c r="AZ375" i="2" s="1"/>
  <c r="AD375" i="2"/>
  <c r="AE375" i="2"/>
  <c r="BA375" i="2" s="1"/>
  <c r="AF375" i="2"/>
  <c r="J376" i="2"/>
  <c r="L376" i="2"/>
  <c r="M376" i="2"/>
  <c r="N376" i="2"/>
  <c r="O376" i="2"/>
  <c r="P376" i="2"/>
  <c r="Q376" i="2"/>
  <c r="R376" i="2"/>
  <c r="S376" i="2"/>
  <c r="T376" i="2"/>
  <c r="U376" i="2"/>
  <c r="V376" i="2"/>
  <c r="W376" i="2"/>
  <c r="X376" i="2"/>
  <c r="AV376" i="2" s="1"/>
  <c r="Y376" i="2"/>
  <c r="Z376" i="2"/>
  <c r="AA376" i="2"/>
  <c r="AB376" i="2"/>
  <c r="AZ376" i="2" s="1"/>
  <c r="AD376" i="2"/>
  <c r="AE376" i="2"/>
  <c r="BA376" i="2" s="1"/>
  <c r="AF376" i="2"/>
  <c r="J377" i="2"/>
  <c r="L377" i="2"/>
  <c r="M377" i="2"/>
  <c r="N377" i="2"/>
  <c r="O377" i="2"/>
  <c r="P377" i="2"/>
  <c r="Q377" i="2"/>
  <c r="R377" i="2"/>
  <c r="S377" i="2"/>
  <c r="T377" i="2"/>
  <c r="U377" i="2"/>
  <c r="V377" i="2"/>
  <c r="W377" i="2"/>
  <c r="X377" i="2"/>
  <c r="AV377" i="2" s="1"/>
  <c r="Y377" i="2"/>
  <c r="Z377" i="2"/>
  <c r="AA377" i="2"/>
  <c r="AB377" i="2"/>
  <c r="AZ377" i="2" s="1"/>
  <c r="AC377" i="2"/>
  <c r="AD377" i="2"/>
  <c r="AE377" i="2"/>
  <c r="BA377" i="2" s="1"/>
  <c r="AF377" i="2"/>
  <c r="J378" i="2"/>
  <c r="L378" i="2"/>
  <c r="M378" i="2"/>
  <c r="N378" i="2"/>
  <c r="O378" i="2"/>
  <c r="P378" i="2"/>
  <c r="Q378" i="2"/>
  <c r="R378" i="2"/>
  <c r="S378" i="2"/>
  <c r="T378" i="2"/>
  <c r="U378" i="2"/>
  <c r="V378" i="2"/>
  <c r="W378" i="2"/>
  <c r="X378" i="2"/>
  <c r="AV378" i="2" s="1"/>
  <c r="Y378" i="2"/>
  <c r="Z378" i="2"/>
  <c r="AA378" i="2"/>
  <c r="AB378" i="2"/>
  <c r="AZ378" i="2" s="1"/>
  <c r="AD378" i="2"/>
  <c r="AE378" i="2"/>
  <c r="BA378" i="2" s="1"/>
  <c r="AF378" i="2"/>
  <c r="J379" i="2"/>
  <c r="L379" i="2"/>
  <c r="M379" i="2"/>
  <c r="N379" i="2"/>
  <c r="O379" i="2"/>
  <c r="P379" i="2"/>
  <c r="Q379" i="2"/>
  <c r="R379" i="2"/>
  <c r="S379" i="2"/>
  <c r="T379" i="2"/>
  <c r="U379" i="2"/>
  <c r="V379" i="2"/>
  <c r="W379" i="2"/>
  <c r="X379" i="2"/>
  <c r="AV379" i="2" s="1"/>
  <c r="Y379" i="2"/>
  <c r="Z379" i="2"/>
  <c r="AA379" i="2"/>
  <c r="AB379" i="2"/>
  <c r="AZ379" i="2" s="1"/>
  <c r="AD379" i="2"/>
  <c r="AE379" i="2"/>
  <c r="BA379" i="2" s="1"/>
  <c r="AF379" i="2"/>
  <c r="J380" i="2"/>
  <c r="L380" i="2"/>
  <c r="M380" i="2"/>
  <c r="N380" i="2"/>
  <c r="O380" i="2"/>
  <c r="P380" i="2"/>
  <c r="Q380" i="2"/>
  <c r="R380" i="2"/>
  <c r="S380" i="2"/>
  <c r="T380" i="2"/>
  <c r="U380" i="2"/>
  <c r="V380" i="2"/>
  <c r="W380" i="2"/>
  <c r="X380" i="2"/>
  <c r="AV380" i="2" s="1"/>
  <c r="Y380" i="2"/>
  <c r="Z380" i="2"/>
  <c r="AA380" i="2"/>
  <c r="AB380" i="2"/>
  <c r="AZ380" i="2" s="1"/>
  <c r="AC380" i="2"/>
  <c r="AD380" i="2"/>
  <c r="AE380" i="2"/>
  <c r="BA380" i="2" s="1"/>
  <c r="AF380" i="2"/>
  <c r="J381" i="2"/>
  <c r="L381" i="2"/>
  <c r="M381" i="2"/>
  <c r="N381" i="2"/>
  <c r="O381" i="2"/>
  <c r="P381" i="2"/>
  <c r="Q381" i="2"/>
  <c r="R381" i="2"/>
  <c r="S381" i="2"/>
  <c r="T381" i="2"/>
  <c r="U381" i="2"/>
  <c r="V381" i="2"/>
  <c r="W381" i="2"/>
  <c r="X381" i="2"/>
  <c r="AV381" i="2" s="1"/>
  <c r="Y381" i="2"/>
  <c r="Z381" i="2"/>
  <c r="AA381" i="2"/>
  <c r="AB381" i="2"/>
  <c r="AZ381" i="2" s="1"/>
  <c r="AD381" i="2"/>
  <c r="AE381" i="2"/>
  <c r="BA381" i="2" s="1"/>
  <c r="AF381" i="2"/>
  <c r="J382" i="2"/>
  <c r="L382" i="2"/>
  <c r="M382" i="2"/>
  <c r="N382" i="2"/>
  <c r="O382" i="2"/>
  <c r="P382" i="2"/>
  <c r="Q382" i="2"/>
  <c r="R382" i="2"/>
  <c r="S382" i="2"/>
  <c r="T382" i="2"/>
  <c r="U382" i="2"/>
  <c r="V382" i="2"/>
  <c r="W382" i="2"/>
  <c r="X382" i="2"/>
  <c r="AV382" i="2" s="1"/>
  <c r="Y382" i="2"/>
  <c r="Z382" i="2"/>
  <c r="AA382" i="2"/>
  <c r="AB382" i="2"/>
  <c r="AZ382" i="2" s="1"/>
  <c r="AD382" i="2"/>
  <c r="AE382" i="2"/>
  <c r="BA382" i="2" s="1"/>
  <c r="AF382" i="2"/>
  <c r="J383" i="2"/>
  <c r="L383" i="2"/>
  <c r="M383" i="2"/>
  <c r="N383" i="2"/>
  <c r="O383" i="2"/>
  <c r="P383" i="2"/>
  <c r="Q383" i="2"/>
  <c r="R383" i="2"/>
  <c r="S383" i="2"/>
  <c r="T383" i="2"/>
  <c r="U383" i="2"/>
  <c r="V383" i="2"/>
  <c r="W383" i="2"/>
  <c r="X383" i="2"/>
  <c r="AV383" i="2" s="1"/>
  <c r="Y383" i="2"/>
  <c r="Z383" i="2"/>
  <c r="AA383" i="2"/>
  <c r="AB383" i="2"/>
  <c r="AZ383" i="2" s="1"/>
  <c r="AC383" i="2"/>
  <c r="AD383" i="2"/>
  <c r="AE383" i="2"/>
  <c r="BA383" i="2" s="1"/>
  <c r="AF383" i="2"/>
  <c r="J384" i="2"/>
  <c r="L384" i="2"/>
  <c r="M384" i="2"/>
  <c r="N384" i="2"/>
  <c r="O384" i="2"/>
  <c r="P384" i="2"/>
  <c r="Q384" i="2"/>
  <c r="R384" i="2"/>
  <c r="S384" i="2"/>
  <c r="T384" i="2"/>
  <c r="U384" i="2"/>
  <c r="V384" i="2"/>
  <c r="W384" i="2"/>
  <c r="X384" i="2"/>
  <c r="AV384" i="2" s="1"/>
  <c r="Y384" i="2"/>
  <c r="Z384" i="2"/>
  <c r="AA384" i="2"/>
  <c r="AB384" i="2"/>
  <c r="AZ384" i="2" s="1"/>
  <c r="AD384" i="2"/>
  <c r="AE384" i="2"/>
  <c r="BA384" i="2" s="1"/>
  <c r="AF384" i="2"/>
  <c r="J385" i="2"/>
  <c r="L385" i="2"/>
  <c r="M385" i="2"/>
  <c r="N385" i="2"/>
  <c r="O385" i="2"/>
  <c r="P385" i="2"/>
  <c r="Q385" i="2"/>
  <c r="R385" i="2"/>
  <c r="S385" i="2"/>
  <c r="T385" i="2"/>
  <c r="U385" i="2"/>
  <c r="V385" i="2"/>
  <c r="W385" i="2"/>
  <c r="X385" i="2"/>
  <c r="AV385" i="2" s="1"/>
  <c r="Y385" i="2"/>
  <c r="Z385" i="2"/>
  <c r="AA385" i="2"/>
  <c r="AB385" i="2"/>
  <c r="AZ385" i="2" s="1"/>
  <c r="AD385" i="2"/>
  <c r="AE385" i="2"/>
  <c r="BA385" i="2" s="1"/>
  <c r="AF385" i="2"/>
  <c r="J386" i="2"/>
  <c r="L386" i="2"/>
  <c r="M386" i="2"/>
  <c r="N386" i="2"/>
  <c r="O386" i="2"/>
  <c r="P386" i="2"/>
  <c r="Q386" i="2"/>
  <c r="R386" i="2"/>
  <c r="S386" i="2"/>
  <c r="T386" i="2"/>
  <c r="U386" i="2"/>
  <c r="V386" i="2"/>
  <c r="W386" i="2"/>
  <c r="X386" i="2"/>
  <c r="AV386" i="2" s="1"/>
  <c r="Y386" i="2"/>
  <c r="Z386" i="2"/>
  <c r="AA386" i="2"/>
  <c r="AB386" i="2"/>
  <c r="AZ386" i="2" s="1"/>
  <c r="AC386" i="2"/>
  <c r="AD386" i="2"/>
  <c r="AE386" i="2"/>
  <c r="BA386" i="2" s="1"/>
  <c r="AF386" i="2"/>
  <c r="J387" i="2"/>
  <c r="L387" i="2"/>
  <c r="M387" i="2"/>
  <c r="N387" i="2"/>
  <c r="O387" i="2"/>
  <c r="P387" i="2"/>
  <c r="Q387" i="2"/>
  <c r="R387" i="2"/>
  <c r="S387" i="2"/>
  <c r="T387" i="2"/>
  <c r="U387" i="2"/>
  <c r="V387" i="2"/>
  <c r="W387" i="2"/>
  <c r="X387" i="2"/>
  <c r="AV387" i="2" s="1"/>
  <c r="Y387" i="2"/>
  <c r="Z387" i="2"/>
  <c r="AA387" i="2"/>
  <c r="AB387" i="2"/>
  <c r="AZ387" i="2" s="1"/>
  <c r="AD387" i="2"/>
  <c r="AE387" i="2"/>
  <c r="BA387" i="2" s="1"/>
  <c r="AF387" i="2"/>
  <c r="J388" i="2"/>
  <c r="L388" i="2"/>
  <c r="M388" i="2"/>
  <c r="N388" i="2"/>
  <c r="O388" i="2"/>
  <c r="P388" i="2"/>
  <c r="Q388" i="2"/>
  <c r="R388" i="2"/>
  <c r="S388" i="2"/>
  <c r="T388" i="2"/>
  <c r="U388" i="2"/>
  <c r="V388" i="2"/>
  <c r="W388" i="2"/>
  <c r="X388" i="2"/>
  <c r="AV388" i="2" s="1"/>
  <c r="Y388" i="2"/>
  <c r="Z388" i="2"/>
  <c r="AA388" i="2"/>
  <c r="AB388" i="2"/>
  <c r="AZ388" i="2" s="1"/>
  <c r="AD388" i="2"/>
  <c r="AE388" i="2"/>
  <c r="BA388" i="2" s="1"/>
  <c r="AF388" i="2"/>
  <c r="J389" i="2"/>
  <c r="L389" i="2"/>
  <c r="M389" i="2"/>
  <c r="N389" i="2"/>
  <c r="O389" i="2"/>
  <c r="P389" i="2"/>
  <c r="Q389" i="2"/>
  <c r="R389" i="2"/>
  <c r="S389" i="2"/>
  <c r="T389" i="2"/>
  <c r="U389" i="2"/>
  <c r="V389" i="2"/>
  <c r="W389" i="2"/>
  <c r="X389" i="2"/>
  <c r="AV389" i="2" s="1"/>
  <c r="Y389" i="2"/>
  <c r="Z389" i="2"/>
  <c r="AA389" i="2"/>
  <c r="AB389" i="2"/>
  <c r="AZ389" i="2" s="1"/>
  <c r="AC389" i="2"/>
  <c r="AD389" i="2"/>
  <c r="AE389" i="2"/>
  <c r="BA389" i="2" s="1"/>
  <c r="AF389" i="2"/>
  <c r="J390" i="2"/>
  <c r="L390" i="2"/>
  <c r="M390" i="2"/>
  <c r="N390" i="2"/>
  <c r="O390" i="2"/>
  <c r="P390" i="2"/>
  <c r="Q390" i="2"/>
  <c r="R390" i="2"/>
  <c r="S390" i="2"/>
  <c r="T390" i="2"/>
  <c r="U390" i="2"/>
  <c r="V390" i="2"/>
  <c r="W390" i="2"/>
  <c r="X390" i="2"/>
  <c r="AV390" i="2" s="1"/>
  <c r="Y390" i="2"/>
  <c r="Z390" i="2"/>
  <c r="AA390" i="2"/>
  <c r="AB390" i="2"/>
  <c r="AZ390" i="2" s="1"/>
  <c r="AD390" i="2"/>
  <c r="AE390" i="2"/>
  <c r="BA390" i="2" s="1"/>
  <c r="AF390" i="2"/>
  <c r="J391" i="2"/>
  <c r="L391" i="2"/>
  <c r="M391" i="2"/>
  <c r="N391" i="2"/>
  <c r="O391" i="2"/>
  <c r="P391" i="2"/>
  <c r="Q391" i="2"/>
  <c r="R391" i="2"/>
  <c r="S391" i="2"/>
  <c r="T391" i="2"/>
  <c r="U391" i="2"/>
  <c r="V391" i="2"/>
  <c r="W391" i="2"/>
  <c r="X391" i="2"/>
  <c r="AV391" i="2" s="1"/>
  <c r="Y391" i="2"/>
  <c r="Z391" i="2"/>
  <c r="AA391" i="2"/>
  <c r="AB391" i="2"/>
  <c r="AZ391" i="2" s="1"/>
  <c r="AD391" i="2"/>
  <c r="AE391" i="2"/>
  <c r="BA391" i="2" s="1"/>
  <c r="AF391" i="2"/>
  <c r="J392" i="2"/>
  <c r="L392" i="2"/>
  <c r="M392" i="2"/>
  <c r="N392" i="2"/>
  <c r="O392" i="2"/>
  <c r="P392" i="2"/>
  <c r="Q392" i="2"/>
  <c r="R392" i="2"/>
  <c r="S392" i="2"/>
  <c r="T392" i="2"/>
  <c r="U392" i="2"/>
  <c r="V392" i="2"/>
  <c r="W392" i="2"/>
  <c r="X392" i="2"/>
  <c r="AV392" i="2" s="1"/>
  <c r="Y392" i="2"/>
  <c r="Z392" i="2"/>
  <c r="AA392" i="2"/>
  <c r="AB392" i="2"/>
  <c r="AZ392" i="2" s="1"/>
  <c r="AC392" i="2"/>
  <c r="AD392" i="2"/>
  <c r="AE392" i="2"/>
  <c r="BA392" i="2" s="1"/>
  <c r="AF392" i="2"/>
  <c r="J393" i="2"/>
  <c r="L393" i="2"/>
  <c r="M393" i="2"/>
  <c r="N393" i="2"/>
  <c r="O393" i="2"/>
  <c r="P393" i="2"/>
  <c r="Q393" i="2"/>
  <c r="R393" i="2"/>
  <c r="S393" i="2"/>
  <c r="T393" i="2"/>
  <c r="U393" i="2"/>
  <c r="V393" i="2"/>
  <c r="W393" i="2"/>
  <c r="X393" i="2"/>
  <c r="AV393" i="2" s="1"/>
  <c r="Y393" i="2"/>
  <c r="Z393" i="2"/>
  <c r="AA393" i="2"/>
  <c r="AB393" i="2"/>
  <c r="AZ393" i="2" s="1"/>
  <c r="AD393" i="2"/>
  <c r="AE393" i="2"/>
  <c r="BA393" i="2" s="1"/>
  <c r="AF393" i="2"/>
  <c r="J394" i="2"/>
  <c r="L394" i="2"/>
  <c r="M394" i="2"/>
  <c r="N394" i="2"/>
  <c r="O394" i="2"/>
  <c r="P394" i="2"/>
  <c r="Q394" i="2"/>
  <c r="R394" i="2"/>
  <c r="S394" i="2"/>
  <c r="T394" i="2"/>
  <c r="U394" i="2"/>
  <c r="V394" i="2"/>
  <c r="W394" i="2"/>
  <c r="X394" i="2"/>
  <c r="AV394" i="2" s="1"/>
  <c r="Y394" i="2"/>
  <c r="Z394" i="2"/>
  <c r="AA394" i="2"/>
  <c r="AB394" i="2"/>
  <c r="AZ394" i="2" s="1"/>
  <c r="AD394" i="2"/>
  <c r="AE394" i="2"/>
  <c r="BA394" i="2" s="1"/>
  <c r="AF394" i="2"/>
  <c r="J395" i="2"/>
  <c r="L395" i="2"/>
  <c r="M395" i="2"/>
  <c r="N395" i="2"/>
  <c r="O395" i="2"/>
  <c r="P395" i="2"/>
  <c r="Q395" i="2"/>
  <c r="R395" i="2"/>
  <c r="S395" i="2"/>
  <c r="T395" i="2"/>
  <c r="U395" i="2"/>
  <c r="V395" i="2"/>
  <c r="W395" i="2"/>
  <c r="X395" i="2"/>
  <c r="AV395" i="2" s="1"/>
  <c r="Y395" i="2"/>
  <c r="Z395" i="2"/>
  <c r="AA395" i="2"/>
  <c r="AB395" i="2"/>
  <c r="AZ395" i="2" s="1"/>
  <c r="AC395" i="2"/>
  <c r="AD395" i="2"/>
  <c r="AE395" i="2"/>
  <c r="BA395" i="2" s="1"/>
  <c r="AF395" i="2"/>
  <c r="J396" i="2"/>
  <c r="L396" i="2"/>
  <c r="M396" i="2"/>
  <c r="N396" i="2"/>
  <c r="O396" i="2"/>
  <c r="P396" i="2"/>
  <c r="Q396" i="2"/>
  <c r="R396" i="2"/>
  <c r="S396" i="2"/>
  <c r="T396" i="2"/>
  <c r="U396" i="2"/>
  <c r="V396" i="2"/>
  <c r="W396" i="2"/>
  <c r="X396" i="2"/>
  <c r="AV396" i="2" s="1"/>
  <c r="Y396" i="2"/>
  <c r="Z396" i="2"/>
  <c r="AA396" i="2"/>
  <c r="AB396" i="2"/>
  <c r="AZ396" i="2" s="1"/>
  <c r="AD396" i="2"/>
  <c r="AE396" i="2"/>
  <c r="BA396" i="2" s="1"/>
  <c r="AF396" i="2"/>
  <c r="J397" i="2"/>
  <c r="L397" i="2"/>
  <c r="M397" i="2"/>
  <c r="N397" i="2"/>
  <c r="O397" i="2"/>
  <c r="P397" i="2"/>
  <c r="Q397" i="2"/>
  <c r="R397" i="2"/>
  <c r="S397" i="2"/>
  <c r="T397" i="2"/>
  <c r="U397" i="2"/>
  <c r="V397" i="2"/>
  <c r="W397" i="2"/>
  <c r="X397" i="2"/>
  <c r="AV397" i="2" s="1"/>
  <c r="Y397" i="2"/>
  <c r="Z397" i="2"/>
  <c r="AA397" i="2"/>
  <c r="AB397" i="2"/>
  <c r="AZ397" i="2" s="1"/>
  <c r="AC397" i="2"/>
  <c r="AD397" i="2"/>
  <c r="AE397" i="2"/>
  <c r="BA397" i="2" s="1"/>
  <c r="AF397" i="2"/>
  <c r="J398" i="2"/>
  <c r="L398" i="2"/>
  <c r="M398" i="2"/>
  <c r="N398" i="2"/>
  <c r="O398" i="2"/>
  <c r="P398" i="2"/>
  <c r="Q398" i="2"/>
  <c r="R398" i="2"/>
  <c r="S398" i="2"/>
  <c r="T398" i="2"/>
  <c r="U398" i="2"/>
  <c r="V398" i="2"/>
  <c r="W398" i="2"/>
  <c r="X398" i="2"/>
  <c r="AV398" i="2" s="1"/>
  <c r="Y398" i="2"/>
  <c r="Z398" i="2"/>
  <c r="AA398" i="2"/>
  <c r="AB398" i="2"/>
  <c r="AZ398" i="2" s="1"/>
  <c r="AD398" i="2"/>
  <c r="AE398" i="2"/>
  <c r="BA398" i="2" s="1"/>
  <c r="AF398" i="2"/>
  <c r="J399" i="2"/>
  <c r="L399" i="2"/>
  <c r="M399" i="2"/>
  <c r="N399" i="2"/>
  <c r="O399" i="2"/>
  <c r="P399" i="2"/>
  <c r="Q399" i="2"/>
  <c r="R399" i="2"/>
  <c r="S399" i="2"/>
  <c r="T399" i="2"/>
  <c r="U399" i="2"/>
  <c r="V399" i="2"/>
  <c r="W399" i="2"/>
  <c r="X399" i="2"/>
  <c r="AV399" i="2" s="1"/>
  <c r="Y399" i="2"/>
  <c r="Z399" i="2"/>
  <c r="AA399" i="2"/>
  <c r="AB399" i="2"/>
  <c r="AZ399" i="2" s="1"/>
  <c r="AD399" i="2"/>
  <c r="AE399" i="2"/>
  <c r="BA399" i="2" s="1"/>
  <c r="AF399" i="2"/>
  <c r="J400" i="2"/>
  <c r="L400" i="2"/>
  <c r="M400" i="2"/>
  <c r="N400" i="2"/>
  <c r="O400" i="2"/>
  <c r="P400" i="2"/>
  <c r="Q400" i="2"/>
  <c r="R400" i="2"/>
  <c r="S400" i="2"/>
  <c r="T400" i="2"/>
  <c r="U400" i="2"/>
  <c r="V400" i="2"/>
  <c r="W400" i="2"/>
  <c r="X400" i="2"/>
  <c r="AV400" i="2" s="1"/>
  <c r="Y400" i="2"/>
  <c r="Z400" i="2"/>
  <c r="AA400" i="2"/>
  <c r="AB400" i="2"/>
  <c r="AZ400" i="2" s="1"/>
  <c r="AD400" i="2"/>
  <c r="AE400" i="2"/>
  <c r="BA400" i="2" s="1"/>
  <c r="AF400" i="2"/>
  <c r="J401" i="2"/>
  <c r="L401" i="2"/>
  <c r="M401" i="2"/>
  <c r="N401" i="2"/>
  <c r="O401" i="2"/>
  <c r="P401" i="2"/>
  <c r="Q401" i="2"/>
  <c r="R401" i="2"/>
  <c r="S401" i="2"/>
  <c r="T401" i="2"/>
  <c r="U401" i="2"/>
  <c r="V401" i="2"/>
  <c r="W401" i="2"/>
  <c r="X401" i="2"/>
  <c r="AV401" i="2" s="1"/>
  <c r="Y401" i="2"/>
  <c r="Z401" i="2"/>
  <c r="AA401" i="2"/>
  <c r="AB401" i="2"/>
  <c r="AZ401" i="2" s="1"/>
  <c r="AD401" i="2"/>
  <c r="AE401" i="2"/>
  <c r="BA401" i="2" s="1"/>
  <c r="AF401" i="2"/>
  <c r="J402" i="2"/>
  <c r="L402" i="2"/>
  <c r="M402" i="2"/>
  <c r="N402" i="2"/>
  <c r="O402" i="2"/>
  <c r="P402" i="2"/>
  <c r="Q402" i="2"/>
  <c r="R402" i="2"/>
  <c r="S402" i="2"/>
  <c r="T402" i="2"/>
  <c r="U402" i="2"/>
  <c r="V402" i="2"/>
  <c r="W402" i="2"/>
  <c r="X402" i="2"/>
  <c r="AV402" i="2" s="1"/>
  <c r="Y402" i="2"/>
  <c r="Z402" i="2"/>
  <c r="AA402" i="2"/>
  <c r="AB402" i="2"/>
  <c r="AZ402" i="2" s="1"/>
  <c r="AD402" i="2"/>
  <c r="AE402" i="2"/>
  <c r="BA402" i="2" s="1"/>
  <c r="AF402" i="2"/>
  <c r="J403" i="2"/>
  <c r="L403" i="2"/>
  <c r="M403" i="2"/>
  <c r="N403" i="2"/>
  <c r="O403" i="2"/>
  <c r="P403" i="2"/>
  <c r="Q403" i="2"/>
  <c r="R403" i="2"/>
  <c r="S403" i="2"/>
  <c r="T403" i="2"/>
  <c r="U403" i="2"/>
  <c r="V403" i="2"/>
  <c r="W403" i="2"/>
  <c r="X403" i="2"/>
  <c r="AV403" i="2" s="1"/>
  <c r="Y403" i="2"/>
  <c r="Z403" i="2"/>
  <c r="AA403" i="2"/>
  <c r="AB403" i="2"/>
  <c r="AZ403" i="2" s="1"/>
  <c r="AD403" i="2"/>
  <c r="AE403" i="2"/>
  <c r="BA403" i="2" s="1"/>
  <c r="AF403" i="2"/>
  <c r="J404" i="2"/>
  <c r="L404" i="2"/>
  <c r="M404" i="2"/>
  <c r="N404" i="2"/>
  <c r="O404" i="2"/>
  <c r="P404" i="2"/>
  <c r="Q404" i="2"/>
  <c r="R404" i="2"/>
  <c r="S404" i="2"/>
  <c r="T404" i="2"/>
  <c r="U404" i="2"/>
  <c r="V404" i="2"/>
  <c r="W404" i="2"/>
  <c r="X404" i="2"/>
  <c r="AV404" i="2" s="1"/>
  <c r="Y404" i="2"/>
  <c r="Z404" i="2"/>
  <c r="AA404" i="2"/>
  <c r="AB404" i="2"/>
  <c r="AZ404" i="2" s="1"/>
  <c r="AD404" i="2"/>
  <c r="AE404" i="2"/>
  <c r="BA404" i="2" s="1"/>
  <c r="AF404" i="2"/>
  <c r="J405" i="2"/>
  <c r="L405" i="2"/>
  <c r="M405" i="2"/>
  <c r="N405" i="2"/>
  <c r="O405" i="2"/>
  <c r="P405" i="2"/>
  <c r="Q405" i="2"/>
  <c r="R405" i="2"/>
  <c r="S405" i="2"/>
  <c r="T405" i="2"/>
  <c r="U405" i="2"/>
  <c r="V405" i="2"/>
  <c r="W405" i="2"/>
  <c r="X405" i="2"/>
  <c r="AV405" i="2" s="1"/>
  <c r="Y405" i="2"/>
  <c r="Z405" i="2"/>
  <c r="AA405" i="2"/>
  <c r="AB405" i="2"/>
  <c r="AZ405" i="2" s="1"/>
  <c r="AC405" i="2"/>
  <c r="AD405" i="2"/>
  <c r="AE405" i="2"/>
  <c r="BA405" i="2" s="1"/>
  <c r="AF405" i="2"/>
  <c r="J406" i="2"/>
  <c r="L406" i="2"/>
  <c r="M406" i="2"/>
  <c r="N406" i="2"/>
  <c r="O406" i="2"/>
  <c r="P406" i="2"/>
  <c r="Q406" i="2"/>
  <c r="R406" i="2"/>
  <c r="S406" i="2"/>
  <c r="T406" i="2"/>
  <c r="U406" i="2"/>
  <c r="V406" i="2"/>
  <c r="W406" i="2"/>
  <c r="X406" i="2"/>
  <c r="AV406" i="2" s="1"/>
  <c r="Y406" i="2"/>
  <c r="Z406" i="2"/>
  <c r="AA406" i="2"/>
  <c r="AB406" i="2"/>
  <c r="AZ406" i="2" s="1"/>
  <c r="AC406" i="2"/>
  <c r="AD406" i="2"/>
  <c r="AE406" i="2"/>
  <c r="BA406" i="2" s="1"/>
  <c r="AF406" i="2"/>
  <c r="J407" i="2"/>
  <c r="L407" i="2"/>
  <c r="M407" i="2"/>
  <c r="N407" i="2"/>
  <c r="O407" i="2"/>
  <c r="P407" i="2"/>
  <c r="Q407" i="2"/>
  <c r="R407" i="2"/>
  <c r="S407" i="2"/>
  <c r="T407" i="2"/>
  <c r="U407" i="2"/>
  <c r="V407" i="2"/>
  <c r="W407" i="2"/>
  <c r="X407" i="2"/>
  <c r="AV407" i="2" s="1"/>
  <c r="Y407" i="2"/>
  <c r="Z407" i="2"/>
  <c r="AA407" i="2"/>
  <c r="AB407" i="2"/>
  <c r="AZ407" i="2" s="1"/>
  <c r="AD407" i="2"/>
  <c r="AE407" i="2"/>
  <c r="BA407" i="2" s="1"/>
  <c r="AF407" i="2"/>
  <c r="J408" i="2"/>
  <c r="L408" i="2"/>
  <c r="M408" i="2"/>
  <c r="N408" i="2"/>
  <c r="O408" i="2"/>
  <c r="P408" i="2"/>
  <c r="Q408" i="2"/>
  <c r="R408" i="2"/>
  <c r="S408" i="2"/>
  <c r="T408" i="2"/>
  <c r="U408" i="2"/>
  <c r="V408" i="2"/>
  <c r="W408" i="2"/>
  <c r="X408" i="2"/>
  <c r="AV408" i="2" s="1"/>
  <c r="Y408" i="2"/>
  <c r="Z408" i="2"/>
  <c r="AA408" i="2"/>
  <c r="AB408" i="2"/>
  <c r="AZ408" i="2" s="1"/>
  <c r="AD408" i="2"/>
  <c r="AE408" i="2"/>
  <c r="BA408" i="2" s="1"/>
  <c r="AF408" i="2"/>
  <c r="J409" i="2"/>
  <c r="L409" i="2"/>
  <c r="M409" i="2"/>
  <c r="N409" i="2"/>
  <c r="O409" i="2"/>
  <c r="P409" i="2"/>
  <c r="Q409" i="2"/>
  <c r="R409" i="2"/>
  <c r="S409" i="2"/>
  <c r="T409" i="2"/>
  <c r="U409" i="2"/>
  <c r="V409" i="2"/>
  <c r="W409" i="2"/>
  <c r="X409" i="2"/>
  <c r="AV409" i="2" s="1"/>
  <c r="Y409" i="2"/>
  <c r="Z409" i="2"/>
  <c r="AA409" i="2"/>
  <c r="AB409" i="2"/>
  <c r="AZ409" i="2" s="1"/>
  <c r="AC409" i="2"/>
  <c r="AD409" i="2"/>
  <c r="AE409" i="2"/>
  <c r="BA409" i="2" s="1"/>
  <c r="AF409" i="2"/>
  <c r="J3" i="2"/>
  <c r="L3" i="2"/>
  <c r="M3" i="2"/>
  <c r="N3" i="2"/>
  <c r="O3" i="2"/>
  <c r="P3" i="2"/>
  <c r="Q3" i="2"/>
  <c r="R3" i="2"/>
  <c r="S3" i="2"/>
  <c r="T3" i="2"/>
  <c r="U3" i="2"/>
  <c r="V3" i="2"/>
  <c r="W3" i="2"/>
  <c r="X3" i="2"/>
  <c r="Y3" i="2"/>
  <c r="Z3" i="2"/>
  <c r="AA3" i="2"/>
  <c r="AB3" i="2"/>
  <c r="AD3" i="2"/>
  <c r="AE3" i="2"/>
  <c r="AF3" i="2"/>
  <c r="J4" i="2"/>
  <c r="L4" i="2"/>
  <c r="M4" i="2"/>
  <c r="N4" i="2"/>
  <c r="O4" i="2"/>
  <c r="P4" i="2"/>
  <c r="Q4" i="2"/>
  <c r="R4" i="2"/>
  <c r="S4" i="2"/>
  <c r="T4" i="2"/>
  <c r="U4" i="2"/>
  <c r="V4" i="2"/>
  <c r="W4" i="2"/>
  <c r="X4" i="2"/>
  <c r="AV4" i="2" s="1"/>
  <c r="Y4" i="2"/>
  <c r="Z4" i="2"/>
  <c r="AA4" i="2"/>
  <c r="AB4" i="2"/>
  <c r="AZ4" i="2" s="1"/>
  <c r="AC4" i="2"/>
  <c r="AD4" i="2"/>
  <c r="AE4" i="2"/>
  <c r="BA4" i="2" s="1"/>
  <c r="AF4" i="2"/>
  <c r="J5" i="2"/>
  <c r="L5" i="2"/>
  <c r="M5" i="2"/>
  <c r="N5" i="2"/>
  <c r="O5" i="2"/>
  <c r="P5" i="2"/>
  <c r="Q5" i="2"/>
  <c r="R5" i="2"/>
  <c r="S5" i="2"/>
  <c r="T5" i="2"/>
  <c r="U5" i="2"/>
  <c r="V5" i="2"/>
  <c r="W5" i="2"/>
  <c r="X5" i="2"/>
  <c r="AV5" i="2" s="1"/>
  <c r="Y5" i="2"/>
  <c r="Z5" i="2"/>
  <c r="AA5" i="2"/>
  <c r="AB5" i="2"/>
  <c r="AZ5" i="2" s="1"/>
  <c r="AD5" i="2"/>
  <c r="AE5" i="2"/>
  <c r="BA5" i="2" s="1"/>
  <c r="AF5" i="2"/>
  <c r="J6" i="2"/>
  <c r="L6" i="2"/>
  <c r="M6" i="2"/>
  <c r="N6" i="2"/>
  <c r="O6" i="2"/>
  <c r="P6" i="2"/>
  <c r="Q6" i="2"/>
  <c r="R6" i="2"/>
  <c r="S6" i="2"/>
  <c r="T6" i="2"/>
  <c r="U6" i="2"/>
  <c r="V6" i="2"/>
  <c r="W6" i="2"/>
  <c r="X6" i="2"/>
  <c r="AV6" i="2" s="1"/>
  <c r="Y6" i="2"/>
  <c r="Z6" i="2"/>
  <c r="AA6" i="2"/>
  <c r="AB6" i="2"/>
  <c r="AZ6" i="2" s="1"/>
  <c r="AC6" i="2"/>
  <c r="AD6" i="2"/>
  <c r="AE6" i="2"/>
  <c r="BA6" i="2" s="1"/>
  <c r="AF6" i="2"/>
  <c r="J7" i="2"/>
  <c r="L7" i="2"/>
  <c r="M7" i="2"/>
  <c r="N7" i="2"/>
  <c r="O7" i="2"/>
  <c r="P7" i="2"/>
  <c r="Q7" i="2"/>
  <c r="R7" i="2"/>
  <c r="S7" i="2"/>
  <c r="T7" i="2"/>
  <c r="U7" i="2"/>
  <c r="V7" i="2"/>
  <c r="W7" i="2"/>
  <c r="X7" i="2"/>
  <c r="AV7" i="2" s="1"/>
  <c r="Y7" i="2"/>
  <c r="Z7" i="2"/>
  <c r="AA7" i="2"/>
  <c r="AB7" i="2"/>
  <c r="AZ7" i="2" s="1"/>
  <c r="AD7" i="2"/>
  <c r="AE7" i="2"/>
  <c r="BA7" i="2" s="1"/>
  <c r="AF7" i="2"/>
  <c r="J8" i="2"/>
  <c r="L8" i="2"/>
  <c r="M8" i="2"/>
  <c r="N8" i="2"/>
  <c r="O8" i="2"/>
  <c r="P8" i="2"/>
  <c r="Q8" i="2"/>
  <c r="R8" i="2"/>
  <c r="S8" i="2"/>
  <c r="T8" i="2"/>
  <c r="U8" i="2"/>
  <c r="V8" i="2"/>
  <c r="W8" i="2"/>
  <c r="X8" i="2"/>
  <c r="AV8" i="2" s="1"/>
  <c r="Y8" i="2"/>
  <c r="Z8" i="2"/>
  <c r="AA8" i="2"/>
  <c r="AB8" i="2"/>
  <c r="AZ8" i="2" s="1"/>
  <c r="AC8" i="2"/>
  <c r="AD8" i="2"/>
  <c r="AE8" i="2"/>
  <c r="BA8" i="2" s="1"/>
  <c r="AF8" i="2"/>
  <c r="J9" i="2"/>
  <c r="L9" i="2"/>
  <c r="M9" i="2"/>
  <c r="N9" i="2"/>
  <c r="O9" i="2"/>
  <c r="P9" i="2"/>
  <c r="Q9" i="2"/>
  <c r="R9" i="2"/>
  <c r="S9" i="2"/>
  <c r="T9" i="2"/>
  <c r="U9" i="2"/>
  <c r="V9" i="2"/>
  <c r="W9" i="2"/>
  <c r="X9" i="2"/>
  <c r="AV9" i="2" s="1"/>
  <c r="Y9" i="2"/>
  <c r="Z9" i="2"/>
  <c r="AA9" i="2"/>
  <c r="AB9" i="2"/>
  <c r="AZ9" i="2" s="1"/>
  <c r="AD9" i="2"/>
  <c r="AE9" i="2"/>
  <c r="BA9" i="2" s="1"/>
  <c r="AF9" i="2"/>
  <c r="J10" i="2"/>
  <c r="L10" i="2"/>
  <c r="M10" i="2"/>
  <c r="N10" i="2"/>
  <c r="O10" i="2"/>
  <c r="P10" i="2"/>
  <c r="Q10" i="2"/>
  <c r="R10" i="2"/>
  <c r="S10" i="2"/>
  <c r="T10" i="2"/>
  <c r="U10" i="2"/>
  <c r="V10" i="2"/>
  <c r="W10" i="2"/>
  <c r="X10" i="2"/>
  <c r="AV10" i="2" s="1"/>
  <c r="Y10" i="2"/>
  <c r="Z10" i="2"/>
  <c r="AA10" i="2"/>
  <c r="AB10" i="2"/>
  <c r="AZ10" i="2" s="1"/>
  <c r="AC10" i="2"/>
  <c r="AD10" i="2"/>
  <c r="AE10" i="2"/>
  <c r="BA10" i="2" s="1"/>
  <c r="AF10" i="2"/>
  <c r="J11" i="2"/>
  <c r="L11" i="2"/>
  <c r="M11" i="2"/>
  <c r="N11" i="2"/>
  <c r="O11" i="2"/>
  <c r="P11" i="2"/>
  <c r="Q11" i="2"/>
  <c r="R11" i="2"/>
  <c r="S11" i="2"/>
  <c r="T11" i="2"/>
  <c r="U11" i="2"/>
  <c r="V11" i="2"/>
  <c r="W11" i="2"/>
  <c r="X11" i="2"/>
  <c r="AV11" i="2" s="1"/>
  <c r="Y11" i="2"/>
  <c r="Z11" i="2"/>
  <c r="AA11" i="2"/>
  <c r="AB11" i="2"/>
  <c r="AZ11" i="2" s="1"/>
  <c r="AD11" i="2"/>
  <c r="AE11" i="2"/>
  <c r="BA11" i="2" s="1"/>
  <c r="AF11" i="2"/>
  <c r="L2" i="2"/>
  <c r="M2" i="2"/>
  <c r="N2" i="2"/>
  <c r="O2" i="2"/>
  <c r="P2" i="2"/>
  <c r="Q2" i="2"/>
  <c r="R2" i="2"/>
  <c r="S2" i="2"/>
  <c r="T2" i="2"/>
  <c r="U2" i="2"/>
  <c r="V2" i="2"/>
  <c r="W2" i="2"/>
  <c r="X2" i="2"/>
  <c r="Y2" i="2"/>
  <c r="Z2" i="2"/>
  <c r="AA2" i="2"/>
  <c r="AB2" i="2"/>
  <c r="AD2" i="2"/>
  <c r="AE2" i="2"/>
  <c r="AF2" i="2"/>
  <c r="C3" i="2"/>
  <c r="D3" i="2"/>
  <c r="E3" i="2"/>
  <c r="F3" i="2"/>
  <c r="G3" i="2"/>
  <c r="H3" i="2"/>
  <c r="I3" i="2"/>
  <c r="C4" i="2"/>
  <c r="D4" i="2"/>
  <c r="E4" i="2"/>
  <c r="F4" i="2"/>
  <c r="G4" i="2"/>
  <c r="H4" i="2"/>
  <c r="I4" i="2"/>
  <c r="C5" i="2"/>
  <c r="D5" i="2"/>
  <c r="E5" i="2"/>
  <c r="F5" i="2"/>
  <c r="G5" i="2"/>
  <c r="H5" i="2"/>
  <c r="I5" i="2"/>
  <c r="C6" i="2"/>
  <c r="D6" i="2"/>
  <c r="E6" i="2"/>
  <c r="F6" i="2"/>
  <c r="G6" i="2"/>
  <c r="H6" i="2"/>
  <c r="I6" i="2"/>
  <c r="C7" i="2"/>
  <c r="D7" i="2"/>
  <c r="E7" i="2"/>
  <c r="F7" i="2"/>
  <c r="G7" i="2"/>
  <c r="H7" i="2"/>
  <c r="I7" i="2"/>
  <c r="C8" i="2"/>
  <c r="D8" i="2"/>
  <c r="E8" i="2"/>
  <c r="F8" i="2"/>
  <c r="G8" i="2"/>
  <c r="H8" i="2"/>
  <c r="I8" i="2"/>
  <c r="C9" i="2"/>
  <c r="D9" i="2"/>
  <c r="E9" i="2"/>
  <c r="F9" i="2"/>
  <c r="G9" i="2"/>
  <c r="H9" i="2"/>
  <c r="I9" i="2"/>
  <c r="C10" i="2"/>
  <c r="D10" i="2"/>
  <c r="E10" i="2"/>
  <c r="F10" i="2"/>
  <c r="G10" i="2"/>
  <c r="H10" i="2"/>
  <c r="I10" i="2"/>
  <c r="C11" i="2"/>
  <c r="D11" i="2"/>
  <c r="E11" i="2"/>
  <c r="F11" i="2"/>
  <c r="G11" i="2"/>
  <c r="H11" i="2"/>
  <c r="I11" i="2"/>
  <c r="C12" i="2"/>
  <c r="D12" i="2"/>
  <c r="E12" i="2"/>
  <c r="F12" i="2"/>
  <c r="G12" i="2"/>
  <c r="H12" i="2"/>
  <c r="I12"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44" i="2"/>
  <c r="D44" i="2"/>
  <c r="E44" i="2"/>
  <c r="F44" i="2"/>
  <c r="G44" i="2"/>
  <c r="H44" i="2"/>
  <c r="I44"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50" i="2"/>
  <c r="D50" i="2"/>
  <c r="E50" i="2"/>
  <c r="F50" i="2"/>
  <c r="G50" i="2"/>
  <c r="H50" i="2"/>
  <c r="I50" i="2"/>
  <c r="C51" i="2"/>
  <c r="D51" i="2"/>
  <c r="E51" i="2"/>
  <c r="F51" i="2"/>
  <c r="G51" i="2"/>
  <c r="H51" i="2"/>
  <c r="I51" i="2"/>
  <c r="C52" i="2"/>
  <c r="D52" i="2"/>
  <c r="E52" i="2"/>
  <c r="F52" i="2"/>
  <c r="G52" i="2"/>
  <c r="H52" i="2"/>
  <c r="I52" i="2"/>
  <c r="C53" i="2"/>
  <c r="D53" i="2"/>
  <c r="E53" i="2"/>
  <c r="F53" i="2"/>
  <c r="G53" i="2"/>
  <c r="H53" i="2"/>
  <c r="I53" i="2"/>
  <c r="C54" i="2"/>
  <c r="D54" i="2"/>
  <c r="E54" i="2"/>
  <c r="F54" i="2"/>
  <c r="G54" i="2"/>
  <c r="H54" i="2"/>
  <c r="I54" i="2"/>
  <c r="C55" i="2"/>
  <c r="D55" i="2"/>
  <c r="E55" i="2"/>
  <c r="F55" i="2"/>
  <c r="G55" i="2"/>
  <c r="H55" i="2"/>
  <c r="I55" i="2"/>
  <c r="C56" i="2"/>
  <c r="D56" i="2"/>
  <c r="E56" i="2"/>
  <c r="F56" i="2"/>
  <c r="G56" i="2"/>
  <c r="H56" i="2"/>
  <c r="I56" i="2"/>
  <c r="C57" i="2"/>
  <c r="D57" i="2"/>
  <c r="E57" i="2"/>
  <c r="F57" i="2"/>
  <c r="G57" i="2"/>
  <c r="H57" i="2"/>
  <c r="I57" i="2"/>
  <c r="C58" i="2"/>
  <c r="D58" i="2"/>
  <c r="E58" i="2"/>
  <c r="F58" i="2"/>
  <c r="G58" i="2"/>
  <c r="H58" i="2"/>
  <c r="I58" i="2"/>
  <c r="C59" i="2"/>
  <c r="D59" i="2"/>
  <c r="E59" i="2"/>
  <c r="F59" i="2"/>
  <c r="G59" i="2"/>
  <c r="H59" i="2"/>
  <c r="I59"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6" i="2"/>
  <c r="D66" i="2"/>
  <c r="E66" i="2"/>
  <c r="F66" i="2"/>
  <c r="G66" i="2"/>
  <c r="H66" i="2"/>
  <c r="I66" i="2"/>
  <c r="C67" i="2"/>
  <c r="D67" i="2"/>
  <c r="E67" i="2"/>
  <c r="F67" i="2"/>
  <c r="G67" i="2"/>
  <c r="H67" i="2"/>
  <c r="I67"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3" i="2"/>
  <c r="D73" i="2"/>
  <c r="E73" i="2"/>
  <c r="F73" i="2"/>
  <c r="G73" i="2"/>
  <c r="H73" i="2"/>
  <c r="I73" i="2"/>
  <c r="C74" i="2"/>
  <c r="D74" i="2"/>
  <c r="E74" i="2"/>
  <c r="F74" i="2"/>
  <c r="G74" i="2"/>
  <c r="H74" i="2"/>
  <c r="I74" i="2"/>
  <c r="C75" i="2"/>
  <c r="D75" i="2"/>
  <c r="E75" i="2"/>
  <c r="F75" i="2"/>
  <c r="G75" i="2"/>
  <c r="H75" i="2"/>
  <c r="I75" i="2"/>
  <c r="C76" i="2"/>
  <c r="D76" i="2"/>
  <c r="E76" i="2"/>
  <c r="F76" i="2"/>
  <c r="G76" i="2"/>
  <c r="H76" i="2"/>
  <c r="I76" i="2"/>
  <c r="C77" i="2"/>
  <c r="D77" i="2"/>
  <c r="E77" i="2"/>
  <c r="F77" i="2"/>
  <c r="G77" i="2"/>
  <c r="H77" i="2"/>
  <c r="I77" i="2"/>
  <c r="C78" i="2"/>
  <c r="D78" i="2"/>
  <c r="E78" i="2"/>
  <c r="F78" i="2"/>
  <c r="G78" i="2"/>
  <c r="H78" i="2"/>
  <c r="I78" i="2"/>
  <c r="C79" i="2"/>
  <c r="D79" i="2"/>
  <c r="E79" i="2"/>
  <c r="F79" i="2"/>
  <c r="G79" i="2"/>
  <c r="H79" i="2"/>
  <c r="I79" i="2"/>
  <c r="C80" i="2"/>
  <c r="D80" i="2"/>
  <c r="E80" i="2"/>
  <c r="F80" i="2"/>
  <c r="G80" i="2"/>
  <c r="H80" i="2"/>
  <c r="I80" i="2"/>
  <c r="C81" i="2"/>
  <c r="D81" i="2"/>
  <c r="E81" i="2"/>
  <c r="F81" i="2"/>
  <c r="G81" i="2"/>
  <c r="H81" i="2"/>
  <c r="I81" i="2"/>
  <c r="C82" i="2"/>
  <c r="D82" i="2"/>
  <c r="E82" i="2"/>
  <c r="F82" i="2"/>
  <c r="G82" i="2"/>
  <c r="H82" i="2"/>
  <c r="I82" i="2"/>
  <c r="C83" i="2"/>
  <c r="D83" i="2"/>
  <c r="E83" i="2"/>
  <c r="F83" i="2"/>
  <c r="G83" i="2"/>
  <c r="H83" i="2"/>
  <c r="I83" i="2"/>
  <c r="C84" i="2"/>
  <c r="D84" i="2"/>
  <c r="E84" i="2"/>
  <c r="F84" i="2"/>
  <c r="G84" i="2"/>
  <c r="H84" i="2"/>
  <c r="I84" i="2"/>
  <c r="C85" i="2"/>
  <c r="D85" i="2"/>
  <c r="E85" i="2"/>
  <c r="F85" i="2"/>
  <c r="G85" i="2"/>
  <c r="H85" i="2"/>
  <c r="I85" i="2"/>
  <c r="C86" i="2"/>
  <c r="D86" i="2"/>
  <c r="E86" i="2"/>
  <c r="F86" i="2"/>
  <c r="G86" i="2"/>
  <c r="H86" i="2"/>
  <c r="I86" i="2"/>
  <c r="C87" i="2"/>
  <c r="D87" i="2"/>
  <c r="E87" i="2"/>
  <c r="F87" i="2"/>
  <c r="G87" i="2"/>
  <c r="H87" i="2"/>
  <c r="I87"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D96" i="2"/>
  <c r="E96" i="2"/>
  <c r="F96" i="2"/>
  <c r="G96" i="2"/>
  <c r="H96" i="2"/>
  <c r="I96" i="2"/>
  <c r="C97" i="2"/>
  <c r="D97" i="2"/>
  <c r="E97" i="2"/>
  <c r="F97" i="2"/>
  <c r="G97" i="2"/>
  <c r="H97" i="2"/>
  <c r="I97" i="2"/>
  <c r="C98" i="2"/>
  <c r="D98" i="2"/>
  <c r="E98" i="2"/>
  <c r="F98" i="2"/>
  <c r="G98" i="2"/>
  <c r="H98" i="2"/>
  <c r="I98" i="2"/>
  <c r="C99" i="2"/>
  <c r="D99" i="2"/>
  <c r="E99" i="2"/>
  <c r="F99" i="2"/>
  <c r="G99" i="2"/>
  <c r="H99" i="2"/>
  <c r="I99" i="2"/>
  <c r="C100" i="2"/>
  <c r="D100" i="2"/>
  <c r="E100" i="2"/>
  <c r="F100" i="2"/>
  <c r="G100" i="2"/>
  <c r="H100" i="2"/>
  <c r="I100" i="2"/>
  <c r="C101" i="2"/>
  <c r="D101" i="2"/>
  <c r="E101" i="2"/>
  <c r="F101" i="2"/>
  <c r="G101" i="2"/>
  <c r="H101" i="2"/>
  <c r="I101" i="2"/>
  <c r="C102" i="2"/>
  <c r="D102" i="2"/>
  <c r="E102" i="2"/>
  <c r="F102" i="2"/>
  <c r="G102" i="2"/>
  <c r="H102" i="2"/>
  <c r="I102" i="2"/>
  <c r="C103" i="2"/>
  <c r="D103" i="2"/>
  <c r="E103" i="2"/>
  <c r="F103" i="2"/>
  <c r="G103" i="2"/>
  <c r="H103" i="2"/>
  <c r="I103" i="2"/>
  <c r="C104" i="2"/>
  <c r="D104" i="2"/>
  <c r="E104" i="2"/>
  <c r="F104" i="2"/>
  <c r="G104" i="2"/>
  <c r="H104" i="2"/>
  <c r="I104" i="2"/>
  <c r="C105" i="2"/>
  <c r="D105" i="2"/>
  <c r="E105" i="2"/>
  <c r="F105" i="2"/>
  <c r="G105" i="2"/>
  <c r="H105" i="2"/>
  <c r="I105" i="2"/>
  <c r="C106" i="2"/>
  <c r="D106" i="2"/>
  <c r="E106" i="2"/>
  <c r="F106" i="2"/>
  <c r="G106" i="2"/>
  <c r="H106" i="2"/>
  <c r="I106" i="2"/>
  <c r="C107" i="2"/>
  <c r="D107" i="2"/>
  <c r="E107" i="2"/>
  <c r="F107" i="2"/>
  <c r="G107" i="2"/>
  <c r="H107" i="2"/>
  <c r="I107" i="2"/>
  <c r="C108" i="2"/>
  <c r="D108" i="2"/>
  <c r="E108" i="2"/>
  <c r="F108" i="2"/>
  <c r="G108" i="2"/>
  <c r="H108" i="2"/>
  <c r="I108" i="2"/>
  <c r="C109" i="2"/>
  <c r="D109" i="2"/>
  <c r="E109" i="2"/>
  <c r="F109" i="2"/>
  <c r="G109" i="2"/>
  <c r="H109" i="2"/>
  <c r="I109" i="2"/>
  <c r="C110" i="2"/>
  <c r="D110" i="2"/>
  <c r="E110" i="2"/>
  <c r="F110" i="2"/>
  <c r="G110" i="2"/>
  <c r="H110" i="2"/>
  <c r="I110" i="2"/>
  <c r="C111" i="2"/>
  <c r="D111" i="2"/>
  <c r="E111" i="2"/>
  <c r="F111" i="2"/>
  <c r="G111" i="2"/>
  <c r="H111" i="2"/>
  <c r="I111" i="2"/>
  <c r="C112" i="2"/>
  <c r="D112" i="2"/>
  <c r="E112" i="2"/>
  <c r="F112" i="2"/>
  <c r="G112" i="2"/>
  <c r="H112" i="2"/>
  <c r="I112" i="2"/>
  <c r="C113" i="2"/>
  <c r="D113" i="2"/>
  <c r="E113" i="2"/>
  <c r="F113" i="2"/>
  <c r="G113" i="2"/>
  <c r="H113" i="2"/>
  <c r="I113" i="2"/>
  <c r="C114" i="2"/>
  <c r="D114" i="2"/>
  <c r="E114" i="2"/>
  <c r="F114" i="2"/>
  <c r="G114" i="2"/>
  <c r="H114" i="2"/>
  <c r="I114" i="2"/>
  <c r="C115" i="2"/>
  <c r="D115" i="2"/>
  <c r="E115" i="2"/>
  <c r="F115" i="2"/>
  <c r="G115" i="2"/>
  <c r="H115" i="2"/>
  <c r="I115" i="2"/>
  <c r="C116" i="2"/>
  <c r="D116" i="2"/>
  <c r="E116" i="2"/>
  <c r="F116" i="2"/>
  <c r="G116" i="2"/>
  <c r="H116" i="2"/>
  <c r="I116" i="2"/>
  <c r="C117" i="2"/>
  <c r="D117" i="2"/>
  <c r="E117" i="2"/>
  <c r="F117" i="2"/>
  <c r="G117" i="2"/>
  <c r="H117" i="2"/>
  <c r="I117" i="2"/>
  <c r="C118" i="2"/>
  <c r="D118" i="2"/>
  <c r="E118" i="2"/>
  <c r="F118" i="2"/>
  <c r="G118" i="2"/>
  <c r="H118" i="2"/>
  <c r="I118" i="2"/>
  <c r="C119" i="2"/>
  <c r="D119" i="2"/>
  <c r="E119" i="2"/>
  <c r="F119" i="2"/>
  <c r="G119" i="2"/>
  <c r="H119" i="2"/>
  <c r="I119" i="2"/>
  <c r="C120" i="2"/>
  <c r="D120" i="2"/>
  <c r="E120" i="2"/>
  <c r="F120" i="2"/>
  <c r="G120" i="2"/>
  <c r="H120" i="2"/>
  <c r="I120" i="2"/>
  <c r="C121" i="2"/>
  <c r="D121" i="2"/>
  <c r="E121" i="2"/>
  <c r="F121" i="2"/>
  <c r="G121" i="2"/>
  <c r="H121" i="2"/>
  <c r="I121" i="2"/>
  <c r="C122" i="2"/>
  <c r="D122" i="2"/>
  <c r="E122" i="2"/>
  <c r="F122" i="2"/>
  <c r="G122" i="2"/>
  <c r="H122" i="2"/>
  <c r="I122" i="2"/>
  <c r="C123" i="2"/>
  <c r="D123" i="2"/>
  <c r="E123" i="2"/>
  <c r="F123" i="2"/>
  <c r="G123" i="2"/>
  <c r="H123" i="2"/>
  <c r="I123" i="2"/>
  <c r="C124" i="2"/>
  <c r="D124" i="2"/>
  <c r="E124" i="2"/>
  <c r="F124" i="2"/>
  <c r="G124" i="2"/>
  <c r="H124" i="2"/>
  <c r="I124" i="2"/>
  <c r="C125" i="2"/>
  <c r="D125" i="2"/>
  <c r="E125" i="2"/>
  <c r="F125" i="2"/>
  <c r="G125" i="2"/>
  <c r="H125" i="2"/>
  <c r="I125" i="2"/>
  <c r="C126" i="2"/>
  <c r="D126" i="2"/>
  <c r="E126" i="2"/>
  <c r="F126" i="2"/>
  <c r="G126" i="2"/>
  <c r="H126" i="2"/>
  <c r="I126" i="2"/>
  <c r="C127" i="2"/>
  <c r="D127" i="2"/>
  <c r="E127" i="2"/>
  <c r="F127" i="2"/>
  <c r="G127" i="2"/>
  <c r="H127" i="2"/>
  <c r="I127" i="2"/>
  <c r="C128" i="2"/>
  <c r="D128" i="2"/>
  <c r="E128" i="2"/>
  <c r="F128" i="2"/>
  <c r="G128" i="2"/>
  <c r="H128" i="2"/>
  <c r="I128" i="2"/>
  <c r="C129" i="2"/>
  <c r="D129" i="2"/>
  <c r="E129" i="2"/>
  <c r="F129" i="2"/>
  <c r="G129" i="2"/>
  <c r="H129" i="2"/>
  <c r="I129" i="2"/>
  <c r="C130" i="2"/>
  <c r="D130" i="2"/>
  <c r="E130" i="2"/>
  <c r="F130" i="2"/>
  <c r="G130" i="2"/>
  <c r="H130" i="2"/>
  <c r="I130" i="2"/>
  <c r="C131" i="2"/>
  <c r="D131" i="2"/>
  <c r="E131" i="2"/>
  <c r="F131" i="2"/>
  <c r="G131" i="2"/>
  <c r="H131" i="2"/>
  <c r="I131" i="2"/>
  <c r="C132" i="2"/>
  <c r="D132" i="2"/>
  <c r="E132" i="2"/>
  <c r="F132" i="2"/>
  <c r="G132" i="2"/>
  <c r="H132" i="2"/>
  <c r="I132" i="2"/>
  <c r="C133" i="2"/>
  <c r="D133" i="2"/>
  <c r="E133" i="2"/>
  <c r="F133" i="2"/>
  <c r="G133" i="2"/>
  <c r="H133" i="2"/>
  <c r="I133" i="2"/>
  <c r="C134" i="2"/>
  <c r="D134" i="2"/>
  <c r="E134" i="2"/>
  <c r="F134" i="2"/>
  <c r="G134" i="2"/>
  <c r="H134" i="2"/>
  <c r="I134" i="2"/>
  <c r="C135" i="2"/>
  <c r="D135" i="2"/>
  <c r="E135" i="2"/>
  <c r="F135" i="2"/>
  <c r="G135" i="2"/>
  <c r="H135" i="2"/>
  <c r="I135" i="2"/>
  <c r="C136" i="2"/>
  <c r="D136" i="2"/>
  <c r="E136" i="2"/>
  <c r="F136" i="2"/>
  <c r="G136" i="2"/>
  <c r="H136" i="2"/>
  <c r="I136" i="2"/>
  <c r="C137" i="2"/>
  <c r="D137" i="2"/>
  <c r="E137" i="2"/>
  <c r="F137" i="2"/>
  <c r="G137" i="2"/>
  <c r="H137" i="2"/>
  <c r="I137" i="2"/>
  <c r="C138" i="2"/>
  <c r="D138" i="2"/>
  <c r="E138" i="2"/>
  <c r="F138" i="2"/>
  <c r="G138" i="2"/>
  <c r="H138" i="2"/>
  <c r="I138" i="2"/>
  <c r="C139" i="2"/>
  <c r="D139" i="2"/>
  <c r="E139" i="2"/>
  <c r="F139" i="2"/>
  <c r="G139" i="2"/>
  <c r="H139" i="2"/>
  <c r="I139" i="2"/>
  <c r="C140" i="2"/>
  <c r="D140" i="2"/>
  <c r="E140" i="2"/>
  <c r="F140" i="2"/>
  <c r="G140" i="2"/>
  <c r="H140" i="2"/>
  <c r="I140" i="2"/>
  <c r="C141" i="2"/>
  <c r="D141" i="2"/>
  <c r="E141" i="2"/>
  <c r="F141" i="2"/>
  <c r="G141" i="2"/>
  <c r="H141" i="2"/>
  <c r="I141" i="2"/>
  <c r="C142" i="2"/>
  <c r="D142" i="2"/>
  <c r="E142" i="2"/>
  <c r="F142" i="2"/>
  <c r="G142" i="2"/>
  <c r="H142" i="2"/>
  <c r="I142" i="2"/>
  <c r="C143" i="2"/>
  <c r="D143" i="2"/>
  <c r="E143" i="2"/>
  <c r="F143" i="2"/>
  <c r="G143" i="2"/>
  <c r="H143" i="2"/>
  <c r="I143" i="2"/>
  <c r="C144" i="2"/>
  <c r="D144" i="2"/>
  <c r="E144" i="2"/>
  <c r="F144" i="2"/>
  <c r="G144" i="2"/>
  <c r="H144" i="2"/>
  <c r="I144" i="2"/>
  <c r="C145" i="2"/>
  <c r="D145" i="2"/>
  <c r="E145" i="2"/>
  <c r="F145" i="2"/>
  <c r="G145" i="2"/>
  <c r="H145" i="2"/>
  <c r="I145" i="2"/>
  <c r="C146" i="2"/>
  <c r="D146" i="2"/>
  <c r="E146" i="2"/>
  <c r="F146" i="2"/>
  <c r="G146" i="2"/>
  <c r="H146" i="2"/>
  <c r="I146" i="2"/>
  <c r="C147" i="2"/>
  <c r="D147" i="2"/>
  <c r="E147" i="2"/>
  <c r="F147" i="2"/>
  <c r="G147" i="2"/>
  <c r="H147" i="2"/>
  <c r="I147" i="2"/>
  <c r="C148" i="2"/>
  <c r="D148" i="2"/>
  <c r="E148" i="2"/>
  <c r="F148" i="2"/>
  <c r="G148" i="2"/>
  <c r="H148" i="2"/>
  <c r="I148" i="2"/>
  <c r="C149" i="2"/>
  <c r="D149" i="2"/>
  <c r="E149" i="2"/>
  <c r="F149" i="2"/>
  <c r="G149" i="2"/>
  <c r="H149" i="2"/>
  <c r="I149" i="2"/>
  <c r="C150" i="2"/>
  <c r="D150" i="2"/>
  <c r="E150" i="2"/>
  <c r="F150" i="2"/>
  <c r="G150" i="2"/>
  <c r="H150" i="2"/>
  <c r="I150" i="2"/>
  <c r="C151" i="2"/>
  <c r="D151" i="2"/>
  <c r="E151" i="2"/>
  <c r="F151" i="2"/>
  <c r="G151" i="2"/>
  <c r="H151" i="2"/>
  <c r="I151" i="2"/>
  <c r="C152" i="2"/>
  <c r="D152" i="2"/>
  <c r="E152" i="2"/>
  <c r="F152" i="2"/>
  <c r="G152" i="2"/>
  <c r="H152" i="2"/>
  <c r="I152" i="2"/>
  <c r="C153" i="2"/>
  <c r="D153" i="2"/>
  <c r="E153" i="2"/>
  <c r="F153" i="2"/>
  <c r="G153" i="2"/>
  <c r="H153" i="2"/>
  <c r="I153" i="2"/>
  <c r="C154" i="2"/>
  <c r="D154" i="2"/>
  <c r="E154" i="2"/>
  <c r="F154" i="2"/>
  <c r="G154" i="2"/>
  <c r="H154" i="2"/>
  <c r="I154" i="2"/>
  <c r="C155" i="2"/>
  <c r="D155" i="2"/>
  <c r="E155" i="2"/>
  <c r="F155" i="2"/>
  <c r="G155" i="2"/>
  <c r="H155" i="2"/>
  <c r="I155" i="2"/>
  <c r="C156" i="2"/>
  <c r="D156" i="2"/>
  <c r="E156" i="2"/>
  <c r="F156" i="2"/>
  <c r="G156" i="2"/>
  <c r="H156" i="2"/>
  <c r="I156" i="2"/>
  <c r="C157" i="2"/>
  <c r="D157" i="2"/>
  <c r="E157" i="2"/>
  <c r="F157" i="2"/>
  <c r="G157" i="2"/>
  <c r="H157" i="2"/>
  <c r="I157" i="2"/>
  <c r="C158" i="2"/>
  <c r="D158" i="2"/>
  <c r="E158" i="2"/>
  <c r="F158" i="2"/>
  <c r="G158" i="2"/>
  <c r="H158" i="2"/>
  <c r="I158" i="2"/>
  <c r="C159" i="2"/>
  <c r="D159" i="2"/>
  <c r="E159" i="2"/>
  <c r="F159" i="2"/>
  <c r="G159" i="2"/>
  <c r="H159" i="2"/>
  <c r="I159" i="2"/>
  <c r="C160" i="2"/>
  <c r="D160" i="2"/>
  <c r="E160" i="2"/>
  <c r="F160" i="2"/>
  <c r="G160" i="2"/>
  <c r="H160" i="2"/>
  <c r="I160" i="2"/>
  <c r="C161" i="2"/>
  <c r="D161" i="2"/>
  <c r="E161" i="2"/>
  <c r="F161" i="2"/>
  <c r="G161" i="2"/>
  <c r="H161" i="2"/>
  <c r="I161" i="2"/>
  <c r="C162" i="2"/>
  <c r="D162" i="2"/>
  <c r="E162" i="2"/>
  <c r="F162" i="2"/>
  <c r="G162" i="2"/>
  <c r="H162" i="2"/>
  <c r="I162" i="2"/>
  <c r="C163" i="2"/>
  <c r="D163" i="2"/>
  <c r="E163" i="2"/>
  <c r="F163" i="2"/>
  <c r="G163" i="2"/>
  <c r="H163" i="2"/>
  <c r="I163" i="2"/>
  <c r="C164" i="2"/>
  <c r="D164" i="2"/>
  <c r="E164" i="2"/>
  <c r="F164" i="2"/>
  <c r="G164" i="2"/>
  <c r="H164" i="2"/>
  <c r="I164" i="2"/>
  <c r="C165" i="2"/>
  <c r="D165" i="2"/>
  <c r="E165" i="2"/>
  <c r="F165" i="2"/>
  <c r="G165" i="2"/>
  <c r="H165" i="2"/>
  <c r="I165" i="2"/>
  <c r="C166" i="2"/>
  <c r="D166" i="2"/>
  <c r="E166" i="2"/>
  <c r="F166" i="2"/>
  <c r="G166" i="2"/>
  <c r="H166" i="2"/>
  <c r="I166" i="2"/>
  <c r="C167" i="2"/>
  <c r="D167" i="2"/>
  <c r="E167" i="2"/>
  <c r="F167" i="2"/>
  <c r="G167" i="2"/>
  <c r="H167" i="2"/>
  <c r="I167" i="2"/>
  <c r="C168" i="2"/>
  <c r="D168" i="2"/>
  <c r="E168" i="2"/>
  <c r="F168" i="2"/>
  <c r="G168" i="2"/>
  <c r="H168" i="2"/>
  <c r="I168" i="2"/>
  <c r="C169" i="2"/>
  <c r="D169" i="2"/>
  <c r="E169" i="2"/>
  <c r="F169" i="2"/>
  <c r="G169" i="2"/>
  <c r="H169" i="2"/>
  <c r="I169" i="2"/>
  <c r="C170" i="2"/>
  <c r="D170" i="2"/>
  <c r="E170" i="2"/>
  <c r="F170" i="2"/>
  <c r="G170" i="2"/>
  <c r="H170" i="2"/>
  <c r="I170" i="2"/>
  <c r="C171" i="2"/>
  <c r="D171" i="2"/>
  <c r="E171" i="2"/>
  <c r="F171" i="2"/>
  <c r="G171" i="2"/>
  <c r="H171" i="2"/>
  <c r="I171" i="2"/>
  <c r="C172" i="2"/>
  <c r="D172" i="2"/>
  <c r="E172" i="2"/>
  <c r="F172" i="2"/>
  <c r="G172" i="2"/>
  <c r="H172" i="2"/>
  <c r="I172" i="2"/>
  <c r="C173" i="2"/>
  <c r="D173" i="2"/>
  <c r="E173" i="2"/>
  <c r="F173" i="2"/>
  <c r="G173" i="2"/>
  <c r="H173" i="2"/>
  <c r="I173" i="2"/>
  <c r="C174" i="2"/>
  <c r="D174" i="2"/>
  <c r="E174" i="2"/>
  <c r="F174" i="2"/>
  <c r="G174" i="2"/>
  <c r="H174" i="2"/>
  <c r="I174" i="2"/>
  <c r="C175" i="2"/>
  <c r="D175" i="2"/>
  <c r="E175" i="2"/>
  <c r="F175" i="2"/>
  <c r="G175" i="2"/>
  <c r="H175" i="2"/>
  <c r="I175" i="2"/>
  <c r="C176" i="2"/>
  <c r="D176" i="2"/>
  <c r="E176" i="2"/>
  <c r="F176" i="2"/>
  <c r="G176" i="2"/>
  <c r="H176" i="2"/>
  <c r="I176" i="2"/>
  <c r="C177" i="2"/>
  <c r="D177" i="2"/>
  <c r="E177" i="2"/>
  <c r="F177" i="2"/>
  <c r="G177" i="2"/>
  <c r="H177" i="2"/>
  <c r="I177" i="2"/>
  <c r="C178" i="2"/>
  <c r="D178" i="2"/>
  <c r="E178" i="2"/>
  <c r="F178" i="2"/>
  <c r="G178" i="2"/>
  <c r="H178" i="2"/>
  <c r="I17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C183" i="2"/>
  <c r="D183" i="2"/>
  <c r="E183" i="2"/>
  <c r="F183" i="2"/>
  <c r="G183" i="2"/>
  <c r="H183" i="2"/>
  <c r="I183" i="2"/>
  <c r="C184" i="2"/>
  <c r="D184" i="2"/>
  <c r="E184" i="2"/>
  <c r="F184" i="2"/>
  <c r="G184" i="2"/>
  <c r="H184" i="2"/>
  <c r="I184"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C189" i="2"/>
  <c r="D189" i="2"/>
  <c r="E189" i="2"/>
  <c r="F189" i="2"/>
  <c r="G189" i="2"/>
  <c r="H189" i="2"/>
  <c r="I189" i="2"/>
  <c r="C190" i="2"/>
  <c r="D190" i="2"/>
  <c r="E190" i="2"/>
  <c r="F190" i="2"/>
  <c r="G190" i="2"/>
  <c r="H190" i="2"/>
  <c r="I190" i="2"/>
  <c r="C191" i="2"/>
  <c r="D191" i="2"/>
  <c r="E191" i="2"/>
  <c r="F191" i="2"/>
  <c r="G191" i="2"/>
  <c r="H191" i="2"/>
  <c r="I191" i="2"/>
  <c r="C192" i="2"/>
  <c r="D192" i="2"/>
  <c r="E192" i="2"/>
  <c r="F192" i="2"/>
  <c r="G192" i="2"/>
  <c r="H192" i="2"/>
  <c r="I192" i="2"/>
  <c r="C193" i="2"/>
  <c r="D193" i="2"/>
  <c r="E193" i="2"/>
  <c r="F193" i="2"/>
  <c r="G193" i="2"/>
  <c r="H193" i="2"/>
  <c r="I193" i="2"/>
  <c r="C194" i="2"/>
  <c r="D194" i="2"/>
  <c r="E194" i="2"/>
  <c r="F194" i="2"/>
  <c r="G194" i="2"/>
  <c r="H194" i="2"/>
  <c r="I194" i="2"/>
  <c r="C195" i="2"/>
  <c r="D195" i="2"/>
  <c r="E195" i="2"/>
  <c r="F195" i="2"/>
  <c r="G195" i="2"/>
  <c r="H195" i="2"/>
  <c r="I195" i="2"/>
  <c r="C196" i="2"/>
  <c r="D196" i="2"/>
  <c r="E196" i="2"/>
  <c r="F196" i="2"/>
  <c r="G196" i="2"/>
  <c r="H196" i="2"/>
  <c r="I196" i="2"/>
  <c r="C197" i="2"/>
  <c r="D197" i="2"/>
  <c r="E197" i="2"/>
  <c r="F197" i="2"/>
  <c r="G197" i="2"/>
  <c r="H197" i="2"/>
  <c r="I197" i="2"/>
  <c r="C198" i="2"/>
  <c r="D198" i="2"/>
  <c r="E198" i="2"/>
  <c r="F198" i="2"/>
  <c r="G198" i="2"/>
  <c r="H198" i="2"/>
  <c r="I198" i="2"/>
  <c r="C199" i="2"/>
  <c r="D199" i="2"/>
  <c r="E199" i="2"/>
  <c r="F199" i="2"/>
  <c r="G199" i="2"/>
  <c r="H199" i="2"/>
  <c r="I199" i="2"/>
  <c r="C200" i="2"/>
  <c r="D200" i="2"/>
  <c r="E200" i="2"/>
  <c r="F200" i="2"/>
  <c r="G200" i="2"/>
  <c r="H200" i="2"/>
  <c r="I200" i="2"/>
  <c r="C201" i="2"/>
  <c r="D201" i="2"/>
  <c r="E201" i="2"/>
  <c r="F201" i="2"/>
  <c r="G201" i="2"/>
  <c r="H201" i="2"/>
  <c r="I201" i="2"/>
  <c r="C202" i="2"/>
  <c r="D202" i="2"/>
  <c r="E202" i="2"/>
  <c r="F202" i="2"/>
  <c r="G202" i="2"/>
  <c r="H202" i="2"/>
  <c r="I202" i="2"/>
  <c r="C203" i="2"/>
  <c r="D203" i="2"/>
  <c r="E203" i="2"/>
  <c r="F203" i="2"/>
  <c r="G203" i="2"/>
  <c r="H203" i="2"/>
  <c r="I203" i="2"/>
  <c r="C204" i="2"/>
  <c r="D204" i="2"/>
  <c r="E204" i="2"/>
  <c r="F204" i="2"/>
  <c r="G204" i="2"/>
  <c r="H204" i="2"/>
  <c r="I204" i="2"/>
  <c r="C205" i="2"/>
  <c r="D205" i="2"/>
  <c r="E205" i="2"/>
  <c r="F205" i="2"/>
  <c r="G205" i="2"/>
  <c r="H205" i="2"/>
  <c r="I205" i="2"/>
  <c r="C206" i="2"/>
  <c r="D206" i="2"/>
  <c r="E206" i="2"/>
  <c r="F206" i="2"/>
  <c r="G206" i="2"/>
  <c r="H206" i="2"/>
  <c r="I206" i="2"/>
  <c r="C207" i="2"/>
  <c r="D207" i="2"/>
  <c r="E207" i="2"/>
  <c r="F207" i="2"/>
  <c r="G207" i="2"/>
  <c r="H207" i="2"/>
  <c r="I207" i="2"/>
  <c r="C208" i="2"/>
  <c r="D208" i="2"/>
  <c r="E208" i="2"/>
  <c r="F208" i="2"/>
  <c r="G208" i="2"/>
  <c r="H208" i="2"/>
  <c r="I208" i="2"/>
  <c r="C209" i="2"/>
  <c r="D209" i="2"/>
  <c r="E209" i="2"/>
  <c r="F209" i="2"/>
  <c r="G209" i="2"/>
  <c r="H209" i="2"/>
  <c r="I209" i="2"/>
  <c r="C210" i="2"/>
  <c r="D210" i="2"/>
  <c r="E210" i="2"/>
  <c r="F210" i="2"/>
  <c r="G210" i="2"/>
  <c r="H210" i="2"/>
  <c r="I210" i="2"/>
  <c r="C211" i="2"/>
  <c r="D211" i="2"/>
  <c r="E211" i="2"/>
  <c r="F211" i="2"/>
  <c r="G211" i="2"/>
  <c r="H211" i="2"/>
  <c r="I211" i="2"/>
  <c r="C212" i="2"/>
  <c r="D212" i="2"/>
  <c r="E212" i="2"/>
  <c r="F212" i="2"/>
  <c r="G212" i="2"/>
  <c r="H212" i="2"/>
  <c r="I212" i="2"/>
  <c r="C213" i="2"/>
  <c r="D213" i="2"/>
  <c r="E213" i="2"/>
  <c r="F213" i="2"/>
  <c r="G213" i="2"/>
  <c r="H213" i="2"/>
  <c r="I213" i="2"/>
  <c r="C214" i="2"/>
  <c r="D214" i="2"/>
  <c r="E214" i="2"/>
  <c r="F214" i="2"/>
  <c r="G214" i="2"/>
  <c r="H214" i="2"/>
  <c r="I214" i="2"/>
  <c r="C215" i="2"/>
  <c r="D215" i="2"/>
  <c r="E215" i="2"/>
  <c r="F215" i="2"/>
  <c r="G215" i="2"/>
  <c r="H215" i="2"/>
  <c r="I215" i="2"/>
  <c r="C216" i="2"/>
  <c r="D216" i="2"/>
  <c r="E216" i="2"/>
  <c r="F216" i="2"/>
  <c r="G216" i="2"/>
  <c r="H216" i="2"/>
  <c r="I216" i="2"/>
  <c r="C217" i="2"/>
  <c r="D217" i="2"/>
  <c r="E217" i="2"/>
  <c r="F217" i="2"/>
  <c r="G217" i="2"/>
  <c r="H217" i="2"/>
  <c r="I217" i="2"/>
  <c r="C218" i="2"/>
  <c r="D218" i="2"/>
  <c r="E218" i="2"/>
  <c r="F218" i="2"/>
  <c r="G218" i="2"/>
  <c r="H218" i="2"/>
  <c r="I218" i="2"/>
  <c r="C219" i="2"/>
  <c r="D219" i="2"/>
  <c r="E219" i="2"/>
  <c r="F219" i="2"/>
  <c r="G219" i="2"/>
  <c r="H219" i="2"/>
  <c r="I219" i="2"/>
  <c r="C220" i="2"/>
  <c r="D220" i="2"/>
  <c r="E220" i="2"/>
  <c r="F220" i="2"/>
  <c r="G220" i="2"/>
  <c r="H220" i="2"/>
  <c r="I220" i="2"/>
  <c r="C221" i="2"/>
  <c r="D221" i="2"/>
  <c r="E221" i="2"/>
  <c r="F221" i="2"/>
  <c r="G221" i="2"/>
  <c r="H221" i="2"/>
  <c r="I221" i="2"/>
  <c r="C222" i="2"/>
  <c r="D222" i="2"/>
  <c r="E222" i="2"/>
  <c r="F222" i="2"/>
  <c r="G222" i="2"/>
  <c r="H222" i="2"/>
  <c r="I222" i="2"/>
  <c r="C223" i="2"/>
  <c r="D223" i="2"/>
  <c r="E223" i="2"/>
  <c r="F223" i="2"/>
  <c r="G223" i="2"/>
  <c r="H223" i="2"/>
  <c r="I223" i="2"/>
  <c r="C224" i="2"/>
  <c r="D224" i="2"/>
  <c r="E224" i="2"/>
  <c r="F224" i="2"/>
  <c r="G224" i="2"/>
  <c r="H224" i="2"/>
  <c r="I224" i="2"/>
  <c r="C225" i="2"/>
  <c r="D225" i="2"/>
  <c r="E225" i="2"/>
  <c r="F225" i="2"/>
  <c r="G225" i="2"/>
  <c r="H225" i="2"/>
  <c r="I225" i="2"/>
  <c r="C226" i="2"/>
  <c r="D226" i="2"/>
  <c r="E226" i="2"/>
  <c r="F226" i="2"/>
  <c r="G226" i="2"/>
  <c r="H226" i="2"/>
  <c r="I226" i="2"/>
  <c r="C227" i="2"/>
  <c r="D227" i="2"/>
  <c r="E227" i="2"/>
  <c r="F227" i="2"/>
  <c r="G227" i="2"/>
  <c r="H227" i="2"/>
  <c r="I227" i="2"/>
  <c r="C228" i="2"/>
  <c r="D228" i="2"/>
  <c r="E228" i="2"/>
  <c r="F228" i="2"/>
  <c r="G228" i="2"/>
  <c r="H228" i="2"/>
  <c r="I228" i="2"/>
  <c r="C229" i="2"/>
  <c r="D229" i="2"/>
  <c r="E229" i="2"/>
  <c r="F229" i="2"/>
  <c r="G229" i="2"/>
  <c r="H229" i="2"/>
  <c r="I229" i="2"/>
  <c r="C230" i="2"/>
  <c r="D230" i="2"/>
  <c r="E230" i="2"/>
  <c r="F230" i="2"/>
  <c r="G230" i="2"/>
  <c r="H230" i="2"/>
  <c r="I230" i="2"/>
  <c r="C231" i="2"/>
  <c r="D231" i="2"/>
  <c r="E231" i="2"/>
  <c r="F231" i="2"/>
  <c r="G231" i="2"/>
  <c r="H231" i="2"/>
  <c r="I231" i="2"/>
  <c r="C232" i="2"/>
  <c r="D232" i="2"/>
  <c r="E232" i="2"/>
  <c r="F232" i="2"/>
  <c r="G232" i="2"/>
  <c r="H232" i="2"/>
  <c r="I232" i="2"/>
  <c r="C233" i="2"/>
  <c r="D233" i="2"/>
  <c r="E233" i="2"/>
  <c r="F233" i="2"/>
  <c r="G233" i="2"/>
  <c r="H233" i="2"/>
  <c r="I233" i="2"/>
  <c r="C234" i="2"/>
  <c r="D234" i="2"/>
  <c r="E234" i="2"/>
  <c r="F234" i="2"/>
  <c r="G234" i="2"/>
  <c r="H234" i="2"/>
  <c r="I234" i="2"/>
  <c r="C235" i="2"/>
  <c r="D235" i="2"/>
  <c r="E235" i="2"/>
  <c r="F235" i="2"/>
  <c r="G235" i="2"/>
  <c r="H235" i="2"/>
  <c r="I235" i="2"/>
  <c r="C236" i="2"/>
  <c r="D236" i="2"/>
  <c r="E236" i="2"/>
  <c r="F236" i="2"/>
  <c r="G236" i="2"/>
  <c r="H236" i="2"/>
  <c r="I236" i="2"/>
  <c r="C237" i="2"/>
  <c r="D237" i="2"/>
  <c r="E237" i="2"/>
  <c r="F237" i="2"/>
  <c r="G237" i="2"/>
  <c r="H237" i="2"/>
  <c r="I237" i="2"/>
  <c r="C238" i="2"/>
  <c r="D238" i="2"/>
  <c r="E238" i="2"/>
  <c r="F238" i="2"/>
  <c r="G238" i="2"/>
  <c r="H238" i="2"/>
  <c r="I238" i="2"/>
  <c r="C239" i="2"/>
  <c r="D239" i="2"/>
  <c r="E239" i="2"/>
  <c r="F239" i="2"/>
  <c r="G239" i="2"/>
  <c r="H239" i="2"/>
  <c r="I239" i="2"/>
  <c r="C240" i="2"/>
  <c r="D240" i="2"/>
  <c r="E240" i="2"/>
  <c r="F240" i="2"/>
  <c r="G240" i="2"/>
  <c r="H240" i="2"/>
  <c r="I240" i="2"/>
  <c r="C241" i="2"/>
  <c r="D241" i="2"/>
  <c r="E241" i="2"/>
  <c r="F241" i="2"/>
  <c r="G241" i="2"/>
  <c r="H241" i="2"/>
  <c r="I241" i="2"/>
  <c r="C242" i="2"/>
  <c r="D242" i="2"/>
  <c r="E242" i="2"/>
  <c r="F242" i="2"/>
  <c r="G242" i="2"/>
  <c r="H242" i="2"/>
  <c r="I242" i="2"/>
  <c r="C243" i="2"/>
  <c r="D243" i="2"/>
  <c r="E243" i="2"/>
  <c r="F243" i="2"/>
  <c r="G243" i="2"/>
  <c r="H243" i="2"/>
  <c r="I243" i="2"/>
  <c r="C244" i="2"/>
  <c r="D244" i="2"/>
  <c r="E244" i="2"/>
  <c r="F244" i="2"/>
  <c r="G244" i="2"/>
  <c r="H244" i="2"/>
  <c r="I244" i="2"/>
  <c r="C245" i="2"/>
  <c r="D245" i="2"/>
  <c r="E245" i="2"/>
  <c r="F245" i="2"/>
  <c r="G245" i="2"/>
  <c r="H245" i="2"/>
  <c r="I245" i="2"/>
  <c r="C246" i="2"/>
  <c r="D246" i="2"/>
  <c r="E246" i="2"/>
  <c r="F246" i="2"/>
  <c r="G246" i="2"/>
  <c r="H246" i="2"/>
  <c r="I246" i="2"/>
  <c r="C247" i="2"/>
  <c r="D247" i="2"/>
  <c r="E247" i="2"/>
  <c r="F247" i="2"/>
  <c r="G247" i="2"/>
  <c r="H247" i="2"/>
  <c r="I247" i="2"/>
  <c r="C248" i="2"/>
  <c r="D248" i="2"/>
  <c r="E248" i="2"/>
  <c r="F248" i="2"/>
  <c r="G248" i="2"/>
  <c r="H248" i="2"/>
  <c r="I248" i="2"/>
  <c r="C249" i="2"/>
  <c r="D249" i="2"/>
  <c r="E249" i="2"/>
  <c r="F249" i="2"/>
  <c r="G249" i="2"/>
  <c r="H249" i="2"/>
  <c r="I249" i="2"/>
  <c r="C250" i="2"/>
  <c r="D250" i="2"/>
  <c r="E250" i="2"/>
  <c r="F250" i="2"/>
  <c r="G250" i="2"/>
  <c r="H250" i="2"/>
  <c r="I250" i="2"/>
  <c r="C251" i="2"/>
  <c r="D251" i="2"/>
  <c r="E251" i="2"/>
  <c r="F251" i="2"/>
  <c r="G251" i="2"/>
  <c r="H251" i="2"/>
  <c r="I251" i="2"/>
  <c r="C252" i="2"/>
  <c r="D252" i="2"/>
  <c r="E252" i="2"/>
  <c r="F252" i="2"/>
  <c r="G252" i="2"/>
  <c r="H252" i="2"/>
  <c r="I252" i="2"/>
  <c r="C253" i="2"/>
  <c r="D253" i="2"/>
  <c r="E253" i="2"/>
  <c r="F253" i="2"/>
  <c r="G253" i="2"/>
  <c r="H253" i="2"/>
  <c r="I253" i="2"/>
  <c r="C254" i="2"/>
  <c r="D254" i="2"/>
  <c r="E254" i="2"/>
  <c r="F254" i="2"/>
  <c r="G254" i="2"/>
  <c r="H254" i="2"/>
  <c r="I254" i="2"/>
  <c r="C255" i="2"/>
  <c r="D255" i="2"/>
  <c r="E255" i="2"/>
  <c r="F255" i="2"/>
  <c r="G255" i="2"/>
  <c r="H255" i="2"/>
  <c r="I255" i="2"/>
  <c r="C256" i="2"/>
  <c r="D256" i="2"/>
  <c r="E256" i="2"/>
  <c r="F256" i="2"/>
  <c r="G256" i="2"/>
  <c r="H256" i="2"/>
  <c r="I256" i="2"/>
  <c r="C257" i="2"/>
  <c r="D257" i="2"/>
  <c r="E257" i="2"/>
  <c r="F257" i="2"/>
  <c r="G257" i="2"/>
  <c r="H257" i="2"/>
  <c r="I257" i="2"/>
  <c r="C258" i="2"/>
  <c r="D258" i="2"/>
  <c r="E258" i="2"/>
  <c r="F258" i="2"/>
  <c r="G258" i="2"/>
  <c r="H258" i="2"/>
  <c r="I258" i="2"/>
  <c r="C259" i="2"/>
  <c r="D259" i="2"/>
  <c r="E259" i="2"/>
  <c r="F259" i="2"/>
  <c r="G259" i="2"/>
  <c r="H259" i="2"/>
  <c r="I259" i="2"/>
  <c r="C260" i="2"/>
  <c r="D260" i="2"/>
  <c r="E260" i="2"/>
  <c r="F260" i="2"/>
  <c r="G260" i="2"/>
  <c r="H260" i="2"/>
  <c r="I260" i="2"/>
  <c r="C261" i="2"/>
  <c r="D261" i="2"/>
  <c r="E261" i="2"/>
  <c r="F261" i="2"/>
  <c r="G261" i="2"/>
  <c r="H261" i="2"/>
  <c r="I261" i="2"/>
  <c r="C262" i="2"/>
  <c r="D262" i="2"/>
  <c r="E262" i="2"/>
  <c r="F262" i="2"/>
  <c r="G262" i="2"/>
  <c r="H262" i="2"/>
  <c r="I262" i="2"/>
  <c r="C263" i="2"/>
  <c r="D263" i="2"/>
  <c r="E263" i="2"/>
  <c r="F263" i="2"/>
  <c r="G263" i="2"/>
  <c r="H263" i="2"/>
  <c r="I263" i="2"/>
  <c r="C264" i="2"/>
  <c r="D264" i="2"/>
  <c r="E264" i="2"/>
  <c r="F264" i="2"/>
  <c r="G264" i="2"/>
  <c r="H264" i="2"/>
  <c r="I264" i="2"/>
  <c r="C265" i="2"/>
  <c r="D265" i="2"/>
  <c r="E265" i="2"/>
  <c r="F265" i="2"/>
  <c r="G265" i="2"/>
  <c r="H265" i="2"/>
  <c r="I265" i="2"/>
  <c r="C266" i="2"/>
  <c r="D266" i="2"/>
  <c r="E266" i="2"/>
  <c r="F266" i="2"/>
  <c r="G266" i="2"/>
  <c r="H266" i="2"/>
  <c r="I266" i="2"/>
  <c r="C267" i="2"/>
  <c r="D267" i="2"/>
  <c r="E267" i="2"/>
  <c r="F267" i="2"/>
  <c r="G267" i="2"/>
  <c r="H267" i="2"/>
  <c r="I267" i="2"/>
  <c r="C268" i="2"/>
  <c r="D268" i="2"/>
  <c r="E268" i="2"/>
  <c r="F268" i="2"/>
  <c r="G268" i="2"/>
  <c r="H268" i="2"/>
  <c r="I268" i="2"/>
  <c r="C269" i="2"/>
  <c r="D269" i="2"/>
  <c r="E269" i="2"/>
  <c r="F269" i="2"/>
  <c r="G269" i="2"/>
  <c r="H269" i="2"/>
  <c r="I269" i="2"/>
  <c r="C270" i="2"/>
  <c r="D270" i="2"/>
  <c r="E270" i="2"/>
  <c r="F270" i="2"/>
  <c r="G270" i="2"/>
  <c r="H270" i="2"/>
  <c r="I270" i="2"/>
  <c r="C271" i="2"/>
  <c r="D271" i="2"/>
  <c r="E271" i="2"/>
  <c r="F271" i="2"/>
  <c r="G271" i="2"/>
  <c r="H271" i="2"/>
  <c r="I271" i="2"/>
  <c r="C272" i="2"/>
  <c r="D272" i="2"/>
  <c r="E272" i="2"/>
  <c r="F272" i="2"/>
  <c r="G272" i="2"/>
  <c r="H272" i="2"/>
  <c r="I272" i="2"/>
  <c r="C273" i="2"/>
  <c r="D273" i="2"/>
  <c r="E273" i="2"/>
  <c r="F273" i="2"/>
  <c r="G273" i="2"/>
  <c r="H273" i="2"/>
  <c r="I273" i="2"/>
  <c r="C274" i="2"/>
  <c r="D274" i="2"/>
  <c r="E274" i="2"/>
  <c r="F274" i="2"/>
  <c r="G274" i="2"/>
  <c r="H274" i="2"/>
  <c r="I274" i="2"/>
  <c r="C275" i="2"/>
  <c r="D275" i="2"/>
  <c r="E275" i="2"/>
  <c r="F275" i="2"/>
  <c r="G275" i="2"/>
  <c r="H275" i="2"/>
  <c r="I275" i="2"/>
  <c r="C276" i="2"/>
  <c r="D276" i="2"/>
  <c r="E276" i="2"/>
  <c r="F276" i="2"/>
  <c r="G276" i="2"/>
  <c r="H276" i="2"/>
  <c r="I276" i="2"/>
  <c r="C277" i="2"/>
  <c r="D277" i="2"/>
  <c r="E277" i="2"/>
  <c r="F277" i="2"/>
  <c r="G277" i="2"/>
  <c r="H277" i="2"/>
  <c r="I277" i="2"/>
  <c r="C278" i="2"/>
  <c r="D278" i="2"/>
  <c r="E278" i="2"/>
  <c r="F278" i="2"/>
  <c r="G278" i="2"/>
  <c r="H278" i="2"/>
  <c r="I278" i="2"/>
  <c r="C279" i="2"/>
  <c r="D279" i="2"/>
  <c r="E279" i="2"/>
  <c r="F279" i="2"/>
  <c r="G279" i="2"/>
  <c r="H279" i="2"/>
  <c r="I279" i="2"/>
  <c r="C280" i="2"/>
  <c r="D280" i="2"/>
  <c r="E280" i="2"/>
  <c r="F280" i="2"/>
  <c r="G280" i="2"/>
  <c r="H280" i="2"/>
  <c r="I280" i="2"/>
  <c r="C281" i="2"/>
  <c r="D281" i="2"/>
  <c r="E281" i="2"/>
  <c r="F281" i="2"/>
  <c r="G281" i="2"/>
  <c r="H281" i="2"/>
  <c r="I281" i="2"/>
  <c r="C282" i="2"/>
  <c r="D282" i="2"/>
  <c r="E282" i="2"/>
  <c r="F282" i="2"/>
  <c r="G282" i="2"/>
  <c r="H282" i="2"/>
  <c r="I282" i="2"/>
  <c r="C283" i="2"/>
  <c r="D283" i="2"/>
  <c r="E283" i="2"/>
  <c r="F283" i="2"/>
  <c r="G283" i="2"/>
  <c r="H283" i="2"/>
  <c r="I283" i="2"/>
  <c r="C284" i="2"/>
  <c r="D284" i="2"/>
  <c r="E284" i="2"/>
  <c r="F284" i="2"/>
  <c r="G284" i="2"/>
  <c r="H284" i="2"/>
  <c r="I284" i="2"/>
  <c r="C285" i="2"/>
  <c r="D285" i="2"/>
  <c r="E285" i="2"/>
  <c r="F285" i="2"/>
  <c r="G285" i="2"/>
  <c r="H285" i="2"/>
  <c r="I285" i="2"/>
  <c r="C286" i="2"/>
  <c r="D286" i="2"/>
  <c r="E286" i="2"/>
  <c r="F286" i="2"/>
  <c r="G286" i="2"/>
  <c r="H286" i="2"/>
  <c r="I286" i="2"/>
  <c r="C287" i="2"/>
  <c r="D287" i="2"/>
  <c r="E287" i="2"/>
  <c r="F287" i="2"/>
  <c r="G287" i="2"/>
  <c r="H287" i="2"/>
  <c r="I287" i="2"/>
  <c r="C288" i="2"/>
  <c r="D288" i="2"/>
  <c r="E288" i="2"/>
  <c r="F288" i="2"/>
  <c r="G288" i="2"/>
  <c r="H288" i="2"/>
  <c r="I288" i="2"/>
  <c r="C289" i="2"/>
  <c r="D289" i="2"/>
  <c r="E289" i="2"/>
  <c r="F289" i="2"/>
  <c r="G289" i="2"/>
  <c r="H289" i="2"/>
  <c r="I289" i="2"/>
  <c r="C290" i="2"/>
  <c r="D290" i="2"/>
  <c r="E290" i="2"/>
  <c r="F290" i="2"/>
  <c r="G290" i="2"/>
  <c r="H290" i="2"/>
  <c r="I290" i="2"/>
  <c r="C291" i="2"/>
  <c r="D291" i="2"/>
  <c r="E291" i="2"/>
  <c r="F291" i="2"/>
  <c r="G291" i="2"/>
  <c r="H291" i="2"/>
  <c r="I291" i="2"/>
  <c r="C292" i="2"/>
  <c r="D292" i="2"/>
  <c r="E292" i="2"/>
  <c r="F292" i="2"/>
  <c r="G292" i="2"/>
  <c r="H292" i="2"/>
  <c r="I292" i="2"/>
  <c r="C293" i="2"/>
  <c r="D293" i="2"/>
  <c r="E293" i="2"/>
  <c r="F293" i="2"/>
  <c r="G293" i="2"/>
  <c r="H293" i="2"/>
  <c r="I293" i="2"/>
  <c r="C294" i="2"/>
  <c r="D294" i="2"/>
  <c r="E294" i="2"/>
  <c r="F294" i="2"/>
  <c r="G294" i="2"/>
  <c r="H294" i="2"/>
  <c r="I294" i="2"/>
  <c r="C295" i="2"/>
  <c r="D295" i="2"/>
  <c r="E295" i="2"/>
  <c r="F295" i="2"/>
  <c r="G295" i="2"/>
  <c r="H295" i="2"/>
  <c r="I295" i="2"/>
  <c r="C296" i="2"/>
  <c r="D296" i="2"/>
  <c r="E296" i="2"/>
  <c r="F296" i="2"/>
  <c r="G296" i="2"/>
  <c r="H296" i="2"/>
  <c r="I296" i="2"/>
  <c r="C297" i="2"/>
  <c r="D297" i="2"/>
  <c r="E297" i="2"/>
  <c r="F297" i="2"/>
  <c r="G297" i="2"/>
  <c r="H297" i="2"/>
  <c r="I297" i="2"/>
  <c r="C298" i="2"/>
  <c r="D298" i="2"/>
  <c r="E298" i="2"/>
  <c r="F298" i="2"/>
  <c r="G298" i="2"/>
  <c r="H298" i="2"/>
  <c r="I298" i="2"/>
  <c r="C299" i="2"/>
  <c r="D299" i="2"/>
  <c r="E299" i="2"/>
  <c r="F299" i="2"/>
  <c r="G299" i="2"/>
  <c r="H299" i="2"/>
  <c r="I299" i="2"/>
  <c r="C300" i="2"/>
  <c r="D300" i="2"/>
  <c r="E300" i="2"/>
  <c r="F300" i="2"/>
  <c r="G300" i="2"/>
  <c r="H300" i="2"/>
  <c r="I300" i="2"/>
  <c r="C301" i="2"/>
  <c r="D301" i="2"/>
  <c r="E301" i="2"/>
  <c r="F301" i="2"/>
  <c r="G301" i="2"/>
  <c r="H301" i="2"/>
  <c r="I301" i="2"/>
  <c r="C302" i="2"/>
  <c r="D302" i="2"/>
  <c r="E302" i="2"/>
  <c r="F302" i="2"/>
  <c r="G302" i="2"/>
  <c r="H302" i="2"/>
  <c r="I302" i="2"/>
  <c r="C303" i="2"/>
  <c r="D303" i="2"/>
  <c r="E303" i="2"/>
  <c r="F303" i="2"/>
  <c r="G303" i="2"/>
  <c r="H303" i="2"/>
  <c r="I303" i="2"/>
  <c r="C304" i="2"/>
  <c r="D304" i="2"/>
  <c r="E304" i="2"/>
  <c r="F304" i="2"/>
  <c r="G304" i="2"/>
  <c r="H304" i="2"/>
  <c r="I304" i="2"/>
  <c r="C305" i="2"/>
  <c r="D305" i="2"/>
  <c r="E305" i="2"/>
  <c r="F305" i="2"/>
  <c r="G305" i="2"/>
  <c r="H305" i="2"/>
  <c r="I305" i="2"/>
  <c r="C306" i="2"/>
  <c r="D306" i="2"/>
  <c r="E306" i="2"/>
  <c r="F306" i="2"/>
  <c r="G306" i="2"/>
  <c r="H306" i="2"/>
  <c r="I306" i="2"/>
  <c r="C307" i="2"/>
  <c r="D307" i="2"/>
  <c r="E307" i="2"/>
  <c r="F307" i="2"/>
  <c r="G307" i="2"/>
  <c r="H307" i="2"/>
  <c r="I307" i="2"/>
  <c r="C308" i="2"/>
  <c r="D308" i="2"/>
  <c r="E308" i="2"/>
  <c r="F308" i="2"/>
  <c r="G308" i="2"/>
  <c r="H308" i="2"/>
  <c r="I308" i="2"/>
  <c r="C309" i="2"/>
  <c r="D309" i="2"/>
  <c r="E309" i="2"/>
  <c r="F309" i="2"/>
  <c r="G309" i="2"/>
  <c r="H309" i="2"/>
  <c r="I309" i="2"/>
  <c r="C310" i="2"/>
  <c r="D310" i="2"/>
  <c r="E310" i="2"/>
  <c r="F310" i="2"/>
  <c r="G310" i="2"/>
  <c r="H310" i="2"/>
  <c r="I310" i="2"/>
  <c r="C311" i="2"/>
  <c r="D311" i="2"/>
  <c r="E311" i="2"/>
  <c r="F311" i="2"/>
  <c r="G311" i="2"/>
  <c r="H311" i="2"/>
  <c r="I311" i="2"/>
  <c r="C312" i="2"/>
  <c r="D312" i="2"/>
  <c r="E312" i="2"/>
  <c r="F312" i="2"/>
  <c r="G312" i="2"/>
  <c r="H312" i="2"/>
  <c r="I312" i="2"/>
  <c r="C313" i="2"/>
  <c r="D313" i="2"/>
  <c r="E313" i="2"/>
  <c r="F313" i="2"/>
  <c r="G313" i="2"/>
  <c r="H313" i="2"/>
  <c r="I313" i="2"/>
  <c r="C314" i="2"/>
  <c r="D314" i="2"/>
  <c r="E314" i="2"/>
  <c r="F314" i="2"/>
  <c r="G314" i="2"/>
  <c r="H314" i="2"/>
  <c r="I314" i="2"/>
  <c r="C315" i="2"/>
  <c r="D315" i="2"/>
  <c r="E315" i="2"/>
  <c r="F315" i="2"/>
  <c r="G315" i="2"/>
  <c r="H315" i="2"/>
  <c r="I315" i="2"/>
  <c r="C316" i="2"/>
  <c r="D316" i="2"/>
  <c r="E316" i="2"/>
  <c r="F316" i="2"/>
  <c r="G316" i="2"/>
  <c r="H316" i="2"/>
  <c r="I316" i="2"/>
  <c r="C317" i="2"/>
  <c r="D317" i="2"/>
  <c r="E317" i="2"/>
  <c r="F317" i="2"/>
  <c r="G317" i="2"/>
  <c r="H317" i="2"/>
  <c r="I317" i="2"/>
  <c r="C318" i="2"/>
  <c r="D318" i="2"/>
  <c r="E318" i="2"/>
  <c r="F318" i="2"/>
  <c r="G318" i="2"/>
  <c r="H318" i="2"/>
  <c r="I318" i="2"/>
  <c r="C319" i="2"/>
  <c r="D319" i="2"/>
  <c r="E319" i="2"/>
  <c r="F319" i="2"/>
  <c r="G319" i="2"/>
  <c r="H319" i="2"/>
  <c r="I319" i="2"/>
  <c r="C320" i="2"/>
  <c r="D320" i="2"/>
  <c r="E320" i="2"/>
  <c r="F320" i="2"/>
  <c r="G320" i="2"/>
  <c r="H320" i="2"/>
  <c r="I320" i="2"/>
  <c r="C321" i="2"/>
  <c r="D321" i="2"/>
  <c r="E321" i="2"/>
  <c r="F321" i="2"/>
  <c r="G321" i="2"/>
  <c r="H321" i="2"/>
  <c r="I321" i="2"/>
  <c r="C322" i="2"/>
  <c r="D322" i="2"/>
  <c r="E322" i="2"/>
  <c r="F322" i="2"/>
  <c r="G322" i="2"/>
  <c r="H322" i="2"/>
  <c r="I322" i="2"/>
  <c r="C323" i="2"/>
  <c r="D323" i="2"/>
  <c r="E323" i="2"/>
  <c r="F323" i="2"/>
  <c r="G323" i="2"/>
  <c r="H323" i="2"/>
  <c r="I323" i="2"/>
  <c r="C324" i="2"/>
  <c r="D324" i="2"/>
  <c r="E324" i="2"/>
  <c r="F324" i="2"/>
  <c r="G324" i="2"/>
  <c r="H324" i="2"/>
  <c r="I324" i="2"/>
  <c r="C325" i="2"/>
  <c r="D325" i="2"/>
  <c r="E325" i="2"/>
  <c r="F325" i="2"/>
  <c r="G325" i="2"/>
  <c r="H325" i="2"/>
  <c r="I325" i="2"/>
  <c r="C326" i="2"/>
  <c r="D326" i="2"/>
  <c r="E326" i="2"/>
  <c r="F326" i="2"/>
  <c r="G326" i="2"/>
  <c r="H326" i="2"/>
  <c r="I326" i="2"/>
  <c r="C327" i="2"/>
  <c r="D327" i="2"/>
  <c r="E327" i="2"/>
  <c r="F327" i="2"/>
  <c r="G327" i="2"/>
  <c r="H327" i="2"/>
  <c r="I327" i="2"/>
  <c r="C328" i="2"/>
  <c r="D328" i="2"/>
  <c r="E328" i="2"/>
  <c r="F328" i="2"/>
  <c r="G328" i="2"/>
  <c r="H328" i="2"/>
  <c r="I328" i="2"/>
  <c r="C329" i="2"/>
  <c r="D329" i="2"/>
  <c r="E329" i="2"/>
  <c r="F329" i="2"/>
  <c r="G329" i="2"/>
  <c r="H329" i="2"/>
  <c r="I329" i="2"/>
  <c r="C330" i="2"/>
  <c r="D330" i="2"/>
  <c r="E330" i="2"/>
  <c r="F330" i="2"/>
  <c r="G330" i="2"/>
  <c r="H330" i="2"/>
  <c r="I330" i="2"/>
  <c r="C331" i="2"/>
  <c r="D331" i="2"/>
  <c r="E331" i="2"/>
  <c r="F331" i="2"/>
  <c r="G331" i="2"/>
  <c r="H331" i="2"/>
  <c r="I331" i="2"/>
  <c r="C332" i="2"/>
  <c r="D332" i="2"/>
  <c r="E332" i="2"/>
  <c r="F332" i="2"/>
  <c r="G332" i="2"/>
  <c r="H332" i="2"/>
  <c r="I332" i="2"/>
  <c r="C333" i="2"/>
  <c r="D333" i="2"/>
  <c r="E333" i="2"/>
  <c r="F333" i="2"/>
  <c r="G333" i="2"/>
  <c r="H333" i="2"/>
  <c r="I333" i="2"/>
  <c r="C334" i="2"/>
  <c r="D334" i="2"/>
  <c r="E334" i="2"/>
  <c r="F334" i="2"/>
  <c r="G334" i="2"/>
  <c r="H334" i="2"/>
  <c r="I334" i="2"/>
  <c r="C335" i="2"/>
  <c r="D335" i="2"/>
  <c r="E335" i="2"/>
  <c r="F335" i="2"/>
  <c r="G335" i="2"/>
  <c r="H335" i="2"/>
  <c r="I335" i="2"/>
  <c r="C336" i="2"/>
  <c r="D336" i="2"/>
  <c r="E336" i="2"/>
  <c r="F336" i="2"/>
  <c r="G336" i="2"/>
  <c r="H336" i="2"/>
  <c r="I336" i="2"/>
  <c r="C337" i="2"/>
  <c r="D337" i="2"/>
  <c r="E337" i="2"/>
  <c r="F337" i="2"/>
  <c r="G337" i="2"/>
  <c r="H337" i="2"/>
  <c r="I337" i="2"/>
  <c r="C338" i="2"/>
  <c r="D338" i="2"/>
  <c r="E338" i="2"/>
  <c r="F338" i="2"/>
  <c r="G338" i="2"/>
  <c r="H338" i="2"/>
  <c r="I338" i="2"/>
  <c r="C339" i="2"/>
  <c r="D339" i="2"/>
  <c r="E339" i="2"/>
  <c r="F339" i="2"/>
  <c r="G339" i="2"/>
  <c r="H339" i="2"/>
  <c r="I339" i="2"/>
  <c r="C340" i="2"/>
  <c r="D340" i="2"/>
  <c r="E340" i="2"/>
  <c r="F340" i="2"/>
  <c r="G340" i="2"/>
  <c r="H340" i="2"/>
  <c r="I340" i="2"/>
  <c r="C341" i="2"/>
  <c r="D341" i="2"/>
  <c r="E341" i="2"/>
  <c r="F341" i="2"/>
  <c r="G341" i="2"/>
  <c r="H341" i="2"/>
  <c r="I341" i="2"/>
  <c r="C342" i="2"/>
  <c r="D342" i="2"/>
  <c r="E342" i="2"/>
  <c r="F342" i="2"/>
  <c r="G342" i="2"/>
  <c r="H342" i="2"/>
  <c r="I342" i="2"/>
  <c r="C343" i="2"/>
  <c r="D343" i="2"/>
  <c r="E343" i="2"/>
  <c r="F343" i="2"/>
  <c r="G343" i="2"/>
  <c r="H343" i="2"/>
  <c r="I343" i="2"/>
  <c r="C344" i="2"/>
  <c r="D344" i="2"/>
  <c r="E344" i="2"/>
  <c r="F344" i="2"/>
  <c r="G344" i="2"/>
  <c r="H344" i="2"/>
  <c r="I344" i="2"/>
  <c r="C345" i="2"/>
  <c r="D345" i="2"/>
  <c r="E345" i="2"/>
  <c r="F345" i="2"/>
  <c r="G345" i="2"/>
  <c r="H345" i="2"/>
  <c r="I345" i="2"/>
  <c r="C346" i="2"/>
  <c r="D346" i="2"/>
  <c r="E346" i="2"/>
  <c r="F346" i="2"/>
  <c r="G346" i="2"/>
  <c r="H346" i="2"/>
  <c r="I346" i="2"/>
  <c r="C347" i="2"/>
  <c r="D347" i="2"/>
  <c r="E347" i="2"/>
  <c r="F347" i="2"/>
  <c r="G347" i="2"/>
  <c r="H347" i="2"/>
  <c r="I347" i="2"/>
  <c r="C348" i="2"/>
  <c r="D348" i="2"/>
  <c r="E348" i="2"/>
  <c r="F348" i="2"/>
  <c r="G348" i="2"/>
  <c r="H348" i="2"/>
  <c r="I348" i="2"/>
  <c r="C349" i="2"/>
  <c r="D349" i="2"/>
  <c r="E349" i="2"/>
  <c r="F349" i="2"/>
  <c r="G349" i="2"/>
  <c r="H349" i="2"/>
  <c r="I349" i="2"/>
  <c r="C350" i="2"/>
  <c r="D350" i="2"/>
  <c r="E350" i="2"/>
  <c r="F350" i="2"/>
  <c r="G350" i="2"/>
  <c r="H350" i="2"/>
  <c r="I350" i="2"/>
  <c r="C351" i="2"/>
  <c r="D351" i="2"/>
  <c r="E351" i="2"/>
  <c r="F351" i="2"/>
  <c r="G351" i="2"/>
  <c r="H351" i="2"/>
  <c r="I351" i="2"/>
  <c r="C352" i="2"/>
  <c r="D352" i="2"/>
  <c r="E352" i="2"/>
  <c r="F352" i="2"/>
  <c r="G352" i="2"/>
  <c r="H352" i="2"/>
  <c r="I352" i="2"/>
  <c r="C353" i="2"/>
  <c r="D353" i="2"/>
  <c r="E353" i="2"/>
  <c r="F353" i="2"/>
  <c r="G353" i="2"/>
  <c r="H353" i="2"/>
  <c r="I353" i="2"/>
  <c r="C354" i="2"/>
  <c r="D354" i="2"/>
  <c r="E354" i="2"/>
  <c r="F354" i="2"/>
  <c r="G354" i="2"/>
  <c r="H354" i="2"/>
  <c r="I354" i="2"/>
  <c r="C355" i="2"/>
  <c r="D355" i="2"/>
  <c r="E355" i="2"/>
  <c r="F355" i="2"/>
  <c r="G355" i="2"/>
  <c r="H355" i="2"/>
  <c r="I355" i="2"/>
  <c r="C356" i="2"/>
  <c r="D356" i="2"/>
  <c r="E356" i="2"/>
  <c r="F356" i="2"/>
  <c r="G356" i="2"/>
  <c r="H356" i="2"/>
  <c r="I356" i="2"/>
  <c r="C357" i="2"/>
  <c r="D357" i="2"/>
  <c r="E357" i="2"/>
  <c r="F357" i="2"/>
  <c r="G357" i="2"/>
  <c r="H357" i="2"/>
  <c r="I357" i="2"/>
  <c r="C358" i="2"/>
  <c r="D358" i="2"/>
  <c r="E358" i="2"/>
  <c r="F358" i="2"/>
  <c r="G358" i="2"/>
  <c r="H358" i="2"/>
  <c r="I358" i="2"/>
  <c r="C359" i="2"/>
  <c r="D359" i="2"/>
  <c r="E359" i="2"/>
  <c r="F359" i="2"/>
  <c r="G359" i="2"/>
  <c r="H359" i="2"/>
  <c r="I359" i="2"/>
  <c r="C360" i="2"/>
  <c r="D360" i="2"/>
  <c r="E360" i="2"/>
  <c r="F360" i="2"/>
  <c r="G360" i="2"/>
  <c r="H360" i="2"/>
  <c r="I360" i="2"/>
  <c r="C361" i="2"/>
  <c r="D361" i="2"/>
  <c r="E361" i="2"/>
  <c r="F361" i="2"/>
  <c r="G361" i="2"/>
  <c r="H361" i="2"/>
  <c r="I361" i="2"/>
  <c r="C362" i="2"/>
  <c r="D362" i="2"/>
  <c r="E362" i="2"/>
  <c r="F362" i="2"/>
  <c r="G362" i="2"/>
  <c r="H362" i="2"/>
  <c r="I362" i="2"/>
  <c r="C363" i="2"/>
  <c r="D363" i="2"/>
  <c r="E363" i="2"/>
  <c r="F363" i="2"/>
  <c r="G363" i="2"/>
  <c r="H363" i="2"/>
  <c r="I363" i="2"/>
  <c r="C364" i="2"/>
  <c r="D364" i="2"/>
  <c r="E364" i="2"/>
  <c r="F364" i="2"/>
  <c r="G364" i="2"/>
  <c r="H364" i="2"/>
  <c r="I364" i="2"/>
  <c r="C365" i="2"/>
  <c r="D365" i="2"/>
  <c r="E365" i="2"/>
  <c r="F365" i="2"/>
  <c r="G365" i="2"/>
  <c r="H365" i="2"/>
  <c r="I365" i="2"/>
  <c r="C366" i="2"/>
  <c r="D366" i="2"/>
  <c r="E366" i="2"/>
  <c r="F366" i="2"/>
  <c r="G366" i="2"/>
  <c r="H366" i="2"/>
  <c r="I366" i="2"/>
  <c r="C367" i="2"/>
  <c r="D367" i="2"/>
  <c r="E367" i="2"/>
  <c r="F367" i="2"/>
  <c r="G367" i="2"/>
  <c r="H367" i="2"/>
  <c r="I367" i="2"/>
  <c r="C368" i="2"/>
  <c r="D368" i="2"/>
  <c r="E368" i="2"/>
  <c r="F368" i="2"/>
  <c r="G368" i="2"/>
  <c r="H368" i="2"/>
  <c r="I368" i="2"/>
  <c r="C369" i="2"/>
  <c r="D369" i="2"/>
  <c r="E369" i="2"/>
  <c r="F369" i="2"/>
  <c r="G369" i="2"/>
  <c r="H369" i="2"/>
  <c r="I369" i="2"/>
  <c r="C370" i="2"/>
  <c r="D370" i="2"/>
  <c r="E370" i="2"/>
  <c r="F370" i="2"/>
  <c r="G370" i="2"/>
  <c r="H370" i="2"/>
  <c r="I370" i="2"/>
  <c r="C371" i="2"/>
  <c r="D371" i="2"/>
  <c r="E371" i="2"/>
  <c r="F371" i="2"/>
  <c r="G371" i="2"/>
  <c r="H371" i="2"/>
  <c r="I371" i="2"/>
  <c r="C372" i="2"/>
  <c r="D372" i="2"/>
  <c r="E372" i="2"/>
  <c r="F372" i="2"/>
  <c r="G372" i="2"/>
  <c r="H372" i="2"/>
  <c r="I372" i="2"/>
  <c r="C373" i="2"/>
  <c r="D373" i="2"/>
  <c r="E373" i="2"/>
  <c r="F373" i="2"/>
  <c r="G373" i="2"/>
  <c r="H373" i="2"/>
  <c r="I373" i="2"/>
  <c r="C374" i="2"/>
  <c r="D374" i="2"/>
  <c r="E374" i="2"/>
  <c r="F374" i="2"/>
  <c r="G374" i="2"/>
  <c r="H374" i="2"/>
  <c r="I374" i="2"/>
  <c r="C375" i="2"/>
  <c r="D375" i="2"/>
  <c r="E375" i="2"/>
  <c r="F375" i="2"/>
  <c r="G375" i="2"/>
  <c r="H375" i="2"/>
  <c r="I375" i="2"/>
  <c r="C376" i="2"/>
  <c r="D376" i="2"/>
  <c r="E376" i="2"/>
  <c r="F376" i="2"/>
  <c r="G376" i="2"/>
  <c r="H376" i="2"/>
  <c r="I376" i="2"/>
  <c r="C377" i="2"/>
  <c r="D377" i="2"/>
  <c r="E377" i="2"/>
  <c r="F377" i="2"/>
  <c r="G377" i="2"/>
  <c r="H377" i="2"/>
  <c r="I377" i="2"/>
  <c r="C378" i="2"/>
  <c r="D378" i="2"/>
  <c r="E378" i="2"/>
  <c r="F378" i="2"/>
  <c r="G378" i="2"/>
  <c r="H378" i="2"/>
  <c r="I378" i="2"/>
  <c r="C379" i="2"/>
  <c r="D379" i="2"/>
  <c r="E379" i="2"/>
  <c r="F379" i="2"/>
  <c r="G379" i="2"/>
  <c r="H379" i="2"/>
  <c r="I379" i="2"/>
  <c r="C380" i="2"/>
  <c r="D380" i="2"/>
  <c r="E380" i="2"/>
  <c r="F380" i="2"/>
  <c r="G380" i="2"/>
  <c r="H380" i="2"/>
  <c r="I380" i="2"/>
  <c r="C381" i="2"/>
  <c r="D381" i="2"/>
  <c r="E381" i="2"/>
  <c r="F381" i="2"/>
  <c r="G381" i="2"/>
  <c r="H381" i="2"/>
  <c r="I381" i="2"/>
  <c r="C382" i="2"/>
  <c r="D382" i="2"/>
  <c r="E382" i="2"/>
  <c r="F382" i="2"/>
  <c r="G382" i="2"/>
  <c r="H382" i="2"/>
  <c r="I382" i="2"/>
  <c r="C383" i="2"/>
  <c r="D383" i="2"/>
  <c r="E383" i="2"/>
  <c r="F383" i="2"/>
  <c r="G383" i="2"/>
  <c r="H383" i="2"/>
  <c r="I383" i="2"/>
  <c r="C384" i="2"/>
  <c r="D384" i="2"/>
  <c r="E384" i="2"/>
  <c r="F384" i="2"/>
  <c r="G384" i="2"/>
  <c r="H384" i="2"/>
  <c r="I384" i="2"/>
  <c r="C385" i="2"/>
  <c r="D385" i="2"/>
  <c r="E385" i="2"/>
  <c r="F385" i="2"/>
  <c r="G385" i="2"/>
  <c r="H385" i="2"/>
  <c r="I385" i="2"/>
  <c r="C386" i="2"/>
  <c r="D386" i="2"/>
  <c r="E386" i="2"/>
  <c r="F386" i="2"/>
  <c r="G386" i="2"/>
  <c r="H386" i="2"/>
  <c r="I386" i="2"/>
  <c r="C387" i="2"/>
  <c r="D387" i="2"/>
  <c r="E387" i="2"/>
  <c r="F387" i="2"/>
  <c r="G387" i="2"/>
  <c r="H387" i="2"/>
  <c r="I387" i="2"/>
  <c r="C388" i="2"/>
  <c r="D388" i="2"/>
  <c r="E388" i="2"/>
  <c r="F388" i="2"/>
  <c r="G388" i="2"/>
  <c r="H388" i="2"/>
  <c r="I388" i="2"/>
  <c r="C389" i="2"/>
  <c r="D389" i="2"/>
  <c r="E389" i="2"/>
  <c r="F389" i="2"/>
  <c r="G389" i="2"/>
  <c r="H389" i="2"/>
  <c r="I389" i="2"/>
  <c r="C390" i="2"/>
  <c r="D390" i="2"/>
  <c r="E390" i="2"/>
  <c r="F390" i="2"/>
  <c r="G390" i="2"/>
  <c r="H390" i="2"/>
  <c r="I390" i="2"/>
  <c r="C391" i="2"/>
  <c r="D391" i="2"/>
  <c r="E391" i="2"/>
  <c r="F391" i="2"/>
  <c r="G391" i="2"/>
  <c r="H391" i="2"/>
  <c r="I391" i="2"/>
  <c r="C392" i="2"/>
  <c r="D392" i="2"/>
  <c r="E392" i="2"/>
  <c r="F392" i="2"/>
  <c r="G392" i="2"/>
  <c r="H392" i="2"/>
  <c r="I392" i="2"/>
  <c r="C393" i="2"/>
  <c r="D393" i="2"/>
  <c r="E393" i="2"/>
  <c r="F393" i="2"/>
  <c r="G393" i="2"/>
  <c r="H393" i="2"/>
  <c r="I393" i="2"/>
  <c r="C394" i="2"/>
  <c r="D394" i="2"/>
  <c r="E394" i="2"/>
  <c r="F394" i="2"/>
  <c r="G394" i="2"/>
  <c r="H394" i="2"/>
  <c r="I394" i="2"/>
  <c r="C395" i="2"/>
  <c r="D395" i="2"/>
  <c r="E395" i="2"/>
  <c r="F395" i="2"/>
  <c r="G395" i="2"/>
  <c r="H395" i="2"/>
  <c r="I395" i="2"/>
  <c r="C396" i="2"/>
  <c r="D396" i="2"/>
  <c r="E396" i="2"/>
  <c r="F396" i="2"/>
  <c r="G396" i="2"/>
  <c r="H396" i="2"/>
  <c r="I396" i="2"/>
  <c r="C397" i="2"/>
  <c r="D397" i="2"/>
  <c r="E397" i="2"/>
  <c r="F397" i="2"/>
  <c r="G397" i="2"/>
  <c r="H397" i="2"/>
  <c r="I397" i="2"/>
  <c r="C398" i="2"/>
  <c r="D398" i="2"/>
  <c r="E398" i="2"/>
  <c r="F398" i="2"/>
  <c r="G398" i="2"/>
  <c r="H398" i="2"/>
  <c r="I398" i="2"/>
  <c r="C399" i="2"/>
  <c r="D399" i="2"/>
  <c r="E399" i="2"/>
  <c r="F399" i="2"/>
  <c r="G399" i="2"/>
  <c r="H399" i="2"/>
  <c r="I399" i="2"/>
  <c r="C400" i="2"/>
  <c r="D400" i="2"/>
  <c r="E400" i="2"/>
  <c r="F400" i="2"/>
  <c r="G400" i="2"/>
  <c r="H400" i="2"/>
  <c r="I400" i="2"/>
  <c r="C401" i="2"/>
  <c r="D401" i="2"/>
  <c r="E401" i="2"/>
  <c r="F401" i="2"/>
  <c r="G401" i="2"/>
  <c r="H401" i="2"/>
  <c r="I401" i="2"/>
  <c r="C402" i="2"/>
  <c r="D402" i="2"/>
  <c r="E402" i="2"/>
  <c r="F402" i="2"/>
  <c r="G402" i="2"/>
  <c r="H402" i="2"/>
  <c r="I402" i="2"/>
  <c r="C403" i="2"/>
  <c r="D403" i="2"/>
  <c r="E403" i="2"/>
  <c r="F403" i="2"/>
  <c r="G403" i="2"/>
  <c r="H403" i="2"/>
  <c r="I403" i="2"/>
  <c r="C404" i="2"/>
  <c r="D404" i="2"/>
  <c r="E404" i="2"/>
  <c r="F404" i="2"/>
  <c r="G404" i="2"/>
  <c r="H404" i="2"/>
  <c r="I404" i="2"/>
  <c r="C405" i="2"/>
  <c r="D405" i="2"/>
  <c r="E405" i="2"/>
  <c r="F405" i="2"/>
  <c r="G405" i="2"/>
  <c r="H405" i="2"/>
  <c r="I405" i="2"/>
  <c r="C406" i="2"/>
  <c r="D406" i="2"/>
  <c r="E406" i="2"/>
  <c r="F406" i="2"/>
  <c r="G406" i="2"/>
  <c r="H406" i="2"/>
  <c r="I406" i="2"/>
  <c r="C407" i="2"/>
  <c r="D407" i="2"/>
  <c r="E407" i="2"/>
  <c r="F407" i="2"/>
  <c r="G407" i="2"/>
  <c r="H407" i="2"/>
  <c r="I407" i="2"/>
  <c r="C408" i="2"/>
  <c r="D408" i="2"/>
  <c r="E408" i="2"/>
  <c r="F408" i="2"/>
  <c r="G408" i="2"/>
  <c r="H408" i="2"/>
  <c r="I408" i="2"/>
  <c r="C409" i="2"/>
  <c r="D409" i="2"/>
  <c r="E409" i="2"/>
  <c r="F409" i="2"/>
  <c r="G409" i="2"/>
  <c r="H409" i="2"/>
  <c r="I409" i="2"/>
  <c r="D2" i="2"/>
  <c r="E2" i="2"/>
  <c r="F2" i="2"/>
  <c r="G2" i="2"/>
  <c r="H2" i="2"/>
  <c r="I2" i="2"/>
  <c r="J2" i="2"/>
  <c r="C2" i="2"/>
  <c r="Q556" i="10"/>
  <c r="AJ556" i="10" s="1"/>
  <c r="Q555" i="10"/>
  <c r="AJ555" i="10" s="1"/>
  <c r="Q554" i="10"/>
  <c r="AJ554" i="10" s="1"/>
  <c r="Q553" i="10"/>
  <c r="AJ553" i="10" s="1"/>
  <c r="Q552" i="10"/>
  <c r="AJ552" i="10" s="1"/>
  <c r="Q551" i="10"/>
  <c r="AJ551" i="10" s="1"/>
  <c r="Q550" i="10"/>
  <c r="AJ550" i="10" s="1"/>
  <c r="Q549" i="10"/>
  <c r="AJ549" i="10" s="1"/>
  <c r="Q548" i="10"/>
  <c r="AJ548" i="10" s="1"/>
  <c r="Q547" i="10"/>
  <c r="AJ547" i="10" s="1"/>
  <c r="Q546" i="10"/>
  <c r="AJ546" i="10" s="1"/>
  <c r="Q545" i="10"/>
  <c r="AJ545" i="10" s="1"/>
  <c r="Q544" i="10"/>
  <c r="AJ544" i="10" s="1"/>
  <c r="Q543" i="10"/>
  <c r="AJ543" i="10" s="1"/>
  <c r="Q542" i="10"/>
  <c r="AJ542" i="10" s="1"/>
  <c r="Q541" i="10"/>
  <c r="AJ541" i="10" s="1"/>
  <c r="Q540" i="10"/>
  <c r="AJ540" i="10" s="1"/>
  <c r="Q539" i="10"/>
  <c r="AJ539" i="10" s="1"/>
  <c r="Q538" i="10"/>
  <c r="AJ538" i="10" s="1"/>
  <c r="Q537" i="10"/>
  <c r="AJ537" i="10" s="1"/>
  <c r="Q536" i="10"/>
  <c r="AJ536" i="10" s="1"/>
  <c r="Q535" i="10"/>
  <c r="AJ535" i="10" s="1"/>
  <c r="Q534" i="10"/>
  <c r="AJ534" i="10" s="1"/>
  <c r="Q533" i="10"/>
  <c r="AJ533" i="10" s="1"/>
  <c r="Q532" i="10"/>
  <c r="AJ532" i="10" s="1"/>
  <c r="Q531" i="10"/>
  <c r="AJ531" i="10" s="1"/>
  <c r="Q530" i="10"/>
  <c r="AJ530" i="10" s="1"/>
  <c r="Q529" i="10"/>
  <c r="AJ529" i="10" s="1"/>
  <c r="Q528" i="10"/>
  <c r="AJ528" i="10" s="1"/>
  <c r="Q527" i="10"/>
  <c r="AJ527" i="10" s="1"/>
  <c r="Q526" i="10"/>
  <c r="AJ526" i="10" s="1"/>
  <c r="Q525" i="10"/>
  <c r="AJ525" i="10" s="1"/>
  <c r="Q524" i="10"/>
  <c r="AJ524" i="10" s="1"/>
  <c r="Q523" i="10"/>
  <c r="AJ523" i="10" s="1"/>
  <c r="Q522" i="10"/>
  <c r="AJ522" i="10" s="1"/>
  <c r="Q521" i="10"/>
  <c r="AJ521" i="10" s="1"/>
  <c r="Q520" i="10"/>
  <c r="AJ520" i="10" s="1"/>
  <c r="Q519" i="10"/>
  <c r="AJ519" i="10" s="1"/>
  <c r="Q518" i="10"/>
  <c r="AJ518" i="10" s="1"/>
  <c r="Q517" i="10"/>
  <c r="AJ517" i="10" s="1"/>
  <c r="Q516" i="10"/>
  <c r="AJ516" i="10" s="1"/>
  <c r="Q515" i="10"/>
  <c r="AJ515" i="10" s="1"/>
  <c r="Q514" i="10"/>
  <c r="AJ514" i="10" s="1"/>
  <c r="Q513" i="10"/>
  <c r="AJ513" i="10" s="1"/>
  <c r="Q512" i="10"/>
  <c r="AC376" i="2" s="1"/>
  <c r="Q511" i="10"/>
  <c r="AJ511" i="10" s="1"/>
  <c r="Q510" i="10"/>
  <c r="AJ510" i="10" s="1"/>
  <c r="Q509" i="10"/>
  <c r="AJ509" i="10" s="1"/>
  <c r="Q508" i="10"/>
  <c r="AJ508" i="10" s="1"/>
  <c r="Q507" i="10"/>
  <c r="AJ507" i="10" s="1"/>
  <c r="Q506" i="10"/>
  <c r="AJ506" i="10" s="1"/>
  <c r="Q505" i="10"/>
  <c r="AJ505" i="10" s="1"/>
  <c r="AJ504" i="10"/>
  <c r="Q504" i="10"/>
  <c r="Q503" i="10"/>
  <c r="AJ503" i="10" s="1"/>
  <c r="Q502" i="10"/>
  <c r="AC366" i="2" s="1"/>
  <c r="Q501" i="10"/>
  <c r="AJ501" i="10" s="1"/>
  <c r="Q500" i="10"/>
  <c r="AJ500" i="10" s="1"/>
  <c r="Q499" i="10"/>
  <c r="AJ499" i="10" s="1"/>
  <c r="Q498" i="10"/>
  <c r="AJ498" i="10" s="1"/>
  <c r="Q497" i="10"/>
  <c r="AJ497" i="10" s="1"/>
  <c r="Q496" i="10"/>
  <c r="AC360" i="2" s="1"/>
  <c r="Q495" i="10"/>
  <c r="AJ495" i="10" s="1"/>
  <c r="Q494" i="10"/>
  <c r="AJ494" i="10" s="1"/>
  <c r="Q493" i="10"/>
  <c r="AJ493" i="10" s="1"/>
  <c r="Q492" i="10"/>
  <c r="AJ492" i="10" s="1"/>
  <c r="Q491" i="10"/>
  <c r="AJ491" i="10" s="1"/>
  <c r="Q490" i="10"/>
  <c r="AJ490" i="10" s="1"/>
  <c r="Q489" i="10"/>
  <c r="AJ489" i="10" s="1"/>
  <c r="AJ488" i="10"/>
  <c r="Q488" i="10"/>
  <c r="Q487" i="10"/>
  <c r="AJ487" i="10" s="1"/>
  <c r="Q486" i="10"/>
  <c r="AC352" i="2" s="1"/>
  <c r="Q485" i="10"/>
  <c r="AJ485" i="10" s="1"/>
  <c r="Q484" i="10"/>
  <c r="AJ484" i="10" s="1"/>
  <c r="Q483" i="10"/>
  <c r="AJ483" i="10" s="1"/>
  <c r="Q482" i="10"/>
  <c r="AJ482" i="10" s="1"/>
  <c r="Q481" i="10"/>
  <c r="AJ481" i="10" s="1"/>
  <c r="AJ480" i="10"/>
  <c r="Q480" i="10"/>
  <c r="Q479" i="10"/>
  <c r="AJ479" i="10" s="1"/>
  <c r="Q478" i="10"/>
  <c r="AJ478" i="10" s="1"/>
  <c r="Q477" i="10"/>
  <c r="AJ477" i="10" s="1"/>
  <c r="Q476" i="10"/>
  <c r="AJ476" i="10" s="1"/>
  <c r="Q475" i="10"/>
  <c r="AJ475" i="10" s="1"/>
  <c r="Q474" i="10"/>
  <c r="AJ474" i="10" s="1"/>
  <c r="Q473" i="10"/>
  <c r="AJ472" i="10"/>
  <c r="Q472" i="10"/>
  <c r="Q471" i="10"/>
  <c r="AJ470" i="10"/>
  <c r="Q470" i="10"/>
  <c r="AC338" i="2" s="1"/>
  <c r="Q469" i="10"/>
  <c r="AJ469" i="10" s="1"/>
  <c r="Q468" i="10"/>
  <c r="AJ468" i="10" s="1"/>
  <c r="Q467" i="10"/>
  <c r="AJ467" i="10" s="1"/>
  <c r="Q466" i="10"/>
  <c r="Q465" i="10"/>
  <c r="AJ465" i="10" s="1"/>
  <c r="Q464" i="10"/>
  <c r="AC333" i="2" s="1"/>
  <c r="Q463" i="10"/>
  <c r="AJ463" i="10" s="1"/>
  <c r="Q462" i="10"/>
  <c r="AJ462" i="10" s="1"/>
  <c r="Q461" i="10"/>
  <c r="Q460" i="10"/>
  <c r="AJ460" i="10" s="1"/>
  <c r="Q459" i="10"/>
  <c r="AJ459" i="10" s="1"/>
  <c r="Q458" i="10"/>
  <c r="AJ458" i="10" s="1"/>
  <c r="Q457" i="10"/>
  <c r="AJ457" i="10" s="1"/>
  <c r="AJ456" i="10"/>
  <c r="Q456" i="10"/>
  <c r="Q455" i="10"/>
  <c r="Q454" i="10"/>
  <c r="AC326" i="2" s="1"/>
  <c r="Q453" i="10"/>
  <c r="AJ453" i="10" s="1"/>
  <c r="Q452" i="10"/>
  <c r="Q451" i="10"/>
  <c r="AJ451" i="10" s="1"/>
  <c r="Q450" i="10"/>
  <c r="Q449" i="10"/>
  <c r="AJ449" i="10" s="1"/>
  <c r="Q448" i="10"/>
  <c r="AJ448" i="10" s="1"/>
  <c r="Q447" i="10"/>
  <c r="Q446" i="10"/>
  <c r="AJ446" i="10" s="1"/>
  <c r="Q445" i="10"/>
  <c r="Q444" i="10"/>
  <c r="AJ444" i="10" s="1"/>
  <c r="Q443" i="10"/>
  <c r="AJ443" i="10" s="1"/>
  <c r="Q442" i="10"/>
  <c r="Q441" i="10"/>
  <c r="AJ441" i="10" s="1"/>
  <c r="AJ440" i="10"/>
  <c r="Q440" i="10"/>
  <c r="Q439" i="10"/>
  <c r="Q438" i="10"/>
  <c r="AJ438" i="10" s="1"/>
  <c r="Q437" i="10"/>
  <c r="AJ437" i="10" s="1"/>
  <c r="Q436" i="10"/>
  <c r="AJ436" i="10" s="1"/>
  <c r="Q435" i="10"/>
  <c r="Q434" i="10"/>
  <c r="AJ434" i="10" s="1"/>
  <c r="Q433" i="10"/>
  <c r="AJ433" i="10" s="1"/>
  <c r="Q432" i="10"/>
  <c r="AJ432" i="10" s="1"/>
  <c r="Q431" i="10"/>
  <c r="Q430" i="10"/>
  <c r="AJ430" i="10" s="1"/>
  <c r="Q429" i="10"/>
  <c r="AJ429" i="10" s="1"/>
  <c r="Q428" i="10"/>
  <c r="Q427" i="10"/>
  <c r="AJ427" i="10" s="1"/>
  <c r="Q426" i="10"/>
  <c r="AJ426" i="10" s="1"/>
  <c r="Q425" i="10"/>
  <c r="AJ424" i="10"/>
  <c r="Q424" i="10"/>
  <c r="Q423" i="10"/>
  <c r="AJ423" i="10" s="1"/>
  <c r="Q422" i="10"/>
  <c r="AC305" i="2" s="1"/>
  <c r="Q421" i="10"/>
  <c r="AJ421" i="10" s="1"/>
  <c r="Q420" i="10"/>
  <c r="Q419" i="10"/>
  <c r="AJ419" i="10" s="1"/>
  <c r="Q418" i="10"/>
  <c r="Q417" i="10"/>
  <c r="AJ417" i="10" s="1"/>
  <c r="AJ416" i="10"/>
  <c r="Q416" i="10"/>
  <c r="Q415" i="10"/>
  <c r="Q414" i="10"/>
  <c r="AJ414" i="10" s="1"/>
  <c r="Q413" i="10"/>
  <c r="AJ413" i="10" s="1"/>
  <c r="Q412" i="10"/>
  <c r="Q411" i="10"/>
  <c r="AJ411" i="10" s="1"/>
  <c r="Q410" i="10"/>
  <c r="AJ410" i="10" s="1"/>
  <c r="Q409" i="10"/>
  <c r="AJ408" i="10"/>
  <c r="Q408" i="10"/>
  <c r="Q407" i="10"/>
  <c r="AJ406" i="10"/>
  <c r="Q406" i="10"/>
  <c r="Q405" i="10"/>
  <c r="AJ405" i="10" s="1"/>
  <c r="Q404" i="10"/>
  <c r="AJ404" i="10" s="1"/>
  <c r="Q403" i="10"/>
  <c r="Q402" i="10"/>
  <c r="AJ402" i="10" s="1"/>
  <c r="Q401" i="10"/>
  <c r="AJ401" i="10" s="1"/>
  <c r="Q400" i="10"/>
  <c r="AC289" i="2" s="1"/>
  <c r="Q399" i="10"/>
  <c r="AJ399" i="10" s="1"/>
  <c r="Q398" i="10"/>
  <c r="Q397" i="10"/>
  <c r="AJ397" i="10" s="1"/>
  <c r="Q396" i="10"/>
  <c r="AJ396" i="10" s="1"/>
  <c r="Q395" i="10"/>
  <c r="AJ395" i="10" s="1"/>
  <c r="Q394" i="10"/>
  <c r="AJ394" i="10" s="1"/>
  <c r="Q393" i="10"/>
  <c r="AJ392" i="10"/>
  <c r="Q392" i="10"/>
  <c r="Q391" i="10"/>
  <c r="Q390" i="10"/>
  <c r="AJ390" i="10" s="1"/>
  <c r="Q389" i="10"/>
  <c r="AJ389" i="10" s="1"/>
  <c r="Q388" i="10"/>
  <c r="AJ388" i="10" s="1"/>
  <c r="Q387" i="10"/>
  <c r="Q386" i="10"/>
  <c r="AJ386" i="10" s="1"/>
  <c r="Q385" i="10"/>
  <c r="AJ385" i="10" s="1"/>
  <c r="Q384" i="10"/>
  <c r="AC277" i="2" s="1"/>
  <c r="Q383" i="10"/>
  <c r="AJ383" i="10" s="1"/>
  <c r="Q382" i="10"/>
  <c r="Q381" i="10"/>
  <c r="AJ381" i="10" s="1"/>
  <c r="Q380" i="10"/>
  <c r="AJ380" i="10" s="1"/>
  <c r="Q379" i="10"/>
  <c r="AJ379" i="10" s="1"/>
  <c r="Q378" i="10"/>
  <c r="AJ378" i="10" s="1"/>
  <c r="Q377" i="10"/>
  <c r="AJ377" i="10" s="1"/>
  <c r="AJ376" i="10"/>
  <c r="Q376" i="10"/>
  <c r="Q375" i="10"/>
  <c r="Q374" i="10"/>
  <c r="AC270" i="2" s="1"/>
  <c r="Q373" i="10"/>
  <c r="AJ373" i="10" s="1"/>
  <c r="Q372" i="10"/>
  <c r="Q371" i="10"/>
  <c r="AJ371" i="10" s="1"/>
  <c r="Q370" i="10"/>
  <c r="Q369" i="10"/>
  <c r="AJ369" i="10" s="1"/>
  <c r="Q368" i="10"/>
  <c r="AC265" i="2" s="1"/>
  <c r="Q367" i="10"/>
  <c r="AJ367" i="10" s="1"/>
  <c r="Q366" i="10"/>
  <c r="AJ366" i="10" s="1"/>
  <c r="Q365" i="10"/>
  <c r="Q364" i="10"/>
  <c r="AJ364" i="10" s="1"/>
  <c r="Q363" i="10"/>
  <c r="AJ363" i="10" s="1"/>
  <c r="Q362" i="10"/>
  <c r="AJ362" i="10" s="1"/>
  <c r="Q361" i="10"/>
  <c r="AJ360" i="10"/>
  <c r="Q360" i="10"/>
  <c r="Q359" i="10"/>
  <c r="Q358" i="10"/>
  <c r="AJ358" i="10" s="1"/>
  <c r="Q357" i="10"/>
  <c r="AJ357" i="10" s="1"/>
  <c r="Q356" i="10"/>
  <c r="AJ356" i="10" s="1"/>
  <c r="Q355" i="10"/>
  <c r="Q354" i="10"/>
  <c r="AJ354" i="10" s="1"/>
  <c r="Q353" i="10"/>
  <c r="AJ353" i="10" s="1"/>
  <c r="AJ352" i="10"/>
  <c r="Q352" i="10"/>
  <c r="AC250" i="2" s="1"/>
  <c r="Q351" i="10"/>
  <c r="Q350" i="10"/>
  <c r="AJ350" i="10" s="1"/>
  <c r="Q349" i="10"/>
  <c r="Q348" i="10"/>
  <c r="AJ348" i="10" s="1"/>
  <c r="Q347" i="10"/>
  <c r="AJ347" i="10" s="1"/>
  <c r="Q346" i="10"/>
  <c r="AJ346" i="10" s="1"/>
  <c r="Q345" i="10"/>
  <c r="AJ344" i="10"/>
  <c r="Q344" i="10"/>
  <c r="Q343" i="10"/>
  <c r="AJ343" i="10" s="1"/>
  <c r="AJ342" i="10"/>
  <c r="Q342" i="10"/>
  <c r="Q341" i="10"/>
  <c r="AJ341" i="10" s="1"/>
  <c r="Q340" i="10"/>
  <c r="AJ340" i="10" s="1"/>
  <c r="Q339" i="10"/>
  <c r="AJ339" i="10" s="1"/>
  <c r="Q338" i="10"/>
  <c r="Q337" i="10"/>
  <c r="AJ337" i="10" s="1"/>
  <c r="Q336" i="10"/>
  <c r="AJ336" i="10" s="1"/>
  <c r="Q335" i="10"/>
  <c r="Q334" i="10"/>
  <c r="AJ334" i="10" s="1"/>
  <c r="Q333" i="10"/>
  <c r="AJ332" i="10"/>
  <c r="Q332" i="10"/>
  <c r="AC236" i="2" s="1"/>
  <c r="Q331" i="10"/>
  <c r="AJ331" i="10" s="1"/>
  <c r="Q330" i="10"/>
  <c r="AJ330" i="10" s="1"/>
  <c r="Q329" i="10"/>
  <c r="AJ328" i="10"/>
  <c r="Q328" i="10"/>
  <c r="Q327" i="10"/>
  <c r="AJ326" i="10"/>
  <c r="Q326" i="10"/>
  <c r="AC230" i="2" s="1"/>
  <c r="Q325" i="10"/>
  <c r="AJ325" i="10" s="1"/>
  <c r="Q324" i="10"/>
  <c r="AJ324" i="10" s="1"/>
  <c r="Q323" i="10"/>
  <c r="Q322" i="10"/>
  <c r="AJ322" i="10" s="1"/>
  <c r="Q321" i="10"/>
  <c r="AJ321" i="10" s="1"/>
  <c r="Q320" i="10"/>
  <c r="AJ320" i="10" s="1"/>
  <c r="Q319" i="10"/>
  <c r="Q318" i="10"/>
  <c r="AJ318" i="10" s="1"/>
  <c r="Q317" i="10"/>
  <c r="AJ317" i="10" s="1"/>
  <c r="AJ316" i="10"/>
  <c r="Q316" i="10"/>
  <c r="AC223" i="2" s="1"/>
  <c r="Q315" i="10"/>
  <c r="AJ315" i="10" s="1"/>
  <c r="Q314" i="10"/>
  <c r="Q313" i="10"/>
  <c r="AJ313" i="10" s="1"/>
  <c r="AJ312" i="10"/>
  <c r="Q312" i="10"/>
  <c r="Q311" i="10"/>
  <c r="AJ311" i="10" s="1"/>
  <c r="AJ310" i="10"/>
  <c r="Q310" i="10"/>
  <c r="AC219" i="2" s="1"/>
  <c r="Q309" i="10"/>
  <c r="AJ309" i="10" s="1"/>
  <c r="Q308" i="10"/>
  <c r="AJ308" i="10" s="1"/>
  <c r="Q307" i="10"/>
  <c r="AJ307" i="10" s="1"/>
  <c r="Q306" i="10"/>
  <c r="Q305" i="10"/>
  <c r="AJ305" i="10" s="1"/>
  <c r="Q304" i="10"/>
  <c r="AJ304" i="10" s="1"/>
  <c r="Q303" i="10"/>
  <c r="AJ303" i="10" s="1"/>
  <c r="Q302" i="10"/>
  <c r="AJ302" i="10" s="1"/>
  <c r="Q301" i="10"/>
  <c r="AJ301" i="10" s="1"/>
  <c r="AJ300" i="10"/>
  <c r="Q300" i="10"/>
  <c r="AC213" i="2" s="1"/>
  <c r="Q299" i="10"/>
  <c r="AJ299" i="10" s="1"/>
  <c r="Q298" i="10"/>
  <c r="AJ298" i="10" s="1"/>
  <c r="Q297" i="10"/>
  <c r="AJ297" i="10" s="1"/>
  <c r="AJ296" i="10"/>
  <c r="Q296" i="10"/>
  <c r="AC211" i="2" s="1"/>
  <c r="Q295" i="10"/>
  <c r="AJ295" i="10" s="1"/>
  <c r="AJ294" i="10"/>
  <c r="Q294" i="10"/>
  <c r="AC209" i="2" s="1"/>
  <c r="Q293" i="10"/>
  <c r="AJ293" i="10" s="1"/>
  <c r="Q292" i="10"/>
  <c r="AJ292" i="10" s="1"/>
  <c r="Q291" i="10"/>
  <c r="AJ291" i="10" s="1"/>
  <c r="Q290" i="10"/>
  <c r="Q289" i="10"/>
  <c r="AJ289" i="10" s="1"/>
  <c r="Q288" i="10"/>
  <c r="AJ288" i="10" s="1"/>
  <c r="Q287" i="10"/>
  <c r="Q286" i="10"/>
  <c r="AJ286" i="10" s="1"/>
  <c r="Q285" i="10"/>
  <c r="AJ284" i="10"/>
  <c r="Q284" i="10"/>
  <c r="AC202" i="2" s="1"/>
  <c r="Q283" i="10"/>
  <c r="AJ283" i="10" s="1"/>
  <c r="Q282" i="10"/>
  <c r="AJ282" i="10" s="1"/>
  <c r="Q281" i="10"/>
  <c r="AJ281" i="10" s="1"/>
  <c r="AJ280" i="10"/>
  <c r="Q280" i="10"/>
  <c r="Q279" i="10"/>
  <c r="AJ278" i="10"/>
  <c r="Q278" i="10"/>
  <c r="Q277" i="10"/>
  <c r="AJ277" i="10" s="1"/>
  <c r="Q276" i="10"/>
  <c r="AJ276" i="10" s="1"/>
  <c r="Q275" i="10"/>
  <c r="Q274" i="10"/>
  <c r="AJ274" i="10" s="1"/>
  <c r="Q273" i="10"/>
  <c r="AJ273" i="10" s="1"/>
  <c r="Q272" i="10"/>
  <c r="AC195" i="2" s="1"/>
  <c r="Q271" i="10"/>
  <c r="AJ271" i="10" s="1"/>
  <c r="Q270" i="10"/>
  <c r="AJ270" i="10" s="1"/>
  <c r="Q269" i="10"/>
  <c r="AJ268" i="10"/>
  <c r="Q268" i="10"/>
  <c r="Q267" i="10"/>
  <c r="AJ267" i="10" s="1"/>
  <c r="Q266" i="10"/>
  <c r="AJ266" i="10" s="1"/>
  <c r="Q265" i="10"/>
  <c r="AJ264" i="10"/>
  <c r="Q264" i="10"/>
  <c r="Q263" i="10"/>
  <c r="AJ263" i="10" s="1"/>
  <c r="AJ262" i="10"/>
  <c r="Q262" i="10"/>
  <c r="AC189" i="2" s="1"/>
  <c r="Q261" i="10"/>
  <c r="AJ261" i="10" s="1"/>
  <c r="Q260" i="10"/>
  <c r="Q259" i="10"/>
  <c r="AJ259" i="10" s="1"/>
  <c r="Q258" i="10"/>
  <c r="AJ258" i="10" s="1"/>
  <c r="Q257" i="10"/>
  <c r="AJ257" i="10" s="1"/>
  <c r="Q256" i="10"/>
  <c r="AC185" i="2" s="1"/>
  <c r="Q255" i="10"/>
  <c r="AJ255" i="10" s="1"/>
  <c r="Q254" i="10"/>
  <c r="AJ254" i="10" s="1"/>
  <c r="Q253" i="10"/>
  <c r="AJ253" i="10" s="1"/>
  <c r="AJ252" i="10"/>
  <c r="Q252" i="10"/>
  <c r="Q251" i="10"/>
  <c r="AJ251" i="10" s="1"/>
  <c r="Q250" i="10"/>
  <c r="AJ250" i="10" s="1"/>
  <c r="Q249" i="10"/>
  <c r="AJ248" i="10"/>
  <c r="Q248" i="10"/>
  <c r="Q247" i="10"/>
  <c r="AJ246" i="10"/>
  <c r="Q246" i="10"/>
  <c r="Q245" i="10"/>
  <c r="Q244" i="10"/>
  <c r="AJ244" i="10" s="1"/>
  <c r="Q243" i="10"/>
  <c r="AJ243" i="10" s="1"/>
  <c r="Q242" i="10"/>
  <c r="Q241" i="10"/>
  <c r="AJ241" i="10" s="1"/>
  <c r="Q240" i="10"/>
  <c r="AC174" i="2" s="1"/>
  <c r="Q239" i="10"/>
  <c r="AJ239" i="10" s="1"/>
  <c r="Q238" i="10"/>
  <c r="AJ238" i="10" s="1"/>
  <c r="Q237" i="10"/>
  <c r="AJ237" i="10" s="1"/>
  <c r="AJ236" i="10"/>
  <c r="Q236" i="10"/>
  <c r="AC172" i="2" s="1"/>
  <c r="Q235" i="10"/>
  <c r="AJ235" i="10" s="1"/>
  <c r="Q234" i="10"/>
  <c r="Q233" i="10"/>
  <c r="AJ233" i="10" s="1"/>
  <c r="AJ232" i="10"/>
  <c r="Q232" i="10"/>
  <c r="AC168" i="2" s="1"/>
  <c r="Q231" i="10"/>
  <c r="AJ230" i="10"/>
  <c r="Q230" i="10"/>
  <c r="AC166" i="2" s="1"/>
  <c r="Q229" i="10"/>
  <c r="AJ229" i="10" s="1"/>
  <c r="Q228" i="10"/>
  <c r="AJ228" i="10" s="1"/>
  <c r="Q227" i="10"/>
  <c r="Q226" i="10"/>
  <c r="AJ226" i="10" s="1"/>
  <c r="Q225" i="10"/>
  <c r="AJ225" i="10" s="1"/>
  <c r="Q224" i="10"/>
  <c r="AC162" i="2" s="1"/>
  <c r="Q223" i="10"/>
  <c r="AJ223" i="10" s="1"/>
  <c r="Q222" i="10"/>
  <c r="AJ222" i="10" s="1"/>
  <c r="Q221" i="10"/>
  <c r="AJ220" i="10"/>
  <c r="Q220" i="10"/>
  <c r="AC159" i="2" s="1"/>
  <c r="Q219" i="10"/>
  <c r="Q218" i="10"/>
  <c r="AJ218" i="10" s="1"/>
  <c r="Q217" i="10"/>
  <c r="AJ216" i="10"/>
  <c r="Q216" i="10"/>
  <c r="Q215" i="10"/>
  <c r="AJ214" i="10"/>
  <c r="Q214" i="10"/>
  <c r="AC155" i="2" s="1"/>
  <c r="Q213" i="10"/>
  <c r="AJ213" i="10" s="1"/>
  <c r="Q212" i="10"/>
  <c r="Q211" i="10"/>
  <c r="AJ211" i="10" s="1"/>
  <c r="Q210" i="10"/>
  <c r="AJ210" i="10" s="1"/>
  <c r="Q209" i="10"/>
  <c r="AJ209" i="10" s="1"/>
  <c r="Q208" i="10"/>
  <c r="AC152" i="2" s="1"/>
  <c r="Q207" i="10"/>
  <c r="AJ207" i="10" s="1"/>
  <c r="Q206" i="10"/>
  <c r="AJ206" i="10" s="1"/>
  <c r="Q205" i="10"/>
  <c r="AJ205" i="10" s="1"/>
  <c r="AJ204" i="10"/>
  <c r="Q204" i="10"/>
  <c r="AC150" i="2" s="1"/>
  <c r="Q203" i="10"/>
  <c r="AJ203" i="10" s="1"/>
  <c r="Q202" i="10"/>
  <c r="Q201" i="10"/>
  <c r="AJ200" i="10"/>
  <c r="Q200" i="10"/>
  <c r="AC147" i="2" s="1"/>
  <c r="Q199" i="10"/>
  <c r="AJ198" i="10"/>
  <c r="Q198" i="10"/>
  <c r="AC145" i="2" s="1"/>
  <c r="Q197" i="10"/>
  <c r="Q196" i="10"/>
  <c r="AJ196" i="10" s="1"/>
  <c r="Q195" i="10"/>
  <c r="Q194" i="10"/>
  <c r="Q193" i="10"/>
  <c r="AJ193" i="10" s="1"/>
  <c r="Q192" i="10"/>
  <c r="AC140" i="2" s="1"/>
  <c r="Q191" i="10"/>
  <c r="AJ191" i="10" s="1"/>
  <c r="Q190" i="10"/>
  <c r="AJ190" i="10" s="1"/>
  <c r="Q189" i="10"/>
  <c r="AJ189" i="10" s="1"/>
  <c r="AJ188" i="10"/>
  <c r="Q188" i="10"/>
  <c r="AC138" i="2" s="1"/>
  <c r="Q187" i="10"/>
  <c r="AJ187" i="10" s="1"/>
  <c r="Q186" i="10"/>
  <c r="AJ186" i="10" s="1"/>
  <c r="Q185" i="10"/>
  <c r="AJ184" i="10"/>
  <c r="Q184" i="10"/>
  <c r="Q183" i="10"/>
  <c r="AJ182" i="10"/>
  <c r="Q182" i="10"/>
  <c r="Q181" i="10"/>
  <c r="Q180" i="10"/>
  <c r="AJ180" i="10" s="1"/>
  <c r="Q179" i="10"/>
  <c r="Q178" i="10"/>
  <c r="Q177" i="10"/>
  <c r="Q176" i="10"/>
  <c r="AC130" i="2" s="1"/>
  <c r="Q175" i="10"/>
  <c r="AJ175" i="10" s="1"/>
  <c r="Q174" i="10"/>
  <c r="Q173" i="10"/>
  <c r="AJ173" i="10" s="1"/>
  <c r="AJ172" i="10"/>
  <c r="Q172" i="10"/>
  <c r="AC128" i="2" s="1"/>
  <c r="Q171" i="10"/>
  <c r="AJ171" i="10" s="1"/>
  <c r="Q170" i="10"/>
  <c r="Q169" i="10"/>
  <c r="AJ168" i="10"/>
  <c r="Q168" i="10"/>
  <c r="AC125" i="2" s="1"/>
  <c r="Q167" i="10"/>
  <c r="AJ167" i="10" s="1"/>
  <c r="AJ166" i="10"/>
  <c r="Q166" i="10"/>
  <c r="AC124" i="2" s="1"/>
  <c r="Q165" i="10"/>
  <c r="AJ165" i="10" s="1"/>
  <c r="Q164" i="10"/>
  <c r="Q163" i="10"/>
  <c r="Q162" i="10"/>
  <c r="AJ162" i="10" s="1"/>
  <c r="Q161" i="10"/>
  <c r="Q160" i="10"/>
  <c r="AC120" i="2" s="1"/>
  <c r="Q159" i="10"/>
  <c r="AJ159" i="10" s="1"/>
  <c r="Q158" i="10"/>
  <c r="Q157" i="10"/>
  <c r="AJ157" i="10" s="1"/>
  <c r="AJ156" i="10"/>
  <c r="Q156" i="10"/>
  <c r="AC118" i="2" s="1"/>
  <c r="Q155" i="10"/>
  <c r="AJ155" i="10" s="1"/>
  <c r="Q154" i="10"/>
  <c r="Q153" i="10"/>
  <c r="AJ152" i="10"/>
  <c r="Q152" i="10"/>
  <c r="AC115" i="2" s="1"/>
  <c r="Q151" i="10"/>
  <c r="AJ150" i="10"/>
  <c r="Q150" i="10"/>
  <c r="Q149" i="10"/>
  <c r="Q148" i="10"/>
  <c r="Q147" i="10"/>
  <c r="Q146" i="10"/>
  <c r="AJ146" i="10" s="1"/>
  <c r="Q145" i="10"/>
  <c r="Q144" i="10"/>
  <c r="AC109" i="2" s="1"/>
  <c r="Q143" i="10"/>
  <c r="Q142" i="10"/>
  <c r="Q141" i="10"/>
  <c r="AJ140" i="10"/>
  <c r="Q140" i="10"/>
  <c r="AC105" i="2" s="1"/>
  <c r="Q139" i="10"/>
  <c r="Q138" i="10"/>
  <c r="Q137" i="10"/>
  <c r="AJ137" i="10" s="1"/>
  <c r="AJ136" i="10"/>
  <c r="Q136" i="10"/>
  <c r="AC102" i="2" s="1"/>
  <c r="Q135" i="10"/>
  <c r="AJ134" i="10"/>
  <c r="Q134" i="10"/>
  <c r="Q133" i="10"/>
  <c r="Q132" i="10"/>
  <c r="AJ132" i="10" s="1"/>
  <c r="Q131" i="10"/>
  <c r="Q130" i="10"/>
  <c r="AJ130" i="10" s="1"/>
  <c r="Q129" i="10"/>
  <c r="Q128" i="10"/>
  <c r="AC97" i="2" s="1"/>
  <c r="Q127" i="10"/>
  <c r="Q126" i="10"/>
  <c r="Q125" i="10"/>
  <c r="AJ125" i="10" s="1"/>
  <c r="AJ124" i="10"/>
  <c r="Q124" i="10"/>
  <c r="AC94" i="2" s="1"/>
  <c r="Q123" i="10"/>
  <c r="Q122" i="10"/>
  <c r="Q121" i="10"/>
  <c r="AJ121" i="10" s="1"/>
  <c r="AJ120" i="10"/>
  <c r="Q120" i="10"/>
  <c r="AC91" i="2" s="1"/>
  <c r="Q119" i="10"/>
  <c r="AJ118" i="10"/>
  <c r="Q118" i="10"/>
  <c r="AC89" i="2" s="1"/>
  <c r="Q117" i="10"/>
  <c r="AJ117" i="10" s="1"/>
  <c r="Q116" i="10"/>
  <c r="Q115" i="10"/>
  <c r="Q114" i="10"/>
  <c r="Q113" i="10"/>
  <c r="AJ113" i="10" s="1"/>
  <c r="Q112" i="10"/>
  <c r="AC85" i="2" s="1"/>
  <c r="Q111" i="10"/>
  <c r="Q110" i="10"/>
  <c r="Q109" i="10"/>
  <c r="AJ108" i="10"/>
  <c r="Q108" i="10"/>
  <c r="AC81" i="2" s="1"/>
  <c r="Q107" i="10"/>
  <c r="Q106" i="10"/>
  <c r="Q105" i="10"/>
  <c r="AJ105" i="10" s="1"/>
  <c r="AJ104" i="10"/>
  <c r="Q104" i="10"/>
  <c r="AC78" i="2" s="1"/>
  <c r="Q103" i="10"/>
  <c r="AJ103" i="10" s="1"/>
  <c r="AJ102" i="10"/>
  <c r="Q102" i="10"/>
  <c r="AC77" i="2" s="1"/>
  <c r="Q101" i="10"/>
  <c r="AJ101" i="10" s="1"/>
  <c r="Q100" i="10"/>
  <c r="Q99" i="10"/>
  <c r="Q98" i="10"/>
  <c r="AJ98" i="10" s="1"/>
  <c r="Q97" i="10"/>
  <c r="Q96" i="10"/>
  <c r="AJ96" i="10" s="1"/>
  <c r="Q95" i="10"/>
  <c r="Q94" i="10"/>
  <c r="Q93" i="10"/>
  <c r="AJ92" i="10"/>
  <c r="Q92" i="10"/>
  <c r="Q91" i="10"/>
  <c r="Q90" i="10"/>
  <c r="AJ90" i="10" s="1"/>
  <c r="Q89" i="10"/>
  <c r="AJ88" i="10"/>
  <c r="Q88" i="10"/>
  <c r="AC68" i="2" s="1"/>
  <c r="Q87" i="10"/>
  <c r="AJ86" i="10"/>
  <c r="Q86" i="10"/>
  <c r="AC66" i="2" s="1"/>
  <c r="Q85" i="10"/>
  <c r="Q84" i="10"/>
  <c r="Q83" i="10"/>
  <c r="Q82" i="10"/>
  <c r="Q81" i="10"/>
  <c r="Q80" i="10"/>
  <c r="AC60" i="2" s="1"/>
  <c r="Q79" i="10"/>
  <c r="Q78" i="10"/>
  <c r="Q77" i="10"/>
  <c r="AJ76" i="10"/>
  <c r="Q76" i="10"/>
  <c r="AC56" i="2" s="1"/>
  <c r="Q75" i="10"/>
  <c r="Q74" i="10"/>
  <c r="Q73" i="10"/>
  <c r="AJ72" i="10"/>
  <c r="Q72" i="10"/>
  <c r="AC52" i="2" s="1"/>
  <c r="Q71" i="10"/>
  <c r="AJ70" i="10"/>
  <c r="Q70" i="10"/>
  <c r="AC50" i="2" s="1"/>
  <c r="Q69" i="10"/>
  <c r="Q68" i="10"/>
  <c r="Q67" i="10"/>
  <c r="Q66" i="10"/>
  <c r="AJ66" i="10" s="1"/>
  <c r="Q65" i="10"/>
  <c r="Q64" i="10"/>
  <c r="AC45" i="2" s="1"/>
  <c r="Q63" i="10"/>
  <c r="Q62" i="10"/>
  <c r="Q61" i="10"/>
  <c r="AJ61" i="10" s="1"/>
  <c r="AJ60" i="10"/>
  <c r="Q60" i="10"/>
  <c r="AC42" i="2" s="1"/>
  <c r="Q59" i="10"/>
  <c r="Q58" i="10"/>
  <c r="AJ58" i="10" s="1"/>
  <c r="Q57" i="10"/>
  <c r="AJ56" i="10"/>
  <c r="Q56" i="10"/>
  <c r="AC39" i="2" s="1"/>
  <c r="Q55" i="10"/>
  <c r="AJ55" i="10" s="1"/>
  <c r="AJ54" i="10"/>
  <c r="Q54" i="10"/>
  <c r="AC38" i="2" s="1"/>
  <c r="Q53" i="10"/>
  <c r="AJ53" i="10" s="1"/>
  <c r="Q52" i="10"/>
  <c r="Q51" i="10"/>
  <c r="Q50" i="10"/>
  <c r="AJ50" i="10" s="1"/>
  <c r="Q49" i="10"/>
  <c r="Q48" i="10"/>
  <c r="AJ48" i="10" s="1"/>
  <c r="Q47" i="10"/>
  <c r="Q46" i="10"/>
  <c r="Q45" i="10"/>
  <c r="AJ45" i="10" s="1"/>
  <c r="AJ44" i="10"/>
  <c r="Q44" i="10"/>
  <c r="AC32" i="2" s="1"/>
  <c r="Q43" i="10"/>
  <c r="Q42" i="10"/>
  <c r="Q41" i="10"/>
  <c r="AJ41" i="10" s="1"/>
  <c r="AJ40" i="10"/>
  <c r="Q40" i="10"/>
  <c r="AC29" i="2" s="1"/>
  <c r="Q39" i="10"/>
  <c r="AJ38" i="10"/>
  <c r="Q38" i="10"/>
  <c r="Q37" i="10"/>
  <c r="Q36" i="10"/>
  <c r="Q35" i="10"/>
  <c r="Q34" i="10"/>
  <c r="AJ34" i="10" s="1"/>
  <c r="Q33" i="10"/>
  <c r="Q32" i="10"/>
  <c r="AC23" i="2" s="1"/>
  <c r="Q31" i="10"/>
  <c r="Q30" i="10"/>
  <c r="Q29" i="10"/>
  <c r="AJ28" i="10"/>
  <c r="Q28" i="10"/>
  <c r="AC19" i="2" s="1"/>
  <c r="Q27" i="10"/>
  <c r="Q26" i="10"/>
  <c r="Q25" i="10"/>
  <c r="AJ24" i="10"/>
  <c r="Q24" i="10"/>
  <c r="AC15" i="2" s="1"/>
  <c r="Q23" i="10"/>
  <c r="AJ23" i="10" s="1"/>
  <c r="AJ22" i="10"/>
  <c r="Q22" i="10"/>
  <c r="AC14" i="2" s="1"/>
  <c r="Q21" i="10"/>
  <c r="AJ21" i="10" s="1"/>
  <c r="Q20" i="10"/>
  <c r="Q19" i="10"/>
  <c r="AJ19" i="10" s="1"/>
  <c r="Q18" i="10"/>
  <c r="Q17" i="10"/>
  <c r="AJ17" i="10" s="1"/>
  <c r="Q16" i="10"/>
  <c r="AC11" i="2" s="1"/>
  <c r="Q15" i="10"/>
  <c r="AJ15" i="10" s="1"/>
  <c r="Q14" i="10"/>
  <c r="AJ14" i="10" s="1"/>
  <c r="Q13" i="10"/>
  <c r="AJ13" i="10" s="1"/>
  <c r="AJ12" i="10"/>
  <c r="Q12" i="10"/>
  <c r="AC9" i="2" s="1"/>
  <c r="Q11" i="10"/>
  <c r="AJ11" i="10" s="1"/>
  <c r="Q10" i="10"/>
  <c r="AJ10" i="10" s="1"/>
  <c r="Q9" i="10"/>
  <c r="AJ9" i="10" s="1"/>
  <c r="AJ8" i="10"/>
  <c r="Q8" i="10"/>
  <c r="Q7" i="10"/>
  <c r="AJ7" i="10" s="1"/>
  <c r="AJ6" i="10"/>
  <c r="Q6" i="10"/>
  <c r="AC5" i="2" s="1"/>
  <c r="Q5" i="10"/>
  <c r="AJ5" i="10" s="1"/>
  <c r="Q4" i="10"/>
  <c r="AJ4" i="10" s="1"/>
  <c r="Q3" i="10"/>
  <c r="J4" i="19" l="1"/>
  <c r="J8" i="19" s="1"/>
  <c r="F4" i="19"/>
  <c r="F8" i="19" s="1"/>
  <c r="AH4" i="19"/>
  <c r="X8" i="19" s="1"/>
  <c r="G4" i="19"/>
  <c r="G8" i="19" s="1"/>
  <c r="Z4" i="19"/>
  <c r="V4" i="19"/>
  <c r="O8" i="19" s="1"/>
  <c r="R4" i="19"/>
  <c r="N4" i="19"/>
  <c r="AG4" i="19"/>
  <c r="U8" i="19" s="1"/>
  <c r="AA4" i="19"/>
  <c r="T8" i="19" s="1"/>
  <c r="W4" i="19"/>
  <c r="P8" i="19" s="1"/>
  <c r="S4" i="19"/>
  <c r="O4" i="19"/>
  <c r="K4" i="19"/>
  <c r="K8" i="19" s="1"/>
  <c r="I4" i="19"/>
  <c r="I8" i="19" s="1"/>
  <c r="E4" i="19"/>
  <c r="E8" i="19" s="1"/>
  <c r="AD4" i="19"/>
  <c r="V8" i="19" s="1"/>
  <c r="Y4" i="19"/>
  <c r="R8" i="19" s="1"/>
  <c r="U4" i="19"/>
  <c r="Q4" i="19"/>
  <c r="M4" i="19"/>
  <c r="K3" i="11"/>
  <c r="AK417" i="2"/>
  <c r="AL417" i="2"/>
  <c r="C4" i="23"/>
  <c r="AL412" i="2"/>
  <c r="AL414" i="2"/>
  <c r="K415" i="2"/>
  <c r="AL413" i="2"/>
  <c r="K414" i="2"/>
  <c r="AK413" i="2"/>
  <c r="AK415" i="2"/>
  <c r="K412" i="2"/>
  <c r="AL415" i="2"/>
  <c r="AK414" i="2"/>
  <c r="K413" i="2"/>
  <c r="AK412" i="2"/>
  <c r="D27" i="12" s="1"/>
  <c r="H4" i="19"/>
  <c r="H8" i="19" s="1"/>
  <c r="D4" i="19"/>
  <c r="D8" i="19" s="1"/>
  <c r="T4" i="19"/>
  <c r="P4" i="19"/>
  <c r="L4" i="19"/>
  <c r="L8" i="19" s="1"/>
  <c r="G21" i="21"/>
  <c r="K162" i="11"/>
  <c r="AZ75" i="2"/>
  <c r="AM4" i="19" s="1"/>
  <c r="S8" i="19" s="1"/>
  <c r="AB4" i="19"/>
  <c r="AV75" i="2"/>
  <c r="AJ4" i="19" s="1"/>
  <c r="N8" i="19" s="1"/>
  <c r="X4" i="19"/>
  <c r="BA75" i="2"/>
  <c r="AN4" i="19" s="1"/>
  <c r="Y8" i="19" s="1"/>
  <c r="AE4" i="19"/>
  <c r="T414" i="2"/>
  <c r="P414" i="2"/>
  <c r="AF414" i="2"/>
  <c r="AJ3" i="10"/>
  <c r="Q558" i="10"/>
  <c r="AC2" i="2"/>
  <c r="AJ83" i="10"/>
  <c r="AC63" i="2"/>
  <c r="AJ99" i="10"/>
  <c r="AC75" i="2"/>
  <c r="AC4" i="19" s="1"/>
  <c r="W8" i="19" s="1"/>
  <c r="AJ115" i="10"/>
  <c r="AC87" i="2"/>
  <c r="AJ179" i="10"/>
  <c r="AC133" i="2"/>
  <c r="AJ185" i="10"/>
  <c r="AC136" i="2"/>
  <c r="AJ195" i="10"/>
  <c r="AC143" i="2"/>
  <c r="AJ461" i="10"/>
  <c r="AC331" i="2"/>
  <c r="AC407" i="2"/>
  <c r="AC403" i="2"/>
  <c r="AC393" i="2"/>
  <c r="AC387" i="2"/>
  <c r="AC385" i="2"/>
  <c r="AC381" i="2"/>
  <c r="AC379" i="2"/>
  <c r="AC375" i="2"/>
  <c r="AC373" i="2"/>
  <c r="AC369" i="2"/>
  <c r="AC367" i="2"/>
  <c r="AC363" i="2"/>
  <c r="AC359" i="2"/>
  <c r="AC357" i="2"/>
  <c r="AC355" i="2"/>
  <c r="AC353" i="2"/>
  <c r="AC349" i="2"/>
  <c r="AC347" i="2"/>
  <c r="AC345" i="2"/>
  <c r="AC336" i="2"/>
  <c r="AC328" i="2"/>
  <c r="AC320" i="2"/>
  <c r="AC296" i="2"/>
  <c r="AC288" i="2"/>
  <c r="AC272" i="2"/>
  <c r="AC264" i="2"/>
  <c r="AC256" i="2"/>
  <c r="AC248" i="2"/>
  <c r="AC240" i="2"/>
  <c r="AC224" i="2"/>
  <c r="AC216" i="2"/>
  <c r="AC208" i="2"/>
  <c r="AC200" i="2"/>
  <c r="AC184" i="2"/>
  <c r="AC153" i="2"/>
  <c r="AJ25" i="10"/>
  <c r="AC16" i="2"/>
  <c r="AJ67" i="10"/>
  <c r="AC47" i="2"/>
  <c r="AJ73" i="10"/>
  <c r="AC53" i="2"/>
  <c r="AJ89" i="10"/>
  <c r="AC69" i="2"/>
  <c r="AJ201" i="10"/>
  <c r="AC148" i="2"/>
  <c r="AJ217" i="10"/>
  <c r="AC157" i="2"/>
  <c r="AJ323" i="10"/>
  <c r="AC227" i="2"/>
  <c r="AJ349" i="10"/>
  <c r="AC247" i="2"/>
  <c r="AJ447" i="10"/>
  <c r="AC321" i="2"/>
  <c r="AJ473" i="10"/>
  <c r="AC341" i="2"/>
  <c r="AJ16" i="10"/>
  <c r="AJ20" i="10"/>
  <c r="AC13" i="2"/>
  <c r="AJ26" i="10"/>
  <c r="AC17" i="2"/>
  <c r="AJ29" i="10"/>
  <c r="AC20" i="2"/>
  <c r="AJ36" i="10"/>
  <c r="AC26" i="2"/>
  <c r="AJ39" i="10"/>
  <c r="AC28" i="2"/>
  <c r="AJ42" i="10"/>
  <c r="AC30" i="2"/>
  <c r="AJ64" i="10"/>
  <c r="AJ71" i="10"/>
  <c r="AC51" i="2"/>
  <c r="AJ80" i="10"/>
  <c r="AJ100" i="10"/>
  <c r="AC76" i="2"/>
  <c r="AJ106" i="10"/>
  <c r="AC79" i="2"/>
  <c r="AJ112" i="10"/>
  <c r="AJ119" i="10"/>
  <c r="AC90" i="2"/>
  <c r="AJ122" i="10"/>
  <c r="AC92" i="2"/>
  <c r="AJ138" i="10"/>
  <c r="AC103" i="2"/>
  <c r="AJ141" i="10"/>
  <c r="AC106" i="2"/>
  <c r="AJ148" i="10"/>
  <c r="AC112" i="2"/>
  <c r="AJ154" i="10"/>
  <c r="AC117" i="2"/>
  <c r="AJ160" i="10"/>
  <c r="AJ164" i="10"/>
  <c r="AC123" i="2"/>
  <c r="AJ176" i="10"/>
  <c r="AJ183" i="10"/>
  <c r="AC135" i="2"/>
  <c r="AJ202" i="10"/>
  <c r="AC149" i="2"/>
  <c r="AJ208" i="10"/>
  <c r="AJ212" i="10"/>
  <c r="AC154" i="2"/>
  <c r="AJ215" i="10"/>
  <c r="AC156" i="2"/>
  <c r="AJ221" i="10"/>
  <c r="AC160" i="2"/>
  <c r="AJ224" i="10"/>
  <c r="AJ240" i="10"/>
  <c r="AJ256" i="10"/>
  <c r="AJ269" i="10"/>
  <c r="AC193" i="2"/>
  <c r="AJ314" i="10"/>
  <c r="AC221" i="2"/>
  <c r="AJ333" i="10"/>
  <c r="AC237" i="2"/>
  <c r="AJ370" i="10"/>
  <c r="AC267" i="2"/>
  <c r="AJ400" i="10"/>
  <c r="AJ431" i="10"/>
  <c r="AC311" i="2"/>
  <c r="AJ454" i="10"/>
  <c r="AJ464" i="10"/>
  <c r="AJ471" i="10"/>
  <c r="AC339" i="2"/>
  <c r="AC401" i="2"/>
  <c r="AC391" i="2"/>
  <c r="AJ374" i="10"/>
  <c r="AJ384" i="10"/>
  <c r="AJ391" i="10"/>
  <c r="AC281" i="2"/>
  <c r="AJ398" i="10"/>
  <c r="AC287" i="2"/>
  <c r="AJ415" i="10"/>
  <c r="AC299" i="2"/>
  <c r="AJ418" i="10"/>
  <c r="AC301" i="2"/>
  <c r="AJ435" i="10"/>
  <c r="AC313" i="2"/>
  <c r="AJ455" i="10"/>
  <c r="AC327" i="2"/>
  <c r="AJ512" i="10"/>
  <c r="AC330" i="2"/>
  <c r="AC298" i="2"/>
  <c r="AC290" i="2"/>
  <c r="AC274" i="2"/>
  <c r="AC242" i="2"/>
  <c r="AC234" i="2"/>
  <c r="AC218" i="2"/>
  <c r="AC210" i="2"/>
  <c r="AC194" i="2"/>
  <c r="AC186" i="2"/>
  <c r="AC177" i="2"/>
  <c r="AJ147" i="10"/>
  <c r="AC111" i="2"/>
  <c r="AJ153" i="10"/>
  <c r="AC116" i="2"/>
  <c r="AJ265" i="10"/>
  <c r="AC191" i="2"/>
  <c r="AJ275" i="10"/>
  <c r="AC197" i="2"/>
  <c r="AJ329" i="10"/>
  <c r="AC233" i="2"/>
  <c r="AJ345" i="10"/>
  <c r="AC245" i="2"/>
  <c r="AJ359" i="10"/>
  <c r="AC257" i="2"/>
  <c r="AJ420" i="10"/>
  <c r="AC303" i="2"/>
  <c r="AJ450" i="10"/>
  <c r="AC323" i="2"/>
  <c r="AJ32" i="10"/>
  <c r="AJ52" i="10"/>
  <c r="AC37" i="2"/>
  <c r="AJ68" i="10"/>
  <c r="AC48" i="2"/>
  <c r="AJ74" i="10"/>
  <c r="AC54" i="2"/>
  <c r="AJ77" i="10"/>
  <c r="AC57" i="2"/>
  <c r="AJ84" i="10"/>
  <c r="AC64" i="2"/>
  <c r="AJ87" i="10"/>
  <c r="AC67" i="2"/>
  <c r="AJ93" i="10"/>
  <c r="AC71" i="2"/>
  <c r="AJ109" i="10"/>
  <c r="AC82" i="2"/>
  <c r="AJ116" i="10"/>
  <c r="AC88" i="2"/>
  <c r="AJ128" i="10"/>
  <c r="AJ135" i="10"/>
  <c r="AC101" i="2"/>
  <c r="AJ144" i="10"/>
  <c r="AJ151" i="10"/>
  <c r="AC114" i="2"/>
  <c r="AJ170" i="10"/>
  <c r="AC127" i="2"/>
  <c r="AJ192" i="10"/>
  <c r="AJ199" i="10"/>
  <c r="AC146" i="2"/>
  <c r="AJ231" i="10"/>
  <c r="AC167" i="2"/>
  <c r="AJ234" i="10"/>
  <c r="AC170" i="2"/>
  <c r="AJ247" i="10"/>
  <c r="AC179" i="2"/>
  <c r="AJ260" i="10"/>
  <c r="AC187" i="2"/>
  <c r="AJ272" i="10"/>
  <c r="AJ279" i="10"/>
  <c r="AC199" i="2"/>
  <c r="AJ285" i="10"/>
  <c r="AC203" i="2"/>
  <c r="AJ327" i="10"/>
  <c r="AC231" i="2"/>
  <c r="AJ387" i="10"/>
  <c r="AC279" i="2"/>
  <c r="AJ393" i="10"/>
  <c r="AC283" i="2"/>
  <c r="AJ407" i="10"/>
  <c r="AC293" i="2"/>
  <c r="AC399" i="2"/>
  <c r="AJ351" i="10"/>
  <c r="AC249" i="2"/>
  <c r="AJ428" i="10"/>
  <c r="AC309" i="2"/>
  <c r="AJ445" i="10"/>
  <c r="AC319" i="2"/>
  <c r="AJ452" i="10"/>
  <c r="AC325" i="2"/>
  <c r="AJ502" i="10"/>
  <c r="AJ18" i="10"/>
  <c r="AC12" i="2"/>
  <c r="AJ31" i="10"/>
  <c r="AC22" i="2"/>
  <c r="AJ47" i="10"/>
  <c r="AC34" i="2"/>
  <c r="AJ63" i="10"/>
  <c r="AC44" i="2"/>
  <c r="AJ79" i="10"/>
  <c r="AC59" i="2"/>
  <c r="AJ82" i="10"/>
  <c r="AC62" i="2"/>
  <c r="AJ95" i="10"/>
  <c r="AC73" i="2"/>
  <c r="AJ111" i="10"/>
  <c r="AC84" i="2"/>
  <c r="AJ114" i="10"/>
  <c r="AC86" i="2"/>
  <c r="AJ127" i="10"/>
  <c r="AC96" i="2"/>
  <c r="AJ143" i="10"/>
  <c r="AC108" i="2"/>
  <c r="AJ178" i="10"/>
  <c r="AC132" i="2"/>
  <c r="AJ194" i="10"/>
  <c r="AC142" i="2"/>
  <c r="AJ242" i="10"/>
  <c r="AC176" i="2"/>
  <c r="AJ287" i="10"/>
  <c r="AC205" i="2"/>
  <c r="AJ290" i="10"/>
  <c r="AC207" i="2"/>
  <c r="AJ306" i="10"/>
  <c r="AC217" i="2"/>
  <c r="AJ319" i="10"/>
  <c r="AC225" i="2"/>
  <c r="AJ335" i="10"/>
  <c r="AC239" i="2"/>
  <c r="AJ338" i="10"/>
  <c r="AC241" i="2"/>
  <c r="AJ355" i="10"/>
  <c r="AC253" i="2"/>
  <c r="AJ361" i="10"/>
  <c r="AC259" i="2"/>
  <c r="AJ365" i="10"/>
  <c r="AC263" i="2"/>
  <c r="AJ368" i="10"/>
  <c r="AJ372" i="10"/>
  <c r="AC269" i="2"/>
  <c r="AJ375" i="10"/>
  <c r="AC271" i="2"/>
  <c r="AJ382" i="10"/>
  <c r="AC275" i="2"/>
  <c r="AJ412" i="10"/>
  <c r="AC297" i="2"/>
  <c r="AJ422" i="10"/>
  <c r="AJ425" i="10"/>
  <c r="AC307" i="2"/>
  <c r="AJ439" i="10"/>
  <c r="AC315" i="2"/>
  <c r="AJ442" i="10"/>
  <c r="AC317" i="2"/>
  <c r="AJ466" i="10"/>
  <c r="AC335" i="2"/>
  <c r="AJ486" i="10"/>
  <c r="AJ496" i="10"/>
  <c r="AC7" i="2"/>
  <c r="AC3" i="2"/>
  <c r="AC408" i="2"/>
  <c r="AC404" i="2"/>
  <c r="AC402" i="2"/>
  <c r="AC400" i="2"/>
  <c r="AC398" i="2"/>
  <c r="AC396" i="2"/>
  <c r="AC394" i="2"/>
  <c r="AC390" i="2"/>
  <c r="AC388" i="2"/>
  <c r="AC384" i="2"/>
  <c r="AC382" i="2"/>
  <c r="AC378" i="2"/>
  <c r="AC374" i="2"/>
  <c r="AC372" i="2"/>
  <c r="AC370" i="2"/>
  <c r="AC364" i="2"/>
  <c r="AC362" i="2"/>
  <c r="AC358" i="2"/>
  <c r="AC350" i="2"/>
  <c r="AC346" i="2"/>
  <c r="AC344" i="2"/>
  <c r="AC342" i="2"/>
  <c r="AC332" i="2"/>
  <c r="AC324" i="2"/>
  <c r="AC316" i="2"/>
  <c r="AC308" i="2"/>
  <c r="AC284" i="2"/>
  <c r="AC276" i="2"/>
  <c r="AC268" i="2"/>
  <c r="AC260" i="2"/>
  <c r="AC252" i="2"/>
  <c r="AC244" i="2"/>
  <c r="AC228" i="2"/>
  <c r="AC212" i="2"/>
  <c r="AC169" i="2"/>
  <c r="AC137" i="2"/>
  <c r="AJ35" i="10"/>
  <c r="AC25" i="2"/>
  <c r="AJ51" i="10"/>
  <c r="AC36" i="2"/>
  <c r="AJ57" i="10"/>
  <c r="AC40" i="2"/>
  <c r="AJ131" i="10"/>
  <c r="AC99" i="2"/>
  <c r="AJ163" i="10"/>
  <c r="AC122" i="2"/>
  <c r="AJ169" i="10"/>
  <c r="AC126" i="2"/>
  <c r="AJ227" i="10"/>
  <c r="AC164" i="2"/>
  <c r="AJ249" i="10"/>
  <c r="AC180" i="2"/>
  <c r="AJ403" i="10"/>
  <c r="AC291" i="2"/>
  <c r="AJ409" i="10"/>
  <c r="AC295" i="2"/>
  <c r="AC310" i="2"/>
  <c r="AC302" i="2"/>
  <c r="AC286" i="2"/>
  <c r="AC278" i="2"/>
  <c r="AC262" i="2"/>
  <c r="AC254" i="2"/>
  <c r="AC214" i="2"/>
  <c r="AC182" i="2"/>
  <c r="AC171" i="2"/>
  <c r="AC163" i="2"/>
  <c r="AC139" i="2"/>
  <c r="AC329" i="2"/>
  <c r="AC285" i="2"/>
  <c r="AI285" i="2" s="1"/>
  <c r="AL395" i="10" s="1"/>
  <c r="AN395" i="10" s="1"/>
  <c r="AC273" i="2"/>
  <c r="AI273" i="2" s="1"/>
  <c r="AL379" i="10" s="1"/>
  <c r="AN379" i="10" s="1"/>
  <c r="AC261" i="2"/>
  <c r="AC255" i="2"/>
  <c r="AC251" i="2"/>
  <c r="AC243" i="2"/>
  <c r="AC235" i="2"/>
  <c r="AC229" i="2"/>
  <c r="AC215" i="2"/>
  <c r="AC201" i="2"/>
  <c r="AI201" i="2" s="1"/>
  <c r="AL283" i="10" s="1"/>
  <c r="AN283" i="10" s="1"/>
  <c r="AC183" i="2"/>
  <c r="AC181" i="2"/>
  <c r="AC173" i="2"/>
  <c r="AC165" i="2"/>
  <c r="AI165" i="2" s="1"/>
  <c r="AL229" i="10" s="1"/>
  <c r="AN229" i="10" s="1"/>
  <c r="AC141" i="2"/>
  <c r="AJ27" i="10"/>
  <c r="AC18" i="2"/>
  <c r="AJ30" i="10"/>
  <c r="AC21" i="2"/>
  <c r="AJ33" i="10"/>
  <c r="AC24" i="2"/>
  <c r="AJ37" i="10"/>
  <c r="AC27" i="2"/>
  <c r="AJ43" i="10"/>
  <c r="AC31" i="2"/>
  <c r="AJ46" i="10"/>
  <c r="AC33" i="2"/>
  <c r="AJ49" i="10"/>
  <c r="AC35" i="2"/>
  <c r="AJ59" i="10"/>
  <c r="AC41" i="2"/>
  <c r="AJ62" i="10"/>
  <c r="AC43" i="2"/>
  <c r="AJ65" i="10"/>
  <c r="AC46" i="2"/>
  <c r="AJ69" i="10"/>
  <c r="AC49" i="2"/>
  <c r="AI49" i="2" s="1"/>
  <c r="AL69" i="10" s="1"/>
  <c r="AN69" i="10" s="1"/>
  <c r="AJ75" i="10"/>
  <c r="AC55" i="2"/>
  <c r="AJ78" i="10"/>
  <c r="AC58" i="2"/>
  <c r="AJ81" i="10"/>
  <c r="AC61" i="2"/>
  <c r="AJ85" i="10"/>
  <c r="AC65" i="2"/>
  <c r="AJ91" i="10"/>
  <c r="AC70" i="2"/>
  <c r="AJ94" i="10"/>
  <c r="AC72" i="2"/>
  <c r="AJ97" i="10"/>
  <c r="AC74" i="2"/>
  <c r="AJ107" i="10"/>
  <c r="AC80" i="2"/>
  <c r="AJ110" i="10"/>
  <c r="AC83" i="2"/>
  <c r="AJ123" i="10"/>
  <c r="AC93" i="2"/>
  <c r="AJ126" i="10"/>
  <c r="AC95" i="2"/>
  <c r="AJ129" i="10"/>
  <c r="AC98" i="2"/>
  <c r="AJ133" i="10"/>
  <c r="AC100" i="2"/>
  <c r="AJ139" i="10"/>
  <c r="AC104" i="2"/>
  <c r="AJ142" i="10"/>
  <c r="AC107" i="2"/>
  <c r="AJ145" i="10"/>
  <c r="AC110" i="2"/>
  <c r="AJ149" i="10"/>
  <c r="AC113" i="2"/>
  <c r="AJ158" i="10"/>
  <c r="AC119" i="2"/>
  <c r="AJ161" i="10"/>
  <c r="AC121" i="2"/>
  <c r="AJ174" i="10"/>
  <c r="AC129" i="2"/>
  <c r="AI129" i="2" s="1"/>
  <c r="AL174" i="10" s="1"/>
  <c r="AN174" i="10" s="1"/>
  <c r="AJ177" i="10"/>
  <c r="AC131" i="2"/>
  <c r="AJ181" i="10"/>
  <c r="AC134" i="2"/>
  <c r="AJ197" i="10"/>
  <c r="AC144" i="2"/>
  <c r="AJ219" i="10"/>
  <c r="AC158" i="2"/>
  <c r="AJ245" i="10"/>
  <c r="AC178" i="2"/>
  <c r="AC175" i="2"/>
  <c r="AC151" i="2"/>
  <c r="AU151" i="2"/>
  <c r="AU149" i="2"/>
  <c r="AU147" i="2"/>
  <c r="AU145" i="2"/>
  <c r="AU143" i="2"/>
  <c r="AU141" i="2"/>
  <c r="AU139" i="2"/>
  <c r="AU137" i="2"/>
  <c r="AU135" i="2"/>
  <c r="AU133" i="2"/>
  <c r="AU131" i="2"/>
  <c r="AU129" i="2"/>
  <c r="AU127" i="2"/>
  <c r="AU125" i="2"/>
  <c r="AU123" i="2"/>
  <c r="AU121" i="2"/>
  <c r="AU119" i="2"/>
  <c r="AU117" i="2"/>
  <c r="AU115" i="2"/>
  <c r="AU113" i="2"/>
  <c r="AU111" i="2"/>
  <c r="AU109" i="2"/>
  <c r="AU107" i="2"/>
  <c r="AU105" i="2"/>
  <c r="AU103" i="2"/>
  <c r="AU101" i="2"/>
  <c r="AU99" i="2"/>
  <c r="AU97" i="2"/>
  <c r="AX8" i="2"/>
  <c r="AX409" i="2"/>
  <c r="AX407" i="2"/>
  <c r="AU405" i="2"/>
  <c r="AU403" i="2"/>
  <c r="AX399" i="2"/>
  <c r="AX397" i="2"/>
  <c r="AX389" i="2"/>
  <c r="AU387" i="2"/>
  <c r="AX379" i="2"/>
  <c r="AU377" i="2"/>
  <c r="AX377" i="2"/>
  <c r="AU375" i="2"/>
  <c r="AU371" i="2"/>
  <c r="AU369" i="2"/>
  <c r="AX365" i="2"/>
  <c r="AX361" i="2"/>
  <c r="AU359" i="2"/>
  <c r="AX359" i="2"/>
  <c r="AU357" i="2"/>
  <c r="AX357" i="2"/>
  <c r="AU355" i="2"/>
  <c r="AX355" i="2"/>
  <c r="AU353" i="2"/>
  <c r="AX353" i="2"/>
  <c r="AU351" i="2"/>
  <c r="AX351" i="2"/>
  <c r="AU349" i="2"/>
  <c r="AX349" i="2"/>
  <c r="AU347" i="2"/>
  <c r="AX347" i="2"/>
  <c r="AU345" i="2"/>
  <c r="AX345" i="2"/>
  <c r="AU343" i="2"/>
  <c r="AX343" i="2"/>
  <c r="AU341" i="2"/>
  <c r="AX341" i="2"/>
  <c r="AU339" i="2"/>
  <c r="AX339" i="2"/>
  <c r="AU337" i="2"/>
  <c r="AX337" i="2"/>
  <c r="AU335" i="2"/>
  <c r="AX335" i="2"/>
  <c r="AU333" i="2"/>
  <c r="AX333" i="2"/>
  <c r="AU331" i="2"/>
  <c r="AX331" i="2"/>
  <c r="AU329" i="2"/>
  <c r="AX329" i="2"/>
  <c r="AU327" i="2"/>
  <c r="AX327" i="2"/>
  <c r="AU325" i="2"/>
  <c r="AX325" i="2"/>
  <c r="AU323" i="2"/>
  <c r="AX323" i="2"/>
  <c r="AU321" i="2"/>
  <c r="AX321" i="2"/>
  <c r="AU319" i="2"/>
  <c r="AX319" i="2"/>
  <c r="AU317" i="2"/>
  <c r="AX317" i="2"/>
  <c r="AU315" i="2"/>
  <c r="AX315" i="2"/>
  <c r="AU313" i="2"/>
  <c r="AX313" i="2"/>
  <c r="AU311" i="2"/>
  <c r="AX311" i="2"/>
  <c r="AU309" i="2"/>
  <c r="AX309" i="2"/>
  <c r="AU307" i="2"/>
  <c r="AX307" i="2"/>
  <c r="AU305" i="2"/>
  <c r="AX305" i="2"/>
  <c r="AU303" i="2"/>
  <c r="AI21" i="2"/>
  <c r="AL30" i="10" s="1"/>
  <c r="AN30" i="10" s="1"/>
  <c r="AX10" i="2"/>
  <c r="AX6" i="2"/>
  <c r="AU4" i="2"/>
  <c r="AX403" i="2"/>
  <c r="AU401" i="2"/>
  <c r="AX395" i="2"/>
  <c r="AX393" i="2"/>
  <c r="AU391" i="2"/>
  <c r="AX387" i="2"/>
  <c r="AU385" i="2"/>
  <c r="AX383" i="2"/>
  <c r="AX381" i="2"/>
  <c r="AU379" i="2"/>
  <c r="AX375" i="2"/>
  <c r="AU373" i="2"/>
  <c r="AX367" i="2"/>
  <c r="AU365" i="2"/>
  <c r="AX363" i="2"/>
  <c r="AU10" i="2"/>
  <c r="AU8" i="2"/>
  <c r="AU6" i="2"/>
  <c r="AX4" i="2"/>
  <c r="AU409" i="2"/>
  <c r="AU407" i="2"/>
  <c r="AX405" i="2"/>
  <c r="AX401" i="2"/>
  <c r="AU399" i="2"/>
  <c r="AU397" i="2"/>
  <c r="AU395" i="2"/>
  <c r="AU393" i="2"/>
  <c r="AX391" i="2"/>
  <c r="AU389" i="2"/>
  <c r="AX385" i="2"/>
  <c r="AU383" i="2"/>
  <c r="AU381" i="2"/>
  <c r="AX373" i="2"/>
  <c r="AX371" i="2"/>
  <c r="AX369" i="2"/>
  <c r="AU367" i="2"/>
  <c r="AU363" i="2"/>
  <c r="AU361" i="2"/>
  <c r="AX303" i="2"/>
  <c r="AU301" i="2"/>
  <c r="AX301" i="2"/>
  <c r="AU299" i="2"/>
  <c r="AX299" i="2"/>
  <c r="AU297" i="2"/>
  <c r="AX297" i="2"/>
  <c r="AU295" i="2"/>
  <c r="AX295" i="2"/>
  <c r="AU293" i="2"/>
  <c r="AX293" i="2"/>
  <c r="AU291" i="2"/>
  <c r="AX291" i="2"/>
  <c r="AU289" i="2"/>
  <c r="AX289" i="2"/>
  <c r="AU287" i="2"/>
  <c r="AX287" i="2"/>
  <c r="AU285" i="2"/>
  <c r="AX285" i="2"/>
  <c r="AU283" i="2"/>
  <c r="AU281" i="2"/>
  <c r="AU279" i="2"/>
  <c r="AU277" i="2"/>
  <c r="AU275" i="2"/>
  <c r="AU273" i="2"/>
  <c r="AU271" i="2"/>
  <c r="AU269" i="2"/>
  <c r="AU267" i="2"/>
  <c r="AU265" i="2"/>
  <c r="AU263" i="2"/>
  <c r="AU261" i="2"/>
  <c r="AU259" i="2"/>
  <c r="AU257" i="2"/>
  <c r="AU255" i="2"/>
  <c r="AU253" i="2"/>
  <c r="AU251" i="2"/>
  <c r="AU249" i="2"/>
  <c r="AU247" i="2"/>
  <c r="AU245" i="2"/>
  <c r="AU243" i="2"/>
  <c r="AU241" i="2"/>
  <c r="AU239" i="2"/>
  <c r="AU237" i="2"/>
  <c r="AU235" i="2"/>
  <c r="AU233" i="2"/>
  <c r="AU231" i="2"/>
  <c r="AU229" i="2"/>
  <c r="AU227" i="2"/>
  <c r="AU225" i="2"/>
  <c r="AU223" i="2"/>
  <c r="AU221" i="2"/>
  <c r="AU219" i="2"/>
  <c r="AU217" i="2"/>
  <c r="AU215" i="2"/>
  <c r="AU213" i="2"/>
  <c r="AU211" i="2"/>
  <c r="AU209" i="2"/>
  <c r="AU207" i="2"/>
  <c r="AU205" i="2"/>
  <c r="AU203" i="2"/>
  <c r="AU201" i="2"/>
  <c r="AU199" i="2"/>
  <c r="AU197" i="2"/>
  <c r="AU195" i="2"/>
  <c r="AU193" i="2"/>
  <c r="AU191" i="2"/>
  <c r="AU189" i="2"/>
  <c r="AU187" i="2"/>
  <c r="AU185" i="2"/>
  <c r="AU183" i="2"/>
  <c r="AU181" i="2"/>
  <c r="AU179" i="2"/>
  <c r="AU177" i="2"/>
  <c r="AU175" i="2"/>
  <c r="AU173" i="2"/>
  <c r="AU171" i="2"/>
  <c r="AU169" i="2"/>
  <c r="AU167" i="2"/>
  <c r="AU165" i="2"/>
  <c r="AU163" i="2"/>
  <c r="AU161" i="2"/>
  <c r="AU159" i="2"/>
  <c r="AU157" i="2"/>
  <c r="AU155" i="2"/>
  <c r="AU153" i="2"/>
  <c r="AX283" i="2"/>
  <c r="AX281" i="2"/>
  <c r="AX279" i="2"/>
  <c r="AX277" i="2"/>
  <c r="AX275" i="2"/>
  <c r="AX273" i="2"/>
  <c r="AX271" i="2"/>
  <c r="AX269" i="2"/>
  <c r="AX267" i="2"/>
  <c r="AX265" i="2"/>
  <c r="AX263" i="2"/>
  <c r="AX261" i="2"/>
  <c r="AX259" i="2"/>
  <c r="AX257" i="2"/>
  <c r="AX255" i="2"/>
  <c r="AX253" i="2"/>
  <c r="AX251" i="2"/>
  <c r="AX249" i="2"/>
  <c r="AX247" i="2"/>
  <c r="AX245" i="2"/>
  <c r="AX243" i="2"/>
  <c r="AX241" i="2"/>
  <c r="AX239" i="2"/>
  <c r="AX237" i="2"/>
  <c r="AX235" i="2"/>
  <c r="AX233" i="2"/>
  <c r="AX231" i="2"/>
  <c r="AX229" i="2"/>
  <c r="AX227" i="2"/>
  <c r="AX225" i="2"/>
  <c r="AX223" i="2"/>
  <c r="AX221" i="2"/>
  <c r="AX219" i="2"/>
  <c r="AX217" i="2"/>
  <c r="AX215" i="2"/>
  <c r="AX213" i="2"/>
  <c r="AX211" i="2"/>
  <c r="AX209" i="2"/>
  <c r="AX207" i="2"/>
  <c r="AX205" i="2"/>
  <c r="AX203" i="2"/>
  <c r="AX201" i="2"/>
  <c r="AX199" i="2"/>
  <c r="AX197" i="2"/>
  <c r="AX195" i="2"/>
  <c r="AX193" i="2"/>
  <c r="AX191" i="2"/>
  <c r="AX189" i="2"/>
  <c r="AX187" i="2"/>
  <c r="AX185" i="2"/>
  <c r="AX183" i="2"/>
  <c r="AX181" i="2"/>
  <c r="AX179" i="2"/>
  <c r="AX177" i="2"/>
  <c r="AX175" i="2"/>
  <c r="AX173" i="2"/>
  <c r="AX171" i="2"/>
  <c r="AX169" i="2"/>
  <c r="AX167" i="2"/>
  <c r="AX165" i="2"/>
  <c r="AX163" i="2"/>
  <c r="AX161" i="2"/>
  <c r="AX159" i="2"/>
  <c r="AX157" i="2"/>
  <c r="AX155" i="2"/>
  <c r="AX153" i="2"/>
  <c r="AX151" i="2"/>
  <c r="AX149" i="2"/>
  <c r="AX147" i="2"/>
  <c r="AX145" i="2"/>
  <c r="AX143" i="2"/>
  <c r="AX141" i="2"/>
  <c r="AX139" i="2"/>
  <c r="AX137" i="2"/>
  <c r="AX135" i="2"/>
  <c r="AX133" i="2"/>
  <c r="AX131" i="2"/>
  <c r="AX129" i="2"/>
  <c r="AX127" i="2"/>
  <c r="AX125" i="2"/>
  <c r="AX123" i="2"/>
  <c r="AX121" i="2"/>
  <c r="AX119" i="2"/>
  <c r="AX117" i="2"/>
  <c r="AX115" i="2"/>
  <c r="AX113" i="2"/>
  <c r="AX111" i="2"/>
  <c r="AX109" i="2"/>
  <c r="AX107" i="2"/>
  <c r="AX105" i="2"/>
  <c r="AX103" i="2"/>
  <c r="AX101" i="2"/>
  <c r="AX99" i="2"/>
  <c r="AX97" i="2"/>
  <c r="AU95" i="2"/>
  <c r="AX95" i="2"/>
  <c r="AU93" i="2"/>
  <c r="AX93" i="2"/>
  <c r="AU91" i="2"/>
  <c r="AX91" i="2"/>
  <c r="AU89" i="2"/>
  <c r="AX89" i="2"/>
  <c r="AU87" i="2"/>
  <c r="AX87" i="2"/>
  <c r="AU85" i="2"/>
  <c r="AX85" i="2"/>
  <c r="AU83" i="2"/>
  <c r="AX83" i="2"/>
  <c r="AU81" i="2"/>
  <c r="AX81" i="2"/>
  <c r="AU79" i="2"/>
  <c r="AX79" i="2"/>
  <c r="AU77" i="2"/>
  <c r="AX77" i="2"/>
  <c r="AU75" i="2"/>
  <c r="AX75" i="2"/>
  <c r="AU73" i="2"/>
  <c r="AX73" i="2"/>
  <c r="AU71" i="2"/>
  <c r="AX71" i="2"/>
  <c r="AU69" i="2"/>
  <c r="AX69" i="2"/>
  <c r="AU67" i="2"/>
  <c r="AX67" i="2"/>
  <c r="AU65" i="2"/>
  <c r="AX65" i="2"/>
  <c r="AU63" i="2"/>
  <c r="AX63" i="2"/>
  <c r="AU61" i="2"/>
  <c r="AX61" i="2"/>
  <c r="AU59" i="2"/>
  <c r="AX59" i="2"/>
  <c r="AU57" i="2"/>
  <c r="AX57" i="2"/>
  <c r="AU55" i="2"/>
  <c r="AX55" i="2"/>
  <c r="AU53" i="2"/>
  <c r="AX53" i="2"/>
  <c r="AU51" i="2"/>
  <c r="AX51" i="2"/>
  <c r="AU49" i="2"/>
  <c r="AX49" i="2"/>
  <c r="AU47" i="2"/>
  <c r="AX47" i="2"/>
  <c r="AU45" i="2"/>
  <c r="AX45" i="2"/>
  <c r="AU43" i="2"/>
  <c r="AX43" i="2"/>
  <c r="AU41" i="2"/>
  <c r="AX41" i="2"/>
  <c r="AU39" i="2"/>
  <c r="AX39" i="2"/>
  <c r="AU37" i="2"/>
  <c r="AX37" i="2"/>
  <c r="AU35" i="2"/>
  <c r="AX35" i="2"/>
  <c r="AU33" i="2"/>
  <c r="AX33" i="2"/>
  <c r="AU31" i="2"/>
  <c r="AX31" i="2"/>
  <c r="AU29" i="2"/>
  <c r="AX29" i="2"/>
  <c r="AU27" i="2"/>
  <c r="AX27" i="2"/>
  <c r="AU25" i="2"/>
  <c r="AX25" i="2"/>
  <c r="AU23" i="2"/>
  <c r="AX23" i="2"/>
  <c r="AU21" i="2"/>
  <c r="AX21" i="2"/>
  <c r="AU19" i="2"/>
  <c r="AX19" i="2"/>
  <c r="AU17" i="2"/>
  <c r="AX17" i="2"/>
  <c r="AU15" i="2"/>
  <c r="AX15" i="2"/>
  <c r="AU13" i="2"/>
  <c r="AX13" i="2"/>
  <c r="AI349" i="2"/>
  <c r="AL482" i="10" s="1"/>
  <c r="AN482" i="10" s="1"/>
  <c r="AI345" i="2"/>
  <c r="AL477" i="10" s="1"/>
  <c r="AN477" i="10" s="1"/>
  <c r="AI161" i="2"/>
  <c r="AL222" i="10" s="1"/>
  <c r="AN222" i="10" s="1"/>
  <c r="AI125" i="2"/>
  <c r="AL168" i="10" s="1"/>
  <c r="AN168" i="10" s="1"/>
  <c r="AI73" i="2"/>
  <c r="AL95" i="10" s="1"/>
  <c r="AN95" i="10" s="1"/>
  <c r="AI41" i="2"/>
  <c r="AL59" i="10" s="1"/>
  <c r="AN59" i="10" s="1"/>
  <c r="AI169" i="2"/>
  <c r="AL233" i="10" s="1"/>
  <c r="AN233" i="10" s="1"/>
  <c r="AI137" i="2"/>
  <c r="AL186" i="10" s="1"/>
  <c r="AN186" i="10" s="1"/>
  <c r="AI109" i="2"/>
  <c r="AL144" i="10" s="1"/>
  <c r="AN144" i="10" s="1"/>
  <c r="AI85" i="2"/>
  <c r="AL112" i="10" s="1"/>
  <c r="AN112" i="10" s="1"/>
  <c r="AI61" i="2"/>
  <c r="AL81" i="10" s="1"/>
  <c r="AN81" i="10" s="1"/>
  <c r="AI13" i="2"/>
  <c r="AL20" i="10" s="1"/>
  <c r="AN20" i="10" s="1"/>
  <c r="AI317" i="2"/>
  <c r="AL442" i="10" s="1"/>
  <c r="AN442" i="10" s="1"/>
  <c r="AI117" i="2"/>
  <c r="AL154" i="10" s="1"/>
  <c r="AN154" i="10" s="1"/>
  <c r="AI113" i="2"/>
  <c r="AL149" i="10" s="1"/>
  <c r="AN149" i="10" s="1"/>
  <c r="AI269" i="2"/>
  <c r="AL372" i="10" s="1"/>
  <c r="AN372" i="10" s="1"/>
  <c r="AI281" i="2"/>
  <c r="AL391" i="10" s="1"/>
  <c r="AN391" i="10" s="1"/>
  <c r="AI197" i="2"/>
  <c r="AL275" i="10" s="1"/>
  <c r="AN275" i="10" s="1"/>
  <c r="AI53" i="2"/>
  <c r="AL73" i="10" s="1"/>
  <c r="AN73" i="10" s="1"/>
  <c r="AA414" i="2"/>
  <c r="W414" i="2"/>
  <c r="S414" i="2"/>
  <c r="O414" i="2"/>
  <c r="J414" i="2"/>
  <c r="AI249" i="2"/>
  <c r="AL351" i="10" s="1"/>
  <c r="AN351" i="10" s="1"/>
  <c r="AI153" i="2"/>
  <c r="AL210" i="10" s="1"/>
  <c r="AN210" i="10" s="1"/>
  <c r="AI401" i="2"/>
  <c r="AL546" i="10" s="1"/>
  <c r="AN546" i="10" s="1"/>
  <c r="AI397" i="2"/>
  <c r="AL541" i="10" s="1"/>
  <c r="AN541" i="10" s="1"/>
  <c r="AI369" i="2"/>
  <c r="AL505" i="10" s="1"/>
  <c r="AN505" i="10" s="1"/>
  <c r="AI365" i="2"/>
  <c r="AL501" i="10" s="1"/>
  <c r="AN501" i="10" s="1"/>
  <c r="AI353" i="2"/>
  <c r="AL487" i="10" s="1"/>
  <c r="AN487" i="10" s="1"/>
  <c r="AI225" i="2"/>
  <c r="AL319" i="10" s="1"/>
  <c r="AN319" i="10" s="1"/>
  <c r="AI217" i="2"/>
  <c r="AL306" i="10" s="1"/>
  <c r="AN306" i="10" s="1"/>
  <c r="AI213" i="2"/>
  <c r="AL300" i="10" s="1"/>
  <c r="AN300" i="10" s="1"/>
  <c r="AI209" i="2"/>
  <c r="AL294" i="10" s="1"/>
  <c r="AN294" i="10" s="1"/>
  <c r="AI185" i="2"/>
  <c r="AL256" i="10" s="1"/>
  <c r="AN256" i="10" s="1"/>
  <c r="AI141" i="2"/>
  <c r="AL193" i="10" s="1"/>
  <c r="AN193" i="10" s="1"/>
  <c r="AI105" i="2"/>
  <c r="AL140" i="10" s="1"/>
  <c r="AN140" i="10" s="1"/>
  <c r="AI101" i="2"/>
  <c r="AL135" i="10" s="1"/>
  <c r="AN135" i="10" s="1"/>
  <c r="AI97" i="2"/>
  <c r="AL128" i="10" s="1"/>
  <c r="AN128" i="10" s="1"/>
  <c r="AI93" i="2"/>
  <c r="AL123" i="10" s="1"/>
  <c r="AN123" i="10" s="1"/>
  <c r="AI65" i="2"/>
  <c r="AL85" i="10" s="1"/>
  <c r="AN85" i="10" s="1"/>
  <c r="AI57" i="2"/>
  <c r="AL77" i="10" s="1"/>
  <c r="AN77" i="10" s="1"/>
  <c r="AI17" i="2"/>
  <c r="AL26" i="10" s="1"/>
  <c r="AN26" i="10" s="1"/>
  <c r="I414" i="2"/>
  <c r="AE413" i="2"/>
  <c r="AE417" i="2"/>
  <c r="AE412" i="2"/>
  <c r="BA2" i="2"/>
  <c r="O413" i="2"/>
  <c r="O417" i="2"/>
  <c r="O412" i="2"/>
  <c r="BC408" i="2"/>
  <c r="BC390" i="2"/>
  <c r="BC380" i="2"/>
  <c r="BC372" i="2"/>
  <c r="BC364" i="2"/>
  <c r="BC358" i="2"/>
  <c r="BC350" i="2"/>
  <c r="BC336" i="2"/>
  <c r="BC326" i="2"/>
  <c r="BC312" i="2"/>
  <c r="BC302" i="2"/>
  <c r="BC292" i="2"/>
  <c r="BC288" i="2"/>
  <c r="BC262" i="2"/>
  <c r="BC258" i="2"/>
  <c r="BC256" i="2"/>
  <c r="BC254" i="2"/>
  <c r="BC248" i="2"/>
  <c r="BC242" i="2"/>
  <c r="BC238" i="2"/>
  <c r="BC234" i="2"/>
  <c r="BC232" i="2"/>
  <c r="BC230" i="2"/>
  <c r="BC228" i="2"/>
  <c r="BC226" i="2"/>
  <c r="BC224" i="2"/>
  <c r="BC222" i="2"/>
  <c r="BC220" i="2"/>
  <c r="BC218" i="2"/>
  <c r="BC216" i="2"/>
  <c r="BC214" i="2"/>
  <c r="BC212" i="2"/>
  <c r="BC210" i="2"/>
  <c r="BC208" i="2"/>
  <c r="BC206" i="2"/>
  <c r="BC204" i="2"/>
  <c r="E413" i="2"/>
  <c r="E412" i="2"/>
  <c r="E417" i="2"/>
  <c r="AI409" i="2"/>
  <c r="AL556" i="10" s="1"/>
  <c r="AN556" i="10" s="1"/>
  <c r="AI405" i="2"/>
  <c r="AL552" i="10" s="1"/>
  <c r="AN552" i="10" s="1"/>
  <c r="AI393" i="2"/>
  <c r="AL535" i="10" s="1"/>
  <c r="AN535" i="10" s="1"/>
  <c r="AI389" i="2"/>
  <c r="AL529" i="10" s="1"/>
  <c r="AN529" i="10" s="1"/>
  <c r="AI381" i="2"/>
  <c r="AL519" i="10" s="1"/>
  <c r="AN519" i="10" s="1"/>
  <c r="AI329" i="2"/>
  <c r="AL459" i="10" s="1"/>
  <c r="AN459" i="10" s="1"/>
  <c r="AI321" i="2"/>
  <c r="AL447" i="10" s="1"/>
  <c r="AN447" i="10" s="1"/>
  <c r="AI289" i="2"/>
  <c r="AL400" i="10" s="1"/>
  <c r="AN400" i="10" s="1"/>
  <c r="AI277" i="2"/>
  <c r="AL384" i="10" s="1"/>
  <c r="AN384" i="10" s="1"/>
  <c r="AI265" i="2"/>
  <c r="AL368" i="10" s="1"/>
  <c r="AN368" i="10" s="1"/>
  <c r="AI253" i="2"/>
  <c r="AL355" i="10" s="1"/>
  <c r="AN355" i="10" s="1"/>
  <c r="AI221" i="2"/>
  <c r="AL314" i="10" s="1"/>
  <c r="AN314" i="10" s="1"/>
  <c r="AI189" i="2"/>
  <c r="AL262" i="10" s="1"/>
  <c r="AN262" i="10" s="1"/>
  <c r="AI173" i="2"/>
  <c r="AL238" i="10" s="1"/>
  <c r="AN238" i="10" s="1"/>
  <c r="AI157" i="2"/>
  <c r="AL217" i="10" s="1"/>
  <c r="AN217" i="10" s="1"/>
  <c r="AI149" i="2"/>
  <c r="AL202" i="10" s="1"/>
  <c r="AN202" i="10" s="1"/>
  <c r="AI81" i="2"/>
  <c r="AL108" i="10" s="1"/>
  <c r="AN108" i="10" s="1"/>
  <c r="AI77" i="2"/>
  <c r="AL102" i="10" s="1"/>
  <c r="AN102" i="10" s="1"/>
  <c r="AI37" i="2"/>
  <c r="AL52" i="10" s="1"/>
  <c r="AN52" i="10" s="1"/>
  <c r="AI9" i="2"/>
  <c r="AL12" i="10" s="1"/>
  <c r="AN12" i="10" s="1"/>
  <c r="AA413" i="2"/>
  <c r="AA417" i="2"/>
  <c r="AA412" i="2"/>
  <c r="BC9" i="2"/>
  <c r="BC7" i="2"/>
  <c r="BC5" i="2"/>
  <c r="BC406" i="2"/>
  <c r="BC404" i="2"/>
  <c r="BC382" i="2"/>
  <c r="BC370" i="2"/>
  <c r="BC356" i="2"/>
  <c r="BC344" i="2"/>
  <c r="BC338" i="2"/>
  <c r="BC334" i="2"/>
  <c r="BC306" i="2"/>
  <c r="BC304" i="2"/>
  <c r="BC296" i="2"/>
  <c r="BC284" i="2"/>
  <c r="BC280" i="2"/>
  <c r="BC274" i="2"/>
  <c r="BC264" i="2"/>
  <c r="H412" i="2"/>
  <c r="H413" i="2"/>
  <c r="H417" i="2"/>
  <c r="AI386" i="2"/>
  <c r="AL525" i="10" s="1"/>
  <c r="AN525" i="10" s="1"/>
  <c r="AI382" i="2"/>
  <c r="AL520" i="10" s="1"/>
  <c r="AN520" i="10" s="1"/>
  <c r="AI378" i="2"/>
  <c r="AL514" i="10" s="1"/>
  <c r="AN514" i="10" s="1"/>
  <c r="AI374" i="2"/>
  <c r="AL510" i="10" s="1"/>
  <c r="AN510" i="10" s="1"/>
  <c r="AI370" i="2"/>
  <c r="AL506" i="10" s="1"/>
  <c r="AN506" i="10" s="1"/>
  <c r="AI358" i="2"/>
  <c r="AL493" i="10" s="1"/>
  <c r="AN493" i="10" s="1"/>
  <c r="AI342" i="2"/>
  <c r="AL474" i="10" s="1"/>
  <c r="AN474" i="10" s="1"/>
  <c r="AI322" i="2"/>
  <c r="AL449" i="10" s="1"/>
  <c r="AN449" i="10" s="1"/>
  <c r="AI306" i="2"/>
  <c r="AL424" i="10" s="1"/>
  <c r="AN424" i="10" s="1"/>
  <c r="AI302" i="2"/>
  <c r="AL419" i="10" s="1"/>
  <c r="AN419" i="10" s="1"/>
  <c r="AI294" i="2"/>
  <c r="AL408" i="10" s="1"/>
  <c r="AN408" i="10" s="1"/>
  <c r="AI282" i="2"/>
  <c r="AL392" i="10" s="1"/>
  <c r="AN392" i="10" s="1"/>
  <c r="AI278" i="2"/>
  <c r="AL386" i="10" s="1"/>
  <c r="AN386" i="10" s="1"/>
  <c r="AI274" i="2"/>
  <c r="AL381" i="10" s="1"/>
  <c r="AN381" i="10" s="1"/>
  <c r="AI262" i="2"/>
  <c r="AL364" i="10" s="1"/>
  <c r="AN364" i="10" s="1"/>
  <c r="AI246" i="2"/>
  <c r="AL347" i="10" s="1"/>
  <c r="AN347" i="10" s="1"/>
  <c r="AI230" i="2"/>
  <c r="AL326" i="10" s="1"/>
  <c r="AN326" i="10" s="1"/>
  <c r="AI218" i="2"/>
  <c r="AL308" i="10" s="1"/>
  <c r="AN308" i="10" s="1"/>
  <c r="AI214" i="2"/>
  <c r="AL301" i="10" s="1"/>
  <c r="AN301" i="10" s="1"/>
  <c r="AI206" i="2"/>
  <c r="AL289" i="10" s="1"/>
  <c r="AN289" i="10" s="1"/>
  <c r="AI202" i="2"/>
  <c r="AL284" i="10" s="1"/>
  <c r="AN284" i="10" s="1"/>
  <c r="AI198" i="2"/>
  <c r="AL277" i="10" s="1"/>
  <c r="AN277" i="10" s="1"/>
  <c r="AI194" i="2"/>
  <c r="AL271" i="10" s="1"/>
  <c r="AN271" i="10" s="1"/>
  <c r="AI190" i="2"/>
  <c r="AL264" i="10" s="1"/>
  <c r="AN264" i="10" s="1"/>
  <c r="AI186" i="2"/>
  <c r="AL258" i="10" s="1"/>
  <c r="AN258" i="10" s="1"/>
  <c r="AI182" i="2"/>
  <c r="AL253" i="10" s="1"/>
  <c r="AN253" i="10" s="1"/>
  <c r="AI178" i="2"/>
  <c r="AL245" i="10" s="1"/>
  <c r="AN245" i="10" s="1"/>
  <c r="AI174" i="2"/>
  <c r="AL240" i="10" s="1"/>
  <c r="AN240" i="10" s="1"/>
  <c r="AI170" i="2"/>
  <c r="AL234" i="10" s="1"/>
  <c r="AN234" i="10" s="1"/>
  <c r="AI166" i="2"/>
  <c r="AL230" i="10" s="1"/>
  <c r="AN230" i="10" s="1"/>
  <c r="AI162" i="2"/>
  <c r="AL224" i="10" s="1"/>
  <c r="AN224" i="10" s="1"/>
  <c r="AI158" i="2"/>
  <c r="AL219" i="10" s="1"/>
  <c r="AN219" i="10" s="1"/>
  <c r="AI154" i="2"/>
  <c r="AL212" i="10" s="1"/>
  <c r="AN212" i="10" s="1"/>
  <c r="AI150" i="2"/>
  <c r="AL204" i="10" s="1"/>
  <c r="AN204" i="10" s="1"/>
  <c r="AI146" i="2"/>
  <c r="AL199" i="10" s="1"/>
  <c r="AN199" i="10" s="1"/>
  <c r="AI142" i="2"/>
  <c r="AL194" i="10" s="1"/>
  <c r="AN194" i="10" s="1"/>
  <c r="AI138" i="2"/>
  <c r="AL188" i="10" s="1"/>
  <c r="AN188" i="10" s="1"/>
  <c r="AI134" i="2"/>
  <c r="AL181" i="10" s="1"/>
  <c r="AN181" i="10" s="1"/>
  <c r="AI130" i="2"/>
  <c r="AL176" i="10" s="1"/>
  <c r="AN176" i="10" s="1"/>
  <c r="AI126" i="2"/>
  <c r="AL169" i="10" s="1"/>
  <c r="AN169" i="10" s="1"/>
  <c r="AI122" i="2"/>
  <c r="AL163" i="10" s="1"/>
  <c r="AN163" i="10" s="1"/>
  <c r="AI118" i="2"/>
  <c r="AL156" i="10" s="1"/>
  <c r="AN156" i="10" s="1"/>
  <c r="AI114" i="2"/>
  <c r="AL151" i="10" s="1"/>
  <c r="AN151" i="10" s="1"/>
  <c r="AI110" i="2"/>
  <c r="AL145" i="10" s="1"/>
  <c r="AN145" i="10" s="1"/>
  <c r="AI106" i="2"/>
  <c r="AL141" i="10" s="1"/>
  <c r="AN141" i="10" s="1"/>
  <c r="AI102" i="2"/>
  <c r="AL136" i="10" s="1"/>
  <c r="AN136" i="10" s="1"/>
  <c r="AI98" i="2"/>
  <c r="AL129" i="10" s="1"/>
  <c r="AN129" i="10" s="1"/>
  <c r="AI94" i="2"/>
  <c r="AL124" i="10" s="1"/>
  <c r="AN124" i="10" s="1"/>
  <c r="AI90" i="2"/>
  <c r="AL119" i="10" s="1"/>
  <c r="AN119" i="10" s="1"/>
  <c r="AI86" i="2"/>
  <c r="AL114" i="10" s="1"/>
  <c r="AN114" i="10" s="1"/>
  <c r="AI82" i="2"/>
  <c r="AL109" i="10" s="1"/>
  <c r="AN109" i="10" s="1"/>
  <c r="AI78" i="2"/>
  <c r="AL104" i="10" s="1"/>
  <c r="AN104" i="10" s="1"/>
  <c r="AI74" i="2"/>
  <c r="AL97" i="10" s="1"/>
  <c r="AN97" i="10" s="1"/>
  <c r="AI70" i="2"/>
  <c r="AL91" i="10" s="1"/>
  <c r="AN91" i="10" s="1"/>
  <c r="AI66" i="2"/>
  <c r="AL86" i="10" s="1"/>
  <c r="AN86" i="10" s="1"/>
  <c r="AI62" i="2"/>
  <c r="AL82" i="10" s="1"/>
  <c r="AN82" i="10" s="1"/>
  <c r="AI58" i="2"/>
  <c r="AL78" i="10" s="1"/>
  <c r="AN78" i="10" s="1"/>
  <c r="I415" i="2"/>
  <c r="E415" i="2"/>
  <c r="AI54" i="2"/>
  <c r="AL74" i="10" s="1"/>
  <c r="AN74" i="10" s="1"/>
  <c r="AI50" i="2"/>
  <c r="AL70" i="10" s="1"/>
  <c r="AN70" i="10" s="1"/>
  <c r="AI46" i="2"/>
  <c r="AL65" i="10" s="1"/>
  <c r="AN65" i="10" s="1"/>
  <c r="AI42" i="2"/>
  <c r="AL60" i="10" s="1"/>
  <c r="AN60" i="10" s="1"/>
  <c r="AI38" i="2"/>
  <c r="AL54" i="10" s="1"/>
  <c r="AN54" i="10" s="1"/>
  <c r="AI34" i="2"/>
  <c r="AL47" i="10" s="1"/>
  <c r="AN47" i="10" s="1"/>
  <c r="AI30" i="2"/>
  <c r="AL42" i="10" s="1"/>
  <c r="AN42" i="10" s="1"/>
  <c r="AI26" i="2"/>
  <c r="AL36" i="10" s="1"/>
  <c r="AN36" i="10" s="1"/>
  <c r="AI22" i="2"/>
  <c r="AL31" i="10" s="1"/>
  <c r="AN31" i="10" s="1"/>
  <c r="AI18" i="2"/>
  <c r="AL27" i="10" s="1"/>
  <c r="AN27" i="10" s="1"/>
  <c r="AI14" i="2"/>
  <c r="AL22" i="10" s="1"/>
  <c r="AN22" i="10" s="1"/>
  <c r="AI10" i="2"/>
  <c r="AL14" i="10" s="1"/>
  <c r="AN14" i="10" s="1"/>
  <c r="AI6" i="2"/>
  <c r="AL8" i="10" s="1"/>
  <c r="AN8" i="10" s="1"/>
  <c r="H414" i="2"/>
  <c r="D414" i="2"/>
  <c r="AD412" i="2"/>
  <c r="AD417" i="2"/>
  <c r="AD413" i="2"/>
  <c r="Z412" i="2"/>
  <c r="Z417" i="2"/>
  <c r="Z413" i="2"/>
  <c r="AU2" i="2"/>
  <c r="V412" i="2"/>
  <c r="V417" i="2"/>
  <c r="V413" i="2"/>
  <c r="R412" i="2"/>
  <c r="R417" i="2"/>
  <c r="R413" i="2"/>
  <c r="AX2" i="2"/>
  <c r="N412" i="2"/>
  <c r="N417" i="2"/>
  <c r="N413" i="2"/>
  <c r="AW10" i="2"/>
  <c r="AW8" i="2"/>
  <c r="AW6" i="2"/>
  <c r="AW4" i="2"/>
  <c r="BA3" i="2"/>
  <c r="BA414" i="2" s="1"/>
  <c r="AE414" i="2"/>
  <c r="AW409" i="2"/>
  <c r="AW407" i="2"/>
  <c r="AW405" i="2"/>
  <c r="AW403" i="2"/>
  <c r="AW401" i="2"/>
  <c r="AW399" i="2"/>
  <c r="AW397" i="2"/>
  <c r="AW395" i="2"/>
  <c r="AW393" i="2"/>
  <c r="AW391" i="2"/>
  <c r="AW389" i="2"/>
  <c r="AW387" i="2"/>
  <c r="AW385" i="2"/>
  <c r="AW383" i="2"/>
  <c r="AW381" i="2"/>
  <c r="AW379" i="2"/>
  <c r="AW377" i="2"/>
  <c r="AW375" i="2"/>
  <c r="AW373" i="2"/>
  <c r="AW371" i="2"/>
  <c r="AW369" i="2"/>
  <c r="AW367" i="2"/>
  <c r="AW365" i="2"/>
  <c r="AW363" i="2"/>
  <c r="AW361" i="2"/>
  <c r="AW359" i="2"/>
  <c r="AW357" i="2"/>
  <c r="AW355" i="2"/>
  <c r="AW353" i="2"/>
  <c r="AW351" i="2"/>
  <c r="AW349" i="2"/>
  <c r="AW347" i="2"/>
  <c r="AW345" i="2"/>
  <c r="AW343" i="2"/>
  <c r="AW341" i="2"/>
  <c r="AW339" i="2"/>
  <c r="AW337" i="2"/>
  <c r="AI385" i="2"/>
  <c r="AL524" i="10" s="1"/>
  <c r="AN524" i="10" s="1"/>
  <c r="AI377" i="2"/>
  <c r="AL513" i="10" s="1"/>
  <c r="AN513" i="10" s="1"/>
  <c r="AI373" i="2"/>
  <c r="AL509" i="10" s="1"/>
  <c r="AN509" i="10" s="1"/>
  <c r="AI337" i="2"/>
  <c r="AL469" i="10" s="1"/>
  <c r="AN469" i="10" s="1"/>
  <c r="AI333" i="2"/>
  <c r="AL464" i="10" s="1"/>
  <c r="AN464" i="10" s="1"/>
  <c r="AI309" i="2"/>
  <c r="AL428" i="10" s="1"/>
  <c r="AN428" i="10" s="1"/>
  <c r="AI301" i="2"/>
  <c r="AL418" i="10" s="1"/>
  <c r="AN418" i="10" s="1"/>
  <c r="AI293" i="2"/>
  <c r="AL407" i="10" s="1"/>
  <c r="AN407" i="10" s="1"/>
  <c r="AI257" i="2"/>
  <c r="AL359" i="10" s="1"/>
  <c r="AN359" i="10" s="1"/>
  <c r="AI241" i="2"/>
  <c r="AL338" i="10" s="1"/>
  <c r="AN338" i="10" s="1"/>
  <c r="AI233" i="2"/>
  <c r="AL329" i="10" s="1"/>
  <c r="AN329" i="10" s="1"/>
  <c r="AI205" i="2"/>
  <c r="AL287" i="10" s="1"/>
  <c r="AN287" i="10" s="1"/>
  <c r="AI89" i="2"/>
  <c r="AL118" i="10" s="1"/>
  <c r="AN118" i="10" s="1"/>
  <c r="F415" i="2"/>
  <c r="AI45" i="2"/>
  <c r="AL64" i="10" s="1"/>
  <c r="AN64" i="10" s="1"/>
  <c r="AI33" i="2"/>
  <c r="AL46" i="10" s="1"/>
  <c r="AN46" i="10" s="1"/>
  <c r="AI25" i="2"/>
  <c r="AL35" i="10" s="1"/>
  <c r="AN35" i="10" s="1"/>
  <c r="E414" i="2"/>
  <c r="W413" i="2"/>
  <c r="W417" i="2"/>
  <c r="W412" i="2"/>
  <c r="BC11" i="2"/>
  <c r="AB414" i="2"/>
  <c r="AZ3" i="2"/>
  <c r="AZ414" i="2" s="1"/>
  <c r="X414" i="2"/>
  <c r="AV3" i="2"/>
  <c r="AV414" i="2" s="1"/>
  <c r="L414" i="2"/>
  <c r="BC3" i="2"/>
  <c r="BC402" i="2"/>
  <c r="BC398" i="2"/>
  <c r="BC394" i="2"/>
  <c r="BC388" i="2"/>
  <c r="BC384" i="2"/>
  <c r="BC376" i="2"/>
  <c r="BC366" i="2"/>
  <c r="BC354" i="2"/>
  <c r="BC342" i="2"/>
  <c r="BC324" i="2"/>
  <c r="BC320" i="2"/>
  <c r="BC318" i="2"/>
  <c r="BC314" i="2"/>
  <c r="BC308" i="2"/>
  <c r="BC298" i="2"/>
  <c r="BC278" i="2"/>
  <c r="BC276" i="2"/>
  <c r="BC266" i="2"/>
  <c r="BC260" i="2"/>
  <c r="BC252" i="2"/>
  <c r="BC246" i="2"/>
  <c r="BC244" i="2"/>
  <c r="BC236" i="2"/>
  <c r="D412" i="2"/>
  <c r="D413" i="2"/>
  <c r="D417" i="2"/>
  <c r="AI394" i="2"/>
  <c r="AL536" i="10" s="1"/>
  <c r="AN536" i="10" s="1"/>
  <c r="AI362" i="2"/>
  <c r="AL498" i="10" s="1"/>
  <c r="AN498" i="10" s="1"/>
  <c r="AI350" i="2"/>
  <c r="AL483" i="10" s="1"/>
  <c r="AN483" i="10" s="1"/>
  <c r="AI346" i="2"/>
  <c r="AL478" i="10" s="1"/>
  <c r="AN478" i="10" s="1"/>
  <c r="AI338" i="2"/>
  <c r="AL470" i="10" s="1"/>
  <c r="AN470" i="10" s="1"/>
  <c r="AI334" i="2"/>
  <c r="AL465" i="10" s="1"/>
  <c r="AN465" i="10" s="1"/>
  <c r="AI330" i="2"/>
  <c r="AL460" i="10" s="1"/>
  <c r="AN460" i="10" s="1"/>
  <c r="AI310" i="2"/>
  <c r="AL430" i="10" s="1"/>
  <c r="AN430" i="10" s="1"/>
  <c r="AI298" i="2"/>
  <c r="AL414" i="10" s="1"/>
  <c r="AN414" i="10" s="1"/>
  <c r="AI258" i="2"/>
  <c r="AL360" i="10" s="1"/>
  <c r="AN360" i="10" s="1"/>
  <c r="AI254" i="2"/>
  <c r="AL356" i="10" s="1"/>
  <c r="AN356" i="10" s="1"/>
  <c r="AI238" i="2"/>
  <c r="AL334" i="10" s="1"/>
  <c r="AN334" i="10" s="1"/>
  <c r="AI234" i="2"/>
  <c r="AL330" i="10" s="1"/>
  <c r="AN330" i="10" s="1"/>
  <c r="AI222" i="2"/>
  <c r="AL315" i="10" s="1"/>
  <c r="AN315" i="10" s="1"/>
  <c r="AI210" i="2"/>
  <c r="AL295" i="10" s="1"/>
  <c r="AN295" i="10" s="1"/>
  <c r="C417" i="2"/>
  <c r="C413" i="2"/>
  <c r="C412" i="2"/>
  <c r="AI2" i="2"/>
  <c r="AL3" i="10" s="1"/>
  <c r="AN3" i="10" s="1"/>
  <c r="G413" i="2"/>
  <c r="G417" i="2"/>
  <c r="G412" i="2"/>
  <c r="AI407" i="2"/>
  <c r="AL554" i="10" s="1"/>
  <c r="AN554" i="10" s="1"/>
  <c r="AI395" i="2"/>
  <c r="AL537" i="10" s="1"/>
  <c r="AN537" i="10" s="1"/>
  <c r="AI371" i="2"/>
  <c r="AL507" i="10" s="1"/>
  <c r="AN507" i="10" s="1"/>
  <c r="AI367" i="2"/>
  <c r="AL503" i="10" s="1"/>
  <c r="AN503" i="10" s="1"/>
  <c r="AI363" i="2"/>
  <c r="AL499" i="10" s="1"/>
  <c r="AN499" i="10" s="1"/>
  <c r="AI327" i="2"/>
  <c r="AL455" i="10" s="1"/>
  <c r="AN455" i="10" s="1"/>
  <c r="AI323" i="2"/>
  <c r="AL450" i="10" s="1"/>
  <c r="AN450" i="10" s="1"/>
  <c r="AI311" i="2"/>
  <c r="AL431" i="10" s="1"/>
  <c r="AN431" i="10" s="1"/>
  <c r="AI303" i="2"/>
  <c r="AL420" i="10" s="1"/>
  <c r="AN420" i="10" s="1"/>
  <c r="AI291" i="2"/>
  <c r="AL403" i="10" s="1"/>
  <c r="AN403" i="10" s="1"/>
  <c r="AI283" i="2"/>
  <c r="AL393" i="10" s="1"/>
  <c r="AN393" i="10" s="1"/>
  <c r="AI279" i="2"/>
  <c r="AL387" i="10" s="1"/>
  <c r="AN387" i="10" s="1"/>
  <c r="AI275" i="2"/>
  <c r="AL382" i="10" s="1"/>
  <c r="AN382" i="10" s="1"/>
  <c r="AI271" i="2"/>
  <c r="AL375" i="10" s="1"/>
  <c r="AN375" i="10" s="1"/>
  <c r="AI267" i="2"/>
  <c r="AL370" i="10" s="1"/>
  <c r="AN370" i="10" s="1"/>
  <c r="AI263" i="2"/>
  <c r="AL365" i="10" s="1"/>
  <c r="AN365" i="10" s="1"/>
  <c r="AI259" i="2"/>
  <c r="AL361" i="10" s="1"/>
  <c r="AN361" i="10" s="1"/>
  <c r="AI255" i="2"/>
  <c r="AL357" i="10" s="1"/>
  <c r="AN357" i="10" s="1"/>
  <c r="AI251" i="2"/>
  <c r="AL353" i="10" s="1"/>
  <c r="AN353" i="10" s="1"/>
  <c r="AI247" i="2"/>
  <c r="AL349" i="10" s="1"/>
  <c r="AN349" i="10" s="1"/>
  <c r="AI243" i="2"/>
  <c r="AL341" i="10" s="1"/>
  <c r="AN341" i="10" s="1"/>
  <c r="AI239" i="2"/>
  <c r="AL335" i="10" s="1"/>
  <c r="AN335" i="10" s="1"/>
  <c r="AI235" i="2"/>
  <c r="AL331" i="10" s="1"/>
  <c r="AN331" i="10" s="1"/>
  <c r="AI231" i="2"/>
  <c r="AL327" i="10" s="1"/>
  <c r="AN327" i="10" s="1"/>
  <c r="AI227" i="2"/>
  <c r="AL323" i="10" s="1"/>
  <c r="AN323" i="10" s="1"/>
  <c r="AI223" i="2"/>
  <c r="AL316" i="10" s="1"/>
  <c r="AN316" i="10" s="1"/>
  <c r="AI219" i="2"/>
  <c r="AL310" i="10" s="1"/>
  <c r="AN310" i="10" s="1"/>
  <c r="AI215" i="2"/>
  <c r="AL302" i="10" s="1"/>
  <c r="AN302" i="10" s="1"/>
  <c r="AI211" i="2"/>
  <c r="AL296" i="10" s="1"/>
  <c r="AN296" i="10" s="1"/>
  <c r="AI207" i="2"/>
  <c r="AL290" i="10" s="1"/>
  <c r="AN290" i="10" s="1"/>
  <c r="AI203" i="2"/>
  <c r="AL285" i="10" s="1"/>
  <c r="AN285" i="10" s="1"/>
  <c r="AI199" i="2"/>
  <c r="AL279" i="10" s="1"/>
  <c r="AN279" i="10" s="1"/>
  <c r="AI195" i="2"/>
  <c r="AL272" i="10" s="1"/>
  <c r="AN272" i="10" s="1"/>
  <c r="AI191" i="2"/>
  <c r="AL265" i="10" s="1"/>
  <c r="AN265" i="10" s="1"/>
  <c r="AI187" i="2"/>
  <c r="AL260" i="10" s="1"/>
  <c r="AN260" i="10" s="1"/>
  <c r="AI183" i="2"/>
  <c r="AL254" i="10" s="1"/>
  <c r="AN254" i="10" s="1"/>
  <c r="AI179" i="2"/>
  <c r="AL247" i="10" s="1"/>
  <c r="AN247" i="10" s="1"/>
  <c r="AI175" i="2"/>
  <c r="AL241" i="10" s="1"/>
  <c r="AN241" i="10" s="1"/>
  <c r="AI171" i="2"/>
  <c r="AL235" i="10" s="1"/>
  <c r="AN235" i="10" s="1"/>
  <c r="AI167" i="2"/>
  <c r="AL231" i="10" s="1"/>
  <c r="AN231" i="10" s="1"/>
  <c r="AI163" i="2"/>
  <c r="AL225" i="10" s="1"/>
  <c r="AN225" i="10" s="1"/>
  <c r="AI159" i="2"/>
  <c r="AL220" i="10" s="1"/>
  <c r="AN220" i="10" s="1"/>
  <c r="AI155" i="2"/>
  <c r="AL214" i="10" s="1"/>
  <c r="AN214" i="10" s="1"/>
  <c r="AI151" i="2"/>
  <c r="AL206" i="10" s="1"/>
  <c r="AN206" i="10" s="1"/>
  <c r="AI147" i="2"/>
  <c r="AL200" i="10" s="1"/>
  <c r="AN200" i="10" s="1"/>
  <c r="AI143" i="2"/>
  <c r="AL195" i="10" s="1"/>
  <c r="AN195" i="10" s="1"/>
  <c r="AI139" i="2"/>
  <c r="AL190" i="10" s="1"/>
  <c r="AN190" i="10" s="1"/>
  <c r="AI135" i="2"/>
  <c r="AL183" i="10" s="1"/>
  <c r="AN183" i="10" s="1"/>
  <c r="AI131" i="2"/>
  <c r="AL177" i="10" s="1"/>
  <c r="AN177" i="10" s="1"/>
  <c r="AI127" i="2"/>
  <c r="AL170" i="10" s="1"/>
  <c r="AN170" i="10" s="1"/>
  <c r="AI123" i="2"/>
  <c r="AL164" i="10" s="1"/>
  <c r="AN164" i="10" s="1"/>
  <c r="AI119" i="2"/>
  <c r="AL158" i="10" s="1"/>
  <c r="AN158" i="10" s="1"/>
  <c r="AI115" i="2"/>
  <c r="AL152" i="10" s="1"/>
  <c r="AN152" i="10" s="1"/>
  <c r="AI111" i="2"/>
  <c r="AL147" i="10" s="1"/>
  <c r="AN147" i="10" s="1"/>
  <c r="AI107" i="2"/>
  <c r="AL142" i="10" s="1"/>
  <c r="AN142" i="10" s="1"/>
  <c r="AI103" i="2"/>
  <c r="AL138" i="10" s="1"/>
  <c r="AN138" i="10" s="1"/>
  <c r="AI99" i="2"/>
  <c r="AL131" i="10" s="1"/>
  <c r="AN131" i="10" s="1"/>
  <c r="AI95" i="2"/>
  <c r="AL126" i="10" s="1"/>
  <c r="AN126" i="10" s="1"/>
  <c r="AI91" i="2"/>
  <c r="AL120" i="10" s="1"/>
  <c r="AN120" i="10" s="1"/>
  <c r="AI87" i="2"/>
  <c r="AL115" i="10" s="1"/>
  <c r="AN115" i="10" s="1"/>
  <c r="AI83" i="2"/>
  <c r="AL110" i="10" s="1"/>
  <c r="AN110" i="10" s="1"/>
  <c r="AI79" i="2"/>
  <c r="AL106" i="10" s="1"/>
  <c r="AN106" i="10" s="1"/>
  <c r="AI75" i="2"/>
  <c r="AL99" i="10" s="1"/>
  <c r="AN99" i="10" s="1"/>
  <c r="AI71" i="2"/>
  <c r="AL93" i="10" s="1"/>
  <c r="AN93" i="10" s="1"/>
  <c r="AI67" i="2"/>
  <c r="AL87" i="10" s="1"/>
  <c r="AN87" i="10" s="1"/>
  <c r="AI63" i="2"/>
  <c r="AL83" i="10" s="1"/>
  <c r="AN83" i="10" s="1"/>
  <c r="AI59" i="2"/>
  <c r="AL79" i="10" s="1"/>
  <c r="AN79" i="10" s="1"/>
  <c r="H415" i="2"/>
  <c r="D415" i="2"/>
  <c r="AI55" i="2"/>
  <c r="AL75" i="10" s="1"/>
  <c r="AN75" i="10" s="1"/>
  <c r="AI51" i="2"/>
  <c r="AL71" i="10" s="1"/>
  <c r="AN71" i="10" s="1"/>
  <c r="AI47" i="2"/>
  <c r="AL67" i="10" s="1"/>
  <c r="AN67" i="10" s="1"/>
  <c r="AI43" i="2"/>
  <c r="AL62" i="10" s="1"/>
  <c r="AN62" i="10" s="1"/>
  <c r="AI39" i="2"/>
  <c r="AL56" i="10" s="1"/>
  <c r="AN56" i="10" s="1"/>
  <c r="AI35" i="2"/>
  <c r="AL49" i="10" s="1"/>
  <c r="AN49" i="10" s="1"/>
  <c r="AI31" i="2"/>
  <c r="AL43" i="10" s="1"/>
  <c r="AN43" i="10" s="1"/>
  <c r="AI27" i="2"/>
  <c r="AL37" i="10" s="1"/>
  <c r="AN37" i="10" s="1"/>
  <c r="AI23" i="2"/>
  <c r="AL32" i="10" s="1"/>
  <c r="AN32" i="10" s="1"/>
  <c r="AI19" i="2"/>
  <c r="AL28" i="10" s="1"/>
  <c r="AN28" i="10" s="1"/>
  <c r="AI15" i="2"/>
  <c r="AL24" i="10" s="1"/>
  <c r="AN24" i="10" s="1"/>
  <c r="AI11" i="2"/>
  <c r="AL16" i="10" s="1"/>
  <c r="AN16" i="10" s="1"/>
  <c r="AI7" i="2"/>
  <c r="AL10" i="10" s="1"/>
  <c r="AN10" i="10" s="1"/>
  <c r="G414" i="2"/>
  <c r="C414" i="2"/>
  <c r="AI3" i="2"/>
  <c r="AL4" i="10" s="1"/>
  <c r="AN4" i="10" s="1"/>
  <c r="AC413" i="2"/>
  <c r="AC412" i="2"/>
  <c r="AC417" i="2"/>
  <c r="Y413" i="2"/>
  <c r="Y412" i="2"/>
  <c r="Y417" i="2"/>
  <c r="U413" i="2"/>
  <c r="U412" i="2"/>
  <c r="U417" i="2"/>
  <c r="Q413" i="2"/>
  <c r="Q417" i="2"/>
  <c r="Q412" i="2"/>
  <c r="M413" i="2"/>
  <c r="M412" i="2"/>
  <c r="M417" i="2"/>
  <c r="AW2" i="2"/>
  <c r="AU11" i="2"/>
  <c r="AX11" i="2"/>
  <c r="BC10" i="2"/>
  <c r="AU9" i="2"/>
  <c r="AX9" i="2"/>
  <c r="BC8" i="2"/>
  <c r="AU7" i="2"/>
  <c r="AX7" i="2"/>
  <c r="BC6" i="2"/>
  <c r="AU5" i="2"/>
  <c r="AX5" i="2"/>
  <c r="BC4" i="2"/>
  <c r="AD414" i="2"/>
  <c r="Z414" i="2"/>
  <c r="AU3" i="2"/>
  <c r="V414" i="2"/>
  <c r="R414" i="2"/>
  <c r="AX3" i="2"/>
  <c r="N414" i="2"/>
  <c r="BC409" i="2"/>
  <c r="AU408" i="2"/>
  <c r="AX408" i="2"/>
  <c r="BC407" i="2"/>
  <c r="AU406" i="2"/>
  <c r="AX406" i="2"/>
  <c r="BC405" i="2"/>
  <c r="AU404" i="2"/>
  <c r="AX404" i="2"/>
  <c r="BC403" i="2"/>
  <c r="AU402" i="2"/>
  <c r="AX402" i="2"/>
  <c r="BC401" i="2"/>
  <c r="AU400" i="2"/>
  <c r="AX400" i="2"/>
  <c r="BC399" i="2"/>
  <c r="AU398" i="2"/>
  <c r="AX398" i="2"/>
  <c r="BC397" i="2"/>
  <c r="AU396" i="2"/>
  <c r="AX396" i="2"/>
  <c r="BC395" i="2"/>
  <c r="AU394" i="2"/>
  <c r="AX394" i="2"/>
  <c r="BC393" i="2"/>
  <c r="AU392" i="2"/>
  <c r="AX392" i="2"/>
  <c r="BC391" i="2"/>
  <c r="AU390" i="2"/>
  <c r="AX390" i="2"/>
  <c r="BC389" i="2"/>
  <c r="AU388" i="2"/>
  <c r="AX388" i="2"/>
  <c r="BC387" i="2"/>
  <c r="AU386" i="2"/>
  <c r="AX386" i="2"/>
  <c r="BC385" i="2"/>
  <c r="AU384" i="2"/>
  <c r="AX384" i="2"/>
  <c r="BC383" i="2"/>
  <c r="AU382" i="2"/>
  <c r="AX382" i="2"/>
  <c r="BC381" i="2"/>
  <c r="AU380" i="2"/>
  <c r="AX380" i="2"/>
  <c r="BC379" i="2"/>
  <c r="AU378" i="2"/>
  <c r="AX378" i="2"/>
  <c r="BC377" i="2"/>
  <c r="AU376" i="2"/>
  <c r="AX376" i="2"/>
  <c r="BC375" i="2"/>
  <c r="AU374" i="2"/>
  <c r="AX374" i="2"/>
  <c r="BC373" i="2"/>
  <c r="AU372" i="2"/>
  <c r="AX372" i="2"/>
  <c r="BC371" i="2"/>
  <c r="AU370" i="2"/>
  <c r="I413" i="2"/>
  <c r="I412" i="2"/>
  <c r="I417" i="2"/>
  <c r="AI361" i="2"/>
  <c r="AL497" i="10" s="1"/>
  <c r="AN497" i="10" s="1"/>
  <c r="AI357" i="2"/>
  <c r="AL492" i="10" s="1"/>
  <c r="AN492" i="10" s="1"/>
  <c r="AI341" i="2"/>
  <c r="AL473" i="10" s="1"/>
  <c r="AN473" i="10" s="1"/>
  <c r="AI325" i="2"/>
  <c r="AL452" i="10" s="1"/>
  <c r="AN452" i="10" s="1"/>
  <c r="AI313" i="2"/>
  <c r="AL435" i="10" s="1"/>
  <c r="AN435" i="10" s="1"/>
  <c r="AI305" i="2"/>
  <c r="AL422" i="10" s="1"/>
  <c r="AN422" i="10" s="1"/>
  <c r="AI297" i="2"/>
  <c r="AL412" i="10" s="1"/>
  <c r="AN412" i="10" s="1"/>
  <c r="AI261" i="2"/>
  <c r="AL363" i="10" s="1"/>
  <c r="AN363" i="10" s="1"/>
  <c r="AI245" i="2"/>
  <c r="AL345" i="10" s="1"/>
  <c r="AN345" i="10" s="1"/>
  <c r="AI237" i="2"/>
  <c r="AL333" i="10" s="1"/>
  <c r="AN333" i="10" s="1"/>
  <c r="AI229" i="2"/>
  <c r="AL325" i="10" s="1"/>
  <c r="AN325" i="10" s="1"/>
  <c r="AI193" i="2"/>
  <c r="AL269" i="10" s="1"/>
  <c r="AN269" i="10" s="1"/>
  <c r="AI181" i="2"/>
  <c r="AL251" i="10" s="1"/>
  <c r="AN251" i="10" s="1"/>
  <c r="AI177" i="2"/>
  <c r="AL243" i="10" s="1"/>
  <c r="AN243" i="10" s="1"/>
  <c r="AI145" i="2"/>
  <c r="AL198" i="10" s="1"/>
  <c r="AN198" i="10" s="1"/>
  <c r="AI133" i="2"/>
  <c r="AL179" i="10" s="1"/>
  <c r="AN179" i="10" s="1"/>
  <c r="AI121" i="2"/>
  <c r="AL161" i="10" s="1"/>
  <c r="AN161" i="10" s="1"/>
  <c r="AI69" i="2"/>
  <c r="AL89" i="10" s="1"/>
  <c r="AN89" i="10" s="1"/>
  <c r="AI29" i="2"/>
  <c r="AL40" i="10" s="1"/>
  <c r="AN40" i="10" s="1"/>
  <c r="AI5" i="2"/>
  <c r="AL6" i="10" s="1"/>
  <c r="AN6" i="10" s="1"/>
  <c r="S413" i="2"/>
  <c r="S412" i="2"/>
  <c r="S417" i="2"/>
  <c r="BC400" i="2"/>
  <c r="BC396" i="2"/>
  <c r="BC392" i="2"/>
  <c r="BC386" i="2"/>
  <c r="BC378" i="2"/>
  <c r="BC374" i="2"/>
  <c r="BC368" i="2"/>
  <c r="BC362" i="2"/>
  <c r="BC360" i="2"/>
  <c r="BC352" i="2"/>
  <c r="BC348" i="2"/>
  <c r="BC346" i="2"/>
  <c r="BC340" i="2"/>
  <c r="BC332" i="2"/>
  <c r="BC330" i="2"/>
  <c r="BC328" i="2"/>
  <c r="BC322" i="2"/>
  <c r="BC316" i="2"/>
  <c r="BC310" i="2"/>
  <c r="BC300" i="2"/>
  <c r="BC294" i="2"/>
  <c r="BC290" i="2"/>
  <c r="BC286" i="2"/>
  <c r="BC282" i="2"/>
  <c r="BC272" i="2"/>
  <c r="BC270" i="2"/>
  <c r="BC268" i="2"/>
  <c r="BC250" i="2"/>
  <c r="BC240" i="2"/>
  <c r="AI406" i="2"/>
  <c r="AL553" i="10" s="1"/>
  <c r="AN553" i="10" s="1"/>
  <c r="AI402" i="2"/>
  <c r="AL548" i="10" s="1"/>
  <c r="AN548" i="10" s="1"/>
  <c r="AI398" i="2"/>
  <c r="AL542" i="10" s="1"/>
  <c r="AN542" i="10" s="1"/>
  <c r="AI390" i="2"/>
  <c r="AL530" i="10" s="1"/>
  <c r="AN530" i="10" s="1"/>
  <c r="AI366" i="2"/>
  <c r="AL502" i="10" s="1"/>
  <c r="AN502" i="10" s="1"/>
  <c r="AI354" i="2"/>
  <c r="AL488" i="10" s="1"/>
  <c r="AN488" i="10" s="1"/>
  <c r="AI326" i="2"/>
  <c r="AL454" i="10" s="1"/>
  <c r="AN454" i="10" s="1"/>
  <c r="AI318" i="2"/>
  <c r="AL443" i="10" s="1"/>
  <c r="AN443" i="10" s="1"/>
  <c r="AI314" i="2"/>
  <c r="AL437" i="10" s="1"/>
  <c r="AN437" i="10" s="1"/>
  <c r="AI290" i="2"/>
  <c r="AL402" i="10" s="1"/>
  <c r="AN402" i="10" s="1"/>
  <c r="AI286" i="2"/>
  <c r="AL397" i="10" s="1"/>
  <c r="AN397" i="10" s="1"/>
  <c r="AI270" i="2"/>
  <c r="AL374" i="10" s="1"/>
  <c r="AN374" i="10" s="1"/>
  <c r="AI266" i="2"/>
  <c r="AL369" i="10" s="1"/>
  <c r="AN369" i="10" s="1"/>
  <c r="AI250" i="2"/>
  <c r="AL352" i="10" s="1"/>
  <c r="AN352" i="10" s="1"/>
  <c r="AI242" i="2"/>
  <c r="AL339" i="10" s="1"/>
  <c r="AN339" i="10" s="1"/>
  <c r="AI226" i="2"/>
  <c r="AL321" i="10" s="1"/>
  <c r="AN321" i="10" s="1"/>
  <c r="AI403" i="2"/>
  <c r="AL550" i="10" s="1"/>
  <c r="AN550" i="10" s="1"/>
  <c r="AI399" i="2"/>
  <c r="AL543" i="10" s="1"/>
  <c r="AN543" i="10" s="1"/>
  <c r="AI391" i="2"/>
  <c r="AL531" i="10" s="1"/>
  <c r="AN531" i="10" s="1"/>
  <c r="AI387" i="2"/>
  <c r="AL526" i="10" s="1"/>
  <c r="AN526" i="10" s="1"/>
  <c r="AI383" i="2"/>
  <c r="AL521" i="10" s="1"/>
  <c r="AN521" i="10" s="1"/>
  <c r="AI379" i="2"/>
  <c r="AL516" i="10" s="1"/>
  <c r="AN516" i="10" s="1"/>
  <c r="AI375" i="2"/>
  <c r="AL511" i="10" s="1"/>
  <c r="AN511" i="10" s="1"/>
  <c r="AI359" i="2"/>
  <c r="AL495" i="10" s="1"/>
  <c r="AN495" i="10" s="1"/>
  <c r="AI355" i="2"/>
  <c r="AL489" i="10" s="1"/>
  <c r="AN489" i="10" s="1"/>
  <c r="AI351" i="2"/>
  <c r="AL485" i="10" s="1"/>
  <c r="AN485" i="10" s="1"/>
  <c r="AI347" i="2"/>
  <c r="AL479" i="10" s="1"/>
  <c r="AN479" i="10" s="1"/>
  <c r="AI343" i="2"/>
  <c r="AL475" i="10" s="1"/>
  <c r="AN475" i="10" s="1"/>
  <c r="AI339" i="2"/>
  <c r="AL471" i="10" s="1"/>
  <c r="AN471" i="10" s="1"/>
  <c r="AI335" i="2"/>
  <c r="AL466" i="10" s="1"/>
  <c r="AN466" i="10" s="1"/>
  <c r="AI331" i="2"/>
  <c r="AL461" i="10" s="1"/>
  <c r="AN461" i="10" s="1"/>
  <c r="AI319" i="2"/>
  <c r="AL445" i="10" s="1"/>
  <c r="AN445" i="10" s="1"/>
  <c r="AI315" i="2"/>
  <c r="AL439" i="10" s="1"/>
  <c r="AN439" i="10" s="1"/>
  <c r="AI307" i="2"/>
  <c r="AL425" i="10" s="1"/>
  <c r="AN425" i="10" s="1"/>
  <c r="AI299" i="2"/>
  <c r="AL415" i="10" s="1"/>
  <c r="AN415" i="10" s="1"/>
  <c r="AI295" i="2"/>
  <c r="AL409" i="10" s="1"/>
  <c r="AN409" i="10" s="1"/>
  <c r="AI287" i="2"/>
  <c r="AL398" i="10" s="1"/>
  <c r="AN398" i="10" s="1"/>
  <c r="J412" i="2"/>
  <c r="J417" i="2"/>
  <c r="J413" i="2"/>
  <c r="F412" i="2"/>
  <c r="F417" i="2"/>
  <c r="F413" i="2"/>
  <c r="AI408" i="2"/>
  <c r="AL555" i="10" s="1"/>
  <c r="AN555" i="10" s="1"/>
  <c r="AI404" i="2"/>
  <c r="AL551" i="10" s="1"/>
  <c r="AN551" i="10" s="1"/>
  <c r="AI400" i="2"/>
  <c r="AL544" i="10" s="1"/>
  <c r="AN544" i="10" s="1"/>
  <c r="AI396" i="2"/>
  <c r="AL539" i="10" s="1"/>
  <c r="AN539" i="10" s="1"/>
  <c r="AI392" i="2"/>
  <c r="AL533" i="10" s="1"/>
  <c r="AN533" i="10" s="1"/>
  <c r="AI388" i="2"/>
  <c r="AL528" i="10" s="1"/>
  <c r="AN528" i="10" s="1"/>
  <c r="AI384" i="2"/>
  <c r="AL522" i="10" s="1"/>
  <c r="AN522" i="10" s="1"/>
  <c r="AI380" i="2"/>
  <c r="AL517" i="10" s="1"/>
  <c r="AN517" i="10" s="1"/>
  <c r="AI376" i="2"/>
  <c r="AL512" i="10" s="1"/>
  <c r="AN512" i="10" s="1"/>
  <c r="AI372" i="2"/>
  <c r="AL508" i="10" s="1"/>
  <c r="AN508" i="10" s="1"/>
  <c r="AI368" i="2"/>
  <c r="AL504" i="10" s="1"/>
  <c r="AN504" i="10" s="1"/>
  <c r="AI364" i="2"/>
  <c r="AL500" i="10" s="1"/>
  <c r="AN500" i="10" s="1"/>
  <c r="AI360" i="2"/>
  <c r="AL496" i="10" s="1"/>
  <c r="AN496" i="10" s="1"/>
  <c r="AI356" i="2"/>
  <c r="AL491" i="10" s="1"/>
  <c r="AN491" i="10" s="1"/>
  <c r="AI352" i="2"/>
  <c r="AL486" i="10" s="1"/>
  <c r="AN486" i="10" s="1"/>
  <c r="AI348" i="2"/>
  <c r="AL481" i="10" s="1"/>
  <c r="AN481" i="10" s="1"/>
  <c r="AI344" i="2"/>
  <c r="AL476" i="10" s="1"/>
  <c r="AN476" i="10" s="1"/>
  <c r="AI340" i="2"/>
  <c r="AL472" i="10" s="1"/>
  <c r="AN472" i="10" s="1"/>
  <c r="AI336" i="2"/>
  <c r="AL468" i="10" s="1"/>
  <c r="AN468" i="10" s="1"/>
  <c r="AI332" i="2"/>
  <c r="AL462" i="10" s="1"/>
  <c r="AN462" i="10" s="1"/>
  <c r="AI328" i="2"/>
  <c r="AL457" i="10" s="1"/>
  <c r="AN457" i="10" s="1"/>
  <c r="AI324" i="2"/>
  <c r="AL451" i="10" s="1"/>
  <c r="AN451" i="10" s="1"/>
  <c r="AI320" i="2"/>
  <c r="AL446" i="10" s="1"/>
  <c r="AN446" i="10" s="1"/>
  <c r="AI316" i="2"/>
  <c r="AL441" i="10" s="1"/>
  <c r="AN441" i="10" s="1"/>
  <c r="AI312" i="2"/>
  <c r="AL433" i="10" s="1"/>
  <c r="AN433" i="10" s="1"/>
  <c r="AI308" i="2"/>
  <c r="AL426" i="10" s="1"/>
  <c r="AN426" i="10" s="1"/>
  <c r="AI304" i="2"/>
  <c r="AL421" i="10" s="1"/>
  <c r="AN421" i="10" s="1"/>
  <c r="AI300" i="2"/>
  <c r="AL417" i="10" s="1"/>
  <c r="AN417" i="10" s="1"/>
  <c r="AI296" i="2"/>
  <c r="AL410" i="10" s="1"/>
  <c r="AN410" i="10" s="1"/>
  <c r="AI292" i="2"/>
  <c r="AL405" i="10" s="1"/>
  <c r="AN405" i="10" s="1"/>
  <c r="AI288" i="2"/>
  <c r="AL399" i="10" s="1"/>
  <c r="AN399" i="10" s="1"/>
  <c r="AI284" i="2"/>
  <c r="AL394" i="10" s="1"/>
  <c r="AN394" i="10" s="1"/>
  <c r="AI280" i="2"/>
  <c r="AL389" i="10" s="1"/>
  <c r="AN389" i="10" s="1"/>
  <c r="AI276" i="2"/>
  <c r="AL383" i="10" s="1"/>
  <c r="AN383" i="10" s="1"/>
  <c r="AI272" i="2"/>
  <c r="AL377" i="10" s="1"/>
  <c r="AN377" i="10" s="1"/>
  <c r="AI268" i="2"/>
  <c r="AL371" i="10" s="1"/>
  <c r="AN371" i="10" s="1"/>
  <c r="AI264" i="2"/>
  <c r="AL366" i="10" s="1"/>
  <c r="AN366" i="10" s="1"/>
  <c r="AI260" i="2"/>
  <c r="AL362" i="10" s="1"/>
  <c r="AN362" i="10" s="1"/>
  <c r="AI256" i="2"/>
  <c r="AL358" i="10" s="1"/>
  <c r="AN358" i="10" s="1"/>
  <c r="AI252" i="2"/>
  <c r="AL354" i="10" s="1"/>
  <c r="AN354" i="10" s="1"/>
  <c r="AI248" i="2"/>
  <c r="AL350" i="10" s="1"/>
  <c r="AN350" i="10" s="1"/>
  <c r="AI244" i="2"/>
  <c r="AL343" i="10" s="1"/>
  <c r="AN343" i="10" s="1"/>
  <c r="AI240" i="2"/>
  <c r="AL336" i="10" s="1"/>
  <c r="AN336" i="10" s="1"/>
  <c r="AI236" i="2"/>
  <c r="AL332" i="10" s="1"/>
  <c r="AN332" i="10" s="1"/>
  <c r="AI232" i="2"/>
  <c r="AL328" i="10" s="1"/>
  <c r="AN328" i="10" s="1"/>
  <c r="AI228" i="2"/>
  <c r="AL324" i="10" s="1"/>
  <c r="AN324" i="10" s="1"/>
  <c r="AI224" i="2"/>
  <c r="AL317" i="10" s="1"/>
  <c r="AN317" i="10" s="1"/>
  <c r="AI220" i="2"/>
  <c r="AL312" i="10" s="1"/>
  <c r="AN312" i="10" s="1"/>
  <c r="AI216" i="2"/>
  <c r="AL304" i="10" s="1"/>
  <c r="AN304" i="10" s="1"/>
  <c r="AI212" i="2"/>
  <c r="AL298" i="10" s="1"/>
  <c r="AN298" i="10" s="1"/>
  <c r="AI208" i="2"/>
  <c r="AL292" i="10" s="1"/>
  <c r="AN292" i="10" s="1"/>
  <c r="AI204" i="2"/>
  <c r="AL286" i="10" s="1"/>
  <c r="AN286" i="10" s="1"/>
  <c r="AI200" i="2"/>
  <c r="AL281" i="10" s="1"/>
  <c r="AN281" i="10" s="1"/>
  <c r="AI196" i="2"/>
  <c r="AL273" i="10" s="1"/>
  <c r="AN273" i="10" s="1"/>
  <c r="AI192" i="2"/>
  <c r="AL267" i="10" s="1"/>
  <c r="AN267" i="10" s="1"/>
  <c r="AI188" i="2"/>
  <c r="AL261" i="10" s="1"/>
  <c r="AN261" i="10" s="1"/>
  <c r="AI184" i="2"/>
  <c r="AL255" i="10" s="1"/>
  <c r="AN255" i="10" s="1"/>
  <c r="AI180" i="2"/>
  <c r="AL249" i="10" s="1"/>
  <c r="AN249" i="10" s="1"/>
  <c r="AI176" i="2"/>
  <c r="AL242" i="10" s="1"/>
  <c r="AN242" i="10" s="1"/>
  <c r="AI172" i="2"/>
  <c r="AL236" i="10" s="1"/>
  <c r="AN236" i="10" s="1"/>
  <c r="AI168" i="2"/>
  <c r="AL232" i="10" s="1"/>
  <c r="AN232" i="10" s="1"/>
  <c r="AI164" i="2"/>
  <c r="AL227" i="10" s="1"/>
  <c r="AN227" i="10" s="1"/>
  <c r="AI160" i="2"/>
  <c r="AL221" i="10" s="1"/>
  <c r="AN221" i="10" s="1"/>
  <c r="AI156" i="2"/>
  <c r="AL215" i="10" s="1"/>
  <c r="AN215" i="10" s="1"/>
  <c r="AI152" i="2"/>
  <c r="AL208" i="10" s="1"/>
  <c r="AN208" i="10" s="1"/>
  <c r="AI148" i="2"/>
  <c r="AL201" i="10" s="1"/>
  <c r="AN201" i="10" s="1"/>
  <c r="AI144" i="2"/>
  <c r="AL197" i="10" s="1"/>
  <c r="AN197" i="10" s="1"/>
  <c r="AI140" i="2"/>
  <c r="AL192" i="10" s="1"/>
  <c r="AN192" i="10" s="1"/>
  <c r="AI136" i="2"/>
  <c r="AL185" i="10" s="1"/>
  <c r="AN185" i="10" s="1"/>
  <c r="AI132" i="2"/>
  <c r="AL178" i="10" s="1"/>
  <c r="AN178" i="10" s="1"/>
  <c r="AI128" i="2"/>
  <c r="AL172" i="10" s="1"/>
  <c r="AN172" i="10" s="1"/>
  <c r="AI124" i="2"/>
  <c r="AL166" i="10" s="1"/>
  <c r="AN166" i="10" s="1"/>
  <c r="AI120" i="2"/>
  <c r="AL160" i="10" s="1"/>
  <c r="AN160" i="10" s="1"/>
  <c r="AI116" i="2"/>
  <c r="AL153" i="10" s="1"/>
  <c r="AN153" i="10" s="1"/>
  <c r="AI112" i="2"/>
  <c r="AL148" i="10" s="1"/>
  <c r="AN148" i="10" s="1"/>
  <c r="AI108" i="2"/>
  <c r="AL143" i="10" s="1"/>
  <c r="AN143" i="10" s="1"/>
  <c r="AI104" i="2"/>
  <c r="AL139" i="10" s="1"/>
  <c r="AN139" i="10" s="1"/>
  <c r="AI100" i="2"/>
  <c r="AL133" i="10" s="1"/>
  <c r="AN133" i="10" s="1"/>
  <c r="AI96" i="2"/>
  <c r="AL127" i="10" s="1"/>
  <c r="AN127" i="10" s="1"/>
  <c r="AI92" i="2"/>
  <c r="AL122" i="10" s="1"/>
  <c r="AN122" i="10" s="1"/>
  <c r="AI88" i="2"/>
  <c r="AL116" i="10" s="1"/>
  <c r="AN116" i="10" s="1"/>
  <c r="AI84" i="2"/>
  <c r="AL111" i="10" s="1"/>
  <c r="AN111" i="10" s="1"/>
  <c r="AI80" i="2"/>
  <c r="AL107" i="10" s="1"/>
  <c r="AN107" i="10" s="1"/>
  <c r="AI76" i="2"/>
  <c r="AL100" i="10" s="1"/>
  <c r="AN100" i="10" s="1"/>
  <c r="AI72" i="2"/>
  <c r="AL94" i="10" s="1"/>
  <c r="AN94" i="10" s="1"/>
  <c r="AI68" i="2"/>
  <c r="AL88" i="10" s="1"/>
  <c r="AN88" i="10" s="1"/>
  <c r="AI64" i="2"/>
  <c r="AL84" i="10" s="1"/>
  <c r="AN84" i="10" s="1"/>
  <c r="AI60" i="2"/>
  <c r="AL80" i="10" s="1"/>
  <c r="AN80" i="10" s="1"/>
  <c r="G415" i="2"/>
  <c r="C415" i="2"/>
  <c r="AI56" i="2"/>
  <c r="AL76" i="10" s="1"/>
  <c r="AN76" i="10" s="1"/>
  <c r="AI52" i="2"/>
  <c r="AL72" i="10" s="1"/>
  <c r="AN72" i="10" s="1"/>
  <c r="AI48" i="2"/>
  <c r="AL68" i="10" s="1"/>
  <c r="AN68" i="10" s="1"/>
  <c r="AI44" i="2"/>
  <c r="AL63" i="10" s="1"/>
  <c r="AN63" i="10" s="1"/>
  <c r="AI40" i="2"/>
  <c r="AL57" i="10" s="1"/>
  <c r="AN57" i="10" s="1"/>
  <c r="AI36" i="2"/>
  <c r="AL51" i="10" s="1"/>
  <c r="AN51" i="10" s="1"/>
  <c r="AI32" i="2"/>
  <c r="AL44" i="10" s="1"/>
  <c r="AN44" i="10" s="1"/>
  <c r="AI28" i="2"/>
  <c r="AL39" i="10" s="1"/>
  <c r="AN39" i="10" s="1"/>
  <c r="AI24" i="2"/>
  <c r="AL33" i="10" s="1"/>
  <c r="AN33" i="10" s="1"/>
  <c r="AI20" i="2"/>
  <c r="AL29" i="10" s="1"/>
  <c r="AN29" i="10" s="1"/>
  <c r="AI16" i="2"/>
  <c r="AL25" i="10" s="1"/>
  <c r="AN25" i="10" s="1"/>
  <c r="AI12" i="2"/>
  <c r="AL18" i="10" s="1"/>
  <c r="AN18" i="10" s="1"/>
  <c r="AI8" i="2"/>
  <c r="AL11" i="10" s="1"/>
  <c r="AN11" i="10" s="1"/>
  <c r="AI4" i="2"/>
  <c r="AL5" i="10" s="1"/>
  <c r="AN5" i="10" s="1"/>
  <c r="F414" i="2"/>
  <c r="AF412" i="2"/>
  <c r="AF413" i="2"/>
  <c r="AF417" i="2"/>
  <c r="AB412" i="2"/>
  <c r="AB417" i="2"/>
  <c r="AB413" i="2"/>
  <c r="AZ2" i="2"/>
  <c r="X412" i="2"/>
  <c r="X417" i="2"/>
  <c r="X413" i="2"/>
  <c r="AV2" i="2"/>
  <c r="T412" i="2"/>
  <c r="T417" i="2"/>
  <c r="T413" i="2"/>
  <c r="P412" i="2"/>
  <c r="P413" i="2"/>
  <c r="P417" i="2"/>
  <c r="L412" i="2"/>
  <c r="L417" i="2"/>
  <c r="L413" i="2"/>
  <c r="BC2" i="2"/>
  <c r="AW11" i="2"/>
  <c r="AW9" i="2"/>
  <c r="AW7" i="2"/>
  <c r="AW5" i="2"/>
  <c r="AC414" i="2"/>
  <c r="Y414" i="2"/>
  <c r="U414" i="2"/>
  <c r="Q414" i="2"/>
  <c r="M414" i="2"/>
  <c r="AW3" i="2"/>
  <c r="AW408" i="2"/>
  <c r="AW406" i="2"/>
  <c r="AW404" i="2"/>
  <c r="AW402" i="2"/>
  <c r="AW400" i="2"/>
  <c r="AW398" i="2"/>
  <c r="AW396" i="2"/>
  <c r="AW394" i="2"/>
  <c r="AW392" i="2"/>
  <c r="AW390" i="2"/>
  <c r="AW388" i="2"/>
  <c r="AW386" i="2"/>
  <c r="AW384" i="2"/>
  <c r="AW382" i="2"/>
  <c r="AW380" i="2"/>
  <c r="AW378" i="2"/>
  <c r="AW376" i="2"/>
  <c r="AW374" i="2"/>
  <c r="AW372" i="2"/>
  <c r="AW370" i="2"/>
  <c r="AW368" i="2"/>
  <c r="AW366" i="2"/>
  <c r="AW364" i="2"/>
  <c r="AW362" i="2"/>
  <c r="AW360" i="2"/>
  <c r="AW358" i="2"/>
  <c r="AW356" i="2"/>
  <c r="AW354" i="2"/>
  <c r="AW352" i="2"/>
  <c r="AW350" i="2"/>
  <c r="AW348" i="2"/>
  <c r="AW346" i="2"/>
  <c r="AW344" i="2"/>
  <c r="AW342" i="2"/>
  <c r="AW340" i="2"/>
  <c r="AW338" i="2"/>
  <c r="AW336" i="2"/>
  <c r="AW334" i="2"/>
  <c r="AW332" i="2"/>
  <c r="AW330" i="2"/>
  <c r="AW328" i="2"/>
  <c r="AX370" i="2"/>
  <c r="BC369" i="2"/>
  <c r="AU368" i="2"/>
  <c r="AX368" i="2"/>
  <c r="BC367" i="2"/>
  <c r="AU366" i="2"/>
  <c r="AX366" i="2"/>
  <c r="BC365" i="2"/>
  <c r="AU364" i="2"/>
  <c r="AX364" i="2"/>
  <c r="BC363" i="2"/>
  <c r="AU362" i="2"/>
  <c r="AX362" i="2"/>
  <c r="BC361" i="2"/>
  <c r="AU360" i="2"/>
  <c r="AX360" i="2"/>
  <c r="BC359" i="2"/>
  <c r="AU358" i="2"/>
  <c r="AX358" i="2"/>
  <c r="BC357" i="2"/>
  <c r="AU356" i="2"/>
  <c r="AX356" i="2"/>
  <c r="BC355" i="2"/>
  <c r="AU354" i="2"/>
  <c r="AX354" i="2"/>
  <c r="BC353" i="2"/>
  <c r="AU352" i="2"/>
  <c r="AX352" i="2"/>
  <c r="BC351" i="2"/>
  <c r="AU350" i="2"/>
  <c r="AX350" i="2"/>
  <c r="BC349" i="2"/>
  <c r="AU348" i="2"/>
  <c r="AX348" i="2"/>
  <c r="BC347" i="2"/>
  <c r="AU346" i="2"/>
  <c r="AX346" i="2"/>
  <c r="BC345" i="2"/>
  <c r="AU344" i="2"/>
  <c r="AX344" i="2"/>
  <c r="BC343" i="2"/>
  <c r="AU342" i="2"/>
  <c r="AX342" i="2"/>
  <c r="BC341" i="2"/>
  <c r="AU340" i="2"/>
  <c r="AX340" i="2"/>
  <c r="BC339" i="2"/>
  <c r="AU338" i="2"/>
  <c r="AX338" i="2"/>
  <c r="BC337" i="2"/>
  <c r="AU336" i="2"/>
  <c r="AX336" i="2"/>
  <c r="BC335" i="2"/>
  <c r="AU334" i="2"/>
  <c r="AX334" i="2"/>
  <c r="BC333" i="2"/>
  <c r="AU332" i="2"/>
  <c r="AX332" i="2"/>
  <c r="BC331" i="2"/>
  <c r="AU330" i="2"/>
  <c r="AW326" i="2"/>
  <c r="AW324" i="2"/>
  <c r="AW322" i="2"/>
  <c r="AW320" i="2"/>
  <c r="AW318" i="2"/>
  <c r="AW316" i="2"/>
  <c r="AW314" i="2"/>
  <c r="AW312" i="2"/>
  <c r="AW310" i="2"/>
  <c r="AW308" i="2"/>
  <c r="AW306" i="2"/>
  <c r="AW304" i="2"/>
  <c r="AW302" i="2"/>
  <c r="AW300" i="2"/>
  <c r="AW298" i="2"/>
  <c r="AW296" i="2"/>
  <c r="AW294" i="2"/>
  <c r="BC202" i="2"/>
  <c r="BC200" i="2"/>
  <c r="BC198" i="2"/>
  <c r="BC196" i="2"/>
  <c r="BC194" i="2"/>
  <c r="BC192" i="2"/>
  <c r="BC190" i="2"/>
  <c r="BC188" i="2"/>
  <c r="BC186" i="2"/>
  <c r="BC184" i="2"/>
  <c r="BC182" i="2"/>
  <c r="BC180" i="2"/>
  <c r="BC178" i="2"/>
  <c r="BC176" i="2"/>
  <c r="BC174" i="2"/>
  <c r="BC172" i="2"/>
  <c r="BC170" i="2"/>
  <c r="BC168" i="2"/>
  <c r="BC166" i="2"/>
  <c r="BC164" i="2"/>
  <c r="BC162" i="2"/>
  <c r="BC160" i="2"/>
  <c r="BC158" i="2"/>
  <c r="BC156" i="2"/>
  <c r="BC154" i="2"/>
  <c r="BC152" i="2"/>
  <c r="BC150" i="2"/>
  <c r="BC148" i="2"/>
  <c r="BC146" i="2"/>
  <c r="BC144" i="2"/>
  <c r="BC142" i="2"/>
  <c r="BC140" i="2"/>
  <c r="BC138" i="2"/>
  <c r="BC136" i="2"/>
  <c r="BC134" i="2"/>
  <c r="BC132" i="2"/>
  <c r="BC130" i="2"/>
  <c r="BC128" i="2"/>
  <c r="BC126" i="2"/>
  <c r="BC124" i="2"/>
  <c r="BC122" i="2"/>
  <c r="BC120" i="2"/>
  <c r="BC118" i="2"/>
  <c r="BC116" i="2"/>
  <c r="BC114" i="2"/>
  <c r="BC112" i="2"/>
  <c r="BC110" i="2"/>
  <c r="BC108" i="2"/>
  <c r="BC106" i="2"/>
  <c r="BC104" i="2"/>
  <c r="BC102" i="2"/>
  <c r="BC100" i="2"/>
  <c r="BC98" i="2"/>
  <c r="BC96" i="2"/>
  <c r="BC94" i="2"/>
  <c r="BC92" i="2"/>
  <c r="BC90" i="2"/>
  <c r="BC88" i="2"/>
  <c r="BC86" i="2"/>
  <c r="BC84" i="2"/>
  <c r="BC82" i="2"/>
  <c r="BC80" i="2"/>
  <c r="BC78" i="2"/>
  <c r="BC76" i="2"/>
  <c r="BC74" i="2"/>
  <c r="BC72" i="2"/>
  <c r="BC70" i="2"/>
  <c r="BC68" i="2"/>
  <c r="BC66" i="2"/>
  <c r="BC64" i="2"/>
  <c r="BC62" i="2"/>
  <c r="BC60" i="2"/>
  <c r="BC58" i="2"/>
  <c r="AF415" i="2"/>
  <c r="AB415" i="2"/>
  <c r="AZ56" i="2"/>
  <c r="AZ415" i="2" s="1"/>
  <c r="AV56" i="2"/>
  <c r="AV415" i="2" s="1"/>
  <c r="X415" i="2"/>
  <c r="T415" i="2"/>
  <c r="P415" i="2"/>
  <c r="BC56" i="2"/>
  <c r="L415" i="2"/>
  <c r="BC54" i="2"/>
  <c r="BC52" i="2"/>
  <c r="BC50" i="2"/>
  <c r="BC48" i="2"/>
  <c r="BC46" i="2"/>
  <c r="BC44" i="2"/>
  <c r="BC42" i="2"/>
  <c r="BC40" i="2"/>
  <c r="BC38" i="2"/>
  <c r="BC36" i="2"/>
  <c r="BC34" i="2"/>
  <c r="BC32" i="2"/>
  <c r="BC30" i="2"/>
  <c r="BC28" i="2"/>
  <c r="BC26" i="2"/>
  <c r="BC24" i="2"/>
  <c r="BC22" i="2"/>
  <c r="BC20" i="2"/>
  <c r="BC18" i="2"/>
  <c r="BC16" i="2"/>
  <c r="BC14" i="2"/>
  <c r="BC12" i="2"/>
  <c r="AJ406" i="2"/>
  <c r="AJ402" i="2"/>
  <c r="AJ398" i="2"/>
  <c r="AJ394" i="2"/>
  <c r="AJ390" i="2"/>
  <c r="AJ386" i="2"/>
  <c r="AJ382" i="2"/>
  <c r="AJ378" i="2"/>
  <c r="AJ374" i="2"/>
  <c r="AJ370" i="2"/>
  <c r="AJ366" i="2"/>
  <c r="AJ362" i="2"/>
  <c r="AJ358" i="2"/>
  <c r="AJ354" i="2"/>
  <c r="AJ350" i="2"/>
  <c r="AJ346" i="2"/>
  <c r="AJ342" i="2"/>
  <c r="AJ338" i="2"/>
  <c r="AJ334" i="2"/>
  <c r="AJ330" i="2"/>
  <c r="AJ326" i="2"/>
  <c r="AJ322" i="2"/>
  <c r="AJ318" i="2"/>
  <c r="AJ314" i="2"/>
  <c r="AJ310" i="2"/>
  <c r="AJ306" i="2"/>
  <c r="AJ302" i="2"/>
  <c r="AJ298" i="2"/>
  <c r="AJ294" i="2"/>
  <c r="AJ290" i="2"/>
  <c r="AJ286" i="2"/>
  <c r="AJ282" i="2"/>
  <c r="AJ278" i="2"/>
  <c r="AJ274" i="2"/>
  <c r="AJ270" i="2"/>
  <c r="AJ266" i="2"/>
  <c r="AJ262" i="2"/>
  <c r="AJ258" i="2"/>
  <c r="AJ254" i="2"/>
  <c r="AJ250" i="2"/>
  <c r="AJ246" i="2"/>
  <c r="AJ242" i="2"/>
  <c r="AJ238" i="2"/>
  <c r="AJ234" i="2"/>
  <c r="AJ230" i="2"/>
  <c r="AJ226" i="2"/>
  <c r="AJ222" i="2"/>
  <c r="AJ218" i="2"/>
  <c r="AJ214" i="2"/>
  <c r="AJ210" i="2"/>
  <c r="AJ206" i="2"/>
  <c r="AJ202" i="2"/>
  <c r="AJ198" i="2"/>
  <c r="AJ194" i="2"/>
  <c r="AJ190" i="2"/>
  <c r="AJ186" i="2"/>
  <c r="AJ182" i="2"/>
  <c r="AJ178" i="2"/>
  <c r="AJ174" i="2"/>
  <c r="AJ170" i="2"/>
  <c r="AJ166" i="2"/>
  <c r="AJ162" i="2"/>
  <c r="AJ158" i="2"/>
  <c r="AJ154" i="2"/>
  <c r="AJ150" i="2"/>
  <c r="AJ146" i="2"/>
  <c r="AJ142" i="2"/>
  <c r="AJ138" i="2"/>
  <c r="AJ134" i="2"/>
  <c r="AJ130" i="2"/>
  <c r="AJ126" i="2"/>
  <c r="AJ122" i="2"/>
  <c r="AJ118" i="2"/>
  <c r="AJ114" i="2"/>
  <c r="AJ110" i="2"/>
  <c r="AJ106" i="2"/>
  <c r="AJ102" i="2"/>
  <c r="AJ98" i="2"/>
  <c r="AJ94" i="2"/>
  <c r="AJ90" i="2"/>
  <c r="AJ86" i="2"/>
  <c r="AJ82" i="2"/>
  <c r="AJ78" i="2"/>
  <c r="AJ74" i="2"/>
  <c r="AJ70" i="2"/>
  <c r="AJ66" i="2"/>
  <c r="AJ62" i="2"/>
  <c r="AJ58" i="2"/>
  <c r="AJ54" i="2"/>
  <c r="AJ50" i="2"/>
  <c r="AJ46" i="2"/>
  <c r="AJ42" i="2"/>
  <c r="AJ38" i="2"/>
  <c r="AJ34" i="2"/>
  <c r="AJ30" i="2"/>
  <c r="AJ26" i="2"/>
  <c r="AJ22" i="2"/>
  <c r="AJ18" i="2"/>
  <c r="AJ14" i="2"/>
  <c r="AJ10" i="2"/>
  <c r="AJ6" i="2"/>
  <c r="AW335" i="2"/>
  <c r="AW333" i="2"/>
  <c r="AW331" i="2"/>
  <c r="AW329" i="2"/>
  <c r="AW327" i="2"/>
  <c r="AW325" i="2"/>
  <c r="AW323" i="2"/>
  <c r="AW321" i="2"/>
  <c r="AW319" i="2"/>
  <c r="AW317" i="2"/>
  <c r="AW315" i="2"/>
  <c r="AW313" i="2"/>
  <c r="AW311" i="2"/>
  <c r="AW309" i="2"/>
  <c r="AW307" i="2"/>
  <c r="AW305" i="2"/>
  <c r="AW303" i="2"/>
  <c r="AW301" i="2"/>
  <c r="AW299" i="2"/>
  <c r="AW297" i="2"/>
  <c r="AW295" i="2"/>
  <c r="AW293" i="2"/>
  <c r="AW291" i="2"/>
  <c r="AW289" i="2"/>
  <c r="AW287" i="2"/>
  <c r="AW285" i="2"/>
  <c r="AW283" i="2"/>
  <c r="AW281" i="2"/>
  <c r="AW279" i="2"/>
  <c r="AW277" i="2"/>
  <c r="AW275" i="2"/>
  <c r="AW273" i="2"/>
  <c r="AW271" i="2"/>
  <c r="AW269" i="2"/>
  <c r="AW267" i="2"/>
  <c r="AW265" i="2"/>
  <c r="AW263" i="2"/>
  <c r="AW261" i="2"/>
  <c r="AW259" i="2"/>
  <c r="AW257" i="2"/>
  <c r="AW255" i="2"/>
  <c r="AW253" i="2"/>
  <c r="AW251" i="2"/>
  <c r="AW249" i="2"/>
  <c r="AW247" i="2"/>
  <c r="AW245" i="2"/>
  <c r="AW243" i="2"/>
  <c r="AW241" i="2"/>
  <c r="AW239" i="2"/>
  <c r="AW237" i="2"/>
  <c r="AW235" i="2"/>
  <c r="AW233" i="2"/>
  <c r="AW231" i="2"/>
  <c r="AW229" i="2"/>
  <c r="AW227" i="2"/>
  <c r="AW225" i="2"/>
  <c r="AW223" i="2"/>
  <c r="AW221" i="2"/>
  <c r="AW219" i="2"/>
  <c r="AW217" i="2"/>
  <c r="AW215" i="2"/>
  <c r="AW213" i="2"/>
  <c r="AW211" i="2"/>
  <c r="AW209" i="2"/>
  <c r="AW207" i="2"/>
  <c r="AW205" i="2"/>
  <c r="AW203" i="2"/>
  <c r="AW201" i="2"/>
  <c r="AW199" i="2"/>
  <c r="AW197" i="2"/>
  <c r="AW195" i="2"/>
  <c r="AW193" i="2"/>
  <c r="AW191" i="2"/>
  <c r="AW189" i="2"/>
  <c r="AW187" i="2"/>
  <c r="AW185" i="2"/>
  <c r="AW183" i="2"/>
  <c r="AW181" i="2"/>
  <c r="AW179" i="2"/>
  <c r="AW177" i="2"/>
  <c r="AW175" i="2"/>
  <c r="AW173" i="2"/>
  <c r="AW171" i="2"/>
  <c r="AW169" i="2"/>
  <c r="AW167" i="2"/>
  <c r="AW165" i="2"/>
  <c r="AW163" i="2"/>
  <c r="AW161" i="2"/>
  <c r="AW159" i="2"/>
  <c r="AW157" i="2"/>
  <c r="AW155" i="2"/>
  <c r="AW153" i="2"/>
  <c r="AW151" i="2"/>
  <c r="AW149" i="2"/>
  <c r="AW147" i="2"/>
  <c r="AW145" i="2"/>
  <c r="AW143" i="2"/>
  <c r="AW141" i="2"/>
  <c r="AW139" i="2"/>
  <c r="AW137" i="2"/>
  <c r="AW135" i="2"/>
  <c r="AW133" i="2"/>
  <c r="AW131" i="2"/>
  <c r="AW129" i="2"/>
  <c r="AW127" i="2"/>
  <c r="AW125" i="2"/>
  <c r="AW123" i="2"/>
  <c r="AW121" i="2"/>
  <c r="AW119" i="2"/>
  <c r="AW117" i="2"/>
  <c r="AW115" i="2"/>
  <c r="AW113" i="2"/>
  <c r="AW111" i="2"/>
  <c r="AW109" i="2"/>
  <c r="AW107" i="2"/>
  <c r="AW105" i="2"/>
  <c r="AW103" i="2"/>
  <c r="AW101" i="2"/>
  <c r="AW99" i="2"/>
  <c r="AW97" i="2"/>
  <c r="AW95" i="2"/>
  <c r="AW93" i="2"/>
  <c r="AW91" i="2"/>
  <c r="AW89" i="2"/>
  <c r="AW87" i="2"/>
  <c r="AW85" i="2"/>
  <c r="AW83" i="2"/>
  <c r="AW81" i="2"/>
  <c r="AW79" i="2"/>
  <c r="AW77" i="2"/>
  <c r="AW75" i="2"/>
  <c r="AW73" i="2"/>
  <c r="AW71" i="2"/>
  <c r="AW69" i="2"/>
  <c r="AW67" i="2"/>
  <c r="AW65" i="2"/>
  <c r="AW63" i="2"/>
  <c r="AW61" i="2"/>
  <c r="AW59" i="2"/>
  <c r="AW57" i="2"/>
  <c r="AE415" i="2"/>
  <c r="BA56" i="2"/>
  <c r="BA415" i="2" s="1"/>
  <c r="AA415" i="2"/>
  <c r="W415" i="2"/>
  <c r="S415" i="2"/>
  <c r="O415" i="2"/>
  <c r="J415" i="2"/>
  <c r="AW55" i="2"/>
  <c r="AW53" i="2"/>
  <c r="AW51" i="2"/>
  <c r="AW49" i="2"/>
  <c r="AW47" i="2"/>
  <c r="AW45" i="2"/>
  <c r="AW43" i="2"/>
  <c r="AW41" i="2"/>
  <c r="AW39" i="2"/>
  <c r="AW37" i="2"/>
  <c r="AW35" i="2"/>
  <c r="AW33" i="2"/>
  <c r="AW31" i="2"/>
  <c r="AW29" i="2"/>
  <c r="AW27" i="2"/>
  <c r="AW25" i="2"/>
  <c r="AW23" i="2"/>
  <c r="AW21" i="2"/>
  <c r="AW19" i="2"/>
  <c r="AW17" i="2"/>
  <c r="AW15" i="2"/>
  <c r="AW13" i="2"/>
  <c r="AJ409" i="2"/>
  <c r="AJ405" i="2"/>
  <c r="AJ401" i="2"/>
  <c r="AJ397" i="2"/>
  <c r="AJ393" i="2"/>
  <c r="AJ389" i="2"/>
  <c r="AJ385" i="2"/>
  <c r="AJ381" i="2"/>
  <c r="AJ377" i="2"/>
  <c r="AJ373" i="2"/>
  <c r="AJ369" i="2"/>
  <c r="AJ365" i="2"/>
  <c r="AJ361" i="2"/>
  <c r="AJ357" i="2"/>
  <c r="AJ353" i="2"/>
  <c r="AJ349" i="2"/>
  <c r="AJ345" i="2"/>
  <c r="AJ341" i="2"/>
  <c r="AJ337" i="2"/>
  <c r="AJ333" i="2"/>
  <c r="AJ329" i="2"/>
  <c r="AJ325" i="2"/>
  <c r="AJ321" i="2"/>
  <c r="AJ317" i="2"/>
  <c r="AJ313" i="2"/>
  <c r="AJ309" i="2"/>
  <c r="AJ305" i="2"/>
  <c r="AJ301" i="2"/>
  <c r="AJ297" i="2"/>
  <c r="AJ293" i="2"/>
  <c r="AJ289" i="2"/>
  <c r="AJ285" i="2"/>
  <c r="AJ281" i="2"/>
  <c r="AJ277" i="2"/>
  <c r="AJ273" i="2"/>
  <c r="AJ269" i="2"/>
  <c r="AJ265" i="2"/>
  <c r="AJ261" i="2"/>
  <c r="AJ257" i="2"/>
  <c r="AJ253" i="2"/>
  <c r="AJ249" i="2"/>
  <c r="AJ245" i="2"/>
  <c r="AJ241" i="2"/>
  <c r="AJ237" i="2"/>
  <c r="AJ233" i="2"/>
  <c r="AJ229" i="2"/>
  <c r="AJ225" i="2"/>
  <c r="AJ221" i="2"/>
  <c r="AJ217" i="2"/>
  <c r="AJ213" i="2"/>
  <c r="AJ209" i="2"/>
  <c r="AJ205" i="2"/>
  <c r="AJ201" i="2"/>
  <c r="AJ197" i="2"/>
  <c r="AJ193" i="2"/>
  <c r="AJ189" i="2"/>
  <c r="AJ185" i="2"/>
  <c r="AJ181" i="2"/>
  <c r="AJ177" i="2"/>
  <c r="AJ173" i="2"/>
  <c r="AJ169" i="2"/>
  <c r="AJ165" i="2"/>
  <c r="AJ161" i="2"/>
  <c r="AJ157" i="2"/>
  <c r="AJ153" i="2"/>
  <c r="AJ149" i="2"/>
  <c r="AJ145" i="2"/>
  <c r="AJ141" i="2"/>
  <c r="AJ137" i="2"/>
  <c r="AJ133" i="2"/>
  <c r="AJ129" i="2"/>
  <c r="AJ125" i="2"/>
  <c r="AJ121" i="2"/>
  <c r="AJ117" i="2"/>
  <c r="AJ113" i="2"/>
  <c r="AJ109" i="2"/>
  <c r="AJ105" i="2"/>
  <c r="AJ101" i="2"/>
  <c r="AJ97" i="2"/>
  <c r="AJ93" i="2"/>
  <c r="AJ89" i="2"/>
  <c r="AJ85" i="2"/>
  <c r="AJ81" i="2"/>
  <c r="AJ77" i="2"/>
  <c r="AJ73" i="2"/>
  <c r="AJ69" i="2"/>
  <c r="AJ65" i="2"/>
  <c r="AJ61" i="2"/>
  <c r="AJ57" i="2"/>
  <c r="AJ53" i="2"/>
  <c r="AJ49" i="2"/>
  <c r="AJ45" i="2"/>
  <c r="AJ41" i="2"/>
  <c r="AJ37" i="2"/>
  <c r="AJ33" i="2"/>
  <c r="AJ29" i="2"/>
  <c r="AJ25" i="2"/>
  <c r="AJ21" i="2"/>
  <c r="AJ17" i="2"/>
  <c r="AJ13" i="2"/>
  <c r="AJ9" i="2"/>
  <c r="AJ5" i="2"/>
  <c r="AX330" i="2"/>
  <c r="BC329" i="2"/>
  <c r="AU328" i="2"/>
  <c r="AX328" i="2"/>
  <c r="BC327" i="2"/>
  <c r="AU326" i="2"/>
  <c r="AX326" i="2"/>
  <c r="BC325" i="2"/>
  <c r="AU324" i="2"/>
  <c r="AX324" i="2"/>
  <c r="BC323" i="2"/>
  <c r="AU322" i="2"/>
  <c r="AX322" i="2"/>
  <c r="BC321" i="2"/>
  <c r="AU320" i="2"/>
  <c r="AX320" i="2"/>
  <c r="BC319" i="2"/>
  <c r="AU318" i="2"/>
  <c r="AX318" i="2"/>
  <c r="BC317" i="2"/>
  <c r="AU316" i="2"/>
  <c r="AX316" i="2"/>
  <c r="BC315" i="2"/>
  <c r="AU314" i="2"/>
  <c r="AX314" i="2"/>
  <c r="BC313" i="2"/>
  <c r="AU312" i="2"/>
  <c r="AX312" i="2"/>
  <c r="BC311" i="2"/>
  <c r="AU310" i="2"/>
  <c r="AX310" i="2"/>
  <c r="BC309" i="2"/>
  <c r="AU308" i="2"/>
  <c r="AX308" i="2"/>
  <c r="BC307" i="2"/>
  <c r="AU306" i="2"/>
  <c r="AX306" i="2"/>
  <c r="BC305" i="2"/>
  <c r="AU304" i="2"/>
  <c r="AX304" i="2"/>
  <c r="BC303" i="2"/>
  <c r="AU302" i="2"/>
  <c r="AX302" i="2"/>
  <c r="BC301" i="2"/>
  <c r="AU300" i="2"/>
  <c r="AX300" i="2"/>
  <c r="BC299" i="2"/>
  <c r="AU298" i="2"/>
  <c r="AX298" i="2"/>
  <c r="BC297" i="2"/>
  <c r="AU296" i="2"/>
  <c r="AX296" i="2"/>
  <c r="BC295" i="2"/>
  <c r="AU294" i="2"/>
  <c r="AX294" i="2"/>
  <c r="BC293" i="2"/>
  <c r="AU292" i="2"/>
  <c r="AX292" i="2"/>
  <c r="BC291" i="2"/>
  <c r="AU290" i="2"/>
  <c r="AX290" i="2"/>
  <c r="BC289" i="2"/>
  <c r="AU288" i="2"/>
  <c r="AX288" i="2"/>
  <c r="BC287" i="2"/>
  <c r="AU286" i="2"/>
  <c r="AX286" i="2"/>
  <c r="BC285" i="2"/>
  <c r="AU284" i="2"/>
  <c r="AX284" i="2"/>
  <c r="BC283" i="2"/>
  <c r="AU282" i="2"/>
  <c r="AX282" i="2"/>
  <c r="BC281" i="2"/>
  <c r="AU280" i="2"/>
  <c r="AX280" i="2"/>
  <c r="BC279" i="2"/>
  <c r="AU278" i="2"/>
  <c r="AX278" i="2"/>
  <c r="BC277" i="2"/>
  <c r="AU276" i="2"/>
  <c r="AX276" i="2"/>
  <c r="BC275" i="2"/>
  <c r="AU274" i="2"/>
  <c r="AX274" i="2"/>
  <c r="BC273" i="2"/>
  <c r="AU272" i="2"/>
  <c r="AX272" i="2"/>
  <c r="BC271" i="2"/>
  <c r="AU270" i="2"/>
  <c r="AX270" i="2"/>
  <c r="BC269" i="2"/>
  <c r="AU268" i="2"/>
  <c r="AX268" i="2"/>
  <c r="BC267" i="2"/>
  <c r="AU266" i="2"/>
  <c r="AX266" i="2"/>
  <c r="BC265" i="2"/>
  <c r="AU264" i="2"/>
  <c r="AX264" i="2"/>
  <c r="BC263" i="2"/>
  <c r="AU262" i="2"/>
  <c r="AX262" i="2"/>
  <c r="BC261" i="2"/>
  <c r="AU260" i="2"/>
  <c r="AX260" i="2"/>
  <c r="BC259" i="2"/>
  <c r="AU258" i="2"/>
  <c r="AX258" i="2"/>
  <c r="BC257" i="2"/>
  <c r="AU256" i="2"/>
  <c r="AX256" i="2"/>
  <c r="BC255" i="2"/>
  <c r="AU254" i="2"/>
  <c r="AX254" i="2"/>
  <c r="BC253" i="2"/>
  <c r="AU252" i="2"/>
  <c r="AX252" i="2"/>
  <c r="BC251" i="2"/>
  <c r="AU250" i="2"/>
  <c r="AX250" i="2"/>
  <c r="BC249" i="2"/>
  <c r="AU248" i="2"/>
  <c r="AX248" i="2"/>
  <c r="BC247" i="2"/>
  <c r="AU246" i="2"/>
  <c r="AX246" i="2"/>
  <c r="BC245" i="2"/>
  <c r="AU244" i="2"/>
  <c r="AX244" i="2"/>
  <c r="BC243" i="2"/>
  <c r="AU242" i="2"/>
  <c r="AX242" i="2"/>
  <c r="BC241" i="2"/>
  <c r="AU240" i="2"/>
  <c r="AX240" i="2"/>
  <c r="BC239" i="2"/>
  <c r="AU238" i="2"/>
  <c r="AX238" i="2"/>
  <c r="BC237" i="2"/>
  <c r="AU236" i="2"/>
  <c r="AX236" i="2"/>
  <c r="BC235" i="2"/>
  <c r="AU234" i="2"/>
  <c r="AX234" i="2"/>
  <c r="BC233" i="2"/>
  <c r="AU232" i="2"/>
  <c r="AX232" i="2"/>
  <c r="BC231" i="2"/>
  <c r="AU230" i="2"/>
  <c r="AX230" i="2"/>
  <c r="BC229" i="2"/>
  <c r="AU228" i="2"/>
  <c r="AX228" i="2"/>
  <c r="BC227" i="2"/>
  <c r="AU226" i="2"/>
  <c r="AX226" i="2"/>
  <c r="BC225" i="2"/>
  <c r="AU224" i="2"/>
  <c r="AX224" i="2"/>
  <c r="BC223" i="2"/>
  <c r="AU222" i="2"/>
  <c r="AX222" i="2"/>
  <c r="BC221" i="2"/>
  <c r="AU220" i="2"/>
  <c r="AX220" i="2"/>
  <c r="BC219" i="2"/>
  <c r="AU218" i="2"/>
  <c r="AX218" i="2"/>
  <c r="BC217" i="2"/>
  <c r="AU216" i="2"/>
  <c r="AX216" i="2"/>
  <c r="BC215" i="2"/>
  <c r="AU214" i="2"/>
  <c r="AX214" i="2"/>
  <c r="BC213" i="2"/>
  <c r="AU212" i="2"/>
  <c r="AX212" i="2"/>
  <c r="BC211" i="2"/>
  <c r="AU210" i="2"/>
  <c r="AX210" i="2"/>
  <c r="BC209" i="2"/>
  <c r="AU208" i="2"/>
  <c r="AX208" i="2"/>
  <c r="BC207" i="2"/>
  <c r="AU206" i="2"/>
  <c r="AX206" i="2"/>
  <c r="BC205" i="2"/>
  <c r="AU204" i="2"/>
  <c r="AX204" i="2"/>
  <c r="BC203" i="2"/>
  <c r="AU202" i="2"/>
  <c r="AX202" i="2"/>
  <c r="BC201" i="2"/>
  <c r="AU200" i="2"/>
  <c r="AX200" i="2"/>
  <c r="BC199" i="2"/>
  <c r="AU198" i="2"/>
  <c r="AX198" i="2"/>
  <c r="BC197" i="2"/>
  <c r="AU196" i="2"/>
  <c r="AX196" i="2"/>
  <c r="BC195" i="2"/>
  <c r="AU194" i="2"/>
  <c r="AX194" i="2"/>
  <c r="BC193" i="2"/>
  <c r="AU192" i="2"/>
  <c r="AX192" i="2"/>
  <c r="BC191" i="2"/>
  <c r="AU190" i="2"/>
  <c r="AX190" i="2"/>
  <c r="BC189" i="2"/>
  <c r="AU188" i="2"/>
  <c r="AX188" i="2"/>
  <c r="BC187" i="2"/>
  <c r="AU186" i="2"/>
  <c r="AX186" i="2"/>
  <c r="BC185" i="2"/>
  <c r="AU184" i="2"/>
  <c r="AX184" i="2"/>
  <c r="BC183" i="2"/>
  <c r="AU182" i="2"/>
  <c r="AX182" i="2"/>
  <c r="BC181" i="2"/>
  <c r="AU180" i="2"/>
  <c r="AX180" i="2"/>
  <c r="BC179" i="2"/>
  <c r="AU178" i="2"/>
  <c r="AX178" i="2"/>
  <c r="BC177" i="2"/>
  <c r="AU176" i="2"/>
  <c r="AX176" i="2"/>
  <c r="BC175" i="2"/>
  <c r="AU174" i="2"/>
  <c r="AX174" i="2"/>
  <c r="BC173" i="2"/>
  <c r="AU172" i="2"/>
  <c r="AX172" i="2"/>
  <c r="BC171" i="2"/>
  <c r="AU170" i="2"/>
  <c r="AX170" i="2"/>
  <c r="BC169" i="2"/>
  <c r="AU168" i="2"/>
  <c r="AX168" i="2"/>
  <c r="BC167" i="2"/>
  <c r="AU166" i="2"/>
  <c r="AX166" i="2"/>
  <c r="BC165" i="2"/>
  <c r="AU164" i="2"/>
  <c r="AX164" i="2"/>
  <c r="BC163" i="2"/>
  <c r="AU162" i="2"/>
  <c r="AX162" i="2"/>
  <c r="BC161" i="2"/>
  <c r="AU160" i="2"/>
  <c r="AX160" i="2"/>
  <c r="BC159" i="2"/>
  <c r="AU158" i="2"/>
  <c r="AX158" i="2"/>
  <c r="BC157" i="2"/>
  <c r="AU156" i="2"/>
  <c r="AX156" i="2"/>
  <c r="BC155" i="2"/>
  <c r="AU154" i="2"/>
  <c r="AX154" i="2"/>
  <c r="BC153" i="2"/>
  <c r="AU152" i="2"/>
  <c r="AX152" i="2"/>
  <c r="BC151" i="2"/>
  <c r="AU150" i="2"/>
  <c r="AX150" i="2"/>
  <c r="BC149" i="2"/>
  <c r="AU148" i="2"/>
  <c r="AX148" i="2"/>
  <c r="BC147" i="2"/>
  <c r="AU146" i="2"/>
  <c r="AX146" i="2"/>
  <c r="BC145" i="2"/>
  <c r="AU144" i="2"/>
  <c r="AX144" i="2"/>
  <c r="BC143" i="2"/>
  <c r="AU142" i="2"/>
  <c r="AX142" i="2"/>
  <c r="BC141" i="2"/>
  <c r="AU140" i="2"/>
  <c r="AX140" i="2"/>
  <c r="BC139" i="2"/>
  <c r="AU138" i="2"/>
  <c r="AX138" i="2"/>
  <c r="BC137" i="2"/>
  <c r="AU136" i="2"/>
  <c r="AX136" i="2"/>
  <c r="BC135" i="2"/>
  <c r="AU134" i="2"/>
  <c r="AX134" i="2"/>
  <c r="BC133" i="2"/>
  <c r="AU132" i="2"/>
  <c r="AX132" i="2"/>
  <c r="BC131" i="2"/>
  <c r="AU130" i="2"/>
  <c r="AX130" i="2"/>
  <c r="BC129" i="2"/>
  <c r="AU128" i="2"/>
  <c r="AX128" i="2"/>
  <c r="BC127" i="2"/>
  <c r="AU126" i="2"/>
  <c r="AX126" i="2"/>
  <c r="BC125" i="2"/>
  <c r="AU124" i="2"/>
  <c r="AX124" i="2"/>
  <c r="BC123" i="2"/>
  <c r="AU122" i="2"/>
  <c r="AX122" i="2"/>
  <c r="BC121" i="2"/>
  <c r="AU120" i="2"/>
  <c r="AX120" i="2"/>
  <c r="BC119" i="2"/>
  <c r="AU118" i="2"/>
  <c r="AX118" i="2"/>
  <c r="BC117" i="2"/>
  <c r="AU116" i="2"/>
  <c r="AX116" i="2"/>
  <c r="BC115" i="2"/>
  <c r="AU114" i="2"/>
  <c r="AX114" i="2"/>
  <c r="BC113" i="2"/>
  <c r="AU112" i="2"/>
  <c r="AX112" i="2"/>
  <c r="BC111" i="2"/>
  <c r="AU110" i="2"/>
  <c r="AX110" i="2"/>
  <c r="BC109" i="2"/>
  <c r="AU108" i="2"/>
  <c r="AX108" i="2"/>
  <c r="BC107" i="2"/>
  <c r="AU106" i="2"/>
  <c r="AX106" i="2"/>
  <c r="BC105" i="2"/>
  <c r="AU104" i="2"/>
  <c r="AX104" i="2"/>
  <c r="BC103" i="2"/>
  <c r="AU102" i="2"/>
  <c r="AX102" i="2"/>
  <c r="BC101" i="2"/>
  <c r="AU100" i="2"/>
  <c r="AX100" i="2"/>
  <c r="BC99" i="2"/>
  <c r="AU98" i="2"/>
  <c r="AX98" i="2"/>
  <c r="BC97" i="2"/>
  <c r="AU96" i="2"/>
  <c r="AX96" i="2"/>
  <c r="BC95" i="2"/>
  <c r="AU94" i="2"/>
  <c r="AX94" i="2"/>
  <c r="BC93" i="2"/>
  <c r="AU92" i="2"/>
  <c r="AX92" i="2"/>
  <c r="BC91" i="2"/>
  <c r="AU90" i="2"/>
  <c r="AX90" i="2"/>
  <c r="BC89" i="2"/>
  <c r="AU88" i="2"/>
  <c r="AX88" i="2"/>
  <c r="BC87" i="2"/>
  <c r="AU86" i="2"/>
  <c r="AX86" i="2"/>
  <c r="BC85" i="2"/>
  <c r="AU84" i="2"/>
  <c r="AX84" i="2"/>
  <c r="BC83" i="2"/>
  <c r="AU82" i="2"/>
  <c r="AX82" i="2"/>
  <c r="BC81" i="2"/>
  <c r="AU80" i="2"/>
  <c r="AX80" i="2"/>
  <c r="BC79" i="2"/>
  <c r="AU78" i="2"/>
  <c r="AX78" i="2"/>
  <c r="BC77" i="2"/>
  <c r="AU76" i="2"/>
  <c r="AX76" i="2"/>
  <c r="BC75" i="2"/>
  <c r="AU74" i="2"/>
  <c r="AX74" i="2"/>
  <c r="BC73" i="2"/>
  <c r="AU72" i="2"/>
  <c r="AX72" i="2"/>
  <c r="BC71" i="2"/>
  <c r="AU70" i="2"/>
  <c r="AX70" i="2"/>
  <c r="BC69" i="2"/>
  <c r="AU68" i="2"/>
  <c r="AX68" i="2"/>
  <c r="BC67" i="2"/>
  <c r="AU66" i="2"/>
  <c r="AX66" i="2"/>
  <c r="BC65" i="2"/>
  <c r="AU64" i="2"/>
  <c r="AX64" i="2"/>
  <c r="BC63" i="2"/>
  <c r="AU62" i="2"/>
  <c r="AX62" i="2"/>
  <c r="BC61" i="2"/>
  <c r="AU60" i="2"/>
  <c r="AX60" i="2"/>
  <c r="BC59" i="2"/>
  <c r="AU58" i="2"/>
  <c r="AX58" i="2"/>
  <c r="BC57" i="2"/>
  <c r="AD415" i="2"/>
  <c r="AU56" i="2"/>
  <c r="Z415" i="2"/>
  <c r="V415" i="2"/>
  <c r="R415" i="2"/>
  <c r="AX56" i="2"/>
  <c r="N415" i="2"/>
  <c r="BC55" i="2"/>
  <c r="AU54" i="2"/>
  <c r="AX54" i="2"/>
  <c r="BC53" i="2"/>
  <c r="AU52" i="2"/>
  <c r="AX52" i="2"/>
  <c r="BC51" i="2"/>
  <c r="AU50" i="2"/>
  <c r="AX50" i="2"/>
  <c r="BC49" i="2"/>
  <c r="AU48" i="2"/>
  <c r="AX48" i="2"/>
  <c r="BC47" i="2"/>
  <c r="AU46" i="2"/>
  <c r="AX46" i="2"/>
  <c r="BC45" i="2"/>
  <c r="AU44" i="2"/>
  <c r="AX44" i="2"/>
  <c r="BC43" i="2"/>
  <c r="AU42" i="2"/>
  <c r="AX42" i="2"/>
  <c r="BC41" i="2"/>
  <c r="AU40" i="2"/>
  <c r="AX40" i="2"/>
  <c r="BC39" i="2"/>
  <c r="AU38" i="2"/>
  <c r="AX38" i="2"/>
  <c r="BC37" i="2"/>
  <c r="AU36" i="2"/>
  <c r="AX36" i="2"/>
  <c r="BC35" i="2"/>
  <c r="AU34" i="2"/>
  <c r="AX34" i="2"/>
  <c r="BC33" i="2"/>
  <c r="AU32" i="2"/>
  <c r="AX32" i="2"/>
  <c r="BC31" i="2"/>
  <c r="AU30" i="2"/>
  <c r="AX30" i="2"/>
  <c r="BC29" i="2"/>
  <c r="AU28" i="2"/>
  <c r="AX28" i="2"/>
  <c r="BC27" i="2"/>
  <c r="AU26" i="2"/>
  <c r="AX26" i="2"/>
  <c r="BC25" i="2"/>
  <c r="AU24" i="2"/>
  <c r="AX24" i="2"/>
  <c r="BC23" i="2"/>
  <c r="AU22" i="2"/>
  <c r="AX22" i="2"/>
  <c r="BC21" i="2"/>
  <c r="AU20" i="2"/>
  <c r="AX20" i="2"/>
  <c r="BC19" i="2"/>
  <c r="AU18" i="2"/>
  <c r="AX18" i="2"/>
  <c r="BC17" i="2"/>
  <c r="AU16" i="2"/>
  <c r="AX16" i="2"/>
  <c r="BC15" i="2"/>
  <c r="AU14" i="2"/>
  <c r="AX14" i="2"/>
  <c r="BC13" i="2"/>
  <c r="AU12" i="2"/>
  <c r="AX12" i="2"/>
  <c r="AJ408" i="2"/>
  <c r="AJ404" i="2"/>
  <c r="AJ400" i="2"/>
  <c r="AJ396" i="2"/>
  <c r="AJ392" i="2"/>
  <c r="AJ388" i="2"/>
  <c r="AJ384" i="2"/>
  <c r="AJ380" i="2"/>
  <c r="AJ376" i="2"/>
  <c r="AJ372" i="2"/>
  <c r="AJ368" i="2"/>
  <c r="AJ364" i="2"/>
  <c r="AJ360" i="2"/>
  <c r="AJ356" i="2"/>
  <c r="AJ352" i="2"/>
  <c r="AJ348" i="2"/>
  <c r="AJ344" i="2"/>
  <c r="AJ340" i="2"/>
  <c r="AJ336" i="2"/>
  <c r="AJ332" i="2"/>
  <c r="AJ328" i="2"/>
  <c r="AJ324" i="2"/>
  <c r="AJ320" i="2"/>
  <c r="AJ316" i="2"/>
  <c r="AJ312" i="2"/>
  <c r="AJ308" i="2"/>
  <c r="AJ304" i="2"/>
  <c r="AJ300" i="2"/>
  <c r="AJ296" i="2"/>
  <c r="AJ292" i="2"/>
  <c r="AJ288" i="2"/>
  <c r="AJ284" i="2"/>
  <c r="AJ280" i="2"/>
  <c r="AJ276" i="2"/>
  <c r="AJ272" i="2"/>
  <c r="AJ268" i="2"/>
  <c r="AJ264" i="2"/>
  <c r="AJ260" i="2"/>
  <c r="AJ256" i="2"/>
  <c r="AJ252" i="2"/>
  <c r="AJ248" i="2"/>
  <c r="AJ244" i="2"/>
  <c r="AJ240" i="2"/>
  <c r="AJ236" i="2"/>
  <c r="AJ232" i="2"/>
  <c r="AJ228" i="2"/>
  <c r="AJ224" i="2"/>
  <c r="AJ220" i="2"/>
  <c r="AJ216" i="2"/>
  <c r="AJ212" i="2"/>
  <c r="AJ208" i="2"/>
  <c r="AJ204" i="2"/>
  <c r="AJ200" i="2"/>
  <c r="AJ196" i="2"/>
  <c r="AJ192" i="2"/>
  <c r="AJ188" i="2"/>
  <c r="AJ184" i="2"/>
  <c r="AJ180" i="2"/>
  <c r="AJ176" i="2"/>
  <c r="AJ172" i="2"/>
  <c r="AJ168" i="2"/>
  <c r="AJ164" i="2"/>
  <c r="AJ160" i="2"/>
  <c r="AJ156" i="2"/>
  <c r="AJ152" i="2"/>
  <c r="AJ148" i="2"/>
  <c r="AJ144" i="2"/>
  <c r="AJ140" i="2"/>
  <c r="AJ136" i="2"/>
  <c r="AJ132" i="2"/>
  <c r="AJ128" i="2"/>
  <c r="AJ124" i="2"/>
  <c r="AJ120" i="2"/>
  <c r="AJ116" i="2"/>
  <c r="AJ112" i="2"/>
  <c r="AJ108" i="2"/>
  <c r="AJ104" i="2"/>
  <c r="AJ100" i="2"/>
  <c r="AJ96" i="2"/>
  <c r="AJ92" i="2"/>
  <c r="AJ88" i="2"/>
  <c r="AJ84" i="2"/>
  <c r="AJ80" i="2"/>
  <c r="AJ76" i="2"/>
  <c r="AJ72" i="2"/>
  <c r="AJ68" i="2"/>
  <c r="AJ64" i="2"/>
  <c r="AJ60" i="2"/>
  <c r="AJ52" i="2"/>
  <c r="AJ48" i="2"/>
  <c r="AJ44" i="2"/>
  <c r="AJ40" i="2"/>
  <c r="AJ36" i="2"/>
  <c r="AJ32" i="2"/>
  <c r="AJ28" i="2"/>
  <c r="AJ24" i="2"/>
  <c r="AJ20" i="2"/>
  <c r="AJ16" i="2"/>
  <c r="AJ12" i="2"/>
  <c r="AJ8" i="2"/>
  <c r="AJ4" i="2"/>
  <c r="AW292" i="2"/>
  <c r="AW290" i="2"/>
  <c r="AW288" i="2"/>
  <c r="AW286" i="2"/>
  <c r="AW284" i="2"/>
  <c r="AW282" i="2"/>
  <c r="AW280" i="2"/>
  <c r="AW278" i="2"/>
  <c r="AW276" i="2"/>
  <c r="AW274" i="2"/>
  <c r="AW272" i="2"/>
  <c r="AW270" i="2"/>
  <c r="AW268" i="2"/>
  <c r="AW266" i="2"/>
  <c r="AW264" i="2"/>
  <c r="AW262" i="2"/>
  <c r="AW260" i="2"/>
  <c r="AW258" i="2"/>
  <c r="AW256" i="2"/>
  <c r="AW254" i="2"/>
  <c r="AW252" i="2"/>
  <c r="AW250" i="2"/>
  <c r="AW248" i="2"/>
  <c r="AW246" i="2"/>
  <c r="AW244" i="2"/>
  <c r="AW242" i="2"/>
  <c r="AW240" i="2"/>
  <c r="AW238" i="2"/>
  <c r="AW236" i="2"/>
  <c r="AW234" i="2"/>
  <c r="AW232" i="2"/>
  <c r="AW230" i="2"/>
  <c r="AW228" i="2"/>
  <c r="AW226" i="2"/>
  <c r="AW224" i="2"/>
  <c r="AW222" i="2"/>
  <c r="AW220" i="2"/>
  <c r="AW218" i="2"/>
  <c r="AW216" i="2"/>
  <c r="AW214" i="2"/>
  <c r="AW212" i="2"/>
  <c r="AW210" i="2"/>
  <c r="AW208" i="2"/>
  <c r="AW206" i="2"/>
  <c r="AW204" i="2"/>
  <c r="AW202" i="2"/>
  <c r="AW200" i="2"/>
  <c r="AW198" i="2"/>
  <c r="AW196" i="2"/>
  <c r="AW194" i="2"/>
  <c r="AW192" i="2"/>
  <c r="AW190" i="2"/>
  <c r="AW188" i="2"/>
  <c r="AW186" i="2"/>
  <c r="AW184" i="2"/>
  <c r="AW182" i="2"/>
  <c r="AW180" i="2"/>
  <c r="AW178" i="2"/>
  <c r="AW176" i="2"/>
  <c r="AW174" i="2"/>
  <c r="AW172" i="2"/>
  <c r="AW170" i="2"/>
  <c r="AW168" i="2"/>
  <c r="AW166" i="2"/>
  <c r="AW164" i="2"/>
  <c r="AW162" i="2"/>
  <c r="AW160" i="2"/>
  <c r="AW158" i="2"/>
  <c r="AW156" i="2"/>
  <c r="AW154" i="2"/>
  <c r="AW152" i="2"/>
  <c r="AW150" i="2"/>
  <c r="AW148" i="2"/>
  <c r="AW146" i="2"/>
  <c r="AW144" i="2"/>
  <c r="AW142" i="2"/>
  <c r="AW140" i="2"/>
  <c r="AW138" i="2"/>
  <c r="AW136" i="2"/>
  <c r="AW134" i="2"/>
  <c r="AW132" i="2"/>
  <c r="AW130" i="2"/>
  <c r="AW128" i="2"/>
  <c r="AW126" i="2"/>
  <c r="AW124" i="2"/>
  <c r="AW122" i="2"/>
  <c r="AW120" i="2"/>
  <c r="AW118" i="2"/>
  <c r="AW116" i="2"/>
  <c r="AW114" i="2"/>
  <c r="AW112" i="2"/>
  <c r="AW110" i="2"/>
  <c r="AW108" i="2"/>
  <c r="AW106" i="2"/>
  <c r="AW104" i="2"/>
  <c r="AW102" i="2"/>
  <c r="AW100" i="2"/>
  <c r="AW98" i="2"/>
  <c r="AW96" i="2"/>
  <c r="AW94" i="2"/>
  <c r="AW92" i="2"/>
  <c r="AW90" i="2"/>
  <c r="AW88" i="2"/>
  <c r="AW86" i="2"/>
  <c r="AW84" i="2"/>
  <c r="AW82" i="2"/>
  <c r="AW80" i="2"/>
  <c r="AW78" i="2"/>
  <c r="AW76" i="2"/>
  <c r="AW74" i="2"/>
  <c r="AW72" i="2"/>
  <c r="AW70" i="2"/>
  <c r="AW68" i="2"/>
  <c r="AW66" i="2"/>
  <c r="AW64" i="2"/>
  <c r="AW62" i="2"/>
  <c r="AW60" i="2"/>
  <c r="AW58" i="2"/>
  <c r="AC415" i="2"/>
  <c r="Y415" i="2"/>
  <c r="U415" i="2"/>
  <c r="Q415" i="2"/>
  <c r="M415" i="2"/>
  <c r="AW56" i="2"/>
  <c r="AW54" i="2"/>
  <c r="AW52" i="2"/>
  <c r="AW50" i="2"/>
  <c r="AW48" i="2"/>
  <c r="AW46" i="2"/>
  <c r="AW44" i="2"/>
  <c r="AW42" i="2"/>
  <c r="AW40" i="2"/>
  <c r="AW38" i="2"/>
  <c r="AW36" i="2"/>
  <c r="AW34" i="2"/>
  <c r="AW32" i="2"/>
  <c r="AW30" i="2"/>
  <c r="AW28" i="2"/>
  <c r="AW26" i="2"/>
  <c r="AW24" i="2"/>
  <c r="AW22" i="2"/>
  <c r="AW20" i="2"/>
  <c r="AW18" i="2"/>
  <c r="AW16" i="2"/>
  <c r="AW14" i="2"/>
  <c r="AW12" i="2"/>
  <c r="AJ407" i="2"/>
  <c r="AJ403" i="2"/>
  <c r="AJ399" i="2"/>
  <c r="AJ395" i="2"/>
  <c r="AJ391" i="2"/>
  <c r="AJ387" i="2"/>
  <c r="AJ383" i="2"/>
  <c r="AJ379" i="2"/>
  <c r="AJ375" i="2"/>
  <c r="AJ371" i="2"/>
  <c r="AJ367" i="2"/>
  <c r="AJ363" i="2"/>
  <c r="AJ359" i="2"/>
  <c r="AJ355" i="2"/>
  <c r="AJ351" i="2"/>
  <c r="AJ347" i="2"/>
  <c r="AJ343" i="2"/>
  <c r="AJ339" i="2"/>
  <c r="AJ335" i="2"/>
  <c r="AJ331" i="2"/>
  <c r="AJ327" i="2"/>
  <c r="AJ323" i="2"/>
  <c r="AJ319" i="2"/>
  <c r="AJ315" i="2"/>
  <c r="AJ311" i="2"/>
  <c r="AJ307" i="2"/>
  <c r="AJ303" i="2"/>
  <c r="AJ299" i="2"/>
  <c r="AJ295" i="2"/>
  <c r="AJ291" i="2"/>
  <c r="AJ287" i="2"/>
  <c r="AJ283" i="2"/>
  <c r="AJ279" i="2"/>
  <c r="AJ275" i="2"/>
  <c r="AJ271" i="2"/>
  <c r="AJ267" i="2"/>
  <c r="AJ263" i="2"/>
  <c r="AJ259" i="2"/>
  <c r="AJ255" i="2"/>
  <c r="AJ251" i="2"/>
  <c r="AJ247" i="2"/>
  <c r="AJ243" i="2"/>
  <c r="AJ239" i="2"/>
  <c r="AJ235" i="2"/>
  <c r="AJ231" i="2"/>
  <c r="AJ227" i="2"/>
  <c r="AJ223" i="2"/>
  <c r="AJ219" i="2"/>
  <c r="AJ215" i="2"/>
  <c r="AJ211" i="2"/>
  <c r="AJ207" i="2"/>
  <c r="AJ203" i="2"/>
  <c r="AJ199" i="2"/>
  <c r="AJ195" i="2"/>
  <c r="AJ191" i="2"/>
  <c r="AJ187" i="2"/>
  <c r="AJ183" i="2"/>
  <c r="AJ179" i="2"/>
  <c r="AJ175" i="2"/>
  <c r="AJ171" i="2"/>
  <c r="AJ167" i="2"/>
  <c r="AJ163" i="2"/>
  <c r="AJ159" i="2"/>
  <c r="AJ155" i="2"/>
  <c r="AJ151" i="2"/>
  <c r="AJ147" i="2"/>
  <c r="AJ143" i="2"/>
  <c r="AJ139" i="2"/>
  <c r="AJ135" i="2"/>
  <c r="AJ131" i="2"/>
  <c r="AJ127" i="2"/>
  <c r="AJ123" i="2"/>
  <c r="AJ119" i="2"/>
  <c r="AJ115" i="2"/>
  <c r="AJ111" i="2"/>
  <c r="AJ107" i="2"/>
  <c r="AJ103" i="2"/>
  <c r="AJ99" i="2"/>
  <c r="AJ95" i="2"/>
  <c r="AJ91" i="2"/>
  <c r="AJ87" i="2"/>
  <c r="AJ83" i="2"/>
  <c r="AJ79" i="2"/>
  <c r="AJ75" i="2"/>
  <c r="AJ71" i="2"/>
  <c r="AJ67" i="2"/>
  <c r="AJ63" i="2"/>
  <c r="AJ59" i="2"/>
  <c r="AJ55" i="2"/>
  <c r="AJ51" i="2"/>
  <c r="AJ47" i="2"/>
  <c r="AJ43" i="2"/>
  <c r="AJ39" i="2"/>
  <c r="AJ35" i="2"/>
  <c r="AJ31" i="2"/>
  <c r="AJ27" i="2"/>
  <c r="AJ23" i="2"/>
  <c r="AJ19" i="2"/>
  <c r="AJ15" i="2"/>
  <c r="AJ11" i="2"/>
  <c r="AJ7" i="2"/>
  <c r="AG412" i="2"/>
  <c r="AG417" i="2"/>
  <c r="AG413" i="2"/>
  <c r="AJ2" i="2"/>
  <c r="J3" i="11" s="1"/>
  <c r="AG415" i="2"/>
  <c r="AJ56" i="2"/>
  <c r="J57" i="11" s="1"/>
  <c r="AM414" i="2"/>
  <c r="AG414" i="2"/>
  <c r="AJ3" i="2"/>
  <c r="J4" i="11" s="1"/>
  <c r="AM412" i="2"/>
  <c r="AM413" i="2"/>
  <c r="AM417" i="2"/>
  <c r="AM415" i="2"/>
  <c r="AL4" i="19" l="1"/>
  <c r="Q8" i="19" s="1"/>
  <c r="G27" i="21"/>
  <c r="AK4" i="19"/>
  <c r="M8" i="19" s="1"/>
  <c r="C27" i="12"/>
  <c r="B27" i="12"/>
  <c r="AQ4" i="19"/>
  <c r="J18" i="23"/>
  <c r="E16" i="18"/>
  <c r="J26" i="23"/>
  <c r="E24" i="18"/>
  <c r="J34" i="23"/>
  <c r="E32" i="18"/>
  <c r="J42" i="23"/>
  <c r="E40" i="18"/>
  <c r="J50" i="23"/>
  <c r="E48" i="18"/>
  <c r="J58" i="23"/>
  <c r="E56" i="18"/>
  <c r="J60" i="23"/>
  <c r="E58" i="18"/>
  <c r="J68" i="23"/>
  <c r="E66" i="18"/>
  <c r="J76" i="23"/>
  <c r="E74" i="18"/>
  <c r="J84" i="23"/>
  <c r="E82" i="18"/>
  <c r="J92" i="23"/>
  <c r="E90" i="18"/>
  <c r="J100" i="23"/>
  <c r="E98" i="18"/>
  <c r="J108" i="23"/>
  <c r="E106" i="18"/>
  <c r="J116" i="23"/>
  <c r="E114" i="18"/>
  <c r="J124" i="23"/>
  <c r="E122" i="18"/>
  <c r="J132" i="23"/>
  <c r="E130" i="18"/>
  <c r="J140" i="23"/>
  <c r="E138" i="18"/>
  <c r="J148" i="23"/>
  <c r="E146" i="18"/>
  <c r="J156" i="23"/>
  <c r="E154" i="18"/>
  <c r="J164" i="23"/>
  <c r="E162" i="18"/>
  <c r="J172" i="23"/>
  <c r="E170" i="18"/>
  <c r="J180" i="23"/>
  <c r="E178" i="18"/>
  <c r="J188" i="23"/>
  <c r="E186" i="18"/>
  <c r="J196" i="23"/>
  <c r="E194" i="18"/>
  <c r="J204" i="23"/>
  <c r="E202" i="18"/>
  <c r="J212" i="23"/>
  <c r="E210" i="18"/>
  <c r="J220" i="23"/>
  <c r="E218" i="18"/>
  <c r="J228" i="23"/>
  <c r="E226" i="18"/>
  <c r="J236" i="23"/>
  <c r="E234" i="18"/>
  <c r="J244" i="23"/>
  <c r="E242" i="18"/>
  <c r="J252" i="23"/>
  <c r="E250" i="18"/>
  <c r="J260" i="23"/>
  <c r="E258" i="18"/>
  <c r="J268" i="23"/>
  <c r="E266" i="18"/>
  <c r="J276" i="23"/>
  <c r="E274" i="18"/>
  <c r="J284" i="23"/>
  <c r="E282" i="18"/>
  <c r="J292" i="23"/>
  <c r="E290" i="18"/>
  <c r="J300" i="23"/>
  <c r="E298" i="18"/>
  <c r="J308" i="23"/>
  <c r="E306" i="18"/>
  <c r="J316" i="23"/>
  <c r="E314" i="18"/>
  <c r="J324" i="23"/>
  <c r="E322" i="18"/>
  <c r="J334" i="23"/>
  <c r="E332" i="18"/>
  <c r="J342" i="23"/>
  <c r="E340" i="18"/>
  <c r="J350" i="23"/>
  <c r="E348" i="18"/>
  <c r="J358" i="23"/>
  <c r="E356" i="18"/>
  <c r="J366" i="23"/>
  <c r="E364" i="18"/>
  <c r="J372" i="23"/>
  <c r="E370" i="18"/>
  <c r="J380" i="23"/>
  <c r="E378" i="18"/>
  <c r="J388" i="23"/>
  <c r="E386" i="18"/>
  <c r="J396" i="23"/>
  <c r="E394" i="18"/>
  <c r="J404" i="23"/>
  <c r="E402" i="18"/>
  <c r="J7" i="23"/>
  <c r="E5" i="18"/>
  <c r="J4" i="23"/>
  <c r="E2" i="18"/>
  <c r="J17" i="23"/>
  <c r="E15" i="18"/>
  <c r="J21" i="23"/>
  <c r="E19" i="18"/>
  <c r="J25" i="23"/>
  <c r="E23" i="18"/>
  <c r="J29" i="23"/>
  <c r="E27" i="18"/>
  <c r="J33" i="23"/>
  <c r="E31" i="18"/>
  <c r="J37" i="23"/>
  <c r="E35" i="18"/>
  <c r="J41" i="23"/>
  <c r="E39" i="18"/>
  <c r="J45" i="23"/>
  <c r="E43" i="18"/>
  <c r="J49" i="23"/>
  <c r="E47" i="18"/>
  <c r="J53" i="23"/>
  <c r="E51" i="18"/>
  <c r="J57" i="23"/>
  <c r="E55" i="18"/>
  <c r="J61" i="23"/>
  <c r="E59" i="18"/>
  <c r="J65" i="23"/>
  <c r="E63" i="18"/>
  <c r="J69" i="23"/>
  <c r="E67" i="18"/>
  <c r="J73" i="23"/>
  <c r="E71" i="18"/>
  <c r="J77" i="23"/>
  <c r="E75" i="18"/>
  <c r="G28" i="21"/>
  <c r="J81" i="23"/>
  <c r="E79" i="18"/>
  <c r="J85" i="23"/>
  <c r="E83" i="18"/>
  <c r="J89" i="23"/>
  <c r="E87" i="18"/>
  <c r="J93" i="23"/>
  <c r="E91" i="18"/>
  <c r="J97" i="23"/>
  <c r="E95" i="18"/>
  <c r="J157" i="23"/>
  <c r="E155" i="18"/>
  <c r="J165" i="23"/>
  <c r="E163" i="18"/>
  <c r="J173" i="23"/>
  <c r="E171" i="18"/>
  <c r="J181" i="23"/>
  <c r="E179" i="18"/>
  <c r="J189" i="23"/>
  <c r="E187" i="18"/>
  <c r="J197" i="23"/>
  <c r="E195" i="18"/>
  <c r="J205" i="23"/>
  <c r="E203" i="18"/>
  <c r="J213" i="23"/>
  <c r="E211" i="18"/>
  <c r="J221" i="23"/>
  <c r="E219" i="18"/>
  <c r="J229" i="23"/>
  <c r="E227" i="18"/>
  <c r="J237" i="23"/>
  <c r="E235" i="18"/>
  <c r="J245" i="23"/>
  <c r="E243" i="18"/>
  <c r="J253" i="23"/>
  <c r="E251" i="18"/>
  <c r="J261" i="23"/>
  <c r="E259" i="18"/>
  <c r="J269" i="23"/>
  <c r="E267" i="18"/>
  <c r="J277" i="23"/>
  <c r="E275" i="18"/>
  <c r="J285" i="23"/>
  <c r="E283" i="18"/>
  <c r="J289" i="23"/>
  <c r="E287" i="18"/>
  <c r="J293" i="23"/>
  <c r="E291" i="18"/>
  <c r="J297" i="23"/>
  <c r="E295" i="18"/>
  <c r="J301" i="23"/>
  <c r="E299" i="18"/>
  <c r="J363" i="23"/>
  <c r="E361" i="18"/>
  <c r="J397" i="23"/>
  <c r="E395" i="18"/>
  <c r="J8" i="23"/>
  <c r="E6" i="18"/>
  <c r="J367" i="23"/>
  <c r="E365" i="18"/>
  <c r="J381" i="23"/>
  <c r="E379" i="18"/>
  <c r="J403" i="23"/>
  <c r="E401" i="18"/>
  <c r="J307" i="23"/>
  <c r="E305" i="18"/>
  <c r="J311" i="23"/>
  <c r="E309" i="18"/>
  <c r="J315" i="23"/>
  <c r="E313" i="18"/>
  <c r="J319" i="23"/>
  <c r="E317" i="18"/>
  <c r="J323" i="23"/>
  <c r="E321" i="18"/>
  <c r="J327" i="23"/>
  <c r="E325" i="18"/>
  <c r="J331" i="23"/>
  <c r="E329" i="18"/>
  <c r="J335" i="23"/>
  <c r="E333" i="18"/>
  <c r="J339" i="23"/>
  <c r="E337" i="18"/>
  <c r="J343" i="23"/>
  <c r="E341" i="18"/>
  <c r="J347" i="23"/>
  <c r="E345" i="18"/>
  <c r="J351" i="23"/>
  <c r="E349" i="18"/>
  <c r="J355" i="23"/>
  <c r="E353" i="18"/>
  <c r="J359" i="23"/>
  <c r="E357" i="18"/>
  <c r="J407" i="23"/>
  <c r="E405" i="18"/>
  <c r="J99" i="23"/>
  <c r="E97" i="18"/>
  <c r="J107" i="23"/>
  <c r="E105" i="18"/>
  <c r="J115" i="23"/>
  <c r="E113" i="18"/>
  <c r="J123" i="23"/>
  <c r="E121" i="18"/>
  <c r="J131" i="23"/>
  <c r="E129" i="18"/>
  <c r="J139" i="23"/>
  <c r="E137" i="18"/>
  <c r="J147" i="23"/>
  <c r="E145" i="18"/>
  <c r="J16" i="23"/>
  <c r="E14" i="18"/>
  <c r="J24" i="23"/>
  <c r="E22" i="18"/>
  <c r="J32" i="23"/>
  <c r="E30" i="18"/>
  <c r="J40" i="23"/>
  <c r="E38" i="18"/>
  <c r="J48" i="23"/>
  <c r="E46" i="18"/>
  <c r="J56" i="23"/>
  <c r="E54" i="18"/>
  <c r="J66" i="23"/>
  <c r="E64" i="18"/>
  <c r="J74" i="23"/>
  <c r="E72" i="18"/>
  <c r="J82" i="23"/>
  <c r="E80" i="18"/>
  <c r="J90" i="23"/>
  <c r="E88" i="18"/>
  <c r="J98" i="23"/>
  <c r="E96" i="18"/>
  <c r="J106" i="23"/>
  <c r="E104" i="18"/>
  <c r="J114" i="23"/>
  <c r="E112" i="18"/>
  <c r="J122" i="23"/>
  <c r="E120" i="18"/>
  <c r="J130" i="23"/>
  <c r="E128" i="18"/>
  <c r="J138" i="23"/>
  <c r="E136" i="18"/>
  <c r="J146" i="23"/>
  <c r="E144" i="18"/>
  <c r="J154" i="23"/>
  <c r="E152" i="18"/>
  <c r="J162" i="23"/>
  <c r="E160" i="18"/>
  <c r="J170" i="23"/>
  <c r="E168" i="18"/>
  <c r="J178" i="23"/>
  <c r="E176" i="18"/>
  <c r="J186" i="23"/>
  <c r="E184" i="18"/>
  <c r="J194" i="23"/>
  <c r="E192" i="18"/>
  <c r="J202" i="23"/>
  <c r="E200" i="18"/>
  <c r="J210" i="23"/>
  <c r="E208" i="18"/>
  <c r="J218" i="23"/>
  <c r="E216" i="18"/>
  <c r="J226" i="23"/>
  <c r="E224" i="18"/>
  <c r="J234" i="23"/>
  <c r="E232" i="18"/>
  <c r="J242" i="23"/>
  <c r="E240" i="18"/>
  <c r="J250" i="23"/>
  <c r="E248" i="18"/>
  <c r="J258" i="23"/>
  <c r="E256" i="18"/>
  <c r="J266" i="23"/>
  <c r="E264" i="18"/>
  <c r="J274" i="23"/>
  <c r="E272" i="18"/>
  <c r="J282" i="23"/>
  <c r="E280" i="18"/>
  <c r="J290" i="23"/>
  <c r="E288" i="18"/>
  <c r="J298" i="23"/>
  <c r="E296" i="18"/>
  <c r="J306" i="23"/>
  <c r="E304" i="18"/>
  <c r="J314" i="23"/>
  <c r="E312" i="18"/>
  <c r="J322" i="23"/>
  <c r="E320" i="18"/>
  <c r="J330" i="23"/>
  <c r="E328" i="18"/>
  <c r="J332" i="23"/>
  <c r="E330" i="18"/>
  <c r="J340" i="23"/>
  <c r="E338" i="18"/>
  <c r="J348" i="23"/>
  <c r="E346" i="18"/>
  <c r="J356" i="23"/>
  <c r="E354" i="18"/>
  <c r="J364" i="23"/>
  <c r="E362" i="18"/>
  <c r="J378" i="23"/>
  <c r="E376" i="18"/>
  <c r="J386" i="23"/>
  <c r="E384" i="18"/>
  <c r="J394" i="23"/>
  <c r="E392" i="18"/>
  <c r="J402" i="23"/>
  <c r="E400" i="18"/>
  <c r="J410" i="23"/>
  <c r="E408" i="18"/>
  <c r="J13" i="23"/>
  <c r="E11" i="18"/>
  <c r="J159" i="23"/>
  <c r="E157" i="18"/>
  <c r="J167" i="23"/>
  <c r="E165" i="18"/>
  <c r="J175" i="23"/>
  <c r="E173" i="18"/>
  <c r="J183" i="23"/>
  <c r="E181" i="18"/>
  <c r="J191" i="23"/>
  <c r="E189" i="18"/>
  <c r="J199" i="23"/>
  <c r="E197" i="18"/>
  <c r="J207" i="23"/>
  <c r="E205" i="18"/>
  <c r="J215" i="23"/>
  <c r="E213" i="18"/>
  <c r="J223" i="23"/>
  <c r="E221" i="18"/>
  <c r="J231" i="23"/>
  <c r="E229" i="18"/>
  <c r="J239" i="23"/>
  <c r="E237" i="18"/>
  <c r="J247" i="23"/>
  <c r="E245" i="18"/>
  <c r="J255" i="23"/>
  <c r="E253" i="18"/>
  <c r="J263" i="23"/>
  <c r="E261" i="18"/>
  <c r="J271" i="23"/>
  <c r="E269" i="18"/>
  <c r="J279" i="23"/>
  <c r="E277" i="18"/>
  <c r="J365" i="23"/>
  <c r="E363" i="18"/>
  <c r="J391" i="23"/>
  <c r="E389" i="18"/>
  <c r="J399" i="23"/>
  <c r="E397" i="18"/>
  <c r="J409" i="23"/>
  <c r="E407" i="18"/>
  <c r="J10" i="23"/>
  <c r="E8" i="18"/>
  <c r="J393" i="23"/>
  <c r="E391" i="18"/>
  <c r="J371" i="23"/>
  <c r="E369" i="18"/>
  <c r="J379" i="23"/>
  <c r="E377" i="18"/>
  <c r="J101" i="23"/>
  <c r="E99" i="18"/>
  <c r="J109" i="23"/>
  <c r="E107" i="18"/>
  <c r="J117" i="23"/>
  <c r="E115" i="18"/>
  <c r="J125" i="23"/>
  <c r="E123" i="18"/>
  <c r="J133" i="23"/>
  <c r="E131" i="18"/>
  <c r="J141" i="23"/>
  <c r="E139" i="18"/>
  <c r="J149" i="23"/>
  <c r="E147" i="18"/>
  <c r="J14" i="23"/>
  <c r="E12" i="18"/>
  <c r="J22" i="23"/>
  <c r="E20" i="18"/>
  <c r="J30" i="23"/>
  <c r="E28" i="18"/>
  <c r="J38" i="23"/>
  <c r="E36" i="18"/>
  <c r="J46" i="23"/>
  <c r="E44" i="18"/>
  <c r="J54" i="23"/>
  <c r="E52" i="18"/>
  <c r="J64" i="23"/>
  <c r="E62" i="18"/>
  <c r="J72" i="23"/>
  <c r="E70" i="18"/>
  <c r="J80" i="23"/>
  <c r="E78" i="18"/>
  <c r="J88" i="23"/>
  <c r="E86" i="18"/>
  <c r="J96" i="23"/>
  <c r="E94" i="18"/>
  <c r="J104" i="23"/>
  <c r="E102" i="18"/>
  <c r="J112" i="23"/>
  <c r="E110" i="18"/>
  <c r="J120" i="23"/>
  <c r="E118" i="18"/>
  <c r="J128" i="23"/>
  <c r="E126" i="18"/>
  <c r="J136" i="23"/>
  <c r="E134" i="18"/>
  <c r="J144" i="23"/>
  <c r="E142" i="18"/>
  <c r="J152" i="23"/>
  <c r="E150" i="18"/>
  <c r="J160" i="23"/>
  <c r="E158" i="18"/>
  <c r="J168" i="23"/>
  <c r="E166" i="18"/>
  <c r="J176" i="23"/>
  <c r="E174" i="18"/>
  <c r="J184" i="23"/>
  <c r="E182" i="18"/>
  <c r="J192" i="23"/>
  <c r="E190" i="18"/>
  <c r="J200" i="23"/>
  <c r="E198" i="18"/>
  <c r="J208" i="23"/>
  <c r="E206" i="18"/>
  <c r="J216" i="23"/>
  <c r="E214" i="18"/>
  <c r="J224" i="23"/>
  <c r="E222" i="18"/>
  <c r="J232" i="23"/>
  <c r="E230" i="18"/>
  <c r="J240" i="23"/>
  <c r="E238" i="18"/>
  <c r="J248" i="23"/>
  <c r="E246" i="18"/>
  <c r="J256" i="23"/>
  <c r="E254" i="18"/>
  <c r="J264" i="23"/>
  <c r="E262" i="18"/>
  <c r="J272" i="23"/>
  <c r="E270" i="18"/>
  <c r="J280" i="23"/>
  <c r="E278" i="18"/>
  <c r="J288" i="23"/>
  <c r="E286" i="18"/>
  <c r="J296" i="23"/>
  <c r="E294" i="18"/>
  <c r="J304" i="23"/>
  <c r="E302" i="18"/>
  <c r="J312" i="23"/>
  <c r="E310" i="18"/>
  <c r="J320" i="23"/>
  <c r="E318" i="18"/>
  <c r="J328" i="23"/>
  <c r="E326" i="18"/>
  <c r="J338" i="23"/>
  <c r="E336" i="18"/>
  <c r="J346" i="23"/>
  <c r="E344" i="18"/>
  <c r="J354" i="23"/>
  <c r="E352" i="18"/>
  <c r="J362" i="23"/>
  <c r="E360" i="18"/>
  <c r="J370" i="23"/>
  <c r="E368" i="18"/>
  <c r="J376" i="23"/>
  <c r="E374" i="18"/>
  <c r="J384" i="23"/>
  <c r="E382" i="18"/>
  <c r="J392" i="23"/>
  <c r="E390" i="18"/>
  <c r="J400" i="23"/>
  <c r="E398" i="18"/>
  <c r="J408" i="23"/>
  <c r="E406" i="18"/>
  <c r="J11" i="23"/>
  <c r="E9" i="18"/>
  <c r="J15" i="23"/>
  <c r="E13" i="18"/>
  <c r="J19" i="23"/>
  <c r="E17" i="18"/>
  <c r="J23" i="23"/>
  <c r="E21" i="18"/>
  <c r="J27" i="23"/>
  <c r="E25" i="18"/>
  <c r="J31" i="23"/>
  <c r="E29" i="18"/>
  <c r="J35" i="23"/>
  <c r="E33" i="18"/>
  <c r="J39" i="23"/>
  <c r="E37" i="18"/>
  <c r="J43" i="23"/>
  <c r="E41" i="18"/>
  <c r="J47" i="23"/>
  <c r="E45" i="18"/>
  <c r="J51" i="23"/>
  <c r="E49" i="18"/>
  <c r="J55" i="23"/>
  <c r="E53" i="18"/>
  <c r="J59" i="23"/>
  <c r="E57" i="18"/>
  <c r="J63" i="23"/>
  <c r="E61" i="18"/>
  <c r="J67" i="23"/>
  <c r="E65" i="18"/>
  <c r="J71" i="23"/>
  <c r="E69" i="18"/>
  <c r="J75" i="23"/>
  <c r="E73" i="18"/>
  <c r="J79" i="23"/>
  <c r="E77" i="18"/>
  <c r="J83" i="23"/>
  <c r="E81" i="18"/>
  <c r="J87" i="23"/>
  <c r="E85" i="18"/>
  <c r="J91" i="23"/>
  <c r="E89" i="18"/>
  <c r="J95" i="23"/>
  <c r="E93" i="18"/>
  <c r="J161" i="23"/>
  <c r="E159" i="18"/>
  <c r="J169" i="23"/>
  <c r="E167" i="18"/>
  <c r="J177" i="23"/>
  <c r="E175" i="18"/>
  <c r="J185" i="23"/>
  <c r="E183" i="18"/>
  <c r="J193" i="23"/>
  <c r="E191" i="18"/>
  <c r="J201" i="23"/>
  <c r="E199" i="18"/>
  <c r="J209" i="23"/>
  <c r="E207" i="18"/>
  <c r="J217" i="23"/>
  <c r="E215" i="18"/>
  <c r="J225" i="23"/>
  <c r="E223" i="18"/>
  <c r="J233" i="23"/>
  <c r="E231" i="18"/>
  <c r="J241" i="23"/>
  <c r="E239" i="18"/>
  <c r="J249" i="23"/>
  <c r="E247" i="18"/>
  <c r="J257" i="23"/>
  <c r="E255" i="18"/>
  <c r="J265" i="23"/>
  <c r="E263" i="18"/>
  <c r="J273" i="23"/>
  <c r="E271" i="18"/>
  <c r="J281" i="23"/>
  <c r="E279" i="18"/>
  <c r="J287" i="23"/>
  <c r="E285" i="18"/>
  <c r="J291" i="23"/>
  <c r="E289" i="18"/>
  <c r="J295" i="23"/>
  <c r="E293" i="18"/>
  <c r="J299" i="23"/>
  <c r="E297" i="18"/>
  <c r="J303" i="23"/>
  <c r="E301" i="18"/>
  <c r="J369" i="23"/>
  <c r="E367" i="18"/>
  <c r="J383" i="23"/>
  <c r="E381" i="18"/>
  <c r="J401" i="23"/>
  <c r="E399" i="18"/>
  <c r="J411" i="23"/>
  <c r="E409" i="18"/>
  <c r="J12" i="23"/>
  <c r="E10" i="18"/>
  <c r="J375" i="23"/>
  <c r="E373" i="18"/>
  <c r="J6" i="23"/>
  <c r="E4" i="18"/>
  <c r="J305" i="23"/>
  <c r="E303" i="18"/>
  <c r="J309" i="23"/>
  <c r="E307" i="18"/>
  <c r="J313" i="23"/>
  <c r="E311" i="18"/>
  <c r="J317" i="23"/>
  <c r="E315" i="18"/>
  <c r="J321" i="23"/>
  <c r="E319" i="18"/>
  <c r="J325" i="23"/>
  <c r="E323" i="18"/>
  <c r="J329" i="23"/>
  <c r="E327" i="18"/>
  <c r="J333" i="23"/>
  <c r="E331" i="18"/>
  <c r="J337" i="23"/>
  <c r="E335" i="18"/>
  <c r="J341" i="23"/>
  <c r="E339" i="18"/>
  <c r="J345" i="23"/>
  <c r="E343" i="18"/>
  <c r="J349" i="23"/>
  <c r="E347" i="18"/>
  <c r="J353" i="23"/>
  <c r="E351" i="18"/>
  <c r="J357" i="23"/>
  <c r="E355" i="18"/>
  <c r="J361" i="23"/>
  <c r="E359" i="18"/>
  <c r="J373" i="23"/>
  <c r="E371" i="18"/>
  <c r="J103" i="23"/>
  <c r="E101" i="18"/>
  <c r="J111" i="23"/>
  <c r="E109" i="18"/>
  <c r="J119" i="23"/>
  <c r="E117" i="18"/>
  <c r="J127" i="23"/>
  <c r="E125" i="18"/>
  <c r="J135" i="23"/>
  <c r="E133" i="18"/>
  <c r="J143" i="23"/>
  <c r="E141" i="18"/>
  <c r="J151" i="23"/>
  <c r="E149" i="18"/>
  <c r="J20" i="23"/>
  <c r="E18" i="18"/>
  <c r="J28" i="23"/>
  <c r="E26" i="18"/>
  <c r="J36" i="23"/>
  <c r="E34" i="18"/>
  <c r="J44" i="23"/>
  <c r="E42" i="18"/>
  <c r="J52" i="23"/>
  <c r="E50" i="18"/>
  <c r="J62" i="23"/>
  <c r="E60" i="18"/>
  <c r="J70" i="23"/>
  <c r="E68" i="18"/>
  <c r="J78" i="23"/>
  <c r="E76" i="18"/>
  <c r="J86" i="23"/>
  <c r="E84" i="18"/>
  <c r="J94" i="23"/>
  <c r="E92" i="18"/>
  <c r="J102" i="23"/>
  <c r="E100" i="18"/>
  <c r="J110" i="23"/>
  <c r="E108" i="18"/>
  <c r="J118" i="23"/>
  <c r="E116" i="18"/>
  <c r="J126" i="23"/>
  <c r="E124" i="18"/>
  <c r="J134" i="23"/>
  <c r="E132" i="18"/>
  <c r="J142" i="23"/>
  <c r="E140" i="18"/>
  <c r="J150" i="23"/>
  <c r="E148" i="18"/>
  <c r="J158" i="23"/>
  <c r="E156" i="18"/>
  <c r="J166" i="23"/>
  <c r="E164" i="18"/>
  <c r="J174" i="23"/>
  <c r="E172" i="18"/>
  <c r="J182" i="23"/>
  <c r="E180" i="18"/>
  <c r="J190" i="23"/>
  <c r="E188" i="18"/>
  <c r="J198" i="23"/>
  <c r="E196" i="18"/>
  <c r="J206" i="23"/>
  <c r="E204" i="18"/>
  <c r="J214" i="23"/>
  <c r="E212" i="18"/>
  <c r="J222" i="23"/>
  <c r="E220" i="18"/>
  <c r="J230" i="23"/>
  <c r="E228" i="18"/>
  <c r="J238" i="23"/>
  <c r="E236" i="18"/>
  <c r="J246" i="23"/>
  <c r="E244" i="18"/>
  <c r="J254" i="23"/>
  <c r="E252" i="18"/>
  <c r="J262" i="23"/>
  <c r="E260" i="18"/>
  <c r="J270" i="23"/>
  <c r="E268" i="18"/>
  <c r="J278" i="23"/>
  <c r="E276" i="18"/>
  <c r="J286" i="23"/>
  <c r="E284" i="18"/>
  <c r="J294" i="23"/>
  <c r="E292" i="18"/>
  <c r="J302" i="23"/>
  <c r="E300" i="18"/>
  <c r="J310" i="23"/>
  <c r="E308" i="18"/>
  <c r="J318" i="23"/>
  <c r="E316" i="18"/>
  <c r="J326" i="23"/>
  <c r="E324" i="18"/>
  <c r="J336" i="23"/>
  <c r="E334" i="18"/>
  <c r="J344" i="23"/>
  <c r="E342" i="18"/>
  <c r="J352" i="23"/>
  <c r="E350" i="18"/>
  <c r="J360" i="23"/>
  <c r="E358" i="18"/>
  <c r="J368" i="23"/>
  <c r="E366" i="18"/>
  <c r="J374" i="23"/>
  <c r="E372" i="18"/>
  <c r="J382" i="23"/>
  <c r="E380" i="18"/>
  <c r="J390" i="23"/>
  <c r="E388" i="18"/>
  <c r="J398" i="23"/>
  <c r="E396" i="18"/>
  <c r="J406" i="23"/>
  <c r="E404" i="18"/>
  <c r="J5" i="23"/>
  <c r="E3" i="18"/>
  <c r="J9" i="23"/>
  <c r="E7" i="18"/>
  <c r="J155" i="23"/>
  <c r="E153" i="18"/>
  <c r="J163" i="23"/>
  <c r="E161" i="18"/>
  <c r="J171" i="23"/>
  <c r="E169" i="18"/>
  <c r="J179" i="23"/>
  <c r="E177" i="18"/>
  <c r="J187" i="23"/>
  <c r="E185" i="18"/>
  <c r="J195" i="23"/>
  <c r="E193" i="18"/>
  <c r="J203" i="23"/>
  <c r="E201" i="18"/>
  <c r="J211" i="23"/>
  <c r="E209" i="18"/>
  <c r="J219" i="23"/>
  <c r="E217" i="18"/>
  <c r="J227" i="23"/>
  <c r="E225" i="18"/>
  <c r="J235" i="23"/>
  <c r="E233" i="18"/>
  <c r="J243" i="23"/>
  <c r="E241" i="18"/>
  <c r="J251" i="23"/>
  <c r="E249" i="18"/>
  <c r="J259" i="23"/>
  <c r="E257" i="18"/>
  <c r="J267" i="23"/>
  <c r="E265" i="18"/>
  <c r="J275" i="23"/>
  <c r="E273" i="18"/>
  <c r="J283" i="23"/>
  <c r="E281" i="18"/>
  <c r="J385" i="23"/>
  <c r="E383" i="18"/>
  <c r="J395" i="23"/>
  <c r="E393" i="18"/>
  <c r="J387" i="23"/>
  <c r="E385" i="18"/>
  <c r="J377" i="23"/>
  <c r="E375" i="18"/>
  <c r="J389" i="23"/>
  <c r="E387" i="18"/>
  <c r="J405" i="23"/>
  <c r="E403" i="18"/>
  <c r="J105" i="23"/>
  <c r="E103" i="18"/>
  <c r="J113" i="23"/>
  <c r="E111" i="18"/>
  <c r="J121" i="23"/>
  <c r="E119" i="18"/>
  <c r="J129" i="23"/>
  <c r="E127" i="18"/>
  <c r="J137" i="23"/>
  <c r="E135" i="18"/>
  <c r="J145" i="23"/>
  <c r="E143" i="18"/>
  <c r="J153" i="23"/>
  <c r="E151" i="18"/>
  <c r="AN31" i="2"/>
  <c r="J32" i="11"/>
  <c r="AN95" i="2"/>
  <c r="J96" i="11"/>
  <c r="AN51" i="2"/>
  <c r="J52" i="11"/>
  <c r="AN99" i="2"/>
  <c r="J100" i="11"/>
  <c r="AN147" i="2"/>
  <c r="J148" i="11"/>
  <c r="AN179" i="2"/>
  <c r="J180" i="11"/>
  <c r="AN211" i="2"/>
  <c r="J212" i="11"/>
  <c r="AN243" i="2"/>
  <c r="J244" i="11"/>
  <c r="AN275" i="2"/>
  <c r="J276" i="11"/>
  <c r="AN4" i="2"/>
  <c r="J5" i="11"/>
  <c r="AN20" i="2"/>
  <c r="J21" i="11"/>
  <c r="AN36" i="2"/>
  <c r="J37" i="11"/>
  <c r="AN52" i="2"/>
  <c r="J53" i="11"/>
  <c r="AN72" i="2"/>
  <c r="J73" i="11"/>
  <c r="AN88" i="2"/>
  <c r="J89" i="11"/>
  <c r="AN104" i="2"/>
  <c r="J105" i="11"/>
  <c r="AN120" i="2"/>
  <c r="J121" i="11"/>
  <c r="AN136" i="2"/>
  <c r="J137" i="11"/>
  <c r="AN152" i="2"/>
  <c r="J153" i="11"/>
  <c r="AN168" i="2"/>
  <c r="J169" i="11"/>
  <c r="AN184" i="2"/>
  <c r="J185" i="11"/>
  <c r="AN200" i="2"/>
  <c r="J201" i="11"/>
  <c r="AN216" i="2"/>
  <c r="J217" i="11"/>
  <c r="AN232" i="2"/>
  <c r="J233" i="11"/>
  <c r="AN248" i="2"/>
  <c r="J249" i="11"/>
  <c r="AN264" i="2"/>
  <c r="J265" i="11"/>
  <c r="AN280" i="2"/>
  <c r="J281" i="11"/>
  <c r="AN296" i="2"/>
  <c r="J297" i="11"/>
  <c r="AN312" i="2"/>
  <c r="J313" i="11"/>
  <c r="AN328" i="2"/>
  <c r="J329" i="11"/>
  <c r="AN344" i="2"/>
  <c r="J345" i="11"/>
  <c r="AN360" i="2"/>
  <c r="J361" i="11"/>
  <c r="AN376" i="2"/>
  <c r="J377" i="11"/>
  <c r="AN392" i="2"/>
  <c r="J393" i="11"/>
  <c r="AN408" i="2"/>
  <c r="J409" i="11"/>
  <c r="AN5" i="2"/>
  <c r="J6" i="11"/>
  <c r="AN21" i="2"/>
  <c r="J22" i="11"/>
  <c r="AN37" i="2"/>
  <c r="J38" i="11"/>
  <c r="AN53" i="2"/>
  <c r="J54" i="11"/>
  <c r="AN69" i="2"/>
  <c r="J70" i="11"/>
  <c r="AN85" i="2"/>
  <c r="J86" i="11"/>
  <c r="AN101" i="2"/>
  <c r="J102" i="11"/>
  <c r="AN117" i="2"/>
  <c r="J118" i="11"/>
  <c r="AN133" i="2"/>
  <c r="J134" i="11"/>
  <c r="AN149" i="2"/>
  <c r="J150" i="11"/>
  <c r="AN165" i="2"/>
  <c r="J166" i="11"/>
  <c r="AN181" i="2"/>
  <c r="J182" i="11"/>
  <c r="AN197" i="2"/>
  <c r="J198" i="11"/>
  <c r="AN213" i="2"/>
  <c r="J214" i="11"/>
  <c r="AN229" i="2"/>
  <c r="J230" i="11"/>
  <c r="AN245" i="2"/>
  <c r="J246" i="11"/>
  <c r="AN261" i="2"/>
  <c r="J262" i="11"/>
  <c r="AN277" i="2"/>
  <c r="J278" i="11"/>
  <c r="AN293" i="2"/>
  <c r="J294" i="11"/>
  <c r="AN309" i="2"/>
  <c r="J310" i="11"/>
  <c r="AN325" i="2"/>
  <c r="J326" i="11"/>
  <c r="AN341" i="2"/>
  <c r="J342" i="11"/>
  <c r="AN357" i="2"/>
  <c r="J358" i="11"/>
  <c r="AN373" i="2"/>
  <c r="J374" i="11"/>
  <c r="AN389" i="2"/>
  <c r="J390" i="11"/>
  <c r="AN405" i="2"/>
  <c r="J406" i="11"/>
  <c r="AN10" i="2"/>
  <c r="J11" i="11"/>
  <c r="AN26" i="2"/>
  <c r="J27" i="11"/>
  <c r="AN42" i="2"/>
  <c r="J43" i="11"/>
  <c r="AN58" i="2"/>
  <c r="J59" i="11"/>
  <c r="AN74" i="2"/>
  <c r="J75" i="11"/>
  <c r="AN90" i="2"/>
  <c r="J91" i="11"/>
  <c r="AN106" i="2"/>
  <c r="J107" i="11"/>
  <c r="AN122" i="2"/>
  <c r="J123" i="11"/>
  <c r="AN138" i="2"/>
  <c r="J139" i="11"/>
  <c r="AN154" i="2"/>
  <c r="J155" i="11"/>
  <c r="AN170" i="2"/>
  <c r="J171" i="11"/>
  <c r="AN186" i="2"/>
  <c r="J187" i="11"/>
  <c r="AN202" i="2"/>
  <c r="J203" i="11"/>
  <c r="AN218" i="2"/>
  <c r="J219" i="11"/>
  <c r="AN234" i="2"/>
  <c r="J235" i="11"/>
  <c r="AN250" i="2"/>
  <c r="J251" i="11"/>
  <c r="AN266" i="2"/>
  <c r="J267" i="11"/>
  <c r="AN282" i="2"/>
  <c r="J283" i="11"/>
  <c r="AN298" i="2"/>
  <c r="J299" i="11"/>
  <c r="AN314" i="2"/>
  <c r="J315" i="11"/>
  <c r="AN330" i="2"/>
  <c r="J331" i="11"/>
  <c r="AN346" i="2"/>
  <c r="J347" i="11"/>
  <c r="AN362" i="2"/>
  <c r="J363" i="11"/>
  <c r="AN378" i="2"/>
  <c r="J379" i="11"/>
  <c r="AN394" i="2"/>
  <c r="J395" i="11"/>
  <c r="AN19" i="2"/>
  <c r="J20" i="11"/>
  <c r="AN67" i="2"/>
  <c r="J68" i="11"/>
  <c r="AN115" i="2"/>
  <c r="J116" i="11"/>
  <c r="AN7" i="2"/>
  <c r="J8" i="11"/>
  <c r="AN23" i="2"/>
  <c r="J24" i="11"/>
  <c r="AN39" i="2"/>
  <c r="J40" i="11"/>
  <c r="AN55" i="2"/>
  <c r="J56" i="11"/>
  <c r="AN71" i="2"/>
  <c r="J72" i="11"/>
  <c r="AN87" i="2"/>
  <c r="J88" i="11"/>
  <c r="AN103" i="2"/>
  <c r="J104" i="11"/>
  <c r="AN119" i="2"/>
  <c r="J120" i="11"/>
  <c r="AN135" i="2"/>
  <c r="J136" i="11"/>
  <c r="AN151" i="2"/>
  <c r="J152" i="11"/>
  <c r="AN167" i="2"/>
  <c r="J168" i="11"/>
  <c r="AN183" i="2"/>
  <c r="J184" i="11"/>
  <c r="AN199" i="2"/>
  <c r="J200" i="11"/>
  <c r="AN215" i="2"/>
  <c r="J216" i="11"/>
  <c r="AN231" i="2"/>
  <c r="J232" i="11"/>
  <c r="AN247" i="2"/>
  <c r="J248" i="11"/>
  <c r="AN263" i="2"/>
  <c r="J264" i="11"/>
  <c r="AN279" i="2"/>
  <c r="J280" i="11"/>
  <c r="AN295" i="2"/>
  <c r="J296" i="11"/>
  <c r="AN311" i="2"/>
  <c r="J312" i="11"/>
  <c r="AN327" i="2"/>
  <c r="J328" i="11"/>
  <c r="AN343" i="2"/>
  <c r="J344" i="11"/>
  <c r="AN359" i="2"/>
  <c r="J360" i="11"/>
  <c r="AN375" i="2"/>
  <c r="J376" i="11"/>
  <c r="AN391" i="2"/>
  <c r="J392" i="11"/>
  <c r="AN407" i="2"/>
  <c r="J408" i="11"/>
  <c r="AN8" i="2"/>
  <c r="J9" i="11"/>
  <c r="AN24" i="2"/>
  <c r="J25" i="11"/>
  <c r="AN40" i="2"/>
  <c r="J41" i="11"/>
  <c r="AN60" i="2"/>
  <c r="J61" i="11"/>
  <c r="AN76" i="2"/>
  <c r="J77" i="11"/>
  <c r="AN92" i="2"/>
  <c r="J93" i="11"/>
  <c r="AN108" i="2"/>
  <c r="J109" i="11"/>
  <c r="AN124" i="2"/>
  <c r="J125" i="11"/>
  <c r="AN140" i="2"/>
  <c r="J141" i="11"/>
  <c r="AN156" i="2"/>
  <c r="J157" i="11"/>
  <c r="AN172" i="2"/>
  <c r="J173" i="11"/>
  <c r="AN188" i="2"/>
  <c r="J189" i="11"/>
  <c r="AN204" i="2"/>
  <c r="J205" i="11"/>
  <c r="AN220" i="2"/>
  <c r="J221" i="11"/>
  <c r="AN236" i="2"/>
  <c r="J237" i="11"/>
  <c r="AN252" i="2"/>
  <c r="J253" i="11"/>
  <c r="AN268" i="2"/>
  <c r="J269" i="11"/>
  <c r="AN284" i="2"/>
  <c r="J285" i="11"/>
  <c r="AN300" i="2"/>
  <c r="J301" i="11"/>
  <c r="AN316" i="2"/>
  <c r="J317" i="11"/>
  <c r="AN332" i="2"/>
  <c r="J333" i="11"/>
  <c r="AN348" i="2"/>
  <c r="J349" i="11"/>
  <c r="AN364" i="2"/>
  <c r="J365" i="11"/>
  <c r="AN380" i="2"/>
  <c r="J381" i="11"/>
  <c r="AN396" i="2"/>
  <c r="J397" i="11"/>
  <c r="AN9" i="2"/>
  <c r="J10" i="11"/>
  <c r="AN25" i="2"/>
  <c r="J26" i="11"/>
  <c r="AN41" i="2"/>
  <c r="J42" i="11"/>
  <c r="AN57" i="2"/>
  <c r="J58" i="11"/>
  <c r="AN73" i="2"/>
  <c r="J74" i="11"/>
  <c r="AN89" i="2"/>
  <c r="J90" i="11"/>
  <c r="AN105" i="2"/>
  <c r="J106" i="11"/>
  <c r="AN121" i="2"/>
  <c r="J122" i="11"/>
  <c r="AN137" i="2"/>
  <c r="J138" i="11"/>
  <c r="AN153" i="2"/>
  <c r="J154" i="11"/>
  <c r="AN169" i="2"/>
  <c r="J170" i="11"/>
  <c r="AN185" i="2"/>
  <c r="J186" i="11"/>
  <c r="AN201" i="2"/>
  <c r="J202" i="11"/>
  <c r="AN217" i="2"/>
  <c r="J218" i="11"/>
  <c r="AN233" i="2"/>
  <c r="J234" i="11"/>
  <c r="AN249" i="2"/>
  <c r="J250" i="11"/>
  <c r="AN265" i="2"/>
  <c r="J266" i="11"/>
  <c r="AN281" i="2"/>
  <c r="J282" i="11"/>
  <c r="AN297" i="2"/>
  <c r="J298" i="11"/>
  <c r="AN313" i="2"/>
  <c r="J314" i="11"/>
  <c r="AN329" i="2"/>
  <c r="J330" i="11"/>
  <c r="AN345" i="2"/>
  <c r="J346" i="11"/>
  <c r="AN361" i="2"/>
  <c r="J362" i="11"/>
  <c r="AN377" i="2"/>
  <c r="J378" i="11"/>
  <c r="AN393" i="2"/>
  <c r="J394" i="11"/>
  <c r="AN409" i="2"/>
  <c r="J410" i="11"/>
  <c r="AN14" i="2"/>
  <c r="J15" i="11"/>
  <c r="AN30" i="2"/>
  <c r="J31" i="11"/>
  <c r="AN46" i="2"/>
  <c r="J47" i="11"/>
  <c r="AN62" i="2"/>
  <c r="J63" i="11"/>
  <c r="AN78" i="2"/>
  <c r="J79" i="11"/>
  <c r="AN94" i="2"/>
  <c r="J95" i="11"/>
  <c r="AN110" i="2"/>
  <c r="J111" i="11"/>
  <c r="AN126" i="2"/>
  <c r="J127" i="11"/>
  <c r="AN142" i="2"/>
  <c r="J143" i="11"/>
  <c r="AN158" i="2"/>
  <c r="J159" i="11"/>
  <c r="AN174" i="2"/>
  <c r="J175" i="11"/>
  <c r="AN190" i="2"/>
  <c r="J191" i="11"/>
  <c r="AN206" i="2"/>
  <c r="J207" i="11"/>
  <c r="AN222" i="2"/>
  <c r="J223" i="11"/>
  <c r="AN238" i="2"/>
  <c r="J239" i="11"/>
  <c r="AN254" i="2"/>
  <c r="J255" i="11"/>
  <c r="AN270" i="2"/>
  <c r="J271" i="11"/>
  <c r="AN286" i="2"/>
  <c r="J287" i="11"/>
  <c r="AN302" i="2"/>
  <c r="J303" i="11"/>
  <c r="AN318" i="2"/>
  <c r="J319" i="11"/>
  <c r="AN334" i="2"/>
  <c r="J335" i="11"/>
  <c r="AN350" i="2"/>
  <c r="J351" i="11"/>
  <c r="AN366" i="2"/>
  <c r="J367" i="11"/>
  <c r="AN382" i="2"/>
  <c r="J383" i="11"/>
  <c r="AN398" i="2"/>
  <c r="J399" i="11"/>
  <c r="AN47" i="2"/>
  <c r="J48" i="11"/>
  <c r="AN79" i="2"/>
  <c r="J80" i="11"/>
  <c r="AN111" i="2"/>
  <c r="J112" i="11"/>
  <c r="AN143" i="2"/>
  <c r="J144" i="11"/>
  <c r="AN175" i="2"/>
  <c r="J176" i="11"/>
  <c r="AN207" i="2"/>
  <c r="J208" i="11"/>
  <c r="AN239" i="2"/>
  <c r="J240" i="11"/>
  <c r="AN271" i="2"/>
  <c r="J272" i="11"/>
  <c r="AN303" i="2"/>
  <c r="J304" i="11"/>
  <c r="AN335" i="2"/>
  <c r="J336" i="11"/>
  <c r="AN367" i="2"/>
  <c r="J368" i="11"/>
  <c r="AN399" i="2"/>
  <c r="J400" i="11"/>
  <c r="AN35" i="2"/>
  <c r="J36" i="11"/>
  <c r="AN83" i="2"/>
  <c r="J84" i="11"/>
  <c r="AN131" i="2"/>
  <c r="J132" i="11"/>
  <c r="AN163" i="2"/>
  <c r="J164" i="11"/>
  <c r="AN195" i="2"/>
  <c r="J196" i="11"/>
  <c r="AN227" i="2"/>
  <c r="J228" i="11"/>
  <c r="AN259" i="2"/>
  <c r="J260" i="11"/>
  <c r="AN291" i="2"/>
  <c r="J292" i="11"/>
  <c r="AN307" i="2"/>
  <c r="J308" i="11"/>
  <c r="AN323" i="2"/>
  <c r="J324" i="11"/>
  <c r="AN339" i="2"/>
  <c r="J340" i="11"/>
  <c r="AN355" i="2"/>
  <c r="J356" i="11"/>
  <c r="AN371" i="2"/>
  <c r="J372" i="11"/>
  <c r="AN387" i="2"/>
  <c r="J388" i="11"/>
  <c r="AN403" i="2"/>
  <c r="J404" i="11"/>
  <c r="AN11" i="2"/>
  <c r="J12" i="11"/>
  <c r="AN27" i="2"/>
  <c r="J28" i="11"/>
  <c r="AN43" i="2"/>
  <c r="J44" i="11"/>
  <c r="AN59" i="2"/>
  <c r="J60" i="11"/>
  <c r="AN75" i="2"/>
  <c r="J76" i="11"/>
  <c r="AN91" i="2"/>
  <c r="J92" i="11"/>
  <c r="AN107" i="2"/>
  <c r="J108" i="11"/>
  <c r="AN123" i="2"/>
  <c r="J124" i="11"/>
  <c r="AN139" i="2"/>
  <c r="J140" i="11"/>
  <c r="AN155" i="2"/>
  <c r="J156" i="11"/>
  <c r="AN171" i="2"/>
  <c r="J172" i="11"/>
  <c r="AN187" i="2"/>
  <c r="J188" i="11"/>
  <c r="AN203" i="2"/>
  <c r="J204" i="11"/>
  <c r="AN219" i="2"/>
  <c r="J220" i="11"/>
  <c r="AN235" i="2"/>
  <c r="J236" i="11"/>
  <c r="AN251" i="2"/>
  <c r="J252" i="11"/>
  <c r="AN267" i="2"/>
  <c r="J268" i="11"/>
  <c r="AN283" i="2"/>
  <c r="J284" i="11"/>
  <c r="AN299" i="2"/>
  <c r="J300" i="11"/>
  <c r="AN315" i="2"/>
  <c r="J316" i="11"/>
  <c r="AN331" i="2"/>
  <c r="J332" i="11"/>
  <c r="AN347" i="2"/>
  <c r="J348" i="11"/>
  <c r="AN363" i="2"/>
  <c r="J364" i="11"/>
  <c r="AN379" i="2"/>
  <c r="J380" i="11"/>
  <c r="AN395" i="2"/>
  <c r="J396" i="11"/>
  <c r="AN12" i="2"/>
  <c r="J13" i="11"/>
  <c r="AN28" i="2"/>
  <c r="J29" i="11"/>
  <c r="AN44" i="2"/>
  <c r="J45" i="11"/>
  <c r="AN64" i="2"/>
  <c r="J65" i="11"/>
  <c r="AN80" i="2"/>
  <c r="J81" i="11"/>
  <c r="AN96" i="2"/>
  <c r="J97" i="11"/>
  <c r="AN112" i="2"/>
  <c r="J113" i="11"/>
  <c r="AN128" i="2"/>
  <c r="J129" i="11"/>
  <c r="AN144" i="2"/>
  <c r="J145" i="11"/>
  <c r="AN160" i="2"/>
  <c r="J161" i="11"/>
  <c r="AN176" i="2"/>
  <c r="J177" i="11"/>
  <c r="AN192" i="2"/>
  <c r="J193" i="11"/>
  <c r="AN208" i="2"/>
  <c r="J209" i="11"/>
  <c r="AN224" i="2"/>
  <c r="J225" i="11"/>
  <c r="AN240" i="2"/>
  <c r="J241" i="11"/>
  <c r="AN256" i="2"/>
  <c r="J257" i="11"/>
  <c r="AN272" i="2"/>
  <c r="J273" i="11"/>
  <c r="AN288" i="2"/>
  <c r="J289" i="11"/>
  <c r="AN304" i="2"/>
  <c r="J305" i="11"/>
  <c r="AN320" i="2"/>
  <c r="J321" i="11"/>
  <c r="AN336" i="2"/>
  <c r="J337" i="11"/>
  <c r="AN352" i="2"/>
  <c r="J353" i="11"/>
  <c r="AN368" i="2"/>
  <c r="J369" i="11"/>
  <c r="AN384" i="2"/>
  <c r="J385" i="11"/>
  <c r="AN400" i="2"/>
  <c r="J401" i="11"/>
  <c r="AN13" i="2"/>
  <c r="J14" i="11"/>
  <c r="AN29" i="2"/>
  <c r="J30" i="11"/>
  <c r="AN45" i="2"/>
  <c r="J46" i="11"/>
  <c r="AN61" i="2"/>
  <c r="J62" i="11"/>
  <c r="AN77" i="2"/>
  <c r="J78" i="11"/>
  <c r="AN93" i="2"/>
  <c r="J94" i="11"/>
  <c r="AN109" i="2"/>
  <c r="J110" i="11"/>
  <c r="AN125" i="2"/>
  <c r="J126" i="11"/>
  <c r="AN141" i="2"/>
  <c r="J142" i="11"/>
  <c r="AN157" i="2"/>
  <c r="J158" i="11"/>
  <c r="AN173" i="2"/>
  <c r="J174" i="11"/>
  <c r="AN189" i="2"/>
  <c r="J190" i="11"/>
  <c r="AN205" i="2"/>
  <c r="J206" i="11"/>
  <c r="AN221" i="2"/>
  <c r="J222" i="11"/>
  <c r="AN237" i="2"/>
  <c r="J238" i="11"/>
  <c r="AN253" i="2"/>
  <c r="J254" i="11"/>
  <c r="AN269" i="2"/>
  <c r="J270" i="11"/>
  <c r="AN285" i="2"/>
  <c r="J286" i="11"/>
  <c r="AN301" i="2"/>
  <c r="J302" i="11"/>
  <c r="AN317" i="2"/>
  <c r="J318" i="11"/>
  <c r="AN333" i="2"/>
  <c r="J334" i="11"/>
  <c r="AN349" i="2"/>
  <c r="J350" i="11"/>
  <c r="AN365" i="2"/>
  <c r="J366" i="11"/>
  <c r="AN381" i="2"/>
  <c r="J382" i="11"/>
  <c r="AN397" i="2"/>
  <c r="J398" i="11"/>
  <c r="AN18" i="2"/>
  <c r="J19" i="11"/>
  <c r="AN34" i="2"/>
  <c r="J35" i="11"/>
  <c r="AN50" i="2"/>
  <c r="J51" i="11"/>
  <c r="AN66" i="2"/>
  <c r="J67" i="11"/>
  <c r="AN82" i="2"/>
  <c r="J83" i="11"/>
  <c r="AN98" i="2"/>
  <c r="J99" i="11"/>
  <c r="AN114" i="2"/>
  <c r="J115" i="11"/>
  <c r="AN130" i="2"/>
  <c r="J131" i="11"/>
  <c r="AN146" i="2"/>
  <c r="J147" i="11"/>
  <c r="AN162" i="2"/>
  <c r="J163" i="11"/>
  <c r="AN178" i="2"/>
  <c r="J179" i="11"/>
  <c r="AN194" i="2"/>
  <c r="J195" i="11"/>
  <c r="AN210" i="2"/>
  <c r="J211" i="11"/>
  <c r="AN226" i="2"/>
  <c r="J227" i="11"/>
  <c r="AN242" i="2"/>
  <c r="J243" i="11"/>
  <c r="AN258" i="2"/>
  <c r="J259" i="11"/>
  <c r="AN274" i="2"/>
  <c r="J275" i="11"/>
  <c r="AN290" i="2"/>
  <c r="J291" i="11"/>
  <c r="AN306" i="2"/>
  <c r="J307" i="11"/>
  <c r="AN322" i="2"/>
  <c r="J323" i="11"/>
  <c r="AN338" i="2"/>
  <c r="J339" i="11"/>
  <c r="AN354" i="2"/>
  <c r="J355" i="11"/>
  <c r="AN370" i="2"/>
  <c r="J371" i="11"/>
  <c r="AN386" i="2"/>
  <c r="J387" i="11"/>
  <c r="AN402" i="2"/>
  <c r="J403" i="11"/>
  <c r="AN15" i="2"/>
  <c r="J16" i="11"/>
  <c r="AN63" i="2"/>
  <c r="J64" i="11"/>
  <c r="AN127" i="2"/>
  <c r="J128" i="11"/>
  <c r="AN159" i="2"/>
  <c r="J160" i="11"/>
  <c r="AN191" i="2"/>
  <c r="J192" i="11"/>
  <c r="AN223" i="2"/>
  <c r="J224" i="11"/>
  <c r="AN255" i="2"/>
  <c r="J256" i="11"/>
  <c r="AN287" i="2"/>
  <c r="J288" i="11"/>
  <c r="AN319" i="2"/>
  <c r="J320" i="11"/>
  <c r="AN351" i="2"/>
  <c r="J352" i="11"/>
  <c r="AN383" i="2"/>
  <c r="J384" i="11"/>
  <c r="AN16" i="2"/>
  <c r="J17" i="11"/>
  <c r="AN32" i="2"/>
  <c r="J33" i="11"/>
  <c r="AN48" i="2"/>
  <c r="J49" i="11"/>
  <c r="AN68" i="2"/>
  <c r="J69" i="11"/>
  <c r="AN84" i="2"/>
  <c r="J85" i="11"/>
  <c r="AN100" i="2"/>
  <c r="J101" i="11"/>
  <c r="AN116" i="2"/>
  <c r="J117" i="11"/>
  <c r="AN132" i="2"/>
  <c r="J133" i="11"/>
  <c r="AN148" i="2"/>
  <c r="J149" i="11"/>
  <c r="AN164" i="2"/>
  <c r="J165" i="11"/>
  <c r="AN180" i="2"/>
  <c r="J181" i="11"/>
  <c r="AN196" i="2"/>
  <c r="J197" i="11"/>
  <c r="AN212" i="2"/>
  <c r="J213" i="11"/>
  <c r="AN228" i="2"/>
  <c r="J229" i="11"/>
  <c r="AN244" i="2"/>
  <c r="J245" i="11"/>
  <c r="AN260" i="2"/>
  <c r="J261" i="11"/>
  <c r="AN276" i="2"/>
  <c r="J277" i="11"/>
  <c r="AN292" i="2"/>
  <c r="J293" i="11"/>
  <c r="AN308" i="2"/>
  <c r="J309" i="11"/>
  <c r="AN324" i="2"/>
  <c r="J325" i="11"/>
  <c r="AN340" i="2"/>
  <c r="J341" i="11"/>
  <c r="AN356" i="2"/>
  <c r="J357" i="11"/>
  <c r="AN372" i="2"/>
  <c r="J373" i="11"/>
  <c r="AN388" i="2"/>
  <c r="J389" i="11"/>
  <c r="AN404" i="2"/>
  <c r="J405" i="11"/>
  <c r="AN17" i="2"/>
  <c r="J18" i="11"/>
  <c r="AN33" i="2"/>
  <c r="J34" i="11"/>
  <c r="AN49" i="2"/>
  <c r="J50" i="11"/>
  <c r="AN65" i="2"/>
  <c r="J66" i="11"/>
  <c r="AN81" i="2"/>
  <c r="J82" i="11"/>
  <c r="AN97" i="2"/>
  <c r="J98" i="11"/>
  <c r="AN113" i="2"/>
  <c r="J114" i="11"/>
  <c r="AN129" i="2"/>
  <c r="J130" i="11"/>
  <c r="AN145" i="2"/>
  <c r="J146" i="11"/>
  <c r="AN161" i="2"/>
  <c r="J162" i="11"/>
  <c r="AN177" i="2"/>
  <c r="J178" i="11"/>
  <c r="AN193" i="2"/>
  <c r="J194" i="11"/>
  <c r="AN209" i="2"/>
  <c r="J210" i="11"/>
  <c r="AN225" i="2"/>
  <c r="J226" i="11"/>
  <c r="AN241" i="2"/>
  <c r="J242" i="11"/>
  <c r="AN257" i="2"/>
  <c r="J258" i="11"/>
  <c r="AN273" i="2"/>
  <c r="J274" i="11"/>
  <c r="AN289" i="2"/>
  <c r="J290" i="11"/>
  <c r="AN305" i="2"/>
  <c r="J306" i="11"/>
  <c r="AN321" i="2"/>
  <c r="J322" i="11"/>
  <c r="AN337" i="2"/>
  <c r="J338" i="11"/>
  <c r="AN353" i="2"/>
  <c r="J354" i="11"/>
  <c r="AN369" i="2"/>
  <c r="J370" i="11"/>
  <c r="AN385" i="2"/>
  <c r="J386" i="11"/>
  <c r="AN401" i="2"/>
  <c r="J402" i="11"/>
  <c r="AN6" i="2"/>
  <c r="J7" i="11"/>
  <c r="AN22" i="2"/>
  <c r="J23" i="11"/>
  <c r="AN38" i="2"/>
  <c r="J39" i="11"/>
  <c r="AN54" i="2"/>
  <c r="J55" i="11"/>
  <c r="AN70" i="2"/>
  <c r="J71" i="11"/>
  <c r="AN86" i="2"/>
  <c r="J87" i="11"/>
  <c r="AN102" i="2"/>
  <c r="J103" i="11"/>
  <c r="AN118" i="2"/>
  <c r="J119" i="11"/>
  <c r="AN134" i="2"/>
  <c r="J135" i="11"/>
  <c r="AN150" i="2"/>
  <c r="J151" i="11"/>
  <c r="AN166" i="2"/>
  <c r="J167" i="11"/>
  <c r="AN182" i="2"/>
  <c r="J183" i="11"/>
  <c r="AN198" i="2"/>
  <c r="J199" i="11"/>
  <c r="AN214" i="2"/>
  <c r="J215" i="11"/>
  <c r="AN230" i="2"/>
  <c r="J231" i="11"/>
  <c r="AN246" i="2"/>
  <c r="J247" i="11"/>
  <c r="AN262" i="2"/>
  <c r="J263" i="11"/>
  <c r="AN278" i="2"/>
  <c r="J279" i="11"/>
  <c r="AN294" i="2"/>
  <c r="J295" i="11"/>
  <c r="AN310" i="2"/>
  <c r="J311" i="11"/>
  <c r="AN326" i="2"/>
  <c r="J327" i="11"/>
  <c r="AN342" i="2"/>
  <c r="J343" i="11"/>
  <c r="AN358" i="2"/>
  <c r="J359" i="11"/>
  <c r="AN374" i="2"/>
  <c r="J375" i="11"/>
  <c r="AN390" i="2"/>
  <c r="J391" i="11"/>
  <c r="AN406" i="2"/>
  <c r="J407" i="11"/>
  <c r="AX415" i="2"/>
  <c r="BC415" i="2"/>
  <c r="D6" i="12"/>
  <c r="AI415" i="2"/>
  <c r="D5" i="12"/>
  <c r="AU414" i="2"/>
  <c r="D21" i="12"/>
  <c r="D23" i="12"/>
  <c r="D22" i="12"/>
  <c r="BC414" i="2"/>
  <c r="D11" i="12"/>
  <c r="D19" i="12"/>
  <c r="D24" i="12"/>
  <c r="BA413" i="2"/>
  <c r="BA412" i="2"/>
  <c r="BA417" i="2"/>
  <c r="AW415" i="2"/>
  <c r="AU415" i="2"/>
  <c r="BC412" i="2"/>
  <c r="BC413" i="2"/>
  <c r="BC417" i="2"/>
  <c r="D20" i="12"/>
  <c r="AX414" i="2"/>
  <c r="D25" i="12"/>
  <c r="AU412" i="2"/>
  <c r="AU417" i="2"/>
  <c r="AU413" i="2"/>
  <c r="D16" i="12"/>
  <c r="D18" i="12"/>
  <c r="D15" i="12"/>
  <c r="AX412" i="2"/>
  <c r="D8" i="12" s="1"/>
  <c r="AX417" i="2"/>
  <c r="AX413" i="2"/>
  <c r="AW414" i="2"/>
  <c r="AV413" i="2"/>
  <c r="AV412" i="2"/>
  <c r="D9" i="12" s="1"/>
  <c r="AV417" i="2"/>
  <c r="AZ413" i="2"/>
  <c r="AZ412" i="2"/>
  <c r="AZ417" i="2"/>
  <c r="D4" i="12"/>
  <c r="AW417" i="2"/>
  <c r="AW413" i="2"/>
  <c r="AW412" i="2"/>
  <c r="D7" i="12" s="1"/>
  <c r="AI414" i="2"/>
  <c r="AI413" i="2"/>
  <c r="AI412" i="2"/>
  <c r="AI417" i="2"/>
  <c r="D12" i="12"/>
  <c r="D2" i="12"/>
  <c r="D17" i="12"/>
  <c r="AJ412" i="2"/>
  <c r="AJ413" i="2"/>
  <c r="AJ417" i="2"/>
  <c r="AN2" i="2"/>
  <c r="AN56" i="2"/>
  <c r="AJ415" i="2"/>
  <c r="AJ414" i="2"/>
  <c r="AN3" i="2"/>
  <c r="AB8" i="19" l="1"/>
  <c r="D10" i="19" s="1"/>
  <c r="M43" i="21" s="1"/>
  <c r="L5" i="23"/>
  <c r="N5" i="23"/>
  <c r="M5" i="23"/>
  <c r="M398" i="23"/>
  <c r="L398" i="23"/>
  <c r="N398" i="23"/>
  <c r="M382" i="23"/>
  <c r="N382" i="23"/>
  <c r="L382" i="23"/>
  <c r="M368" i="23"/>
  <c r="N368" i="23"/>
  <c r="L368" i="23"/>
  <c r="N352" i="23"/>
  <c r="M352" i="23"/>
  <c r="L352" i="23"/>
  <c r="N336" i="23"/>
  <c r="M336" i="23"/>
  <c r="L336" i="23"/>
  <c r="M318" i="23"/>
  <c r="N318" i="23"/>
  <c r="L318" i="23"/>
  <c r="M302" i="23"/>
  <c r="N302" i="23"/>
  <c r="L302" i="23"/>
  <c r="N286" i="23"/>
  <c r="M286" i="23"/>
  <c r="L286" i="23"/>
  <c r="L270" i="23"/>
  <c r="M270" i="23"/>
  <c r="N270" i="23"/>
  <c r="M254" i="23"/>
  <c r="L254" i="23"/>
  <c r="N254" i="23"/>
  <c r="N238" i="23"/>
  <c r="L238" i="23"/>
  <c r="M238" i="23"/>
  <c r="M222" i="23"/>
  <c r="N222" i="23"/>
  <c r="L222" i="23"/>
  <c r="M206" i="23"/>
  <c r="N206" i="23"/>
  <c r="L206" i="23"/>
  <c r="M190" i="23"/>
  <c r="L190" i="23"/>
  <c r="N190" i="23"/>
  <c r="N174" i="23"/>
  <c r="L174" i="23"/>
  <c r="M174" i="23"/>
  <c r="M158" i="23"/>
  <c r="L158" i="23"/>
  <c r="N158" i="23"/>
  <c r="N142" i="23"/>
  <c r="L142" i="23"/>
  <c r="M142" i="23"/>
  <c r="L126" i="23"/>
  <c r="M126" i="23"/>
  <c r="N126" i="23"/>
  <c r="N110" i="23"/>
  <c r="L110" i="23"/>
  <c r="M110" i="23"/>
  <c r="L94" i="23"/>
  <c r="N94" i="23"/>
  <c r="M94" i="23"/>
  <c r="N78" i="23"/>
  <c r="M78" i="23"/>
  <c r="L78" i="23"/>
  <c r="N62" i="23"/>
  <c r="M62" i="23"/>
  <c r="L62" i="23"/>
  <c r="M44" i="23"/>
  <c r="L44" i="23"/>
  <c r="N44" i="23"/>
  <c r="N28" i="23"/>
  <c r="M28" i="23"/>
  <c r="L28" i="23"/>
  <c r="I10" i="19"/>
  <c r="M48" i="21" s="1"/>
  <c r="J10" i="19"/>
  <c r="M49" i="21" s="1"/>
  <c r="F10" i="19"/>
  <c r="M45" i="21" s="1"/>
  <c r="R10" i="19"/>
  <c r="M57" i="21" s="1"/>
  <c r="P10" i="19"/>
  <c r="M55" i="21" s="1"/>
  <c r="N143" i="23"/>
  <c r="M143" i="23"/>
  <c r="L143" i="23"/>
  <c r="L127" i="23"/>
  <c r="M127" i="23"/>
  <c r="N127" i="23"/>
  <c r="N111" i="23"/>
  <c r="L111" i="23"/>
  <c r="M111" i="23"/>
  <c r="M373" i="23"/>
  <c r="L373" i="23"/>
  <c r="N373" i="23"/>
  <c r="N357" i="23"/>
  <c r="M357" i="23"/>
  <c r="L357" i="23"/>
  <c r="N349" i="23"/>
  <c r="L349" i="23"/>
  <c r="M349" i="23"/>
  <c r="L341" i="23"/>
  <c r="N341" i="23"/>
  <c r="M341" i="23"/>
  <c r="N333" i="23"/>
  <c r="L333" i="23"/>
  <c r="M333" i="23"/>
  <c r="N325" i="23"/>
  <c r="M325" i="23"/>
  <c r="L325" i="23"/>
  <c r="N317" i="23"/>
  <c r="M317" i="23"/>
  <c r="L317" i="23"/>
  <c r="M309" i="23"/>
  <c r="L309" i="23"/>
  <c r="N309" i="23"/>
  <c r="M6" i="23"/>
  <c r="N6" i="23"/>
  <c r="L6" i="23"/>
  <c r="M12" i="23"/>
  <c r="N12" i="23"/>
  <c r="L12" i="23"/>
  <c r="M401" i="23"/>
  <c r="N401" i="23"/>
  <c r="L401" i="23"/>
  <c r="N369" i="23"/>
  <c r="L369" i="23"/>
  <c r="M369" i="23"/>
  <c r="N299" i="23"/>
  <c r="M299" i="23"/>
  <c r="L299" i="23"/>
  <c r="L291" i="23"/>
  <c r="M291" i="23"/>
  <c r="N291" i="23"/>
  <c r="L281" i="23"/>
  <c r="N281" i="23"/>
  <c r="M281" i="23"/>
  <c r="M265" i="23"/>
  <c r="N265" i="23"/>
  <c r="L265" i="23"/>
  <c r="N249" i="23"/>
  <c r="L249" i="23"/>
  <c r="M249" i="23"/>
  <c r="M233" i="23"/>
  <c r="N233" i="23"/>
  <c r="L233" i="23"/>
  <c r="N217" i="23"/>
  <c r="L217" i="23"/>
  <c r="M217" i="23"/>
  <c r="L201" i="23"/>
  <c r="M201" i="23"/>
  <c r="N201" i="23"/>
  <c r="N185" i="23"/>
  <c r="M185" i="23"/>
  <c r="L185" i="23"/>
  <c r="M169" i="23"/>
  <c r="L169" i="23"/>
  <c r="N169" i="23"/>
  <c r="N95" i="23"/>
  <c r="L95" i="23"/>
  <c r="M95" i="23"/>
  <c r="N87" i="23"/>
  <c r="M87" i="23"/>
  <c r="L87" i="23"/>
  <c r="N79" i="23"/>
  <c r="L79" i="23"/>
  <c r="M79" i="23"/>
  <c r="N71" i="23"/>
  <c r="M71" i="23"/>
  <c r="L71" i="23"/>
  <c r="N63" i="23"/>
  <c r="M63" i="23"/>
  <c r="L63" i="23"/>
  <c r="N55" i="23"/>
  <c r="M55" i="23"/>
  <c r="L55" i="23"/>
  <c r="N47" i="23"/>
  <c r="L47" i="23"/>
  <c r="M47" i="23"/>
  <c r="M39" i="23"/>
  <c r="N39" i="23"/>
  <c r="L39" i="23"/>
  <c r="N31" i="23"/>
  <c r="L31" i="23"/>
  <c r="M31" i="23"/>
  <c r="M23" i="23"/>
  <c r="L23" i="23"/>
  <c r="N23" i="23"/>
  <c r="N15" i="23"/>
  <c r="M15" i="23"/>
  <c r="L15" i="23"/>
  <c r="L408" i="23"/>
  <c r="M408" i="23"/>
  <c r="N408" i="23"/>
  <c r="N392" i="23"/>
  <c r="M392" i="23"/>
  <c r="L392" i="23"/>
  <c r="M376" i="23"/>
  <c r="N376" i="23"/>
  <c r="L376" i="23"/>
  <c r="L362" i="23"/>
  <c r="N362" i="23"/>
  <c r="M362" i="23"/>
  <c r="M346" i="23"/>
  <c r="N346" i="23"/>
  <c r="L346" i="23"/>
  <c r="M328" i="23"/>
  <c r="L328" i="23"/>
  <c r="N328" i="23"/>
  <c r="M312" i="23"/>
  <c r="L312" i="23"/>
  <c r="N312" i="23"/>
  <c r="L296" i="23"/>
  <c r="M296" i="23"/>
  <c r="N296" i="23"/>
  <c r="N280" i="23"/>
  <c r="M280" i="23"/>
  <c r="L280" i="23"/>
  <c r="L264" i="23"/>
  <c r="M264" i="23"/>
  <c r="N264" i="23"/>
  <c r="M248" i="23"/>
  <c r="N248" i="23"/>
  <c r="L248" i="23"/>
  <c r="N232" i="23"/>
  <c r="M232" i="23"/>
  <c r="L232" i="23"/>
  <c r="L216" i="23"/>
  <c r="M216" i="23"/>
  <c r="N216" i="23"/>
  <c r="L200" i="23"/>
  <c r="N200" i="23"/>
  <c r="M200" i="23"/>
  <c r="N184" i="23"/>
  <c r="M184" i="23"/>
  <c r="L184" i="23"/>
  <c r="N168" i="23"/>
  <c r="M168" i="23"/>
  <c r="L168" i="23"/>
  <c r="N152" i="23"/>
  <c r="L152" i="23"/>
  <c r="M152" i="23"/>
  <c r="N136" i="23"/>
  <c r="L136" i="23"/>
  <c r="M136" i="23"/>
  <c r="M120" i="23"/>
  <c r="N120" i="23"/>
  <c r="L120" i="23"/>
  <c r="M104" i="23"/>
  <c r="L104" i="23"/>
  <c r="N104" i="23"/>
  <c r="M88" i="23"/>
  <c r="L88" i="23"/>
  <c r="N88" i="23"/>
  <c r="N72" i="23"/>
  <c r="M72" i="23"/>
  <c r="L72" i="23"/>
  <c r="N54" i="23"/>
  <c r="L54" i="23"/>
  <c r="M54" i="23"/>
  <c r="M38" i="23"/>
  <c r="L38" i="23"/>
  <c r="N38" i="23"/>
  <c r="M22" i="23"/>
  <c r="N22" i="23"/>
  <c r="L22" i="23"/>
  <c r="N141" i="23"/>
  <c r="L141" i="23"/>
  <c r="M141" i="23"/>
  <c r="L125" i="23"/>
  <c r="N125" i="23"/>
  <c r="M125" i="23"/>
  <c r="L109" i="23"/>
  <c r="N109" i="23"/>
  <c r="M109" i="23"/>
  <c r="M379" i="23"/>
  <c r="N379" i="23"/>
  <c r="L379" i="23"/>
  <c r="M393" i="23"/>
  <c r="N393" i="23"/>
  <c r="L393" i="23"/>
  <c r="M409" i="23"/>
  <c r="L409" i="23"/>
  <c r="N409" i="23"/>
  <c r="L391" i="23"/>
  <c r="N391" i="23"/>
  <c r="M391" i="23"/>
  <c r="L279" i="23"/>
  <c r="N279" i="23"/>
  <c r="M279" i="23"/>
  <c r="L263" i="23"/>
  <c r="M263" i="23"/>
  <c r="N263" i="23"/>
  <c r="L247" i="23"/>
  <c r="M247" i="23"/>
  <c r="N247" i="23"/>
  <c r="N231" i="23"/>
  <c r="M231" i="23"/>
  <c r="L231" i="23"/>
  <c r="M215" i="23"/>
  <c r="L215" i="23"/>
  <c r="N215" i="23"/>
  <c r="M199" i="23"/>
  <c r="L199" i="23"/>
  <c r="N199" i="23"/>
  <c r="M183" i="23"/>
  <c r="N183" i="23"/>
  <c r="L183" i="23"/>
  <c r="M167" i="23"/>
  <c r="L167" i="23"/>
  <c r="N167" i="23"/>
  <c r="N13" i="23"/>
  <c r="L13" i="23"/>
  <c r="M13" i="23"/>
  <c r="N402" i="23"/>
  <c r="M402" i="23"/>
  <c r="L402" i="23"/>
  <c r="M386" i="23"/>
  <c r="L386" i="23"/>
  <c r="N386" i="23"/>
  <c r="M364" i="23"/>
  <c r="N364" i="23"/>
  <c r="L364" i="23"/>
  <c r="N348" i="23"/>
  <c r="L348" i="23"/>
  <c r="M348" i="23"/>
  <c r="N332" i="23"/>
  <c r="M332" i="23"/>
  <c r="L332" i="23"/>
  <c r="L322" i="23"/>
  <c r="N322" i="23"/>
  <c r="M322" i="23"/>
  <c r="M306" i="23"/>
  <c r="N306" i="23"/>
  <c r="L306" i="23"/>
  <c r="N290" i="23"/>
  <c r="M290" i="23"/>
  <c r="L290" i="23"/>
  <c r="N274" i="23"/>
  <c r="L274" i="23"/>
  <c r="M274" i="23"/>
  <c r="N258" i="23"/>
  <c r="M258" i="23"/>
  <c r="L258" i="23"/>
  <c r="L242" i="23"/>
  <c r="M242" i="23"/>
  <c r="N242" i="23"/>
  <c r="N226" i="23"/>
  <c r="M226" i="23"/>
  <c r="L226" i="23"/>
  <c r="N210" i="23"/>
  <c r="L210" i="23"/>
  <c r="M210" i="23"/>
  <c r="M194" i="23"/>
  <c r="N194" i="23"/>
  <c r="L194" i="23"/>
  <c r="M178" i="23"/>
  <c r="N178" i="23"/>
  <c r="L178" i="23"/>
  <c r="M162" i="23"/>
  <c r="L162" i="23"/>
  <c r="N162" i="23"/>
  <c r="M146" i="23"/>
  <c r="N146" i="23"/>
  <c r="L146" i="23"/>
  <c r="N130" i="23"/>
  <c r="L130" i="23"/>
  <c r="M130" i="23"/>
  <c r="L114" i="23"/>
  <c r="M114" i="23"/>
  <c r="N114" i="23"/>
  <c r="L98" i="23"/>
  <c r="M98" i="23"/>
  <c r="N98" i="23"/>
  <c r="N82" i="23"/>
  <c r="L82" i="23"/>
  <c r="M82" i="23"/>
  <c r="N66" i="23"/>
  <c r="M66" i="23"/>
  <c r="L66" i="23"/>
  <c r="M48" i="23"/>
  <c r="L48" i="23"/>
  <c r="N48" i="23"/>
  <c r="M32" i="23"/>
  <c r="N32" i="23"/>
  <c r="L32" i="23"/>
  <c r="N16" i="23"/>
  <c r="L16" i="23"/>
  <c r="M16" i="23"/>
  <c r="N77" i="23"/>
  <c r="L77" i="23"/>
  <c r="M77" i="23"/>
  <c r="L69" i="23"/>
  <c r="M69" i="23"/>
  <c r="N69" i="23"/>
  <c r="N61" i="23"/>
  <c r="L61" i="23"/>
  <c r="M61" i="23"/>
  <c r="L53" i="23"/>
  <c r="N53" i="23"/>
  <c r="M53" i="23"/>
  <c r="L45" i="23"/>
  <c r="N45" i="23"/>
  <c r="M45" i="23"/>
  <c r="L37" i="23"/>
  <c r="M37" i="23"/>
  <c r="N37" i="23"/>
  <c r="L29" i="23"/>
  <c r="N29" i="23"/>
  <c r="M29" i="23"/>
  <c r="L21" i="23"/>
  <c r="N21" i="23"/>
  <c r="M21" i="23"/>
  <c r="J413" i="23"/>
  <c r="N4" i="23"/>
  <c r="L4" i="23"/>
  <c r="M4" i="23"/>
  <c r="N404" i="23"/>
  <c r="L404" i="23"/>
  <c r="M404" i="23"/>
  <c r="N388" i="23"/>
  <c r="M388" i="23"/>
  <c r="L388" i="23"/>
  <c r="N372" i="23"/>
  <c r="L372" i="23"/>
  <c r="M372" i="23"/>
  <c r="N358" i="23"/>
  <c r="L358" i="23"/>
  <c r="M358" i="23"/>
  <c r="L342" i="23"/>
  <c r="N342" i="23"/>
  <c r="M342" i="23"/>
  <c r="N153" i="23"/>
  <c r="L153" i="23"/>
  <c r="M153" i="23"/>
  <c r="L137" i="23"/>
  <c r="N137" i="23"/>
  <c r="M137" i="23"/>
  <c r="N121" i="23"/>
  <c r="L121" i="23"/>
  <c r="M121" i="23"/>
  <c r="L105" i="23"/>
  <c r="M105" i="23"/>
  <c r="N105" i="23"/>
  <c r="M389" i="23"/>
  <c r="N389" i="23"/>
  <c r="L389" i="23"/>
  <c r="N387" i="23"/>
  <c r="L387" i="23"/>
  <c r="M387" i="23"/>
  <c r="N385" i="23"/>
  <c r="M385" i="23"/>
  <c r="L385" i="23"/>
  <c r="L275" i="23"/>
  <c r="M275" i="23"/>
  <c r="N275" i="23"/>
  <c r="N259" i="23"/>
  <c r="L259" i="23"/>
  <c r="M259" i="23"/>
  <c r="M243" i="23"/>
  <c r="L243" i="23"/>
  <c r="N243" i="23"/>
  <c r="L227" i="23"/>
  <c r="N227" i="23"/>
  <c r="M227" i="23"/>
  <c r="M211" i="23"/>
  <c r="N211" i="23"/>
  <c r="L211" i="23"/>
  <c r="M195" i="23"/>
  <c r="L195" i="23"/>
  <c r="N195" i="23"/>
  <c r="L179" i="23"/>
  <c r="M179" i="23"/>
  <c r="N179" i="23"/>
  <c r="L163" i="23"/>
  <c r="M163" i="23"/>
  <c r="N163" i="23"/>
  <c r="W10" i="19"/>
  <c r="M62" i="21" s="1"/>
  <c r="M139" i="23"/>
  <c r="L139" i="23"/>
  <c r="N139" i="23"/>
  <c r="M123" i="23"/>
  <c r="L123" i="23"/>
  <c r="N123" i="23"/>
  <c r="N107" i="23"/>
  <c r="M107" i="23"/>
  <c r="L107" i="23"/>
  <c r="N407" i="23"/>
  <c r="M407" i="23"/>
  <c r="L407" i="23"/>
  <c r="N355" i="23"/>
  <c r="L355" i="23"/>
  <c r="M355" i="23"/>
  <c r="M347" i="23"/>
  <c r="L347" i="23"/>
  <c r="N347" i="23"/>
  <c r="M339" i="23"/>
  <c r="N339" i="23"/>
  <c r="L339" i="23"/>
  <c r="M331" i="23"/>
  <c r="L331" i="23"/>
  <c r="N331" i="23"/>
  <c r="L323" i="23"/>
  <c r="M323" i="23"/>
  <c r="N323" i="23"/>
  <c r="N315" i="23"/>
  <c r="M315" i="23"/>
  <c r="L315" i="23"/>
  <c r="M307" i="23"/>
  <c r="N307" i="23"/>
  <c r="L307" i="23"/>
  <c r="N381" i="23"/>
  <c r="L381" i="23"/>
  <c r="M381" i="23"/>
  <c r="N8" i="23"/>
  <c r="L8" i="23"/>
  <c r="M8" i="23"/>
  <c r="N363" i="23"/>
  <c r="L363" i="23"/>
  <c r="M363" i="23"/>
  <c r="L297" i="23"/>
  <c r="N297" i="23"/>
  <c r="M297" i="23"/>
  <c r="L289" i="23"/>
  <c r="M289" i="23"/>
  <c r="N289" i="23"/>
  <c r="L277" i="23"/>
  <c r="M277" i="23"/>
  <c r="N277" i="23"/>
  <c r="N261" i="23"/>
  <c r="M261" i="23"/>
  <c r="L261" i="23"/>
  <c r="N245" i="23"/>
  <c r="L245" i="23"/>
  <c r="M245" i="23"/>
  <c r="L229" i="23"/>
  <c r="N229" i="23"/>
  <c r="M229" i="23"/>
  <c r="L213" i="23"/>
  <c r="N213" i="23"/>
  <c r="M213" i="23"/>
  <c r="N197" i="23"/>
  <c r="L197" i="23"/>
  <c r="M197" i="23"/>
  <c r="M181" i="23"/>
  <c r="N181" i="23"/>
  <c r="L181" i="23"/>
  <c r="L165" i="23"/>
  <c r="N165" i="23"/>
  <c r="M165" i="23"/>
  <c r="L97" i="23"/>
  <c r="N97" i="23"/>
  <c r="M97" i="23"/>
  <c r="L89" i="23"/>
  <c r="N89" i="23"/>
  <c r="M89" i="23"/>
  <c r="M81" i="23"/>
  <c r="L81" i="23"/>
  <c r="N81" i="23"/>
  <c r="M324" i="23"/>
  <c r="N324" i="23"/>
  <c r="L324" i="23"/>
  <c r="M308" i="23"/>
  <c r="N308" i="23"/>
  <c r="L308" i="23"/>
  <c r="N292" i="23"/>
  <c r="L292" i="23"/>
  <c r="M292" i="23"/>
  <c r="N276" i="23"/>
  <c r="M276" i="23"/>
  <c r="L276" i="23"/>
  <c r="L260" i="23"/>
  <c r="M260" i="23"/>
  <c r="N260" i="23"/>
  <c r="N244" i="23"/>
  <c r="L244" i="23"/>
  <c r="M244" i="23"/>
  <c r="M228" i="23"/>
  <c r="L228" i="23"/>
  <c r="N228" i="23"/>
  <c r="L212" i="23"/>
  <c r="M212" i="23"/>
  <c r="N212" i="23"/>
  <c r="N196" i="23"/>
  <c r="M196" i="23"/>
  <c r="L196" i="23"/>
  <c r="N180" i="23"/>
  <c r="L180" i="23"/>
  <c r="M180" i="23"/>
  <c r="N164" i="23"/>
  <c r="L164" i="23"/>
  <c r="M164" i="23"/>
  <c r="N148" i="23"/>
  <c r="M148" i="23"/>
  <c r="L148" i="23"/>
  <c r="N132" i="23"/>
  <c r="L132" i="23"/>
  <c r="M132" i="23"/>
  <c r="L116" i="23"/>
  <c r="M116" i="23"/>
  <c r="N116" i="23"/>
  <c r="L100" i="23"/>
  <c r="N100" i="23"/>
  <c r="M100" i="23"/>
  <c r="M84" i="23"/>
  <c r="L84" i="23"/>
  <c r="N84" i="23"/>
  <c r="M68" i="23"/>
  <c r="N68" i="23"/>
  <c r="L68" i="23"/>
  <c r="L58" i="23"/>
  <c r="N58" i="23"/>
  <c r="M58" i="23"/>
  <c r="M42" i="23"/>
  <c r="L42" i="23"/>
  <c r="N42" i="23"/>
  <c r="N26" i="23"/>
  <c r="L26" i="23"/>
  <c r="M26" i="23"/>
  <c r="L9" i="23"/>
  <c r="N9" i="23"/>
  <c r="M9" i="23"/>
  <c r="L406" i="23"/>
  <c r="N406" i="23"/>
  <c r="M406" i="23"/>
  <c r="N390" i="23"/>
  <c r="M390" i="23"/>
  <c r="L390" i="23"/>
  <c r="L374" i="23"/>
  <c r="M374" i="23"/>
  <c r="N374" i="23"/>
  <c r="N360" i="23"/>
  <c r="M360" i="23"/>
  <c r="L360" i="23"/>
  <c r="M344" i="23"/>
  <c r="L344" i="23"/>
  <c r="N344" i="23"/>
  <c r="L326" i="23"/>
  <c r="N326" i="23"/>
  <c r="M326" i="23"/>
  <c r="M310" i="23"/>
  <c r="N310" i="23"/>
  <c r="L310" i="23"/>
  <c r="L294" i="23"/>
  <c r="N294" i="23"/>
  <c r="M294" i="23"/>
  <c r="M278" i="23"/>
  <c r="N278" i="23"/>
  <c r="L278" i="23"/>
  <c r="M262" i="23"/>
  <c r="L262" i="23"/>
  <c r="N262" i="23"/>
  <c r="M246" i="23"/>
  <c r="N246" i="23"/>
  <c r="L246" i="23"/>
  <c r="N230" i="23"/>
  <c r="M230" i="23"/>
  <c r="L230" i="23"/>
  <c r="L214" i="23"/>
  <c r="M214" i="23"/>
  <c r="N214" i="23"/>
  <c r="L198" i="23"/>
  <c r="M198" i="23"/>
  <c r="N198" i="23"/>
  <c r="M182" i="23"/>
  <c r="N182" i="23"/>
  <c r="L182" i="23"/>
  <c r="N166" i="23"/>
  <c r="L166" i="23"/>
  <c r="M166" i="23"/>
  <c r="L150" i="23"/>
  <c r="M150" i="23"/>
  <c r="N150" i="23"/>
  <c r="N134" i="23"/>
  <c r="M134" i="23"/>
  <c r="L134" i="23"/>
  <c r="L118" i="23"/>
  <c r="N118" i="23"/>
  <c r="M118" i="23"/>
  <c r="N102" i="23"/>
  <c r="M102" i="23"/>
  <c r="L102" i="23"/>
  <c r="M86" i="23"/>
  <c r="N86" i="23"/>
  <c r="L86" i="23"/>
  <c r="N70" i="23"/>
  <c r="M70" i="23"/>
  <c r="L70" i="23"/>
  <c r="M52" i="23"/>
  <c r="N52" i="23"/>
  <c r="L52" i="23"/>
  <c r="M36" i="23"/>
  <c r="L36" i="23"/>
  <c r="N36" i="23"/>
  <c r="N20" i="23"/>
  <c r="M20" i="23"/>
  <c r="L20" i="23"/>
  <c r="L151" i="23"/>
  <c r="N151" i="23"/>
  <c r="M151" i="23"/>
  <c r="L135" i="23"/>
  <c r="N135" i="23"/>
  <c r="M135" i="23"/>
  <c r="N119" i="23"/>
  <c r="M119" i="23"/>
  <c r="L119" i="23"/>
  <c r="N103" i="23"/>
  <c r="L103" i="23"/>
  <c r="M103" i="23"/>
  <c r="L361" i="23"/>
  <c r="M361" i="23"/>
  <c r="N361" i="23"/>
  <c r="L353" i="23"/>
  <c r="N353" i="23"/>
  <c r="M353" i="23"/>
  <c r="N345" i="23"/>
  <c r="M345" i="23"/>
  <c r="L345" i="23"/>
  <c r="L337" i="23"/>
  <c r="M337" i="23"/>
  <c r="N337" i="23"/>
  <c r="L329" i="23"/>
  <c r="M329" i="23"/>
  <c r="N329" i="23"/>
  <c r="L321" i="23"/>
  <c r="N321" i="23"/>
  <c r="M321" i="23"/>
  <c r="M313" i="23"/>
  <c r="N313" i="23"/>
  <c r="L313" i="23"/>
  <c r="M305" i="23"/>
  <c r="L305" i="23"/>
  <c r="N305" i="23"/>
  <c r="M375" i="23"/>
  <c r="L375" i="23"/>
  <c r="N375" i="23"/>
  <c r="L411" i="23"/>
  <c r="N411" i="23"/>
  <c r="M411" i="23"/>
  <c r="L383" i="23"/>
  <c r="N383" i="23"/>
  <c r="M383" i="23"/>
  <c r="N303" i="23"/>
  <c r="M303" i="23"/>
  <c r="L303" i="23"/>
  <c r="M295" i="23"/>
  <c r="N295" i="23"/>
  <c r="L295" i="23"/>
  <c r="L287" i="23"/>
  <c r="N287" i="23"/>
  <c r="M287" i="23"/>
  <c r="L273" i="23"/>
  <c r="M273" i="23"/>
  <c r="N273" i="23"/>
  <c r="N257" i="23"/>
  <c r="L257" i="23"/>
  <c r="M257" i="23"/>
  <c r="L241" i="23"/>
  <c r="M241" i="23"/>
  <c r="N241" i="23"/>
  <c r="M225" i="23"/>
  <c r="N225" i="23"/>
  <c r="L225" i="23"/>
  <c r="N209" i="23"/>
  <c r="M209" i="23"/>
  <c r="L209" i="23"/>
  <c r="M193" i="23"/>
  <c r="L193" i="23"/>
  <c r="N193" i="23"/>
  <c r="M177" i="23"/>
  <c r="N177" i="23"/>
  <c r="L177" i="23"/>
  <c r="M161" i="23"/>
  <c r="N161" i="23"/>
  <c r="L161" i="23"/>
  <c r="L91" i="23"/>
  <c r="M91" i="23"/>
  <c r="N91" i="23"/>
  <c r="L83" i="23"/>
  <c r="N83" i="23"/>
  <c r="M83" i="23"/>
  <c r="M75" i="23"/>
  <c r="N75" i="23"/>
  <c r="L75" i="23"/>
  <c r="N67" i="23"/>
  <c r="L67" i="23"/>
  <c r="M67" i="23"/>
  <c r="N59" i="23"/>
  <c r="L59" i="23"/>
  <c r="M59" i="23"/>
  <c r="N51" i="23"/>
  <c r="L51" i="23"/>
  <c r="M51" i="23"/>
  <c r="L43" i="23"/>
  <c r="N43" i="23"/>
  <c r="M43" i="23"/>
  <c r="M35" i="23"/>
  <c r="L35" i="23"/>
  <c r="N35" i="23"/>
  <c r="M27" i="23"/>
  <c r="N27" i="23"/>
  <c r="L27" i="23"/>
  <c r="N19" i="23"/>
  <c r="L19" i="23"/>
  <c r="M19" i="23"/>
  <c r="M11" i="23"/>
  <c r="L11" i="23"/>
  <c r="N11" i="23"/>
  <c r="N400" i="23"/>
  <c r="M400" i="23"/>
  <c r="L400" i="23"/>
  <c r="M384" i="23"/>
  <c r="L384" i="23"/>
  <c r="N384" i="23"/>
  <c r="N370" i="23"/>
  <c r="L370" i="23"/>
  <c r="M370" i="23"/>
  <c r="M354" i="23"/>
  <c r="L354" i="23"/>
  <c r="N354" i="23"/>
  <c r="L338" i="23"/>
  <c r="N338" i="23"/>
  <c r="M338" i="23"/>
  <c r="M320" i="23"/>
  <c r="L320" i="23"/>
  <c r="N320" i="23"/>
  <c r="L304" i="23"/>
  <c r="M304" i="23"/>
  <c r="N304" i="23"/>
  <c r="L288" i="23"/>
  <c r="M288" i="23"/>
  <c r="N288" i="23"/>
  <c r="N272" i="23"/>
  <c r="M272" i="23"/>
  <c r="L272" i="23"/>
  <c r="L256" i="23"/>
  <c r="M256" i="23"/>
  <c r="N256" i="23"/>
  <c r="L240" i="23"/>
  <c r="N240" i="23"/>
  <c r="M240" i="23"/>
  <c r="L224" i="23"/>
  <c r="M224" i="23"/>
  <c r="N224" i="23"/>
  <c r="N208" i="23"/>
  <c r="L208" i="23"/>
  <c r="M208" i="23"/>
  <c r="N192" i="23"/>
  <c r="L192" i="23"/>
  <c r="M192" i="23"/>
  <c r="N176" i="23"/>
  <c r="L176" i="23"/>
  <c r="M176" i="23"/>
  <c r="M160" i="23"/>
  <c r="L160" i="23"/>
  <c r="N160" i="23"/>
  <c r="N144" i="23"/>
  <c r="M144" i="23"/>
  <c r="L144" i="23"/>
  <c r="N128" i="23"/>
  <c r="M128" i="23"/>
  <c r="L128" i="23"/>
  <c r="M112" i="23"/>
  <c r="L112" i="23"/>
  <c r="N112" i="23"/>
  <c r="M96" i="23"/>
  <c r="L96" i="23"/>
  <c r="N96" i="23"/>
  <c r="M80" i="23"/>
  <c r="L80" i="23"/>
  <c r="N80" i="23"/>
  <c r="L64" i="23"/>
  <c r="M64" i="23"/>
  <c r="N64" i="23"/>
  <c r="M46" i="23"/>
  <c r="N46" i="23"/>
  <c r="L46" i="23"/>
  <c r="N30" i="23"/>
  <c r="M30" i="23"/>
  <c r="L30" i="23"/>
  <c r="N14" i="23"/>
  <c r="M14" i="23"/>
  <c r="L14" i="23"/>
  <c r="M149" i="23"/>
  <c r="N149" i="23"/>
  <c r="L149" i="23"/>
  <c r="N133" i="23"/>
  <c r="M133" i="23"/>
  <c r="L133" i="23"/>
  <c r="N117" i="23"/>
  <c r="L117" i="23"/>
  <c r="M117" i="23"/>
  <c r="M101" i="23"/>
  <c r="N101" i="23"/>
  <c r="L101" i="23"/>
  <c r="N371" i="23"/>
  <c r="L371" i="23"/>
  <c r="M371" i="23"/>
  <c r="M10" i="23"/>
  <c r="L10" i="23"/>
  <c r="N10" i="23"/>
  <c r="L399" i="23"/>
  <c r="N399" i="23"/>
  <c r="M399" i="23"/>
  <c r="N365" i="23"/>
  <c r="L365" i="23"/>
  <c r="M365" i="23"/>
  <c r="L271" i="23"/>
  <c r="N271" i="23"/>
  <c r="M271" i="23"/>
  <c r="N255" i="23"/>
  <c r="M255" i="23"/>
  <c r="L255" i="23"/>
  <c r="M239" i="23"/>
  <c r="L239" i="23"/>
  <c r="N239" i="23"/>
  <c r="M223" i="23"/>
  <c r="N223" i="23"/>
  <c r="L223" i="23"/>
  <c r="N207" i="23"/>
  <c r="L207" i="23"/>
  <c r="M207" i="23"/>
  <c r="N191" i="23"/>
  <c r="M191" i="23"/>
  <c r="L191" i="23"/>
  <c r="N175" i="23"/>
  <c r="L175" i="23"/>
  <c r="M175" i="23"/>
  <c r="N159" i="23"/>
  <c r="L159" i="23"/>
  <c r="M159" i="23"/>
  <c r="N410" i="23"/>
  <c r="L410" i="23"/>
  <c r="M410" i="23"/>
  <c r="M394" i="23"/>
  <c r="L394" i="23"/>
  <c r="N394" i="23"/>
  <c r="N378" i="23"/>
  <c r="L378" i="23"/>
  <c r="M378" i="23"/>
  <c r="L356" i="23"/>
  <c r="N356" i="23"/>
  <c r="M356" i="23"/>
  <c r="L340" i="23"/>
  <c r="M340" i="23"/>
  <c r="N340" i="23"/>
  <c r="N330" i="23"/>
  <c r="L330" i="23"/>
  <c r="M330" i="23"/>
  <c r="L314" i="23"/>
  <c r="M314" i="23"/>
  <c r="N314" i="23"/>
  <c r="N298" i="23"/>
  <c r="L298" i="23"/>
  <c r="M298" i="23"/>
  <c r="N282" i="23"/>
  <c r="M282" i="23"/>
  <c r="L282" i="23"/>
  <c r="N266" i="23"/>
  <c r="L266" i="23"/>
  <c r="M266" i="23"/>
  <c r="N250" i="23"/>
  <c r="M250" i="23"/>
  <c r="L250" i="23"/>
  <c r="N234" i="23"/>
  <c r="L234" i="23"/>
  <c r="M234" i="23"/>
  <c r="N218" i="23"/>
  <c r="L218" i="23"/>
  <c r="M218" i="23"/>
  <c r="L202" i="23"/>
  <c r="N202" i="23"/>
  <c r="M202" i="23"/>
  <c r="N186" i="23"/>
  <c r="M186" i="23"/>
  <c r="L186" i="23"/>
  <c r="N170" i="23"/>
  <c r="L170" i="23"/>
  <c r="M170" i="23"/>
  <c r="N154" i="23"/>
  <c r="M154" i="23"/>
  <c r="L154" i="23"/>
  <c r="M138" i="23"/>
  <c r="L138" i="23"/>
  <c r="N138" i="23"/>
  <c r="L122" i="23"/>
  <c r="N122" i="23"/>
  <c r="M122" i="23"/>
  <c r="N106" i="23"/>
  <c r="L106" i="23"/>
  <c r="M106" i="23"/>
  <c r="M90" i="23"/>
  <c r="N90" i="23"/>
  <c r="L90" i="23"/>
  <c r="N74" i="23"/>
  <c r="L74" i="23"/>
  <c r="M74" i="23"/>
  <c r="N56" i="23"/>
  <c r="M56" i="23"/>
  <c r="L56" i="23"/>
  <c r="N40" i="23"/>
  <c r="M40" i="23"/>
  <c r="L40" i="23"/>
  <c r="N24" i="23"/>
  <c r="M24" i="23"/>
  <c r="L24" i="23"/>
  <c r="L73" i="23"/>
  <c r="N73" i="23"/>
  <c r="M73" i="23"/>
  <c r="N65" i="23"/>
  <c r="M65" i="23"/>
  <c r="L65" i="23"/>
  <c r="L57" i="23"/>
  <c r="M57" i="23"/>
  <c r="N57" i="23"/>
  <c r="N49" i="23"/>
  <c r="M49" i="23"/>
  <c r="L49" i="23"/>
  <c r="N41" i="23"/>
  <c r="L41" i="23"/>
  <c r="M41" i="23"/>
  <c r="L33" i="23"/>
  <c r="M33" i="23"/>
  <c r="N33" i="23"/>
  <c r="L25" i="23"/>
  <c r="N25" i="23"/>
  <c r="M25" i="23"/>
  <c r="L17" i="23"/>
  <c r="N17" i="23"/>
  <c r="M17" i="23"/>
  <c r="M7" i="23"/>
  <c r="N7" i="23"/>
  <c r="L7" i="23"/>
  <c r="N396" i="23"/>
  <c r="L396" i="23"/>
  <c r="M396" i="23"/>
  <c r="L380" i="23"/>
  <c r="M380" i="23"/>
  <c r="N380" i="23"/>
  <c r="L366" i="23"/>
  <c r="N366" i="23"/>
  <c r="M366" i="23"/>
  <c r="L350" i="23"/>
  <c r="N350" i="23"/>
  <c r="M350" i="23"/>
  <c r="L334" i="23"/>
  <c r="N334" i="23"/>
  <c r="M334" i="23"/>
  <c r="N145" i="23"/>
  <c r="L145" i="23"/>
  <c r="M145" i="23"/>
  <c r="N129" i="23"/>
  <c r="M129" i="23"/>
  <c r="L129" i="23"/>
  <c r="L113" i="23"/>
  <c r="M113" i="23"/>
  <c r="N113" i="23"/>
  <c r="L405" i="23"/>
  <c r="N405" i="23"/>
  <c r="M405" i="23"/>
  <c r="M377" i="23"/>
  <c r="N377" i="23"/>
  <c r="L377" i="23"/>
  <c r="N395" i="23"/>
  <c r="L395" i="23"/>
  <c r="M395" i="23"/>
  <c r="M283" i="23"/>
  <c r="L283" i="23"/>
  <c r="N283" i="23"/>
  <c r="L267" i="23"/>
  <c r="N267" i="23"/>
  <c r="M267" i="23"/>
  <c r="L251" i="23"/>
  <c r="N251" i="23"/>
  <c r="M251" i="23"/>
  <c r="M235" i="23"/>
  <c r="L235" i="23"/>
  <c r="N235" i="23"/>
  <c r="N219" i="23"/>
  <c r="M219" i="23"/>
  <c r="L219" i="23"/>
  <c r="N203" i="23"/>
  <c r="M203" i="23"/>
  <c r="L203" i="23"/>
  <c r="L187" i="23"/>
  <c r="M187" i="23"/>
  <c r="N187" i="23"/>
  <c r="N171" i="23"/>
  <c r="L171" i="23"/>
  <c r="M171" i="23"/>
  <c r="N155" i="23"/>
  <c r="M155" i="23"/>
  <c r="L155" i="23"/>
  <c r="S10" i="19"/>
  <c r="M58" i="21" s="1"/>
  <c r="L147" i="23"/>
  <c r="N147" i="23"/>
  <c r="M147" i="23"/>
  <c r="L131" i="23"/>
  <c r="N131" i="23"/>
  <c r="M131" i="23"/>
  <c r="N115" i="23"/>
  <c r="L115" i="23"/>
  <c r="M115" i="23"/>
  <c r="L99" i="23"/>
  <c r="N99" i="23"/>
  <c r="M99" i="23"/>
  <c r="N359" i="23"/>
  <c r="L359" i="23"/>
  <c r="M359" i="23"/>
  <c r="M351" i="23"/>
  <c r="L351" i="23"/>
  <c r="N351" i="23"/>
  <c r="N343" i="23"/>
  <c r="L343" i="23"/>
  <c r="M343" i="23"/>
  <c r="N335" i="23"/>
  <c r="L335" i="23"/>
  <c r="M335" i="23"/>
  <c r="M327" i="23"/>
  <c r="N327" i="23"/>
  <c r="L327" i="23"/>
  <c r="L319" i="23"/>
  <c r="M319" i="23"/>
  <c r="N319" i="23"/>
  <c r="M311" i="23"/>
  <c r="N311" i="23"/>
  <c r="L311" i="23"/>
  <c r="N403" i="23"/>
  <c r="M403" i="23"/>
  <c r="L403" i="23"/>
  <c r="L367" i="23"/>
  <c r="M367" i="23"/>
  <c r="N367" i="23"/>
  <c r="M397" i="23"/>
  <c r="N397" i="23"/>
  <c r="L397" i="23"/>
  <c r="N301" i="23"/>
  <c r="M301" i="23"/>
  <c r="L301" i="23"/>
  <c r="M293" i="23"/>
  <c r="L293" i="23"/>
  <c r="N293" i="23"/>
  <c r="M285" i="23"/>
  <c r="L285" i="23"/>
  <c r="N285" i="23"/>
  <c r="N269" i="23"/>
  <c r="L269" i="23"/>
  <c r="M269" i="23"/>
  <c r="N253" i="23"/>
  <c r="L253" i="23"/>
  <c r="M253" i="23"/>
  <c r="N237" i="23"/>
  <c r="M237" i="23"/>
  <c r="L237" i="23"/>
  <c r="M221" i="23"/>
  <c r="L221" i="23"/>
  <c r="N221" i="23"/>
  <c r="L205" i="23"/>
  <c r="M205" i="23"/>
  <c r="N205" i="23"/>
  <c r="L189" i="23"/>
  <c r="M189" i="23"/>
  <c r="N189" i="23"/>
  <c r="L173" i="23"/>
  <c r="N173" i="23"/>
  <c r="M173" i="23"/>
  <c r="N157" i="23"/>
  <c r="M157" i="23"/>
  <c r="L157" i="23"/>
  <c r="L93" i="23"/>
  <c r="M93" i="23"/>
  <c r="N93" i="23"/>
  <c r="M85" i="23"/>
  <c r="L85" i="23"/>
  <c r="N85" i="23"/>
  <c r="M10" i="19"/>
  <c r="M52" i="21" s="1"/>
  <c r="N316" i="23"/>
  <c r="M316" i="23"/>
  <c r="L316" i="23"/>
  <c r="N300" i="23"/>
  <c r="M300" i="23"/>
  <c r="L300" i="23"/>
  <c r="M284" i="23"/>
  <c r="N284" i="23"/>
  <c r="L284" i="23"/>
  <c r="N268" i="23"/>
  <c r="M268" i="23"/>
  <c r="L268" i="23"/>
  <c r="N252" i="23"/>
  <c r="L252" i="23"/>
  <c r="M252" i="23"/>
  <c r="N236" i="23"/>
  <c r="L236" i="23"/>
  <c r="M236" i="23"/>
  <c r="M220" i="23"/>
  <c r="L220" i="23"/>
  <c r="N220" i="23"/>
  <c r="N204" i="23"/>
  <c r="M204" i="23"/>
  <c r="L204" i="23"/>
  <c r="N188" i="23"/>
  <c r="M188" i="23"/>
  <c r="L188" i="23"/>
  <c r="M172" i="23"/>
  <c r="L172" i="23"/>
  <c r="N172" i="23"/>
  <c r="M156" i="23"/>
  <c r="L156" i="23"/>
  <c r="N156" i="23"/>
  <c r="N140" i="23"/>
  <c r="L140" i="23"/>
  <c r="M140" i="23"/>
  <c r="L124" i="23"/>
  <c r="M124" i="23"/>
  <c r="N124" i="23"/>
  <c r="N108" i="23"/>
  <c r="L108" i="23"/>
  <c r="M108" i="23"/>
  <c r="N92" i="23"/>
  <c r="L92" i="23"/>
  <c r="M92" i="23"/>
  <c r="M76" i="23"/>
  <c r="L76" i="23"/>
  <c r="N76" i="23"/>
  <c r="N60" i="23"/>
  <c r="L60" i="23"/>
  <c r="M60" i="23"/>
  <c r="N50" i="23"/>
  <c r="M50" i="23"/>
  <c r="L50" i="23"/>
  <c r="M34" i="23"/>
  <c r="L34" i="23"/>
  <c r="N34" i="23"/>
  <c r="N18" i="23"/>
  <c r="M18" i="23"/>
  <c r="L18" i="23"/>
  <c r="C7" i="12"/>
  <c r="B7" i="12"/>
  <c r="C16" i="12"/>
  <c r="B16" i="12"/>
  <c r="C25" i="12"/>
  <c r="B25" i="12"/>
  <c r="C20" i="12"/>
  <c r="B20" i="12"/>
  <c r="B22" i="12"/>
  <c r="C22" i="12"/>
  <c r="B23" i="12"/>
  <c r="C23" i="12"/>
  <c r="B21" i="12"/>
  <c r="C21" i="12"/>
  <c r="C2" i="12"/>
  <c r="B2" i="12"/>
  <c r="D26" i="12"/>
  <c r="C9" i="12"/>
  <c r="B9" i="12"/>
  <c r="B4" i="12"/>
  <c r="C4" i="12"/>
  <c r="B17" i="12"/>
  <c r="C17" i="12"/>
  <c r="B8" i="12"/>
  <c r="C8" i="12"/>
  <c r="C18" i="12"/>
  <c r="B18" i="12"/>
  <c r="C24" i="12"/>
  <c r="B24" i="12"/>
  <c r="C11" i="12"/>
  <c r="B11" i="12"/>
  <c r="C6" i="12"/>
  <c r="B6" i="12"/>
  <c r="B12" i="12"/>
  <c r="C12" i="12"/>
  <c r="C15" i="12"/>
  <c r="B15" i="12"/>
  <c r="B19" i="12"/>
  <c r="C19" i="12"/>
  <c r="C5" i="12"/>
  <c r="B5" i="12"/>
  <c r="G10" i="19" l="1"/>
  <c r="M46" i="21" s="1"/>
  <c r="V10" i="19"/>
  <c r="M61" i="21" s="1"/>
  <c r="N10" i="19"/>
  <c r="M53" i="21" s="1"/>
  <c r="H10" i="19"/>
  <c r="M47" i="21" s="1"/>
  <c r="X10" i="19"/>
  <c r="M63" i="21" s="1"/>
  <c r="O10" i="19"/>
  <c r="M54" i="21" s="1"/>
  <c r="E10" i="19"/>
  <c r="M44" i="21" s="1"/>
  <c r="Q10" i="19"/>
  <c r="M56" i="21" s="1"/>
  <c r="Y10" i="19"/>
  <c r="M64" i="21" s="1"/>
  <c r="K10" i="19"/>
  <c r="M50" i="21" s="1"/>
  <c r="L10" i="19"/>
  <c r="M51" i="21" s="1"/>
  <c r="T10" i="19"/>
  <c r="M59" i="21" s="1"/>
  <c r="U10" i="19"/>
  <c r="M60" i="21" s="1"/>
  <c r="L413" i="23"/>
  <c r="F415" i="23" s="1"/>
  <c r="N413" i="23"/>
  <c r="H415" i="23" s="1"/>
  <c r="M413" i="23"/>
  <c r="G415" i="23" s="1"/>
  <c r="D28" i="12"/>
  <c r="B26" i="12"/>
  <c r="C26" i="12"/>
</calcChain>
</file>

<file path=xl/comments1.xml><?xml version="1.0" encoding="utf-8"?>
<comments xmlns="http://schemas.openxmlformats.org/spreadsheetml/2006/main">
  <authors>
    <author>Hedman Mattias</author>
  </authors>
  <commentList>
    <comment ref="D6" authorId="0">
      <text>
        <r>
          <rPr>
            <sz val="11"/>
            <rFont val="Calibri"/>
            <family val="2"/>
          </rPr>
          <t>Alingsås Energi tog över värmeproduktionen 1. Juli 2013. Därav kom endast ca hälften av all elproduktion med i 2013 års deklaration, resten deklarerades av Statkraft som var tidigare ägare. 2014 har vi ett helt år.</t>
        </r>
      </text>
    </comment>
    <comment ref="G6" authorId="0">
      <text>
        <r>
          <rPr>
            <sz val="11"/>
            <rFont val="Calibri"/>
            <family val="2"/>
          </rPr>
          <t>2014 var ett betydligt varmare år än 2013 och drift av bioeldade värmeverket har optimerats för att ha så låg fossiloljeförbrukning som möjligt.</t>
        </r>
      </text>
    </comment>
    <comment ref="R6" authorId="0">
      <text>
        <r>
          <rPr>
            <sz val="11"/>
            <rFont val="Calibri"/>
            <family val="2"/>
          </rPr>
          <t xml:space="preserve">Alingsås Energi tog över värmeproduktionen 1. Juli 2013. Därav kom endast ca hälften av all produktion med i 2013 års deklaration, resten deklarerades av Statkraft som var tidigare ägare. 2014 har vi ett helt år och elförbrukningen är i linje med </t>
        </r>
      </text>
    </comment>
    <comment ref="Y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C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D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N13" authorId="0">
      <text>
        <r>
          <rPr>
            <sz val="11"/>
            <rFont val="Calibri"/>
            <family val="2"/>
          </rPr>
          <t>Innefattar bark, grot och stamvedsflis</t>
        </r>
      </text>
    </comment>
    <comment ref="J17" authorId="0">
      <text>
        <r>
          <rPr>
            <sz val="11"/>
            <rFont val="Calibri"/>
            <family val="2"/>
          </rPr>
          <t>Gasol</t>
        </r>
      </text>
    </comment>
    <comment ref="G20" authorId="0">
      <text>
        <r>
          <rPr>
            <sz val="11"/>
            <rFont val="Calibri"/>
            <family val="2"/>
          </rPr>
          <t>PGA Bränsletraversbyte kunde man inte köra flis på tre veckor. Under den tiden körde man olja istället. Detta resulterade i den höga oljeförbrukningen 2014</t>
        </r>
      </text>
    </comment>
    <comment ref="G30" authorId="0">
      <text>
        <r>
          <rPr>
            <sz val="11"/>
            <rFont val="Calibri"/>
            <family val="2"/>
          </rPr>
          <t>90% verkningsgrad</t>
        </r>
      </text>
    </comment>
    <comment ref="H30" authorId="0">
      <text>
        <r>
          <rPr>
            <sz val="11"/>
            <rFont val="Calibri"/>
            <family val="2"/>
          </rPr>
          <t>85% Verkningsgrad</t>
        </r>
      </text>
    </comment>
    <comment ref="G33" authorId="0">
      <text>
        <r>
          <rPr>
            <sz val="11"/>
            <rFont val="Calibri"/>
            <family val="2"/>
          </rPr>
          <t>Spetslast temp.beroende</t>
        </r>
      </text>
    </comment>
    <comment ref="H33" authorId="0">
      <text>
        <r>
          <rPr>
            <sz val="11"/>
            <rFont val="Calibri"/>
            <family val="2"/>
          </rPr>
          <t>Spetslast temp.beroende</t>
        </r>
      </text>
    </comment>
    <comment ref="K33" authorId="0">
      <text>
        <r>
          <rPr>
            <sz val="11"/>
            <rFont val="Calibri"/>
            <family val="2"/>
          </rPr>
          <t>Gasol Spetslast temp.beroende</t>
        </r>
      </text>
    </comment>
    <comment ref="T33" authorId="0">
      <text>
        <r>
          <rPr>
            <sz val="11"/>
            <rFont val="Calibri"/>
            <family val="2"/>
          </rPr>
          <t>Ny 15 MW panna från september</t>
        </r>
      </text>
    </comment>
    <comment ref="Y33" authorId="0">
      <text>
        <r>
          <rPr>
            <sz val="11"/>
            <rFont val="Calibri"/>
            <family val="2"/>
          </rPr>
          <t>Tillgången på bioolja har varit god</t>
        </r>
      </text>
    </comment>
    <comment ref="E34" authorId="0">
      <text>
        <r>
          <rPr>
            <sz val="11"/>
            <rFont val="Calibri"/>
            <family val="2"/>
          </rPr>
          <t>Brikettpannorna har varit avställda 3 månader, därför omfördelning av bränslen.</t>
        </r>
      </text>
    </comment>
    <comment ref="T34" authorId="0">
      <text>
        <r>
          <rPr>
            <sz val="11"/>
            <rFont val="Calibri"/>
            <family val="2"/>
          </rPr>
          <t>Brikettpannorna har varit avställda 3 månader, därför omfördelning av bränslen.</t>
        </r>
      </text>
    </comment>
    <comment ref="U34" authorId="0">
      <text>
        <r>
          <rPr>
            <sz val="11"/>
            <rFont val="Calibri"/>
            <family val="2"/>
          </rPr>
          <t>Brikettpannorna har varit avställda 3 månader, därför omfördelning av bränslen.</t>
        </r>
      </text>
    </comment>
    <comment ref="G39" authorId="0">
      <text>
        <r>
          <rPr>
            <sz val="11"/>
            <rFont val="Calibri"/>
            <family val="2"/>
          </rPr>
          <t>Vi använder mer bioolja än Eo1</t>
        </r>
      </text>
    </comment>
    <comment ref="Y39" authorId="0">
      <text>
        <r>
          <rPr>
            <sz val="11"/>
            <rFont val="Calibri"/>
            <family val="2"/>
          </rPr>
          <t>Mindre förbrukning på grund av varmare vinter</t>
        </r>
      </text>
    </comment>
    <comment ref="G40" authorId="0">
      <text>
        <r>
          <rPr>
            <sz val="11"/>
            <rFont val="Calibri"/>
            <family val="2"/>
          </rPr>
          <t>Mindre förbrukning på grund av varmare vinter</t>
        </r>
      </text>
    </comment>
    <comment ref="T64" authorId="0">
      <text>
        <r>
          <rPr>
            <sz val="11"/>
            <rFont val="Calibri"/>
            <family val="2"/>
          </rPr>
          <t xml:space="preserve">Inrapporterad mängd: 14.2 GWH. Ändrade till 31.089 GWh, vilket stod i E.ons excelfil /ÅL 150520 </t>
        </r>
      </text>
    </comment>
    <comment ref="AI78" authorId="0">
      <text>
        <r>
          <rPr>
            <sz val="11"/>
            <rFont val="Calibri"/>
            <family val="2"/>
          </rPr>
          <t>Angivet: ET. Ändrat till 5 GWh, då det var det som var angivet på elpannor värmeproduktion. /ÅL 150604</t>
        </r>
      </text>
    </comment>
    <comment ref="D119" authorId="0">
      <text>
        <r>
          <rPr>
            <sz val="11"/>
            <rFont val="Calibri"/>
            <family val="2"/>
          </rPr>
          <t>Endast Carlsborg och Ersbo, Johannes olja ligger under kraftvärme 2014 års värde hämtat från månadsrapporten</t>
        </r>
      </text>
    </comment>
    <comment ref="I120" authorId="0">
      <text>
        <r>
          <rPr>
            <sz val="11"/>
            <rFont val="Calibri"/>
            <family val="2"/>
          </rPr>
          <t xml:space="preserve">EO3 från egen produktion samt allokerat till köpt från Renova. </t>
        </r>
      </text>
    </comment>
    <comment ref="J120" authorId="0">
      <text>
        <r>
          <rPr>
            <sz val="11"/>
            <rFont val="Calibri"/>
            <family val="2"/>
          </rPr>
          <t xml:space="preserve">Naturgas i egen produktion samt allokerat till köpt fjärrvärme från Renova. </t>
        </r>
      </text>
    </comment>
    <comment ref="T120" authorId="0">
      <text>
        <r>
          <rPr>
            <sz val="11"/>
            <rFont val="Calibri"/>
            <family val="2"/>
          </rPr>
          <t>i egen produktion samt fördelat till köpt från Chalmers</t>
        </r>
      </text>
    </comment>
    <comment ref="AD120" authorId="0">
      <text>
        <r>
          <rPr>
            <sz val="11"/>
            <rFont val="Calibri"/>
            <family val="2"/>
          </rPr>
          <t>Sävenäs HP1 RGK 2,79 GWh plus energi från rökgaskondensering allokerat till köpt från Renova. /CA</t>
        </r>
      </text>
    </comment>
    <comment ref="M125" authorId="0">
      <text>
        <r>
          <rPr>
            <sz val="11"/>
            <rFont val="Calibri"/>
            <family val="2"/>
          </rPr>
          <t>Angivet: DS i ruta P417-P420. Ändrade till ET, så att miljövärdena kunde beräknas. /ÅL 150604</t>
        </r>
      </text>
    </comment>
    <comment ref="D128" authorId="0">
      <text>
        <r>
          <rPr>
            <sz val="11"/>
            <rFont val="Calibri"/>
            <family val="2"/>
          </rPr>
          <t>P1P2: 174,3 P4: 76,1 P1P2P3: 19,2 Bg: 0,7 Brutus: -</t>
        </r>
      </text>
    </comment>
    <comment ref="G128" authorId="0">
      <text>
        <r>
          <rPr>
            <sz val="11"/>
            <rFont val="Calibri"/>
            <family val="2"/>
          </rPr>
          <t>Khd P1/P2: 96,78 m3 Oc P1/P2/P3: 58,89 m3. Faktor 10,2.</t>
        </r>
      </text>
    </comment>
    <comment ref="Y128" authorId="0">
      <text>
        <r>
          <rPr>
            <sz val="11"/>
            <rFont val="Calibri"/>
            <family val="2"/>
          </rPr>
          <t>118 m3 faktor 9,8.</t>
        </r>
      </text>
    </comment>
    <comment ref="AB128" authorId="0">
      <text>
        <r>
          <rPr>
            <sz val="11"/>
            <rFont val="Calibri"/>
            <family val="2"/>
          </rPr>
          <t>71,032 ton avfall. Faktor 2,83.</t>
        </r>
      </text>
    </comment>
    <comment ref="AD128" authorId="0">
      <text>
        <r>
          <rPr>
            <sz val="11"/>
            <rFont val="Calibri"/>
            <family val="2"/>
          </rPr>
          <t>Khd P1/P2: 34,6 GWh. Oc P4: 17,0 GWh.</t>
        </r>
      </text>
    </comment>
    <comment ref="M133" authorId="0">
      <text>
        <r>
          <rPr>
            <sz val="11"/>
            <rFont val="Calibri"/>
            <family val="2"/>
          </rPr>
          <t>Inrapporterat: 2,2 GWh. Ändrat till 2,6 GWh enligt mail från Anders Engdahl /ÅL 150603</t>
        </r>
      </text>
    </comment>
    <comment ref="N133" authorId="0">
      <text>
        <r>
          <rPr>
            <sz val="11"/>
            <rFont val="Calibri"/>
            <family val="2"/>
          </rPr>
          <t>Inrapporterat: 2,2 GWh. Ändrat till 2,6 GWh enligt mail från Anders Engdahl /ÅL 150603</t>
        </r>
      </text>
    </comment>
    <comment ref="O133" authorId="0">
      <text>
        <r>
          <rPr>
            <sz val="11"/>
            <rFont val="Calibri"/>
            <family val="2"/>
          </rPr>
          <t>Inrapporterat: 3,3 GWh. Ändrat till 3,9 GWh enligt mail från Anders Engdahl /ÅL 150603</t>
        </r>
      </text>
    </comment>
    <comment ref="P133" authorId="0">
      <text>
        <r>
          <rPr>
            <sz val="11"/>
            <rFont val="Calibri"/>
            <family val="2"/>
          </rPr>
          <t xml:space="preserve">Inrapporterat: 3,3 GWh. Ändrat till 3,9 GWh enligt mail från Anders Engdahl /ÅL 150603 </t>
        </r>
      </text>
    </comment>
    <comment ref="AD133" authorId="0">
      <text>
        <r>
          <rPr>
            <sz val="11"/>
            <rFont val="Calibri"/>
            <family val="2"/>
          </rPr>
          <t xml:space="preserve">Inrapporterat: ET. Ändrat till 7,2 GWh enligt mail från Anders Engdahl /ÅL 150603 </t>
        </r>
      </text>
    </comment>
    <comment ref="O139" authorId="0">
      <text>
        <r>
          <rPr>
            <sz val="11"/>
            <rFont val="Calibri"/>
            <family val="2"/>
          </rPr>
          <t>Angivet :0. Ändrade till 38,3 GWh efter mail från Claes Markusson /ÅL 150603</t>
        </r>
      </text>
    </comment>
    <comment ref="T162" authorId="0">
      <text>
        <r>
          <rPr>
            <sz val="11"/>
            <rFont val="Calibri"/>
            <family val="2"/>
          </rPr>
          <t>Månadsrapport 2014 under Ekonomi/Budget/Uppföljning</t>
        </r>
      </text>
    </comment>
    <comment ref="G163" authorId="0">
      <text>
        <r>
          <rPr>
            <sz val="11"/>
            <rFont val="Calibri"/>
            <family val="2"/>
          </rPr>
          <t>Från Månadsrapport 2014 under uppföljning Ekonomi</t>
        </r>
      </text>
    </comment>
    <comment ref="T163" authorId="0">
      <text>
        <r>
          <rPr>
            <sz val="11"/>
            <rFont val="Calibri"/>
            <family val="2"/>
          </rPr>
          <t>Från Månadsrapport 2014 under uppföljning Ekonomi</t>
        </r>
      </text>
    </comment>
    <comment ref="G180" authorId="0">
      <text>
        <r>
          <rPr>
            <sz val="11"/>
            <rFont val="Calibri"/>
            <family val="2"/>
          </rPr>
          <t xml:space="preserve">Angivet på eo1: 1710 GWh. Ändrat till 1.710 GWh /ÅL 150604 </t>
        </r>
      </text>
    </comment>
    <comment ref="H180" authorId="0">
      <text>
        <r>
          <rPr>
            <sz val="11"/>
            <rFont val="Calibri"/>
            <family val="2"/>
          </rPr>
          <t xml:space="preserve">Angivet på eo2: 890 GWh. Ändrat till 0,890 GWh /ÅL 150604 </t>
        </r>
      </text>
    </comment>
    <comment ref="D183" authorId="0">
      <text>
        <r>
          <rPr>
            <sz val="11"/>
            <rFont val="Calibri"/>
            <family val="2"/>
          </rPr>
          <t>Fjolårets siffra bör ligga på 6,8 GWh</t>
        </r>
      </text>
    </comment>
    <comment ref="D190" authorId="0">
      <text>
        <r>
          <rPr>
            <sz val="11"/>
            <rFont val="Calibri"/>
            <family val="2"/>
          </rPr>
          <t>Tagit bort produktionen från Avfallsgas från Stålindustrin då den flyttats till spillvärmefliken. Se kommentar om avfallsgas och spillvärme.</t>
        </r>
      </text>
    </comment>
    <comment ref="AC190" authorId="0">
      <text>
        <r>
          <rPr>
            <sz val="11"/>
            <rFont val="Calibri"/>
            <family val="2"/>
          </rPr>
          <t>Bränslet är avfallsgas från Stålindustrin  : Inrapp 17,1GWh.  Satte in det under spillvärme för att få rätt emissionsfaktorer. Samma som SP gjorde 2013. Obs måste Ändras till avfallsgas fr stålindustr i bränsleanalysen. Se även kommentar 2013.</t>
        </r>
      </text>
    </comment>
    <comment ref="AB203" authorId="0">
      <text>
        <r>
          <rPr>
            <sz val="11"/>
            <rFont val="Calibri"/>
            <family val="2"/>
          </rPr>
          <t>PEX</t>
        </r>
      </text>
    </comment>
    <comment ref="G233" authorId="0">
      <text>
        <r>
          <rPr>
            <sz val="11"/>
            <rFont val="Calibri"/>
            <family val="2"/>
          </rPr>
          <t>Ångan som tidigare år producerats av olja ej längre i drift</t>
        </r>
      </text>
    </comment>
    <comment ref="G234" authorId="0">
      <text>
        <r>
          <rPr>
            <sz val="11"/>
            <rFont val="Calibri"/>
            <family val="2"/>
          </rPr>
          <t>Ny biopanna, mindre fossilt bränsle</t>
        </r>
      </text>
    </comment>
    <comment ref="D280" authorId="0">
      <text>
        <r>
          <rPr>
            <sz val="11"/>
            <rFont val="Calibri"/>
            <family val="2"/>
          </rPr>
          <t>Gorsinge+P10+Mariefred+HVP+ÅP</t>
        </r>
      </text>
    </comment>
    <comment ref="G280" authorId="0">
      <text>
        <r>
          <rPr>
            <sz val="11"/>
            <rFont val="Calibri"/>
            <family val="2"/>
          </rPr>
          <t>HVP+Gorsinge+Mariefred+ÅP</t>
        </r>
      </text>
    </comment>
    <comment ref="T280" authorId="0">
      <text>
        <r>
          <rPr>
            <sz val="11"/>
            <rFont val="Calibri"/>
            <family val="2"/>
          </rPr>
          <t>Anläggning P10 fastbränsle</t>
        </r>
      </text>
    </comment>
    <comment ref="G284" authorId="0">
      <text>
        <r>
          <rPr>
            <sz val="11"/>
            <rFont val="Calibri"/>
            <family val="2"/>
          </rPr>
          <t>Inrapporterat:262 GWh. Ändrade till 0,262 GWh. /ÅL 150604</t>
        </r>
      </text>
    </comment>
    <comment ref="I284" authorId="0">
      <text>
        <r>
          <rPr>
            <sz val="11"/>
            <rFont val="Calibri"/>
            <family val="2"/>
          </rPr>
          <t>Inrapporterat: 5412 GWh. Ändrade till 5,412 GWh /ÅL 150604</t>
        </r>
      </text>
    </comment>
    <comment ref="R284" authorId="0">
      <text>
        <r>
          <rPr>
            <sz val="11"/>
            <rFont val="Calibri"/>
            <family val="2"/>
          </rPr>
          <t>Inrapporterat: 2295 GWh. Ändrade till 2,295 GWh. /ÅL 150604</t>
        </r>
      </text>
    </comment>
    <comment ref="AB284" authorId="0">
      <text>
        <r>
          <rPr>
            <sz val="11"/>
            <rFont val="Calibri"/>
            <family val="2"/>
          </rPr>
          <t>Inrapporterat: 74955 GWh. Ändrade till 74,955 GWh. /ÅL 150604</t>
        </r>
      </text>
    </comment>
    <comment ref="AH284" authorId="0">
      <text>
        <r>
          <rPr>
            <sz val="11"/>
            <rFont val="Calibri"/>
            <family val="2"/>
          </rPr>
          <t>Inrapporterat: 30564 GWh. Ändrade till 30,564 GWh. /ÅL 150604</t>
        </r>
      </text>
    </comment>
    <comment ref="AI284" authorId="0">
      <text>
        <r>
          <rPr>
            <sz val="11"/>
            <rFont val="Calibri"/>
            <family val="2"/>
          </rPr>
          <t>Inrapporterat: 30873 GWh. Ändrade till 30,873 GWh. /ÅL 150604</t>
        </r>
      </text>
    </comment>
    <comment ref="G300" authorId="0">
      <text>
        <r>
          <rPr>
            <sz val="11"/>
            <rFont val="Calibri"/>
            <family val="2"/>
          </rPr>
          <t>Biopannan har gått bättre vilket minskar oljemängden. Och från med mars 2014 har vi eldat bioolja istället för EO1.</t>
        </r>
      </text>
    </comment>
    <comment ref="T303" authorId="0">
      <text>
        <r>
          <rPr>
            <sz val="11"/>
            <rFont val="Calibri"/>
            <family val="2"/>
          </rPr>
          <t>Pannan som använde pellets har byggts bort och 2014 var sista året med Pellets i Linköpings nät.</t>
        </r>
      </text>
    </comment>
    <comment ref="U303" authorId="0">
      <text>
        <r>
          <rPr>
            <sz val="11"/>
            <rFont val="Calibri"/>
            <family val="2"/>
          </rPr>
          <t>Bricketter används ej längre.</t>
        </r>
      </text>
    </comment>
    <comment ref="AI332" authorId="0">
      <text>
        <r>
          <rPr>
            <sz val="11"/>
            <rFont val="Calibri"/>
            <family val="2"/>
          </rPr>
          <t>Angivet: ET. Ändrat till 0,622 GWh i kvalitetsgranskningen, då elpannor värmeproduktion var angiven som 0,622 GWh. /ÅL 150604</t>
        </r>
      </text>
    </comment>
    <comment ref="D346" authorId="0">
      <text>
        <r>
          <rPr>
            <sz val="11"/>
            <rFont val="Calibri"/>
            <family val="2"/>
          </rPr>
          <t>Till nät, dvs efter förluster bergrum. Tidigare felaktigt angivet före bergrumsförluster /JZ</t>
        </r>
      </text>
    </comment>
    <comment ref="D347" authorId="0">
      <text>
        <r>
          <rPr>
            <sz val="11"/>
            <rFont val="Calibri"/>
            <family val="2"/>
          </rPr>
          <t>Hetvatten till nät (exkl KVV och Gabriella) + ånglev/0,8 minus allokerad el till VP för fjv</t>
        </r>
      </text>
    </comment>
    <comment ref="G347" authorId="0">
      <text>
        <r>
          <rPr>
            <sz val="11"/>
            <rFont val="Calibri"/>
            <family val="2"/>
          </rPr>
          <t>AFA + del av BB</t>
        </r>
      </text>
    </comment>
    <comment ref="AD349" authorId="0">
      <text>
        <r>
          <rPr>
            <sz val="11"/>
            <rFont val="Calibri"/>
            <family val="2"/>
          </rPr>
          <t>Energimätare på RGK trasig. Uppskattad produktion 400 MWh</t>
        </r>
      </text>
    </comment>
    <comment ref="AI382" authorId="0">
      <text>
        <r>
          <rPr>
            <sz val="11"/>
            <rFont val="Calibri"/>
            <family val="2"/>
          </rPr>
          <t>Angivet: ET på elförbrukning elpannor. Ändrat till 2.203 GWh, då det var det som var angivet på elpannor värmeproduktion. /ÅL 150604</t>
        </r>
      </text>
    </comment>
    <comment ref="G394" authorId="0">
      <text>
        <r>
          <rPr>
            <sz val="11"/>
            <rFont val="Calibri"/>
            <family val="2"/>
          </rPr>
          <t>235 m3 * 9,95 MWh / m3 = 2338,25 MWh</t>
        </r>
      </text>
    </comment>
    <comment ref="O394" authorId="0">
      <text>
        <r>
          <rPr>
            <sz val="11"/>
            <rFont val="Calibri"/>
            <family val="2"/>
          </rPr>
          <t>Från MP Bolaget och Helds</t>
        </r>
      </text>
    </comment>
    <comment ref="Q394" authorId="0">
      <text>
        <r>
          <rPr>
            <sz val="11"/>
            <rFont val="Calibri"/>
            <family val="2"/>
          </rPr>
          <t>Salix</t>
        </r>
      </text>
    </comment>
    <comment ref="AC394" authorId="0">
      <text>
        <r>
          <rPr>
            <sz val="11"/>
            <rFont val="Calibri"/>
            <family val="2"/>
          </rPr>
          <t>Deponigas (P34, Lotta och Ångjanne) verkningsgrad 85%</t>
        </r>
      </text>
    </comment>
    <comment ref="G411" authorId="0">
      <text>
        <r>
          <rPr>
            <sz val="11"/>
            <rFont val="Calibri"/>
            <family val="2"/>
          </rPr>
          <t>Spetsanl kördes i jan 2014 pga sintring i Hörneborgsverket</t>
        </r>
      </text>
    </comment>
  </commentList>
</comments>
</file>

<file path=xl/comments10.xml><?xml version="1.0" encoding="utf-8"?>
<comments xmlns="http://schemas.openxmlformats.org/spreadsheetml/2006/main">
  <authors>
    <author>Åsa Lindqvist</author>
  </authors>
  <commentList>
    <comment ref="K190" authorId="0">
      <text>
        <r>
          <rPr>
            <b/>
            <sz val="9"/>
            <color indexed="81"/>
            <rFont val="Tahoma"/>
            <family val="2"/>
          </rPr>
          <t>Åsa Lindqvist:</t>
        </r>
        <r>
          <rPr>
            <sz val="9"/>
            <color indexed="81"/>
            <rFont val="Tahoma"/>
            <family val="2"/>
          </rPr>
          <t xml:space="preserve">
Se kommentar på "spillvärme"</t>
        </r>
      </text>
    </comment>
    <comment ref="AD190" authorId="0">
      <text>
        <r>
          <rPr>
            <b/>
            <sz val="9"/>
            <color indexed="81"/>
            <rFont val="Tahoma"/>
            <family val="2"/>
          </rPr>
          <t>Åsa Lindqvist:</t>
        </r>
        <r>
          <rPr>
            <sz val="9"/>
            <color indexed="81"/>
            <rFont val="Tahoma"/>
            <family val="2"/>
          </rPr>
          <t xml:space="preserve">
Inrapporterat: 799.859 GWh. Det är avfallsgas från stålindustrin, men de har lagt det som spillvärme för att få rätt emissionsfaktorer. Flyttade det till avfallsgas från stålind./ÅL 150610</t>
        </r>
      </text>
    </comment>
  </commentList>
</comments>
</file>

<file path=xl/comments11.xml><?xml version="1.0" encoding="utf-8"?>
<comments xmlns="http://schemas.openxmlformats.org/spreadsheetml/2006/main">
  <authors>
    <author>Författare</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D6" authorId="0">
      <text>
        <r>
          <rPr>
            <sz val="11"/>
            <rFont val="Calibri"/>
            <family val="2"/>
          </rPr>
          <t xml:space="preserve">Sedan Sommaren har Alingsås Energi endast egen produktion. </t>
        </r>
      </text>
    </comment>
    <comment ref="F35" authorId="0">
      <text>
        <r>
          <rPr>
            <sz val="11"/>
            <rFont val="Calibri"/>
            <family val="2"/>
          </rPr>
          <t>Inrapporterat: 29.8. Ändrade det till 0, då samma mängd var inrapporterad också under fliken "Spillvärme". /ÅL 150604</t>
        </r>
      </text>
    </comment>
    <comment ref="G35" authorId="0">
      <text>
        <r>
          <rPr>
            <sz val="11"/>
            <rFont val="Calibri"/>
            <family val="2"/>
          </rPr>
          <t>Blandning av fossil olja och sekundära trädbränslen från papperrmassatillverkning</t>
        </r>
      </text>
    </comment>
    <comment ref="I70" authorId="0">
      <text>
        <r>
          <rPr>
            <sz val="11"/>
            <rFont val="Calibri"/>
            <family val="2"/>
          </rPr>
          <t>Angivet: 0,9%. Ändrade till 90%. /ÅL 150604</t>
        </r>
      </text>
    </comment>
    <comment ref="E119" authorId="0">
      <text>
        <r>
          <rPr>
            <sz val="11"/>
            <rFont val="Calibri"/>
            <family val="2"/>
          </rPr>
          <t>HVK</t>
        </r>
      </text>
    </comment>
    <comment ref="F119" authorId="0">
      <text>
        <r>
          <rPr>
            <sz val="11"/>
            <rFont val="Calibri"/>
            <family val="2"/>
          </rPr>
          <t>HVK även lagt in HVP vid underleverans ( del av underleverans biobaserad i månadsrapporten)</t>
        </r>
      </text>
    </comment>
    <comment ref="L119" authorId="0">
      <text>
        <r>
          <rPr>
            <sz val="11"/>
            <rFont val="Calibri"/>
            <family val="2"/>
          </rPr>
          <t>2013: 40% av IND 0,4*105,2=42,1 2014: 40% av IND 0,4*102,5=41 ( inkl del av Underleverans Biobaserad)</t>
        </r>
      </text>
    </comment>
    <comment ref="F120" authorId="0">
      <text>
        <r>
          <rPr>
            <sz val="11"/>
            <rFont val="Calibri"/>
            <family val="2"/>
          </rPr>
          <t>Redovisat är mängd bränsle allokerat till den köpta värmen. Är även en mindre del hjälpbränslen i form av naturgas, eo3 och el samt en även rökgaskondensering, dessa ingår i siffrorna för egen hetvattenproduktion då det bara finns möjlighet för ett e</t>
        </r>
      </text>
    </comment>
    <comment ref="L120" authorId="0">
      <text>
        <r>
          <rPr>
            <sz val="11"/>
            <rFont val="Calibri"/>
            <family val="2"/>
          </rPr>
          <t>Även lite pellets, detta ligger under egen produktion köpt pellets. /CA</t>
        </r>
      </text>
    </comment>
    <comment ref="E155" authorId="0">
      <text>
        <r>
          <rPr>
            <sz val="11"/>
            <rFont val="Calibri"/>
            <family val="2"/>
          </rPr>
          <t>Halm</t>
        </r>
      </text>
    </comment>
    <comment ref="R155" authorId="0">
      <text>
        <r>
          <rPr>
            <sz val="11"/>
            <rFont val="Calibri"/>
            <family val="2"/>
          </rPr>
          <t>Spillvärme från förädling av sockerbetor till socker</t>
        </r>
      </text>
    </comment>
    <comment ref="I174" authorId="0">
      <text>
        <r>
          <rPr>
            <sz val="11"/>
            <rFont val="Calibri"/>
            <family val="2"/>
          </rPr>
          <t>Angivet: 0,87%. Ändrat till 87%. /ÅL 150604</t>
        </r>
      </text>
    </comment>
    <comment ref="F183" authorId="0">
      <text>
        <r>
          <rPr>
            <sz val="11"/>
            <rFont val="Calibri"/>
            <family val="2"/>
          </rPr>
          <t xml:space="preserve">Angivet: 77 GWh. Ändrat till 0 i kvalitetsgranskningen, då samma mängd fanns inrapporterad också under spillvärme /ÅL 140523  Vi har dock köpt det vi anger, alltså 75,9 GWh under 2014. Men det är ju spillvärme, men det är ju vår primära värmekälla. </t>
        </r>
      </text>
    </comment>
    <comment ref="H183" authorId="0">
      <text>
        <r>
          <rPr>
            <sz val="11"/>
            <rFont val="Calibri"/>
            <family val="2"/>
          </rPr>
          <t xml:space="preserve">Flis som de eldar är vår sekundära värmekälla. </t>
        </r>
      </text>
    </comment>
    <comment ref="F185" authorId="0">
      <text>
        <r>
          <rPr>
            <sz val="11"/>
            <rFont val="Calibri"/>
            <family val="2"/>
          </rPr>
          <t>Angivet: 3,7 GWh. Ändrat till 0 i kvalitetsgranskningen, då samma mängd fanns inrapporterad också under spillvärme /ÅL 140523    Förstår inte varför du tar bort alla våra siffror gällande spillvärme? Då är ju ER fråga relevant. Detta försvårar vår in</t>
        </r>
      </text>
    </comment>
    <comment ref="E190" authorId="0">
      <text>
        <r>
          <rPr>
            <sz val="11"/>
            <rFont val="Calibri"/>
            <family val="2"/>
          </rPr>
          <t xml:space="preserve">Allokerat från Kraftvärmeverket bränslet är avfallsgas från stålindustrin: Inrapp 681 GWh avfallsgas. Satte in det under spillvärme för att få rätt em.faktorer.  Obs måste ändras till avfallsgas från stålindustrin i bränsleanalysen.Se även kommentar </t>
        </r>
      </text>
    </comment>
    <comment ref="G190" authorId="0">
      <text>
        <r>
          <rPr>
            <sz val="11"/>
            <rFont val="Calibri"/>
            <family val="2"/>
          </rPr>
          <t>Allokerat från Kraftvärmeverket</t>
        </r>
      </text>
    </comment>
    <comment ref="F272" authorId="0">
      <text>
        <r>
          <rPr>
            <sz val="11"/>
            <rFont val="Calibri"/>
            <family val="2"/>
          </rPr>
          <t>Angivet 269,2 GWh. Ändrat till ET, då mängden är inrapporterad under köpt prod.spec fjv. och inget bränsle var angivet /ÅL 150604</t>
        </r>
      </text>
    </comment>
    <comment ref="L272" authorId="0">
      <text>
        <r>
          <rPr>
            <sz val="11"/>
            <rFont val="Calibri"/>
            <family val="2"/>
          </rPr>
          <t>Angivet 64,3 GWh. Ändrat till ET, då mängden är inrapporterad under köpt prod.spec fjv. och inget bränsle var angivet /ÅL 150604</t>
        </r>
      </text>
    </comment>
    <comment ref="H353" authorId="0">
      <text>
        <r>
          <rPr>
            <sz val="11"/>
            <rFont val="Calibri"/>
            <family val="2"/>
          </rPr>
          <t>Angivet: DS. Ändrade till ET, för att miljövärdena skulle kunna beräknas. Har mailat och bett om värden men inte fått dem /ÅL 150605</t>
        </r>
      </text>
    </comment>
    <comment ref="G359" authorId="0">
      <text>
        <r>
          <rPr>
            <sz val="11"/>
            <rFont val="Calibri"/>
            <family val="2"/>
          </rPr>
          <t>Vi har ett fast pris i kr/MWh oavsett vilket bränsle som leverantören använder.</t>
        </r>
      </text>
    </comment>
    <comment ref="E394" authorId="0">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394" authorId="0">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I399" authorId="0">
      <text>
        <r>
          <rPr>
            <sz val="11"/>
            <rFont val="Calibri"/>
            <family val="2"/>
          </rPr>
          <t>Angivet :ET. Ändrat till 72% efter kontakt med Cecilia Andersson /ÅL 150603</t>
        </r>
      </text>
    </comment>
    <comment ref="K399" authorId="0">
      <text>
        <r>
          <rPr>
            <sz val="11"/>
            <rFont val="Calibri"/>
            <family val="2"/>
          </rPr>
          <t>RT-flis Spillvärme Avfall</t>
        </r>
      </text>
    </comment>
  </commentList>
</comments>
</file>

<file path=xl/comments3.xml><?xml version="1.0" encoding="utf-8"?>
<comments xmlns="http://schemas.openxmlformats.org/spreadsheetml/2006/main">
  <authors>
    <author>Hedman Mattias</author>
  </authors>
  <commentList>
    <comment ref="AG33" authorId="0">
      <text>
        <r>
          <rPr>
            <sz val="11"/>
            <rFont val="Calibri"/>
            <family val="2"/>
          </rPr>
          <t>Tillkommit under året (september) efter avfallspannorna.</t>
        </r>
      </text>
    </comment>
    <comment ref="P40" authorId="0">
      <text>
        <r>
          <rPr>
            <sz val="11"/>
            <rFont val="Calibri"/>
            <family val="2"/>
          </rPr>
          <t>Vi köper in mer grot än stamvedsflis</t>
        </r>
      </text>
    </comment>
    <comment ref="Q40" authorId="0">
      <text>
        <r>
          <rPr>
            <sz val="11"/>
            <rFont val="Calibri"/>
            <family val="2"/>
          </rPr>
          <t>Vi har inte köpt någon bark under 2014</t>
        </r>
      </text>
    </comment>
    <comment ref="R40" authorId="0">
      <text>
        <r>
          <rPr>
            <sz val="11"/>
            <rFont val="Calibri"/>
            <family val="2"/>
          </rPr>
          <t>Vi köper in mer grot än stamvedsflis</t>
        </r>
      </text>
    </comment>
    <comment ref="R89" authorId="0">
      <text>
        <r>
          <rPr>
            <sz val="11"/>
            <rFont val="Calibri"/>
            <family val="2"/>
          </rPr>
          <t>Ingår i GROT</t>
        </r>
      </text>
    </comment>
    <comment ref="V89" authorId="0">
      <text>
        <r>
          <rPr>
            <sz val="11"/>
            <rFont val="Calibri"/>
            <family val="2"/>
          </rPr>
          <t>Rent Träavfall</t>
        </r>
      </text>
    </comment>
    <comment ref="AG119" authorId="0">
      <text>
        <r>
          <rPr>
            <sz val="11"/>
            <rFont val="Calibri"/>
            <family val="2"/>
          </rPr>
          <t>Johannes och BEAB kan ej redovisa rökgaskondensering någon annan stans</t>
        </r>
      </text>
    </comment>
    <comment ref="R120" authorId="0">
      <text>
        <r>
          <rPr>
            <sz val="11"/>
            <rFont val="Calibri"/>
            <family val="2"/>
          </rPr>
          <t xml:space="preserve">Avser energived, dvs som har för dålig kvalitet för massaved eller timmer och inget annat användningsområde. </t>
        </r>
      </text>
    </comment>
    <comment ref="D128" authorId="0">
      <text>
        <r>
          <rPr>
            <sz val="11"/>
            <rFont val="Calibri"/>
            <family val="2"/>
          </rPr>
          <t>P3: 254,4 GWh P5: 64,6 GWh</t>
        </r>
      </text>
    </comment>
    <comment ref="E128" authorId="0">
      <text>
        <r>
          <rPr>
            <sz val="11"/>
            <rFont val="Calibri"/>
            <family val="2"/>
          </rPr>
          <t>P3: 62,6 GWh P5: 8,5 GWh</t>
        </r>
      </text>
    </comment>
    <comment ref="K128" authorId="0">
      <text>
        <r>
          <rPr>
            <sz val="11"/>
            <rFont val="Calibri"/>
            <family val="2"/>
          </rPr>
          <t>195 m3 a värmevärde om 10,2.</t>
        </r>
      </text>
    </comment>
    <comment ref="AG128" authorId="0">
      <text>
        <r>
          <rPr>
            <sz val="11"/>
            <rFont val="Calibri"/>
            <family val="2"/>
          </rPr>
          <t>P3: 51,1 GWh P5: 10,9 GWh</t>
        </r>
      </text>
    </comment>
    <comment ref="D212" authorId="0">
      <text>
        <r>
          <rPr>
            <sz val="11"/>
            <rFont val="Calibri"/>
            <family val="2"/>
          </rPr>
          <t>Driftrapport</t>
        </r>
      </text>
    </comment>
    <comment ref="E212" authorId="0">
      <text>
        <r>
          <rPr>
            <sz val="11"/>
            <rFont val="Calibri"/>
            <family val="2"/>
          </rPr>
          <t>Driftrapport</t>
        </r>
      </text>
    </comment>
    <comment ref="P212" authorId="0">
      <text>
        <r>
          <rPr>
            <sz val="11"/>
            <rFont val="Calibri"/>
            <family val="2"/>
          </rPr>
          <t>LM Bränslebalans Tot-övriga</t>
        </r>
      </text>
    </comment>
    <comment ref="Q212" authorId="0">
      <text>
        <r>
          <rPr>
            <sz val="11"/>
            <rFont val="Calibri"/>
            <family val="2"/>
          </rPr>
          <t>Bark i LM Bränslebalans</t>
        </r>
      </text>
    </comment>
    <comment ref="R212" authorId="0">
      <text>
        <r>
          <rPr>
            <sz val="11"/>
            <rFont val="Calibri"/>
            <family val="2"/>
          </rPr>
          <t>Stamved i LM Bränslebalans</t>
        </r>
      </text>
    </comment>
    <comment ref="S212" authorId="0">
      <text>
        <r>
          <rPr>
            <sz val="11"/>
            <rFont val="Calibri"/>
            <family val="2"/>
          </rPr>
          <t>Från sågen i LM Bränslebalans</t>
        </r>
      </text>
    </comment>
    <comment ref="AG245" authorId="0">
      <text>
        <r>
          <rPr>
            <sz val="11"/>
            <rFont val="Calibri"/>
            <family val="2"/>
          </rPr>
          <t>Redovisas under hetvatten</t>
        </r>
      </text>
    </comment>
    <comment ref="D280" authorId="0">
      <text>
        <r>
          <rPr>
            <sz val="11"/>
            <rFont val="Calibri"/>
            <family val="2"/>
          </rPr>
          <t>KVV kondensor, utan rgk, med industriånga från KVV</t>
        </r>
      </text>
    </comment>
    <comment ref="U303" authorId="0">
      <text>
        <r>
          <rPr>
            <sz val="11"/>
            <rFont val="Calibri"/>
            <family val="2"/>
          </rPr>
          <t>Bioandelar av gummi och plast</t>
        </r>
      </text>
    </comment>
    <comment ref="D343" authorId="0">
      <text>
        <r>
          <rPr>
            <sz val="11"/>
            <rFont val="Calibri"/>
            <family val="2"/>
          </rPr>
          <t>Angivet: 105170 GWh. Ändrat till 105,170 GWh. /ÅL 150605</t>
        </r>
      </text>
    </comment>
    <comment ref="F389" authorId="0">
      <text>
        <r>
          <rPr>
            <sz val="11"/>
            <rFont val="Calibri"/>
            <family val="2"/>
          </rPr>
          <t>All el produceras i ångturbinen som är kopplad till turbinkondensorn.</t>
        </r>
      </text>
    </comment>
    <comment ref="AE389" authorId="0">
      <text>
        <r>
          <rPr>
            <sz val="11"/>
            <rFont val="Calibri"/>
            <family val="2"/>
          </rPr>
          <t>Total bränslemängd avfallsbränsle redovisas under flik "Prod hetvatten".</t>
        </r>
      </text>
    </comment>
    <comment ref="D410" authorId="0">
      <text>
        <r>
          <rPr>
            <sz val="11"/>
            <rFont val="Calibri"/>
            <family val="2"/>
          </rPr>
          <t>Ångproduktion Hörneborgsverket och p11 (minus ånga till Ragna)</t>
        </r>
      </text>
    </comment>
    <comment ref="E410" authorId="0">
      <text>
        <r>
          <rPr>
            <sz val="11"/>
            <rFont val="Calibri"/>
            <family val="2"/>
          </rPr>
          <t>Mathias och Ragna</t>
        </r>
      </text>
    </comment>
    <comment ref="D411" authorId="0">
      <text>
        <r>
          <rPr>
            <sz val="11"/>
            <rFont val="Calibri"/>
            <family val="2"/>
          </rPr>
          <t>HBV fjv</t>
        </r>
      </text>
    </comment>
    <comment ref="E411" authorId="0">
      <text>
        <r>
          <rPr>
            <sz val="11"/>
            <rFont val="Calibri"/>
            <family val="2"/>
          </rPr>
          <t>HBV</t>
        </r>
      </text>
    </comment>
    <comment ref="I411" authorId="0">
      <text>
        <r>
          <rPr>
            <sz val="11"/>
            <rFont val="Calibri"/>
            <family val="2"/>
          </rPr>
          <t>Värme från rökgaskondenseringen ska inte medräknas här! Meddelade detta för 2013 också!  Hörneborgsverket</t>
        </r>
      </text>
    </comment>
    <comment ref="AB411" authorId="0">
      <text>
        <r>
          <rPr>
            <sz val="11"/>
            <rFont val="Calibri"/>
            <family val="2"/>
          </rPr>
          <t>Testkörning bioharts dec</t>
        </r>
      </text>
    </comment>
    <comment ref="AG411" authorId="0">
      <text>
        <r>
          <rPr>
            <sz val="11"/>
            <rFont val="Calibri"/>
            <family val="2"/>
          </rPr>
          <t>Denna ska räknas med i summering i P1410. Meddelade detta för 2013 också.</t>
        </r>
      </text>
    </comment>
  </commentList>
</comments>
</file>

<file path=xl/comments4.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7.xml><?xml version="1.0" encoding="utf-8"?>
<comments xmlns="http://schemas.openxmlformats.org/spreadsheetml/2006/main">
  <authors>
    <author>Hedman Mattias</author>
  </authors>
  <commentList>
    <comment ref="F119" authorId="0">
      <text>
        <r>
          <rPr>
            <sz val="11"/>
            <rFont val="Calibri"/>
            <family val="2"/>
          </rPr>
          <t>2013 :Spillvärme 208,0 och 60% av IND 0,6*105,2=63,1 2014: Spillvärme 219,7 och 60% av IND 0,6*102,5=61,5 samt del av underleverans biobaserad</t>
        </r>
      </text>
    </comment>
    <comment ref="F120" authorId="0">
      <text>
        <r>
          <rPr>
            <sz val="11"/>
            <rFont val="Calibri"/>
            <family val="2"/>
          </rPr>
          <t>Ingår även köpt från Preem via Sörred. /CA</t>
        </r>
      </text>
    </comment>
    <comment ref="F190" authorId="0">
      <text>
        <r>
          <rPr>
            <sz val="11"/>
            <rFont val="Calibri"/>
            <family val="2"/>
          </rPr>
          <t xml:space="preserve">Avser avfallsgas från Stålindustrin som egentligen skall redovisas under prod hetvatten. Satte det under spillvärme för att få rätt  emissionsfaktor. Samma som SP gjorde 2013. Obs måste ändras  i bränsleanalysen. Se även kommentar 2013. </t>
        </r>
      </text>
    </comment>
  </commentList>
</comments>
</file>

<file path=xl/comments8.xml><?xml version="1.0" encoding="utf-8"?>
<comments xmlns="http://schemas.openxmlformats.org/spreadsheetml/2006/main">
  <authors>
    <author>Hedman Mattias</author>
  </authors>
  <commentList>
    <comment ref="D6" authorId="0">
      <text>
        <r>
          <rPr>
            <sz val="11"/>
            <rFont val="Calibri"/>
            <family val="2"/>
          </rPr>
          <t xml:space="preserve">Alingsås Energi tog över värmeproduktionen 1. Juli 2013. Därav kom endast ca hälften av all elproduktion med i 2013 års deklaration, resten deklarerades av Statkraft som var tidigare ägare.  2014 har vi ett helt år och elförbrukningen är i linje med </t>
        </r>
      </text>
    </comment>
    <comment ref="I13" authorId="0">
      <text>
        <r>
          <rPr>
            <sz val="11"/>
            <rFont val="Calibri"/>
            <family val="2"/>
          </rPr>
          <t>Angivet: 0.1. Ändrat till 0, då andel fossilt från vattenkraft är 0. /ÅL 150603</t>
        </r>
      </text>
    </comment>
    <comment ref="E40" authorId="0">
      <text>
        <r>
          <rPr>
            <sz val="11"/>
            <rFont val="Calibri"/>
            <family val="2"/>
          </rPr>
          <t>I statistik för 2012 och 2013 har inte vår förbrukning av egenproducerad el kommit med. Angiven mängd avser el till både el- och värmeproduktion på kraftvärmeverket. 2012 = 15,926 GWh 2013 = 16,128 GWh</t>
        </r>
      </text>
    </comment>
    <comment ref="D53" authorId="0">
      <text>
        <r>
          <rPr>
            <sz val="11"/>
            <rFont val="Calibri"/>
            <family val="2"/>
          </rPr>
          <t>Angivet:DS. Fyllde i 11.605 GWh baserat på E.ons excelfil/ ÅL 150520  Ändrat efter uppgifter från Jenny Karlsson /ÅL 130815</t>
        </r>
      </text>
    </comment>
    <comment ref="F54" authorId="0">
      <text>
        <r>
          <rPr>
            <sz val="11"/>
            <rFont val="Calibri"/>
            <family val="2"/>
          </rPr>
          <t>Angivet: schablonvärden på ruta P1085-P1088. Ändrade detta till de värden som står i eons excelfil. /ÅL 150605</t>
        </r>
      </text>
    </comment>
    <comment ref="G78" authorId="0">
      <text>
        <r>
          <rPr>
            <sz val="11"/>
            <rFont val="Calibri"/>
            <family val="2"/>
          </rPr>
          <t>egna UG från vårt KVV har använts</t>
        </r>
      </text>
    </comment>
    <comment ref="I86" authorId="0">
      <text>
        <r>
          <rPr>
            <sz val="11"/>
            <rFont val="Calibri"/>
            <family val="2"/>
          </rPr>
          <t>Angivet: 0.1. Ändrat till 0, då andel fossilt från bioel är 0. /ÅL 150603</t>
        </r>
      </text>
    </comment>
    <comment ref="E101" authorId="0">
      <text>
        <r>
          <rPr>
            <sz val="11"/>
            <rFont val="Calibri"/>
            <family val="2"/>
          </rPr>
          <t>Inlagd baserat på uppgifter om kvv i excelfil /ÅL 150522   Måste redovisas per anläggning för allokering. Redovisas separat tillsammans med all data i Produktion Kraftvärme i separat fil.</t>
        </r>
      </text>
    </comment>
    <comment ref="J101" authorId="0">
      <text>
        <r>
          <rPr>
            <sz val="11"/>
            <rFont val="Calibri"/>
            <family val="2"/>
          </rPr>
          <t>2014: Söderenergi 854,911, EON Järfälla 19,672, Norrenergi 5,707, Jästenergi 14,53, SFAB 3,519, SBC sol 0,0474</t>
        </r>
      </text>
    </comment>
    <comment ref="D119" authorId="0">
      <text>
        <r>
          <rPr>
            <sz val="11"/>
            <rFont val="Calibri"/>
            <family val="2"/>
          </rPr>
          <t>Ersbo och Carlsborg. 0,89 GWh (2013), 1,92 GWh (2014)  4 st pumpstationer 0,98 GWh  (2013), 0,97 (2014)</t>
        </r>
      </text>
    </comment>
    <comment ref="D120" authorId="0">
      <text>
        <r>
          <rPr>
            <sz val="11"/>
            <rFont val="Calibri"/>
            <family val="2"/>
          </rPr>
          <t>Hjälpel för egen produktion av hetvatten samt för köpt från renova.</t>
        </r>
      </text>
    </comment>
    <comment ref="O120" authorId="0">
      <text>
        <r>
          <rPr>
            <sz val="11"/>
            <rFont val="Calibri"/>
            <family val="2"/>
          </rPr>
          <t>Sålt till Mölndal Energi samt för intern kylproduktion</t>
        </r>
      </text>
    </comment>
    <comment ref="K129" authorId="0">
      <text>
        <r>
          <rPr>
            <sz val="11"/>
            <rFont val="Calibri"/>
            <family val="2"/>
          </rPr>
          <t xml:space="preserve">DS angivet. Ändrat enligt uppgift i mail från Urban Larsson. /ÅL 150603 </t>
        </r>
      </text>
    </comment>
    <comment ref="L129" authorId="0">
      <text>
        <r>
          <rPr>
            <sz val="11"/>
            <rFont val="Calibri"/>
            <family val="2"/>
          </rPr>
          <t xml:space="preserve">DS angivet. Ändrat enligt uppgift i mail från Urban Larsson. /ÅL 150603  </t>
        </r>
      </text>
    </comment>
    <comment ref="M129" authorId="0">
      <text>
        <r>
          <rPr>
            <sz val="11"/>
            <rFont val="Calibri"/>
            <family val="2"/>
          </rPr>
          <t>DS angivet. Ändrat enligt uppgift i mail från Urban Larsson. /ÅL 150603</t>
        </r>
      </text>
    </comment>
    <comment ref="N129" authorId="0">
      <text>
        <r>
          <rPr>
            <sz val="11"/>
            <rFont val="Calibri"/>
            <family val="2"/>
          </rPr>
          <t>DS angivet. Ändrat enligt uppgift i mail från Urban Larsson. /ÅL 150603</t>
        </r>
      </text>
    </comment>
    <comment ref="H139" authorId="0">
      <text>
        <r>
          <rPr>
            <sz val="11"/>
            <rFont val="Calibri"/>
            <family val="2"/>
          </rPr>
          <t>Angivet: 483,4. Ändrade till 0 i kvalitetsgranskningen, då det står angivet att det är vattenkraft, och 0 är schablonvärdet för koldioxidekvivalenter vattenkraft /ÅL 150603</t>
        </r>
      </text>
    </comment>
    <comment ref="I139" authorId="0">
      <text>
        <r>
          <rPr>
            <sz val="11"/>
            <rFont val="Calibri"/>
            <family val="2"/>
          </rPr>
          <t>Angivet: 0.55. Ändrade till 0 i kvalitetsgranskningen, då det står att det är vattenkraft. /ÅL 150603</t>
        </r>
      </text>
    </comment>
    <comment ref="P143" authorId="0">
      <text>
        <r>
          <rPr>
            <sz val="11"/>
            <rFont val="Calibri"/>
            <family val="2"/>
          </rPr>
          <t>Angivet: ET. Ändrat till 0.096 enligt mail från Göran Englund. /ÅL 150603</t>
        </r>
      </text>
    </comment>
    <comment ref="D155" authorId="0">
      <text>
        <r>
          <rPr>
            <sz val="11"/>
            <rFont val="Calibri"/>
            <family val="2"/>
          </rPr>
          <t>Enligt schablon 3 % av levererad värme (värme och kraftvärme) (år 2012) Beräknad enlig samma metodik även i år (år 2013) Total hjälpel enligt schablon (år 2014)</t>
        </r>
      </text>
    </comment>
    <comment ref="G155" authorId="0">
      <text>
        <r>
          <rPr>
            <sz val="11"/>
            <rFont val="Calibri"/>
            <family val="2"/>
          </rPr>
          <t>PEF Residualmix enligt EI för 2013 är  2,36</t>
        </r>
      </text>
    </comment>
    <comment ref="H155" authorId="0">
      <text>
        <r>
          <rPr>
            <sz val="11"/>
            <rFont val="Calibri"/>
            <family val="2"/>
          </rPr>
          <t>Klimatpåverkan Residualmix enligt EI för 2013 är 483,4</t>
        </r>
      </text>
    </comment>
    <comment ref="I155" authorId="0">
      <text>
        <r>
          <rPr>
            <sz val="11"/>
            <rFont val="Calibri"/>
            <family val="2"/>
          </rPr>
          <t>Andel fossilt i residualmixen enligt EI är för 2013 0,55</t>
        </r>
      </text>
    </comment>
    <comment ref="O155" authorId="0">
      <text>
        <r>
          <rPr>
            <sz val="11"/>
            <rFont val="Calibri"/>
            <family val="2"/>
          </rPr>
          <t>29,753 GWh motsvarar den fjärrvärmeleverans som vi allokerat bort till Ursprungsmärkt fjärrvärme år 2014. Bränslet vi allokerat är sekundära skogsbränslen kraftvärme.</t>
        </r>
      </text>
    </comment>
    <comment ref="I158" authorId="0">
      <text>
        <r>
          <rPr>
            <sz val="11"/>
            <rFont val="Calibri"/>
            <family val="2"/>
          </rPr>
          <t>Angivet: 0,1. Ändrat till 0, då andelen fossilt för vattenkraftsel är 0. /ÅL 150603</t>
        </r>
      </text>
    </comment>
    <comment ref="I159" authorId="0">
      <text>
        <r>
          <rPr>
            <sz val="11"/>
            <rFont val="Calibri"/>
            <family val="2"/>
          </rPr>
          <t>Angivet: 0,1. Ändrat till 0, då andelen fossilt för vattenkraftsel är 0. /ÅL 150603</t>
        </r>
      </text>
    </comment>
    <comment ref="I160" authorId="0">
      <text>
        <r>
          <rPr>
            <sz val="11"/>
            <rFont val="Calibri"/>
            <family val="2"/>
          </rPr>
          <t>Angivet: 0,1. Ändrat till 0, då andelen fossilt för vattenkraftsel är 0. /ÅL 150603</t>
        </r>
      </text>
    </comment>
    <comment ref="I161" authorId="0">
      <text>
        <r>
          <rPr>
            <sz val="11"/>
            <rFont val="Calibri"/>
            <family val="2"/>
          </rPr>
          <t>Angivet: 0,1. Ändrat till 0, då andelen fossilt för vattenkraftsel är 0. /ÅL 150603</t>
        </r>
      </text>
    </comment>
    <comment ref="O180" authorId="0">
      <text>
        <r>
          <rPr>
            <sz val="11"/>
            <rFont val="Calibri"/>
            <family val="2"/>
          </rPr>
          <t>Angivet under såld prod spec: 276.384 GWh. Ändrade till ET under kvalitetsgranskningen, då det är lika stor mängd som de totala leveranserna.  Dessutom fanns inga angivna miljövärden för den sålda prod.specifika leveransen /ÅL 140604</t>
        </r>
      </text>
    </comment>
    <comment ref="G183" authorId="0">
      <text>
        <r>
          <rPr>
            <sz val="11"/>
            <rFont val="Calibri"/>
            <family val="2"/>
          </rPr>
          <t>Elförbrukning 361,8 MWh Elproduktion 24347,4 MWh  0,0148= 0,14%</t>
        </r>
      </text>
    </comment>
    <comment ref="I183" authorId="0">
      <text>
        <r>
          <rPr>
            <sz val="11"/>
            <rFont val="Calibri"/>
            <family val="2"/>
          </rPr>
          <t>Endast vattenkraft</t>
        </r>
      </text>
    </comment>
    <comment ref="O185"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L198" authorId="0">
      <text>
        <r>
          <rPr>
            <sz val="11"/>
            <rFont val="Calibri"/>
            <family val="2"/>
          </rPr>
          <t>Såld fjärrvärme</t>
        </r>
      </text>
    </comment>
    <comment ref="M198" authorId="0">
      <text>
        <r>
          <rPr>
            <sz val="11"/>
            <rFont val="Calibri"/>
            <family val="2"/>
          </rPr>
          <t>Såld fjärrvämre</t>
        </r>
      </text>
    </comment>
    <comment ref="D205" authorId="0">
      <text>
        <r>
          <rPr>
            <sz val="11"/>
            <rFont val="Calibri"/>
            <family val="2"/>
          </rPr>
          <t>Angivet: 4.65 GWh. Ändrade till 0.00465 GWh efter kontakt med Marianne Allmyr. /ÅL 150603</t>
        </r>
      </text>
    </comment>
    <comment ref="E205" authorId="0">
      <text>
        <r>
          <rPr>
            <sz val="11"/>
            <rFont val="Calibri"/>
            <family val="2"/>
          </rPr>
          <t>Angivet: 7.27 GWh. Ändrade till 0.00727 GWh efter kontakt med Marianne Allmyr. /ÅL 150603</t>
        </r>
      </text>
    </comment>
    <comment ref="G229" authorId="0">
      <text>
        <r>
          <rPr>
            <sz val="11"/>
            <rFont val="Calibri"/>
            <family val="2"/>
          </rPr>
          <t>DS var angivet i ruta P1086 - P1088. Ändrade till ET /ÅL 150604</t>
        </r>
      </text>
    </comment>
    <comment ref="G236" authorId="0">
      <text>
        <r>
          <rPr>
            <sz val="11"/>
            <rFont val="Calibri"/>
            <family val="2"/>
          </rPr>
          <t>Angivet: DS i ruta P1086-1088. Ändrat till ET, vilket ger schablonvärden, så att miljövärdena kan beräknas. Det är angivet att det är 80,9% förnybar el, men inga emissionsfaktorer har fåtts av företaget /ÅL 150605</t>
        </r>
      </text>
    </comment>
    <comment ref="G238" authorId="0">
      <text>
        <r>
          <rPr>
            <sz val="11"/>
            <rFont val="Calibri"/>
            <family val="2"/>
          </rPr>
          <t xml:space="preserve">DS var angivet i ruta P1086 - P1088. Ändrade till ET /ÅL 150604 </t>
        </r>
      </text>
    </comment>
    <comment ref="F243" authorId="0">
      <text>
        <r>
          <rPr>
            <sz val="11"/>
            <rFont val="Calibri"/>
            <family val="2"/>
          </rPr>
          <t>Vi äger andelar i vindkraftverk, vi köper all el från den produktionen.</t>
        </r>
      </text>
    </comment>
    <comment ref="G243" authorId="0">
      <text>
        <r>
          <rPr>
            <sz val="11"/>
            <rFont val="Calibri"/>
            <family val="2"/>
          </rPr>
          <t>Angivet på primärenergi för el: schablonfaktor. Ändrat till 0,1, då det är vindkraft /ÅL 150604   Vet ej primärenergifaktorn för vindel.</t>
        </r>
      </text>
    </comment>
    <comment ref="E244" authorId="0">
      <text>
        <r>
          <rPr>
            <sz val="11"/>
            <rFont val="Calibri"/>
            <family val="2"/>
          </rPr>
          <t>Brutto - netto elproduktion</t>
        </r>
      </text>
    </comment>
    <comment ref="M272" authorId="0">
      <text>
        <r>
          <rPr>
            <sz val="11"/>
            <rFont val="Calibri"/>
            <family val="2"/>
          </rPr>
          <t>Köpt värme från Fortum och del av leverans från Brista 2 KB är till 100 % klimatkompenserad. /gj</t>
        </r>
      </text>
    </comment>
    <comment ref="I281" authorId="0">
      <text>
        <r>
          <rPr>
            <sz val="11"/>
            <rFont val="Calibri"/>
            <family val="2"/>
          </rPr>
          <t>Angivet: 0.1. Ändrat till 0 , då andelen fossilt för förnyelsebar el är 0. /ÅL 150603</t>
        </r>
      </text>
    </comment>
    <comment ref="I282" authorId="0">
      <text>
        <r>
          <rPr>
            <sz val="11"/>
            <rFont val="Calibri"/>
            <family val="2"/>
          </rPr>
          <t>Angivet: 0.1. Ändrat till 0 , då andelen fossilt för förnyelsebar el är 0. /ÅL 150603</t>
        </r>
      </text>
    </comment>
    <comment ref="I285" authorId="0">
      <text>
        <r>
          <rPr>
            <sz val="11"/>
            <rFont val="Calibri"/>
            <family val="2"/>
          </rPr>
          <t>Angivet: 0.1. Ändrat till 0 , då andelen fossilt för förnyelsebar el är 0. /ÅL 150603</t>
        </r>
      </text>
    </comment>
    <comment ref="F308" authorId="0">
      <text>
        <r>
          <rPr>
            <sz val="11"/>
            <rFont val="Calibri"/>
            <family val="2"/>
          </rPr>
          <t>Värden i ruta P1085-P1088 ändrade efter mail från Rolf Siwertz /ÅL 150604</t>
        </r>
      </text>
    </comment>
    <comment ref="G315" authorId="0">
      <text>
        <r>
          <rPr>
            <sz val="11"/>
            <rFont val="Calibri"/>
            <family val="2"/>
          </rPr>
          <t>Angivet: 2.36. Ändrade till 1.1 då det står att det är vattenkraft /ÅL 150604</t>
        </r>
      </text>
    </comment>
    <comment ref="H339" authorId="0">
      <text>
        <r>
          <rPr>
            <sz val="11"/>
            <rFont val="Calibri"/>
            <family val="2"/>
          </rPr>
          <t>Vi använder egenproducerad el och CO2-faktorn 9 har redan belastat produktionen via tillfört bränsle.</t>
        </r>
      </text>
    </comment>
    <comment ref="H343" authorId="0">
      <text>
        <r>
          <rPr>
            <sz val="11"/>
            <rFont val="Calibri"/>
            <family val="2"/>
          </rPr>
          <t>CO2 faktor inrapporterad för tillförd bränsle. Bränslet används för elproduktion.</t>
        </r>
      </text>
    </comment>
    <comment ref="H344" authorId="0">
      <text>
        <r>
          <rPr>
            <sz val="11"/>
            <rFont val="Calibri"/>
            <family val="2"/>
          </rPr>
          <t>För värme och elproduktion används egenproducerad el från biobränsle.  Utsläpp av växthusgaser från egenproducerad el ingår i tillförd bränsle.</t>
        </r>
      </text>
    </comment>
    <comment ref="D347" authorId="0">
      <text>
        <r>
          <rPr>
            <sz val="11"/>
            <rFont val="Calibri"/>
            <family val="2"/>
          </rPr>
          <t>Exkl KM Importerad el exkl KVV enl fördelning i sep excelfil KRSe</t>
        </r>
      </text>
    </comment>
    <comment ref="E347" authorId="0">
      <text>
        <r>
          <rPr>
            <sz val="11"/>
            <rFont val="Calibri"/>
            <family val="2"/>
          </rPr>
          <t>Se fördelning i separat excelfil KRSe</t>
        </r>
      </text>
    </comment>
    <comment ref="I384" authorId="0">
      <text>
        <r>
          <rPr>
            <sz val="11"/>
            <rFont val="Calibri"/>
            <family val="2"/>
          </rPr>
          <t>Angivet på andel fossilt för använd el: 0,55. Ändrat till 0, då det står att det är vattenkraft /ÅL 150604</t>
        </r>
      </text>
    </comment>
    <comment ref="D394" authorId="0">
      <text>
        <r>
          <rPr>
            <sz val="11"/>
            <rFont val="Calibri"/>
            <family val="2"/>
          </rPr>
          <t>Total el förbr.: 3371 MWh Varav produktion solcellsanl. 22,26 MWh Inköpt elkraft 3371-22,26 = 3348,74 MWh</t>
        </r>
      </text>
    </comment>
    <comment ref="H399" authorId="0">
      <text>
        <r>
          <rPr>
            <sz val="11"/>
            <rFont val="Calibri"/>
            <family val="2"/>
          </rPr>
          <t xml:space="preserve">Har även räknat fram värdet för produktion och transport av bränsle för egenproducerad el och köpt vattenkrafts el, men kan ej fylla i eftersom det inte finns fält för det. Har ej lagt in det i P1087. </t>
        </r>
      </text>
    </comment>
    <comment ref="O399" authorId="0">
      <text>
        <r>
          <rPr>
            <sz val="11"/>
            <rFont val="Calibri"/>
            <family val="2"/>
          </rPr>
          <t>Fjärrvärme Guld + Landskrona</t>
        </r>
      </text>
    </comment>
    <comment ref="P399" authorId="0">
      <text>
        <r>
          <rPr>
            <sz val="11"/>
            <rFont val="Calibri"/>
            <family val="2"/>
          </rPr>
          <t>Fjärrvärme Guld + Landskrona</t>
        </r>
      </text>
    </comment>
    <comment ref="Q399" authorId="0">
      <text>
        <r>
          <rPr>
            <sz val="11"/>
            <rFont val="Calibri"/>
            <family val="2"/>
          </rPr>
          <t>Fjärrvärme Guld + Landskrona</t>
        </r>
      </text>
    </comment>
    <comment ref="R399" authorId="0">
      <text>
        <r>
          <rPr>
            <sz val="11"/>
            <rFont val="Calibri"/>
            <family val="2"/>
          </rPr>
          <t>Fjärrvärme Guld + Landskrona</t>
        </r>
      </text>
    </comment>
    <comment ref="S399" authorId="0">
      <text>
        <r>
          <rPr>
            <sz val="11"/>
            <rFont val="Calibri"/>
            <family val="2"/>
          </rPr>
          <t>Fjärrvärme Guld + Landskrona</t>
        </r>
      </text>
    </comment>
    <comment ref="F408" authorId="0">
      <text>
        <r>
          <rPr>
            <sz val="11"/>
            <rFont val="Calibri"/>
            <family val="2"/>
          </rPr>
          <t>Inte köpt den själv men enligt uppgift från Metsä har de köpt el från Vattenfall - nordisk elmix - jan-juni och från EON - nordisk residual - juli-dec</t>
        </r>
      </text>
    </comment>
    <comment ref="D411" authorId="0">
      <text>
        <r>
          <rPr>
            <sz val="11"/>
            <rFont val="Calibri"/>
            <family val="2"/>
          </rPr>
          <t>Spetsanläggningar centrala fjv-nätet</t>
        </r>
      </text>
    </comment>
    <comment ref="E411" authorId="0">
      <text>
        <r>
          <rPr>
            <sz val="11"/>
            <rFont val="Calibri"/>
            <family val="2"/>
          </rPr>
          <t>Hörneborgsverket fjvprod beräknat på andelen producerat fjv mot prod ånga</t>
        </r>
      </text>
    </comment>
  </commentList>
</comments>
</file>

<file path=xl/comments9.xml><?xml version="1.0" encoding="utf-8"?>
<comments xmlns="http://schemas.openxmlformats.org/spreadsheetml/2006/main">
  <authors>
    <author>Hedman Mattias</author>
  </authors>
  <commentList>
    <comment ref="E2" authorId="0">
      <text>
        <r>
          <rPr>
            <sz val="11"/>
            <rFont val="Calibri"/>
            <family val="2"/>
          </rPr>
          <t>Flera nyalslutningar under 2014</t>
        </r>
      </text>
    </comment>
    <comment ref="I2" authorId="0">
      <text>
        <r>
          <rPr>
            <sz val="11"/>
            <rFont val="Calibri"/>
            <family val="2"/>
          </rPr>
          <t>Nya anläggningar 2014</t>
        </r>
      </text>
    </comment>
    <comment ref="K3" authorId="0">
      <text>
        <r>
          <rPr>
            <sz val="11"/>
            <rFont val="Calibri"/>
            <family val="2"/>
          </rPr>
          <t>Ökad volym 2014</t>
        </r>
      </text>
    </comment>
    <comment ref="F4" authorId="0">
      <text>
        <r>
          <rPr>
            <sz val="11"/>
            <rFont val="Calibri"/>
            <family val="2"/>
          </rPr>
          <t>Nyanslutningar under 20144</t>
        </r>
      </text>
    </comment>
    <comment ref="E35" authorId="0">
      <text>
        <r>
          <rPr>
            <sz val="11"/>
            <rFont val="Calibri"/>
            <family val="2"/>
          </rPr>
          <t>Inkluderar även affärslokaler och företagskunder</t>
        </r>
      </text>
    </comment>
    <comment ref="K40" authorId="0">
      <text>
        <r>
          <rPr>
            <sz val="11"/>
            <rFont val="Calibri"/>
            <family val="2"/>
          </rPr>
          <t>Det har tillkommit en anläggning</t>
        </r>
      </text>
    </comment>
    <comment ref="D74" authorId="0">
      <text>
        <r>
          <rPr>
            <sz val="11"/>
            <rFont val="Calibri"/>
            <family val="2"/>
          </rPr>
          <t>Inrapporterat: 16,306 GWh. Ändrat till 30,606 GWh enligt mail från Tobias Andersson, inkluderat leveranser till egna fastigheter /ÅL 150608</t>
        </r>
      </text>
    </comment>
    <comment ref="D96" authorId="0">
      <text>
        <r>
          <rPr>
            <sz val="11"/>
            <rFont val="Calibri"/>
            <family val="2"/>
          </rPr>
          <t>Total fakturerad värme Xellent + Värme till pelletsfabrik + Internvärme för uppvärmning av loklaler + Värme till FJK-produktion</t>
        </r>
      </text>
    </comment>
    <comment ref="P101" authorId="0">
      <text>
        <r>
          <rPr>
            <sz val="11"/>
            <rFont val="Calibri"/>
            <family val="2"/>
          </rPr>
          <t>Korrigerad så att summan går ihop med tanke på att P531-538 och P542 innehåller Närvärme och Täby.</t>
        </r>
      </text>
    </comment>
    <comment ref="D120" authorId="0">
      <text>
        <r>
          <rPr>
            <sz val="11"/>
            <rFont val="Calibri"/>
            <family val="2"/>
          </rPr>
          <t>I siffrorna nedan ingår leveranser till bra miljöval. I såld värme ingår ej leverans för bra miljöval, denna finns i separat nät. //Charlotta Abrahamsson   Intern kommentar GE: Indata till miljöberäkningar, kontakta Charlotta Abrahamsson innan ändrin</t>
        </r>
      </text>
    </comment>
    <comment ref="H120" authorId="0">
      <text>
        <r>
          <rPr>
            <sz val="11"/>
            <rFont val="Calibri"/>
            <family val="2"/>
          </rPr>
          <t>2014 ET</t>
        </r>
      </text>
    </comment>
    <comment ref="K120" authorId="0">
      <text>
        <r>
          <rPr>
            <sz val="11"/>
            <rFont val="Calibri"/>
            <family val="2"/>
          </rPr>
          <t>Den största delen är värme som används vid produktion av absorptions-kyla och som inte finns någon bra kategori för.</t>
        </r>
      </text>
    </comment>
    <comment ref="L120" authorId="0">
      <text>
        <r>
          <rPr>
            <sz val="11"/>
            <rFont val="Calibri"/>
            <family val="2"/>
          </rPr>
          <t>2014 DS</t>
        </r>
      </text>
    </comment>
    <comment ref="M120" authorId="0">
      <text>
        <r>
          <rPr>
            <sz val="11"/>
            <rFont val="Calibri"/>
            <family val="2"/>
          </rPr>
          <t>2014 DS</t>
        </r>
      </text>
    </comment>
    <comment ref="D162" authorId="0">
      <text>
        <r>
          <rPr>
            <sz val="11"/>
            <rFont val="Calibri"/>
            <family val="2"/>
          </rPr>
          <t>Debatt - Statistik per SCB-Kategori urval Kolsva Samma som SCB P4:11 Kolsva</t>
        </r>
      </text>
    </comment>
    <comment ref="E162" authorId="0">
      <text>
        <r>
          <rPr>
            <sz val="11"/>
            <rFont val="Calibri"/>
            <family val="2"/>
          </rPr>
          <t>SCB 12 enl Debatt</t>
        </r>
      </text>
    </comment>
    <comment ref="F162" authorId="0">
      <text>
        <r>
          <rPr>
            <sz val="11"/>
            <rFont val="Calibri"/>
            <family val="2"/>
          </rPr>
          <t>SCB 10 enl Debatt</t>
        </r>
      </text>
    </comment>
    <comment ref="G162" authorId="0">
      <text>
        <r>
          <rPr>
            <sz val="11"/>
            <rFont val="Calibri"/>
            <family val="2"/>
          </rPr>
          <t>SCB 30 enl Debatt</t>
        </r>
      </text>
    </comment>
    <comment ref="I162" authorId="0">
      <text>
        <r>
          <rPr>
            <sz val="11"/>
            <rFont val="Calibri"/>
            <family val="2"/>
          </rPr>
          <t>SCB 20 &amp; 21 enl Debatt</t>
        </r>
      </text>
    </comment>
    <comment ref="J162" authorId="0">
      <text>
        <r>
          <rPr>
            <sz val="11"/>
            <rFont val="Calibri"/>
            <family val="2"/>
          </rPr>
          <t>SCB 60 enl Debatt</t>
        </r>
      </text>
    </comment>
    <comment ref="D163" authorId="0">
      <text>
        <r>
          <rPr>
            <sz val="11"/>
            <rFont val="Calibri"/>
            <family val="2"/>
          </rPr>
          <t>Från Debatt Statistik per SCB kategori samma som SCB P4:11</t>
        </r>
      </text>
    </comment>
    <comment ref="E163" authorId="0">
      <text>
        <r>
          <rPr>
            <sz val="11"/>
            <rFont val="Calibri"/>
            <family val="2"/>
          </rPr>
          <t>SCB12 från debatt</t>
        </r>
      </text>
    </comment>
    <comment ref="F163" authorId="0">
      <text>
        <r>
          <rPr>
            <sz val="11"/>
            <rFont val="Calibri"/>
            <family val="2"/>
          </rPr>
          <t>SCB 10, 11 &amp; 13 enl debatt</t>
        </r>
      </text>
    </comment>
    <comment ref="G163" authorId="0">
      <text>
        <r>
          <rPr>
            <sz val="11"/>
            <rFont val="Calibri"/>
            <family val="2"/>
          </rPr>
          <t>SCB 30 enl debatt</t>
        </r>
      </text>
    </comment>
    <comment ref="I163" authorId="0">
      <text>
        <r>
          <rPr>
            <sz val="11"/>
            <rFont val="Calibri"/>
            <family val="2"/>
          </rPr>
          <t>SCB 20 &amp; 21 enl Debatt</t>
        </r>
      </text>
    </comment>
    <comment ref="J163" authorId="0">
      <text>
        <r>
          <rPr>
            <sz val="11"/>
            <rFont val="Calibri"/>
            <family val="2"/>
          </rPr>
          <t>SCB 60 enl Debatt</t>
        </r>
      </text>
    </comment>
    <comment ref="L163" authorId="0">
      <text>
        <r>
          <rPr>
            <sz val="11"/>
            <rFont val="Calibri"/>
            <family val="2"/>
          </rPr>
          <t>SCB 13 enl Debatt</t>
        </r>
      </text>
    </comment>
    <comment ref="M182" authorId="0">
      <text>
        <r>
          <rPr>
            <sz val="11"/>
            <rFont val="Calibri"/>
            <family val="2"/>
          </rPr>
          <t>Det verkar som om 2013-års värde är felinrapporterat.</t>
        </r>
      </text>
    </comment>
    <comment ref="D212" authorId="0">
      <text>
        <r>
          <rPr>
            <sz val="11"/>
            <rFont val="Calibri"/>
            <family val="2"/>
          </rPr>
          <t>Driftrapport</t>
        </r>
      </text>
    </comment>
    <comment ref="J245" authorId="0">
      <text>
        <r>
          <rPr>
            <sz val="11"/>
            <rFont val="Calibri"/>
            <family val="2"/>
          </rPr>
          <t>Fr.o.m. 2014 föreligger en ny kategorisering av anslutna anläggningar därav skillnaden</t>
        </r>
      </text>
    </comment>
    <comment ref="I246" authorId="0">
      <text>
        <r>
          <rPr>
            <sz val="11"/>
            <rFont val="Calibri"/>
            <family val="2"/>
          </rPr>
          <t>ändrat antal ingående anläggningar</t>
        </r>
      </text>
    </comment>
    <comment ref="M301" authorId="0">
      <text>
        <r>
          <rPr>
            <sz val="11"/>
            <rFont val="Calibri"/>
            <family val="2"/>
          </rPr>
          <t xml:space="preserve">Mer exakt beräkning än tidigare år. Inte styrd efter kategori utan exakt efter produkt. </t>
        </r>
      </text>
    </comment>
    <comment ref="D344" authorId="0">
      <text>
        <r>
          <rPr>
            <sz val="11"/>
            <rFont val="Calibri"/>
            <family val="2"/>
          </rPr>
          <t>P530: Såld Värme är inte möjlig att registrera i för Nyköping P530: såld Värme = 259,2 GWh</t>
        </r>
      </text>
    </comment>
    <comment ref="G358" authorId="0">
      <text>
        <r>
          <rPr>
            <sz val="11"/>
            <rFont val="Calibri"/>
            <family val="2"/>
          </rPr>
          <t>Alla leveranser till industri avser leveranser till tillverkningsindustri (P542)</t>
        </r>
      </text>
    </comment>
    <comment ref="G359" authorId="0">
      <text>
        <r>
          <rPr>
            <sz val="11"/>
            <rFont val="Calibri"/>
            <family val="2"/>
          </rPr>
          <t>Alla leveranser till industri avser leveranser till tillverkningsindustri (P542)</t>
        </r>
      </text>
    </comment>
    <comment ref="H359" authorId="0">
      <text>
        <r>
          <rPr>
            <sz val="11"/>
            <rFont val="Calibri"/>
            <family val="2"/>
          </rPr>
          <t>Ångleverans sker till tillverkningsindustri</t>
        </r>
      </text>
    </comment>
    <comment ref="M359" authorId="0">
      <text>
        <r>
          <rPr>
            <sz val="11"/>
            <rFont val="Calibri"/>
            <family val="2"/>
          </rPr>
          <t xml:space="preserve">Se kommentar under P533 samt P534. </t>
        </r>
      </text>
    </comment>
    <comment ref="G360" authorId="0">
      <text>
        <r>
          <rPr>
            <sz val="11"/>
            <rFont val="Calibri"/>
            <family val="2"/>
          </rPr>
          <t>Alla leveranser till industri avser tillvekningsindustri (P542)</t>
        </r>
      </text>
    </comment>
    <comment ref="E361" authorId="0">
      <text>
        <r>
          <rPr>
            <sz val="11"/>
            <rFont val="Calibri"/>
            <family val="2"/>
          </rPr>
          <t>Avser flerbostadshus  +offentliga lokaler (P535), övriga lokaler (P536) samt markvärme (P537).</t>
        </r>
      </text>
    </comment>
    <comment ref="F361" authorId="0">
      <text>
        <r>
          <rPr>
            <sz val="11"/>
            <rFont val="Calibri"/>
            <family val="2"/>
          </rPr>
          <t>Avser villakunder.</t>
        </r>
      </text>
    </comment>
    <comment ref="O399" authorId="0">
      <text>
        <r>
          <rPr>
            <sz val="11"/>
            <rFont val="Calibri"/>
            <family val="2"/>
          </rPr>
          <t>Brutto. Även leverans från Landskrona Energi till Ö-kraft sker. Ingår i redovisad volym i P530 ovan. Eftersom vi säljer värmen till Lkr ursprungsspecifik, har jag lagt de 45,572 GWh med dess värden vi sålt till Lkr i flik Miljö fält P1094-P1098 /CA</t>
        </r>
      </text>
    </comment>
    <comment ref="D411" authorId="0">
      <text>
        <r>
          <rPr>
            <sz val="11"/>
            <rFont val="Calibri"/>
            <family val="2"/>
          </rPr>
          <t>För 2013 var allt sålt med, nu processånga separat</t>
        </r>
      </text>
    </comment>
  </commentList>
</comments>
</file>

<file path=xl/sharedStrings.xml><?xml version="1.0" encoding="utf-8"?>
<sst xmlns="http://schemas.openxmlformats.org/spreadsheetml/2006/main" count="56505" uniqueCount="1153">
  <si>
    <t>Företag</t>
  </si>
  <si>
    <t>Nät</t>
  </si>
  <si>
    <t>Total primärenergi-faktor</t>
  </si>
  <si>
    <t>Total CO2 förbränning [g/kWh]</t>
  </si>
  <si>
    <t>Total CO2 transport och prod. av bränslen [g/kWh]</t>
  </si>
  <si>
    <t>Total andel fossilt</t>
  </si>
  <si>
    <t>Godkänd</t>
  </si>
  <si>
    <t>Kvalitets-granskad</t>
  </si>
  <si>
    <t>Nej</t>
  </si>
  <si>
    <t/>
  </si>
  <si>
    <t>Ja</t>
  </si>
  <si>
    <t>Kalix</t>
  </si>
  <si>
    <t>Affärsverken Karlskrona AB</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</si>
  <si>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</si>
  <si>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</si>
  <si>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</si>
  <si>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</si>
  <si>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</si>
  <si>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</si>
  <si>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</si>
  <si>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</si>
  <si>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</si>
  <si>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</si>
  <si>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</si>
  <si>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</si>
  <si>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</si>
  <si>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</si>
  <si>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Arvidsjaurs Energi AB</t>
  </si>
  <si>
    <t>Arvidsjaur</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</si>
  <si>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</si>
  <si>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</si>
  <si>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</si>
  <si>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</si>
  <si>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</si>
  <si>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</si>
  <si>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</si>
  <si>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</si>
  <si>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</si>
  <si>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</si>
  <si>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</si>
  <si>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</si>
  <si>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</si>
  <si>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</si>
  <si>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</si>
  <si>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</si>
  <si>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</si>
  <si>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</si>
  <si>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</si>
  <si>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</si>
  <si>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</si>
  <si>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</si>
  <si>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</si>
  <si>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</si>
  <si>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</si>
  <si>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</si>
  <si>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</si>
  <si>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</si>
  <si>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</si>
  <si>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</si>
  <si>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</si>
  <si>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</si>
  <si>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</si>
  <si>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</si>
  <si>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</si>
  <si>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</si>
  <si>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</si>
  <si>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</si>
  <si>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</si>
  <si>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</si>
  <si>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</si>
  <si>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</si>
  <si>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</si>
  <si>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</si>
  <si>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</si>
  <si>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</si>
  <si>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</si>
  <si>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</si>
  <si>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</si>
  <si>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Blomstermåla</t>
  </si>
  <si>
    <t>Boxholm</t>
  </si>
  <si>
    <t>Bro</t>
  </si>
  <si>
    <t>Bålsta</t>
  </si>
  <si>
    <t>Coop</t>
  </si>
  <si>
    <t>HÖK</t>
  </si>
  <si>
    <t>Järfälla</t>
  </si>
  <si>
    <t>Kungsängen</t>
  </si>
  <si>
    <t>Malmö</t>
  </si>
  <si>
    <t>Mora</t>
  </si>
  <si>
    <t>Mönsterås</t>
  </si>
  <si>
    <t>Norrköping - Söderköping</t>
  </si>
  <si>
    <t>Orsa</t>
  </si>
  <si>
    <t>Sollefteå</t>
  </si>
  <si>
    <t>Staffanstorp</t>
  </si>
  <si>
    <t>Timrå</t>
  </si>
  <si>
    <t>Täby E.ON.</t>
  </si>
  <si>
    <t>Vallentuna</t>
  </si>
  <si>
    <t>Vaxholm</t>
  </si>
  <si>
    <t>Vännäsby</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</si>
  <si>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</si>
  <si>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</si>
  <si>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</si>
  <si>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</si>
  <si>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</si>
  <si>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</si>
  <si>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</si>
  <si>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</si>
  <si>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</si>
  <si>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</si>
  <si>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</si>
  <si>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</si>
  <si>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</si>
  <si>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</si>
  <si>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</si>
  <si>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</si>
  <si>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</si>
  <si>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Enycon AB</t>
  </si>
  <si>
    <t>Bollstabruk</t>
  </si>
  <si>
    <t>Friggesund</t>
  </si>
  <si>
    <t>Funäsdalen</t>
  </si>
  <si>
    <t>Hede</t>
  </si>
  <si>
    <t>Långsele</t>
  </si>
  <si>
    <t>Näsåker</t>
  </si>
  <si>
    <t>Ramsele</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</si>
  <si>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</si>
  <si>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</si>
  <si>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</si>
  <si>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</si>
  <si>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</si>
  <si>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</si>
  <si>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</si>
  <si>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</si>
  <si>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</si>
  <si>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</si>
  <si>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</si>
  <si>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</si>
  <si>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</si>
  <si>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</si>
  <si>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</si>
  <si>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</si>
  <si>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</si>
  <si>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</si>
  <si>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</si>
  <si>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</si>
  <si>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</si>
  <si>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</si>
  <si>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</si>
  <si>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</si>
  <si>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</si>
  <si>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</si>
  <si>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</si>
  <si>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</si>
  <si>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</si>
  <si>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</si>
  <si>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</si>
  <si>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</si>
  <si>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</si>
  <si>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</si>
  <si>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</si>
  <si>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</si>
  <si>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</si>
  <si>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</si>
  <si>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</si>
  <si>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</si>
  <si>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</si>
  <si>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</si>
  <si>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</si>
  <si>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</si>
  <si>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</si>
  <si>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</si>
  <si>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</si>
  <si>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</si>
  <si>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</si>
  <si>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</si>
  <si>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</si>
  <si>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</si>
  <si>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</si>
  <si>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</si>
  <si>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</si>
  <si>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</si>
  <si>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</si>
  <si>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</si>
  <si>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</si>
  <si>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</si>
  <si>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</si>
  <si>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</si>
  <si>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</si>
  <si>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</si>
  <si>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</si>
  <si>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</si>
  <si>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</si>
  <si>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</si>
  <si>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</si>
  <si>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</si>
  <si>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</si>
  <si>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</si>
  <si>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</si>
  <si>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</si>
  <si>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</si>
  <si>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</si>
  <si>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</si>
  <si>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</si>
  <si>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</si>
  <si>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</si>
  <si>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</si>
  <si>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</si>
  <si>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</si>
  <si>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</si>
  <si>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</si>
  <si>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</si>
  <si>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</si>
  <si>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</si>
  <si>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</si>
  <si>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</si>
  <si>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</si>
  <si>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</si>
  <si>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Karlshamn Energi AB</t>
  </si>
  <si>
    <t>Karlshamn</t>
  </si>
  <si>
    <t>Karlstads Energi AB</t>
  </si>
  <si>
    <t>Karlstad</t>
  </si>
  <si>
    <t>Katrinefors Kraftvärme AB</t>
  </si>
  <si>
    <t>Katrinefors Kraftvärme (producent)</t>
  </si>
  <si>
    <t>Kils Energi AB</t>
  </si>
  <si>
    <t>Kil</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</si>
  <si>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</si>
  <si>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</si>
  <si>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</si>
  <si>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</si>
  <si>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</si>
  <si>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</si>
  <si>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</si>
  <si>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</si>
  <si>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</si>
  <si>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</si>
  <si>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</si>
  <si>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</si>
  <si>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</si>
  <si>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</si>
  <si>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</si>
  <si>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</si>
  <si>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</si>
  <si>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</si>
  <si>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</si>
  <si>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</si>
  <si>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</si>
  <si>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</si>
  <si>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</si>
  <si>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</si>
  <si>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</si>
  <si>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</si>
  <si>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</si>
  <si>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</si>
  <si>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</si>
  <si>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</si>
  <si>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</si>
  <si>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</si>
  <si>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</si>
  <si>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</si>
  <si>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</si>
  <si>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</si>
  <si>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</si>
  <si>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</si>
  <si>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</si>
  <si>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</si>
  <si>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</si>
  <si>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</si>
  <si>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</si>
  <si>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</si>
  <si>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</si>
  <si>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</si>
  <si>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</si>
  <si>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</si>
  <si>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</si>
  <si>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</si>
  <si>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</si>
  <si>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</si>
  <si>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</si>
  <si>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</si>
  <si>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</si>
  <si>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</si>
  <si>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</si>
  <si>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</si>
  <si>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</si>
  <si>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</si>
  <si>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</si>
  <si>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</si>
  <si>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</si>
  <si>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</si>
  <si>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</si>
  <si>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</si>
  <si>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</si>
  <si>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</si>
  <si>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</si>
  <si>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Hallstahammar</t>
  </si>
  <si>
    <t>Kungsör</t>
  </si>
  <si>
    <t>Surahammar Mälarenergi</t>
  </si>
  <si>
    <t>Västerås</t>
  </si>
  <si>
    <t>Västerås Miljömärkt</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</si>
  <si>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</si>
  <si>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</si>
  <si>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</si>
  <si>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</si>
  <si>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</si>
  <si>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</si>
  <si>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</si>
  <si>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</si>
  <si>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</si>
  <si>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</si>
  <si>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</si>
  <si>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</si>
  <si>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</si>
  <si>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</si>
  <si>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</si>
  <si>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</si>
  <si>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</si>
  <si>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</si>
  <si>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</si>
  <si>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</si>
  <si>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</si>
  <si>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</si>
  <si>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</si>
  <si>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</si>
  <si>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</si>
  <si>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</si>
  <si>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</si>
  <si>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</si>
  <si>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</si>
  <si>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</si>
  <si>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</si>
  <si>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</si>
  <si>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</si>
  <si>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</si>
  <si>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</si>
  <si>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</si>
  <si>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</si>
  <si>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</si>
  <si>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</si>
  <si>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</si>
  <si>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</si>
  <si>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</si>
  <si>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</si>
  <si>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</si>
  <si>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</si>
  <si>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</si>
  <si>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</si>
  <si>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</si>
  <si>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Älvdalen</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</si>
  <si>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</si>
  <si>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</si>
  <si>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</si>
  <si>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</si>
  <si>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</si>
  <si>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</si>
  <si>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</si>
  <si>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</si>
  <si>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</si>
  <si>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</si>
  <si>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</si>
  <si>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</si>
  <si>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</si>
  <si>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</si>
  <si>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</si>
  <si>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</si>
  <si>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</si>
  <si>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</si>
  <si>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</si>
  <si>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</si>
  <si>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</si>
  <si>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</si>
  <si>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</si>
  <si>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</si>
  <si>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</si>
  <si>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</si>
  <si>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</si>
  <si>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</si>
  <si>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</si>
  <si>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</si>
  <si>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</si>
  <si>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</si>
  <si>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</si>
  <si>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</si>
  <si>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</si>
  <si>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</si>
  <si>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</si>
  <si>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</si>
  <si>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</si>
  <si>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</si>
  <si>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</si>
  <si>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</si>
  <si>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</si>
  <si>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</si>
  <si>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</si>
  <si>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</si>
  <si>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</si>
  <si>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</si>
  <si>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</si>
  <si>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</si>
  <si>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</si>
  <si>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</si>
  <si>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</si>
  <si>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</si>
  <si>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</si>
  <si>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</si>
  <si>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</si>
  <si>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</si>
  <si>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</si>
  <si>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</si>
  <si>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</si>
  <si>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</si>
  <si>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</si>
  <si>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</si>
  <si>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</si>
  <si>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</si>
  <si>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</si>
  <si>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</si>
  <si>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</si>
  <si>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</si>
  <si>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</si>
  <si>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</si>
  <si>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</si>
  <si>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</si>
  <si>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</si>
  <si>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</si>
  <si>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</si>
  <si>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</si>
  <si>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</si>
  <si>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</si>
  <si>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</si>
  <si>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</si>
  <si>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</si>
  <si>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</si>
  <si>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</si>
  <si>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</si>
  <si>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</si>
  <si>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</si>
  <si>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</si>
  <si>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</si>
  <si>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</si>
  <si>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</si>
  <si>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</si>
  <si>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</si>
  <si>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</si>
  <si>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</si>
  <si>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</si>
  <si>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</si>
  <si>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</si>
  <si>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</si>
  <si>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</si>
  <si>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</si>
  <si>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</si>
  <si>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</si>
  <si>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</si>
  <si>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</si>
  <si>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</si>
  <si>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</si>
  <si>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</si>
  <si>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</si>
  <si>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</si>
  <si>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</si>
  <si>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</si>
  <si>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</si>
  <si>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</si>
  <si>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</si>
  <si>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</si>
  <si>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</si>
  <si>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</si>
  <si>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</si>
  <si>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</si>
  <si>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</si>
  <si>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Träslövsläge</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</si>
  <si>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</si>
  <si>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</si>
  <si>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</si>
  <si>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</si>
  <si>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</si>
  <si>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</si>
  <si>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</si>
  <si>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</si>
  <si>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</si>
  <si>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</si>
  <si>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</si>
  <si>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</si>
  <si>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</si>
  <si>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</si>
  <si>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</si>
  <si>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</si>
  <si>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</si>
  <si>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</si>
  <si>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</si>
  <si>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</si>
  <si>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</si>
  <si>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</si>
  <si>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</si>
  <si>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</si>
  <si>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</si>
  <si>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</si>
  <si>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</si>
  <si>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</si>
  <si>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</si>
  <si>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</si>
  <si>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</si>
  <si>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</si>
  <si>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</si>
  <si>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</si>
  <si>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</si>
  <si>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</si>
  <si>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</si>
  <si>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</si>
  <si>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</si>
  <si>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</si>
  <si>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</si>
  <si>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</si>
  <si>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</si>
  <si>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</si>
  <si>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</si>
  <si>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</si>
  <si>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</si>
  <si>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</si>
  <si>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</si>
  <si>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</si>
  <si>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</si>
  <si>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</si>
  <si>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</si>
  <si>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</si>
  <si>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</si>
  <si>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</si>
  <si>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</si>
  <si>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</si>
  <si>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</si>
  <si>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</si>
  <si>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</si>
  <si>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</si>
  <si>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</si>
  <si>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</si>
  <si>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</si>
  <si>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</si>
  <si>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</si>
  <si>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</si>
  <si>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</si>
  <si>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</si>
  <si>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</si>
  <si>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</si>
  <si>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</si>
  <si>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</si>
  <si>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</si>
  <si>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</si>
  <si>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</si>
  <si>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</si>
  <si>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</si>
  <si>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</si>
  <si>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</si>
  <si>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</si>
  <si>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</si>
  <si>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</si>
  <si>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</si>
  <si>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</si>
  <si>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</si>
  <si>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</si>
  <si>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</si>
  <si>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</si>
  <si>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</si>
  <si>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</si>
  <si>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</si>
  <si>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</si>
  <si>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</si>
  <si>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</si>
  <si>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</si>
  <si>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</si>
  <si>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</si>
  <si>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</si>
  <si>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</si>
  <si>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</si>
  <si>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</si>
  <si>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</si>
  <si>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</si>
  <si>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</si>
  <si>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</si>
  <si>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</si>
  <si>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</si>
  <si>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</si>
  <si>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</si>
  <si>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</si>
  <si>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</si>
  <si>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</si>
  <si>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</si>
  <si>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</si>
  <si>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</si>
  <si>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</si>
  <si>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</si>
  <si>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</si>
  <si>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</si>
  <si>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</si>
  <si>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</si>
  <si>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</si>
  <si>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</si>
  <si>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</si>
  <si>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</si>
  <si>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</si>
  <si>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</si>
  <si>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</si>
  <si>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</si>
  <si>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Renat avloppsvatten</t>
  </si>
  <si>
    <t>'Gasol'</t>
  </si>
  <si>
    <t>'Övr fossilt bränsle är gasol'</t>
  </si>
  <si>
    <t>Rökgaskondensat</t>
  </si>
  <si>
    <t>Sjövatten</t>
  </si>
  <si>
    <t>Lågtempererad spillvärme</t>
  </si>
  <si>
    <t>Geotermi</t>
  </si>
  <si>
    <t>'-'</t>
  </si>
  <si>
    <t>'Gasol = Övrigt fossilt bränsle'</t>
  </si>
  <si>
    <t>DS</t>
  </si>
  <si>
    <t>'Vi producerar ånga till industrin också.'</t>
  </si>
  <si>
    <t>'Olja till spets och underhåll'</t>
  </si>
  <si>
    <t>'Olja vid stopp pelletspanna'</t>
  </si>
  <si>
    <t>et</t>
  </si>
  <si>
    <t>'Bättre lev. från SCA '</t>
  </si>
  <si>
    <t>'2014 ny pelletspanna som minskar vår oljeandel. '</t>
  </si>
  <si>
    <t>'ok'</t>
  </si>
  <si>
    <t>'Assbergsverket har levererat 1.8 GWh under 2014'</t>
  </si>
  <si>
    <t>Grundvatten</t>
  </si>
  <si>
    <t>'2014 var väldigt varmt mindre spetslast'</t>
  </si>
  <si>
    <t>'övr fossilt bränsle är gasol'</t>
  </si>
  <si>
    <t>Torsby kommun</t>
  </si>
  <si>
    <t xml:space="preserve"> </t>
  </si>
  <si>
    <t>'Olja Ultra 3A'</t>
  </si>
  <si>
    <t>Täby Kommun</t>
  </si>
  <si>
    <t>'.'</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</si>
  <si>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</si>
  <si>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</si>
  <si>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</si>
  <si>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</si>
  <si>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</si>
  <si>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</si>
  <si>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Tillförd energi från rökgaskondensering (GWh)</t>
  </si>
  <si>
    <t>Oförädlade trädbränslen</t>
  </si>
  <si>
    <t>Avfall</t>
  </si>
  <si>
    <t>RT-flis</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</si>
  <si>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</si>
  <si>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</si>
  <si>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</si>
  <si>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</si>
  <si>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</si>
  <si>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</si>
  <si>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</si>
  <si>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</si>
  <si>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</si>
  <si>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</si>
  <si>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</si>
  <si>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</si>
  <si>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</si>
  <si>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</si>
  <si>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</si>
  <si>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</si>
  <si>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</si>
  <si>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</si>
  <si>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</si>
  <si>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'Stora Enso'</t>
  </si>
  <si>
    <t>Spillvärme</t>
  </si>
  <si>
    <t>'Stora Enso Kvarnsveden AB'</t>
  </si>
  <si>
    <t>Sekundära trädbränslen</t>
  </si>
  <si>
    <t>'StoraEnso Nymölla '</t>
  </si>
  <si>
    <t>Annat ( kommentera)</t>
  </si>
  <si>
    <t>'Bergkvist i Insjön AB'</t>
  </si>
  <si>
    <t>'Sakab AB'</t>
  </si>
  <si>
    <t>'Fortum Värme AB'</t>
  </si>
  <si>
    <t>'Siljan Timber AB'</t>
  </si>
  <si>
    <t>'Åmotfors Energi AB'</t>
  </si>
  <si>
    <t>EO1</t>
  </si>
  <si>
    <t>'Eksjö Industri AB'</t>
  </si>
  <si>
    <t>'Statkraft'</t>
  </si>
  <si>
    <t>Primära trädbränslen</t>
  </si>
  <si>
    <t>'Woxnadalens Energi AB'</t>
  </si>
  <si>
    <t>'Eon Värme Sverige AB'</t>
  </si>
  <si>
    <t>'Borlänge Energi'</t>
  </si>
  <si>
    <t>'VIDA'</t>
  </si>
  <si>
    <t>'Gotlandsflis AB'</t>
  </si>
  <si>
    <t>'Bomhus Energi AB'</t>
  </si>
  <si>
    <t>'BillerudKorsnäs AB'</t>
  </si>
  <si>
    <t>El</t>
  </si>
  <si>
    <t>EO3-5</t>
  </si>
  <si>
    <t>'Renova'</t>
  </si>
  <si>
    <t>'Chalmers'</t>
  </si>
  <si>
    <t>'Hissmofors Såg'</t>
  </si>
  <si>
    <t>'AarhusKarlshamn'</t>
  </si>
  <si>
    <t>Pellets och briketter</t>
  </si>
  <si>
    <t>'Kils Avfallshantering AB'</t>
  </si>
  <si>
    <t>Avfallsgas</t>
  </si>
  <si>
    <t>'Svenstorp'</t>
  </si>
  <si>
    <t>'Ellinge'</t>
  </si>
  <si>
    <t>'Vafab Miljö AB'</t>
  </si>
  <si>
    <t>'Panncentralen i Lerum AB'</t>
  </si>
  <si>
    <t>'SCA Lilla Edet'</t>
  </si>
  <si>
    <t>Okänt</t>
  </si>
  <si>
    <t>'Billerud / Korsnäs'</t>
  </si>
  <si>
    <t>'Lulekraft AB'</t>
  </si>
  <si>
    <t>EO2</t>
  </si>
  <si>
    <t>'Hilbrand AB'</t>
  </si>
  <si>
    <t>'VAFAB'</t>
  </si>
  <si>
    <t>'Perstorp AB'</t>
  </si>
  <si>
    <t>'Vattenfall Heat'</t>
  </si>
  <si>
    <t>'Energifrakt i Piteå AB'</t>
  </si>
  <si>
    <t>'Sunne kommun'</t>
  </si>
  <si>
    <t>'Söderbärke bioenergi AB'</t>
  </si>
  <si>
    <t>'Fortum Värme'</t>
  </si>
  <si>
    <t>'Birka 2 KB'</t>
  </si>
  <si>
    <t>'Sandåsa Timber AB'</t>
  </si>
  <si>
    <t>'SCA Ortviken'</t>
  </si>
  <si>
    <t>'SCA Östrand'</t>
  </si>
  <si>
    <t>''E.on Försäljning Sverige AB''</t>
  </si>
  <si>
    <t>'EOn Värme'</t>
  </si>
  <si>
    <t>'Södra Timber Kinda'</t>
  </si>
  <si>
    <t>'Billerud Skärblacka AB'</t>
  </si>
  <si>
    <t>'Farmarenergi'</t>
  </si>
  <si>
    <t>'Söderenergi AB'</t>
  </si>
  <si>
    <t>'Bal o Bobcat'</t>
  </si>
  <si>
    <t>'Dalkia'</t>
  </si>
  <si>
    <t>'Agroenergi Neova'</t>
  </si>
  <si>
    <t>'Norra Skogsägarna'</t>
  </si>
  <si>
    <t>'Krematoriet'</t>
  </si>
  <si>
    <t>'Varaslättens Lagerhus'</t>
  </si>
  <si>
    <t>'Södra Cell Värö'</t>
  </si>
  <si>
    <t>'Tornion Energia Oy'</t>
  </si>
  <si>
    <t>Torv</t>
  </si>
  <si>
    <t>'Ekenäs timber'</t>
  </si>
  <si>
    <t>'Frödinge sågverk AB'</t>
  </si>
  <si>
    <t>'Katrinefors Kraftvärmeverk AB'</t>
  </si>
  <si>
    <t>'AB Karl Hedin'</t>
  </si>
  <si>
    <t>'Gruvön Billerud'</t>
  </si>
  <si>
    <t>'Pemco'</t>
  </si>
  <si>
    <t>'Iggesund paperboard'</t>
  </si>
  <si>
    <t>'Nordic Paper'</t>
  </si>
  <si>
    <t>'RTAB Energiproduktion AB''</t>
  </si>
  <si>
    <t>'ABB'</t>
  </si>
  <si>
    <t>'Lantmännen Agroenergi AB'</t>
  </si>
  <si>
    <t>'Lantmännen'</t>
  </si>
  <si>
    <t>'Tvären AB'</t>
  </si>
  <si>
    <t>'Eka Chemicals AB'</t>
  </si>
  <si>
    <t>'OX2'</t>
  </si>
  <si>
    <t>'Svensk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</si>
  <si>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</si>
  <si>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</si>
  <si>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</si>
  <si>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</si>
  <si>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</si>
  <si>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</si>
  <si>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</si>
  <si>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</si>
  <si>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</si>
  <si>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</si>
  <si>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</si>
  <si>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</si>
  <si>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</si>
  <si>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</si>
  <si>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</si>
  <si>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</si>
  <si>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</si>
  <si>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</si>
  <si>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</si>
  <si>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'Intern använding pelletstillverkning'</t>
  </si>
  <si>
    <t>'Internvärme + värme till FJK'</t>
  </si>
  <si>
    <t>'Sollentuna Energi'</t>
  </si>
  <si>
    <t>'Söderenergi. Norrenergi. EON. SFAB'</t>
  </si>
  <si>
    <t>'Kungälv Energi'</t>
  </si>
  <si>
    <t>'Mölndal Energi'</t>
  </si>
  <si>
    <t>'Sörred Energi'</t>
  </si>
  <si>
    <t>'Hammarö Energi AB'</t>
  </si>
  <si>
    <t>'Öresundskraft AB'</t>
  </si>
  <si>
    <t>'Göteborg Energi'</t>
  </si>
  <si>
    <t>'Fortum'</t>
  </si>
  <si>
    <t>'0'</t>
  </si>
  <si>
    <t>'Södertörns Fjärrvärme AB'</t>
  </si>
  <si>
    <t>'Telge Energi '</t>
  </si>
  <si>
    <t>'Fortum Värme AB '</t>
  </si>
  <si>
    <t>'Mjölby Svartådalen Energi AB'</t>
  </si>
  <si>
    <t>'Kristinehamns Energi'</t>
  </si>
  <si>
    <t>'Landskrona Energi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</si>
  <si>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</si>
  <si>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</si>
  <si>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</si>
  <si>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</si>
  <si>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</si>
  <si>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</si>
  <si>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</si>
  <si>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</si>
  <si>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</si>
  <si>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</si>
  <si>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</si>
  <si>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</si>
  <si>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'förnybar el "guaranteee of origin"'</t>
  </si>
  <si>
    <t>'85% vattenkraft och 15% vind'</t>
  </si>
  <si>
    <t>'El från vattenkraft'</t>
  </si>
  <si>
    <t>'vind/vatten'</t>
  </si>
  <si>
    <t>'Källmärkt'</t>
  </si>
  <si>
    <t>'Vattenkraft'</t>
  </si>
  <si>
    <t>'Bra miljöval el'</t>
  </si>
  <si>
    <t>'100% förnybart från Dala Kraft'</t>
  </si>
  <si>
    <t>'100% förnybar el från Dala Kraft'</t>
  </si>
  <si>
    <t>'Bioel till vp'</t>
  </si>
  <si>
    <t>'100'</t>
  </si>
  <si>
    <t>'Biokraft'</t>
  </si>
  <si>
    <t>'Eskilstuna Bioel'</t>
  </si>
  <si>
    <t>'Bra Miljöval'</t>
  </si>
  <si>
    <t>'FEAB Bra Miljöval'</t>
  </si>
  <si>
    <t>'FEAB Bra MIljöval'</t>
  </si>
  <si>
    <t>'Nordisk residual'</t>
  </si>
  <si>
    <t>'Egen Vindkraft'</t>
  </si>
  <si>
    <t>'Egen vindkraft'</t>
  </si>
  <si>
    <t>'57% biokraft. 39% vattenkraft. 4% vindkraft'</t>
  </si>
  <si>
    <t>'förnybart'</t>
  </si>
  <si>
    <t>'Grön el'</t>
  </si>
  <si>
    <t>'Källmärkt Gävle Energi'</t>
  </si>
  <si>
    <t>'Förnybar vattenkraft'</t>
  </si>
  <si>
    <t>'El från Karlstads Energi'</t>
  </si>
  <si>
    <t>'Karlstads Energi'</t>
  </si>
  <si>
    <t>'Vattenkraftsel'</t>
  </si>
  <si>
    <t>'Vatten el'</t>
  </si>
  <si>
    <t>'vattenkraft El'</t>
  </si>
  <si>
    <t>'Jämtkraft lokalprisel'</t>
  </si>
  <si>
    <t>'Jämtkraft lokalel'</t>
  </si>
  <si>
    <t>'100 % förnybar el'</t>
  </si>
  <si>
    <t>'100% vindkraft'</t>
  </si>
  <si>
    <t>'Förnybar'</t>
  </si>
  <si>
    <t>'Lokal Vind El från Göteborg Energi'</t>
  </si>
  <si>
    <t>'Lokal Vindel från Göteborg Energi'</t>
  </si>
  <si>
    <t>'Vattenkraftel'</t>
  </si>
  <si>
    <t>'Vasttenkraftel'</t>
  </si>
  <si>
    <t>'Vindel+El från Kraftvärmeverket'</t>
  </si>
  <si>
    <t>'Vindel'</t>
  </si>
  <si>
    <t>'Bra miljöval'</t>
  </si>
  <si>
    <t>'Bramiljöval'</t>
  </si>
  <si>
    <t>'residual'</t>
  </si>
  <si>
    <t>'Förnybar el från egen produktion'</t>
  </si>
  <si>
    <t>'Vattenel'</t>
  </si>
  <si>
    <t>'nordisk residual'</t>
  </si>
  <si>
    <t>'Bixia miljömärkt'</t>
  </si>
  <si>
    <t>'vattenkraft/kärnkraft'</t>
  </si>
  <si>
    <t>'80.9 % förnybar el'</t>
  </si>
  <si>
    <t>'Vindkraft'</t>
  </si>
  <si>
    <t>'Bioeldad Kraftvärme. vattenkraft och sol'</t>
  </si>
  <si>
    <t>'Vatten. bio. vind'</t>
  </si>
  <si>
    <t>'Vatte. bio. vind'</t>
  </si>
  <si>
    <t>'Vatten. Bio. Vind'</t>
  </si>
  <si>
    <t>'vattenkraftbaserad el'</t>
  </si>
  <si>
    <t>'85% vattenkraft och 15% vindkraft'</t>
  </si>
  <si>
    <t>'Förnyelsbar'</t>
  </si>
  <si>
    <t>'Förnyelsebar'</t>
  </si>
  <si>
    <t>'vind vatten bio'</t>
  </si>
  <si>
    <t>'Nordisk residualmix'</t>
  </si>
  <si>
    <t>'Biobränsle'</t>
  </si>
  <si>
    <t>'Vind. vatten och biobränsle'</t>
  </si>
  <si>
    <t>'Telge nät Vind och vatten'</t>
  </si>
  <si>
    <t>'" Vattenkraft"'</t>
  </si>
  <si>
    <t>''El producerad i eget biokraftvärmeverk''</t>
  </si>
  <si>
    <t>'Returel (Förnyelsebar)'</t>
  </si>
  <si>
    <t>'sol.vind.vatten ( 100% klimatneutral)'</t>
  </si>
  <si>
    <t>'sol.vind.vatten'</t>
  </si>
  <si>
    <t>'Ursprungsgaranterad'</t>
  </si>
  <si>
    <t>'Ursprungsgarantier'</t>
  </si>
  <si>
    <t>'Vattenfalls elmix'</t>
  </si>
  <si>
    <t>'Egenproducerad bioel'</t>
  </si>
  <si>
    <t>'Vattenfall elmix utan spec energikälla'</t>
  </si>
  <si>
    <t>'Vattenfalls elmix. ej specificerad ursprungskälla</t>
  </si>
  <si>
    <t>'Vattenfall restmix'</t>
  </si>
  <si>
    <t>'Egenproducerad bio el'</t>
  </si>
  <si>
    <t>'egenproducerad el. biobränsle'</t>
  </si>
  <si>
    <t>'Vattenfalls elmix ospec energikälla'</t>
  </si>
  <si>
    <t>'Vattenfalls elmix. '</t>
  </si>
  <si>
    <t>'vind.vatten. biobränsle'</t>
  </si>
  <si>
    <t>'vattenel epd'</t>
  </si>
  <si>
    <t>'Blå el från vattenkraft'</t>
  </si>
  <si>
    <t>'Bio Energi'</t>
  </si>
  <si>
    <t>'bioel'</t>
  </si>
  <si>
    <t>'Bio energi'</t>
  </si>
  <si>
    <t>'Vattenkraft 100 %'</t>
  </si>
  <si>
    <t>'EPD Vattenfall vattenkraft'</t>
  </si>
  <si>
    <t>'EPD Vattenfalls vattenkraft'</t>
  </si>
  <si>
    <t>'EPD Vattenfall. Vattenkraft'</t>
  </si>
  <si>
    <t>'DS'</t>
  </si>
  <si>
    <t>'Bra Miljöval och egenproducerad el'</t>
  </si>
  <si>
    <t>'Bra Milöval'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</si>
  <si>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</si>
  <si>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</si>
  <si>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</si>
  <si>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</si>
  <si>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</si>
  <si>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</si>
  <si>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</si>
  <si>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</si>
  <si>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</si>
  <si>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</si>
  <si>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Construction Equipment'</t>
  </si>
  <si>
    <t>'Scott och Arvika Smide'</t>
  </si>
  <si>
    <t>'SSAB'</t>
  </si>
  <si>
    <t>'StoraEnso Nymölla'</t>
  </si>
  <si>
    <t>'Kristianstads Kyrkliga Samfällighet'</t>
  </si>
  <si>
    <t>'Gyproc'</t>
  </si>
  <si>
    <t>'Orion Norcarb Engineered Carbons'</t>
  </si>
  <si>
    <t>'VA-Syd'</t>
  </si>
  <si>
    <t>'Stena'</t>
  </si>
  <si>
    <t>'Falu Kyrkliga samfällighet'</t>
  </si>
  <si>
    <t>'IBM'</t>
  </si>
  <si>
    <t>'Kyrkogårdsförvaltningen'</t>
  </si>
  <si>
    <t>'Megufo AB'</t>
  </si>
  <si>
    <t>'Cementa AB'</t>
  </si>
  <si>
    <t>'Total industriell spillvärme till nätet'</t>
  </si>
  <si>
    <t>'Svenska Foder AB'</t>
  </si>
  <si>
    <t>'Uddeholms AB'</t>
  </si>
  <si>
    <t>'SCA BioNorr AB'</t>
  </si>
  <si>
    <t>'Paroc AB'</t>
  </si>
  <si>
    <t>'Höganäs Sweden AB'</t>
  </si>
  <si>
    <t>'Arla'</t>
  </si>
  <si>
    <t>'Södra Cell Mörrum'</t>
  </si>
  <si>
    <t>'Nordic Sugar  AB'</t>
  </si>
  <si>
    <t>'Yara AB'</t>
  </si>
  <si>
    <t>'Nordkalk'</t>
  </si>
  <si>
    <t>'Befesa Scandust'</t>
  </si>
  <si>
    <t>'Boliden Bergsö'</t>
  </si>
  <si>
    <t>'Preemraff Lysekil'</t>
  </si>
  <si>
    <t>'Lantmännen Reppe'</t>
  </si>
  <si>
    <t>'Billerud/Korsnäs'</t>
  </si>
  <si>
    <t>'Avfallsgas från Stålindustrin'</t>
  </si>
  <si>
    <t>'Hallsta Pappersbruk'</t>
  </si>
  <si>
    <t>'Oskarshamns församling'</t>
  </si>
  <si>
    <t>'SSAB EMA'</t>
  </si>
  <si>
    <t>'Smurfit Kappa Kraftliner'</t>
  </si>
  <si>
    <t>Et</t>
  </si>
  <si>
    <t>'Trätrappor'</t>
  </si>
  <si>
    <t>'Boliden Mineral AB'</t>
  </si>
  <si>
    <t>'Volvo Powertrain AB'</t>
  </si>
  <si>
    <t>'OVAKO'</t>
  </si>
  <si>
    <t>'Perstorp Oxo'</t>
  </si>
  <si>
    <t>'Borealis Polyeten'</t>
  </si>
  <si>
    <t>'LKAB'</t>
  </si>
  <si>
    <t>'LK-PEX'</t>
  </si>
  <si>
    <t>'Vargön Alloys'</t>
  </si>
  <si>
    <t>'Outokumpu'</t>
  </si>
  <si>
    <t>'Ovako Hofors'</t>
  </si>
  <si>
    <t>'Ovako Hällefors'</t>
  </si>
  <si>
    <t>'iggesund paperboard'</t>
  </si>
  <si>
    <t>'Nynas refinery'</t>
  </si>
  <si>
    <t>'Värnamo kyrkliga samfällighet'</t>
  </si>
  <si>
    <t>'Fagersta Stainless AB'</t>
  </si>
  <si>
    <t>'Seco Tools AB'</t>
  </si>
  <si>
    <t>'Ludvika Församling'</t>
  </si>
  <si>
    <t>'Ludvika Kommun. Reningsverket'</t>
  </si>
  <si>
    <t>'Kemira'</t>
  </si>
  <si>
    <t>'Elektrokoppar'</t>
  </si>
  <si>
    <t>Annat bränsle</t>
  </si>
  <si>
    <t>Avfallsgas/restgas</t>
  </si>
  <si>
    <t>Bark</t>
  </si>
  <si>
    <t>Bioolja</t>
  </si>
  <si>
    <t>Elpannor, elförbrukning</t>
  </si>
  <si>
    <t>EO2, inkl WRD</t>
  </si>
  <si>
    <t>Grot</t>
  </si>
  <si>
    <t>Hjälpel kraftvärme</t>
  </si>
  <si>
    <t>Naturgas</t>
  </si>
  <si>
    <t>Rökgaskondensering ojusterad</t>
  </si>
  <si>
    <t>Rökgaskondensering</t>
  </si>
  <si>
    <t>Spån</t>
  </si>
  <si>
    <t>Stamvedsflis</t>
  </si>
  <si>
    <t>Stenkol</t>
  </si>
  <si>
    <t>Tallbeckolja</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</si>
  <si>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</si>
  <si>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</si>
  <si>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</si>
  <si>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</si>
  <si>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</si>
  <si>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</si>
  <si>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</si>
  <si>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</si>
  <si>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</si>
  <si>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</si>
  <si>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</si>
  <si>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Kontrollsumma:</t>
  </si>
  <si>
    <t>Aneby Miljö &amp; Vatten AB</t>
  </si>
  <si>
    <t>Fortum Värme,  AB s.m. Stockholms stad</t>
  </si>
  <si>
    <t>Säffle</t>
  </si>
  <si>
    <t>Avfallsgas från stålindustrin</t>
  </si>
  <si>
    <t>Köpt prod.spec fjv</t>
  </si>
  <si>
    <t>Totalt tillförda bränslen:</t>
  </si>
  <si>
    <t>Totalt tillförd energi:</t>
  </si>
  <si>
    <t>Leveranser:</t>
  </si>
  <si>
    <t>Varav leveranser till annat fjärrvärmeföretag:</t>
  </si>
  <si>
    <t>Varav såld prod.spec fjärrvärme:</t>
  </si>
  <si>
    <t>Kvalitetsgranskad:</t>
  </si>
  <si>
    <t>Godkänd:</t>
  </si>
  <si>
    <t>Till redovisning för kunder:</t>
  </si>
  <si>
    <t>Total el</t>
  </si>
  <si>
    <t>Pellets, briketter och pulver</t>
  </si>
  <si>
    <t>Värme från vp minus el till vp</t>
  </si>
  <si>
    <t>Köpt hetvatten odefinierat bränsle</t>
  </si>
  <si>
    <t>Biobränslen</t>
  </si>
  <si>
    <t>Gimmersta Floda</t>
  </si>
  <si>
    <t>POB Aneby</t>
  </si>
  <si>
    <t>Malmköping, Malma</t>
  </si>
  <si>
    <t>Köpt prod.spec hetvatten</t>
  </si>
  <si>
    <t>Ursprungsmärkning av el</t>
  </si>
  <si>
    <t>Primärenergifaktor använd el</t>
  </si>
  <si>
    <t>Koldioxidekvivalenter använd el</t>
  </si>
  <si>
    <t>Fossilandel använd el</t>
  </si>
  <si>
    <t>Total levererad värme</t>
  </si>
  <si>
    <t>Totalt såld fjärrvärme till andra fjärrvärmeföretag</t>
  </si>
  <si>
    <t>Totalverkningsgrad:</t>
  </si>
  <si>
    <t>Sverige totalt kvalitetsgranskade:</t>
  </si>
  <si>
    <t>Små nät</t>
  </si>
  <si>
    <t>leverans &lt;150 GWh</t>
  </si>
  <si>
    <t>Medelstora nät</t>
  </si>
  <si>
    <t>150GWh&lt;leverans&lt;1000 GWh</t>
  </si>
  <si>
    <t>Stora nät</t>
  </si>
  <si>
    <t>Leverans &gt;1000 GWh</t>
  </si>
  <si>
    <t>Summa alla:</t>
  </si>
  <si>
    <t>Bränsle/Energibärare</t>
  </si>
  <si>
    <t>2013 kvalitetsgranskade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</si>
  <si>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</si>
  <si>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</si>
  <si>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</si>
  <si>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</si>
  <si>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</si>
  <si>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</si>
  <si>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</si>
  <si>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</si>
  <si>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</si>
  <si>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</si>
  <si>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</si>
  <si>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</si>
  <si>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</si>
  <si>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</si>
  <si>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</si>
  <si>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</si>
  <si>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</si>
  <si>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</si>
  <si>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</si>
  <si>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</si>
  <si>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</si>
  <si>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</si>
  <si>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</si>
  <si>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r>
      <t xml:space="preserve">Verkningsgrad </t>
    </r>
    <r>
      <rPr>
        <sz val="9"/>
        <color theme="1"/>
        <rFont val="Calibri"/>
        <family val="2"/>
        <scheme val="minor"/>
      </rPr>
      <t>exklusive rökgaskondensering</t>
    </r>
  </si>
  <si>
    <t>bark, grot, spån, stamvedsflis, övrigt oförädlat</t>
  </si>
  <si>
    <t>pellets, briketter, pulver, övrigt förädlat</t>
  </si>
  <si>
    <t>Inklusive rökgaskondensering för 2011, 2012 och 2013</t>
  </si>
  <si>
    <t>Hjälpel till produktion och distribution (inklusive schablon) samt hjälpel till kraftvärme</t>
  </si>
  <si>
    <t>2014 kvalitetsgranskade</t>
  </si>
  <si>
    <t>Skillnad 2014 och 2013 (%)</t>
  </si>
  <si>
    <t>Skillnad 2014 och 2013 (GWh)</t>
  </si>
  <si>
    <r>
      <t>Totala värmeleveranser</t>
    </r>
    <r>
      <rPr>
        <vertAlign val="superscript"/>
        <sz val="11"/>
        <color theme="1"/>
        <rFont val="Calibri"/>
        <family val="2"/>
        <scheme val="minor"/>
      </rPr>
      <t>8</t>
    </r>
  </si>
  <si>
    <t>För 2012, 2013 och 2014: Leveranser = Leveranser-sålt till fjvföretag.</t>
  </si>
  <si>
    <t>Bränslen allokerade till el:</t>
  </si>
  <si>
    <t>Totalt bränsle allokerat till el, exklusive hjälpel</t>
  </si>
  <si>
    <t>Total bränsle allokerat till värme, exklusive hjälpel och rökgaskondensering</t>
  </si>
  <si>
    <t>Total andel bränsle allokerat till el, exklusive hjälpel och rökgaskondensering</t>
  </si>
  <si>
    <t>kontroll:</t>
  </si>
  <si>
    <t>Summa justerad allokerad tillförd energi:</t>
  </si>
  <si>
    <t>Summa justerad allokerad tillförd energi (utan hjälpel):</t>
  </si>
  <si>
    <t>Summa justerad allokerad tillförd energi (utan hjälpel och rökgaskondensering):</t>
  </si>
  <si>
    <t>Andel av bränsle i kvv som allokerats till värme, exklusive rökgaskondensering och hjälpel</t>
  </si>
  <si>
    <t>Biobränsle</t>
  </si>
  <si>
    <t>Summa tillförd energi:</t>
  </si>
  <si>
    <t>Värmeprod i kvv</t>
  </si>
  <si>
    <t>Elprod i kvv</t>
  </si>
  <si>
    <t>Verkningsgrad kvv</t>
  </si>
  <si>
    <t>Summa tillförd energi exklusive rökgaskondensering</t>
  </si>
  <si>
    <t>Egen hetvattenproduktion:</t>
  </si>
  <si>
    <t>Verkningsgrad egen hetvattenproduktion:</t>
  </si>
  <si>
    <t>Summa allokerad tillförd energi:</t>
  </si>
  <si>
    <t>Från fliken totalt:</t>
  </si>
  <si>
    <t>Summa</t>
  </si>
  <si>
    <t>Kommentar:</t>
  </si>
  <si>
    <t>För Malmö är endast värmeprod och inte elprod inrapporterat, vilket leder till att inga bränslen allokeras till elen. Slutsumman på bränslen stämmer dock med E.ons fil</t>
  </si>
  <si>
    <t>Kommentar</t>
  </si>
  <si>
    <t>Urval för publicering. Om inget fylls i här publiceras de kvalitetsgranskade näten</t>
  </si>
  <si>
    <t>Nätnumrering (för urval till publicering och redovisning för kunder)</t>
  </si>
  <si>
    <t>Ev kommentar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</si>
  <si>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</si>
  <si>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</si>
  <si>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</si>
  <si>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Ska publiceras:</t>
  </si>
  <si>
    <t>x</t>
  </si>
  <si>
    <t>Miljövärden hämtade 150609</t>
  </si>
  <si>
    <t>E.ons nät ska inte publiceras</t>
  </si>
  <si>
    <t>Söderenergi vill inte publicera</t>
  </si>
  <si>
    <t>Nät för publicering baserat på företag i bokstavsordning:</t>
  </si>
  <si>
    <t>Nätnummer:</t>
  </si>
  <si>
    <t>Total nätlista i bokstavsordning</t>
  </si>
  <si>
    <t>Nät för publicering sorterat i bokstavsordning:</t>
  </si>
  <si>
    <t>Numrering</t>
  </si>
  <si>
    <t>Nätnummer</t>
  </si>
  <si>
    <t>Ska nätet publiceras:</t>
  </si>
  <si>
    <t>Välj nät:</t>
  </si>
  <si>
    <t>Allokeringsmetod vid kraftvärme</t>
  </si>
  <si>
    <t xml:space="preserve">total använd el  i produktionen </t>
  </si>
  <si>
    <t>Elproduktion</t>
  </si>
  <si>
    <t>Såld prod.spec värme:</t>
  </si>
  <si>
    <t>Företagsnamn</t>
  </si>
  <si>
    <t>http://www.eon.se/privatkund/Produkter-och-priser/Fjarrvarme/Miljovarden/</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</si>
  <si>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</si>
  <si>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</si>
  <si>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</si>
  <si>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</si>
  <si>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</si>
  <si>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</si>
  <si>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</si>
  <si>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</si>
  <si>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</si>
  <si>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</si>
  <si>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</si>
  <si>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</si>
  <si>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</si>
  <si>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</si>
  <si>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</si>
  <si>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</si>
  <si>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</si>
  <si>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</si>
  <si>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</si>
  <si>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</si>
  <si>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</si>
  <si>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</si>
  <si>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</si>
  <si>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</si>
  <si>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</si>
  <si>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</si>
  <si>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</si>
  <si>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</si>
  <si>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</si>
  <si>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</si>
  <si>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</si>
  <si>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</si>
  <si>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</si>
  <si>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</si>
  <si>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</si>
  <si>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Lokala miljövärden 2014</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</si>
  <si>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</si>
  <si>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</si>
  <si>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</si>
  <si>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</si>
  <si>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</si>
  <si>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</si>
  <si>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</si>
  <si>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</si>
  <si>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</si>
  <si>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</si>
  <si>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</si>
  <si>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</si>
  <si>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Hemsida dit vi hänvisar för mer information: (endast för E.on)</t>
  </si>
  <si>
    <t>Viktade värden el</t>
  </si>
  <si>
    <t>Miljövärden för använd el:</t>
  </si>
  <si>
    <t>El*primärenergi</t>
  </si>
  <si>
    <t>El*koldioxid</t>
  </si>
  <si>
    <t>El*Fossil</t>
  </si>
  <si>
    <t>Summa kvalitetsgranskade:</t>
  </si>
  <si>
    <t>Miljöfaktorer för kvalitetsgranskade näts el:</t>
  </si>
  <si>
    <t>Antal med residual:</t>
  </si>
  <si>
    <t>Antal med egen el:</t>
  </si>
  <si>
    <t>EO1, EO2 inkl. WRD, EO3-5</t>
  </si>
  <si>
    <t>Växjö säger att de är fel i deras miljövärden. Följ upp i augusti!</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</si>
</sst>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0"/>
    <numFmt numFmtId="166" formatCode="0.0"/>
    <numFmt numFmtId="167" formatCode="#,##0.0"/>
    <numFmt numFmtId="168" formatCode="0.0%"/>
  </numFmts>
  <fonts count="6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b/>
      <sz val="10"/>
      <name val="Arial"/>
      <family val="2"/>
    </font>
    <font>
      <sz val="10"/>
      <name val="Arial"/>
      <family val="2"/>
    </font>
    <font>
      <i/>
      <sz val="10"/>
      <name val="Arial"/>
      <family val="2"/>
    </font>
    <font>
      <b/>
      <i/>
      <sz val="10"/>
      <name val="Arial"/>
      <family val="2"/>
    </font>
    <font>
      <i/>
      <sz val="11"/>
      <color indexed="8"/>
      <name val="Calibri"/>
      <family val="2"/>
    </font>
    <font>
      <i/>
      <sz val="10"/>
      <color theme="0" tint="-0.249977111117893"/>
      <name val="Arial"/>
      <family val="2"/>
    </font>
    <font>
      <i/>
      <sz val="11"/>
      <color theme="0" tint="-0.249977111117893"/>
      <name val="Calibri"/>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14999847407452621"/>
      <name val="Calibri"/>
      <family val="2"/>
      <scheme val="minor"/>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0"/>
      <color theme="0" tint="-0.499984740745262"/>
      <name val="Arial"/>
      <family val="2"/>
    </font>
    <font>
      <sz val="11"/>
      <color theme="0" tint="-0.34998626667073579"/>
      <name val="Calibri"/>
      <family val="2"/>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1"/>
      <color theme="0" tint="-0.34998626667073579"/>
      <name val="Calibri"/>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8" tint="0.59999389629810485"/>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8">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9" fontId="22" fillId="0" borderId="0" applyFont="0" applyFill="0" applyBorder="0" applyAlignment="0" applyProtection="0"/>
    <xf numFmtId="0" fontId="23" fillId="0" borderId="10" applyNumberFormat="0" applyFill="0" applyAlignment="0" applyProtection="0"/>
    <xf numFmtId="0" fontId="3" fillId="0" borderId="0"/>
    <xf numFmtId="0" fontId="3" fillId="0" borderId="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47" fillId="0" borderId="0" applyNumberFormat="0" applyFill="0" applyBorder="0" applyAlignment="0" applyProtection="0"/>
    <xf numFmtId="0" fontId="1" fillId="0" borderId="0"/>
    <xf numFmtId="0" fontId="22" fillId="0" borderId="0"/>
    <xf numFmtId="0" fontId="22" fillId="0" borderId="0"/>
    <xf numFmtId="0" fontId="26" fillId="0" borderId="0"/>
    <xf numFmtId="9" fontId="1" fillId="0" borderId="0" applyFont="0" applyFill="0" applyBorder="0" applyAlignment="0" applyProtection="0"/>
  </cellStyleXfs>
  <cellXfs count="262">
    <xf numFmtId="0" fontId="0" fillId="0" borderId="0" xfId="0"/>
    <xf numFmtId="0" fontId="21" fillId="0" borderId="0" xfId="0" applyFont="1" applyAlignment="1">
      <alignment vertical="top" wrapText="1"/>
    </xf>
    <xf numFmtId="0" fontId="0" fillId="0" borderId="0" xfId="0" applyNumberFormat="1" applyFont="1" applyFill="1" applyBorder="1" applyAlignment="1" applyProtection="1"/>
    <xf numFmtId="0" fontId="3" fillId="0" borderId="0" xfId="44"/>
    <xf numFmtId="0" fontId="25" fillId="0" borderId="0" xfId="45" applyFont="1" applyAlignment="1">
      <alignment horizontal="center" vertical="center" wrapText="1"/>
    </xf>
    <xf numFmtId="0" fontId="25" fillId="34" borderId="0" xfId="45" applyFont="1" applyFill="1" applyAlignment="1">
      <alignment horizontal="center" vertical="center" wrapText="1"/>
    </xf>
    <xf numFmtId="0" fontId="25" fillId="0" borderId="0" xfId="45" applyFont="1" applyFill="1" applyAlignment="1">
      <alignment horizontal="center" vertical="center" wrapText="1"/>
    </xf>
    <xf numFmtId="0" fontId="26" fillId="0" borderId="0" xfId="45" applyFont="1"/>
    <xf numFmtId="0" fontId="26" fillId="35" borderId="0" xfId="45" applyFont="1" applyFill="1" applyAlignment="1">
      <alignment wrapText="1"/>
    </xf>
    <xf numFmtId="0" fontId="26" fillId="35" borderId="0" xfId="45" applyFont="1" applyFill="1"/>
    <xf numFmtId="0" fontId="25" fillId="35" borderId="0" xfId="45" applyFont="1" applyFill="1" applyAlignment="1">
      <alignment wrapText="1"/>
    </xf>
    <xf numFmtId="0" fontId="0" fillId="36" borderId="0" xfId="0" applyNumberFormat="1" applyFont="1" applyFill="1" applyBorder="1" applyAlignment="1" applyProtection="1"/>
    <xf numFmtId="0" fontId="23" fillId="0" borderId="10" xfId="43" applyFont="1" applyFill="1" applyBorder="1" applyAlignment="1">
      <alignment wrapText="1"/>
    </xf>
    <xf numFmtId="0" fontId="0" fillId="0" borderId="0" xfId="0" applyNumberFormat="1" applyFont="1" applyFill="1" applyBorder="1" applyAlignment="1" applyProtection="1">
      <alignment wrapText="1"/>
    </xf>
    <xf numFmtId="0" fontId="0" fillId="36" borderId="0" xfId="0" applyFill="1"/>
    <xf numFmtId="0" fontId="0" fillId="0" borderId="0" xfId="0" applyFill="1"/>
    <xf numFmtId="0" fontId="0" fillId="37" borderId="0" xfId="0" applyFill="1"/>
    <xf numFmtId="0" fontId="28" fillId="0" borderId="0" xfId="45" applyFont="1" applyAlignment="1">
      <alignment horizontal="center" vertical="center" wrapText="1"/>
    </xf>
    <xf numFmtId="0" fontId="22" fillId="0" borderId="0" xfId="44" applyNumberFormat="1" applyFont="1" applyFill="1" applyBorder="1" applyAlignment="1" applyProtection="1">
      <alignment wrapText="1"/>
    </xf>
    <xf numFmtId="0" fontId="26" fillId="0" borderId="0" xfId="0" applyFont="1" applyFill="1" applyAlignment="1">
      <alignment wrapText="1"/>
    </xf>
    <xf numFmtId="0" fontId="22" fillId="0" borderId="0" xfId="44" applyNumberFormat="1" applyFont="1" applyFill="1" applyBorder="1" applyAlignment="1" applyProtection="1"/>
    <xf numFmtId="0" fontId="0" fillId="38" borderId="0" xfId="0" applyNumberFormat="1" applyFont="1" applyFill="1" applyBorder="1" applyAlignment="1" applyProtection="1"/>
    <xf numFmtId="0" fontId="29" fillId="0" borderId="0" xfId="0" applyFont="1"/>
    <xf numFmtId="9" fontId="0" fillId="0" borderId="0" xfId="42" applyFont="1"/>
    <xf numFmtId="0" fontId="25" fillId="39" borderId="0" xfId="45" applyFont="1" applyFill="1" applyAlignment="1">
      <alignment wrapText="1"/>
    </xf>
    <xf numFmtId="0" fontId="3" fillId="39" borderId="0" xfId="45" applyFill="1"/>
    <xf numFmtId="0" fontId="3" fillId="39" borderId="0" xfId="45" applyFill="1" applyAlignment="1">
      <alignment wrapText="1"/>
    </xf>
    <xf numFmtId="0" fontId="26" fillId="39" borderId="0" xfId="45" applyFont="1" applyFill="1" applyAlignment="1">
      <alignment wrapText="1"/>
    </xf>
    <xf numFmtId="0" fontId="25" fillId="40" borderId="0" xfId="0" applyFont="1" applyFill="1"/>
    <xf numFmtId="0" fontId="26" fillId="40" borderId="0" xfId="45" applyFont="1" applyFill="1"/>
    <xf numFmtId="0" fontId="26" fillId="41" borderId="0" xfId="0" applyFont="1" applyFill="1"/>
    <xf numFmtId="0" fontId="26" fillId="41" borderId="0" xfId="45" applyFont="1" applyFill="1"/>
    <xf numFmtId="0" fontId="25" fillId="0" borderId="0" xfId="0" applyFont="1"/>
    <xf numFmtId="0" fontId="26" fillId="0" borderId="0" xfId="0" applyFont="1"/>
    <xf numFmtId="0" fontId="26" fillId="0" borderId="0" xfId="45" applyFont="1" applyFill="1"/>
    <xf numFmtId="166" fontId="26" fillId="40" borderId="0" xfId="45" applyNumberFormat="1" applyFont="1" applyFill="1"/>
    <xf numFmtId="166" fontId="26" fillId="41" borderId="0" xfId="45" applyNumberFormat="1" applyFont="1" applyFill="1"/>
    <xf numFmtId="166" fontId="26" fillId="0" borderId="0" xfId="45" applyNumberFormat="1" applyFont="1"/>
    <xf numFmtId="166" fontId="0" fillId="0" borderId="0" xfId="0" applyNumberFormat="1"/>
    <xf numFmtId="0" fontId="30" fillId="0" borderId="0" xfId="0" applyFont="1" applyFill="1"/>
    <xf numFmtId="0" fontId="0" fillId="34" borderId="0" xfId="0" applyFill="1"/>
    <xf numFmtId="0" fontId="19" fillId="42" borderId="11" xfId="45" applyFont="1" applyFill="1" applyBorder="1" applyAlignment="1">
      <alignment horizontal="left"/>
    </xf>
    <xf numFmtId="0" fontId="19" fillId="42" borderId="11" xfId="45" applyFont="1" applyFill="1" applyBorder="1" applyAlignment="1">
      <alignment horizontal="left" vertical="center" wrapText="1"/>
    </xf>
    <xf numFmtId="0" fontId="19" fillId="42" borderId="11" xfId="45" applyFont="1" applyFill="1" applyBorder="1" applyAlignment="1">
      <alignment horizontal="left" vertical="center"/>
    </xf>
    <xf numFmtId="0" fontId="19" fillId="42" borderId="11" xfId="45" applyFont="1" applyFill="1" applyBorder="1" applyAlignment="1">
      <alignment horizontal="center" vertical="center"/>
    </xf>
    <xf numFmtId="0" fontId="3" fillId="0" borderId="0" xfId="45"/>
    <xf numFmtId="167" fontId="3" fillId="42" borderId="12" xfId="45" applyNumberFormat="1" applyFill="1" applyBorder="1"/>
    <xf numFmtId="167" fontId="3" fillId="42" borderId="0" xfId="45" applyNumberFormat="1" applyFill="1" applyBorder="1"/>
    <xf numFmtId="167" fontId="3" fillId="42" borderId="13" xfId="45" applyNumberFormat="1" applyFill="1" applyBorder="1"/>
    <xf numFmtId="167" fontId="3" fillId="42" borderId="14" xfId="45" applyNumberFormat="1" applyFill="1" applyBorder="1"/>
    <xf numFmtId="167" fontId="3" fillId="42" borderId="11" xfId="45" applyNumberFormat="1" applyFill="1" applyBorder="1"/>
    <xf numFmtId="167" fontId="3" fillId="42" borderId="15" xfId="45" applyNumberFormat="1" applyFill="1" applyBorder="1"/>
    <xf numFmtId="167" fontId="19" fillId="42" borderId="16" xfId="45" applyNumberFormat="1" applyFont="1" applyFill="1" applyBorder="1"/>
    <xf numFmtId="9" fontId="21" fillId="42" borderId="17" xfId="46" applyFont="1" applyFill="1" applyBorder="1"/>
    <xf numFmtId="166" fontId="0" fillId="42" borderId="18" xfId="46" applyNumberFormat="1" applyFont="1" applyFill="1" applyBorder="1"/>
    <xf numFmtId="167" fontId="19" fillId="42" borderId="18" xfId="45" applyNumberFormat="1" applyFont="1" applyFill="1" applyBorder="1" applyAlignment="1">
      <alignment horizontal="center"/>
    </xf>
    <xf numFmtId="167" fontId="19" fillId="42" borderId="0" xfId="45" applyNumberFormat="1" applyFont="1" applyFill="1" applyBorder="1" applyAlignment="1">
      <alignment horizontal="center"/>
    </xf>
    <xf numFmtId="167" fontId="19" fillId="42" borderId="0" xfId="45" applyNumberFormat="1" applyFont="1" applyFill="1" applyBorder="1"/>
    <xf numFmtId="167" fontId="19" fillId="42" borderId="13" xfId="45" applyNumberFormat="1" applyFont="1" applyFill="1" applyBorder="1"/>
    <xf numFmtId="9" fontId="21" fillId="42" borderId="16" xfId="46" applyFont="1" applyFill="1" applyBorder="1"/>
    <xf numFmtId="0" fontId="3" fillId="42" borderId="19" xfId="45" applyFill="1" applyBorder="1"/>
    <xf numFmtId="0" fontId="3" fillId="42" borderId="11" xfId="45" applyFill="1" applyBorder="1"/>
    <xf numFmtId="9" fontId="19" fillId="42" borderId="11" xfId="46" applyNumberFormat="1" applyFont="1" applyFill="1" applyBorder="1" applyAlignment="1">
      <alignment horizontal="center"/>
    </xf>
    <xf numFmtId="9" fontId="19" fillId="42" borderId="11" xfId="46" applyFont="1" applyFill="1" applyBorder="1"/>
    <xf numFmtId="166" fontId="3" fillId="0" borderId="0" xfId="45" applyNumberFormat="1"/>
    <xf numFmtId="9" fontId="2" fillId="0" borderId="0" xfId="42" applyFont="1"/>
    <xf numFmtId="168" fontId="2" fillId="0" borderId="0" xfId="42" applyNumberFormat="1" applyFont="1"/>
    <xf numFmtId="0" fontId="3" fillId="0" borderId="0" xfId="45" applyFill="1"/>
    <xf numFmtId="0" fontId="3" fillId="0" borderId="0" xfId="45" applyFill="1" applyAlignment="1">
      <alignment horizontal="right"/>
    </xf>
    <xf numFmtId="0" fontId="2" fillId="0" borderId="0" xfId="45" applyFont="1" applyFill="1"/>
    <xf numFmtId="167" fontId="3" fillId="42" borderId="0" xfId="45" applyNumberFormat="1" applyFill="1" applyBorder="1" applyAlignment="1">
      <alignment horizontal="center" vertical="center"/>
    </xf>
    <xf numFmtId="167" fontId="3" fillId="42" borderId="11" xfId="45" applyNumberFormat="1" applyFill="1" applyBorder="1" applyAlignment="1">
      <alignment horizontal="center" vertical="center"/>
    </xf>
    <xf numFmtId="166" fontId="0" fillId="42" borderId="0" xfId="46" applyNumberFormat="1" applyFont="1" applyFill="1" applyBorder="1" applyAlignment="1">
      <alignment horizontal="center" vertical="center"/>
    </xf>
    <xf numFmtId="9" fontId="0" fillId="42" borderId="0" xfId="46" applyFont="1" applyFill="1" applyBorder="1" applyAlignment="1">
      <alignment horizontal="center"/>
    </xf>
    <xf numFmtId="166" fontId="0" fillId="42" borderId="0" xfId="46" applyNumberFormat="1" applyFont="1" applyFill="1" applyBorder="1" applyAlignment="1">
      <alignment horizontal="center"/>
    </xf>
    <xf numFmtId="1" fontId="0" fillId="42" borderId="0" xfId="46" applyNumberFormat="1" applyFont="1" applyFill="1" applyBorder="1" applyAlignment="1">
      <alignment horizontal="center"/>
    </xf>
    <xf numFmtId="167" fontId="2" fillId="42" borderId="16" xfId="45" applyNumberFormat="1" applyFont="1" applyFill="1" applyBorder="1"/>
    <xf numFmtId="9" fontId="21" fillId="42" borderId="11" xfId="46" applyFont="1" applyFill="1" applyBorder="1"/>
    <xf numFmtId="9" fontId="21" fillId="42" borderId="15" xfId="46" applyFont="1" applyFill="1" applyBorder="1"/>
    <xf numFmtId="0" fontId="21" fillId="0" borderId="0" xfId="0" applyFont="1" applyAlignment="1">
      <alignment wrapText="1"/>
    </xf>
    <xf numFmtId="0" fontId="0" fillId="38" borderId="0" xfId="0" applyFill="1"/>
    <xf numFmtId="0" fontId="35" fillId="0" borderId="0" xfId="0" applyFont="1"/>
    <xf numFmtId="0" fontId="36" fillId="0" borderId="0" xfId="47" applyFont="1" applyAlignment="1">
      <alignment wrapText="1"/>
    </xf>
    <xf numFmtId="0" fontId="36" fillId="34" borderId="0" xfId="47" applyFont="1" applyFill="1" applyAlignment="1">
      <alignment wrapText="1"/>
    </xf>
    <xf numFmtId="0" fontId="36" fillId="0" borderId="0" xfId="47" applyFont="1" applyFill="1" applyAlignment="1">
      <alignment wrapText="1"/>
    </xf>
    <xf numFmtId="0" fontId="21" fillId="34" borderId="0" xfId="0" applyFont="1" applyFill="1" applyAlignment="1">
      <alignment wrapText="1"/>
    </xf>
    <xf numFmtId="0" fontId="2" fillId="0" borderId="0" xfId="47" applyFill="1" applyAlignment="1">
      <alignment wrapText="1"/>
    </xf>
    <xf numFmtId="0" fontId="2" fillId="0" borderId="0" xfId="47" applyFont="1" applyFill="1" applyAlignment="1">
      <alignment wrapText="1"/>
    </xf>
    <xf numFmtId="0" fontId="2" fillId="0" borderId="0" xfId="47" applyAlignment="1">
      <alignment wrapText="1"/>
    </xf>
    <xf numFmtId="0" fontId="0" fillId="0" borderId="0" xfId="0" applyAlignment="1">
      <alignment wrapText="1"/>
    </xf>
    <xf numFmtId="0" fontId="0" fillId="33" borderId="0" xfId="0" applyFill="1" applyAlignment="1">
      <alignment wrapText="1"/>
    </xf>
    <xf numFmtId="0" fontId="0" fillId="0" borderId="0" xfId="44" applyNumberFormat="1" applyFont="1" applyFill="1" applyBorder="1" applyAlignment="1" applyProtection="1">
      <alignment wrapText="1"/>
    </xf>
    <xf numFmtId="9" fontId="22" fillId="0" borderId="0" xfId="42" applyFont="1" applyFill="1" applyBorder="1" applyAlignment="1" applyProtection="1"/>
    <xf numFmtId="0" fontId="19" fillId="0" borderId="0" xfId="44" applyFont="1" applyAlignment="1">
      <alignment wrapText="1"/>
    </xf>
    <xf numFmtId="0" fontId="2" fillId="0" borderId="0" xfId="44" applyFont="1"/>
    <xf numFmtId="0" fontId="21" fillId="36" borderId="0" xfId="0" applyFont="1" applyFill="1" applyAlignment="1">
      <alignment vertical="top" wrapText="1"/>
    </xf>
    <xf numFmtId="0" fontId="21" fillId="43" borderId="0" xfId="0" applyFont="1" applyFill="1" applyAlignment="1">
      <alignment vertical="top" wrapText="1"/>
    </xf>
    <xf numFmtId="0" fontId="19" fillId="40" borderId="16" xfId="0" applyFont="1" applyFill="1" applyBorder="1"/>
    <xf numFmtId="0" fontId="0" fillId="40" borderId="16" xfId="0" applyFill="1" applyBorder="1"/>
    <xf numFmtId="0" fontId="0" fillId="0" borderId="0" xfId="0" applyFont="1" applyFill="1" applyAlignment="1">
      <alignment vertical="top" wrapText="1"/>
    </xf>
    <xf numFmtId="0" fontId="0" fillId="0" borderId="0" xfId="0" applyFont="1" applyAlignment="1">
      <alignment vertical="top" wrapText="1"/>
    </xf>
    <xf numFmtId="0" fontId="0" fillId="40" borderId="16" xfId="0" applyFill="1" applyBorder="1" applyAlignment="1">
      <alignment wrapText="1"/>
    </xf>
    <xf numFmtId="0" fontId="41" fillId="0" borderId="0" xfId="0" applyFont="1"/>
    <xf numFmtId="0" fontId="0" fillId="43" borderId="0" xfId="0" applyFill="1"/>
    <xf numFmtId="0" fontId="0" fillId="33" borderId="0" xfId="0" applyFill="1"/>
    <xf numFmtId="0" fontId="0" fillId="0" borderId="0" xfId="42" applyNumberFormat="1" applyFont="1" applyFill="1"/>
    <xf numFmtId="0" fontId="1" fillId="0" borderId="0" xfId="48"/>
    <xf numFmtId="0" fontId="19" fillId="0" borderId="0" xfId="48" applyFont="1"/>
    <xf numFmtId="0" fontId="1" fillId="0" borderId="0" xfId="48" applyAlignment="1">
      <alignment horizontal="center"/>
    </xf>
    <xf numFmtId="0" fontId="1" fillId="0" borderId="0" xfId="48" applyAlignment="1">
      <alignment horizontal="right"/>
    </xf>
    <xf numFmtId="0" fontId="21" fillId="0" borderId="0" xfId="48" applyFont="1" applyAlignment="1">
      <alignment vertical="top" wrapText="1"/>
    </xf>
    <xf numFmtId="9" fontId="22" fillId="45" borderId="0" xfId="49" applyFont="1" applyFill="1" applyBorder="1" applyAlignment="1" applyProtection="1">
      <alignment horizontal="left"/>
      <protection hidden="1"/>
    </xf>
    <xf numFmtId="0" fontId="42" fillId="0" borderId="0" xfId="48" applyFont="1"/>
    <xf numFmtId="0" fontId="43" fillId="0" borderId="0" xfId="48" applyFont="1"/>
    <xf numFmtId="0" fontId="44" fillId="0" borderId="0" xfId="48" applyFont="1" applyAlignment="1">
      <alignment horizontal="center" vertical="center" wrapText="1"/>
    </xf>
    <xf numFmtId="0" fontId="25" fillId="0" borderId="0" xfId="48" applyFont="1" applyAlignment="1">
      <alignment horizontal="center" vertical="center" wrapText="1"/>
    </xf>
    <xf numFmtId="0" fontId="45" fillId="0" borderId="0" xfId="48" applyFont="1"/>
    <xf numFmtId="0" fontId="46" fillId="0" borderId="0" xfId="0" applyFont="1"/>
    <xf numFmtId="0" fontId="46" fillId="37" borderId="0" xfId="0" applyFont="1" applyFill="1"/>
    <xf numFmtId="0" fontId="46" fillId="36" borderId="0" xfId="0" applyNumberFormat="1" applyFont="1" applyFill="1" applyBorder="1" applyAlignment="1" applyProtection="1"/>
    <xf numFmtId="0" fontId="46" fillId="36" borderId="0" xfId="0" applyFont="1" applyFill="1"/>
    <xf numFmtId="0" fontId="1" fillId="0" borderId="0" xfId="50" applyAlignment="1">
      <alignment wrapText="1"/>
    </xf>
    <xf numFmtId="0" fontId="1" fillId="0" borderId="0" xfId="50"/>
    <xf numFmtId="9" fontId="0" fillId="0" borderId="0" xfId="51" applyFont="1"/>
    <xf numFmtId="0" fontId="1" fillId="0" borderId="0" xfId="50" applyFill="1"/>
    <xf numFmtId="9" fontId="0" fillId="0" borderId="0" xfId="51" applyFont="1" applyFill="1"/>
    <xf numFmtId="0" fontId="47" fillId="0" borderId="0" xfId="52" applyFill="1"/>
    <xf numFmtId="0" fontId="1" fillId="0" borderId="0" xfId="53" applyAlignment="1">
      <alignment wrapText="1"/>
    </xf>
    <xf numFmtId="0" fontId="1" fillId="46" borderId="0" xfId="53" applyFill="1"/>
    <xf numFmtId="0" fontId="1" fillId="0" borderId="0" xfId="53"/>
    <xf numFmtId="0" fontId="1" fillId="0" borderId="0" xfId="53" applyFill="1"/>
    <xf numFmtId="0" fontId="1" fillId="35" borderId="0" xfId="53" applyFill="1" applyAlignment="1">
      <alignment wrapText="1"/>
    </xf>
    <xf numFmtId="0" fontId="1" fillId="0" borderId="0" xfId="53" applyFill="1" applyAlignment="1">
      <alignment wrapText="1"/>
    </xf>
    <xf numFmtId="49" fontId="48" fillId="47" borderId="20" xfId="54" applyNumberFormat="1" applyFont="1" applyFill="1" applyBorder="1" applyAlignment="1">
      <alignment wrapText="1"/>
    </xf>
    <xf numFmtId="49" fontId="48" fillId="47" borderId="21" xfId="54" applyNumberFormat="1" applyFont="1" applyFill="1" applyBorder="1" applyAlignment="1">
      <alignment wrapText="1"/>
    </xf>
    <xf numFmtId="49" fontId="48" fillId="47" borderId="0" xfId="54" applyNumberFormat="1" applyFont="1" applyFill="1" applyBorder="1" applyAlignment="1">
      <alignment wrapText="1"/>
    </xf>
    <xf numFmtId="0" fontId="1" fillId="48" borderId="0" xfId="53" applyFill="1"/>
    <xf numFmtId="0" fontId="1" fillId="49" borderId="0" xfId="53" applyFill="1"/>
    <xf numFmtId="0" fontId="1" fillId="34" borderId="0" xfId="53" applyFill="1"/>
    <xf numFmtId="168" fontId="1" fillId="0" borderId="0" xfId="53" applyNumberFormat="1"/>
    <xf numFmtId="0" fontId="1" fillId="45" borderId="0" xfId="53" applyFill="1" applyProtection="1">
      <protection hidden="1"/>
    </xf>
    <xf numFmtId="0" fontId="49" fillId="45" borderId="0" xfId="55" applyFont="1" applyFill="1" applyProtection="1">
      <protection hidden="1"/>
    </xf>
    <xf numFmtId="0" fontId="26" fillId="45" borderId="0" xfId="56" applyFill="1" applyProtection="1">
      <protection hidden="1"/>
    </xf>
    <xf numFmtId="0" fontId="50" fillId="45" borderId="0" xfId="55" applyFont="1" applyFill="1" applyProtection="1">
      <protection hidden="1"/>
    </xf>
    <xf numFmtId="0" fontId="26" fillId="45" borderId="0" xfId="56" applyFont="1" applyFill="1" applyProtection="1">
      <protection hidden="1"/>
    </xf>
    <xf numFmtId="0" fontId="51" fillId="45" borderId="0" xfId="56" applyFont="1" applyFill="1" applyProtection="1">
      <protection hidden="1"/>
    </xf>
    <xf numFmtId="0" fontId="52" fillId="45" borderId="0" xfId="55" applyFont="1" applyFill="1" applyProtection="1">
      <protection hidden="1"/>
    </xf>
    <xf numFmtId="0" fontId="26" fillId="45" borderId="0" xfId="56" applyFill="1" applyProtection="1">
      <protection locked="0" hidden="1"/>
    </xf>
    <xf numFmtId="0" fontId="22" fillId="50" borderId="0" xfId="55" applyFill="1" applyBorder="1" applyProtection="1">
      <protection hidden="1"/>
    </xf>
    <xf numFmtId="0" fontId="1" fillId="50" borderId="0" xfId="53" applyFill="1" applyProtection="1">
      <protection hidden="1"/>
    </xf>
    <xf numFmtId="0" fontId="29" fillId="50" borderId="0" xfId="55" applyFont="1" applyFill="1" applyBorder="1" applyProtection="1">
      <protection hidden="1"/>
    </xf>
    <xf numFmtId="0" fontId="56" fillId="50" borderId="0" xfId="55" applyFont="1" applyFill="1" applyBorder="1" applyAlignment="1" applyProtection="1">
      <alignment horizontal="center"/>
      <protection hidden="1"/>
    </xf>
    <xf numFmtId="0" fontId="22" fillId="50" borderId="0" xfId="55" applyFont="1" applyFill="1" applyBorder="1" applyProtection="1">
      <protection hidden="1"/>
    </xf>
    <xf numFmtId="0" fontId="22" fillId="50" borderId="0" xfId="55" applyFill="1" applyBorder="1" applyAlignment="1" applyProtection="1">
      <alignment horizontal="center"/>
      <protection hidden="1"/>
    </xf>
    <xf numFmtId="0" fontId="55" fillId="50" borderId="0" xfId="55" applyFont="1" applyFill="1" applyBorder="1" applyAlignment="1" applyProtection="1">
      <alignment horizontal="left"/>
      <protection hidden="1"/>
    </xf>
    <xf numFmtId="0" fontId="55" fillId="50" borderId="0" xfId="55" applyFont="1" applyFill="1" applyBorder="1" applyProtection="1">
      <protection hidden="1"/>
    </xf>
    <xf numFmtId="0" fontId="21" fillId="50" borderId="0" xfId="55" applyFont="1" applyFill="1" applyBorder="1" applyProtection="1">
      <protection hidden="1"/>
    </xf>
    <xf numFmtId="0" fontId="26" fillId="50" borderId="0" xfId="56" applyFill="1" applyBorder="1" applyProtection="1">
      <protection hidden="1"/>
    </xf>
    <xf numFmtId="0" fontId="21" fillId="50" borderId="0" xfId="55" applyFont="1" applyFill="1" applyBorder="1" applyAlignment="1" applyProtection="1">
      <alignment horizontal="left"/>
      <protection hidden="1"/>
    </xf>
    <xf numFmtId="0" fontId="56" fillId="50" borderId="0" xfId="55" applyFont="1" applyFill="1" applyBorder="1" applyProtection="1">
      <protection hidden="1"/>
    </xf>
    <xf numFmtId="2" fontId="22" fillId="45" borderId="0" xfId="55" applyNumberFormat="1" applyFill="1" applyBorder="1" applyAlignment="1" applyProtection="1">
      <alignment horizontal="left"/>
      <protection hidden="1"/>
    </xf>
    <xf numFmtId="1" fontId="22" fillId="45" borderId="0" xfId="55" applyNumberFormat="1" applyFill="1" applyBorder="1" applyAlignment="1" applyProtection="1">
      <alignment horizontal="left"/>
      <protection hidden="1"/>
    </xf>
    <xf numFmtId="0" fontId="56" fillId="45" borderId="0" xfId="55" applyFont="1" applyFill="1" applyBorder="1" applyProtection="1">
      <protection hidden="1"/>
    </xf>
    <xf numFmtId="9" fontId="22" fillId="45" borderId="0" xfId="57" applyFont="1" applyFill="1" applyBorder="1" applyAlignment="1" applyProtection="1">
      <alignment horizontal="left"/>
      <protection hidden="1"/>
    </xf>
    <xf numFmtId="9" fontId="22" fillId="50" borderId="0" xfId="55" applyNumberFormat="1" applyFill="1" applyBorder="1" applyAlignment="1" applyProtection="1">
      <alignment horizontal="center"/>
      <protection hidden="1"/>
    </xf>
    <xf numFmtId="2" fontId="22" fillId="50" borderId="0" xfId="55" applyNumberFormat="1" applyFill="1" applyBorder="1" applyAlignment="1" applyProtection="1">
      <alignment horizontal="center"/>
      <protection hidden="1"/>
    </xf>
    <xf numFmtId="0" fontId="57" fillId="50" borderId="0" xfId="55" applyFont="1" applyFill="1" applyBorder="1" applyProtection="1">
      <protection hidden="1"/>
    </xf>
    <xf numFmtId="0" fontId="58" fillId="50" borderId="0" xfId="55" applyFont="1" applyFill="1" applyBorder="1" applyProtection="1">
      <protection hidden="1"/>
    </xf>
    <xf numFmtId="0" fontId="59" fillId="50" borderId="0" xfId="55" applyFont="1" applyFill="1" applyBorder="1" applyProtection="1">
      <protection hidden="1"/>
    </xf>
    <xf numFmtId="0" fontId="56" fillId="50" borderId="0" xfId="55" applyFont="1" applyFill="1" applyBorder="1" applyAlignment="1" applyProtection="1">
      <alignment horizontal="left"/>
      <protection hidden="1"/>
    </xf>
    <xf numFmtId="1" fontId="22" fillId="50" borderId="0" xfId="55" applyNumberFormat="1" applyFill="1" applyBorder="1" applyAlignment="1" applyProtection="1">
      <alignment horizontal="center"/>
      <protection hidden="1"/>
    </xf>
    <xf numFmtId="1" fontId="22" fillId="45" borderId="0" xfId="55" applyNumberFormat="1" applyFont="1" applyFill="1" applyBorder="1" applyAlignment="1" applyProtection="1">
      <alignment horizontal="left"/>
      <protection hidden="1"/>
    </xf>
    <xf numFmtId="0" fontId="60" fillId="50" borderId="0" xfId="55" applyFont="1" applyFill="1" applyBorder="1" applyProtection="1">
      <protection hidden="1"/>
    </xf>
    <xf numFmtId="0" fontId="61" fillId="50" borderId="0" xfId="55" applyFont="1" applyFill="1" applyBorder="1" applyProtection="1">
      <protection hidden="1"/>
    </xf>
    <xf numFmtId="0" fontId="22" fillId="50" borderId="0" xfId="55" applyFill="1" applyBorder="1" applyAlignment="1" applyProtection="1">
      <alignment horizontal="left"/>
      <protection hidden="1"/>
    </xf>
    <xf numFmtId="0" fontId="55" fillId="50" borderId="0" xfId="55" applyFont="1" applyFill="1" applyBorder="1" applyAlignment="1" applyProtection="1">
      <protection hidden="1"/>
    </xf>
    <xf numFmtId="0" fontId="56" fillId="50" borderId="0" xfId="55" applyFont="1" applyFill="1" applyBorder="1" applyAlignment="1" applyProtection="1">
      <protection hidden="1"/>
    </xf>
    <xf numFmtId="0" fontId="59" fillId="50" borderId="0" xfId="55" applyFont="1" applyFill="1" applyBorder="1" applyAlignment="1" applyProtection="1">
      <alignment horizontal="left"/>
      <protection hidden="1"/>
    </xf>
    <xf numFmtId="2" fontId="56" fillId="50" borderId="0" xfId="55" applyNumberFormat="1" applyFont="1" applyFill="1" applyBorder="1" applyAlignment="1" applyProtection="1">
      <alignment horizontal="left"/>
      <protection hidden="1"/>
    </xf>
    <xf numFmtId="166" fontId="22" fillId="45" borderId="0" xfId="55" applyNumberFormat="1" applyFill="1" applyBorder="1" applyAlignment="1" applyProtection="1">
      <alignment horizontal="left"/>
      <protection hidden="1"/>
    </xf>
    <xf numFmtId="0" fontId="22" fillId="50" borderId="0" xfId="55" applyFill="1" applyBorder="1" applyAlignment="1" applyProtection="1">
      <protection hidden="1"/>
    </xf>
    <xf numFmtId="0" fontId="22" fillId="45" borderId="0" xfId="55" applyFill="1" applyBorder="1" applyProtection="1">
      <protection hidden="1"/>
    </xf>
    <xf numFmtId="0" fontId="64" fillId="50" borderId="0" xfId="55" applyFont="1" applyFill="1" applyBorder="1" applyProtection="1">
      <protection hidden="1"/>
    </xf>
    <xf numFmtId="9" fontId="22" fillId="50" borderId="0" xfId="57" applyFont="1" applyFill="1" applyBorder="1" applyProtection="1">
      <protection hidden="1"/>
    </xf>
    <xf numFmtId="0" fontId="65" fillId="50" borderId="0" xfId="55" applyFont="1" applyFill="1" applyBorder="1" applyProtection="1">
      <protection hidden="1"/>
    </xf>
    <xf numFmtId="0" fontId="22" fillId="51" borderId="0" xfId="55" applyFill="1" applyBorder="1" applyProtection="1">
      <protection hidden="1"/>
    </xf>
    <xf numFmtId="9" fontId="56" fillId="50" borderId="0" xfId="57" applyFont="1" applyFill="1" applyBorder="1" applyProtection="1">
      <protection hidden="1"/>
    </xf>
    <xf numFmtId="0" fontId="22" fillId="52" borderId="0" xfId="55" applyFill="1" applyBorder="1" applyProtection="1">
      <protection hidden="1"/>
    </xf>
    <xf numFmtId="0" fontId="22" fillId="53" borderId="0" xfId="55" applyFill="1" applyBorder="1" applyProtection="1">
      <protection hidden="1"/>
    </xf>
    <xf numFmtId="0" fontId="22" fillId="54" borderId="0" xfId="55" applyFill="1" applyBorder="1" applyProtection="1">
      <protection hidden="1"/>
    </xf>
    <xf numFmtId="0" fontId="22" fillId="55" borderId="0" xfId="55" applyFill="1" applyBorder="1" applyProtection="1">
      <protection hidden="1"/>
    </xf>
    <xf numFmtId="0" fontId="22" fillId="56" borderId="0" xfId="55" applyFill="1" applyBorder="1" applyProtection="1">
      <protection hidden="1"/>
    </xf>
    <xf numFmtId="0" fontId="22" fillId="57" borderId="0" xfId="55" applyFill="1" applyBorder="1" applyProtection="1">
      <protection hidden="1"/>
    </xf>
    <xf numFmtId="0" fontId="22" fillId="58" borderId="0" xfId="55" applyFill="1" applyBorder="1" applyProtection="1">
      <protection hidden="1"/>
    </xf>
    <xf numFmtId="0" fontId="22" fillId="59" borderId="0" xfId="55" applyFill="1" applyBorder="1" applyProtection="1">
      <protection hidden="1"/>
    </xf>
    <xf numFmtId="0" fontId="22" fillId="47" borderId="0" xfId="55" applyFill="1" applyBorder="1" applyProtection="1">
      <protection hidden="1"/>
    </xf>
    <xf numFmtId="0" fontId="22" fillId="60" borderId="0" xfId="55" applyFill="1" applyBorder="1" applyProtection="1">
      <protection hidden="1"/>
    </xf>
    <xf numFmtId="0" fontId="22" fillId="61" borderId="0" xfId="55" applyFill="1" applyBorder="1" applyProtection="1">
      <protection hidden="1"/>
    </xf>
    <xf numFmtId="0" fontId="22" fillId="62" borderId="0" xfId="55" applyFill="1" applyBorder="1" applyProtection="1">
      <protection hidden="1"/>
    </xf>
    <xf numFmtId="0" fontId="22" fillId="63" borderId="0" xfId="55" applyFill="1" applyBorder="1" applyProtection="1">
      <protection hidden="1"/>
    </xf>
    <xf numFmtId="0" fontId="22" fillId="64" borderId="0" xfId="55" applyFill="1" applyBorder="1" applyProtection="1">
      <protection hidden="1"/>
    </xf>
    <xf numFmtId="0" fontId="22" fillId="65" borderId="0" xfId="55" applyFill="1" applyBorder="1" applyProtection="1">
      <protection hidden="1"/>
    </xf>
    <xf numFmtId="0" fontId="22" fillId="66" borderId="0" xfId="55" applyFill="1" applyBorder="1" applyProtection="1">
      <protection hidden="1"/>
    </xf>
    <xf numFmtId="0" fontId="22" fillId="46" borderId="0" xfId="55" applyFill="1" applyBorder="1" applyProtection="1">
      <protection hidden="1"/>
    </xf>
    <xf numFmtId="0" fontId="22" fillId="67" borderId="0" xfId="55" applyFill="1" applyBorder="1" applyProtection="1">
      <protection hidden="1"/>
    </xf>
    <xf numFmtId="0" fontId="22" fillId="68" borderId="0" xfId="55" applyFill="1" applyBorder="1" applyProtection="1">
      <protection hidden="1"/>
    </xf>
    <xf numFmtId="9" fontId="22" fillId="50" borderId="0" xfId="57" applyNumberFormat="1" applyFont="1" applyFill="1" applyBorder="1" applyProtection="1">
      <protection hidden="1"/>
    </xf>
    <xf numFmtId="0" fontId="22" fillId="69" borderId="0" xfId="55" applyFill="1" applyBorder="1" applyProtection="1">
      <protection hidden="1"/>
    </xf>
    <xf numFmtId="0" fontId="22" fillId="70" borderId="0" xfId="55" applyFill="1" applyBorder="1" applyProtection="1">
      <protection hidden="1"/>
    </xf>
    <xf numFmtId="0" fontId="22" fillId="50" borderId="0" xfId="55" applyFont="1" applyFill="1" applyBorder="1" applyAlignment="1" applyProtection="1">
      <protection hidden="1"/>
    </xf>
    <xf numFmtId="0" fontId="66" fillId="42" borderId="0" xfId="53" applyFont="1" applyFill="1" applyProtection="1">
      <protection hidden="1"/>
    </xf>
    <xf numFmtId="0" fontId="66" fillId="45" borderId="0" xfId="53" applyFont="1" applyFill="1" applyProtection="1">
      <protection hidden="1"/>
    </xf>
    <xf numFmtId="0" fontId="0" fillId="42" borderId="23" xfId="0" applyFill="1" applyBorder="1" applyAlignment="1" applyProtection="1">
      <alignment wrapText="1"/>
      <protection hidden="1"/>
    </xf>
    <xf numFmtId="0" fontId="21" fillId="42" borderId="24" xfId="0" applyFont="1" applyFill="1" applyBorder="1" applyAlignment="1" applyProtection="1">
      <alignment wrapText="1"/>
      <protection hidden="1"/>
    </xf>
    <xf numFmtId="0" fontId="21" fillId="42" borderId="25"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6" xfId="0" applyFill="1" applyBorder="1" applyProtection="1">
      <protection hidden="1"/>
    </xf>
    <xf numFmtId="1" fontId="0" fillId="42" borderId="26" xfId="0" applyNumberFormat="1" applyFill="1" applyBorder="1" applyProtection="1">
      <protection hidden="1"/>
    </xf>
    <xf numFmtId="0" fontId="0" fillId="42" borderId="27" xfId="0" applyFill="1" applyBorder="1" applyProtection="1">
      <protection hidden="1"/>
    </xf>
    <xf numFmtId="0" fontId="0" fillId="42" borderId="0" xfId="0" applyFill="1" applyProtection="1">
      <protection hidden="1"/>
    </xf>
    <xf numFmtId="0" fontId="0" fillId="42" borderId="12" xfId="0" applyFill="1" applyBorder="1" applyProtection="1">
      <protection hidden="1"/>
    </xf>
    <xf numFmtId="1" fontId="0" fillId="42" borderId="12" xfId="0" applyNumberFormat="1" applyFill="1" applyBorder="1" applyProtection="1">
      <protection hidden="1"/>
    </xf>
    <xf numFmtId="0" fontId="0" fillId="42" borderId="28" xfId="0" applyFill="1" applyBorder="1" applyProtection="1">
      <protection hidden="1"/>
    </xf>
    <xf numFmtId="0" fontId="0" fillId="0" borderId="12" xfId="0" applyFill="1" applyBorder="1" applyProtection="1">
      <protection hidden="1"/>
    </xf>
    <xf numFmtId="1" fontId="0" fillId="0" borderId="12" xfId="0" applyNumberFormat="1" applyFill="1" applyBorder="1" applyProtection="1">
      <protection hidden="1"/>
    </xf>
    <xf numFmtId="0" fontId="0" fillId="0" borderId="28" xfId="0" applyFill="1" applyBorder="1" applyProtection="1">
      <protection hidden="1"/>
    </xf>
    <xf numFmtId="0" fontId="0" fillId="42" borderId="14" xfId="0" applyFill="1" applyBorder="1" applyProtection="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1" fillId="34" borderId="0" xfId="50" applyFill="1" applyAlignment="1">
      <alignment wrapText="1"/>
    </xf>
    <xf numFmtId="0" fontId="0" fillId="0" borderId="30" xfId="0" applyFill="1" applyBorder="1" applyProtection="1">
      <protection hidden="1"/>
    </xf>
    <xf numFmtId="0" fontId="19" fillId="0" borderId="0" xfId="0" applyFont="1"/>
    <xf numFmtId="0" fontId="67" fillId="0" borderId="0" xfId="0" applyFont="1"/>
    <xf numFmtId="2" fontId="0" fillId="44" borderId="0" xfId="0" applyNumberFormat="1" applyFill="1"/>
    <xf numFmtId="0" fontId="0" fillId="71" borderId="0" xfId="0" applyNumberFormat="1" applyFont="1" applyFill="1" applyBorder="1" applyAlignment="1" applyProtection="1"/>
    <xf numFmtId="166" fontId="0" fillId="42" borderId="0" xfId="46" applyNumberFormat="1" applyFont="1" applyFill="1" applyBorder="1"/>
    <xf numFmtId="0" fontId="1" fillId="0" borderId="0" xfId="45" applyFont="1" applyFill="1"/>
    <xf numFmtId="0" fontId="19" fillId="34" borderId="0" xfId="44" applyFont="1" applyFill="1" applyAlignment="1">
      <alignment wrapText="1"/>
    </xf>
    <xf numFmtId="0" fontId="3" fillId="34" borderId="0" xfId="44" applyFill="1"/>
    <xf numFmtId="0" fontId="19" fillId="71" borderId="0" xfId="44" applyFont="1" applyFill="1" applyAlignment="1">
      <alignment wrapText="1"/>
    </xf>
    <xf numFmtId="0" fontId="3" fillId="71" borderId="0" xfId="44" applyFill="1"/>
    <xf numFmtId="0" fontId="26" fillId="0" borderId="0" xfId="45" applyFont="1" applyAlignment="1">
      <alignment vertical="top"/>
    </xf>
    <xf numFmtId="0" fontId="26" fillId="35" borderId="0" xfId="45" applyFont="1" applyFill="1" applyAlignment="1">
      <alignment vertical="top" wrapText="1"/>
    </xf>
    <xf numFmtId="0" fontId="26" fillId="35" borderId="0" xfId="45" applyFont="1" applyFill="1" applyAlignment="1">
      <alignment vertical="top"/>
    </xf>
    <xf numFmtId="0" fontId="27" fillId="35" borderId="0" xfId="45" applyFont="1" applyFill="1" applyAlignment="1">
      <alignment vertical="top" wrapText="1"/>
    </xf>
    <xf numFmtId="164" fontId="30" fillId="0" borderId="0" xfId="0" applyNumberFormat="1" applyFont="1" applyFill="1"/>
    <xf numFmtId="0" fontId="31" fillId="0" borderId="0" xfId="0" applyFont="1" applyFill="1"/>
    <xf numFmtId="0" fontId="30" fillId="0" borderId="0" xfId="45" applyFont="1" applyFill="1"/>
    <xf numFmtId="166" fontId="0" fillId="0" borderId="0" xfId="0" applyNumberFormat="1" applyFill="1"/>
    <xf numFmtId="2" fontId="30" fillId="0" borderId="0" xfId="0" applyNumberFormat="1" applyFont="1" applyFill="1"/>
    <xf numFmtId="165" fontId="30" fillId="0" borderId="0" xfId="0" applyNumberFormat="1" applyFont="1" applyFill="1"/>
    <xf numFmtId="0" fontId="0" fillId="33" borderId="16" xfId="0" applyFill="1" applyBorder="1"/>
    <xf numFmtId="2" fontId="62" fillId="45" borderId="0" xfId="55" applyNumberFormat="1" applyFont="1" applyFill="1" applyBorder="1" applyAlignment="1" applyProtection="1">
      <alignment horizontal="left"/>
      <protection hidden="1"/>
    </xf>
    <xf numFmtId="0" fontId="22" fillId="45" borderId="0" xfId="55" applyFill="1" applyBorder="1" applyAlignment="1" applyProtection="1">
      <alignment horizontal="left"/>
      <protection hidden="1"/>
    </xf>
    <xf numFmtId="0" fontId="1" fillId="0" borderId="0" xfId="53" applyBorder="1" applyAlignment="1" applyProtection="1">
      <protection hidden="1"/>
    </xf>
    <xf numFmtId="2" fontId="62" fillId="45" borderId="0" xfId="55" applyNumberFormat="1" applyFont="1" applyFill="1" applyBorder="1" applyAlignment="1" applyProtection="1">
      <alignment horizontal="left" wrapText="1"/>
      <protection hidden="1"/>
    </xf>
    <xf numFmtId="0" fontId="53" fillId="45" borderId="20" xfId="55" applyFont="1" applyFill="1" applyBorder="1" applyAlignment="1" applyProtection="1">
      <protection hidden="1"/>
    </xf>
    <xf numFmtId="0" fontId="54" fillId="0" borderId="21" xfId="53" applyFont="1" applyBorder="1" applyAlignment="1" applyProtection="1">
      <protection hidden="1"/>
    </xf>
    <xf numFmtId="0" fontId="54" fillId="0" borderId="22" xfId="53" applyFont="1" applyBorder="1" applyAlignment="1" applyProtection="1">
      <protection hidden="1"/>
    </xf>
    <xf numFmtId="0" fontId="55" fillId="50" borderId="0" xfId="55" applyFont="1" applyFill="1" applyBorder="1" applyAlignment="1" applyProtection="1">
      <alignment horizontal="left"/>
      <protection hidden="1"/>
    </xf>
    <xf numFmtId="0" fontId="56" fillId="50" borderId="0" xfId="55" applyFont="1" applyFill="1" applyBorder="1" applyAlignment="1" applyProtection="1">
      <alignment horizontal="left"/>
      <protection hidden="1"/>
    </xf>
    <xf numFmtId="0" fontId="0" fillId="0" borderId="0" xfId="0" applyAlignment="1" applyProtection="1">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7"/>
    <cellStyle name="Normal 4" xfId="48"/>
    <cellStyle name="Normal 5" xfId="45"/>
    <cellStyle name="Normal 6" xfId="50"/>
    <cellStyle name="Normal 7" xfId="53"/>
    <cellStyle name="Normal_Granska dina miljövärden" xfId="56"/>
    <cellStyle name="Normal_Granska Miljövärden" xfId="55"/>
    <cellStyle name="Normal_Underlag till diagram_1" xfId="54"/>
    <cellStyle name="Procent" xfId="42" builtinId="5"/>
    <cellStyle name="Procent 3" xfId="49"/>
    <cellStyle name="Procent 4" xfId="46"/>
    <cellStyle name="Procent 5" xfId="51"/>
    <cellStyle name="Procent 6" xfId="57"/>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2">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6.8604099999999999</c:v>
                </c:pt>
                <c:pt idx="2">
                  <c:v>0</c:v>
                </c:pt>
                <c:pt idx="3">
                  <c:v>0</c:v>
                </c:pt>
                <c:pt idx="4">
                  <c:v>0</c:v>
                </c:pt>
                <c:pt idx="5">
                  <c:v>0</c:v>
                </c:pt>
                <c:pt idx="6">
                  <c:v>0</c:v>
                </c:pt>
                <c:pt idx="7">
                  <c:v>0</c:v>
                </c:pt>
                <c:pt idx="8">
                  <c:v>77.527000000000001</c:v>
                </c:pt>
                <c:pt idx="9">
                  <c:v>25.79</c:v>
                </c:pt>
                <c:pt idx="10">
                  <c:v>0</c:v>
                </c:pt>
                <c:pt idx="11">
                  <c:v>0</c:v>
                </c:pt>
                <c:pt idx="12">
                  <c:v>0</c:v>
                </c:pt>
                <c:pt idx="13">
                  <c:v>0</c:v>
                </c:pt>
                <c:pt idx="14">
                  <c:v>0</c:v>
                </c:pt>
                <c:pt idx="15">
                  <c:v>0</c:v>
                </c:pt>
                <c:pt idx="16">
                  <c:v>0</c:v>
                </c:pt>
                <c:pt idx="17">
                  <c:v>3.8340000000000001</c:v>
                </c:pt>
                <c:pt idx="18">
                  <c:v>1.3460000000000001</c:v>
                </c:pt>
                <c:pt idx="19">
                  <c:v>18.882999999999999</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1362075</xdr:colOff>
      <xdr:row>29</xdr:row>
      <xdr:rowOff>76200</xdr:rowOff>
    </xdr:from>
    <xdr:to>
      <xdr:col>9</xdr:col>
      <xdr:colOff>100353</xdr:colOff>
      <xdr:row>37</xdr:row>
      <xdr:rowOff>180975</xdr:rowOff>
    </xdr:to>
    <xdr:sp macro="" textlink="">
      <xdr:nvSpPr>
        <xdr:cNvPr id="2" name="textruta 1"/>
        <xdr:cNvSpPr txBox="1"/>
      </xdr:nvSpPr>
      <xdr:spPr>
        <a:xfrm>
          <a:off x="8239125" y="5991225"/>
          <a:ext cx="3615078"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247650</xdr:colOff>
      <xdr:row>0</xdr:row>
      <xdr:rowOff>152400</xdr:rowOff>
    </xdr:from>
    <xdr:to>
      <xdr:col>11</xdr:col>
      <xdr:colOff>609601</xdr:colOff>
      <xdr:row>4</xdr:row>
      <xdr:rowOff>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11"/>
  <sheetViews>
    <sheetView topLeftCell="R1" workbookViewId="0">
      <selection activeCell="Z26" sqref="Z26:AA26"/>
    </sheetView>
  </sheetViews>
  <sheetFormatPr defaultRowHeight="15" customHeight="1" x14ac:dyDescent="0.25"/>
  <cols>
    <col min="1" max="16384" width="9.140625" style="2"/>
  </cols>
  <sheetData>
    <row r="1" spans="1:41" s="13" customFormat="1" ht="90.75" thickBot="1" x14ac:dyDescent="0.3">
      <c r="A1" s="12" t="s">
        <v>564</v>
      </c>
      <c r="B1" s="12" t="s">
        <v>1</v>
      </c>
      <c r="C1" s="12" t="s">
        <v>565</v>
      </c>
      <c r="D1" s="12" t="s">
        <v>566</v>
      </c>
      <c r="E1" s="12" t="s">
        <v>567</v>
      </c>
      <c r="F1" s="12" t="s">
        <v>568</v>
      </c>
      <c r="G1" s="12" t="s">
        <v>569</v>
      </c>
      <c r="H1" s="12" t="s">
        <v>570</v>
      </c>
      <c r="I1" s="12" t="s">
        <v>571</v>
      </c>
      <c r="J1" s="12" t="s">
        <v>572</v>
      </c>
      <c r="K1" s="12" t="s">
        <v>573</v>
      </c>
      <c r="L1" s="12" t="s">
        <v>574</v>
      </c>
      <c r="M1" s="12" t="s">
        <v>575</v>
      </c>
      <c r="N1" s="12" t="s">
        <v>576</v>
      </c>
      <c r="O1" s="12" t="s">
        <v>577</v>
      </c>
      <c r="P1" s="12" t="s">
        <v>578</v>
      </c>
      <c r="Q1" s="12" t="s">
        <v>579</v>
      </c>
      <c r="R1" s="12" t="s">
        <v>580</v>
      </c>
      <c r="S1" s="12" t="s">
        <v>581</v>
      </c>
      <c r="T1" s="12" t="s">
        <v>582</v>
      </c>
      <c r="U1" s="12" t="s">
        <v>583</v>
      </c>
      <c r="V1" s="12" t="s">
        <v>584</v>
      </c>
      <c r="W1" s="12" t="s">
        <v>585</v>
      </c>
      <c r="X1" s="12" t="s">
        <v>586</v>
      </c>
      <c r="Y1" s="12" t="s">
        <v>587</v>
      </c>
      <c r="Z1" s="12" t="s">
        <v>588</v>
      </c>
      <c r="AA1" s="12" t="s">
        <v>589</v>
      </c>
      <c r="AB1" s="12" t="s">
        <v>590</v>
      </c>
      <c r="AC1" s="12" t="s">
        <v>591</v>
      </c>
      <c r="AD1" s="12" t="s">
        <v>592</v>
      </c>
      <c r="AE1" s="12" t="s">
        <v>593</v>
      </c>
      <c r="AF1" s="12" t="s">
        <v>594</v>
      </c>
      <c r="AG1" s="12" t="s">
        <v>595</v>
      </c>
      <c r="AH1" s="12" t="s">
        <v>596</v>
      </c>
      <c r="AI1" s="12" t="s">
        <v>597</v>
      </c>
      <c r="AM1" s="18" t="s">
        <v>1055</v>
      </c>
      <c r="AN1" s="18" t="s">
        <v>1060</v>
      </c>
      <c r="AO1" s="18" t="s">
        <v>1061</v>
      </c>
    </row>
    <row r="2" spans="1:41" ht="15" customHeight="1" x14ac:dyDescent="0.25">
      <c r="A2" s="2" t="s">
        <v>12</v>
      </c>
      <c r="B2" s="2" t="s">
        <v>13</v>
      </c>
      <c r="C2" s="2">
        <v>2014</v>
      </c>
      <c r="D2" s="2">
        <v>0.78100000000000003</v>
      </c>
      <c r="E2" s="2">
        <v>0.78100000000000003</v>
      </c>
      <c r="F2" s="2" t="s">
        <v>598</v>
      </c>
      <c r="G2" s="2" t="s">
        <v>598</v>
      </c>
      <c r="H2" s="2" t="s">
        <v>598</v>
      </c>
      <c r="I2" s="2" t="s">
        <v>598</v>
      </c>
      <c r="J2" s="2" t="s">
        <v>598</v>
      </c>
      <c r="K2" s="2" t="s">
        <v>598</v>
      </c>
      <c r="L2" s="2" t="s">
        <v>599</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H2" s="2">
        <v>0.78100000000000003</v>
      </c>
      <c r="AI2" s="2">
        <v>0.81699999999999995</v>
      </c>
      <c r="AM2" s="20">
        <f>SUMPRODUCT(F2:AE2)+IFERROR(AI2/1,0)</f>
        <v>0.81699999999999995</v>
      </c>
      <c r="AN2" s="20">
        <f>IFERROR(D2/1,0)</f>
        <v>0.78100000000000003</v>
      </c>
      <c r="AO2" s="92">
        <f>IFERROR(AN2/AM2,"")</f>
        <v>0.95593635250917997</v>
      </c>
    </row>
    <row r="3" spans="1:41" ht="15" customHeight="1" x14ac:dyDescent="0.25">
      <c r="A3" s="2" t="s">
        <v>12</v>
      </c>
      <c r="B3" s="2" t="s">
        <v>14</v>
      </c>
      <c r="C3" s="2">
        <v>2014</v>
      </c>
      <c r="D3" s="2">
        <v>53.731999999999999</v>
      </c>
      <c r="E3" s="2">
        <v>64.914000000000001</v>
      </c>
      <c r="F3" s="2" t="s">
        <v>598</v>
      </c>
      <c r="G3" s="2">
        <v>2.5999999999999999E-2</v>
      </c>
      <c r="H3" s="2" t="s">
        <v>598</v>
      </c>
      <c r="I3" s="2" t="s">
        <v>598</v>
      </c>
      <c r="J3" s="2" t="s">
        <v>598</v>
      </c>
      <c r="K3" s="2" t="s">
        <v>598</v>
      </c>
      <c r="L3" s="2" t="s">
        <v>599</v>
      </c>
      <c r="M3" s="2">
        <v>50.363999999999997</v>
      </c>
      <c r="N3" s="2" t="s">
        <v>598</v>
      </c>
      <c r="O3" s="2" t="s">
        <v>598</v>
      </c>
      <c r="P3" s="2" t="s">
        <v>598</v>
      </c>
      <c r="Q3" s="2" t="s">
        <v>598</v>
      </c>
      <c r="R3" s="2" t="s">
        <v>598</v>
      </c>
      <c r="S3" s="2" t="s">
        <v>8</v>
      </c>
      <c r="T3" s="2">
        <v>0</v>
      </c>
      <c r="U3" s="2" t="s">
        <v>598</v>
      </c>
      <c r="V3" s="2" t="s">
        <v>598</v>
      </c>
      <c r="W3" s="2">
        <v>3.8180000000000001</v>
      </c>
      <c r="X3" s="2" t="s">
        <v>598</v>
      </c>
      <c r="Y3" s="2">
        <v>7.5999999999999998E-2</v>
      </c>
      <c r="Z3" s="2" t="s">
        <v>598</v>
      </c>
      <c r="AA3" s="2" t="s">
        <v>598</v>
      </c>
      <c r="AB3" s="2" t="s">
        <v>598</v>
      </c>
      <c r="AC3" s="2" t="s">
        <v>598</v>
      </c>
      <c r="AD3" s="2">
        <v>10.63</v>
      </c>
      <c r="AE3" s="2" t="s">
        <v>598</v>
      </c>
      <c r="AF3" s="2" t="s">
        <v>598</v>
      </c>
      <c r="AG3" s="2" t="s">
        <v>598</v>
      </c>
      <c r="AH3" s="2" t="s">
        <v>598</v>
      </c>
      <c r="AI3" s="2" t="s">
        <v>598</v>
      </c>
      <c r="AM3" s="20">
        <f t="shared" ref="AM3:AM66" si="0">SUMPRODUCT(F3:AE3)+IFERROR(AI3/1,0)</f>
        <v>64.914000000000001</v>
      </c>
      <c r="AN3" s="20">
        <f t="shared" ref="AN3:AN66" si="1">IFERROR(D3/1,0)</f>
        <v>53.731999999999999</v>
      </c>
      <c r="AO3" s="92">
        <f t="shared" ref="AO3:AO66" si="2">IFERROR(AN3/AM3,"")</f>
        <v>0.82774131928397565</v>
      </c>
    </row>
    <row r="4" spans="1:41" ht="15" customHeight="1" x14ac:dyDescent="0.25">
      <c r="A4" s="2" t="s">
        <v>12</v>
      </c>
      <c r="B4" s="2" t="s">
        <v>15</v>
      </c>
      <c r="C4" s="2">
        <v>2014</v>
      </c>
      <c r="D4" s="2">
        <v>4.1760000000000002</v>
      </c>
      <c r="E4" s="2">
        <v>4.577</v>
      </c>
      <c r="F4" s="2" t="s">
        <v>598</v>
      </c>
      <c r="G4" s="2">
        <v>0.152</v>
      </c>
      <c r="H4" s="2" t="s">
        <v>598</v>
      </c>
      <c r="I4" s="2" t="s">
        <v>598</v>
      </c>
      <c r="J4" s="2" t="s">
        <v>598</v>
      </c>
      <c r="K4" s="2" t="s">
        <v>598</v>
      </c>
      <c r="L4" s="2" t="s">
        <v>599</v>
      </c>
      <c r="M4" s="2" t="s">
        <v>598</v>
      </c>
      <c r="N4" s="2" t="s">
        <v>598</v>
      </c>
      <c r="O4" s="2" t="s">
        <v>598</v>
      </c>
      <c r="P4" s="2" t="s">
        <v>598</v>
      </c>
      <c r="Q4" s="2" t="s">
        <v>598</v>
      </c>
      <c r="R4" s="2" t="s">
        <v>598</v>
      </c>
      <c r="S4" s="2" t="s">
        <v>598</v>
      </c>
      <c r="T4" s="2">
        <v>3.9180000000000001</v>
      </c>
      <c r="U4" s="2" t="s">
        <v>598</v>
      </c>
      <c r="V4" s="2" t="s">
        <v>598</v>
      </c>
      <c r="W4" s="2" t="s">
        <v>598</v>
      </c>
      <c r="X4" s="2" t="s">
        <v>598</v>
      </c>
      <c r="Y4" s="2" t="s">
        <v>598</v>
      </c>
      <c r="Z4" s="2" t="s">
        <v>598</v>
      </c>
      <c r="AA4" s="2" t="s">
        <v>598</v>
      </c>
      <c r="AB4" s="2" t="s">
        <v>598</v>
      </c>
      <c r="AC4" s="2" t="s">
        <v>598</v>
      </c>
      <c r="AD4" s="2" t="s">
        <v>598</v>
      </c>
      <c r="AE4" s="2" t="s">
        <v>598</v>
      </c>
      <c r="AF4" s="2" t="s">
        <v>598</v>
      </c>
      <c r="AG4" s="2" t="s">
        <v>598</v>
      </c>
      <c r="AH4" s="2">
        <v>0.50700000000000001</v>
      </c>
      <c r="AI4" s="2">
        <v>0.51200000000000001</v>
      </c>
      <c r="AM4" s="20">
        <f t="shared" si="0"/>
        <v>4.5820000000000007</v>
      </c>
      <c r="AN4" s="20">
        <f t="shared" si="1"/>
        <v>4.1760000000000002</v>
      </c>
      <c r="AO4" s="92">
        <f t="shared" si="2"/>
        <v>0.911392405063291</v>
      </c>
    </row>
    <row r="5" spans="1:41" ht="15" customHeight="1" x14ac:dyDescent="0.25">
      <c r="A5" s="2" t="s">
        <v>12</v>
      </c>
      <c r="B5" s="2" t="s">
        <v>16</v>
      </c>
      <c r="C5" s="2">
        <v>2014</v>
      </c>
      <c r="D5" s="2">
        <v>0.76800000000000002</v>
      </c>
      <c r="E5" s="2">
        <v>0.88800000000000001</v>
      </c>
      <c r="F5" s="2" t="s">
        <v>598</v>
      </c>
      <c r="G5" s="2">
        <v>0.09</v>
      </c>
      <c r="H5" s="2" t="s">
        <v>598</v>
      </c>
      <c r="I5" s="2" t="s">
        <v>598</v>
      </c>
      <c r="J5" s="2" t="s">
        <v>598</v>
      </c>
      <c r="K5" s="2" t="s">
        <v>598</v>
      </c>
      <c r="L5" s="2" t="s">
        <v>599</v>
      </c>
      <c r="M5" s="2" t="s">
        <v>598</v>
      </c>
      <c r="N5" s="2" t="s">
        <v>598</v>
      </c>
      <c r="O5" s="2" t="s">
        <v>598</v>
      </c>
      <c r="P5" s="2" t="s">
        <v>598</v>
      </c>
      <c r="Q5" s="2" t="s">
        <v>598</v>
      </c>
      <c r="R5" s="2" t="s">
        <v>598</v>
      </c>
      <c r="S5" s="2" t="s">
        <v>8</v>
      </c>
      <c r="T5" s="2">
        <v>0.751</v>
      </c>
      <c r="U5" s="2" t="s">
        <v>598</v>
      </c>
      <c r="V5" s="2" t="s">
        <v>598</v>
      </c>
      <c r="W5" s="2" t="s">
        <v>598</v>
      </c>
      <c r="X5" s="2" t="s">
        <v>598</v>
      </c>
      <c r="Y5" s="2" t="s">
        <v>598</v>
      </c>
      <c r="Z5" s="2" t="s">
        <v>598</v>
      </c>
      <c r="AA5" s="2" t="s">
        <v>598</v>
      </c>
      <c r="AB5" s="2" t="s">
        <v>598</v>
      </c>
      <c r="AC5" s="2" t="s">
        <v>598</v>
      </c>
      <c r="AD5" s="2" t="s">
        <v>598</v>
      </c>
      <c r="AE5" s="2" t="s">
        <v>598</v>
      </c>
      <c r="AF5" s="2" t="s">
        <v>598</v>
      </c>
      <c r="AG5" s="2" t="s">
        <v>598</v>
      </c>
      <c r="AH5" s="2">
        <v>4.7E-2</v>
      </c>
      <c r="AI5" s="2">
        <v>5.2999999999999999E-2</v>
      </c>
      <c r="AM5" s="20">
        <f t="shared" si="0"/>
        <v>0.89400000000000002</v>
      </c>
      <c r="AN5" s="20">
        <f t="shared" si="1"/>
        <v>0.76800000000000002</v>
      </c>
      <c r="AO5" s="92">
        <f t="shared" si="2"/>
        <v>0.85906040268456374</v>
      </c>
    </row>
    <row r="6" spans="1:41" ht="15" customHeight="1" x14ac:dyDescent="0.25">
      <c r="A6" s="2" t="s">
        <v>17</v>
      </c>
      <c r="B6" s="2" t="s">
        <v>18</v>
      </c>
      <c r="C6" s="2">
        <v>2014</v>
      </c>
      <c r="D6" s="2">
        <v>124.05</v>
      </c>
      <c r="E6" s="2">
        <v>124.05</v>
      </c>
      <c r="F6" s="2" t="s">
        <v>598</v>
      </c>
      <c r="G6" s="2">
        <v>0.05</v>
      </c>
      <c r="H6" s="2" t="s">
        <v>598</v>
      </c>
      <c r="I6" s="2" t="s">
        <v>598</v>
      </c>
      <c r="J6" s="2" t="s">
        <v>598</v>
      </c>
      <c r="K6" s="2" t="s">
        <v>598</v>
      </c>
      <c r="L6" s="2" t="s">
        <v>599</v>
      </c>
      <c r="M6" s="2" t="s">
        <v>598</v>
      </c>
      <c r="N6" s="2" t="s">
        <v>598</v>
      </c>
      <c r="O6" s="2" t="s">
        <v>598</v>
      </c>
      <c r="P6" s="2" t="s">
        <v>598</v>
      </c>
      <c r="Q6" s="2" t="s">
        <v>598</v>
      </c>
      <c r="R6" s="2">
        <v>90.3</v>
      </c>
      <c r="S6" s="2" t="s">
        <v>8</v>
      </c>
      <c r="T6" s="2" t="s">
        <v>598</v>
      </c>
      <c r="U6" s="2" t="s">
        <v>598</v>
      </c>
      <c r="V6" s="2" t="s">
        <v>598</v>
      </c>
      <c r="W6" s="2" t="s">
        <v>598</v>
      </c>
      <c r="X6" s="2" t="s">
        <v>598</v>
      </c>
      <c r="Y6" s="2">
        <v>4.0999999999999996</v>
      </c>
      <c r="Z6" s="2" t="s">
        <v>598</v>
      </c>
      <c r="AA6" s="2" t="s">
        <v>598</v>
      </c>
      <c r="AB6" s="2" t="s">
        <v>598</v>
      </c>
      <c r="AC6" s="2">
        <v>2.2000000000000002</v>
      </c>
      <c r="AD6" s="2">
        <v>27.4</v>
      </c>
      <c r="AE6" s="2" t="s">
        <v>598</v>
      </c>
      <c r="AF6" s="2" t="s">
        <v>598</v>
      </c>
      <c r="AG6" s="2" t="s">
        <v>598</v>
      </c>
      <c r="AH6" s="2" t="s">
        <v>598</v>
      </c>
      <c r="AI6" s="2" t="s">
        <v>598</v>
      </c>
      <c r="AM6" s="20">
        <f t="shared" si="0"/>
        <v>124.04999999999998</v>
      </c>
      <c r="AN6" s="20">
        <f t="shared" si="1"/>
        <v>124.05</v>
      </c>
      <c r="AO6" s="92">
        <f t="shared" si="2"/>
        <v>1.0000000000000002</v>
      </c>
    </row>
    <row r="7" spans="1:41" ht="15" customHeight="1" x14ac:dyDescent="0.25">
      <c r="A7" s="2" t="s">
        <v>19</v>
      </c>
      <c r="B7" s="2" t="s">
        <v>20</v>
      </c>
      <c r="C7" s="2">
        <v>2014</v>
      </c>
      <c r="D7" s="2">
        <v>100</v>
      </c>
      <c r="E7" s="2" t="s">
        <v>598</v>
      </c>
      <c r="F7" s="2" t="s">
        <v>598</v>
      </c>
      <c r="G7" s="2" t="s">
        <v>598</v>
      </c>
      <c r="H7" s="2" t="s">
        <v>598</v>
      </c>
      <c r="I7" s="2" t="s">
        <v>598</v>
      </c>
      <c r="J7" s="2" t="s">
        <v>598</v>
      </c>
      <c r="K7" s="2" t="s">
        <v>598</v>
      </c>
      <c r="L7" s="2" t="s">
        <v>599</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H7" s="2" t="s">
        <v>598</v>
      </c>
      <c r="AI7" s="2" t="s">
        <v>598</v>
      </c>
      <c r="AM7" s="20">
        <f t="shared" si="0"/>
        <v>0</v>
      </c>
      <c r="AN7" s="20">
        <f t="shared" si="1"/>
        <v>100</v>
      </c>
      <c r="AO7" s="92" t="str">
        <f t="shared" si="2"/>
        <v/>
      </c>
    </row>
    <row r="8" spans="1:41" ht="15" customHeight="1" x14ac:dyDescent="0.25">
      <c r="A8" s="2" t="s">
        <v>19</v>
      </c>
      <c r="B8" s="2" t="s">
        <v>21</v>
      </c>
      <c r="C8" s="2">
        <v>2014</v>
      </c>
      <c r="D8" s="2">
        <v>33</v>
      </c>
      <c r="E8" s="2" t="s">
        <v>598</v>
      </c>
      <c r="F8" s="2" t="s">
        <v>598</v>
      </c>
      <c r="G8" s="2" t="s">
        <v>598</v>
      </c>
      <c r="H8" s="2" t="s">
        <v>598</v>
      </c>
      <c r="I8" s="2" t="s">
        <v>598</v>
      </c>
      <c r="J8" s="2" t="s">
        <v>598</v>
      </c>
      <c r="K8" s="2" t="s">
        <v>598</v>
      </c>
      <c r="L8" s="2" t="s">
        <v>599</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H8" s="2" t="s">
        <v>598</v>
      </c>
      <c r="AI8" s="2" t="s">
        <v>598</v>
      </c>
      <c r="AM8" s="20">
        <f t="shared" si="0"/>
        <v>0</v>
      </c>
      <c r="AN8" s="20">
        <f t="shared" si="1"/>
        <v>33</v>
      </c>
      <c r="AO8" s="92" t="str">
        <f t="shared" si="2"/>
        <v/>
      </c>
    </row>
    <row r="9" spans="1:41" ht="15" customHeight="1" x14ac:dyDescent="0.25">
      <c r="A9" s="2" t="s">
        <v>19</v>
      </c>
      <c r="B9" s="2" t="s">
        <v>22</v>
      </c>
      <c r="C9" s="2">
        <v>2014</v>
      </c>
      <c r="D9" s="2">
        <v>15</v>
      </c>
      <c r="E9" s="2" t="s">
        <v>598</v>
      </c>
      <c r="F9" s="2" t="s">
        <v>598</v>
      </c>
      <c r="G9" s="2" t="s">
        <v>598</v>
      </c>
      <c r="H9" s="2" t="s">
        <v>598</v>
      </c>
      <c r="I9" s="2" t="s">
        <v>598</v>
      </c>
      <c r="J9" s="2" t="s">
        <v>598</v>
      </c>
      <c r="K9" s="2" t="s">
        <v>598</v>
      </c>
      <c r="L9" s="2" t="s">
        <v>599</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H9" s="2" t="s">
        <v>598</v>
      </c>
      <c r="AI9" s="2" t="s">
        <v>598</v>
      </c>
      <c r="AM9" s="20">
        <f t="shared" si="0"/>
        <v>0</v>
      </c>
      <c r="AN9" s="20">
        <f t="shared" si="1"/>
        <v>15</v>
      </c>
      <c r="AO9" s="92" t="str">
        <f t="shared" si="2"/>
        <v/>
      </c>
    </row>
    <row r="10" spans="1:41"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H10" s="2" t="s">
        <v>599</v>
      </c>
      <c r="AI10" s="2" t="s">
        <v>599</v>
      </c>
      <c r="AM10" s="20">
        <f t="shared" si="0"/>
        <v>0</v>
      </c>
      <c r="AN10" s="20">
        <f t="shared" si="1"/>
        <v>0</v>
      </c>
      <c r="AO10" s="92" t="str">
        <f t="shared" si="2"/>
        <v/>
      </c>
    </row>
    <row r="11" spans="1:41" ht="15" customHeight="1" x14ac:dyDescent="0.25">
      <c r="A11" s="2" t="s">
        <v>25</v>
      </c>
      <c r="B11" s="2" t="s">
        <v>26</v>
      </c>
      <c r="C11" s="2">
        <v>2014</v>
      </c>
      <c r="D11" s="2">
        <v>103.652</v>
      </c>
      <c r="E11" s="2">
        <v>127.6</v>
      </c>
      <c r="F11" s="2" t="s">
        <v>598</v>
      </c>
      <c r="G11" s="2" t="s">
        <v>598</v>
      </c>
      <c r="H11" s="2" t="s">
        <v>598</v>
      </c>
      <c r="I11" s="2" t="s">
        <v>598</v>
      </c>
      <c r="J11" s="2" t="s">
        <v>598</v>
      </c>
      <c r="K11" s="2" t="s">
        <v>598</v>
      </c>
      <c r="L11" s="2" t="s">
        <v>599</v>
      </c>
      <c r="M11" s="2">
        <v>90</v>
      </c>
      <c r="N11" s="2" t="s">
        <v>598</v>
      </c>
      <c r="O11" s="2">
        <v>11</v>
      </c>
      <c r="P11" s="2" t="s">
        <v>598</v>
      </c>
      <c r="Q11" s="2" t="s">
        <v>598</v>
      </c>
      <c r="R11" s="2" t="s">
        <v>598</v>
      </c>
      <c r="S11" s="2" t="s">
        <v>10</v>
      </c>
      <c r="T11" s="2">
        <v>7.4</v>
      </c>
      <c r="U11" s="2" t="s">
        <v>598</v>
      </c>
      <c r="V11" s="2" t="s">
        <v>598</v>
      </c>
      <c r="W11" s="2" t="s">
        <v>598</v>
      </c>
      <c r="X11" s="2" t="s">
        <v>598</v>
      </c>
      <c r="Y11" s="2">
        <v>3</v>
      </c>
      <c r="Z11" s="2" t="s">
        <v>598</v>
      </c>
      <c r="AA11" s="2" t="s">
        <v>598</v>
      </c>
      <c r="AB11" s="2" t="s">
        <v>598</v>
      </c>
      <c r="AC11" s="2" t="s">
        <v>598</v>
      </c>
      <c r="AD11" s="2">
        <v>16.2</v>
      </c>
      <c r="AE11" s="2" t="s">
        <v>598</v>
      </c>
      <c r="AF11" s="2" t="s">
        <v>598</v>
      </c>
      <c r="AG11" s="2" t="s">
        <v>598</v>
      </c>
      <c r="AH11" s="2" t="s">
        <v>598</v>
      </c>
      <c r="AI11" s="2" t="s">
        <v>598</v>
      </c>
      <c r="AM11" s="20">
        <f t="shared" si="0"/>
        <v>127.60000000000001</v>
      </c>
      <c r="AN11" s="20">
        <f t="shared" si="1"/>
        <v>103.652</v>
      </c>
      <c r="AO11" s="92">
        <f t="shared" si="2"/>
        <v>0.8123197492163009</v>
      </c>
    </row>
    <row r="12" spans="1:41"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H12" s="2" t="s">
        <v>599</v>
      </c>
      <c r="AI12" s="2" t="s">
        <v>599</v>
      </c>
      <c r="AM12" s="20">
        <f t="shared" si="0"/>
        <v>0</v>
      </c>
      <c r="AN12" s="20">
        <f t="shared" si="1"/>
        <v>0</v>
      </c>
      <c r="AO12" s="92" t="str">
        <f t="shared" si="2"/>
        <v/>
      </c>
    </row>
    <row r="13" spans="1:41" ht="15" customHeight="1" x14ac:dyDescent="0.25">
      <c r="A13" s="2" t="s">
        <v>29</v>
      </c>
      <c r="B13" s="2" t="s">
        <v>30</v>
      </c>
      <c r="C13" s="2">
        <v>2014</v>
      </c>
      <c r="D13" s="2">
        <v>114.28700000000001</v>
      </c>
      <c r="E13" s="2">
        <v>123.158</v>
      </c>
      <c r="F13" s="2" t="s">
        <v>598</v>
      </c>
      <c r="G13" s="2">
        <v>1.1850000000000001</v>
      </c>
      <c r="H13" s="2" t="s">
        <v>598</v>
      </c>
      <c r="I13" s="2">
        <v>1.145</v>
      </c>
      <c r="J13" s="2" t="s">
        <v>598</v>
      </c>
      <c r="K13" s="2" t="s">
        <v>598</v>
      </c>
      <c r="L13" s="2" t="s">
        <v>599</v>
      </c>
      <c r="M13" s="2" t="s">
        <v>598</v>
      </c>
      <c r="N13" s="2" t="s">
        <v>598</v>
      </c>
      <c r="O13" s="2" t="s">
        <v>598</v>
      </c>
      <c r="P13" s="2" t="s">
        <v>598</v>
      </c>
      <c r="Q13" s="2" t="s">
        <v>598</v>
      </c>
      <c r="R13" s="2">
        <v>89.2</v>
      </c>
      <c r="S13" s="2" t="s">
        <v>8</v>
      </c>
      <c r="T13" s="2">
        <v>8.048</v>
      </c>
      <c r="U13" s="2" t="s">
        <v>598</v>
      </c>
      <c r="V13" s="2" t="s">
        <v>598</v>
      </c>
      <c r="W13" s="2" t="s">
        <v>598</v>
      </c>
      <c r="X13" s="2" t="s">
        <v>598</v>
      </c>
      <c r="Y13" s="2" t="s">
        <v>598</v>
      </c>
      <c r="Z13" s="2" t="s">
        <v>598</v>
      </c>
      <c r="AA13" s="2" t="s">
        <v>598</v>
      </c>
      <c r="AB13" s="2" t="s">
        <v>598</v>
      </c>
      <c r="AC13" s="2">
        <v>2.2000000000000002</v>
      </c>
      <c r="AD13" s="2">
        <v>21.38</v>
      </c>
      <c r="AE13" s="2" t="s">
        <v>598</v>
      </c>
      <c r="AF13" s="2" t="s">
        <v>598</v>
      </c>
      <c r="AG13" s="2" t="s">
        <v>598</v>
      </c>
      <c r="AH13" s="2" t="s">
        <v>598</v>
      </c>
      <c r="AI13" s="2" t="s">
        <v>598</v>
      </c>
      <c r="AM13" s="20">
        <f t="shared" si="0"/>
        <v>123.158</v>
      </c>
      <c r="AN13" s="20">
        <f t="shared" si="1"/>
        <v>114.28700000000001</v>
      </c>
      <c r="AO13" s="92">
        <f t="shared" si="2"/>
        <v>0.92797057438412445</v>
      </c>
    </row>
    <row r="14" spans="1:41" ht="15" customHeight="1" x14ac:dyDescent="0.25">
      <c r="A14" s="2" t="s">
        <v>31</v>
      </c>
      <c r="B14" s="2" t="s">
        <v>32</v>
      </c>
      <c r="C14" s="2">
        <v>2014</v>
      </c>
      <c r="D14" s="2">
        <v>9.1999999999999993</v>
      </c>
      <c r="E14" s="2">
        <v>9.3000000000000007</v>
      </c>
      <c r="F14" s="2" t="s">
        <v>598</v>
      </c>
      <c r="G14" s="2">
        <v>0.3</v>
      </c>
      <c r="H14" s="2" t="s">
        <v>598</v>
      </c>
      <c r="I14" s="2" t="s">
        <v>598</v>
      </c>
      <c r="J14" s="2" t="s">
        <v>598</v>
      </c>
      <c r="K14" s="2" t="s">
        <v>598</v>
      </c>
      <c r="L14" s="2" t="s">
        <v>599</v>
      </c>
      <c r="M14" s="2" t="s">
        <v>598</v>
      </c>
      <c r="N14" s="2" t="s">
        <v>598</v>
      </c>
      <c r="O14" s="2" t="s">
        <v>598</v>
      </c>
      <c r="P14" s="2" t="s">
        <v>598</v>
      </c>
      <c r="Q14" s="2" t="s">
        <v>598</v>
      </c>
      <c r="R14" s="2" t="s">
        <v>598</v>
      </c>
      <c r="S14" s="2" t="s">
        <v>598</v>
      </c>
      <c r="T14" s="2">
        <v>9</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H14" s="2" t="s">
        <v>598</v>
      </c>
      <c r="AI14" s="2" t="s">
        <v>598</v>
      </c>
      <c r="AM14" s="20">
        <f t="shared" si="0"/>
        <v>9.3000000000000007</v>
      </c>
      <c r="AN14" s="20">
        <f t="shared" si="1"/>
        <v>9.1999999999999993</v>
      </c>
      <c r="AO14" s="92">
        <f t="shared" si="2"/>
        <v>0.98924731182795689</v>
      </c>
    </row>
    <row r="15" spans="1:41" ht="15" customHeight="1" x14ac:dyDescent="0.25">
      <c r="A15" s="2" t="s">
        <v>33</v>
      </c>
      <c r="B15" s="2" t="s">
        <v>34</v>
      </c>
      <c r="C15" s="2">
        <v>2014</v>
      </c>
      <c r="D15" s="2">
        <v>3.5</v>
      </c>
      <c r="E15" s="2">
        <v>3.8159999999999998</v>
      </c>
      <c r="F15" s="2" t="s">
        <v>598</v>
      </c>
      <c r="G15" s="2">
        <v>7.6999999999999999E-2</v>
      </c>
      <c r="H15" s="2" t="s">
        <v>598</v>
      </c>
      <c r="I15" s="2" t="s">
        <v>598</v>
      </c>
      <c r="J15" s="2" t="s">
        <v>598</v>
      </c>
      <c r="K15" s="2" t="s">
        <v>598</v>
      </c>
      <c r="L15" s="2" t="s">
        <v>599</v>
      </c>
      <c r="M15" s="2" t="s">
        <v>598</v>
      </c>
      <c r="N15" s="2" t="s">
        <v>598</v>
      </c>
      <c r="O15" s="2" t="s">
        <v>598</v>
      </c>
      <c r="P15" s="2" t="s">
        <v>598</v>
      </c>
      <c r="Q15" s="2" t="s">
        <v>598</v>
      </c>
      <c r="R15" s="2" t="s">
        <v>598</v>
      </c>
      <c r="S15" s="2" t="s">
        <v>598</v>
      </c>
      <c r="T15" s="2">
        <v>3.7389999999999999</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H15" s="2" t="s">
        <v>598</v>
      </c>
      <c r="AI15" s="2" t="s">
        <v>598</v>
      </c>
      <c r="AM15" s="20">
        <f t="shared" si="0"/>
        <v>3.8159999999999998</v>
      </c>
      <c r="AN15" s="20">
        <f t="shared" si="1"/>
        <v>3.5</v>
      </c>
      <c r="AO15" s="92">
        <f t="shared" si="2"/>
        <v>0.91719077568134177</v>
      </c>
    </row>
    <row r="16" spans="1:41" ht="15" customHeight="1" x14ac:dyDescent="0.25">
      <c r="A16" s="2" t="s">
        <v>33</v>
      </c>
      <c r="B16" s="2" t="s">
        <v>35</v>
      </c>
      <c r="C16" s="2">
        <v>2014</v>
      </c>
      <c r="D16" s="2">
        <v>2.097</v>
      </c>
      <c r="E16" s="2">
        <v>2.097</v>
      </c>
      <c r="F16" s="2" t="s">
        <v>598</v>
      </c>
      <c r="G16" s="2" t="s">
        <v>598</v>
      </c>
      <c r="H16" s="2" t="s">
        <v>598</v>
      </c>
      <c r="I16" s="2" t="s">
        <v>598</v>
      </c>
      <c r="J16" s="2" t="s">
        <v>598</v>
      </c>
      <c r="K16" s="2" t="s">
        <v>598</v>
      </c>
      <c r="L16" s="2" t="s">
        <v>599</v>
      </c>
      <c r="M16" s="2" t="s">
        <v>598</v>
      </c>
      <c r="N16" s="2" t="s">
        <v>598</v>
      </c>
      <c r="O16" s="2" t="s">
        <v>598</v>
      </c>
      <c r="P16" s="2" t="s">
        <v>598</v>
      </c>
      <c r="Q16" s="2" t="s">
        <v>598</v>
      </c>
      <c r="R16" s="2" t="s">
        <v>598</v>
      </c>
      <c r="S16" s="2" t="s">
        <v>598</v>
      </c>
      <c r="T16" s="2">
        <v>2.097</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H16" s="2" t="s">
        <v>598</v>
      </c>
      <c r="AI16" s="2" t="s">
        <v>598</v>
      </c>
      <c r="AM16" s="20">
        <f t="shared" si="0"/>
        <v>2.097</v>
      </c>
      <c r="AN16" s="20">
        <f t="shared" si="1"/>
        <v>2.097</v>
      </c>
      <c r="AO16" s="92">
        <f t="shared" si="2"/>
        <v>1</v>
      </c>
    </row>
    <row r="17" spans="1:41" ht="15" customHeight="1" x14ac:dyDescent="0.25">
      <c r="A17" s="2" t="s">
        <v>33</v>
      </c>
      <c r="B17" s="2" t="s">
        <v>36</v>
      </c>
      <c r="C17" s="2">
        <v>2014</v>
      </c>
      <c r="D17" s="2">
        <v>8.0039999999999996</v>
      </c>
      <c r="E17" s="2">
        <v>8.0120000000000005</v>
      </c>
      <c r="F17" s="2" t="s">
        <v>598</v>
      </c>
      <c r="G17" s="2">
        <v>4.0000000000000001E-3</v>
      </c>
      <c r="H17" s="2" t="s">
        <v>598</v>
      </c>
      <c r="I17" s="2" t="s">
        <v>598</v>
      </c>
      <c r="J17" s="2">
        <v>1.48</v>
      </c>
      <c r="K17" s="2" t="s">
        <v>598</v>
      </c>
      <c r="L17" s="2" t="s">
        <v>599</v>
      </c>
      <c r="M17" s="2" t="s">
        <v>598</v>
      </c>
      <c r="N17" s="2" t="s">
        <v>598</v>
      </c>
      <c r="O17" s="2">
        <v>6.5279999999999996</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H17" s="2" t="s">
        <v>598</v>
      </c>
      <c r="AI17" s="2" t="s">
        <v>598</v>
      </c>
      <c r="AM17" s="20">
        <f t="shared" si="0"/>
        <v>8.0120000000000005</v>
      </c>
      <c r="AN17" s="20">
        <f t="shared" si="1"/>
        <v>8.0039999999999996</v>
      </c>
      <c r="AO17" s="92">
        <f t="shared" si="2"/>
        <v>0.99900149775336988</v>
      </c>
    </row>
    <row r="18" spans="1:41" ht="15" customHeight="1" x14ac:dyDescent="0.25">
      <c r="A18" s="2" t="s">
        <v>33</v>
      </c>
      <c r="B18" s="2" t="s">
        <v>37</v>
      </c>
      <c r="C18" s="2">
        <v>2014</v>
      </c>
      <c r="D18" s="2">
        <v>4.202</v>
      </c>
      <c r="E18" s="2">
        <v>4.1779999999999999</v>
      </c>
      <c r="F18" s="2" t="s">
        <v>598</v>
      </c>
      <c r="G18" s="2">
        <v>0.184</v>
      </c>
      <c r="H18" s="2" t="s">
        <v>598</v>
      </c>
      <c r="I18" s="2" t="s">
        <v>598</v>
      </c>
      <c r="J18" s="2" t="s">
        <v>598</v>
      </c>
      <c r="K18" s="2" t="s">
        <v>598</v>
      </c>
      <c r="L18" s="2" t="s">
        <v>599</v>
      </c>
      <c r="M18" s="2" t="s">
        <v>598</v>
      </c>
      <c r="N18" s="2" t="s">
        <v>598</v>
      </c>
      <c r="O18" s="2" t="s">
        <v>598</v>
      </c>
      <c r="P18" s="2" t="s">
        <v>598</v>
      </c>
      <c r="Q18" s="2" t="s">
        <v>598</v>
      </c>
      <c r="R18" s="2" t="s">
        <v>598</v>
      </c>
      <c r="S18" s="2" t="s">
        <v>598</v>
      </c>
      <c r="T18" s="2">
        <v>3.9940000000000002</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H18" s="2" t="s">
        <v>598</v>
      </c>
      <c r="AI18" s="2" t="s">
        <v>598</v>
      </c>
      <c r="AM18" s="20">
        <f t="shared" si="0"/>
        <v>4.1779999999999999</v>
      </c>
      <c r="AN18" s="20">
        <f t="shared" si="1"/>
        <v>4.202</v>
      </c>
      <c r="AO18" s="92">
        <f t="shared" si="2"/>
        <v>1.0057443752991861</v>
      </c>
    </row>
    <row r="19" spans="1:41" ht="15" customHeight="1" x14ac:dyDescent="0.25">
      <c r="A19" s="2" t="s">
        <v>33</v>
      </c>
      <c r="B19" s="2" t="s">
        <v>38</v>
      </c>
      <c r="C19" s="2">
        <v>2014</v>
      </c>
      <c r="D19" s="2">
        <v>3.7490000000000001</v>
      </c>
      <c r="E19" s="2">
        <v>3.8879999999999999</v>
      </c>
      <c r="F19" s="2" t="s">
        <v>598</v>
      </c>
      <c r="G19" s="2">
        <v>0.13</v>
      </c>
      <c r="H19" s="2" t="s">
        <v>598</v>
      </c>
      <c r="I19" s="2" t="s">
        <v>598</v>
      </c>
      <c r="J19" s="2" t="s">
        <v>598</v>
      </c>
      <c r="K19" s="2" t="s">
        <v>598</v>
      </c>
      <c r="L19" s="2" t="s">
        <v>599</v>
      </c>
      <c r="M19" s="2" t="s">
        <v>598</v>
      </c>
      <c r="N19" s="2" t="s">
        <v>598</v>
      </c>
      <c r="O19" s="2" t="s">
        <v>598</v>
      </c>
      <c r="P19" s="2" t="s">
        <v>598</v>
      </c>
      <c r="Q19" s="2" t="s">
        <v>598</v>
      </c>
      <c r="R19" s="2" t="s">
        <v>598</v>
      </c>
      <c r="S19" s="2" t="s">
        <v>598</v>
      </c>
      <c r="T19" s="2">
        <v>3.758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H19" s="2" t="s">
        <v>598</v>
      </c>
      <c r="AI19" s="2" t="s">
        <v>598</v>
      </c>
      <c r="AM19" s="20">
        <f t="shared" si="0"/>
        <v>3.8879999999999999</v>
      </c>
      <c r="AN19" s="20">
        <f t="shared" si="1"/>
        <v>3.7490000000000001</v>
      </c>
      <c r="AO19" s="92">
        <f t="shared" si="2"/>
        <v>0.96424897119341568</v>
      </c>
    </row>
    <row r="20" spans="1:41" ht="15" customHeight="1" x14ac:dyDescent="0.25">
      <c r="A20" s="2" t="s">
        <v>33</v>
      </c>
      <c r="B20" s="2" t="s">
        <v>39</v>
      </c>
      <c r="C20" s="2">
        <v>2014</v>
      </c>
      <c r="D20" s="2">
        <v>25.774999999999999</v>
      </c>
      <c r="E20" s="2">
        <v>35.75</v>
      </c>
      <c r="F20" s="2" t="s">
        <v>598</v>
      </c>
      <c r="G20" s="2">
        <v>1.637</v>
      </c>
      <c r="H20" s="2" t="s">
        <v>598</v>
      </c>
      <c r="I20" s="2" t="s">
        <v>598</v>
      </c>
      <c r="J20" s="2" t="s">
        <v>598</v>
      </c>
      <c r="K20" s="2" t="s">
        <v>598</v>
      </c>
      <c r="L20" s="2" t="s">
        <v>599</v>
      </c>
      <c r="M20" s="2" t="s">
        <v>598</v>
      </c>
      <c r="N20" s="2" t="s">
        <v>598</v>
      </c>
      <c r="O20" s="2">
        <v>29.706</v>
      </c>
      <c r="P20" s="2" t="s">
        <v>598</v>
      </c>
      <c r="Q20" s="2" t="s">
        <v>598</v>
      </c>
      <c r="R20" s="2" t="s">
        <v>598</v>
      </c>
      <c r="S20" s="2" t="s">
        <v>598</v>
      </c>
      <c r="T20" s="2">
        <v>1.0860000000000001</v>
      </c>
      <c r="U20" s="2" t="s">
        <v>598</v>
      </c>
      <c r="V20" s="2" t="s">
        <v>598</v>
      </c>
      <c r="W20" s="2" t="s">
        <v>598</v>
      </c>
      <c r="X20" s="2" t="s">
        <v>598</v>
      </c>
      <c r="Y20" s="2" t="s">
        <v>598</v>
      </c>
      <c r="Z20" s="2" t="s">
        <v>598</v>
      </c>
      <c r="AA20" s="2" t="s">
        <v>598</v>
      </c>
      <c r="AB20" s="2" t="s">
        <v>598</v>
      </c>
      <c r="AC20" s="2" t="s">
        <v>598</v>
      </c>
      <c r="AD20" s="2">
        <v>3.3210000000000002</v>
      </c>
      <c r="AE20" s="2" t="s">
        <v>598</v>
      </c>
      <c r="AF20" s="2" t="s">
        <v>598</v>
      </c>
      <c r="AG20" s="2" t="s">
        <v>598</v>
      </c>
      <c r="AH20" s="2" t="s">
        <v>598</v>
      </c>
      <c r="AI20" s="2" t="s">
        <v>598</v>
      </c>
      <c r="AM20" s="20">
        <f t="shared" si="0"/>
        <v>35.75</v>
      </c>
      <c r="AN20" s="20">
        <f t="shared" si="1"/>
        <v>25.774999999999999</v>
      </c>
      <c r="AO20" s="92">
        <f t="shared" si="2"/>
        <v>0.72097902097902089</v>
      </c>
    </row>
    <row r="21" spans="1:41" ht="15" customHeight="1" x14ac:dyDescent="0.25">
      <c r="A21" s="2" t="s">
        <v>33</v>
      </c>
      <c r="B21" s="2" t="s">
        <v>40</v>
      </c>
      <c r="C21" s="2">
        <v>2014</v>
      </c>
      <c r="D21" s="2" t="s">
        <v>598</v>
      </c>
      <c r="E21" s="2">
        <v>0.67300000000000004</v>
      </c>
      <c r="F21" s="2" t="s">
        <v>598</v>
      </c>
      <c r="G21" s="2" t="s">
        <v>598</v>
      </c>
      <c r="H21" s="2" t="s">
        <v>598</v>
      </c>
      <c r="I21" s="2" t="s">
        <v>598</v>
      </c>
      <c r="J21" s="2" t="s">
        <v>598</v>
      </c>
      <c r="K21" s="2" t="s">
        <v>598</v>
      </c>
      <c r="L21" s="2" t="s">
        <v>599</v>
      </c>
      <c r="M21" s="2" t="s">
        <v>598</v>
      </c>
      <c r="N21" s="2" t="s">
        <v>598</v>
      </c>
      <c r="O21" s="2" t="s">
        <v>598</v>
      </c>
      <c r="P21" s="2" t="s">
        <v>598</v>
      </c>
      <c r="Q21" s="2" t="s">
        <v>598</v>
      </c>
      <c r="R21" s="2" t="s">
        <v>598</v>
      </c>
      <c r="S21" s="2" t="s">
        <v>598</v>
      </c>
      <c r="T21" s="2" t="s">
        <v>598</v>
      </c>
      <c r="U21" s="2" t="s">
        <v>598</v>
      </c>
      <c r="V21" s="2" t="s">
        <v>598</v>
      </c>
      <c r="W21" s="2" t="s">
        <v>598</v>
      </c>
      <c r="X21" s="2" t="s">
        <v>598</v>
      </c>
      <c r="Y21" s="2">
        <v>0.67300000000000004</v>
      </c>
      <c r="Z21" s="2" t="s">
        <v>598</v>
      </c>
      <c r="AA21" s="2" t="s">
        <v>598</v>
      </c>
      <c r="AB21" s="2" t="s">
        <v>598</v>
      </c>
      <c r="AC21" s="2" t="s">
        <v>598</v>
      </c>
      <c r="AD21" s="2" t="s">
        <v>598</v>
      </c>
      <c r="AE21" s="2" t="s">
        <v>598</v>
      </c>
      <c r="AF21" s="2" t="s">
        <v>598</v>
      </c>
      <c r="AG21" s="2" t="s">
        <v>598</v>
      </c>
      <c r="AH21" s="2" t="s">
        <v>598</v>
      </c>
      <c r="AI21" s="2" t="s">
        <v>598</v>
      </c>
      <c r="AM21" s="20">
        <f t="shared" si="0"/>
        <v>0.67300000000000004</v>
      </c>
      <c r="AN21" s="20">
        <f t="shared" si="1"/>
        <v>0</v>
      </c>
      <c r="AO21" s="92">
        <f t="shared" si="2"/>
        <v>0</v>
      </c>
    </row>
    <row r="22" spans="1:41" ht="15" customHeight="1" x14ac:dyDescent="0.25">
      <c r="A22" s="2" t="s">
        <v>33</v>
      </c>
      <c r="B22" s="2" t="s">
        <v>41</v>
      </c>
      <c r="C22" s="2">
        <v>2014</v>
      </c>
      <c r="D22" s="2">
        <v>6.3079999999999998</v>
      </c>
      <c r="E22" s="2">
        <v>6.9219999999999997</v>
      </c>
      <c r="F22" s="2" t="s">
        <v>598</v>
      </c>
      <c r="G22" s="2">
        <v>0.14000000000000001</v>
      </c>
      <c r="H22" s="2" t="s">
        <v>598</v>
      </c>
      <c r="I22" s="2" t="s">
        <v>598</v>
      </c>
      <c r="J22" s="2" t="s">
        <v>598</v>
      </c>
      <c r="K22" s="2" t="s">
        <v>598</v>
      </c>
      <c r="L22" s="2" t="s">
        <v>599</v>
      </c>
      <c r="M22" s="2" t="s">
        <v>598</v>
      </c>
      <c r="N22" s="2" t="s">
        <v>598</v>
      </c>
      <c r="O22" s="2" t="s">
        <v>598</v>
      </c>
      <c r="P22" s="2" t="s">
        <v>598</v>
      </c>
      <c r="Q22" s="2" t="s">
        <v>598</v>
      </c>
      <c r="R22" s="2" t="s">
        <v>598</v>
      </c>
      <c r="S22" s="2" t="s">
        <v>598</v>
      </c>
      <c r="T22" s="2">
        <v>6.782</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H22" s="2" t="s">
        <v>598</v>
      </c>
      <c r="AI22" s="2" t="s">
        <v>598</v>
      </c>
      <c r="AM22" s="20">
        <f t="shared" si="0"/>
        <v>6.9219999999999997</v>
      </c>
      <c r="AN22" s="20">
        <f t="shared" si="1"/>
        <v>6.3079999999999998</v>
      </c>
      <c r="AO22" s="92">
        <f t="shared" si="2"/>
        <v>0.91129731291534244</v>
      </c>
    </row>
    <row r="23" spans="1:41" ht="15" customHeight="1" x14ac:dyDescent="0.25">
      <c r="A23" s="2" t="s">
        <v>33</v>
      </c>
      <c r="B23" s="2" t="s">
        <v>42</v>
      </c>
      <c r="C23" s="2">
        <v>2014</v>
      </c>
      <c r="D23" s="2">
        <v>2.4510000000000001</v>
      </c>
      <c r="E23" s="2">
        <v>2.5920000000000001</v>
      </c>
      <c r="F23" s="2" t="s">
        <v>598</v>
      </c>
      <c r="G23" s="2">
        <v>2.4E-2</v>
      </c>
      <c r="H23" s="2" t="s">
        <v>598</v>
      </c>
      <c r="I23" s="2" t="s">
        <v>598</v>
      </c>
      <c r="J23" s="2" t="s">
        <v>598</v>
      </c>
      <c r="K23" s="2" t="s">
        <v>598</v>
      </c>
      <c r="L23" s="2" t="s">
        <v>599</v>
      </c>
      <c r="M23" s="2" t="s">
        <v>598</v>
      </c>
      <c r="N23" s="2" t="s">
        <v>598</v>
      </c>
      <c r="O23" s="2" t="s">
        <v>598</v>
      </c>
      <c r="P23" s="2" t="s">
        <v>598</v>
      </c>
      <c r="Q23" s="2" t="s">
        <v>598</v>
      </c>
      <c r="R23" s="2" t="s">
        <v>598</v>
      </c>
      <c r="S23" s="2" t="s">
        <v>598</v>
      </c>
      <c r="T23" s="2">
        <v>2.5680000000000001</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H23" s="2" t="s">
        <v>598</v>
      </c>
      <c r="AI23" s="2" t="s">
        <v>598</v>
      </c>
      <c r="AM23" s="20">
        <f t="shared" si="0"/>
        <v>2.5920000000000001</v>
      </c>
      <c r="AN23" s="20">
        <f t="shared" si="1"/>
        <v>2.4510000000000001</v>
      </c>
      <c r="AO23" s="92">
        <f t="shared" si="2"/>
        <v>0.94560185185185186</v>
      </c>
    </row>
    <row r="24" spans="1:41" ht="15" customHeight="1" x14ac:dyDescent="0.25">
      <c r="A24" s="2" t="s">
        <v>33</v>
      </c>
      <c r="B24" s="2" t="s">
        <v>43</v>
      </c>
      <c r="C24" s="2">
        <v>2014</v>
      </c>
      <c r="D24" s="2">
        <v>3.2269999999999999</v>
      </c>
      <c r="E24" s="2">
        <v>3.6840000000000002</v>
      </c>
      <c r="F24" s="2" t="s">
        <v>598</v>
      </c>
      <c r="G24" s="2">
        <v>0.14000000000000001</v>
      </c>
      <c r="H24" s="2" t="s">
        <v>598</v>
      </c>
      <c r="I24" s="2" t="s">
        <v>598</v>
      </c>
      <c r="J24" s="2" t="s">
        <v>598</v>
      </c>
      <c r="K24" s="2" t="s">
        <v>598</v>
      </c>
      <c r="L24" s="2" t="s">
        <v>599</v>
      </c>
      <c r="M24" s="2" t="s">
        <v>598</v>
      </c>
      <c r="N24" s="2" t="s">
        <v>598</v>
      </c>
      <c r="O24" s="2" t="s">
        <v>598</v>
      </c>
      <c r="P24" s="2" t="s">
        <v>598</v>
      </c>
      <c r="Q24" s="2" t="s">
        <v>598</v>
      </c>
      <c r="R24" s="2" t="s">
        <v>598</v>
      </c>
      <c r="S24" s="2" t="s">
        <v>598</v>
      </c>
      <c r="T24" s="2">
        <v>3.544</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H24" s="2" t="s">
        <v>598</v>
      </c>
      <c r="AI24" s="2" t="s">
        <v>598</v>
      </c>
      <c r="AM24" s="20">
        <f t="shared" si="0"/>
        <v>3.6840000000000002</v>
      </c>
      <c r="AN24" s="20">
        <f t="shared" si="1"/>
        <v>3.2269999999999999</v>
      </c>
      <c r="AO24" s="92">
        <f t="shared" si="2"/>
        <v>0.87595005428881645</v>
      </c>
    </row>
    <row r="25" spans="1:41" ht="15" customHeight="1" x14ac:dyDescent="0.25">
      <c r="A25" s="2" t="s">
        <v>44</v>
      </c>
      <c r="B25" s="2" t="s">
        <v>45</v>
      </c>
      <c r="C25" s="2">
        <v>2014</v>
      </c>
      <c r="D25" s="2">
        <v>16.059999999999999</v>
      </c>
      <c r="E25" s="2">
        <v>18.670000000000002</v>
      </c>
      <c r="F25" s="2" t="s">
        <v>598</v>
      </c>
      <c r="G25" s="2">
        <v>0.24</v>
      </c>
      <c r="H25" s="2" t="s">
        <v>598</v>
      </c>
      <c r="I25" s="2" t="s">
        <v>598</v>
      </c>
      <c r="J25" s="2" t="s">
        <v>598</v>
      </c>
      <c r="K25" s="2" t="s">
        <v>598</v>
      </c>
      <c r="L25" s="2" t="s">
        <v>599</v>
      </c>
      <c r="M25" s="2" t="s">
        <v>598</v>
      </c>
      <c r="N25" s="2" t="s">
        <v>598</v>
      </c>
      <c r="O25" s="2">
        <v>10.99</v>
      </c>
      <c r="P25" s="2">
        <v>5.54</v>
      </c>
      <c r="Q25" s="2" t="s">
        <v>598</v>
      </c>
      <c r="R25" s="2" t="s">
        <v>598</v>
      </c>
      <c r="S25" s="2" t="s">
        <v>8</v>
      </c>
      <c r="T25" s="2" t="s">
        <v>598</v>
      </c>
      <c r="U25" s="2" t="s">
        <v>598</v>
      </c>
      <c r="V25" s="2" t="s">
        <v>598</v>
      </c>
      <c r="W25" s="2" t="s">
        <v>598</v>
      </c>
      <c r="X25" s="2" t="s">
        <v>598</v>
      </c>
      <c r="Y25" s="2" t="s">
        <v>598</v>
      </c>
      <c r="Z25" s="2" t="s">
        <v>598</v>
      </c>
      <c r="AA25" s="2" t="s">
        <v>598</v>
      </c>
      <c r="AB25" s="2" t="s">
        <v>598</v>
      </c>
      <c r="AC25" s="2" t="s">
        <v>598</v>
      </c>
      <c r="AD25" s="2">
        <v>1.9</v>
      </c>
      <c r="AE25" s="2" t="s">
        <v>598</v>
      </c>
      <c r="AF25" s="2" t="s">
        <v>598</v>
      </c>
      <c r="AG25" s="2" t="s">
        <v>598</v>
      </c>
      <c r="AH25" s="2" t="s">
        <v>598</v>
      </c>
      <c r="AI25" s="2" t="s">
        <v>598</v>
      </c>
      <c r="AM25" s="20">
        <f t="shared" si="0"/>
        <v>18.669999999999998</v>
      </c>
      <c r="AN25" s="20">
        <f t="shared" si="1"/>
        <v>16.059999999999999</v>
      </c>
      <c r="AO25" s="92">
        <f t="shared" si="2"/>
        <v>0.86020353508302094</v>
      </c>
    </row>
    <row r="26" spans="1:41" ht="15" customHeight="1" x14ac:dyDescent="0.25">
      <c r="A26" s="2" t="s">
        <v>44</v>
      </c>
      <c r="B26" s="2" t="s">
        <v>46</v>
      </c>
      <c r="C26" s="2">
        <v>2014</v>
      </c>
      <c r="D26" s="2">
        <v>23.11</v>
      </c>
      <c r="E26" s="2">
        <v>26.66</v>
      </c>
      <c r="F26" s="2" t="s">
        <v>598</v>
      </c>
      <c r="G26" s="2">
        <v>0.11</v>
      </c>
      <c r="H26" s="2">
        <v>0.45</v>
      </c>
      <c r="I26" s="2" t="s">
        <v>598</v>
      </c>
      <c r="J26" s="2" t="s">
        <v>598</v>
      </c>
      <c r="K26" s="2" t="s">
        <v>598</v>
      </c>
      <c r="L26" s="2" t="s">
        <v>599</v>
      </c>
      <c r="M26" s="2">
        <v>1.17</v>
      </c>
      <c r="N26" s="2">
        <v>1.24</v>
      </c>
      <c r="O26" s="2">
        <v>4.0599999999999996</v>
      </c>
      <c r="P26" s="2">
        <v>1.23</v>
      </c>
      <c r="Q26" s="2" t="s">
        <v>598</v>
      </c>
      <c r="R26" s="2" t="s">
        <v>598</v>
      </c>
      <c r="S26" s="2" t="s">
        <v>8</v>
      </c>
      <c r="T26" s="2" t="s">
        <v>598</v>
      </c>
      <c r="U26" s="2" t="s">
        <v>598</v>
      </c>
      <c r="V26" s="2" t="s">
        <v>598</v>
      </c>
      <c r="W26" s="2">
        <v>10.130000000000001</v>
      </c>
      <c r="X26" s="2" t="s">
        <v>598</v>
      </c>
      <c r="Y26" s="2" t="s">
        <v>598</v>
      </c>
      <c r="Z26" s="2" t="s">
        <v>598</v>
      </c>
      <c r="AA26" s="2" t="s">
        <v>598</v>
      </c>
      <c r="AB26" s="2">
        <v>7.9</v>
      </c>
      <c r="AC26" s="2" t="s">
        <v>598</v>
      </c>
      <c r="AD26" s="2">
        <v>0.37</v>
      </c>
      <c r="AE26" s="2" t="s">
        <v>598</v>
      </c>
      <c r="AF26" s="2" t="s">
        <v>598</v>
      </c>
      <c r="AG26" s="2" t="s">
        <v>598</v>
      </c>
      <c r="AH26" s="2" t="s">
        <v>598</v>
      </c>
      <c r="AI26" s="2" t="s">
        <v>598</v>
      </c>
      <c r="AM26" s="20">
        <f t="shared" si="0"/>
        <v>26.66</v>
      </c>
      <c r="AN26" s="20">
        <f t="shared" si="1"/>
        <v>23.11</v>
      </c>
      <c r="AO26" s="92">
        <f t="shared" si="2"/>
        <v>0.86684171042760683</v>
      </c>
    </row>
    <row r="27" spans="1:41" ht="15" customHeight="1" x14ac:dyDescent="0.25">
      <c r="A27" s="2" t="s">
        <v>44</v>
      </c>
      <c r="B27" s="2" t="s">
        <v>47</v>
      </c>
      <c r="C27" s="2">
        <v>2014</v>
      </c>
      <c r="D27" s="2">
        <v>18.59</v>
      </c>
      <c r="E27" s="2">
        <v>21.54</v>
      </c>
      <c r="F27" s="2" t="s">
        <v>598</v>
      </c>
      <c r="G27" s="2">
        <v>0.15</v>
      </c>
      <c r="H27" s="2" t="s">
        <v>598</v>
      </c>
      <c r="I27" s="2" t="s">
        <v>598</v>
      </c>
      <c r="J27" s="2" t="s">
        <v>598</v>
      </c>
      <c r="K27" s="2" t="s">
        <v>598</v>
      </c>
      <c r="L27" s="2" t="s">
        <v>599</v>
      </c>
      <c r="M27" s="2" t="s">
        <v>598</v>
      </c>
      <c r="N27" s="2">
        <v>7.26</v>
      </c>
      <c r="O27" s="2">
        <v>4.03</v>
      </c>
      <c r="P27" s="2">
        <v>7.26</v>
      </c>
      <c r="Q27" s="2" t="s">
        <v>598</v>
      </c>
      <c r="R27" s="2" t="s">
        <v>598</v>
      </c>
      <c r="S27" s="2" t="s">
        <v>8</v>
      </c>
      <c r="T27" s="2" t="s">
        <v>598</v>
      </c>
      <c r="U27" s="2" t="s">
        <v>598</v>
      </c>
      <c r="V27" s="2" t="s">
        <v>598</v>
      </c>
      <c r="W27" s="2" t="s">
        <v>598</v>
      </c>
      <c r="X27" s="2" t="s">
        <v>598</v>
      </c>
      <c r="Y27" s="2" t="s">
        <v>598</v>
      </c>
      <c r="Z27" s="2" t="s">
        <v>598</v>
      </c>
      <c r="AA27" s="2" t="s">
        <v>598</v>
      </c>
      <c r="AB27" s="2" t="s">
        <v>598</v>
      </c>
      <c r="AC27" s="2" t="s">
        <v>598</v>
      </c>
      <c r="AD27" s="2">
        <v>2.84</v>
      </c>
      <c r="AE27" s="2" t="s">
        <v>598</v>
      </c>
      <c r="AF27" s="2" t="s">
        <v>598</v>
      </c>
      <c r="AG27" s="2" t="s">
        <v>598</v>
      </c>
      <c r="AH27" s="2" t="s">
        <v>598</v>
      </c>
      <c r="AI27" s="2" t="s">
        <v>598</v>
      </c>
      <c r="AM27" s="20">
        <f t="shared" si="0"/>
        <v>21.540000000000003</v>
      </c>
      <c r="AN27" s="20">
        <f t="shared" si="1"/>
        <v>18.59</v>
      </c>
      <c r="AO27" s="92">
        <f t="shared" si="2"/>
        <v>0.86304549675023201</v>
      </c>
    </row>
    <row r="28" spans="1:41" ht="15" customHeight="1" x14ac:dyDescent="0.25">
      <c r="A28" s="2" t="s">
        <v>48</v>
      </c>
      <c r="B28" s="2" t="s">
        <v>49</v>
      </c>
      <c r="C28" s="2">
        <v>2014</v>
      </c>
      <c r="D28" s="2">
        <v>29</v>
      </c>
      <c r="E28" s="2">
        <v>32.049999999999997</v>
      </c>
      <c r="F28" s="2" t="s">
        <v>598</v>
      </c>
      <c r="G28" s="2">
        <v>0.05</v>
      </c>
      <c r="H28" s="2" t="s">
        <v>598</v>
      </c>
      <c r="I28" s="2" t="s">
        <v>598</v>
      </c>
      <c r="J28" s="2" t="s">
        <v>598</v>
      </c>
      <c r="K28" s="2" t="s">
        <v>598</v>
      </c>
      <c r="L28" s="2" t="s">
        <v>599</v>
      </c>
      <c r="M28" s="2" t="s">
        <v>598</v>
      </c>
      <c r="N28" s="2" t="s">
        <v>598</v>
      </c>
      <c r="O28" s="2">
        <v>28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v>4</v>
      </c>
      <c r="AE28" s="2" t="s">
        <v>598</v>
      </c>
      <c r="AF28" s="2" t="s">
        <v>598</v>
      </c>
      <c r="AG28" s="2" t="s">
        <v>598</v>
      </c>
      <c r="AH28" s="2" t="s">
        <v>598</v>
      </c>
      <c r="AI28" s="2" t="s">
        <v>598</v>
      </c>
      <c r="AM28" s="20">
        <f t="shared" si="0"/>
        <v>32.049999999999997</v>
      </c>
      <c r="AN28" s="20">
        <f t="shared" si="1"/>
        <v>29</v>
      </c>
      <c r="AO28" s="92">
        <f t="shared" si="2"/>
        <v>0.90483619344773802</v>
      </c>
    </row>
    <row r="29" spans="1:41" ht="15" customHeight="1" x14ac:dyDescent="0.25">
      <c r="A29" s="2" t="s">
        <v>48</v>
      </c>
      <c r="B29" s="2" t="s">
        <v>50</v>
      </c>
      <c r="C29" s="2">
        <v>2014</v>
      </c>
      <c r="D29" s="2">
        <v>2.7</v>
      </c>
      <c r="E29" s="2">
        <v>2.65</v>
      </c>
      <c r="F29" s="2" t="s">
        <v>598</v>
      </c>
      <c r="G29" s="2">
        <v>0.05</v>
      </c>
      <c r="H29" s="2" t="s">
        <v>598</v>
      </c>
      <c r="I29" s="2" t="s">
        <v>598</v>
      </c>
      <c r="J29" s="2" t="s">
        <v>598</v>
      </c>
      <c r="K29" s="2" t="s">
        <v>598</v>
      </c>
      <c r="L29" s="2" t="s">
        <v>599</v>
      </c>
      <c r="M29" s="2" t="s">
        <v>598</v>
      </c>
      <c r="N29" s="2" t="s">
        <v>598</v>
      </c>
      <c r="O29" s="2">
        <v>2.6</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H29" s="2" t="s">
        <v>598</v>
      </c>
      <c r="AI29" s="2" t="s">
        <v>598</v>
      </c>
      <c r="AM29" s="20">
        <f t="shared" si="0"/>
        <v>2.65</v>
      </c>
      <c r="AN29" s="20">
        <f t="shared" si="1"/>
        <v>2.7</v>
      </c>
      <c r="AO29" s="92">
        <f t="shared" si="2"/>
        <v>1.0188679245283019</v>
      </c>
    </row>
    <row r="30" spans="1:41" ht="15" customHeight="1" x14ac:dyDescent="0.25">
      <c r="A30" s="2" t="s">
        <v>51</v>
      </c>
      <c r="B30" s="2" t="s">
        <v>52</v>
      </c>
      <c r="C30" s="2">
        <v>2014</v>
      </c>
      <c r="D30" s="2">
        <v>56.59</v>
      </c>
      <c r="E30" s="2">
        <v>56.957000000000001</v>
      </c>
      <c r="F30" s="2" t="s">
        <v>598</v>
      </c>
      <c r="G30" s="2">
        <v>0.40899999999999997</v>
      </c>
      <c r="H30" s="2">
        <v>2.33</v>
      </c>
      <c r="I30" s="2" t="s">
        <v>598</v>
      </c>
      <c r="J30" s="2" t="s">
        <v>598</v>
      </c>
      <c r="K30" s="2" t="s">
        <v>598</v>
      </c>
      <c r="L30" s="2" t="s">
        <v>599</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v>40.447000000000003</v>
      </c>
      <c r="AC30" s="2">
        <v>2.714</v>
      </c>
      <c r="AD30" s="2">
        <v>7.0780000000000003</v>
      </c>
      <c r="AE30" s="2">
        <v>3.9790000000000001</v>
      </c>
      <c r="AF30" s="2" t="s">
        <v>600</v>
      </c>
      <c r="AG30" s="2">
        <v>1.7</v>
      </c>
      <c r="AH30" s="2" t="s">
        <v>598</v>
      </c>
      <c r="AI30" s="2" t="s">
        <v>598</v>
      </c>
      <c r="AM30" s="20">
        <f t="shared" si="0"/>
        <v>56.957000000000001</v>
      </c>
      <c r="AN30" s="20">
        <f t="shared" si="1"/>
        <v>56.59</v>
      </c>
      <c r="AO30" s="92">
        <f t="shared" si="2"/>
        <v>0.99355654265498539</v>
      </c>
    </row>
    <row r="31" spans="1:41" ht="15" customHeight="1" x14ac:dyDescent="0.25">
      <c r="A31" s="2" t="s">
        <v>51</v>
      </c>
      <c r="B31" s="2" t="s">
        <v>53</v>
      </c>
      <c r="C31" s="2">
        <v>2014</v>
      </c>
      <c r="D31" s="2">
        <v>2.2160000000000002</v>
      </c>
      <c r="E31" s="2">
        <v>2.4609999999999999</v>
      </c>
      <c r="F31" s="2" t="s">
        <v>598</v>
      </c>
      <c r="G31" s="2">
        <v>4.0000000000000001E-3</v>
      </c>
      <c r="H31" s="2" t="s">
        <v>598</v>
      </c>
      <c r="I31" s="2" t="s">
        <v>598</v>
      </c>
      <c r="J31" s="2" t="s">
        <v>598</v>
      </c>
      <c r="K31" s="2" t="s">
        <v>598</v>
      </c>
      <c r="L31" s="2" t="s">
        <v>599</v>
      </c>
      <c r="M31" s="2" t="s">
        <v>598</v>
      </c>
      <c r="N31" s="2" t="s">
        <v>598</v>
      </c>
      <c r="O31" s="2" t="s">
        <v>598</v>
      </c>
      <c r="P31" s="2" t="s">
        <v>598</v>
      </c>
      <c r="Q31" s="2" t="s">
        <v>598</v>
      </c>
      <c r="R31" s="2" t="s">
        <v>598</v>
      </c>
      <c r="S31" s="2" t="s">
        <v>598</v>
      </c>
      <c r="T31" s="2">
        <v>2.4569999999999999</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H31" s="2" t="s">
        <v>598</v>
      </c>
      <c r="AI31" s="2" t="s">
        <v>598</v>
      </c>
      <c r="AM31" s="20">
        <f t="shared" si="0"/>
        <v>2.4609999999999999</v>
      </c>
      <c r="AN31" s="20">
        <f t="shared" si="1"/>
        <v>2.2160000000000002</v>
      </c>
      <c r="AO31" s="92">
        <f t="shared" si="2"/>
        <v>0.90044697277529473</v>
      </c>
    </row>
    <row r="32" spans="1:41" ht="15" customHeight="1" x14ac:dyDescent="0.25">
      <c r="A32" s="2" t="s">
        <v>51</v>
      </c>
      <c r="B32" s="2" t="s">
        <v>54</v>
      </c>
      <c r="C32" s="2">
        <v>2014</v>
      </c>
      <c r="D32" s="2">
        <v>3.1629999999999998</v>
      </c>
      <c r="E32" s="2">
        <v>3.468</v>
      </c>
      <c r="F32" s="2" t="s">
        <v>598</v>
      </c>
      <c r="G32" s="2">
        <v>1.0999999999999999E-2</v>
      </c>
      <c r="H32" s="2" t="s">
        <v>598</v>
      </c>
      <c r="I32" s="2" t="s">
        <v>598</v>
      </c>
      <c r="J32" s="2" t="s">
        <v>598</v>
      </c>
      <c r="K32" s="2" t="s">
        <v>598</v>
      </c>
      <c r="L32" s="2" t="s">
        <v>599</v>
      </c>
      <c r="M32" s="2" t="s">
        <v>598</v>
      </c>
      <c r="N32" s="2" t="s">
        <v>598</v>
      </c>
      <c r="O32" s="2" t="s">
        <v>598</v>
      </c>
      <c r="P32" s="2" t="s">
        <v>598</v>
      </c>
      <c r="Q32" s="2" t="s">
        <v>598</v>
      </c>
      <c r="R32" s="2" t="s">
        <v>598</v>
      </c>
      <c r="S32" s="2" t="s">
        <v>598</v>
      </c>
      <c r="T32" s="2">
        <v>3.0419999999999998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H32" s="2">
        <v>0.41499999999999998</v>
      </c>
      <c r="AI32" s="2">
        <v>0.42699999999999999</v>
      </c>
      <c r="AM32" s="20">
        <f t="shared" si="0"/>
        <v>3.48</v>
      </c>
      <c r="AN32" s="20">
        <f t="shared" si="1"/>
        <v>3.1629999999999998</v>
      </c>
      <c r="AO32" s="92">
        <f t="shared" si="2"/>
        <v>0.90890804597701147</v>
      </c>
    </row>
    <row r="33" spans="1:41" ht="15" customHeight="1" x14ac:dyDescent="0.25">
      <c r="A33" s="2" t="s">
        <v>55</v>
      </c>
      <c r="B33" s="2" t="s">
        <v>56</v>
      </c>
      <c r="C33" s="2">
        <v>2014</v>
      </c>
      <c r="D33" s="2">
        <v>70.180000000000007</v>
      </c>
      <c r="E33" s="2">
        <v>60.637</v>
      </c>
      <c r="F33" s="2" t="s">
        <v>598</v>
      </c>
      <c r="G33" s="2">
        <v>0.33</v>
      </c>
      <c r="H33" s="2">
        <v>3.55</v>
      </c>
      <c r="I33" s="2" t="s">
        <v>598</v>
      </c>
      <c r="J33" s="2" t="s">
        <v>598</v>
      </c>
      <c r="K33" s="2">
        <v>0.35</v>
      </c>
      <c r="L33" s="2" t="s">
        <v>601</v>
      </c>
      <c r="M33" s="2" t="s">
        <v>598</v>
      </c>
      <c r="N33" s="2" t="s">
        <v>598</v>
      </c>
      <c r="O33" s="2" t="s">
        <v>598</v>
      </c>
      <c r="P33" s="2" t="s">
        <v>598</v>
      </c>
      <c r="Q33" s="2" t="s">
        <v>598</v>
      </c>
      <c r="R33" s="2" t="s">
        <v>598</v>
      </c>
      <c r="S33" s="2" t="s">
        <v>598</v>
      </c>
      <c r="T33" s="2">
        <v>13.853</v>
      </c>
      <c r="U33" s="2" t="s">
        <v>598</v>
      </c>
      <c r="V33" s="2" t="s">
        <v>598</v>
      </c>
      <c r="W33" s="2" t="s">
        <v>598</v>
      </c>
      <c r="X33" s="2" t="s">
        <v>598</v>
      </c>
      <c r="Y33" s="2">
        <v>17.510000000000002</v>
      </c>
      <c r="Z33" s="2" t="s">
        <v>598</v>
      </c>
      <c r="AA33" s="2" t="s">
        <v>598</v>
      </c>
      <c r="AB33" s="2" t="s">
        <v>598</v>
      </c>
      <c r="AC33" s="2" t="s">
        <v>598</v>
      </c>
      <c r="AD33" s="2" t="s">
        <v>598</v>
      </c>
      <c r="AE33" s="2">
        <v>25.04</v>
      </c>
      <c r="AF33" s="2" t="s">
        <v>600</v>
      </c>
      <c r="AG33" s="2">
        <v>8.42</v>
      </c>
      <c r="AH33" s="2">
        <v>4.0000000000000001E-3</v>
      </c>
      <c r="AI33" s="2">
        <v>4.1000000000000003E-3</v>
      </c>
      <c r="AM33" s="20">
        <f t="shared" si="0"/>
        <v>60.637100000000004</v>
      </c>
      <c r="AN33" s="20">
        <f t="shared" si="1"/>
        <v>70.180000000000007</v>
      </c>
      <c r="AO33" s="92">
        <f t="shared" si="2"/>
        <v>1.1573772492418009</v>
      </c>
    </row>
    <row r="34" spans="1:41" ht="15" customHeight="1" x14ac:dyDescent="0.25">
      <c r="A34" s="2" t="s">
        <v>55</v>
      </c>
      <c r="B34" s="2" t="s">
        <v>57</v>
      </c>
      <c r="C34" s="2">
        <v>2014</v>
      </c>
      <c r="D34" s="2">
        <v>20.3</v>
      </c>
      <c r="E34" s="2">
        <v>23.93</v>
      </c>
      <c r="F34" s="2" t="s">
        <v>598</v>
      </c>
      <c r="G34" s="2">
        <v>5.78</v>
      </c>
      <c r="H34" s="2" t="s">
        <v>598</v>
      </c>
      <c r="I34" s="2" t="s">
        <v>598</v>
      </c>
      <c r="J34" s="2" t="s">
        <v>598</v>
      </c>
      <c r="K34" s="2" t="s">
        <v>598</v>
      </c>
      <c r="L34" s="2" t="s">
        <v>599</v>
      </c>
      <c r="M34" s="2" t="s">
        <v>598</v>
      </c>
      <c r="N34" s="2" t="s">
        <v>598</v>
      </c>
      <c r="O34" s="2" t="s">
        <v>598</v>
      </c>
      <c r="P34" s="2" t="s">
        <v>598</v>
      </c>
      <c r="Q34" s="2" t="s">
        <v>598</v>
      </c>
      <c r="R34" s="2" t="s">
        <v>598</v>
      </c>
      <c r="S34" s="2" t="s">
        <v>598</v>
      </c>
      <c r="T34" s="2">
        <v>5.75</v>
      </c>
      <c r="U34" s="2">
        <v>12.4</v>
      </c>
      <c r="V34" s="2" t="s">
        <v>598</v>
      </c>
      <c r="W34" s="2" t="s">
        <v>598</v>
      </c>
      <c r="X34" s="2" t="s">
        <v>598</v>
      </c>
      <c r="Y34" s="2" t="s">
        <v>598</v>
      </c>
      <c r="Z34" s="2" t="s">
        <v>598</v>
      </c>
      <c r="AA34" s="2" t="s">
        <v>598</v>
      </c>
      <c r="AB34" s="2" t="s">
        <v>598</v>
      </c>
      <c r="AC34" s="2" t="s">
        <v>598</v>
      </c>
      <c r="AD34" s="2" t="s">
        <v>598</v>
      </c>
      <c r="AE34" s="2" t="s">
        <v>598</v>
      </c>
      <c r="AF34" s="2" t="s">
        <v>598</v>
      </c>
      <c r="AG34" s="2" t="s">
        <v>598</v>
      </c>
      <c r="AH34" s="2" t="s">
        <v>598</v>
      </c>
      <c r="AI34" s="2" t="s">
        <v>598</v>
      </c>
      <c r="AM34" s="20">
        <f t="shared" si="0"/>
        <v>23.93</v>
      </c>
      <c r="AN34" s="20">
        <f t="shared" si="1"/>
        <v>20.3</v>
      </c>
      <c r="AO34" s="92">
        <f t="shared" si="2"/>
        <v>0.84830756372753868</v>
      </c>
    </row>
    <row r="35" spans="1:41" ht="15" customHeight="1" x14ac:dyDescent="0.25">
      <c r="A35" s="2" t="s">
        <v>58</v>
      </c>
      <c r="B35" s="2" t="s">
        <v>59</v>
      </c>
      <c r="C35" s="2">
        <v>2014</v>
      </c>
      <c r="D35" s="2">
        <v>0.7</v>
      </c>
      <c r="E35" s="2">
        <v>0.7</v>
      </c>
      <c r="F35" s="2" t="s">
        <v>598</v>
      </c>
      <c r="G35" s="2" t="s">
        <v>598</v>
      </c>
      <c r="H35" s="2" t="s">
        <v>598</v>
      </c>
      <c r="I35" s="2" t="s">
        <v>598</v>
      </c>
      <c r="J35" s="2" t="s">
        <v>598</v>
      </c>
      <c r="K35" s="2" t="s">
        <v>598</v>
      </c>
      <c r="L35" s="2" t="s">
        <v>599</v>
      </c>
      <c r="M35" s="2" t="s">
        <v>598</v>
      </c>
      <c r="N35" s="2" t="s">
        <v>598</v>
      </c>
      <c r="O35" s="2" t="s">
        <v>598</v>
      </c>
      <c r="P35" s="2" t="s">
        <v>598</v>
      </c>
      <c r="Q35" s="2" t="s">
        <v>598</v>
      </c>
      <c r="R35" s="2" t="s">
        <v>598</v>
      </c>
      <c r="S35" s="2" t="s">
        <v>598</v>
      </c>
      <c r="T35" s="2" t="s">
        <v>598</v>
      </c>
      <c r="U35" s="2" t="s">
        <v>598</v>
      </c>
      <c r="V35" s="2" t="s">
        <v>598</v>
      </c>
      <c r="W35" s="2" t="s">
        <v>598</v>
      </c>
      <c r="X35" s="2" t="s">
        <v>598</v>
      </c>
      <c r="Y35" s="2">
        <v>0.7</v>
      </c>
      <c r="Z35" s="2" t="s">
        <v>598</v>
      </c>
      <c r="AA35" s="2" t="s">
        <v>598</v>
      </c>
      <c r="AB35" s="2" t="s">
        <v>598</v>
      </c>
      <c r="AC35" s="2" t="s">
        <v>598</v>
      </c>
      <c r="AD35" s="2" t="s">
        <v>598</v>
      </c>
      <c r="AE35" s="2" t="s">
        <v>598</v>
      </c>
      <c r="AF35" s="2" t="s">
        <v>598</v>
      </c>
      <c r="AG35" s="2" t="s">
        <v>598</v>
      </c>
      <c r="AH35" s="2" t="s">
        <v>598</v>
      </c>
      <c r="AI35" s="2" t="s">
        <v>598</v>
      </c>
      <c r="AM35" s="20">
        <f t="shared" si="0"/>
        <v>0.7</v>
      </c>
      <c r="AN35" s="20">
        <f t="shared" si="1"/>
        <v>0.7</v>
      </c>
      <c r="AO35" s="92">
        <f t="shared" si="2"/>
        <v>1</v>
      </c>
    </row>
    <row r="36" spans="1:41"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H36" s="2" t="s">
        <v>599</v>
      </c>
      <c r="AI36" s="2" t="s">
        <v>599</v>
      </c>
      <c r="AM36" s="20">
        <f t="shared" si="0"/>
        <v>0</v>
      </c>
      <c r="AN36" s="20">
        <f t="shared" si="1"/>
        <v>0</v>
      </c>
      <c r="AO36" s="92" t="str">
        <f t="shared" si="2"/>
        <v/>
      </c>
    </row>
    <row r="37" spans="1:41"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H37" s="2" t="s">
        <v>599</v>
      </c>
      <c r="AI37" s="2" t="s">
        <v>599</v>
      </c>
      <c r="AM37" s="20">
        <f t="shared" si="0"/>
        <v>0</v>
      </c>
      <c r="AN37" s="20">
        <f t="shared" si="1"/>
        <v>0</v>
      </c>
      <c r="AO37" s="92" t="str">
        <f t="shared" si="2"/>
        <v/>
      </c>
    </row>
    <row r="38" spans="1:41" ht="15" customHeight="1" x14ac:dyDescent="0.25">
      <c r="A38" s="2" t="s">
        <v>63</v>
      </c>
      <c r="B38" s="2" t="s">
        <v>64</v>
      </c>
      <c r="C38" s="2">
        <v>2014</v>
      </c>
      <c r="D38" s="2" t="s">
        <v>598</v>
      </c>
      <c r="E38" s="2" t="s">
        <v>598</v>
      </c>
      <c r="F38" s="2" t="s">
        <v>598</v>
      </c>
      <c r="G38" s="2" t="s">
        <v>598</v>
      </c>
      <c r="H38" s="2" t="s">
        <v>598</v>
      </c>
      <c r="I38" s="2" t="s">
        <v>598</v>
      </c>
      <c r="J38" s="2" t="s">
        <v>598</v>
      </c>
      <c r="K38" s="2" t="s">
        <v>598</v>
      </c>
      <c r="L38" s="2" t="s">
        <v>599</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H38" s="2" t="s">
        <v>598</v>
      </c>
      <c r="AI38" s="2" t="s">
        <v>598</v>
      </c>
      <c r="AM38" s="20">
        <f t="shared" si="0"/>
        <v>0</v>
      </c>
      <c r="AN38" s="20">
        <f t="shared" si="1"/>
        <v>0</v>
      </c>
      <c r="AO38" s="92" t="str">
        <f t="shared" si="2"/>
        <v/>
      </c>
    </row>
    <row r="39" spans="1:41" ht="15" customHeight="1" x14ac:dyDescent="0.25">
      <c r="A39" s="2" t="s">
        <v>65</v>
      </c>
      <c r="B39" s="2" t="s">
        <v>66</v>
      </c>
      <c r="C39" s="2">
        <v>2014</v>
      </c>
      <c r="D39" s="2">
        <v>5.6829999999999998</v>
      </c>
      <c r="E39" s="2">
        <v>6.6550000000000002</v>
      </c>
      <c r="F39" s="2" t="s">
        <v>598</v>
      </c>
      <c r="G39" s="2">
        <v>1.7999999999999999E-2</v>
      </c>
      <c r="H39" s="2" t="s">
        <v>598</v>
      </c>
      <c r="I39" s="2" t="s">
        <v>598</v>
      </c>
      <c r="J39" s="2" t="s">
        <v>598</v>
      </c>
      <c r="K39" s="2" t="s">
        <v>598</v>
      </c>
      <c r="L39" s="2" t="s">
        <v>599</v>
      </c>
      <c r="M39" s="2" t="s">
        <v>598</v>
      </c>
      <c r="N39" s="2" t="s">
        <v>598</v>
      </c>
      <c r="O39" s="2">
        <v>5.7510000000000003</v>
      </c>
      <c r="P39" s="2" t="s">
        <v>598</v>
      </c>
      <c r="Q39" s="2" t="s">
        <v>598</v>
      </c>
      <c r="R39" s="2" t="s">
        <v>598</v>
      </c>
      <c r="S39" s="2" t="s">
        <v>8</v>
      </c>
      <c r="T39" s="2" t="s">
        <v>598</v>
      </c>
      <c r="U39" s="2" t="s">
        <v>598</v>
      </c>
      <c r="V39" s="2" t="s">
        <v>598</v>
      </c>
      <c r="W39" s="2" t="s">
        <v>598</v>
      </c>
      <c r="X39" s="2" t="s">
        <v>598</v>
      </c>
      <c r="Y39" s="2">
        <v>0.88600000000000001</v>
      </c>
      <c r="Z39" s="2" t="s">
        <v>598</v>
      </c>
      <c r="AA39" s="2" t="s">
        <v>598</v>
      </c>
      <c r="AB39" s="2" t="s">
        <v>598</v>
      </c>
      <c r="AC39" s="2" t="s">
        <v>598</v>
      </c>
      <c r="AD39" s="2" t="s">
        <v>598</v>
      </c>
      <c r="AE39" s="2" t="s">
        <v>598</v>
      </c>
      <c r="AF39" s="2" t="s">
        <v>598</v>
      </c>
      <c r="AG39" s="2" t="s">
        <v>598</v>
      </c>
      <c r="AH39" s="2" t="s">
        <v>598</v>
      </c>
      <c r="AI39" s="2" t="s">
        <v>598</v>
      </c>
      <c r="AM39" s="20">
        <f t="shared" si="0"/>
        <v>6.6550000000000002</v>
      </c>
      <c r="AN39" s="20">
        <f t="shared" si="1"/>
        <v>5.6829999999999998</v>
      </c>
      <c r="AO39" s="92">
        <f t="shared" si="2"/>
        <v>0.85394440270473326</v>
      </c>
    </row>
    <row r="40" spans="1:41" ht="15" customHeight="1" x14ac:dyDescent="0.25">
      <c r="A40" s="2" t="s">
        <v>65</v>
      </c>
      <c r="B40" s="2" t="s">
        <v>67</v>
      </c>
      <c r="C40" s="2">
        <v>2014</v>
      </c>
      <c r="D40" s="2">
        <v>18.265999999999998</v>
      </c>
      <c r="E40" s="2">
        <v>21.933</v>
      </c>
      <c r="F40" s="2" t="s">
        <v>598</v>
      </c>
      <c r="G40" s="2">
        <v>0.106</v>
      </c>
      <c r="H40" s="2" t="s">
        <v>598</v>
      </c>
      <c r="I40" s="2" t="s">
        <v>598</v>
      </c>
      <c r="J40" s="2" t="s">
        <v>598</v>
      </c>
      <c r="K40" s="2">
        <v>0.214</v>
      </c>
      <c r="L40" s="2" t="s">
        <v>602</v>
      </c>
      <c r="M40" s="2">
        <v>0</v>
      </c>
      <c r="N40" s="2">
        <v>0</v>
      </c>
      <c r="O40" s="2">
        <v>0</v>
      </c>
      <c r="P40" s="2">
        <v>0</v>
      </c>
      <c r="Q40" s="2" t="s">
        <v>598</v>
      </c>
      <c r="R40" s="2">
        <v>1.7070000000000001</v>
      </c>
      <c r="S40" s="2" t="s">
        <v>8</v>
      </c>
      <c r="T40" s="2" t="s">
        <v>598</v>
      </c>
      <c r="U40" s="2" t="s">
        <v>598</v>
      </c>
      <c r="V40" s="2" t="s">
        <v>598</v>
      </c>
      <c r="W40" s="2" t="s">
        <v>598</v>
      </c>
      <c r="X40" s="2" t="s">
        <v>598</v>
      </c>
      <c r="Y40" s="2">
        <v>19.905999999999999</v>
      </c>
      <c r="Z40" s="2" t="s">
        <v>598</v>
      </c>
      <c r="AA40" s="2" t="s">
        <v>598</v>
      </c>
      <c r="AB40" s="2" t="s">
        <v>598</v>
      </c>
      <c r="AC40" s="2" t="s">
        <v>598</v>
      </c>
      <c r="AD40" s="2" t="s">
        <v>598</v>
      </c>
      <c r="AE40" s="2" t="s">
        <v>598</v>
      </c>
      <c r="AF40" s="2" t="s">
        <v>598</v>
      </c>
      <c r="AG40" s="2" t="s">
        <v>598</v>
      </c>
      <c r="AH40" s="2" t="s">
        <v>598</v>
      </c>
      <c r="AI40" s="2" t="s">
        <v>598</v>
      </c>
      <c r="AM40" s="20">
        <f t="shared" si="0"/>
        <v>21.933</v>
      </c>
      <c r="AN40" s="20">
        <f t="shared" si="1"/>
        <v>18.265999999999998</v>
      </c>
      <c r="AO40" s="92">
        <f t="shared" si="2"/>
        <v>0.83280900925545975</v>
      </c>
    </row>
    <row r="41" spans="1:41" ht="15" customHeight="1" x14ac:dyDescent="0.25">
      <c r="A41" s="2" t="s">
        <v>68</v>
      </c>
      <c r="B41" s="2" t="s">
        <v>69</v>
      </c>
      <c r="C41" s="2">
        <v>2014</v>
      </c>
      <c r="D41" s="2">
        <v>9.3610000000000007</v>
      </c>
      <c r="E41" s="2">
        <v>9.8030000000000008</v>
      </c>
      <c r="F41" s="2" t="s">
        <v>598</v>
      </c>
      <c r="G41" s="2">
        <v>0.19700000000000001</v>
      </c>
      <c r="H41" s="2" t="s">
        <v>598</v>
      </c>
      <c r="I41" s="2" t="s">
        <v>598</v>
      </c>
      <c r="J41" s="2" t="s">
        <v>598</v>
      </c>
      <c r="K41" s="2" t="s">
        <v>598</v>
      </c>
      <c r="L41" s="2" t="s">
        <v>599</v>
      </c>
      <c r="M41" s="2">
        <v>1.1060000000000001</v>
      </c>
      <c r="N41" s="2">
        <v>0</v>
      </c>
      <c r="O41" s="2">
        <v>0</v>
      </c>
      <c r="P41" s="2" t="s">
        <v>598</v>
      </c>
      <c r="Q41" s="2" t="s">
        <v>598</v>
      </c>
      <c r="R41" s="2" t="s">
        <v>598</v>
      </c>
      <c r="S41" s="2" t="s">
        <v>8</v>
      </c>
      <c r="T41" s="2">
        <v>8.5</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H41" s="2" t="s">
        <v>598</v>
      </c>
      <c r="AI41" s="2" t="s">
        <v>598</v>
      </c>
      <c r="AM41" s="20">
        <f t="shared" si="0"/>
        <v>9.8030000000000008</v>
      </c>
      <c r="AN41" s="20">
        <f t="shared" si="1"/>
        <v>9.3610000000000007</v>
      </c>
      <c r="AO41" s="92">
        <f t="shared" si="2"/>
        <v>0.95491176170560033</v>
      </c>
    </row>
    <row r="42" spans="1:41" ht="15" customHeight="1" x14ac:dyDescent="0.25">
      <c r="A42" s="2" t="s">
        <v>68</v>
      </c>
      <c r="B42" s="2" t="s">
        <v>70</v>
      </c>
      <c r="C42" s="2">
        <v>2014</v>
      </c>
      <c r="D42" s="2">
        <v>36.378999999999998</v>
      </c>
      <c r="E42" s="2">
        <v>43.798000000000002</v>
      </c>
      <c r="F42" s="2" t="s">
        <v>598</v>
      </c>
      <c r="G42" s="2">
        <v>9.0999999999999998E-2</v>
      </c>
      <c r="H42" s="2" t="s">
        <v>598</v>
      </c>
      <c r="I42" s="2" t="s">
        <v>598</v>
      </c>
      <c r="J42" s="2" t="s">
        <v>598</v>
      </c>
      <c r="K42" s="2" t="s">
        <v>598</v>
      </c>
      <c r="L42" s="2" t="s">
        <v>599</v>
      </c>
      <c r="M42" s="2">
        <v>29.853000000000002</v>
      </c>
      <c r="N42" s="2">
        <v>4.2240000000000002</v>
      </c>
      <c r="O42" s="2">
        <v>4.492</v>
      </c>
      <c r="P42" s="2" t="s">
        <v>598</v>
      </c>
      <c r="Q42" s="2" t="s">
        <v>598</v>
      </c>
      <c r="R42" s="2" t="s">
        <v>598</v>
      </c>
      <c r="S42" s="2" t="s">
        <v>8</v>
      </c>
      <c r="T42" s="2" t="s">
        <v>598</v>
      </c>
      <c r="U42" s="2" t="s">
        <v>598</v>
      </c>
      <c r="V42" s="2" t="s">
        <v>598</v>
      </c>
      <c r="W42" s="2" t="s">
        <v>598</v>
      </c>
      <c r="X42" s="2" t="s">
        <v>598</v>
      </c>
      <c r="Y42" s="2" t="s">
        <v>598</v>
      </c>
      <c r="Z42" s="2" t="s">
        <v>598</v>
      </c>
      <c r="AA42" s="2" t="s">
        <v>598</v>
      </c>
      <c r="AB42" s="2" t="s">
        <v>598</v>
      </c>
      <c r="AC42" s="2" t="s">
        <v>598</v>
      </c>
      <c r="AD42" s="2">
        <v>5.1379999999999999</v>
      </c>
      <c r="AE42" s="2" t="s">
        <v>598</v>
      </c>
      <c r="AF42" s="2" t="s">
        <v>598</v>
      </c>
      <c r="AG42" s="2" t="s">
        <v>598</v>
      </c>
      <c r="AH42" s="2">
        <v>0</v>
      </c>
      <c r="AI42" s="2">
        <v>0</v>
      </c>
      <c r="AM42" s="20">
        <f t="shared" si="0"/>
        <v>43.798000000000002</v>
      </c>
      <c r="AN42" s="20">
        <f t="shared" si="1"/>
        <v>36.378999999999998</v>
      </c>
      <c r="AO42" s="92">
        <f t="shared" si="2"/>
        <v>0.83060870359377137</v>
      </c>
    </row>
    <row r="43" spans="1:41" ht="15" customHeight="1" x14ac:dyDescent="0.25">
      <c r="A43" s="2" t="s">
        <v>71</v>
      </c>
      <c r="B43" s="2" t="s">
        <v>72</v>
      </c>
      <c r="C43" s="2">
        <v>2014</v>
      </c>
      <c r="D43" s="2">
        <v>35.28</v>
      </c>
      <c r="E43" s="2">
        <v>39.448999999999998</v>
      </c>
      <c r="F43" s="2" t="s">
        <v>598</v>
      </c>
      <c r="G43" s="2">
        <v>0.42799999999999999</v>
      </c>
      <c r="H43" s="2" t="s">
        <v>598</v>
      </c>
      <c r="I43" s="2" t="s">
        <v>598</v>
      </c>
      <c r="J43" s="2" t="s">
        <v>598</v>
      </c>
      <c r="K43" s="2" t="s">
        <v>598</v>
      </c>
      <c r="L43" s="2" t="s">
        <v>599</v>
      </c>
      <c r="M43" s="2" t="s">
        <v>598</v>
      </c>
      <c r="N43" s="2" t="s">
        <v>598</v>
      </c>
      <c r="O43" s="2" t="s">
        <v>598</v>
      </c>
      <c r="P43" s="2" t="s">
        <v>598</v>
      </c>
      <c r="Q43" s="2" t="s">
        <v>598</v>
      </c>
      <c r="R43" s="2" t="s">
        <v>598</v>
      </c>
      <c r="S43" s="2" t="s">
        <v>598</v>
      </c>
      <c r="T43" s="2">
        <v>5.5220000000000002</v>
      </c>
      <c r="U43" s="2">
        <v>33.499000000000002</v>
      </c>
      <c r="V43" s="2" t="s">
        <v>598</v>
      </c>
      <c r="W43" s="2" t="s">
        <v>598</v>
      </c>
      <c r="X43" s="2" t="s">
        <v>598</v>
      </c>
      <c r="Y43" s="2" t="s">
        <v>598</v>
      </c>
      <c r="Z43" s="2" t="s">
        <v>598</v>
      </c>
      <c r="AA43" s="2" t="s">
        <v>598</v>
      </c>
      <c r="AB43" s="2" t="s">
        <v>598</v>
      </c>
      <c r="AC43" s="2" t="s">
        <v>598</v>
      </c>
      <c r="AD43" s="2" t="s">
        <v>598</v>
      </c>
      <c r="AE43" s="2" t="s">
        <v>598</v>
      </c>
      <c r="AF43" s="2" t="s">
        <v>603</v>
      </c>
      <c r="AG43" s="2" t="s">
        <v>598</v>
      </c>
      <c r="AH43" s="2" t="s">
        <v>598</v>
      </c>
      <c r="AI43" s="2" t="s">
        <v>598</v>
      </c>
      <c r="AM43" s="20">
        <f t="shared" si="0"/>
        <v>39.449000000000005</v>
      </c>
      <c r="AN43" s="20">
        <f t="shared" si="1"/>
        <v>35.28</v>
      </c>
      <c r="AO43" s="92">
        <f t="shared" si="2"/>
        <v>0.89431924763618842</v>
      </c>
    </row>
    <row r="44" spans="1:41" ht="15" customHeight="1" x14ac:dyDescent="0.25">
      <c r="A44" s="2" t="s">
        <v>71</v>
      </c>
      <c r="B44" s="2" t="s">
        <v>73</v>
      </c>
      <c r="C44" s="2">
        <v>2014</v>
      </c>
      <c r="D44" s="2">
        <v>2.6629999999999998</v>
      </c>
      <c r="E44" s="2">
        <v>3.1955</v>
      </c>
      <c r="F44" s="2" t="s">
        <v>598</v>
      </c>
      <c r="G44" s="2">
        <v>0.17050000000000001</v>
      </c>
      <c r="H44" s="2" t="s">
        <v>598</v>
      </c>
      <c r="I44" s="2" t="s">
        <v>598</v>
      </c>
      <c r="J44" s="2" t="s">
        <v>598</v>
      </c>
      <c r="K44" s="2" t="s">
        <v>598</v>
      </c>
      <c r="L44" s="2" t="s">
        <v>599</v>
      </c>
      <c r="M44" s="2" t="s">
        <v>598</v>
      </c>
      <c r="N44" s="2" t="s">
        <v>598</v>
      </c>
      <c r="O44" s="2" t="s">
        <v>598</v>
      </c>
      <c r="P44" s="2" t="s">
        <v>598</v>
      </c>
      <c r="Q44" s="2" t="s">
        <v>598</v>
      </c>
      <c r="R44" s="2" t="s">
        <v>598</v>
      </c>
      <c r="S44" s="2" t="s">
        <v>598</v>
      </c>
      <c r="T44" s="2">
        <v>3.0249999999999999</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H44" s="2" t="s">
        <v>598</v>
      </c>
      <c r="AI44" s="2" t="s">
        <v>598</v>
      </c>
      <c r="AM44" s="20">
        <f t="shared" si="0"/>
        <v>3.1955</v>
      </c>
      <c r="AN44" s="20">
        <f t="shared" si="1"/>
        <v>2.6629999999999998</v>
      </c>
      <c r="AO44" s="92">
        <f t="shared" si="2"/>
        <v>0.83335941167266459</v>
      </c>
    </row>
    <row r="45" spans="1:41" ht="15" customHeight="1" x14ac:dyDescent="0.25">
      <c r="A45" s="2" t="s">
        <v>71</v>
      </c>
      <c r="B45" s="2" t="s">
        <v>74</v>
      </c>
      <c r="C45" s="2">
        <v>2014</v>
      </c>
      <c r="D45" s="2">
        <v>2.661</v>
      </c>
      <c r="E45" s="2">
        <v>2.9967000000000001</v>
      </c>
      <c r="F45" s="2" t="s">
        <v>598</v>
      </c>
      <c r="G45" s="2">
        <v>1.5699999999999999E-2</v>
      </c>
      <c r="H45" s="2" t="s">
        <v>598</v>
      </c>
      <c r="I45" s="2" t="s">
        <v>598</v>
      </c>
      <c r="J45" s="2" t="s">
        <v>598</v>
      </c>
      <c r="K45" s="2" t="s">
        <v>598</v>
      </c>
      <c r="L45" s="2" t="s">
        <v>599</v>
      </c>
      <c r="M45" s="2" t="s">
        <v>598</v>
      </c>
      <c r="N45" s="2" t="s">
        <v>598</v>
      </c>
      <c r="O45" s="2" t="s">
        <v>598</v>
      </c>
      <c r="P45" s="2" t="s">
        <v>598</v>
      </c>
      <c r="Q45" s="2" t="s">
        <v>598</v>
      </c>
      <c r="R45" s="2" t="s">
        <v>598</v>
      </c>
      <c r="S45" s="2" t="s">
        <v>598</v>
      </c>
      <c r="T45" s="2">
        <v>2.9809999999999999</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H45" s="2" t="s">
        <v>598</v>
      </c>
      <c r="AI45" s="2" t="s">
        <v>598</v>
      </c>
      <c r="AM45" s="20">
        <f t="shared" si="0"/>
        <v>2.9966999999999997</v>
      </c>
      <c r="AN45" s="20">
        <f t="shared" si="1"/>
        <v>2.661</v>
      </c>
      <c r="AO45" s="92">
        <f t="shared" si="2"/>
        <v>0.88797677445189716</v>
      </c>
    </row>
    <row r="46" spans="1:41" ht="15" customHeight="1" x14ac:dyDescent="0.25">
      <c r="A46" s="2" t="s">
        <v>71</v>
      </c>
      <c r="B46" s="2" t="s">
        <v>75</v>
      </c>
      <c r="C46" s="2">
        <v>2014</v>
      </c>
      <c r="D46" s="2">
        <v>0.59399999999999997</v>
      </c>
      <c r="E46" s="2">
        <v>0.69499999999999995</v>
      </c>
      <c r="F46" s="2" t="s">
        <v>598</v>
      </c>
      <c r="G46" s="2">
        <v>5.4000000000000003E-3</v>
      </c>
      <c r="H46" s="2" t="s">
        <v>598</v>
      </c>
      <c r="I46" s="2" t="s">
        <v>598</v>
      </c>
      <c r="J46" s="2" t="s">
        <v>598</v>
      </c>
      <c r="K46" s="2" t="s">
        <v>598</v>
      </c>
      <c r="L46" s="2" t="s">
        <v>599</v>
      </c>
      <c r="M46" s="2" t="s">
        <v>598</v>
      </c>
      <c r="N46" s="2" t="s">
        <v>598</v>
      </c>
      <c r="O46" s="2" t="s">
        <v>598</v>
      </c>
      <c r="P46" s="2" t="s">
        <v>598</v>
      </c>
      <c r="Q46" s="2" t="s">
        <v>598</v>
      </c>
      <c r="R46" s="2" t="s">
        <v>598</v>
      </c>
      <c r="S46" s="2" t="s">
        <v>598</v>
      </c>
      <c r="T46" s="2">
        <v>0.68959999999999999</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H46" s="2" t="s">
        <v>598</v>
      </c>
      <c r="AI46" s="2" t="s">
        <v>598</v>
      </c>
      <c r="AM46" s="20">
        <f t="shared" si="0"/>
        <v>0.69499999999999995</v>
      </c>
      <c r="AN46" s="20">
        <f t="shared" si="1"/>
        <v>0.59399999999999997</v>
      </c>
      <c r="AO46" s="92">
        <f t="shared" si="2"/>
        <v>0.85467625899280575</v>
      </c>
    </row>
    <row r="47" spans="1:41" ht="15" customHeight="1" x14ac:dyDescent="0.25">
      <c r="A47" s="2" t="s">
        <v>76</v>
      </c>
      <c r="B47" s="2" t="s">
        <v>77</v>
      </c>
      <c r="C47" s="2">
        <v>2014</v>
      </c>
      <c r="D47" s="2">
        <v>7.1420000000000003</v>
      </c>
      <c r="E47" s="2">
        <v>8.3539999999999992</v>
      </c>
      <c r="F47" s="2">
        <v>0</v>
      </c>
      <c r="G47" s="2">
        <v>0</v>
      </c>
      <c r="H47" s="2">
        <v>0</v>
      </c>
      <c r="I47" s="2">
        <v>0</v>
      </c>
      <c r="J47" s="2">
        <v>2.1789999999999998</v>
      </c>
      <c r="K47" s="2">
        <v>0</v>
      </c>
      <c r="L47" s="2" t="s">
        <v>599</v>
      </c>
      <c r="M47" s="2" t="s">
        <v>598</v>
      </c>
      <c r="N47" s="2" t="s">
        <v>598</v>
      </c>
      <c r="O47" s="2" t="s">
        <v>598</v>
      </c>
      <c r="P47" s="2" t="s">
        <v>598</v>
      </c>
      <c r="Q47" s="2" t="s">
        <v>598</v>
      </c>
      <c r="R47" s="2" t="s">
        <v>598</v>
      </c>
      <c r="S47" s="2" t="s">
        <v>598</v>
      </c>
      <c r="T47" s="2">
        <v>6.1749999999999998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H47" s="2" t="s">
        <v>598</v>
      </c>
      <c r="AI47" s="2" t="s">
        <v>598</v>
      </c>
      <c r="AM47" s="20">
        <f t="shared" si="0"/>
        <v>8.3539999999999992</v>
      </c>
      <c r="AN47" s="20">
        <f t="shared" si="1"/>
        <v>7.1420000000000003</v>
      </c>
      <c r="AO47" s="92">
        <f t="shared" si="2"/>
        <v>0.85491979889873126</v>
      </c>
    </row>
    <row r="48" spans="1:41"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H48" s="2" t="s">
        <v>599</v>
      </c>
      <c r="AI48" s="2" t="s">
        <v>599</v>
      </c>
      <c r="AM48" s="20">
        <f t="shared" si="0"/>
        <v>0</v>
      </c>
      <c r="AN48" s="20">
        <f t="shared" si="1"/>
        <v>0</v>
      </c>
      <c r="AO48" s="92" t="str">
        <f t="shared" si="2"/>
        <v/>
      </c>
    </row>
    <row r="49" spans="1:41" ht="15" customHeight="1" x14ac:dyDescent="0.25">
      <c r="A49" s="2" t="s">
        <v>76</v>
      </c>
      <c r="B49" s="2" t="s">
        <v>79</v>
      </c>
      <c r="C49" s="2">
        <v>2014</v>
      </c>
      <c r="D49" s="2">
        <v>55.694000000000003</v>
      </c>
      <c r="E49" s="2">
        <v>60.984999999999999</v>
      </c>
      <c r="F49" s="2" t="s">
        <v>598</v>
      </c>
      <c r="G49" s="2">
        <v>0.28499999999999998</v>
      </c>
      <c r="H49" s="2" t="s">
        <v>598</v>
      </c>
      <c r="I49" s="2" t="s">
        <v>598</v>
      </c>
      <c r="J49" s="2" t="s">
        <v>598</v>
      </c>
      <c r="K49" s="2" t="s">
        <v>598</v>
      </c>
      <c r="L49" s="2" t="s">
        <v>599</v>
      </c>
      <c r="M49" s="2">
        <v>0</v>
      </c>
      <c r="N49" s="2">
        <v>0</v>
      </c>
      <c r="O49" s="2">
        <v>0</v>
      </c>
      <c r="P49" s="2">
        <v>0</v>
      </c>
      <c r="Q49" s="2">
        <v>0</v>
      </c>
      <c r="R49" s="2">
        <v>60.7</v>
      </c>
      <c r="S49" s="2" t="s">
        <v>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H49" s="2" t="s">
        <v>598</v>
      </c>
      <c r="AI49" s="2" t="s">
        <v>598</v>
      </c>
      <c r="AM49" s="20">
        <f t="shared" si="0"/>
        <v>60.984999999999999</v>
      </c>
      <c r="AN49" s="20">
        <f t="shared" si="1"/>
        <v>55.694000000000003</v>
      </c>
      <c r="AO49" s="92">
        <f t="shared" si="2"/>
        <v>0.91324096089202267</v>
      </c>
    </row>
    <row r="50" spans="1:41" ht="15" customHeight="1" x14ac:dyDescent="0.25">
      <c r="A50" s="2" t="s">
        <v>76</v>
      </c>
      <c r="B50" s="2" t="s">
        <v>80</v>
      </c>
      <c r="C50" s="2">
        <v>2014</v>
      </c>
      <c r="D50" s="2">
        <v>29.1</v>
      </c>
      <c r="E50" s="2">
        <v>29.1</v>
      </c>
      <c r="F50" s="2" t="s">
        <v>598</v>
      </c>
      <c r="G50" s="2" t="s">
        <v>598</v>
      </c>
      <c r="H50" s="2" t="s">
        <v>598</v>
      </c>
      <c r="I50" s="2" t="s">
        <v>598</v>
      </c>
      <c r="J50" s="2" t="s">
        <v>598</v>
      </c>
      <c r="K50" s="2" t="s">
        <v>598</v>
      </c>
      <c r="L50" s="2" t="s">
        <v>599</v>
      </c>
      <c r="M50" s="2" t="s">
        <v>598</v>
      </c>
      <c r="N50" s="2" t="s">
        <v>598</v>
      </c>
      <c r="O50" s="2" t="s">
        <v>598</v>
      </c>
      <c r="P50" s="2" t="s">
        <v>598</v>
      </c>
      <c r="Q50" s="2" t="s">
        <v>598</v>
      </c>
      <c r="R50" s="2" t="s">
        <v>598</v>
      </c>
      <c r="S50" s="2" t="s">
        <v>598</v>
      </c>
      <c r="T50" s="2" t="s">
        <v>598</v>
      </c>
      <c r="U50" s="2" t="s">
        <v>598</v>
      </c>
      <c r="V50" s="2" t="s">
        <v>598</v>
      </c>
      <c r="W50" s="2" t="s">
        <v>598</v>
      </c>
      <c r="X50" s="2" t="s">
        <v>598</v>
      </c>
      <c r="Y50" s="2">
        <v>19</v>
      </c>
      <c r="Z50" s="2" t="s">
        <v>598</v>
      </c>
      <c r="AA50" s="2" t="s">
        <v>598</v>
      </c>
      <c r="AB50" s="2" t="s">
        <v>598</v>
      </c>
      <c r="AC50" s="2">
        <v>10.1</v>
      </c>
      <c r="AD50" s="2" t="s">
        <v>598</v>
      </c>
      <c r="AE50" s="2" t="s">
        <v>598</v>
      </c>
      <c r="AF50" s="2" t="s">
        <v>598</v>
      </c>
      <c r="AG50" s="2" t="s">
        <v>598</v>
      </c>
      <c r="AH50" s="2" t="s">
        <v>598</v>
      </c>
      <c r="AI50" s="2" t="s">
        <v>598</v>
      </c>
      <c r="AM50" s="20">
        <f t="shared" si="0"/>
        <v>29.1</v>
      </c>
      <c r="AN50" s="20">
        <f t="shared" si="1"/>
        <v>29.1</v>
      </c>
      <c r="AO50" s="92">
        <f t="shared" si="2"/>
        <v>1</v>
      </c>
    </row>
    <row r="51" spans="1:41" ht="15" customHeight="1" x14ac:dyDescent="0.25">
      <c r="A51" s="2" t="s">
        <v>76</v>
      </c>
      <c r="B51" s="2" t="s">
        <v>81</v>
      </c>
      <c r="C51" s="2">
        <v>2014</v>
      </c>
      <c r="D51" s="2">
        <v>35.200000000000003</v>
      </c>
      <c r="E51" s="2">
        <v>35</v>
      </c>
      <c r="F51" s="2" t="s">
        <v>598</v>
      </c>
      <c r="G51" s="2">
        <v>0.7</v>
      </c>
      <c r="H51" s="2" t="s">
        <v>598</v>
      </c>
      <c r="I51" s="2" t="s">
        <v>598</v>
      </c>
      <c r="J51" s="2" t="s">
        <v>598</v>
      </c>
      <c r="K51" s="2" t="s">
        <v>598</v>
      </c>
      <c r="L51" s="2" t="s">
        <v>599</v>
      </c>
      <c r="M51" s="2" t="s">
        <v>598</v>
      </c>
      <c r="N51" s="2" t="s">
        <v>598</v>
      </c>
      <c r="O51" s="2">
        <v>24.7</v>
      </c>
      <c r="P51" s="2" t="s">
        <v>598</v>
      </c>
      <c r="Q51" s="2" t="s">
        <v>598</v>
      </c>
      <c r="R51" s="2" t="s">
        <v>598</v>
      </c>
      <c r="S51" s="2" t="s">
        <v>8</v>
      </c>
      <c r="T51" s="2">
        <v>8.6999999999999993</v>
      </c>
      <c r="U51" s="2" t="s">
        <v>598</v>
      </c>
      <c r="V51" s="2" t="s">
        <v>598</v>
      </c>
      <c r="W51" s="2" t="s">
        <v>598</v>
      </c>
      <c r="X51" s="2" t="s">
        <v>598</v>
      </c>
      <c r="Y51" s="2">
        <v>0.9</v>
      </c>
      <c r="Z51" s="2" t="s">
        <v>598</v>
      </c>
      <c r="AA51" s="2" t="s">
        <v>598</v>
      </c>
      <c r="AB51" s="2" t="s">
        <v>598</v>
      </c>
      <c r="AC51" s="2" t="s">
        <v>598</v>
      </c>
      <c r="AD51" s="2" t="s">
        <v>598</v>
      </c>
      <c r="AE51" s="2" t="s">
        <v>598</v>
      </c>
      <c r="AF51" s="2" t="s">
        <v>598</v>
      </c>
      <c r="AG51" s="2" t="s">
        <v>598</v>
      </c>
      <c r="AH51" s="2" t="s">
        <v>598</v>
      </c>
      <c r="AI51" s="2" t="s">
        <v>598</v>
      </c>
      <c r="AM51" s="20">
        <f t="shared" si="0"/>
        <v>34.999999999999993</v>
      </c>
      <c r="AN51" s="20">
        <f t="shared" si="1"/>
        <v>35.200000000000003</v>
      </c>
      <c r="AO51" s="92">
        <f t="shared" si="2"/>
        <v>1.005714285714286</v>
      </c>
    </row>
    <row r="52" spans="1:41" ht="15" customHeight="1" x14ac:dyDescent="0.25">
      <c r="A52" s="2" t="s">
        <v>76</v>
      </c>
      <c r="B52" s="2" t="s">
        <v>82</v>
      </c>
      <c r="C52" s="2">
        <v>2014</v>
      </c>
      <c r="D52" s="2">
        <v>14.1</v>
      </c>
      <c r="E52" s="2">
        <v>15.7</v>
      </c>
      <c r="F52" s="2" t="s">
        <v>598</v>
      </c>
      <c r="G52" s="2">
        <v>0.5</v>
      </c>
      <c r="H52" s="2" t="s">
        <v>598</v>
      </c>
      <c r="I52" s="2" t="s">
        <v>598</v>
      </c>
      <c r="J52" s="2" t="s">
        <v>598</v>
      </c>
      <c r="K52" s="2" t="s">
        <v>598</v>
      </c>
      <c r="L52" s="2" t="s">
        <v>599</v>
      </c>
      <c r="M52" s="2" t="s">
        <v>598</v>
      </c>
      <c r="N52" s="2" t="s">
        <v>598</v>
      </c>
      <c r="O52" s="2">
        <v>15.2</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H52" s="2" t="s">
        <v>598</v>
      </c>
      <c r="AI52" s="2" t="s">
        <v>598</v>
      </c>
      <c r="AM52" s="20">
        <f t="shared" si="0"/>
        <v>15.7</v>
      </c>
      <c r="AN52" s="20">
        <f t="shared" si="1"/>
        <v>14.1</v>
      </c>
      <c r="AO52" s="92">
        <f t="shared" si="2"/>
        <v>0.89808917197452232</v>
      </c>
    </row>
    <row r="53" spans="1:41" ht="15" customHeight="1" x14ac:dyDescent="0.25">
      <c r="A53" s="2" t="s">
        <v>76</v>
      </c>
      <c r="B53" s="2" t="s">
        <v>83</v>
      </c>
      <c r="C53" s="2">
        <v>2014</v>
      </c>
      <c r="D53" s="2">
        <v>144.34200000000001</v>
      </c>
      <c r="E53" s="2">
        <v>156.48747825000001</v>
      </c>
      <c r="F53" s="2">
        <v>0</v>
      </c>
      <c r="G53" s="2">
        <v>2.0259999999999998</v>
      </c>
      <c r="H53" s="2">
        <v>0</v>
      </c>
      <c r="I53" s="2">
        <v>21.9</v>
      </c>
      <c r="J53" s="2">
        <v>0</v>
      </c>
      <c r="K53" s="2">
        <v>0</v>
      </c>
      <c r="L53" s="2" t="s">
        <v>599</v>
      </c>
      <c r="M53" s="2">
        <v>30.037391299999999</v>
      </c>
      <c r="N53" s="2">
        <v>30.037391299999999</v>
      </c>
      <c r="O53" s="2">
        <v>15.01869565</v>
      </c>
      <c r="P53" s="2">
        <v>0</v>
      </c>
      <c r="Q53" s="2">
        <v>0</v>
      </c>
      <c r="R53" s="2">
        <v>0</v>
      </c>
      <c r="S53" s="2" t="s">
        <v>598</v>
      </c>
      <c r="T53" s="2">
        <v>0</v>
      </c>
      <c r="U53" s="2">
        <v>0</v>
      </c>
      <c r="V53" s="2">
        <v>0</v>
      </c>
      <c r="W53" s="2">
        <v>0</v>
      </c>
      <c r="X53" s="2">
        <v>0</v>
      </c>
      <c r="Y53" s="2">
        <v>0</v>
      </c>
      <c r="Z53" s="2">
        <v>0</v>
      </c>
      <c r="AA53" s="2">
        <v>0</v>
      </c>
      <c r="AB53" s="2">
        <v>0</v>
      </c>
      <c r="AC53" s="2">
        <v>0</v>
      </c>
      <c r="AD53" s="2">
        <v>0</v>
      </c>
      <c r="AE53" s="2">
        <v>54.9</v>
      </c>
      <c r="AF53" s="2" t="s">
        <v>600</v>
      </c>
      <c r="AG53" s="2">
        <v>16.899999999999999</v>
      </c>
      <c r="AH53" s="2">
        <v>2.5680000000000001</v>
      </c>
      <c r="AI53" s="2">
        <v>2.62</v>
      </c>
      <c r="AM53" s="20">
        <f t="shared" si="0"/>
        <v>156.53947825</v>
      </c>
      <c r="AN53" s="20">
        <f t="shared" si="1"/>
        <v>144.34200000000001</v>
      </c>
      <c r="AO53" s="92">
        <f t="shared" si="2"/>
        <v>0.92208049760763788</v>
      </c>
    </row>
    <row r="54" spans="1:41" ht="15" customHeight="1" x14ac:dyDescent="0.25">
      <c r="A54" s="2" t="s">
        <v>76</v>
      </c>
      <c r="B54" s="2" t="s">
        <v>84</v>
      </c>
      <c r="C54" s="2">
        <v>2014</v>
      </c>
      <c r="D54" s="2">
        <v>304.10000000000002</v>
      </c>
      <c r="E54" s="2">
        <v>270.2</v>
      </c>
      <c r="F54" s="2" t="s">
        <v>598</v>
      </c>
      <c r="G54" s="2" t="s">
        <v>598</v>
      </c>
      <c r="H54" s="2" t="s">
        <v>598</v>
      </c>
      <c r="I54" s="2">
        <v>2.5</v>
      </c>
      <c r="J54" s="2" t="s">
        <v>598</v>
      </c>
      <c r="K54" s="2" t="s">
        <v>598</v>
      </c>
      <c r="L54" s="2" t="s">
        <v>599</v>
      </c>
      <c r="M54" s="2" t="s">
        <v>598</v>
      </c>
      <c r="N54" s="2" t="s">
        <v>598</v>
      </c>
      <c r="O54" s="2" t="s">
        <v>598</v>
      </c>
      <c r="P54" s="2" t="s">
        <v>598</v>
      </c>
      <c r="Q54" s="2" t="s">
        <v>598</v>
      </c>
      <c r="R54" s="2" t="s">
        <v>598</v>
      </c>
      <c r="S54" s="2" t="s">
        <v>8</v>
      </c>
      <c r="T54" s="2">
        <v>24</v>
      </c>
      <c r="U54" s="2" t="s">
        <v>598</v>
      </c>
      <c r="V54" s="2" t="s">
        <v>598</v>
      </c>
      <c r="W54" s="2" t="s">
        <v>598</v>
      </c>
      <c r="X54" s="2" t="s">
        <v>598</v>
      </c>
      <c r="Y54" s="2">
        <v>10.5</v>
      </c>
      <c r="Z54" s="2" t="s">
        <v>598</v>
      </c>
      <c r="AA54" s="2" t="s">
        <v>598</v>
      </c>
      <c r="AB54" s="2" t="s">
        <v>598</v>
      </c>
      <c r="AC54" s="2" t="s">
        <v>598</v>
      </c>
      <c r="AD54" s="2" t="s">
        <v>598</v>
      </c>
      <c r="AE54" s="2">
        <v>233.2</v>
      </c>
      <c r="AF54" s="2" t="s">
        <v>604</v>
      </c>
      <c r="AG54" s="2">
        <v>78.400000000000006</v>
      </c>
      <c r="AH54" s="2" t="s">
        <v>598</v>
      </c>
      <c r="AI54" s="2" t="s">
        <v>598</v>
      </c>
      <c r="AM54" s="20">
        <f t="shared" si="0"/>
        <v>270.2</v>
      </c>
      <c r="AN54" s="20">
        <f t="shared" si="1"/>
        <v>304.10000000000002</v>
      </c>
      <c r="AO54" s="92">
        <f t="shared" si="2"/>
        <v>1.1254626202812732</v>
      </c>
    </row>
    <row r="55" spans="1:41" ht="15" customHeight="1" x14ac:dyDescent="0.25">
      <c r="A55" s="2" t="s">
        <v>76</v>
      </c>
      <c r="B55" s="2" t="s">
        <v>85</v>
      </c>
      <c r="C55" s="2">
        <v>2014</v>
      </c>
      <c r="D55" s="2">
        <v>46.9</v>
      </c>
      <c r="E55" s="2">
        <v>43.6</v>
      </c>
      <c r="F55" s="2" t="s">
        <v>598</v>
      </c>
      <c r="G55" s="2">
        <v>0.3</v>
      </c>
      <c r="H55" s="2" t="s">
        <v>598</v>
      </c>
      <c r="I55" s="2" t="s">
        <v>598</v>
      </c>
      <c r="J55" s="2" t="s">
        <v>598</v>
      </c>
      <c r="K55" s="2" t="s">
        <v>598</v>
      </c>
      <c r="L55" s="2" t="s">
        <v>599</v>
      </c>
      <c r="M55" s="2" t="s">
        <v>598</v>
      </c>
      <c r="N55" s="2" t="s">
        <v>598</v>
      </c>
      <c r="O55" s="2" t="s">
        <v>598</v>
      </c>
      <c r="P55" s="2" t="s">
        <v>598</v>
      </c>
      <c r="Q55" s="2" t="s">
        <v>598</v>
      </c>
      <c r="R55" s="2" t="s">
        <v>598</v>
      </c>
      <c r="S55" s="2" t="s">
        <v>8</v>
      </c>
      <c r="T55" s="2">
        <v>3.2</v>
      </c>
      <c r="U55" s="2">
        <v>22.3</v>
      </c>
      <c r="V55" s="2" t="s">
        <v>598</v>
      </c>
      <c r="W55" s="2" t="s">
        <v>598</v>
      </c>
      <c r="X55" s="2" t="s">
        <v>598</v>
      </c>
      <c r="Y55" s="2">
        <v>4.3</v>
      </c>
      <c r="Z55" s="2" t="s">
        <v>598</v>
      </c>
      <c r="AA55" s="2" t="s">
        <v>598</v>
      </c>
      <c r="AB55" s="2" t="s">
        <v>598</v>
      </c>
      <c r="AC55" s="2" t="s">
        <v>598</v>
      </c>
      <c r="AD55" s="2" t="s">
        <v>598</v>
      </c>
      <c r="AE55" s="2">
        <v>13.5</v>
      </c>
      <c r="AF55" s="2" t="s">
        <v>605</v>
      </c>
      <c r="AG55" s="2">
        <v>8.1</v>
      </c>
      <c r="AH55" s="2" t="s">
        <v>598</v>
      </c>
      <c r="AI55" s="2" t="s">
        <v>598</v>
      </c>
      <c r="AM55" s="20">
        <f t="shared" si="0"/>
        <v>43.6</v>
      </c>
      <c r="AN55" s="20">
        <f t="shared" si="1"/>
        <v>46.9</v>
      </c>
      <c r="AO55" s="92">
        <f t="shared" si="2"/>
        <v>1.0756880733944953</v>
      </c>
    </row>
    <row r="56" spans="1:41" ht="15" customHeight="1" x14ac:dyDescent="0.25">
      <c r="A56" s="2" t="s">
        <v>76</v>
      </c>
      <c r="B56" s="2" t="s">
        <v>86</v>
      </c>
      <c r="C56" s="2">
        <v>2014</v>
      </c>
      <c r="D56" s="2">
        <v>52.213000000000001</v>
      </c>
      <c r="E56" s="2">
        <v>61.893999999999998</v>
      </c>
      <c r="F56" s="2" t="s">
        <v>598</v>
      </c>
      <c r="G56" s="2">
        <v>0.01</v>
      </c>
      <c r="H56" s="2" t="s">
        <v>598</v>
      </c>
      <c r="I56" s="2">
        <v>3.3809999999999998</v>
      </c>
      <c r="J56" s="2">
        <v>52.503</v>
      </c>
      <c r="K56" s="2" t="s">
        <v>598</v>
      </c>
      <c r="L56" s="2" t="s">
        <v>599</v>
      </c>
      <c r="M56" s="2" t="s">
        <v>598</v>
      </c>
      <c r="N56" s="2" t="s">
        <v>598</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6</v>
      </c>
      <c r="AF56" s="2" t="s">
        <v>604</v>
      </c>
      <c r="AG56" s="2">
        <v>2</v>
      </c>
      <c r="AH56" s="2" t="s">
        <v>598</v>
      </c>
      <c r="AI56" s="2" t="s">
        <v>598</v>
      </c>
      <c r="AM56" s="20">
        <f t="shared" si="0"/>
        <v>61.893999999999998</v>
      </c>
      <c r="AN56" s="20">
        <f t="shared" si="1"/>
        <v>52.213000000000001</v>
      </c>
      <c r="AO56" s="92">
        <f t="shared" si="2"/>
        <v>0.84358742365980555</v>
      </c>
    </row>
    <row r="57" spans="1:41" ht="15" customHeight="1" x14ac:dyDescent="0.25">
      <c r="A57" s="2" t="s">
        <v>76</v>
      </c>
      <c r="B57" s="2" t="s">
        <v>87</v>
      </c>
      <c r="C57" s="2">
        <v>2014</v>
      </c>
      <c r="D57" s="2">
        <v>106.879</v>
      </c>
      <c r="E57" s="2">
        <v>114.66500000000001</v>
      </c>
      <c r="F57" s="2" t="s">
        <v>598</v>
      </c>
      <c r="G57" s="2">
        <v>2.7160000000000002</v>
      </c>
      <c r="H57" s="2" t="s">
        <v>598</v>
      </c>
      <c r="I57" s="2" t="s">
        <v>598</v>
      </c>
      <c r="J57" s="2" t="s">
        <v>598</v>
      </c>
      <c r="K57" s="2" t="s">
        <v>598</v>
      </c>
      <c r="L57" s="2" t="s">
        <v>599</v>
      </c>
      <c r="M57" s="2">
        <v>2.5139999999999998</v>
      </c>
      <c r="N57" s="2">
        <v>16.126999999999999</v>
      </c>
      <c r="O57" s="2">
        <v>11.714</v>
      </c>
      <c r="P57" s="2">
        <v>5.4909999999999997</v>
      </c>
      <c r="Q57" s="2" t="s">
        <v>598</v>
      </c>
      <c r="R57" s="2">
        <v>2.2429999999999999</v>
      </c>
      <c r="S57" s="2" t="s">
        <v>8</v>
      </c>
      <c r="T57" s="2" t="s">
        <v>598</v>
      </c>
      <c r="U57" s="2" t="s">
        <v>598</v>
      </c>
      <c r="V57" s="2" t="s">
        <v>598</v>
      </c>
      <c r="W57" s="2">
        <v>2.2850000000000001</v>
      </c>
      <c r="X57" s="2" t="s">
        <v>598</v>
      </c>
      <c r="Y57" s="2" t="s">
        <v>598</v>
      </c>
      <c r="Z57" s="2">
        <v>0.55600000000000005</v>
      </c>
      <c r="AA57" s="2" t="s">
        <v>598</v>
      </c>
      <c r="AB57" s="2">
        <v>61.497999999999998</v>
      </c>
      <c r="AC57" s="2" t="s">
        <v>598</v>
      </c>
      <c r="AD57" s="2">
        <v>9.5210000000000008</v>
      </c>
      <c r="AE57" s="2" t="s">
        <v>598</v>
      </c>
      <c r="AF57" s="2" t="s">
        <v>598</v>
      </c>
      <c r="AG57" s="2" t="s">
        <v>598</v>
      </c>
      <c r="AH57" s="2" t="s">
        <v>598</v>
      </c>
      <c r="AI57" s="2" t="s">
        <v>598</v>
      </c>
      <c r="AM57" s="20">
        <f t="shared" si="0"/>
        <v>114.66500000000001</v>
      </c>
      <c r="AN57" s="20">
        <f t="shared" si="1"/>
        <v>106.879</v>
      </c>
      <c r="AO57" s="92">
        <f t="shared" si="2"/>
        <v>0.93209785025945147</v>
      </c>
    </row>
    <row r="58" spans="1:41"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H58" s="2" t="s">
        <v>599</v>
      </c>
      <c r="AI58" s="2" t="s">
        <v>599</v>
      </c>
      <c r="AM58" s="20">
        <f t="shared" si="0"/>
        <v>0</v>
      </c>
      <c r="AN58" s="20">
        <f t="shared" si="1"/>
        <v>0</v>
      </c>
      <c r="AO58" s="92" t="str">
        <f t="shared" si="2"/>
        <v/>
      </c>
    </row>
    <row r="59" spans="1:41" ht="15" customHeight="1" x14ac:dyDescent="0.25">
      <c r="A59" s="2" t="s">
        <v>76</v>
      </c>
      <c r="B59" s="2" t="s">
        <v>89</v>
      </c>
      <c r="C59" s="2">
        <v>2014</v>
      </c>
      <c r="D59" s="2">
        <v>262.39999999999998</v>
      </c>
      <c r="E59" s="2">
        <v>311.5</v>
      </c>
      <c r="F59" s="2" t="s">
        <v>598</v>
      </c>
      <c r="G59" s="2" t="s">
        <v>598</v>
      </c>
      <c r="H59" s="2" t="s">
        <v>598</v>
      </c>
      <c r="I59" s="2">
        <v>10.8</v>
      </c>
      <c r="J59" s="2" t="s">
        <v>598</v>
      </c>
      <c r="K59" s="2" t="s">
        <v>598</v>
      </c>
      <c r="L59" s="2" t="s">
        <v>599</v>
      </c>
      <c r="M59" s="2">
        <v>30</v>
      </c>
      <c r="N59" s="2" t="s">
        <v>598</v>
      </c>
      <c r="O59" s="2" t="s">
        <v>598</v>
      </c>
      <c r="P59" s="2" t="s">
        <v>598</v>
      </c>
      <c r="Q59" s="2" t="s">
        <v>598</v>
      </c>
      <c r="R59" s="2" t="s">
        <v>598</v>
      </c>
      <c r="S59" s="2" t="s">
        <v>598</v>
      </c>
      <c r="T59" s="2" t="s">
        <v>598</v>
      </c>
      <c r="U59" s="2" t="s">
        <v>598</v>
      </c>
      <c r="V59" s="2" t="s">
        <v>598</v>
      </c>
      <c r="W59" s="2" t="s">
        <v>598</v>
      </c>
      <c r="X59" s="2" t="s">
        <v>598</v>
      </c>
      <c r="Y59" s="2" t="s">
        <v>598</v>
      </c>
      <c r="Z59" s="2" t="s">
        <v>598</v>
      </c>
      <c r="AA59" s="2" t="s">
        <v>598</v>
      </c>
      <c r="AB59" s="2">
        <v>270.7</v>
      </c>
      <c r="AC59" s="2" t="s">
        <v>598</v>
      </c>
      <c r="AD59" s="2" t="s">
        <v>598</v>
      </c>
      <c r="AE59" s="2" t="s">
        <v>598</v>
      </c>
      <c r="AF59" s="2" t="s">
        <v>598</v>
      </c>
      <c r="AG59" s="2" t="s">
        <v>598</v>
      </c>
      <c r="AH59" s="2" t="s">
        <v>598</v>
      </c>
      <c r="AI59" s="2" t="s">
        <v>598</v>
      </c>
      <c r="AM59" s="20">
        <f t="shared" si="0"/>
        <v>311.5</v>
      </c>
      <c r="AN59" s="20">
        <f t="shared" si="1"/>
        <v>262.39999999999998</v>
      </c>
      <c r="AO59" s="92">
        <f t="shared" si="2"/>
        <v>0.84237560192616368</v>
      </c>
    </row>
    <row r="60" spans="1:41" ht="15" customHeight="1" x14ac:dyDescent="0.25">
      <c r="A60" s="2" t="s">
        <v>76</v>
      </c>
      <c r="B60" s="2" t="s">
        <v>90</v>
      </c>
      <c r="C60" s="2">
        <v>2014</v>
      </c>
      <c r="D60" s="2">
        <v>25.934999999999999</v>
      </c>
      <c r="E60" s="2">
        <v>24.399000000000001</v>
      </c>
      <c r="F60" s="2" t="s">
        <v>598</v>
      </c>
      <c r="G60" s="2">
        <v>7.0999999999999994E-2</v>
      </c>
      <c r="H60" s="2" t="s">
        <v>598</v>
      </c>
      <c r="I60" s="2" t="s">
        <v>598</v>
      </c>
      <c r="J60" s="2" t="s">
        <v>598</v>
      </c>
      <c r="K60" s="2" t="s">
        <v>598</v>
      </c>
      <c r="L60" s="2" t="s">
        <v>599</v>
      </c>
      <c r="M60" s="2">
        <v>4.97</v>
      </c>
      <c r="N60" s="2">
        <v>5.77</v>
      </c>
      <c r="O60" s="2">
        <v>5.2</v>
      </c>
      <c r="P60" s="2" t="s">
        <v>598</v>
      </c>
      <c r="Q60" s="2" t="s">
        <v>598</v>
      </c>
      <c r="R60" s="2" t="s">
        <v>598</v>
      </c>
      <c r="S60" s="2" t="s">
        <v>8</v>
      </c>
      <c r="T60" s="2" t="s">
        <v>598</v>
      </c>
      <c r="U60" s="2" t="s">
        <v>598</v>
      </c>
      <c r="V60" s="2" t="s">
        <v>598</v>
      </c>
      <c r="W60" s="2" t="s">
        <v>598</v>
      </c>
      <c r="X60" s="2" t="s">
        <v>598</v>
      </c>
      <c r="Y60" s="2" t="s">
        <v>598</v>
      </c>
      <c r="Z60" s="2">
        <v>8.3879999999999999</v>
      </c>
      <c r="AA60" s="2" t="s">
        <v>598</v>
      </c>
      <c r="AB60" s="2" t="s">
        <v>598</v>
      </c>
      <c r="AC60" s="2" t="s">
        <v>598</v>
      </c>
      <c r="AD60" s="2" t="s">
        <v>598</v>
      </c>
      <c r="AE60" s="2" t="s">
        <v>598</v>
      </c>
      <c r="AF60" s="2" t="s">
        <v>598</v>
      </c>
      <c r="AG60" s="2" t="s">
        <v>598</v>
      </c>
      <c r="AH60" s="2" t="s">
        <v>598</v>
      </c>
      <c r="AI60" s="2" t="s">
        <v>598</v>
      </c>
      <c r="AM60" s="20">
        <f t="shared" si="0"/>
        <v>24.399000000000001</v>
      </c>
      <c r="AN60" s="20">
        <f t="shared" si="1"/>
        <v>25.934999999999999</v>
      </c>
      <c r="AO60" s="92">
        <f t="shared" si="2"/>
        <v>1.0629533997294971</v>
      </c>
    </row>
    <row r="61" spans="1:41" ht="15" customHeight="1" x14ac:dyDescent="0.25">
      <c r="A61" s="2" t="s">
        <v>76</v>
      </c>
      <c r="B61" s="2" t="s">
        <v>91</v>
      </c>
      <c r="C61" s="2">
        <v>2014</v>
      </c>
      <c r="D61" s="2">
        <v>63.405999999999999</v>
      </c>
      <c r="E61" s="2">
        <v>61.313000000000002</v>
      </c>
      <c r="F61" s="2" t="s">
        <v>598</v>
      </c>
      <c r="G61" s="2">
        <v>0.33200000000000002</v>
      </c>
      <c r="H61" s="2" t="s">
        <v>598</v>
      </c>
      <c r="I61" s="2" t="s">
        <v>598</v>
      </c>
      <c r="J61" s="2" t="s">
        <v>598</v>
      </c>
      <c r="K61" s="2" t="s">
        <v>598</v>
      </c>
      <c r="L61" s="2" t="s">
        <v>599</v>
      </c>
      <c r="M61" s="2" t="s">
        <v>598</v>
      </c>
      <c r="N61" s="2" t="s">
        <v>598</v>
      </c>
      <c r="O61" s="2">
        <v>23.021999999999998</v>
      </c>
      <c r="P61" s="2">
        <v>37.920999999999999</v>
      </c>
      <c r="Q61" s="2" t="s">
        <v>598</v>
      </c>
      <c r="R61" s="2" t="s">
        <v>598</v>
      </c>
      <c r="S61" s="2" t="s">
        <v>598</v>
      </c>
      <c r="T61" s="2">
        <v>3.7999999999999999E-2</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H61" s="2" t="s">
        <v>598</v>
      </c>
      <c r="AI61" s="2" t="s">
        <v>598</v>
      </c>
      <c r="AM61" s="20">
        <f t="shared" si="0"/>
        <v>61.312999999999995</v>
      </c>
      <c r="AN61" s="20">
        <f t="shared" si="1"/>
        <v>63.405999999999999</v>
      </c>
      <c r="AO61" s="92">
        <f t="shared" si="2"/>
        <v>1.0341363169311566</v>
      </c>
    </row>
    <row r="62" spans="1:41" ht="15" customHeight="1" x14ac:dyDescent="0.25">
      <c r="A62" s="2" t="s">
        <v>76</v>
      </c>
      <c r="B62" s="2" t="s">
        <v>92</v>
      </c>
      <c r="C62" s="2">
        <v>2014</v>
      </c>
      <c r="D62" s="2">
        <v>29</v>
      </c>
      <c r="E62" s="2">
        <v>29.202000000000002</v>
      </c>
      <c r="F62" s="2" t="s">
        <v>598</v>
      </c>
      <c r="G62" s="2" t="s">
        <v>598</v>
      </c>
      <c r="H62" s="2" t="s">
        <v>598</v>
      </c>
      <c r="I62" s="2" t="s">
        <v>598</v>
      </c>
      <c r="J62" s="2">
        <v>2.02</v>
      </c>
      <c r="K62" s="2" t="s">
        <v>598</v>
      </c>
      <c r="L62" s="2" t="s">
        <v>599</v>
      </c>
      <c r="M62" s="2" t="s">
        <v>598</v>
      </c>
      <c r="N62" s="2" t="s">
        <v>598</v>
      </c>
      <c r="O62" s="2">
        <v>25.164999999999999</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v>2.0169999999999999</v>
      </c>
      <c r="AE62" s="2" t="s">
        <v>598</v>
      </c>
      <c r="AF62" s="2" t="s">
        <v>598</v>
      </c>
      <c r="AG62" s="2" t="s">
        <v>598</v>
      </c>
      <c r="AH62" s="2" t="s">
        <v>598</v>
      </c>
      <c r="AI62" s="2" t="s">
        <v>598</v>
      </c>
      <c r="AM62" s="20">
        <f t="shared" si="0"/>
        <v>29.201999999999998</v>
      </c>
      <c r="AN62" s="20">
        <f t="shared" si="1"/>
        <v>29</v>
      </c>
      <c r="AO62" s="92">
        <f t="shared" si="2"/>
        <v>0.99308266557085134</v>
      </c>
    </row>
    <row r="63" spans="1:41" ht="15" customHeight="1" x14ac:dyDescent="0.25">
      <c r="A63" s="2" t="s">
        <v>76</v>
      </c>
      <c r="B63" s="2" t="s">
        <v>93</v>
      </c>
      <c r="C63" s="2">
        <v>2014</v>
      </c>
      <c r="D63" s="2" t="s">
        <v>598</v>
      </c>
      <c r="E63" s="2">
        <v>1.2090000000000001</v>
      </c>
      <c r="F63" s="2" t="s">
        <v>598</v>
      </c>
      <c r="G63" s="2">
        <v>1.2090000000000001</v>
      </c>
      <c r="H63" s="2" t="s">
        <v>598</v>
      </c>
      <c r="I63" s="2" t="s">
        <v>598</v>
      </c>
      <c r="J63" s="2" t="s">
        <v>598</v>
      </c>
      <c r="K63" s="2" t="s">
        <v>598</v>
      </c>
      <c r="L63" s="2" t="s">
        <v>599</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H63" s="2" t="s">
        <v>598</v>
      </c>
      <c r="AI63" s="2" t="s">
        <v>598</v>
      </c>
      <c r="AM63" s="20">
        <f t="shared" si="0"/>
        <v>1.2090000000000001</v>
      </c>
      <c r="AN63" s="20">
        <f t="shared" si="1"/>
        <v>0</v>
      </c>
      <c r="AO63" s="92">
        <f t="shared" si="2"/>
        <v>0</v>
      </c>
    </row>
    <row r="64" spans="1:41" ht="15" customHeight="1" x14ac:dyDescent="0.25">
      <c r="A64" s="2" t="s">
        <v>76</v>
      </c>
      <c r="B64" s="2" t="s">
        <v>94</v>
      </c>
      <c r="C64" s="2">
        <v>2014</v>
      </c>
      <c r="D64" s="2">
        <v>29.8</v>
      </c>
      <c r="E64" s="2">
        <v>33.488999999999997</v>
      </c>
      <c r="F64" s="2" t="s">
        <v>598</v>
      </c>
      <c r="G64" s="2">
        <v>2.4</v>
      </c>
      <c r="H64" s="2" t="s">
        <v>598</v>
      </c>
      <c r="I64" s="2" t="s">
        <v>598</v>
      </c>
      <c r="J64" s="2" t="s">
        <v>598</v>
      </c>
      <c r="K64" s="2" t="s">
        <v>598</v>
      </c>
      <c r="L64" s="2" t="s">
        <v>599</v>
      </c>
      <c r="M64" s="2" t="s">
        <v>598</v>
      </c>
      <c r="N64" s="2" t="s">
        <v>598</v>
      </c>
      <c r="O64" s="2" t="s">
        <v>598</v>
      </c>
      <c r="P64" s="2" t="s">
        <v>598</v>
      </c>
      <c r="Q64" s="2" t="s">
        <v>598</v>
      </c>
      <c r="R64" s="2" t="s">
        <v>598</v>
      </c>
      <c r="S64" s="2" t="s">
        <v>598</v>
      </c>
      <c r="T64" s="2">
        <v>31.088999999999999</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H64" s="2" t="s">
        <v>598</v>
      </c>
      <c r="AI64" s="2" t="s">
        <v>598</v>
      </c>
      <c r="AM64" s="20">
        <f t="shared" si="0"/>
        <v>33.488999999999997</v>
      </c>
      <c r="AN64" s="20">
        <f t="shared" si="1"/>
        <v>29.8</v>
      </c>
      <c r="AO64" s="92">
        <f t="shared" si="2"/>
        <v>0.8898444265281138</v>
      </c>
    </row>
    <row r="65" spans="1:41" ht="15" customHeight="1" x14ac:dyDescent="0.25">
      <c r="A65" s="2" t="s">
        <v>76</v>
      </c>
      <c r="B65" s="2" t="s">
        <v>95</v>
      </c>
      <c r="C65" s="2">
        <v>2014</v>
      </c>
      <c r="D65" s="2">
        <v>57.6</v>
      </c>
      <c r="E65" s="2">
        <v>56.17</v>
      </c>
      <c r="F65" s="2" t="s">
        <v>598</v>
      </c>
      <c r="G65" s="2">
        <v>0.27</v>
      </c>
      <c r="H65" s="2" t="s">
        <v>598</v>
      </c>
      <c r="I65" s="2" t="s">
        <v>598</v>
      </c>
      <c r="J65" s="2" t="s">
        <v>598</v>
      </c>
      <c r="K65" s="2" t="s">
        <v>598</v>
      </c>
      <c r="L65" s="2" t="s">
        <v>599</v>
      </c>
      <c r="M65" s="2" t="s">
        <v>598</v>
      </c>
      <c r="N65" s="2" t="s">
        <v>598</v>
      </c>
      <c r="O65" s="2">
        <v>40.1</v>
      </c>
      <c r="P65" s="2" t="s">
        <v>598</v>
      </c>
      <c r="Q65" s="2" t="s">
        <v>598</v>
      </c>
      <c r="R65" s="2" t="s">
        <v>598</v>
      </c>
      <c r="S65" s="2" t="s">
        <v>598</v>
      </c>
      <c r="T65" s="2" t="s">
        <v>598</v>
      </c>
      <c r="U65" s="2" t="s">
        <v>598</v>
      </c>
      <c r="V65" s="2" t="s">
        <v>598</v>
      </c>
      <c r="W65" s="2" t="s">
        <v>598</v>
      </c>
      <c r="X65" s="2" t="s">
        <v>598</v>
      </c>
      <c r="Y65" s="2">
        <v>0.7</v>
      </c>
      <c r="Z65" s="2" t="s">
        <v>598</v>
      </c>
      <c r="AA65" s="2" t="s">
        <v>598</v>
      </c>
      <c r="AB65" s="2" t="s">
        <v>598</v>
      </c>
      <c r="AC65" s="2" t="s">
        <v>598</v>
      </c>
      <c r="AD65" s="2" t="s">
        <v>598</v>
      </c>
      <c r="AE65" s="2">
        <v>15.1</v>
      </c>
      <c r="AF65" s="2" t="s">
        <v>604</v>
      </c>
      <c r="AG65" s="2">
        <v>9.5</v>
      </c>
      <c r="AH65" s="2" t="s">
        <v>598</v>
      </c>
      <c r="AI65" s="2" t="s">
        <v>598</v>
      </c>
      <c r="AM65" s="20">
        <f t="shared" si="0"/>
        <v>56.170000000000009</v>
      </c>
      <c r="AN65" s="20">
        <f t="shared" si="1"/>
        <v>57.6</v>
      </c>
      <c r="AO65" s="92">
        <f t="shared" si="2"/>
        <v>1.0254584297667793</v>
      </c>
    </row>
    <row r="66" spans="1:41" ht="15" customHeight="1" x14ac:dyDescent="0.25">
      <c r="A66" s="2" t="s">
        <v>76</v>
      </c>
      <c r="B66" s="2" t="s">
        <v>96</v>
      </c>
      <c r="C66" s="2">
        <v>2014</v>
      </c>
      <c r="D66" s="2">
        <v>25.4</v>
      </c>
      <c r="E66" s="2">
        <v>25</v>
      </c>
      <c r="F66" s="2" t="s">
        <v>598</v>
      </c>
      <c r="G66" s="2">
        <v>0.7</v>
      </c>
      <c r="H66" s="2" t="s">
        <v>598</v>
      </c>
      <c r="I66" s="2" t="s">
        <v>598</v>
      </c>
      <c r="J66" s="2" t="s">
        <v>598</v>
      </c>
      <c r="K66" s="2" t="s">
        <v>598</v>
      </c>
      <c r="L66" s="2" t="s">
        <v>599</v>
      </c>
      <c r="M66" s="2" t="s">
        <v>598</v>
      </c>
      <c r="N66" s="2" t="s">
        <v>598</v>
      </c>
      <c r="O66" s="2">
        <v>24.3</v>
      </c>
      <c r="P66" s="2" t="s">
        <v>598</v>
      </c>
      <c r="Q66" s="2" t="s">
        <v>598</v>
      </c>
      <c r="R66" s="2" t="s">
        <v>598</v>
      </c>
      <c r="S66" s="2" t="s">
        <v>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H66" s="2" t="s">
        <v>598</v>
      </c>
      <c r="AI66" s="2" t="s">
        <v>598</v>
      </c>
      <c r="AM66" s="20">
        <f t="shared" si="0"/>
        <v>25</v>
      </c>
      <c r="AN66" s="20">
        <f t="shared" si="1"/>
        <v>25.4</v>
      </c>
      <c r="AO66" s="92">
        <f t="shared" si="2"/>
        <v>1.016</v>
      </c>
    </row>
    <row r="67" spans="1:41" ht="15" customHeight="1" x14ac:dyDescent="0.25">
      <c r="A67" s="2" t="s">
        <v>76</v>
      </c>
      <c r="B67" s="2" t="s">
        <v>97</v>
      </c>
      <c r="C67" s="2">
        <v>2014</v>
      </c>
      <c r="D67" s="2">
        <v>2.5110000000000001</v>
      </c>
      <c r="E67" s="2">
        <v>4.0309999999999997</v>
      </c>
      <c r="F67" s="2" t="s">
        <v>598</v>
      </c>
      <c r="G67" s="2">
        <v>0.39400000000000002</v>
      </c>
      <c r="H67" s="2" t="s">
        <v>598</v>
      </c>
      <c r="I67" s="2" t="s">
        <v>598</v>
      </c>
      <c r="J67" s="2" t="s">
        <v>598</v>
      </c>
      <c r="K67" s="2" t="s">
        <v>598</v>
      </c>
      <c r="L67" s="2" t="s">
        <v>599</v>
      </c>
      <c r="M67" s="2" t="s">
        <v>598</v>
      </c>
      <c r="N67" s="2" t="s">
        <v>598</v>
      </c>
      <c r="O67" s="2">
        <v>3.637</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H67" s="2" t="s">
        <v>598</v>
      </c>
      <c r="AI67" s="2" t="s">
        <v>598</v>
      </c>
      <c r="AM67" s="20">
        <f t="shared" ref="AM67:AM130" si="3">SUMPRODUCT(F67:AE67)+IFERROR(AI67/1,0)</f>
        <v>4.0309999999999997</v>
      </c>
      <c r="AN67" s="20">
        <f t="shared" ref="AN67:AN130" si="4">IFERROR(D67/1,0)</f>
        <v>2.5110000000000001</v>
      </c>
      <c r="AO67" s="92">
        <f t="shared" ref="AO67:AO130" si="5">IFERROR(AN67/AM67,"")</f>
        <v>0.62292235177375344</v>
      </c>
    </row>
    <row r="68" spans="1:41" ht="15" customHeight="1" x14ac:dyDescent="0.25">
      <c r="A68" s="2" t="s">
        <v>76</v>
      </c>
      <c r="B68" s="2" t="s">
        <v>98</v>
      </c>
      <c r="C68" s="2">
        <v>2014</v>
      </c>
      <c r="D68" s="2">
        <v>85.57</v>
      </c>
      <c r="E68" s="2">
        <v>93.085999999999999</v>
      </c>
      <c r="F68" s="2" t="s">
        <v>598</v>
      </c>
      <c r="G68" s="2">
        <v>0.8</v>
      </c>
      <c r="H68" s="2" t="s">
        <v>598</v>
      </c>
      <c r="I68" s="2" t="s">
        <v>598</v>
      </c>
      <c r="J68" s="2" t="s">
        <v>598</v>
      </c>
      <c r="K68" s="2">
        <v>1.43</v>
      </c>
      <c r="L68" s="2" t="s">
        <v>599</v>
      </c>
      <c r="M68" s="2" t="s">
        <v>598</v>
      </c>
      <c r="N68" s="2" t="s">
        <v>598</v>
      </c>
      <c r="O68" s="2">
        <v>18.084</v>
      </c>
      <c r="P68" s="2">
        <v>29.164999999999999</v>
      </c>
      <c r="Q68" s="2" t="s">
        <v>598</v>
      </c>
      <c r="R68" s="2">
        <v>24.350999999999999</v>
      </c>
      <c r="S68" s="2" t="s">
        <v>8</v>
      </c>
      <c r="T68" s="2" t="s">
        <v>598</v>
      </c>
      <c r="U68" s="2">
        <v>7.4749999999999996</v>
      </c>
      <c r="V68" s="2" t="s">
        <v>598</v>
      </c>
      <c r="W68" s="2" t="s">
        <v>598</v>
      </c>
      <c r="X68" s="2" t="s">
        <v>598</v>
      </c>
      <c r="Y68" s="2" t="s">
        <v>598</v>
      </c>
      <c r="Z68" s="2" t="s">
        <v>598</v>
      </c>
      <c r="AA68" s="2" t="s">
        <v>598</v>
      </c>
      <c r="AB68" s="2" t="s">
        <v>598</v>
      </c>
      <c r="AC68" s="2">
        <v>0.53600000000000003</v>
      </c>
      <c r="AD68" s="2">
        <v>11.244999999999999</v>
      </c>
      <c r="AE68" s="2" t="s">
        <v>598</v>
      </c>
      <c r="AF68" s="2" t="s">
        <v>598</v>
      </c>
      <c r="AG68" s="2" t="s">
        <v>598</v>
      </c>
      <c r="AH68" s="2" t="s">
        <v>598</v>
      </c>
      <c r="AI68" s="2" t="s">
        <v>598</v>
      </c>
      <c r="AM68" s="20">
        <f t="shared" si="3"/>
        <v>93.085999999999999</v>
      </c>
      <c r="AN68" s="20">
        <f t="shared" si="4"/>
        <v>85.57</v>
      </c>
      <c r="AO68" s="92">
        <f t="shared" si="5"/>
        <v>0.91925746084266158</v>
      </c>
    </row>
    <row r="69" spans="1:41" ht="15" customHeight="1" x14ac:dyDescent="0.25">
      <c r="A69" s="2" t="s">
        <v>76</v>
      </c>
      <c r="B69" s="2" t="s">
        <v>99</v>
      </c>
      <c r="C69" s="2">
        <v>2014</v>
      </c>
      <c r="D69" s="2">
        <v>69.599999999999994</v>
      </c>
      <c r="E69" s="2">
        <v>85.7</v>
      </c>
      <c r="F69" s="2" t="s">
        <v>598</v>
      </c>
      <c r="G69" s="2">
        <v>1.9</v>
      </c>
      <c r="H69" s="2" t="s">
        <v>598</v>
      </c>
      <c r="I69" s="2" t="s">
        <v>598</v>
      </c>
      <c r="J69" s="2" t="s">
        <v>598</v>
      </c>
      <c r="K69" s="2" t="s">
        <v>598</v>
      </c>
      <c r="L69" s="2" t="s">
        <v>599</v>
      </c>
      <c r="M69" s="2" t="s">
        <v>598</v>
      </c>
      <c r="N69" s="2" t="s">
        <v>598</v>
      </c>
      <c r="O69" s="2" t="s">
        <v>598</v>
      </c>
      <c r="P69" s="2" t="s">
        <v>598</v>
      </c>
      <c r="Q69" s="2" t="s">
        <v>598</v>
      </c>
      <c r="R69" s="2" t="s">
        <v>598</v>
      </c>
      <c r="S69" s="2" t="s">
        <v>8</v>
      </c>
      <c r="T69" s="2">
        <v>52.5</v>
      </c>
      <c r="U69" s="2" t="s">
        <v>598</v>
      </c>
      <c r="V69" s="2" t="s">
        <v>598</v>
      </c>
      <c r="W69" s="2" t="s">
        <v>598</v>
      </c>
      <c r="X69" s="2" t="s">
        <v>598</v>
      </c>
      <c r="Y69" s="2">
        <v>8.8000000000000007</v>
      </c>
      <c r="Z69" s="2" t="s">
        <v>598</v>
      </c>
      <c r="AA69" s="2" t="s">
        <v>598</v>
      </c>
      <c r="AB69" s="2" t="s">
        <v>598</v>
      </c>
      <c r="AC69" s="2" t="s">
        <v>598</v>
      </c>
      <c r="AD69" s="2" t="s">
        <v>598</v>
      </c>
      <c r="AE69" s="2">
        <v>22.5</v>
      </c>
      <c r="AF69" s="2" t="s">
        <v>604</v>
      </c>
      <c r="AG69" s="2">
        <v>7.5</v>
      </c>
      <c r="AH69" s="2" t="s">
        <v>598</v>
      </c>
      <c r="AI69" s="2" t="s">
        <v>598</v>
      </c>
      <c r="AM69" s="20">
        <f t="shared" si="3"/>
        <v>85.7</v>
      </c>
      <c r="AN69" s="20">
        <f t="shared" si="4"/>
        <v>69.599999999999994</v>
      </c>
      <c r="AO69" s="92">
        <f t="shared" si="5"/>
        <v>0.81213535589264874</v>
      </c>
    </row>
    <row r="70" spans="1:41" ht="15" customHeight="1" x14ac:dyDescent="0.25">
      <c r="A70" s="2" t="s">
        <v>100</v>
      </c>
      <c r="B70" s="2" t="s">
        <v>101</v>
      </c>
      <c r="C70" s="2">
        <v>2014</v>
      </c>
      <c r="D70" s="2" t="s">
        <v>598</v>
      </c>
      <c r="E70" s="2" t="s">
        <v>598</v>
      </c>
      <c r="F70" s="2" t="s">
        <v>598</v>
      </c>
      <c r="G70" s="2" t="s">
        <v>598</v>
      </c>
      <c r="H70" s="2" t="s">
        <v>598</v>
      </c>
      <c r="I70" s="2" t="s">
        <v>598</v>
      </c>
      <c r="J70" s="2" t="s">
        <v>598</v>
      </c>
      <c r="K70" s="2" t="s">
        <v>598</v>
      </c>
      <c r="L70" s="2" t="s">
        <v>599</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H70" s="2" t="s">
        <v>598</v>
      </c>
      <c r="AI70" s="2" t="s">
        <v>598</v>
      </c>
      <c r="AM70" s="20">
        <f t="shared" si="3"/>
        <v>0</v>
      </c>
      <c r="AN70" s="20">
        <f t="shared" si="4"/>
        <v>0</v>
      </c>
      <c r="AO70" s="92" t="str">
        <f t="shared" si="5"/>
        <v/>
      </c>
    </row>
    <row r="71" spans="1:41" ht="15" customHeight="1" x14ac:dyDescent="0.25">
      <c r="A71" s="2" t="s">
        <v>102</v>
      </c>
      <c r="B71" s="2" t="s">
        <v>103</v>
      </c>
      <c r="C71" s="2">
        <v>2014</v>
      </c>
      <c r="D71" s="2">
        <v>12.21</v>
      </c>
      <c r="E71" s="2">
        <v>17.260000000000002</v>
      </c>
      <c r="F71" s="2">
        <v>0</v>
      </c>
      <c r="G71" s="2">
        <v>0.26</v>
      </c>
      <c r="H71" s="2">
        <v>0</v>
      </c>
      <c r="I71" s="2">
        <v>0</v>
      </c>
      <c r="J71" s="2">
        <v>0</v>
      </c>
      <c r="K71" s="2">
        <v>0</v>
      </c>
      <c r="L71" s="2" t="s">
        <v>599</v>
      </c>
      <c r="M71" s="2">
        <v>0</v>
      </c>
      <c r="N71" s="2">
        <v>3</v>
      </c>
      <c r="O71" s="2">
        <v>11</v>
      </c>
      <c r="P71" s="2">
        <v>3</v>
      </c>
      <c r="Q71" s="2">
        <v>0</v>
      </c>
      <c r="R71" s="2">
        <v>0</v>
      </c>
      <c r="S71" s="2" t="s">
        <v>8</v>
      </c>
      <c r="T71" s="2" t="s">
        <v>598</v>
      </c>
      <c r="U71" s="2" t="s">
        <v>598</v>
      </c>
      <c r="V71" s="2" t="s">
        <v>598</v>
      </c>
      <c r="W71" s="2" t="s">
        <v>598</v>
      </c>
      <c r="X71" s="2" t="s">
        <v>598</v>
      </c>
      <c r="Y71" s="2" t="s">
        <v>598</v>
      </c>
      <c r="Z71" s="2" t="s">
        <v>598</v>
      </c>
      <c r="AA71" s="2" t="s">
        <v>598</v>
      </c>
      <c r="AB71" s="2" t="s">
        <v>598</v>
      </c>
      <c r="AC71" s="2" t="s">
        <v>598</v>
      </c>
      <c r="AD71" s="2" t="s">
        <v>598</v>
      </c>
      <c r="AE71" s="2" t="s">
        <v>598</v>
      </c>
      <c r="AF71" s="2" t="s">
        <v>598</v>
      </c>
      <c r="AG71" s="2" t="s">
        <v>598</v>
      </c>
      <c r="AH71" s="2" t="s">
        <v>598</v>
      </c>
      <c r="AI71" s="2" t="s">
        <v>598</v>
      </c>
      <c r="AM71" s="20">
        <f t="shared" si="3"/>
        <v>17.259999999999998</v>
      </c>
      <c r="AN71" s="20">
        <f t="shared" si="4"/>
        <v>12.21</v>
      </c>
      <c r="AO71" s="92">
        <f t="shared" si="5"/>
        <v>0.70741599073001171</v>
      </c>
    </row>
    <row r="72" spans="1:41" ht="15" customHeight="1" x14ac:dyDescent="0.25">
      <c r="A72" s="2" t="s">
        <v>102</v>
      </c>
      <c r="B72" s="2" t="s">
        <v>104</v>
      </c>
      <c r="C72" s="2">
        <v>2014</v>
      </c>
      <c r="D72" s="2">
        <v>3.2669999999999999</v>
      </c>
      <c r="E72" s="2">
        <v>4.3</v>
      </c>
      <c r="F72" s="2">
        <v>0</v>
      </c>
      <c r="G72" s="2">
        <v>0.05</v>
      </c>
      <c r="H72" s="2">
        <v>0</v>
      </c>
      <c r="I72" s="2">
        <v>0</v>
      </c>
      <c r="J72" s="2">
        <v>0</v>
      </c>
      <c r="K72" s="2">
        <v>0</v>
      </c>
      <c r="L72" s="2" t="s">
        <v>599</v>
      </c>
      <c r="M72" s="2">
        <v>0</v>
      </c>
      <c r="N72" s="2">
        <v>1.4159999999999999</v>
      </c>
      <c r="O72" s="2">
        <v>1.4179999999999999</v>
      </c>
      <c r="P72" s="2">
        <v>1.4159999999999999</v>
      </c>
      <c r="Q72" s="2">
        <v>0</v>
      </c>
      <c r="R72" s="2">
        <v>0</v>
      </c>
      <c r="S72" s="2" t="s">
        <v>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H72" s="2" t="s">
        <v>598</v>
      </c>
      <c r="AI72" s="2" t="s">
        <v>598</v>
      </c>
      <c r="AM72" s="20">
        <f t="shared" si="3"/>
        <v>4.3</v>
      </c>
      <c r="AN72" s="20">
        <f t="shared" si="4"/>
        <v>3.2669999999999999</v>
      </c>
      <c r="AO72" s="92">
        <f t="shared" si="5"/>
        <v>0.75976744186046508</v>
      </c>
    </row>
    <row r="73" spans="1:41" ht="15" customHeight="1" x14ac:dyDescent="0.25">
      <c r="A73" s="2" t="s">
        <v>102</v>
      </c>
      <c r="B73" s="2" t="s">
        <v>105</v>
      </c>
      <c r="C73" s="2">
        <v>2014</v>
      </c>
      <c r="D73" s="2">
        <v>17.097000000000001</v>
      </c>
      <c r="E73" s="2">
        <v>20.033000000000001</v>
      </c>
      <c r="F73" s="2">
        <v>0</v>
      </c>
      <c r="G73" s="2">
        <v>4.2999999999999997E-2</v>
      </c>
      <c r="H73" s="2">
        <v>0</v>
      </c>
      <c r="I73" s="2">
        <v>0</v>
      </c>
      <c r="J73" s="2">
        <v>0</v>
      </c>
      <c r="K73" s="2">
        <v>0</v>
      </c>
      <c r="L73" s="2" t="s">
        <v>599</v>
      </c>
      <c r="M73" s="2">
        <v>0</v>
      </c>
      <c r="N73" s="2">
        <v>6.66</v>
      </c>
      <c r="O73" s="2">
        <v>6.67</v>
      </c>
      <c r="P73" s="2">
        <v>6.66</v>
      </c>
      <c r="Q73" s="2">
        <v>0</v>
      </c>
      <c r="R73" s="2">
        <v>0</v>
      </c>
      <c r="S73" s="2" t="s">
        <v>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H73" s="2" t="s">
        <v>598</v>
      </c>
      <c r="AI73" s="2" t="s">
        <v>598</v>
      </c>
      <c r="AM73" s="20">
        <f t="shared" si="3"/>
        <v>20.033000000000001</v>
      </c>
      <c r="AN73" s="20">
        <f t="shared" si="4"/>
        <v>17.097000000000001</v>
      </c>
      <c r="AO73" s="92">
        <f t="shared" si="5"/>
        <v>0.8534418209953577</v>
      </c>
    </row>
    <row r="74" spans="1:41" ht="15" customHeight="1" x14ac:dyDescent="0.25">
      <c r="A74" s="2" t="s">
        <v>106</v>
      </c>
      <c r="B74" s="2" t="s">
        <v>107</v>
      </c>
      <c r="C74" s="2">
        <v>2014</v>
      </c>
      <c r="D74" s="2">
        <v>35.673999999999999</v>
      </c>
      <c r="E74" s="2">
        <v>33.941000000000003</v>
      </c>
      <c r="F74" s="2" t="s">
        <v>598</v>
      </c>
      <c r="G74" s="2">
        <v>2.415</v>
      </c>
      <c r="H74" s="2" t="s">
        <v>598</v>
      </c>
      <c r="I74" s="2" t="s">
        <v>598</v>
      </c>
      <c r="J74" s="2" t="s">
        <v>598</v>
      </c>
      <c r="K74" s="2" t="s">
        <v>598</v>
      </c>
      <c r="L74" s="2" t="s">
        <v>599</v>
      </c>
      <c r="M74" s="2" t="s">
        <v>598</v>
      </c>
      <c r="N74" s="2" t="s">
        <v>598</v>
      </c>
      <c r="O74" s="2">
        <v>2.069</v>
      </c>
      <c r="P74" s="2" t="s">
        <v>598</v>
      </c>
      <c r="Q74" s="2" t="s">
        <v>598</v>
      </c>
      <c r="R74" s="2" t="s">
        <v>598</v>
      </c>
      <c r="S74" s="2" t="s">
        <v>598</v>
      </c>
      <c r="T74" s="2">
        <v>17.815999999999999</v>
      </c>
      <c r="U74" s="2">
        <v>11.295999999999999</v>
      </c>
      <c r="V74" s="2" t="s">
        <v>598</v>
      </c>
      <c r="W74" s="2" t="s">
        <v>598</v>
      </c>
      <c r="X74" s="2" t="s">
        <v>598</v>
      </c>
      <c r="Y74" s="2" t="s">
        <v>598</v>
      </c>
      <c r="Z74" s="2" t="s">
        <v>598</v>
      </c>
      <c r="AA74" s="2" t="s">
        <v>598</v>
      </c>
      <c r="AB74" s="2" t="s">
        <v>598</v>
      </c>
      <c r="AC74" s="2" t="s">
        <v>598</v>
      </c>
      <c r="AD74" s="2" t="s">
        <v>598</v>
      </c>
      <c r="AE74" s="2">
        <v>0.27300000000000002</v>
      </c>
      <c r="AF74" s="2" t="s">
        <v>606</v>
      </c>
      <c r="AG74" s="2">
        <v>0.06</v>
      </c>
      <c r="AH74" s="2">
        <v>7.1999999999999995E-2</v>
      </c>
      <c r="AI74" s="2">
        <v>0.17199999999999999</v>
      </c>
      <c r="AM74" s="20">
        <f t="shared" si="3"/>
        <v>34.040999999999997</v>
      </c>
      <c r="AN74" s="20">
        <f t="shared" si="4"/>
        <v>35.673999999999999</v>
      </c>
      <c r="AO74" s="92">
        <f t="shared" si="5"/>
        <v>1.0479715637025939</v>
      </c>
    </row>
    <row r="75" spans="1:41" ht="15" customHeight="1" x14ac:dyDescent="0.25">
      <c r="A75" s="2" t="s">
        <v>108</v>
      </c>
      <c r="B75" s="2" t="s">
        <v>109</v>
      </c>
      <c r="C75" s="2">
        <v>2014</v>
      </c>
      <c r="D75" s="2">
        <v>15.722</v>
      </c>
      <c r="E75" s="2">
        <v>18.245000000000001</v>
      </c>
      <c r="F75" s="2" t="s">
        <v>598</v>
      </c>
      <c r="G75" s="2">
        <v>0.6</v>
      </c>
      <c r="H75" s="2" t="s">
        <v>598</v>
      </c>
      <c r="I75" s="2" t="s">
        <v>598</v>
      </c>
      <c r="J75" s="2" t="s">
        <v>598</v>
      </c>
      <c r="K75" s="2" t="s">
        <v>598</v>
      </c>
      <c r="L75" s="2" t="s">
        <v>599</v>
      </c>
      <c r="M75" s="2">
        <v>0</v>
      </c>
      <c r="N75" s="2">
        <v>6.6929999999999996</v>
      </c>
      <c r="O75" s="2">
        <v>0</v>
      </c>
      <c r="P75" s="2" t="s">
        <v>598</v>
      </c>
      <c r="Q75" s="2">
        <v>0</v>
      </c>
      <c r="R75" s="2">
        <v>8.6270000000000007</v>
      </c>
      <c r="S75" s="2" t="s">
        <v>8</v>
      </c>
      <c r="T75" s="2" t="s">
        <v>598</v>
      </c>
      <c r="U75" s="2" t="s">
        <v>598</v>
      </c>
      <c r="V75" s="2" t="s">
        <v>598</v>
      </c>
      <c r="W75" s="2" t="s">
        <v>598</v>
      </c>
      <c r="X75" s="2" t="s">
        <v>598</v>
      </c>
      <c r="Y75" s="2" t="s">
        <v>598</v>
      </c>
      <c r="Z75" s="2" t="s">
        <v>598</v>
      </c>
      <c r="AA75" s="2" t="s">
        <v>598</v>
      </c>
      <c r="AB75" s="2" t="s">
        <v>598</v>
      </c>
      <c r="AC75" s="2" t="s">
        <v>598</v>
      </c>
      <c r="AD75" s="2">
        <v>2.3250000000000002</v>
      </c>
      <c r="AE75" s="2" t="s">
        <v>598</v>
      </c>
      <c r="AF75" s="2" t="s">
        <v>598</v>
      </c>
      <c r="AG75" s="2" t="s">
        <v>598</v>
      </c>
      <c r="AH75" s="2" t="s">
        <v>598</v>
      </c>
      <c r="AI75" s="2" t="s">
        <v>598</v>
      </c>
      <c r="AM75" s="20">
        <f t="shared" si="3"/>
        <v>18.245000000000001</v>
      </c>
      <c r="AN75" s="20">
        <f t="shared" si="4"/>
        <v>15.722</v>
      </c>
      <c r="AO75" s="92">
        <f t="shared" si="5"/>
        <v>0.86171553850369953</v>
      </c>
    </row>
    <row r="76" spans="1:41" ht="15" customHeight="1" x14ac:dyDescent="0.25">
      <c r="A76" s="2" t="s">
        <v>108</v>
      </c>
      <c r="B76" s="2" t="s">
        <v>110</v>
      </c>
      <c r="C76" s="2">
        <v>2014</v>
      </c>
      <c r="D76" s="2">
        <v>13.933</v>
      </c>
      <c r="E76" s="2">
        <v>16.690999999999999</v>
      </c>
      <c r="F76" s="2" t="s">
        <v>598</v>
      </c>
      <c r="G76" s="2">
        <v>0.29899999999999999</v>
      </c>
      <c r="H76" s="2" t="s">
        <v>598</v>
      </c>
      <c r="I76" s="2" t="s">
        <v>598</v>
      </c>
      <c r="J76" s="2" t="s">
        <v>598</v>
      </c>
      <c r="K76" s="2" t="s">
        <v>598</v>
      </c>
      <c r="L76" s="2" t="s">
        <v>599</v>
      </c>
      <c r="M76" s="2">
        <v>0</v>
      </c>
      <c r="N76" s="2">
        <v>0</v>
      </c>
      <c r="O76" s="2">
        <v>0</v>
      </c>
      <c r="P76" s="2">
        <v>0</v>
      </c>
      <c r="Q76" s="2">
        <v>0</v>
      </c>
      <c r="R76" s="2">
        <v>16.391999999999999</v>
      </c>
      <c r="S76" s="2" t="s">
        <v>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H76" s="2" t="s">
        <v>598</v>
      </c>
      <c r="AI76" s="2" t="s">
        <v>598</v>
      </c>
      <c r="AM76" s="20">
        <f t="shared" si="3"/>
        <v>16.690999999999999</v>
      </c>
      <c r="AN76" s="20">
        <f t="shared" si="4"/>
        <v>13.933</v>
      </c>
      <c r="AO76" s="92">
        <f t="shared" si="5"/>
        <v>0.83476124857707756</v>
      </c>
    </row>
    <row r="77" spans="1:41" ht="15" customHeight="1" x14ac:dyDescent="0.25">
      <c r="A77" s="2" t="s">
        <v>111</v>
      </c>
      <c r="B77" s="2" t="s">
        <v>112</v>
      </c>
      <c r="C77" s="2">
        <v>2014</v>
      </c>
      <c r="D77" s="2">
        <v>48</v>
      </c>
      <c r="E77" s="2">
        <v>62.61</v>
      </c>
      <c r="F77" s="2" t="s">
        <v>598</v>
      </c>
      <c r="G77" s="2">
        <v>0.45</v>
      </c>
      <c r="H77" s="2" t="s">
        <v>598</v>
      </c>
      <c r="I77" s="2" t="s">
        <v>598</v>
      </c>
      <c r="J77" s="2" t="s">
        <v>598</v>
      </c>
      <c r="K77" s="2" t="s">
        <v>598</v>
      </c>
      <c r="L77" s="2" t="s">
        <v>599</v>
      </c>
      <c r="M77" s="2" t="s">
        <v>598</v>
      </c>
      <c r="N77" s="2" t="s">
        <v>598</v>
      </c>
      <c r="O77" s="2" t="s">
        <v>598</v>
      </c>
      <c r="P77" s="2">
        <v>2.5</v>
      </c>
      <c r="Q77" s="2" t="s">
        <v>598</v>
      </c>
      <c r="R77" s="2">
        <v>48.6</v>
      </c>
      <c r="S77" s="2" t="s">
        <v>598</v>
      </c>
      <c r="T77" s="2">
        <v>2.56</v>
      </c>
      <c r="U77" s="2" t="s">
        <v>598</v>
      </c>
      <c r="V77" s="2" t="s">
        <v>598</v>
      </c>
      <c r="W77" s="2" t="s">
        <v>598</v>
      </c>
      <c r="X77" s="2" t="s">
        <v>598</v>
      </c>
      <c r="Y77" s="2" t="s">
        <v>598</v>
      </c>
      <c r="Z77" s="2" t="s">
        <v>598</v>
      </c>
      <c r="AA77" s="2" t="s">
        <v>598</v>
      </c>
      <c r="AB77" s="2" t="s">
        <v>598</v>
      </c>
      <c r="AC77" s="2" t="s">
        <v>598</v>
      </c>
      <c r="AD77" s="2">
        <v>8.5</v>
      </c>
      <c r="AE77" s="2" t="s">
        <v>598</v>
      </c>
      <c r="AF77" s="2" t="s">
        <v>598</v>
      </c>
      <c r="AG77" s="2" t="s">
        <v>598</v>
      </c>
      <c r="AH77" s="2" t="s">
        <v>598</v>
      </c>
      <c r="AI77" s="2" t="s">
        <v>598</v>
      </c>
      <c r="AM77" s="20">
        <f t="shared" si="3"/>
        <v>62.610000000000007</v>
      </c>
      <c r="AN77" s="20">
        <f t="shared" si="4"/>
        <v>48</v>
      </c>
      <c r="AO77" s="92">
        <f t="shared" si="5"/>
        <v>0.76665069477719205</v>
      </c>
    </row>
    <row r="78" spans="1:41" ht="15" customHeight="1" x14ac:dyDescent="0.25">
      <c r="A78" s="2" t="s">
        <v>113</v>
      </c>
      <c r="B78" s="2" t="s">
        <v>114</v>
      </c>
      <c r="C78" s="2">
        <v>2014</v>
      </c>
      <c r="D78" s="2">
        <v>48</v>
      </c>
      <c r="E78" s="2">
        <v>56</v>
      </c>
      <c r="F78" s="2" t="s">
        <v>598</v>
      </c>
      <c r="G78" s="2">
        <v>9</v>
      </c>
      <c r="H78" s="2" t="s">
        <v>598</v>
      </c>
      <c r="I78" s="2" t="s">
        <v>598</v>
      </c>
      <c r="J78" s="2" t="s">
        <v>598</v>
      </c>
      <c r="K78" s="2" t="s">
        <v>598</v>
      </c>
      <c r="L78" s="2" t="s">
        <v>599</v>
      </c>
      <c r="M78" s="2" t="s">
        <v>598</v>
      </c>
      <c r="N78" s="2" t="s">
        <v>598</v>
      </c>
      <c r="O78" s="2" t="s">
        <v>598</v>
      </c>
      <c r="P78" s="2" t="s">
        <v>598</v>
      </c>
      <c r="Q78" s="2" t="s">
        <v>598</v>
      </c>
      <c r="R78" s="2" t="s">
        <v>598</v>
      </c>
      <c r="S78" s="2" t="s">
        <v>598</v>
      </c>
      <c r="T78" s="2">
        <v>42</v>
      </c>
      <c r="U78" s="2" t="s">
        <v>598</v>
      </c>
      <c r="V78" s="2" t="s">
        <v>598</v>
      </c>
      <c r="W78" s="2" t="s">
        <v>598</v>
      </c>
      <c r="X78" s="2" t="s">
        <v>598</v>
      </c>
      <c r="Y78" s="2" t="s">
        <v>598</v>
      </c>
      <c r="Z78" s="2" t="s">
        <v>598</v>
      </c>
      <c r="AA78" s="2" t="s">
        <v>598</v>
      </c>
      <c r="AB78" s="2" t="s">
        <v>598</v>
      </c>
      <c r="AC78" s="2" t="s">
        <v>598</v>
      </c>
      <c r="AD78" s="2" t="s">
        <v>598</v>
      </c>
      <c r="AE78" s="2" t="s">
        <v>598</v>
      </c>
      <c r="AF78" s="2" t="s">
        <v>598</v>
      </c>
      <c r="AG78" s="2" t="s">
        <v>598</v>
      </c>
      <c r="AH78" s="2">
        <v>5</v>
      </c>
      <c r="AI78" s="2">
        <v>5</v>
      </c>
      <c r="AM78" s="20">
        <f t="shared" si="3"/>
        <v>56</v>
      </c>
      <c r="AN78" s="20">
        <f t="shared" si="4"/>
        <v>48</v>
      </c>
      <c r="AO78" s="92">
        <f t="shared" si="5"/>
        <v>0.8571428571428571</v>
      </c>
    </row>
    <row r="79" spans="1:41"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H79" s="2" t="s">
        <v>599</v>
      </c>
      <c r="AI79" s="2" t="s">
        <v>599</v>
      </c>
      <c r="AM79" s="20">
        <f t="shared" si="3"/>
        <v>0</v>
      </c>
      <c r="AN79" s="20">
        <f t="shared" si="4"/>
        <v>0</v>
      </c>
      <c r="AO79" s="92" t="str">
        <f t="shared" si="5"/>
        <v/>
      </c>
    </row>
    <row r="80" spans="1:41"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H80" s="2" t="s">
        <v>599</v>
      </c>
      <c r="AI80" s="2" t="s">
        <v>599</v>
      </c>
      <c r="AM80" s="20">
        <f t="shared" si="3"/>
        <v>0</v>
      </c>
      <c r="AN80" s="20">
        <f t="shared" si="4"/>
        <v>0</v>
      </c>
      <c r="AO80" s="92" t="str">
        <f t="shared" si="5"/>
        <v/>
      </c>
    </row>
    <row r="81" spans="1:41"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H81" s="2" t="s">
        <v>599</v>
      </c>
      <c r="AI81" s="2" t="s">
        <v>599</v>
      </c>
      <c r="AM81" s="20">
        <f t="shared" si="3"/>
        <v>0</v>
      </c>
      <c r="AN81" s="20">
        <f t="shared" si="4"/>
        <v>0</v>
      </c>
      <c r="AO81" s="92" t="str">
        <f t="shared" si="5"/>
        <v/>
      </c>
    </row>
    <row r="82" spans="1:41"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H82" s="2" t="s">
        <v>599</v>
      </c>
      <c r="AI82" s="2" t="s">
        <v>599</v>
      </c>
      <c r="AM82" s="20">
        <f t="shared" si="3"/>
        <v>0</v>
      </c>
      <c r="AN82" s="20">
        <f t="shared" si="4"/>
        <v>0</v>
      </c>
      <c r="AO82" s="92" t="str">
        <f t="shared" si="5"/>
        <v/>
      </c>
    </row>
    <row r="83" spans="1:41"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H83" s="2" t="s">
        <v>599</v>
      </c>
      <c r="AI83" s="2" t="s">
        <v>599</v>
      </c>
      <c r="AM83" s="20">
        <f t="shared" si="3"/>
        <v>0</v>
      </c>
      <c r="AN83" s="20">
        <f t="shared" si="4"/>
        <v>0</v>
      </c>
      <c r="AO83" s="92" t="str">
        <f t="shared" si="5"/>
        <v/>
      </c>
    </row>
    <row r="84" spans="1:41"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H84" s="2" t="s">
        <v>599</v>
      </c>
      <c r="AI84" s="2" t="s">
        <v>599</v>
      </c>
      <c r="AM84" s="20">
        <f t="shared" si="3"/>
        <v>0</v>
      </c>
      <c r="AN84" s="20">
        <f t="shared" si="4"/>
        <v>0</v>
      </c>
      <c r="AO84" s="92" t="str">
        <f t="shared" si="5"/>
        <v/>
      </c>
    </row>
    <row r="85" spans="1:41"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H85" s="2" t="s">
        <v>599</v>
      </c>
      <c r="AI85" s="2" t="s">
        <v>599</v>
      </c>
      <c r="AM85" s="20">
        <f t="shared" si="3"/>
        <v>0</v>
      </c>
      <c r="AN85" s="20">
        <f t="shared" si="4"/>
        <v>0</v>
      </c>
      <c r="AO85" s="92" t="str">
        <f t="shared" si="5"/>
        <v/>
      </c>
    </row>
    <row r="86" spans="1:41" ht="15" customHeight="1" x14ac:dyDescent="0.25">
      <c r="A86" s="2" t="s">
        <v>123</v>
      </c>
      <c r="B86" s="2" t="s">
        <v>124</v>
      </c>
      <c r="C86" s="2">
        <v>2014</v>
      </c>
      <c r="D86" s="2">
        <v>162.89699999999999</v>
      </c>
      <c r="E86" s="2">
        <v>192.92400000000001</v>
      </c>
      <c r="F86" s="2" t="s">
        <v>598</v>
      </c>
      <c r="G86" s="2">
        <v>0.76</v>
      </c>
      <c r="H86" s="2" t="s">
        <v>598</v>
      </c>
      <c r="I86" s="2">
        <v>4.3040000000000003</v>
      </c>
      <c r="J86" s="2" t="s">
        <v>598</v>
      </c>
      <c r="K86" s="2" t="s">
        <v>598</v>
      </c>
      <c r="L86" s="2" t="s">
        <v>599</v>
      </c>
      <c r="M86" s="2">
        <v>116</v>
      </c>
      <c r="N86" s="2">
        <v>37</v>
      </c>
      <c r="O86" s="2" t="s">
        <v>598</v>
      </c>
      <c r="P86" s="2">
        <v>5</v>
      </c>
      <c r="Q86" s="2" t="s">
        <v>598</v>
      </c>
      <c r="R86" s="2" t="s">
        <v>598</v>
      </c>
      <c r="S86" s="2" t="s">
        <v>8</v>
      </c>
      <c r="T86" s="2" t="s">
        <v>598</v>
      </c>
      <c r="U86" s="2" t="s">
        <v>598</v>
      </c>
      <c r="V86" s="2" t="s">
        <v>598</v>
      </c>
      <c r="W86" s="2" t="s">
        <v>598</v>
      </c>
      <c r="X86" s="2" t="s">
        <v>598</v>
      </c>
      <c r="Y86" s="2">
        <v>7.99</v>
      </c>
      <c r="Z86" s="2" t="s">
        <v>598</v>
      </c>
      <c r="AA86" s="2" t="s">
        <v>598</v>
      </c>
      <c r="AB86" s="2" t="s">
        <v>598</v>
      </c>
      <c r="AC86" s="2" t="s">
        <v>598</v>
      </c>
      <c r="AD86" s="2">
        <v>21.87</v>
      </c>
      <c r="AE86" s="2" t="s">
        <v>598</v>
      </c>
      <c r="AF86" s="2" t="s">
        <v>598</v>
      </c>
      <c r="AG86" s="2" t="s">
        <v>598</v>
      </c>
      <c r="AH86" s="2" t="s">
        <v>598</v>
      </c>
      <c r="AI86" s="2" t="s">
        <v>598</v>
      </c>
      <c r="AM86" s="20">
        <f t="shared" si="3"/>
        <v>192.92400000000001</v>
      </c>
      <c r="AN86" s="20">
        <f t="shared" si="4"/>
        <v>162.89699999999999</v>
      </c>
      <c r="AO86" s="92">
        <f t="shared" si="5"/>
        <v>0.84435840019904207</v>
      </c>
    </row>
    <row r="87" spans="1:41" ht="15" customHeight="1" x14ac:dyDescent="0.25">
      <c r="A87" s="2" t="s">
        <v>123</v>
      </c>
      <c r="B87" s="2" t="s">
        <v>125</v>
      </c>
      <c r="C87" s="2">
        <v>2014</v>
      </c>
      <c r="D87" s="2">
        <v>0.80900000000000005</v>
      </c>
      <c r="E87" s="2">
        <v>0.89900000000000002</v>
      </c>
      <c r="F87" s="2" t="s">
        <v>598</v>
      </c>
      <c r="G87" s="2">
        <v>0.14000000000000001</v>
      </c>
      <c r="H87" s="2" t="s">
        <v>598</v>
      </c>
      <c r="I87" s="2" t="s">
        <v>598</v>
      </c>
      <c r="J87" s="2" t="s">
        <v>598</v>
      </c>
      <c r="K87" s="2" t="s">
        <v>598</v>
      </c>
      <c r="L87" s="2" t="s">
        <v>599</v>
      </c>
      <c r="M87" s="2" t="s">
        <v>598</v>
      </c>
      <c r="N87" s="2" t="s">
        <v>598</v>
      </c>
      <c r="O87" s="2" t="s">
        <v>598</v>
      </c>
      <c r="P87" s="2" t="s">
        <v>598</v>
      </c>
      <c r="Q87" s="2" t="s">
        <v>598</v>
      </c>
      <c r="R87" s="2" t="s">
        <v>598</v>
      </c>
      <c r="S87" s="2" t="s">
        <v>598</v>
      </c>
      <c r="T87" s="2">
        <v>0.75900000000000001</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H87" s="2" t="s">
        <v>598</v>
      </c>
      <c r="AI87" s="2" t="s">
        <v>598</v>
      </c>
      <c r="AM87" s="20">
        <f t="shared" si="3"/>
        <v>0.89900000000000002</v>
      </c>
      <c r="AN87" s="20">
        <f t="shared" si="4"/>
        <v>0.80900000000000005</v>
      </c>
      <c r="AO87" s="92">
        <f t="shared" si="5"/>
        <v>0.89988876529477202</v>
      </c>
    </row>
    <row r="88" spans="1:41" ht="15" customHeight="1" x14ac:dyDescent="0.25">
      <c r="A88" s="2" t="s">
        <v>123</v>
      </c>
      <c r="B88" s="2" t="s">
        <v>126</v>
      </c>
      <c r="C88" s="2">
        <v>2014</v>
      </c>
      <c r="D88" s="2">
        <v>7.0229999999999997</v>
      </c>
      <c r="E88" s="2">
        <v>8.1419999999999995</v>
      </c>
      <c r="F88" s="2" t="s">
        <v>598</v>
      </c>
      <c r="G88" s="2">
        <v>2.9000000000000001E-2</v>
      </c>
      <c r="H88" s="2" t="s">
        <v>598</v>
      </c>
      <c r="I88" s="2" t="s">
        <v>598</v>
      </c>
      <c r="J88" s="2" t="s">
        <v>598</v>
      </c>
      <c r="K88" s="2" t="s">
        <v>598</v>
      </c>
      <c r="L88" s="2" t="s">
        <v>599</v>
      </c>
      <c r="M88" s="2" t="s">
        <v>598</v>
      </c>
      <c r="N88" s="2" t="s">
        <v>598</v>
      </c>
      <c r="O88" s="2" t="s">
        <v>598</v>
      </c>
      <c r="P88" s="2" t="s">
        <v>598</v>
      </c>
      <c r="Q88" s="2" t="s">
        <v>598</v>
      </c>
      <c r="R88" s="2" t="s">
        <v>598</v>
      </c>
      <c r="S88" s="2" t="s">
        <v>598</v>
      </c>
      <c r="T88" s="2">
        <v>5.7279999999999998</v>
      </c>
      <c r="U88" s="2" t="s">
        <v>598</v>
      </c>
      <c r="V88" s="2" t="s">
        <v>598</v>
      </c>
      <c r="W88" s="2" t="s">
        <v>598</v>
      </c>
      <c r="X88" s="2" t="s">
        <v>598</v>
      </c>
      <c r="Y88" s="2">
        <v>2.3849999999999998</v>
      </c>
      <c r="Z88" s="2" t="s">
        <v>598</v>
      </c>
      <c r="AA88" s="2" t="s">
        <v>598</v>
      </c>
      <c r="AB88" s="2" t="s">
        <v>598</v>
      </c>
      <c r="AC88" s="2" t="s">
        <v>598</v>
      </c>
      <c r="AD88" s="2" t="s">
        <v>598</v>
      </c>
      <c r="AE88" s="2" t="s">
        <v>598</v>
      </c>
      <c r="AF88" s="2" t="s">
        <v>598</v>
      </c>
      <c r="AG88" s="2" t="s">
        <v>598</v>
      </c>
      <c r="AH88" s="2" t="s">
        <v>598</v>
      </c>
      <c r="AI88" s="2" t="s">
        <v>598</v>
      </c>
      <c r="AM88" s="20">
        <f t="shared" si="3"/>
        <v>8.1419999999999995</v>
      </c>
      <c r="AN88" s="20">
        <f t="shared" si="4"/>
        <v>7.0229999999999997</v>
      </c>
      <c r="AO88" s="92">
        <f t="shared" si="5"/>
        <v>0.86256448047162859</v>
      </c>
    </row>
    <row r="89" spans="1:41" ht="15" customHeight="1" x14ac:dyDescent="0.25">
      <c r="A89" s="2" t="s">
        <v>127</v>
      </c>
      <c r="B89" s="2" t="s">
        <v>128</v>
      </c>
      <c r="C89" s="2">
        <v>2014</v>
      </c>
      <c r="D89" s="2">
        <v>3.6</v>
      </c>
      <c r="E89" s="2">
        <v>4.3</v>
      </c>
      <c r="F89" s="2" t="s">
        <v>598</v>
      </c>
      <c r="G89" s="2" t="s">
        <v>598</v>
      </c>
      <c r="H89" s="2" t="s">
        <v>598</v>
      </c>
      <c r="I89" s="2" t="s">
        <v>598</v>
      </c>
      <c r="J89" s="2" t="s">
        <v>598</v>
      </c>
      <c r="K89" s="2" t="s">
        <v>598</v>
      </c>
      <c r="L89" s="2" t="s">
        <v>599</v>
      </c>
      <c r="M89" s="2" t="s">
        <v>598</v>
      </c>
      <c r="N89" s="2" t="s">
        <v>598</v>
      </c>
      <c r="O89" s="2" t="s">
        <v>598</v>
      </c>
      <c r="P89" s="2" t="s">
        <v>598</v>
      </c>
      <c r="Q89" s="2" t="s">
        <v>598</v>
      </c>
      <c r="R89" s="2" t="s">
        <v>598</v>
      </c>
      <c r="S89" s="2" t="s">
        <v>8</v>
      </c>
      <c r="T89" s="2" t="s">
        <v>598</v>
      </c>
      <c r="U89" s="2">
        <v>4</v>
      </c>
      <c r="V89" s="2" t="s">
        <v>598</v>
      </c>
      <c r="W89" s="2" t="s">
        <v>598</v>
      </c>
      <c r="X89" s="2" t="s">
        <v>598</v>
      </c>
      <c r="Y89" s="2">
        <v>0.3</v>
      </c>
      <c r="Z89" s="2" t="s">
        <v>598</v>
      </c>
      <c r="AA89" s="2" t="s">
        <v>598</v>
      </c>
      <c r="AB89" s="2" t="s">
        <v>598</v>
      </c>
      <c r="AC89" s="2" t="s">
        <v>598</v>
      </c>
      <c r="AD89" s="2" t="s">
        <v>598</v>
      </c>
      <c r="AE89" s="2" t="s">
        <v>598</v>
      </c>
      <c r="AF89" s="2" t="s">
        <v>598</v>
      </c>
      <c r="AG89" s="2" t="s">
        <v>598</v>
      </c>
      <c r="AH89" s="2" t="s">
        <v>598</v>
      </c>
      <c r="AI89" s="2" t="s">
        <v>598</v>
      </c>
      <c r="AM89" s="20">
        <f t="shared" si="3"/>
        <v>4.3</v>
      </c>
      <c r="AN89" s="20">
        <f t="shared" si="4"/>
        <v>3.6</v>
      </c>
      <c r="AO89" s="92">
        <f t="shared" si="5"/>
        <v>0.83720930232558144</v>
      </c>
    </row>
    <row r="90" spans="1:41" ht="15" customHeight="1" x14ac:dyDescent="0.25">
      <c r="A90" s="2" t="s">
        <v>127</v>
      </c>
      <c r="B90" s="2" t="s">
        <v>129</v>
      </c>
      <c r="C90" s="2">
        <v>2014</v>
      </c>
      <c r="D90" s="2">
        <v>10.593</v>
      </c>
      <c r="E90" s="2">
        <v>12.904</v>
      </c>
      <c r="F90" s="2" t="s">
        <v>598</v>
      </c>
      <c r="G90" s="2" t="s">
        <v>598</v>
      </c>
      <c r="H90" s="2" t="s">
        <v>598</v>
      </c>
      <c r="I90" s="2" t="s">
        <v>598</v>
      </c>
      <c r="J90" s="2" t="s">
        <v>598</v>
      </c>
      <c r="K90" s="2" t="s">
        <v>598</v>
      </c>
      <c r="L90" s="2" t="s">
        <v>599</v>
      </c>
      <c r="M90" s="2" t="s">
        <v>598</v>
      </c>
      <c r="N90" s="2" t="s">
        <v>598</v>
      </c>
      <c r="O90" s="2" t="s">
        <v>598</v>
      </c>
      <c r="P90" s="2" t="s">
        <v>598</v>
      </c>
      <c r="Q90" s="2" t="s">
        <v>598</v>
      </c>
      <c r="R90" s="2" t="s">
        <v>598</v>
      </c>
      <c r="S90" s="2" t="s">
        <v>598</v>
      </c>
      <c r="T90" s="2" t="s">
        <v>598</v>
      </c>
      <c r="U90" s="2">
        <v>12.834</v>
      </c>
      <c r="V90" s="2" t="s">
        <v>598</v>
      </c>
      <c r="W90" s="2" t="s">
        <v>598</v>
      </c>
      <c r="X90" s="2" t="s">
        <v>598</v>
      </c>
      <c r="Y90" s="2">
        <v>7.0000000000000007E-2</v>
      </c>
      <c r="Z90" s="2" t="s">
        <v>598</v>
      </c>
      <c r="AA90" s="2" t="s">
        <v>598</v>
      </c>
      <c r="AB90" s="2" t="s">
        <v>598</v>
      </c>
      <c r="AC90" s="2" t="s">
        <v>598</v>
      </c>
      <c r="AD90" s="2" t="s">
        <v>598</v>
      </c>
      <c r="AE90" s="2" t="s">
        <v>598</v>
      </c>
      <c r="AF90" s="2" t="s">
        <v>598</v>
      </c>
      <c r="AG90" s="2" t="s">
        <v>598</v>
      </c>
      <c r="AH90" s="2" t="s">
        <v>598</v>
      </c>
      <c r="AI90" s="2" t="s">
        <v>598</v>
      </c>
      <c r="AM90" s="20">
        <f t="shared" si="3"/>
        <v>12.904</v>
      </c>
      <c r="AN90" s="20">
        <f t="shared" si="4"/>
        <v>10.593</v>
      </c>
      <c r="AO90" s="92">
        <f t="shared" si="5"/>
        <v>0.82090824550526964</v>
      </c>
    </row>
    <row r="91" spans="1:41" ht="15" customHeight="1" x14ac:dyDescent="0.25">
      <c r="A91" s="2" t="s">
        <v>127</v>
      </c>
      <c r="B91" s="2" t="s">
        <v>130</v>
      </c>
      <c r="C91" s="2">
        <v>2014</v>
      </c>
      <c r="D91" s="2">
        <v>5.0250000000000004</v>
      </c>
      <c r="E91" s="2">
        <v>5.6349999999999998</v>
      </c>
      <c r="F91" s="2" t="s">
        <v>598</v>
      </c>
      <c r="G91" s="2" t="s">
        <v>598</v>
      </c>
      <c r="H91" s="2" t="s">
        <v>598</v>
      </c>
      <c r="I91" s="2" t="s">
        <v>598</v>
      </c>
      <c r="J91" s="2" t="s">
        <v>598</v>
      </c>
      <c r="K91" s="2" t="s">
        <v>598</v>
      </c>
      <c r="L91" s="2" t="s">
        <v>599</v>
      </c>
      <c r="M91" s="2" t="s">
        <v>598</v>
      </c>
      <c r="N91" s="2" t="s">
        <v>598</v>
      </c>
      <c r="O91" s="2" t="s">
        <v>598</v>
      </c>
      <c r="P91" s="2" t="s">
        <v>598</v>
      </c>
      <c r="Q91" s="2" t="s">
        <v>598</v>
      </c>
      <c r="R91" s="2" t="s">
        <v>598</v>
      </c>
      <c r="S91" s="2" t="s">
        <v>598</v>
      </c>
      <c r="T91" s="2">
        <v>5.4889999999999999</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H91" s="2">
        <v>0.14599999999999999</v>
      </c>
      <c r="AI91" s="2">
        <v>0.14599999999999999</v>
      </c>
      <c r="AM91" s="20">
        <f t="shared" si="3"/>
        <v>5.6349999999999998</v>
      </c>
      <c r="AN91" s="20">
        <f t="shared" si="4"/>
        <v>5.0250000000000004</v>
      </c>
      <c r="AO91" s="92">
        <f t="shared" si="5"/>
        <v>0.89174800354924588</v>
      </c>
    </row>
    <row r="92" spans="1:41" ht="15" customHeight="1" x14ac:dyDescent="0.25">
      <c r="A92" s="2" t="s">
        <v>131</v>
      </c>
      <c r="B92" s="2" t="s">
        <v>132</v>
      </c>
      <c r="C92" s="2">
        <v>2014</v>
      </c>
      <c r="D92" s="2">
        <v>64.105999999999995</v>
      </c>
      <c r="E92" s="2">
        <v>71.918999999999997</v>
      </c>
      <c r="F92" s="2" t="s">
        <v>598</v>
      </c>
      <c r="G92" s="2">
        <v>4.3999999999999997E-2</v>
      </c>
      <c r="H92" s="2" t="s">
        <v>598</v>
      </c>
      <c r="I92" s="2" t="s">
        <v>598</v>
      </c>
      <c r="J92" s="2">
        <v>1.0089999999999999</v>
      </c>
      <c r="K92" s="2" t="s">
        <v>598</v>
      </c>
      <c r="L92" s="2" t="s">
        <v>598</v>
      </c>
      <c r="M92" s="2">
        <v>65.272000000000006</v>
      </c>
      <c r="N92" s="2">
        <v>0</v>
      </c>
      <c r="O92" s="2">
        <v>0.80500000000000005</v>
      </c>
      <c r="P92" s="2" t="s">
        <v>598</v>
      </c>
      <c r="Q92" s="2" t="s">
        <v>598</v>
      </c>
      <c r="R92" s="2" t="s">
        <v>598</v>
      </c>
      <c r="S92" s="2" t="s">
        <v>8</v>
      </c>
      <c r="T92" s="2" t="s">
        <v>598</v>
      </c>
      <c r="U92" s="2" t="s">
        <v>598</v>
      </c>
      <c r="V92" s="2" t="s">
        <v>598</v>
      </c>
      <c r="W92" s="2" t="s">
        <v>598</v>
      </c>
      <c r="X92" s="2" t="s">
        <v>598</v>
      </c>
      <c r="Y92" s="2">
        <v>3.91</v>
      </c>
      <c r="Z92" s="2" t="s">
        <v>598</v>
      </c>
      <c r="AA92" s="2" t="s">
        <v>598</v>
      </c>
      <c r="AB92" s="2" t="s">
        <v>598</v>
      </c>
      <c r="AC92" s="2" t="s">
        <v>598</v>
      </c>
      <c r="AD92" s="2">
        <v>0.879</v>
      </c>
      <c r="AE92" s="2" t="s">
        <v>598</v>
      </c>
      <c r="AF92" s="2" t="s">
        <v>598</v>
      </c>
      <c r="AG92" s="2" t="s">
        <v>598</v>
      </c>
      <c r="AH92" s="2" t="s">
        <v>598</v>
      </c>
      <c r="AI92" s="2" t="s">
        <v>598</v>
      </c>
      <c r="AM92" s="20">
        <f t="shared" si="3"/>
        <v>71.919000000000011</v>
      </c>
      <c r="AN92" s="20">
        <f t="shared" si="4"/>
        <v>64.105999999999995</v>
      </c>
      <c r="AO92" s="92">
        <f t="shared" si="5"/>
        <v>0.89136389549354111</v>
      </c>
    </row>
    <row r="93" spans="1:41" ht="15" customHeight="1" x14ac:dyDescent="0.25">
      <c r="A93" s="2" t="s">
        <v>131</v>
      </c>
      <c r="B93" s="2" t="s">
        <v>133</v>
      </c>
      <c r="C93" s="2">
        <v>2014</v>
      </c>
      <c r="D93" s="2">
        <v>1.962</v>
      </c>
      <c r="E93" s="2">
        <v>2.415</v>
      </c>
      <c r="F93" s="2" t="s">
        <v>598</v>
      </c>
      <c r="G93" s="2">
        <v>2.9000000000000001E-2</v>
      </c>
      <c r="H93" s="2" t="s">
        <v>598</v>
      </c>
      <c r="I93" s="2" t="s">
        <v>598</v>
      </c>
      <c r="J93" s="2" t="s">
        <v>598</v>
      </c>
      <c r="K93" s="2" t="s">
        <v>598</v>
      </c>
      <c r="L93" s="2" t="s">
        <v>607</v>
      </c>
      <c r="M93" s="2" t="s">
        <v>598</v>
      </c>
      <c r="N93" s="2" t="s">
        <v>598</v>
      </c>
      <c r="O93" s="2" t="s">
        <v>598</v>
      </c>
      <c r="P93" s="2" t="s">
        <v>598</v>
      </c>
      <c r="Q93" s="2" t="s">
        <v>598</v>
      </c>
      <c r="R93" s="2" t="s">
        <v>598</v>
      </c>
      <c r="S93" s="2" t="s">
        <v>598</v>
      </c>
      <c r="T93" s="2">
        <v>2.3860000000000001</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H93" s="2" t="s">
        <v>598</v>
      </c>
      <c r="AI93" s="2" t="s">
        <v>598</v>
      </c>
      <c r="AM93" s="20">
        <f t="shared" si="3"/>
        <v>2.415</v>
      </c>
      <c r="AN93" s="20">
        <f t="shared" si="4"/>
        <v>1.962</v>
      </c>
      <c r="AO93" s="92">
        <f t="shared" si="5"/>
        <v>0.81242236024844716</v>
      </c>
    </row>
    <row r="94" spans="1:41" ht="15" customHeight="1" x14ac:dyDescent="0.25">
      <c r="A94" s="2" t="s">
        <v>131</v>
      </c>
      <c r="B94" s="2" t="s">
        <v>134</v>
      </c>
      <c r="C94" s="2">
        <v>2014</v>
      </c>
      <c r="D94" s="2">
        <v>3.5089999999999999</v>
      </c>
      <c r="E94" s="2">
        <v>3.9420000000000002</v>
      </c>
      <c r="F94" s="2" t="s">
        <v>598</v>
      </c>
      <c r="G94" s="2">
        <v>0.183</v>
      </c>
      <c r="H94" s="2" t="s">
        <v>598</v>
      </c>
      <c r="I94" s="2" t="s">
        <v>598</v>
      </c>
      <c r="J94" s="2" t="s">
        <v>598</v>
      </c>
      <c r="K94" s="2" t="s">
        <v>598</v>
      </c>
      <c r="L94" s="2" t="s">
        <v>607</v>
      </c>
      <c r="M94" s="2" t="s">
        <v>598</v>
      </c>
      <c r="N94" s="2" t="s">
        <v>598</v>
      </c>
      <c r="O94" s="2" t="s">
        <v>598</v>
      </c>
      <c r="P94" s="2" t="s">
        <v>598</v>
      </c>
      <c r="Q94" s="2" t="s">
        <v>598</v>
      </c>
      <c r="R94" s="2" t="s">
        <v>598</v>
      </c>
      <c r="S94" s="2" t="s">
        <v>598</v>
      </c>
      <c r="T94" s="2">
        <v>3.7589999999999999</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H94" s="2" t="s">
        <v>598</v>
      </c>
      <c r="AI94" s="2" t="s">
        <v>598</v>
      </c>
      <c r="AM94" s="20">
        <f t="shared" si="3"/>
        <v>3.9419999999999997</v>
      </c>
      <c r="AN94" s="20">
        <f t="shared" si="4"/>
        <v>3.5089999999999999</v>
      </c>
      <c r="AO94" s="92">
        <f t="shared" si="5"/>
        <v>0.89015728056823951</v>
      </c>
    </row>
    <row r="95" spans="1:41" ht="15" customHeight="1" x14ac:dyDescent="0.25">
      <c r="A95" s="2" t="s">
        <v>135</v>
      </c>
      <c r="B95" s="2" t="s">
        <v>136</v>
      </c>
      <c r="C95" s="2">
        <v>2014</v>
      </c>
      <c r="D95" s="2">
        <v>5.0999999999999996</v>
      </c>
      <c r="E95" s="2">
        <v>5.88</v>
      </c>
      <c r="F95" s="2" t="s">
        <v>598</v>
      </c>
      <c r="G95" s="2">
        <v>0.18</v>
      </c>
      <c r="H95" s="2" t="s">
        <v>598</v>
      </c>
      <c r="I95" s="2" t="s">
        <v>598</v>
      </c>
      <c r="J95" s="2" t="s">
        <v>598</v>
      </c>
      <c r="K95" s="2" t="s">
        <v>598</v>
      </c>
      <c r="L95" s="2" t="s">
        <v>599</v>
      </c>
      <c r="M95" s="2" t="s">
        <v>598</v>
      </c>
      <c r="N95" s="2" t="s">
        <v>598</v>
      </c>
      <c r="O95" s="2" t="s">
        <v>598</v>
      </c>
      <c r="P95" s="2" t="s">
        <v>598</v>
      </c>
      <c r="Q95" s="2" t="s">
        <v>598</v>
      </c>
      <c r="R95" s="2" t="s">
        <v>598</v>
      </c>
      <c r="S95" s="2" t="s">
        <v>598</v>
      </c>
      <c r="T95" s="2">
        <v>5.7</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H95" s="2" t="s">
        <v>598</v>
      </c>
      <c r="AI95" s="2" t="s">
        <v>598</v>
      </c>
      <c r="AM95" s="20">
        <f t="shared" si="3"/>
        <v>5.88</v>
      </c>
      <c r="AN95" s="20">
        <f t="shared" si="4"/>
        <v>5.0999999999999996</v>
      </c>
      <c r="AO95" s="92">
        <f t="shared" si="5"/>
        <v>0.86734693877551017</v>
      </c>
    </row>
    <row r="96" spans="1:41" ht="15" customHeight="1" x14ac:dyDescent="0.25">
      <c r="A96" s="2" t="s">
        <v>135</v>
      </c>
      <c r="B96" s="2" t="s">
        <v>137</v>
      </c>
      <c r="C96" s="2">
        <v>2014</v>
      </c>
      <c r="D96" s="2">
        <v>22.17</v>
      </c>
      <c r="E96" s="2">
        <v>24.28</v>
      </c>
      <c r="F96" s="2" t="s">
        <v>598</v>
      </c>
      <c r="G96" s="2">
        <v>0.02</v>
      </c>
      <c r="H96" s="2" t="s">
        <v>598</v>
      </c>
      <c r="I96" s="2" t="s">
        <v>598</v>
      </c>
      <c r="J96" s="2" t="s">
        <v>598</v>
      </c>
      <c r="K96" s="2">
        <v>1.73</v>
      </c>
      <c r="L96" s="2" t="s">
        <v>608</v>
      </c>
      <c r="M96" s="2" t="s">
        <v>598</v>
      </c>
      <c r="N96" s="2" t="s">
        <v>598</v>
      </c>
      <c r="O96" s="2" t="s">
        <v>598</v>
      </c>
      <c r="P96" s="2" t="s">
        <v>598</v>
      </c>
      <c r="Q96" s="2" t="s">
        <v>598</v>
      </c>
      <c r="R96" s="2" t="s">
        <v>598</v>
      </c>
      <c r="S96" s="2" t="s">
        <v>598</v>
      </c>
      <c r="T96" s="2">
        <v>21.9</v>
      </c>
      <c r="U96" s="2" t="s">
        <v>598</v>
      </c>
      <c r="V96" s="2" t="s">
        <v>598</v>
      </c>
      <c r="W96" s="2" t="s">
        <v>598</v>
      </c>
      <c r="X96" s="2" t="s">
        <v>598</v>
      </c>
      <c r="Y96" s="2" t="s">
        <v>598</v>
      </c>
      <c r="Z96" s="2" t="s">
        <v>598</v>
      </c>
      <c r="AA96" s="2" t="s">
        <v>598</v>
      </c>
      <c r="AB96" s="2" t="s">
        <v>598</v>
      </c>
      <c r="AC96" s="2">
        <v>0.63</v>
      </c>
      <c r="AD96" s="2" t="s">
        <v>598</v>
      </c>
      <c r="AE96" s="2" t="s">
        <v>598</v>
      </c>
      <c r="AF96" s="2" t="s">
        <v>598</v>
      </c>
      <c r="AG96" s="2" t="s">
        <v>598</v>
      </c>
      <c r="AH96" s="2" t="s">
        <v>598</v>
      </c>
      <c r="AI96" s="2" t="s">
        <v>598</v>
      </c>
      <c r="AM96" s="20">
        <f t="shared" si="3"/>
        <v>24.279999999999998</v>
      </c>
      <c r="AN96" s="20">
        <f t="shared" si="4"/>
        <v>22.17</v>
      </c>
      <c r="AO96" s="92">
        <f t="shared" si="5"/>
        <v>0.91309719934102163</v>
      </c>
    </row>
    <row r="97" spans="1:41" ht="15" customHeight="1" x14ac:dyDescent="0.25">
      <c r="A97" s="2" t="s">
        <v>135</v>
      </c>
      <c r="B97" s="2" t="s">
        <v>138</v>
      </c>
      <c r="C97" s="2">
        <v>2014</v>
      </c>
      <c r="D97" s="2">
        <v>5.0599999999999996</v>
      </c>
      <c r="E97" s="2">
        <v>5.45</v>
      </c>
      <c r="F97" s="2" t="s">
        <v>598</v>
      </c>
      <c r="G97" s="2">
        <v>0.06</v>
      </c>
      <c r="H97" s="2" t="s">
        <v>598</v>
      </c>
      <c r="I97" s="2" t="s">
        <v>598</v>
      </c>
      <c r="J97" s="2" t="s">
        <v>598</v>
      </c>
      <c r="K97" s="2" t="s">
        <v>598</v>
      </c>
      <c r="L97" s="2" t="s">
        <v>599</v>
      </c>
      <c r="M97" s="2" t="s">
        <v>598</v>
      </c>
      <c r="N97" s="2" t="s">
        <v>598</v>
      </c>
      <c r="O97" s="2" t="s">
        <v>598</v>
      </c>
      <c r="P97" s="2" t="s">
        <v>598</v>
      </c>
      <c r="Q97" s="2" t="s">
        <v>598</v>
      </c>
      <c r="R97" s="2" t="s">
        <v>598</v>
      </c>
      <c r="S97" s="2" t="s">
        <v>598</v>
      </c>
      <c r="T97" s="2">
        <v>5.39</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H97" s="2" t="s">
        <v>598</v>
      </c>
      <c r="AI97" s="2" t="s">
        <v>598</v>
      </c>
      <c r="AM97" s="20">
        <f t="shared" si="3"/>
        <v>5.4499999999999993</v>
      </c>
      <c r="AN97" s="20">
        <f t="shared" si="4"/>
        <v>5.0599999999999996</v>
      </c>
      <c r="AO97" s="92">
        <f t="shared" si="5"/>
        <v>0.92844036697247712</v>
      </c>
    </row>
    <row r="98" spans="1:41" ht="15" customHeight="1" x14ac:dyDescent="0.25">
      <c r="A98" s="2" t="s">
        <v>135</v>
      </c>
      <c r="B98" s="2" t="s">
        <v>139</v>
      </c>
      <c r="C98" s="2">
        <v>2014</v>
      </c>
      <c r="D98" s="2">
        <v>5.53</v>
      </c>
      <c r="E98" s="2">
        <v>5.96</v>
      </c>
      <c r="F98" s="2" t="s">
        <v>598</v>
      </c>
      <c r="G98" s="2">
        <v>0.16</v>
      </c>
      <c r="H98" s="2" t="s">
        <v>598</v>
      </c>
      <c r="I98" s="2" t="s">
        <v>598</v>
      </c>
      <c r="J98" s="2" t="s">
        <v>598</v>
      </c>
      <c r="K98" s="2" t="s">
        <v>598</v>
      </c>
      <c r="L98" s="2" t="s">
        <v>599</v>
      </c>
      <c r="M98" s="2" t="s">
        <v>598</v>
      </c>
      <c r="N98" s="2" t="s">
        <v>598</v>
      </c>
      <c r="O98" s="2" t="s">
        <v>598</v>
      </c>
      <c r="P98" s="2" t="s">
        <v>598</v>
      </c>
      <c r="Q98" s="2" t="s">
        <v>598</v>
      </c>
      <c r="R98" s="2" t="s">
        <v>598</v>
      </c>
      <c r="S98" s="2" t="s">
        <v>598</v>
      </c>
      <c r="T98" s="2">
        <v>5.8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H98" s="2" t="s">
        <v>598</v>
      </c>
      <c r="AI98" s="2" t="s">
        <v>598</v>
      </c>
      <c r="AM98" s="20">
        <f t="shared" si="3"/>
        <v>5.96</v>
      </c>
      <c r="AN98" s="20">
        <f t="shared" si="4"/>
        <v>5.53</v>
      </c>
      <c r="AO98" s="92">
        <f t="shared" si="5"/>
        <v>0.92785234899328861</v>
      </c>
    </row>
    <row r="99" spans="1:41" ht="15" customHeight="1" x14ac:dyDescent="0.25">
      <c r="A99" s="2" t="s">
        <v>140</v>
      </c>
      <c r="B99" s="2" t="s">
        <v>141</v>
      </c>
      <c r="C99" s="2">
        <v>2014</v>
      </c>
      <c r="D99" s="2">
        <v>127.1</v>
      </c>
      <c r="E99" s="2">
        <v>121.8</v>
      </c>
      <c r="F99" s="2" t="s">
        <v>598</v>
      </c>
      <c r="G99" s="2">
        <v>8.1</v>
      </c>
      <c r="H99" s="2" t="s">
        <v>598</v>
      </c>
      <c r="I99" s="2" t="s">
        <v>598</v>
      </c>
      <c r="J99" s="2" t="s">
        <v>598</v>
      </c>
      <c r="K99" s="2" t="s">
        <v>598</v>
      </c>
      <c r="L99" s="2" t="s">
        <v>599</v>
      </c>
      <c r="M99" s="2">
        <v>44.2</v>
      </c>
      <c r="N99" s="2" t="s">
        <v>598</v>
      </c>
      <c r="O99" s="2" t="s">
        <v>598</v>
      </c>
      <c r="P99" s="2" t="s">
        <v>598</v>
      </c>
      <c r="Q99" s="2" t="s">
        <v>598</v>
      </c>
      <c r="R99" s="2" t="s">
        <v>598</v>
      </c>
      <c r="S99" s="2" t="s">
        <v>598</v>
      </c>
      <c r="T99" s="2" t="s">
        <v>598</v>
      </c>
      <c r="U99" s="2" t="s">
        <v>598</v>
      </c>
      <c r="V99" s="2" t="s">
        <v>598</v>
      </c>
      <c r="W99" s="2">
        <v>7.1</v>
      </c>
      <c r="X99" s="2" t="s">
        <v>598</v>
      </c>
      <c r="Y99" s="2" t="s">
        <v>598</v>
      </c>
      <c r="Z99" s="2" t="s">
        <v>598</v>
      </c>
      <c r="AA99" s="2" t="s">
        <v>598</v>
      </c>
      <c r="AB99" s="2">
        <v>62.4</v>
      </c>
      <c r="AC99" s="2" t="s">
        <v>598</v>
      </c>
      <c r="AD99" s="2" t="s">
        <v>598</v>
      </c>
      <c r="AE99" s="2" t="s">
        <v>598</v>
      </c>
      <c r="AF99" s="2" t="s">
        <v>598</v>
      </c>
      <c r="AG99" s="2" t="s">
        <v>598</v>
      </c>
      <c r="AH99" s="2" t="s">
        <v>598</v>
      </c>
      <c r="AI99" s="2" t="s">
        <v>598</v>
      </c>
      <c r="AM99" s="20">
        <f t="shared" si="3"/>
        <v>121.80000000000001</v>
      </c>
      <c r="AN99" s="20">
        <f t="shared" si="4"/>
        <v>127.1</v>
      </c>
      <c r="AO99" s="92">
        <f t="shared" si="5"/>
        <v>1.0435139573070606</v>
      </c>
    </row>
    <row r="100" spans="1:41"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H100" s="2" t="s">
        <v>599</v>
      </c>
      <c r="AI100" s="2" t="s">
        <v>599</v>
      </c>
      <c r="AM100" s="20">
        <f t="shared" si="3"/>
        <v>0</v>
      </c>
      <c r="AN100" s="20">
        <f t="shared" si="4"/>
        <v>0</v>
      </c>
      <c r="AO100" s="92" t="str">
        <f t="shared" si="5"/>
        <v/>
      </c>
    </row>
    <row r="101" spans="1:41" ht="15" customHeight="1" x14ac:dyDescent="0.25">
      <c r="A101" s="2" t="s">
        <v>144</v>
      </c>
      <c r="B101" s="2" t="s">
        <v>145</v>
      </c>
      <c r="C101" s="2">
        <v>2014</v>
      </c>
      <c r="D101" s="2">
        <v>3724.6550000000002</v>
      </c>
      <c r="E101" s="2">
        <v>3926.9720000000002</v>
      </c>
      <c r="F101" s="2">
        <v>10.195</v>
      </c>
      <c r="G101" s="2">
        <v>11.887</v>
      </c>
      <c r="H101" s="2">
        <v>0</v>
      </c>
      <c r="I101" s="2">
        <v>55.39</v>
      </c>
      <c r="J101" s="2">
        <v>0</v>
      </c>
      <c r="K101" s="2">
        <v>0</v>
      </c>
      <c r="L101" s="2" t="s">
        <v>599</v>
      </c>
      <c r="M101" s="2">
        <v>236.16900000000001</v>
      </c>
      <c r="N101" s="2">
        <v>0</v>
      </c>
      <c r="O101" s="2">
        <v>0</v>
      </c>
      <c r="P101" s="2">
        <v>0</v>
      </c>
      <c r="Q101" s="2">
        <v>0</v>
      </c>
      <c r="R101" s="2">
        <v>9.7309999999999999</v>
      </c>
      <c r="S101" s="2" t="s">
        <v>8</v>
      </c>
      <c r="T101" s="2">
        <v>215.59299999999999</v>
      </c>
      <c r="U101" s="2">
        <v>0</v>
      </c>
      <c r="V101" s="2">
        <v>0</v>
      </c>
      <c r="W101" s="2">
        <v>0</v>
      </c>
      <c r="X101" s="2">
        <v>272.88900000000001</v>
      </c>
      <c r="Y101" s="2">
        <v>245.578</v>
      </c>
      <c r="Z101" s="2">
        <v>0</v>
      </c>
      <c r="AA101" s="2">
        <v>0</v>
      </c>
      <c r="AB101" s="2">
        <v>807.33199999999999</v>
      </c>
      <c r="AC101" s="2">
        <v>0</v>
      </c>
      <c r="AD101" s="2">
        <v>0</v>
      </c>
      <c r="AE101" s="2">
        <v>2016.231</v>
      </c>
      <c r="AF101" s="2" t="s">
        <v>600</v>
      </c>
      <c r="AG101" s="2">
        <v>587.12900000000002</v>
      </c>
      <c r="AH101" s="2">
        <v>45.976999999999997</v>
      </c>
      <c r="AI101" s="2">
        <v>45.976999999999997</v>
      </c>
      <c r="AM101" s="20">
        <f t="shared" si="3"/>
        <v>3926.9719999999998</v>
      </c>
      <c r="AN101" s="20">
        <f t="shared" si="4"/>
        <v>3724.6550000000002</v>
      </c>
      <c r="AO101" s="92">
        <f t="shared" si="5"/>
        <v>0.94848015213757586</v>
      </c>
    </row>
    <row r="102" spans="1:41" ht="15" customHeight="1" x14ac:dyDescent="0.25">
      <c r="A102" s="2" t="s">
        <v>144</v>
      </c>
      <c r="B102" s="2" t="s">
        <v>146</v>
      </c>
      <c r="C102" s="2">
        <v>2014</v>
      </c>
      <c r="D102" s="2">
        <v>63.424999999999997</v>
      </c>
      <c r="E102" s="2">
        <v>73.609215000000006</v>
      </c>
      <c r="F102" s="2">
        <v>0</v>
      </c>
      <c r="G102" s="2">
        <v>8.0455649999999999</v>
      </c>
      <c r="H102" s="2">
        <v>0</v>
      </c>
      <c r="I102" s="2">
        <v>1.5243450000000001</v>
      </c>
      <c r="J102" s="2">
        <v>0</v>
      </c>
      <c r="K102" s="2">
        <v>0</v>
      </c>
      <c r="L102" s="2" t="s">
        <v>599</v>
      </c>
      <c r="M102" s="2">
        <v>0</v>
      </c>
      <c r="N102" s="2">
        <v>0</v>
      </c>
      <c r="O102" s="2">
        <v>0</v>
      </c>
      <c r="P102" s="2">
        <v>0</v>
      </c>
      <c r="Q102" s="2">
        <v>0</v>
      </c>
      <c r="R102" s="2">
        <v>0</v>
      </c>
      <c r="S102" s="2" t="s">
        <v>8</v>
      </c>
      <c r="T102" s="2">
        <v>0</v>
      </c>
      <c r="U102" s="2">
        <v>0</v>
      </c>
      <c r="V102" s="2">
        <v>0</v>
      </c>
      <c r="W102" s="2">
        <v>0</v>
      </c>
      <c r="X102" s="2">
        <v>0</v>
      </c>
      <c r="Y102" s="2">
        <v>62.633780000000002</v>
      </c>
      <c r="Z102" s="2" t="s">
        <v>598</v>
      </c>
      <c r="AA102" s="2" t="s">
        <v>598</v>
      </c>
      <c r="AB102" s="2" t="s">
        <v>598</v>
      </c>
      <c r="AC102" s="2">
        <v>1.4055249999999999</v>
      </c>
      <c r="AD102" s="2" t="s">
        <v>598</v>
      </c>
      <c r="AE102" s="2" t="s">
        <v>598</v>
      </c>
      <c r="AF102" s="2" t="s">
        <v>598</v>
      </c>
      <c r="AG102" s="2" t="s">
        <v>598</v>
      </c>
      <c r="AH102" s="2" t="s">
        <v>598</v>
      </c>
      <c r="AI102" s="2" t="s">
        <v>598</v>
      </c>
      <c r="AM102" s="20">
        <f t="shared" si="3"/>
        <v>73.609214999999992</v>
      </c>
      <c r="AN102" s="20">
        <f t="shared" si="4"/>
        <v>63.424999999999997</v>
      </c>
      <c r="AO102" s="92">
        <f t="shared" si="5"/>
        <v>0.86164483617981802</v>
      </c>
    </row>
    <row r="103" spans="1:41" ht="15" customHeight="1" x14ac:dyDescent="0.25">
      <c r="A103" s="2" t="s">
        <v>147</v>
      </c>
      <c r="B103" s="2" t="s">
        <v>148</v>
      </c>
      <c r="C103" s="2">
        <v>2014</v>
      </c>
      <c r="D103" s="2">
        <v>0</v>
      </c>
      <c r="E103" s="2">
        <v>0</v>
      </c>
      <c r="F103" s="2" t="s">
        <v>598</v>
      </c>
      <c r="G103" s="2" t="s">
        <v>598</v>
      </c>
      <c r="H103" s="2" t="s">
        <v>598</v>
      </c>
      <c r="I103" s="2" t="s">
        <v>598</v>
      </c>
      <c r="J103" s="2" t="s">
        <v>598</v>
      </c>
      <c r="K103" s="2" t="s">
        <v>598</v>
      </c>
      <c r="L103" s="2" t="s">
        <v>599</v>
      </c>
      <c r="M103" s="2">
        <v>0</v>
      </c>
      <c r="N103" s="2">
        <v>0</v>
      </c>
      <c r="O103" s="2">
        <v>0</v>
      </c>
      <c r="P103" s="2" t="s">
        <v>598</v>
      </c>
      <c r="Q103" s="2" t="s">
        <v>598</v>
      </c>
      <c r="R103" s="2" t="s">
        <v>598</v>
      </c>
      <c r="S103" s="2" t="s">
        <v>8</v>
      </c>
      <c r="T103" s="2">
        <v>0</v>
      </c>
      <c r="U103" s="2" t="s">
        <v>598</v>
      </c>
      <c r="V103" s="2" t="s">
        <v>598</v>
      </c>
      <c r="W103" s="2">
        <v>0</v>
      </c>
      <c r="X103" s="2" t="s">
        <v>598</v>
      </c>
      <c r="Y103" s="2" t="s">
        <v>598</v>
      </c>
      <c r="Z103" s="2" t="s">
        <v>598</v>
      </c>
      <c r="AA103" s="2" t="s">
        <v>598</v>
      </c>
      <c r="AB103" s="2" t="s">
        <v>598</v>
      </c>
      <c r="AC103" s="2" t="s">
        <v>598</v>
      </c>
      <c r="AD103" s="2" t="s">
        <v>598</v>
      </c>
      <c r="AE103" s="2" t="s">
        <v>598</v>
      </c>
      <c r="AF103" s="2" t="s">
        <v>598</v>
      </c>
      <c r="AG103" s="2" t="s">
        <v>598</v>
      </c>
      <c r="AH103" s="2" t="s">
        <v>598</v>
      </c>
      <c r="AI103" s="2" t="s">
        <v>598</v>
      </c>
      <c r="AM103" s="20">
        <f t="shared" si="3"/>
        <v>0</v>
      </c>
      <c r="AN103" s="20">
        <f t="shared" si="4"/>
        <v>0</v>
      </c>
      <c r="AO103" s="92" t="str">
        <f t="shared" si="5"/>
        <v/>
      </c>
    </row>
    <row r="104" spans="1:41" ht="15" customHeight="1" x14ac:dyDescent="0.25">
      <c r="A104" s="2" t="s">
        <v>147</v>
      </c>
      <c r="B104" s="2" t="s">
        <v>149</v>
      </c>
      <c r="C104" s="2">
        <v>2014</v>
      </c>
      <c r="D104" s="2" t="s">
        <v>598</v>
      </c>
      <c r="E104" s="2" t="s">
        <v>598</v>
      </c>
      <c r="F104" s="2" t="s">
        <v>598</v>
      </c>
      <c r="G104" s="2" t="s">
        <v>598</v>
      </c>
      <c r="H104" s="2" t="s">
        <v>598</v>
      </c>
      <c r="I104" s="2" t="s">
        <v>598</v>
      </c>
      <c r="J104" s="2" t="s">
        <v>598</v>
      </c>
      <c r="K104" s="2" t="s">
        <v>598</v>
      </c>
      <c r="L104" s="2" t="s">
        <v>599</v>
      </c>
      <c r="M104" s="2" t="s">
        <v>609</v>
      </c>
      <c r="N104" s="2" t="s">
        <v>609</v>
      </c>
      <c r="O104" s="2" t="s">
        <v>609</v>
      </c>
      <c r="P104" s="2" t="s">
        <v>598</v>
      </c>
      <c r="Q104" s="2" t="s">
        <v>598</v>
      </c>
      <c r="R104" s="2" t="s">
        <v>598</v>
      </c>
      <c r="S104" s="2" t="s">
        <v>598</v>
      </c>
      <c r="T104" s="2" t="s">
        <v>609</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H104" s="2" t="s">
        <v>598</v>
      </c>
      <c r="AI104" s="2" t="s">
        <v>598</v>
      </c>
      <c r="AM104" s="20">
        <f t="shared" si="3"/>
        <v>0</v>
      </c>
      <c r="AN104" s="20">
        <f t="shared" si="4"/>
        <v>0</v>
      </c>
      <c r="AO104" s="92" t="str">
        <f t="shared" si="5"/>
        <v/>
      </c>
    </row>
    <row r="105" spans="1:41"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H105" s="2" t="s">
        <v>599</v>
      </c>
      <c r="AI105" s="2" t="s">
        <v>599</v>
      </c>
      <c r="AM105" s="20">
        <f t="shared" si="3"/>
        <v>0</v>
      </c>
      <c r="AN105" s="20">
        <f t="shared" si="4"/>
        <v>0</v>
      </c>
      <c r="AO105" s="92" t="str">
        <f t="shared" si="5"/>
        <v/>
      </c>
    </row>
    <row r="106" spans="1:41" ht="15" customHeight="1" x14ac:dyDescent="0.25">
      <c r="A106" s="2" t="s">
        <v>147</v>
      </c>
      <c r="B106" s="2" t="s">
        <v>151</v>
      </c>
      <c r="C106" s="2">
        <v>2014</v>
      </c>
      <c r="D106" s="2">
        <v>0</v>
      </c>
      <c r="E106" s="2" t="s">
        <v>598</v>
      </c>
      <c r="F106" s="2" t="s">
        <v>598</v>
      </c>
      <c r="G106" s="2" t="s">
        <v>598</v>
      </c>
      <c r="H106" s="2" t="s">
        <v>598</v>
      </c>
      <c r="I106" s="2" t="s">
        <v>598</v>
      </c>
      <c r="J106" s="2" t="s">
        <v>598</v>
      </c>
      <c r="K106" s="2" t="s">
        <v>598</v>
      </c>
      <c r="L106" s="2" t="s">
        <v>599</v>
      </c>
      <c r="M106" s="2" t="s">
        <v>609</v>
      </c>
      <c r="N106" s="2" t="s">
        <v>609</v>
      </c>
      <c r="O106" s="2" t="s">
        <v>609</v>
      </c>
      <c r="P106" s="2" t="s">
        <v>598</v>
      </c>
      <c r="Q106" s="2" t="s">
        <v>598</v>
      </c>
      <c r="R106" s="2" t="s">
        <v>598</v>
      </c>
      <c r="S106" s="2" t="s">
        <v>8</v>
      </c>
      <c r="T106" s="2" t="s">
        <v>609</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H106" s="2" t="s">
        <v>598</v>
      </c>
      <c r="AI106" s="2" t="s">
        <v>598</v>
      </c>
      <c r="AM106" s="20">
        <f t="shared" si="3"/>
        <v>0</v>
      </c>
      <c r="AN106" s="20">
        <f t="shared" si="4"/>
        <v>0</v>
      </c>
      <c r="AO106" s="92" t="str">
        <f t="shared" si="5"/>
        <v/>
      </c>
    </row>
    <row r="107" spans="1:41" ht="15" customHeight="1" x14ac:dyDescent="0.25">
      <c r="A107" s="2" t="s">
        <v>147</v>
      </c>
      <c r="B107" s="2" t="s">
        <v>152</v>
      </c>
      <c r="C107" s="2">
        <v>2014</v>
      </c>
      <c r="D107" s="2">
        <v>0</v>
      </c>
      <c r="E107" s="2" t="s">
        <v>598</v>
      </c>
      <c r="F107" s="2" t="s">
        <v>598</v>
      </c>
      <c r="G107" s="2" t="s">
        <v>598</v>
      </c>
      <c r="H107" s="2" t="s">
        <v>598</v>
      </c>
      <c r="I107" s="2" t="s">
        <v>598</v>
      </c>
      <c r="J107" s="2" t="s">
        <v>598</v>
      </c>
      <c r="K107" s="2" t="s">
        <v>598</v>
      </c>
      <c r="L107" s="2" t="s">
        <v>599</v>
      </c>
      <c r="M107" s="2" t="s">
        <v>609</v>
      </c>
      <c r="N107" s="2" t="s">
        <v>609</v>
      </c>
      <c r="O107" s="2" t="s">
        <v>609</v>
      </c>
      <c r="P107" s="2" t="s">
        <v>598</v>
      </c>
      <c r="Q107" s="2" t="s">
        <v>598</v>
      </c>
      <c r="R107" s="2" t="s">
        <v>598</v>
      </c>
      <c r="S107" s="2" t="s">
        <v>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H107" s="2" t="s">
        <v>598</v>
      </c>
      <c r="AI107" s="2" t="s">
        <v>598</v>
      </c>
      <c r="AM107" s="20">
        <f t="shared" si="3"/>
        <v>0</v>
      </c>
      <c r="AN107" s="20">
        <f t="shared" si="4"/>
        <v>0</v>
      </c>
      <c r="AO107" s="92" t="str">
        <f t="shared" si="5"/>
        <v/>
      </c>
    </row>
    <row r="108" spans="1:41" ht="15" customHeight="1" x14ac:dyDescent="0.25">
      <c r="A108" s="2" t="s">
        <v>147</v>
      </c>
      <c r="B108" s="2" t="s">
        <v>153</v>
      </c>
      <c r="C108" s="2">
        <v>2014</v>
      </c>
      <c r="D108" s="2" t="s">
        <v>598</v>
      </c>
      <c r="E108" s="2" t="s">
        <v>598</v>
      </c>
      <c r="F108" s="2" t="s">
        <v>598</v>
      </c>
      <c r="G108" s="2" t="s">
        <v>598</v>
      </c>
      <c r="H108" s="2" t="s">
        <v>598</v>
      </c>
      <c r="I108" s="2" t="s">
        <v>598</v>
      </c>
      <c r="J108" s="2" t="s">
        <v>598</v>
      </c>
      <c r="K108" s="2" t="s">
        <v>598</v>
      </c>
      <c r="L108" s="2" t="s">
        <v>599</v>
      </c>
      <c r="M108" s="2" t="s">
        <v>609</v>
      </c>
      <c r="N108" s="2" t="s">
        <v>609</v>
      </c>
      <c r="O108" s="2" t="s">
        <v>609</v>
      </c>
      <c r="P108" s="2" t="s">
        <v>598</v>
      </c>
      <c r="Q108" s="2" t="s">
        <v>598</v>
      </c>
      <c r="R108" s="2" t="s">
        <v>598</v>
      </c>
      <c r="S108" s="2" t="s">
        <v>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H108" s="2" t="s">
        <v>598</v>
      </c>
      <c r="AI108" s="2" t="s">
        <v>598</v>
      </c>
      <c r="AM108" s="20">
        <f t="shared" si="3"/>
        <v>0</v>
      </c>
      <c r="AN108" s="20">
        <f t="shared" si="4"/>
        <v>0</v>
      </c>
      <c r="AO108" s="92" t="str">
        <f t="shared" si="5"/>
        <v/>
      </c>
    </row>
    <row r="109" spans="1:41" ht="15" customHeight="1" x14ac:dyDescent="0.25">
      <c r="A109" s="2" t="s">
        <v>147</v>
      </c>
      <c r="B109" s="2" t="s">
        <v>154</v>
      </c>
      <c r="C109" s="2">
        <v>2014</v>
      </c>
      <c r="D109" s="2" t="s">
        <v>609</v>
      </c>
      <c r="E109" s="2" t="s">
        <v>598</v>
      </c>
      <c r="F109" s="2" t="s">
        <v>598</v>
      </c>
      <c r="G109" s="2" t="s">
        <v>598</v>
      </c>
      <c r="H109" s="2" t="s">
        <v>598</v>
      </c>
      <c r="I109" s="2" t="s">
        <v>598</v>
      </c>
      <c r="J109" s="2" t="s">
        <v>598</v>
      </c>
      <c r="K109" s="2" t="s">
        <v>598</v>
      </c>
      <c r="L109" s="2" t="s">
        <v>599</v>
      </c>
      <c r="M109" s="2" t="s">
        <v>609</v>
      </c>
      <c r="N109" s="2" t="s">
        <v>609</v>
      </c>
      <c r="O109" s="2" t="s">
        <v>609</v>
      </c>
      <c r="P109" s="2" t="s">
        <v>598</v>
      </c>
      <c r="Q109" s="2" t="s">
        <v>598</v>
      </c>
      <c r="R109" s="2" t="s">
        <v>598</v>
      </c>
      <c r="S109" s="2" t="s">
        <v>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H109" s="2" t="s">
        <v>598</v>
      </c>
      <c r="AI109" s="2" t="s">
        <v>598</v>
      </c>
      <c r="AM109" s="20">
        <f t="shared" si="3"/>
        <v>0</v>
      </c>
      <c r="AN109" s="20">
        <f t="shared" si="4"/>
        <v>0</v>
      </c>
      <c r="AO109" s="92" t="str">
        <f t="shared" si="5"/>
        <v/>
      </c>
    </row>
    <row r="110" spans="1:41" ht="15" customHeight="1" x14ac:dyDescent="0.25">
      <c r="A110" s="2" t="s">
        <v>147</v>
      </c>
      <c r="B110" s="2" t="s">
        <v>155</v>
      </c>
      <c r="C110" s="2">
        <v>2014</v>
      </c>
      <c r="D110" s="2" t="s">
        <v>609</v>
      </c>
      <c r="E110" s="2" t="s">
        <v>598</v>
      </c>
      <c r="F110" s="2" t="s">
        <v>598</v>
      </c>
      <c r="G110" s="2" t="s">
        <v>598</v>
      </c>
      <c r="H110" s="2" t="s">
        <v>598</v>
      </c>
      <c r="I110" s="2" t="s">
        <v>598</v>
      </c>
      <c r="J110" s="2" t="s">
        <v>598</v>
      </c>
      <c r="K110" s="2" t="s">
        <v>598</v>
      </c>
      <c r="L110" s="2" t="s">
        <v>599</v>
      </c>
      <c r="M110" s="2" t="s">
        <v>609</v>
      </c>
      <c r="N110" s="2" t="s">
        <v>609</v>
      </c>
      <c r="O110" s="2" t="s">
        <v>609</v>
      </c>
      <c r="P110" s="2" t="s">
        <v>598</v>
      </c>
      <c r="Q110" s="2" t="s">
        <v>598</v>
      </c>
      <c r="R110" s="2" t="s">
        <v>598</v>
      </c>
      <c r="S110" s="2" t="s">
        <v>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H110" s="2" t="s">
        <v>598</v>
      </c>
      <c r="AI110" s="2" t="s">
        <v>598</v>
      </c>
      <c r="AM110" s="20">
        <f t="shared" si="3"/>
        <v>0</v>
      </c>
      <c r="AN110" s="20">
        <f t="shared" si="4"/>
        <v>0</v>
      </c>
      <c r="AO110" s="92" t="str">
        <f t="shared" si="5"/>
        <v/>
      </c>
    </row>
    <row r="111" spans="1:41" ht="15" customHeight="1" x14ac:dyDescent="0.25">
      <c r="A111" s="2" t="s">
        <v>156</v>
      </c>
      <c r="B111" s="2" t="s">
        <v>157</v>
      </c>
      <c r="C111" s="2">
        <v>2014</v>
      </c>
      <c r="D111" s="2">
        <v>24.382000000000001</v>
      </c>
      <c r="E111" s="2">
        <v>27.741</v>
      </c>
      <c r="F111" s="2" t="s">
        <v>598</v>
      </c>
      <c r="G111" s="2">
        <v>0.33700000000000002</v>
      </c>
      <c r="H111" s="2" t="s">
        <v>598</v>
      </c>
      <c r="I111" s="2" t="s">
        <v>598</v>
      </c>
      <c r="J111" s="2" t="s">
        <v>598</v>
      </c>
      <c r="K111" s="2" t="s">
        <v>598</v>
      </c>
      <c r="L111" s="2" t="s">
        <v>599</v>
      </c>
      <c r="M111" s="2">
        <v>12</v>
      </c>
      <c r="N111" s="2" t="s">
        <v>598</v>
      </c>
      <c r="O111" s="2">
        <v>10.228</v>
      </c>
      <c r="P111" s="2" t="s">
        <v>598</v>
      </c>
      <c r="Q111" s="2" t="s">
        <v>598</v>
      </c>
      <c r="R111" s="2" t="s">
        <v>598</v>
      </c>
      <c r="S111" s="2" t="s">
        <v>598</v>
      </c>
      <c r="T111" s="2">
        <v>4.8470000000000004</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H111" s="2">
        <v>0.32900000000000001</v>
      </c>
      <c r="AI111" s="2">
        <v>0.32900000000000001</v>
      </c>
      <c r="AM111" s="20">
        <f t="shared" si="3"/>
        <v>27.741</v>
      </c>
      <c r="AN111" s="20">
        <f t="shared" si="4"/>
        <v>24.382000000000001</v>
      </c>
      <c r="AO111" s="92">
        <f t="shared" si="5"/>
        <v>0.87891568436610079</v>
      </c>
    </row>
    <row r="112" spans="1:41" ht="15" customHeight="1" x14ac:dyDescent="0.25">
      <c r="A112" s="2" t="s">
        <v>156</v>
      </c>
      <c r="B112" s="2" t="s">
        <v>158</v>
      </c>
      <c r="C112" s="2">
        <v>2014</v>
      </c>
      <c r="D112" s="2" t="s">
        <v>598</v>
      </c>
      <c r="E112" s="2" t="s">
        <v>598</v>
      </c>
      <c r="F112" s="2" t="s">
        <v>598</v>
      </c>
      <c r="G112" s="2" t="s">
        <v>598</v>
      </c>
      <c r="H112" s="2" t="s">
        <v>598</v>
      </c>
      <c r="I112" s="2" t="s">
        <v>598</v>
      </c>
      <c r="J112" s="2" t="s">
        <v>598</v>
      </c>
      <c r="K112" s="2" t="s">
        <v>598</v>
      </c>
      <c r="L112" s="2" t="s">
        <v>599</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H112" s="2" t="s">
        <v>598</v>
      </c>
      <c r="AI112" s="2" t="s">
        <v>598</v>
      </c>
      <c r="AM112" s="20">
        <f t="shared" si="3"/>
        <v>0</v>
      </c>
      <c r="AN112" s="20">
        <f t="shared" si="4"/>
        <v>0</v>
      </c>
      <c r="AO112" s="92" t="str">
        <f t="shared" si="5"/>
        <v/>
      </c>
    </row>
    <row r="113" spans="1:41" ht="15" customHeight="1" x14ac:dyDescent="0.25">
      <c r="A113" s="2" t="s">
        <v>156</v>
      </c>
      <c r="B113" s="2" t="s">
        <v>159</v>
      </c>
      <c r="C113" s="2">
        <v>2014</v>
      </c>
      <c r="D113" s="2">
        <v>2.1469999999999998</v>
      </c>
      <c r="E113" s="2">
        <v>2.1419999999999999</v>
      </c>
      <c r="F113" s="2" t="s">
        <v>598</v>
      </c>
      <c r="G113" s="2" t="s">
        <v>598</v>
      </c>
      <c r="H113" s="2" t="s">
        <v>598</v>
      </c>
      <c r="I113" s="2" t="s">
        <v>598</v>
      </c>
      <c r="J113" s="2" t="s">
        <v>598</v>
      </c>
      <c r="K113" s="2" t="s">
        <v>598</v>
      </c>
      <c r="L113" s="2" t="s">
        <v>599</v>
      </c>
      <c r="M113" s="2" t="s">
        <v>598</v>
      </c>
      <c r="N113" s="2" t="s">
        <v>598</v>
      </c>
      <c r="O113" s="2" t="s">
        <v>598</v>
      </c>
      <c r="P113" s="2" t="s">
        <v>598</v>
      </c>
      <c r="Q113" s="2" t="s">
        <v>598</v>
      </c>
      <c r="R113" s="2" t="s">
        <v>598</v>
      </c>
      <c r="S113" s="2" t="s">
        <v>598</v>
      </c>
      <c r="T113" s="2" t="s">
        <v>598</v>
      </c>
      <c r="U113" s="2">
        <v>2.08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H113" s="2">
        <v>6.2E-2</v>
      </c>
      <c r="AI113" s="2">
        <v>6.2E-2</v>
      </c>
      <c r="AM113" s="20">
        <f t="shared" si="3"/>
        <v>2.1419999999999999</v>
      </c>
      <c r="AN113" s="20">
        <f t="shared" si="4"/>
        <v>2.1469999999999998</v>
      </c>
      <c r="AO113" s="92">
        <f t="shared" si="5"/>
        <v>1.0023342670401494</v>
      </c>
    </row>
    <row r="114" spans="1:41" ht="15" customHeight="1" x14ac:dyDescent="0.25">
      <c r="A114" s="2" t="s">
        <v>160</v>
      </c>
      <c r="B114" s="2" t="s">
        <v>161</v>
      </c>
      <c r="C114" s="2">
        <v>2014</v>
      </c>
      <c r="D114" s="2">
        <v>13.18</v>
      </c>
      <c r="E114" s="2">
        <v>13.18</v>
      </c>
      <c r="F114" s="2" t="s">
        <v>598</v>
      </c>
      <c r="G114" s="2">
        <v>0.34</v>
      </c>
      <c r="H114" s="2" t="s">
        <v>598</v>
      </c>
      <c r="I114" s="2" t="s">
        <v>598</v>
      </c>
      <c r="J114" s="2" t="s">
        <v>598</v>
      </c>
      <c r="K114" s="2" t="s">
        <v>598</v>
      </c>
      <c r="L114" s="2" t="s">
        <v>599</v>
      </c>
      <c r="M114" s="2">
        <v>12.84</v>
      </c>
      <c r="N114" s="2" t="s">
        <v>598</v>
      </c>
      <c r="O114" s="2" t="s">
        <v>598</v>
      </c>
      <c r="P114" s="2" t="s">
        <v>598</v>
      </c>
      <c r="Q114" s="2" t="s">
        <v>598</v>
      </c>
      <c r="R114" s="2" t="s">
        <v>598</v>
      </c>
      <c r="S114" s="2" t="s">
        <v>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H114" s="2" t="s">
        <v>598</v>
      </c>
      <c r="AI114" s="2" t="s">
        <v>598</v>
      </c>
      <c r="AM114" s="20">
        <f t="shared" si="3"/>
        <v>13.18</v>
      </c>
      <c r="AN114" s="20">
        <f t="shared" si="4"/>
        <v>13.18</v>
      </c>
      <c r="AO114" s="92">
        <f t="shared" si="5"/>
        <v>1</v>
      </c>
    </row>
    <row r="115" spans="1:41" ht="15" customHeight="1" x14ac:dyDescent="0.25">
      <c r="A115" s="2" t="s">
        <v>160</v>
      </c>
      <c r="B115" s="2" t="s">
        <v>162</v>
      </c>
      <c r="C115" s="2">
        <v>2014</v>
      </c>
      <c r="D115" s="2">
        <v>0.43</v>
      </c>
      <c r="E115" s="2">
        <v>0.43099999999999999</v>
      </c>
      <c r="F115" s="2" t="s">
        <v>598</v>
      </c>
      <c r="G115" s="2">
        <v>0.22</v>
      </c>
      <c r="H115" s="2" t="s">
        <v>598</v>
      </c>
      <c r="I115" s="2" t="s">
        <v>598</v>
      </c>
      <c r="J115" s="2" t="s">
        <v>598</v>
      </c>
      <c r="K115" s="2" t="s">
        <v>598</v>
      </c>
      <c r="L115" s="2" t="s">
        <v>599</v>
      </c>
      <c r="M115" s="2" t="s">
        <v>598</v>
      </c>
      <c r="N115" s="2" t="s">
        <v>598</v>
      </c>
      <c r="O115" s="2">
        <v>0.21099999999999999</v>
      </c>
      <c r="P115" s="2" t="s">
        <v>598</v>
      </c>
      <c r="Q115" s="2" t="s">
        <v>598</v>
      </c>
      <c r="R115" s="2" t="s">
        <v>598</v>
      </c>
      <c r="S115" s="2" t="s">
        <v>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H115" s="2" t="s">
        <v>598</v>
      </c>
      <c r="AI115" s="2" t="s">
        <v>598</v>
      </c>
      <c r="AM115" s="20">
        <f t="shared" si="3"/>
        <v>0.43099999999999999</v>
      </c>
      <c r="AN115" s="20">
        <f t="shared" si="4"/>
        <v>0.43</v>
      </c>
      <c r="AO115" s="92">
        <f t="shared" si="5"/>
        <v>0.99767981438515085</v>
      </c>
    </row>
    <row r="116" spans="1:41" ht="15" customHeight="1" x14ac:dyDescent="0.25">
      <c r="A116" s="2" t="s">
        <v>160</v>
      </c>
      <c r="B116" s="2" t="s">
        <v>163</v>
      </c>
      <c r="C116" s="2">
        <v>2014</v>
      </c>
      <c r="D116" s="2">
        <v>17.8</v>
      </c>
      <c r="E116" s="2">
        <v>4.3</v>
      </c>
      <c r="F116" s="2" t="s">
        <v>598</v>
      </c>
      <c r="G116" s="2">
        <v>0.6</v>
      </c>
      <c r="H116" s="2" t="s">
        <v>598</v>
      </c>
      <c r="I116" s="2">
        <v>3.7</v>
      </c>
      <c r="J116" s="2" t="s">
        <v>598</v>
      </c>
      <c r="K116" s="2" t="s">
        <v>598</v>
      </c>
      <c r="L116" s="2" t="s">
        <v>599</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H116" s="2" t="s">
        <v>598</v>
      </c>
      <c r="AI116" s="2" t="s">
        <v>598</v>
      </c>
      <c r="AM116" s="20">
        <f t="shared" si="3"/>
        <v>4.3</v>
      </c>
      <c r="AN116" s="20">
        <f t="shared" si="4"/>
        <v>17.8</v>
      </c>
      <c r="AO116" s="92">
        <f t="shared" si="5"/>
        <v>4.1395348837209305</v>
      </c>
    </row>
    <row r="117" spans="1:41" ht="15" customHeight="1" x14ac:dyDescent="0.25">
      <c r="A117" s="2" t="s">
        <v>160</v>
      </c>
      <c r="B117" s="2" t="s">
        <v>164</v>
      </c>
      <c r="C117" s="2">
        <v>2014</v>
      </c>
      <c r="D117" s="2">
        <v>114</v>
      </c>
      <c r="E117" s="2">
        <v>185.99</v>
      </c>
      <c r="F117" s="2" t="s">
        <v>598</v>
      </c>
      <c r="G117" s="2">
        <v>0</v>
      </c>
      <c r="H117" s="2">
        <v>0</v>
      </c>
      <c r="I117" s="2">
        <v>0</v>
      </c>
      <c r="J117" s="2">
        <v>0</v>
      </c>
      <c r="K117" s="2">
        <v>0</v>
      </c>
      <c r="L117" s="2" t="s">
        <v>599</v>
      </c>
      <c r="M117" s="2">
        <v>91.43</v>
      </c>
      <c r="N117" s="2">
        <v>30.48</v>
      </c>
      <c r="O117" s="2">
        <v>30.48</v>
      </c>
      <c r="P117" s="2">
        <v>0</v>
      </c>
      <c r="Q117" s="2">
        <v>0</v>
      </c>
      <c r="R117" s="2">
        <v>0</v>
      </c>
      <c r="S117" s="2" t="s">
        <v>8</v>
      </c>
      <c r="T117" s="2" t="s">
        <v>598</v>
      </c>
      <c r="U117" s="2" t="s">
        <v>598</v>
      </c>
      <c r="V117" s="2" t="s">
        <v>598</v>
      </c>
      <c r="W117" s="2" t="s">
        <v>598</v>
      </c>
      <c r="X117" s="2">
        <v>0</v>
      </c>
      <c r="Y117" s="2">
        <v>7.47</v>
      </c>
      <c r="Z117" s="2" t="s">
        <v>598</v>
      </c>
      <c r="AA117" s="2" t="s">
        <v>598</v>
      </c>
      <c r="AB117" s="2" t="s">
        <v>598</v>
      </c>
      <c r="AC117" s="2">
        <v>1.7</v>
      </c>
      <c r="AD117" s="2">
        <v>0</v>
      </c>
      <c r="AE117" s="2">
        <v>24.3</v>
      </c>
      <c r="AF117" s="2" t="s">
        <v>604</v>
      </c>
      <c r="AG117" s="2">
        <v>13.5</v>
      </c>
      <c r="AH117" s="2">
        <v>0.13</v>
      </c>
      <c r="AI117" s="2">
        <v>0.13</v>
      </c>
      <c r="AM117" s="20">
        <f t="shared" si="3"/>
        <v>185.99</v>
      </c>
      <c r="AN117" s="20">
        <f t="shared" si="4"/>
        <v>114</v>
      </c>
      <c r="AO117" s="92">
        <f t="shared" si="5"/>
        <v>0.61293617936448197</v>
      </c>
    </row>
    <row r="118" spans="1:41" ht="15" customHeight="1" x14ac:dyDescent="0.25">
      <c r="A118" s="2" t="s">
        <v>165</v>
      </c>
      <c r="B118" s="2" t="s">
        <v>166</v>
      </c>
      <c r="C118" s="2">
        <v>2014</v>
      </c>
      <c r="D118" s="2">
        <v>5</v>
      </c>
      <c r="E118" s="2">
        <v>5.8</v>
      </c>
      <c r="F118" s="2" t="s">
        <v>598</v>
      </c>
      <c r="G118" s="2">
        <v>0.7</v>
      </c>
      <c r="H118" s="2" t="s">
        <v>598</v>
      </c>
      <c r="I118" s="2">
        <v>0.3</v>
      </c>
      <c r="J118" s="2" t="s">
        <v>598</v>
      </c>
      <c r="K118" s="2" t="s">
        <v>598</v>
      </c>
      <c r="L118" s="2" t="s">
        <v>599</v>
      </c>
      <c r="M118" s="2" t="s">
        <v>598</v>
      </c>
      <c r="N118" s="2" t="s">
        <v>598</v>
      </c>
      <c r="O118" s="2" t="s">
        <v>598</v>
      </c>
      <c r="P118" s="2" t="s">
        <v>598</v>
      </c>
      <c r="Q118" s="2" t="s">
        <v>598</v>
      </c>
      <c r="R118" s="2" t="s">
        <v>598</v>
      </c>
      <c r="S118" s="2" t="s">
        <v>8</v>
      </c>
      <c r="T118" s="2">
        <v>4.8</v>
      </c>
      <c r="U118" s="2" t="s">
        <v>598</v>
      </c>
      <c r="V118" s="2" t="s">
        <v>598</v>
      </c>
      <c r="W118" s="2" t="s">
        <v>598</v>
      </c>
      <c r="X118" s="2" t="s">
        <v>598</v>
      </c>
      <c r="Y118" s="2" t="s">
        <v>598</v>
      </c>
      <c r="Z118" s="2" t="s">
        <v>598</v>
      </c>
      <c r="AA118" s="2" t="s">
        <v>598</v>
      </c>
      <c r="AB118" s="2" t="s">
        <v>598</v>
      </c>
      <c r="AC118" s="2" t="s">
        <v>598</v>
      </c>
      <c r="AD118" s="2" t="s">
        <v>598</v>
      </c>
      <c r="AE118" s="2" t="s">
        <v>598</v>
      </c>
      <c r="AF118" s="2" t="s">
        <v>598</v>
      </c>
      <c r="AG118" s="2" t="s">
        <v>598</v>
      </c>
      <c r="AH118" s="2" t="s">
        <v>598</v>
      </c>
      <c r="AI118" s="2" t="s">
        <v>598</v>
      </c>
      <c r="AM118" s="20">
        <f t="shared" si="3"/>
        <v>5.8</v>
      </c>
      <c r="AN118" s="20">
        <f t="shared" si="4"/>
        <v>5</v>
      </c>
      <c r="AO118" s="92">
        <f t="shared" si="5"/>
        <v>0.86206896551724144</v>
      </c>
    </row>
    <row r="119" spans="1:41" ht="15" customHeight="1" x14ac:dyDescent="0.25">
      <c r="A119" s="2" t="s">
        <v>167</v>
      </c>
      <c r="B119" s="2" t="s">
        <v>168</v>
      </c>
      <c r="C119" s="2">
        <v>2014</v>
      </c>
      <c r="D119" s="2">
        <v>0.82799999999999996</v>
      </c>
      <c r="E119" s="2">
        <v>0.95399999999999996</v>
      </c>
      <c r="F119" s="2" t="s">
        <v>598</v>
      </c>
      <c r="G119" s="2">
        <v>0.59699999999999998</v>
      </c>
      <c r="H119" s="2" t="s">
        <v>598</v>
      </c>
      <c r="I119" s="2" t="s">
        <v>598</v>
      </c>
      <c r="J119" s="2" t="s">
        <v>598</v>
      </c>
      <c r="K119" s="2" t="s">
        <v>598</v>
      </c>
      <c r="L119" s="2" t="s">
        <v>599</v>
      </c>
      <c r="M119" s="2" t="s">
        <v>598</v>
      </c>
      <c r="N119" s="2" t="s">
        <v>598</v>
      </c>
      <c r="O119" s="2" t="s">
        <v>598</v>
      </c>
      <c r="P119" s="2" t="s">
        <v>598</v>
      </c>
      <c r="Q119" s="2" t="s">
        <v>598</v>
      </c>
      <c r="R119" s="2" t="s">
        <v>598</v>
      </c>
      <c r="S119" s="2" t="s">
        <v>598</v>
      </c>
      <c r="T119" s="2" t="s">
        <v>598</v>
      </c>
      <c r="U119" s="2" t="s">
        <v>598</v>
      </c>
      <c r="V119" s="2" t="s">
        <v>598</v>
      </c>
      <c r="W119" s="2" t="s">
        <v>598</v>
      </c>
      <c r="X119" s="2" t="s">
        <v>598</v>
      </c>
      <c r="Y119" s="2">
        <v>0.35699999999999998</v>
      </c>
      <c r="Z119" s="2" t="s">
        <v>598</v>
      </c>
      <c r="AA119" s="2" t="s">
        <v>598</v>
      </c>
      <c r="AB119" s="2" t="s">
        <v>598</v>
      </c>
      <c r="AC119" s="2" t="s">
        <v>598</v>
      </c>
      <c r="AD119" s="2" t="s">
        <v>598</v>
      </c>
      <c r="AE119" s="2" t="s">
        <v>598</v>
      </c>
      <c r="AF119" s="2" t="s">
        <v>598</v>
      </c>
      <c r="AG119" s="2" t="s">
        <v>598</v>
      </c>
      <c r="AH119" s="2" t="s">
        <v>598</v>
      </c>
      <c r="AI119" s="2" t="s">
        <v>598</v>
      </c>
      <c r="AM119" s="20">
        <f t="shared" si="3"/>
        <v>0.95399999999999996</v>
      </c>
      <c r="AN119" s="20">
        <f t="shared" si="4"/>
        <v>0.82799999999999996</v>
      </c>
      <c r="AO119" s="92">
        <f t="shared" si="5"/>
        <v>0.86792452830188682</v>
      </c>
    </row>
    <row r="120" spans="1:41" ht="15" customHeight="1" x14ac:dyDescent="0.25">
      <c r="A120" s="2" t="s">
        <v>169</v>
      </c>
      <c r="B120" s="2" t="s">
        <v>170</v>
      </c>
      <c r="C120" s="2">
        <v>2014</v>
      </c>
      <c r="D120" s="2">
        <v>582.40099999999995</v>
      </c>
      <c r="E120" s="2">
        <v>1013.693</v>
      </c>
      <c r="F120" s="2" t="s">
        <v>598</v>
      </c>
      <c r="G120" s="2">
        <v>0.99</v>
      </c>
      <c r="H120" s="2" t="s">
        <v>598</v>
      </c>
      <c r="I120" s="2">
        <v>6.202</v>
      </c>
      <c r="J120" s="2">
        <v>51.02</v>
      </c>
      <c r="K120" s="2" t="s">
        <v>598</v>
      </c>
      <c r="L120" s="2" t="s">
        <v>599</v>
      </c>
      <c r="M120" s="2" t="s">
        <v>598</v>
      </c>
      <c r="N120" s="2" t="s">
        <v>598</v>
      </c>
      <c r="O120" s="2" t="s">
        <v>598</v>
      </c>
      <c r="P120" s="2" t="s">
        <v>598</v>
      </c>
      <c r="Q120" s="2" t="s">
        <v>598</v>
      </c>
      <c r="R120" s="2" t="s">
        <v>598</v>
      </c>
      <c r="S120" s="2" t="s">
        <v>598</v>
      </c>
      <c r="T120" s="2">
        <v>96.99</v>
      </c>
      <c r="U120" s="2" t="s">
        <v>598</v>
      </c>
      <c r="V120" s="2" t="s">
        <v>598</v>
      </c>
      <c r="W120" s="2" t="s">
        <v>598</v>
      </c>
      <c r="X120" s="2" t="s">
        <v>598</v>
      </c>
      <c r="Y120" s="2">
        <v>0.745</v>
      </c>
      <c r="Z120" s="2" t="s">
        <v>598</v>
      </c>
      <c r="AA120" s="2" t="s">
        <v>598</v>
      </c>
      <c r="AB120" s="2" t="s">
        <v>598</v>
      </c>
      <c r="AC120" s="2" t="s">
        <v>598</v>
      </c>
      <c r="AD120" s="2">
        <v>414.64600000000002</v>
      </c>
      <c r="AE120" s="2">
        <v>443.1</v>
      </c>
      <c r="AF120" s="2" t="s">
        <v>600</v>
      </c>
      <c r="AG120" s="2">
        <v>136.4</v>
      </c>
      <c r="AH120" s="2" t="s">
        <v>598</v>
      </c>
      <c r="AI120" s="2" t="s">
        <v>598</v>
      </c>
      <c r="AM120" s="20">
        <f t="shared" si="3"/>
        <v>1013.6930000000001</v>
      </c>
      <c r="AN120" s="20">
        <f t="shared" si="4"/>
        <v>582.40099999999995</v>
      </c>
      <c r="AO120" s="92">
        <f t="shared" si="5"/>
        <v>0.57453390720859265</v>
      </c>
    </row>
    <row r="121" spans="1:41" ht="15" customHeight="1" x14ac:dyDescent="0.25">
      <c r="A121" s="2" t="s">
        <v>169</v>
      </c>
      <c r="B121" s="2" t="s">
        <v>171</v>
      </c>
      <c r="C121" s="2">
        <v>2014</v>
      </c>
      <c r="D121" s="2" t="s">
        <v>598</v>
      </c>
      <c r="E121" s="2" t="s">
        <v>598</v>
      </c>
      <c r="F121" s="2" t="s">
        <v>598</v>
      </c>
      <c r="G121" s="2" t="s">
        <v>598</v>
      </c>
      <c r="H121" s="2" t="s">
        <v>598</v>
      </c>
      <c r="I121" s="2" t="s">
        <v>598</v>
      </c>
      <c r="J121" s="2" t="s">
        <v>598</v>
      </c>
      <c r="K121" s="2" t="s">
        <v>598</v>
      </c>
      <c r="L121" s="2" t="s">
        <v>599</v>
      </c>
      <c r="M121" s="2" t="s">
        <v>598</v>
      </c>
      <c r="N121" s="2" t="s">
        <v>598</v>
      </c>
      <c r="O121" s="2" t="s">
        <v>598</v>
      </c>
      <c r="P121" s="2" t="s">
        <v>598</v>
      </c>
      <c r="Q121" s="2" t="s">
        <v>598</v>
      </c>
      <c r="R121" s="2" t="s">
        <v>598</v>
      </c>
      <c r="S121" s="2" t="s">
        <v>598</v>
      </c>
      <c r="T121" s="2" t="s">
        <v>598</v>
      </c>
      <c r="U121" s="2" t="s">
        <v>598</v>
      </c>
      <c r="V121" s="2" t="s">
        <v>598</v>
      </c>
      <c r="W121" s="2" t="s">
        <v>598</v>
      </c>
      <c r="X121" s="2" t="s">
        <v>598</v>
      </c>
      <c r="Y121" s="2" t="s">
        <v>598</v>
      </c>
      <c r="Z121" s="2" t="s">
        <v>598</v>
      </c>
      <c r="AA121" s="2" t="s">
        <v>598</v>
      </c>
      <c r="AB121" s="2" t="s">
        <v>598</v>
      </c>
      <c r="AC121" s="2" t="s">
        <v>598</v>
      </c>
      <c r="AD121" s="2" t="s">
        <v>598</v>
      </c>
      <c r="AE121" s="2" t="s">
        <v>598</v>
      </c>
      <c r="AF121" s="2" t="s">
        <v>598</v>
      </c>
      <c r="AG121" s="2" t="s">
        <v>598</v>
      </c>
      <c r="AH121" s="2" t="s">
        <v>598</v>
      </c>
      <c r="AI121" s="2" t="s">
        <v>598</v>
      </c>
      <c r="AM121" s="20">
        <f t="shared" si="3"/>
        <v>0</v>
      </c>
      <c r="AN121" s="20">
        <f t="shared" si="4"/>
        <v>0</v>
      </c>
      <c r="AO121" s="92" t="str">
        <f t="shared" si="5"/>
        <v/>
      </c>
    </row>
    <row r="122" spans="1:41" ht="15" customHeight="1" x14ac:dyDescent="0.25">
      <c r="A122" s="2" t="s">
        <v>172</v>
      </c>
      <c r="B122" s="2" t="s">
        <v>173</v>
      </c>
      <c r="C122" s="2">
        <v>2014</v>
      </c>
      <c r="D122" s="2">
        <v>38.738999999999997</v>
      </c>
      <c r="E122" s="2">
        <v>131.78700000000001</v>
      </c>
      <c r="F122" s="2">
        <v>0</v>
      </c>
      <c r="G122" s="2">
        <v>4.391</v>
      </c>
      <c r="H122" s="2">
        <v>0</v>
      </c>
      <c r="I122" s="2">
        <v>0</v>
      </c>
      <c r="J122" s="2">
        <v>0</v>
      </c>
      <c r="K122" s="2">
        <v>0</v>
      </c>
      <c r="L122" s="2" t="s">
        <v>610</v>
      </c>
      <c r="M122" s="2">
        <v>93.207999999999998</v>
      </c>
      <c r="N122" s="2">
        <v>34.188000000000002</v>
      </c>
      <c r="O122" s="2">
        <v>0</v>
      </c>
      <c r="P122" s="2">
        <v>0</v>
      </c>
      <c r="Q122" s="2" t="s">
        <v>598</v>
      </c>
      <c r="R122" s="2" t="s">
        <v>598</v>
      </c>
      <c r="S122" s="2" t="s">
        <v>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H122" s="2" t="s">
        <v>598</v>
      </c>
      <c r="AI122" s="2" t="s">
        <v>598</v>
      </c>
      <c r="AM122" s="20">
        <f t="shared" si="3"/>
        <v>131.78700000000001</v>
      </c>
      <c r="AN122" s="20">
        <f t="shared" si="4"/>
        <v>38.738999999999997</v>
      </c>
      <c r="AO122" s="92">
        <f t="shared" si="5"/>
        <v>0.29395160372419127</v>
      </c>
    </row>
    <row r="123" spans="1:41" ht="15" customHeight="1" x14ac:dyDescent="0.25">
      <c r="A123" s="2" t="s">
        <v>172</v>
      </c>
      <c r="B123" s="2" t="s">
        <v>174</v>
      </c>
      <c r="C123" s="2">
        <v>2014</v>
      </c>
      <c r="D123" s="2">
        <v>0.24299999999999999</v>
      </c>
      <c r="E123" s="2">
        <v>0.24381</v>
      </c>
      <c r="F123" s="2" t="s">
        <v>598</v>
      </c>
      <c r="G123" s="2">
        <v>2.266E-2</v>
      </c>
      <c r="H123" s="2" t="s">
        <v>598</v>
      </c>
      <c r="I123" s="2" t="s">
        <v>598</v>
      </c>
      <c r="J123" s="2" t="s">
        <v>598</v>
      </c>
      <c r="K123" s="2" t="s">
        <v>598</v>
      </c>
      <c r="L123" s="2" t="s">
        <v>599</v>
      </c>
      <c r="M123" s="2" t="s">
        <v>598</v>
      </c>
      <c r="N123" s="2" t="s">
        <v>598</v>
      </c>
      <c r="O123" s="2" t="s">
        <v>598</v>
      </c>
      <c r="P123" s="2" t="s">
        <v>598</v>
      </c>
      <c r="Q123" s="2" t="s">
        <v>598</v>
      </c>
      <c r="R123" s="2" t="s">
        <v>598</v>
      </c>
      <c r="S123" s="2" t="s">
        <v>598</v>
      </c>
      <c r="T123" s="2">
        <v>0.22115000000000001</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H123" s="2" t="s">
        <v>598</v>
      </c>
      <c r="AI123" s="2" t="s">
        <v>598</v>
      </c>
      <c r="AM123" s="20">
        <f t="shared" si="3"/>
        <v>0.24381000000000003</v>
      </c>
      <c r="AN123" s="20">
        <f t="shared" si="4"/>
        <v>0.24299999999999999</v>
      </c>
      <c r="AO123" s="92">
        <f t="shared" si="5"/>
        <v>0.99667774086378724</v>
      </c>
    </row>
    <row r="124" spans="1:41" ht="15" customHeight="1" x14ac:dyDescent="0.25">
      <c r="A124" s="2" t="s">
        <v>175</v>
      </c>
      <c r="B124" s="2" t="s">
        <v>176</v>
      </c>
      <c r="C124" s="2">
        <v>2014</v>
      </c>
      <c r="D124" s="2">
        <v>23</v>
      </c>
      <c r="E124" s="2">
        <v>28.15</v>
      </c>
      <c r="F124" s="2" t="s">
        <v>598</v>
      </c>
      <c r="G124" s="2">
        <v>0.4</v>
      </c>
      <c r="H124" s="2" t="s">
        <v>598</v>
      </c>
      <c r="I124" s="2" t="s">
        <v>598</v>
      </c>
      <c r="J124" s="2" t="s">
        <v>598</v>
      </c>
      <c r="K124" s="2" t="s">
        <v>598</v>
      </c>
      <c r="L124" s="2" t="s">
        <v>599</v>
      </c>
      <c r="M124" s="2">
        <v>3.3</v>
      </c>
      <c r="N124" s="2" t="s">
        <v>598</v>
      </c>
      <c r="O124" s="2">
        <v>24.3</v>
      </c>
      <c r="P124" s="2" t="s">
        <v>598</v>
      </c>
      <c r="Q124" s="2" t="s">
        <v>598</v>
      </c>
      <c r="R124" s="2" t="s">
        <v>598</v>
      </c>
      <c r="S124" s="2" t="s">
        <v>598</v>
      </c>
      <c r="T124" s="2" t="s">
        <v>598</v>
      </c>
      <c r="U124" s="2" t="s">
        <v>598</v>
      </c>
      <c r="V124" s="2" t="s">
        <v>598</v>
      </c>
      <c r="W124" s="2" t="s">
        <v>598</v>
      </c>
      <c r="X124" s="2" t="s">
        <v>598</v>
      </c>
      <c r="Y124" s="2">
        <v>0.15</v>
      </c>
      <c r="Z124" s="2" t="s">
        <v>598</v>
      </c>
      <c r="AA124" s="2" t="s">
        <v>598</v>
      </c>
      <c r="AB124" s="2" t="s">
        <v>598</v>
      </c>
      <c r="AC124" s="2" t="s">
        <v>598</v>
      </c>
      <c r="AD124" s="2" t="s">
        <v>598</v>
      </c>
      <c r="AE124" s="2" t="s">
        <v>598</v>
      </c>
      <c r="AF124" s="2" t="s">
        <v>598</v>
      </c>
      <c r="AG124" s="2" t="s">
        <v>598</v>
      </c>
      <c r="AH124" s="2" t="s">
        <v>598</v>
      </c>
      <c r="AI124" s="2" t="s">
        <v>598</v>
      </c>
      <c r="AM124" s="20">
        <f t="shared" si="3"/>
        <v>28.15</v>
      </c>
      <c r="AN124" s="20">
        <f t="shared" si="4"/>
        <v>23</v>
      </c>
      <c r="AO124" s="92">
        <f t="shared" si="5"/>
        <v>0.81705150976909413</v>
      </c>
    </row>
    <row r="125" spans="1:41" ht="15" customHeight="1" x14ac:dyDescent="0.25">
      <c r="A125" s="2" t="s">
        <v>177</v>
      </c>
      <c r="B125" s="2" t="s">
        <v>178</v>
      </c>
      <c r="C125" s="2">
        <v>2014</v>
      </c>
      <c r="D125" s="2">
        <v>15</v>
      </c>
      <c r="E125" s="2">
        <v>18.893999999999998</v>
      </c>
      <c r="F125" s="2" t="s">
        <v>598</v>
      </c>
      <c r="G125" s="2">
        <v>0.99399999999999999</v>
      </c>
      <c r="H125" s="2" t="s">
        <v>598</v>
      </c>
      <c r="I125" s="2" t="s">
        <v>598</v>
      </c>
      <c r="J125" s="2" t="s">
        <v>598</v>
      </c>
      <c r="K125" s="2" t="s">
        <v>598</v>
      </c>
      <c r="L125" s="2" t="s">
        <v>611</v>
      </c>
      <c r="M125" s="2" t="s">
        <v>598</v>
      </c>
      <c r="N125" s="2" t="s">
        <v>598</v>
      </c>
      <c r="O125" s="2" t="s">
        <v>598</v>
      </c>
      <c r="P125" s="2" t="s">
        <v>598</v>
      </c>
      <c r="Q125" s="2" t="s">
        <v>598</v>
      </c>
      <c r="R125" s="2">
        <v>15.6</v>
      </c>
      <c r="S125" s="2" t="s">
        <v>8</v>
      </c>
      <c r="T125" s="2" t="s">
        <v>598</v>
      </c>
      <c r="U125" s="2" t="s">
        <v>598</v>
      </c>
      <c r="V125" s="2" t="s">
        <v>598</v>
      </c>
      <c r="W125" s="2" t="s">
        <v>598</v>
      </c>
      <c r="X125" s="2" t="s">
        <v>598</v>
      </c>
      <c r="Y125" s="2" t="s">
        <v>598</v>
      </c>
      <c r="Z125" s="2" t="s">
        <v>598</v>
      </c>
      <c r="AA125" s="2" t="s">
        <v>598</v>
      </c>
      <c r="AB125" s="2" t="s">
        <v>598</v>
      </c>
      <c r="AC125" s="2" t="s">
        <v>598</v>
      </c>
      <c r="AD125" s="2">
        <v>2.2999999999999998</v>
      </c>
      <c r="AE125" s="2" t="s">
        <v>598</v>
      </c>
      <c r="AF125" s="2" t="s">
        <v>598</v>
      </c>
      <c r="AG125" s="2" t="s">
        <v>598</v>
      </c>
      <c r="AH125" s="2" t="s">
        <v>598</v>
      </c>
      <c r="AI125" s="2" t="s">
        <v>598</v>
      </c>
      <c r="AM125" s="20">
        <f t="shared" si="3"/>
        <v>18.894000000000002</v>
      </c>
      <c r="AN125" s="20">
        <f t="shared" si="4"/>
        <v>15</v>
      </c>
      <c r="AO125" s="92">
        <f t="shared" si="5"/>
        <v>0.7939028262940615</v>
      </c>
    </row>
    <row r="126" spans="1:41" ht="15" customHeight="1" x14ac:dyDescent="0.25">
      <c r="A126" s="2" t="s">
        <v>177</v>
      </c>
      <c r="B126" s="2" t="s">
        <v>179</v>
      </c>
      <c r="C126" s="2">
        <v>2014</v>
      </c>
      <c r="D126" s="2">
        <v>49.1</v>
      </c>
      <c r="E126" s="2">
        <v>63.19</v>
      </c>
      <c r="F126" s="2" t="s">
        <v>598</v>
      </c>
      <c r="G126" s="2">
        <v>1.99</v>
      </c>
      <c r="H126" s="2" t="s">
        <v>598</v>
      </c>
      <c r="I126" s="2" t="s">
        <v>598</v>
      </c>
      <c r="J126" s="2" t="s">
        <v>598</v>
      </c>
      <c r="K126" s="2" t="s">
        <v>598</v>
      </c>
      <c r="L126" s="2" t="s">
        <v>599</v>
      </c>
      <c r="M126" s="2" t="s">
        <v>598</v>
      </c>
      <c r="N126" s="2" t="s">
        <v>598</v>
      </c>
      <c r="O126" s="2" t="s">
        <v>598</v>
      </c>
      <c r="P126" s="2" t="s">
        <v>598</v>
      </c>
      <c r="Q126" s="2" t="s">
        <v>598</v>
      </c>
      <c r="R126" s="2">
        <v>55.2</v>
      </c>
      <c r="S126" s="2" t="s">
        <v>8</v>
      </c>
      <c r="T126" s="2" t="s">
        <v>598</v>
      </c>
      <c r="U126" s="2" t="s">
        <v>598</v>
      </c>
      <c r="V126" s="2" t="s">
        <v>598</v>
      </c>
      <c r="W126" s="2" t="s">
        <v>598</v>
      </c>
      <c r="X126" s="2" t="s">
        <v>598</v>
      </c>
      <c r="Y126" s="2" t="s">
        <v>598</v>
      </c>
      <c r="Z126" s="2" t="s">
        <v>598</v>
      </c>
      <c r="AA126" s="2" t="s">
        <v>598</v>
      </c>
      <c r="AB126" s="2" t="s">
        <v>598</v>
      </c>
      <c r="AC126" s="2" t="s">
        <v>598</v>
      </c>
      <c r="AD126" s="2">
        <v>6</v>
      </c>
      <c r="AE126" s="2" t="s">
        <v>598</v>
      </c>
      <c r="AF126" s="2" t="s">
        <v>603</v>
      </c>
      <c r="AG126" s="2" t="s">
        <v>598</v>
      </c>
      <c r="AH126" s="2" t="s">
        <v>598</v>
      </c>
      <c r="AI126" s="2" t="s">
        <v>598</v>
      </c>
      <c r="AM126" s="20">
        <f t="shared" si="3"/>
        <v>63.190000000000005</v>
      </c>
      <c r="AN126" s="20">
        <f t="shared" si="4"/>
        <v>49.1</v>
      </c>
      <c r="AO126" s="92">
        <f t="shared" si="5"/>
        <v>0.77702168064567179</v>
      </c>
    </row>
    <row r="127" spans="1:41" ht="15" customHeight="1" x14ac:dyDescent="0.25">
      <c r="A127" s="2" t="s">
        <v>177</v>
      </c>
      <c r="B127" s="2" t="s">
        <v>180</v>
      </c>
      <c r="C127" s="2">
        <v>2014</v>
      </c>
      <c r="D127" s="2">
        <v>0.23400000000000001</v>
      </c>
      <c r="E127" s="2">
        <v>0.23430000000000001</v>
      </c>
      <c r="F127" s="2" t="s">
        <v>598</v>
      </c>
      <c r="G127" s="2">
        <v>7.3000000000000001E-3</v>
      </c>
      <c r="H127" s="2" t="s">
        <v>598</v>
      </c>
      <c r="I127" s="2" t="s">
        <v>598</v>
      </c>
      <c r="J127" s="2" t="s">
        <v>598</v>
      </c>
      <c r="K127" s="2" t="s">
        <v>598</v>
      </c>
      <c r="L127" s="2" t="s">
        <v>612</v>
      </c>
      <c r="M127" s="2" t="s">
        <v>598</v>
      </c>
      <c r="N127" s="2" t="s">
        <v>598</v>
      </c>
      <c r="O127" s="2" t="s">
        <v>598</v>
      </c>
      <c r="P127" s="2" t="s">
        <v>598</v>
      </c>
      <c r="Q127" s="2" t="s">
        <v>598</v>
      </c>
      <c r="R127" s="2" t="s">
        <v>598</v>
      </c>
      <c r="S127" s="2" t="s">
        <v>598</v>
      </c>
      <c r="T127" s="2">
        <v>0.22700000000000001</v>
      </c>
      <c r="U127" s="2">
        <v>0</v>
      </c>
      <c r="V127" s="2">
        <v>0</v>
      </c>
      <c r="W127" s="2">
        <v>0</v>
      </c>
      <c r="X127" s="2">
        <v>0</v>
      </c>
      <c r="Y127" s="2">
        <v>0</v>
      </c>
      <c r="Z127" s="2">
        <v>0</v>
      </c>
      <c r="AA127" s="2" t="s">
        <v>598</v>
      </c>
      <c r="AB127" s="2" t="s">
        <v>598</v>
      </c>
      <c r="AC127" s="2" t="s">
        <v>598</v>
      </c>
      <c r="AD127" s="2" t="s">
        <v>598</v>
      </c>
      <c r="AE127" s="2" t="s">
        <v>598</v>
      </c>
      <c r="AF127" s="2" t="s">
        <v>598</v>
      </c>
      <c r="AG127" s="2" t="s">
        <v>598</v>
      </c>
      <c r="AH127" s="2" t="s">
        <v>598</v>
      </c>
      <c r="AI127" s="2" t="s">
        <v>598</v>
      </c>
      <c r="AM127" s="20">
        <f t="shared" si="3"/>
        <v>0.23430000000000001</v>
      </c>
      <c r="AN127" s="20">
        <f t="shared" si="4"/>
        <v>0.23400000000000001</v>
      </c>
      <c r="AO127" s="92">
        <f t="shared" si="5"/>
        <v>0.99871959026888601</v>
      </c>
    </row>
    <row r="128" spans="1:41" ht="15" customHeight="1" x14ac:dyDescent="0.25">
      <c r="A128" s="2" t="s">
        <v>181</v>
      </c>
      <c r="B128" s="2" t="s">
        <v>182</v>
      </c>
      <c r="C128" s="2">
        <v>2014</v>
      </c>
      <c r="D128" s="2">
        <v>270.3</v>
      </c>
      <c r="E128" s="2">
        <v>348.822</v>
      </c>
      <c r="F128" s="2">
        <v>0</v>
      </c>
      <c r="G128" s="2">
        <v>1.5880000000000001</v>
      </c>
      <c r="H128" s="2">
        <v>0</v>
      </c>
      <c r="I128" s="2">
        <v>0</v>
      </c>
      <c r="J128" s="2">
        <v>20.741</v>
      </c>
      <c r="K128" s="2">
        <v>0</v>
      </c>
      <c r="L128" s="2" t="s">
        <v>599</v>
      </c>
      <c r="M128" s="2">
        <v>72.736999999999995</v>
      </c>
      <c r="N128" s="2">
        <v>0</v>
      </c>
      <c r="O128" s="2">
        <v>0</v>
      </c>
      <c r="P128" s="2">
        <v>0</v>
      </c>
      <c r="Q128" s="2">
        <v>0</v>
      </c>
      <c r="R128" s="2">
        <v>0</v>
      </c>
      <c r="S128" s="2" t="s">
        <v>8</v>
      </c>
      <c r="T128" s="2">
        <v>0</v>
      </c>
      <c r="U128" s="2">
        <v>0</v>
      </c>
      <c r="V128" s="2">
        <v>0</v>
      </c>
      <c r="W128" s="2">
        <v>0</v>
      </c>
      <c r="X128" s="2">
        <v>0</v>
      </c>
      <c r="Y128" s="2">
        <v>1.1559999999999999</v>
      </c>
      <c r="Z128" s="2">
        <v>0</v>
      </c>
      <c r="AA128" s="2">
        <v>0</v>
      </c>
      <c r="AB128" s="2">
        <v>201</v>
      </c>
      <c r="AC128" s="2">
        <v>0</v>
      </c>
      <c r="AD128" s="2">
        <v>51.6</v>
      </c>
      <c r="AE128" s="2">
        <v>0</v>
      </c>
      <c r="AF128" s="2" t="s">
        <v>598</v>
      </c>
      <c r="AG128" s="2">
        <v>0</v>
      </c>
      <c r="AH128" s="2">
        <v>0</v>
      </c>
      <c r="AI128" s="2">
        <v>0</v>
      </c>
      <c r="AM128" s="20">
        <f t="shared" si="3"/>
        <v>348.822</v>
      </c>
      <c r="AN128" s="20">
        <f t="shared" si="4"/>
        <v>270.3</v>
      </c>
      <c r="AO128" s="92">
        <f t="shared" si="5"/>
        <v>0.77489378536904208</v>
      </c>
    </row>
    <row r="129" spans="1:41" ht="15" customHeight="1" x14ac:dyDescent="0.25">
      <c r="A129" s="2" t="s">
        <v>183</v>
      </c>
      <c r="B129" s="2" t="s">
        <v>184</v>
      </c>
      <c r="C129" s="2">
        <v>2014</v>
      </c>
      <c r="D129" s="2">
        <v>3.7</v>
      </c>
      <c r="E129" s="2">
        <v>3.7</v>
      </c>
      <c r="F129" s="2">
        <v>0</v>
      </c>
      <c r="G129" s="2">
        <v>0.2</v>
      </c>
      <c r="H129" s="2">
        <v>0</v>
      </c>
      <c r="I129" s="2">
        <v>0</v>
      </c>
      <c r="J129" s="2">
        <v>0</v>
      </c>
      <c r="K129" s="2">
        <v>0</v>
      </c>
      <c r="L129" s="2" t="s">
        <v>599</v>
      </c>
      <c r="M129" s="2">
        <v>0</v>
      </c>
      <c r="N129" s="2">
        <v>0</v>
      </c>
      <c r="O129" s="2">
        <v>0</v>
      </c>
      <c r="P129" s="2">
        <v>0</v>
      </c>
      <c r="Q129" s="2">
        <v>0</v>
      </c>
      <c r="R129" s="2">
        <v>0</v>
      </c>
      <c r="S129" s="2" t="s">
        <v>8</v>
      </c>
      <c r="T129" s="2">
        <v>3.5</v>
      </c>
      <c r="U129" s="2">
        <v>0</v>
      </c>
      <c r="V129" s="2">
        <v>0</v>
      </c>
      <c r="W129" s="2">
        <v>0</v>
      </c>
      <c r="X129" s="2">
        <v>0</v>
      </c>
      <c r="Y129" s="2">
        <v>0</v>
      </c>
      <c r="Z129" s="2">
        <v>0</v>
      </c>
      <c r="AA129" s="2">
        <v>0</v>
      </c>
      <c r="AB129" s="2">
        <v>0</v>
      </c>
      <c r="AC129" s="2">
        <v>0</v>
      </c>
      <c r="AD129" s="2">
        <v>0</v>
      </c>
      <c r="AE129" s="2">
        <v>0</v>
      </c>
      <c r="AF129" s="2" t="s">
        <v>605</v>
      </c>
      <c r="AG129" s="2" t="s">
        <v>598</v>
      </c>
      <c r="AH129" s="2">
        <v>0</v>
      </c>
      <c r="AI129" s="2">
        <v>0</v>
      </c>
      <c r="AM129" s="20">
        <f t="shared" si="3"/>
        <v>3.7</v>
      </c>
      <c r="AN129" s="20">
        <f t="shared" si="4"/>
        <v>3.7</v>
      </c>
      <c r="AO129" s="92">
        <f t="shared" si="5"/>
        <v>1</v>
      </c>
    </row>
    <row r="130" spans="1:41" ht="15" customHeight="1" x14ac:dyDescent="0.25">
      <c r="A130" s="2" t="s">
        <v>185</v>
      </c>
      <c r="B130" s="2" t="s">
        <v>186</v>
      </c>
      <c r="C130" s="2">
        <v>2014</v>
      </c>
      <c r="D130" s="2">
        <v>19.3</v>
      </c>
      <c r="E130" s="2">
        <v>23.18</v>
      </c>
      <c r="F130" s="2" t="s">
        <v>598</v>
      </c>
      <c r="G130" s="2">
        <v>1.18</v>
      </c>
      <c r="H130" s="2" t="s">
        <v>598</v>
      </c>
      <c r="I130" s="2" t="s">
        <v>598</v>
      </c>
      <c r="J130" s="2" t="s">
        <v>598</v>
      </c>
      <c r="K130" s="2" t="s">
        <v>598</v>
      </c>
      <c r="L130" s="2" t="s">
        <v>599</v>
      </c>
      <c r="M130" s="2">
        <v>3.9</v>
      </c>
      <c r="N130" s="2">
        <v>3.9</v>
      </c>
      <c r="O130" s="2">
        <v>5.8</v>
      </c>
      <c r="P130" s="2">
        <v>5.8</v>
      </c>
      <c r="Q130" s="2" t="s">
        <v>598</v>
      </c>
      <c r="R130" s="2" t="s">
        <v>598</v>
      </c>
      <c r="S130" s="2" t="s">
        <v>8</v>
      </c>
      <c r="T130" s="2" t="s">
        <v>598</v>
      </c>
      <c r="U130" s="2" t="s">
        <v>598</v>
      </c>
      <c r="V130" s="2" t="s">
        <v>598</v>
      </c>
      <c r="W130" s="2" t="s">
        <v>598</v>
      </c>
      <c r="X130" s="2" t="s">
        <v>598</v>
      </c>
      <c r="Y130" s="2" t="s">
        <v>598</v>
      </c>
      <c r="Z130" s="2" t="s">
        <v>598</v>
      </c>
      <c r="AA130" s="2" t="s">
        <v>598</v>
      </c>
      <c r="AB130" s="2" t="s">
        <v>598</v>
      </c>
      <c r="AC130" s="2" t="s">
        <v>598</v>
      </c>
      <c r="AD130" s="2">
        <v>2.6</v>
      </c>
      <c r="AE130" s="2" t="s">
        <v>598</v>
      </c>
      <c r="AF130" s="2" t="s">
        <v>598</v>
      </c>
      <c r="AG130" s="2" t="s">
        <v>598</v>
      </c>
      <c r="AH130" s="2" t="s">
        <v>598</v>
      </c>
      <c r="AI130" s="2" t="s">
        <v>598</v>
      </c>
      <c r="AM130" s="20">
        <f t="shared" si="3"/>
        <v>23.180000000000003</v>
      </c>
      <c r="AN130" s="20">
        <f t="shared" si="4"/>
        <v>19.3</v>
      </c>
      <c r="AO130" s="92">
        <f t="shared" si="5"/>
        <v>0.83261432269197577</v>
      </c>
    </row>
    <row r="131" spans="1:41" ht="15" customHeight="1" x14ac:dyDescent="0.25">
      <c r="A131" s="2" t="s">
        <v>185</v>
      </c>
      <c r="B131" s="2" t="s">
        <v>187</v>
      </c>
      <c r="C131" s="2">
        <v>2014</v>
      </c>
      <c r="D131" s="2">
        <v>6.7</v>
      </c>
      <c r="E131" s="2">
        <v>7.9269999999999996</v>
      </c>
      <c r="F131" s="2" t="s">
        <v>598</v>
      </c>
      <c r="G131" s="2">
        <v>0.72699999999999998</v>
      </c>
      <c r="H131" s="2" t="s">
        <v>598</v>
      </c>
      <c r="I131" s="2" t="s">
        <v>598</v>
      </c>
      <c r="J131" s="2" t="s">
        <v>598</v>
      </c>
      <c r="K131" s="2" t="s">
        <v>598</v>
      </c>
      <c r="L131" s="2" t="s">
        <v>599</v>
      </c>
      <c r="M131" s="2" t="s">
        <v>598</v>
      </c>
      <c r="N131" s="2" t="s">
        <v>598</v>
      </c>
      <c r="O131" s="2">
        <v>7.2</v>
      </c>
      <c r="P131" s="2" t="s">
        <v>598</v>
      </c>
      <c r="Q131" s="2" t="s">
        <v>598</v>
      </c>
      <c r="R131" s="2" t="s">
        <v>598</v>
      </c>
      <c r="S131" s="2" t="s">
        <v>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H131" s="2" t="s">
        <v>598</v>
      </c>
      <c r="AI131" s="2" t="s">
        <v>598</v>
      </c>
      <c r="AM131" s="20">
        <f t="shared" ref="AM131:AM194" si="6">SUMPRODUCT(F131:AE131)+IFERROR(AI131/1,0)</f>
        <v>7.9270000000000005</v>
      </c>
      <c r="AN131" s="20">
        <f t="shared" ref="AN131:AN194" si="7">IFERROR(D131/1,0)</f>
        <v>6.7</v>
      </c>
      <c r="AO131" s="92">
        <f t="shared" ref="AO131:AO194" si="8">IFERROR(AN131/AM131,"")</f>
        <v>0.84521256465245365</v>
      </c>
    </row>
    <row r="132" spans="1:41" ht="15" customHeight="1" x14ac:dyDescent="0.25">
      <c r="A132" s="2" t="s">
        <v>185</v>
      </c>
      <c r="B132" s="2" t="s">
        <v>188</v>
      </c>
      <c r="C132" s="2">
        <v>2014</v>
      </c>
      <c r="D132" s="2">
        <v>2.512</v>
      </c>
      <c r="E132" s="2">
        <v>2.903</v>
      </c>
      <c r="F132" s="2" t="s">
        <v>598</v>
      </c>
      <c r="G132" s="2">
        <v>0.29599999999999999</v>
      </c>
      <c r="H132" s="2" t="s">
        <v>598</v>
      </c>
      <c r="I132" s="2" t="s">
        <v>598</v>
      </c>
      <c r="J132" s="2" t="s">
        <v>598</v>
      </c>
      <c r="K132" s="2" t="s">
        <v>598</v>
      </c>
      <c r="L132" s="2" t="s">
        <v>599</v>
      </c>
      <c r="M132" s="2" t="s">
        <v>598</v>
      </c>
      <c r="N132" s="2" t="s">
        <v>598</v>
      </c>
      <c r="O132" s="2">
        <v>2.6070000000000002</v>
      </c>
      <c r="P132" s="2" t="s">
        <v>598</v>
      </c>
      <c r="Q132" s="2" t="s">
        <v>598</v>
      </c>
      <c r="R132" s="2" t="s">
        <v>598</v>
      </c>
      <c r="S132" s="2" t="s">
        <v>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H132" s="2" t="s">
        <v>598</v>
      </c>
      <c r="AI132" s="2" t="s">
        <v>598</v>
      </c>
      <c r="AM132" s="20">
        <f t="shared" si="6"/>
        <v>2.903</v>
      </c>
      <c r="AN132" s="20">
        <f t="shared" si="7"/>
        <v>2.512</v>
      </c>
      <c r="AO132" s="92">
        <f t="shared" si="8"/>
        <v>0.86531174646916986</v>
      </c>
    </row>
    <row r="133" spans="1:41" ht="15" customHeight="1" x14ac:dyDescent="0.25">
      <c r="A133" s="2" t="s">
        <v>185</v>
      </c>
      <c r="B133" s="2" t="s">
        <v>189</v>
      </c>
      <c r="C133" s="2">
        <v>2014</v>
      </c>
      <c r="D133" s="2">
        <v>19.8</v>
      </c>
      <c r="E133" s="2">
        <v>21.5</v>
      </c>
      <c r="F133" s="2" t="s">
        <v>598</v>
      </c>
      <c r="G133" s="2">
        <v>1.3</v>
      </c>
      <c r="H133" s="2" t="s">
        <v>598</v>
      </c>
      <c r="I133" s="2" t="s">
        <v>598</v>
      </c>
      <c r="J133" s="2" t="s">
        <v>598</v>
      </c>
      <c r="K133" s="2" t="s">
        <v>598</v>
      </c>
      <c r="L133" s="2" t="s">
        <v>599</v>
      </c>
      <c r="M133" s="2">
        <v>2.6</v>
      </c>
      <c r="N133" s="2">
        <v>2.6</v>
      </c>
      <c r="O133" s="2">
        <v>3.9</v>
      </c>
      <c r="P133" s="2">
        <v>3.9</v>
      </c>
      <c r="Q133" s="2" t="s">
        <v>598</v>
      </c>
      <c r="R133" s="2" t="s">
        <v>598</v>
      </c>
      <c r="S133" s="2" t="s">
        <v>8</v>
      </c>
      <c r="T133" s="2" t="s">
        <v>598</v>
      </c>
      <c r="U133" s="2" t="s">
        <v>598</v>
      </c>
      <c r="V133" s="2" t="s">
        <v>598</v>
      </c>
      <c r="W133" s="2" t="s">
        <v>598</v>
      </c>
      <c r="X133" s="2" t="s">
        <v>598</v>
      </c>
      <c r="Y133" s="2" t="s">
        <v>598</v>
      </c>
      <c r="Z133" s="2" t="s">
        <v>598</v>
      </c>
      <c r="AA133" s="2" t="s">
        <v>598</v>
      </c>
      <c r="AB133" s="2" t="s">
        <v>598</v>
      </c>
      <c r="AC133" s="2" t="s">
        <v>598</v>
      </c>
      <c r="AD133" s="2">
        <v>7.2</v>
      </c>
      <c r="AE133" s="2" t="s">
        <v>598</v>
      </c>
      <c r="AF133" s="2" t="s">
        <v>598</v>
      </c>
      <c r="AG133" s="2" t="s">
        <v>598</v>
      </c>
      <c r="AH133" s="2" t="s">
        <v>598</v>
      </c>
      <c r="AI133" s="2" t="s">
        <v>598</v>
      </c>
      <c r="AM133" s="20">
        <f t="shared" si="6"/>
        <v>21.5</v>
      </c>
      <c r="AN133" s="20">
        <f t="shared" si="7"/>
        <v>19.8</v>
      </c>
      <c r="AO133" s="92">
        <f t="shared" si="8"/>
        <v>0.92093023255813955</v>
      </c>
    </row>
    <row r="134" spans="1:41" ht="15" customHeight="1" x14ac:dyDescent="0.25">
      <c r="A134" s="2" t="s">
        <v>190</v>
      </c>
      <c r="B134" s="2" t="s">
        <v>191</v>
      </c>
      <c r="C134" s="2">
        <v>2014</v>
      </c>
      <c r="D134" s="2">
        <v>37.9</v>
      </c>
      <c r="E134" s="2">
        <v>42.1</v>
      </c>
      <c r="F134" s="2" t="s">
        <v>598</v>
      </c>
      <c r="G134" s="2">
        <v>0.2</v>
      </c>
      <c r="H134" s="2" t="s">
        <v>598</v>
      </c>
      <c r="I134" s="2" t="s">
        <v>598</v>
      </c>
      <c r="J134" s="2" t="s">
        <v>598</v>
      </c>
      <c r="K134" s="2" t="s">
        <v>598</v>
      </c>
      <c r="L134" s="2" t="s">
        <v>598</v>
      </c>
      <c r="M134" s="2">
        <v>30.7</v>
      </c>
      <c r="N134" s="2" t="s">
        <v>598</v>
      </c>
      <c r="O134" s="2">
        <v>5.6</v>
      </c>
      <c r="P134" s="2" t="s">
        <v>598</v>
      </c>
      <c r="Q134" s="2" t="s">
        <v>598</v>
      </c>
      <c r="R134" s="2" t="s">
        <v>598</v>
      </c>
      <c r="S134" s="2" t="s">
        <v>8</v>
      </c>
      <c r="T134" s="2" t="s">
        <v>598</v>
      </c>
      <c r="U134" s="2" t="s">
        <v>598</v>
      </c>
      <c r="V134" s="2" t="s">
        <v>598</v>
      </c>
      <c r="W134" s="2" t="s">
        <v>598</v>
      </c>
      <c r="X134" s="2" t="s">
        <v>598</v>
      </c>
      <c r="Y134" s="2" t="s">
        <v>598</v>
      </c>
      <c r="Z134" s="2" t="s">
        <v>598</v>
      </c>
      <c r="AA134" s="2" t="s">
        <v>598</v>
      </c>
      <c r="AB134" s="2" t="s">
        <v>598</v>
      </c>
      <c r="AC134" s="2" t="s">
        <v>598</v>
      </c>
      <c r="AD134" s="2">
        <v>5.6</v>
      </c>
      <c r="AE134" s="2" t="s">
        <v>598</v>
      </c>
      <c r="AF134" s="2" t="s">
        <v>598</v>
      </c>
      <c r="AG134" s="2" t="s">
        <v>598</v>
      </c>
      <c r="AH134" s="2" t="s">
        <v>598</v>
      </c>
      <c r="AI134" s="2" t="s">
        <v>598</v>
      </c>
      <c r="AM134" s="20">
        <f t="shared" si="6"/>
        <v>42.1</v>
      </c>
      <c r="AN134" s="20">
        <f t="shared" si="7"/>
        <v>37.9</v>
      </c>
      <c r="AO134" s="92">
        <f t="shared" si="8"/>
        <v>0.90023752969121129</v>
      </c>
    </row>
    <row r="135" spans="1:41" ht="15" customHeight="1" x14ac:dyDescent="0.25">
      <c r="A135" s="2" t="s">
        <v>192</v>
      </c>
      <c r="B135" s="2" t="s">
        <v>193</v>
      </c>
      <c r="C135" s="2">
        <v>2014</v>
      </c>
      <c r="D135" s="2">
        <v>17.8</v>
      </c>
      <c r="E135" s="2">
        <v>20.96</v>
      </c>
      <c r="F135" s="2" t="s">
        <v>598</v>
      </c>
      <c r="G135" s="2">
        <v>0</v>
      </c>
      <c r="H135" s="2">
        <v>0.46</v>
      </c>
      <c r="I135" s="2">
        <v>0</v>
      </c>
      <c r="J135" s="2" t="s">
        <v>598</v>
      </c>
      <c r="K135" s="2">
        <v>0</v>
      </c>
      <c r="L135" s="2" t="s">
        <v>599</v>
      </c>
      <c r="M135" s="2">
        <v>4.0999999999999996</v>
      </c>
      <c r="N135" s="2">
        <v>3.7</v>
      </c>
      <c r="O135" s="2">
        <v>3.1</v>
      </c>
      <c r="P135" s="2">
        <v>1.6</v>
      </c>
      <c r="Q135" s="2" t="s">
        <v>598</v>
      </c>
      <c r="R135" s="2">
        <v>0</v>
      </c>
      <c r="S135" s="2" t="s">
        <v>8</v>
      </c>
      <c r="T135" s="2">
        <v>0</v>
      </c>
      <c r="U135" s="2" t="s">
        <v>598</v>
      </c>
      <c r="V135" s="2" t="s">
        <v>598</v>
      </c>
      <c r="W135" s="2" t="s">
        <v>598</v>
      </c>
      <c r="X135" s="2" t="s">
        <v>598</v>
      </c>
      <c r="Y135" s="2" t="s">
        <v>598</v>
      </c>
      <c r="Z135" s="2">
        <v>0</v>
      </c>
      <c r="AA135" s="2">
        <v>1.5</v>
      </c>
      <c r="AB135" s="2" t="s">
        <v>598</v>
      </c>
      <c r="AC135" s="2">
        <v>3</v>
      </c>
      <c r="AD135" s="2">
        <v>0.4</v>
      </c>
      <c r="AE135" s="2" t="s">
        <v>598</v>
      </c>
      <c r="AF135" s="2" t="s">
        <v>598</v>
      </c>
      <c r="AG135" s="2" t="s">
        <v>598</v>
      </c>
      <c r="AH135" s="2">
        <v>3.1</v>
      </c>
      <c r="AI135" s="2">
        <v>3.2</v>
      </c>
      <c r="AM135" s="20">
        <f t="shared" si="6"/>
        <v>21.06</v>
      </c>
      <c r="AN135" s="20">
        <f t="shared" si="7"/>
        <v>17.8</v>
      </c>
      <c r="AO135" s="92">
        <f t="shared" si="8"/>
        <v>0.84520417853751195</v>
      </c>
    </row>
    <row r="136" spans="1:41" ht="15" customHeight="1" x14ac:dyDescent="0.25">
      <c r="A136" s="2" t="s">
        <v>194</v>
      </c>
      <c r="B136" s="2" t="s">
        <v>195</v>
      </c>
      <c r="C136" s="2">
        <v>2014</v>
      </c>
      <c r="D136" s="2">
        <v>92</v>
      </c>
      <c r="E136" s="2">
        <v>104.17400000000001</v>
      </c>
      <c r="F136" s="2" t="s">
        <v>598</v>
      </c>
      <c r="G136" s="2">
        <v>0.83799999999999997</v>
      </c>
      <c r="H136" s="2" t="s">
        <v>598</v>
      </c>
      <c r="I136" s="2" t="s">
        <v>598</v>
      </c>
      <c r="J136" s="2" t="s">
        <v>598</v>
      </c>
      <c r="K136" s="2" t="s">
        <v>598</v>
      </c>
      <c r="L136" s="2" t="s">
        <v>599</v>
      </c>
      <c r="M136" s="2" t="s">
        <v>598</v>
      </c>
      <c r="N136" s="2" t="s">
        <v>598</v>
      </c>
      <c r="O136" s="2">
        <v>88.1</v>
      </c>
      <c r="P136" s="2" t="s">
        <v>598</v>
      </c>
      <c r="Q136" s="2" t="s">
        <v>598</v>
      </c>
      <c r="R136" s="2" t="s">
        <v>598</v>
      </c>
      <c r="S136" s="2" t="s">
        <v>8</v>
      </c>
      <c r="T136" s="2" t="s">
        <v>598</v>
      </c>
      <c r="U136" s="2" t="s">
        <v>598</v>
      </c>
      <c r="V136" s="2" t="s">
        <v>598</v>
      </c>
      <c r="W136" s="2" t="s">
        <v>598</v>
      </c>
      <c r="X136" s="2" t="s">
        <v>598</v>
      </c>
      <c r="Y136" s="2" t="s">
        <v>598</v>
      </c>
      <c r="Z136" s="2" t="s">
        <v>598</v>
      </c>
      <c r="AA136" s="2" t="s">
        <v>598</v>
      </c>
      <c r="AB136" s="2" t="s">
        <v>598</v>
      </c>
      <c r="AC136" s="2" t="s">
        <v>598</v>
      </c>
      <c r="AD136" s="2">
        <v>15.236000000000001</v>
      </c>
      <c r="AE136" s="2" t="s">
        <v>598</v>
      </c>
      <c r="AF136" s="2" t="s">
        <v>598</v>
      </c>
      <c r="AG136" s="2" t="s">
        <v>598</v>
      </c>
      <c r="AH136" s="2" t="s">
        <v>598</v>
      </c>
      <c r="AI136" s="2" t="s">
        <v>598</v>
      </c>
      <c r="AM136" s="20">
        <f t="shared" si="6"/>
        <v>104.17399999999999</v>
      </c>
      <c r="AN136" s="20">
        <f t="shared" si="7"/>
        <v>92</v>
      </c>
      <c r="AO136" s="92">
        <f t="shared" si="8"/>
        <v>0.88313782709697242</v>
      </c>
    </row>
    <row r="137" spans="1:41" ht="15" customHeight="1" x14ac:dyDescent="0.25">
      <c r="A137" s="2" t="s">
        <v>194</v>
      </c>
      <c r="B137" s="2" t="s">
        <v>196</v>
      </c>
      <c r="C137" s="2">
        <v>2014</v>
      </c>
      <c r="D137" s="2">
        <v>17.899999999999999</v>
      </c>
      <c r="E137" s="2">
        <v>21.55</v>
      </c>
      <c r="F137" s="2" t="s">
        <v>598</v>
      </c>
      <c r="G137" s="2">
        <v>0.15</v>
      </c>
      <c r="H137" s="2" t="s">
        <v>598</v>
      </c>
      <c r="I137" s="2" t="s">
        <v>598</v>
      </c>
      <c r="J137" s="2" t="s">
        <v>598</v>
      </c>
      <c r="K137" s="2" t="s">
        <v>598</v>
      </c>
      <c r="L137" s="2" t="s">
        <v>599</v>
      </c>
      <c r="M137" s="2" t="s">
        <v>598</v>
      </c>
      <c r="N137" s="2" t="s">
        <v>598</v>
      </c>
      <c r="O137" s="2">
        <v>21.4</v>
      </c>
      <c r="P137" s="2" t="s">
        <v>598</v>
      </c>
      <c r="Q137" s="2" t="s">
        <v>598</v>
      </c>
      <c r="R137" s="2" t="s">
        <v>598</v>
      </c>
      <c r="S137" s="2" t="s">
        <v>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H137" s="2" t="s">
        <v>598</v>
      </c>
      <c r="AI137" s="2" t="s">
        <v>598</v>
      </c>
      <c r="AM137" s="20">
        <f t="shared" si="6"/>
        <v>21.549999999999997</v>
      </c>
      <c r="AN137" s="20">
        <f t="shared" si="7"/>
        <v>17.899999999999999</v>
      </c>
      <c r="AO137" s="92">
        <f t="shared" si="8"/>
        <v>0.83062645011600933</v>
      </c>
    </row>
    <row r="138" spans="1:41" ht="15" customHeight="1" x14ac:dyDescent="0.25">
      <c r="A138" s="2" t="s">
        <v>197</v>
      </c>
      <c r="B138" s="2" t="s">
        <v>198</v>
      </c>
      <c r="C138" s="2">
        <v>2014</v>
      </c>
      <c r="D138" s="2">
        <v>4.9109999999999996</v>
      </c>
      <c r="E138" s="2">
        <v>5.4569999999999999</v>
      </c>
      <c r="F138" s="2" t="s">
        <v>598</v>
      </c>
      <c r="G138" s="2" t="s">
        <v>598</v>
      </c>
      <c r="H138" s="2" t="s">
        <v>598</v>
      </c>
      <c r="I138" s="2" t="s">
        <v>598</v>
      </c>
      <c r="J138" s="2">
        <v>1.1870000000000001</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v>4.2699999999999996</v>
      </c>
      <c r="Z138" s="2" t="s">
        <v>598</v>
      </c>
      <c r="AA138" s="2" t="s">
        <v>598</v>
      </c>
      <c r="AB138" s="2" t="s">
        <v>598</v>
      </c>
      <c r="AC138" s="2" t="s">
        <v>598</v>
      </c>
      <c r="AD138" s="2" t="s">
        <v>598</v>
      </c>
      <c r="AE138" s="2" t="s">
        <v>598</v>
      </c>
      <c r="AF138" s="2" t="s">
        <v>598</v>
      </c>
      <c r="AG138" s="2" t="s">
        <v>598</v>
      </c>
      <c r="AH138" s="2" t="s">
        <v>598</v>
      </c>
      <c r="AI138" s="2" t="s">
        <v>598</v>
      </c>
      <c r="AM138" s="20">
        <f t="shared" si="6"/>
        <v>5.4569999999999999</v>
      </c>
      <c r="AN138" s="20">
        <f t="shared" si="7"/>
        <v>4.9109999999999996</v>
      </c>
      <c r="AO138" s="92">
        <f t="shared" si="8"/>
        <v>0.89994502473886751</v>
      </c>
    </row>
    <row r="139" spans="1:41" ht="15" customHeight="1" x14ac:dyDescent="0.25">
      <c r="A139" s="2" t="s">
        <v>199</v>
      </c>
      <c r="B139" s="2" t="s">
        <v>200</v>
      </c>
      <c r="C139" s="2">
        <v>2014</v>
      </c>
      <c r="D139" s="2">
        <v>41</v>
      </c>
      <c r="E139" s="2">
        <v>44.4</v>
      </c>
      <c r="F139" s="2" t="s">
        <v>598</v>
      </c>
      <c r="G139" s="2">
        <v>0.1</v>
      </c>
      <c r="H139" s="2" t="s">
        <v>598</v>
      </c>
      <c r="I139" s="2" t="s">
        <v>598</v>
      </c>
      <c r="J139" s="2" t="s">
        <v>598</v>
      </c>
      <c r="K139" s="2" t="s">
        <v>598</v>
      </c>
      <c r="L139" s="2" t="s">
        <v>599</v>
      </c>
      <c r="M139" s="2" t="s">
        <v>598</v>
      </c>
      <c r="N139" s="2" t="s">
        <v>598</v>
      </c>
      <c r="O139" s="2">
        <v>38.299999999999997</v>
      </c>
      <c r="P139" s="2" t="s">
        <v>598</v>
      </c>
      <c r="Q139" s="2" t="s">
        <v>598</v>
      </c>
      <c r="R139" s="2" t="s">
        <v>598</v>
      </c>
      <c r="S139" s="2" t="s">
        <v>598</v>
      </c>
      <c r="T139" s="2">
        <v>5</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H139" s="2">
        <v>1</v>
      </c>
      <c r="AI139" s="2" t="s">
        <v>598</v>
      </c>
      <c r="AM139" s="20">
        <f t="shared" si="6"/>
        <v>43.4</v>
      </c>
      <c r="AN139" s="20">
        <f t="shared" si="7"/>
        <v>41</v>
      </c>
      <c r="AO139" s="92">
        <f t="shared" si="8"/>
        <v>0.9447004608294931</v>
      </c>
    </row>
    <row r="140" spans="1:41"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599</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H140" s="2" t="s">
        <v>598</v>
      </c>
      <c r="AI140" s="2" t="s">
        <v>598</v>
      </c>
      <c r="AM140" s="20">
        <f t="shared" si="6"/>
        <v>0</v>
      </c>
      <c r="AN140" s="20">
        <f t="shared" si="7"/>
        <v>0</v>
      </c>
      <c r="AO140" s="92" t="str">
        <f t="shared" si="8"/>
        <v/>
      </c>
    </row>
    <row r="141" spans="1:41" ht="15" customHeight="1" x14ac:dyDescent="0.25">
      <c r="A141" s="2" t="s">
        <v>201</v>
      </c>
      <c r="B141" s="2" t="s">
        <v>203</v>
      </c>
      <c r="C141" s="2">
        <v>2014</v>
      </c>
      <c r="D141" s="2">
        <v>6.5</v>
      </c>
      <c r="E141" s="2">
        <v>6.8</v>
      </c>
      <c r="F141" s="2" t="s">
        <v>598</v>
      </c>
      <c r="G141" s="2">
        <v>0.3</v>
      </c>
      <c r="H141" s="2" t="s">
        <v>598</v>
      </c>
      <c r="I141" s="2" t="s">
        <v>598</v>
      </c>
      <c r="J141" s="2" t="s">
        <v>598</v>
      </c>
      <c r="K141" s="2" t="s">
        <v>598</v>
      </c>
      <c r="L141" s="2" t="s">
        <v>599</v>
      </c>
      <c r="M141" s="2" t="s">
        <v>598</v>
      </c>
      <c r="N141" s="2" t="s">
        <v>598</v>
      </c>
      <c r="O141" s="2" t="s">
        <v>598</v>
      </c>
      <c r="P141" s="2" t="s">
        <v>598</v>
      </c>
      <c r="Q141" s="2" t="s">
        <v>598</v>
      </c>
      <c r="R141" s="2" t="s">
        <v>598</v>
      </c>
      <c r="S141" s="2" t="s">
        <v>598</v>
      </c>
      <c r="T141" s="2">
        <v>6.3</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H141" s="2">
        <v>0.2</v>
      </c>
      <c r="AI141" s="2">
        <v>0.2</v>
      </c>
      <c r="AM141" s="20">
        <f t="shared" si="6"/>
        <v>6.8</v>
      </c>
      <c r="AN141" s="20">
        <f t="shared" si="7"/>
        <v>6.5</v>
      </c>
      <c r="AO141" s="92">
        <f t="shared" si="8"/>
        <v>0.95588235294117652</v>
      </c>
    </row>
    <row r="142" spans="1:41" ht="15" customHeight="1" x14ac:dyDescent="0.25">
      <c r="A142" s="2" t="s">
        <v>201</v>
      </c>
      <c r="B142" s="2" t="s">
        <v>204</v>
      </c>
      <c r="C142" s="2">
        <v>2014</v>
      </c>
      <c r="D142" s="2">
        <v>60.9</v>
      </c>
      <c r="E142" s="2">
        <v>79.41</v>
      </c>
      <c r="F142" s="2" t="s">
        <v>598</v>
      </c>
      <c r="G142" s="2">
        <v>3</v>
      </c>
      <c r="H142" s="2" t="s">
        <v>598</v>
      </c>
      <c r="I142" s="2" t="s">
        <v>598</v>
      </c>
      <c r="J142" s="2" t="s">
        <v>598</v>
      </c>
      <c r="K142" s="2" t="s">
        <v>598</v>
      </c>
      <c r="L142" s="2" t="s">
        <v>599</v>
      </c>
      <c r="M142" s="2" t="s">
        <v>598</v>
      </c>
      <c r="N142" s="2" t="s">
        <v>598</v>
      </c>
      <c r="O142" s="2">
        <v>64.400000000000006</v>
      </c>
      <c r="P142" s="2" t="s">
        <v>598</v>
      </c>
      <c r="Q142" s="2" t="s">
        <v>598</v>
      </c>
      <c r="R142" s="2" t="s">
        <v>598</v>
      </c>
      <c r="S142" s="2" t="s">
        <v>8</v>
      </c>
      <c r="T142" s="2">
        <v>11.2</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H142" s="2">
        <v>0.81</v>
      </c>
      <c r="AI142" s="2">
        <v>0.81</v>
      </c>
      <c r="AM142" s="20">
        <f t="shared" si="6"/>
        <v>79.410000000000011</v>
      </c>
      <c r="AN142" s="20">
        <f t="shared" si="7"/>
        <v>60.9</v>
      </c>
      <c r="AO142" s="92">
        <f t="shared" si="8"/>
        <v>0.76690593124291639</v>
      </c>
    </row>
    <row r="143" spans="1:41" ht="15" customHeight="1" x14ac:dyDescent="0.25">
      <c r="A143" s="2" t="s">
        <v>201</v>
      </c>
      <c r="B143" s="2" t="s">
        <v>205</v>
      </c>
      <c r="C143" s="2">
        <v>2014</v>
      </c>
      <c r="D143" s="2">
        <v>72</v>
      </c>
      <c r="E143" s="2">
        <v>83.7</v>
      </c>
      <c r="F143" s="2" t="s">
        <v>598</v>
      </c>
      <c r="G143" s="2">
        <v>2.8</v>
      </c>
      <c r="H143" s="2" t="s">
        <v>598</v>
      </c>
      <c r="I143" s="2">
        <v>2.6</v>
      </c>
      <c r="J143" s="2" t="s">
        <v>598</v>
      </c>
      <c r="K143" s="2" t="s">
        <v>598</v>
      </c>
      <c r="L143" s="2" t="s">
        <v>599</v>
      </c>
      <c r="M143" s="2">
        <v>5</v>
      </c>
      <c r="N143" s="2">
        <v>9</v>
      </c>
      <c r="O143" s="2">
        <v>17</v>
      </c>
      <c r="P143" s="2">
        <v>7</v>
      </c>
      <c r="Q143" s="2">
        <v>0</v>
      </c>
      <c r="R143" s="2">
        <v>27</v>
      </c>
      <c r="S143" s="2" t="s">
        <v>8</v>
      </c>
      <c r="T143" s="2" t="s">
        <v>598</v>
      </c>
      <c r="U143" s="2" t="s">
        <v>598</v>
      </c>
      <c r="V143" s="2" t="s">
        <v>598</v>
      </c>
      <c r="W143" s="2" t="s">
        <v>598</v>
      </c>
      <c r="X143" s="2" t="s">
        <v>598</v>
      </c>
      <c r="Y143" s="2" t="s">
        <v>598</v>
      </c>
      <c r="Z143" s="2" t="s">
        <v>598</v>
      </c>
      <c r="AA143" s="2">
        <v>5.8</v>
      </c>
      <c r="AB143" s="2">
        <v>0</v>
      </c>
      <c r="AC143" s="2">
        <v>0.7</v>
      </c>
      <c r="AD143" s="2">
        <v>6.8</v>
      </c>
      <c r="AE143" s="2" t="s">
        <v>598</v>
      </c>
      <c r="AF143" s="2" t="s">
        <v>598</v>
      </c>
      <c r="AG143" s="2" t="s">
        <v>598</v>
      </c>
      <c r="AH143" s="2" t="s">
        <v>598</v>
      </c>
      <c r="AI143" s="2" t="s">
        <v>598</v>
      </c>
      <c r="AM143" s="20">
        <f t="shared" si="6"/>
        <v>83.7</v>
      </c>
      <c r="AN143" s="20">
        <f t="shared" si="7"/>
        <v>72</v>
      </c>
      <c r="AO143" s="92">
        <f t="shared" si="8"/>
        <v>0.86021505376344087</v>
      </c>
    </row>
    <row r="144" spans="1:41" ht="15" customHeight="1" x14ac:dyDescent="0.25">
      <c r="A144" s="2" t="s">
        <v>206</v>
      </c>
      <c r="B144" s="2" t="s">
        <v>207</v>
      </c>
      <c r="C144" s="2">
        <v>2014</v>
      </c>
      <c r="D144" s="2" t="s">
        <v>598</v>
      </c>
      <c r="E144" s="2" t="s">
        <v>598</v>
      </c>
      <c r="F144" s="2" t="s">
        <v>598</v>
      </c>
      <c r="G144" s="2" t="s">
        <v>598</v>
      </c>
      <c r="H144" s="2" t="s">
        <v>598</v>
      </c>
      <c r="I144" s="2" t="s">
        <v>598</v>
      </c>
      <c r="J144" s="2" t="s">
        <v>598</v>
      </c>
      <c r="K144" s="2" t="s">
        <v>598</v>
      </c>
      <c r="L144" s="2" t="s">
        <v>599</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H144" s="2" t="s">
        <v>598</v>
      </c>
      <c r="AI144" s="2" t="s">
        <v>598</v>
      </c>
      <c r="AM144" s="20">
        <f t="shared" si="6"/>
        <v>0</v>
      </c>
      <c r="AN144" s="20">
        <f t="shared" si="7"/>
        <v>0</v>
      </c>
      <c r="AO144" s="92" t="str">
        <f t="shared" si="8"/>
        <v/>
      </c>
    </row>
    <row r="145" spans="1:41"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599</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H145" s="2" t="s">
        <v>598</v>
      </c>
      <c r="AI145" s="2" t="s">
        <v>598</v>
      </c>
      <c r="AM145" s="20">
        <f t="shared" si="6"/>
        <v>0</v>
      </c>
      <c r="AN145" s="20">
        <f t="shared" si="7"/>
        <v>0</v>
      </c>
      <c r="AO145" s="92" t="str">
        <f t="shared" si="8"/>
        <v/>
      </c>
    </row>
    <row r="146" spans="1:41" ht="15" customHeight="1" x14ac:dyDescent="0.25">
      <c r="A146" s="2" t="s">
        <v>206</v>
      </c>
      <c r="B146" s="2" t="s">
        <v>209</v>
      </c>
      <c r="C146" s="2">
        <v>2014</v>
      </c>
      <c r="D146" s="2">
        <v>13.39</v>
      </c>
      <c r="E146" s="2">
        <v>16.47</v>
      </c>
      <c r="F146" s="2" t="s">
        <v>598</v>
      </c>
      <c r="G146" s="2">
        <v>0.77</v>
      </c>
      <c r="H146" s="2" t="s">
        <v>598</v>
      </c>
      <c r="I146" s="2" t="s">
        <v>598</v>
      </c>
      <c r="J146" s="2" t="s">
        <v>598</v>
      </c>
      <c r="K146" s="2" t="s">
        <v>598</v>
      </c>
      <c r="L146" s="2" t="s">
        <v>599</v>
      </c>
      <c r="M146" s="2">
        <v>1.79</v>
      </c>
      <c r="N146" s="2">
        <v>0</v>
      </c>
      <c r="O146" s="2">
        <v>11.91</v>
      </c>
      <c r="P146" s="2">
        <v>0</v>
      </c>
      <c r="Q146" s="2">
        <v>0</v>
      </c>
      <c r="R146" s="2">
        <v>0</v>
      </c>
      <c r="S146" s="2" t="s">
        <v>8</v>
      </c>
      <c r="T146" s="2" t="s">
        <v>598</v>
      </c>
      <c r="U146" s="2" t="s">
        <v>598</v>
      </c>
      <c r="V146" s="2" t="s">
        <v>598</v>
      </c>
      <c r="W146" s="2" t="s">
        <v>598</v>
      </c>
      <c r="X146" s="2" t="s">
        <v>598</v>
      </c>
      <c r="Y146" s="2" t="s">
        <v>598</v>
      </c>
      <c r="Z146" s="2" t="s">
        <v>598</v>
      </c>
      <c r="AA146" s="2" t="s">
        <v>598</v>
      </c>
      <c r="AB146" s="2" t="s">
        <v>598</v>
      </c>
      <c r="AC146" s="2" t="s">
        <v>598</v>
      </c>
      <c r="AD146" s="2">
        <v>2</v>
      </c>
      <c r="AE146" s="2" t="s">
        <v>598</v>
      </c>
      <c r="AF146" s="2" t="s">
        <v>598</v>
      </c>
      <c r="AG146" s="2" t="s">
        <v>598</v>
      </c>
      <c r="AH146" s="2" t="s">
        <v>598</v>
      </c>
      <c r="AI146" s="2" t="s">
        <v>598</v>
      </c>
      <c r="AM146" s="20">
        <f t="shared" si="6"/>
        <v>16.47</v>
      </c>
      <c r="AN146" s="20">
        <f t="shared" si="7"/>
        <v>13.39</v>
      </c>
      <c r="AO146" s="92">
        <f t="shared" si="8"/>
        <v>0.81299332119004264</v>
      </c>
    </row>
    <row r="147" spans="1:41" ht="15" customHeight="1" x14ac:dyDescent="0.25">
      <c r="A147" s="2" t="s">
        <v>206</v>
      </c>
      <c r="B147" s="2" t="s">
        <v>210</v>
      </c>
      <c r="C147" s="2">
        <v>2014</v>
      </c>
      <c r="D147" s="2">
        <v>223.35</v>
      </c>
      <c r="E147" s="2">
        <v>245.88</v>
      </c>
      <c r="F147" s="2" t="s">
        <v>598</v>
      </c>
      <c r="G147" s="2">
        <v>3.87</v>
      </c>
      <c r="H147" s="2" t="s">
        <v>598</v>
      </c>
      <c r="I147" s="2">
        <v>39.22</v>
      </c>
      <c r="J147" s="2" t="s">
        <v>598</v>
      </c>
      <c r="K147" s="2" t="s">
        <v>598</v>
      </c>
      <c r="L147" s="2" t="s">
        <v>599</v>
      </c>
      <c r="M147" s="2" t="s">
        <v>598</v>
      </c>
      <c r="N147" s="2" t="s">
        <v>598</v>
      </c>
      <c r="O147" s="2" t="s">
        <v>598</v>
      </c>
      <c r="P147" s="2" t="s">
        <v>598</v>
      </c>
      <c r="Q147" s="2" t="s">
        <v>598</v>
      </c>
      <c r="R147" s="2" t="s">
        <v>598</v>
      </c>
      <c r="S147" s="2" t="s">
        <v>598</v>
      </c>
      <c r="T147" s="2">
        <v>31.36</v>
      </c>
      <c r="U147" s="2">
        <v>0</v>
      </c>
      <c r="V147" s="2">
        <v>79.8</v>
      </c>
      <c r="W147" s="2" t="s">
        <v>598</v>
      </c>
      <c r="X147" s="2" t="s">
        <v>598</v>
      </c>
      <c r="Y147" s="2">
        <v>11.42</v>
      </c>
      <c r="Z147" s="2" t="s">
        <v>598</v>
      </c>
      <c r="AA147" s="2" t="s">
        <v>598</v>
      </c>
      <c r="AB147" s="2" t="s">
        <v>598</v>
      </c>
      <c r="AC147" s="2" t="s">
        <v>598</v>
      </c>
      <c r="AD147" s="2">
        <v>1.83</v>
      </c>
      <c r="AE147" s="2">
        <v>78.38</v>
      </c>
      <c r="AF147" s="2" t="s">
        <v>605</v>
      </c>
      <c r="AG147" s="2">
        <v>24.46</v>
      </c>
      <c r="AH147" s="2">
        <v>0</v>
      </c>
      <c r="AI147" s="2">
        <v>0</v>
      </c>
      <c r="AM147" s="20">
        <f t="shared" si="6"/>
        <v>245.88</v>
      </c>
      <c r="AN147" s="20">
        <f t="shared" si="7"/>
        <v>223.35</v>
      </c>
      <c r="AO147" s="92">
        <f t="shared" si="8"/>
        <v>0.90836993655441678</v>
      </c>
    </row>
    <row r="148" spans="1:41"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599</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H148" s="2" t="s">
        <v>598</v>
      </c>
      <c r="AI148" s="2" t="s">
        <v>598</v>
      </c>
      <c r="AM148" s="20">
        <f t="shared" si="6"/>
        <v>0</v>
      </c>
      <c r="AN148" s="20">
        <f t="shared" si="7"/>
        <v>0</v>
      </c>
      <c r="AO148" s="92" t="str">
        <f t="shared" si="8"/>
        <v/>
      </c>
    </row>
    <row r="149" spans="1:41" ht="15" customHeight="1" x14ac:dyDescent="0.25">
      <c r="A149" s="2" t="s">
        <v>206</v>
      </c>
      <c r="B149" s="2" t="s">
        <v>212</v>
      </c>
      <c r="C149" s="2">
        <v>2014</v>
      </c>
      <c r="D149" s="2">
        <v>3.16</v>
      </c>
      <c r="E149" s="2">
        <v>3.4</v>
      </c>
      <c r="F149" s="2" t="s">
        <v>598</v>
      </c>
      <c r="G149" s="2">
        <v>0.12</v>
      </c>
      <c r="H149" s="2" t="s">
        <v>598</v>
      </c>
      <c r="I149" s="2" t="s">
        <v>598</v>
      </c>
      <c r="J149" s="2" t="s">
        <v>598</v>
      </c>
      <c r="K149" s="2" t="s">
        <v>598</v>
      </c>
      <c r="L149" s="2" t="s">
        <v>599</v>
      </c>
      <c r="M149" s="2" t="s">
        <v>598</v>
      </c>
      <c r="N149" s="2" t="s">
        <v>598</v>
      </c>
      <c r="O149" s="2" t="s">
        <v>598</v>
      </c>
      <c r="P149" s="2" t="s">
        <v>598</v>
      </c>
      <c r="Q149" s="2" t="s">
        <v>598</v>
      </c>
      <c r="R149" s="2" t="s">
        <v>598</v>
      </c>
      <c r="S149" s="2" t="s">
        <v>598</v>
      </c>
      <c r="T149" s="2">
        <v>3.28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H149" s="2" t="s">
        <v>598</v>
      </c>
      <c r="AI149" s="2" t="s">
        <v>598</v>
      </c>
      <c r="AM149" s="20">
        <f t="shared" si="6"/>
        <v>3.4</v>
      </c>
      <c r="AN149" s="20">
        <f t="shared" si="7"/>
        <v>3.16</v>
      </c>
      <c r="AO149" s="92">
        <f t="shared" si="8"/>
        <v>0.92941176470588238</v>
      </c>
    </row>
    <row r="150" spans="1:41" ht="15" customHeight="1" x14ac:dyDescent="0.25">
      <c r="A150" s="2" t="s">
        <v>213</v>
      </c>
      <c r="B150" s="2" t="s">
        <v>214</v>
      </c>
      <c r="C150" s="2">
        <v>2014</v>
      </c>
      <c r="D150" s="2">
        <v>70.599999999999994</v>
      </c>
      <c r="E150" s="2">
        <v>80.95</v>
      </c>
      <c r="F150" s="2" t="s">
        <v>598</v>
      </c>
      <c r="G150" s="2">
        <v>0.95</v>
      </c>
      <c r="H150" s="2" t="s">
        <v>598</v>
      </c>
      <c r="I150" s="2">
        <v>0.28000000000000003</v>
      </c>
      <c r="J150" s="2" t="s">
        <v>598</v>
      </c>
      <c r="K150" s="2" t="s">
        <v>598</v>
      </c>
      <c r="L150" s="2" t="s">
        <v>599</v>
      </c>
      <c r="M150" s="2" t="s">
        <v>598</v>
      </c>
      <c r="N150" s="2" t="s">
        <v>598</v>
      </c>
      <c r="O150" s="2" t="s">
        <v>598</v>
      </c>
      <c r="P150" s="2" t="s">
        <v>598</v>
      </c>
      <c r="Q150" s="2" t="s">
        <v>598</v>
      </c>
      <c r="R150" s="2" t="s">
        <v>598</v>
      </c>
      <c r="S150" s="2" t="s">
        <v>598</v>
      </c>
      <c r="T150" s="2">
        <v>0.02</v>
      </c>
      <c r="U150" s="2" t="s">
        <v>598</v>
      </c>
      <c r="V150" s="2">
        <v>79.7</v>
      </c>
      <c r="W150" s="2" t="s">
        <v>598</v>
      </c>
      <c r="X150" s="2" t="s">
        <v>598</v>
      </c>
      <c r="Y150" s="2" t="s">
        <v>598</v>
      </c>
      <c r="Z150" s="2" t="s">
        <v>598</v>
      </c>
      <c r="AA150" s="2" t="s">
        <v>598</v>
      </c>
      <c r="AB150" s="2" t="s">
        <v>598</v>
      </c>
      <c r="AC150" s="2" t="s">
        <v>598</v>
      </c>
      <c r="AD150" s="2" t="s">
        <v>598</v>
      </c>
      <c r="AE150" s="2" t="s">
        <v>598</v>
      </c>
      <c r="AF150" s="2" t="s">
        <v>598</v>
      </c>
      <c r="AG150" s="2" t="s">
        <v>598</v>
      </c>
      <c r="AH150" s="2" t="s">
        <v>598</v>
      </c>
      <c r="AI150" s="2" t="s">
        <v>598</v>
      </c>
      <c r="AM150" s="20">
        <f t="shared" si="6"/>
        <v>80.95</v>
      </c>
      <c r="AN150" s="20">
        <f t="shared" si="7"/>
        <v>70.599999999999994</v>
      </c>
      <c r="AO150" s="92">
        <f t="shared" si="8"/>
        <v>0.87214329833230375</v>
      </c>
    </row>
    <row r="151" spans="1:41" ht="15" customHeight="1" x14ac:dyDescent="0.25">
      <c r="A151" s="2" t="s">
        <v>215</v>
      </c>
      <c r="B151" s="2" t="s">
        <v>216</v>
      </c>
      <c r="C151" s="2">
        <v>2014</v>
      </c>
      <c r="D151" s="2">
        <v>7</v>
      </c>
      <c r="E151" s="2">
        <v>7</v>
      </c>
      <c r="F151" s="2" t="s">
        <v>598</v>
      </c>
      <c r="G151" s="2">
        <v>6</v>
      </c>
      <c r="H151" s="2" t="s">
        <v>598</v>
      </c>
      <c r="I151" s="2" t="s">
        <v>598</v>
      </c>
      <c r="J151" s="2" t="s">
        <v>598</v>
      </c>
      <c r="K151" s="2">
        <v>1</v>
      </c>
      <c r="L151" s="2" t="s">
        <v>599</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H151" s="2" t="s">
        <v>598</v>
      </c>
      <c r="AI151" s="2" t="s">
        <v>598</v>
      </c>
      <c r="AM151" s="20">
        <f t="shared" si="6"/>
        <v>7</v>
      </c>
      <c r="AN151" s="20">
        <f t="shared" si="7"/>
        <v>7</v>
      </c>
      <c r="AO151" s="92">
        <f t="shared" si="8"/>
        <v>1</v>
      </c>
    </row>
    <row r="152" spans="1:41" ht="15" customHeight="1" x14ac:dyDescent="0.25">
      <c r="A152" s="2" t="s">
        <v>217</v>
      </c>
      <c r="B152" s="2" t="s">
        <v>218</v>
      </c>
      <c r="C152" s="2">
        <v>2014</v>
      </c>
      <c r="D152" s="2">
        <v>181.37100000000001</v>
      </c>
      <c r="E152" s="2">
        <v>199.98099999999999</v>
      </c>
      <c r="F152" s="2" t="s">
        <v>598</v>
      </c>
      <c r="G152" s="2">
        <v>2.8359999999999999</v>
      </c>
      <c r="H152" s="2" t="s">
        <v>598</v>
      </c>
      <c r="I152" s="2">
        <v>1.3540000000000001</v>
      </c>
      <c r="J152" s="2" t="s">
        <v>598</v>
      </c>
      <c r="K152" s="2" t="s">
        <v>598</v>
      </c>
      <c r="L152" s="2" t="s">
        <v>599</v>
      </c>
      <c r="M152" s="2" t="s">
        <v>598</v>
      </c>
      <c r="N152" s="2" t="s">
        <v>598</v>
      </c>
      <c r="O152" s="2" t="s">
        <v>598</v>
      </c>
      <c r="P152" s="2" t="s">
        <v>598</v>
      </c>
      <c r="Q152" s="2" t="s">
        <v>598</v>
      </c>
      <c r="R152" s="2">
        <v>0.14499999999999999</v>
      </c>
      <c r="S152" s="2" t="s">
        <v>8</v>
      </c>
      <c r="T152" s="2" t="s">
        <v>598</v>
      </c>
      <c r="U152" s="2" t="s">
        <v>598</v>
      </c>
      <c r="V152" s="2" t="s">
        <v>598</v>
      </c>
      <c r="W152" s="2" t="s">
        <v>598</v>
      </c>
      <c r="X152" s="2" t="s">
        <v>598</v>
      </c>
      <c r="Y152" s="2">
        <v>12.766999999999999</v>
      </c>
      <c r="Z152" s="2" t="s">
        <v>598</v>
      </c>
      <c r="AA152" s="2" t="s">
        <v>598</v>
      </c>
      <c r="AB152" s="2">
        <v>151.15600000000001</v>
      </c>
      <c r="AC152" s="2" t="s">
        <v>598</v>
      </c>
      <c r="AD152" s="2">
        <v>31.722999999999999</v>
      </c>
      <c r="AE152" s="2" t="s">
        <v>598</v>
      </c>
      <c r="AF152" s="2" t="s">
        <v>598</v>
      </c>
      <c r="AG152" s="2" t="s">
        <v>598</v>
      </c>
      <c r="AH152" s="2" t="s">
        <v>598</v>
      </c>
      <c r="AI152" s="2" t="s">
        <v>598</v>
      </c>
      <c r="AM152" s="20">
        <f t="shared" si="6"/>
        <v>199.98099999999999</v>
      </c>
      <c r="AN152" s="20">
        <f t="shared" si="7"/>
        <v>181.37100000000001</v>
      </c>
      <c r="AO152" s="92">
        <f t="shared" si="8"/>
        <v>0.90694115941014408</v>
      </c>
    </row>
    <row r="153" spans="1:41"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H153" s="2" t="s">
        <v>599</v>
      </c>
      <c r="AI153" s="2" t="s">
        <v>599</v>
      </c>
      <c r="AM153" s="20">
        <f t="shared" si="6"/>
        <v>0</v>
      </c>
      <c r="AN153" s="20">
        <f t="shared" si="7"/>
        <v>0</v>
      </c>
      <c r="AO153" s="92" t="str">
        <f t="shared" si="8"/>
        <v/>
      </c>
    </row>
    <row r="154" spans="1:41" ht="15" customHeight="1" x14ac:dyDescent="0.25">
      <c r="A154" s="2" t="s">
        <v>221</v>
      </c>
      <c r="B154" s="2" t="s">
        <v>222</v>
      </c>
      <c r="C154" s="2">
        <v>2014</v>
      </c>
      <c r="D154" s="2">
        <v>42.3</v>
      </c>
      <c r="E154" s="2">
        <v>42.1</v>
      </c>
      <c r="F154" s="2" t="s">
        <v>598</v>
      </c>
      <c r="G154" s="2">
        <v>0.3</v>
      </c>
      <c r="H154" s="2" t="s">
        <v>598</v>
      </c>
      <c r="I154" s="2" t="s">
        <v>598</v>
      </c>
      <c r="J154" s="2" t="s">
        <v>598</v>
      </c>
      <c r="K154" s="2" t="s">
        <v>598</v>
      </c>
      <c r="L154" s="2" t="s">
        <v>613</v>
      </c>
      <c r="M154" s="2" t="s">
        <v>598</v>
      </c>
      <c r="N154" s="2" t="s">
        <v>598</v>
      </c>
      <c r="O154" s="2" t="s">
        <v>598</v>
      </c>
      <c r="P154" s="2" t="s">
        <v>598</v>
      </c>
      <c r="Q154" s="2" t="s">
        <v>598</v>
      </c>
      <c r="R154" s="2" t="s">
        <v>598</v>
      </c>
      <c r="S154" s="2" t="s">
        <v>598</v>
      </c>
      <c r="T154" s="2">
        <v>2.7</v>
      </c>
      <c r="U154" s="2" t="s">
        <v>598</v>
      </c>
      <c r="V154" s="2" t="s">
        <v>598</v>
      </c>
      <c r="W154" s="2">
        <v>38.799999999999997</v>
      </c>
      <c r="X154" s="2" t="s">
        <v>598</v>
      </c>
      <c r="Y154" s="2" t="s">
        <v>598</v>
      </c>
      <c r="Z154" s="2" t="s">
        <v>598</v>
      </c>
      <c r="AA154" s="2" t="s">
        <v>598</v>
      </c>
      <c r="AB154" s="2" t="s">
        <v>598</v>
      </c>
      <c r="AC154" s="2">
        <v>0.3</v>
      </c>
      <c r="AD154" s="2" t="s">
        <v>598</v>
      </c>
      <c r="AE154" s="2" t="s">
        <v>598</v>
      </c>
      <c r="AF154" s="2" t="s">
        <v>598</v>
      </c>
      <c r="AG154" s="2" t="s">
        <v>598</v>
      </c>
      <c r="AH154" s="2" t="s">
        <v>598</v>
      </c>
      <c r="AI154" s="2" t="s">
        <v>598</v>
      </c>
      <c r="AM154" s="20">
        <f t="shared" si="6"/>
        <v>42.099999999999994</v>
      </c>
      <c r="AN154" s="20">
        <f t="shared" si="7"/>
        <v>42.3</v>
      </c>
      <c r="AO154" s="92">
        <f t="shared" si="8"/>
        <v>1.004750593824228</v>
      </c>
    </row>
    <row r="155" spans="1:41" ht="15" customHeight="1" x14ac:dyDescent="0.25">
      <c r="A155" s="2" t="s">
        <v>223</v>
      </c>
      <c r="B155" s="2" t="s">
        <v>224</v>
      </c>
      <c r="C155" s="2">
        <v>2014</v>
      </c>
      <c r="D155" s="2">
        <v>301.49900000000002</v>
      </c>
      <c r="E155" s="2">
        <v>335.45100000000002</v>
      </c>
      <c r="F155" s="2" t="s">
        <v>598</v>
      </c>
      <c r="G155" s="2">
        <v>7.0000000000000001E-3</v>
      </c>
      <c r="H155" s="2" t="s">
        <v>598</v>
      </c>
      <c r="I155" s="2" t="s">
        <v>598</v>
      </c>
      <c r="J155" s="2">
        <v>35.804000000000002</v>
      </c>
      <c r="K155" s="2" t="s">
        <v>598</v>
      </c>
      <c r="L155" s="2" t="s">
        <v>599</v>
      </c>
      <c r="M155" s="2" t="s">
        <v>598</v>
      </c>
      <c r="N155" s="2" t="s">
        <v>598</v>
      </c>
      <c r="O155" s="2" t="s">
        <v>598</v>
      </c>
      <c r="P155" s="2" t="s">
        <v>598</v>
      </c>
      <c r="Q155" s="2" t="s">
        <v>598</v>
      </c>
      <c r="R155" s="2" t="s">
        <v>598</v>
      </c>
      <c r="S155" s="2" t="s">
        <v>598</v>
      </c>
      <c r="T155" s="2">
        <v>8.9830000000000005</v>
      </c>
      <c r="U155" s="2" t="s">
        <v>598</v>
      </c>
      <c r="V155" s="2" t="s">
        <v>598</v>
      </c>
      <c r="W155" s="2" t="s">
        <v>598</v>
      </c>
      <c r="X155" s="2" t="s">
        <v>598</v>
      </c>
      <c r="Y155" s="2">
        <v>77.472999999999999</v>
      </c>
      <c r="Z155" s="2" t="s">
        <v>598</v>
      </c>
      <c r="AA155" s="2" t="s">
        <v>598</v>
      </c>
      <c r="AB155" s="2" t="s">
        <v>598</v>
      </c>
      <c r="AC155" s="2">
        <v>6.5819999999999999</v>
      </c>
      <c r="AD155" s="2">
        <v>3.2879999999999998</v>
      </c>
      <c r="AE155" s="2">
        <v>203.31399999999999</v>
      </c>
      <c r="AF155" s="2" t="s">
        <v>606</v>
      </c>
      <c r="AG155" s="2">
        <v>66.768000000000001</v>
      </c>
      <c r="AH155" s="2">
        <v>0</v>
      </c>
      <c r="AI155" s="2">
        <v>0</v>
      </c>
      <c r="AM155" s="20">
        <f t="shared" si="6"/>
        <v>335.45100000000002</v>
      </c>
      <c r="AN155" s="20">
        <f t="shared" si="7"/>
        <v>301.49900000000002</v>
      </c>
      <c r="AO155" s="92">
        <f t="shared" si="8"/>
        <v>0.89878700614992946</v>
      </c>
    </row>
    <row r="156" spans="1:41" ht="15" customHeight="1" x14ac:dyDescent="0.25">
      <c r="A156" s="2" t="s">
        <v>223</v>
      </c>
      <c r="B156" s="2" t="s">
        <v>225</v>
      </c>
      <c r="C156" s="2">
        <v>2014</v>
      </c>
      <c r="D156" s="2">
        <v>62.654000000000003</v>
      </c>
      <c r="E156" s="2">
        <v>69.108000000000004</v>
      </c>
      <c r="F156" s="2" t="s">
        <v>598</v>
      </c>
      <c r="G156" s="2">
        <v>0</v>
      </c>
      <c r="H156" s="2" t="s">
        <v>598</v>
      </c>
      <c r="I156" s="2" t="s">
        <v>598</v>
      </c>
      <c r="J156" s="2">
        <v>2.3719999999999999</v>
      </c>
      <c r="K156" s="2" t="s">
        <v>598</v>
      </c>
      <c r="L156" s="2" t="s">
        <v>599</v>
      </c>
      <c r="M156" s="2" t="s">
        <v>598</v>
      </c>
      <c r="N156" s="2" t="s">
        <v>598</v>
      </c>
      <c r="O156" s="2" t="s">
        <v>598</v>
      </c>
      <c r="P156" s="2" t="s">
        <v>598</v>
      </c>
      <c r="Q156" s="2" t="s">
        <v>598</v>
      </c>
      <c r="R156" s="2">
        <v>30.19</v>
      </c>
      <c r="S156" s="2" t="s">
        <v>8</v>
      </c>
      <c r="T156" s="2">
        <v>3.2559999999999998</v>
      </c>
      <c r="U156" s="2">
        <v>13.311</v>
      </c>
      <c r="V156" s="2" t="s">
        <v>598</v>
      </c>
      <c r="W156" s="2" t="s">
        <v>598</v>
      </c>
      <c r="X156" s="2" t="s">
        <v>598</v>
      </c>
      <c r="Y156" s="2">
        <v>13.398999999999999</v>
      </c>
      <c r="Z156" s="2" t="s">
        <v>598</v>
      </c>
      <c r="AA156" s="2" t="s">
        <v>598</v>
      </c>
      <c r="AB156" s="2" t="s">
        <v>598</v>
      </c>
      <c r="AC156" s="2" t="s">
        <v>598</v>
      </c>
      <c r="AD156" s="2">
        <v>3.27</v>
      </c>
      <c r="AE156" s="2">
        <v>3.0590000000000002</v>
      </c>
      <c r="AF156" s="2" t="s">
        <v>604</v>
      </c>
      <c r="AG156" s="2">
        <v>1.016</v>
      </c>
      <c r="AH156" s="2">
        <v>0.251</v>
      </c>
      <c r="AI156" s="2">
        <v>0.251</v>
      </c>
      <c r="AM156" s="20">
        <f t="shared" si="6"/>
        <v>69.108000000000004</v>
      </c>
      <c r="AN156" s="20">
        <f t="shared" si="7"/>
        <v>62.654000000000003</v>
      </c>
      <c r="AO156" s="92">
        <f t="shared" si="8"/>
        <v>0.90660994385599347</v>
      </c>
    </row>
    <row r="157" spans="1:41"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H157" s="2" t="s">
        <v>598</v>
      </c>
      <c r="AI157" s="2" t="s">
        <v>598</v>
      </c>
      <c r="AM157" s="20">
        <f t="shared" si="6"/>
        <v>0</v>
      </c>
      <c r="AN157" s="20">
        <f t="shared" si="7"/>
        <v>0</v>
      </c>
      <c r="AO157" s="92" t="str">
        <f t="shared" si="8"/>
        <v/>
      </c>
    </row>
    <row r="158" spans="1:41" ht="15" customHeight="1" x14ac:dyDescent="0.25">
      <c r="A158" s="2" t="s">
        <v>228</v>
      </c>
      <c r="B158" s="2" t="s">
        <v>229</v>
      </c>
      <c r="C158" s="2">
        <v>2014</v>
      </c>
      <c r="D158" s="2">
        <v>1.29</v>
      </c>
      <c r="E158" s="2">
        <v>1.419</v>
      </c>
      <c r="F158" s="2" t="s">
        <v>598</v>
      </c>
      <c r="G158" s="2">
        <v>1.9E-2</v>
      </c>
      <c r="H158" s="2" t="s">
        <v>598</v>
      </c>
      <c r="I158" s="2" t="s">
        <v>598</v>
      </c>
      <c r="J158" s="2" t="s">
        <v>598</v>
      </c>
      <c r="K158" s="2" t="s">
        <v>598</v>
      </c>
      <c r="L158" s="2" t="s">
        <v>599</v>
      </c>
      <c r="M158" s="2" t="s">
        <v>598</v>
      </c>
      <c r="N158" s="2" t="s">
        <v>598</v>
      </c>
      <c r="O158" s="2" t="s">
        <v>598</v>
      </c>
      <c r="P158" s="2" t="s">
        <v>598</v>
      </c>
      <c r="Q158" s="2" t="s">
        <v>598</v>
      </c>
      <c r="R158" s="2" t="s">
        <v>598</v>
      </c>
      <c r="S158" s="2" t="s">
        <v>598</v>
      </c>
      <c r="T158" s="2">
        <v>1.4</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H158" s="2" t="s">
        <v>598</v>
      </c>
      <c r="AI158" s="2" t="s">
        <v>598</v>
      </c>
      <c r="AM158" s="20">
        <f t="shared" si="6"/>
        <v>1.4189999999999998</v>
      </c>
      <c r="AN158" s="20">
        <f t="shared" si="7"/>
        <v>1.29</v>
      </c>
      <c r="AO158" s="92">
        <f t="shared" si="8"/>
        <v>0.90909090909090928</v>
      </c>
    </row>
    <row r="159" spans="1:41" ht="15" customHeight="1" x14ac:dyDescent="0.25">
      <c r="A159" s="2" t="s">
        <v>228</v>
      </c>
      <c r="B159" s="2" t="s">
        <v>230</v>
      </c>
      <c r="C159" s="2">
        <v>2014</v>
      </c>
      <c r="D159" s="2">
        <v>0.85499999999999998</v>
      </c>
      <c r="E159" s="2">
        <v>0.94</v>
      </c>
      <c r="F159" s="2" t="s">
        <v>598</v>
      </c>
      <c r="G159" s="2">
        <v>0.02</v>
      </c>
      <c r="H159" s="2" t="s">
        <v>598</v>
      </c>
      <c r="I159" s="2" t="s">
        <v>598</v>
      </c>
      <c r="J159" s="2" t="s">
        <v>598</v>
      </c>
      <c r="K159" s="2" t="s">
        <v>598</v>
      </c>
      <c r="L159" s="2" t="s">
        <v>599</v>
      </c>
      <c r="M159" s="2" t="s">
        <v>598</v>
      </c>
      <c r="N159" s="2" t="s">
        <v>598</v>
      </c>
      <c r="O159" s="2" t="s">
        <v>598</v>
      </c>
      <c r="P159" s="2" t="s">
        <v>598</v>
      </c>
      <c r="Q159" s="2" t="s">
        <v>598</v>
      </c>
      <c r="R159" s="2" t="s">
        <v>598</v>
      </c>
      <c r="S159" s="2" t="s">
        <v>598</v>
      </c>
      <c r="T159" s="2">
        <v>0.92</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H159" s="2" t="s">
        <v>598</v>
      </c>
      <c r="AI159" s="2" t="s">
        <v>598</v>
      </c>
      <c r="AM159" s="20">
        <f t="shared" si="6"/>
        <v>0.94000000000000006</v>
      </c>
      <c r="AN159" s="20">
        <f t="shared" si="7"/>
        <v>0.85499999999999998</v>
      </c>
      <c r="AO159" s="92">
        <f t="shared" si="8"/>
        <v>0.90957446808510634</v>
      </c>
    </row>
    <row r="160" spans="1:41" ht="15" customHeight="1" x14ac:dyDescent="0.25">
      <c r="A160" s="2" t="s">
        <v>228</v>
      </c>
      <c r="B160" s="2" t="s">
        <v>231</v>
      </c>
      <c r="C160" s="2">
        <v>2014</v>
      </c>
      <c r="D160" s="2">
        <v>3.12</v>
      </c>
      <c r="E160" s="2">
        <v>3.26</v>
      </c>
      <c r="F160" s="2" t="s">
        <v>598</v>
      </c>
      <c r="G160" s="2">
        <v>0.03</v>
      </c>
      <c r="H160" s="2" t="s">
        <v>598</v>
      </c>
      <c r="I160" s="2" t="s">
        <v>598</v>
      </c>
      <c r="J160" s="2" t="s">
        <v>598</v>
      </c>
      <c r="K160" s="2" t="s">
        <v>598</v>
      </c>
      <c r="L160" s="2" t="s">
        <v>599</v>
      </c>
      <c r="M160" s="2" t="s">
        <v>598</v>
      </c>
      <c r="N160" s="2" t="s">
        <v>598</v>
      </c>
      <c r="O160" s="2" t="s">
        <v>598</v>
      </c>
      <c r="P160" s="2" t="s">
        <v>598</v>
      </c>
      <c r="Q160" s="2" t="s">
        <v>598</v>
      </c>
      <c r="R160" s="2" t="s">
        <v>598</v>
      </c>
      <c r="S160" s="2" t="s">
        <v>8</v>
      </c>
      <c r="T160" s="2">
        <v>3.23</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H160" s="2" t="s">
        <v>598</v>
      </c>
      <c r="AI160" s="2" t="s">
        <v>598</v>
      </c>
      <c r="AM160" s="20">
        <f t="shared" si="6"/>
        <v>3.26</v>
      </c>
      <c r="AN160" s="20">
        <f t="shared" si="7"/>
        <v>3.12</v>
      </c>
      <c r="AO160" s="92">
        <f t="shared" si="8"/>
        <v>0.95705521472392652</v>
      </c>
    </row>
    <row r="161" spans="1:41" ht="15" customHeight="1" x14ac:dyDescent="0.25">
      <c r="A161" s="2" t="s">
        <v>228</v>
      </c>
      <c r="B161" s="2" t="s">
        <v>232</v>
      </c>
      <c r="C161" s="2">
        <v>2014</v>
      </c>
      <c r="D161" s="2">
        <v>0.65</v>
      </c>
      <c r="E161" s="2">
        <v>0.71</v>
      </c>
      <c r="F161" s="2" t="s">
        <v>598</v>
      </c>
      <c r="G161" s="2" t="s">
        <v>598</v>
      </c>
      <c r="H161" s="2" t="s">
        <v>598</v>
      </c>
      <c r="I161" s="2" t="s">
        <v>598</v>
      </c>
      <c r="J161" s="2" t="s">
        <v>598</v>
      </c>
      <c r="K161" s="2" t="s">
        <v>598</v>
      </c>
      <c r="L161" s="2" t="s">
        <v>599</v>
      </c>
      <c r="M161" s="2" t="s">
        <v>598</v>
      </c>
      <c r="N161" s="2" t="s">
        <v>598</v>
      </c>
      <c r="O161" s="2" t="s">
        <v>598</v>
      </c>
      <c r="P161" s="2" t="s">
        <v>598</v>
      </c>
      <c r="Q161" s="2" t="s">
        <v>598</v>
      </c>
      <c r="R161" s="2" t="s">
        <v>598</v>
      </c>
      <c r="S161" s="2" t="s">
        <v>598</v>
      </c>
      <c r="T161" s="2" t="s">
        <v>598</v>
      </c>
      <c r="U161" s="2" t="s">
        <v>598</v>
      </c>
      <c r="V161" s="2" t="s">
        <v>598</v>
      </c>
      <c r="W161" s="2" t="s">
        <v>598</v>
      </c>
      <c r="X161" s="2" t="s">
        <v>598</v>
      </c>
      <c r="Y161" s="2">
        <v>0.71</v>
      </c>
      <c r="Z161" s="2" t="s">
        <v>598</v>
      </c>
      <c r="AA161" s="2" t="s">
        <v>598</v>
      </c>
      <c r="AB161" s="2" t="s">
        <v>598</v>
      </c>
      <c r="AC161" s="2" t="s">
        <v>598</v>
      </c>
      <c r="AD161" s="2" t="s">
        <v>598</v>
      </c>
      <c r="AE161" s="2" t="s">
        <v>598</v>
      </c>
      <c r="AF161" s="2" t="s">
        <v>598</v>
      </c>
      <c r="AG161" s="2" t="s">
        <v>598</v>
      </c>
      <c r="AH161" s="2" t="s">
        <v>598</v>
      </c>
      <c r="AI161" s="2" t="s">
        <v>598</v>
      </c>
      <c r="AM161" s="20">
        <f t="shared" si="6"/>
        <v>0.71</v>
      </c>
      <c r="AN161" s="20">
        <f t="shared" si="7"/>
        <v>0.65</v>
      </c>
      <c r="AO161" s="92">
        <f t="shared" si="8"/>
        <v>0.91549295774647899</v>
      </c>
    </row>
    <row r="162" spans="1:41" ht="15" customHeight="1" x14ac:dyDescent="0.25">
      <c r="A162" s="2" t="s">
        <v>233</v>
      </c>
      <c r="B162" s="2" t="s">
        <v>234</v>
      </c>
      <c r="C162" s="2">
        <v>2014</v>
      </c>
      <c r="D162" s="2">
        <v>14.798999999999999</v>
      </c>
      <c r="E162" s="2">
        <v>16.263000000000002</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v>15.999000000000001</v>
      </c>
      <c r="U162" s="2" t="s">
        <v>598</v>
      </c>
      <c r="V162" s="2" t="s">
        <v>598</v>
      </c>
      <c r="W162" s="2" t="s">
        <v>598</v>
      </c>
      <c r="X162" s="2" t="s">
        <v>598</v>
      </c>
      <c r="Y162" s="2">
        <v>0.26400000000000001</v>
      </c>
      <c r="Z162" s="2" t="s">
        <v>598</v>
      </c>
      <c r="AA162" s="2" t="s">
        <v>598</v>
      </c>
      <c r="AB162" s="2" t="s">
        <v>598</v>
      </c>
      <c r="AC162" s="2" t="s">
        <v>598</v>
      </c>
      <c r="AD162" s="2" t="s">
        <v>598</v>
      </c>
      <c r="AE162" s="2" t="s">
        <v>598</v>
      </c>
      <c r="AF162" s="2" t="s">
        <v>598</v>
      </c>
      <c r="AG162" s="2" t="s">
        <v>598</v>
      </c>
      <c r="AH162" s="2" t="s">
        <v>598</v>
      </c>
      <c r="AI162" s="2" t="s">
        <v>598</v>
      </c>
      <c r="AM162" s="20">
        <f t="shared" si="6"/>
        <v>16.263000000000002</v>
      </c>
      <c r="AN162" s="20">
        <f t="shared" si="7"/>
        <v>14.798999999999999</v>
      </c>
      <c r="AO162" s="92">
        <f t="shared" si="8"/>
        <v>0.90997970854085952</v>
      </c>
    </row>
    <row r="163" spans="1:41" ht="15" customHeight="1" x14ac:dyDescent="0.25">
      <c r="A163" s="2" t="s">
        <v>233</v>
      </c>
      <c r="B163" s="2" t="s">
        <v>235</v>
      </c>
      <c r="C163" s="2">
        <v>2014</v>
      </c>
      <c r="D163" s="2">
        <v>9.0939999999999994</v>
      </c>
      <c r="E163" s="2">
        <v>10.452999999999999</v>
      </c>
      <c r="F163" s="2" t="s">
        <v>598</v>
      </c>
      <c r="G163" s="2">
        <v>4.0000000000000001E-3</v>
      </c>
      <c r="H163" s="2" t="s">
        <v>598</v>
      </c>
      <c r="I163" s="2" t="s">
        <v>598</v>
      </c>
      <c r="J163" s="2" t="s">
        <v>598</v>
      </c>
      <c r="K163" s="2" t="s">
        <v>598</v>
      </c>
      <c r="L163" s="2" t="s">
        <v>598</v>
      </c>
      <c r="M163" s="2" t="s">
        <v>598</v>
      </c>
      <c r="N163" s="2" t="s">
        <v>598</v>
      </c>
      <c r="O163" s="2" t="s">
        <v>598</v>
      </c>
      <c r="P163" s="2" t="s">
        <v>598</v>
      </c>
      <c r="Q163" s="2" t="s">
        <v>598</v>
      </c>
      <c r="R163" s="2" t="s">
        <v>598</v>
      </c>
      <c r="S163" s="2" t="s">
        <v>598</v>
      </c>
      <c r="T163" s="2">
        <v>9.5050000000000008</v>
      </c>
      <c r="U163" s="2" t="s">
        <v>598</v>
      </c>
      <c r="V163" s="2" t="s">
        <v>598</v>
      </c>
      <c r="W163" s="2" t="s">
        <v>598</v>
      </c>
      <c r="X163" s="2" t="s">
        <v>598</v>
      </c>
      <c r="Y163" s="2">
        <v>0.94399999999999995</v>
      </c>
      <c r="Z163" s="2" t="s">
        <v>598</v>
      </c>
      <c r="AA163" s="2" t="s">
        <v>598</v>
      </c>
      <c r="AB163" s="2" t="s">
        <v>598</v>
      </c>
      <c r="AC163" s="2" t="s">
        <v>598</v>
      </c>
      <c r="AD163" s="2" t="s">
        <v>598</v>
      </c>
      <c r="AE163" s="2" t="s">
        <v>598</v>
      </c>
      <c r="AF163" s="2" t="s">
        <v>598</v>
      </c>
      <c r="AG163" s="2" t="s">
        <v>598</v>
      </c>
      <c r="AH163" s="2" t="s">
        <v>598</v>
      </c>
      <c r="AI163" s="2" t="s">
        <v>598</v>
      </c>
      <c r="AM163" s="20">
        <f t="shared" si="6"/>
        <v>10.452999999999999</v>
      </c>
      <c r="AN163" s="20">
        <f t="shared" si="7"/>
        <v>9.0939999999999994</v>
      </c>
      <c r="AO163" s="92">
        <f t="shared" si="8"/>
        <v>0.86998947670525206</v>
      </c>
    </row>
    <row r="164" spans="1:41" ht="15" customHeight="1" x14ac:dyDescent="0.25">
      <c r="A164" s="2" t="s">
        <v>236</v>
      </c>
      <c r="B164" s="2" t="s">
        <v>237</v>
      </c>
      <c r="C164" s="2">
        <v>2014</v>
      </c>
      <c r="D164" s="2">
        <v>47.92</v>
      </c>
      <c r="E164" s="2">
        <v>59.348999999999997</v>
      </c>
      <c r="F164" s="2" t="s">
        <v>598</v>
      </c>
      <c r="G164" s="2">
        <v>0.55300000000000005</v>
      </c>
      <c r="H164" s="2" t="s">
        <v>598</v>
      </c>
      <c r="I164" s="2" t="s">
        <v>598</v>
      </c>
      <c r="J164" s="2">
        <v>3.5139999999999998</v>
      </c>
      <c r="K164" s="2" t="s">
        <v>598</v>
      </c>
      <c r="L164" s="2" t="s">
        <v>599</v>
      </c>
      <c r="M164" s="2" t="s">
        <v>598</v>
      </c>
      <c r="N164" s="2" t="s">
        <v>598</v>
      </c>
      <c r="O164" s="2">
        <v>43.622999999999998</v>
      </c>
      <c r="P164" s="2" t="s">
        <v>598</v>
      </c>
      <c r="Q164" s="2" t="s">
        <v>598</v>
      </c>
      <c r="R164" s="2" t="s">
        <v>598</v>
      </c>
      <c r="S164" s="2" t="s">
        <v>8</v>
      </c>
      <c r="T164" s="2" t="s">
        <v>598</v>
      </c>
      <c r="U164" s="2" t="s">
        <v>598</v>
      </c>
      <c r="V164" s="2" t="s">
        <v>598</v>
      </c>
      <c r="W164" s="2" t="s">
        <v>598</v>
      </c>
      <c r="X164" s="2" t="s">
        <v>598</v>
      </c>
      <c r="Y164" s="2" t="s">
        <v>598</v>
      </c>
      <c r="Z164" s="2" t="s">
        <v>598</v>
      </c>
      <c r="AA164" s="2" t="s">
        <v>598</v>
      </c>
      <c r="AB164" s="2" t="s">
        <v>598</v>
      </c>
      <c r="AC164" s="2">
        <v>11.659000000000001</v>
      </c>
      <c r="AD164" s="2" t="s">
        <v>598</v>
      </c>
      <c r="AE164" s="2" t="s">
        <v>598</v>
      </c>
      <c r="AF164" s="2" t="s">
        <v>598</v>
      </c>
      <c r="AG164" s="2" t="s">
        <v>598</v>
      </c>
      <c r="AH164" s="2" t="s">
        <v>598</v>
      </c>
      <c r="AI164" s="2" t="s">
        <v>598</v>
      </c>
      <c r="AM164" s="20">
        <f t="shared" si="6"/>
        <v>59.348999999999997</v>
      </c>
      <c r="AN164" s="20">
        <f t="shared" si="7"/>
        <v>47.92</v>
      </c>
      <c r="AO164" s="92">
        <f t="shared" si="8"/>
        <v>0.80742725235471535</v>
      </c>
    </row>
    <row r="165" spans="1:41" ht="15" customHeight="1" x14ac:dyDescent="0.25">
      <c r="A165" s="2" t="s">
        <v>238</v>
      </c>
      <c r="B165" s="2" t="s">
        <v>239</v>
      </c>
      <c r="C165" s="2">
        <v>2014</v>
      </c>
      <c r="D165" s="2">
        <v>9.2040000000000006</v>
      </c>
      <c r="E165" s="2">
        <v>9.9239999999999995</v>
      </c>
      <c r="F165" s="2" t="s">
        <v>598</v>
      </c>
      <c r="G165" s="2">
        <v>1.4179999999999999</v>
      </c>
      <c r="H165" s="2" t="s">
        <v>598</v>
      </c>
      <c r="I165" s="2" t="s">
        <v>598</v>
      </c>
      <c r="J165" s="2" t="s">
        <v>598</v>
      </c>
      <c r="K165" s="2" t="s">
        <v>598</v>
      </c>
      <c r="L165" s="2" t="s">
        <v>599</v>
      </c>
      <c r="M165" s="2" t="s">
        <v>598</v>
      </c>
      <c r="N165" s="2" t="s">
        <v>598</v>
      </c>
      <c r="O165" s="2" t="s">
        <v>598</v>
      </c>
      <c r="P165" s="2" t="s">
        <v>598</v>
      </c>
      <c r="Q165" s="2" t="s">
        <v>598</v>
      </c>
      <c r="R165" s="2" t="s">
        <v>598</v>
      </c>
      <c r="S165" s="2" t="s">
        <v>598</v>
      </c>
      <c r="T165" s="2">
        <v>8.5060000000000002</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H165" s="2" t="s">
        <v>598</v>
      </c>
      <c r="AI165" s="2" t="s">
        <v>598</v>
      </c>
      <c r="AM165" s="20">
        <f t="shared" si="6"/>
        <v>9.9239999999999995</v>
      </c>
      <c r="AN165" s="20">
        <f t="shared" si="7"/>
        <v>9.2040000000000006</v>
      </c>
      <c r="AO165" s="92">
        <f t="shared" si="8"/>
        <v>0.92744860943168084</v>
      </c>
    </row>
    <row r="166" spans="1:41" ht="15" customHeight="1" x14ac:dyDescent="0.25">
      <c r="A166" s="2" t="s">
        <v>238</v>
      </c>
      <c r="B166" s="2" t="s">
        <v>240</v>
      </c>
      <c r="C166" s="2">
        <v>2014</v>
      </c>
      <c r="D166" s="2">
        <v>8.0449999999999999</v>
      </c>
      <c r="E166" s="2">
        <v>9.2780000000000005</v>
      </c>
      <c r="F166" s="2" t="s">
        <v>598</v>
      </c>
      <c r="G166" s="2">
        <v>0.30399999999999999</v>
      </c>
      <c r="H166" s="2" t="s">
        <v>598</v>
      </c>
      <c r="I166" s="2" t="s">
        <v>598</v>
      </c>
      <c r="J166" s="2" t="s">
        <v>598</v>
      </c>
      <c r="K166" s="2" t="s">
        <v>598</v>
      </c>
      <c r="L166" s="2" t="s">
        <v>599</v>
      </c>
      <c r="M166" s="2" t="s">
        <v>598</v>
      </c>
      <c r="N166" s="2" t="s">
        <v>598</v>
      </c>
      <c r="O166" s="2">
        <v>8.9740000000000002</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H166" s="2" t="s">
        <v>598</v>
      </c>
      <c r="AI166" s="2" t="s">
        <v>598</v>
      </c>
      <c r="AM166" s="20">
        <f t="shared" si="6"/>
        <v>9.2780000000000005</v>
      </c>
      <c r="AN166" s="20">
        <f t="shared" si="7"/>
        <v>8.0449999999999999</v>
      </c>
      <c r="AO166" s="92">
        <f t="shared" si="8"/>
        <v>0.86710497952144849</v>
      </c>
    </row>
    <row r="167" spans="1:41" ht="15" customHeight="1" x14ac:dyDescent="0.25">
      <c r="A167" s="2" t="s">
        <v>238</v>
      </c>
      <c r="B167" s="2" t="s">
        <v>241</v>
      </c>
      <c r="C167" s="2">
        <v>2014</v>
      </c>
      <c r="D167" s="2">
        <v>12.409000000000001</v>
      </c>
      <c r="E167" s="2">
        <v>14.618</v>
      </c>
      <c r="F167" s="2" t="s">
        <v>598</v>
      </c>
      <c r="G167" s="2">
        <v>0.23599999999999999</v>
      </c>
      <c r="H167" s="2" t="s">
        <v>598</v>
      </c>
      <c r="I167" s="2" t="s">
        <v>598</v>
      </c>
      <c r="J167" s="2" t="s">
        <v>598</v>
      </c>
      <c r="K167" s="2" t="s">
        <v>598</v>
      </c>
      <c r="L167" s="2" t="s">
        <v>599</v>
      </c>
      <c r="M167" s="2" t="s">
        <v>598</v>
      </c>
      <c r="N167" s="2" t="s">
        <v>598</v>
      </c>
      <c r="O167" s="2">
        <v>10.163</v>
      </c>
      <c r="P167" s="2">
        <v>0.92300000000000004</v>
      </c>
      <c r="Q167" s="2">
        <v>3.2959999999999998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H167" s="2" t="s">
        <v>598</v>
      </c>
      <c r="AI167" s="2" t="s">
        <v>598</v>
      </c>
      <c r="AM167" s="20">
        <f t="shared" si="6"/>
        <v>14.618</v>
      </c>
      <c r="AN167" s="20">
        <f t="shared" si="7"/>
        <v>12.409000000000001</v>
      </c>
      <c r="AO167" s="92">
        <f t="shared" si="8"/>
        <v>0.84888493637980578</v>
      </c>
    </row>
    <row r="168" spans="1:41" ht="15" customHeight="1" x14ac:dyDescent="0.25">
      <c r="A168" s="2" t="s">
        <v>238</v>
      </c>
      <c r="B168" s="2" t="s">
        <v>242</v>
      </c>
      <c r="C168" s="2">
        <v>2014</v>
      </c>
      <c r="D168" s="2">
        <v>6.8789999999999996</v>
      </c>
      <c r="E168" s="2">
        <v>8.4190000000000005</v>
      </c>
      <c r="F168" s="2" t="s">
        <v>598</v>
      </c>
      <c r="G168" s="2">
        <v>0.48199999999999998</v>
      </c>
      <c r="H168" s="2" t="s">
        <v>598</v>
      </c>
      <c r="I168" s="2" t="s">
        <v>598</v>
      </c>
      <c r="J168" s="2" t="s">
        <v>598</v>
      </c>
      <c r="K168" s="2" t="s">
        <v>598</v>
      </c>
      <c r="L168" s="2" t="s">
        <v>599</v>
      </c>
      <c r="M168" s="2" t="s">
        <v>598</v>
      </c>
      <c r="N168" s="2" t="s">
        <v>598</v>
      </c>
      <c r="O168" s="2" t="s">
        <v>598</v>
      </c>
      <c r="P168" s="2" t="s">
        <v>598</v>
      </c>
      <c r="Q168" s="2" t="s">
        <v>598</v>
      </c>
      <c r="R168" s="2" t="s">
        <v>598</v>
      </c>
      <c r="S168" s="2" t="s">
        <v>598</v>
      </c>
      <c r="T168" s="2" t="s">
        <v>598</v>
      </c>
      <c r="U168" s="2">
        <v>7.9370000000000003</v>
      </c>
      <c r="V168" s="2" t="s">
        <v>598</v>
      </c>
      <c r="W168" s="2" t="s">
        <v>598</v>
      </c>
      <c r="X168" s="2" t="s">
        <v>598</v>
      </c>
      <c r="Y168" s="2" t="s">
        <v>598</v>
      </c>
      <c r="Z168" s="2" t="s">
        <v>598</v>
      </c>
      <c r="AA168" s="2" t="s">
        <v>598</v>
      </c>
      <c r="AB168" s="2" t="s">
        <v>598</v>
      </c>
      <c r="AC168" s="2" t="s">
        <v>598</v>
      </c>
      <c r="AD168" s="2" t="s">
        <v>598</v>
      </c>
      <c r="AE168" s="2" t="s">
        <v>598</v>
      </c>
      <c r="AF168" s="2" t="s">
        <v>598</v>
      </c>
      <c r="AG168" s="2" t="s">
        <v>598</v>
      </c>
      <c r="AH168" s="2" t="s">
        <v>598</v>
      </c>
      <c r="AI168" s="2" t="s">
        <v>598</v>
      </c>
      <c r="AM168" s="20">
        <f t="shared" si="6"/>
        <v>8.4190000000000005</v>
      </c>
      <c r="AN168" s="20">
        <f t="shared" si="7"/>
        <v>6.8789999999999996</v>
      </c>
      <c r="AO168" s="92">
        <f t="shared" si="8"/>
        <v>0.8170804133507541</v>
      </c>
    </row>
    <row r="169" spans="1:41" ht="15" customHeight="1" x14ac:dyDescent="0.25">
      <c r="A169" s="2" t="s">
        <v>238</v>
      </c>
      <c r="B169" s="2" t="s">
        <v>243</v>
      </c>
      <c r="C169" s="2">
        <v>2014</v>
      </c>
      <c r="D169" s="2">
        <v>13.242000000000001</v>
      </c>
      <c r="E169" s="2">
        <v>14.73</v>
      </c>
      <c r="F169" s="2" t="s">
        <v>598</v>
      </c>
      <c r="G169" s="2">
        <v>3.2000000000000001E-2</v>
      </c>
      <c r="H169" s="2" t="s">
        <v>598</v>
      </c>
      <c r="I169" s="2" t="s">
        <v>598</v>
      </c>
      <c r="J169" s="2" t="s">
        <v>598</v>
      </c>
      <c r="K169" s="2" t="s">
        <v>598</v>
      </c>
      <c r="L169" s="2" t="s">
        <v>599</v>
      </c>
      <c r="M169" s="2" t="s">
        <v>598</v>
      </c>
      <c r="N169" s="2" t="s">
        <v>598</v>
      </c>
      <c r="O169" s="2">
        <v>0.442</v>
      </c>
      <c r="P169" s="2" t="s">
        <v>598</v>
      </c>
      <c r="Q169" s="2">
        <v>11.115</v>
      </c>
      <c r="R169" s="2" t="s">
        <v>598</v>
      </c>
      <c r="S169" s="2" t="s">
        <v>598</v>
      </c>
      <c r="T169" s="2">
        <v>3.141</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H169" s="2" t="s">
        <v>598</v>
      </c>
      <c r="AI169" s="2" t="s">
        <v>598</v>
      </c>
      <c r="AM169" s="20">
        <f t="shared" si="6"/>
        <v>14.73</v>
      </c>
      <c r="AN169" s="20">
        <f t="shared" si="7"/>
        <v>13.242000000000001</v>
      </c>
      <c r="AO169" s="92">
        <f t="shared" si="8"/>
        <v>0.89898167006109986</v>
      </c>
    </row>
    <row r="170" spans="1:41" ht="15" customHeight="1" x14ac:dyDescent="0.25">
      <c r="A170" s="2" t="s">
        <v>238</v>
      </c>
      <c r="B170" s="2" t="s">
        <v>244</v>
      </c>
      <c r="C170" s="2">
        <v>2014</v>
      </c>
      <c r="D170" s="2">
        <v>27.59</v>
      </c>
      <c r="E170" s="2">
        <v>30.754999999999999</v>
      </c>
      <c r="F170" s="2" t="s">
        <v>598</v>
      </c>
      <c r="G170" s="2">
        <v>0.11700000000000001</v>
      </c>
      <c r="H170" s="2" t="s">
        <v>598</v>
      </c>
      <c r="I170" s="2" t="s">
        <v>598</v>
      </c>
      <c r="J170" s="2" t="s">
        <v>598</v>
      </c>
      <c r="K170" s="2" t="s">
        <v>598</v>
      </c>
      <c r="L170" s="2" t="s">
        <v>599</v>
      </c>
      <c r="M170" s="2" t="s">
        <v>598</v>
      </c>
      <c r="N170" s="2" t="s">
        <v>598</v>
      </c>
      <c r="O170" s="2" t="s">
        <v>598</v>
      </c>
      <c r="P170" s="2" t="s">
        <v>598</v>
      </c>
      <c r="Q170" s="2">
        <v>24.568999999999999</v>
      </c>
      <c r="R170" s="2" t="s">
        <v>598</v>
      </c>
      <c r="S170" s="2" t="s">
        <v>598</v>
      </c>
      <c r="T170" s="2">
        <v>6.069</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H170" s="2" t="s">
        <v>598</v>
      </c>
      <c r="AI170" s="2" t="s">
        <v>598</v>
      </c>
      <c r="AM170" s="20">
        <f t="shared" si="6"/>
        <v>30.754999999999999</v>
      </c>
      <c r="AN170" s="20">
        <f t="shared" si="7"/>
        <v>27.59</v>
      </c>
      <c r="AO170" s="92">
        <f t="shared" si="8"/>
        <v>0.89708990408063727</v>
      </c>
    </row>
    <row r="171" spans="1:41" ht="15" customHeight="1" x14ac:dyDescent="0.25">
      <c r="A171" s="2" t="s">
        <v>238</v>
      </c>
      <c r="B171" s="2" t="s">
        <v>245</v>
      </c>
      <c r="C171" s="2">
        <v>2014</v>
      </c>
      <c r="D171" s="2">
        <v>13.388999999999999</v>
      </c>
      <c r="E171" s="2">
        <v>15.779</v>
      </c>
      <c r="F171" s="2" t="s">
        <v>598</v>
      </c>
      <c r="G171" s="2">
        <v>0.18099999999999999</v>
      </c>
      <c r="H171" s="2" t="s">
        <v>598</v>
      </c>
      <c r="I171" s="2" t="s">
        <v>598</v>
      </c>
      <c r="J171" s="2" t="s">
        <v>598</v>
      </c>
      <c r="K171" s="2" t="s">
        <v>598</v>
      </c>
      <c r="L171" s="2" t="s">
        <v>599</v>
      </c>
      <c r="M171" s="2" t="s">
        <v>598</v>
      </c>
      <c r="N171" s="2" t="s">
        <v>598</v>
      </c>
      <c r="O171" s="2">
        <v>15.598000000000001</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H171" s="2" t="s">
        <v>598</v>
      </c>
      <c r="AI171" s="2" t="s">
        <v>598</v>
      </c>
      <c r="AM171" s="20">
        <f t="shared" si="6"/>
        <v>15.779</v>
      </c>
      <c r="AN171" s="20">
        <f t="shared" si="7"/>
        <v>13.388999999999999</v>
      </c>
      <c r="AO171" s="92">
        <f t="shared" si="8"/>
        <v>0.84853286013055318</v>
      </c>
    </row>
    <row r="172" spans="1:41" ht="15" customHeight="1" x14ac:dyDescent="0.25">
      <c r="A172" s="2" t="s">
        <v>238</v>
      </c>
      <c r="B172" s="2" t="s">
        <v>246</v>
      </c>
      <c r="C172" s="2">
        <v>2014</v>
      </c>
      <c r="D172" s="2">
        <v>5.49</v>
      </c>
      <c r="E172" s="2">
        <v>7.2569999999999997</v>
      </c>
      <c r="F172" s="2" t="s">
        <v>598</v>
      </c>
      <c r="G172" s="2">
        <v>2.4E-2</v>
      </c>
      <c r="H172" s="2" t="s">
        <v>598</v>
      </c>
      <c r="I172" s="2" t="s">
        <v>598</v>
      </c>
      <c r="J172" s="2" t="s">
        <v>598</v>
      </c>
      <c r="K172" s="2" t="s">
        <v>598</v>
      </c>
      <c r="L172" s="2" t="s">
        <v>599</v>
      </c>
      <c r="M172" s="2" t="s">
        <v>598</v>
      </c>
      <c r="N172" s="2" t="s">
        <v>598</v>
      </c>
      <c r="O172" s="2">
        <v>7.2329999999999997</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H172" s="2" t="s">
        <v>598</v>
      </c>
      <c r="AI172" s="2" t="s">
        <v>598</v>
      </c>
      <c r="AM172" s="20">
        <f t="shared" si="6"/>
        <v>7.2569999999999997</v>
      </c>
      <c r="AN172" s="20">
        <f t="shared" si="7"/>
        <v>5.49</v>
      </c>
      <c r="AO172" s="92">
        <f t="shared" si="8"/>
        <v>0.75651095494005793</v>
      </c>
    </row>
    <row r="173" spans="1:41" ht="15" customHeight="1" x14ac:dyDescent="0.25">
      <c r="A173" s="2" t="s">
        <v>247</v>
      </c>
      <c r="B173" s="2" t="s">
        <v>248</v>
      </c>
      <c r="C173" s="2">
        <v>2014</v>
      </c>
      <c r="D173" s="2">
        <v>30.571000000000002</v>
      </c>
      <c r="E173" s="2">
        <v>30.550999999999998</v>
      </c>
      <c r="F173" s="2">
        <v>0</v>
      </c>
      <c r="G173" s="2">
        <v>0.13100000000000001</v>
      </c>
      <c r="H173" s="2">
        <v>0</v>
      </c>
      <c r="I173" s="2">
        <v>0</v>
      </c>
      <c r="J173" s="2">
        <v>0</v>
      </c>
      <c r="K173" s="2">
        <v>0</v>
      </c>
      <c r="L173" s="2" t="s">
        <v>599</v>
      </c>
      <c r="M173" s="2">
        <v>0</v>
      </c>
      <c r="N173" s="2">
        <v>0</v>
      </c>
      <c r="O173" s="2">
        <v>0</v>
      </c>
      <c r="P173" s="2">
        <v>0</v>
      </c>
      <c r="Q173" s="2">
        <v>0</v>
      </c>
      <c r="R173" s="2">
        <v>0</v>
      </c>
      <c r="S173" s="2" t="s">
        <v>598</v>
      </c>
      <c r="T173" s="2">
        <v>1.72</v>
      </c>
      <c r="U173" s="2">
        <v>28.7</v>
      </c>
      <c r="V173" s="2">
        <v>0</v>
      </c>
      <c r="W173" s="2">
        <v>0</v>
      </c>
      <c r="X173" s="2">
        <v>0</v>
      </c>
      <c r="Y173" s="2">
        <v>0</v>
      </c>
      <c r="Z173" s="2">
        <v>0</v>
      </c>
      <c r="AA173" s="2">
        <v>0</v>
      </c>
      <c r="AB173" s="2">
        <v>0</v>
      </c>
      <c r="AC173" s="2">
        <v>0</v>
      </c>
      <c r="AD173" s="2">
        <v>0</v>
      </c>
      <c r="AE173" s="2">
        <v>0</v>
      </c>
      <c r="AF173" s="2" t="s">
        <v>598</v>
      </c>
      <c r="AG173" s="2">
        <v>0</v>
      </c>
      <c r="AH173" s="2">
        <v>0</v>
      </c>
      <c r="AI173" s="2">
        <v>0</v>
      </c>
      <c r="AM173" s="20">
        <f t="shared" si="6"/>
        <v>30.550999999999998</v>
      </c>
      <c r="AN173" s="20">
        <f t="shared" si="7"/>
        <v>30.571000000000002</v>
      </c>
      <c r="AO173" s="92">
        <f t="shared" si="8"/>
        <v>1.0006546430558738</v>
      </c>
    </row>
    <row r="174" spans="1:41" ht="15" customHeight="1" x14ac:dyDescent="0.25">
      <c r="A174" s="2" t="s">
        <v>249</v>
      </c>
      <c r="B174" s="2" t="s">
        <v>150</v>
      </c>
      <c r="C174" s="2">
        <v>2014</v>
      </c>
      <c r="D174" s="2" t="s">
        <v>598</v>
      </c>
      <c r="E174" s="2" t="s">
        <v>598</v>
      </c>
      <c r="F174" s="2" t="s">
        <v>598</v>
      </c>
      <c r="G174" s="2" t="s">
        <v>598</v>
      </c>
      <c r="H174" s="2" t="s">
        <v>598</v>
      </c>
      <c r="I174" s="2" t="s">
        <v>598</v>
      </c>
      <c r="J174" s="2" t="s">
        <v>598</v>
      </c>
      <c r="K174" s="2" t="s">
        <v>598</v>
      </c>
      <c r="L174" s="2" t="s">
        <v>599</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H174" s="2" t="s">
        <v>598</v>
      </c>
      <c r="AI174" s="2" t="s">
        <v>598</v>
      </c>
      <c r="AM174" s="20">
        <f t="shared" si="6"/>
        <v>0</v>
      </c>
      <c r="AN174" s="20">
        <f t="shared" si="7"/>
        <v>0</v>
      </c>
      <c r="AO174" s="92" t="str">
        <f t="shared" si="8"/>
        <v/>
      </c>
    </row>
    <row r="175" spans="1:41" ht="15" customHeight="1" x14ac:dyDescent="0.25">
      <c r="A175" s="2" t="s">
        <v>249</v>
      </c>
      <c r="B175" s="2" t="s">
        <v>250</v>
      </c>
      <c r="C175" s="2">
        <v>2014</v>
      </c>
      <c r="D175" s="2">
        <v>9.85</v>
      </c>
      <c r="E175" s="2">
        <v>11.04</v>
      </c>
      <c r="F175" s="2" t="s">
        <v>598</v>
      </c>
      <c r="G175" s="2">
        <v>0.09</v>
      </c>
      <c r="H175" s="2" t="s">
        <v>598</v>
      </c>
      <c r="I175" s="2" t="s">
        <v>598</v>
      </c>
      <c r="J175" s="2" t="s">
        <v>598</v>
      </c>
      <c r="K175" s="2" t="s">
        <v>598</v>
      </c>
      <c r="L175" s="2" t="s">
        <v>599</v>
      </c>
      <c r="M175" s="2" t="s">
        <v>598</v>
      </c>
      <c r="N175" s="2" t="s">
        <v>598</v>
      </c>
      <c r="O175" s="2" t="s">
        <v>598</v>
      </c>
      <c r="P175" s="2" t="s">
        <v>598</v>
      </c>
      <c r="Q175" s="2" t="s">
        <v>598</v>
      </c>
      <c r="R175" s="2" t="s">
        <v>598</v>
      </c>
      <c r="S175" s="2" t="s">
        <v>598</v>
      </c>
      <c r="T175" s="2">
        <v>2.21</v>
      </c>
      <c r="U175" s="2">
        <v>8.74</v>
      </c>
      <c r="V175" s="2" t="s">
        <v>598</v>
      </c>
      <c r="W175" s="2" t="s">
        <v>598</v>
      </c>
      <c r="X175" s="2" t="s">
        <v>598</v>
      </c>
      <c r="Y175" s="2" t="s">
        <v>598</v>
      </c>
      <c r="Z175" s="2" t="s">
        <v>598</v>
      </c>
      <c r="AA175" s="2" t="s">
        <v>598</v>
      </c>
      <c r="AB175" s="2" t="s">
        <v>598</v>
      </c>
      <c r="AC175" s="2" t="s">
        <v>598</v>
      </c>
      <c r="AD175" s="2" t="s">
        <v>598</v>
      </c>
      <c r="AE175" s="2" t="s">
        <v>598</v>
      </c>
      <c r="AF175" s="2" t="s">
        <v>598</v>
      </c>
      <c r="AG175" s="2" t="s">
        <v>598</v>
      </c>
      <c r="AH175" s="2" t="s">
        <v>598</v>
      </c>
      <c r="AI175" s="2" t="s">
        <v>598</v>
      </c>
      <c r="AM175" s="20">
        <f t="shared" si="6"/>
        <v>11.04</v>
      </c>
      <c r="AN175" s="20">
        <f t="shared" si="7"/>
        <v>9.85</v>
      </c>
      <c r="AO175" s="92">
        <f t="shared" si="8"/>
        <v>0.89221014492753625</v>
      </c>
    </row>
    <row r="176" spans="1:41" ht="15" customHeight="1" x14ac:dyDescent="0.25">
      <c r="A176" s="2" t="s">
        <v>249</v>
      </c>
      <c r="B176" s="2" t="s">
        <v>251</v>
      </c>
      <c r="C176" s="2">
        <v>2014</v>
      </c>
      <c r="D176" s="2">
        <v>30.86</v>
      </c>
      <c r="E176" s="2">
        <v>32.756</v>
      </c>
      <c r="F176" s="2" t="s">
        <v>598</v>
      </c>
      <c r="G176" s="2">
        <v>9.6000000000000002E-2</v>
      </c>
      <c r="H176" s="2" t="s">
        <v>598</v>
      </c>
      <c r="I176" s="2" t="s">
        <v>598</v>
      </c>
      <c r="J176" s="2">
        <v>0.78</v>
      </c>
      <c r="K176" s="2" t="s">
        <v>598</v>
      </c>
      <c r="L176" s="2" t="s">
        <v>599</v>
      </c>
      <c r="M176" s="2" t="s">
        <v>598</v>
      </c>
      <c r="N176" s="2" t="s">
        <v>598</v>
      </c>
      <c r="O176" s="2">
        <v>22.18</v>
      </c>
      <c r="P176" s="2" t="s">
        <v>598</v>
      </c>
      <c r="Q176" s="2" t="s">
        <v>598</v>
      </c>
      <c r="R176" s="2" t="s">
        <v>598</v>
      </c>
      <c r="S176" s="2" t="s">
        <v>8</v>
      </c>
      <c r="T176" s="2">
        <v>8.11</v>
      </c>
      <c r="U176" s="2" t="s">
        <v>598</v>
      </c>
      <c r="V176" s="2" t="s">
        <v>598</v>
      </c>
      <c r="W176" s="2" t="s">
        <v>598</v>
      </c>
      <c r="X176" s="2" t="s">
        <v>598</v>
      </c>
      <c r="Y176" s="2">
        <v>1.59</v>
      </c>
      <c r="Z176" s="2" t="s">
        <v>598</v>
      </c>
      <c r="AA176" s="2" t="s">
        <v>598</v>
      </c>
      <c r="AB176" s="2" t="s">
        <v>598</v>
      </c>
      <c r="AC176" s="2" t="s">
        <v>598</v>
      </c>
      <c r="AD176" s="2" t="s">
        <v>598</v>
      </c>
      <c r="AE176" s="2" t="s">
        <v>598</v>
      </c>
      <c r="AF176" s="2" t="s">
        <v>598</v>
      </c>
      <c r="AG176" s="2" t="s">
        <v>598</v>
      </c>
      <c r="AH176" s="2" t="s">
        <v>598</v>
      </c>
      <c r="AI176" s="2" t="s">
        <v>598</v>
      </c>
      <c r="AM176" s="20">
        <f t="shared" si="6"/>
        <v>32.756</v>
      </c>
      <c r="AN176" s="20">
        <f t="shared" si="7"/>
        <v>30.86</v>
      </c>
      <c r="AO176" s="92">
        <f t="shared" si="8"/>
        <v>0.94211747466113072</v>
      </c>
    </row>
    <row r="177" spans="1:41" ht="15" customHeight="1" x14ac:dyDescent="0.25">
      <c r="A177" s="2" t="s">
        <v>249</v>
      </c>
      <c r="B177" s="2" t="s">
        <v>252</v>
      </c>
      <c r="C177" s="2">
        <v>2014</v>
      </c>
      <c r="D177" s="2">
        <v>1.5</v>
      </c>
      <c r="E177" s="2">
        <v>1.6</v>
      </c>
      <c r="F177" s="2" t="s">
        <v>598</v>
      </c>
      <c r="G177" s="2">
        <v>0.02</v>
      </c>
      <c r="H177" s="2" t="s">
        <v>598</v>
      </c>
      <c r="I177" s="2" t="s">
        <v>598</v>
      </c>
      <c r="J177" s="2" t="s">
        <v>598</v>
      </c>
      <c r="K177" s="2" t="s">
        <v>598</v>
      </c>
      <c r="L177" s="2" t="s">
        <v>599</v>
      </c>
      <c r="M177" s="2" t="s">
        <v>598</v>
      </c>
      <c r="N177" s="2" t="s">
        <v>598</v>
      </c>
      <c r="O177" s="2" t="s">
        <v>598</v>
      </c>
      <c r="P177" s="2" t="s">
        <v>598</v>
      </c>
      <c r="Q177" s="2" t="s">
        <v>598</v>
      </c>
      <c r="R177" s="2" t="s">
        <v>598</v>
      </c>
      <c r="S177" s="2" t="s">
        <v>598</v>
      </c>
      <c r="T177" s="2">
        <v>1.58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H177" s="2" t="s">
        <v>598</v>
      </c>
      <c r="AI177" s="2" t="s">
        <v>598</v>
      </c>
      <c r="AM177" s="20">
        <f t="shared" si="6"/>
        <v>1.6</v>
      </c>
      <c r="AN177" s="20">
        <f t="shared" si="7"/>
        <v>1.5</v>
      </c>
      <c r="AO177" s="92">
        <f t="shared" si="8"/>
        <v>0.9375</v>
      </c>
    </row>
    <row r="178" spans="1:41"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H178" s="2" t="s">
        <v>599</v>
      </c>
      <c r="AI178" s="2" t="s">
        <v>599</v>
      </c>
      <c r="AM178" s="20">
        <f t="shared" si="6"/>
        <v>0</v>
      </c>
      <c r="AN178" s="20">
        <f t="shared" si="7"/>
        <v>0</v>
      </c>
      <c r="AO178" s="92" t="str">
        <f t="shared" si="8"/>
        <v/>
      </c>
    </row>
    <row r="179" spans="1:41" ht="15" customHeight="1" x14ac:dyDescent="0.25">
      <c r="A179" s="2" t="s">
        <v>255</v>
      </c>
      <c r="B179" s="2" t="s">
        <v>256</v>
      </c>
      <c r="C179" s="2">
        <v>2014</v>
      </c>
      <c r="D179" s="2">
        <v>0.312</v>
      </c>
      <c r="E179" s="2">
        <v>0.312</v>
      </c>
      <c r="F179" s="2" t="s">
        <v>598</v>
      </c>
      <c r="G179" s="2">
        <v>0.312</v>
      </c>
      <c r="H179" s="2" t="s">
        <v>598</v>
      </c>
      <c r="I179" s="2" t="s">
        <v>598</v>
      </c>
      <c r="J179" s="2" t="s">
        <v>598</v>
      </c>
      <c r="K179" s="2" t="s">
        <v>598</v>
      </c>
      <c r="L179" s="2" t="s">
        <v>599</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H179" s="2" t="s">
        <v>598</v>
      </c>
      <c r="AI179" s="2" t="s">
        <v>598</v>
      </c>
      <c r="AM179" s="20">
        <f t="shared" si="6"/>
        <v>0.312</v>
      </c>
      <c r="AN179" s="20">
        <f t="shared" si="7"/>
        <v>0.312</v>
      </c>
      <c r="AO179" s="92">
        <f t="shared" si="8"/>
        <v>1</v>
      </c>
    </row>
    <row r="180" spans="1:41" ht="15" customHeight="1" x14ac:dyDescent="0.25">
      <c r="A180" s="2" t="s">
        <v>257</v>
      </c>
      <c r="B180" s="2" t="s">
        <v>258</v>
      </c>
      <c r="C180" s="2">
        <v>2014</v>
      </c>
      <c r="D180" s="2">
        <v>198.91499999999999</v>
      </c>
      <c r="E180" s="2">
        <v>225.827</v>
      </c>
      <c r="F180" s="2" t="s">
        <v>598</v>
      </c>
      <c r="G180" s="2">
        <v>1.71</v>
      </c>
      <c r="H180" s="2">
        <v>0.89</v>
      </c>
      <c r="I180" s="2" t="s">
        <v>598</v>
      </c>
      <c r="J180" s="2" t="s">
        <v>598</v>
      </c>
      <c r="K180" s="2" t="s">
        <v>598</v>
      </c>
      <c r="L180" s="2" t="s">
        <v>599</v>
      </c>
      <c r="M180" s="2" t="s">
        <v>598</v>
      </c>
      <c r="N180" s="2" t="s">
        <v>598</v>
      </c>
      <c r="O180" s="2" t="s">
        <v>598</v>
      </c>
      <c r="P180" s="2" t="s">
        <v>598</v>
      </c>
      <c r="Q180" s="2" t="s">
        <v>598</v>
      </c>
      <c r="R180" s="2" t="s">
        <v>598</v>
      </c>
      <c r="S180" s="2" t="s">
        <v>598</v>
      </c>
      <c r="T180" s="2" t="s">
        <v>598</v>
      </c>
      <c r="U180" s="2" t="s">
        <v>598</v>
      </c>
      <c r="V180" s="2" t="s">
        <v>598</v>
      </c>
      <c r="W180" s="2">
        <v>3.4510000000000001</v>
      </c>
      <c r="X180" s="2" t="s">
        <v>598</v>
      </c>
      <c r="Y180" s="2">
        <v>6.7480000000000002</v>
      </c>
      <c r="Z180" s="2" t="s">
        <v>598</v>
      </c>
      <c r="AA180" s="2" t="s">
        <v>598</v>
      </c>
      <c r="AB180" s="2">
        <v>213.02799999999999</v>
      </c>
      <c r="AC180" s="2" t="s">
        <v>598</v>
      </c>
      <c r="AD180" s="2" t="s">
        <v>598</v>
      </c>
      <c r="AE180" s="2" t="s">
        <v>598</v>
      </c>
      <c r="AF180" s="2" t="s">
        <v>598</v>
      </c>
      <c r="AG180" s="2" t="s">
        <v>598</v>
      </c>
      <c r="AH180" s="2" t="s">
        <v>598</v>
      </c>
      <c r="AI180" s="2" t="s">
        <v>598</v>
      </c>
      <c r="AM180" s="20">
        <f t="shared" si="6"/>
        <v>225.827</v>
      </c>
      <c r="AN180" s="20">
        <f t="shared" si="7"/>
        <v>198.91499999999999</v>
      </c>
      <c r="AO180" s="92">
        <f t="shared" si="8"/>
        <v>0.88082913026343168</v>
      </c>
    </row>
    <row r="181" spans="1:41" ht="15" customHeight="1" x14ac:dyDescent="0.25">
      <c r="A181" s="2" t="s">
        <v>259</v>
      </c>
      <c r="B181" s="2" t="s">
        <v>260</v>
      </c>
      <c r="C181" s="2">
        <v>2014</v>
      </c>
      <c r="D181" s="2">
        <v>6.4000000000000001E-2</v>
      </c>
      <c r="E181" s="2">
        <v>7.5999999999999998E-2</v>
      </c>
      <c r="F181" s="2" t="s">
        <v>598</v>
      </c>
      <c r="G181" s="2">
        <v>7.5999999999999998E-2</v>
      </c>
      <c r="H181" s="2" t="s">
        <v>598</v>
      </c>
      <c r="I181" s="2" t="s">
        <v>598</v>
      </c>
      <c r="J181" s="2" t="s">
        <v>598</v>
      </c>
      <c r="K181" s="2" t="s">
        <v>598</v>
      </c>
      <c r="L181" s="2" t="s">
        <v>614</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H181" s="2" t="s">
        <v>598</v>
      </c>
      <c r="AI181" s="2" t="s">
        <v>598</v>
      </c>
      <c r="AM181" s="20">
        <f t="shared" si="6"/>
        <v>7.5999999999999998E-2</v>
      </c>
      <c r="AN181" s="20">
        <f t="shared" si="7"/>
        <v>6.4000000000000001E-2</v>
      </c>
      <c r="AO181" s="92">
        <f t="shared" si="8"/>
        <v>0.8421052631578948</v>
      </c>
    </row>
    <row r="182" spans="1:41" ht="15" customHeight="1" x14ac:dyDescent="0.25">
      <c r="A182" s="2" t="s">
        <v>261</v>
      </c>
      <c r="B182" s="2" t="s">
        <v>262</v>
      </c>
      <c r="C182" s="2">
        <v>2014</v>
      </c>
      <c r="D182" s="2">
        <v>0.44500000000000001</v>
      </c>
      <c r="E182" s="2">
        <v>0.44500000000000001</v>
      </c>
      <c r="F182" s="2" t="s">
        <v>598</v>
      </c>
      <c r="G182" s="2">
        <v>0.44500000000000001</v>
      </c>
      <c r="H182" s="2" t="s">
        <v>598</v>
      </c>
      <c r="I182" s="2" t="s">
        <v>598</v>
      </c>
      <c r="J182" s="2" t="s">
        <v>598</v>
      </c>
      <c r="K182" s="2" t="s">
        <v>598</v>
      </c>
      <c r="L182" s="2" t="s">
        <v>599</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H182" s="2" t="s">
        <v>598</v>
      </c>
      <c r="AI182" s="2" t="s">
        <v>598</v>
      </c>
      <c r="AM182" s="20">
        <f t="shared" si="6"/>
        <v>0.44500000000000001</v>
      </c>
      <c r="AN182" s="20">
        <f t="shared" si="7"/>
        <v>0.44500000000000001</v>
      </c>
      <c r="AO182" s="92">
        <f t="shared" si="8"/>
        <v>1</v>
      </c>
    </row>
    <row r="183" spans="1:41" ht="15" customHeight="1" x14ac:dyDescent="0.25">
      <c r="A183" s="2" t="s">
        <v>261</v>
      </c>
      <c r="B183" s="2" t="s">
        <v>263</v>
      </c>
      <c r="C183" s="2">
        <v>2014</v>
      </c>
      <c r="D183" s="2">
        <v>5.4649999999999999</v>
      </c>
      <c r="E183" s="2">
        <v>5.4649999999999999</v>
      </c>
      <c r="F183" s="2" t="s">
        <v>598</v>
      </c>
      <c r="G183" s="2">
        <v>2.3570000000000002</v>
      </c>
      <c r="H183" s="2" t="s">
        <v>598</v>
      </c>
      <c r="I183" s="2" t="s">
        <v>598</v>
      </c>
      <c r="J183" s="2" t="s">
        <v>598</v>
      </c>
      <c r="K183" s="2" t="s">
        <v>598</v>
      </c>
      <c r="L183" s="2" t="s">
        <v>615</v>
      </c>
      <c r="M183" s="2" t="s">
        <v>598</v>
      </c>
      <c r="N183" s="2" t="s">
        <v>598</v>
      </c>
      <c r="O183" s="2" t="s">
        <v>598</v>
      </c>
      <c r="P183" s="2" t="s">
        <v>598</v>
      </c>
      <c r="Q183" s="2" t="s">
        <v>598</v>
      </c>
      <c r="R183" s="2" t="s">
        <v>598</v>
      </c>
      <c r="S183" s="2" t="s">
        <v>598</v>
      </c>
      <c r="T183" s="2">
        <v>3.1080000000000001</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H183" s="2" t="s">
        <v>598</v>
      </c>
      <c r="AI183" s="2" t="s">
        <v>598</v>
      </c>
      <c r="AM183" s="20">
        <f t="shared" si="6"/>
        <v>5.4649999999999999</v>
      </c>
      <c r="AN183" s="20">
        <f t="shared" si="7"/>
        <v>5.4649999999999999</v>
      </c>
      <c r="AO183" s="92">
        <f t="shared" si="8"/>
        <v>1</v>
      </c>
    </row>
    <row r="184" spans="1:41"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599</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H184" s="2" t="s">
        <v>598</v>
      </c>
      <c r="AI184" s="2" t="s">
        <v>598</v>
      </c>
      <c r="AM184" s="20">
        <f t="shared" si="6"/>
        <v>0</v>
      </c>
      <c r="AN184" s="20">
        <f t="shared" si="7"/>
        <v>0</v>
      </c>
      <c r="AO184" s="92" t="str">
        <f t="shared" si="8"/>
        <v/>
      </c>
    </row>
    <row r="185" spans="1:41" ht="15" customHeight="1" x14ac:dyDescent="0.25">
      <c r="A185" s="2" t="s">
        <v>261</v>
      </c>
      <c r="B185" s="2" t="s">
        <v>265</v>
      </c>
      <c r="C185" s="2">
        <v>2014</v>
      </c>
      <c r="D185" s="2">
        <v>0.32700000000000001</v>
      </c>
      <c r="E185" s="2">
        <v>0.32700000000000001</v>
      </c>
      <c r="F185" s="2" t="s">
        <v>598</v>
      </c>
      <c r="G185" s="2">
        <v>0.32700000000000001</v>
      </c>
      <c r="H185" s="2" t="s">
        <v>598</v>
      </c>
      <c r="I185" s="2" t="s">
        <v>598</v>
      </c>
      <c r="J185" s="2" t="s">
        <v>598</v>
      </c>
      <c r="K185" s="2" t="s">
        <v>598</v>
      </c>
      <c r="L185" s="2" t="s">
        <v>599</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H185" s="2" t="s">
        <v>598</v>
      </c>
      <c r="AI185" s="2" t="s">
        <v>598</v>
      </c>
      <c r="AM185" s="20">
        <f t="shared" si="6"/>
        <v>0.32700000000000001</v>
      </c>
      <c r="AN185" s="20">
        <f t="shared" si="7"/>
        <v>0.32700000000000001</v>
      </c>
      <c r="AO185" s="92">
        <f t="shared" si="8"/>
        <v>1</v>
      </c>
    </row>
    <row r="186" spans="1:41" ht="15" customHeight="1" x14ac:dyDescent="0.25">
      <c r="A186" s="2" t="s">
        <v>266</v>
      </c>
      <c r="B186" s="2" t="s">
        <v>267</v>
      </c>
      <c r="C186" s="2">
        <v>2014</v>
      </c>
      <c r="D186" s="2">
        <v>16.100000000000001</v>
      </c>
      <c r="E186" s="2">
        <v>18.010000000000002</v>
      </c>
      <c r="F186" s="2" t="s">
        <v>598</v>
      </c>
      <c r="G186" s="2">
        <v>0.67</v>
      </c>
      <c r="H186" s="2" t="s">
        <v>598</v>
      </c>
      <c r="I186" s="2" t="s">
        <v>598</v>
      </c>
      <c r="J186" s="2" t="s">
        <v>598</v>
      </c>
      <c r="K186" s="2">
        <v>0.24</v>
      </c>
      <c r="L186" s="2" t="s">
        <v>616</v>
      </c>
      <c r="M186" s="2">
        <v>11.2</v>
      </c>
      <c r="N186" s="2" t="s">
        <v>598</v>
      </c>
      <c r="O186" s="2" t="s">
        <v>598</v>
      </c>
      <c r="P186" s="2" t="s">
        <v>598</v>
      </c>
      <c r="Q186" s="2" t="s">
        <v>598</v>
      </c>
      <c r="R186" s="2" t="s">
        <v>598</v>
      </c>
      <c r="S186" s="2" t="s">
        <v>598</v>
      </c>
      <c r="T186" s="2">
        <v>5.9</v>
      </c>
      <c r="U186" s="2" t="s">
        <v>598</v>
      </c>
      <c r="V186" s="2" t="s">
        <v>598</v>
      </c>
      <c r="W186" s="2" t="s">
        <v>598</v>
      </c>
      <c r="X186" s="2" t="s">
        <v>598</v>
      </c>
      <c r="Y186" s="2" t="s">
        <v>598</v>
      </c>
      <c r="Z186" s="2" t="s">
        <v>598</v>
      </c>
      <c r="AA186" s="2" t="s">
        <v>598</v>
      </c>
      <c r="AB186" s="2" t="s">
        <v>598</v>
      </c>
      <c r="AC186" s="2" t="s">
        <v>598</v>
      </c>
      <c r="AD186" s="2" t="s">
        <v>598</v>
      </c>
      <c r="AE186" s="2" t="s">
        <v>598</v>
      </c>
      <c r="AF186" s="2" t="s">
        <v>598</v>
      </c>
      <c r="AG186" s="2" t="s">
        <v>598</v>
      </c>
      <c r="AH186" s="2" t="s">
        <v>598</v>
      </c>
      <c r="AI186" s="2" t="s">
        <v>598</v>
      </c>
      <c r="AM186" s="20">
        <f t="shared" si="6"/>
        <v>18.009999999999998</v>
      </c>
      <c r="AN186" s="20">
        <f t="shared" si="7"/>
        <v>16.100000000000001</v>
      </c>
      <c r="AO186" s="92">
        <f t="shared" si="8"/>
        <v>0.89394780677401464</v>
      </c>
    </row>
    <row r="187" spans="1:41" ht="15" customHeight="1" x14ac:dyDescent="0.25">
      <c r="A187" s="2" t="s">
        <v>268</v>
      </c>
      <c r="B187" s="2" t="s">
        <v>269</v>
      </c>
      <c r="C187" s="2">
        <v>2014</v>
      </c>
      <c r="D187" s="2">
        <v>8935</v>
      </c>
      <c r="E187" s="2">
        <v>10.039999999999999</v>
      </c>
      <c r="F187" s="2" t="s">
        <v>598</v>
      </c>
      <c r="G187" s="2">
        <v>0.04</v>
      </c>
      <c r="H187" s="2" t="s">
        <v>598</v>
      </c>
      <c r="I187" s="2" t="s">
        <v>598</v>
      </c>
      <c r="J187" s="2" t="s">
        <v>598</v>
      </c>
      <c r="K187" s="2" t="s">
        <v>598</v>
      </c>
      <c r="L187" s="2" t="s">
        <v>599</v>
      </c>
      <c r="M187" s="2" t="s">
        <v>598</v>
      </c>
      <c r="N187" s="2" t="s">
        <v>598</v>
      </c>
      <c r="O187" s="2" t="s">
        <v>598</v>
      </c>
      <c r="P187" s="2" t="s">
        <v>598</v>
      </c>
      <c r="Q187" s="2" t="s">
        <v>598</v>
      </c>
      <c r="R187" s="2">
        <v>8.5</v>
      </c>
      <c r="S187" s="2" t="s">
        <v>8</v>
      </c>
      <c r="T187" s="2">
        <v>1.5</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H187" s="2" t="s">
        <v>598</v>
      </c>
      <c r="AI187" s="2" t="s">
        <v>598</v>
      </c>
      <c r="AM187" s="20">
        <f t="shared" si="6"/>
        <v>10.039999999999999</v>
      </c>
      <c r="AN187" s="20">
        <f t="shared" si="7"/>
        <v>8935</v>
      </c>
      <c r="AO187" s="92">
        <f t="shared" si="8"/>
        <v>889.94023904382482</v>
      </c>
    </row>
    <row r="188" spans="1:41" ht="15" customHeight="1" x14ac:dyDescent="0.25">
      <c r="A188" s="2" t="s">
        <v>268</v>
      </c>
      <c r="B188" s="2" t="s">
        <v>270</v>
      </c>
      <c r="C188" s="2">
        <v>2014</v>
      </c>
      <c r="D188" s="2">
        <v>10</v>
      </c>
      <c r="E188" s="2">
        <v>11.77</v>
      </c>
      <c r="F188" s="2" t="s">
        <v>598</v>
      </c>
      <c r="G188" s="2">
        <v>0.17</v>
      </c>
      <c r="H188" s="2" t="s">
        <v>598</v>
      </c>
      <c r="I188" s="2" t="s">
        <v>598</v>
      </c>
      <c r="J188" s="2" t="s">
        <v>598</v>
      </c>
      <c r="K188" s="2" t="s">
        <v>598</v>
      </c>
      <c r="L188" s="2" t="s">
        <v>599</v>
      </c>
      <c r="M188" s="2" t="s">
        <v>598</v>
      </c>
      <c r="N188" s="2" t="s">
        <v>598</v>
      </c>
      <c r="O188" s="2">
        <v>10</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v>1.6</v>
      </c>
      <c r="AE188" s="2" t="s">
        <v>598</v>
      </c>
      <c r="AF188" s="2" t="s">
        <v>598</v>
      </c>
      <c r="AG188" s="2" t="s">
        <v>598</v>
      </c>
      <c r="AH188" s="2" t="s">
        <v>598</v>
      </c>
      <c r="AI188" s="2" t="s">
        <v>598</v>
      </c>
      <c r="AM188" s="20">
        <f t="shared" si="6"/>
        <v>11.77</v>
      </c>
      <c r="AN188" s="20">
        <f t="shared" si="7"/>
        <v>10</v>
      </c>
      <c r="AO188" s="92">
        <f t="shared" si="8"/>
        <v>0.84961767204757865</v>
      </c>
    </row>
    <row r="189" spans="1:41" ht="15" customHeight="1" x14ac:dyDescent="0.25">
      <c r="A189" s="2" t="s">
        <v>268</v>
      </c>
      <c r="B189" s="2" t="s">
        <v>271</v>
      </c>
      <c r="C189" s="2">
        <v>2014</v>
      </c>
      <c r="D189" s="2">
        <v>77.400000000000006</v>
      </c>
      <c r="E189" s="2">
        <v>77.400000000000006</v>
      </c>
      <c r="F189" s="2" t="s">
        <v>598</v>
      </c>
      <c r="G189" s="2">
        <v>1.4</v>
      </c>
      <c r="H189" s="2" t="s">
        <v>598</v>
      </c>
      <c r="I189" s="2" t="s">
        <v>598</v>
      </c>
      <c r="J189" s="2" t="s">
        <v>598</v>
      </c>
      <c r="K189" s="2" t="s">
        <v>598</v>
      </c>
      <c r="L189" s="2" t="s">
        <v>599</v>
      </c>
      <c r="M189" s="2">
        <v>31.4</v>
      </c>
      <c r="N189" s="2">
        <v>9.8000000000000007</v>
      </c>
      <c r="O189" s="2">
        <v>0</v>
      </c>
      <c r="P189" s="2">
        <v>34.799999999999997</v>
      </c>
      <c r="Q189" s="2" t="s">
        <v>598</v>
      </c>
      <c r="R189" s="2" t="s">
        <v>598</v>
      </c>
      <c r="S189" s="2" t="s">
        <v>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H189" s="2" t="s">
        <v>598</v>
      </c>
      <c r="AI189" s="2" t="s">
        <v>598</v>
      </c>
      <c r="AM189" s="20">
        <f t="shared" si="6"/>
        <v>77.399999999999991</v>
      </c>
      <c r="AN189" s="20">
        <f t="shared" si="7"/>
        <v>77.400000000000006</v>
      </c>
      <c r="AO189" s="92">
        <f t="shared" si="8"/>
        <v>1.0000000000000002</v>
      </c>
    </row>
    <row r="190" spans="1:41" ht="15" customHeight="1" x14ac:dyDescent="0.25">
      <c r="A190" s="2" t="s">
        <v>272</v>
      </c>
      <c r="B190" s="2" t="s">
        <v>273</v>
      </c>
      <c r="C190" s="2">
        <v>2014</v>
      </c>
      <c r="D190" s="2">
        <v>56.3</v>
      </c>
      <c r="E190" s="2">
        <v>60.11</v>
      </c>
      <c r="F190" s="2" t="s">
        <v>598</v>
      </c>
      <c r="G190" s="2">
        <v>0.01</v>
      </c>
      <c r="H190" s="2">
        <v>16.600000000000001</v>
      </c>
      <c r="I190" s="2" t="s">
        <v>598</v>
      </c>
      <c r="J190" s="2" t="s">
        <v>598</v>
      </c>
      <c r="K190" s="2" t="s">
        <v>598</v>
      </c>
      <c r="L190" s="2" t="s">
        <v>599</v>
      </c>
      <c r="M190" s="2" t="s">
        <v>598</v>
      </c>
      <c r="N190" s="2" t="s">
        <v>598</v>
      </c>
      <c r="O190" s="2" t="s">
        <v>598</v>
      </c>
      <c r="P190" s="2" t="s">
        <v>598</v>
      </c>
      <c r="Q190" s="2" t="s">
        <v>598</v>
      </c>
      <c r="R190" s="2" t="s">
        <v>598</v>
      </c>
      <c r="S190" s="2" t="s">
        <v>598</v>
      </c>
      <c r="T190" s="2">
        <v>26.3</v>
      </c>
      <c r="U190" s="2" t="s">
        <v>598</v>
      </c>
      <c r="V190" s="2" t="s">
        <v>598</v>
      </c>
      <c r="W190" s="2" t="s">
        <v>598</v>
      </c>
      <c r="X190" s="2" t="s">
        <v>598</v>
      </c>
      <c r="Y190" s="2" t="s">
        <v>598</v>
      </c>
      <c r="Z190" s="2" t="s">
        <v>598</v>
      </c>
      <c r="AA190" s="2" t="s">
        <v>598</v>
      </c>
      <c r="AB190" s="2" t="s">
        <v>598</v>
      </c>
      <c r="AC190" s="2">
        <v>0</v>
      </c>
      <c r="AD190" s="2" t="s">
        <v>598</v>
      </c>
      <c r="AE190" s="2" t="s">
        <v>598</v>
      </c>
      <c r="AF190" s="2" t="s">
        <v>598</v>
      </c>
      <c r="AG190" s="2" t="s">
        <v>598</v>
      </c>
      <c r="AH190" s="2">
        <v>17.2</v>
      </c>
      <c r="AI190" s="2">
        <v>17.399999999999999</v>
      </c>
      <c r="AM190" s="20">
        <f t="shared" si="6"/>
        <v>60.31</v>
      </c>
      <c r="AN190" s="20">
        <f t="shared" si="7"/>
        <v>56.3</v>
      </c>
      <c r="AO190" s="92">
        <f t="shared" si="8"/>
        <v>0.93351019731387819</v>
      </c>
    </row>
    <row r="191" spans="1:41" ht="15" customHeight="1" x14ac:dyDescent="0.25">
      <c r="A191" s="2" t="s">
        <v>272</v>
      </c>
      <c r="B191" s="2" t="s">
        <v>274</v>
      </c>
      <c r="C191" s="2">
        <v>2014</v>
      </c>
      <c r="D191" s="2">
        <v>24.9</v>
      </c>
      <c r="E191" s="2">
        <v>28.3</v>
      </c>
      <c r="F191" s="2" t="s">
        <v>598</v>
      </c>
      <c r="G191" s="2">
        <v>1.2</v>
      </c>
      <c r="H191" s="2" t="s">
        <v>598</v>
      </c>
      <c r="I191" s="2" t="s">
        <v>598</v>
      </c>
      <c r="J191" s="2" t="s">
        <v>598</v>
      </c>
      <c r="K191" s="2" t="s">
        <v>598</v>
      </c>
      <c r="L191" s="2" t="s">
        <v>599</v>
      </c>
      <c r="M191" s="2">
        <v>3</v>
      </c>
      <c r="N191" s="2" t="s">
        <v>598</v>
      </c>
      <c r="O191" s="2">
        <v>8.9</v>
      </c>
      <c r="P191" s="2" t="s">
        <v>598</v>
      </c>
      <c r="Q191" s="2" t="s">
        <v>598</v>
      </c>
      <c r="R191" s="2" t="s">
        <v>598</v>
      </c>
      <c r="S191" s="2" t="s">
        <v>8</v>
      </c>
      <c r="T191" s="2">
        <v>15.2</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H191" s="2" t="s">
        <v>598</v>
      </c>
      <c r="AI191" s="2" t="s">
        <v>598</v>
      </c>
      <c r="AM191" s="20">
        <f t="shared" si="6"/>
        <v>28.3</v>
      </c>
      <c r="AN191" s="20">
        <f t="shared" si="7"/>
        <v>24.9</v>
      </c>
      <c r="AO191" s="92">
        <f t="shared" si="8"/>
        <v>0.87985865724381618</v>
      </c>
    </row>
    <row r="192" spans="1:41"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H192" s="2" t="s">
        <v>599</v>
      </c>
      <c r="AI192" s="2" t="s">
        <v>599</v>
      </c>
      <c r="AM192" s="20">
        <f t="shared" si="6"/>
        <v>0</v>
      </c>
      <c r="AN192" s="20">
        <f t="shared" si="7"/>
        <v>0</v>
      </c>
      <c r="AO192" s="92" t="str">
        <f t="shared" si="8"/>
        <v/>
      </c>
    </row>
    <row r="193" spans="1:41" ht="15" customHeight="1" x14ac:dyDescent="0.25">
      <c r="A193" s="2" t="s">
        <v>277</v>
      </c>
      <c r="B193" s="2" t="s">
        <v>278</v>
      </c>
      <c r="C193" s="2">
        <v>2014</v>
      </c>
      <c r="D193" s="2">
        <v>24.9</v>
      </c>
      <c r="E193" s="2">
        <v>28.72</v>
      </c>
      <c r="F193" s="2" t="s">
        <v>598</v>
      </c>
      <c r="G193" s="2">
        <v>0.02</v>
      </c>
      <c r="H193" s="2" t="s">
        <v>598</v>
      </c>
      <c r="I193" s="2" t="s">
        <v>598</v>
      </c>
      <c r="J193" s="2" t="s">
        <v>598</v>
      </c>
      <c r="K193" s="2" t="s">
        <v>598</v>
      </c>
      <c r="L193" s="2" t="s">
        <v>599</v>
      </c>
      <c r="M193" s="2" t="s">
        <v>598</v>
      </c>
      <c r="N193" s="2" t="s">
        <v>598</v>
      </c>
      <c r="O193" s="2">
        <v>25.6</v>
      </c>
      <c r="P193" s="2" t="s">
        <v>598</v>
      </c>
      <c r="Q193" s="2" t="s">
        <v>598</v>
      </c>
      <c r="R193" s="2" t="s">
        <v>598</v>
      </c>
      <c r="S193" s="2" t="s">
        <v>8</v>
      </c>
      <c r="T193" s="2" t="s">
        <v>598</v>
      </c>
      <c r="U193" s="2" t="s">
        <v>598</v>
      </c>
      <c r="V193" s="2" t="s">
        <v>598</v>
      </c>
      <c r="W193" s="2" t="s">
        <v>598</v>
      </c>
      <c r="X193" s="2" t="s">
        <v>598</v>
      </c>
      <c r="Y193" s="2" t="s">
        <v>598</v>
      </c>
      <c r="Z193" s="2" t="s">
        <v>598</v>
      </c>
      <c r="AA193" s="2" t="s">
        <v>598</v>
      </c>
      <c r="AB193" s="2" t="s">
        <v>598</v>
      </c>
      <c r="AC193" s="2" t="s">
        <v>598</v>
      </c>
      <c r="AD193" s="2">
        <v>3.1</v>
      </c>
      <c r="AE193" s="2" t="s">
        <v>598</v>
      </c>
      <c r="AF193" s="2" t="s">
        <v>598</v>
      </c>
      <c r="AG193" s="2" t="s">
        <v>598</v>
      </c>
      <c r="AH193" s="2" t="s">
        <v>598</v>
      </c>
      <c r="AI193" s="2" t="s">
        <v>598</v>
      </c>
      <c r="AM193" s="20">
        <f t="shared" si="6"/>
        <v>28.720000000000002</v>
      </c>
      <c r="AN193" s="20">
        <f t="shared" si="7"/>
        <v>24.9</v>
      </c>
      <c r="AO193" s="92">
        <f t="shared" si="8"/>
        <v>0.8669916434540389</v>
      </c>
    </row>
    <row r="194" spans="1:41" ht="15" customHeight="1" x14ac:dyDescent="0.25">
      <c r="A194" s="2" t="s">
        <v>279</v>
      </c>
      <c r="B194" s="2" t="s">
        <v>280</v>
      </c>
      <c r="C194" s="2">
        <v>2014</v>
      </c>
      <c r="D194" s="2">
        <v>21.9</v>
      </c>
      <c r="E194" s="2">
        <v>32.799999999999997</v>
      </c>
      <c r="F194" s="2" t="s">
        <v>598</v>
      </c>
      <c r="G194" s="2">
        <v>0.2</v>
      </c>
      <c r="H194" s="2" t="s">
        <v>598</v>
      </c>
      <c r="I194" s="2" t="s">
        <v>598</v>
      </c>
      <c r="J194" s="2" t="s">
        <v>598</v>
      </c>
      <c r="K194" s="2" t="s">
        <v>598</v>
      </c>
      <c r="L194" s="2" t="s">
        <v>599</v>
      </c>
      <c r="M194" s="2" t="s">
        <v>598</v>
      </c>
      <c r="N194" s="2" t="s">
        <v>598</v>
      </c>
      <c r="O194" s="2">
        <v>29</v>
      </c>
      <c r="P194" s="2" t="s">
        <v>598</v>
      </c>
      <c r="Q194" s="2" t="s">
        <v>598</v>
      </c>
      <c r="R194" s="2" t="s">
        <v>598</v>
      </c>
      <c r="S194" s="2" t="s">
        <v>598</v>
      </c>
      <c r="T194" s="2" t="s">
        <v>598</v>
      </c>
      <c r="U194" s="2">
        <v>0.3</v>
      </c>
      <c r="V194" s="2" t="s">
        <v>598</v>
      </c>
      <c r="W194" s="2" t="s">
        <v>598</v>
      </c>
      <c r="X194" s="2" t="s">
        <v>598</v>
      </c>
      <c r="Y194" s="2" t="s">
        <v>598</v>
      </c>
      <c r="Z194" s="2" t="s">
        <v>598</v>
      </c>
      <c r="AA194" s="2" t="s">
        <v>598</v>
      </c>
      <c r="AB194" s="2" t="s">
        <v>598</v>
      </c>
      <c r="AC194" s="2" t="s">
        <v>598</v>
      </c>
      <c r="AD194" s="2">
        <v>3.3</v>
      </c>
      <c r="AE194" s="2" t="s">
        <v>598</v>
      </c>
      <c r="AF194" s="2" t="s">
        <v>598</v>
      </c>
      <c r="AG194" s="2" t="s">
        <v>598</v>
      </c>
      <c r="AH194" s="2" t="s">
        <v>598</v>
      </c>
      <c r="AI194" s="2" t="s">
        <v>598</v>
      </c>
      <c r="AM194" s="20">
        <f t="shared" si="6"/>
        <v>32.799999999999997</v>
      </c>
      <c r="AN194" s="20">
        <f t="shared" si="7"/>
        <v>21.9</v>
      </c>
      <c r="AO194" s="92">
        <f t="shared" si="8"/>
        <v>0.66768292682926833</v>
      </c>
    </row>
    <row r="195" spans="1:41" ht="15" customHeight="1" x14ac:dyDescent="0.25">
      <c r="A195" s="2" t="s">
        <v>279</v>
      </c>
      <c r="B195" s="2" t="s">
        <v>281</v>
      </c>
      <c r="C195" s="2">
        <v>2014</v>
      </c>
      <c r="D195" s="2">
        <v>6.8</v>
      </c>
      <c r="E195" s="2">
        <v>8.15</v>
      </c>
      <c r="F195" s="2" t="s">
        <v>598</v>
      </c>
      <c r="G195" s="2">
        <v>0.15</v>
      </c>
      <c r="H195" s="2" t="s">
        <v>598</v>
      </c>
      <c r="I195" s="2" t="s">
        <v>598</v>
      </c>
      <c r="J195" s="2" t="s">
        <v>598</v>
      </c>
      <c r="K195" s="2" t="s">
        <v>598</v>
      </c>
      <c r="L195" s="2" t="s">
        <v>617</v>
      </c>
      <c r="M195" s="2" t="s">
        <v>598</v>
      </c>
      <c r="N195" s="2" t="s">
        <v>598</v>
      </c>
      <c r="O195" s="2" t="s">
        <v>598</v>
      </c>
      <c r="P195" s="2" t="s">
        <v>598</v>
      </c>
      <c r="Q195" s="2" t="s">
        <v>598</v>
      </c>
      <c r="R195" s="2" t="s">
        <v>598</v>
      </c>
      <c r="S195" s="2" t="s">
        <v>598</v>
      </c>
      <c r="T195" s="2" t="s">
        <v>598</v>
      </c>
      <c r="U195" s="2">
        <v>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H195" s="2" t="s">
        <v>598</v>
      </c>
      <c r="AI195" s="2" t="s">
        <v>598</v>
      </c>
      <c r="AM195" s="20">
        <f t="shared" ref="AM195:AM258" si="9">SUMPRODUCT(F195:AE195)+IFERROR(AI195/1,0)</f>
        <v>8.15</v>
      </c>
      <c r="AN195" s="20">
        <f t="shared" ref="AN195:AN258" si="10">IFERROR(D195/1,0)</f>
        <v>6.8</v>
      </c>
      <c r="AO195" s="92">
        <f t="shared" ref="AO195:AO258" si="11">IFERROR(AN195/AM195,"")</f>
        <v>0.83435582822085885</v>
      </c>
    </row>
    <row r="196" spans="1:41" ht="15" customHeight="1" x14ac:dyDescent="0.25">
      <c r="A196" s="2" t="s">
        <v>279</v>
      </c>
      <c r="B196" s="2" t="s">
        <v>282</v>
      </c>
      <c r="C196" s="2">
        <v>2014</v>
      </c>
      <c r="D196" s="2">
        <v>1.1890000000000001</v>
      </c>
      <c r="E196" s="2">
        <v>1.262</v>
      </c>
      <c r="F196" s="2" t="s">
        <v>598</v>
      </c>
      <c r="G196" s="2">
        <v>1.2E-2</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v>1.25</v>
      </c>
      <c r="V196" s="2" t="s">
        <v>598</v>
      </c>
      <c r="W196" s="2" t="s">
        <v>598</v>
      </c>
      <c r="X196" s="2" t="s">
        <v>598</v>
      </c>
      <c r="Y196" s="2" t="s">
        <v>598</v>
      </c>
      <c r="Z196" s="2" t="s">
        <v>598</v>
      </c>
      <c r="AA196" s="2" t="s">
        <v>598</v>
      </c>
      <c r="AB196" s="2" t="s">
        <v>598</v>
      </c>
      <c r="AC196" s="2" t="s">
        <v>598</v>
      </c>
      <c r="AD196" s="2" t="s">
        <v>598</v>
      </c>
      <c r="AE196" s="2" t="s">
        <v>598</v>
      </c>
      <c r="AF196" s="2" t="s">
        <v>598</v>
      </c>
      <c r="AG196" s="2" t="s">
        <v>598</v>
      </c>
      <c r="AH196" s="2" t="s">
        <v>598</v>
      </c>
      <c r="AI196" s="2" t="s">
        <v>598</v>
      </c>
      <c r="AM196" s="20">
        <f t="shared" si="9"/>
        <v>1.262</v>
      </c>
      <c r="AN196" s="20">
        <f t="shared" si="10"/>
        <v>1.1890000000000001</v>
      </c>
      <c r="AO196" s="92">
        <f t="shared" si="11"/>
        <v>0.9421553090332806</v>
      </c>
    </row>
    <row r="197" spans="1:41" ht="15" customHeight="1" x14ac:dyDescent="0.25">
      <c r="A197" s="2" t="s">
        <v>283</v>
      </c>
      <c r="B197" s="2" t="s">
        <v>284</v>
      </c>
      <c r="C197" s="2">
        <v>2014</v>
      </c>
      <c r="D197" s="2">
        <v>14.1</v>
      </c>
      <c r="E197" s="2">
        <v>21.32</v>
      </c>
      <c r="F197" s="2" t="s">
        <v>598</v>
      </c>
      <c r="G197" s="2" t="s">
        <v>598</v>
      </c>
      <c r="H197" s="2" t="s">
        <v>598</v>
      </c>
      <c r="I197" s="2">
        <v>0.99</v>
      </c>
      <c r="J197" s="2" t="s">
        <v>598</v>
      </c>
      <c r="K197" s="2" t="s">
        <v>598</v>
      </c>
      <c r="L197" s="2" t="s">
        <v>599</v>
      </c>
      <c r="M197" s="2" t="s">
        <v>598</v>
      </c>
      <c r="N197" s="2" t="s">
        <v>598</v>
      </c>
      <c r="O197" s="2">
        <v>11.93</v>
      </c>
      <c r="P197" s="2" t="s">
        <v>598</v>
      </c>
      <c r="Q197" s="2" t="s">
        <v>598</v>
      </c>
      <c r="R197" s="2" t="s">
        <v>598</v>
      </c>
      <c r="S197" s="2" t="s">
        <v>598</v>
      </c>
      <c r="T197" s="2">
        <v>8.4</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H197" s="2" t="s">
        <v>598</v>
      </c>
      <c r="AI197" s="2" t="s">
        <v>598</v>
      </c>
      <c r="AM197" s="20">
        <f t="shared" si="9"/>
        <v>21.32</v>
      </c>
      <c r="AN197" s="20">
        <f t="shared" si="10"/>
        <v>14.1</v>
      </c>
      <c r="AO197" s="92">
        <f t="shared" si="11"/>
        <v>0.66135084427767354</v>
      </c>
    </row>
    <row r="198" spans="1:41" ht="15" customHeight="1" x14ac:dyDescent="0.25">
      <c r="A198" s="2" t="s">
        <v>285</v>
      </c>
      <c r="B198" s="2" t="s">
        <v>286</v>
      </c>
      <c r="C198" s="2">
        <v>2014</v>
      </c>
      <c r="D198" s="2">
        <v>103.3</v>
      </c>
      <c r="E198" s="2">
        <v>96.13</v>
      </c>
      <c r="F198" s="2" t="s">
        <v>598</v>
      </c>
      <c r="G198" s="2">
        <v>0.26</v>
      </c>
      <c r="H198" s="2" t="s">
        <v>598</v>
      </c>
      <c r="I198" s="2">
        <v>2.17</v>
      </c>
      <c r="J198" s="2" t="s">
        <v>598</v>
      </c>
      <c r="K198" s="2" t="s">
        <v>598</v>
      </c>
      <c r="L198" s="2" t="s">
        <v>599</v>
      </c>
      <c r="M198" s="2">
        <v>70.3</v>
      </c>
      <c r="N198" s="2">
        <v>6.6</v>
      </c>
      <c r="O198" s="2">
        <v>10.199999999999999</v>
      </c>
      <c r="P198" s="2">
        <v>6.6</v>
      </c>
      <c r="Q198" s="2" t="s">
        <v>598</v>
      </c>
      <c r="R198" s="2" t="s">
        <v>598</v>
      </c>
      <c r="S198" s="2" t="s">
        <v>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H198" s="2" t="s">
        <v>598</v>
      </c>
      <c r="AI198" s="2" t="s">
        <v>598</v>
      </c>
      <c r="AM198" s="20">
        <f t="shared" si="9"/>
        <v>96.129999999999981</v>
      </c>
      <c r="AN198" s="20">
        <f t="shared" si="10"/>
        <v>103.3</v>
      </c>
      <c r="AO198" s="92">
        <f t="shared" si="11"/>
        <v>1.0745864974513681</v>
      </c>
    </row>
    <row r="199" spans="1:41" ht="15" customHeight="1" x14ac:dyDescent="0.25">
      <c r="A199" s="2" t="s">
        <v>287</v>
      </c>
      <c r="B199" s="2" t="s">
        <v>288</v>
      </c>
      <c r="C199" s="2">
        <v>2014</v>
      </c>
      <c r="D199" s="2">
        <v>19</v>
      </c>
      <c r="E199" s="2">
        <v>20.9</v>
      </c>
      <c r="F199" s="2" t="s">
        <v>598</v>
      </c>
      <c r="G199" s="2" t="s">
        <v>598</v>
      </c>
      <c r="H199" s="2" t="s">
        <v>598</v>
      </c>
      <c r="I199" s="2" t="s">
        <v>598</v>
      </c>
      <c r="J199" s="2" t="s">
        <v>598</v>
      </c>
      <c r="K199" s="2" t="s">
        <v>598</v>
      </c>
      <c r="L199" s="2" t="s">
        <v>599</v>
      </c>
      <c r="M199" s="2">
        <v>0</v>
      </c>
      <c r="N199" s="2">
        <v>0</v>
      </c>
      <c r="O199" s="2">
        <v>12.4</v>
      </c>
      <c r="P199" s="2">
        <v>0</v>
      </c>
      <c r="Q199" s="2">
        <v>0</v>
      </c>
      <c r="R199" s="2">
        <v>0</v>
      </c>
      <c r="S199" s="2" t="s">
        <v>8</v>
      </c>
      <c r="T199" s="2">
        <v>8.5</v>
      </c>
      <c r="U199" s="2">
        <v>0</v>
      </c>
      <c r="V199" s="2">
        <v>0</v>
      </c>
      <c r="W199" s="2">
        <v>0</v>
      </c>
      <c r="X199" s="2">
        <v>0</v>
      </c>
      <c r="Y199" s="2">
        <v>0</v>
      </c>
      <c r="Z199" s="2">
        <v>0</v>
      </c>
      <c r="AA199" s="2" t="s">
        <v>598</v>
      </c>
      <c r="AB199" s="2" t="s">
        <v>598</v>
      </c>
      <c r="AC199" s="2" t="s">
        <v>598</v>
      </c>
      <c r="AD199" s="2" t="s">
        <v>598</v>
      </c>
      <c r="AE199" s="2" t="s">
        <v>598</v>
      </c>
      <c r="AF199" s="2" t="s">
        <v>598</v>
      </c>
      <c r="AG199" s="2" t="s">
        <v>598</v>
      </c>
      <c r="AH199" s="2" t="s">
        <v>598</v>
      </c>
      <c r="AI199" s="2" t="s">
        <v>598</v>
      </c>
      <c r="AM199" s="20">
        <f t="shared" si="9"/>
        <v>20.9</v>
      </c>
      <c r="AN199" s="20">
        <f t="shared" si="10"/>
        <v>19</v>
      </c>
      <c r="AO199" s="92">
        <f t="shared" si="11"/>
        <v>0.90909090909090917</v>
      </c>
    </row>
    <row r="200" spans="1:41"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H200" s="2" t="s">
        <v>599</v>
      </c>
      <c r="AI200" s="2" t="s">
        <v>599</v>
      </c>
      <c r="AM200" s="20">
        <f t="shared" si="9"/>
        <v>0</v>
      </c>
      <c r="AN200" s="20">
        <f t="shared" si="10"/>
        <v>0</v>
      </c>
      <c r="AO200" s="92" t="str">
        <f t="shared" si="11"/>
        <v/>
      </c>
    </row>
    <row r="201" spans="1:41"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599</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H201" s="2" t="s">
        <v>598</v>
      </c>
      <c r="AI201" s="2" t="s">
        <v>598</v>
      </c>
      <c r="AM201" s="20">
        <f t="shared" si="9"/>
        <v>0</v>
      </c>
      <c r="AN201" s="20">
        <f t="shared" si="10"/>
        <v>0</v>
      </c>
      <c r="AO201" s="92" t="str">
        <f t="shared" si="11"/>
        <v/>
      </c>
    </row>
    <row r="202" spans="1:41" ht="15" customHeight="1" x14ac:dyDescent="0.25">
      <c r="A202" s="2" t="s">
        <v>291</v>
      </c>
      <c r="B202" s="2" t="s">
        <v>293</v>
      </c>
      <c r="C202" s="2">
        <v>2014</v>
      </c>
      <c r="D202" s="2">
        <v>36.369999999999997</v>
      </c>
      <c r="E202" s="2">
        <v>45.97</v>
      </c>
      <c r="F202" s="2" t="s">
        <v>598</v>
      </c>
      <c r="G202" s="2">
        <v>0.15</v>
      </c>
      <c r="H202" s="2" t="s">
        <v>598</v>
      </c>
      <c r="I202" s="2" t="s">
        <v>598</v>
      </c>
      <c r="J202" s="2" t="s">
        <v>598</v>
      </c>
      <c r="K202" s="2" t="s">
        <v>598</v>
      </c>
      <c r="L202" s="2" t="s">
        <v>599</v>
      </c>
      <c r="M202" s="2">
        <v>8.3149999999999995</v>
      </c>
      <c r="N202" s="2">
        <v>0</v>
      </c>
      <c r="O202" s="2">
        <v>25.795999999999999</v>
      </c>
      <c r="P202" s="2" t="s">
        <v>598</v>
      </c>
      <c r="Q202" s="2" t="s">
        <v>598</v>
      </c>
      <c r="R202" s="2" t="s">
        <v>598</v>
      </c>
      <c r="S202" s="2" t="s">
        <v>598</v>
      </c>
      <c r="T202" s="2">
        <v>6.5819999999999999</v>
      </c>
      <c r="U202" s="2" t="s">
        <v>598</v>
      </c>
      <c r="V202" s="2" t="s">
        <v>598</v>
      </c>
      <c r="W202" s="2" t="s">
        <v>598</v>
      </c>
      <c r="X202" s="2">
        <v>0.876</v>
      </c>
      <c r="Y202" s="2" t="s">
        <v>598</v>
      </c>
      <c r="Z202" s="2" t="s">
        <v>598</v>
      </c>
      <c r="AA202" s="2" t="s">
        <v>598</v>
      </c>
      <c r="AB202" s="2" t="s">
        <v>598</v>
      </c>
      <c r="AC202" s="2" t="s">
        <v>598</v>
      </c>
      <c r="AD202" s="2">
        <v>4.2510000000000003</v>
      </c>
      <c r="AE202" s="2" t="s">
        <v>598</v>
      </c>
      <c r="AF202" s="2" t="s">
        <v>598</v>
      </c>
      <c r="AG202" s="2" t="s">
        <v>598</v>
      </c>
      <c r="AH202" s="2" t="s">
        <v>598</v>
      </c>
      <c r="AI202" s="2" t="s">
        <v>598</v>
      </c>
      <c r="AM202" s="20">
        <f t="shared" si="9"/>
        <v>45.969999999999992</v>
      </c>
      <c r="AN202" s="20">
        <f t="shared" si="10"/>
        <v>36.369999999999997</v>
      </c>
      <c r="AO202" s="92">
        <f t="shared" si="11"/>
        <v>0.79116815314335442</v>
      </c>
    </row>
    <row r="203" spans="1:41" ht="15" customHeight="1" x14ac:dyDescent="0.25">
      <c r="A203" s="2" t="s">
        <v>291</v>
      </c>
      <c r="B203" s="2" t="s">
        <v>294</v>
      </c>
      <c r="C203" s="2">
        <v>2014</v>
      </c>
      <c r="D203" s="2">
        <v>49.311999999999998</v>
      </c>
      <c r="E203" s="2">
        <v>56.58</v>
      </c>
      <c r="F203" s="2" t="s">
        <v>598</v>
      </c>
      <c r="G203" s="2">
        <v>0.318</v>
      </c>
      <c r="H203" s="2" t="s">
        <v>598</v>
      </c>
      <c r="I203" s="2" t="s">
        <v>598</v>
      </c>
      <c r="J203" s="2" t="s">
        <v>598</v>
      </c>
      <c r="K203" s="2" t="s">
        <v>598</v>
      </c>
      <c r="L203" s="2" t="s">
        <v>599</v>
      </c>
      <c r="M203" s="2">
        <v>12.973000000000001</v>
      </c>
      <c r="N203" s="2" t="s">
        <v>598</v>
      </c>
      <c r="O203" s="2">
        <v>14.721</v>
      </c>
      <c r="P203" s="2" t="s">
        <v>598</v>
      </c>
      <c r="Q203" s="2" t="s">
        <v>598</v>
      </c>
      <c r="R203" s="2" t="s">
        <v>598</v>
      </c>
      <c r="S203" s="2" t="s">
        <v>598</v>
      </c>
      <c r="T203" s="2" t="s">
        <v>598</v>
      </c>
      <c r="U203" s="2" t="s">
        <v>598</v>
      </c>
      <c r="V203" s="2" t="s">
        <v>598</v>
      </c>
      <c r="W203" s="2" t="s">
        <v>598</v>
      </c>
      <c r="X203" s="2" t="s">
        <v>598</v>
      </c>
      <c r="Y203" s="2" t="s">
        <v>598</v>
      </c>
      <c r="Z203" s="2" t="s">
        <v>598</v>
      </c>
      <c r="AA203" s="2">
        <v>20.805</v>
      </c>
      <c r="AB203" s="2">
        <v>2.1709999999999998</v>
      </c>
      <c r="AC203" s="2" t="s">
        <v>598</v>
      </c>
      <c r="AD203" s="2">
        <v>5.0979999999999999</v>
      </c>
      <c r="AE203" s="2" t="s">
        <v>598</v>
      </c>
      <c r="AF203" s="2" t="s">
        <v>598</v>
      </c>
      <c r="AG203" s="2" t="s">
        <v>598</v>
      </c>
      <c r="AH203" s="2">
        <v>0.49399999999999999</v>
      </c>
      <c r="AI203" s="2">
        <v>0.49399999999999999</v>
      </c>
      <c r="AM203" s="20">
        <f t="shared" si="9"/>
        <v>56.58</v>
      </c>
      <c r="AN203" s="20">
        <f t="shared" si="10"/>
        <v>49.311999999999998</v>
      </c>
      <c r="AO203" s="92">
        <f t="shared" si="11"/>
        <v>0.87154471544715451</v>
      </c>
    </row>
    <row r="204" spans="1:41" ht="15" customHeight="1" x14ac:dyDescent="0.25">
      <c r="A204" s="2" t="s">
        <v>291</v>
      </c>
      <c r="B204" s="2" t="s">
        <v>295</v>
      </c>
      <c r="C204" s="2">
        <v>2014</v>
      </c>
      <c r="D204" s="2">
        <v>935.26099999999997</v>
      </c>
      <c r="E204" s="2">
        <v>1308.0740000000001</v>
      </c>
      <c r="F204" s="2">
        <v>44.235999999999997</v>
      </c>
      <c r="G204" s="2">
        <v>15.785</v>
      </c>
      <c r="H204" s="2">
        <v>0</v>
      </c>
      <c r="I204" s="2">
        <v>10.237</v>
      </c>
      <c r="J204" s="2" t="s">
        <v>598</v>
      </c>
      <c r="K204" s="2" t="s">
        <v>598</v>
      </c>
      <c r="L204" s="2" t="s">
        <v>599</v>
      </c>
      <c r="M204" s="2">
        <v>165.315</v>
      </c>
      <c r="N204" s="2">
        <v>55.402999999999999</v>
      </c>
      <c r="O204" s="2">
        <v>35.054000000000002</v>
      </c>
      <c r="P204" s="2">
        <v>161.01300000000001</v>
      </c>
      <c r="Q204" s="2">
        <v>6.8929999999999998</v>
      </c>
      <c r="R204" s="2">
        <v>37.609000000000002</v>
      </c>
      <c r="S204" s="2" t="s">
        <v>10</v>
      </c>
      <c r="T204" s="2" t="s">
        <v>598</v>
      </c>
      <c r="U204" s="2" t="s">
        <v>598</v>
      </c>
      <c r="V204" s="2" t="s">
        <v>598</v>
      </c>
      <c r="W204" s="2">
        <v>126.38200000000001</v>
      </c>
      <c r="X204" s="2">
        <v>18.696999999999999</v>
      </c>
      <c r="Y204" s="2" t="s">
        <v>598</v>
      </c>
      <c r="Z204" s="2" t="s">
        <v>598</v>
      </c>
      <c r="AA204" s="2">
        <v>45.82</v>
      </c>
      <c r="AB204" s="2">
        <v>355.23099999999999</v>
      </c>
      <c r="AC204" s="2" t="s">
        <v>598</v>
      </c>
      <c r="AD204" s="2">
        <v>201.351</v>
      </c>
      <c r="AE204" s="2">
        <v>29.047999999999998</v>
      </c>
      <c r="AF204" s="2" t="s">
        <v>600</v>
      </c>
      <c r="AG204" s="2">
        <v>6.5730000000000004</v>
      </c>
      <c r="AH204" s="2" t="s">
        <v>598</v>
      </c>
      <c r="AI204" s="2" t="s">
        <v>598</v>
      </c>
      <c r="AM204" s="20">
        <f t="shared" si="9"/>
        <v>1308.0739999999998</v>
      </c>
      <c r="AN204" s="20">
        <f t="shared" si="10"/>
        <v>935.26099999999997</v>
      </c>
      <c r="AO204" s="92">
        <f t="shared" si="11"/>
        <v>0.71499089501052704</v>
      </c>
    </row>
    <row r="205" spans="1:41" ht="15" customHeight="1" x14ac:dyDescent="0.25">
      <c r="A205" s="2" t="s">
        <v>291</v>
      </c>
      <c r="B205" s="2" t="s">
        <v>296</v>
      </c>
      <c r="C205" s="2">
        <v>2014</v>
      </c>
      <c r="D205" s="2">
        <v>0.12375</v>
      </c>
      <c r="E205" s="2">
        <v>0.1545695</v>
      </c>
      <c r="F205" s="2">
        <v>1.55E-2</v>
      </c>
      <c r="G205" s="2">
        <v>8.4550000000000001E-4</v>
      </c>
      <c r="H205" s="2" t="s">
        <v>598</v>
      </c>
      <c r="I205" s="2">
        <v>9.7300000000000002E-4</v>
      </c>
      <c r="J205" s="2" t="s">
        <v>598</v>
      </c>
      <c r="K205" s="2" t="s">
        <v>598</v>
      </c>
      <c r="L205" s="2" t="s">
        <v>599</v>
      </c>
      <c r="M205" s="2">
        <v>1.6933E-2</v>
      </c>
      <c r="N205" s="2">
        <v>5.6699999999999997E-3</v>
      </c>
      <c r="O205" s="2">
        <v>3.5899999999999999E-3</v>
      </c>
      <c r="P205" s="2">
        <v>1.6490000000000001E-2</v>
      </c>
      <c r="Q205" s="2">
        <v>7.0600000000000003E-4</v>
      </c>
      <c r="R205" s="2">
        <v>3.8500000000000001E-3</v>
      </c>
      <c r="S205" s="2" t="s">
        <v>10</v>
      </c>
      <c r="T205" s="2" t="s">
        <v>598</v>
      </c>
      <c r="U205" s="2" t="s">
        <v>598</v>
      </c>
      <c r="V205" s="2" t="s">
        <v>598</v>
      </c>
      <c r="W205" s="2">
        <v>1.304E-2</v>
      </c>
      <c r="X205" s="2">
        <v>2.6649999999999998E-3</v>
      </c>
      <c r="Y205" s="2" t="s">
        <v>598</v>
      </c>
      <c r="Z205" s="2" t="s">
        <v>598</v>
      </c>
      <c r="AA205" s="2">
        <v>2.5110000000000002E-3</v>
      </c>
      <c r="AB205" s="2">
        <v>3.3689999999999998E-2</v>
      </c>
      <c r="AC205" s="2" t="s">
        <v>598</v>
      </c>
      <c r="AD205" s="2">
        <v>3.4279999999999998E-2</v>
      </c>
      <c r="AE205" s="2">
        <v>3.826E-3</v>
      </c>
      <c r="AF205" s="2" t="s">
        <v>600</v>
      </c>
      <c r="AG205" s="2">
        <v>8.4730000000000005E-4</v>
      </c>
      <c r="AH205" s="2" t="s">
        <v>598</v>
      </c>
      <c r="AI205" s="2" t="s">
        <v>598</v>
      </c>
      <c r="AM205" s="20">
        <f t="shared" si="9"/>
        <v>0.1545695</v>
      </c>
      <c r="AN205" s="20">
        <f t="shared" si="10"/>
        <v>0.12375</v>
      </c>
      <c r="AO205" s="92">
        <f t="shared" si="11"/>
        <v>0.80061072850724113</v>
      </c>
    </row>
    <row r="206" spans="1:41" ht="15" customHeight="1" x14ac:dyDescent="0.25">
      <c r="A206" s="2" t="s">
        <v>297</v>
      </c>
      <c r="B206" s="2" t="s">
        <v>298</v>
      </c>
      <c r="C206" s="2">
        <v>2014</v>
      </c>
      <c r="D206" s="2">
        <v>29.6</v>
      </c>
      <c r="E206" s="2">
        <v>27.498999999999999</v>
      </c>
      <c r="F206" s="2" t="s">
        <v>598</v>
      </c>
      <c r="G206" s="2">
        <v>0.83899999999999997</v>
      </c>
      <c r="H206" s="2" t="s">
        <v>598</v>
      </c>
      <c r="I206" s="2" t="s">
        <v>598</v>
      </c>
      <c r="J206" s="2" t="s">
        <v>598</v>
      </c>
      <c r="K206" s="2" t="s">
        <v>598</v>
      </c>
      <c r="L206" s="2" t="s">
        <v>599</v>
      </c>
      <c r="M206" s="2" t="s">
        <v>598</v>
      </c>
      <c r="N206" s="2" t="s">
        <v>598</v>
      </c>
      <c r="O206" s="2" t="s">
        <v>598</v>
      </c>
      <c r="P206" s="2" t="s">
        <v>598</v>
      </c>
      <c r="Q206" s="2" t="s">
        <v>598</v>
      </c>
      <c r="R206" s="2" t="s">
        <v>598</v>
      </c>
      <c r="S206" s="2" t="s">
        <v>598</v>
      </c>
      <c r="T206" s="2">
        <v>7.5999999999999998E-2</v>
      </c>
      <c r="U206" s="2">
        <v>0.14000000000000001</v>
      </c>
      <c r="V206" s="2" t="s">
        <v>598</v>
      </c>
      <c r="W206" s="2" t="s">
        <v>598</v>
      </c>
      <c r="X206" s="2" t="s">
        <v>598</v>
      </c>
      <c r="Y206" s="2" t="s">
        <v>598</v>
      </c>
      <c r="Z206" s="2" t="s">
        <v>598</v>
      </c>
      <c r="AA206" s="2">
        <v>23.062000000000001</v>
      </c>
      <c r="AB206" s="2" t="s">
        <v>598</v>
      </c>
      <c r="AC206" s="2" t="s">
        <v>598</v>
      </c>
      <c r="AD206" s="2">
        <v>3.3820000000000001</v>
      </c>
      <c r="AE206" s="2" t="s">
        <v>598</v>
      </c>
      <c r="AF206" s="2" t="s">
        <v>598</v>
      </c>
      <c r="AG206" s="2" t="s">
        <v>598</v>
      </c>
      <c r="AH206" s="2" t="s">
        <v>598</v>
      </c>
      <c r="AI206" s="2" t="s">
        <v>598</v>
      </c>
      <c r="AM206" s="20">
        <f t="shared" si="9"/>
        <v>27.499000000000002</v>
      </c>
      <c r="AN206" s="20">
        <f t="shared" si="10"/>
        <v>29.6</v>
      </c>
      <c r="AO206" s="92">
        <f t="shared" si="11"/>
        <v>1.0764027782828467</v>
      </c>
    </row>
    <row r="207" spans="1:41" ht="15" customHeight="1" x14ac:dyDescent="0.25">
      <c r="A207" s="2" t="s">
        <v>297</v>
      </c>
      <c r="B207" s="2" t="s">
        <v>299</v>
      </c>
      <c r="C207" s="2">
        <v>2014</v>
      </c>
      <c r="D207" s="2" t="s">
        <v>598</v>
      </c>
      <c r="E207" s="2" t="s">
        <v>598</v>
      </c>
      <c r="F207" s="2" t="s">
        <v>598</v>
      </c>
      <c r="G207" s="2" t="s">
        <v>598</v>
      </c>
      <c r="H207" s="2" t="s">
        <v>598</v>
      </c>
      <c r="I207" s="2" t="s">
        <v>598</v>
      </c>
      <c r="J207" s="2" t="s">
        <v>598</v>
      </c>
      <c r="K207" s="2" t="s">
        <v>598</v>
      </c>
      <c r="L207" s="2" t="s">
        <v>599</v>
      </c>
      <c r="M207" s="2" t="s">
        <v>598</v>
      </c>
      <c r="N207" s="2" t="s">
        <v>598</v>
      </c>
      <c r="O207" s="2" t="s">
        <v>598</v>
      </c>
      <c r="P207" s="2" t="s">
        <v>598</v>
      </c>
      <c r="Q207" s="2" t="s">
        <v>598</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t="s">
        <v>598</v>
      </c>
      <c r="AH207" s="2" t="s">
        <v>598</v>
      </c>
      <c r="AI207" s="2" t="s">
        <v>598</v>
      </c>
      <c r="AM207" s="20">
        <f t="shared" si="9"/>
        <v>0</v>
      </c>
      <c r="AN207" s="20">
        <f t="shared" si="10"/>
        <v>0</v>
      </c>
      <c r="AO207" s="92" t="str">
        <f t="shared" si="11"/>
        <v/>
      </c>
    </row>
    <row r="208" spans="1:41" ht="15" customHeight="1" x14ac:dyDescent="0.25">
      <c r="A208" s="2" t="s">
        <v>300</v>
      </c>
      <c r="B208" s="2" t="s">
        <v>301</v>
      </c>
      <c r="C208" s="2">
        <v>2014</v>
      </c>
      <c r="D208" s="2">
        <v>921.63</v>
      </c>
      <c r="E208" s="2">
        <v>941.38040000000001</v>
      </c>
      <c r="F208" s="2" t="s">
        <v>598</v>
      </c>
      <c r="G208" s="2">
        <v>1.8582000000000001</v>
      </c>
      <c r="H208" s="2" t="s">
        <v>598</v>
      </c>
      <c r="I208" s="2">
        <v>6.5033000000000003</v>
      </c>
      <c r="J208" s="2" t="s">
        <v>598</v>
      </c>
      <c r="K208" s="2" t="s">
        <v>598</v>
      </c>
      <c r="L208" s="2" t="s">
        <v>599</v>
      </c>
      <c r="M208" s="2" t="s">
        <v>598</v>
      </c>
      <c r="N208" s="2" t="s">
        <v>598</v>
      </c>
      <c r="O208" s="2" t="s">
        <v>598</v>
      </c>
      <c r="P208" s="2" t="s">
        <v>598</v>
      </c>
      <c r="Q208" s="2" t="s">
        <v>598</v>
      </c>
      <c r="R208" s="2" t="s">
        <v>598</v>
      </c>
      <c r="S208" s="2" t="s">
        <v>598</v>
      </c>
      <c r="T208" s="2" t="s">
        <v>598</v>
      </c>
      <c r="U208" s="2" t="s">
        <v>598</v>
      </c>
      <c r="V208" s="2">
        <v>284.80489999999998</v>
      </c>
      <c r="W208" s="2" t="s">
        <v>598</v>
      </c>
      <c r="X208" s="2">
        <v>60.006999999999998</v>
      </c>
      <c r="Y208" s="2">
        <v>20.593</v>
      </c>
      <c r="Z208" s="2" t="s">
        <v>598</v>
      </c>
      <c r="AA208" s="2" t="s">
        <v>598</v>
      </c>
      <c r="AB208" s="2" t="s">
        <v>598</v>
      </c>
      <c r="AC208" s="2" t="s">
        <v>598</v>
      </c>
      <c r="AD208" s="2" t="s">
        <v>598</v>
      </c>
      <c r="AE208" s="2">
        <v>567.61400000000003</v>
      </c>
      <c r="AF208" s="2" t="s">
        <v>600</v>
      </c>
      <c r="AG208" s="2">
        <v>189.364</v>
      </c>
      <c r="AH208" s="2" t="s">
        <v>598</v>
      </c>
      <c r="AI208" s="2" t="s">
        <v>598</v>
      </c>
      <c r="AM208" s="20">
        <f t="shared" si="9"/>
        <v>941.38040000000001</v>
      </c>
      <c r="AN208" s="20">
        <f t="shared" si="10"/>
        <v>921.63</v>
      </c>
      <c r="AO208" s="92">
        <f t="shared" si="11"/>
        <v>0.97901974589655782</v>
      </c>
    </row>
    <row r="209" spans="1:41" ht="15" customHeight="1" x14ac:dyDescent="0.25">
      <c r="A209" s="2" t="s">
        <v>302</v>
      </c>
      <c r="B209" s="2" t="s">
        <v>303</v>
      </c>
      <c r="C209" s="2">
        <v>2014</v>
      </c>
      <c r="D209" s="2">
        <v>3.0000000000000001E-3</v>
      </c>
      <c r="E209" s="2">
        <v>3.0000000000000001E-3</v>
      </c>
      <c r="F209" s="2" t="s">
        <v>598</v>
      </c>
      <c r="G209" s="2">
        <v>3.0000000000000001E-3</v>
      </c>
      <c r="H209" s="2" t="s">
        <v>598</v>
      </c>
      <c r="I209" s="2" t="s">
        <v>598</v>
      </c>
      <c r="J209" s="2" t="s">
        <v>598</v>
      </c>
      <c r="K209" s="2" t="s">
        <v>598</v>
      </c>
      <c r="L209" s="2" t="s">
        <v>599</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H209" s="2" t="s">
        <v>598</v>
      </c>
      <c r="AI209" s="2" t="s">
        <v>598</v>
      </c>
      <c r="AM209" s="20">
        <f t="shared" si="9"/>
        <v>3.0000000000000001E-3</v>
      </c>
      <c r="AN209" s="20">
        <f t="shared" si="10"/>
        <v>3.0000000000000001E-3</v>
      </c>
      <c r="AO209" s="92">
        <f t="shared" si="11"/>
        <v>1</v>
      </c>
    </row>
    <row r="210" spans="1:41" ht="15" customHeight="1" x14ac:dyDescent="0.25">
      <c r="A210" s="2" t="s">
        <v>302</v>
      </c>
      <c r="B210" s="2" t="s">
        <v>304</v>
      </c>
      <c r="C210" s="2">
        <v>2014</v>
      </c>
      <c r="D210" s="2">
        <v>21.513000000000002</v>
      </c>
      <c r="E210" s="2">
        <v>26.356999999999999</v>
      </c>
      <c r="F210" s="2" t="s">
        <v>598</v>
      </c>
      <c r="G210" s="2">
        <v>2.7E-2</v>
      </c>
      <c r="H210" s="2" t="s">
        <v>598</v>
      </c>
      <c r="I210" s="2" t="s">
        <v>598</v>
      </c>
      <c r="J210" s="2" t="s">
        <v>598</v>
      </c>
      <c r="K210" s="2" t="s">
        <v>598</v>
      </c>
      <c r="L210" s="2" t="s">
        <v>599</v>
      </c>
      <c r="M210" s="2">
        <v>3.157</v>
      </c>
      <c r="N210" s="2">
        <v>0</v>
      </c>
      <c r="O210" s="2">
        <v>19.475000000000001</v>
      </c>
      <c r="P210" s="2">
        <v>0</v>
      </c>
      <c r="Q210" s="2">
        <v>0</v>
      </c>
      <c r="R210" s="2">
        <v>0</v>
      </c>
      <c r="S210" s="2" t="s">
        <v>8</v>
      </c>
      <c r="T210" s="2" t="s">
        <v>598</v>
      </c>
      <c r="U210" s="2" t="s">
        <v>598</v>
      </c>
      <c r="V210" s="2" t="s">
        <v>598</v>
      </c>
      <c r="W210" s="2" t="s">
        <v>598</v>
      </c>
      <c r="X210" s="2" t="s">
        <v>598</v>
      </c>
      <c r="Y210" s="2" t="s">
        <v>598</v>
      </c>
      <c r="Z210" s="2" t="s">
        <v>598</v>
      </c>
      <c r="AA210" s="2" t="s">
        <v>598</v>
      </c>
      <c r="AB210" s="2" t="s">
        <v>598</v>
      </c>
      <c r="AC210" s="2" t="s">
        <v>598</v>
      </c>
      <c r="AD210" s="2">
        <v>3.202</v>
      </c>
      <c r="AE210" s="2" t="s">
        <v>598</v>
      </c>
      <c r="AF210" s="2" t="s">
        <v>598</v>
      </c>
      <c r="AG210" s="2" t="s">
        <v>598</v>
      </c>
      <c r="AH210" s="2">
        <v>0.496</v>
      </c>
      <c r="AI210" s="2">
        <v>0.50900000000000001</v>
      </c>
      <c r="AM210" s="20">
        <f t="shared" si="9"/>
        <v>26.370000000000005</v>
      </c>
      <c r="AN210" s="20">
        <f t="shared" si="10"/>
        <v>21.513000000000002</v>
      </c>
      <c r="AO210" s="92">
        <f t="shared" si="11"/>
        <v>0.81581342434584747</v>
      </c>
    </row>
    <row r="211" spans="1:41" ht="15" customHeight="1" x14ac:dyDescent="0.25">
      <c r="A211" s="2" t="s">
        <v>302</v>
      </c>
      <c r="B211" s="2" t="s">
        <v>305</v>
      </c>
      <c r="C211" s="2">
        <v>2014</v>
      </c>
      <c r="D211" s="2">
        <v>23.146000000000001</v>
      </c>
      <c r="E211" s="2">
        <v>27.38</v>
      </c>
      <c r="F211" s="2" t="s">
        <v>598</v>
      </c>
      <c r="G211" s="2">
        <v>0.95899999999999996</v>
      </c>
      <c r="H211" s="2" t="s">
        <v>598</v>
      </c>
      <c r="I211" s="2" t="s">
        <v>598</v>
      </c>
      <c r="J211" s="2" t="s">
        <v>598</v>
      </c>
      <c r="K211" s="2" t="s">
        <v>598</v>
      </c>
      <c r="L211" s="2" t="s">
        <v>599</v>
      </c>
      <c r="M211" s="2">
        <v>0</v>
      </c>
      <c r="N211" s="2">
        <v>0</v>
      </c>
      <c r="O211" s="2">
        <v>21.779</v>
      </c>
      <c r="P211" s="2">
        <v>0</v>
      </c>
      <c r="Q211" s="2">
        <v>0</v>
      </c>
      <c r="R211" s="2">
        <v>0</v>
      </c>
      <c r="S211" s="2" t="s">
        <v>8</v>
      </c>
      <c r="T211" s="2" t="s">
        <v>598</v>
      </c>
      <c r="U211" s="2" t="s">
        <v>598</v>
      </c>
      <c r="V211" s="2" t="s">
        <v>598</v>
      </c>
      <c r="W211" s="2" t="s">
        <v>598</v>
      </c>
      <c r="X211" s="2" t="s">
        <v>598</v>
      </c>
      <c r="Y211" s="2" t="s">
        <v>598</v>
      </c>
      <c r="Z211" s="2" t="s">
        <v>598</v>
      </c>
      <c r="AA211" s="2" t="s">
        <v>598</v>
      </c>
      <c r="AB211" s="2" t="s">
        <v>598</v>
      </c>
      <c r="AC211" s="2" t="s">
        <v>598</v>
      </c>
      <c r="AD211" s="2">
        <v>3.8180000000000001</v>
      </c>
      <c r="AE211" s="2" t="s">
        <v>598</v>
      </c>
      <c r="AF211" s="2" t="s">
        <v>598</v>
      </c>
      <c r="AG211" s="2" t="s">
        <v>598</v>
      </c>
      <c r="AH211" s="2">
        <v>0.82399999999999995</v>
      </c>
      <c r="AI211" s="2">
        <v>0.84099999999999997</v>
      </c>
      <c r="AM211" s="20">
        <f t="shared" si="9"/>
        <v>27.397000000000002</v>
      </c>
      <c r="AN211" s="20">
        <f t="shared" si="10"/>
        <v>23.146000000000001</v>
      </c>
      <c r="AO211" s="92">
        <f t="shared" si="11"/>
        <v>0.84483702595174648</v>
      </c>
    </row>
    <row r="212" spans="1:41" ht="15" customHeight="1" x14ac:dyDescent="0.25">
      <c r="A212" s="2" t="s">
        <v>306</v>
      </c>
      <c r="B212" s="2" t="s">
        <v>307</v>
      </c>
      <c r="C212" s="2">
        <v>2014</v>
      </c>
      <c r="D212" s="2">
        <v>0.4</v>
      </c>
      <c r="E212" s="2">
        <v>0.5</v>
      </c>
      <c r="F212" s="2">
        <v>0</v>
      </c>
      <c r="G212" s="2">
        <v>0.5</v>
      </c>
      <c r="H212" s="2">
        <v>0</v>
      </c>
      <c r="I212" s="2">
        <v>0</v>
      </c>
      <c r="J212" s="2">
        <v>0</v>
      </c>
      <c r="K212" s="2">
        <v>0</v>
      </c>
      <c r="L212" s="2" t="s">
        <v>607</v>
      </c>
      <c r="M212" s="2">
        <v>0</v>
      </c>
      <c r="N212" s="2">
        <v>0</v>
      </c>
      <c r="O212" s="2">
        <v>0</v>
      </c>
      <c r="P212" s="2">
        <v>0</v>
      </c>
      <c r="Q212" s="2">
        <v>0</v>
      </c>
      <c r="R212" s="2">
        <v>0</v>
      </c>
      <c r="S212" s="2" t="s">
        <v>598</v>
      </c>
      <c r="T212" s="2" t="s">
        <v>598</v>
      </c>
      <c r="U212" s="2" t="s">
        <v>598</v>
      </c>
      <c r="V212" s="2" t="s">
        <v>598</v>
      </c>
      <c r="W212" s="2" t="s">
        <v>598</v>
      </c>
      <c r="X212" s="2" t="s">
        <v>598</v>
      </c>
      <c r="Y212" s="2" t="s">
        <v>598</v>
      </c>
      <c r="Z212" s="2" t="s">
        <v>598</v>
      </c>
      <c r="AA212" s="2">
        <v>0</v>
      </c>
      <c r="AB212" s="2" t="s">
        <v>598</v>
      </c>
      <c r="AC212" s="2" t="s">
        <v>598</v>
      </c>
      <c r="AD212" s="2" t="s">
        <v>598</v>
      </c>
      <c r="AE212" s="2" t="s">
        <v>598</v>
      </c>
      <c r="AF212" s="2" t="s">
        <v>598</v>
      </c>
      <c r="AG212" s="2" t="s">
        <v>598</v>
      </c>
      <c r="AH212" s="2" t="s">
        <v>598</v>
      </c>
      <c r="AI212" s="2" t="s">
        <v>598</v>
      </c>
      <c r="AM212" s="20">
        <f t="shared" si="9"/>
        <v>0.5</v>
      </c>
      <c r="AN212" s="20">
        <f t="shared" si="10"/>
        <v>0.4</v>
      </c>
      <c r="AO212" s="92">
        <f t="shared" si="11"/>
        <v>0.8</v>
      </c>
    </row>
    <row r="213" spans="1:41" ht="15" customHeight="1" x14ac:dyDescent="0.25">
      <c r="A213" s="2" t="s">
        <v>308</v>
      </c>
      <c r="B213" s="2" t="s">
        <v>309</v>
      </c>
      <c r="C213" s="2">
        <v>2014</v>
      </c>
      <c r="D213" s="2">
        <v>1.996</v>
      </c>
      <c r="E213" s="2">
        <v>2.3490000000000002</v>
      </c>
      <c r="F213" s="2" t="s">
        <v>598</v>
      </c>
      <c r="G213" s="2">
        <v>0.04</v>
      </c>
      <c r="H213" s="2" t="s">
        <v>598</v>
      </c>
      <c r="I213" s="2" t="s">
        <v>598</v>
      </c>
      <c r="J213" s="2" t="s">
        <v>598</v>
      </c>
      <c r="K213" s="2" t="s">
        <v>598</v>
      </c>
      <c r="L213" s="2" t="s">
        <v>599</v>
      </c>
      <c r="M213" s="2" t="s">
        <v>598</v>
      </c>
      <c r="N213" s="2" t="s">
        <v>598</v>
      </c>
      <c r="O213" s="2" t="s">
        <v>598</v>
      </c>
      <c r="P213" s="2" t="s">
        <v>598</v>
      </c>
      <c r="Q213" s="2" t="s">
        <v>598</v>
      </c>
      <c r="R213" s="2" t="s">
        <v>598</v>
      </c>
      <c r="S213" s="2" t="s">
        <v>8</v>
      </c>
      <c r="T213" s="2">
        <v>2.3090000000000002</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H213" s="2" t="s">
        <v>598</v>
      </c>
      <c r="AI213" s="2" t="s">
        <v>598</v>
      </c>
      <c r="AM213" s="20">
        <f t="shared" si="9"/>
        <v>2.3490000000000002</v>
      </c>
      <c r="AN213" s="20">
        <f t="shared" si="10"/>
        <v>1.996</v>
      </c>
      <c r="AO213" s="92">
        <f t="shared" si="11"/>
        <v>0.84972328650489559</v>
      </c>
    </row>
    <row r="214" spans="1:41" ht="15" customHeight="1" x14ac:dyDescent="0.25">
      <c r="A214" s="2" t="s">
        <v>308</v>
      </c>
      <c r="B214" s="2" t="s">
        <v>310</v>
      </c>
      <c r="C214" s="2">
        <v>2014</v>
      </c>
      <c r="D214" s="2">
        <v>11.97</v>
      </c>
      <c r="E214" s="2">
        <v>13.776</v>
      </c>
      <c r="F214" s="2" t="s">
        <v>598</v>
      </c>
      <c r="G214" s="2">
        <v>1.05</v>
      </c>
      <c r="H214" s="2" t="s">
        <v>598</v>
      </c>
      <c r="I214" s="2" t="s">
        <v>598</v>
      </c>
      <c r="J214" s="2" t="s">
        <v>598</v>
      </c>
      <c r="K214" s="2" t="s">
        <v>598</v>
      </c>
      <c r="L214" s="2" t="s">
        <v>599</v>
      </c>
      <c r="M214" s="2" t="s">
        <v>598</v>
      </c>
      <c r="N214" s="2" t="s">
        <v>598</v>
      </c>
      <c r="O214" s="2">
        <v>11.72</v>
      </c>
      <c r="P214" s="2" t="s">
        <v>598</v>
      </c>
      <c r="Q214" s="2" t="s">
        <v>598</v>
      </c>
      <c r="R214" s="2" t="s">
        <v>598</v>
      </c>
      <c r="S214" s="2" t="s">
        <v>8</v>
      </c>
      <c r="T214" s="2" t="s">
        <v>598</v>
      </c>
      <c r="U214" s="2" t="s">
        <v>598</v>
      </c>
      <c r="V214" s="2" t="s">
        <v>598</v>
      </c>
      <c r="W214" s="2" t="s">
        <v>598</v>
      </c>
      <c r="X214" s="2" t="s">
        <v>598</v>
      </c>
      <c r="Y214" s="2" t="s">
        <v>598</v>
      </c>
      <c r="Z214" s="2" t="s">
        <v>598</v>
      </c>
      <c r="AA214" s="2" t="s">
        <v>598</v>
      </c>
      <c r="AB214" s="2" t="s">
        <v>598</v>
      </c>
      <c r="AC214" s="2" t="s">
        <v>598</v>
      </c>
      <c r="AD214" s="2">
        <v>1.006</v>
      </c>
      <c r="AE214" s="2" t="s">
        <v>598</v>
      </c>
      <c r="AF214" s="2" t="s">
        <v>598</v>
      </c>
      <c r="AG214" s="2" t="s">
        <v>598</v>
      </c>
      <c r="AH214" s="2" t="s">
        <v>598</v>
      </c>
      <c r="AI214" s="2" t="s">
        <v>598</v>
      </c>
      <c r="AM214" s="20">
        <f t="shared" si="9"/>
        <v>13.776000000000002</v>
      </c>
      <c r="AN214" s="20">
        <f t="shared" si="10"/>
        <v>11.97</v>
      </c>
      <c r="AO214" s="92">
        <f t="shared" si="11"/>
        <v>0.86890243902439024</v>
      </c>
    </row>
    <row r="215" spans="1:41" ht="15" customHeight="1" x14ac:dyDescent="0.25">
      <c r="A215" s="2" t="s">
        <v>308</v>
      </c>
      <c r="B215" s="2" t="s">
        <v>311</v>
      </c>
      <c r="C215" s="2">
        <v>2014</v>
      </c>
      <c r="D215" s="2">
        <v>36.463000000000001</v>
      </c>
      <c r="E215" s="2">
        <v>50.506999999999998</v>
      </c>
      <c r="F215" s="2" t="s">
        <v>598</v>
      </c>
      <c r="G215" s="2">
        <v>0.22700000000000001</v>
      </c>
      <c r="H215" s="2">
        <v>1.76</v>
      </c>
      <c r="I215" s="2" t="s">
        <v>598</v>
      </c>
      <c r="J215" s="2" t="s">
        <v>598</v>
      </c>
      <c r="K215" s="2" t="s">
        <v>598</v>
      </c>
      <c r="L215" s="2" t="s">
        <v>599</v>
      </c>
      <c r="M215" s="2">
        <v>40.36</v>
      </c>
      <c r="N215" s="2" t="s">
        <v>598</v>
      </c>
      <c r="O215" s="2" t="s">
        <v>598</v>
      </c>
      <c r="P215" s="2" t="s">
        <v>598</v>
      </c>
      <c r="Q215" s="2" t="s">
        <v>598</v>
      </c>
      <c r="R215" s="2" t="s">
        <v>598</v>
      </c>
      <c r="S215" s="2" t="s">
        <v>8</v>
      </c>
      <c r="T215" s="2" t="s">
        <v>598</v>
      </c>
      <c r="U215" s="2" t="s">
        <v>598</v>
      </c>
      <c r="V215" s="2" t="s">
        <v>598</v>
      </c>
      <c r="W215" s="2" t="s">
        <v>598</v>
      </c>
      <c r="X215" s="2" t="s">
        <v>598</v>
      </c>
      <c r="Y215" s="2" t="s">
        <v>598</v>
      </c>
      <c r="Z215" s="2" t="s">
        <v>598</v>
      </c>
      <c r="AA215" s="2" t="s">
        <v>598</v>
      </c>
      <c r="AB215" s="2" t="s">
        <v>598</v>
      </c>
      <c r="AC215" s="2" t="s">
        <v>598</v>
      </c>
      <c r="AD215" s="2">
        <v>8.16</v>
      </c>
      <c r="AE215" s="2" t="s">
        <v>598</v>
      </c>
      <c r="AF215" s="2" t="s">
        <v>598</v>
      </c>
      <c r="AG215" s="2" t="s">
        <v>598</v>
      </c>
      <c r="AH215" s="2" t="s">
        <v>598</v>
      </c>
      <c r="AI215" s="2" t="s">
        <v>598</v>
      </c>
      <c r="AM215" s="20">
        <f t="shared" si="9"/>
        <v>50.507000000000005</v>
      </c>
      <c r="AN215" s="20">
        <f t="shared" si="10"/>
        <v>36.463000000000001</v>
      </c>
      <c r="AO215" s="92">
        <f t="shared" si="11"/>
        <v>0.72193953313402093</v>
      </c>
    </row>
    <row r="216" spans="1:41" ht="15" customHeight="1" x14ac:dyDescent="0.25">
      <c r="A216" s="2" t="s">
        <v>312</v>
      </c>
      <c r="B216" s="2" t="s">
        <v>313</v>
      </c>
      <c r="C216" s="2">
        <v>2014</v>
      </c>
      <c r="D216" s="2">
        <v>42.326000000000001</v>
      </c>
      <c r="E216" s="2">
        <v>50.168999999999997</v>
      </c>
      <c r="F216" s="2" t="s">
        <v>598</v>
      </c>
      <c r="G216" s="2" t="s">
        <v>598</v>
      </c>
      <c r="H216" s="2" t="s">
        <v>598</v>
      </c>
      <c r="I216" s="2" t="s">
        <v>598</v>
      </c>
      <c r="J216" s="2" t="s">
        <v>598</v>
      </c>
      <c r="K216" s="2">
        <v>1.4890000000000001</v>
      </c>
      <c r="L216" s="2" t="s">
        <v>599</v>
      </c>
      <c r="M216" s="2">
        <v>48.5</v>
      </c>
      <c r="N216" s="2" t="s">
        <v>598</v>
      </c>
      <c r="O216" s="2" t="s">
        <v>598</v>
      </c>
      <c r="P216" s="2" t="s">
        <v>598</v>
      </c>
      <c r="Q216" s="2" t="s">
        <v>598</v>
      </c>
      <c r="R216" s="2" t="s">
        <v>598</v>
      </c>
      <c r="S216" s="2" t="s">
        <v>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H216" s="2">
        <v>0.18</v>
      </c>
      <c r="AI216" s="2">
        <v>0.19</v>
      </c>
      <c r="AM216" s="20">
        <f t="shared" si="9"/>
        <v>50.178999999999995</v>
      </c>
      <c r="AN216" s="20">
        <f t="shared" si="10"/>
        <v>42.326000000000001</v>
      </c>
      <c r="AO216" s="92">
        <f t="shared" si="11"/>
        <v>0.84350026903684816</v>
      </c>
    </row>
    <row r="217" spans="1:41" ht="15" customHeight="1" x14ac:dyDescent="0.25">
      <c r="A217" s="2" t="s">
        <v>314</v>
      </c>
      <c r="B217" s="2" t="s">
        <v>315</v>
      </c>
      <c r="C217" s="2">
        <v>2014</v>
      </c>
      <c r="D217" s="2">
        <v>129</v>
      </c>
      <c r="E217" s="2">
        <v>146.80000000000001</v>
      </c>
      <c r="F217" s="2">
        <v>0</v>
      </c>
      <c r="G217" s="2">
        <v>1</v>
      </c>
      <c r="H217" s="2">
        <v>0.3</v>
      </c>
      <c r="I217" s="2" t="s">
        <v>598</v>
      </c>
      <c r="J217" s="2" t="s">
        <v>598</v>
      </c>
      <c r="K217" s="2">
        <v>0</v>
      </c>
      <c r="L217" s="2" t="s">
        <v>599</v>
      </c>
      <c r="M217" s="2">
        <v>7</v>
      </c>
      <c r="N217" s="2">
        <v>27</v>
      </c>
      <c r="O217" s="2">
        <v>26</v>
      </c>
      <c r="P217" s="2">
        <v>6</v>
      </c>
      <c r="Q217" s="2" t="s">
        <v>598</v>
      </c>
      <c r="R217" s="2" t="s">
        <v>598</v>
      </c>
      <c r="S217" s="2" t="s">
        <v>8</v>
      </c>
      <c r="T217" s="2">
        <v>33</v>
      </c>
      <c r="U217" s="2" t="s">
        <v>598</v>
      </c>
      <c r="V217" s="2" t="s">
        <v>598</v>
      </c>
      <c r="W217" s="2" t="s">
        <v>598</v>
      </c>
      <c r="X217" s="2" t="s">
        <v>598</v>
      </c>
      <c r="Y217" s="2">
        <v>31</v>
      </c>
      <c r="Z217" s="2" t="s">
        <v>598</v>
      </c>
      <c r="AA217" s="2" t="s">
        <v>598</v>
      </c>
      <c r="AB217" s="2" t="s">
        <v>598</v>
      </c>
      <c r="AC217" s="2" t="s">
        <v>598</v>
      </c>
      <c r="AD217" s="2">
        <v>11.7</v>
      </c>
      <c r="AE217" s="2">
        <v>3.8</v>
      </c>
      <c r="AF217" s="2" t="s">
        <v>600</v>
      </c>
      <c r="AG217" s="2">
        <v>1.6</v>
      </c>
      <c r="AH217" s="2">
        <v>0</v>
      </c>
      <c r="AI217" s="2">
        <v>0</v>
      </c>
      <c r="AM217" s="20">
        <f t="shared" si="9"/>
        <v>146.80000000000001</v>
      </c>
      <c r="AN217" s="20">
        <f t="shared" si="10"/>
        <v>129</v>
      </c>
      <c r="AO217" s="92">
        <f t="shared" si="11"/>
        <v>0.87874659400544952</v>
      </c>
    </row>
    <row r="218" spans="1:41" ht="15" customHeight="1" x14ac:dyDescent="0.25">
      <c r="A218" s="2" t="s">
        <v>316</v>
      </c>
      <c r="B218" s="2" t="s">
        <v>317</v>
      </c>
      <c r="C218" s="2">
        <v>2014</v>
      </c>
      <c r="D218" s="2" t="s">
        <v>598</v>
      </c>
      <c r="E218" s="2" t="s">
        <v>598</v>
      </c>
      <c r="F218" s="2" t="s">
        <v>598</v>
      </c>
      <c r="G218" s="2" t="s">
        <v>598</v>
      </c>
      <c r="H218" s="2" t="s">
        <v>598</v>
      </c>
      <c r="I218" s="2" t="s">
        <v>598</v>
      </c>
      <c r="J218" s="2" t="s">
        <v>598</v>
      </c>
      <c r="K218" s="2" t="s">
        <v>598</v>
      </c>
      <c r="L218" s="2" t="s">
        <v>599</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H218" s="2" t="s">
        <v>598</v>
      </c>
      <c r="AI218" s="2" t="s">
        <v>598</v>
      </c>
      <c r="AM218" s="20">
        <f t="shared" si="9"/>
        <v>0</v>
      </c>
      <c r="AN218" s="20">
        <f t="shared" si="10"/>
        <v>0</v>
      </c>
      <c r="AO218" s="92" t="str">
        <f t="shared" si="11"/>
        <v/>
      </c>
    </row>
    <row r="219" spans="1:41"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H219" s="2" t="s">
        <v>599</v>
      </c>
      <c r="AI219" s="2" t="s">
        <v>599</v>
      </c>
      <c r="AM219" s="20">
        <f t="shared" si="9"/>
        <v>0</v>
      </c>
      <c r="AN219" s="20">
        <f t="shared" si="10"/>
        <v>0</v>
      </c>
      <c r="AO219" s="92" t="str">
        <f t="shared" si="11"/>
        <v/>
      </c>
    </row>
    <row r="220" spans="1:41" ht="15" customHeight="1" x14ac:dyDescent="0.25">
      <c r="A220" s="2" t="s">
        <v>320</v>
      </c>
      <c r="B220" s="2" t="s">
        <v>321</v>
      </c>
      <c r="C220" s="2">
        <v>2014</v>
      </c>
      <c r="D220" s="2">
        <v>17261</v>
      </c>
      <c r="E220" s="2">
        <v>22.001000000000001</v>
      </c>
      <c r="F220" s="2">
        <v>0</v>
      </c>
      <c r="G220" s="2">
        <v>0.69</v>
      </c>
      <c r="H220" s="2">
        <v>0</v>
      </c>
      <c r="I220" s="2">
        <v>0</v>
      </c>
      <c r="J220" s="2">
        <v>0</v>
      </c>
      <c r="K220" s="2">
        <v>0</v>
      </c>
      <c r="L220" s="2" t="s">
        <v>599</v>
      </c>
      <c r="M220" s="2">
        <v>7.2050000000000001</v>
      </c>
      <c r="N220" s="2">
        <v>9.3949999999999996</v>
      </c>
      <c r="O220" s="2">
        <v>1.911</v>
      </c>
      <c r="P220" s="2">
        <v>0</v>
      </c>
      <c r="Q220" s="2">
        <v>0</v>
      </c>
      <c r="R220" s="2">
        <v>0</v>
      </c>
      <c r="S220" s="2" t="s">
        <v>8</v>
      </c>
      <c r="T220" s="2" t="s">
        <v>598</v>
      </c>
      <c r="U220" s="2" t="s">
        <v>598</v>
      </c>
      <c r="V220" s="2" t="s">
        <v>598</v>
      </c>
      <c r="W220" s="2" t="s">
        <v>598</v>
      </c>
      <c r="X220" s="2" t="s">
        <v>598</v>
      </c>
      <c r="Y220" s="2" t="s">
        <v>598</v>
      </c>
      <c r="Z220" s="2" t="s">
        <v>598</v>
      </c>
      <c r="AA220" s="2">
        <v>0</v>
      </c>
      <c r="AB220" s="2">
        <v>0</v>
      </c>
      <c r="AC220" s="2">
        <v>0</v>
      </c>
      <c r="AD220" s="2">
        <v>2.8</v>
      </c>
      <c r="AE220" s="2">
        <v>0</v>
      </c>
      <c r="AF220" s="2" t="s">
        <v>598</v>
      </c>
      <c r="AG220" s="2">
        <v>0</v>
      </c>
      <c r="AH220" s="2">
        <v>0</v>
      </c>
      <c r="AI220" s="2">
        <v>0</v>
      </c>
      <c r="AM220" s="20">
        <f t="shared" si="9"/>
        <v>22.001000000000001</v>
      </c>
      <c r="AN220" s="20">
        <f t="shared" si="10"/>
        <v>17261</v>
      </c>
      <c r="AO220" s="92">
        <f t="shared" si="11"/>
        <v>784.55524748875052</v>
      </c>
    </row>
    <row r="221" spans="1:41" ht="15" customHeight="1" x14ac:dyDescent="0.25">
      <c r="A221" s="2" t="s">
        <v>322</v>
      </c>
      <c r="B221" s="2" t="s">
        <v>323</v>
      </c>
      <c r="C221" s="2">
        <v>2014</v>
      </c>
      <c r="D221" s="2">
        <v>7.4</v>
      </c>
      <c r="E221" s="2">
        <v>7.38</v>
      </c>
      <c r="F221" s="2" t="s">
        <v>598</v>
      </c>
      <c r="G221" s="2">
        <v>0.01</v>
      </c>
      <c r="H221" s="2" t="s">
        <v>598</v>
      </c>
      <c r="I221" s="2" t="s">
        <v>598</v>
      </c>
      <c r="J221" s="2" t="s">
        <v>598</v>
      </c>
      <c r="K221" s="2" t="s">
        <v>598</v>
      </c>
      <c r="L221" s="2" t="s">
        <v>599</v>
      </c>
      <c r="M221" s="2" t="s">
        <v>598</v>
      </c>
      <c r="N221" s="2" t="s">
        <v>598</v>
      </c>
      <c r="O221" s="2" t="s">
        <v>598</v>
      </c>
      <c r="P221" s="2" t="s">
        <v>598</v>
      </c>
      <c r="Q221" s="2" t="s">
        <v>598</v>
      </c>
      <c r="R221" s="2" t="s">
        <v>598</v>
      </c>
      <c r="S221" s="2" t="s">
        <v>598</v>
      </c>
      <c r="T221" s="2">
        <v>7.2</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H221" s="2">
        <v>0.17</v>
      </c>
      <c r="AI221" s="2">
        <v>0.17</v>
      </c>
      <c r="AM221" s="20">
        <f t="shared" si="9"/>
        <v>7.38</v>
      </c>
      <c r="AN221" s="20">
        <f t="shared" si="10"/>
        <v>7.4</v>
      </c>
      <c r="AO221" s="92">
        <f t="shared" si="11"/>
        <v>1.0027100271002711</v>
      </c>
    </row>
    <row r="222" spans="1:41" ht="15" customHeight="1" x14ac:dyDescent="0.25">
      <c r="A222" s="2" t="s">
        <v>322</v>
      </c>
      <c r="B222" s="2" t="s">
        <v>324</v>
      </c>
      <c r="C222" s="2">
        <v>2014</v>
      </c>
      <c r="D222" s="2">
        <v>2.0499999999999998</v>
      </c>
      <c r="E222" s="2">
        <v>2.0449999999999999</v>
      </c>
      <c r="F222" s="2" t="s">
        <v>598</v>
      </c>
      <c r="G222" s="2">
        <v>1.37</v>
      </c>
      <c r="H222" s="2" t="s">
        <v>598</v>
      </c>
      <c r="I222" s="2" t="s">
        <v>598</v>
      </c>
      <c r="J222" s="2" t="s">
        <v>598</v>
      </c>
      <c r="K222" s="2">
        <v>0.66</v>
      </c>
      <c r="L222" s="2" t="s">
        <v>601</v>
      </c>
      <c r="M222" s="2" t="s">
        <v>598</v>
      </c>
      <c r="N222" s="2" t="s">
        <v>598</v>
      </c>
      <c r="O222" s="2" t="s">
        <v>598</v>
      </c>
      <c r="P222" s="2" t="s">
        <v>598</v>
      </c>
      <c r="Q222" s="2" t="s">
        <v>598</v>
      </c>
      <c r="R222" s="2" t="s">
        <v>598</v>
      </c>
      <c r="S222" s="2" t="s">
        <v>598</v>
      </c>
      <c r="T222" s="2" t="s">
        <v>598</v>
      </c>
      <c r="U222" s="2" t="s">
        <v>598</v>
      </c>
      <c r="V222" s="2" t="s">
        <v>598</v>
      </c>
      <c r="W222" s="2" t="s">
        <v>598</v>
      </c>
      <c r="X222" s="2" t="s">
        <v>598</v>
      </c>
      <c r="Y222" s="2">
        <v>1.4999999999999999E-2</v>
      </c>
      <c r="Z222" s="2" t="s">
        <v>598</v>
      </c>
      <c r="AA222" s="2" t="s">
        <v>598</v>
      </c>
      <c r="AB222" s="2" t="s">
        <v>598</v>
      </c>
      <c r="AC222" s="2" t="s">
        <v>598</v>
      </c>
      <c r="AD222" s="2" t="s">
        <v>598</v>
      </c>
      <c r="AE222" s="2" t="s">
        <v>598</v>
      </c>
      <c r="AF222" s="2" t="s">
        <v>598</v>
      </c>
      <c r="AG222" s="2" t="s">
        <v>598</v>
      </c>
      <c r="AH222" s="2" t="s">
        <v>598</v>
      </c>
      <c r="AI222" s="2" t="s">
        <v>598</v>
      </c>
      <c r="AM222" s="20">
        <f t="shared" si="9"/>
        <v>2.0450000000000004</v>
      </c>
      <c r="AN222" s="20">
        <f t="shared" si="10"/>
        <v>2.0499999999999998</v>
      </c>
      <c r="AO222" s="92">
        <f t="shared" si="11"/>
        <v>1.0024449877750607</v>
      </c>
    </row>
    <row r="223" spans="1:41" ht="15" customHeight="1" x14ac:dyDescent="0.25">
      <c r="A223" s="2" t="s">
        <v>322</v>
      </c>
      <c r="B223" s="2" t="s">
        <v>325</v>
      </c>
      <c r="C223" s="2">
        <v>2014</v>
      </c>
      <c r="D223" s="2" t="s">
        <v>598</v>
      </c>
      <c r="E223" s="2" t="s">
        <v>598</v>
      </c>
      <c r="F223" s="2" t="s">
        <v>598</v>
      </c>
      <c r="G223" s="2" t="s">
        <v>598</v>
      </c>
      <c r="H223" s="2" t="s">
        <v>598</v>
      </c>
      <c r="I223" s="2" t="s">
        <v>598</v>
      </c>
      <c r="J223" s="2" t="s">
        <v>598</v>
      </c>
      <c r="K223" s="2" t="s">
        <v>598</v>
      </c>
      <c r="L223" s="2" t="s">
        <v>599</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H223" s="2" t="s">
        <v>598</v>
      </c>
      <c r="AI223" s="2" t="s">
        <v>598</v>
      </c>
      <c r="AM223" s="20">
        <f t="shared" si="9"/>
        <v>0</v>
      </c>
      <c r="AN223" s="20">
        <f t="shared" si="10"/>
        <v>0</v>
      </c>
      <c r="AO223" s="92" t="str">
        <f t="shared" si="11"/>
        <v/>
      </c>
    </row>
    <row r="224" spans="1:41" ht="15" customHeight="1" x14ac:dyDescent="0.25">
      <c r="A224" s="2" t="s">
        <v>322</v>
      </c>
      <c r="B224" s="2" t="s">
        <v>326</v>
      </c>
      <c r="C224" s="2">
        <v>2014</v>
      </c>
      <c r="D224" s="2">
        <v>2.35</v>
      </c>
      <c r="E224" s="2">
        <v>2.3450000000000002</v>
      </c>
      <c r="F224" s="2" t="s">
        <v>598</v>
      </c>
      <c r="G224" s="2">
        <v>4.4999999999999998E-2</v>
      </c>
      <c r="H224" s="2" t="s">
        <v>598</v>
      </c>
      <c r="I224" s="2" t="s">
        <v>598</v>
      </c>
      <c r="J224" s="2" t="s">
        <v>598</v>
      </c>
      <c r="K224" s="2" t="s">
        <v>598</v>
      </c>
      <c r="L224" s="2" t="s">
        <v>599</v>
      </c>
      <c r="M224" s="2" t="s">
        <v>598</v>
      </c>
      <c r="N224" s="2" t="s">
        <v>598</v>
      </c>
      <c r="O224" s="2" t="s">
        <v>598</v>
      </c>
      <c r="P224" s="2" t="s">
        <v>598</v>
      </c>
      <c r="Q224" s="2" t="s">
        <v>598</v>
      </c>
      <c r="R224" s="2" t="s">
        <v>598</v>
      </c>
      <c r="S224" s="2" t="s">
        <v>598</v>
      </c>
      <c r="T224" s="2">
        <v>2.2000000000000002</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H224" s="2">
        <v>0.1</v>
      </c>
      <c r="AI224" s="2">
        <v>0.1</v>
      </c>
      <c r="AM224" s="20">
        <f t="shared" si="9"/>
        <v>2.3450000000000002</v>
      </c>
      <c r="AN224" s="20">
        <f t="shared" si="10"/>
        <v>2.35</v>
      </c>
      <c r="AO224" s="92">
        <f t="shared" si="11"/>
        <v>1.0021321961620469</v>
      </c>
    </row>
    <row r="225" spans="1:41"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H225" s="2" t="s">
        <v>599</v>
      </c>
      <c r="AI225" s="2" t="s">
        <v>599</v>
      </c>
      <c r="AM225" s="20">
        <f t="shared" si="9"/>
        <v>0</v>
      </c>
      <c r="AN225" s="20">
        <f t="shared" si="10"/>
        <v>0</v>
      </c>
      <c r="AO225" s="92" t="str">
        <f t="shared" si="11"/>
        <v/>
      </c>
    </row>
    <row r="226" spans="1:41"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H226" s="2" t="s">
        <v>599</v>
      </c>
      <c r="AI226" s="2" t="s">
        <v>599</v>
      </c>
      <c r="AM226" s="20">
        <f t="shared" si="9"/>
        <v>0</v>
      </c>
      <c r="AN226" s="20">
        <f t="shared" si="10"/>
        <v>0</v>
      </c>
      <c r="AO226" s="92" t="str">
        <f t="shared" si="11"/>
        <v/>
      </c>
    </row>
    <row r="227" spans="1:41" ht="15" customHeight="1" x14ac:dyDescent="0.25">
      <c r="A227" s="2" t="s">
        <v>331</v>
      </c>
      <c r="B227" s="2" t="s">
        <v>332</v>
      </c>
      <c r="C227" s="2">
        <v>2014</v>
      </c>
      <c r="D227" s="2">
        <v>41.594000000000001</v>
      </c>
      <c r="E227" s="2">
        <v>45.116</v>
      </c>
      <c r="F227" s="2" t="s">
        <v>598</v>
      </c>
      <c r="G227" s="2">
        <v>1.286</v>
      </c>
      <c r="H227" s="2" t="s">
        <v>598</v>
      </c>
      <c r="I227" s="2" t="s">
        <v>598</v>
      </c>
      <c r="J227" s="2" t="s">
        <v>598</v>
      </c>
      <c r="K227" s="2" t="s">
        <v>598</v>
      </c>
      <c r="L227" s="2" t="s">
        <v>599</v>
      </c>
      <c r="M227" s="2">
        <v>6.3680000000000003</v>
      </c>
      <c r="N227" s="2">
        <v>9.8550000000000004</v>
      </c>
      <c r="O227" s="2">
        <v>14.7</v>
      </c>
      <c r="P227" s="2" t="s">
        <v>598</v>
      </c>
      <c r="Q227" s="2" t="s">
        <v>598</v>
      </c>
      <c r="R227" s="2" t="s">
        <v>598</v>
      </c>
      <c r="S227" s="2" t="s">
        <v>598</v>
      </c>
      <c r="T227" s="2" t="s">
        <v>598</v>
      </c>
      <c r="U227" s="2">
        <v>8.3309999999999995</v>
      </c>
      <c r="V227" s="2" t="s">
        <v>598</v>
      </c>
      <c r="W227" s="2" t="s">
        <v>598</v>
      </c>
      <c r="X227" s="2" t="s">
        <v>598</v>
      </c>
      <c r="Y227" s="2" t="s">
        <v>598</v>
      </c>
      <c r="Z227" s="2" t="s">
        <v>598</v>
      </c>
      <c r="AA227" s="2" t="s">
        <v>598</v>
      </c>
      <c r="AB227" s="2" t="s">
        <v>598</v>
      </c>
      <c r="AC227" s="2" t="s">
        <v>598</v>
      </c>
      <c r="AD227" s="2">
        <v>4.5759999999999996</v>
      </c>
      <c r="AE227" s="2" t="s">
        <v>598</v>
      </c>
      <c r="AF227" s="2" t="s">
        <v>598</v>
      </c>
      <c r="AG227" s="2" t="s">
        <v>598</v>
      </c>
      <c r="AH227" s="2" t="s">
        <v>598</v>
      </c>
      <c r="AI227" s="2" t="s">
        <v>598</v>
      </c>
      <c r="AM227" s="20">
        <f t="shared" si="9"/>
        <v>45.116000000000007</v>
      </c>
      <c r="AN227" s="20">
        <f t="shared" si="10"/>
        <v>41.594000000000001</v>
      </c>
      <c r="AO227" s="92">
        <f t="shared" si="11"/>
        <v>0.92193456866743495</v>
      </c>
    </row>
    <row r="228" spans="1:41" ht="15" customHeight="1" x14ac:dyDescent="0.25">
      <c r="A228" s="2" t="s">
        <v>331</v>
      </c>
      <c r="B228" s="2" t="s">
        <v>333</v>
      </c>
      <c r="C228" s="2">
        <v>2014</v>
      </c>
      <c r="D228" s="2">
        <v>46.3</v>
      </c>
      <c r="E228" s="2">
        <v>55.2</v>
      </c>
      <c r="F228" s="2" t="s">
        <v>598</v>
      </c>
      <c r="G228" s="2">
        <v>0.5</v>
      </c>
      <c r="H228" s="2" t="s">
        <v>598</v>
      </c>
      <c r="I228" s="2" t="s">
        <v>598</v>
      </c>
      <c r="J228" s="2" t="s">
        <v>598</v>
      </c>
      <c r="K228" s="2" t="s">
        <v>598</v>
      </c>
      <c r="L228" s="2" t="s">
        <v>599</v>
      </c>
      <c r="M228" s="2" t="s">
        <v>598</v>
      </c>
      <c r="N228" s="2">
        <v>9.4</v>
      </c>
      <c r="O228" s="2">
        <v>23.2</v>
      </c>
      <c r="P228" s="2">
        <v>13.9</v>
      </c>
      <c r="Q228" s="2" t="s">
        <v>598</v>
      </c>
      <c r="R228" s="2" t="s">
        <v>598</v>
      </c>
      <c r="S228" s="2" t="s">
        <v>8</v>
      </c>
      <c r="T228" s="2" t="s">
        <v>598</v>
      </c>
      <c r="U228" s="2" t="s">
        <v>598</v>
      </c>
      <c r="V228" s="2" t="s">
        <v>598</v>
      </c>
      <c r="W228" s="2" t="s">
        <v>598</v>
      </c>
      <c r="X228" s="2" t="s">
        <v>598</v>
      </c>
      <c r="Y228" s="2" t="s">
        <v>598</v>
      </c>
      <c r="Z228" s="2" t="s">
        <v>598</v>
      </c>
      <c r="AA228" s="2" t="s">
        <v>598</v>
      </c>
      <c r="AB228" s="2" t="s">
        <v>598</v>
      </c>
      <c r="AC228" s="2" t="s">
        <v>598</v>
      </c>
      <c r="AD228" s="2">
        <v>8.1999999999999993</v>
      </c>
      <c r="AE228" s="2" t="s">
        <v>598</v>
      </c>
      <c r="AF228" s="2" t="s">
        <v>598</v>
      </c>
      <c r="AG228" s="2" t="s">
        <v>598</v>
      </c>
      <c r="AH228" s="2" t="s">
        <v>598</v>
      </c>
      <c r="AI228" s="2" t="s">
        <v>598</v>
      </c>
      <c r="AM228" s="20">
        <f t="shared" si="9"/>
        <v>55.2</v>
      </c>
      <c r="AN228" s="20">
        <f t="shared" si="10"/>
        <v>46.3</v>
      </c>
      <c r="AO228" s="92">
        <f t="shared" si="11"/>
        <v>0.83876811594202894</v>
      </c>
    </row>
    <row r="229" spans="1:41" ht="15" customHeight="1" x14ac:dyDescent="0.25">
      <c r="A229" s="2" t="s">
        <v>331</v>
      </c>
      <c r="B229" s="2" t="s">
        <v>334</v>
      </c>
      <c r="C229" s="2">
        <v>2014</v>
      </c>
      <c r="D229" s="2">
        <v>19</v>
      </c>
      <c r="E229" s="2">
        <v>21.8</v>
      </c>
      <c r="F229" s="2" t="s">
        <v>598</v>
      </c>
      <c r="G229" s="2">
        <v>0.7</v>
      </c>
      <c r="H229" s="2" t="s">
        <v>598</v>
      </c>
      <c r="I229" s="2" t="s">
        <v>598</v>
      </c>
      <c r="J229" s="2" t="s">
        <v>598</v>
      </c>
      <c r="K229" s="2" t="s">
        <v>598</v>
      </c>
      <c r="L229" s="2" t="s">
        <v>599</v>
      </c>
      <c r="M229" s="2" t="s">
        <v>598</v>
      </c>
      <c r="N229" s="2" t="s">
        <v>598</v>
      </c>
      <c r="O229" s="2">
        <v>2.7</v>
      </c>
      <c r="P229" s="2">
        <v>17.399999999999999</v>
      </c>
      <c r="Q229" s="2" t="s">
        <v>598</v>
      </c>
      <c r="R229" s="2" t="s">
        <v>598</v>
      </c>
      <c r="S229" s="2" t="s">
        <v>8</v>
      </c>
      <c r="T229" s="2" t="s">
        <v>598</v>
      </c>
      <c r="U229" s="2" t="s">
        <v>598</v>
      </c>
      <c r="V229" s="2" t="s">
        <v>598</v>
      </c>
      <c r="W229" s="2" t="s">
        <v>598</v>
      </c>
      <c r="X229" s="2" t="s">
        <v>598</v>
      </c>
      <c r="Y229" s="2" t="s">
        <v>598</v>
      </c>
      <c r="Z229" s="2" t="s">
        <v>598</v>
      </c>
      <c r="AA229" s="2" t="s">
        <v>598</v>
      </c>
      <c r="AB229" s="2" t="s">
        <v>598</v>
      </c>
      <c r="AC229" s="2" t="s">
        <v>598</v>
      </c>
      <c r="AD229" s="2">
        <v>1</v>
      </c>
      <c r="AE229" s="2" t="s">
        <v>598</v>
      </c>
      <c r="AF229" s="2" t="s">
        <v>598</v>
      </c>
      <c r="AG229" s="2" t="s">
        <v>598</v>
      </c>
      <c r="AH229" s="2" t="s">
        <v>598</v>
      </c>
      <c r="AI229" s="2" t="s">
        <v>598</v>
      </c>
      <c r="AM229" s="20">
        <f t="shared" si="9"/>
        <v>21.799999999999997</v>
      </c>
      <c r="AN229" s="20">
        <f t="shared" si="10"/>
        <v>19</v>
      </c>
      <c r="AO229" s="92">
        <f t="shared" si="11"/>
        <v>0.87155963302752304</v>
      </c>
    </row>
    <row r="230" spans="1:41" ht="15" customHeight="1" x14ac:dyDescent="0.25">
      <c r="A230" s="2" t="s">
        <v>331</v>
      </c>
      <c r="B230" s="2" t="s">
        <v>335</v>
      </c>
      <c r="C230" s="2">
        <v>2014</v>
      </c>
      <c r="D230" s="2">
        <v>30.96</v>
      </c>
      <c r="E230" s="2">
        <v>40.54</v>
      </c>
      <c r="F230" s="2" t="s">
        <v>598</v>
      </c>
      <c r="G230" s="2">
        <v>0.54</v>
      </c>
      <c r="H230" s="2" t="s">
        <v>598</v>
      </c>
      <c r="I230" s="2" t="s">
        <v>598</v>
      </c>
      <c r="J230" s="2" t="s">
        <v>598</v>
      </c>
      <c r="K230" s="2" t="s">
        <v>598</v>
      </c>
      <c r="L230" s="2" t="s">
        <v>599</v>
      </c>
      <c r="M230" s="2">
        <v>35.200000000000003</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v>4.8</v>
      </c>
      <c r="AE230" s="2" t="s">
        <v>598</v>
      </c>
      <c r="AF230" s="2" t="s">
        <v>598</v>
      </c>
      <c r="AG230" s="2" t="s">
        <v>598</v>
      </c>
      <c r="AH230" s="2" t="s">
        <v>598</v>
      </c>
      <c r="AI230" s="2" t="s">
        <v>598</v>
      </c>
      <c r="AM230" s="20">
        <f t="shared" si="9"/>
        <v>40.54</v>
      </c>
      <c r="AN230" s="20">
        <f t="shared" si="10"/>
        <v>30.96</v>
      </c>
      <c r="AO230" s="92">
        <f t="shared" si="11"/>
        <v>0.76369018253576715</v>
      </c>
    </row>
    <row r="231" spans="1:41" ht="15" customHeight="1" x14ac:dyDescent="0.25">
      <c r="A231" s="2" t="s">
        <v>331</v>
      </c>
      <c r="B231" s="2" t="s">
        <v>336</v>
      </c>
      <c r="C231" s="2">
        <v>2014</v>
      </c>
      <c r="D231" s="2">
        <v>24.3</v>
      </c>
      <c r="E231" s="2">
        <v>29.77</v>
      </c>
      <c r="F231" s="2" t="s">
        <v>598</v>
      </c>
      <c r="G231" s="2" t="s">
        <v>598</v>
      </c>
      <c r="H231" s="2" t="s">
        <v>598</v>
      </c>
      <c r="I231" s="2" t="s">
        <v>598</v>
      </c>
      <c r="J231" s="2" t="s">
        <v>598</v>
      </c>
      <c r="K231" s="2">
        <v>0.27</v>
      </c>
      <c r="L231" s="2" t="s">
        <v>601</v>
      </c>
      <c r="M231" s="2">
        <v>25.9</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v>3.6</v>
      </c>
      <c r="AE231" s="2" t="s">
        <v>598</v>
      </c>
      <c r="AF231" s="2" t="s">
        <v>598</v>
      </c>
      <c r="AG231" s="2" t="s">
        <v>598</v>
      </c>
      <c r="AH231" s="2" t="s">
        <v>598</v>
      </c>
      <c r="AI231" s="2" t="s">
        <v>598</v>
      </c>
      <c r="AM231" s="20">
        <f t="shared" si="9"/>
        <v>29.77</v>
      </c>
      <c r="AN231" s="20">
        <f t="shared" si="10"/>
        <v>24.3</v>
      </c>
      <c r="AO231" s="92">
        <f t="shared" si="11"/>
        <v>0.81625797783003029</v>
      </c>
    </row>
    <row r="232" spans="1:41" ht="15" customHeight="1" x14ac:dyDescent="0.25">
      <c r="A232" s="2" t="s">
        <v>331</v>
      </c>
      <c r="B232" s="2" t="s">
        <v>337</v>
      </c>
      <c r="C232" s="2">
        <v>2014</v>
      </c>
      <c r="D232" s="2">
        <v>26.6</v>
      </c>
      <c r="E232" s="2">
        <v>27.3</v>
      </c>
      <c r="F232" s="2" t="s">
        <v>598</v>
      </c>
      <c r="G232" s="2">
        <v>0.7</v>
      </c>
      <c r="H232" s="2" t="s">
        <v>598</v>
      </c>
      <c r="I232" s="2" t="s">
        <v>598</v>
      </c>
      <c r="J232" s="2" t="s">
        <v>598</v>
      </c>
      <c r="K232" s="2" t="s">
        <v>598</v>
      </c>
      <c r="L232" s="2" t="s">
        <v>599</v>
      </c>
      <c r="M232" s="2">
        <v>26.6</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H232" s="2" t="s">
        <v>598</v>
      </c>
      <c r="AI232" s="2" t="s">
        <v>598</v>
      </c>
      <c r="AM232" s="20">
        <f t="shared" si="9"/>
        <v>27.3</v>
      </c>
      <c r="AN232" s="20">
        <f t="shared" si="10"/>
        <v>26.6</v>
      </c>
      <c r="AO232" s="92">
        <f t="shared" si="11"/>
        <v>0.97435897435897434</v>
      </c>
    </row>
    <row r="233" spans="1:41" ht="15" customHeight="1" x14ac:dyDescent="0.25">
      <c r="A233" s="2" t="s">
        <v>331</v>
      </c>
      <c r="B233" s="2" t="s">
        <v>338</v>
      </c>
      <c r="C233" s="2">
        <v>2014</v>
      </c>
      <c r="D233" s="2">
        <v>15.8</v>
      </c>
      <c r="E233" s="2">
        <v>18.376000000000001</v>
      </c>
      <c r="F233" s="2" t="s">
        <v>598</v>
      </c>
      <c r="G233" s="2">
        <v>0.92200000000000004</v>
      </c>
      <c r="H233" s="2" t="s">
        <v>598</v>
      </c>
      <c r="I233" s="2" t="s">
        <v>598</v>
      </c>
      <c r="J233" s="2" t="s">
        <v>598</v>
      </c>
      <c r="K233" s="2" t="s">
        <v>598</v>
      </c>
      <c r="L233" s="2" t="s">
        <v>599</v>
      </c>
      <c r="M233" s="2" t="s">
        <v>598</v>
      </c>
      <c r="N233" s="2" t="s">
        <v>598</v>
      </c>
      <c r="O233" s="2" t="s">
        <v>598</v>
      </c>
      <c r="P233" s="2" t="s">
        <v>598</v>
      </c>
      <c r="Q233" s="2" t="s">
        <v>598</v>
      </c>
      <c r="R233" s="2" t="s">
        <v>598</v>
      </c>
      <c r="S233" s="2" t="s">
        <v>598</v>
      </c>
      <c r="T233" s="2">
        <v>6.7770000000000001</v>
      </c>
      <c r="U233" s="2">
        <v>10.677</v>
      </c>
      <c r="V233" s="2" t="s">
        <v>598</v>
      </c>
      <c r="W233" s="2" t="s">
        <v>598</v>
      </c>
      <c r="X233" s="2" t="s">
        <v>598</v>
      </c>
      <c r="Y233" s="2" t="s">
        <v>598</v>
      </c>
      <c r="Z233" s="2" t="s">
        <v>598</v>
      </c>
      <c r="AA233" s="2" t="s">
        <v>598</v>
      </c>
      <c r="AB233" s="2" t="s">
        <v>598</v>
      </c>
      <c r="AC233" s="2" t="s">
        <v>598</v>
      </c>
      <c r="AD233" s="2" t="s">
        <v>598</v>
      </c>
      <c r="AE233" s="2" t="s">
        <v>598</v>
      </c>
      <c r="AF233" s="2" t="s">
        <v>598</v>
      </c>
      <c r="AG233" s="2" t="s">
        <v>598</v>
      </c>
      <c r="AH233" s="2" t="s">
        <v>598</v>
      </c>
      <c r="AI233" s="2" t="s">
        <v>598</v>
      </c>
      <c r="AM233" s="20">
        <f t="shared" si="9"/>
        <v>18.375999999999998</v>
      </c>
      <c r="AN233" s="20">
        <f t="shared" si="10"/>
        <v>15.8</v>
      </c>
      <c r="AO233" s="92">
        <f t="shared" si="11"/>
        <v>0.85981715280801063</v>
      </c>
    </row>
    <row r="234" spans="1:41" ht="15" customHeight="1" x14ac:dyDescent="0.25">
      <c r="A234" s="2" t="s">
        <v>331</v>
      </c>
      <c r="B234" s="2" t="s">
        <v>339</v>
      </c>
      <c r="C234" s="2">
        <v>2014</v>
      </c>
      <c r="D234" s="2">
        <v>38.351999999999997</v>
      </c>
      <c r="E234" s="2">
        <v>37.984999999999999</v>
      </c>
      <c r="F234" s="2" t="s">
        <v>598</v>
      </c>
      <c r="G234" s="2">
        <v>0.22</v>
      </c>
      <c r="H234" s="2" t="s">
        <v>598</v>
      </c>
      <c r="I234" s="2" t="s">
        <v>598</v>
      </c>
      <c r="J234" s="2" t="s">
        <v>598</v>
      </c>
      <c r="K234" s="2" t="s">
        <v>598</v>
      </c>
      <c r="L234" s="2" t="s">
        <v>599</v>
      </c>
      <c r="M234" s="2" t="s">
        <v>598</v>
      </c>
      <c r="N234" s="2">
        <v>9.26</v>
      </c>
      <c r="O234" s="2">
        <v>7.05</v>
      </c>
      <c r="P234" s="2">
        <v>15.24</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v>6.2149999999999999</v>
      </c>
      <c r="AE234" s="2" t="s">
        <v>598</v>
      </c>
      <c r="AF234" s="2" t="s">
        <v>598</v>
      </c>
      <c r="AG234" s="2" t="s">
        <v>598</v>
      </c>
      <c r="AH234" s="2" t="s">
        <v>598</v>
      </c>
      <c r="AI234" s="2" t="s">
        <v>598</v>
      </c>
      <c r="AM234" s="20">
        <f t="shared" si="9"/>
        <v>37.984999999999999</v>
      </c>
      <c r="AN234" s="20">
        <f t="shared" si="10"/>
        <v>38.351999999999997</v>
      </c>
      <c r="AO234" s="92">
        <f t="shared" si="11"/>
        <v>1.0096617085691719</v>
      </c>
    </row>
    <row r="235" spans="1:41" ht="15" customHeight="1" x14ac:dyDescent="0.25">
      <c r="A235" s="2" t="s">
        <v>331</v>
      </c>
      <c r="B235" s="2" t="s">
        <v>340</v>
      </c>
      <c r="C235" s="2">
        <v>2014</v>
      </c>
      <c r="D235" s="2">
        <v>33.6</v>
      </c>
      <c r="E235" s="2">
        <v>35.64</v>
      </c>
      <c r="F235" s="2" t="s">
        <v>598</v>
      </c>
      <c r="G235" s="2">
        <v>0.24</v>
      </c>
      <c r="H235" s="2" t="s">
        <v>598</v>
      </c>
      <c r="I235" s="2" t="s">
        <v>598</v>
      </c>
      <c r="J235" s="2" t="s">
        <v>598</v>
      </c>
      <c r="K235" s="2" t="s">
        <v>598</v>
      </c>
      <c r="L235" s="2" t="s">
        <v>599</v>
      </c>
      <c r="M235" s="2">
        <v>35.4</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H235" s="2" t="s">
        <v>598</v>
      </c>
      <c r="AI235" s="2" t="s">
        <v>598</v>
      </c>
      <c r="AM235" s="20">
        <f t="shared" si="9"/>
        <v>35.64</v>
      </c>
      <c r="AN235" s="20">
        <f t="shared" si="10"/>
        <v>33.6</v>
      </c>
      <c r="AO235" s="92">
        <f t="shared" si="11"/>
        <v>0.9427609427609428</v>
      </c>
    </row>
    <row r="236" spans="1:41" ht="15" customHeight="1" x14ac:dyDescent="0.25">
      <c r="A236" s="2" t="s">
        <v>331</v>
      </c>
      <c r="B236" s="2" t="s">
        <v>341</v>
      </c>
      <c r="C236" s="2">
        <v>2014</v>
      </c>
      <c r="D236" s="2">
        <v>35.299999999999997</v>
      </c>
      <c r="E236" s="2">
        <v>43.7</v>
      </c>
      <c r="F236" s="2" t="s">
        <v>598</v>
      </c>
      <c r="G236" s="2">
        <v>2.2000000000000002</v>
      </c>
      <c r="H236" s="2" t="s">
        <v>598</v>
      </c>
      <c r="I236" s="2" t="s">
        <v>598</v>
      </c>
      <c r="J236" s="2" t="s">
        <v>598</v>
      </c>
      <c r="K236" s="2" t="s">
        <v>598</v>
      </c>
      <c r="L236" s="2" t="s">
        <v>599</v>
      </c>
      <c r="M236" s="2" t="s">
        <v>598</v>
      </c>
      <c r="N236" s="2">
        <v>0</v>
      </c>
      <c r="O236" s="2">
        <v>26</v>
      </c>
      <c r="P236" s="2">
        <v>9</v>
      </c>
      <c r="Q236" s="2" t="s">
        <v>598</v>
      </c>
      <c r="R236" s="2" t="s">
        <v>598</v>
      </c>
      <c r="S236" s="2" t="s">
        <v>8</v>
      </c>
      <c r="T236" s="2" t="s">
        <v>598</v>
      </c>
      <c r="U236" s="2" t="s">
        <v>598</v>
      </c>
      <c r="V236" s="2" t="s">
        <v>598</v>
      </c>
      <c r="W236" s="2" t="s">
        <v>598</v>
      </c>
      <c r="X236" s="2" t="s">
        <v>598</v>
      </c>
      <c r="Y236" s="2" t="s">
        <v>598</v>
      </c>
      <c r="Z236" s="2" t="s">
        <v>598</v>
      </c>
      <c r="AA236" s="2" t="s">
        <v>598</v>
      </c>
      <c r="AB236" s="2" t="s">
        <v>598</v>
      </c>
      <c r="AC236" s="2" t="s">
        <v>598</v>
      </c>
      <c r="AD236" s="2">
        <v>6.5</v>
      </c>
      <c r="AE236" s="2" t="s">
        <v>598</v>
      </c>
      <c r="AF236" s="2" t="s">
        <v>598</v>
      </c>
      <c r="AG236" s="2" t="s">
        <v>598</v>
      </c>
      <c r="AH236" s="2" t="s">
        <v>598</v>
      </c>
      <c r="AI236" s="2" t="s">
        <v>598</v>
      </c>
      <c r="AM236" s="20">
        <f t="shared" si="9"/>
        <v>43.7</v>
      </c>
      <c r="AN236" s="20">
        <f t="shared" si="10"/>
        <v>35.299999999999997</v>
      </c>
      <c r="AO236" s="92">
        <f t="shared" si="11"/>
        <v>0.80778032036613256</v>
      </c>
    </row>
    <row r="237" spans="1:41" ht="15" customHeight="1" x14ac:dyDescent="0.25">
      <c r="A237" s="2" t="s">
        <v>331</v>
      </c>
      <c r="B237" s="2" t="s">
        <v>342</v>
      </c>
      <c r="C237" s="2">
        <v>2014</v>
      </c>
      <c r="D237" s="2">
        <v>18.190000000000001</v>
      </c>
      <c r="E237" s="2">
        <v>20.164000000000001</v>
      </c>
      <c r="F237" s="2" t="s">
        <v>598</v>
      </c>
      <c r="G237" s="2">
        <v>0.154</v>
      </c>
      <c r="H237" s="2" t="s">
        <v>598</v>
      </c>
      <c r="I237" s="2" t="s">
        <v>598</v>
      </c>
      <c r="J237" s="2" t="s">
        <v>598</v>
      </c>
      <c r="K237" s="2" t="s">
        <v>598</v>
      </c>
      <c r="L237" s="2" t="s">
        <v>599</v>
      </c>
      <c r="M237" s="2" t="s">
        <v>598</v>
      </c>
      <c r="N237" s="2">
        <v>12.45</v>
      </c>
      <c r="O237" s="2">
        <v>7.56</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H237" s="2" t="s">
        <v>598</v>
      </c>
      <c r="AI237" s="2" t="s">
        <v>598</v>
      </c>
      <c r="AM237" s="20">
        <f t="shared" si="9"/>
        <v>20.163999999999998</v>
      </c>
      <c r="AN237" s="20">
        <f t="shared" si="10"/>
        <v>18.190000000000001</v>
      </c>
      <c r="AO237" s="92">
        <f t="shared" si="11"/>
        <v>0.90210275738940704</v>
      </c>
    </row>
    <row r="238" spans="1:41" ht="15" customHeight="1" x14ac:dyDescent="0.25">
      <c r="A238" s="2" t="s">
        <v>331</v>
      </c>
      <c r="B238" s="2" t="s">
        <v>343</v>
      </c>
      <c r="C238" s="2">
        <v>2014</v>
      </c>
      <c r="D238" s="2">
        <v>25.1</v>
      </c>
      <c r="E238" s="2">
        <v>29.1</v>
      </c>
      <c r="F238" s="2" t="s">
        <v>598</v>
      </c>
      <c r="G238" s="2">
        <v>0.5</v>
      </c>
      <c r="H238" s="2" t="s">
        <v>598</v>
      </c>
      <c r="I238" s="2" t="s">
        <v>598</v>
      </c>
      <c r="J238" s="2" t="s">
        <v>598</v>
      </c>
      <c r="K238" s="2" t="s">
        <v>598</v>
      </c>
      <c r="L238" s="2" t="s">
        <v>599</v>
      </c>
      <c r="M238" s="2" t="s">
        <v>598</v>
      </c>
      <c r="N238" s="2">
        <v>3.3</v>
      </c>
      <c r="O238" s="2">
        <v>17.7</v>
      </c>
      <c r="P238" s="2">
        <v>2.4</v>
      </c>
      <c r="Q238" s="2" t="s">
        <v>598</v>
      </c>
      <c r="R238" s="2" t="s">
        <v>598</v>
      </c>
      <c r="S238" s="2" t="s">
        <v>8</v>
      </c>
      <c r="T238" s="2" t="s">
        <v>598</v>
      </c>
      <c r="U238" s="2" t="s">
        <v>598</v>
      </c>
      <c r="V238" s="2" t="s">
        <v>598</v>
      </c>
      <c r="W238" s="2" t="s">
        <v>598</v>
      </c>
      <c r="X238" s="2" t="s">
        <v>598</v>
      </c>
      <c r="Y238" s="2" t="s">
        <v>598</v>
      </c>
      <c r="Z238" s="2" t="s">
        <v>598</v>
      </c>
      <c r="AA238" s="2" t="s">
        <v>598</v>
      </c>
      <c r="AB238" s="2" t="s">
        <v>598</v>
      </c>
      <c r="AC238" s="2" t="s">
        <v>598</v>
      </c>
      <c r="AD238" s="2">
        <v>5.2</v>
      </c>
      <c r="AE238" s="2" t="s">
        <v>598</v>
      </c>
      <c r="AF238" s="2" t="s">
        <v>598</v>
      </c>
      <c r="AG238" s="2" t="s">
        <v>598</v>
      </c>
      <c r="AH238" s="2" t="s">
        <v>598</v>
      </c>
      <c r="AI238" s="2" t="s">
        <v>598</v>
      </c>
      <c r="AM238" s="20">
        <f t="shared" si="9"/>
        <v>29.099999999999998</v>
      </c>
      <c r="AN238" s="20">
        <f t="shared" si="10"/>
        <v>25.1</v>
      </c>
      <c r="AO238" s="92">
        <f t="shared" si="11"/>
        <v>0.86254295532646064</v>
      </c>
    </row>
    <row r="239" spans="1:41"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H239" s="2" t="s">
        <v>599</v>
      </c>
      <c r="AI239" s="2" t="s">
        <v>599</v>
      </c>
      <c r="AM239" s="20">
        <f t="shared" si="9"/>
        <v>0</v>
      </c>
      <c r="AN239" s="20">
        <f t="shared" si="10"/>
        <v>0</v>
      </c>
      <c r="AO239" s="92" t="str">
        <f t="shared" si="11"/>
        <v/>
      </c>
    </row>
    <row r="240" spans="1:41"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H240" s="2" t="s">
        <v>599</v>
      </c>
      <c r="AI240" s="2" t="s">
        <v>599</v>
      </c>
      <c r="AM240" s="20">
        <f t="shared" si="9"/>
        <v>0</v>
      </c>
      <c r="AN240" s="20">
        <f t="shared" si="10"/>
        <v>0</v>
      </c>
      <c r="AO240" s="92" t="str">
        <f t="shared" si="11"/>
        <v/>
      </c>
    </row>
    <row r="241" spans="1:41" ht="15" customHeight="1" x14ac:dyDescent="0.25">
      <c r="A241" s="2" t="s">
        <v>346</v>
      </c>
      <c r="B241" s="2" t="s">
        <v>347</v>
      </c>
      <c r="C241" s="2">
        <v>2014</v>
      </c>
      <c r="D241" s="2">
        <v>16.2</v>
      </c>
      <c r="E241" s="2">
        <v>18.86</v>
      </c>
      <c r="F241" s="2" t="s">
        <v>598</v>
      </c>
      <c r="G241" s="2">
        <v>0.16</v>
      </c>
      <c r="H241" s="2" t="s">
        <v>598</v>
      </c>
      <c r="I241" s="2" t="s">
        <v>598</v>
      </c>
      <c r="J241" s="2" t="s">
        <v>598</v>
      </c>
      <c r="K241" s="2" t="s">
        <v>598</v>
      </c>
      <c r="L241" s="2" t="s">
        <v>599</v>
      </c>
      <c r="M241" s="2">
        <v>5.5</v>
      </c>
      <c r="N241" s="2">
        <v>5.8</v>
      </c>
      <c r="O241" s="2">
        <v>5</v>
      </c>
      <c r="P241" s="2" t="s">
        <v>598</v>
      </c>
      <c r="Q241" s="2" t="s">
        <v>598</v>
      </c>
      <c r="R241" s="2" t="s">
        <v>598</v>
      </c>
      <c r="S241" s="2" t="s">
        <v>598</v>
      </c>
      <c r="T241" s="2">
        <v>2.4</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H241" s="2" t="s">
        <v>598</v>
      </c>
      <c r="AI241" s="2" t="s">
        <v>598</v>
      </c>
      <c r="AM241" s="20">
        <f t="shared" si="9"/>
        <v>18.86</v>
      </c>
      <c r="AN241" s="20">
        <f t="shared" si="10"/>
        <v>16.2</v>
      </c>
      <c r="AO241" s="92">
        <f t="shared" si="11"/>
        <v>0.85896076352067863</v>
      </c>
    </row>
    <row r="242" spans="1:41" ht="15" customHeight="1" x14ac:dyDescent="0.25">
      <c r="A242" s="2" t="s">
        <v>346</v>
      </c>
      <c r="B242" s="2" t="s">
        <v>348</v>
      </c>
      <c r="C242" s="2">
        <v>2014</v>
      </c>
      <c r="D242" s="2">
        <v>98.5</v>
      </c>
      <c r="E242" s="2">
        <v>110.67</v>
      </c>
      <c r="F242" s="2" t="s">
        <v>598</v>
      </c>
      <c r="G242" s="2">
        <v>0.87</v>
      </c>
      <c r="H242" s="2" t="s">
        <v>598</v>
      </c>
      <c r="I242" s="2" t="s">
        <v>598</v>
      </c>
      <c r="J242" s="2" t="s">
        <v>598</v>
      </c>
      <c r="K242" s="2" t="s">
        <v>598</v>
      </c>
      <c r="L242" s="2" t="s">
        <v>599</v>
      </c>
      <c r="M242" s="2">
        <v>22.3</v>
      </c>
      <c r="N242" s="2">
        <v>21.9</v>
      </c>
      <c r="O242" s="2">
        <v>23.5</v>
      </c>
      <c r="P242" s="2" t="s">
        <v>598</v>
      </c>
      <c r="Q242" s="2" t="s">
        <v>598</v>
      </c>
      <c r="R242" s="2" t="s">
        <v>598</v>
      </c>
      <c r="S242" s="2" t="s">
        <v>598</v>
      </c>
      <c r="T242" s="2" t="s">
        <v>598</v>
      </c>
      <c r="U242" s="2">
        <v>31.7</v>
      </c>
      <c r="V242" s="2" t="s">
        <v>598</v>
      </c>
      <c r="W242" s="2" t="s">
        <v>598</v>
      </c>
      <c r="X242" s="2" t="s">
        <v>598</v>
      </c>
      <c r="Y242" s="2" t="s">
        <v>598</v>
      </c>
      <c r="Z242" s="2" t="s">
        <v>598</v>
      </c>
      <c r="AA242" s="2" t="s">
        <v>598</v>
      </c>
      <c r="AB242" s="2" t="s">
        <v>598</v>
      </c>
      <c r="AC242" s="2" t="s">
        <v>598</v>
      </c>
      <c r="AD242" s="2">
        <v>10.4</v>
      </c>
      <c r="AE242" s="2" t="s">
        <v>598</v>
      </c>
      <c r="AF242" s="2" t="s">
        <v>598</v>
      </c>
      <c r="AG242" s="2" t="s">
        <v>598</v>
      </c>
      <c r="AH242" s="2" t="s">
        <v>598</v>
      </c>
      <c r="AI242" s="2" t="s">
        <v>598</v>
      </c>
      <c r="AM242" s="20">
        <f t="shared" si="9"/>
        <v>110.67</v>
      </c>
      <c r="AN242" s="20">
        <f t="shared" si="10"/>
        <v>98.5</v>
      </c>
      <c r="AO242" s="92">
        <f t="shared" si="11"/>
        <v>0.8900334327279299</v>
      </c>
    </row>
    <row r="243" spans="1:41" ht="15" customHeight="1" x14ac:dyDescent="0.25">
      <c r="A243" s="2" t="s">
        <v>349</v>
      </c>
      <c r="B243" s="2" t="s">
        <v>350</v>
      </c>
      <c r="C243" s="2">
        <v>2014</v>
      </c>
      <c r="D243" s="2">
        <v>47.9</v>
      </c>
      <c r="E243" s="2">
        <v>55.2</v>
      </c>
      <c r="F243" s="2" t="s">
        <v>598</v>
      </c>
      <c r="G243" s="2" t="s">
        <v>598</v>
      </c>
      <c r="H243" s="2">
        <v>1</v>
      </c>
      <c r="I243" s="2" t="s">
        <v>598</v>
      </c>
      <c r="J243" s="2" t="s">
        <v>598</v>
      </c>
      <c r="K243" s="2" t="s">
        <v>598</v>
      </c>
      <c r="L243" s="2" t="s">
        <v>599</v>
      </c>
      <c r="M243" s="2">
        <v>3</v>
      </c>
      <c r="N243" s="2">
        <v>24</v>
      </c>
      <c r="O243" s="2">
        <v>18</v>
      </c>
      <c r="P243" s="2">
        <v>1</v>
      </c>
      <c r="Q243" s="2" t="s">
        <v>598</v>
      </c>
      <c r="R243" s="2">
        <v>0</v>
      </c>
      <c r="S243" s="2" t="s">
        <v>8</v>
      </c>
      <c r="T243" s="2" t="s">
        <v>598</v>
      </c>
      <c r="U243" s="2" t="s">
        <v>598</v>
      </c>
      <c r="V243" s="2" t="s">
        <v>598</v>
      </c>
      <c r="W243" s="2" t="s">
        <v>598</v>
      </c>
      <c r="X243" s="2" t="s">
        <v>598</v>
      </c>
      <c r="Y243" s="2" t="s">
        <v>598</v>
      </c>
      <c r="Z243" s="2" t="s">
        <v>598</v>
      </c>
      <c r="AA243" s="2" t="s">
        <v>598</v>
      </c>
      <c r="AB243" s="2" t="s">
        <v>598</v>
      </c>
      <c r="AC243" s="2" t="s">
        <v>598</v>
      </c>
      <c r="AD243" s="2">
        <v>8.1999999999999993</v>
      </c>
      <c r="AE243" s="2" t="s">
        <v>598</v>
      </c>
      <c r="AF243" s="2" t="s">
        <v>598</v>
      </c>
      <c r="AG243" s="2" t="s">
        <v>598</v>
      </c>
      <c r="AH243" s="2" t="s">
        <v>598</v>
      </c>
      <c r="AI243" s="2" t="s">
        <v>598</v>
      </c>
      <c r="AM243" s="20">
        <f t="shared" si="9"/>
        <v>55.2</v>
      </c>
      <c r="AN243" s="20">
        <f t="shared" si="10"/>
        <v>47.9</v>
      </c>
      <c r="AO243" s="92">
        <f t="shared" si="11"/>
        <v>0.86775362318840576</v>
      </c>
    </row>
    <row r="244" spans="1:41" ht="15" customHeight="1" x14ac:dyDescent="0.25">
      <c r="A244" s="2" t="s">
        <v>351</v>
      </c>
      <c r="B244" s="2" t="s">
        <v>352</v>
      </c>
      <c r="C244" s="2">
        <v>2014</v>
      </c>
      <c r="D244" s="2">
        <v>72.888999999999996</v>
      </c>
      <c r="E244" s="2">
        <v>65.802999999999997</v>
      </c>
      <c r="F244" s="2" t="s">
        <v>598</v>
      </c>
      <c r="G244" s="2" t="s">
        <v>598</v>
      </c>
      <c r="H244" s="2" t="s">
        <v>598</v>
      </c>
      <c r="I244" s="2" t="s">
        <v>598</v>
      </c>
      <c r="J244" s="2" t="s">
        <v>598</v>
      </c>
      <c r="K244" s="2" t="s">
        <v>598</v>
      </c>
      <c r="L244" s="2" t="s">
        <v>599</v>
      </c>
      <c r="M244" s="2" t="s">
        <v>598</v>
      </c>
      <c r="N244" s="2" t="s">
        <v>598</v>
      </c>
      <c r="O244" s="2">
        <v>22.707000000000001</v>
      </c>
      <c r="P244" s="2" t="s">
        <v>598</v>
      </c>
      <c r="Q244" s="2" t="s">
        <v>598</v>
      </c>
      <c r="R244" s="2" t="s">
        <v>598</v>
      </c>
      <c r="S244" s="2" t="s">
        <v>8</v>
      </c>
      <c r="T244" s="2">
        <v>22.151</v>
      </c>
      <c r="U244" s="2" t="s">
        <v>598</v>
      </c>
      <c r="V244" s="2" t="s">
        <v>598</v>
      </c>
      <c r="W244" s="2" t="s">
        <v>598</v>
      </c>
      <c r="X244" s="2" t="s">
        <v>598</v>
      </c>
      <c r="Y244" s="2">
        <v>2.0030000000000001</v>
      </c>
      <c r="Z244" s="2" t="s">
        <v>598</v>
      </c>
      <c r="AA244" s="2" t="s">
        <v>598</v>
      </c>
      <c r="AB244" s="2" t="s">
        <v>598</v>
      </c>
      <c r="AC244" s="2">
        <v>1.0089999999999999</v>
      </c>
      <c r="AD244" s="2">
        <v>17.806999999999999</v>
      </c>
      <c r="AE244" s="2">
        <v>0.126</v>
      </c>
      <c r="AF244" s="2" t="s">
        <v>618</v>
      </c>
      <c r="AG244" s="2">
        <v>4.4999999999999998E-2</v>
      </c>
      <c r="AH244" s="2">
        <v>0</v>
      </c>
      <c r="AI244" s="2">
        <v>0</v>
      </c>
      <c r="AM244" s="20">
        <f t="shared" si="9"/>
        <v>65.803000000000011</v>
      </c>
      <c r="AN244" s="20">
        <f t="shared" si="10"/>
        <v>72.888999999999996</v>
      </c>
      <c r="AO244" s="92">
        <f t="shared" si="11"/>
        <v>1.1076850599516737</v>
      </c>
    </row>
    <row r="245" spans="1:41" ht="15" customHeight="1" x14ac:dyDescent="0.25">
      <c r="A245" s="2" t="s">
        <v>353</v>
      </c>
      <c r="B245" s="2" t="s">
        <v>354</v>
      </c>
      <c r="C245" s="2">
        <v>2014</v>
      </c>
      <c r="D245" s="2">
        <v>100.15</v>
      </c>
      <c r="E245" s="2">
        <v>158.4</v>
      </c>
      <c r="F245" s="2" t="s">
        <v>598</v>
      </c>
      <c r="G245" s="2">
        <v>0.6</v>
      </c>
      <c r="H245" s="2" t="s">
        <v>598</v>
      </c>
      <c r="I245" s="2" t="s">
        <v>598</v>
      </c>
      <c r="J245" s="2" t="s">
        <v>598</v>
      </c>
      <c r="K245" s="2">
        <v>2.8</v>
      </c>
      <c r="L245" s="2" t="s">
        <v>599</v>
      </c>
      <c r="M245" s="2">
        <v>6</v>
      </c>
      <c r="N245" s="2">
        <v>0.9</v>
      </c>
      <c r="O245" s="2" t="s">
        <v>598</v>
      </c>
      <c r="P245" s="2">
        <v>14.3</v>
      </c>
      <c r="Q245" s="2" t="s">
        <v>598</v>
      </c>
      <c r="R245" s="2" t="s">
        <v>598</v>
      </c>
      <c r="S245" s="2" t="s">
        <v>8</v>
      </c>
      <c r="T245" s="2">
        <v>75.5</v>
      </c>
      <c r="U245" s="2">
        <v>0.7</v>
      </c>
      <c r="V245" s="2" t="s">
        <v>598</v>
      </c>
      <c r="W245" s="2">
        <v>4</v>
      </c>
      <c r="X245" s="2" t="s">
        <v>598</v>
      </c>
      <c r="Y245" s="2" t="s">
        <v>598</v>
      </c>
      <c r="Z245" s="2">
        <v>0.4</v>
      </c>
      <c r="AA245" s="2">
        <v>21.2</v>
      </c>
      <c r="AB245" s="2" t="s">
        <v>598</v>
      </c>
      <c r="AC245" s="2" t="s">
        <v>598</v>
      </c>
      <c r="AD245" s="2">
        <v>32</v>
      </c>
      <c r="AE245" s="2" t="s">
        <v>598</v>
      </c>
      <c r="AF245" s="2" t="s">
        <v>598</v>
      </c>
      <c r="AG245" s="2" t="s">
        <v>598</v>
      </c>
      <c r="AH245" s="2">
        <v>0</v>
      </c>
      <c r="AI245" s="2" t="s">
        <v>598</v>
      </c>
      <c r="AM245" s="20">
        <f t="shared" si="9"/>
        <v>158.4</v>
      </c>
      <c r="AN245" s="20">
        <f t="shared" si="10"/>
        <v>100.15</v>
      </c>
      <c r="AO245" s="92">
        <f t="shared" si="11"/>
        <v>0.63226010101010099</v>
      </c>
    </row>
    <row r="246" spans="1:41" ht="15" customHeight="1" x14ac:dyDescent="0.25">
      <c r="A246" s="2" t="s">
        <v>355</v>
      </c>
      <c r="B246" s="2" t="s">
        <v>356</v>
      </c>
      <c r="C246" s="2">
        <v>2014</v>
      </c>
      <c r="D246" s="2">
        <v>106126</v>
      </c>
      <c r="E246" s="2">
        <v>118.2</v>
      </c>
      <c r="F246" s="2" t="s">
        <v>598</v>
      </c>
      <c r="G246" s="2">
        <v>0.4</v>
      </c>
      <c r="H246" s="2" t="s">
        <v>598</v>
      </c>
      <c r="I246" s="2" t="s">
        <v>598</v>
      </c>
      <c r="J246" s="2" t="s">
        <v>598</v>
      </c>
      <c r="K246" s="2" t="s">
        <v>598</v>
      </c>
      <c r="L246" s="2" t="s">
        <v>599</v>
      </c>
      <c r="M246" s="2">
        <v>68.400000000000006</v>
      </c>
      <c r="N246" s="2" t="s">
        <v>598</v>
      </c>
      <c r="O246" s="2" t="s">
        <v>598</v>
      </c>
      <c r="P246" s="2" t="s">
        <v>598</v>
      </c>
      <c r="Q246" s="2" t="s">
        <v>598</v>
      </c>
      <c r="R246" s="2" t="s">
        <v>598</v>
      </c>
      <c r="S246" s="2" t="s">
        <v>598</v>
      </c>
      <c r="T246" s="2" t="s">
        <v>598</v>
      </c>
      <c r="U246" s="2" t="s">
        <v>598</v>
      </c>
      <c r="V246" s="2" t="s">
        <v>598</v>
      </c>
      <c r="W246" s="2">
        <v>31.1</v>
      </c>
      <c r="X246" s="2" t="s">
        <v>598</v>
      </c>
      <c r="Y246" s="2" t="s">
        <v>598</v>
      </c>
      <c r="Z246" s="2" t="s">
        <v>598</v>
      </c>
      <c r="AA246" s="2" t="s">
        <v>598</v>
      </c>
      <c r="AB246" s="2" t="s">
        <v>598</v>
      </c>
      <c r="AC246" s="2">
        <v>6.1</v>
      </c>
      <c r="AD246" s="2">
        <v>12.2</v>
      </c>
      <c r="AE246" s="2" t="s">
        <v>598</v>
      </c>
      <c r="AF246" s="2" t="s">
        <v>598</v>
      </c>
      <c r="AG246" s="2" t="s">
        <v>598</v>
      </c>
      <c r="AH246" s="2" t="s">
        <v>598</v>
      </c>
      <c r="AI246" s="2" t="s">
        <v>598</v>
      </c>
      <c r="AM246" s="20">
        <f t="shared" si="9"/>
        <v>118.2</v>
      </c>
      <c r="AN246" s="20">
        <f t="shared" si="10"/>
        <v>106126</v>
      </c>
      <c r="AO246" s="92">
        <f t="shared" si="11"/>
        <v>897.85109983079519</v>
      </c>
    </row>
    <row r="247" spans="1:41" ht="15" customHeight="1" x14ac:dyDescent="0.25">
      <c r="A247" s="2" t="s">
        <v>357</v>
      </c>
      <c r="B247" s="2" t="s">
        <v>358</v>
      </c>
      <c r="C247" s="2">
        <v>2014</v>
      </c>
      <c r="D247" s="2">
        <v>8.51</v>
      </c>
      <c r="E247" s="2">
        <v>9.782</v>
      </c>
      <c r="F247" s="2" t="s">
        <v>598</v>
      </c>
      <c r="G247" s="2">
        <v>9.6000000000000002E-2</v>
      </c>
      <c r="H247" s="2" t="s">
        <v>598</v>
      </c>
      <c r="I247" s="2" t="s">
        <v>598</v>
      </c>
      <c r="J247" s="2" t="s">
        <v>598</v>
      </c>
      <c r="K247" s="2" t="s">
        <v>598</v>
      </c>
      <c r="L247" s="2" t="s">
        <v>599</v>
      </c>
      <c r="M247" s="2" t="s">
        <v>598</v>
      </c>
      <c r="N247" s="2" t="s">
        <v>598</v>
      </c>
      <c r="O247" s="2" t="s">
        <v>598</v>
      </c>
      <c r="P247" s="2" t="s">
        <v>598</v>
      </c>
      <c r="Q247" s="2" t="s">
        <v>598</v>
      </c>
      <c r="R247" s="2" t="s">
        <v>598</v>
      </c>
      <c r="S247" s="2" t="s">
        <v>598</v>
      </c>
      <c r="T247" s="2">
        <v>9.6859999999999999</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H247" s="2">
        <v>0</v>
      </c>
      <c r="AI247" s="2">
        <v>0</v>
      </c>
      <c r="AM247" s="20">
        <f t="shared" si="9"/>
        <v>9.782</v>
      </c>
      <c r="AN247" s="20">
        <f t="shared" si="10"/>
        <v>8.51</v>
      </c>
      <c r="AO247" s="92">
        <f t="shared" si="11"/>
        <v>0.86996524228174199</v>
      </c>
    </row>
    <row r="248" spans="1:41" ht="15" customHeight="1" x14ac:dyDescent="0.25">
      <c r="A248" s="2" t="s">
        <v>357</v>
      </c>
      <c r="B248" s="2" t="s">
        <v>359</v>
      </c>
      <c r="C248" s="2">
        <v>2014</v>
      </c>
      <c r="D248" s="2">
        <v>8.7560000000000002</v>
      </c>
      <c r="E248" s="2">
        <v>10.127000000000001</v>
      </c>
      <c r="F248" s="2" t="s">
        <v>598</v>
      </c>
      <c r="G248" s="2">
        <v>8.7999999999999995E-2</v>
      </c>
      <c r="H248" s="2">
        <v>0</v>
      </c>
      <c r="I248" s="2" t="s">
        <v>598</v>
      </c>
      <c r="J248" s="2" t="s">
        <v>598</v>
      </c>
      <c r="K248" s="2" t="s">
        <v>598</v>
      </c>
      <c r="L248" s="2" t="s">
        <v>599</v>
      </c>
      <c r="M248" s="2" t="s">
        <v>598</v>
      </c>
      <c r="N248" s="2" t="s">
        <v>598</v>
      </c>
      <c r="O248" s="2" t="s">
        <v>598</v>
      </c>
      <c r="P248" s="2" t="s">
        <v>598</v>
      </c>
      <c r="Q248" s="2" t="s">
        <v>598</v>
      </c>
      <c r="R248" s="2" t="s">
        <v>598</v>
      </c>
      <c r="S248" s="2" t="s">
        <v>598</v>
      </c>
      <c r="T248" s="2">
        <v>10.039</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H248" s="2" t="s">
        <v>598</v>
      </c>
      <c r="AI248" s="2" t="s">
        <v>598</v>
      </c>
      <c r="AM248" s="20">
        <f t="shared" si="9"/>
        <v>10.126999999999999</v>
      </c>
      <c r="AN248" s="20">
        <f t="shared" si="10"/>
        <v>8.7560000000000002</v>
      </c>
      <c r="AO248" s="92">
        <f t="shared" si="11"/>
        <v>0.86461933445245398</v>
      </c>
    </row>
    <row r="249" spans="1:41" ht="15" customHeight="1" x14ac:dyDescent="0.25">
      <c r="A249" s="2" t="s">
        <v>357</v>
      </c>
      <c r="B249" s="2" t="s">
        <v>360</v>
      </c>
      <c r="C249" s="2">
        <v>2014</v>
      </c>
      <c r="D249" s="2">
        <v>16.263999999999999</v>
      </c>
      <c r="E249" s="2">
        <v>18.497</v>
      </c>
      <c r="F249" s="2" t="s">
        <v>598</v>
      </c>
      <c r="G249" s="2">
        <v>0.189</v>
      </c>
      <c r="H249" s="2">
        <v>0</v>
      </c>
      <c r="I249" s="2" t="s">
        <v>598</v>
      </c>
      <c r="J249" s="2" t="s">
        <v>598</v>
      </c>
      <c r="K249" s="2" t="s">
        <v>598</v>
      </c>
      <c r="L249" s="2" t="s">
        <v>599</v>
      </c>
      <c r="M249" s="2" t="s">
        <v>598</v>
      </c>
      <c r="N249" s="2">
        <v>7.9779999999999998</v>
      </c>
      <c r="O249" s="2" t="s">
        <v>598</v>
      </c>
      <c r="P249" s="2">
        <v>7.9779999999999998</v>
      </c>
      <c r="Q249" s="2" t="s">
        <v>598</v>
      </c>
      <c r="R249" s="2" t="s">
        <v>598</v>
      </c>
      <c r="S249" s="2" t="s">
        <v>8</v>
      </c>
      <c r="T249" s="2">
        <v>2.29</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H249" s="2">
        <v>6.2E-2</v>
      </c>
      <c r="AI249" s="2">
        <v>6.2E-2</v>
      </c>
      <c r="AM249" s="20">
        <f t="shared" si="9"/>
        <v>18.497</v>
      </c>
      <c r="AN249" s="20">
        <f t="shared" si="10"/>
        <v>16.263999999999999</v>
      </c>
      <c r="AO249" s="92">
        <f t="shared" si="11"/>
        <v>0.8792777207114667</v>
      </c>
    </row>
    <row r="250" spans="1:41" ht="15" customHeight="1" x14ac:dyDescent="0.25">
      <c r="A250" s="2" t="s">
        <v>357</v>
      </c>
      <c r="B250" s="2" t="s">
        <v>361</v>
      </c>
      <c r="C250" s="2">
        <v>2014</v>
      </c>
      <c r="D250" s="2">
        <v>10.249000000000001</v>
      </c>
      <c r="E250" s="2">
        <v>11.78</v>
      </c>
      <c r="F250" s="2" t="s">
        <v>598</v>
      </c>
      <c r="G250" s="2">
        <v>0.18099999999999999</v>
      </c>
      <c r="H250" s="2">
        <v>0</v>
      </c>
      <c r="I250" s="2" t="s">
        <v>598</v>
      </c>
      <c r="J250" s="2" t="s">
        <v>598</v>
      </c>
      <c r="K250" s="2" t="s">
        <v>598</v>
      </c>
      <c r="L250" s="2" t="s">
        <v>599</v>
      </c>
      <c r="M250" s="2" t="s">
        <v>598</v>
      </c>
      <c r="N250" s="2" t="s">
        <v>598</v>
      </c>
      <c r="O250" s="2" t="s">
        <v>598</v>
      </c>
      <c r="P250" s="2" t="s">
        <v>598</v>
      </c>
      <c r="Q250" s="2" t="s">
        <v>598</v>
      </c>
      <c r="R250" s="2" t="s">
        <v>598</v>
      </c>
      <c r="S250" s="2" t="s">
        <v>598</v>
      </c>
      <c r="T250" s="2">
        <v>11.599</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H250" s="2" t="s">
        <v>598</v>
      </c>
      <c r="AI250" s="2" t="s">
        <v>598</v>
      </c>
      <c r="AM250" s="20">
        <f t="shared" si="9"/>
        <v>11.78</v>
      </c>
      <c r="AN250" s="20">
        <f t="shared" si="10"/>
        <v>10.249000000000001</v>
      </c>
      <c r="AO250" s="92">
        <f t="shared" si="11"/>
        <v>0.87003395585738552</v>
      </c>
    </row>
    <row r="251" spans="1:41" ht="15" customHeight="1" x14ac:dyDescent="0.25">
      <c r="A251" s="2" t="s">
        <v>357</v>
      </c>
      <c r="B251" s="2" t="s">
        <v>362</v>
      </c>
      <c r="C251" s="2">
        <v>2014</v>
      </c>
      <c r="D251" s="2">
        <v>7.0359999999999996</v>
      </c>
      <c r="E251" s="2">
        <v>7.1539999999999999</v>
      </c>
      <c r="F251" s="2" t="s">
        <v>598</v>
      </c>
      <c r="G251" s="2">
        <v>9.1999999999999998E-2</v>
      </c>
      <c r="H251" s="2">
        <v>0</v>
      </c>
      <c r="I251" s="2" t="s">
        <v>598</v>
      </c>
      <c r="J251" s="2" t="s">
        <v>598</v>
      </c>
      <c r="K251" s="2" t="s">
        <v>598</v>
      </c>
      <c r="L251" s="2" t="s">
        <v>599</v>
      </c>
      <c r="M251" s="2" t="s">
        <v>598</v>
      </c>
      <c r="N251" s="2">
        <v>3.9369999999999998</v>
      </c>
      <c r="O251" s="2" t="s">
        <v>598</v>
      </c>
      <c r="P251" s="2">
        <v>2.3119999999999998</v>
      </c>
      <c r="Q251" s="2" t="s">
        <v>598</v>
      </c>
      <c r="R251" s="2" t="s">
        <v>598</v>
      </c>
      <c r="S251" s="2" t="s">
        <v>8</v>
      </c>
      <c r="T251" s="2">
        <v>0.81299999999999994</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H251" s="2" t="s">
        <v>598</v>
      </c>
      <c r="AI251" s="2" t="s">
        <v>598</v>
      </c>
      <c r="AM251" s="20">
        <f t="shared" si="9"/>
        <v>7.153999999999999</v>
      </c>
      <c r="AN251" s="20">
        <f t="shared" si="10"/>
        <v>7.0359999999999996</v>
      </c>
      <c r="AO251" s="92">
        <f t="shared" si="11"/>
        <v>0.98350573105954719</v>
      </c>
    </row>
    <row r="252" spans="1:41" ht="15" customHeight="1" x14ac:dyDescent="0.25">
      <c r="A252" s="2" t="s">
        <v>357</v>
      </c>
      <c r="B252" s="2" t="s">
        <v>363</v>
      </c>
      <c r="C252" s="2">
        <v>2014</v>
      </c>
      <c r="D252" s="2">
        <v>0.59899999999999998</v>
      </c>
      <c r="E252" s="2">
        <v>0.68799999999999994</v>
      </c>
      <c r="F252" s="2" t="s">
        <v>598</v>
      </c>
      <c r="G252" s="2">
        <v>9.8000000000000004E-2</v>
      </c>
      <c r="H252" s="2" t="s">
        <v>598</v>
      </c>
      <c r="I252" s="2" t="s">
        <v>598</v>
      </c>
      <c r="J252" s="2" t="s">
        <v>598</v>
      </c>
      <c r="K252" s="2" t="s">
        <v>598</v>
      </c>
      <c r="L252" s="2" t="s">
        <v>599</v>
      </c>
      <c r="M252" s="2" t="s">
        <v>598</v>
      </c>
      <c r="N252" s="2" t="s">
        <v>598</v>
      </c>
      <c r="O252" s="2" t="s">
        <v>598</v>
      </c>
      <c r="P252" s="2" t="s">
        <v>598</v>
      </c>
      <c r="Q252" s="2" t="s">
        <v>598</v>
      </c>
      <c r="R252" s="2" t="s">
        <v>598</v>
      </c>
      <c r="S252" s="2" t="s">
        <v>598</v>
      </c>
      <c r="T252" s="2">
        <v>0.59</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H252" s="2" t="s">
        <v>598</v>
      </c>
      <c r="AI252" s="2" t="s">
        <v>598</v>
      </c>
      <c r="AM252" s="20">
        <f t="shared" si="9"/>
        <v>0.68799999999999994</v>
      </c>
      <c r="AN252" s="20">
        <f t="shared" si="10"/>
        <v>0.59899999999999998</v>
      </c>
      <c r="AO252" s="92">
        <f t="shared" si="11"/>
        <v>0.87063953488372092</v>
      </c>
    </row>
    <row r="253" spans="1:41" ht="15" customHeight="1" x14ac:dyDescent="0.25">
      <c r="A253" s="2" t="s">
        <v>357</v>
      </c>
      <c r="B253" s="2" t="s">
        <v>364</v>
      </c>
      <c r="C253" s="2">
        <v>2014</v>
      </c>
      <c r="D253" s="2">
        <v>5.7519999999999998</v>
      </c>
      <c r="E253" s="2">
        <v>6.6050000000000004</v>
      </c>
      <c r="F253" s="2" t="s">
        <v>598</v>
      </c>
      <c r="G253" s="2">
        <v>2.1999999999999999E-2</v>
      </c>
      <c r="H253" s="2" t="s">
        <v>598</v>
      </c>
      <c r="I253" s="2" t="s">
        <v>598</v>
      </c>
      <c r="J253" s="2" t="s">
        <v>598</v>
      </c>
      <c r="K253" s="2" t="s">
        <v>598</v>
      </c>
      <c r="L253" s="2" t="s">
        <v>599</v>
      </c>
      <c r="M253" s="2" t="s">
        <v>598</v>
      </c>
      <c r="N253" s="2" t="s">
        <v>598</v>
      </c>
      <c r="O253" s="2" t="s">
        <v>598</v>
      </c>
      <c r="P253" s="2" t="s">
        <v>598</v>
      </c>
      <c r="Q253" s="2" t="s">
        <v>598</v>
      </c>
      <c r="R253" s="2" t="s">
        <v>598</v>
      </c>
      <c r="S253" s="2" t="s">
        <v>598</v>
      </c>
      <c r="T253" s="2">
        <v>6.5279999999999996</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H253" s="2">
        <v>5.5E-2</v>
      </c>
      <c r="AI253" s="2">
        <v>5.5E-2</v>
      </c>
      <c r="AM253" s="20">
        <f t="shared" si="9"/>
        <v>6.6049999999999995</v>
      </c>
      <c r="AN253" s="20">
        <f t="shared" si="10"/>
        <v>5.7519999999999998</v>
      </c>
      <c r="AO253" s="92">
        <f t="shared" si="11"/>
        <v>0.87085541256623777</v>
      </c>
    </row>
    <row r="254" spans="1:41" ht="15" customHeight="1" x14ac:dyDescent="0.25">
      <c r="A254" s="2" t="s">
        <v>357</v>
      </c>
      <c r="B254" s="2" t="s">
        <v>365</v>
      </c>
      <c r="C254" s="2">
        <v>2014</v>
      </c>
      <c r="D254" s="2">
        <v>3.0089999999999999</v>
      </c>
      <c r="E254" s="2">
        <v>3.4590000000000001</v>
      </c>
      <c r="F254" s="2" t="s">
        <v>598</v>
      </c>
      <c r="G254" s="2">
        <v>1.9E-2</v>
      </c>
      <c r="H254" s="2" t="s">
        <v>598</v>
      </c>
      <c r="I254" s="2" t="s">
        <v>598</v>
      </c>
      <c r="J254" s="2" t="s">
        <v>598</v>
      </c>
      <c r="K254" s="2" t="s">
        <v>598</v>
      </c>
      <c r="L254" s="2" t="s">
        <v>599</v>
      </c>
      <c r="M254" s="2" t="s">
        <v>598</v>
      </c>
      <c r="N254" s="2" t="s">
        <v>598</v>
      </c>
      <c r="O254" s="2" t="s">
        <v>598</v>
      </c>
      <c r="P254" s="2" t="s">
        <v>598</v>
      </c>
      <c r="Q254" s="2" t="s">
        <v>598</v>
      </c>
      <c r="R254" s="2" t="s">
        <v>598</v>
      </c>
      <c r="S254" s="2" t="s">
        <v>598</v>
      </c>
      <c r="T254" s="2">
        <v>3.44</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H254" s="2" t="s">
        <v>598</v>
      </c>
      <c r="AI254" s="2" t="s">
        <v>598</v>
      </c>
      <c r="AM254" s="20">
        <f t="shared" si="9"/>
        <v>3.4590000000000001</v>
      </c>
      <c r="AN254" s="20">
        <f t="shared" si="10"/>
        <v>3.0089999999999999</v>
      </c>
      <c r="AO254" s="92">
        <f t="shared" si="11"/>
        <v>0.86990459670424969</v>
      </c>
    </row>
    <row r="255" spans="1:41" ht="15" customHeight="1" x14ac:dyDescent="0.25">
      <c r="A255" s="2" t="s">
        <v>357</v>
      </c>
      <c r="B255" s="2" t="s">
        <v>366</v>
      </c>
      <c r="C255" s="2">
        <v>2014</v>
      </c>
      <c r="D255" s="2">
        <v>7.6360000000000001</v>
      </c>
      <c r="E255" s="2">
        <v>9.0579999999999998</v>
      </c>
      <c r="F255" s="2" t="s">
        <v>598</v>
      </c>
      <c r="G255" s="2">
        <v>0</v>
      </c>
      <c r="H255" s="2">
        <v>9.2999999999999999E-2</v>
      </c>
      <c r="I255" s="2" t="s">
        <v>598</v>
      </c>
      <c r="J255" s="2" t="s">
        <v>598</v>
      </c>
      <c r="K255" s="2" t="s">
        <v>598</v>
      </c>
      <c r="L255" s="2" t="s">
        <v>599</v>
      </c>
      <c r="M255" s="2">
        <v>1.8280000000000001</v>
      </c>
      <c r="N255" s="2">
        <v>0.67800000000000005</v>
      </c>
      <c r="O255" s="2">
        <v>0.39700000000000002</v>
      </c>
      <c r="P255" s="2">
        <v>0.68600000000000005</v>
      </c>
      <c r="Q255" s="2" t="s">
        <v>598</v>
      </c>
      <c r="R255" s="2">
        <v>0.49</v>
      </c>
      <c r="S255" s="2" t="s">
        <v>598</v>
      </c>
      <c r="T255" s="2" t="s">
        <v>598</v>
      </c>
      <c r="U255" s="2" t="s">
        <v>598</v>
      </c>
      <c r="V255" s="2" t="s">
        <v>598</v>
      </c>
      <c r="W255" s="2" t="s">
        <v>598</v>
      </c>
      <c r="X255" s="2" t="s">
        <v>598</v>
      </c>
      <c r="Y255" s="2" t="s">
        <v>598</v>
      </c>
      <c r="Z255" s="2" t="s">
        <v>598</v>
      </c>
      <c r="AA255" s="2">
        <v>4.8860000000000001</v>
      </c>
      <c r="AB255" s="2" t="s">
        <v>598</v>
      </c>
      <c r="AC255" s="2" t="s">
        <v>598</v>
      </c>
      <c r="AD255" s="2" t="s">
        <v>598</v>
      </c>
      <c r="AE255" s="2" t="s">
        <v>598</v>
      </c>
      <c r="AF255" s="2" t="s">
        <v>598</v>
      </c>
      <c r="AG255" s="2" t="s">
        <v>598</v>
      </c>
      <c r="AH255" s="2" t="s">
        <v>598</v>
      </c>
      <c r="AI255" s="2" t="s">
        <v>598</v>
      </c>
      <c r="AM255" s="20">
        <f t="shared" si="9"/>
        <v>9.0579999999999998</v>
      </c>
      <c r="AN255" s="20">
        <f t="shared" si="10"/>
        <v>7.6360000000000001</v>
      </c>
      <c r="AO255" s="92">
        <f t="shared" si="11"/>
        <v>0.84301170236255252</v>
      </c>
    </row>
    <row r="256" spans="1:41" ht="15" customHeight="1" x14ac:dyDescent="0.25">
      <c r="A256" s="2" t="s">
        <v>357</v>
      </c>
      <c r="B256" s="2" t="s">
        <v>367</v>
      </c>
      <c r="C256" s="2">
        <v>2014</v>
      </c>
      <c r="D256" s="2">
        <v>3.04</v>
      </c>
      <c r="E256" s="2">
        <v>3.04</v>
      </c>
      <c r="F256" s="2" t="s">
        <v>598</v>
      </c>
      <c r="G256" s="2">
        <v>0.16200000000000001</v>
      </c>
      <c r="H256" s="2" t="s">
        <v>598</v>
      </c>
      <c r="I256" s="2" t="s">
        <v>598</v>
      </c>
      <c r="J256" s="2" t="s">
        <v>598</v>
      </c>
      <c r="K256" s="2" t="s">
        <v>598</v>
      </c>
      <c r="L256" s="2" t="s">
        <v>599</v>
      </c>
      <c r="M256" s="2" t="s">
        <v>598</v>
      </c>
      <c r="N256" s="2" t="s">
        <v>598</v>
      </c>
      <c r="O256" s="2" t="s">
        <v>598</v>
      </c>
      <c r="P256" s="2" t="s">
        <v>598</v>
      </c>
      <c r="Q256" s="2" t="s">
        <v>598</v>
      </c>
      <c r="R256" s="2" t="s">
        <v>598</v>
      </c>
      <c r="S256" s="2" t="s">
        <v>598</v>
      </c>
      <c r="T256" s="2">
        <v>2.8780000000000001</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H256" s="2" t="s">
        <v>598</v>
      </c>
      <c r="AI256" s="2" t="s">
        <v>598</v>
      </c>
      <c r="AM256" s="20">
        <f t="shared" si="9"/>
        <v>3.04</v>
      </c>
      <c r="AN256" s="20">
        <f t="shared" si="10"/>
        <v>3.04</v>
      </c>
      <c r="AO256" s="92">
        <f t="shared" si="11"/>
        <v>1</v>
      </c>
    </row>
    <row r="257" spans="1:41" ht="15" customHeight="1" x14ac:dyDescent="0.25">
      <c r="A257" s="2" t="s">
        <v>357</v>
      </c>
      <c r="B257" s="2" t="s">
        <v>368</v>
      </c>
      <c r="C257" s="2">
        <v>2014</v>
      </c>
      <c r="D257" s="2">
        <v>5.6</v>
      </c>
      <c r="E257" s="2">
        <v>6.415</v>
      </c>
      <c r="F257" s="2" t="s">
        <v>598</v>
      </c>
      <c r="G257" s="2">
        <v>0.91900000000000004</v>
      </c>
      <c r="H257" s="2" t="s">
        <v>598</v>
      </c>
      <c r="I257" s="2" t="s">
        <v>598</v>
      </c>
      <c r="J257" s="2" t="s">
        <v>598</v>
      </c>
      <c r="K257" s="2" t="s">
        <v>598</v>
      </c>
      <c r="L257" s="2" t="s">
        <v>599</v>
      </c>
      <c r="M257" s="2" t="s">
        <v>598</v>
      </c>
      <c r="N257" s="2" t="s">
        <v>598</v>
      </c>
      <c r="O257" s="2" t="s">
        <v>598</v>
      </c>
      <c r="P257" s="2" t="s">
        <v>598</v>
      </c>
      <c r="Q257" s="2" t="s">
        <v>598</v>
      </c>
      <c r="R257" s="2" t="s">
        <v>598</v>
      </c>
      <c r="S257" s="2" t="s">
        <v>598</v>
      </c>
      <c r="T257" s="2">
        <v>5.4960000000000004</v>
      </c>
      <c r="U257" s="2" t="s">
        <v>598</v>
      </c>
      <c r="V257" s="2" t="s">
        <v>598</v>
      </c>
      <c r="W257" s="2" t="s">
        <v>598</v>
      </c>
      <c r="X257" s="2" t="s">
        <v>598</v>
      </c>
      <c r="Y257" s="2" t="s">
        <v>598</v>
      </c>
      <c r="Z257" s="2" t="s">
        <v>598</v>
      </c>
      <c r="AA257" s="2" t="s">
        <v>598</v>
      </c>
      <c r="AB257" s="2" t="s">
        <v>598</v>
      </c>
      <c r="AC257" s="2" t="s">
        <v>598</v>
      </c>
      <c r="AD257" s="2" t="s">
        <v>598</v>
      </c>
      <c r="AE257" s="2" t="s">
        <v>598</v>
      </c>
      <c r="AF257" s="2" t="s">
        <v>598</v>
      </c>
      <c r="AG257" s="2" t="s">
        <v>598</v>
      </c>
      <c r="AH257" s="2">
        <v>0</v>
      </c>
      <c r="AI257" s="2">
        <v>0</v>
      </c>
      <c r="AM257" s="20">
        <f t="shared" si="9"/>
        <v>6.4150000000000009</v>
      </c>
      <c r="AN257" s="20">
        <f t="shared" si="10"/>
        <v>5.6</v>
      </c>
      <c r="AO257" s="92">
        <f t="shared" si="11"/>
        <v>0.87295401402961792</v>
      </c>
    </row>
    <row r="258" spans="1:41" ht="15" customHeight="1" x14ac:dyDescent="0.25">
      <c r="A258" s="2" t="s">
        <v>357</v>
      </c>
      <c r="B258" s="2" t="s">
        <v>369</v>
      </c>
      <c r="C258" s="2">
        <v>2014</v>
      </c>
      <c r="D258" s="2">
        <v>8.6669999999999998</v>
      </c>
      <c r="E258" s="2">
        <v>9.9469999999999992</v>
      </c>
      <c r="F258" s="2" t="s">
        <v>598</v>
      </c>
      <c r="G258" s="2">
        <v>5.7000000000000002E-2</v>
      </c>
      <c r="H258" s="2" t="s">
        <v>598</v>
      </c>
      <c r="I258" s="2" t="s">
        <v>598</v>
      </c>
      <c r="J258" s="2" t="s">
        <v>598</v>
      </c>
      <c r="K258" s="2" t="s">
        <v>598</v>
      </c>
      <c r="L258" s="2" t="s">
        <v>599</v>
      </c>
      <c r="M258" s="2" t="s">
        <v>598</v>
      </c>
      <c r="N258" s="2" t="s">
        <v>598</v>
      </c>
      <c r="O258" s="2" t="s">
        <v>598</v>
      </c>
      <c r="P258" s="2" t="s">
        <v>598</v>
      </c>
      <c r="Q258" s="2" t="s">
        <v>598</v>
      </c>
      <c r="R258" s="2" t="s">
        <v>598</v>
      </c>
      <c r="S258" s="2" t="s">
        <v>598</v>
      </c>
      <c r="T258" s="2">
        <v>9.76</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H258" s="2">
        <v>0.13</v>
      </c>
      <c r="AI258" s="2">
        <v>0.13</v>
      </c>
      <c r="AM258" s="20">
        <f t="shared" si="9"/>
        <v>9.947000000000001</v>
      </c>
      <c r="AN258" s="20">
        <f t="shared" si="10"/>
        <v>8.6669999999999998</v>
      </c>
      <c r="AO258" s="92">
        <f t="shared" si="11"/>
        <v>0.87131798532220761</v>
      </c>
    </row>
    <row r="259" spans="1:41" ht="15" customHeight="1" x14ac:dyDescent="0.25">
      <c r="A259" s="2" t="s">
        <v>357</v>
      </c>
      <c r="B259" s="2" t="s">
        <v>370</v>
      </c>
      <c r="C259" s="2">
        <v>2014</v>
      </c>
      <c r="D259" s="2">
        <v>9.9629999999999992</v>
      </c>
      <c r="E259" s="2">
        <v>11.451000000000001</v>
      </c>
      <c r="F259" s="2" t="s">
        <v>598</v>
      </c>
      <c r="G259" s="2">
        <v>4.1000000000000002E-2</v>
      </c>
      <c r="H259" s="2" t="s">
        <v>598</v>
      </c>
      <c r="I259" s="2" t="s">
        <v>598</v>
      </c>
      <c r="J259" s="2" t="s">
        <v>598</v>
      </c>
      <c r="K259" s="2" t="s">
        <v>598</v>
      </c>
      <c r="L259" s="2" t="s">
        <v>599</v>
      </c>
      <c r="M259" s="2" t="s">
        <v>598</v>
      </c>
      <c r="N259" s="2" t="s">
        <v>598</v>
      </c>
      <c r="O259" s="2" t="s">
        <v>598</v>
      </c>
      <c r="P259" s="2" t="s">
        <v>598</v>
      </c>
      <c r="Q259" s="2" t="s">
        <v>598</v>
      </c>
      <c r="R259" s="2" t="s">
        <v>598</v>
      </c>
      <c r="S259" s="2" t="s">
        <v>598</v>
      </c>
      <c r="T259" s="2">
        <v>11.41</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H259" s="2" t="s">
        <v>598</v>
      </c>
      <c r="AI259" s="2" t="s">
        <v>598</v>
      </c>
      <c r="AM259" s="20">
        <f t="shared" ref="AM259:AM322" si="12">SUMPRODUCT(F259:AE259)+IFERROR(AI259/1,0)</f>
        <v>11.451000000000001</v>
      </c>
      <c r="AN259" s="20">
        <f t="shared" ref="AN259:AN322" si="13">IFERROR(D259/1,0)</f>
        <v>9.9629999999999992</v>
      </c>
      <c r="AO259" s="92">
        <f t="shared" ref="AO259:AO322" si="14">IFERROR(AN259/AM259,"")</f>
        <v>0.87005501702908028</v>
      </c>
    </row>
    <row r="260" spans="1:41" ht="15" customHeight="1" x14ac:dyDescent="0.25">
      <c r="A260" s="2" t="s">
        <v>357</v>
      </c>
      <c r="B260" s="2" t="s">
        <v>371</v>
      </c>
      <c r="C260" s="2">
        <v>2014</v>
      </c>
      <c r="D260" s="2">
        <v>57.654000000000003</v>
      </c>
      <c r="E260" s="2">
        <v>62.872999999999998</v>
      </c>
      <c r="F260" s="2" t="s">
        <v>598</v>
      </c>
      <c r="G260" s="2">
        <v>0.21299999999999999</v>
      </c>
      <c r="H260" s="2">
        <v>2.1080000000000001</v>
      </c>
      <c r="I260" s="2" t="s">
        <v>598</v>
      </c>
      <c r="J260" s="2" t="s">
        <v>598</v>
      </c>
      <c r="K260" s="2" t="s">
        <v>598</v>
      </c>
      <c r="L260" s="2" t="s">
        <v>599</v>
      </c>
      <c r="M260" s="2">
        <v>9.5350000000000001</v>
      </c>
      <c r="N260" s="2">
        <v>12.456</v>
      </c>
      <c r="O260" s="2">
        <v>2.7440000000000002</v>
      </c>
      <c r="P260" s="2">
        <v>7.7960000000000003</v>
      </c>
      <c r="Q260" s="2" t="s">
        <v>598</v>
      </c>
      <c r="R260" s="2">
        <v>13.144</v>
      </c>
      <c r="S260" s="2" t="s">
        <v>8</v>
      </c>
      <c r="T260" s="2">
        <v>3.9E-2</v>
      </c>
      <c r="U260" s="2" t="s">
        <v>598</v>
      </c>
      <c r="V260" s="2">
        <v>0.53100000000000003</v>
      </c>
      <c r="W260" s="2" t="s">
        <v>598</v>
      </c>
      <c r="X260" s="2" t="s">
        <v>598</v>
      </c>
      <c r="Y260" s="2" t="s">
        <v>598</v>
      </c>
      <c r="Z260" s="2" t="s">
        <v>598</v>
      </c>
      <c r="AA260" s="2">
        <v>7.4610000000000003</v>
      </c>
      <c r="AB260" s="2" t="s">
        <v>598</v>
      </c>
      <c r="AC260" s="2" t="s">
        <v>598</v>
      </c>
      <c r="AD260" s="2" t="s">
        <v>598</v>
      </c>
      <c r="AE260" s="2" t="s">
        <v>598</v>
      </c>
      <c r="AF260" s="2" t="s">
        <v>598</v>
      </c>
      <c r="AG260" s="2" t="s">
        <v>598</v>
      </c>
      <c r="AH260" s="2">
        <v>6.8460000000000001</v>
      </c>
      <c r="AI260" s="2">
        <v>6.8460000000000001</v>
      </c>
      <c r="AM260" s="20">
        <f t="shared" si="12"/>
        <v>62.87299999999999</v>
      </c>
      <c r="AN260" s="20">
        <f t="shared" si="13"/>
        <v>57.654000000000003</v>
      </c>
      <c r="AO260" s="92">
        <f t="shared" si="14"/>
        <v>0.91699139535253626</v>
      </c>
    </row>
    <row r="261" spans="1:41" ht="15" customHeight="1" x14ac:dyDescent="0.25">
      <c r="A261" s="2" t="s">
        <v>357</v>
      </c>
      <c r="B261" s="2" t="s">
        <v>372</v>
      </c>
      <c r="C261" s="2">
        <v>2014</v>
      </c>
      <c r="D261" s="2">
        <v>27.698</v>
      </c>
      <c r="E261" s="2">
        <v>31.347000000000001</v>
      </c>
      <c r="F261" s="2" t="s">
        <v>598</v>
      </c>
      <c r="G261" s="2">
        <v>1.52</v>
      </c>
      <c r="H261" s="2" t="s">
        <v>598</v>
      </c>
      <c r="I261" s="2" t="s">
        <v>598</v>
      </c>
      <c r="J261" s="2" t="s">
        <v>598</v>
      </c>
      <c r="K261" s="2" t="s">
        <v>598</v>
      </c>
      <c r="L261" s="2" t="s">
        <v>599</v>
      </c>
      <c r="M261" s="2" t="s">
        <v>598</v>
      </c>
      <c r="N261" s="2" t="s">
        <v>598</v>
      </c>
      <c r="O261" s="2" t="s">
        <v>598</v>
      </c>
      <c r="P261" s="2" t="s">
        <v>598</v>
      </c>
      <c r="Q261" s="2" t="s">
        <v>598</v>
      </c>
      <c r="R261" s="2" t="s">
        <v>598</v>
      </c>
      <c r="S261" s="2" t="s">
        <v>598</v>
      </c>
      <c r="T261" s="2">
        <v>29.827000000000002</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H261" s="2" t="s">
        <v>598</v>
      </c>
      <c r="AI261" s="2" t="s">
        <v>598</v>
      </c>
      <c r="AM261" s="20">
        <f t="shared" si="12"/>
        <v>31.347000000000001</v>
      </c>
      <c r="AN261" s="20">
        <f t="shared" si="13"/>
        <v>27.698</v>
      </c>
      <c r="AO261" s="92">
        <f t="shared" si="14"/>
        <v>0.88359332631511789</v>
      </c>
    </row>
    <row r="262" spans="1:41" ht="15" customHeight="1" x14ac:dyDescent="0.25">
      <c r="A262" s="2" t="s">
        <v>357</v>
      </c>
      <c r="B262" s="2" t="s">
        <v>373</v>
      </c>
      <c r="C262" s="2">
        <v>2014</v>
      </c>
      <c r="D262" s="2" t="s">
        <v>598</v>
      </c>
      <c r="E262" s="2" t="s">
        <v>598</v>
      </c>
      <c r="F262" s="2" t="s">
        <v>598</v>
      </c>
      <c r="G262" s="2" t="s">
        <v>598</v>
      </c>
      <c r="H262" s="2" t="s">
        <v>598</v>
      </c>
      <c r="I262" s="2" t="s">
        <v>598</v>
      </c>
      <c r="J262" s="2" t="s">
        <v>598</v>
      </c>
      <c r="K262" s="2" t="s">
        <v>598</v>
      </c>
      <c r="L262" s="2" t="s">
        <v>599</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H262" s="2" t="s">
        <v>598</v>
      </c>
      <c r="AI262" s="2" t="s">
        <v>598</v>
      </c>
      <c r="AM262" s="20">
        <f t="shared" si="12"/>
        <v>0</v>
      </c>
      <c r="AN262" s="20">
        <f t="shared" si="13"/>
        <v>0</v>
      </c>
      <c r="AO262" s="92" t="str">
        <f t="shared" si="14"/>
        <v/>
      </c>
    </row>
    <row r="263" spans="1:41" ht="15" customHeight="1" x14ac:dyDescent="0.25">
      <c r="A263" s="2" t="s">
        <v>357</v>
      </c>
      <c r="B263" s="2" t="s">
        <v>374</v>
      </c>
      <c r="C263" s="2">
        <v>2014</v>
      </c>
      <c r="D263" s="2">
        <v>17.065999999999999</v>
      </c>
      <c r="E263" s="2">
        <v>19.616</v>
      </c>
      <c r="F263" s="2" t="s">
        <v>598</v>
      </c>
      <c r="G263" s="2">
        <v>0.33100000000000002</v>
      </c>
      <c r="H263" s="2" t="s">
        <v>598</v>
      </c>
      <c r="I263" s="2" t="s">
        <v>598</v>
      </c>
      <c r="J263" s="2" t="s">
        <v>598</v>
      </c>
      <c r="K263" s="2" t="s">
        <v>598</v>
      </c>
      <c r="L263" s="2" t="s">
        <v>599</v>
      </c>
      <c r="M263" s="2" t="s">
        <v>598</v>
      </c>
      <c r="N263" s="2" t="s">
        <v>598</v>
      </c>
      <c r="O263" s="2" t="s">
        <v>598</v>
      </c>
      <c r="P263" s="2" t="s">
        <v>598</v>
      </c>
      <c r="Q263" s="2" t="s">
        <v>598</v>
      </c>
      <c r="R263" s="2" t="s">
        <v>598</v>
      </c>
      <c r="S263" s="2" t="s">
        <v>598</v>
      </c>
      <c r="T263" s="2">
        <v>19.285</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H263" s="2" t="s">
        <v>598</v>
      </c>
      <c r="AI263" s="2" t="s">
        <v>598</v>
      </c>
      <c r="AM263" s="20">
        <f t="shared" si="12"/>
        <v>19.616</v>
      </c>
      <c r="AN263" s="20">
        <f t="shared" si="13"/>
        <v>17.065999999999999</v>
      </c>
      <c r="AO263" s="92">
        <f t="shared" si="14"/>
        <v>0.87000407830342574</v>
      </c>
    </row>
    <row r="264" spans="1:41" ht="15" customHeight="1" x14ac:dyDescent="0.25">
      <c r="A264" s="2" t="s">
        <v>357</v>
      </c>
      <c r="B264" s="2" t="s">
        <v>375</v>
      </c>
      <c r="C264" s="2">
        <v>2014</v>
      </c>
      <c r="D264" s="2">
        <v>2.907</v>
      </c>
      <c r="E264" s="2">
        <v>3.3420000000000001</v>
      </c>
      <c r="F264" s="2" t="s">
        <v>598</v>
      </c>
      <c r="G264" s="2">
        <v>6.5000000000000002E-2</v>
      </c>
      <c r="H264" s="2" t="s">
        <v>598</v>
      </c>
      <c r="I264" s="2" t="s">
        <v>598</v>
      </c>
      <c r="J264" s="2" t="s">
        <v>598</v>
      </c>
      <c r="K264" s="2" t="s">
        <v>598</v>
      </c>
      <c r="L264" s="2" t="s">
        <v>599</v>
      </c>
      <c r="M264" s="2" t="s">
        <v>598</v>
      </c>
      <c r="N264" s="2" t="s">
        <v>598</v>
      </c>
      <c r="O264" s="2" t="s">
        <v>598</v>
      </c>
      <c r="P264" s="2" t="s">
        <v>598</v>
      </c>
      <c r="Q264" s="2" t="s">
        <v>598</v>
      </c>
      <c r="R264" s="2" t="s">
        <v>598</v>
      </c>
      <c r="S264" s="2" t="s">
        <v>598</v>
      </c>
      <c r="T264" s="2">
        <v>3.2770000000000001</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H264" s="2" t="s">
        <v>598</v>
      </c>
      <c r="AI264" s="2" t="s">
        <v>598</v>
      </c>
      <c r="AM264" s="20">
        <f t="shared" si="12"/>
        <v>3.3420000000000001</v>
      </c>
      <c r="AN264" s="20">
        <f t="shared" si="13"/>
        <v>2.907</v>
      </c>
      <c r="AO264" s="92">
        <f t="shared" si="14"/>
        <v>0.86983842010771995</v>
      </c>
    </row>
    <row r="265" spans="1:41" ht="15" customHeight="1" x14ac:dyDescent="0.25">
      <c r="A265" s="2" t="s">
        <v>376</v>
      </c>
      <c r="B265" s="2" t="s">
        <v>377</v>
      </c>
      <c r="C265" s="2">
        <v>2014</v>
      </c>
      <c r="D265" s="2">
        <v>9.9</v>
      </c>
      <c r="E265" s="2">
        <v>11.45</v>
      </c>
      <c r="F265" s="2" t="s">
        <v>598</v>
      </c>
      <c r="G265" s="2">
        <v>0.15</v>
      </c>
      <c r="H265" s="2" t="s">
        <v>598</v>
      </c>
      <c r="I265" s="2" t="s">
        <v>598</v>
      </c>
      <c r="J265" s="2" t="s">
        <v>598</v>
      </c>
      <c r="K265" s="2" t="s">
        <v>598</v>
      </c>
      <c r="L265" s="2" t="s">
        <v>599</v>
      </c>
      <c r="M265" s="2" t="s">
        <v>598</v>
      </c>
      <c r="N265" s="2" t="s">
        <v>598</v>
      </c>
      <c r="O265" s="2" t="s">
        <v>598</v>
      </c>
      <c r="P265" s="2" t="s">
        <v>598</v>
      </c>
      <c r="Q265" s="2" t="s">
        <v>598</v>
      </c>
      <c r="R265" s="2" t="s">
        <v>598</v>
      </c>
      <c r="S265" s="2" t="s">
        <v>598</v>
      </c>
      <c r="T265" s="2" t="s">
        <v>598</v>
      </c>
      <c r="U265" s="2">
        <v>11.3</v>
      </c>
      <c r="V265" s="2" t="s">
        <v>598</v>
      </c>
      <c r="W265" s="2" t="s">
        <v>598</v>
      </c>
      <c r="X265" s="2" t="s">
        <v>598</v>
      </c>
      <c r="Y265" s="2" t="s">
        <v>598</v>
      </c>
      <c r="Z265" s="2" t="s">
        <v>598</v>
      </c>
      <c r="AA265" s="2" t="s">
        <v>598</v>
      </c>
      <c r="AB265" s="2" t="s">
        <v>598</v>
      </c>
      <c r="AC265" s="2" t="s">
        <v>598</v>
      </c>
      <c r="AD265" s="2" t="s">
        <v>598</v>
      </c>
      <c r="AE265" s="2" t="s">
        <v>598</v>
      </c>
      <c r="AF265" s="2" t="s">
        <v>598</v>
      </c>
      <c r="AG265" s="2" t="s">
        <v>598</v>
      </c>
      <c r="AH265" s="2" t="s">
        <v>598</v>
      </c>
      <c r="AI265" s="2" t="s">
        <v>598</v>
      </c>
      <c r="AM265" s="20">
        <f t="shared" si="12"/>
        <v>11.450000000000001</v>
      </c>
      <c r="AN265" s="20">
        <f t="shared" si="13"/>
        <v>9.9</v>
      </c>
      <c r="AO265" s="92">
        <f t="shared" si="14"/>
        <v>0.8646288209606986</v>
      </c>
    </row>
    <row r="266" spans="1:41" ht="15" customHeight="1" x14ac:dyDescent="0.25">
      <c r="A266" s="2" t="s">
        <v>376</v>
      </c>
      <c r="B266" s="2" t="s">
        <v>378</v>
      </c>
      <c r="C266" s="2">
        <v>2014</v>
      </c>
      <c r="D266" s="2">
        <v>198.8</v>
      </c>
      <c r="E266" s="2">
        <v>232.1</v>
      </c>
      <c r="F266" s="2" t="s">
        <v>598</v>
      </c>
      <c r="G266" s="2">
        <v>2.2999999999999998</v>
      </c>
      <c r="H266" s="2">
        <v>1.6</v>
      </c>
      <c r="I266" s="2" t="s">
        <v>598</v>
      </c>
      <c r="J266" s="2" t="s">
        <v>598</v>
      </c>
      <c r="K266" s="2" t="s">
        <v>598</v>
      </c>
      <c r="L266" s="2" t="s">
        <v>599</v>
      </c>
      <c r="M266" s="2">
        <v>175.9</v>
      </c>
      <c r="N266" s="2" t="s">
        <v>598</v>
      </c>
      <c r="O266" s="2" t="s">
        <v>598</v>
      </c>
      <c r="P266" s="2" t="s">
        <v>598</v>
      </c>
      <c r="Q266" s="2" t="s">
        <v>598</v>
      </c>
      <c r="R266" s="2" t="s">
        <v>598</v>
      </c>
      <c r="S266" s="2" t="s">
        <v>598</v>
      </c>
      <c r="T266" s="2" t="s">
        <v>598</v>
      </c>
      <c r="U266" s="2" t="s">
        <v>598</v>
      </c>
      <c r="V266" s="2" t="s">
        <v>598</v>
      </c>
      <c r="W266" s="2" t="s">
        <v>598</v>
      </c>
      <c r="X266" s="2" t="s">
        <v>598</v>
      </c>
      <c r="Y266" s="2">
        <v>20.9</v>
      </c>
      <c r="Z266" s="2" t="s">
        <v>598</v>
      </c>
      <c r="AA266" s="2" t="s">
        <v>598</v>
      </c>
      <c r="AB266" s="2" t="s">
        <v>598</v>
      </c>
      <c r="AC266" s="2" t="s">
        <v>598</v>
      </c>
      <c r="AD266" s="2">
        <v>31.4</v>
      </c>
      <c r="AE266" s="2" t="s">
        <v>598</v>
      </c>
      <c r="AF266" s="2" t="s">
        <v>598</v>
      </c>
      <c r="AG266" s="2" t="s">
        <v>598</v>
      </c>
      <c r="AH266" s="2" t="s">
        <v>598</v>
      </c>
      <c r="AI266" s="2" t="s">
        <v>598</v>
      </c>
      <c r="AM266" s="20">
        <f t="shared" si="12"/>
        <v>232.10000000000002</v>
      </c>
      <c r="AN266" s="20">
        <f t="shared" si="13"/>
        <v>198.8</v>
      </c>
      <c r="AO266" s="92">
        <f t="shared" si="14"/>
        <v>0.85652735889702714</v>
      </c>
    </row>
    <row r="267" spans="1:41" ht="15" customHeight="1" x14ac:dyDescent="0.25">
      <c r="A267" s="2" t="s">
        <v>376</v>
      </c>
      <c r="B267" s="2" t="s">
        <v>379</v>
      </c>
      <c r="C267" s="2">
        <v>2014</v>
      </c>
      <c r="D267" s="2">
        <v>4.37</v>
      </c>
      <c r="E267" s="2">
        <v>5.38</v>
      </c>
      <c r="F267" s="2" t="s">
        <v>598</v>
      </c>
      <c r="G267" s="2">
        <v>0.18</v>
      </c>
      <c r="H267" s="2" t="s">
        <v>598</v>
      </c>
      <c r="I267" s="2" t="s">
        <v>598</v>
      </c>
      <c r="J267" s="2" t="s">
        <v>598</v>
      </c>
      <c r="K267" s="2" t="s">
        <v>598</v>
      </c>
      <c r="L267" s="2" t="s">
        <v>599</v>
      </c>
      <c r="M267" s="2" t="s">
        <v>598</v>
      </c>
      <c r="N267" s="2" t="s">
        <v>598</v>
      </c>
      <c r="O267" s="2" t="s">
        <v>598</v>
      </c>
      <c r="P267" s="2" t="s">
        <v>598</v>
      </c>
      <c r="Q267" s="2" t="s">
        <v>598</v>
      </c>
      <c r="R267" s="2" t="s">
        <v>598</v>
      </c>
      <c r="S267" s="2" t="s">
        <v>598</v>
      </c>
      <c r="T267" s="2">
        <v>5.2</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H267" s="2" t="s">
        <v>598</v>
      </c>
      <c r="AI267" s="2" t="s">
        <v>598</v>
      </c>
      <c r="AM267" s="20">
        <f t="shared" si="12"/>
        <v>5.38</v>
      </c>
      <c r="AN267" s="20">
        <f t="shared" si="13"/>
        <v>4.37</v>
      </c>
      <c r="AO267" s="92">
        <f t="shared" si="14"/>
        <v>0.81226765799256506</v>
      </c>
    </row>
    <row r="268" spans="1:41" ht="15" customHeight="1" x14ac:dyDescent="0.25">
      <c r="A268" s="2" t="s">
        <v>376</v>
      </c>
      <c r="B268" s="2" t="s">
        <v>380</v>
      </c>
      <c r="C268" s="2">
        <v>2014</v>
      </c>
      <c r="D268" s="2">
        <v>2.117</v>
      </c>
      <c r="E268" s="2">
        <v>2.17</v>
      </c>
      <c r="F268" s="2" t="s">
        <v>598</v>
      </c>
      <c r="G268" s="2">
        <v>0.03</v>
      </c>
      <c r="H268" s="2" t="s">
        <v>598</v>
      </c>
      <c r="I268" s="2" t="s">
        <v>598</v>
      </c>
      <c r="J268" s="2" t="s">
        <v>598</v>
      </c>
      <c r="K268" s="2" t="s">
        <v>598</v>
      </c>
      <c r="L268" s="2" t="s">
        <v>599</v>
      </c>
      <c r="M268" s="2" t="s">
        <v>598</v>
      </c>
      <c r="N268" s="2" t="s">
        <v>598</v>
      </c>
      <c r="O268" s="2" t="s">
        <v>598</v>
      </c>
      <c r="P268" s="2" t="s">
        <v>598</v>
      </c>
      <c r="Q268" s="2" t="s">
        <v>598</v>
      </c>
      <c r="R268" s="2" t="s">
        <v>598</v>
      </c>
      <c r="S268" s="2" t="s">
        <v>598</v>
      </c>
      <c r="T268" s="2">
        <v>2.14</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H268" s="2" t="s">
        <v>598</v>
      </c>
      <c r="AI268" s="2" t="s">
        <v>598</v>
      </c>
      <c r="AM268" s="20">
        <f t="shared" si="12"/>
        <v>2.17</v>
      </c>
      <c r="AN268" s="20">
        <f t="shared" si="13"/>
        <v>2.117</v>
      </c>
      <c r="AO268" s="92">
        <f t="shared" si="14"/>
        <v>0.97557603686635952</v>
      </c>
    </row>
    <row r="269" spans="1:41" ht="15" customHeight="1" x14ac:dyDescent="0.25">
      <c r="A269" s="2" t="s">
        <v>376</v>
      </c>
      <c r="B269" s="2" t="s">
        <v>381</v>
      </c>
      <c r="C269" s="2">
        <v>2014</v>
      </c>
      <c r="D269" s="2">
        <v>3.3119999999999998</v>
      </c>
      <c r="E269" s="2">
        <v>3.79</v>
      </c>
      <c r="F269" s="2" t="s">
        <v>598</v>
      </c>
      <c r="G269" s="2">
        <v>0.04</v>
      </c>
      <c r="H269" s="2" t="s">
        <v>598</v>
      </c>
      <c r="I269" s="2" t="s">
        <v>598</v>
      </c>
      <c r="J269" s="2" t="s">
        <v>598</v>
      </c>
      <c r="K269" s="2" t="s">
        <v>598</v>
      </c>
      <c r="L269" s="2" t="s">
        <v>599</v>
      </c>
      <c r="M269" s="2" t="s">
        <v>598</v>
      </c>
      <c r="N269" s="2" t="s">
        <v>598</v>
      </c>
      <c r="O269" s="2" t="s">
        <v>598</v>
      </c>
      <c r="P269" s="2" t="s">
        <v>598</v>
      </c>
      <c r="Q269" s="2" t="s">
        <v>598</v>
      </c>
      <c r="R269" s="2" t="s">
        <v>598</v>
      </c>
      <c r="S269" s="2" t="s">
        <v>598</v>
      </c>
      <c r="T269" s="2">
        <v>3.75</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H269" s="2" t="s">
        <v>598</v>
      </c>
      <c r="AI269" s="2" t="s">
        <v>598</v>
      </c>
      <c r="AM269" s="20">
        <f t="shared" si="12"/>
        <v>3.79</v>
      </c>
      <c r="AN269" s="20">
        <f t="shared" si="13"/>
        <v>3.3119999999999998</v>
      </c>
      <c r="AO269" s="92">
        <f t="shared" si="14"/>
        <v>0.87387862796833771</v>
      </c>
    </row>
    <row r="270" spans="1:41" ht="15" customHeight="1" x14ac:dyDescent="0.25">
      <c r="A270" s="2" t="s">
        <v>382</v>
      </c>
      <c r="B270" s="2" t="s">
        <v>383</v>
      </c>
      <c r="C270" s="2">
        <v>2014</v>
      </c>
      <c r="D270" s="2">
        <v>20.94</v>
      </c>
      <c r="E270" s="2">
        <v>20.94</v>
      </c>
      <c r="F270" s="2" t="s">
        <v>598</v>
      </c>
      <c r="G270" s="2">
        <v>2.0739999999999998</v>
      </c>
      <c r="H270" s="2" t="s">
        <v>598</v>
      </c>
      <c r="I270" s="2" t="s">
        <v>598</v>
      </c>
      <c r="J270" s="2" t="s">
        <v>598</v>
      </c>
      <c r="K270" s="2" t="s">
        <v>598</v>
      </c>
      <c r="L270" s="2" t="s">
        <v>599</v>
      </c>
      <c r="M270" s="2" t="s">
        <v>598</v>
      </c>
      <c r="N270" s="2" t="s">
        <v>598</v>
      </c>
      <c r="O270" s="2" t="s">
        <v>598</v>
      </c>
      <c r="P270" s="2" t="s">
        <v>598</v>
      </c>
      <c r="Q270" s="2" t="s">
        <v>598</v>
      </c>
      <c r="R270" s="2" t="s">
        <v>598</v>
      </c>
      <c r="S270" s="2" t="s">
        <v>598</v>
      </c>
      <c r="T270" s="2">
        <v>13.677</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H270" s="2">
        <v>5.1890000000000001</v>
      </c>
      <c r="AI270" s="2">
        <v>5.3490000000000002</v>
      </c>
      <c r="AM270" s="20">
        <f t="shared" si="12"/>
        <v>21.1</v>
      </c>
      <c r="AN270" s="20">
        <f t="shared" si="13"/>
        <v>20.94</v>
      </c>
      <c r="AO270" s="92">
        <f t="shared" si="14"/>
        <v>0.99241706161137444</v>
      </c>
    </row>
    <row r="271" spans="1:41" ht="15" customHeight="1" x14ac:dyDescent="0.25">
      <c r="A271" s="2" t="s">
        <v>382</v>
      </c>
      <c r="B271" s="2" t="s">
        <v>384</v>
      </c>
      <c r="C271" s="2">
        <v>2014</v>
      </c>
      <c r="D271" s="2">
        <v>0.13200000000000001</v>
      </c>
      <c r="E271" s="2">
        <v>0.13200000000000001</v>
      </c>
      <c r="F271" s="2" t="s">
        <v>598</v>
      </c>
      <c r="G271" s="2">
        <v>0.13200000000000001</v>
      </c>
      <c r="H271" s="2" t="s">
        <v>598</v>
      </c>
      <c r="I271" s="2" t="s">
        <v>598</v>
      </c>
      <c r="J271" s="2" t="s">
        <v>598</v>
      </c>
      <c r="K271" s="2" t="s">
        <v>598</v>
      </c>
      <c r="L271" s="2" t="s">
        <v>599</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H271" s="2" t="s">
        <v>598</v>
      </c>
      <c r="AI271" s="2" t="s">
        <v>598</v>
      </c>
      <c r="AM271" s="20">
        <f t="shared" si="12"/>
        <v>0.13200000000000001</v>
      </c>
      <c r="AN271" s="20">
        <f t="shared" si="13"/>
        <v>0.13200000000000001</v>
      </c>
      <c r="AO271" s="92">
        <f t="shared" si="14"/>
        <v>1</v>
      </c>
    </row>
    <row r="272" spans="1:41" ht="15" customHeight="1" x14ac:dyDescent="0.25">
      <c r="A272" s="2" t="s">
        <v>385</v>
      </c>
      <c r="B272" s="2" t="s">
        <v>386</v>
      </c>
      <c r="C272" s="2">
        <v>2014</v>
      </c>
      <c r="D272" s="2" t="s">
        <v>598</v>
      </c>
      <c r="E272" s="2" t="s">
        <v>598</v>
      </c>
      <c r="F272" s="2" t="s">
        <v>598</v>
      </c>
      <c r="G272" s="2" t="s">
        <v>598</v>
      </c>
      <c r="H272" s="2" t="s">
        <v>598</v>
      </c>
      <c r="I272" s="2" t="s">
        <v>598</v>
      </c>
      <c r="J272" s="2" t="s">
        <v>598</v>
      </c>
      <c r="K272" s="2" t="s">
        <v>598</v>
      </c>
      <c r="L272" s="2" t="s">
        <v>599</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H272" s="2" t="s">
        <v>598</v>
      </c>
      <c r="AI272" s="2" t="s">
        <v>598</v>
      </c>
      <c r="AM272" s="20">
        <f t="shared" si="12"/>
        <v>0</v>
      </c>
      <c r="AN272" s="20">
        <f t="shared" si="13"/>
        <v>0</v>
      </c>
      <c r="AO272" s="92" t="str">
        <f t="shared" si="14"/>
        <v/>
      </c>
    </row>
    <row r="273" spans="1:41" ht="15" customHeight="1" x14ac:dyDescent="0.25">
      <c r="A273" s="2" t="s">
        <v>387</v>
      </c>
      <c r="B273" s="2" t="s">
        <v>388</v>
      </c>
      <c r="C273" s="2">
        <v>2014</v>
      </c>
      <c r="D273" s="2">
        <v>32.26</v>
      </c>
      <c r="E273" s="2">
        <v>44.1</v>
      </c>
      <c r="F273" s="2">
        <v>0</v>
      </c>
      <c r="G273" s="2">
        <v>1.1000000000000001</v>
      </c>
      <c r="H273" s="2">
        <v>0</v>
      </c>
      <c r="I273" s="2">
        <v>0</v>
      </c>
      <c r="J273" s="2">
        <v>0</v>
      </c>
      <c r="K273" s="2">
        <v>0</v>
      </c>
      <c r="L273" s="2" t="s">
        <v>599</v>
      </c>
      <c r="M273" s="2" t="s">
        <v>598</v>
      </c>
      <c r="N273" s="2" t="s">
        <v>598</v>
      </c>
      <c r="O273" s="2" t="s">
        <v>598</v>
      </c>
      <c r="P273" s="2" t="s">
        <v>598</v>
      </c>
      <c r="Q273" s="2" t="s">
        <v>598</v>
      </c>
      <c r="R273" s="2" t="s">
        <v>598</v>
      </c>
      <c r="S273" s="2" t="s">
        <v>598</v>
      </c>
      <c r="T273" s="2" t="s">
        <v>598</v>
      </c>
      <c r="U273" s="2" t="s">
        <v>598</v>
      </c>
      <c r="V273" s="2" t="s">
        <v>598</v>
      </c>
      <c r="W273" s="2">
        <v>43</v>
      </c>
      <c r="X273" s="2" t="s">
        <v>598</v>
      </c>
      <c r="Y273" s="2" t="s">
        <v>598</v>
      </c>
      <c r="Z273" s="2" t="s">
        <v>598</v>
      </c>
      <c r="AA273" s="2" t="s">
        <v>598</v>
      </c>
      <c r="AB273" s="2" t="s">
        <v>598</v>
      </c>
      <c r="AC273" s="2" t="s">
        <v>598</v>
      </c>
      <c r="AD273" s="2" t="s">
        <v>598</v>
      </c>
      <c r="AE273" s="2" t="s">
        <v>598</v>
      </c>
      <c r="AF273" s="2" t="s">
        <v>598</v>
      </c>
      <c r="AG273" s="2" t="s">
        <v>598</v>
      </c>
      <c r="AH273" s="2" t="s">
        <v>598</v>
      </c>
      <c r="AI273" s="2">
        <v>0.38</v>
      </c>
      <c r="AM273" s="20">
        <f t="shared" si="12"/>
        <v>44.480000000000004</v>
      </c>
      <c r="AN273" s="20">
        <f t="shared" si="13"/>
        <v>32.26</v>
      </c>
      <c r="AO273" s="92">
        <f t="shared" si="14"/>
        <v>0.72526978417266175</v>
      </c>
    </row>
    <row r="274" spans="1:41" ht="15" customHeight="1" x14ac:dyDescent="0.25">
      <c r="A274" s="2" t="s">
        <v>389</v>
      </c>
      <c r="B274" s="2" t="s">
        <v>390</v>
      </c>
      <c r="C274" s="2">
        <v>2014</v>
      </c>
      <c r="D274" s="2">
        <v>121.63</v>
      </c>
      <c r="E274" s="2">
        <v>138.91</v>
      </c>
      <c r="F274" s="2">
        <v>0</v>
      </c>
      <c r="G274" s="2">
        <v>0</v>
      </c>
      <c r="H274" s="2">
        <v>0</v>
      </c>
      <c r="I274" s="2">
        <v>0</v>
      </c>
      <c r="J274" s="2">
        <v>0</v>
      </c>
      <c r="K274" s="2">
        <v>0</v>
      </c>
      <c r="L274" s="2" t="s">
        <v>598</v>
      </c>
      <c r="M274" s="2">
        <v>43.82</v>
      </c>
      <c r="N274" s="2">
        <v>31.4</v>
      </c>
      <c r="O274" s="2">
        <v>29.02</v>
      </c>
      <c r="P274" s="2">
        <v>8.6999999999999993</v>
      </c>
      <c r="Q274" s="2">
        <v>0</v>
      </c>
      <c r="R274" s="2">
        <v>0</v>
      </c>
      <c r="S274" s="2" t="s">
        <v>8</v>
      </c>
      <c r="T274" s="2">
        <v>0</v>
      </c>
      <c r="U274" s="2">
        <v>0</v>
      </c>
      <c r="V274" s="2">
        <v>0</v>
      </c>
      <c r="W274" s="2">
        <v>0</v>
      </c>
      <c r="X274" s="2">
        <v>0</v>
      </c>
      <c r="Y274" s="2">
        <v>0.46</v>
      </c>
      <c r="Z274" s="2">
        <v>0</v>
      </c>
      <c r="AA274" s="2">
        <v>0</v>
      </c>
      <c r="AB274" s="2">
        <v>0</v>
      </c>
      <c r="AC274" s="2">
        <v>0</v>
      </c>
      <c r="AD274" s="2">
        <v>25.51</v>
      </c>
      <c r="AE274" s="2">
        <v>0</v>
      </c>
      <c r="AF274" s="2" t="s">
        <v>600</v>
      </c>
      <c r="AG274" s="2">
        <v>0</v>
      </c>
      <c r="AH274" s="2">
        <v>0</v>
      </c>
      <c r="AI274" s="2">
        <v>0</v>
      </c>
      <c r="AM274" s="20">
        <f t="shared" si="12"/>
        <v>138.91</v>
      </c>
      <c r="AN274" s="20">
        <f t="shared" si="13"/>
        <v>121.63</v>
      </c>
      <c r="AO274" s="92">
        <f t="shared" si="14"/>
        <v>0.87560290835792953</v>
      </c>
    </row>
    <row r="275" spans="1:41" ht="15" customHeight="1" x14ac:dyDescent="0.25">
      <c r="A275" s="2" t="s">
        <v>389</v>
      </c>
      <c r="B275" s="2" t="s">
        <v>391</v>
      </c>
      <c r="C275" s="2">
        <v>2014</v>
      </c>
      <c r="D275" s="2">
        <v>21.63</v>
      </c>
      <c r="E275" s="2">
        <v>25.29</v>
      </c>
      <c r="F275" s="2">
        <v>0</v>
      </c>
      <c r="G275" s="2">
        <v>0.47</v>
      </c>
      <c r="H275" s="2">
        <v>0</v>
      </c>
      <c r="I275" s="2">
        <v>0</v>
      </c>
      <c r="J275" s="2">
        <v>0</v>
      </c>
      <c r="K275" s="2">
        <v>0</v>
      </c>
      <c r="L275" s="2" t="s">
        <v>598</v>
      </c>
      <c r="M275" s="2">
        <v>4.46</v>
      </c>
      <c r="N275" s="2">
        <v>9.92</v>
      </c>
      <c r="O275" s="2">
        <v>5.87</v>
      </c>
      <c r="P275" s="2">
        <v>0</v>
      </c>
      <c r="Q275" s="2">
        <v>0</v>
      </c>
      <c r="R275" s="2">
        <v>0</v>
      </c>
      <c r="S275" s="2" t="s">
        <v>8</v>
      </c>
      <c r="T275" s="2">
        <v>0</v>
      </c>
      <c r="U275" s="2">
        <v>0</v>
      </c>
      <c r="V275" s="2">
        <v>0</v>
      </c>
      <c r="W275" s="2">
        <v>0</v>
      </c>
      <c r="X275" s="2">
        <v>0</v>
      </c>
      <c r="Y275" s="2">
        <v>0</v>
      </c>
      <c r="Z275" s="2">
        <v>0</v>
      </c>
      <c r="AA275" s="2">
        <v>0</v>
      </c>
      <c r="AB275" s="2">
        <v>0</v>
      </c>
      <c r="AC275" s="2">
        <v>0</v>
      </c>
      <c r="AD275" s="2">
        <v>4.57</v>
      </c>
      <c r="AE275" s="2">
        <v>0</v>
      </c>
      <c r="AF275" s="2" t="s">
        <v>598</v>
      </c>
      <c r="AG275" s="2">
        <v>0</v>
      </c>
      <c r="AH275" s="2">
        <v>0</v>
      </c>
      <c r="AI275" s="2">
        <v>0</v>
      </c>
      <c r="AM275" s="20">
        <f t="shared" si="12"/>
        <v>25.29</v>
      </c>
      <c r="AN275" s="20">
        <f t="shared" si="13"/>
        <v>21.63</v>
      </c>
      <c r="AO275" s="92">
        <f t="shared" si="14"/>
        <v>0.8552787663107948</v>
      </c>
    </row>
    <row r="276" spans="1:41" ht="15" customHeight="1" x14ac:dyDescent="0.25">
      <c r="A276" s="2" t="s">
        <v>389</v>
      </c>
      <c r="B276" s="2" t="s">
        <v>392</v>
      </c>
      <c r="C276" s="2">
        <v>2014</v>
      </c>
      <c r="D276" s="2">
        <v>8.51</v>
      </c>
      <c r="E276" s="2">
        <v>10.4</v>
      </c>
      <c r="F276" s="2">
        <v>0</v>
      </c>
      <c r="G276" s="2">
        <v>7.0000000000000007E-2</v>
      </c>
      <c r="H276" s="2">
        <v>0</v>
      </c>
      <c r="I276" s="2">
        <v>0</v>
      </c>
      <c r="J276" s="2">
        <v>0</v>
      </c>
      <c r="K276" s="2">
        <v>0</v>
      </c>
      <c r="L276" s="2" t="s">
        <v>598</v>
      </c>
      <c r="M276" s="2">
        <v>0.93</v>
      </c>
      <c r="N276" s="2">
        <v>0</v>
      </c>
      <c r="O276" s="2">
        <v>8.34</v>
      </c>
      <c r="P276" s="2">
        <v>0</v>
      </c>
      <c r="Q276" s="2">
        <v>0</v>
      </c>
      <c r="R276" s="2">
        <v>0</v>
      </c>
      <c r="S276" s="2" t="s">
        <v>8</v>
      </c>
      <c r="T276" s="2">
        <v>0</v>
      </c>
      <c r="U276" s="2">
        <v>0</v>
      </c>
      <c r="V276" s="2">
        <v>0</v>
      </c>
      <c r="W276" s="2">
        <v>0</v>
      </c>
      <c r="X276" s="2">
        <v>0</v>
      </c>
      <c r="Y276" s="2">
        <v>0</v>
      </c>
      <c r="Z276" s="2">
        <v>0</v>
      </c>
      <c r="AA276" s="2">
        <v>0</v>
      </c>
      <c r="AB276" s="2">
        <v>0</v>
      </c>
      <c r="AC276" s="2">
        <v>0</v>
      </c>
      <c r="AD276" s="2">
        <v>1.06</v>
      </c>
      <c r="AE276" s="2">
        <v>0</v>
      </c>
      <c r="AF276" s="2" t="s">
        <v>598</v>
      </c>
      <c r="AG276" s="2">
        <v>0</v>
      </c>
      <c r="AH276" s="2">
        <v>0</v>
      </c>
      <c r="AI276" s="2">
        <v>0</v>
      </c>
      <c r="AM276" s="20">
        <f t="shared" si="12"/>
        <v>10.4</v>
      </c>
      <c r="AN276" s="20">
        <f t="shared" si="13"/>
        <v>8.51</v>
      </c>
      <c r="AO276" s="92">
        <f t="shared" si="14"/>
        <v>0.81826923076923075</v>
      </c>
    </row>
    <row r="277" spans="1:41" ht="15" customHeight="1" x14ac:dyDescent="0.25">
      <c r="A277" s="2" t="s">
        <v>389</v>
      </c>
      <c r="B277" s="2" t="s">
        <v>393</v>
      </c>
      <c r="C277" s="2">
        <v>2014</v>
      </c>
      <c r="D277" s="2">
        <v>43.64</v>
      </c>
      <c r="E277" s="2">
        <v>49.85</v>
      </c>
      <c r="F277" s="2">
        <v>0</v>
      </c>
      <c r="G277" s="2">
        <v>1.37</v>
      </c>
      <c r="H277" s="2">
        <v>0</v>
      </c>
      <c r="I277" s="2">
        <v>0</v>
      </c>
      <c r="J277" s="2">
        <v>0</v>
      </c>
      <c r="K277" s="2">
        <v>0</v>
      </c>
      <c r="L277" s="2" t="s">
        <v>598</v>
      </c>
      <c r="M277" s="2">
        <v>4.2</v>
      </c>
      <c r="N277" s="2">
        <v>8.39</v>
      </c>
      <c r="O277" s="2">
        <v>29.37</v>
      </c>
      <c r="P277" s="2">
        <v>0</v>
      </c>
      <c r="Q277" s="2">
        <v>0</v>
      </c>
      <c r="R277" s="2">
        <v>0</v>
      </c>
      <c r="S277" s="2" t="s">
        <v>8</v>
      </c>
      <c r="T277" s="2">
        <v>0</v>
      </c>
      <c r="U277" s="2">
        <v>0</v>
      </c>
      <c r="V277" s="2">
        <v>0</v>
      </c>
      <c r="W277" s="2">
        <v>0</v>
      </c>
      <c r="X277" s="2">
        <v>0</v>
      </c>
      <c r="Y277" s="2">
        <v>0</v>
      </c>
      <c r="Z277" s="2">
        <v>0</v>
      </c>
      <c r="AA277" s="2">
        <v>0</v>
      </c>
      <c r="AB277" s="2">
        <v>0</v>
      </c>
      <c r="AC277" s="2">
        <v>0</v>
      </c>
      <c r="AD277" s="2">
        <v>6.52</v>
      </c>
      <c r="AE277" s="2">
        <v>0</v>
      </c>
      <c r="AF277" s="2" t="s">
        <v>598</v>
      </c>
      <c r="AG277" s="2">
        <v>0</v>
      </c>
      <c r="AH277" s="2">
        <v>0</v>
      </c>
      <c r="AI277" s="2">
        <v>0</v>
      </c>
      <c r="AM277" s="20">
        <f t="shared" si="12"/>
        <v>49.849999999999994</v>
      </c>
      <c r="AN277" s="20">
        <f t="shared" si="13"/>
        <v>43.64</v>
      </c>
      <c r="AO277" s="92">
        <f t="shared" si="14"/>
        <v>0.87542627883650959</v>
      </c>
    </row>
    <row r="278" spans="1:41" ht="15" customHeight="1" x14ac:dyDescent="0.25">
      <c r="A278" s="2" t="s">
        <v>394</v>
      </c>
      <c r="B278" s="2" t="s">
        <v>395</v>
      </c>
      <c r="C278" s="2">
        <v>2014</v>
      </c>
      <c r="D278" s="2">
        <v>82</v>
      </c>
      <c r="E278" s="2">
        <v>1.375</v>
      </c>
      <c r="F278" s="2" t="s">
        <v>598</v>
      </c>
      <c r="G278" s="2">
        <v>0</v>
      </c>
      <c r="H278" s="2" t="s">
        <v>598</v>
      </c>
      <c r="I278" s="2" t="s">
        <v>598</v>
      </c>
      <c r="J278" s="2">
        <v>1.375</v>
      </c>
      <c r="K278" s="2" t="s">
        <v>598</v>
      </c>
      <c r="L278" s="2" t="s">
        <v>599</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H278" s="2" t="s">
        <v>598</v>
      </c>
      <c r="AI278" s="2" t="s">
        <v>598</v>
      </c>
      <c r="AM278" s="20">
        <f t="shared" si="12"/>
        <v>1.375</v>
      </c>
      <c r="AN278" s="20">
        <f t="shared" si="13"/>
        <v>82</v>
      </c>
      <c r="AO278" s="92">
        <f t="shared" si="14"/>
        <v>59.636363636363633</v>
      </c>
    </row>
    <row r="279" spans="1:41" ht="15" customHeight="1" x14ac:dyDescent="0.25">
      <c r="A279" s="2" t="s">
        <v>394</v>
      </c>
      <c r="B279" s="2" t="s">
        <v>396</v>
      </c>
      <c r="C279" s="2">
        <v>2014</v>
      </c>
      <c r="D279" s="2">
        <v>0.84</v>
      </c>
      <c r="E279" s="2">
        <v>0.84</v>
      </c>
      <c r="F279" s="2" t="s">
        <v>598</v>
      </c>
      <c r="G279" s="2">
        <v>0.14000000000000001</v>
      </c>
      <c r="H279" s="2" t="s">
        <v>598</v>
      </c>
      <c r="I279" s="2" t="s">
        <v>598</v>
      </c>
      <c r="J279" s="2" t="s">
        <v>598</v>
      </c>
      <c r="K279" s="2" t="s">
        <v>598</v>
      </c>
      <c r="L279" s="2" t="s">
        <v>599</v>
      </c>
      <c r="M279" s="2" t="s">
        <v>598</v>
      </c>
      <c r="N279" s="2" t="s">
        <v>598</v>
      </c>
      <c r="O279" s="2" t="s">
        <v>598</v>
      </c>
      <c r="P279" s="2" t="s">
        <v>598</v>
      </c>
      <c r="Q279" s="2" t="s">
        <v>598</v>
      </c>
      <c r="R279" s="2" t="s">
        <v>598</v>
      </c>
      <c r="S279" s="2" t="s">
        <v>598</v>
      </c>
      <c r="T279" s="2" t="s">
        <v>598</v>
      </c>
      <c r="U279" s="2">
        <v>0.7</v>
      </c>
      <c r="V279" s="2" t="s">
        <v>598</v>
      </c>
      <c r="W279" s="2" t="s">
        <v>598</v>
      </c>
      <c r="X279" s="2" t="s">
        <v>598</v>
      </c>
      <c r="Y279" s="2" t="s">
        <v>598</v>
      </c>
      <c r="Z279" s="2" t="s">
        <v>598</v>
      </c>
      <c r="AA279" s="2" t="s">
        <v>598</v>
      </c>
      <c r="AB279" s="2" t="s">
        <v>598</v>
      </c>
      <c r="AC279" s="2" t="s">
        <v>598</v>
      </c>
      <c r="AD279" s="2" t="s">
        <v>598</v>
      </c>
      <c r="AE279" s="2" t="s">
        <v>598</v>
      </c>
      <c r="AF279" s="2" t="s">
        <v>598</v>
      </c>
      <c r="AG279" s="2" t="s">
        <v>598</v>
      </c>
      <c r="AH279" s="2" t="s">
        <v>598</v>
      </c>
      <c r="AI279" s="2" t="s">
        <v>598</v>
      </c>
      <c r="AM279" s="20">
        <f t="shared" si="12"/>
        <v>0.84</v>
      </c>
      <c r="AN279" s="20">
        <f t="shared" si="13"/>
        <v>0.84</v>
      </c>
      <c r="AO279" s="92">
        <f t="shared" si="14"/>
        <v>1</v>
      </c>
    </row>
    <row r="280" spans="1:41" ht="15" customHeight="1" x14ac:dyDescent="0.25">
      <c r="A280" s="2" t="s">
        <v>397</v>
      </c>
      <c r="B280" s="2" t="s">
        <v>398</v>
      </c>
      <c r="C280" s="2">
        <v>2014</v>
      </c>
      <c r="D280" s="2">
        <v>12.987</v>
      </c>
      <c r="E280" s="2">
        <v>15.648999999999999</v>
      </c>
      <c r="F280" s="2" t="s">
        <v>598</v>
      </c>
      <c r="G280" s="2">
        <v>6.6539999999999999</v>
      </c>
      <c r="H280" s="2" t="s">
        <v>598</v>
      </c>
      <c r="I280" s="2" t="s">
        <v>598</v>
      </c>
      <c r="J280" s="2" t="s">
        <v>598</v>
      </c>
      <c r="K280" s="2" t="s">
        <v>598</v>
      </c>
      <c r="L280" s="2" t="s">
        <v>599</v>
      </c>
      <c r="M280" s="2" t="s">
        <v>598</v>
      </c>
      <c r="N280" s="2" t="s">
        <v>598</v>
      </c>
      <c r="O280" s="2" t="s">
        <v>598</v>
      </c>
      <c r="P280" s="2" t="s">
        <v>598</v>
      </c>
      <c r="Q280" s="2" t="s">
        <v>598</v>
      </c>
      <c r="R280" s="2" t="s">
        <v>598</v>
      </c>
      <c r="S280" s="2" t="s">
        <v>598</v>
      </c>
      <c r="T280" s="2">
        <v>8.9949999999999992</v>
      </c>
      <c r="U280" s="2" t="s">
        <v>598</v>
      </c>
      <c r="V280" s="2" t="s">
        <v>598</v>
      </c>
      <c r="W280" s="2" t="s">
        <v>598</v>
      </c>
      <c r="X280" s="2" t="s">
        <v>598</v>
      </c>
      <c r="Y280" s="2" t="s">
        <v>598</v>
      </c>
      <c r="Z280" s="2" t="s">
        <v>598</v>
      </c>
      <c r="AA280" s="2" t="s">
        <v>598</v>
      </c>
      <c r="AB280" s="2" t="s">
        <v>598</v>
      </c>
      <c r="AC280" s="2" t="s">
        <v>598</v>
      </c>
      <c r="AD280" s="2" t="s">
        <v>598</v>
      </c>
      <c r="AE280" s="2" t="s">
        <v>598</v>
      </c>
      <c r="AF280" s="2" t="s">
        <v>598</v>
      </c>
      <c r="AG280" s="2" t="s">
        <v>598</v>
      </c>
      <c r="AH280" s="2" t="s">
        <v>598</v>
      </c>
      <c r="AI280" s="2" t="s">
        <v>598</v>
      </c>
      <c r="AM280" s="20">
        <f t="shared" si="12"/>
        <v>15.648999999999999</v>
      </c>
      <c r="AN280" s="20">
        <f t="shared" si="13"/>
        <v>12.987</v>
      </c>
      <c r="AO280" s="92">
        <f t="shared" si="14"/>
        <v>0.82989328391590522</v>
      </c>
    </row>
    <row r="281" spans="1:41" ht="15" customHeight="1" x14ac:dyDescent="0.25">
      <c r="A281" s="2" t="s">
        <v>399</v>
      </c>
      <c r="B281" s="2" t="s">
        <v>400</v>
      </c>
      <c r="C281" s="2">
        <v>2014</v>
      </c>
      <c r="D281" s="2">
        <v>25.78</v>
      </c>
      <c r="E281" s="2">
        <v>27.367999999999999</v>
      </c>
      <c r="F281" s="2" t="s">
        <v>598</v>
      </c>
      <c r="G281" s="2" t="s">
        <v>598</v>
      </c>
      <c r="H281" s="2" t="s">
        <v>598</v>
      </c>
      <c r="I281" s="2">
        <v>5.415</v>
      </c>
      <c r="J281" s="2" t="s">
        <v>598</v>
      </c>
      <c r="K281" s="2" t="s">
        <v>598</v>
      </c>
      <c r="L281" s="2" t="s">
        <v>599</v>
      </c>
      <c r="M281" s="2" t="s">
        <v>598</v>
      </c>
      <c r="N281" s="2" t="s">
        <v>598</v>
      </c>
      <c r="O281" s="2" t="s">
        <v>598</v>
      </c>
      <c r="P281" s="2">
        <v>17.268999999999998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v>4.6840000000000002</v>
      </c>
      <c r="AE281" s="2" t="s">
        <v>598</v>
      </c>
      <c r="AF281" s="2" t="s">
        <v>598</v>
      </c>
      <c r="AG281" s="2" t="s">
        <v>598</v>
      </c>
      <c r="AH281" s="2" t="s">
        <v>598</v>
      </c>
      <c r="AI281" s="2" t="s">
        <v>598</v>
      </c>
      <c r="AM281" s="20">
        <f t="shared" si="12"/>
        <v>27.367999999999999</v>
      </c>
      <c r="AN281" s="20">
        <f t="shared" si="13"/>
        <v>25.78</v>
      </c>
      <c r="AO281" s="92">
        <f t="shared" si="14"/>
        <v>0.94197603040046785</v>
      </c>
    </row>
    <row r="282" spans="1:41" ht="15" customHeight="1" x14ac:dyDescent="0.25">
      <c r="A282" s="2" t="s">
        <v>399</v>
      </c>
      <c r="B282" s="2" t="s">
        <v>401</v>
      </c>
      <c r="C282" s="2">
        <v>2014</v>
      </c>
      <c r="D282" s="2">
        <v>18.760000000000002</v>
      </c>
      <c r="E282" s="2">
        <v>20.66</v>
      </c>
      <c r="F282" s="2" t="s">
        <v>598</v>
      </c>
      <c r="G282" s="2">
        <v>1.1599999999999999</v>
      </c>
      <c r="H282" s="2" t="s">
        <v>598</v>
      </c>
      <c r="I282" s="2" t="s">
        <v>598</v>
      </c>
      <c r="J282" s="2" t="s">
        <v>598</v>
      </c>
      <c r="K282" s="2" t="s">
        <v>598</v>
      </c>
      <c r="L282" s="2" t="s">
        <v>599</v>
      </c>
      <c r="M282" s="2" t="s">
        <v>598</v>
      </c>
      <c r="N282" s="2" t="s">
        <v>598</v>
      </c>
      <c r="O282" s="2">
        <v>9.6</v>
      </c>
      <c r="P282" s="2">
        <v>2.39</v>
      </c>
      <c r="Q282" s="2" t="s">
        <v>598</v>
      </c>
      <c r="R282" s="2" t="s">
        <v>598</v>
      </c>
      <c r="S282" s="2" t="s">
        <v>8</v>
      </c>
      <c r="T282" s="2" t="s">
        <v>598</v>
      </c>
      <c r="U282" s="2" t="s">
        <v>598</v>
      </c>
      <c r="V282" s="2" t="s">
        <v>598</v>
      </c>
      <c r="W282" s="2">
        <v>3.2</v>
      </c>
      <c r="X282" s="2">
        <v>1.83</v>
      </c>
      <c r="Y282" s="2" t="s">
        <v>598</v>
      </c>
      <c r="Z282" s="2" t="s">
        <v>598</v>
      </c>
      <c r="AA282" s="2" t="s">
        <v>598</v>
      </c>
      <c r="AB282" s="2" t="s">
        <v>598</v>
      </c>
      <c r="AC282" s="2" t="s">
        <v>598</v>
      </c>
      <c r="AD282" s="2">
        <v>2.48</v>
      </c>
      <c r="AE282" s="2" t="s">
        <v>598</v>
      </c>
      <c r="AF282" s="2" t="s">
        <v>598</v>
      </c>
      <c r="AG282" s="2" t="s">
        <v>598</v>
      </c>
      <c r="AH282" s="2" t="s">
        <v>598</v>
      </c>
      <c r="AI282" s="2" t="s">
        <v>598</v>
      </c>
      <c r="AM282" s="20">
        <f t="shared" si="12"/>
        <v>20.66</v>
      </c>
      <c r="AN282" s="20">
        <f t="shared" si="13"/>
        <v>18.760000000000002</v>
      </c>
      <c r="AO282" s="92">
        <f t="shared" si="14"/>
        <v>0.90803484995159733</v>
      </c>
    </row>
    <row r="283" spans="1:41" ht="15" customHeight="1" x14ac:dyDescent="0.25">
      <c r="A283" s="2" t="s">
        <v>399</v>
      </c>
      <c r="B283" s="2" t="s">
        <v>402</v>
      </c>
      <c r="C283" s="2">
        <v>2014</v>
      </c>
      <c r="D283" s="2">
        <v>408</v>
      </c>
      <c r="E283" s="2">
        <v>171.58</v>
      </c>
      <c r="F283" s="2" t="s">
        <v>598</v>
      </c>
      <c r="G283" s="2">
        <v>0.47</v>
      </c>
      <c r="H283" s="2" t="s">
        <v>598</v>
      </c>
      <c r="I283" s="2">
        <v>4.58</v>
      </c>
      <c r="J283" s="2" t="s">
        <v>598</v>
      </c>
      <c r="K283" s="2" t="s">
        <v>598</v>
      </c>
      <c r="L283" s="2" t="s">
        <v>599</v>
      </c>
      <c r="M283" s="2" t="s">
        <v>598</v>
      </c>
      <c r="N283" s="2" t="s">
        <v>598</v>
      </c>
      <c r="O283" s="2" t="s">
        <v>598</v>
      </c>
      <c r="P283" s="2" t="s">
        <v>598</v>
      </c>
      <c r="Q283" s="2" t="s">
        <v>598</v>
      </c>
      <c r="R283" s="2">
        <v>4.5599999999999996</v>
      </c>
      <c r="S283" s="2" t="s">
        <v>598</v>
      </c>
      <c r="T283" s="2" t="s">
        <v>598</v>
      </c>
      <c r="U283" s="2" t="s">
        <v>598</v>
      </c>
      <c r="V283" s="2" t="s">
        <v>598</v>
      </c>
      <c r="W283" s="2" t="s">
        <v>598</v>
      </c>
      <c r="X283" s="2">
        <v>13.07</v>
      </c>
      <c r="Y283" s="2" t="s">
        <v>598</v>
      </c>
      <c r="Z283" s="2" t="s">
        <v>598</v>
      </c>
      <c r="AA283" s="2" t="s">
        <v>598</v>
      </c>
      <c r="AB283" s="2">
        <v>148.9</v>
      </c>
      <c r="AC283" s="2" t="s">
        <v>598</v>
      </c>
      <c r="AD283" s="2" t="s">
        <v>598</v>
      </c>
      <c r="AE283" s="2" t="s">
        <v>598</v>
      </c>
      <c r="AF283" s="2" t="s">
        <v>598</v>
      </c>
      <c r="AG283" s="2" t="s">
        <v>598</v>
      </c>
      <c r="AH283" s="2" t="s">
        <v>598</v>
      </c>
      <c r="AI283" s="2" t="s">
        <v>598</v>
      </c>
      <c r="AM283" s="20">
        <f t="shared" si="12"/>
        <v>171.58</v>
      </c>
      <c r="AN283" s="20">
        <f t="shared" si="13"/>
        <v>408</v>
      </c>
      <c r="AO283" s="92">
        <f t="shared" si="14"/>
        <v>2.3778995220888213</v>
      </c>
    </row>
    <row r="284" spans="1:41" ht="15" customHeight="1" x14ac:dyDescent="0.25">
      <c r="A284" s="2" t="s">
        <v>399</v>
      </c>
      <c r="B284" s="2" t="s">
        <v>403</v>
      </c>
      <c r="C284" s="2">
        <v>2014</v>
      </c>
      <c r="D284" s="2">
        <v>108.5</v>
      </c>
      <c r="E284" s="2">
        <v>113.488</v>
      </c>
      <c r="F284" s="2" t="s">
        <v>598</v>
      </c>
      <c r="G284" s="2">
        <v>0.26200000000000001</v>
      </c>
      <c r="H284" s="2" t="s">
        <v>598</v>
      </c>
      <c r="I284" s="2">
        <v>5.4119999999999999</v>
      </c>
      <c r="J284" s="2" t="s">
        <v>598</v>
      </c>
      <c r="K284" s="2" t="s">
        <v>598</v>
      </c>
      <c r="L284" s="2" t="s">
        <v>599</v>
      </c>
      <c r="M284" s="2" t="s">
        <v>598</v>
      </c>
      <c r="N284" s="2" t="s">
        <v>598</v>
      </c>
      <c r="O284" s="2" t="s">
        <v>598</v>
      </c>
      <c r="P284" s="2" t="s">
        <v>598</v>
      </c>
      <c r="Q284" s="2" t="s">
        <v>598</v>
      </c>
      <c r="R284" s="2">
        <v>2.2949999999999999</v>
      </c>
      <c r="S284" s="2" t="s">
        <v>8</v>
      </c>
      <c r="T284" s="2" t="s">
        <v>598</v>
      </c>
      <c r="U284" s="2" t="s">
        <v>598</v>
      </c>
      <c r="V284" s="2" t="s">
        <v>598</v>
      </c>
      <c r="W284" s="2" t="s">
        <v>598</v>
      </c>
      <c r="X284" s="2" t="s">
        <v>598</v>
      </c>
      <c r="Y284" s="2" t="s">
        <v>598</v>
      </c>
      <c r="Z284" s="2" t="s">
        <v>598</v>
      </c>
      <c r="AA284" s="2" t="s">
        <v>598</v>
      </c>
      <c r="AB284" s="2">
        <v>74.954999999999998</v>
      </c>
      <c r="AC284" s="2" t="s">
        <v>598</v>
      </c>
      <c r="AD284" s="2" t="s">
        <v>598</v>
      </c>
      <c r="AE284" s="2" t="s">
        <v>598</v>
      </c>
      <c r="AF284" s="2" t="s">
        <v>598</v>
      </c>
      <c r="AG284" s="2" t="s">
        <v>598</v>
      </c>
      <c r="AH284" s="2">
        <v>30.564</v>
      </c>
      <c r="AI284" s="2">
        <v>30.873000000000001</v>
      </c>
      <c r="AM284" s="20">
        <f t="shared" si="12"/>
        <v>113.797</v>
      </c>
      <c r="AN284" s="20">
        <f t="shared" si="13"/>
        <v>108.5</v>
      </c>
      <c r="AO284" s="92">
        <f t="shared" si="14"/>
        <v>0.95345219997012221</v>
      </c>
    </row>
    <row r="285" spans="1:41" ht="15" customHeight="1" x14ac:dyDescent="0.25">
      <c r="A285" s="2" t="s">
        <v>399</v>
      </c>
      <c r="B285" s="2" t="s">
        <v>404</v>
      </c>
      <c r="C285" s="2">
        <v>2014</v>
      </c>
      <c r="D285" s="2">
        <v>7.3</v>
      </c>
      <c r="E285" s="2">
        <v>7.2990000000000004</v>
      </c>
      <c r="F285" s="2" t="s">
        <v>598</v>
      </c>
      <c r="G285" s="2">
        <v>0.27900000000000003</v>
      </c>
      <c r="H285" s="2" t="s">
        <v>598</v>
      </c>
      <c r="I285" s="2" t="s">
        <v>598</v>
      </c>
      <c r="J285" s="2" t="s">
        <v>598</v>
      </c>
      <c r="K285" s="2" t="s">
        <v>598</v>
      </c>
      <c r="L285" s="2" t="s">
        <v>599</v>
      </c>
      <c r="M285" s="2" t="s">
        <v>598</v>
      </c>
      <c r="N285" s="2" t="s">
        <v>598</v>
      </c>
      <c r="O285" s="2" t="s">
        <v>598</v>
      </c>
      <c r="P285" s="2" t="s">
        <v>598</v>
      </c>
      <c r="Q285" s="2" t="s">
        <v>598</v>
      </c>
      <c r="R285" s="2" t="s">
        <v>598</v>
      </c>
      <c r="S285" s="2" t="s">
        <v>598</v>
      </c>
      <c r="T285" s="2">
        <v>7.02</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H285" s="2" t="s">
        <v>598</v>
      </c>
      <c r="AI285" s="2" t="s">
        <v>598</v>
      </c>
      <c r="AM285" s="20">
        <f t="shared" si="12"/>
        <v>7.2989999999999995</v>
      </c>
      <c r="AN285" s="20">
        <f t="shared" si="13"/>
        <v>7.3</v>
      </c>
      <c r="AO285" s="92">
        <f t="shared" si="14"/>
        <v>1.0001370050691876</v>
      </c>
    </row>
    <row r="286" spans="1:41"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H286" s="2" t="s">
        <v>599</v>
      </c>
      <c r="AI286" s="2" t="s">
        <v>599</v>
      </c>
      <c r="AM286" s="20">
        <f t="shared" si="12"/>
        <v>0</v>
      </c>
      <c r="AN286" s="20">
        <f t="shared" si="13"/>
        <v>0</v>
      </c>
      <c r="AO286" s="92" t="str">
        <f t="shared" si="14"/>
        <v/>
      </c>
    </row>
    <row r="287" spans="1:41"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H287" s="2" t="s">
        <v>599</v>
      </c>
      <c r="AI287" s="2" t="s">
        <v>599</v>
      </c>
      <c r="AM287" s="20">
        <f t="shared" si="12"/>
        <v>0</v>
      </c>
      <c r="AN287" s="20">
        <f t="shared" si="13"/>
        <v>0</v>
      </c>
      <c r="AO287" s="92" t="str">
        <f t="shared" si="14"/>
        <v/>
      </c>
    </row>
    <row r="288" spans="1:41"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H288" s="2" t="s">
        <v>599</v>
      </c>
      <c r="AI288" s="2" t="s">
        <v>599</v>
      </c>
      <c r="AM288" s="20">
        <f t="shared" si="12"/>
        <v>0</v>
      </c>
      <c r="AN288" s="20">
        <f t="shared" si="13"/>
        <v>0</v>
      </c>
      <c r="AO288" s="92" t="str">
        <f t="shared" si="14"/>
        <v/>
      </c>
    </row>
    <row r="289" spans="1:41"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H289" s="2" t="s">
        <v>599</v>
      </c>
      <c r="AI289" s="2" t="s">
        <v>599</v>
      </c>
      <c r="AM289" s="20">
        <f t="shared" si="12"/>
        <v>0</v>
      </c>
      <c r="AN289" s="20">
        <f t="shared" si="13"/>
        <v>0</v>
      </c>
      <c r="AO289" s="92" t="str">
        <f t="shared" si="14"/>
        <v/>
      </c>
    </row>
    <row r="290" spans="1:41" ht="15" customHeight="1" x14ac:dyDescent="0.25">
      <c r="A290" s="2" t="s">
        <v>410</v>
      </c>
      <c r="B290" s="2" t="s">
        <v>411</v>
      </c>
      <c r="C290" s="2">
        <v>2014</v>
      </c>
      <c r="D290" s="2" t="s">
        <v>598</v>
      </c>
      <c r="E290" s="2" t="s">
        <v>598</v>
      </c>
      <c r="F290" s="2" t="s">
        <v>598</v>
      </c>
      <c r="G290" s="2" t="s">
        <v>598</v>
      </c>
      <c r="H290" s="2" t="s">
        <v>598</v>
      </c>
      <c r="I290" s="2" t="s">
        <v>598</v>
      </c>
      <c r="J290" s="2" t="s">
        <v>598</v>
      </c>
      <c r="K290" s="2" t="s">
        <v>598</v>
      </c>
      <c r="L290" s="2" t="s">
        <v>599</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H290" s="2" t="s">
        <v>598</v>
      </c>
      <c r="AI290" s="2" t="s">
        <v>598</v>
      </c>
      <c r="AM290" s="20">
        <f t="shared" si="12"/>
        <v>0</v>
      </c>
      <c r="AN290" s="20">
        <f t="shared" si="13"/>
        <v>0</v>
      </c>
      <c r="AO290" s="92" t="str">
        <f t="shared" si="14"/>
        <v/>
      </c>
    </row>
    <row r="291" spans="1:41" ht="15" customHeight="1" x14ac:dyDescent="0.25">
      <c r="A291" s="2" t="s">
        <v>410</v>
      </c>
      <c r="B291" s="2" t="s">
        <v>412</v>
      </c>
      <c r="C291" s="2">
        <v>2014</v>
      </c>
      <c r="D291" s="2">
        <v>45.5</v>
      </c>
      <c r="E291" s="2">
        <v>52.7</v>
      </c>
      <c r="F291" s="2" t="s">
        <v>598</v>
      </c>
      <c r="G291" s="2">
        <v>0.3</v>
      </c>
      <c r="H291" s="2" t="s">
        <v>598</v>
      </c>
      <c r="I291" s="2" t="s">
        <v>598</v>
      </c>
      <c r="J291" s="2" t="s">
        <v>598</v>
      </c>
      <c r="K291" s="2">
        <v>1.8</v>
      </c>
      <c r="L291" s="2" t="s">
        <v>607</v>
      </c>
      <c r="M291" s="2">
        <v>15.3</v>
      </c>
      <c r="N291" s="2">
        <v>9.4</v>
      </c>
      <c r="O291" s="2" t="s">
        <v>598</v>
      </c>
      <c r="P291" s="2" t="s">
        <v>598</v>
      </c>
      <c r="Q291" s="2" t="s">
        <v>598</v>
      </c>
      <c r="R291" s="2" t="s">
        <v>598</v>
      </c>
      <c r="S291" s="2" t="s">
        <v>598</v>
      </c>
      <c r="T291" s="2">
        <v>6.1</v>
      </c>
      <c r="U291" s="2">
        <v>16</v>
      </c>
      <c r="V291" s="2" t="s">
        <v>598</v>
      </c>
      <c r="W291" s="2" t="s">
        <v>598</v>
      </c>
      <c r="X291" s="2" t="s">
        <v>598</v>
      </c>
      <c r="Y291" s="2" t="s">
        <v>598</v>
      </c>
      <c r="Z291" s="2" t="s">
        <v>598</v>
      </c>
      <c r="AA291" s="2" t="s">
        <v>598</v>
      </c>
      <c r="AB291" s="2" t="s">
        <v>598</v>
      </c>
      <c r="AC291" s="2" t="s">
        <v>598</v>
      </c>
      <c r="AD291" s="2">
        <v>3.8</v>
      </c>
      <c r="AE291" s="2" t="s">
        <v>598</v>
      </c>
      <c r="AF291" s="2" t="s">
        <v>598</v>
      </c>
      <c r="AG291" s="2" t="s">
        <v>598</v>
      </c>
      <c r="AH291" s="2" t="s">
        <v>598</v>
      </c>
      <c r="AI291" s="2" t="s">
        <v>598</v>
      </c>
      <c r="AM291" s="20">
        <f t="shared" si="12"/>
        <v>52.7</v>
      </c>
      <c r="AN291" s="20">
        <f t="shared" si="13"/>
        <v>45.5</v>
      </c>
      <c r="AO291" s="92">
        <f t="shared" si="14"/>
        <v>0.86337760910815931</v>
      </c>
    </row>
    <row r="292" spans="1:41" ht="15" customHeight="1" x14ac:dyDescent="0.25">
      <c r="A292" s="2" t="s">
        <v>413</v>
      </c>
      <c r="B292" s="2" t="s">
        <v>414</v>
      </c>
      <c r="C292" s="2">
        <v>2014</v>
      </c>
      <c r="D292" s="2">
        <v>900.3</v>
      </c>
      <c r="E292" s="2">
        <v>1146.4000000000001</v>
      </c>
      <c r="F292" s="2">
        <v>0</v>
      </c>
      <c r="G292" s="2">
        <v>1.1000000000000001</v>
      </c>
      <c r="H292" s="2" t="s">
        <v>598</v>
      </c>
      <c r="I292" s="2">
        <v>10.4</v>
      </c>
      <c r="J292" s="2" t="s">
        <v>598</v>
      </c>
      <c r="K292" s="2" t="s">
        <v>598</v>
      </c>
      <c r="L292" s="2" t="s">
        <v>599</v>
      </c>
      <c r="M292" s="2">
        <v>0</v>
      </c>
      <c r="N292" s="2">
        <v>0</v>
      </c>
      <c r="O292" s="2">
        <v>0</v>
      </c>
      <c r="P292" s="2">
        <v>0</v>
      </c>
      <c r="Q292" s="2">
        <v>0</v>
      </c>
      <c r="R292" s="2">
        <v>0</v>
      </c>
      <c r="S292" s="2" t="s">
        <v>598</v>
      </c>
      <c r="T292" s="2">
        <v>136.76</v>
      </c>
      <c r="U292" s="2">
        <v>0</v>
      </c>
      <c r="V292" s="2">
        <v>0</v>
      </c>
      <c r="W292" s="2">
        <v>315</v>
      </c>
      <c r="X292" s="2">
        <v>12.95</v>
      </c>
      <c r="Y292" s="2">
        <v>0</v>
      </c>
      <c r="Z292" s="2">
        <v>0</v>
      </c>
      <c r="AA292" s="2">
        <v>191.09</v>
      </c>
      <c r="AB292" s="2">
        <v>424</v>
      </c>
      <c r="AC292" s="2" t="s">
        <v>598</v>
      </c>
      <c r="AD292" s="2">
        <v>55.1</v>
      </c>
      <c r="AE292" s="2" t="s">
        <v>598</v>
      </c>
      <c r="AF292" s="2" t="s">
        <v>598</v>
      </c>
      <c r="AG292" s="2" t="s">
        <v>598</v>
      </c>
      <c r="AH292" s="2" t="s">
        <v>598</v>
      </c>
      <c r="AI292" s="2" t="s">
        <v>598</v>
      </c>
      <c r="AM292" s="20">
        <f t="shared" si="12"/>
        <v>1146.3999999999999</v>
      </c>
      <c r="AN292" s="20">
        <f t="shared" si="13"/>
        <v>900.3</v>
      </c>
      <c r="AO292" s="92">
        <f t="shared" si="14"/>
        <v>0.7853279832519191</v>
      </c>
    </row>
    <row r="293" spans="1:41" ht="15" customHeight="1" x14ac:dyDescent="0.25">
      <c r="A293" s="2" t="s">
        <v>415</v>
      </c>
      <c r="B293" s="2" t="s">
        <v>416</v>
      </c>
      <c r="C293" s="2">
        <v>2014</v>
      </c>
      <c r="D293" s="2">
        <v>1.8360000000000001</v>
      </c>
      <c r="E293" s="2">
        <v>1.968</v>
      </c>
      <c r="F293" s="2" t="s">
        <v>598</v>
      </c>
      <c r="G293" s="2" t="s">
        <v>598</v>
      </c>
      <c r="H293" s="2" t="s">
        <v>598</v>
      </c>
      <c r="I293" s="2" t="s">
        <v>598</v>
      </c>
      <c r="J293" s="2" t="s">
        <v>598</v>
      </c>
      <c r="K293" s="2">
        <v>1.968</v>
      </c>
      <c r="L293" s="2" t="s">
        <v>599</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H293" s="2" t="s">
        <v>598</v>
      </c>
      <c r="AI293" s="2" t="s">
        <v>598</v>
      </c>
      <c r="AM293" s="20">
        <f t="shared" si="12"/>
        <v>1.968</v>
      </c>
      <c r="AN293" s="20">
        <f t="shared" si="13"/>
        <v>1.8360000000000001</v>
      </c>
      <c r="AO293" s="92">
        <f t="shared" si="14"/>
        <v>0.93292682926829273</v>
      </c>
    </row>
    <row r="294" spans="1:41" ht="15" customHeight="1" x14ac:dyDescent="0.25">
      <c r="A294" s="2" t="s">
        <v>415</v>
      </c>
      <c r="B294" s="2" t="s">
        <v>417</v>
      </c>
      <c r="C294" s="2">
        <v>2014</v>
      </c>
      <c r="D294" s="2">
        <v>0.80300000000000005</v>
      </c>
      <c r="E294" s="2">
        <v>0.83320399999999994</v>
      </c>
      <c r="F294" s="2" t="s">
        <v>598</v>
      </c>
      <c r="G294" s="2" t="s">
        <v>598</v>
      </c>
      <c r="H294" s="2" t="s">
        <v>598</v>
      </c>
      <c r="I294" s="2" t="s">
        <v>598</v>
      </c>
      <c r="J294" s="2" t="s">
        <v>598</v>
      </c>
      <c r="K294" s="2" t="s">
        <v>598</v>
      </c>
      <c r="L294" s="2" t="s">
        <v>599</v>
      </c>
      <c r="M294" s="2" t="s">
        <v>598</v>
      </c>
      <c r="N294" s="2" t="s">
        <v>598</v>
      </c>
      <c r="O294" s="2" t="s">
        <v>598</v>
      </c>
      <c r="P294" s="2" t="s">
        <v>598</v>
      </c>
      <c r="Q294" s="2" t="s">
        <v>598</v>
      </c>
      <c r="R294" s="2" t="s">
        <v>598</v>
      </c>
      <c r="S294" s="2" t="s">
        <v>598</v>
      </c>
      <c r="T294" s="2">
        <v>0.59855999999999998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H294" s="2">
        <v>0.23464399999999999</v>
      </c>
      <c r="AI294" s="2" t="s">
        <v>599</v>
      </c>
      <c r="AM294" s="20">
        <f t="shared" si="12"/>
        <v>0.59855999999999998</v>
      </c>
      <c r="AN294" s="20">
        <f t="shared" si="13"/>
        <v>0.80300000000000005</v>
      </c>
      <c r="AO294" s="92">
        <f t="shared" si="14"/>
        <v>1.341553060678963</v>
      </c>
    </row>
    <row r="295" spans="1:41" ht="15" customHeight="1" x14ac:dyDescent="0.25">
      <c r="A295" s="2" t="s">
        <v>415</v>
      </c>
      <c r="B295" s="2" t="s">
        <v>418</v>
      </c>
      <c r="C295" s="2">
        <v>2014</v>
      </c>
      <c r="D295" s="2">
        <v>3.27</v>
      </c>
      <c r="E295" s="2">
        <v>3.633</v>
      </c>
      <c r="F295" s="2" t="s">
        <v>598</v>
      </c>
      <c r="G295" s="2">
        <v>0.57999999999999996</v>
      </c>
      <c r="H295" s="2" t="s">
        <v>598</v>
      </c>
      <c r="I295" s="2" t="s">
        <v>598</v>
      </c>
      <c r="J295" s="2" t="s">
        <v>598</v>
      </c>
      <c r="K295" s="2" t="s">
        <v>598</v>
      </c>
      <c r="L295" s="2" t="s">
        <v>599</v>
      </c>
      <c r="M295" s="2" t="s">
        <v>598</v>
      </c>
      <c r="N295" s="2" t="s">
        <v>598</v>
      </c>
      <c r="O295" s="2" t="s">
        <v>598</v>
      </c>
      <c r="P295" s="2" t="s">
        <v>598</v>
      </c>
      <c r="Q295" s="2" t="s">
        <v>598</v>
      </c>
      <c r="R295" s="2" t="s">
        <v>598</v>
      </c>
      <c r="S295" s="2" t="s">
        <v>598</v>
      </c>
      <c r="T295" s="2">
        <v>3.0529999999999999</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H295" s="2" t="s">
        <v>598</v>
      </c>
      <c r="AI295" s="2" t="s">
        <v>598</v>
      </c>
      <c r="AM295" s="20">
        <f t="shared" si="12"/>
        <v>3.633</v>
      </c>
      <c r="AN295" s="20">
        <f t="shared" si="13"/>
        <v>3.27</v>
      </c>
      <c r="AO295" s="92">
        <f t="shared" si="14"/>
        <v>0.90008257638315448</v>
      </c>
    </row>
    <row r="296" spans="1:41" ht="15" customHeight="1" x14ac:dyDescent="0.25">
      <c r="A296" s="2" t="s">
        <v>415</v>
      </c>
      <c r="B296" s="2" t="s">
        <v>419</v>
      </c>
      <c r="C296" s="2">
        <v>2014</v>
      </c>
      <c r="D296" s="2">
        <v>12.768000000000001</v>
      </c>
      <c r="E296" s="2">
        <v>17.166</v>
      </c>
      <c r="F296" s="2" t="s">
        <v>598</v>
      </c>
      <c r="G296" s="2">
        <v>3.3000000000000002E-2</v>
      </c>
      <c r="H296" s="2" t="s">
        <v>598</v>
      </c>
      <c r="I296" s="2" t="s">
        <v>598</v>
      </c>
      <c r="J296" s="2" t="s">
        <v>598</v>
      </c>
      <c r="K296" s="2">
        <v>2.1999999999999999E-2</v>
      </c>
      <c r="L296" s="2" t="s">
        <v>599</v>
      </c>
      <c r="M296" s="2" t="s">
        <v>598</v>
      </c>
      <c r="N296" s="2" t="s">
        <v>598</v>
      </c>
      <c r="O296" s="2" t="s">
        <v>598</v>
      </c>
      <c r="P296" s="2" t="s">
        <v>598</v>
      </c>
      <c r="Q296" s="2" t="s">
        <v>598</v>
      </c>
      <c r="R296" s="2" t="s">
        <v>598</v>
      </c>
      <c r="S296" s="2" t="s">
        <v>598</v>
      </c>
      <c r="T296" s="2">
        <v>17.111000000000001</v>
      </c>
      <c r="U296" s="2" t="s">
        <v>598</v>
      </c>
      <c r="V296" s="2" t="s">
        <v>598</v>
      </c>
      <c r="W296" s="2" t="s">
        <v>598</v>
      </c>
      <c r="X296" s="2" t="s">
        <v>598</v>
      </c>
      <c r="Y296" s="2" t="s">
        <v>598</v>
      </c>
      <c r="Z296" s="2" t="s">
        <v>598</v>
      </c>
      <c r="AA296" s="2" t="s">
        <v>598</v>
      </c>
      <c r="AB296" s="2" t="s">
        <v>598</v>
      </c>
      <c r="AC296" s="2" t="s">
        <v>598</v>
      </c>
      <c r="AD296" s="2" t="s">
        <v>598</v>
      </c>
      <c r="AE296" s="2" t="s">
        <v>598</v>
      </c>
      <c r="AF296" s="2" t="s">
        <v>598</v>
      </c>
      <c r="AG296" s="2" t="s">
        <v>598</v>
      </c>
      <c r="AH296" s="2" t="s">
        <v>598</v>
      </c>
      <c r="AI296" s="2" t="s">
        <v>598</v>
      </c>
      <c r="AM296" s="20">
        <f t="shared" si="12"/>
        <v>17.166</v>
      </c>
      <c r="AN296" s="20">
        <f t="shared" si="13"/>
        <v>12.768000000000001</v>
      </c>
      <c r="AO296" s="92">
        <f t="shared" si="14"/>
        <v>0.74379587556798321</v>
      </c>
    </row>
    <row r="297" spans="1:41" ht="15" customHeight="1" x14ac:dyDescent="0.25">
      <c r="A297" s="2" t="s">
        <v>420</v>
      </c>
      <c r="B297" s="2" t="s">
        <v>421</v>
      </c>
      <c r="C297" s="2">
        <v>2014</v>
      </c>
      <c r="D297" s="2">
        <v>27.33</v>
      </c>
      <c r="E297" s="2">
        <v>31.35</v>
      </c>
      <c r="F297" s="2" t="s">
        <v>598</v>
      </c>
      <c r="G297" s="2" t="s">
        <v>598</v>
      </c>
      <c r="H297" s="2" t="s">
        <v>598</v>
      </c>
      <c r="I297" s="2">
        <v>0.57999999999999996</v>
      </c>
      <c r="J297" s="2" t="s">
        <v>598</v>
      </c>
      <c r="K297" s="2" t="s">
        <v>598</v>
      </c>
      <c r="L297" s="2" t="s">
        <v>599</v>
      </c>
      <c r="M297" s="2" t="s">
        <v>598</v>
      </c>
      <c r="N297" s="2" t="s">
        <v>598</v>
      </c>
      <c r="O297" s="2" t="s">
        <v>598</v>
      </c>
      <c r="P297" s="2" t="s">
        <v>598</v>
      </c>
      <c r="Q297" s="2" t="s">
        <v>598</v>
      </c>
      <c r="R297" s="2" t="s">
        <v>598</v>
      </c>
      <c r="S297" s="2" t="s">
        <v>598</v>
      </c>
      <c r="T297" s="2" t="s">
        <v>598</v>
      </c>
      <c r="U297" s="2" t="s">
        <v>598</v>
      </c>
      <c r="V297" s="2" t="s">
        <v>598</v>
      </c>
      <c r="W297" s="2" t="s">
        <v>598</v>
      </c>
      <c r="X297" s="2">
        <v>23.04</v>
      </c>
      <c r="Y297" s="2" t="s">
        <v>598</v>
      </c>
      <c r="Z297" s="2" t="s">
        <v>598</v>
      </c>
      <c r="AA297" s="2" t="s">
        <v>598</v>
      </c>
      <c r="AB297" s="2" t="s">
        <v>598</v>
      </c>
      <c r="AC297" s="2">
        <v>7.73</v>
      </c>
      <c r="AD297" s="2" t="s">
        <v>598</v>
      </c>
      <c r="AE297" s="2" t="s">
        <v>598</v>
      </c>
      <c r="AF297" s="2" t="s">
        <v>598</v>
      </c>
      <c r="AG297" s="2" t="s">
        <v>598</v>
      </c>
      <c r="AH297" s="2" t="s">
        <v>598</v>
      </c>
      <c r="AI297" s="2" t="s">
        <v>598</v>
      </c>
      <c r="AM297" s="20">
        <f t="shared" si="12"/>
        <v>31.349999999999998</v>
      </c>
      <c r="AN297" s="20">
        <f t="shared" si="13"/>
        <v>27.33</v>
      </c>
      <c r="AO297" s="92">
        <f t="shared" si="14"/>
        <v>0.87177033492822964</v>
      </c>
    </row>
    <row r="298" spans="1:41" ht="15" customHeight="1" x14ac:dyDescent="0.25">
      <c r="A298" s="2" t="s">
        <v>422</v>
      </c>
      <c r="B298" s="2" t="s">
        <v>423</v>
      </c>
      <c r="C298" s="2">
        <v>2014</v>
      </c>
      <c r="D298" s="2">
        <v>38.168999999999997</v>
      </c>
      <c r="E298" s="2">
        <v>52.100999999999999</v>
      </c>
      <c r="F298" s="2" t="s">
        <v>598</v>
      </c>
      <c r="G298" s="2">
        <v>6.94</v>
      </c>
      <c r="H298" s="2" t="s">
        <v>598</v>
      </c>
      <c r="I298" s="2" t="s">
        <v>598</v>
      </c>
      <c r="J298" s="2" t="s">
        <v>598</v>
      </c>
      <c r="K298" s="2" t="s">
        <v>598</v>
      </c>
      <c r="L298" s="2" t="s">
        <v>599</v>
      </c>
      <c r="M298" s="2" t="s">
        <v>598</v>
      </c>
      <c r="N298" s="2" t="s">
        <v>598</v>
      </c>
      <c r="O298" s="2" t="s">
        <v>598</v>
      </c>
      <c r="P298" s="2" t="s">
        <v>598</v>
      </c>
      <c r="Q298" s="2" t="s">
        <v>598</v>
      </c>
      <c r="R298" s="2" t="s">
        <v>598</v>
      </c>
      <c r="S298" s="2" t="s">
        <v>8</v>
      </c>
      <c r="T298" s="2" t="s">
        <v>598</v>
      </c>
      <c r="U298" s="2" t="s">
        <v>598</v>
      </c>
      <c r="V298" s="2" t="s">
        <v>598</v>
      </c>
      <c r="W298" s="2">
        <v>30.422000000000001</v>
      </c>
      <c r="X298" s="2" t="s">
        <v>598</v>
      </c>
      <c r="Y298" s="2" t="s">
        <v>598</v>
      </c>
      <c r="Z298" s="2" t="s">
        <v>598</v>
      </c>
      <c r="AA298" s="2">
        <v>6.258</v>
      </c>
      <c r="AB298" s="2" t="s">
        <v>598</v>
      </c>
      <c r="AC298" s="2" t="s">
        <v>598</v>
      </c>
      <c r="AD298" s="2" t="s">
        <v>598</v>
      </c>
      <c r="AE298" s="2" t="s">
        <v>598</v>
      </c>
      <c r="AF298" s="2" t="s">
        <v>598</v>
      </c>
      <c r="AG298" s="2" t="s">
        <v>598</v>
      </c>
      <c r="AH298" s="2">
        <v>8.4809999999999999</v>
      </c>
      <c r="AI298" s="2">
        <v>8.4809999999999999</v>
      </c>
      <c r="AM298" s="20">
        <f t="shared" si="12"/>
        <v>52.101000000000006</v>
      </c>
      <c r="AN298" s="20">
        <f t="shared" si="13"/>
        <v>38.168999999999997</v>
      </c>
      <c r="AO298" s="92">
        <f t="shared" si="14"/>
        <v>0.73259630333390902</v>
      </c>
    </row>
    <row r="299" spans="1:41" ht="15" customHeight="1" x14ac:dyDescent="0.25">
      <c r="A299" s="2" t="s">
        <v>422</v>
      </c>
      <c r="B299" s="2" t="s">
        <v>424</v>
      </c>
      <c r="C299" s="2">
        <v>2014</v>
      </c>
      <c r="D299" s="2">
        <v>7.7830000000000004</v>
      </c>
      <c r="E299" s="2">
        <v>8.5679999999999996</v>
      </c>
      <c r="F299" s="2" t="s">
        <v>598</v>
      </c>
      <c r="G299" s="2">
        <v>0.105</v>
      </c>
      <c r="H299" s="2" t="s">
        <v>598</v>
      </c>
      <c r="I299" s="2" t="s">
        <v>598</v>
      </c>
      <c r="J299" s="2" t="s">
        <v>598</v>
      </c>
      <c r="K299" s="2" t="s">
        <v>598</v>
      </c>
      <c r="L299" s="2" t="s">
        <v>599</v>
      </c>
      <c r="M299" s="2" t="s">
        <v>598</v>
      </c>
      <c r="N299" s="2" t="s">
        <v>598</v>
      </c>
      <c r="O299" s="2">
        <v>6.9980000000000002</v>
      </c>
      <c r="P299" s="2" t="s">
        <v>598</v>
      </c>
      <c r="Q299" s="2" t="s">
        <v>598</v>
      </c>
      <c r="R299" s="2" t="s">
        <v>598</v>
      </c>
      <c r="S299" s="2" t="s">
        <v>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H299" s="2">
        <v>1.4650000000000001</v>
      </c>
      <c r="AI299" s="2">
        <v>1.4650000000000001</v>
      </c>
      <c r="AM299" s="20">
        <f t="shared" si="12"/>
        <v>8.5680000000000014</v>
      </c>
      <c r="AN299" s="20">
        <f t="shared" si="13"/>
        <v>7.7830000000000004</v>
      </c>
      <c r="AO299" s="92">
        <f t="shared" si="14"/>
        <v>0.9083800186741362</v>
      </c>
    </row>
    <row r="300" spans="1:41" ht="15" customHeight="1" x14ac:dyDescent="0.25">
      <c r="A300" s="2" t="s">
        <v>425</v>
      </c>
      <c r="B300" s="2" t="s">
        <v>426</v>
      </c>
      <c r="C300" s="2">
        <v>2014</v>
      </c>
      <c r="D300" s="2">
        <v>12.7</v>
      </c>
      <c r="E300" s="2">
        <v>18.100000000000001</v>
      </c>
      <c r="F300" s="2" t="s">
        <v>598</v>
      </c>
      <c r="G300" s="2">
        <v>0.2</v>
      </c>
      <c r="H300" s="2" t="s">
        <v>598</v>
      </c>
      <c r="I300" s="2" t="s">
        <v>598</v>
      </c>
      <c r="J300" s="2" t="s">
        <v>598</v>
      </c>
      <c r="K300" s="2" t="s">
        <v>598</v>
      </c>
      <c r="L300" s="2" t="s">
        <v>599</v>
      </c>
      <c r="M300" s="2">
        <v>17.100000000000001</v>
      </c>
      <c r="N300" s="2" t="s">
        <v>598</v>
      </c>
      <c r="O300" s="2" t="s">
        <v>598</v>
      </c>
      <c r="P300" s="2" t="s">
        <v>598</v>
      </c>
      <c r="Q300" s="2" t="s">
        <v>598</v>
      </c>
      <c r="R300" s="2" t="s">
        <v>598</v>
      </c>
      <c r="S300" s="2" t="s">
        <v>8</v>
      </c>
      <c r="T300" s="2" t="s">
        <v>598</v>
      </c>
      <c r="U300" s="2" t="s">
        <v>598</v>
      </c>
      <c r="V300" s="2" t="s">
        <v>598</v>
      </c>
      <c r="W300" s="2" t="s">
        <v>598</v>
      </c>
      <c r="X300" s="2" t="s">
        <v>598</v>
      </c>
      <c r="Y300" s="2">
        <v>0.8</v>
      </c>
      <c r="Z300" s="2" t="s">
        <v>598</v>
      </c>
      <c r="AA300" s="2" t="s">
        <v>598</v>
      </c>
      <c r="AB300" s="2" t="s">
        <v>598</v>
      </c>
      <c r="AC300" s="2" t="s">
        <v>598</v>
      </c>
      <c r="AD300" s="2" t="s">
        <v>598</v>
      </c>
      <c r="AE300" s="2" t="s">
        <v>598</v>
      </c>
      <c r="AF300" s="2" t="s">
        <v>598</v>
      </c>
      <c r="AG300" s="2" t="s">
        <v>598</v>
      </c>
      <c r="AH300" s="2" t="s">
        <v>598</v>
      </c>
      <c r="AI300" s="2" t="s">
        <v>598</v>
      </c>
      <c r="AM300" s="20">
        <f t="shared" si="12"/>
        <v>18.100000000000001</v>
      </c>
      <c r="AN300" s="20">
        <f t="shared" si="13"/>
        <v>12.7</v>
      </c>
      <c r="AO300" s="92">
        <f t="shared" si="14"/>
        <v>0.70165745856353579</v>
      </c>
    </row>
    <row r="301" spans="1:41" ht="15" customHeight="1" x14ac:dyDescent="0.25">
      <c r="A301" s="2" t="s">
        <v>425</v>
      </c>
      <c r="B301" s="2" t="s">
        <v>427</v>
      </c>
      <c r="C301" s="2">
        <v>2014</v>
      </c>
      <c r="D301" s="2">
        <v>75.2</v>
      </c>
      <c r="E301" s="2">
        <v>91.02</v>
      </c>
      <c r="F301" s="2" t="s">
        <v>598</v>
      </c>
      <c r="G301" s="2">
        <v>0.1</v>
      </c>
      <c r="H301" s="2" t="s">
        <v>598</v>
      </c>
      <c r="I301" s="2">
        <v>1.67</v>
      </c>
      <c r="J301" s="2" t="s">
        <v>598</v>
      </c>
      <c r="K301" s="2" t="s">
        <v>598</v>
      </c>
      <c r="L301" s="2" t="s">
        <v>599</v>
      </c>
      <c r="M301" s="2">
        <v>38.950000000000003</v>
      </c>
      <c r="N301" s="2" t="s">
        <v>598</v>
      </c>
      <c r="O301" s="2" t="s">
        <v>598</v>
      </c>
      <c r="P301" s="2" t="s">
        <v>598</v>
      </c>
      <c r="Q301" s="2" t="s">
        <v>598</v>
      </c>
      <c r="R301" s="2" t="s">
        <v>598</v>
      </c>
      <c r="S301" s="2" t="s">
        <v>8</v>
      </c>
      <c r="T301" s="2">
        <v>13.2</v>
      </c>
      <c r="U301" s="2" t="s">
        <v>598</v>
      </c>
      <c r="V301" s="2" t="s">
        <v>598</v>
      </c>
      <c r="W301" s="2">
        <v>26.5</v>
      </c>
      <c r="X301" s="2" t="s">
        <v>598</v>
      </c>
      <c r="Y301" s="2">
        <v>0</v>
      </c>
      <c r="Z301" s="2" t="s">
        <v>598</v>
      </c>
      <c r="AA301" s="2" t="s">
        <v>598</v>
      </c>
      <c r="AB301" s="2" t="s">
        <v>598</v>
      </c>
      <c r="AC301" s="2" t="s">
        <v>598</v>
      </c>
      <c r="AD301" s="2">
        <v>10.6</v>
      </c>
      <c r="AE301" s="2" t="s">
        <v>598</v>
      </c>
      <c r="AF301" s="2" t="s">
        <v>598</v>
      </c>
      <c r="AG301" s="2" t="s">
        <v>598</v>
      </c>
      <c r="AH301" s="2" t="s">
        <v>598</v>
      </c>
      <c r="AI301" s="2" t="s">
        <v>598</v>
      </c>
      <c r="AM301" s="20">
        <f t="shared" si="12"/>
        <v>91.02</v>
      </c>
      <c r="AN301" s="20">
        <f t="shared" si="13"/>
        <v>75.2</v>
      </c>
      <c r="AO301" s="92">
        <f t="shared" si="14"/>
        <v>0.82619204570424087</v>
      </c>
    </row>
    <row r="302" spans="1:41" ht="15" customHeight="1" x14ac:dyDescent="0.25">
      <c r="A302" s="2" t="s">
        <v>425</v>
      </c>
      <c r="B302" s="2" t="s">
        <v>428</v>
      </c>
      <c r="C302" s="2">
        <v>2014</v>
      </c>
      <c r="D302" s="2">
        <v>0.5</v>
      </c>
      <c r="E302" s="2">
        <v>0.69</v>
      </c>
      <c r="F302" s="2" t="s">
        <v>598</v>
      </c>
      <c r="G302" s="2">
        <v>0.22</v>
      </c>
      <c r="H302" s="2" t="s">
        <v>598</v>
      </c>
      <c r="I302" s="2" t="s">
        <v>598</v>
      </c>
      <c r="J302" s="2" t="s">
        <v>598</v>
      </c>
      <c r="K302" s="2" t="s">
        <v>598</v>
      </c>
      <c r="L302" s="2" t="s">
        <v>599</v>
      </c>
      <c r="M302" s="2">
        <v>0.47</v>
      </c>
      <c r="N302" s="2" t="s">
        <v>598</v>
      </c>
      <c r="O302" s="2" t="s">
        <v>598</v>
      </c>
      <c r="P302" s="2" t="s">
        <v>598</v>
      </c>
      <c r="Q302" s="2" t="s">
        <v>598</v>
      </c>
      <c r="R302" s="2" t="s">
        <v>598</v>
      </c>
      <c r="S302" s="2" t="s">
        <v>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H302" s="2" t="s">
        <v>598</v>
      </c>
      <c r="AI302" s="2" t="s">
        <v>598</v>
      </c>
      <c r="AM302" s="20">
        <f t="shared" si="12"/>
        <v>0.69</v>
      </c>
      <c r="AN302" s="20">
        <f t="shared" si="13"/>
        <v>0.5</v>
      </c>
      <c r="AO302" s="92">
        <f t="shared" si="14"/>
        <v>0.7246376811594204</v>
      </c>
    </row>
    <row r="303" spans="1:41" ht="15" customHeight="1" x14ac:dyDescent="0.25">
      <c r="A303" s="2" t="s">
        <v>425</v>
      </c>
      <c r="B303" s="2" t="s">
        <v>429</v>
      </c>
      <c r="C303" s="2">
        <v>2014</v>
      </c>
      <c r="D303" s="2">
        <v>476.3</v>
      </c>
      <c r="E303" s="2">
        <v>497.73</v>
      </c>
      <c r="F303" s="2" t="s">
        <v>598</v>
      </c>
      <c r="G303" s="2">
        <v>1.73</v>
      </c>
      <c r="H303" s="2" t="s">
        <v>598</v>
      </c>
      <c r="I303" s="2">
        <v>7.03</v>
      </c>
      <c r="J303" s="2" t="s">
        <v>598</v>
      </c>
      <c r="K303" s="2" t="s">
        <v>598</v>
      </c>
      <c r="L303" s="2" t="s">
        <v>619</v>
      </c>
      <c r="M303" s="2">
        <v>0</v>
      </c>
      <c r="N303" s="2" t="s">
        <v>598</v>
      </c>
      <c r="O303" s="2">
        <v>19.07</v>
      </c>
      <c r="P303" s="2" t="s">
        <v>598</v>
      </c>
      <c r="Q303" s="2" t="s">
        <v>598</v>
      </c>
      <c r="R303" s="2" t="s">
        <v>598</v>
      </c>
      <c r="S303" s="2" t="s">
        <v>8</v>
      </c>
      <c r="T303" s="2">
        <v>0.5</v>
      </c>
      <c r="U303" s="2" t="s">
        <v>598</v>
      </c>
      <c r="V303" s="2">
        <v>0</v>
      </c>
      <c r="W303" s="2">
        <v>125.5</v>
      </c>
      <c r="X303" s="2">
        <v>0</v>
      </c>
      <c r="Y303" s="2">
        <v>0.9</v>
      </c>
      <c r="Z303" s="2" t="s">
        <v>598</v>
      </c>
      <c r="AA303" s="2" t="s">
        <v>598</v>
      </c>
      <c r="AB303" s="2">
        <v>343</v>
      </c>
      <c r="AC303" s="2" t="s">
        <v>598</v>
      </c>
      <c r="AD303" s="2" t="s">
        <v>598</v>
      </c>
      <c r="AE303" s="2" t="s">
        <v>598</v>
      </c>
      <c r="AF303" s="2" t="s">
        <v>598</v>
      </c>
      <c r="AG303" s="2" t="s">
        <v>598</v>
      </c>
      <c r="AH303" s="2">
        <v>0</v>
      </c>
      <c r="AI303" s="2">
        <v>0</v>
      </c>
      <c r="AM303" s="20">
        <f t="shared" si="12"/>
        <v>497.73</v>
      </c>
      <c r="AN303" s="20">
        <f t="shared" si="13"/>
        <v>476.3</v>
      </c>
      <c r="AO303" s="92">
        <f t="shared" si="14"/>
        <v>0.95694452815783659</v>
      </c>
    </row>
    <row r="304" spans="1:41" ht="15" customHeight="1" x14ac:dyDescent="0.25">
      <c r="A304" s="2" t="s">
        <v>425</v>
      </c>
      <c r="B304" s="2" t="s">
        <v>430</v>
      </c>
      <c r="C304" s="2">
        <v>2014</v>
      </c>
      <c r="D304" s="2">
        <v>0.06</v>
      </c>
      <c r="E304" s="2">
        <v>7.0000000000000007E-2</v>
      </c>
      <c r="F304" s="2" t="s">
        <v>598</v>
      </c>
      <c r="G304" s="2">
        <v>7.0000000000000007E-2</v>
      </c>
      <c r="H304" s="2" t="s">
        <v>598</v>
      </c>
      <c r="I304" s="2" t="s">
        <v>598</v>
      </c>
      <c r="J304" s="2" t="s">
        <v>598</v>
      </c>
      <c r="K304" s="2" t="s">
        <v>598</v>
      </c>
      <c r="L304" s="2" t="s">
        <v>599</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H304" s="2" t="s">
        <v>598</v>
      </c>
      <c r="AI304" s="2" t="s">
        <v>598</v>
      </c>
      <c r="AM304" s="20">
        <f t="shared" si="12"/>
        <v>7.0000000000000007E-2</v>
      </c>
      <c r="AN304" s="20">
        <f t="shared" si="13"/>
        <v>0.06</v>
      </c>
      <c r="AO304" s="92">
        <f t="shared" si="14"/>
        <v>0.85714285714285698</v>
      </c>
    </row>
    <row r="305" spans="1:41" ht="15" customHeight="1" x14ac:dyDescent="0.25">
      <c r="A305" s="2" t="s">
        <v>425</v>
      </c>
      <c r="B305" s="2" t="s">
        <v>431</v>
      </c>
      <c r="C305" s="2">
        <v>2014</v>
      </c>
      <c r="D305" s="2">
        <v>31.7</v>
      </c>
      <c r="E305" s="2">
        <v>27.5</v>
      </c>
      <c r="F305" s="2" t="s">
        <v>598</v>
      </c>
      <c r="G305" s="2">
        <v>0.54</v>
      </c>
      <c r="H305" s="2" t="s">
        <v>598</v>
      </c>
      <c r="I305" s="2" t="s">
        <v>598</v>
      </c>
      <c r="J305" s="2" t="s">
        <v>598</v>
      </c>
      <c r="K305" s="2" t="s">
        <v>598</v>
      </c>
      <c r="L305" s="2" t="s">
        <v>599</v>
      </c>
      <c r="M305" s="2">
        <v>26.96</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H305" s="2" t="s">
        <v>598</v>
      </c>
      <c r="AI305" s="2" t="s">
        <v>598</v>
      </c>
      <c r="AM305" s="20">
        <f t="shared" si="12"/>
        <v>27.5</v>
      </c>
      <c r="AN305" s="20">
        <f t="shared" si="13"/>
        <v>31.7</v>
      </c>
      <c r="AO305" s="92">
        <f t="shared" si="14"/>
        <v>1.1527272727272726</v>
      </c>
    </row>
    <row r="306" spans="1:41"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H306" s="2" t="s">
        <v>599</v>
      </c>
      <c r="AI306" s="2" t="s">
        <v>599</v>
      </c>
      <c r="AM306" s="20">
        <f t="shared" si="12"/>
        <v>0</v>
      </c>
      <c r="AN306" s="20">
        <f t="shared" si="13"/>
        <v>0</v>
      </c>
      <c r="AO306" s="92" t="str">
        <f t="shared" si="14"/>
        <v/>
      </c>
    </row>
    <row r="307" spans="1:41"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H307" s="2" t="s">
        <v>599</v>
      </c>
      <c r="AI307" s="2" t="s">
        <v>599</v>
      </c>
      <c r="AM307" s="20">
        <f t="shared" si="12"/>
        <v>0</v>
      </c>
      <c r="AN307" s="20">
        <f t="shared" si="13"/>
        <v>0</v>
      </c>
      <c r="AO307" s="92" t="str">
        <f t="shared" si="14"/>
        <v/>
      </c>
    </row>
    <row r="308" spans="1:41" ht="15" customHeight="1" x14ac:dyDescent="0.25">
      <c r="A308" s="2" t="s">
        <v>432</v>
      </c>
      <c r="B308" s="2" t="s">
        <v>435</v>
      </c>
      <c r="C308" s="2">
        <v>2014</v>
      </c>
      <c r="D308" s="2" t="s">
        <v>598</v>
      </c>
      <c r="E308" s="2" t="s">
        <v>598</v>
      </c>
      <c r="F308" s="2" t="s">
        <v>598</v>
      </c>
      <c r="G308" s="2" t="s">
        <v>598</v>
      </c>
      <c r="H308" s="2" t="s">
        <v>598</v>
      </c>
      <c r="I308" s="2" t="s">
        <v>598</v>
      </c>
      <c r="J308" s="2" t="s">
        <v>598</v>
      </c>
      <c r="K308" s="2" t="s">
        <v>598</v>
      </c>
      <c r="L308" s="2" t="s">
        <v>599</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H308" s="2" t="s">
        <v>598</v>
      </c>
      <c r="AI308" s="2" t="s">
        <v>598</v>
      </c>
      <c r="AM308" s="20">
        <f t="shared" si="12"/>
        <v>0</v>
      </c>
      <c r="AN308" s="20">
        <f t="shared" si="13"/>
        <v>0</v>
      </c>
      <c r="AO308" s="92" t="str">
        <f t="shared" si="14"/>
        <v/>
      </c>
    </row>
    <row r="309" spans="1:41" ht="15" customHeight="1" x14ac:dyDescent="0.25">
      <c r="A309" s="2" t="s">
        <v>436</v>
      </c>
      <c r="B309" s="2" t="s">
        <v>437</v>
      </c>
      <c r="C309" s="2">
        <v>2014</v>
      </c>
      <c r="D309" s="2">
        <v>8.1999999999999993</v>
      </c>
      <c r="E309" s="2">
        <v>9.58</v>
      </c>
      <c r="F309" s="2" t="s">
        <v>598</v>
      </c>
      <c r="G309" s="2">
        <v>0.1</v>
      </c>
      <c r="H309" s="2" t="s">
        <v>598</v>
      </c>
      <c r="I309" s="2" t="s">
        <v>598</v>
      </c>
      <c r="J309" s="2" t="s">
        <v>598</v>
      </c>
      <c r="K309" s="2" t="s">
        <v>598</v>
      </c>
      <c r="L309" s="2" t="s">
        <v>599</v>
      </c>
      <c r="M309" s="2" t="s">
        <v>598</v>
      </c>
      <c r="N309" s="2" t="s">
        <v>598</v>
      </c>
      <c r="O309" s="2" t="s">
        <v>598</v>
      </c>
      <c r="P309" s="2" t="s">
        <v>598</v>
      </c>
      <c r="Q309" s="2" t="s">
        <v>598</v>
      </c>
      <c r="R309" s="2">
        <v>9.4</v>
      </c>
      <c r="S309" s="2" t="s">
        <v>598</v>
      </c>
      <c r="T309" s="2">
        <v>0.08</v>
      </c>
      <c r="U309" s="2" t="s">
        <v>598</v>
      </c>
      <c r="V309" s="2" t="s">
        <v>598</v>
      </c>
      <c r="W309" s="2" t="s">
        <v>598</v>
      </c>
      <c r="X309" s="2" t="s">
        <v>598</v>
      </c>
      <c r="Y309" s="2" t="s">
        <v>598</v>
      </c>
      <c r="Z309" s="2" t="s">
        <v>598</v>
      </c>
      <c r="AA309" s="2" t="s">
        <v>598</v>
      </c>
      <c r="AB309" s="2" t="s">
        <v>598</v>
      </c>
      <c r="AC309" s="2" t="s">
        <v>598</v>
      </c>
      <c r="AD309" s="2" t="s">
        <v>598</v>
      </c>
      <c r="AE309" s="2" t="s">
        <v>598</v>
      </c>
      <c r="AF309" s="2" t="s">
        <v>598</v>
      </c>
      <c r="AG309" s="2" t="s">
        <v>598</v>
      </c>
      <c r="AH309" s="2" t="s">
        <v>598</v>
      </c>
      <c r="AI309" s="2" t="s">
        <v>598</v>
      </c>
      <c r="AM309" s="20">
        <f t="shared" si="12"/>
        <v>9.58</v>
      </c>
      <c r="AN309" s="20">
        <f t="shared" si="13"/>
        <v>8.1999999999999993</v>
      </c>
      <c r="AO309" s="92">
        <f t="shared" si="14"/>
        <v>0.85594989561586632</v>
      </c>
    </row>
    <row r="310" spans="1:41" ht="15" customHeight="1" x14ac:dyDescent="0.25">
      <c r="A310" s="2" t="s">
        <v>438</v>
      </c>
      <c r="B310" s="2" t="s">
        <v>439</v>
      </c>
      <c r="C310" s="2">
        <v>2014</v>
      </c>
      <c r="D310" s="2">
        <v>48.658000000000001</v>
      </c>
      <c r="E310" s="2">
        <v>50.844999999999999</v>
      </c>
      <c r="F310" s="2" t="s">
        <v>598</v>
      </c>
      <c r="G310" s="2">
        <v>0.317</v>
      </c>
      <c r="H310" s="2" t="s">
        <v>598</v>
      </c>
      <c r="I310" s="2" t="s">
        <v>598</v>
      </c>
      <c r="J310" s="2" t="s">
        <v>598</v>
      </c>
      <c r="K310" s="2">
        <v>0.46899999999999997</v>
      </c>
      <c r="L310" s="2" t="s">
        <v>620</v>
      </c>
      <c r="M310" s="2">
        <v>45.625</v>
      </c>
      <c r="N310" s="2">
        <v>0</v>
      </c>
      <c r="O310" s="2">
        <v>0</v>
      </c>
      <c r="P310" s="2">
        <v>0</v>
      </c>
      <c r="Q310" s="2">
        <v>0</v>
      </c>
      <c r="R310" s="2">
        <v>0</v>
      </c>
      <c r="S310" s="2" t="s">
        <v>8</v>
      </c>
      <c r="T310" s="2">
        <v>0.85</v>
      </c>
      <c r="U310" s="2" t="s">
        <v>598</v>
      </c>
      <c r="V310" s="2" t="s">
        <v>598</v>
      </c>
      <c r="W310" s="2" t="s">
        <v>598</v>
      </c>
      <c r="X310" s="2" t="s">
        <v>598</v>
      </c>
      <c r="Y310" s="2" t="s">
        <v>598</v>
      </c>
      <c r="Z310" s="2" t="s">
        <v>598</v>
      </c>
      <c r="AA310" s="2" t="s">
        <v>598</v>
      </c>
      <c r="AB310" s="2" t="s">
        <v>598</v>
      </c>
      <c r="AC310" s="2" t="s">
        <v>598</v>
      </c>
      <c r="AD310" s="2">
        <v>2.1869999999999998</v>
      </c>
      <c r="AE310" s="2" t="s">
        <v>598</v>
      </c>
      <c r="AF310" s="2" t="s">
        <v>598</v>
      </c>
      <c r="AG310" s="2" t="s">
        <v>598</v>
      </c>
      <c r="AH310" s="2">
        <v>1.397</v>
      </c>
      <c r="AI310" s="2">
        <v>1.474</v>
      </c>
      <c r="AM310" s="20">
        <f t="shared" si="12"/>
        <v>50.921999999999997</v>
      </c>
      <c r="AN310" s="20">
        <f t="shared" si="13"/>
        <v>48.658000000000001</v>
      </c>
      <c r="AO310" s="92">
        <f t="shared" si="14"/>
        <v>0.95553984525352509</v>
      </c>
    </row>
    <row r="311" spans="1:41" ht="15" customHeight="1" x14ac:dyDescent="0.25">
      <c r="A311" s="2" t="s">
        <v>438</v>
      </c>
      <c r="B311" s="2" t="s">
        <v>440</v>
      </c>
      <c r="C311" s="2">
        <v>2014</v>
      </c>
      <c r="D311" s="2">
        <v>7.51</v>
      </c>
      <c r="E311" s="2">
        <v>7.51</v>
      </c>
      <c r="F311" s="2" t="s">
        <v>598</v>
      </c>
      <c r="G311" s="2">
        <v>3.2000000000000001E-2</v>
      </c>
      <c r="H311" s="2" t="s">
        <v>598</v>
      </c>
      <c r="I311" s="2" t="s">
        <v>598</v>
      </c>
      <c r="J311" s="2" t="s">
        <v>598</v>
      </c>
      <c r="K311" s="2" t="s">
        <v>598</v>
      </c>
      <c r="L311" s="2" t="s">
        <v>599</v>
      </c>
      <c r="M311" s="2" t="s">
        <v>598</v>
      </c>
      <c r="N311" s="2" t="s">
        <v>598</v>
      </c>
      <c r="O311" s="2" t="s">
        <v>598</v>
      </c>
      <c r="P311" s="2" t="s">
        <v>598</v>
      </c>
      <c r="Q311" s="2" t="s">
        <v>598</v>
      </c>
      <c r="R311" s="2" t="s">
        <v>598</v>
      </c>
      <c r="S311" s="2" t="s">
        <v>598</v>
      </c>
      <c r="T311" s="2" t="s">
        <v>598</v>
      </c>
      <c r="U311" s="2">
        <v>7.343</v>
      </c>
      <c r="V311" s="2" t="s">
        <v>598</v>
      </c>
      <c r="W311" s="2" t="s">
        <v>598</v>
      </c>
      <c r="X311" s="2" t="s">
        <v>598</v>
      </c>
      <c r="Y311" s="2" t="s">
        <v>598</v>
      </c>
      <c r="Z311" s="2" t="s">
        <v>598</v>
      </c>
      <c r="AA311" s="2" t="s">
        <v>598</v>
      </c>
      <c r="AB311" s="2" t="s">
        <v>598</v>
      </c>
      <c r="AC311" s="2" t="s">
        <v>598</v>
      </c>
      <c r="AD311" s="2" t="s">
        <v>598</v>
      </c>
      <c r="AE311" s="2" t="s">
        <v>598</v>
      </c>
      <c r="AF311" s="2" t="s">
        <v>598</v>
      </c>
      <c r="AG311" s="2" t="s">
        <v>598</v>
      </c>
      <c r="AH311" s="2">
        <v>0.13500000000000001</v>
      </c>
      <c r="AI311" s="2">
        <v>0.14000000000000001</v>
      </c>
      <c r="AM311" s="20">
        <f t="shared" si="12"/>
        <v>7.5149999999999997</v>
      </c>
      <c r="AN311" s="20">
        <f t="shared" si="13"/>
        <v>7.51</v>
      </c>
      <c r="AO311" s="92">
        <f t="shared" si="14"/>
        <v>0.99933466400532267</v>
      </c>
    </row>
    <row r="312" spans="1:41"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H312" s="2" t="s">
        <v>599</v>
      </c>
      <c r="AI312" s="2" t="s">
        <v>599</v>
      </c>
      <c r="AM312" s="20">
        <f t="shared" si="12"/>
        <v>0</v>
      </c>
      <c r="AN312" s="20">
        <f t="shared" si="13"/>
        <v>0</v>
      </c>
      <c r="AO312" s="92" t="str">
        <f t="shared" si="14"/>
        <v/>
      </c>
    </row>
    <row r="313" spans="1:41"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H313" s="2" t="s">
        <v>599</v>
      </c>
      <c r="AI313" s="2" t="s">
        <v>599</v>
      </c>
      <c r="AM313" s="20">
        <f t="shared" si="12"/>
        <v>0</v>
      </c>
      <c r="AN313" s="20">
        <f t="shared" si="13"/>
        <v>0</v>
      </c>
      <c r="AO313" s="92" t="str">
        <f t="shared" si="14"/>
        <v/>
      </c>
    </row>
    <row r="314" spans="1:41" ht="15" customHeight="1" x14ac:dyDescent="0.25">
      <c r="A314" s="2" t="s">
        <v>443</v>
      </c>
      <c r="B314" s="2" t="s">
        <v>444</v>
      </c>
      <c r="C314" s="2">
        <v>2014</v>
      </c>
      <c r="D314" s="2">
        <v>47.4</v>
      </c>
      <c r="E314" s="2">
        <v>47.31</v>
      </c>
      <c r="F314" s="2" t="s">
        <v>598</v>
      </c>
      <c r="G314" s="2">
        <v>0.01</v>
      </c>
      <c r="H314" s="2" t="s">
        <v>598</v>
      </c>
      <c r="I314" s="2">
        <v>1.8</v>
      </c>
      <c r="J314" s="2" t="s">
        <v>598</v>
      </c>
      <c r="K314" s="2" t="s">
        <v>598</v>
      </c>
      <c r="L314" s="2" t="s">
        <v>623</v>
      </c>
      <c r="M314" s="2">
        <v>36.1</v>
      </c>
      <c r="N314" s="2" t="s">
        <v>598</v>
      </c>
      <c r="O314" s="2">
        <v>2</v>
      </c>
      <c r="P314" s="2" t="s">
        <v>598</v>
      </c>
      <c r="Q314" s="2" t="s">
        <v>598</v>
      </c>
      <c r="R314" s="2" t="s">
        <v>598</v>
      </c>
      <c r="S314" s="2" t="s">
        <v>598</v>
      </c>
      <c r="T314" s="2" t="s">
        <v>598</v>
      </c>
      <c r="U314" s="2" t="s">
        <v>598</v>
      </c>
      <c r="V314" s="2" t="s">
        <v>598</v>
      </c>
      <c r="W314" s="2" t="s">
        <v>598</v>
      </c>
      <c r="X314" s="2" t="s">
        <v>598</v>
      </c>
      <c r="Y314" s="2" t="s">
        <v>598</v>
      </c>
      <c r="Z314" s="2" t="s">
        <v>598</v>
      </c>
      <c r="AA314" s="2" t="s">
        <v>598</v>
      </c>
      <c r="AB314" s="2" t="s">
        <v>598</v>
      </c>
      <c r="AC314" s="2" t="s">
        <v>598</v>
      </c>
      <c r="AD314" s="2">
        <v>7.4</v>
      </c>
      <c r="AE314" s="2" t="s">
        <v>598</v>
      </c>
      <c r="AF314" s="2" t="s">
        <v>598</v>
      </c>
      <c r="AG314" s="2" t="s">
        <v>598</v>
      </c>
      <c r="AH314" s="2" t="s">
        <v>598</v>
      </c>
      <c r="AI314" s="2" t="s">
        <v>598</v>
      </c>
      <c r="AM314" s="20">
        <f t="shared" si="12"/>
        <v>47.31</v>
      </c>
      <c r="AN314" s="20">
        <f t="shared" si="13"/>
        <v>47.4</v>
      </c>
      <c r="AO314" s="92">
        <f t="shared" si="14"/>
        <v>1.0019023462270131</v>
      </c>
    </row>
    <row r="315" spans="1:41" ht="15" customHeight="1" x14ac:dyDescent="0.25">
      <c r="A315" s="2" t="s">
        <v>445</v>
      </c>
      <c r="B315" s="2" t="s">
        <v>446</v>
      </c>
      <c r="C315" s="2">
        <v>2014</v>
      </c>
      <c r="D315" s="2" t="s">
        <v>598</v>
      </c>
      <c r="E315" s="2">
        <v>82.152000000000001</v>
      </c>
      <c r="F315" s="2" t="s">
        <v>598</v>
      </c>
      <c r="G315" s="2">
        <v>0.64</v>
      </c>
      <c r="H315" s="2" t="s">
        <v>598</v>
      </c>
      <c r="I315" s="2" t="s">
        <v>598</v>
      </c>
      <c r="J315" s="2">
        <v>1.2E-2</v>
      </c>
      <c r="K315" s="2" t="s">
        <v>598</v>
      </c>
      <c r="L315" s="2" t="s">
        <v>599</v>
      </c>
      <c r="M315" s="2">
        <v>40</v>
      </c>
      <c r="N315" s="2" t="s">
        <v>598</v>
      </c>
      <c r="O315" s="2">
        <v>30</v>
      </c>
      <c r="P315" s="2" t="s">
        <v>598</v>
      </c>
      <c r="Q315" s="2" t="s">
        <v>598</v>
      </c>
      <c r="R315" s="2" t="s">
        <v>598</v>
      </c>
      <c r="S315" s="2" t="s">
        <v>8</v>
      </c>
      <c r="T315" s="2" t="s">
        <v>598</v>
      </c>
      <c r="U315" s="2" t="s">
        <v>598</v>
      </c>
      <c r="V315" s="2" t="s">
        <v>598</v>
      </c>
      <c r="W315" s="2" t="s">
        <v>598</v>
      </c>
      <c r="X315" s="2" t="s">
        <v>598</v>
      </c>
      <c r="Y315" s="2" t="s">
        <v>598</v>
      </c>
      <c r="Z315" s="2" t="s">
        <v>598</v>
      </c>
      <c r="AA315" s="2" t="s">
        <v>598</v>
      </c>
      <c r="AB315" s="2" t="s">
        <v>598</v>
      </c>
      <c r="AC315" s="2" t="s">
        <v>598</v>
      </c>
      <c r="AD315" s="2">
        <v>11.5</v>
      </c>
      <c r="AE315" s="2" t="s">
        <v>598</v>
      </c>
      <c r="AF315" s="2" t="s">
        <v>598</v>
      </c>
      <c r="AG315" s="2" t="s">
        <v>598</v>
      </c>
      <c r="AH315" s="2" t="s">
        <v>598</v>
      </c>
      <c r="AI315" s="2" t="s">
        <v>598</v>
      </c>
      <c r="AM315" s="20">
        <f t="shared" si="12"/>
        <v>82.152000000000001</v>
      </c>
      <c r="AN315" s="20">
        <f t="shared" si="13"/>
        <v>0</v>
      </c>
      <c r="AO315" s="92">
        <f t="shared" si="14"/>
        <v>0</v>
      </c>
    </row>
    <row r="316" spans="1:41" ht="15" customHeight="1" x14ac:dyDescent="0.25">
      <c r="A316" s="2" t="s">
        <v>447</v>
      </c>
      <c r="B316" s="2" t="s">
        <v>448</v>
      </c>
      <c r="C316" s="2">
        <v>2014</v>
      </c>
      <c r="D316" s="2">
        <v>227.6</v>
      </c>
      <c r="E316" s="2">
        <v>275.60000000000002</v>
      </c>
      <c r="F316" s="2" t="s">
        <v>598</v>
      </c>
      <c r="G316" s="2">
        <v>1.3</v>
      </c>
      <c r="H316" s="2" t="s">
        <v>598</v>
      </c>
      <c r="I316" s="2" t="s">
        <v>598</v>
      </c>
      <c r="J316" s="2" t="s">
        <v>598</v>
      </c>
      <c r="K316" s="2" t="s">
        <v>598</v>
      </c>
      <c r="L316" s="2" t="s">
        <v>599</v>
      </c>
      <c r="M316" s="2">
        <v>218.4</v>
      </c>
      <c r="N316" s="2" t="s">
        <v>598</v>
      </c>
      <c r="O316" s="2" t="s">
        <v>598</v>
      </c>
      <c r="P316" s="2" t="s">
        <v>598</v>
      </c>
      <c r="Q316" s="2" t="s">
        <v>598</v>
      </c>
      <c r="R316" s="2" t="s">
        <v>598</v>
      </c>
      <c r="S316" s="2" t="s">
        <v>8</v>
      </c>
      <c r="T316" s="2" t="s">
        <v>598</v>
      </c>
      <c r="U316" s="2" t="s">
        <v>598</v>
      </c>
      <c r="V316" s="2" t="s">
        <v>598</v>
      </c>
      <c r="W316" s="2" t="s">
        <v>598</v>
      </c>
      <c r="X316" s="2" t="s">
        <v>598</v>
      </c>
      <c r="Y316" s="2">
        <v>18.2</v>
      </c>
      <c r="Z316" s="2" t="s">
        <v>598</v>
      </c>
      <c r="AA316" s="2" t="s">
        <v>598</v>
      </c>
      <c r="AB316" s="2" t="s">
        <v>598</v>
      </c>
      <c r="AC316" s="2" t="s">
        <v>598</v>
      </c>
      <c r="AD316" s="2">
        <v>26.6</v>
      </c>
      <c r="AE316" s="2" t="s">
        <v>598</v>
      </c>
      <c r="AF316" s="2" t="s">
        <v>598</v>
      </c>
      <c r="AG316" s="2" t="s">
        <v>598</v>
      </c>
      <c r="AH316" s="2">
        <v>11.1</v>
      </c>
      <c r="AI316" s="2">
        <v>11.4</v>
      </c>
      <c r="AM316" s="20">
        <f t="shared" si="12"/>
        <v>275.89999999999998</v>
      </c>
      <c r="AN316" s="20">
        <f t="shared" si="13"/>
        <v>227.6</v>
      </c>
      <c r="AO316" s="92">
        <f t="shared" si="14"/>
        <v>0.82493657122145714</v>
      </c>
    </row>
    <row r="317" spans="1:41"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H317" s="2" t="s">
        <v>599</v>
      </c>
      <c r="AI317" s="2" t="s">
        <v>599</v>
      </c>
      <c r="AM317" s="20">
        <f t="shared" si="12"/>
        <v>0</v>
      </c>
      <c r="AN317" s="20">
        <f t="shared" si="13"/>
        <v>0</v>
      </c>
      <c r="AO317" s="92" t="str">
        <f t="shared" si="14"/>
        <v/>
      </c>
    </row>
    <row r="318" spans="1:41" ht="15" customHeight="1" x14ac:dyDescent="0.25">
      <c r="A318" s="2" t="s">
        <v>449</v>
      </c>
      <c r="B318" s="2" t="s">
        <v>450</v>
      </c>
      <c r="C318" s="2">
        <v>2014</v>
      </c>
      <c r="D318" s="2">
        <v>4.6500000000000004</v>
      </c>
      <c r="E318" s="2">
        <v>5.53</v>
      </c>
      <c r="F318" s="2" t="s">
        <v>598</v>
      </c>
      <c r="G318" s="2" t="s">
        <v>598</v>
      </c>
      <c r="H318" s="2" t="s">
        <v>598</v>
      </c>
      <c r="I318" s="2" t="s">
        <v>598</v>
      </c>
      <c r="J318" s="2" t="s">
        <v>598</v>
      </c>
      <c r="K318" s="2" t="s">
        <v>598</v>
      </c>
      <c r="L318" s="2" t="s">
        <v>607</v>
      </c>
      <c r="M318" s="2" t="s">
        <v>598</v>
      </c>
      <c r="N318" s="2" t="s">
        <v>598</v>
      </c>
      <c r="O318" s="2">
        <v>1.87</v>
      </c>
      <c r="P318" s="2" t="s">
        <v>598</v>
      </c>
      <c r="Q318" s="2" t="s">
        <v>598</v>
      </c>
      <c r="R318" s="2" t="s">
        <v>598</v>
      </c>
      <c r="S318" s="2" t="s">
        <v>10</v>
      </c>
      <c r="T318" s="2" t="s">
        <v>598</v>
      </c>
      <c r="U318" s="2">
        <v>3.53</v>
      </c>
      <c r="V318" s="2" t="s">
        <v>598</v>
      </c>
      <c r="W318" s="2" t="s">
        <v>598</v>
      </c>
      <c r="X318" s="2" t="s">
        <v>598</v>
      </c>
      <c r="Y318" s="2">
        <v>0.13</v>
      </c>
      <c r="Z318" s="2" t="s">
        <v>598</v>
      </c>
      <c r="AA318" s="2" t="s">
        <v>598</v>
      </c>
      <c r="AB318" s="2" t="s">
        <v>598</v>
      </c>
      <c r="AC318" s="2" t="s">
        <v>598</v>
      </c>
      <c r="AD318" s="2" t="s">
        <v>598</v>
      </c>
      <c r="AE318" s="2" t="s">
        <v>598</v>
      </c>
      <c r="AF318" s="2" t="s">
        <v>598</v>
      </c>
      <c r="AG318" s="2" t="s">
        <v>598</v>
      </c>
      <c r="AH318" s="2" t="s">
        <v>598</v>
      </c>
      <c r="AI318" s="2" t="s">
        <v>598</v>
      </c>
      <c r="AM318" s="20">
        <f t="shared" si="12"/>
        <v>5.53</v>
      </c>
      <c r="AN318" s="20">
        <f t="shared" si="13"/>
        <v>4.6500000000000004</v>
      </c>
      <c r="AO318" s="92">
        <f t="shared" si="14"/>
        <v>0.84086799276672697</v>
      </c>
    </row>
    <row r="319" spans="1:41" ht="15" customHeight="1" x14ac:dyDescent="0.25">
      <c r="A319" s="2" t="s">
        <v>449</v>
      </c>
      <c r="B319" s="2" t="s">
        <v>451</v>
      </c>
      <c r="C319" s="2">
        <v>2014</v>
      </c>
      <c r="D319" s="2">
        <v>7.12</v>
      </c>
      <c r="E319" s="2">
        <v>8.5399999999999991</v>
      </c>
      <c r="F319" s="2" t="s">
        <v>598</v>
      </c>
      <c r="G319" s="2" t="s">
        <v>598</v>
      </c>
      <c r="H319" s="2" t="s">
        <v>598</v>
      </c>
      <c r="I319" s="2" t="s">
        <v>598</v>
      </c>
      <c r="J319" s="2" t="s">
        <v>598</v>
      </c>
      <c r="K319" s="2" t="s">
        <v>598</v>
      </c>
      <c r="L319" s="2" t="s">
        <v>607</v>
      </c>
      <c r="M319" s="2" t="s">
        <v>598</v>
      </c>
      <c r="N319" s="2" t="s">
        <v>598</v>
      </c>
      <c r="O319" s="2">
        <v>2.5</v>
      </c>
      <c r="P319" s="2" t="s">
        <v>598</v>
      </c>
      <c r="Q319" s="2" t="s">
        <v>598</v>
      </c>
      <c r="R319" s="2" t="s">
        <v>598</v>
      </c>
      <c r="S319" s="2" t="s">
        <v>10</v>
      </c>
      <c r="T319" s="2" t="s">
        <v>598</v>
      </c>
      <c r="U319" s="2">
        <v>5.88</v>
      </c>
      <c r="V319" s="2" t="s">
        <v>598</v>
      </c>
      <c r="W319" s="2" t="s">
        <v>598</v>
      </c>
      <c r="X319" s="2" t="s">
        <v>598</v>
      </c>
      <c r="Y319" s="2">
        <v>0.16</v>
      </c>
      <c r="Z319" s="2" t="s">
        <v>598</v>
      </c>
      <c r="AA319" s="2" t="s">
        <v>598</v>
      </c>
      <c r="AB319" s="2" t="s">
        <v>598</v>
      </c>
      <c r="AC319" s="2" t="s">
        <v>598</v>
      </c>
      <c r="AD319" s="2" t="s">
        <v>598</v>
      </c>
      <c r="AE319" s="2" t="s">
        <v>598</v>
      </c>
      <c r="AF319" s="2" t="s">
        <v>598</v>
      </c>
      <c r="AG319" s="2" t="s">
        <v>598</v>
      </c>
      <c r="AH319" s="2" t="s">
        <v>598</v>
      </c>
      <c r="AI319" s="2" t="s">
        <v>598</v>
      </c>
      <c r="AM319" s="20">
        <f t="shared" si="12"/>
        <v>8.5399999999999991</v>
      </c>
      <c r="AN319" s="20">
        <f t="shared" si="13"/>
        <v>7.12</v>
      </c>
      <c r="AO319" s="92">
        <f t="shared" si="14"/>
        <v>0.83372365339578469</v>
      </c>
    </row>
    <row r="320" spans="1:41" ht="15" customHeight="1" x14ac:dyDescent="0.25">
      <c r="A320" s="2" t="s">
        <v>449</v>
      </c>
      <c r="B320" s="2" t="s">
        <v>452</v>
      </c>
      <c r="C320" s="2">
        <v>2014</v>
      </c>
      <c r="D320" s="2">
        <v>60.5</v>
      </c>
      <c r="E320" s="2">
        <v>67.756</v>
      </c>
      <c r="F320" s="2" t="s">
        <v>598</v>
      </c>
      <c r="G320" s="2">
        <v>0.24099999999999999</v>
      </c>
      <c r="H320" s="2" t="s">
        <v>598</v>
      </c>
      <c r="I320" s="2" t="s">
        <v>598</v>
      </c>
      <c r="J320" s="2" t="s">
        <v>598</v>
      </c>
      <c r="K320" s="2" t="s">
        <v>598</v>
      </c>
      <c r="L320" s="2" t="s">
        <v>607</v>
      </c>
      <c r="M320" s="2" t="s">
        <v>598</v>
      </c>
      <c r="N320" s="2" t="s">
        <v>598</v>
      </c>
      <c r="O320" s="2">
        <v>35.180999999999997</v>
      </c>
      <c r="P320" s="2" t="s">
        <v>598</v>
      </c>
      <c r="Q320" s="2" t="s">
        <v>598</v>
      </c>
      <c r="R320" s="2" t="s">
        <v>598</v>
      </c>
      <c r="S320" s="2" t="s">
        <v>10</v>
      </c>
      <c r="T320" s="2" t="s">
        <v>598</v>
      </c>
      <c r="U320" s="2" t="s">
        <v>598</v>
      </c>
      <c r="V320" s="2" t="s">
        <v>598</v>
      </c>
      <c r="W320" s="2">
        <v>6.2850000000000001</v>
      </c>
      <c r="X320" s="2" t="s">
        <v>598</v>
      </c>
      <c r="Y320" s="2">
        <v>3.3</v>
      </c>
      <c r="Z320" s="2" t="s">
        <v>598</v>
      </c>
      <c r="AA320" s="2">
        <v>12.1</v>
      </c>
      <c r="AB320" s="2" t="s">
        <v>598</v>
      </c>
      <c r="AC320" s="2" t="s">
        <v>598</v>
      </c>
      <c r="AD320" s="2">
        <v>10.648999999999999</v>
      </c>
      <c r="AE320" s="2" t="s">
        <v>598</v>
      </c>
      <c r="AF320" s="2" t="s">
        <v>598</v>
      </c>
      <c r="AG320" s="2" t="s">
        <v>598</v>
      </c>
      <c r="AH320" s="2" t="s">
        <v>598</v>
      </c>
      <c r="AI320" s="2" t="s">
        <v>598</v>
      </c>
      <c r="AM320" s="20">
        <f t="shared" si="12"/>
        <v>67.755999999999986</v>
      </c>
      <c r="AN320" s="20">
        <f t="shared" si="13"/>
        <v>60.5</v>
      </c>
      <c r="AO320" s="92">
        <f t="shared" si="14"/>
        <v>0.89290985300194836</v>
      </c>
    </row>
    <row r="321" spans="1:41" ht="15" customHeight="1" x14ac:dyDescent="0.25">
      <c r="A321" s="2" t="s">
        <v>453</v>
      </c>
      <c r="B321" s="2" t="s">
        <v>454</v>
      </c>
      <c r="C321" s="2">
        <v>2014</v>
      </c>
      <c r="D321" s="2">
        <v>2.4660000000000002</v>
      </c>
      <c r="E321" s="2">
        <v>2.6642000000000001</v>
      </c>
      <c r="F321" s="2" t="s">
        <v>598</v>
      </c>
      <c r="G321" s="2">
        <v>5.7200000000000001E-2</v>
      </c>
      <c r="H321" s="2" t="s">
        <v>598</v>
      </c>
      <c r="I321" s="2" t="s">
        <v>598</v>
      </c>
      <c r="J321" s="2" t="s">
        <v>598</v>
      </c>
      <c r="K321" s="2" t="s">
        <v>598</v>
      </c>
      <c r="L321" s="2" t="s">
        <v>599</v>
      </c>
      <c r="M321" s="2" t="s">
        <v>598</v>
      </c>
      <c r="N321" s="2" t="s">
        <v>598</v>
      </c>
      <c r="O321" s="2" t="s">
        <v>598</v>
      </c>
      <c r="P321" s="2" t="s">
        <v>598</v>
      </c>
      <c r="Q321" s="2" t="s">
        <v>598</v>
      </c>
      <c r="R321" s="2" t="s">
        <v>598</v>
      </c>
      <c r="S321" s="2" t="s">
        <v>598</v>
      </c>
      <c r="T321" s="2">
        <v>2.6070000000000002</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H321" s="2" t="s">
        <v>598</v>
      </c>
      <c r="AI321" s="2" t="s">
        <v>598</v>
      </c>
      <c r="AM321" s="20">
        <f t="shared" si="12"/>
        <v>2.6642000000000001</v>
      </c>
      <c r="AN321" s="20">
        <f t="shared" si="13"/>
        <v>2.4660000000000002</v>
      </c>
      <c r="AO321" s="92">
        <f t="shared" si="14"/>
        <v>0.92560618572179265</v>
      </c>
    </row>
    <row r="322" spans="1:41" ht="15" customHeight="1" x14ac:dyDescent="0.25">
      <c r="A322" s="2" t="s">
        <v>453</v>
      </c>
      <c r="B322" s="2" t="s">
        <v>455</v>
      </c>
      <c r="C322" s="2">
        <v>2014</v>
      </c>
      <c r="D322" s="2">
        <v>0.91200000000000003</v>
      </c>
      <c r="E322" s="2">
        <v>0.91335900000000003</v>
      </c>
      <c r="F322" s="2" t="s">
        <v>598</v>
      </c>
      <c r="G322" s="2" t="s">
        <v>598</v>
      </c>
      <c r="H322" s="2" t="s">
        <v>598</v>
      </c>
      <c r="I322" s="2" t="s">
        <v>598</v>
      </c>
      <c r="J322" s="2" t="s">
        <v>598</v>
      </c>
      <c r="K322" s="2" t="s">
        <v>598</v>
      </c>
      <c r="L322" s="2" t="s">
        <v>599</v>
      </c>
      <c r="M322" s="2" t="s">
        <v>598</v>
      </c>
      <c r="N322" s="2" t="s">
        <v>598</v>
      </c>
      <c r="O322" s="2" t="s">
        <v>598</v>
      </c>
      <c r="P322" s="2" t="s">
        <v>598</v>
      </c>
      <c r="Q322" s="2" t="s">
        <v>598</v>
      </c>
      <c r="R322" s="2" t="s">
        <v>598</v>
      </c>
      <c r="S322" s="2" t="s">
        <v>598</v>
      </c>
      <c r="T322" s="2">
        <v>0.91200000000000003</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H322" s="2">
        <v>1.359E-3</v>
      </c>
      <c r="AI322" s="2">
        <v>1.359E-3</v>
      </c>
      <c r="AM322" s="20">
        <f t="shared" si="12"/>
        <v>0.91335900000000003</v>
      </c>
      <c r="AN322" s="20">
        <f t="shared" si="13"/>
        <v>0.91200000000000003</v>
      </c>
      <c r="AO322" s="92">
        <f t="shared" si="14"/>
        <v>0.99851208560927307</v>
      </c>
    </row>
    <row r="323" spans="1:41" ht="15" customHeight="1" x14ac:dyDescent="0.25">
      <c r="A323" s="2" t="s">
        <v>453</v>
      </c>
      <c r="B323" s="2" t="s">
        <v>456</v>
      </c>
      <c r="C323" s="2">
        <v>2014</v>
      </c>
      <c r="D323" s="2">
        <v>2.3980000000000001</v>
      </c>
      <c r="E323" s="2">
        <v>3.0720000000000001</v>
      </c>
      <c r="F323" s="2" t="s">
        <v>598</v>
      </c>
      <c r="G323" s="2">
        <v>0.04</v>
      </c>
      <c r="H323" s="2" t="s">
        <v>598</v>
      </c>
      <c r="I323" s="2" t="s">
        <v>598</v>
      </c>
      <c r="J323" s="2" t="s">
        <v>598</v>
      </c>
      <c r="K323" s="2" t="s">
        <v>598</v>
      </c>
      <c r="L323" s="2" t="s">
        <v>599</v>
      </c>
      <c r="M323" s="2" t="s">
        <v>598</v>
      </c>
      <c r="N323" s="2" t="s">
        <v>598</v>
      </c>
      <c r="O323" s="2" t="s">
        <v>598</v>
      </c>
      <c r="P323" s="2" t="s">
        <v>598</v>
      </c>
      <c r="Q323" s="2" t="s">
        <v>598</v>
      </c>
      <c r="R323" s="2" t="s">
        <v>598</v>
      </c>
      <c r="S323" s="2" t="s">
        <v>598</v>
      </c>
      <c r="T323" s="2">
        <v>3.032</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H323" s="2" t="s">
        <v>598</v>
      </c>
      <c r="AI323" s="2" t="s">
        <v>598</v>
      </c>
      <c r="AM323" s="20">
        <f t="shared" ref="AM323:AM386" si="15">SUMPRODUCT(F323:AE323)+IFERROR(AI323/1,0)</f>
        <v>3.0720000000000001</v>
      </c>
      <c r="AN323" s="20">
        <f t="shared" ref="AN323:AN386" si="16">IFERROR(D323/1,0)</f>
        <v>2.3980000000000001</v>
      </c>
      <c r="AO323" s="92">
        <f t="shared" ref="AO323:AO386" si="17">IFERROR(AN323/AM323,"")</f>
        <v>0.78059895833333337</v>
      </c>
    </row>
    <row r="324" spans="1:41" ht="15" customHeight="1" x14ac:dyDescent="0.25">
      <c r="A324" s="2" t="s">
        <v>457</v>
      </c>
      <c r="B324" s="2" t="s">
        <v>458</v>
      </c>
      <c r="C324" s="2">
        <v>2014</v>
      </c>
      <c r="D324" s="2">
        <v>8.6110000000000007</v>
      </c>
      <c r="E324" s="2">
        <v>9.56</v>
      </c>
      <c r="F324" s="2" t="s">
        <v>598</v>
      </c>
      <c r="G324" s="2">
        <v>1.33</v>
      </c>
      <c r="H324" s="2" t="s">
        <v>598</v>
      </c>
      <c r="I324" s="2" t="s">
        <v>598</v>
      </c>
      <c r="J324" s="2" t="s">
        <v>598</v>
      </c>
      <c r="K324" s="2" t="s">
        <v>598</v>
      </c>
      <c r="L324" s="2" t="s">
        <v>599</v>
      </c>
      <c r="M324" s="2" t="s">
        <v>598</v>
      </c>
      <c r="N324" s="2" t="s">
        <v>598</v>
      </c>
      <c r="O324" s="2" t="s">
        <v>598</v>
      </c>
      <c r="P324" s="2" t="s">
        <v>598</v>
      </c>
      <c r="Q324" s="2" t="s">
        <v>598</v>
      </c>
      <c r="R324" s="2" t="s">
        <v>598</v>
      </c>
      <c r="S324" s="2" t="s">
        <v>598</v>
      </c>
      <c r="T324" s="2">
        <v>8.23</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H324" s="2" t="s">
        <v>598</v>
      </c>
      <c r="AI324" s="2" t="s">
        <v>598</v>
      </c>
      <c r="AM324" s="20">
        <f t="shared" si="15"/>
        <v>9.56</v>
      </c>
      <c r="AN324" s="20">
        <f t="shared" si="16"/>
        <v>8.6110000000000007</v>
      </c>
      <c r="AO324" s="92">
        <f t="shared" si="17"/>
        <v>0.90073221757322175</v>
      </c>
    </row>
    <row r="325" spans="1:41" ht="15" customHeight="1" x14ac:dyDescent="0.25">
      <c r="A325" s="2" t="s">
        <v>457</v>
      </c>
      <c r="B325" s="2" t="s">
        <v>459</v>
      </c>
      <c r="C325" s="2">
        <v>2014</v>
      </c>
      <c r="D325" s="2">
        <v>9.6820000000000004</v>
      </c>
      <c r="E325" s="2">
        <v>10.74</v>
      </c>
      <c r="F325" s="2" t="s">
        <v>598</v>
      </c>
      <c r="G325" s="2">
        <v>0.04</v>
      </c>
      <c r="H325" s="2" t="s">
        <v>598</v>
      </c>
      <c r="I325" s="2" t="s">
        <v>598</v>
      </c>
      <c r="J325" s="2" t="s">
        <v>598</v>
      </c>
      <c r="K325" s="2" t="s">
        <v>598</v>
      </c>
      <c r="L325" s="2" t="s">
        <v>599</v>
      </c>
      <c r="M325" s="2" t="s">
        <v>598</v>
      </c>
      <c r="N325" s="2" t="s">
        <v>598</v>
      </c>
      <c r="O325" s="2" t="s">
        <v>598</v>
      </c>
      <c r="P325" s="2" t="s">
        <v>598</v>
      </c>
      <c r="Q325" s="2" t="s">
        <v>598</v>
      </c>
      <c r="R325" s="2" t="s">
        <v>598</v>
      </c>
      <c r="S325" s="2" t="s">
        <v>598</v>
      </c>
      <c r="T325" s="2">
        <v>10.7</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H325" s="2" t="s">
        <v>598</v>
      </c>
      <c r="AI325" s="2" t="s">
        <v>598</v>
      </c>
      <c r="AM325" s="20">
        <f t="shared" si="15"/>
        <v>10.739999999999998</v>
      </c>
      <c r="AN325" s="20">
        <f t="shared" si="16"/>
        <v>9.6820000000000004</v>
      </c>
      <c r="AO325" s="92">
        <f t="shared" si="17"/>
        <v>0.90148975791433905</v>
      </c>
    </row>
    <row r="326" spans="1:41" ht="15" customHeight="1" x14ac:dyDescent="0.25">
      <c r="A326" s="2" t="s">
        <v>457</v>
      </c>
      <c r="B326" s="2" t="s">
        <v>460</v>
      </c>
      <c r="C326" s="2">
        <v>2014</v>
      </c>
      <c r="D326" s="2">
        <v>0.14699999999999999</v>
      </c>
      <c r="E326" s="2">
        <v>0.17</v>
      </c>
      <c r="F326" s="2" t="s">
        <v>598</v>
      </c>
      <c r="G326" s="2">
        <v>0.17</v>
      </c>
      <c r="H326" s="2" t="s">
        <v>598</v>
      </c>
      <c r="I326" s="2" t="s">
        <v>598</v>
      </c>
      <c r="J326" s="2" t="s">
        <v>598</v>
      </c>
      <c r="K326" s="2" t="s">
        <v>598</v>
      </c>
      <c r="L326" s="2" t="s">
        <v>599</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H326" s="2" t="s">
        <v>598</v>
      </c>
      <c r="AI326" s="2" t="s">
        <v>598</v>
      </c>
      <c r="AM326" s="20">
        <f t="shared" si="15"/>
        <v>0.17</v>
      </c>
      <c r="AN326" s="20">
        <f t="shared" si="16"/>
        <v>0.14699999999999999</v>
      </c>
      <c r="AO326" s="92">
        <f t="shared" si="17"/>
        <v>0.8647058823529411</v>
      </c>
    </row>
    <row r="327" spans="1:41" ht="15" customHeight="1" x14ac:dyDescent="0.25">
      <c r="A327" s="2" t="s">
        <v>457</v>
      </c>
      <c r="B327" s="2" t="s">
        <v>461</v>
      </c>
      <c r="C327" s="2">
        <v>2014</v>
      </c>
      <c r="D327" s="2">
        <v>126.339</v>
      </c>
      <c r="E327" s="2">
        <v>141.965</v>
      </c>
      <c r="F327" s="2" t="s">
        <v>598</v>
      </c>
      <c r="G327" s="2">
        <v>10.130000000000001</v>
      </c>
      <c r="H327" s="2" t="s">
        <v>598</v>
      </c>
      <c r="I327" s="2" t="s">
        <v>598</v>
      </c>
      <c r="J327" s="2" t="s">
        <v>598</v>
      </c>
      <c r="K327" s="2" t="s">
        <v>598</v>
      </c>
      <c r="L327" s="2" t="s">
        <v>599</v>
      </c>
      <c r="M327" s="2">
        <v>1.5680000000000001</v>
      </c>
      <c r="N327" s="2">
        <v>14.105</v>
      </c>
      <c r="O327" s="2">
        <v>32.783999999999999</v>
      </c>
      <c r="P327" s="2" t="s">
        <v>598</v>
      </c>
      <c r="Q327" s="2" t="s">
        <v>598</v>
      </c>
      <c r="R327" s="2" t="s">
        <v>598</v>
      </c>
      <c r="S327" s="2" t="s">
        <v>8</v>
      </c>
      <c r="T327" s="2">
        <v>11.4</v>
      </c>
      <c r="U327" s="2" t="s">
        <v>598</v>
      </c>
      <c r="V327" s="2" t="s">
        <v>598</v>
      </c>
      <c r="W327" s="2">
        <v>41.417000000000002</v>
      </c>
      <c r="X327" s="2" t="s">
        <v>598</v>
      </c>
      <c r="Y327" s="2" t="s">
        <v>598</v>
      </c>
      <c r="Z327" s="2" t="s">
        <v>598</v>
      </c>
      <c r="AA327" s="2" t="s">
        <v>598</v>
      </c>
      <c r="AB327" s="2" t="s">
        <v>598</v>
      </c>
      <c r="AC327" s="2" t="s">
        <v>598</v>
      </c>
      <c r="AD327" s="2" t="s">
        <v>598</v>
      </c>
      <c r="AE327" s="2">
        <v>23.617999999999999</v>
      </c>
      <c r="AF327" s="2" t="s">
        <v>605</v>
      </c>
      <c r="AG327" s="2">
        <v>9.2850000000000001</v>
      </c>
      <c r="AH327" s="2">
        <v>6.9429999999999996</v>
      </c>
      <c r="AI327" s="2">
        <v>7.14</v>
      </c>
      <c r="AM327" s="20">
        <f t="shared" si="15"/>
        <v>142.16200000000001</v>
      </c>
      <c r="AN327" s="20">
        <f t="shared" si="16"/>
        <v>126.339</v>
      </c>
      <c r="AO327" s="92">
        <f t="shared" si="17"/>
        <v>0.88869740155597132</v>
      </c>
    </row>
    <row r="328" spans="1:41"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H328" s="2" t="s">
        <v>599</v>
      </c>
      <c r="AI328" s="2" t="s">
        <v>599</v>
      </c>
      <c r="AM328" s="20">
        <f t="shared" si="15"/>
        <v>0</v>
      </c>
      <c r="AN328" s="20">
        <f t="shared" si="16"/>
        <v>0</v>
      </c>
      <c r="AO328" s="92" t="str">
        <f t="shared" si="17"/>
        <v/>
      </c>
    </row>
    <row r="329" spans="1:41"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H329" s="2" t="s">
        <v>599</v>
      </c>
      <c r="AI329" s="2" t="s">
        <v>599</v>
      </c>
      <c r="AM329" s="20">
        <f t="shared" si="15"/>
        <v>0</v>
      </c>
      <c r="AN329" s="20">
        <f t="shared" si="16"/>
        <v>0</v>
      </c>
      <c r="AO329" s="92" t="str">
        <f t="shared" si="17"/>
        <v/>
      </c>
    </row>
    <row r="330" spans="1:41" ht="15" customHeight="1" x14ac:dyDescent="0.25">
      <c r="A330" s="2" t="s">
        <v>465</v>
      </c>
      <c r="B330" s="2" t="s">
        <v>466</v>
      </c>
      <c r="C330" s="2">
        <v>2014</v>
      </c>
      <c r="D330" s="2">
        <v>34.789000000000001</v>
      </c>
      <c r="E330" s="2">
        <v>34.459000000000003</v>
      </c>
      <c r="F330" s="2" t="s">
        <v>598</v>
      </c>
      <c r="G330" s="2">
        <v>5.8999999999999997E-2</v>
      </c>
      <c r="H330" s="2" t="s">
        <v>598</v>
      </c>
      <c r="I330" s="2" t="s">
        <v>598</v>
      </c>
      <c r="J330" s="2" t="s">
        <v>598</v>
      </c>
      <c r="K330" s="2" t="s">
        <v>598</v>
      </c>
      <c r="L330" s="2" t="s">
        <v>599</v>
      </c>
      <c r="M330" s="2">
        <v>6</v>
      </c>
      <c r="N330" s="2">
        <v>0.6</v>
      </c>
      <c r="O330" s="2">
        <v>23.9</v>
      </c>
      <c r="P330" s="2">
        <v>3.5</v>
      </c>
      <c r="Q330" s="2">
        <v>0</v>
      </c>
      <c r="R330" s="2">
        <v>0.4</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H330" s="2" t="s">
        <v>598</v>
      </c>
      <c r="AI330" s="2" t="s">
        <v>598</v>
      </c>
      <c r="AM330" s="20">
        <f t="shared" si="15"/>
        <v>34.458999999999996</v>
      </c>
      <c r="AN330" s="20">
        <f t="shared" si="16"/>
        <v>34.789000000000001</v>
      </c>
      <c r="AO330" s="92">
        <f t="shared" si="17"/>
        <v>1.0095765982762124</v>
      </c>
    </row>
    <row r="331" spans="1:41" ht="15" customHeight="1" x14ac:dyDescent="0.25">
      <c r="A331" s="2" t="s">
        <v>467</v>
      </c>
      <c r="B331" s="2" t="s">
        <v>468</v>
      </c>
      <c r="C331" s="2">
        <v>2014</v>
      </c>
      <c r="D331" s="2">
        <v>1.6</v>
      </c>
      <c r="E331" s="2">
        <v>2.008</v>
      </c>
      <c r="F331" s="2" t="s">
        <v>598</v>
      </c>
      <c r="G331" s="2">
        <v>0.248</v>
      </c>
      <c r="H331" s="2" t="s">
        <v>598</v>
      </c>
      <c r="I331" s="2" t="s">
        <v>598</v>
      </c>
      <c r="J331" s="2" t="s">
        <v>598</v>
      </c>
      <c r="K331" s="2" t="s">
        <v>598</v>
      </c>
      <c r="L331" s="2" t="s">
        <v>599</v>
      </c>
      <c r="M331" s="2" t="s">
        <v>598</v>
      </c>
      <c r="N331" s="2" t="s">
        <v>598</v>
      </c>
      <c r="O331" s="2" t="s">
        <v>598</v>
      </c>
      <c r="P331" s="2" t="s">
        <v>598</v>
      </c>
      <c r="Q331" s="2" t="s">
        <v>598</v>
      </c>
      <c r="R331" s="2" t="s">
        <v>598</v>
      </c>
      <c r="S331" s="2" t="s">
        <v>598</v>
      </c>
      <c r="T331" s="2">
        <v>1.76</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H331" s="2" t="s">
        <v>598</v>
      </c>
      <c r="AI331" s="2" t="s">
        <v>598</v>
      </c>
      <c r="AM331" s="20">
        <f t="shared" si="15"/>
        <v>2.008</v>
      </c>
      <c r="AN331" s="20">
        <f t="shared" si="16"/>
        <v>1.6</v>
      </c>
      <c r="AO331" s="92">
        <f t="shared" si="17"/>
        <v>0.79681274900398413</v>
      </c>
    </row>
    <row r="332" spans="1:41" ht="15" customHeight="1" x14ac:dyDescent="0.25">
      <c r="A332" s="2" t="s">
        <v>467</v>
      </c>
      <c r="B332" s="2" t="s">
        <v>469</v>
      </c>
      <c r="C332" s="2">
        <v>2014</v>
      </c>
      <c r="D332" s="2">
        <v>4.2839999999999998</v>
      </c>
      <c r="E332" s="2">
        <v>5.0949999999999998</v>
      </c>
      <c r="F332" s="2" t="s">
        <v>598</v>
      </c>
      <c r="G332" s="2">
        <v>0.31900000000000001</v>
      </c>
      <c r="H332" s="2" t="s">
        <v>598</v>
      </c>
      <c r="I332" s="2" t="s">
        <v>598</v>
      </c>
      <c r="J332" s="2" t="s">
        <v>598</v>
      </c>
      <c r="K332" s="2" t="s">
        <v>598</v>
      </c>
      <c r="L332" s="2" t="s">
        <v>599</v>
      </c>
      <c r="M332" s="2" t="s">
        <v>598</v>
      </c>
      <c r="N332" s="2" t="s">
        <v>598</v>
      </c>
      <c r="O332" s="2" t="s">
        <v>598</v>
      </c>
      <c r="P332" s="2" t="s">
        <v>598</v>
      </c>
      <c r="Q332" s="2" t="s">
        <v>598</v>
      </c>
      <c r="R332" s="2" t="s">
        <v>598</v>
      </c>
      <c r="S332" s="2" t="s">
        <v>598</v>
      </c>
      <c r="T332" s="2" t="s">
        <v>598</v>
      </c>
      <c r="U332" s="2">
        <v>4.1539999999999999</v>
      </c>
      <c r="V332" s="2" t="s">
        <v>598</v>
      </c>
      <c r="W332" s="2" t="s">
        <v>598</v>
      </c>
      <c r="X332" s="2" t="s">
        <v>598</v>
      </c>
      <c r="Y332" s="2" t="s">
        <v>598</v>
      </c>
      <c r="Z332" s="2" t="s">
        <v>598</v>
      </c>
      <c r="AA332" s="2" t="s">
        <v>598</v>
      </c>
      <c r="AB332" s="2" t="s">
        <v>598</v>
      </c>
      <c r="AC332" s="2" t="s">
        <v>598</v>
      </c>
      <c r="AD332" s="2" t="s">
        <v>598</v>
      </c>
      <c r="AE332" s="2" t="s">
        <v>598</v>
      </c>
      <c r="AF332" s="2" t="s">
        <v>598</v>
      </c>
      <c r="AG332" s="2" t="s">
        <v>598</v>
      </c>
      <c r="AH332" s="2">
        <v>0.622</v>
      </c>
      <c r="AI332" s="2">
        <v>0.622</v>
      </c>
      <c r="AM332" s="20">
        <f t="shared" si="15"/>
        <v>5.0949999999999998</v>
      </c>
      <c r="AN332" s="20">
        <f t="shared" si="16"/>
        <v>4.2839999999999998</v>
      </c>
      <c r="AO332" s="92">
        <f t="shared" si="17"/>
        <v>0.8408243375858685</v>
      </c>
    </row>
    <row r="333" spans="1:41" ht="15" customHeight="1" x14ac:dyDescent="0.25">
      <c r="A333" s="2" t="s">
        <v>467</v>
      </c>
      <c r="B333" s="2" t="s">
        <v>470</v>
      </c>
      <c r="C333" s="2">
        <v>2014</v>
      </c>
      <c r="D333" s="2">
        <v>39045</v>
      </c>
      <c r="E333" s="2">
        <v>38.222999999999999</v>
      </c>
      <c r="F333" s="2" t="s">
        <v>598</v>
      </c>
      <c r="G333" s="2" t="s">
        <v>598</v>
      </c>
      <c r="H333" s="2" t="s">
        <v>598</v>
      </c>
      <c r="I333" s="2" t="s">
        <v>598</v>
      </c>
      <c r="J333" s="2">
        <v>1.0329999999999999</v>
      </c>
      <c r="K333" s="2" t="s">
        <v>598</v>
      </c>
      <c r="L333" s="2" t="s">
        <v>599</v>
      </c>
      <c r="M333" s="2" t="s">
        <v>598</v>
      </c>
      <c r="N333" s="2" t="s">
        <v>598</v>
      </c>
      <c r="O333" s="2">
        <v>33.741999999999997</v>
      </c>
      <c r="P333" s="2" t="s">
        <v>598</v>
      </c>
      <c r="Q333" s="2" t="s">
        <v>598</v>
      </c>
      <c r="R333" s="2" t="s">
        <v>598</v>
      </c>
      <c r="S333" s="2" t="s">
        <v>598</v>
      </c>
      <c r="T333" s="2" t="s">
        <v>598</v>
      </c>
      <c r="U333" s="2" t="s">
        <v>598</v>
      </c>
      <c r="V333" s="2" t="s">
        <v>598</v>
      </c>
      <c r="W333" s="2" t="s">
        <v>598</v>
      </c>
      <c r="X333" s="2" t="s">
        <v>598</v>
      </c>
      <c r="Y333" s="2">
        <v>3.448</v>
      </c>
      <c r="Z333" s="2" t="s">
        <v>598</v>
      </c>
      <c r="AA333" s="2" t="s">
        <v>598</v>
      </c>
      <c r="AB333" s="2" t="s">
        <v>598</v>
      </c>
      <c r="AC333" s="2" t="s">
        <v>598</v>
      </c>
      <c r="AD333" s="2" t="s">
        <v>598</v>
      </c>
      <c r="AE333" s="2" t="s">
        <v>598</v>
      </c>
      <c r="AF333" s="2" t="s">
        <v>598</v>
      </c>
      <c r="AG333" s="2" t="s">
        <v>598</v>
      </c>
      <c r="AH333" s="2" t="s">
        <v>598</v>
      </c>
      <c r="AI333" s="2" t="s">
        <v>598</v>
      </c>
      <c r="AM333" s="20">
        <f t="shared" si="15"/>
        <v>38.222999999999999</v>
      </c>
      <c r="AN333" s="20">
        <f t="shared" si="16"/>
        <v>39045</v>
      </c>
      <c r="AO333" s="92">
        <f t="shared" si="17"/>
        <v>1021.505376344086</v>
      </c>
    </row>
    <row r="334" spans="1:41" ht="15" customHeight="1" x14ac:dyDescent="0.25">
      <c r="A334" s="2" t="s">
        <v>467</v>
      </c>
      <c r="B334" s="2" t="s">
        <v>471</v>
      </c>
      <c r="C334" s="2">
        <v>2014</v>
      </c>
      <c r="D334" s="2">
        <v>3.7429999999999999</v>
      </c>
      <c r="E334" s="2">
        <v>4.3120000000000003</v>
      </c>
      <c r="F334" s="2" t="s">
        <v>598</v>
      </c>
      <c r="G334" s="2">
        <v>0.63100000000000001</v>
      </c>
      <c r="H334" s="2" t="s">
        <v>598</v>
      </c>
      <c r="I334" s="2" t="s">
        <v>598</v>
      </c>
      <c r="J334" s="2" t="s">
        <v>598</v>
      </c>
      <c r="K334" s="2" t="s">
        <v>598</v>
      </c>
      <c r="L334" s="2" t="s">
        <v>599</v>
      </c>
      <c r="M334" s="2" t="s">
        <v>598</v>
      </c>
      <c r="N334" s="2" t="s">
        <v>598</v>
      </c>
      <c r="O334" s="2" t="s">
        <v>598</v>
      </c>
      <c r="P334" s="2" t="s">
        <v>598</v>
      </c>
      <c r="Q334" s="2" t="s">
        <v>598</v>
      </c>
      <c r="R334" s="2" t="s">
        <v>598</v>
      </c>
      <c r="S334" s="2" t="s">
        <v>598</v>
      </c>
      <c r="T334" s="2" t="s">
        <v>598</v>
      </c>
      <c r="U334" s="2">
        <v>3.681</v>
      </c>
      <c r="V334" s="2" t="s">
        <v>598</v>
      </c>
      <c r="W334" s="2" t="s">
        <v>598</v>
      </c>
      <c r="X334" s="2" t="s">
        <v>598</v>
      </c>
      <c r="Y334" s="2" t="s">
        <v>598</v>
      </c>
      <c r="Z334" s="2" t="s">
        <v>598</v>
      </c>
      <c r="AA334" s="2" t="s">
        <v>598</v>
      </c>
      <c r="AB334" s="2" t="s">
        <v>598</v>
      </c>
      <c r="AC334" s="2" t="s">
        <v>598</v>
      </c>
      <c r="AD334" s="2" t="s">
        <v>598</v>
      </c>
      <c r="AE334" s="2" t="s">
        <v>598</v>
      </c>
      <c r="AF334" s="2" t="s">
        <v>598</v>
      </c>
      <c r="AG334" s="2" t="s">
        <v>598</v>
      </c>
      <c r="AH334" s="2" t="s">
        <v>598</v>
      </c>
      <c r="AI334" s="2" t="s">
        <v>598</v>
      </c>
      <c r="AM334" s="20">
        <f t="shared" si="15"/>
        <v>4.3120000000000003</v>
      </c>
      <c r="AN334" s="20">
        <f t="shared" si="16"/>
        <v>3.7429999999999999</v>
      </c>
      <c r="AO334" s="92">
        <f t="shared" si="17"/>
        <v>0.86804267161410009</v>
      </c>
    </row>
    <row r="335" spans="1:41" ht="15" customHeight="1" x14ac:dyDescent="0.25">
      <c r="A335" s="2" t="s">
        <v>472</v>
      </c>
      <c r="B335" s="2" t="s">
        <v>11</v>
      </c>
      <c r="C335" s="2">
        <v>2014</v>
      </c>
      <c r="D335" s="2">
        <v>105.6</v>
      </c>
      <c r="E335" s="2">
        <v>118.7</v>
      </c>
      <c r="F335" s="2">
        <v>0</v>
      </c>
      <c r="G335" s="2">
        <v>0</v>
      </c>
      <c r="H335" s="2">
        <v>3.2</v>
      </c>
      <c r="I335" s="2">
        <v>0</v>
      </c>
      <c r="J335" s="2">
        <v>0</v>
      </c>
      <c r="K335" s="2">
        <v>0</v>
      </c>
      <c r="L335" s="2" t="s">
        <v>599</v>
      </c>
      <c r="M335" s="2">
        <v>22.8</v>
      </c>
      <c r="N335" s="2">
        <v>38.700000000000003</v>
      </c>
      <c r="O335" s="2">
        <v>15.3</v>
      </c>
      <c r="P335" s="2">
        <v>1</v>
      </c>
      <c r="Q335" s="2">
        <v>0</v>
      </c>
      <c r="R335" s="2">
        <v>11.8</v>
      </c>
      <c r="S335" s="2" t="s">
        <v>8</v>
      </c>
      <c r="T335" s="2">
        <v>0</v>
      </c>
      <c r="U335" s="2">
        <v>0</v>
      </c>
      <c r="V335" s="2">
        <v>0</v>
      </c>
      <c r="W335" s="2">
        <v>17.100000000000001</v>
      </c>
      <c r="X335" s="2">
        <v>0</v>
      </c>
      <c r="Y335" s="2">
        <v>0</v>
      </c>
      <c r="Z335" s="2">
        <v>0</v>
      </c>
      <c r="AA335" s="2">
        <v>0</v>
      </c>
      <c r="AB335" s="2">
        <v>0</v>
      </c>
      <c r="AC335" s="2">
        <v>0</v>
      </c>
      <c r="AD335" s="2">
        <v>8.8000000000000007</v>
      </c>
      <c r="AE335" s="2">
        <v>0</v>
      </c>
      <c r="AF335" s="2" t="s">
        <v>598</v>
      </c>
      <c r="AG335" s="2">
        <v>0</v>
      </c>
      <c r="AH335" s="2">
        <v>0</v>
      </c>
      <c r="AI335" s="2">
        <v>0</v>
      </c>
      <c r="AM335" s="20">
        <f t="shared" si="15"/>
        <v>118.7</v>
      </c>
      <c r="AN335" s="20">
        <f t="shared" si="16"/>
        <v>105.6</v>
      </c>
      <c r="AO335" s="92">
        <f t="shared" si="17"/>
        <v>0.88963774220724512</v>
      </c>
    </row>
    <row r="336" spans="1:41"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H336" s="2" t="s">
        <v>599</v>
      </c>
      <c r="AI336" s="2" t="s">
        <v>599</v>
      </c>
      <c r="AM336" s="20">
        <f t="shared" si="15"/>
        <v>0</v>
      </c>
      <c r="AN336" s="20">
        <f t="shared" si="16"/>
        <v>0</v>
      </c>
      <c r="AO336" s="92" t="str">
        <f t="shared" si="17"/>
        <v/>
      </c>
    </row>
    <row r="337" spans="1:41" ht="15" customHeight="1" x14ac:dyDescent="0.25">
      <c r="A337" s="2" t="s">
        <v>472</v>
      </c>
      <c r="B337" s="2" t="s">
        <v>276</v>
      </c>
      <c r="C337" s="2">
        <v>2014</v>
      </c>
      <c r="D337" s="2">
        <v>17.2</v>
      </c>
      <c r="E337" s="2">
        <v>17</v>
      </c>
      <c r="F337" s="2">
        <v>0</v>
      </c>
      <c r="G337" s="2">
        <v>0.1</v>
      </c>
      <c r="H337" s="2">
        <v>0</v>
      </c>
      <c r="I337" s="2">
        <v>0</v>
      </c>
      <c r="J337" s="2">
        <v>0</v>
      </c>
      <c r="K337" s="2">
        <v>0</v>
      </c>
      <c r="L337" s="2" t="s">
        <v>599</v>
      </c>
      <c r="M337" s="2">
        <v>0</v>
      </c>
      <c r="N337" s="2">
        <v>0</v>
      </c>
      <c r="O337" s="2">
        <v>15.1</v>
      </c>
      <c r="P337" s="2">
        <v>0</v>
      </c>
      <c r="Q337" s="2">
        <v>0</v>
      </c>
      <c r="R337" s="2">
        <v>0</v>
      </c>
      <c r="S337" s="2" t="s">
        <v>8</v>
      </c>
      <c r="T337" s="2">
        <v>0</v>
      </c>
      <c r="U337" s="2">
        <v>1.8</v>
      </c>
      <c r="V337" s="2">
        <v>0</v>
      </c>
      <c r="W337" s="2">
        <v>0</v>
      </c>
      <c r="X337" s="2">
        <v>0</v>
      </c>
      <c r="Y337" s="2">
        <v>0</v>
      </c>
      <c r="Z337" s="2">
        <v>0</v>
      </c>
      <c r="AA337" s="2">
        <v>0</v>
      </c>
      <c r="AB337" s="2">
        <v>0</v>
      </c>
      <c r="AC337" s="2">
        <v>0</v>
      </c>
      <c r="AD337" s="2">
        <v>0</v>
      </c>
      <c r="AE337" s="2">
        <v>0</v>
      </c>
      <c r="AF337" s="2" t="s">
        <v>598</v>
      </c>
      <c r="AG337" s="2">
        <v>0</v>
      </c>
      <c r="AH337" s="2">
        <v>0</v>
      </c>
      <c r="AI337" s="2">
        <v>0</v>
      </c>
      <c r="AM337" s="20">
        <f t="shared" si="15"/>
        <v>17</v>
      </c>
      <c r="AN337" s="20">
        <f t="shared" si="16"/>
        <v>17.2</v>
      </c>
      <c r="AO337" s="92">
        <f t="shared" si="17"/>
        <v>1.0117647058823529</v>
      </c>
    </row>
    <row r="338" spans="1:41" ht="15" customHeight="1" x14ac:dyDescent="0.25">
      <c r="A338" s="2" t="s">
        <v>474</v>
      </c>
      <c r="B338" s="2" t="s">
        <v>475</v>
      </c>
      <c r="C338" s="2">
        <v>2014</v>
      </c>
      <c r="D338" s="2">
        <v>19.923999999999999</v>
      </c>
      <c r="E338" s="2">
        <v>21.527000000000001</v>
      </c>
      <c r="F338" s="2" t="s">
        <v>598</v>
      </c>
      <c r="G338" s="2">
        <v>0.752</v>
      </c>
      <c r="H338" s="2" t="s">
        <v>598</v>
      </c>
      <c r="I338" s="2" t="s">
        <v>598</v>
      </c>
      <c r="J338" s="2" t="s">
        <v>598</v>
      </c>
      <c r="K338" s="2" t="s">
        <v>598</v>
      </c>
      <c r="L338" s="2" t="s">
        <v>599</v>
      </c>
      <c r="M338" s="2" t="s">
        <v>598</v>
      </c>
      <c r="N338" s="2">
        <v>12.709</v>
      </c>
      <c r="O338" s="2">
        <v>4.7229999999999999</v>
      </c>
      <c r="P338" s="2" t="s">
        <v>598</v>
      </c>
      <c r="Q338" s="2" t="s">
        <v>598</v>
      </c>
      <c r="R338" s="2" t="s">
        <v>598</v>
      </c>
      <c r="S338" s="2" t="s">
        <v>8</v>
      </c>
      <c r="T338" s="2" t="s">
        <v>598</v>
      </c>
      <c r="U338" s="2" t="s">
        <v>598</v>
      </c>
      <c r="V338" s="2" t="s">
        <v>598</v>
      </c>
      <c r="W338" s="2" t="s">
        <v>598</v>
      </c>
      <c r="X338" s="2" t="s">
        <v>598</v>
      </c>
      <c r="Y338" s="2" t="s">
        <v>598</v>
      </c>
      <c r="Z338" s="2" t="s">
        <v>598</v>
      </c>
      <c r="AA338" s="2" t="s">
        <v>598</v>
      </c>
      <c r="AB338" s="2" t="s">
        <v>598</v>
      </c>
      <c r="AC338" s="2" t="s">
        <v>598</v>
      </c>
      <c r="AD338" s="2">
        <v>3.343</v>
      </c>
      <c r="AE338" s="2" t="s">
        <v>598</v>
      </c>
      <c r="AF338" s="2" t="s">
        <v>598</v>
      </c>
      <c r="AG338" s="2" t="s">
        <v>598</v>
      </c>
      <c r="AH338" s="2" t="s">
        <v>598</v>
      </c>
      <c r="AI338" s="2" t="s">
        <v>598</v>
      </c>
      <c r="AM338" s="20">
        <f t="shared" si="15"/>
        <v>21.527000000000001</v>
      </c>
      <c r="AN338" s="20">
        <f t="shared" si="16"/>
        <v>19.923999999999999</v>
      </c>
      <c r="AO338" s="92">
        <f t="shared" si="17"/>
        <v>0.92553537418126064</v>
      </c>
    </row>
    <row r="339" spans="1:41" ht="15" customHeight="1" x14ac:dyDescent="0.25">
      <c r="A339" s="2" t="s">
        <v>474</v>
      </c>
      <c r="B339" s="2" t="s">
        <v>476</v>
      </c>
      <c r="C339" s="2">
        <v>2014</v>
      </c>
      <c r="D339" s="2">
        <v>199.11</v>
      </c>
      <c r="E339" s="2">
        <v>221.45</v>
      </c>
      <c r="F339" s="2" t="s">
        <v>598</v>
      </c>
      <c r="G339" s="2">
        <v>0</v>
      </c>
      <c r="H339" s="2" t="s">
        <v>598</v>
      </c>
      <c r="I339" s="2" t="s">
        <v>598</v>
      </c>
      <c r="J339" s="2" t="s">
        <v>598</v>
      </c>
      <c r="K339" s="2" t="s">
        <v>598</v>
      </c>
      <c r="L339" s="2" t="s">
        <v>599</v>
      </c>
      <c r="M339" s="2" t="s">
        <v>598</v>
      </c>
      <c r="N339" s="2" t="s">
        <v>598</v>
      </c>
      <c r="O339" s="2" t="s">
        <v>598</v>
      </c>
      <c r="P339" s="2" t="s">
        <v>598</v>
      </c>
      <c r="Q339" s="2" t="s">
        <v>598</v>
      </c>
      <c r="R339" s="2" t="s">
        <v>598</v>
      </c>
      <c r="S339" s="2" t="s">
        <v>598</v>
      </c>
      <c r="T339" s="2" t="s">
        <v>598</v>
      </c>
      <c r="U339" s="2">
        <v>199.47</v>
      </c>
      <c r="V339" s="2" t="s">
        <v>598</v>
      </c>
      <c r="W339" s="2" t="s">
        <v>598</v>
      </c>
      <c r="X339" s="2">
        <v>10.17</v>
      </c>
      <c r="Y339" s="2">
        <v>11.81</v>
      </c>
      <c r="Z339" s="2" t="s">
        <v>598</v>
      </c>
      <c r="AA339" s="2" t="s">
        <v>598</v>
      </c>
      <c r="AB339" s="2" t="s">
        <v>598</v>
      </c>
      <c r="AC339" s="2" t="s">
        <v>598</v>
      </c>
      <c r="AD339" s="2" t="s">
        <v>598</v>
      </c>
      <c r="AE339" s="2" t="s">
        <v>598</v>
      </c>
      <c r="AF339" s="2" t="s">
        <v>598</v>
      </c>
      <c r="AG339" s="2" t="s">
        <v>598</v>
      </c>
      <c r="AH339" s="2" t="s">
        <v>598</v>
      </c>
      <c r="AI339" s="2" t="s">
        <v>598</v>
      </c>
      <c r="AM339" s="20">
        <f t="shared" si="15"/>
        <v>221.45</v>
      </c>
      <c r="AN339" s="20">
        <f t="shared" si="16"/>
        <v>199.11</v>
      </c>
      <c r="AO339" s="92">
        <f t="shared" si="17"/>
        <v>0.89911944005418842</v>
      </c>
    </row>
    <row r="340" spans="1:41" ht="15" customHeight="1" x14ac:dyDescent="0.25">
      <c r="A340" s="2" t="s">
        <v>474</v>
      </c>
      <c r="B340" s="2" t="s">
        <v>477</v>
      </c>
      <c r="C340" s="2">
        <v>2014</v>
      </c>
      <c r="D340" s="2">
        <v>55.31</v>
      </c>
      <c r="E340" s="2">
        <v>62.67</v>
      </c>
      <c r="F340" s="2" t="s">
        <v>598</v>
      </c>
      <c r="G340" s="2">
        <v>0.59</v>
      </c>
      <c r="H340" s="2" t="s">
        <v>598</v>
      </c>
      <c r="I340" s="2" t="s">
        <v>598</v>
      </c>
      <c r="J340" s="2" t="s">
        <v>598</v>
      </c>
      <c r="K340" s="2" t="s">
        <v>598</v>
      </c>
      <c r="L340" s="2" t="s">
        <v>599</v>
      </c>
      <c r="M340" s="2" t="s">
        <v>598</v>
      </c>
      <c r="N340" s="2" t="s">
        <v>598</v>
      </c>
      <c r="O340" s="2">
        <v>37.340000000000003</v>
      </c>
      <c r="P340" s="2" t="s">
        <v>598</v>
      </c>
      <c r="Q340" s="2" t="s">
        <v>598</v>
      </c>
      <c r="R340" s="2" t="s">
        <v>598</v>
      </c>
      <c r="S340" s="2" t="s">
        <v>598</v>
      </c>
      <c r="T340" s="2">
        <v>2.42</v>
      </c>
      <c r="U340" s="2" t="s">
        <v>598</v>
      </c>
      <c r="V340" s="2" t="s">
        <v>598</v>
      </c>
      <c r="W340" s="2" t="s">
        <v>598</v>
      </c>
      <c r="X340" s="2" t="s">
        <v>598</v>
      </c>
      <c r="Y340" s="2">
        <v>11.54</v>
      </c>
      <c r="Z340" s="2" t="s">
        <v>598</v>
      </c>
      <c r="AA340" s="2" t="s">
        <v>598</v>
      </c>
      <c r="AB340" s="2" t="s">
        <v>598</v>
      </c>
      <c r="AC340" s="2">
        <v>6.11</v>
      </c>
      <c r="AD340" s="2">
        <v>4.67</v>
      </c>
      <c r="AE340" s="2" t="s">
        <v>598</v>
      </c>
      <c r="AF340" s="2" t="s">
        <v>598</v>
      </c>
      <c r="AG340" s="2" t="s">
        <v>598</v>
      </c>
      <c r="AH340" s="2" t="s">
        <v>598</v>
      </c>
      <c r="AI340" s="2" t="s">
        <v>598</v>
      </c>
      <c r="AM340" s="20">
        <f t="shared" si="15"/>
        <v>62.670000000000009</v>
      </c>
      <c r="AN340" s="20">
        <f t="shared" si="16"/>
        <v>55.31</v>
      </c>
      <c r="AO340" s="92">
        <f t="shared" si="17"/>
        <v>0.88255943832774841</v>
      </c>
    </row>
    <row r="341" spans="1:41" ht="15" customHeight="1" x14ac:dyDescent="0.25">
      <c r="A341" s="2" t="s">
        <v>474</v>
      </c>
      <c r="B341" s="2" t="s">
        <v>478</v>
      </c>
      <c r="C341" s="2">
        <v>2014</v>
      </c>
      <c r="D341" s="2">
        <v>15.33</v>
      </c>
      <c r="E341" s="2">
        <v>17.64</v>
      </c>
      <c r="F341" s="2" t="s">
        <v>598</v>
      </c>
      <c r="G341" s="2">
        <v>0.18</v>
      </c>
      <c r="H341" s="2" t="s">
        <v>598</v>
      </c>
      <c r="I341" s="2" t="s">
        <v>598</v>
      </c>
      <c r="J341" s="2" t="s">
        <v>598</v>
      </c>
      <c r="K341" s="2" t="s">
        <v>598</v>
      </c>
      <c r="L341" s="2" t="s">
        <v>599</v>
      </c>
      <c r="M341" s="2" t="s">
        <v>598</v>
      </c>
      <c r="N341" s="2" t="s">
        <v>598</v>
      </c>
      <c r="O341" s="2">
        <v>4.96</v>
      </c>
      <c r="P341" s="2" t="s">
        <v>598</v>
      </c>
      <c r="Q341" s="2" t="s">
        <v>598</v>
      </c>
      <c r="R341" s="2" t="s">
        <v>598</v>
      </c>
      <c r="S341" s="2" t="s">
        <v>8</v>
      </c>
      <c r="T341" s="2">
        <v>1.64</v>
      </c>
      <c r="U341" s="2" t="s">
        <v>598</v>
      </c>
      <c r="V341" s="2" t="s">
        <v>598</v>
      </c>
      <c r="W341" s="2" t="s">
        <v>598</v>
      </c>
      <c r="X341" s="2" t="s">
        <v>598</v>
      </c>
      <c r="Y341" s="2">
        <v>1.8</v>
      </c>
      <c r="Z341" s="2" t="s">
        <v>598</v>
      </c>
      <c r="AA341" s="2">
        <v>9.06</v>
      </c>
      <c r="AB341" s="2" t="s">
        <v>598</v>
      </c>
      <c r="AC341" s="2" t="s">
        <v>598</v>
      </c>
      <c r="AD341" s="2" t="s">
        <v>598</v>
      </c>
      <c r="AE341" s="2" t="s">
        <v>598</v>
      </c>
      <c r="AF341" s="2" t="s">
        <v>598</v>
      </c>
      <c r="AG341" s="2" t="s">
        <v>598</v>
      </c>
      <c r="AH341" s="2" t="s">
        <v>598</v>
      </c>
      <c r="AI341" s="2" t="s">
        <v>598</v>
      </c>
      <c r="AM341" s="20">
        <f t="shared" si="15"/>
        <v>17.64</v>
      </c>
      <c r="AN341" s="20">
        <f t="shared" si="16"/>
        <v>15.33</v>
      </c>
      <c r="AO341" s="92">
        <f t="shared" si="17"/>
        <v>0.86904761904761907</v>
      </c>
    </row>
    <row r="342" spans="1:41" ht="15" customHeight="1" x14ac:dyDescent="0.25">
      <c r="A342" s="2" t="s">
        <v>474</v>
      </c>
      <c r="B342" s="2" t="s">
        <v>479</v>
      </c>
      <c r="C342" s="2">
        <v>2014</v>
      </c>
      <c r="D342" s="2">
        <v>54.8</v>
      </c>
      <c r="E342" s="2">
        <v>65.599999999999994</v>
      </c>
      <c r="F342" s="2" t="s">
        <v>598</v>
      </c>
      <c r="G342" s="2">
        <v>0.8</v>
      </c>
      <c r="H342" s="2" t="s">
        <v>598</v>
      </c>
      <c r="I342" s="2" t="s">
        <v>598</v>
      </c>
      <c r="J342" s="2" t="s">
        <v>598</v>
      </c>
      <c r="K342" s="2" t="s">
        <v>598</v>
      </c>
      <c r="L342" s="2" t="s">
        <v>599</v>
      </c>
      <c r="M342" s="2">
        <v>42.3</v>
      </c>
      <c r="N342" s="2">
        <v>9.5</v>
      </c>
      <c r="O342" s="2">
        <v>13</v>
      </c>
      <c r="P342" s="2" t="s">
        <v>598</v>
      </c>
      <c r="Q342" s="2" t="s">
        <v>598</v>
      </c>
      <c r="R342" s="2" t="s">
        <v>598</v>
      </c>
      <c r="S342" s="2" t="s">
        <v>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H342" s="2" t="s">
        <v>598</v>
      </c>
      <c r="AI342" s="2" t="s">
        <v>598</v>
      </c>
      <c r="AM342" s="20">
        <f t="shared" si="15"/>
        <v>65.599999999999994</v>
      </c>
      <c r="AN342" s="20">
        <f t="shared" si="16"/>
        <v>54.8</v>
      </c>
      <c r="AO342" s="92">
        <f t="shared" si="17"/>
        <v>0.83536585365853666</v>
      </c>
    </row>
    <row r="343" spans="1:41" ht="15" customHeight="1" x14ac:dyDescent="0.25">
      <c r="A343" s="2" t="s">
        <v>474</v>
      </c>
      <c r="B343" s="2" t="s">
        <v>480</v>
      </c>
      <c r="C343" s="2">
        <v>2014</v>
      </c>
      <c r="D343" s="2">
        <v>56.271000000000001</v>
      </c>
      <c r="E343" s="2">
        <v>66.043000000000006</v>
      </c>
      <c r="F343" s="2" t="s">
        <v>598</v>
      </c>
      <c r="G343" s="2">
        <v>0.26500000000000001</v>
      </c>
      <c r="H343" s="2" t="s">
        <v>598</v>
      </c>
      <c r="I343" s="2">
        <v>1.661</v>
      </c>
      <c r="J343" s="2" t="s">
        <v>598</v>
      </c>
      <c r="K343" s="2" t="s">
        <v>598</v>
      </c>
      <c r="L343" s="2" t="s">
        <v>599</v>
      </c>
      <c r="M343" s="2">
        <v>28.786999999999999</v>
      </c>
      <c r="N343" s="2">
        <v>13.813000000000001</v>
      </c>
      <c r="O343" s="2">
        <v>4.391</v>
      </c>
      <c r="P343" s="2">
        <v>7.2160000000000002</v>
      </c>
      <c r="Q343" s="2" t="s">
        <v>598</v>
      </c>
      <c r="R343" s="2" t="s">
        <v>598</v>
      </c>
      <c r="S343" s="2" t="s">
        <v>8</v>
      </c>
      <c r="T343" s="2" t="s">
        <v>598</v>
      </c>
      <c r="U343" s="2" t="s">
        <v>598</v>
      </c>
      <c r="V343" s="2" t="s">
        <v>598</v>
      </c>
      <c r="W343" s="2" t="s">
        <v>598</v>
      </c>
      <c r="X343" s="2" t="s">
        <v>598</v>
      </c>
      <c r="Y343" s="2" t="s">
        <v>598</v>
      </c>
      <c r="Z343" s="2" t="s">
        <v>598</v>
      </c>
      <c r="AA343" s="2" t="s">
        <v>598</v>
      </c>
      <c r="AB343" s="2" t="s">
        <v>598</v>
      </c>
      <c r="AC343" s="2" t="s">
        <v>598</v>
      </c>
      <c r="AD343" s="2">
        <v>9.91</v>
      </c>
      <c r="AE343" s="2" t="s">
        <v>598</v>
      </c>
      <c r="AF343" s="2" t="s">
        <v>598</v>
      </c>
      <c r="AG343" s="2" t="s">
        <v>598</v>
      </c>
      <c r="AH343" s="2" t="s">
        <v>598</v>
      </c>
      <c r="AI343" s="2" t="s">
        <v>598</v>
      </c>
      <c r="AM343" s="20">
        <f t="shared" si="15"/>
        <v>66.043000000000006</v>
      </c>
      <c r="AN343" s="20">
        <f t="shared" si="16"/>
        <v>56.271000000000001</v>
      </c>
      <c r="AO343" s="92">
        <f t="shared" si="17"/>
        <v>0.85203579486092385</v>
      </c>
    </row>
    <row r="344" spans="1:41" ht="15" customHeight="1" x14ac:dyDescent="0.25">
      <c r="A344" s="2" t="s">
        <v>474</v>
      </c>
      <c r="B344" s="2" t="s">
        <v>481</v>
      </c>
      <c r="C344" s="2">
        <v>2014</v>
      </c>
      <c r="D344" s="2">
        <v>50.143000000000001</v>
      </c>
      <c r="E344" s="2">
        <v>67.043000000000006</v>
      </c>
      <c r="F344" s="2">
        <v>0</v>
      </c>
      <c r="G344" s="2">
        <v>0.21</v>
      </c>
      <c r="H344" s="2">
        <v>5.556</v>
      </c>
      <c r="I344" s="2">
        <v>0</v>
      </c>
      <c r="J344" s="2" t="s">
        <v>598</v>
      </c>
      <c r="K344" s="2" t="s">
        <v>598</v>
      </c>
      <c r="L344" s="2" t="s">
        <v>613</v>
      </c>
      <c r="M344" s="2">
        <v>61.277000000000001</v>
      </c>
      <c r="N344" s="2" t="s">
        <v>598</v>
      </c>
      <c r="O344" s="2" t="s">
        <v>598</v>
      </c>
      <c r="P344" s="2" t="s">
        <v>598</v>
      </c>
      <c r="Q344" s="2" t="s">
        <v>598</v>
      </c>
      <c r="R344" s="2" t="s">
        <v>598</v>
      </c>
      <c r="S344" s="2" t="s">
        <v>598</v>
      </c>
      <c r="T344" s="2" t="s">
        <v>598</v>
      </c>
      <c r="U344" s="2" t="s">
        <v>598</v>
      </c>
      <c r="V344" s="2" t="s">
        <v>598</v>
      </c>
      <c r="W344" s="2" t="s">
        <v>598</v>
      </c>
      <c r="X344" s="2" t="s">
        <v>598</v>
      </c>
      <c r="Y344" s="2" t="s">
        <v>598</v>
      </c>
      <c r="Z344" s="2" t="s">
        <v>598</v>
      </c>
      <c r="AA344" s="2" t="s">
        <v>598</v>
      </c>
      <c r="AB344" s="2" t="s">
        <v>598</v>
      </c>
      <c r="AC344" s="2" t="s">
        <v>598</v>
      </c>
      <c r="AD344" s="2" t="s">
        <v>598</v>
      </c>
      <c r="AE344" s="2" t="s">
        <v>598</v>
      </c>
      <c r="AF344" s="2" t="s">
        <v>598</v>
      </c>
      <c r="AG344" s="2" t="s">
        <v>598</v>
      </c>
      <c r="AH344" s="2" t="s">
        <v>598</v>
      </c>
      <c r="AI344" s="2" t="s">
        <v>598</v>
      </c>
      <c r="AM344" s="20">
        <f t="shared" si="15"/>
        <v>67.043000000000006</v>
      </c>
      <c r="AN344" s="20">
        <f t="shared" si="16"/>
        <v>50.143000000000001</v>
      </c>
      <c r="AO344" s="92">
        <f t="shared" si="17"/>
        <v>0.74792297480721326</v>
      </c>
    </row>
    <row r="345" spans="1:41" ht="15" customHeight="1" x14ac:dyDescent="0.25">
      <c r="A345" s="2" t="s">
        <v>474</v>
      </c>
      <c r="B345" s="2" t="s">
        <v>482</v>
      </c>
      <c r="C345" s="2">
        <v>2014</v>
      </c>
      <c r="D345" s="2">
        <v>25603.65</v>
      </c>
      <c r="E345" s="2">
        <v>30.122</v>
      </c>
      <c r="F345" s="2">
        <v>0</v>
      </c>
      <c r="G345" s="2">
        <v>0.191</v>
      </c>
      <c r="H345" s="2">
        <v>0</v>
      </c>
      <c r="I345" s="2">
        <v>0</v>
      </c>
      <c r="J345" s="2">
        <v>0</v>
      </c>
      <c r="K345" s="2">
        <v>0</v>
      </c>
      <c r="L345" s="2" t="s">
        <v>599</v>
      </c>
      <c r="M345" s="2">
        <v>0</v>
      </c>
      <c r="N345" s="2">
        <v>0</v>
      </c>
      <c r="O345" s="2">
        <v>0</v>
      </c>
      <c r="P345" s="2">
        <v>0</v>
      </c>
      <c r="Q345" s="2">
        <v>0</v>
      </c>
      <c r="R345" s="2">
        <v>0</v>
      </c>
      <c r="S345" s="2" t="s">
        <v>598</v>
      </c>
      <c r="T345" s="2">
        <v>0</v>
      </c>
      <c r="U345" s="2">
        <v>0</v>
      </c>
      <c r="V345" s="2">
        <v>0</v>
      </c>
      <c r="W345" s="2">
        <v>0</v>
      </c>
      <c r="X345" s="2">
        <v>0</v>
      </c>
      <c r="Y345" s="2">
        <v>29.931000000000001</v>
      </c>
      <c r="Z345" s="2">
        <v>0</v>
      </c>
      <c r="AA345" s="2">
        <v>0</v>
      </c>
      <c r="AB345" s="2">
        <v>0</v>
      </c>
      <c r="AC345" s="2">
        <v>0</v>
      </c>
      <c r="AD345" s="2">
        <v>0</v>
      </c>
      <c r="AE345" s="2">
        <v>0</v>
      </c>
      <c r="AF345" s="2" t="s">
        <v>598</v>
      </c>
      <c r="AG345" s="2">
        <v>0</v>
      </c>
      <c r="AH345" s="2">
        <v>0</v>
      </c>
      <c r="AI345" s="2">
        <v>0</v>
      </c>
      <c r="AM345" s="20">
        <f t="shared" si="15"/>
        <v>30.122</v>
      </c>
      <c r="AN345" s="20">
        <f t="shared" si="16"/>
        <v>25603.65</v>
      </c>
      <c r="AO345" s="92">
        <f t="shared" si="17"/>
        <v>849.99834008365985</v>
      </c>
    </row>
    <row r="346" spans="1:41" ht="15" customHeight="1" x14ac:dyDescent="0.25">
      <c r="A346" s="2" t="s">
        <v>474</v>
      </c>
      <c r="B346" s="2" t="s">
        <v>483</v>
      </c>
      <c r="C346" s="2">
        <v>2014</v>
      </c>
      <c r="D346" s="2">
        <v>18.100000000000001</v>
      </c>
      <c r="E346" s="2">
        <v>21.3</v>
      </c>
      <c r="F346" s="2" t="s">
        <v>598</v>
      </c>
      <c r="G346" s="2">
        <v>0</v>
      </c>
      <c r="H346" s="2" t="s">
        <v>598</v>
      </c>
      <c r="I346" s="2" t="s">
        <v>598</v>
      </c>
      <c r="J346" s="2" t="s">
        <v>598</v>
      </c>
      <c r="K346" s="2" t="s">
        <v>598</v>
      </c>
      <c r="L346" s="2" t="s">
        <v>599</v>
      </c>
      <c r="M346" s="2" t="s">
        <v>598</v>
      </c>
      <c r="N346" s="2" t="s">
        <v>598</v>
      </c>
      <c r="O346" s="2" t="s">
        <v>598</v>
      </c>
      <c r="P346" s="2" t="s">
        <v>598</v>
      </c>
      <c r="Q346" s="2" t="s">
        <v>598</v>
      </c>
      <c r="R346" s="2" t="s">
        <v>598</v>
      </c>
      <c r="S346" s="2" t="s">
        <v>598</v>
      </c>
      <c r="T346" s="2">
        <v>21.3</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H346" s="2" t="s">
        <v>598</v>
      </c>
      <c r="AI346" s="2" t="s">
        <v>598</v>
      </c>
      <c r="AM346" s="20">
        <f t="shared" si="15"/>
        <v>21.3</v>
      </c>
      <c r="AN346" s="20">
        <f t="shared" si="16"/>
        <v>18.100000000000001</v>
      </c>
      <c r="AO346" s="92">
        <f t="shared" si="17"/>
        <v>0.84976525821596249</v>
      </c>
    </row>
    <row r="347" spans="1:41" ht="15" customHeight="1" x14ac:dyDescent="0.25">
      <c r="A347" s="2" t="s">
        <v>474</v>
      </c>
      <c r="B347" s="2" t="s">
        <v>484</v>
      </c>
      <c r="C347" s="2">
        <v>2014</v>
      </c>
      <c r="D347" s="2">
        <v>1289.9000000000001</v>
      </c>
      <c r="E347" s="2">
        <v>1546.2</v>
      </c>
      <c r="F347" s="2" t="s">
        <v>598</v>
      </c>
      <c r="G347" s="2">
        <v>18.2</v>
      </c>
      <c r="H347" s="2" t="s">
        <v>598</v>
      </c>
      <c r="I347" s="2">
        <v>7.6</v>
      </c>
      <c r="J347" s="2" t="s">
        <v>598</v>
      </c>
      <c r="K347" s="2" t="s">
        <v>598</v>
      </c>
      <c r="L347" s="2" t="s">
        <v>599</v>
      </c>
      <c r="M347" s="2" t="s">
        <v>598</v>
      </c>
      <c r="N347" s="2" t="s">
        <v>598</v>
      </c>
      <c r="O347" s="2" t="s">
        <v>598</v>
      </c>
      <c r="P347" s="2" t="s">
        <v>598</v>
      </c>
      <c r="Q347" s="2" t="s">
        <v>598</v>
      </c>
      <c r="R347" s="2">
        <v>3.1</v>
      </c>
      <c r="S347" s="2" t="s">
        <v>8</v>
      </c>
      <c r="T347" s="2">
        <v>52.7</v>
      </c>
      <c r="U347" s="2" t="s">
        <v>598</v>
      </c>
      <c r="V347" s="2" t="s">
        <v>598</v>
      </c>
      <c r="W347" s="2" t="s">
        <v>598</v>
      </c>
      <c r="X347" s="2" t="s">
        <v>598</v>
      </c>
      <c r="Y347" s="2" t="s">
        <v>598</v>
      </c>
      <c r="Z347" s="2" t="s">
        <v>598</v>
      </c>
      <c r="AA347" s="2">
        <v>180.8</v>
      </c>
      <c r="AB347" s="2">
        <v>964.8</v>
      </c>
      <c r="AC347" s="2" t="s">
        <v>598</v>
      </c>
      <c r="AD347" s="2">
        <v>139.5</v>
      </c>
      <c r="AE347" s="2">
        <v>126</v>
      </c>
      <c r="AF347" s="2" t="s">
        <v>600</v>
      </c>
      <c r="AG347" s="2">
        <v>28.3</v>
      </c>
      <c r="AH347" s="2">
        <v>53.5</v>
      </c>
      <c r="AI347" s="2">
        <v>56.3</v>
      </c>
      <c r="AM347" s="20">
        <f t="shared" si="15"/>
        <v>1548.9999999999998</v>
      </c>
      <c r="AN347" s="20">
        <f t="shared" si="16"/>
        <v>1289.9000000000001</v>
      </c>
      <c r="AO347" s="92">
        <f t="shared" si="17"/>
        <v>0.83273079406068451</v>
      </c>
    </row>
    <row r="348" spans="1:41" ht="15" customHeight="1" x14ac:dyDescent="0.25">
      <c r="A348" s="2" t="s">
        <v>474</v>
      </c>
      <c r="B348" s="2" t="s">
        <v>485</v>
      </c>
      <c r="C348" s="2">
        <v>2014</v>
      </c>
      <c r="D348" s="2">
        <v>28.6</v>
      </c>
      <c r="E348" s="2">
        <v>32.549999999999997</v>
      </c>
      <c r="F348" s="2" t="s">
        <v>598</v>
      </c>
      <c r="G348" s="2">
        <v>0.05</v>
      </c>
      <c r="H348" s="2" t="s">
        <v>598</v>
      </c>
      <c r="I348" s="2" t="s">
        <v>598</v>
      </c>
      <c r="J348" s="2" t="s">
        <v>598</v>
      </c>
      <c r="K348" s="2" t="s">
        <v>598</v>
      </c>
      <c r="L348" s="2" t="s">
        <v>599</v>
      </c>
      <c r="M348" s="2" t="s">
        <v>598</v>
      </c>
      <c r="N348" s="2" t="s">
        <v>598</v>
      </c>
      <c r="O348" s="2" t="s">
        <v>598</v>
      </c>
      <c r="P348" s="2" t="s">
        <v>598</v>
      </c>
      <c r="Q348" s="2" t="s">
        <v>598</v>
      </c>
      <c r="R348" s="2" t="s">
        <v>598</v>
      </c>
      <c r="S348" s="2" t="s">
        <v>598</v>
      </c>
      <c r="T348" s="2" t="s">
        <v>598</v>
      </c>
      <c r="U348" s="2" t="s">
        <v>598</v>
      </c>
      <c r="V348" s="2" t="s">
        <v>598</v>
      </c>
      <c r="W348" s="2" t="s">
        <v>598</v>
      </c>
      <c r="X348" s="2" t="s">
        <v>598</v>
      </c>
      <c r="Y348" s="2">
        <v>32.5</v>
      </c>
      <c r="Z348" s="2" t="s">
        <v>598</v>
      </c>
      <c r="AA348" s="2" t="s">
        <v>598</v>
      </c>
      <c r="AB348" s="2" t="s">
        <v>598</v>
      </c>
      <c r="AC348" s="2" t="s">
        <v>598</v>
      </c>
      <c r="AD348" s="2" t="s">
        <v>598</v>
      </c>
      <c r="AE348" s="2" t="s">
        <v>598</v>
      </c>
      <c r="AF348" s="2" t="s">
        <v>598</v>
      </c>
      <c r="AG348" s="2" t="s">
        <v>598</v>
      </c>
      <c r="AH348" s="2" t="s">
        <v>598</v>
      </c>
      <c r="AI348" s="2" t="s">
        <v>598</v>
      </c>
      <c r="AM348" s="20">
        <f t="shared" si="15"/>
        <v>32.549999999999997</v>
      </c>
      <c r="AN348" s="20">
        <f t="shared" si="16"/>
        <v>28.6</v>
      </c>
      <c r="AO348" s="92">
        <f t="shared" si="17"/>
        <v>0.87864823348694332</v>
      </c>
    </row>
    <row r="349" spans="1:41" ht="15" customHeight="1" x14ac:dyDescent="0.25">
      <c r="A349" s="2" t="s">
        <v>474</v>
      </c>
      <c r="B349" s="2" t="s">
        <v>486</v>
      </c>
      <c r="C349" s="2">
        <v>2014</v>
      </c>
      <c r="D349" s="2">
        <v>30.7</v>
      </c>
      <c r="E349" s="2">
        <v>33.06</v>
      </c>
      <c r="F349" s="2" t="s">
        <v>598</v>
      </c>
      <c r="G349" s="2">
        <v>3.57</v>
      </c>
      <c r="H349" s="2" t="s">
        <v>598</v>
      </c>
      <c r="I349" s="2" t="s">
        <v>598</v>
      </c>
      <c r="J349" s="2" t="s">
        <v>598</v>
      </c>
      <c r="K349" s="2" t="s">
        <v>598</v>
      </c>
      <c r="L349" s="2" t="s">
        <v>599</v>
      </c>
      <c r="M349" s="2">
        <v>5.83</v>
      </c>
      <c r="N349" s="2" t="s">
        <v>598</v>
      </c>
      <c r="O349" s="2" t="s">
        <v>598</v>
      </c>
      <c r="P349" s="2" t="s">
        <v>598</v>
      </c>
      <c r="Q349" s="2" t="s">
        <v>598</v>
      </c>
      <c r="R349" s="2" t="s">
        <v>598</v>
      </c>
      <c r="S349" s="2" t="s">
        <v>8</v>
      </c>
      <c r="T349" s="2">
        <v>7.73</v>
      </c>
      <c r="U349" s="2" t="s">
        <v>598</v>
      </c>
      <c r="V349" s="2" t="s">
        <v>598</v>
      </c>
      <c r="W349" s="2" t="s">
        <v>598</v>
      </c>
      <c r="X349" s="2" t="s">
        <v>598</v>
      </c>
      <c r="Y349" s="2" t="s">
        <v>598</v>
      </c>
      <c r="Z349" s="2" t="s">
        <v>598</v>
      </c>
      <c r="AA349" s="2">
        <v>15.53</v>
      </c>
      <c r="AB349" s="2" t="s">
        <v>598</v>
      </c>
      <c r="AC349" s="2" t="s">
        <v>598</v>
      </c>
      <c r="AD349" s="2">
        <v>0.4</v>
      </c>
      <c r="AE349" s="2" t="s">
        <v>598</v>
      </c>
      <c r="AF349" s="2" t="s">
        <v>598</v>
      </c>
      <c r="AG349" s="2" t="s">
        <v>598</v>
      </c>
      <c r="AH349" s="2" t="s">
        <v>598</v>
      </c>
      <c r="AI349" s="2" t="s">
        <v>598</v>
      </c>
      <c r="AM349" s="20">
        <f t="shared" si="15"/>
        <v>33.06</v>
      </c>
      <c r="AN349" s="20">
        <f t="shared" si="16"/>
        <v>30.7</v>
      </c>
      <c r="AO349" s="92">
        <f t="shared" si="17"/>
        <v>0.92861464004839678</v>
      </c>
    </row>
    <row r="350" spans="1:41" ht="15" customHeight="1" x14ac:dyDescent="0.25">
      <c r="A350" s="2" t="s">
        <v>487</v>
      </c>
      <c r="B350" s="2" t="s">
        <v>488</v>
      </c>
      <c r="C350" s="2">
        <v>2014</v>
      </c>
      <c r="D350" s="2">
        <v>2.6</v>
      </c>
      <c r="E350" s="2">
        <v>4.9000000000000004</v>
      </c>
      <c r="F350" s="2" t="s">
        <v>598</v>
      </c>
      <c r="G350" s="2">
        <v>0.4</v>
      </c>
      <c r="H350" s="2" t="s">
        <v>598</v>
      </c>
      <c r="I350" s="2" t="s">
        <v>598</v>
      </c>
      <c r="J350" s="2" t="s">
        <v>598</v>
      </c>
      <c r="K350" s="2" t="s">
        <v>598</v>
      </c>
      <c r="L350" s="2" t="s">
        <v>607</v>
      </c>
      <c r="M350" s="2" t="s">
        <v>598</v>
      </c>
      <c r="N350" s="2" t="s">
        <v>598</v>
      </c>
      <c r="O350" s="2">
        <v>4.5</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H350" s="2" t="s">
        <v>598</v>
      </c>
      <c r="AI350" s="2" t="s">
        <v>598</v>
      </c>
      <c r="AM350" s="20">
        <f t="shared" si="15"/>
        <v>4.9000000000000004</v>
      </c>
      <c r="AN350" s="20">
        <f t="shared" si="16"/>
        <v>2.6</v>
      </c>
      <c r="AO350" s="92">
        <f t="shared" si="17"/>
        <v>0.53061224489795922</v>
      </c>
    </row>
    <row r="351" spans="1:41" ht="15" customHeight="1" x14ac:dyDescent="0.25">
      <c r="A351" s="2" t="s">
        <v>487</v>
      </c>
      <c r="B351" s="2" t="s">
        <v>489</v>
      </c>
      <c r="C351" s="2">
        <v>2014</v>
      </c>
      <c r="D351" s="2">
        <v>4.2</v>
      </c>
      <c r="E351" s="2">
        <v>5</v>
      </c>
      <c r="F351" s="2" t="s">
        <v>598</v>
      </c>
      <c r="G351" s="2">
        <v>0.4</v>
      </c>
      <c r="H351" s="2" t="s">
        <v>598</v>
      </c>
      <c r="I351" s="2" t="s">
        <v>598</v>
      </c>
      <c r="J351" s="2" t="s">
        <v>598</v>
      </c>
      <c r="K351" s="2" t="s">
        <v>598</v>
      </c>
      <c r="L351" s="2" t="s">
        <v>607</v>
      </c>
      <c r="M351" s="2" t="s">
        <v>598</v>
      </c>
      <c r="N351" s="2" t="s">
        <v>598</v>
      </c>
      <c r="O351" s="2">
        <v>4.5999999999999996</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H351" s="2" t="s">
        <v>598</v>
      </c>
      <c r="AI351" s="2" t="s">
        <v>598</v>
      </c>
      <c r="AM351" s="20">
        <f t="shared" si="15"/>
        <v>5</v>
      </c>
      <c r="AN351" s="20">
        <f t="shared" si="16"/>
        <v>4.2</v>
      </c>
      <c r="AO351" s="92">
        <f t="shared" si="17"/>
        <v>0.84000000000000008</v>
      </c>
    </row>
    <row r="352" spans="1:41" ht="15" customHeight="1" x14ac:dyDescent="0.25">
      <c r="A352" s="2" t="s">
        <v>487</v>
      </c>
      <c r="B352" s="2" t="s">
        <v>490</v>
      </c>
      <c r="C352" s="2">
        <v>2014</v>
      </c>
      <c r="D352" s="2">
        <v>63.5</v>
      </c>
      <c r="E352" s="2">
        <v>54.2</v>
      </c>
      <c r="F352" s="2" t="s">
        <v>598</v>
      </c>
      <c r="G352" s="2">
        <v>3.4</v>
      </c>
      <c r="H352" s="2" t="s">
        <v>598</v>
      </c>
      <c r="I352" s="2" t="s">
        <v>598</v>
      </c>
      <c r="J352" s="2" t="s">
        <v>598</v>
      </c>
      <c r="K352" s="2" t="s">
        <v>598</v>
      </c>
      <c r="L352" s="2" t="s">
        <v>607</v>
      </c>
      <c r="M352" s="2">
        <v>14.4</v>
      </c>
      <c r="N352" s="2">
        <v>7.3</v>
      </c>
      <c r="O352" s="2">
        <v>20.7</v>
      </c>
      <c r="P352" s="2" t="s">
        <v>598</v>
      </c>
      <c r="Q352" s="2" t="s">
        <v>598</v>
      </c>
      <c r="R352" s="2" t="s">
        <v>598</v>
      </c>
      <c r="S352" s="2" t="s">
        <v>8</v>
      </c>
      <c r="T352" s="2" t="s">
        <v>598</v>
      </c>
      <c r="U352" s="2">
        <v>0.5</v>
      </c>
      <c r="V352" s="2" t="s">
        <v>598</v>
      </c>
      <c r="W352" s="2" t="s">
        <v>598</v>
      </c>
      <c r="X352" s="2" t="s">
        <v>598</v>
      </c>
      <c r="Y352" s="2" t="s">
        <v>598</v>
      </c>
      <c r="Z352" s="2" t="s">
        <v>598</v>
      </c>
      <c r="AA352" s="2" t="s">
        <v>598</v>
      </c>
      <c r="AB352" s="2" t="s">
        <v>598</v>
      </c>
      <c r="AC352" s="2">
        <v>2.1</v>
      </c>
      <c r="AD352" s="2">
        <v>5.8</v>
      </c>
      <c r="AE352" s="2" t="s">
        <v>598</v>
      </c>
      <c r="AF352" s="2" t="s">
        <v>598</v>
      </c>
      <c r="AG352" s="2" t="s">
        <v>598</v>
      </c>
      <c r="AH352" s="2" t="s">
        <v>598</v>
      </c>
      <c r="AI352" s="2" t="s">
        <v>598</v>
      </c>
      <c r="AM352" s="20">
        <f t="shared" si="15"/>
        <v>54.199999999999996</v>
      </c>
      <c r="AN352" s="20">
        <f t="shared" si="16"/>
        <v>63.5</v>
      </c>
      <c r="AO352" s="92">
        <f t="shared" si="17"/>
        <v>1.1715867158671587</v>
      </c>
    </row>
    <row r="353" spans="1:41" ht="15" customHeight="1" x14ac:dyDescent="0.25">
      <c r="A353" s="2" t="s">
        <v>491</v>
      </c>
      <c r="B353" s="2" t="s">
        <v>492</v>
      </c>
      <c r="C353" s="2">
        <v>2014</v>
      </c>
      <c r="D353" s="2" t="s">
        <v>598</v>
      </c>
      <c r="E353" s="2" t="s">
        <v>598</v>
      </c>
      <c r="F353" s="2" t="s">
        <v>598</v>
      </c>
      <c r="G353" s="2" t="s">
        <v>598</v>
      </c>
      <c r="H353" s="2" t="s">
        <v>598</v>
      </c>
      <c r="I353" s="2" t="s">
        <v>598</v>
      </c>
      <c r="J353" s="2" t="s">
        <v>598</v>
      </c>
      <c r="K353" s="2" t="s">
        <v>598</v>
      </c>
      <c r="L353" s="2" t="s">
        <v>599</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H353" s="2" t="s">
        <v>598</v>
      </c>
      <c r="AI353" s="2" t="s">
        <v>598</v>
      </c>
      <c r="AM353" s="20">
        <f t="shared" si="15"/>
        <v>0</v>
      </c>
      <c r="AN353" s="20">
        <f t="shared" si="16"/>
        <v>0</v>
      </c>
      <c r="AO353" s="92" t="str">
        <f t="shared" si="17"/>
        <v/>
      </c>
    </row>
    <row r="354" spans="1:41" ht="15" customHeight="1" x14ac:dyDescent="0.25">
      <c r="A354" s="2" t="s">
        <v>491</v>
      </c>
      <c r="B354" s="2" t="s">
        <v>493</v>
      </c>
      <c r="C354" s="2">
        <v>2014</v>
      </c>
      <c r="D354" s="2">
        <v>4.91</v>
      </c>
      <c r="E354" s="2">
        <v>4.9109999999999996</v>
      </c>
      <c r="F354" s="2" t="s">
        <v>598</v>
      </c>
      <c r="G354" s="2" t="s">
        <v>598</v>
      </c>
      <c r="H354" s="2" t="s">
        <v>598</v>
      </c>
      <c r="I354" s="2" t="s">
        <v>598</v>
      </c>
      <c r="J354" s="2" t="s">
        <v>598</v>
      </c>
      <c r="K354" s="2" t="s">
        <v>598</v>
      </c>
      <c r="L354" s="2" t="s">
        <v>599</v>
      </c>
      <c r="M354" s="2" t="s">
        <v>598</v>
      </c>
      <c r="N354" s="2" t="s">
        <v>598</v>
      </c>
      <c r="O354" s="2">
        <v>4.7389999999999999</v>
      </c>
      <c r="P354" s="2" t="s">
        <v>598</v>
      </c>
      <c r="Q354" s="2" t="s">
        <v>598</v>
      </c>
      <c r="R354" s="2" t="s">
        <v>598</v>
      </c>
      <c r="S354" s="2" t="s">
        <v>8</v>
      </c>
      <c r="T354" s="2" t="s">
        <v>598</v>
      </c>
      <c r="U354" s="2" t="s">
        <v>598</v>
      </c>
      <c r="V354" s="2" t="s">
        <v>598</v>
      </c>
      <c r="W354" s="2" t="s">
        <v>598</v>
      </c>
      <c r="X354" s="2" t="s">
        <v>598</v>
      </c>
      <c r="Y354" s="2">
        <v>0.17199999999999999</v>
      </c>
      <c r="Z354" s="2" t="s">
        <v>598</v>
      </c>
      <c r="AA354" s="2" t="s">
        <v>598</v>
      </c>
      <c r="AB354" s="2" t="s">
        <v>598</v>
      </c>
      <c r="AC354" s="2" t="s">
        <v>598</v>
      </c>
      <c r="AD354" s="2" t="s">
        <v>598</v>
      </c>
      <c r="AE354" s="2" t="s">
        <v>598</v>
      </c>
      <c r="AF354" s="2" t="s">
        <v>598</v>
      </c>
      <c r="AG354" s="2" t="s">
        <v>598</v>
      </c>
      <c r="AH354" s="2" t="s">
        <v>598</v>
      </c>
      <c r="AI354" s="2" t="s">
        <v>598</v>
      </c>
      <c r="AM354" s="20">
        <f t="shared" si="15"/>
        <v>4.9109999999999996</v>
      </c>
      <c r="AN354" s="20">
        <f t="shared" si="16"/>
        <v>4.91</v>
      </c>
      <c r="AO354" s="92">
        <f t="shared" si="17"/>
        <v>0.99979637548360833</v>
      </c>
    </row>
    <row r="355" spans="1:41" ht="15" customHeight="1" x14ac:dyDescent="0.25">
      <c r="A355" s="2" t="s">
        <v>491</v>
      </c>
      <c r="B355" s="2" t="s">
        <v>494</v>
      </c>
      <c r="C355" s="2">
        <v>2014</v>
      </c>
      <c r="D355" s="2">
        <v>8.5399999999999991</v>
      </c>
      <c r="E355" s="2">
        <v>8.5399999999999991</v>
      </c>
      <c r="F355" s="2" t="s">
        <v>598</v>
      </c>
      <c r="G355" s="2" t="s">
        <v>598</v>
      </c>
      <c r="H355" s="2" t="s">
        <v>598</v>
      </c>
      <c r="I355" s="2" t="s">
        <v>598</v>
      </c>
      <c r="J355" s="2" t="s">
        <v>598</v>
      </c>
      <c r="K355" s="2" t="s">
        <v>598</v>
      </c>
      <c r="L355" s="2" t="s">
        <v>599</v>
      </c>
      <c r="M355" s="2" t="s">
        <v>598</v>
      </c>
      <c r="N355" s="2" t="s">
        <v>598</v>
      </c>
      <c r="O355" s="2" t="s">
        <v>598</v>
      </c>
      <c r="P355" s="2" t="s">
        <v>598</v>
      </c>
      <c r="Q355" s="2" t="s">
        <v>598</v>
      </c>
      <c r="R355" s="2">
        <v>8.5210000000000008</v>
      </c>
      <c r="S355" s="2" t="s">
        <v>8</v>
      </c>
      <c r="T355" s="2" t="s">
        <v>598</v>
      </c>
      <c r="U355" s="2" t="s">
        <v>598</v>
      </c>
      <c r="V355" s="2" t="s">
        <v>598</v>
      </c>
      <c r="W355" s="2" t="s">
        <v>598</v>
      </c>
      <c r="X355" s="2" t="s">
        <v>598</v>
      </c>
      <c r="Y355" s="2">
        <v>1.9E-2</v>
      </c>
      <c r="Z355" s="2" t="s">
        <v>598</v>
      </c>
      <c r="AA355" s="2" t="s">
        <v>598</v>
      </c>
      <c r="AB355" s="2" t="s">
        <v>598</v>
      </c>
      <c r="AC355" s="2" t="s">
        <v>598</v>
      </c>
      <c r="AD355" s="2" t="s">
        <v>598</v>
      </c>
      <c r="AE355" s="2" t="s">
        <v>598</v>
      </c>
      <c r="AF355" s="2" t="s">
        <v>598</v>
      </c>
      <c r="AG355" s="2" t="s">
        <v>598</v>
      </c>
      <c r="AH355" s="2" t="s">
        <v>598</v>
      </c>
      <c r="AI355" s="2" t="s">
        <v>598</v>
      </c>
      <c r="AM355" s="20">
        <f t="shared" si="15"/>
        <v>8.5400000000000009</v>
      </c>
      <c r="AN355" s="20">
        <f t="shared" si="16"/>
        <v>8.5399999999999991</v>
      </c>
      <c r="AO355" s="92">
        <f t="shared" si="17"/>
        <v>0.99999999999999978</v>
      </c>
    </row>
    <row r="356" spans="1:41" ht="15" customHeight="1" x14ac:dyDescent="0.25">
      <c r="A356" s="2" t="s">
        <v>491</v>
      </c>
      <c r="B356" s="2" t="s">
        <v>495</v>
      </c>
      <c r="C356" s="2">
        <v>2014</v>
      </c>
      <c r="D356" s="2">
        <v>11.041</v>
      </c>
      <c r="E356" s="2">
        <v>11.041</v>
      </c>
      <c r="F356" s="2" t="s">
        <v>598</v>
      </c>
      <c r="G356" s="2" t="s">
        <v>598</v>
      </c>
      <c r="H356" s="2" t="s">
        <v>598</v>
      </c>
      <c r="I356" s="2" t="s">
        <v>598</v>
      </c>
      <c r="J356" s="2" t="s">
        <v>598</v>
      </c>
      <c r="K356" s="2" t="s">
        <v>598</v>
      </c>
      <c r="L356" s="2" t="s">
        <v>599</v>
      </c>
      <c r="M356" s="2" t="s">
        <v>598</v>
      </c>
      <c r="N356" s="2" t="s">
        <v>598</v>
      </c>
      <c r="O356" s="2" t="s">
        <v>598</v>
      </c>
      <c r="P356" s="2" t="s">
        <v>598</v>
      </c>
      <c r="Q356" s="2" t="s">
        <v>598</v>
      </c>
      <c r="R356" s="2">
        <v>10.851000000000001</v>
      </c>
      <c r="S356" s="2" t="s">
        <v>8</v>
      </c>
      <c r="T356" s="2" t="s">
        <v>598</v>
      </c>
      <c r="U356" s="2" t="s">
        <v>598</v>
      </c>
      <c r="V356" s="2" t="s">
        <v>598</v>
      </c>
      <c r="W356" s="2" t="s">
        <v>598</v>
      </c>
      <c r="X356" s="2" t="s">
        <v>598</v>
      </c>
      <c r="Y356" s="2">
        <v>0.19</v>
      </c>
      <c r="Z356" s="2" t="s">
        <v>598</v>
      </c>
      <c r="AA356" s="2" t="s">
        <v>598</v>
      </c>
      <c r="AB356" s="2" t="s">
        <v>598</v>
      </c>
      <c r="AC356" s="2" t="s">
        <v>598</v>
      </c>
      <c r="AD356" s="2" t="s">
        <v>598</v>
      </c>
      <c r="AE356" s="2" t="s">
        <v>598</v>
      </c>
      <c r="AF356" s="2" t="s">
        <v>598</v>
      </c>
      <c r="AG356" s="2" t="s">
        <v>598</v>
      </c>
      <c r="AH356" s="2" t="s">
        <v>598</v>
      </c>
      <c r="AI356" s="2" t="s">
        <v>598</v>
      </c>
      <c r="AM356" s="20">
        <f t="shared" si="15"/>
        <v>11.041</v>
      </c>
      <c r="AN356" s="20">
        <f t="shared" si="16"/>
        <v>11.041</v>
      </c>
      <c r="AO356" s="92">
        <f t="shared" si="17"/>
        <v>1</v>
      </c>
    </row>
    <row r="357" spans="1:41" ht="15" customHeight="1" x14ac:dyDescent="0.25">
      <c r="A357" s="2" t="s">
        <v>491</v>
      </c>
      <c r="B357" s="2" t="s">
        <v>496</v>
      </c>
      <c r="C357" s="2">
        <v>2014</v>
      </c>
      <c r="D357" s="2">
        <v>95.7</v>
      </c>
      <c r="E357" s="2">
        <v>113.3976</v>
      </c>
      <c r="F357" s="2" t="s">
        <v>598</v>
      </c>
      <c r="G357" s="2">
        <v>2.11</v>
      </c>
      <c r="H357" s="2">
        <v>0.39700000000000002</v>
      </c>
      <c r="I357" s="2" t="s">
        <v>598</v>
      </c>
      <c r="J357" s="2" t="s">
        <v>598</v>
      </c>
      <c r="K357" s="2" t="s">
        <v>598</v>
      </c>
      <c r="L357" s="2" t="s">
        <v>598</v>
      </c>
      <c r="M357" s="2">
        <v>0.73960000000000004</v>
      </c>
      <c r="N357" s="2">
        <v>13.742000000000001</v>
      </c>
      <c r="O357" s="2">
        <v>29.92</v>
      </c>
      <c r="P357" s="2">
        <v>24.212</v>
      </c>
      <c r="Q357" s="2" t="s">
        <v>598</v>
      </c>
      <c r="R357" s="2">
        <v>23.067</v>
      </c>
      <c r="S357" s="2" t="s">
        <v>8</v>
      </c>
      <c r="T357" s="2" t="s">
        <v>598</v>
      </c>
      <c r="U357" s="2" t="s">
        <v>598</v>
      </c>
      <c r="V357" s="2" t="s">
        <v>598</v>
      </c>
      <c r="W357" s="2" t="s">
        <v>598</v>
      </c>
      <c r="X357" s="2" t="s">
        <v>598</v>
      </c>
      <c r="Y357" s="2">
        <v>5.33</v>
      </c>
      <c r="Z357" s="2" t="s">
        <v>598</v>
      </c>
      <c r="AA357" s="2" t="s">
        <v>598</v>
      </c>
      <c r="AB357" s="2" t="s">
        <v>598</v>
      </c>
      <c r="AC357" s="2">
        <v>3.47</v>
      </c>
      <c r="AD357" s="2">
        <v>10.41</v>
      </c>
      <c r="AE357" s="2" t="s">
        <v>598</v>
      </c>
      <c r="AF357" s="2" t="s">
        <v>598</v>
      </c>
      <c r="AG357" s="2" t="s">
        <v>598</v>
      </c>
      <c r="AH357" s="2" t="s">
        <v>598</v>
      </c>
      <c r="AI357" s="2" t="s">
        <v>598</v>
      </c>
      <c r="AM357" s="20">
        <f t="shared" si="15"/>
        <v>113.3976</v>
      </c>
      <c r="AN357" s="20">
        <f t="shared" si="16"/>
        <v>95.7</v>
      </c>
      <c r="AO357" s="92">
        <f t="shared" si="17"/>
        <v>0.84393320493555424</v>
      </c>
    </row>
    <row r="358" spans="1:41" ht="15" customHeight="1" x14ac:dyDescent="0.25">
      <c r="A358" s="2" t="s">
        <v>497</v>
      </c>
      <c r="B358" s="2" t="s">
        <v>498</v>
      </c>
      <c r="C358" s="2">
        <v>2014</v>
      </c>
      <c r="D358" s="2">
        <v>2.4540000000000002</v>
      </c>
      <c r="E358" s="2">
        <v>2.9</v>
      </c>
      <c r="F358" s="2">
        <v>0</v>
      </c>
      <c r="G358" s="2">
        <v>0.1</v>
      </c>
      <c r="H358" s="2">
        <v>0</v>
      </c>
      <c r="I358" s="2">
        <v>0</v>
      </c>
      <c r="J358" s="2">
        <v>0</v>
      </c>
      <c r="K358" s="2">
        <v>0</v>
      </c>
      <c r="L358" s="2" t="s">
        <v>599</v>
      </c>
      <c r="M358" s="2">
        <v>0</v>
      </c>
      <c r="N358" s="2">
        <v>0</v>
      </c>
      <c r="O358" s="2">
        <v>0</v>
      </c>
      <c r="P358" s="2">
        <v>0</v>
      </c>
      <c r="Q358" s="2">
        <v>0</v>
      </c>
      <c r="R358" s="2">
        <v>0</v>
      </c>
      <c r="S358" s="2" t="s">
        <v>8</v>
      </c>
      <c r="T358" s="2">
        <v>2.8</v>
      </c>
      <c r="U358" s="2">
        <v>0</v>
      </c>
      <c r="V358" s="2">
        <v>0</v>
      </c>
      <c r="W358" s="2">
        <v>0</v>
      </c>
      <c r="X358" s="2">
        <v>0</v>
      </c>
      <c r="Y358" s="2">
        <v>0</v>
      </c>
      <c r="Z358" s="2">
        <v>0</v>
      </c>
      <c r="AA358" s="2" t="s">
        <v>598</v>
      </c>
      <c r="AB358" s="2" t="s">
        <v>598</v>
      </c>
      <c r="AC358" s="2" t="s">
        <v>598</v>
      </c>
      <c r="AD358" s="2" t="s">
        <v>598</v>
      </c>
      <c r="AE358" s="2" t="s">
        <v>598</v>
      </c>
      <c r="AF358" s="2" t="s">
        <v>598</v>
      </c>
      <c r="AG358" s="2" t="s">
        <v>598</v>
      </c>
      <c r="AH358" s="2" t="s">
        <v>598</v>
      </c>
      <c r="AI358" s="2" t="s">
        <v>598</v>
      </c>
      <c r="AM358" s="20">
        <f t="shared" si="15"/>
        <v>2.9</v>
      </c>
      <c r="AN358" s="20">
        <f t="shared" si="16"/>
        <v>2.4540000000000002</v>
      </c>
      <c r="AO358" s="92">
        <f t="shared" si="17"/>
        <v>0.84620689655172421</v>
      </c>
    </row>
    <row r="359" spans="1:41" ht="15" customHeight="1" x14ac:dyDescent="0.25">
      <c r="A359" s="2" t="s">
        <v>497</v>
      </c>
      <c r="B359" s="2" t="s">
        <v>499</v>
      </c>
      <c r="C359" s="2">
        <v>2014</v>
      </c>
      <c r="D359" s="2" t="s">
        <v>598</v>
      </c>
      <c r="E359" s="2" t="s">
        <v>598</v>
      </c>
      <c r="F359" s="2" t="s">
        <v>598</v>
      </c>
      <c r="G359" s="2" t="s">
        <v>598</v>
      </c>
      <c r="H359" s="2" t="s">
        <v>598</v>
      </c>
      <c r="I359" s="2" t="s">
        <v>598</v>
      </c>
      <c r="J359" s="2" t="s">
        <v>598</v>
      </c>
      <c r="K359" s="2" t="s">
        <v>598</v>
      </c>
      <c r="L359" s="2" t="s">
        <v>599</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H359" s="2" t="s">
        <v>598</v>
      </c>
      <c r="AI359" s="2" t="s">
        <v>598</v>
      </c>
      <c r="AM359" s="20">
        <f t="shared" si="15"/>
        <v>0</v>
      </c>
      <c r="AN359" s="20">
        <f t="shared" si="16"/>
        <v>0</v>
      </c>
      <c r="AO359" s="92" t="str">
        <f t="shared" si="17"/>
        <v/>
      </c>
    </row>
    <row r="360" spans="1:41" ht="15" customHeight="1" x14ac:dyDescent="0.25">
      <c r="A360" s="2" t="s">
        <v>497</v>
      </c>
      <c r="B360" s="2" t="s">
        <v>500</v>
      </c>
      <c r="C360" s="2">
        <v>2014</v>
      </c>
      <c r="D360" s="2">
        <v>22.6</v>
      </c>
      <c r="E360" s="2">
        <v>25.21</v>
      </c>
      <c r="F360" s="2">
        <v>0</v>
      </c>
      <c r="G360" s="2">
        <v>0.01</v>
      </c>
      <c r="H360" s="2">
        <v>0</v>
      </c>
      <c r="I360" s="2">
        <v>0</v>
      </c>
      <c r="J360" s="2">
        <v>0</v>
      </c>
      <c r="K360" s="2">
        <v>0</v>
      </c>
      <c r="L360" s="2" t="s">
        <v>599</v>
      </c>
      <c r="M360" s="2">
        <v>0</v>
      </c>
      <c r="N360" s="2">
        <v>0</v>
      </c>
      <c r="O360" s="2">
        <v>8.8000000000000007</v>
      </c>
      <c r="P360" s="2">
        <v>15</v>
      </c>
      <c r="Q360" s="2">
        <v>0</v>
      </c>
      <c r="R360" s="2">
        <v>0</v>
      </c>
      <c r="S360" s="2" t="s">
        <v>8</v>
      </c>
      <c r="T360" s="2">
        <v>0.2</v>
      </c>
      <c r="U360" s="2">
        <v>0</v>
      </c>
      <c r="V360" s="2">
        <v>0</v>
      </c>
      <c r="W360" s="2">
        <v>0</v>
      </c>
      <c r="X360" s="2">
        <v>0</v>
      </c>
      <c r="Y360" s="2">
        <v>0</v>
      </c>
      <c r="Z360" s="2">
        <v>0</v>
      </c>
      <c r="AA360" s="2">
        <v>0</v>
      </c>
      <c r="AB360" s="2">
        <v>0</v>
      </c>
      <c r="AC360" s="2">
        <v>0</v>
      </c>
      <c r="AD360" s="2">
        <v>1.2</v>
      </c>
      <c r="AE360" s="2">
        <v>0</v>
      </c>
      <c r="AF360" s="2" t="s">
        <v>598</v>
      </c>
      <c r="AG360" s="2" t="s">
        <v>598</v>
      </c>
      <c r="AH360" s="2">
        <v>0</v>
      </c>
      <c r="AI360" s="2" t="s">
        <v>598</v>
      </c>
      <c r="AM360" s="20">
        <f t="shared" si="15"/>
        <v>25.21</v>
      </c>
      <c r="AN360" s="20">
        <f t="shared" si="16"/>
        <v>22.6</v>
      </c>
      <c r="AO360" s="92">
        <f t="shared" si="17"/>
        <v>0.89646965489884967</v>
      </c>
    </row>
    <row r="361" spans="1:41" ht="15" customHeight="1" x14ac:dyDescent="0.25">
      <c r="A361" s="2" t="s">
        <v>501</v>
      </c>
      <c r="B361" s="2" t="s">
        <v>502</v>
      </c>
      <c r="C361" s="2">
        <v>2014</v>
      </c>
      <c r="D361" s="2">
        <v>203.22900000000001</v>
      </c>
      <c r="E361" s="2">
        <v>252.422</v>
      </c>
      <c r="F361" s="2" t="s">
        <v>598</v>
      </c>
      <c r="G361" s="2">
        <v>3.4</v>
      </c>
      <c r="H361" s="2">
        <v>10.6</v>
      </c>
      <c r="I361" s="2" t="s">
        <v>598</v>
      </c>
      <c r="J361" s="2" t="s">
        <v>598</v>
      </c>
      <c r="K361" s="2" t="s">
        <v>598</v>
      </c>
      <c r="L361" s="2" t="s">
        <v>599</v>
      </c>
      <c r="M361" s="2" t="s">
        <v>598</v>
      </c>
      <c r="N361" s="2" t="s">
        <v>598</v>
      </c>
      <c r="O361" s="2">
        <v>0.3</v>
      </c>
      <c r="P361" s="2">
        <v>26.2</v>
      </c>
      <c r="Q361" s="2" t="s">
        <v>598</v>
      </c>
      <c r="R361" s="2" t="s">
        <v>598</v>
      </c>
      <c r="S361" s="2" t="s">
        <v>598</v>
      </c>
      <c r="T361" s="2">
        <v>0.3</v>
      </c>
      <c r="U361" s="2" t="s">
        <v>598</v>
      </c>
      <c r="V361" s="2" t="s">
        <v>598</v>
      </c>
      <c r="W361" s="2" t="s">
        <v>598</v>
      </c>
      <c r="X361" s="2" t="s">
        <v>598</v>
      </c>
      <c r="Y361" s="2" t="s">
        <v>598</v>
      </c>
      <c r="Z361" s="2" t="s">
        <v>598</v>
      </c>
      <c r="AA361" s="2" t="s">
        <v>598</v>
      </c>
      <c r="AB361" s="2">
        <v>196.7</v>
      </c>
      <c r="AC361" s="2" t="s">
        <v>598</v>
      </c>
      <c r="AD361" s="2">
        <v>14.922000000000001</v>
      </c>
      <c r="AE361" s="2" t="s">
        <v>598</v>
      </c>
      <c r="AF361" s="2" t="s">
        <v>598</v>
      </c>
      <c r="AG361" s="2" t="s">
        <v>598</v>
      </c>
      <c r="AH361" s="2" t="s">
        <v>598</v>
      </c>
      <c r="AI361" s="2" t="s">
        <v>598</v>
      </c>
      <c r="AM361" s="20">
        <f t="shared" si="15"/>
        <v>252.422</v>
      </c>
      <c r="AN361" s="20">
        <f t="shared" si="16"/>
        <v>203.22900000000001</v>
      </c>
      <c r="AO361" s="92">
        <f t="shared" si="17"/>
        <v>0.80511603584473623</v>
      </c>
    </row>
    <row r="362" spans="1:41" ht="15" customHeight="1" x14ac:dyDescent="0.25">
      <c r="A362" s="2" t="s">
        <v>501</v>
      </c>
      <c r="B362" s="2" t="s">
        <v>503</v>
      </c>
      <c r="C362" s="2">
        <v>2014</v>
      </c>
      <c r="D362" s="2">
        <v>2.8580000000000001</v>
      </c>
      <c r="E362" s="2">
        <v>3.3372000000000002</v>
      </c>
      <c r="F362" s="2" t="s">
        <v>598</v>
      </c>
      <c r="G362" s="2">
        <v>5.0200000000000002E-2</v>
      </c>
      <c r="H362" s="2" t="s">
        <v>598</v>
      </c>
      <c r="I362" s="2" t="s">
        <v>598</v>
      </c>
      <c r="J362" s="2" t="s">
        <v>598</v>
      </c>
      <c r="K362" s="2" t="s">
        <v>598</v>
      </c>
      <c r="L362" s="2" t="s">
        <v>599</v>
      </c>
      <c r="M362" s="2" t="s">
        <v>598</v>
      </c>
      <c r="N362" s="2" t="s">
        <v>598</v>
      </c>
      <c r="O362" s="2" t="s">
        <v>598</v>
      </c>
      <c r="P362" s="2" t="s">
        <v>598</v>
      </c>
      <c r="Q362" s="2" t="s">
        <v>598</v>
      </c>
      <c r="R362" s="2" t="s">
        <v>598</v>
      </c>
      <c r="S362" s="2" t="s">
        <v>598</v>
      </c>
      <c r="T362" s="2">
        <v>3.2869999999999999</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H362" s="2" t="s">
        <v>598</v>
      </c>
      <c r="AI362" s="2" t="s">
        <v>598</v>
      </c>
      <c r="AM362" s="20">
        <f t="shared" si="15"/>
        <v>3.3371999999999997</v>
      </c>
      <c r="AN362" s="20">
        <f t="shared" si="16"/>
        <v>2.8580000000000001</v>
      </c>
      <c r="AO362" s="92">
        <f t="shared" si="17"/>
        <v>0.85640656838067852</v>
      </c>
    </row>
    <row r="363" spans="1:41" ht="15" customHeight="1" x14ac:dyDescent="0.25">
      <c r="A363" s="2" t="s">
        <v>501</v>
      </c>
      <c r="B363" s="2" t="s">
        <v>504</v>
      </c>
      <c r="C363" s="2">
        <v>2014</v>
      </c>
      <c r="D363" s="2">
        <v>13892</v>
      </c>
      <c r="E363" s="2">
        <v>17.344999999999999</v>
      </c>
      <c r="F363" s="2" t="s">
        <v>598</v>
      </c>
      <c r="G363" s="2">
        <v>0.44500000000000001</v>
      </c>
      <c r="H363" s="2" t="s">
        <v>598</v>
      </c>
      <c r="I363" s="2" t="s">
        <v>598</v>
      </c>
      <c r="J363" s="2" t="s">
        <v>598</v>
      </c>
      <c r="K363" s="2" t="s">
        <v>598</v>
      </c>
      <c r="L363" s="2" t="s">
        <v>625</v>
      </c>
      <c r="M363" s="2" t="s">
        <v>598</v>
      </c>
      <c r="N363" s="2" t="s">
        <v>598</v>
      </c>
      <c r="O363" s="2" t="s">
        <v>598</v>
      </c>
      <c r="P363" s="2">
        <v>14.62</v>
      </c>
      <c r="Q363" s="2" t="s">
        <v>598</v>
      </c>
      <c r="R363" s="2" t="s">
        <v>598</v>
      </c>
      <c r="S363" s="2" t="s">
        <v>8</v>
      </c>
      <c r="T363" s="2" t="s">
        <v>598</v>
      </c>
      <c r="U363" s="2" t="s">
        <v>598</v>
      </c>
      <c r="V363" s="2" t="s">
        <v>598</v>
      </c>
      <c r="W363" s="2" t="s">
        <v>598</v>
      </c>
      <c r="X363" s="2" t="s">
        <v>598</v>
      </c>
      <c r="Y363" s="2" t="s">
        <v>598</v>
      </c>
      <c r="Z363" s="2" t="s">
        <v>598</v>
      </c>
      <c r="AA363" s="2" t="s">
        <v>598</v>
      </c>
      <c r="AB363" s="2" t="s">
        <v>598</v>
      </c>
      <c r="AC363" s="2" t="s">
        <v>598</v>
      </c>
      <c r="AD363" s="2">
        <v>2.2799999999999998</v>
      </c>
      <c r="AE363" s="2" t="s">
        <v>598</v>
      </c>
      <c r="AF363" s="2" t="s">
        <v>598</v>
      </c>
      <c r="AG363" s="2" t="s">
        <v>598</v>
      </c>
      <c r="AH363" s="2" t="s">
        <v>598</v>
      </c>
      <c r="AI363" s="2" t="s">
        <v>598</v>
      </c>
      <c r="AM363" s="20">
        <f t="shared" si="15"/>
        <v>17.344999999999999</v>
      </c>
      <c r="AN363" s="20">
        <f t="shared" si="16"/>
        <v>13892</v>
      </c>
      <c r="AO363" s="92">
        <f t="shared" si="17"/>
        <v>800.92245603920446</v>
      </c>
    </row>
    <row r="364" spans="1:41" ht="15" customHeight="1" x14ac:dyDescent="0.25">
      <c r="A364" s="2" t="s">
        <v>501</v>
      </c>
      <c r="B364" s="2" t="s">
        <v>505</v>
      </c>
      <c r="C364" s="2">
        <v>2014</v>
      </c>
      <c r="D364" s="2">
        <v>0.98099999999999998</v>
      </c>
      <c r="E364" s="2">
        <v>1.1319999999999999</v>
      </c>
      <c r="F364" s="2" t="s">
        <v>598</v>
      </c>
      <c r="G364" s="2">
        <v>1.1319999999999999</v>
      </c>
      <c r="H364" s="2" t="s">
        <v>598</v>
      </c>
      <c r="I364" s="2" t="s">
        <v>598</v>
      </c>
      <c r="J364" s="2" t="s">
        <v>598</v>
      </c>
      <c r="K364" s="2" t="s">
        <v>598</v>
      </c>
      <c r="L364" s="2" t="s">
        <v>599</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H364" s="2" t="s">
        <v>598</v>
      </c>
      <c r="AI364" s="2" t="s">
        <v>598</v>
      </c>
      <c r="AM364" s="20">
        <f t="shared" si="15"/>
        <v>1.1319999999999999</v>
      </c>
      <c r="AN364" s="20">
        <f t="shared" si="16"/>
        <v>0.98099999999999998</v>
      </c>
      <c r="AO364" s="92">
        <f t="shared" si="17"/>
        <v>0.86660777385159016</v>
      </c>
    </row>
    <row r="365" spans="1:41" ht="15" customHeight="1" x14ac:dyDescent="0.25">
      <c r="A365" s="2" t="s">
        <v>501</v>
      </c>
      <c r="B365" s="2" t="s">
        <v>506</v>
      </c>
      <c r="C365" s="2">
        <v>2014</v>
      </c>
      <c r="D365" s="2">
        <v>6.2190000000000003</v>
      </c>
      <c r="E365" s="2">
        <v>7.242</v>
      </c>
      <c r="F365" s="2" t="s">
        <v>598</v>
      </c>
      <c r="G365" s="2">
        <v>0.20599999999999999</v>
      </c>
      <c r="H365" s="2" t="s">
        <v>598</v>
      </c>
      <c r="I365" s="2" t="s">
        <v>598</v>
      </c>
      <c r="J365" s="2" t="s">
        <v>598</v>
      </c>
      <c r="K365" s="2" t="s">
        <v>598</v>
      </c>
      <c r="L365" s="2" t="s">
        <v>599</v>
      </c>
      <c r="M365" s="2" t="s">
        <v>598</v>
      </c>
      <c r="N365" s="2" t="s">
        <v>598</v>
      </c>
      <c r="O365" s="2">
        <v>3.0030000000000001</v>
      </c>
      <c r="P365" s="2" t="s">
        <v>598</v>
      </c>
      <c r="Q365" s="2" t="s">
        <v>598</v>
      </c>
      <c r="R365" s="2" t="s">
        <v>598</v>
      </c>
      <c r="S365" s="2" t="s">
        <v>598</v>
      </c>
      <c r="T365" s="2" t="s">
        <v>598</v>
      </c>
      <c r="U365" s="2">
        <v>4.0330000000000004</v>
      </c>
      <c r="V365" s="2" t="s">
        <v>598</v>
      </c>
      <c r="W365" s="2" t="s">
        <v>598</v>
      </c>
      <c r="X365" s="2" t="s">
        <v>598</v>
      </c>
      <c r="Y365" s="2" t="s">
        <v>598</v>
      </c>
      <c r="Z365" s="2" t="s">
        <v>598</v>
      </c>
      <c r="AA365" s="2" t="s">
        <v>598</v>
      </c>
      <c r="AB365" s="2" t="s">
        <v>598</v>
      </c>
      <c r="AC365" s="2" t="s">
        <v>598</v>
      </c>
      <c r="AD365" s="2" t="s">
        <v>598</v>
      </c>
      <c r="AE365" s="2" t="s">
        <v>598</v>
      </c>
      <c r="AF365" s="2" t="s">
        <v>598</v>
      </c>
      <c r="AG365" s="2" t="s">
        <v>598</v>
      </c>
      <c r="AH365" s="2" t="s">
        <v>598</v>
      </c>
      <c r="AI365" s="2" t="s">
        <v>598</v>
      </c>
      <c r="AM365" s="20">
        <f t="shared" si="15"/>
        <v>7.2420000000000009</v>
      </c>
      <c r="AN365" s="20">
        <f t="shared" si="16"/>
        <v>6.2190000000000003</v>
      </c>
      <c r="AO365" s="92">
        <f t="shared" si="17"/>
        <v>0.8587406793703396</v>
      </c>
    </row>
    <row r="366" spans="1:41" ht="15" customHeight="1" x14ac:dyDescent="0.25">
      <c r="A366" s="2" t="s">
        <v>501</v>
      </c>
      <c r="B366" s="2" t="s">
        <v>507</v>
      </c>
      <c r="C366" s="2">
        <v>2014</v>
      </c>
      <c r="D366" s="2">
        <v>0.23799999999999999</v>
      </c>
      <c r="E366" s="2">
        <v>0.27100000000000002</v>
      </c>
      <c r="F366" s="2" t="s">
        <v>598</v>
      </c>
      <c r="G366" s="2">
        <v>0.27100000000000002</v>
      </c>
      <c r="H366" s="2" t="s">
        <v>598</v>
      </c>
      <c r="I366" s="2" t="s">
        <v>598</v>
      </c>
      <c r="J366" s="2" t="s">
        <v>598</v>
      </c>
      <c r="K366" s="2" t="s">
        <v>598</v>
      </c>
      <c r="L366" s="2" t="s">
        <v>599</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H366" s="2" t="s">
        <v>598</v>
      </c>
      <c r="AI366" s="2" t="s">
        <v>598</v>
      </c>
      <c r="AM366" s="20">
        <f t="shared" si="15"/>
        <v>0.27100000000000002</v>
      </c>
      <c r="AN366" s="20">
        <f t="shared" si="16"/>
        <v>0.23799999999999999</v>
      </c>
      <c r="AO366" s="92">
        <f t="shared" si="17"/>
        <v>0.87822878228782275</v>
      </c>
    </row>
    <row r="367" spans="1:41" ht="15" customHeight="1" x14ac:dyDescent="0.25">
      <c r="A367" s="2" t="s">
        <v>501</v>
      </c>
      <c r="B367" s="2" t="s">
        <v>508</v>
      </c>
      <c r="C367" s="2">
        <v>2014</v>
      </c>
      <c r="D367" s="2">
        <v>37.499000000000002</v>
      </c>
      <c r="E367" s="2">
        <v>40.256999999999998</v>
      </c>
      <c r="F367" s="2" t="s">
        <v>598</v>
      </c>
      <c r="G367" s="2" t="s">
        <v>598</v>
      </c>
      <c r="H367" s="2" t="s">
        <v>598</v>
      </c>
      <c r="I367" s="2" t="s">
        <v>598</v>
      </c>
      <c r="J367" s="2" t="s">
        <v>598</v>
      </c>
      <c r="K367" s="2" t="s">
        <v>598</v>
      </c>
      <c r="L367" s="2" t="s">
        <v>599</v>
      </c>
      <c r="M367" s="2" t="s">
        <v>598</v>
      </c>
      <c r="N367" s="2" t="s">
        <v>598</v>
      </c>
      <c r="O367" s="2">
        <v>22.797000000000001</v>
      </c>
      <c r="P367" s="2">
        <v>8.5649999999999995</v>
      </c>
      <c r="Q367" s="2" t="s">
        <v>598</v>
      </c>
      <c r="R367" s="2">
        <v>7.1999999999999995E-2</v>
      </c>
      <c r="S367" s="2" t="s">
        <v>8</v>
      </c>
      <c r="T367" s="2" t="s">
        <v>598</v>
      </c>
      <c r="U367" s="2" t="s">
        <v>598</v>
      </c>
      <c r="V367" s="2" t="s">
        <v>598</v>
      </c>
      <c r="W367" s="2" t="s">
        <v>598</v>
      </c>
      <c r="X367" s="2" t="s">
        <v>598</v>
      </c>
      <c r="Y367" s="2" t="s">
        <v>598</v>
      </c>
      <c r="Z367" s="2" t="s">
        <v>598</v>
      </c>
      <c r="AA367" s="2" t="s">
        <v>598</v>
      </c>
      <c r="AB367" s="2" t="s">
        <v>598</v>
      </c>
      <c r="AC367" s="2" t="s">
        <v>598</v>
      </c>
      <c r="AD367" s="2">
        <v>8.8230000000000004</v>
      </c>
      <c r="AE367" s="2" t="s">
        <v>598</v>
      </c>
      <c r="AF367" s="2" t="s">
        <v>598</v>
      </c>
      <c r="AG367" s="2" t="s">
        <v>598</v>
      </c>
      <c r="AH367" s="2" t="s">
        <v>598</v>
      </c>
      <c r="AI367" s="2" t="s">
        <v>598</v>
      </c>
      <c r="AM367" s="20">
        <f t="shared" si="15"/>
        <v>40.257000000000005</v>
      </c>
      <c r="AN367" s="20">
        <f t="shared" si="16"/>
        <v>37.499000000000002</v>
      </c>
      <c r="AO367" s="92">
        <f t="shared" si="17"/>
        <v>0.93149017562163094</v>
      </c>
    </row>
    <row r="368" spans="1:41" ht="15" customHeight="1" x14ac:dyDescent="0.25">
      <c r="A368" s="2" t="s">
        <v>501</v>
      </c>
      <c r="B368" s="2" t="s">
        <v>509</v>
      </c>
      <c r="C368" s="2">
        <v>2014</v>
      </c>
      <c r="D368" s="2">
        <v>42.137</v>
      </c>
      <c r="E368" s="2">
        <v>43.884999999999998</v>
      </c>
      <c r="F368" s="2" t="s">
        <v>598</v>
      </c>
      <c r="G368" s="2">
        <v>1.0289999999999999</v>
      </c>
      <c r="H368" s="2" t="s">
        <v>598</v>
      </c>
      <c r="I368" s="2" t="s">
        <v>598</v>
      </c>
      <c r="J368" s="2" t="s">
        <v>598</v>
      </c>
      <c r="K368" s="2" t="s">
        <v>598</v>
      </c>
      <c r="L368" s="2" t="s">
        <v>599</v>
      </c>
      <c r="M368" s="2" t="s">
        <v>598</v>
      </c>
      <c r="N368" s="2" t="s">
        <v>598</v>
      </c>
      <c r="O368" s="2" t="s">
        <v>598</v>
      </c>
      <c r="P368" s="2" t="s">
        <v>598</v>
      </c>
      <c r="Q368" s="2" t="s">
        <v>598</v>
      </c>
      <c r="R368" s="2" t="s">
        <v>598</v>
      </c>
      <c r="S368" s="2" t="s">
        <v>598</v>
      </c>
      <c r="T368" s="2" t="s">
        <v>598</v>
      </c>
      <c r="U368" s="2" t="s">
        <v>598</v>
      </c>
      <c r="V368" s="2" t="s">
        <v>598</v>
      </c>
      <c r="W368" s="2" t="s">
        <v>598</v>
      </c>
      <c r="X368" s="2">
        <v>9.0660000000000007</v>
      </c>
      <c r="Y368" s="2" t="s">
        <v>598</v>
      </c>
      <c r="Z368" s="2" t="s">
        <v>598</v>
      </c>
      <c r="AA368" s="2" t="s">
        <v>598</v>
      </c>
      <c r="AB368" s="2" t="s">
        <v>598</v>
      </c>
      <c r="AC368" s="2">
        <v>0.73199999999999998</v>
      </c>
      <c r="AD368" s="2">
        <v>33.058</v>
      </c>
      <c r="AE368" s="2" t="s">
        <v>598</v>
      </c>
      <c r="AF368" s="2" t="s">
        <v>598</v>
      </c>
      <c r="AG368" s="2" t="s">
        <v>598</v>
      </c>
      <c r="AH368" s="2" t="s">
        <v>598</v>
      </c>
      <c r="AI368" s="2" t="s">
        <v>598</v>
      </c>
      <c r="AM368" s="20">
        <f t="shared" si="15"/>
        <v>43.884999999999998</v>
      </c>
      <c r="AN368" s="20">
        <f t="shared" si="16"/>
        <v>42.137</v>
      </c>
      <c r="AO368" s="92">
        <f t="shared" si="17"/>
        <v>0.96016862253617419</v>
      </c>
    </row>
    <row r="369" spans="1:41" ht="15" customHeight="1" x14ac:dyDescent="0.25">
      <c r="A369" s="2" t="s">
        <v>501</v>
      </c>
      <c r="B369" s="2" t="s">
        <v>510</v>
      </c>
      <c r="C369" s="2">
        <v>2014</v>
      </c>
      <c r="D369" s="2">
        <v>31.887</v>
      </c>
      <c r="E369" s="2">
        <v>39.71</v>
      </c>
      <c r="F369" s="2" t="s">
        <v>598</v>
      </c>
      <c r="G369" s="2">
        <v>0.55400000000000005</v>
      </c>
      <c r="H369" s="2" t="s">
        <v>598</v>
      </c>
      <c r="I369" s="2" t="s">
        <v>598</v>
      </c>
      <c r="J369" s="2" t="s">
        <v>598</v>
      </c>
      <c r="K369" s="2" t="s">
        <v>598</v>
      </c>
      <c r="L369" s="2" t="s">
        <v>599</v>
      </c>
      <c r="M369" s="2">
        <v>2.8490000000000002</v>
      </c>
      <c r="N369" s="2">
        <v>9.5630000000000006</v>
      </c>
      <c r="O369" s="2" t="s">
        <v>598</v>
      </c>
      <c r="P369" s="2">
        <v>4.6760000000000002</v>
      </c>
      <c r="Q369" s="2" t="s">
        <v>598</v>
      </c>
      <c r="R369" s="2">
        <v>15.409000000000001</v>
      </c>
      <c r="S369" s="2" t="s">
        <v>598</v>
      </c>
      <c r="T369" s="2" t="s">
        <v>598</v>
      </c>
      <c r="U369" s="2" t="s">
        <v>598</v>
      </c>
      <c r="V369" s="2" t="s">
        <v>598</v>
      </c>
      <c r="W369" s="2" t="s">
        <v>598</v>
      </c>
      <c r="X369" s="2" t="s">
        <v>598</v>
      </c>
      <c r="Y369" s="2" t="s">
        <v>598</v>
      </c>
      <c r="Z369" s="2" t="s">
        <v>598</v>
      </c>
      <c r="AA369" s="2" t="s">
        <v>598</v>
      </c>
      <c r="AB369" s="2" t="s">
        <v>598</v>
      </c>
      <c r="AC369" s="2" t="s">
        <v>598</v>
      </c>
      <c r="AD369" s="2">
        <v>6.6589999999999998</v>
      </c>
      <c r="AE369" s="2" t="s">
        <v>598</v>
      </c>
      <c r="AF369" s="2" t="s">
        <v>598</v>
      </c>
      <c r="AG369" s="2" t="s">
        <v>598</v>
      </c>
      <c r="AH369" s="2" t="s">
        <v>598</v>
      </c>
      <c r="AI369" s="2" t="s">
        <v>598</v>
      </c>
      <c r="AM369" s="20">
        <f t="shared" si="15"/>
        <v>39.71</v>
      </c>
      <c r="AN369" s="20">
        <f t="shared" si="16"/>
        <v>31.887</v>
      </c>
      <c r="AO369" s="92">
        <f t="shared" si="17"/>
        <v>0.80299672626542429</v>
      </c>
    </row>
    <row r="370" spans="1:41" ht="15" customHeight="1" x14ac:dyDescent="0.25">
      <c r="A370" s="2" t="s">
        <v>501</v>
      </c>
      <c r="B370" s="2" t="s">
        <v>511</v>
      </c>
      <c r="C370" s="2">
        <v>2014</v>
      </c>
      <c r="D370" s="2">
        <v>1.361</v>
      </c>
      <c r="E370" s="2">
        <v>1.7010000000000001</v>
      </c>
      <c r="F370" s="2" t="s">
        <v>598</v>
      </c>
      <c r="G370" s="2">
        <v>1.7010000000000001</v>
      </c>
      <c r="H370" s="2" t="s">
        <v>598</v>
      </c>
      <c r="I370" s="2" t="s">
        <v>598</v>
      </c>
      <c r="J370" s="2" t="s">
        <v>598</v>
      </c>
      <c r="K370" s="2" t="s">
        <v>598</v>
      </c>
      <c r="L370" s="2" t="s">
        <v>599</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H370" s="2" t="s">
        <v>598</v>
      </c>
      <c r="AI370" s="2" t="s">
        <v>598</v>
      </c>
      <c r="AM370" s="20">
        <f t="shared" si="15"/>
        <v>1.7010000000000001</v>
      </c>
      <c r="AN370" s="20">
        <f t="shared" si="16"/>
        <v>1.361</v>
      </c>
      <c r="AO370" s="92">
        <f t="shared" si="17"/>
        <v>0.80011757789535565</v>
      </c>
    </row>
    <row r="371" spans="1:41" ht="15" customHeight="1" x14ac:dyDescent="0.25">
      <c r="A371" s="2" t="s">
        <v>501</v>
      </c>
      <c r="B371" s="2" t="s">
        <v>512</v>
      </c>
      <c r="C371" s="2">
        <v>2014</v>
      </c>
      <c r="D371" s="2">
        <v>12.352</v>
      </c>
      <c r="E371" s="2">
        <v>15.03</v>
      </c>
      <c r="F371" s="2" t="s">
        <v>598</v>
      </c>
      <c r="G371" s="2">
        <v>0.17799999999999999</v>
      </c>
      <c r="H371" s="2" t="s">
        <v>598</v>
      </c>
      <c r="I371" s="2" t="s">
        <v>598</v>
      </c>
      <c r="J371" s="2" t="s">
        <v>598</v>
      </c>
      <c r="K371" s="2" t="s">
        <v>598</v>
      </c>
      <c r="L371" s="2" t="s">
        <v>599</v>
      </c>
      <c r="M371" s="2" t="s">
        <v>598</v>
      </c>
      <c r="N371" s="2" t="s">
        <v>598</v>
      </c>
      <c r="O371" s="2" t="s">
        <v>598</v>
      </c>
      <c r="P371" s="2" t="s">
        <v>598</v>
      </c>
      <c r="Q371" s="2" t="s">
        <v>598</v>
      </c>
      <c r="R371" s="2">
        <v>14.852</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H371" s="2" t="s">
        <v>598</v>
      </c>
      <c r="AI371" s="2" t="s">
        <v>598</v>
      </c>
      <c r="AM371" s="20">
        <f t="shared" si="15"/>
        <v>15.030000000000001</v>
      </c>
      <c r="AN371" s="20">
        <f t="shared" si="16"/>
        <v>12.352</v>
      </c>
      <c r="AO371" s="92">
        <f t="shared" si="17"/>
        <v>0.82182302062541579</v>
      </c>
    </row>
    <row r="372" spans="1:41" ht="15" customHeight="1" x14ac:dyDescent="0.25">
      <c r="A372" s="2" t="s">
        <v>501</v>
      </c>
      <c r="B372" s="2" t="s">
        <v>513</v>
      </c>
      <c r="C372" s="2">
        <v>2014</v>
      </c>
      <c r="D372" s="2">
        <v>101.19199999999999</v>
      </c>
      <c r="E372" s="2">
        <v>116.663</v>
      </c>
      <c r="F372" s="2" t="s">
        <v>598</v>
      </c>
      <c r="G372" s="2">
        <v>0.72299999999999998</v>
      </c>
      <c r="H372" s="2" t="s">
        <v>598</v>
      </c>
      <c r="I372" s="2" t="s">
        <v>598</v>
      </c>
      <c r="J372" s="2" t="s">
        <v>598</v>
      </c>
      <c r="K372" s="2" t="s">
        <v>598</v>
      </c>
      <c r="L372" s="2" t="s">
        <v>599</v>
      </c>
      <c r="M372" s="2">
        <v>19.527000000000001</v>
      </c>
      <c r="N372" s="2">
        <v>10.663</v>
      </c>
      <c r="O372" s="2" t="s">
        <v>598</v>
      </c>
      <c r="P372" s="2" t="s">
        <v>598</v>
      </c>
      <c r="Q372" s="2" t="s">
        <v>598</v>
      </c>
      <c r="R372" s="2">
        <v>62.335999999999999</v>
      </c>
      <c r="S372" s="2" t="s">
        <v>598</v>
      </c>
      <c r="T372" s="2" t="s">
        <v>598</v>
      </c>
      <c r="U372" s="2" t="s">
        <v>598</v>
      </c>
      <c r="V372" s="2" t="s">
        <v>598</v>
      </c>
      <c r="W372" s="2" t="s">
        <v>598</v>
      </c>
      <c r="X372" s="2" t="s">
        <v>598</v>
      </c>
      <c r="Y372" s="2" t="s">
        <v>598</v>
      </c>
      <c r="Z372" s="2" t="s">
        <v>598</v>
      </c>
      <c r="AA372" s="2" t="s">
        <v>598</v>
      </c>
      <c r="AB372" s="2" t="s">
        <v>598</v>
      </c>
      <c r="AC372" s="2" t="s">
        <v>598</v>
      </c>
      <c r="AD372" s="2">
        <v>23.414000000000001</v>
      </c>
      <c r="AE372" s="2" t="s">
        <v>598</v>
      </c>
      <c r="AF372" s="2" t="s">
        <v>598</v>
      </c>
      <c r="AG372" s="2" t="s">
        <v>598</v>
      </c>
      <c r="AH372" s="2" t="s">
        <v>598</v>
      </c>
      <c r="AI372" s="2" t="s">
        <v>598</v>
      </c>
      <c r="AM372" s="20">
        <f t="shared" si="15"/>
        <v>116.663</v>
      </c>
      <c r="AN372" s="20">
        <f t="shared" si="16"/>
        <v>101.19199999999999</v>
      </c>
      <c r="AO372" s="92">
        <f t="shared" si="17"/>
        <v>0.8673872607424804</v>
      </c>
    </row>
    <row r="373" spans="1:41" ht="15" customHeight="1" x14ac:dyDescent="0.25">
      <c r="A373" s="2" t="s">
        <v>501</v>
      </c>
      <c r="B373" s="2" t="s">
        <v>514</v>
      </c>
      <c r="C373" s="2">
        <v>2014</v>
      </c>
      <c r="D373" s="2">
        <v>18.922999999999998</v>
      </c>
      <c r="E373" s="2">
        <v>19.065000000000001</v>
      </c>
      <c r="F373" s="2" t="s">
        <v>598</v>
      </c>
      <c r="G373" s="2">
        <v>0.01</v>
      </c>
      <c r="H373" s="2" t="s">
        <v>598</v>
      </c>
      <c r="I373" s="2">
        <v>5.0999999999999997E-2</v>
      </c>
      <c r="J373" s="2" t="s">
        <v>598</v>
      </c>
      <c r="K373" s="2" t="s">
        <v>598</v>
      </c>
      <c r="L373" s="2" t="s">
        <v>599</v>
      </c>
      <c r="M373" s="2">
        <v>0.125</v>
      </c>
      <c r="N373" s="2" t="s">
        <v>598</v>
      </c>
      <c r="O373" s="2" t="s">
        <v>598</v>
      </c>
      <c r="P373" s="2" t="s">
        <v>598</v>
      </c>
      <c r="Q373" s="2" t="s">
        <v>598</v>
      </c>
      <c r="R373" s="2">
        <v>7.1999999999999995E-2</v>
      </c>
      <c r="S373" s="2" t="s">
        <v>8</v>
      </c>
      <c r="T373" s="2" t="s">
        <v>598</v>
      </c>
      <c r="U373" s="2" t="s">
        <v>598</v>
      </c>
      <c r="V373" s="2" t="s">
        <v>598</v>
      </c>
      <c r="W373" s="2">
        <v>1.0589999999999999</v>
      </c>
      <c r="X373" s="2" t="s">
        <v>598</v>
      </c>
      <c r="Y373" s="2" t="s">
        <v>598</v>
      </c>
      <c r="Z373" s="2" t="s">
        <v>598</v>
      </c>
      <c r="AA373" s="2" t="s">
        <v>598</v>
      </c>
      <c r="AB373" s="2">
        <v>2.4E-2</v>
      </c>
      <c r="AC373" s="2" t="s">
        <v>598</v>
      </c>
      <c r="AD373" s="2">
        <v>17.724</v>
      </c>
      <c r="AE373" s="2" t="s">
        <v>598</v>
      </c>
      <c r="AF373" s="2" t="s">
        <v>598</v>
      </c>
      <c r="AG373" s="2" t="s">
        <v>598</v>
      </c>
      <c r="AH373" s="2" t="s">
        <v>598</v>
      </c>
      <c r="AI373" s="2" t="s">
        <v>598</v>
      </c>
      <c r="AM373" s="20">
        <f t="shared" si="15"/>
        <v>19.065000000000001</v>
      </c>
      <c r="AN373" s="20">
        <f t="shared" si="16"/>
        <v>18.922999999999998</v>
      </c>
      <c r="AO373" s="92">
        <f t="shared" si="17"/>
        <v>0.99255179648570668</v>
      </c>
    </row>
    <row r="374" spans="1:41" ht="15" customHeight="1" x14ac:dyDescent="0.25">
      <c r="A374" s="2" t="s">
        <v>501</v>
      </c>
      <c r="B374" s="2" t="s">
        <v>515</v>
      </c>
      <c r="C374" s="2">
        <v>2014</v>
      </c>
      <c r="D374" s="2">
        <v>1.996</v>
      </c>
      <c r="E374" s="2">
        <v>2.274</v>
      </c>
      <c r="F374" s="2" t="s">
        <v>598</v>
      </c>
      <c r="G374" s="2">
        <v>6.4000000000000001E-2</v>
      </c>
      <c r="H374" s="2" t="s">
        <v>598</v>
      </c>
      <c r="I374" s="2" t="s">
        <v>598</v>
      </c>
      <c r="J374" s="2" t="s">
        <v>598</v>
      </c>
      <c r="K374" s="2" t="s">
        <v>598</v>
      </c>
      <c r="L374" s="2" t="s">
        <v>599</v>
      </c>
      <c r="M374" s="2" t="s">
        <v>598</v>
      </c>
      <c r="N374" s="2" t="s">
        <v>598</v>
      </c>
      <c r="O374" s="2" t="s">
        <v>598</v>
      </c>
      <c r="P374" s="2" t="s">
        <v>598</v>
      </c>
      <c r="Q374" s="2" t="s">
        <v>598</v>
      </c>
      <c r="R374" s="2" t="s">
        <v>598</v>
      </c>
      <c r="S374" s="2" t="s">
        <v>598</v>
      </c>
      <c r="T374" s="2">
        <v>2.21</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H374" s="2" t="s">
        <v>598</v>
      </c>
      <c r="AI374" s="2" t="s">
        <v>598</v>
      </c>
      <c r="AM374" s="20">
        <f t="shared" si="15"/>
        <v>2.274</v>
      </c>
      <c r="AN374" s="20">
        <f t="shared" si="16"/>
        <v>1.996</v>
      </c>
      <c r="AO374" s="92">
        <f t="shared" si="17"/>
        <v>0.87774846086191727</v>
      </c>
    </row>
    <row r="375" spans="1:41" ht="15" customHeight="1" x14ac:dyDescent="0.25">
      <c r="A375" s="2" t="s">
        <v>501</v>
      </c>
      <c r="B375" s="2" t="s">
        <v>516</v>
      </c>
      <c r="C375" s="2">
        <v>2014</v>
      </c>
      <c r="D375" s="2">
        <v>1.9279999999999999</v>
      </c>
      <c r="E375" s="2">
        <v>2.1916699999999998</v>
      </c>
      <c r="F375" s="2" t="s">
        <v>598</v>
      </c>
      <c r="G375" s="2">
        <v>8.6700000000000006E-3</v>
      </c>
      <c r="H375" s="2" t="s">
        <v>598</v>
      </c>
      <c r="I375" s="2" t="s">
        <v>598</v>
      </c>
      <c r="J375" s="2" t="s">
        <v>598</v>
      </c>
      <c r="K375" s="2" t="s">
        <v>598</v>
      </c>
      <c r="L375" s="2" t="s">
        <v>599</v>
      </c>
      <c r="M375" s="2" t="s">
        <v>598</v>
      </c>
      <c r="N375" s="2" t="s">
        <v>598</v>
      </c>
      <c r="O375" s="2" t="s">
        <v>598</v>
      </c>
      <c r="P375" s="2" t="s">
        <v>598</v>
      </c>
      <c r="Q375" s="2" t="s">
        <v>598</v>
      </c>
      <c r="R375" s="2" t="s">
        <v>598</v>
      </c>
      <c r="S375" s="2" t="s">
        <v>598</v>
      </c>
      <c r="T375" s="2" t="s">
        <v>598</v>
      </c>
      <c r="U375" s="2">
        <v>2.1829999999999998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H375" s="2" t="s">
        <v>598</v>
      </c>
      <c r="AI375" s="2" t="s">
        <v>598</v>
      </c>
      <c r="AM375" s="20">
        <f t="shared" si="15"/>
        <v>2.1916699999999998</v>
      </c>
      <c r="AN375" s="20">
        <f t="shared" si="16"/>
        <v>1.9279999999999999</v>
      </c>
      <c r="AO375" s="92">
        <f t="shared" si="17"/>
        <v>0.87969447955212243</v>
      </c>
    </row>
    <row r="376" spans="1:41" ht="15" customHeight="1" x14ac:dyDescent="0.25">
      <c r="A376" s="2" t="s">
        <v>501</v>
      </c>
      <c r="B376" s="2" t="s">
        <v>517</v>
      </c>
      <c r="C376" s="2">
        <v>2014</v>
      </c>
      <c r="D376" s="2">
        <v>24.872</v>
      </c>
      <c r="E376" s="2">
        <v>26.951000000000001</v>
      </c>
      <c r="F376" s="2" t="s">
        <v>598</v>
      </c>
      <c r="G376" s="2">
        <v>0.45400000000000001</v>
      </c>
      <c r="H376" s="2">
        <v>1.0720000000000001</v>
      </c>
      <c r="I376" s="2" t="s">
        <v>598</v>
      </c>
      <c r="J376" s="2" t="s">
        <v>598</v>
      </c>
      <c r="K376" s="2" t="s">
        <v>598</v>
      </c>
      <c r="L376" s="2" t="s">
        <v>599</v>
      </c>
      <c r="M376" s="2" t="s">
        <v>598</v>
      </c>
      <c r="N376" s="2" t="s">
        <v>598</v>
      </c>
      <c r="O376" s="2" t="s">
        <v>598</v>
      </c>
      <c r="P376" s="2" t="s">
        <v>598</v>
      </c>
      <c r="Q376" s="2" t="s">
        <v>598</v>
      </c>
      <c r="R376" s="2" t="s">
        <v>598</v>
      </c>
      <c r="S376" s="2" t="s">
        <v>598</v>
      </c>
      <c r="T376" s="2">
        <v>25.425000000000001</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H376" s="2" t="s">
        <v>598</v>
      </c>
      <c r="AI376" s="2" t="s">
        <v>598</v>
      </c>
      <c r="AM376" s="20">
        <f t="shared" si="15"/>
        <v>26.951000000000001</v>
      </c>
      <c r="AN376" s="20">
        <f t="shared" si="16"/>
        <v>24.872</v>
      </c>
      <c r="AO376" s="92">
        <f t="shared" si="17"/>
        <v>0.92286000519461242</v>
      </c>
    </row>
    <row r="377" spans="1:41" ht="15" customHeight="1" x14ac:dyDescent="0.25">
      <c r="A377" s="2" t="s">
        <v>501</v>
      </c>
      <c r="B377" s="2" t="s">
        <v>518</v>
      </c>
      <c r="C377" s="2">
        <v>2014</v>
      </c>
      <c r="D377" s="2">
        <v>7.6289999999999996</v>
      </c>
      <c r="E377" s="2">
        <v>7.976</v>
      </c>
      <c r="F377" s="2" t="s">
        <v>598</v>
      </c>
      <c r="G377" s="2">
        <v>0.31</v>
      </c>
      <c r="H377" s="2" t="s">
        <v>598</v>
      </c>
      <c r="I377" s="2" t="s">
        <v>598</v>
      </c>
      <c r="J377" s="2" t="s">
        <v>598</v>
      </c>
      <c r="K377" s="2" t="s">
        <v>598</v>
      </c>
      <c r="L377" s="2" t="s">
        <v>599</v>
      </c>
      <c r="M377" s="2" t="s">
        <v>598</v>
      </c>
      <c r="N377" s="2" t="s">
        <v>598</v>
      </c>
      <c r="O377" s="2" t="s">
        <v>598</v>
      </c>
      <c r="P377" s="2">
        <v>1.405</v>
      </c>
      <c r="Q377" s="2" t="s">
        <v>598</v>
      </c>
      <c r="R377" s="2">
        <v>6.2610000000000001</v>
      </c>
      <c r="S377" s="2" t="s">
        <v>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H377" s="2" t="s">
        <v>598</v>
      </c>
      <c r="AI377" s="2" t="s">
        <v>598</v>
      </c>
      <c r="AM377" s="20">
        <f t="shared" si="15"/>
        <v>7.976</v>
      </c>
      <c r="AN377" s="20">
        <f t="shared" si="16"/>
        <v>7.6289999999999996</v>
      </c>
      <c r="AO377" s="92">
        <f t="shared" si="17"/>
        <v>0.95649448345035104</v>
      </c>
    </row>
    <row r="378" spans="1:41" ht="15" customHeight="1" x14ac:dyDescent="0.25">
      <c r="A378" s="2" t="s">
        <v>501</v>
      </c>
      <c r="B378" s="2" t="s">
        <v>519</v>
      </c>
      <c r="C378" s="2">
        <v>2014</v>
      </c>
      <c r="D378" s="2">
        <v>89.361000000000004</v>
      </c>
      <c r="E378" s="2">
        <v>102.65300000000001</v>
      </c>
      <c r="F378" s="2" t="s">
        <v>598</v>
      </c>
      <c r="G378" s="2">
        <v>1.208</v>
      </c>
      <c r="H378" s="2" t="s">
        <v>598</v>
      </c>
      <c r="I378" s="2" t="s">
        <v>598</v>
      </c>
      <c r="J378" s="2" t="s">
        <v>598</v>
      </c>
      <c r="K378" s="2" t="s">
        <v>598</v>
      </c>
      <c r="L378" s="2" t="s">
        <v>599</v>
      </c>
      <c r="M378" s="2" t="s">
        <v>598</v>
      </c>
      <c r="N378" s="2" t="s">
        <v>598</v>
      </c>
      <c r="O378" s="2" t="s">
        <v>598</v>
      </c>
      <c r="P378" s="2" t="s">
        <v>598</v>
      </c>
      <c r="Q378" s="2" t="s">
        <v>598</v>
      </c>
      <c r="R378" s="2">
        <v>84.513000000000005</v>
      </c>
      <c r="S378" s="2" t="s">
        <v>598</v>
      </c>
      <c r="T378" s="2" t="s">
        <v>598</v>
      </c>
      <c r="U378" s="2" t="s">
        <v>598</v>
      </c>
      <c r="V378" s="2" t="s">
        <v>598</v>
      </c>
      <c r="W378" s="2" t="s">
        <v>598</v>
      </c>
      <c r="X378" s="2" t="s">
        <v>598</v>
      </c>
      <c r="Y378" s="2" t="s">
        <v>598</v>
      </c>
      <c r="Z378" s="2" t="s">
        <v>598</v>
      </c>
      <c r="AA378" s="2" t="s">
        <v>598</v>
      </c>
      <c r="AB378" s="2" t="s">
        <v>598</v>
      </c>
      <c r="AC378" s="2" t="s">
        <v>598</v>
      </c>
      <c r="AD378" s="2">
        <v>16.931999999999999</v>
      </c>
      <c r="AE378" s="2" t="s">
        <v>598</v>
      </c>
      <c r="AF378" s="2" t="s">
        <v>598</v>
      </c>
      <c r="AG378" s="2" t="s">
        <v>598</v>
      </c>
      <c r="AH378" s="2" t="s">
        <v>598</v>
      </c>
      <c r="AI378" s="2" t="s">
        <v>598</v>
      </c>
      <c r="AM378" s="20">
        <f t="shared" si="15"/>
        <v>102.65300000000001</v>
      </c>
      <c r="AN378" s="20">
        <f t="shared" si="16"/>
        <v>89.361000000000004</v>
      </c>
      <c r="AO378" s="92">
        <f t="shared" si="17"/>
        <v>0.87051523092359695</v>
      </c>
    </row>
    <row r="379" spans="1:41"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599</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H379" s="2" t="s">
        <v>598</v>
      </c>
      <c r="AI379" s="2" t="s">
        <v>598</v>
      </c>
      <c r="AM379" s="20">
        <f t="shared" si="15"/>
        <v>0</v>
      </c>
      <c r="AN379" s="20">
        <f t="shared" si="16"/>
        <v>0</v>
      </c>
      <c r="AO379" s="92" t="str">
        <f t="shared" si="17"/>
        <v/>
      </c>
    </row>
    <row r="380" spans="1:41"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599</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H380" s="2" t="s">
        <v>598</v>
      </c>
      <c r="AI380" s="2" t="s">
        <v>598</v>
      </c>
      <c r="AM380" s="20">
        <f t="shared" si="15"/>
        <v>0</v>
      </c>
      <c r="AN380" s="20">
        <f t="shared" si="16"/>
        <v>0</v>
      </c>
      <c r="AO380" s="92" t="str">
        <f t="shared" si="17"/>
        <v/>
      </c>
    </row>
    <row r="381" spans="1:41" ht="15" customHeight="1" x14ac:dyDescent="0.25">
      <c r="A381" s="2" t="s">
        <v>522</v>
      </c>
      <c r="B381" s="2" t="s">
        <v>523</v>
      </c>
      <c r="C381" s="2">
        <v>2014</v>
      </c>
      <c r="D381" s="2">
        <v>0</v>
      </c>
      <c r="E381" s="2">
        <v>0</v>
      </c>
      <c r="F381" s="2" t="s">
        <v>598</v>
      </c>
      <c r="G381" s="2">
        <v>0</v>
      </c>
      <c r="H381" s="2" t="s">
        <v>598</v>
      </c>
      <c r="I381" s="2" t="s">
        <v>598</v>
      </c>
      <c r="J381" s="2" t="s">
        <v>598</v>
      </c>
      <c r="K381" s="2" t="s">
        <v>598</v>
      </c>
      <c r="L381" s="2" t="s">
        <v>599</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H381" s="2" t="s">
        <v>598</v>
      </c>
      <c r="AI381" s="2" t="s">
        <v>598</v>
      </c>
      <c r="AM381" s="20">
        <f t="shared" si="15"/>
        <v>0</v>
      </c>
      <c r="AN381" s="20">
        <f t="shared" si="16"/>
        <v>0</v>
      </c>
      <c r="AO381" s="92" t="str">
        <f t="shared" si="17"/>
        <v/>
      </c>
    </row>
    <row r="382" spans="1:41" ht="15" customHeight="1" x14ac:dyDescent="0.25">
      <c r="A382" s="2" t="s">
        <v>522</v>
      </c>
      <c r="B382" s="2" t="s">
        <v>524</v>
      </c>
      <c r="C382" s="2">
        <v>2014</v>
      </c>
      <c r="D382" s="2">
        <v>121.75</v>
      </c>
      <c r="E382" s="2">
        <v>135.345</v>
      </c>
      <c r="F382" s="2" t="s">
        <v>598</v>
      </c>
      <c r="G382" s="2">
        <v>0</v>
      </c>
      <c r="H382" s="2" t="s">
        <v>598</v>
      </c>
      <c r="I382" s="2" t="s">
        <v>598</v>
      </c>
      <c r="J382" s="2" t="s">
        <v>598</v>
      </c>
      <c r="K382" s="2">
        <v>3.1440000000000001</v>
      </c>
      <c r="L382" s="2" t="s">
        <v>599</v>
      </c>
      <c r="M382" s="2">
        <v>34.5</v>
      </c>
      <c r="N382" s="2">
        <v>31.4</v>
      </c>
      <c r="O382" s="2">
        <v>35.5</v>
      </c>
      <c r="P382" s="2" t="s">
        <v>598</v>
      </c>
      <c r="Q382" s="2" t="s">
        <v>598</v>
      </c>
      <c r="R382" s="2" t="s">
        <v>598</v>
      </c>
      <c r="S382" s="2" t="s">
        <v>8</v>
      </c>
      <c r="T382" s="2" t="s">
        <v>598</v>
      </c>
      <c r="U382" s="2" t="s">
        <v>598</v>
      </c>
      <c r="V382" s="2" t="s">
        <v>598</v>
      </c>
      <c r="W382" s="2" t="s">
        <v>598</v>
      </c>
      <c r="X382" s="2" t="s">
        <v>598</v>
      </c>
      <c r="Y382" s="2">
        <v>6.9980000000000002</v>
      </c>
      <c r="Z382" s="2" t="s">
        <v>598</v>
      </c>
      <c r="AA382" s="2">
        <v>0</v>
      </c>
      <c r="AB382" s="2" t="s">
        <v>598</v>
      </c>
      <c r="AC382" s="2">
        <v>0.68899999999999995</v>
      </c>
      <c r="AD382" s="2">
        <v>20.911000000000001</v>
      </c>
      <c r="AE382" s="2" t="s">
        <v>598</v>
      </c>
      <c r="AF382" s="2" t="s">
        <v>598</v>
      </c>
      <c r="AG382" s="2" t="s">
        <v>598</v>
      </c>
      <c r="AH382" s="2">
        <v>2.2029999999999998</v>
      </c>
      <c r="AI382" s="2">
        <v>2.2029999999999998</v>
      </c>
      <c r="AM382" s="20">
        <f t="shared" si="15"/>
        <v>135.345</v>
      </c>
      <c r="AN382" s="20">
        <f t="shared" si="16"/>
        <v>121.75</v>
      </c>
      <c r="AO382" s="92">
        <f t="shared" si="17"/>
        <v>0.89955299420000745</v>
      </c>
    </row>
    <row r="383" spans="1:41" ht="15" customHeight="1" x14ac:dyDescent="0.25">
      <c r="A383" s="2" t="s">
        <v>525</v>
      </c>
      <c r="B383" s="2" t="s">
        <v>526</v>
      </c>
      <c r="C383" s="2">
        <v>2014</v>
      </c>
      <c r="D383" s="2">
        <v>84.929000000000002</v>
      </c>
      <c r="E383" s="2">
        <v>101.749</v>
      </c>
      <c r="F383" s="2" t="s">
        <v>598</v>
      </c>
      <c r="G383" s="2">
        <v>0.75700000000000001</v>
      </c>
      <c r="H383" s="2" t="s">
        <v>598</v>
      </c>
      <c r="I383" s="2" t="s">
        <v>598</v>
      </c>
      <c r="J383" s="2" t="s">
        <v>598</v>
      </c>
      <c r="K383" s="2" t="s">
        <v>598</v>
      </c>
      <c r="L383" s="2" t="s">
        <v>599</v>
      </c>
      <c r="M383" s="2">
        <v>22.126999999999999</v>
      </c>
      <c r="N383" s="2">
        <v>4.1689999999999996</v>
      </c>
      <c r="O383" s="2">
        <v>41.067999999999998</v>
      </c>
      <c r="P383" s="2">
        <v>8.4019999999999992</v>
      </c>
      <c r="Q383" s="2" t="s">
        <v>598</v>
      </c>
      <c r="R383" s="2" t="s">
        <v>598</v>
      </c>
      <c r="S383" s="2" t="s">
        <v>8</v>
      </c>
      <c r="T383" s="2" t="s">
        <v>598</v>
      </c>
      <c r="U383" s="2" t="s">
        <v>598</v>
      </c>
      <c r="V383" s="2" t="s">
        <v>598</v>
      </c>
      <c r="W383" s="2" t="s">
        <v>598</v>
      </c>
      <c r="X383" s="2" t="s">
        <v>598</v>
      </c>
      <c r="Y383" s="2">
        <v>5.19</v>
      </c>
      <c r="Z383" s="2" t="s">
        <v>598</v>
      </c>
      <c r="AA383" s="2">
        <v>5.3869999999999996</v>
      </c>
      <c r="AB383" s="2" t="s">
        <v>598</v>
      </c>
      <c r="AC383" s="2" t="s">
        <v>598</v>
      </c>
      <c r="AD383" s="2">
        <v>14.648999999999999</v>
      </c>
      <c r="AE383" s="2" t="s">
        <v>598</v>
      </c>
      <c r="AF383" s="2" t="s">
        <v>598</v>
      </c>
      <c r="AG383" s="2" t="s">
        <v>598</v>
      </c>
      <c r="AH383" s="2" t="s">
        <v>598</v>
      </c>
      <c r="AI383" s="2" t="s">
        <v>598</v>
      </c>
      <c r="AM383" s="20">
        <f t="shared" si="15"/>
        <v>101.749</v>
      </c>
      <c r="AN383" s="20">
        <f t="shared" si="16"/>
        <v>84.929000000000002</v>
      </c>
      <c r="AO383" s="92">
        <f t="shared" si="17"/>
        <v>0.8346912500368554</v>
      </c>
    </row>
    <row r="384" spans="1:41" ht="15" customHeight="1" x14ac:dyDescent="0.25">
      <c r="A384" s="2" t="s">
        <v>525</v>
      </c>
      <c r="B384" s="2" t="s">
        <v>527</v>
      </c>
      <c r="C384" s="2">
        <v>2014</v>
      </c>
      <c r="D384" s="2">
        <v>11.930999999999999</v>
      </c>
      <c r="E384" s="2">
        <v>14.696</v>
      </c>
      <c r="F384" s="2" t="s">
        <v>598</v>
      </c>
      <c r="G384" s="2">
        <v>0.75700000000000001</v>
      </c>
      <c r="H384" s="2" t="s">
        <v>598</v>
      </c>
      <c r="I384" s="2" t="s">
        <v>598</v>
      </c>
      <c r="J384" s="2" t="s">
        <v>598</v>
      </c>
      <c r="K384" s="2" t="s">
        <v>598</v>
      </c>
      <c r="L384" s="2" t="s">
        <v>599</v>
      </c>
      <c r="M384" s="2" t="s">
        <v>598</v>
      </c>
      <c r="N384" s="2" t="s">
        <v>598</v>
      </c>
      <c r="O384" s="2">
        <v>13.939</v>
      </c>
      <c r="P384" s="2" t="s">
        <v>598</v>
      </c>
      <c r="Q384" s="2" t="s">
        <v>598</v>
      </c>
      <c r="R384" s="2" t="s">
        <v>598</v>
      </c>
      <c r="S384" s="2" t="s">
        <v>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H384" s="2" t="s">
        <v>598</v>
      </c>
      <c r="AI384" s="2" t="s">
        <v>598</v>
      </c>
      <c r="AM384" s="20">
        <f t="shared" si="15"/>
        <v>14.696</v>
      </c>
      <c r="AN384" s="20">
        <f t="shared" si="16"/>
        <v>11.930999999999999</v>
      </c>
      <c r="AO384" s="92">
        <f t="shared" si="17"/>
        <v>0.81185356559608057</v>
      </c>
    </row>
    <row r="385" spans="1:41" ht="15" customHeight="1" x14ac:dyDescent="0.25">
      <c r="A385" s="2" t="s">
        <v>525</v>
      </c>
      <c r="B385" s="2" t="s">
        <v>528</v>
      </c>
      <c r="C385" s="2">
        <v>2014</v>
      </c>
      <c r="D385" s="2">
        <v>106.211</v>
      </c>
      <c r="E385" s="2">
        <v>125.131</v>
      </c>
      <c r="F385" s="2" t="s">
        <v>598</v>
      </c>
      <c r="G385" s="2">
        <v>2.931</v>
      </c>
      <c r="H385" s="2" t="s">
        <v>598</v>
      </c>
      <c r="I385" s="2" t="s">
        <v>598</v>
      </c>
      <c r="J385" s="2" t="s">
        <v>598</v>
      </c>
      <c r="K385" s="2" t="s">
        <v>598</v>
      </c>
      <c r="L385" s="2" t="s">
        <v>599</v>
      </c>
      <c r="M385" s="2">
        <v>2.5529999999999999</v>
      </c>
      <c r="N385" s="2">
        <v>8.7050000000000001</v>
      </c>
      <c r="O385" s="2">
        <v>9.0739999999999998</v>
      </c>
      <c r="P385" s="2">
        <v>5.4580000000000002</v>
      </c>
      <c r="Q385" s="2" t="s">
        <v>598</v>
      </c>
      <c r="R385" s="2" t="s">
        <v>598</v>
      </c>
      <c r="S385" s="2" t="s">
        <v>8</v>
      </c>
      <c r="T385" s="2" t="s">
        <v>598</v>
      </c>
      <c r="U385" s="2" t="s">
        <v>598</v>
      </c>
      <c r="V385" s="2" t="s">
        <v>598</v>
      </c>
      <c r="W385" s="2">
        <v>77.527000000000001</v>
      </c>
      <c r="X385" s="2" t="s">
        <v>598</v>
      </c>
      <c r="Y385" s="2" t="s">
        <v>598</v>
      </c>
      <c r="Z385" s="2" t="s">
        <v>598</v>
      </c>
      <c r="AA385" s="2" t="s">
        <v>598</v>
      </c>
      <c r="AB385" s="2" t="s">
        <v>598</v>
      </c>
      <c r="AC385" s="2" t="s">
        <v>598</v>
      </c>
      <c r="AD385" s="2">
        <v>18.882999999999999</v>
      </c>
      <c r="AE385" s="2" t="s">
        <v>598</v>
      </c>
      <c r="AF385" s="2" t="s">
        <v>598</v>
      </c>
      <c r="AG385" s="2" t="s">
        <v>598</v>
      </c>
      <c r="AH385" s="2" t="s">
        <v>598</v>
      </c>
      <c r="AI385" s="2" t="s">
        <v>598</v>
      </c>
      <c r="AM385" s="20">
        <f t="shared" si="15"/>
        <v>125.13099999999999</v>
      </c>
      <c r="AN385" s="20">
        <f t="shared" si="16"/>
        <v>106.211</v>
      </c>
      <c r="AO385" s="92">
        <f t="shared" si="17"/>
        <v>0.84879845921474306</v>
      </c>
    </row>
    <row r="386" spans="1:41" ht="15" customHeight="1" x14ac:dyDescent="0.25">
      <c r="A386" s="2" t="s">
        <v>525</v>
      </c>
      <c r="B386" s="2" t="s">
        <v>529</v>
      </c>
      <c r="C386" s="2">
        <v>2014</v>
      </c>
      <c r="D386" s="2" t="s">
        <v>598</v>
      </c>
      <c r="E386" s="2" t="s">
        <v>598</v>
      </c>
      <c r="F386" s="2" t="s">
        <v>598</v>
      </c>
      <c r="G386" s="2" t="s">
        <v>598</v>
      </c>
      <c r="H386" s="2" t="s">
        <v>598</v>
      </c>
      <c r="I386" s="2" t="s">
        <v>598</v>
      </c>
      <c r="J386" s="2" t="s">
        <v>598</v>
      </c>
      <c r="K386" s="2" t="s">
        <v>598</v>
      </c>
      <c r="L386" s="2" t="s">
        <v>599</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H386" s="2" t="s">
        <v>598</v>
      </c>
      <c r="AI386" s="2" t="s">
        <v>598</v>
      </c>
      <c r="AM386" s="20">
        <f t="shared" si="15"/>
        <v>0</v>
      </c>
      <c r="AN386" s="20">
        <f t="shared" si="16"/>
        <v>0</v>
      </c>
      <c r="AO386" s="92" t="str">
        <f t="shared" si="17"/>
        <v/>
      </c>
    </row>
    <row r="387" spans="1:41" ht="15" customHeight="1" x14ac:dyDescent="0.25">
      <c r="A387" s="2" t="s">
        <v>530</v>
      </c>
      <c r="B387" s="2" t="s">
        <v>531</v>
      </c>
      <c r="C387" s="2">
        <v>2014</v>
      </c>
      <c r="D387" s="2">
        <v>8.3770000000000007</v>
      </c>
      <c r="E387" s="2">
        <v>9.7720000000000002</v>
      </c>
      <c r="F387" s="2">
        <v>0</v>
      </c>
      <c r="G387" s="2">
        <v>0.72199999999999998</v>
      </c>
      <c r="H387" s="2">
        <v>0</v>
      </c>
      <c r="I387" s="2">
        <v>0</v>
      </c>
      <c r="J387" s="2">
        <v>0</v>
      </c>
      <c r="K387" s="2">
        <v>0</v>
      </c>
      <c r="L387" s="2" t="s">
        <v>607</v>
      </c>
      <c r="M387" s="2">
        <v>0</v>
      </c>
      <c r="N387" s="2">
        <v>0</v>
      </c>
      <c r="O387" s="2">
        <v>9.0500000000000007</v>
      </c>
      <c r="P387" s="2">
        <v>0</v>
      </c>
      <c r="Q387" s="2">
        <v>0</v>
      </c>
      <c r="R387" s="2">
        <v>0</v>
      </c>
      <c r="S387" s="2" t="s">
        <v>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H387" s="2">
        <v>0</v>
      </c>
      <c r="AI387" s="2" t="s">
        <v>598</v>
      </c>
      <c r="AM387" s="20">
        <f t="shared" ref="AM387:AM411" si="18">SUMPRODUCT(F387:AE387)+IFERROR(AI387/1,0)</f>
        <v>9.7720000000000002</v>
      </c>
      <c r="AN387" s="20">
        <f t="shared" ref="AN387:AN411" si="19">IFERROR(D387/1,0)</f>
        <v>8.3770000000000007</v>
      </c>
      <c r="AO387" s="92">
        <f t="shared" ref="AO387:AO411" si="20">IFERROR(AN387/AM387,"")</f>
        <v>0.85724519033974622</v>
      </c>
    </row>
    <row r="388" spans="1:41" ht="15" customHeight="1" x14ac:dyDescent="0.25">
      <c r="A388" s="2" t="s">
        <v>530</v>
      </c>
      <c r="B388" s="2" t="s">
        <v>532</v>
      </c>
      <c r="C388" s="2">
        <v>2014</v>
      </c>
      <c r="D388" s="2">
        <v>28.268999999999998</v>
      </c>
      <c r="E388" s="2">
        <v>36.658999999999999</v>
      </c>
      <c r="F388" s="2">
        <v>0</v>
      </c>
      <c r="G388" s="2">
        <v>2.637</v>
      </c>
      <c r="H388" s="2">
        <v>0</v>
      </c>
      <c r="I388" s="2">
        <v>0</v>
      </c>
      <c r="J388" s="2">
        <v>0</v>
      </c>
      <c r="K388" s="2">
        <v>0</v>
      </c>
      <c r="L388" s="2" t="s">
        <v>599</v>
      </c>
      <c r="M388" s="2">
        <v>10.457000000000001</v>
      </c>
      <c r="N388" s="2">
        <v>0</v>
      </c>
      <c r="O388" s="2">
        <v>23.565000000000001</v>
      </c>
      <c r="P388" s="2">
        <v>0</v>
      </c>
      <c r="Q388" s="2">
        <v>0</v>
      </c>
      <c r="R388" s="2">
        <v>0</v>
      </c>
      <c r="S388" s="2" t="s">
        <v>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H388" s="2" t="s">
        <v>598</v>
      </c>
      <c r="AI388" s="2" t="s">
        <v>598</v>
      </c>
      <c r="AM388" s="20">
        <f t="shared" si="18"/>
        <v>36.659000000000006</v>
      </c>
      <c r="AN388" s="20">
        <f t="shared" si="19"/>
        <v>28.268999999999998</v>
      </c>
      <c r="AO388" s="92">
        <f t="shared" si="20"/>
        <v>0.77113396437436899</v>
      </c>
    </row>
    <row r="389" spans="1:41" ht="15" customHeight="1" x14ac:dyDescent="0.25">
      <c r="A389" s="2" t="s">
        <v>530</v>
      </c>
      <c r="B389" s="2" t="s">
        <v>533</v>
      </c>
      <c r="C389" s="2">
        <v>2014</v>
      </c>
      <c r="D389" s="2">
        <v>95.52</v>
      </c>
      <c r="E389" s="2">
        <v>99.960999999999999</v>
      </c>
      <c r="F389" s="2">
        <v>0</v>
      </c>
      <c r="G389" s="2">
        <v>2.4700000000000002</v>
      </c>
      <c r="H389" s="2">
        <v>0</v>
      </c>
      <c r="I389" s="2">
        <v>0</v>
      </c>
      <c r="J389" s="2">
        <v>0</v>
      </c>
      <c r="K389" s="2">
        <v>0</v>
      </c>
      <c r="L389" s="2" t="s">
        <v>599</v>
      </c>
      <c r="M389" s="2">
        <v>18.809999999999999</v>
      </c>
      <c r="N389" s="2">
        <v>2.0790000000000002</v>
      </c>
      <c r="O389" s="2">
        <v>3.746</v>
      </c>
      <c r="P389" s="2">
        <v>0</v>
      </c>
      <c r="Q389" s="2">
        <v>0</v>
      </c>
      <c r="R389" s="2">
        <v>0</v>
      </c>
      <c r="S389" s="2" t="s">
        <v>8</v>
      </c>
      <c r="T389" s="2">
        <v>0</v>
      </c>
      <c r="U389" s="2">
        <v>0</v>
      </c>
      <c r="V389" s="2">
        <v>0</v>
      </c>
      <c r="W389" s="2">
        <v>1.95</v>
      </c>
      <c r="X389" s="2">
        <v>0</v>
      </c>
      <c r="Y389" s="2">
        <v>0</v>
      </c>
      <c r="Z389" s="2">
        <v>0</v>
      </c>
      <c r="AA389" s="2">
        <v>0</v>
      </c>
      <c r="AB389" s="2">
        <v>64.52</v>
      </c>
      <c r="AC389" s="2">
        <v>0</v>
      </c>
      <c r="AD389" s="2">
        <v>6.3860000000000001</v>
      </c>
      <c r="AE389" s="2">
        <v>0</v>
      </c>
      <c r="AF389" s="2" t="s">
        <v>598</v>
      </c>
      <c r="AG389" s="2">
        <v>0</v>
      </c>
      <c r="AH389" s="2">
        <v>0</v>
      </c>
      <c r="AI389" s="2">
        <v>0</v>
      </c>
      <c r="AM389" s="20">
        <f t="shared" si="18"/>
        <v>99.960999999999984</v>
      </c>
      <c r="AN389" s="20">
        <f t="shared" si="19"/>
        <v>95.52</v>
      </c>
      <c r="AO389" s="92">
        <f t="shared" si="20"/>
        <v>0.95557267334260376</v>
      </c>
    </row>
    <row r="390" spans="1:41" ht="15" customHeight="1" x14ac:dyDescent="0.25">
      <c r="A390" s="2" t="s">
        <v>534</v>
      </c>
      <c r="B390" s="2" t="s">
        <v>535</v>
      </c>
      <c r="C390" s="2">
        <v>2014</v>
      </c>
      <c r="D390" s="2">
        <v>17.100000000000001</v>
      </c>
      <c r="E390" s="2">
        <v>19.018999999999998</v>
      </c>
      <c r="F390" s="2" t="s">
        <v>598</v>
      </c>
      <c r="G390" s="2" t="s">
        <v>598</v>
      </c>
      <c r="H390" s="2" t="s">
        <v>598</v>
      </c>
      <c r="I390" s="2" t="s">
        <v>598</v>
      </c>
      <c r="J390" s="2" t="s">
        <v>598</v>
      </c>
      <c r="K390" s="2" t="s">
        <v>598</v>
      </c>
      <c r="L390" s="2" t="s">
        <v>599</v>
      </c>
      <c r="M390" s="2" t="s">
        <v>598</v>
      </c>
      <c r="N390" s="2" t="s">
        <v>598</v>
      </c>
      <c r="O390" s="2">
        <v>15.669</v>
      </c>
      <c r="P390" s="2" t="s">
        <v>598</v>
      </c>
      <c r="Q390" s="2" t="s">
        <v>598</v>
      </c>
      <c r="R390" s="2" t="s">
        <v>598</v>
      </c>
      <c r="S390" s="2" t="s">
        <v>8</v>
      </c>
      <c r="T390" s="2">
        <v>2.5680000000000001</v>
      </c>
      <c r="U390" s="2" t="s">
        <v>598</v>
      </c>
      <c r="V390" s="2" t="s">
        <v>598</v>
      </c>
      <c r="W390" s="2" t="s">
        <v>598</v>
      </c>
      <c r="X390" s="2" t="s">
        <v>598</v>
      </c>
      <c r="Y390" s="2">
        <v>0.78200000000000003</v>
      </c>
      <c r="Z390" s="2" t="s">
        <v>598</v>
      </c>
      <c r="AA390" s="2" t="s">
        <v>598</v>
      </c>
      <c r="AB390" s="2" t="s">
        <v>598</v>
      </c>
      <c r="AC390" s="2" t="s">
        <v>598</v>
      </c>
      <c r="AD390" s="2" t="s">
        <v>598</v>
      </c>
      <c r="AE390" s="2" t="s">
        <v>598</v>
      </c>
      <c r="AF390" s="2" t="s">
        <v>598</v>
      </c>
      <c r="AG390" s="2" t="s">
        <v>598</v>
      </c>
      <c r="AH390" s="2" t="s">
        <v>598</v>
      </c>
      <c r="AI390" s="2" t="s">
        <v>598</v>
      </c>
      <c r="AM390" s="20">
        <f t="shared" si="18"/>
        <v>19.019000000000002</v>
      </c>
      <c r="AN390" s="20">
        <f t="shared" si="19"/>
        <v>17.100000000000001</v>
      </c>
      <c r="AO390" s="92">
        <f t="shared" si="20"/>
        <v>0.89910089910089908</v>
      </c>
    </row>
    <row r="391" spans="1:41" ht="15" customHeight="1" x14ac:dyDescent="0.25">
      <c r="A391" s="2" t="s">
        <v>534</v>
      </c>
      <c r="B391" s="2" t="s">
        <v>536</v>
      </c>
      <c r="C391" s="2">
        <v>2014</v>
      </c>
      <c r="D391" s="2">
        <v>8.6649999999999991</v>
      </c>
      <c r="E391" s="2">
        <v>11.063000000000001</v>
      </c>
      <c r="F391" s="2" t="s">
        <v>598</v>
      </c>
      <c r="G391" s="2" t="s">
        <v>598</v>
      </c>
      <c r="H391" s="2" t="s">
        <v>598</v>
      </c>
      <c r="I391" s="2" t="s">
        <v>598</v>
      </c>
      <c r="J391" s="2" t="s">
        <v>598</v>
      </c>
      <c r="K391" s="2" t="s">
        <v>598</v>
      </c>
      <c r="L391" s="2" t="s">
        <v>599</v>
      </c>
      <c r="M391" s="2" t="s">
        <v>598</v>
      </c>
      <c r="N391" s="2" t="s">
        <v>598</v>
      </c>
      <c r="O391" s="2">
        <v>8.1489999999999991</v>
      </c>
      <c r="P391" s="2" t="s">
        <v>598</v>
      </c>
      <c r="Q391" s="2" t="s">
        <v>598</v>
      </c>
      <c r="R391" s="2" t="s">
        <v>598</v>
      </c>
      <c r="S391" s="2" t="s">
        <v>598</v>
      </c>
      <c r="T391" s="2">
        <v>2.331</v>
      </c>
      <c r="U391" s="2" t="s">
        <v>598</v>
      </c>
      <c r="V391" s="2" t="s">
        <v>598</v>
      </c>
      <c r="W391" s="2" t="s">
        <v>598</v>
      </c>
      <c r="X391" s="2" t="s">
        <v>598</v>
      </c>
      <c r="Y391" s="2">
        <v>0.58299999999999996</v>
      </c>
      <c r="Z391" s="2" t="s">
        <v>598</v>
      </c>
      <c r="AA391" s="2" t="s">
        <v>598</v>
      </c>
      <c r="AB391" s="2" t="s">
        <v>598</v>
      </c>
      <c r="AC391" s="2" t="s">
        <v>598</v>
      </c>
      <c r="AD391" s="2" t="s">
        <v>598</v>
      </c>
      <c r="AE391" s="2" t="s">
        <v>598</v>
      </c>
      <c r="AF391" s="2" t="s">
        <v>598</v>
      </c>
      <c r="AG391" s="2" t="s">
        <v>598</v>
      </c>
      <c r="AH391" s="2" t="s">
        <v>598</v>
      </c>
      <c r="AI391" s="2" t="s">
        <v>598</v>
      </c>
      <c r="AM391" s="20">
        <f t="shared" si="18"/>
        <v>11.062999999999999</v>
      </c>
      <c r="AN391" s="20">
        <f t="shared" si="19"/>
        <v>8.6649999999999991</v>
      </c>
      <c r="AO391" s="92">
        <f t="shared" si="20"/>
        <v>0.78324143541534852</v>
      </c>
    </row>
    <row r="392" spans="1:41" ht="15" customHeight="1" x14ac:dyDescent="0.25">
      <c r="A392" s="2" t="s">
        <v>534</v>
      </c>
      <c r="B392" s="2" t="s">
        <v>537</v>
      </c>
      <c r="C392" s="2">
        <v>2014</v>
      </c>
      <c r="D392" s="2">
        <v>11.87</v>
      </c>
      <c r="E392" s="2">
        <v>14.510999999999999</v>
      </c>
      <c r="F392" s="2" t="s">
        <v>598</v>
      </c>
      <c r="G392" s="2">
        <v>0</v>
      </c>
      <c r="H392" s="2" t="s">
        <v>598</v>
      </c>
      <c r="I392" s="2" t="s">
        <v>598</v>
      </c>
      <c r="J392" s="2" t="s">
        <v>598</v>
      </c>
      <c r="K392" s="2" t="s">
        <v>598</v>
      </c>
      <c r="L392" s="2" t="s">
        <v>599</v>
      </c>
      <c r="M392" s="2" t="s">
        <v>598</v>
      </c>
      <c r="N392" s="2" t="s">
        <v>598</v>
      </c>
      <c r="O392" s="2">
        <v>13.99</v>
      </c>
      <c r="P392" s="2" t="s">
        <v>598</v>
      </c>
      <c r="Q392" s="2" t="s">
        <v>598</v>
      </c>
      <c r="R392" s="2" t="s">
        <v>598</v>
      </c>
      <c r="S392" s="2" t="s">
        <v>598</v>
      </c>
      <c r="T392" s="2" t="s">
        <v>598</v>
      </c>
      <c r="U392" s="2" t="s">
        <v>598</v>
      </c>
      <c r="V392" s="2" t="s">
        <v>598</v>
      </c>
      <c r="W392" s="2" t="s">
        <v>598</v>
      </c>
      <c r="X392" s="2" t="s">
        <v>598</v>
      </c>
      <c r="Y392" s="2">
        <v>0.52100000000000002</v>
      </c>
      <c r="Z392" s="2" t="s">
        <v>598</v>
      </c>
      <c r="AA392" s="2" t="s">
        <v>598</v>
      </c>
      <c r="AB392" s="2" t="s">
        <v>598</v>
      </c>
      <c r="AC392" s="2" t="s">
        <v>598</v>
      </c>
      <c r="AD392" s="2" t="s">
        <v>598</v>
      </c>
      <c r="AE392" s="2" t="s">
        <v>598</v>
      </c>
      <c r="AF392" s="2" t="s">
        <v>598</v>
      </c>
      <c r="AG392" s="2" t="s">
        <v>598</v>
      </c>
      <c r="AH392" s="2" t="s">
        <v>598</v>
      </c>
      <c r="AI392" s="2" t="s">
        <v>598</v>
      </c>
      <c r="AM392" s="20">
        <f t="shared" si="18"/>
        <v>14.511000000000001</v>
      </c>
      <c r="AN392" s="20">
        <f t="shared" si="19"/>
        <v>11.87</v>
      </c>
      <c r="AO392" s="92">
        <f t="shared" si="20"/>
        <v>0.8180001378264764</v>
      </c>
    </row>
    <row r="393" spans="1:41" ht="15" customHeight="1" x14ac:dyDescent="0.25">
      <c r="A393" s="2" t="s">
        <v>534</v>
      </c>
      <c r="B393" s="2" t="s">
        <v>538</v>
      </c>
      <c r="C393" s="2">
        <v>2014</v>
      </c>
      <c r="D393" s="2">
        <v>100.504</v>
      </c>
      <c r="E393" s="2">
        <v>118.24</v>
      </c>
      <c r="F393" s="2" t="s">
        <v>598</v>
      </c>
      <c r="G393" s="2" t="s">
        <v>598</v>
      </c>
      <c r="H393" s="2" t="s">
        <v>598</v>
      </c>
      <c r="I393" s="2">
        <v>8.2949999999999999</v>
      </c>
      <c r="J393" s="2" t="s">
        <v>598</v>
      </c>
      <c r="K393" s="2" t="s">
        <v>598</v>
      </c>
      <c r="L393" s="2" t="s">
        <v>599</v>
      </c>
      <c r="M393" s="2" t="s">
        <v>598</v>
      </c>
      <c r="N393" s="2" t="s">
        <v>598</v>
      </c>
      <c r="O393" s="2">
        <v>109.94499999999999</v>
      </c>
      <c r="P393" s="2" t="s">
        <v>598</v>
      </c>
      <c r="Q393" s="2" t="s">
        <v>598</v>
      </c>
      <c r="R393" s="2" t="s">
        <v>598</v>
      </c>
      <c r="S393" s="2" t="s">
        <v>598</v>
      </c>
      <c r="T393" s="2" t="s">
        <v>598</v>
      </c>
      <c r="U393" s="2" t="s">
        <v>598</v>
      </c>
      <c r="V393" s="2" t="s">
        <v>598</v>
      </c>
      <c r="W393" s="2" t="s">
        <v>598</v>
      </c>
      <c r="X393" s="2" t="s">
        <v>598</v>
      </c>
      <c r="Y393" s="2" t="s">
        <v>598</v>
      </c>
      <c r="Z393" s="2" t="s">
        <v>598</v>
      </c>
      <c r="AA393" s="2" t="s">
        <v>598</v>
      </c>
      <c r="AB393" s="2" t="s">
        <v>598</v>
      </c>
      <c r="AC393" s="2" t="s">
        <v>598</v>
      </c>
      <c r="AD393" s="2" t="s">
        <v>598</v>
      </c>
      <c r="AE393" s="2" t="s">
        <v>598</v>
      </c>
      <c r="AF393" s="2" t="s">
        <v>598</v>
      </c>
      <c r="AG393" s="2" t="s">
        <v>598</v>
      </c>
      <c r="AH393" s="2" t="s">
        <v>598</v>
      </c>
      <c r="AI393" s="2" t="s">
        <v>598</v>
      </c>
      <c r="AM393" s="20">
        <f t="shared" si="18"/>
        <v>118.24</v>
      </c>
      <c r="AN393" s="20">
        <f t="shared" si="19"/>
        <v>100.504</v>
      </c>
      <c r="AO393" s="92">
        <f t="shared" si="20"/>
        <v>0.85000000000000009</v>
      </c>
    </row>
    <row r="394" spans="1:41" ht="15" customHeight="1" x14ac:dyDescent="0.25">
      <c r="A394" s="2" t="s">
        <v>539</v>
      </c>
      <c r="B394" s="2" t="s">
        <v>540</v>
      </c>
      <c r="C394" s="2">
        <v>2014</v>
      </c>
      <c r="D394" s="2">
        <v>110.91</v>
      </c>
      <c r="E394" s="2">
        <v>129.41200000000001</v>
      </c>
      <c r="F394" s="2">
        <v>0</v>
      </c>
      <c r="G394" s="2">
        <v>2.3380000000000001</v>
      </c>
      <c r="H394" s="2">
        <v>0</v>
      </c>
      <c r="I394" s="2">
        <v>0</v>
      </c>
      <c r="J394" s="2">
        <v>0</v>
      </c>
      <c r="K394" s="2">
        <v>0</v>
      </c>
      <c r="L394" s="2" t="s">
        <v>599</v>
      </c>
      <c r="M394" s="2">
        <v>90.509</v>
      </c>
      <c r="N394" s="2">
        <v>0</v>
      </c>
      <c r="O394" s="2">
        <v>10.595000000000001</v>
      </c>
      <c r="P394" s="2">
        <v>0</v>
      </c>
      <c r="Q394" s="2">
        <v>1.3280000000000001</v>
      </c>
      <c r="R394" s="2">
        <v>0</v>
      </c>
      <c r="S394" s="2" t="s">
        <v>8</v>
      </c>
      <c r="T394" s="2">
        <v>3.4540000000000002</v>
      </c>
      <c r="U394" s="2">
        <v>0</v>
      </c>
      <c r="V394" s="2">
        <v>0</v>
      </c>
      <c r="W394" s="2">
        <v>0</v>
      </c>
      <c r="X394" s="2">
        <v>0</v>
      </c>
      <c r="Y394" s="2">
        <v>0</v>
      </c>
      <c r="Z394" s="2">
        <v>0</v>
      </c>
      <c r="AA394" s="2">
        <v>0</v>
      </c>
      <c r="AB394" s="2">
        <v>0</v>
      </c>
      <c r="AC394" s="2">
        <v>4.3780000000000001</v>
      </c>
      <c r="AD394" s="2">
        <v>16.809999999999999</v>
      </c>
      <c r="AE394" s="2">
        <v>0</v>
      </c>
      <c r="AF394" s="2" t="s">
        <v>598</v>
      </c>
      <c r="AG394" s="2">
        <v>0</v>
      </c>
      <c r="AH394" s="2">
        <v>0</v>
      </c>
      <c r="AI394" s="2">
        <v>0</v>
      </c>
      <c r="AM394" s="20">
        <f t="shared" si="18"/>
        <v>129.41199999999998</v>
      </c>
      <c r="AN394" s="20">
        <f t="shared" si="19"/>
        <v>110.91</v>
      </c>
      <c r="AO394" s="92">
        <f t="shared" si="20"/>
        <v>0.85703025994498205</v>
      </c>
    </row>
    <row r="395" spans="1:41" ht="15" customHeight="1" x14ac:dyDescent="0.25">
      <c r="A395" s="2" t="s">
        <v>541</v>
      </c>
      <c r="B395" s="2" t="s">
        <v>542</v>
      </c>
      <c r="C395" s="2">
        <v>2014</v>
      </c>
      <c r="D395" s="2">
        <v>7.7</v>
      </c>
      <c r="E395" s="2">
        <v>7.7</v>
      </c>
      <c r="F395" s="2" t="s">
        <v>598</v>
      </c>
      <c r="G395" s="2" t="s">
        <v>598</v>
      </c>
      <c r="H395" s="2" t="s">
        <v>598</v>
      </c>
      <c r="I395" s="2" t="s">
        <v>598</v>
      </c>
      <c r="J395" s="2" t="s">
        <v>598</v>
      </c>
      <c r="K395" s="2" t="s">
        <v>598</v>
      </c>
      <c r="L395" s="2" t="s">
        <v>599</v>
      </c>
      <c r="M395" s="2" t="s">
        <v>598</v>
      </c>
      <c r="N395" s="2" t="s">
        <v>598</v>
      </c>
      <c r="O395" s="2" t="s">
        <v>598</v>
      </c>
      <c r="P395" s="2" t="s">
        <v>598</v>
      </c>
      <c r="Q395" s="2" t="s">
        <v>598</v>
      </c>
      <c r="R395" s="2" t="s">
        <v>598</v>
      </c>
      <c r="S395" s="2" t="s">
        <v>598</v>
      </c>
      <c r="T395" s="2">
        <v>7.7</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H395" s="2" t="s">
        <v>598</v>
      </c>
      <c r="AI395" s="2" t="s">
        <v>598</v>
      </c>
      <c r="AM395" s="20">
        <f t="shared" si="18"/>
        <v>7.7</v>
      </c>
      <c r="AN395" s="20">
        <f t="shared" si="19"/>
        <v>7.7</v>
      </c>
      <c r="AO395" s="92">
        <f t="shared" si="20"/>
        <v>1</v>
      </c>
    </row>
    <row r="396" spans="1:41" ht="15" customHeight="1" x14ac:dyDescent="0.25">
      <c r="A396" s="2" t="s">
        <v>541</v>
      </c>
      <c r="B396" s="2" t="s">
        <v>543</v>
      </c>
      <c r="C396" s="2">
        <v>2014</v>
      </c>
      <c r="D396" s="2" t="s">
        <v>598</v>
      </c>
      <c r="E396" s="2">
        <v>0.6</v>
      </c>
      <c r="F396" s="2" t="s">
        <v>598</v>
      </c>
      <c r="G396" s="2">
        <v>0.6</v>
      </c>
      <c r="H396" s="2" t="s">
        <v>598</v>
      </c>
      <c r="I396" s="2" t="s">
        <v>598</v>
      </c>
      <c r="J396" s="2" t="s">
        <v>598</v>
      </c>
      <c r="K396" s="2" t="s">
        <v>598</v>
      </c>
      <c r="L396" s="2" t="s">
        <v>599</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H396" s="2" t="s">
        <v>598</v>
      </c>
      <c r="AI396" s="2" t="s">
        <v>598</v>
      </c>
      <c r="AM396" s="20">
        <f t="shared" si="18"/>
        <v>0.6</v>
      </c>
      <c r="AN396" s="20">
        <f t="shared" si="19"/>
        <v>0</v>
      </c>
      <c r="AO396" s="92">
        <f t="shared" si="20"/>
        <v>0</v>
      </c>
    </row>
    <row r="397" spans="1:41" ht="15" customHeight="1" x14ac:dyDescent="0.25">
      <c r="A397" s="2" t="s">
        <v>541</v>
      </c>
      <c r="B397" s="2" t="s">
        <v>544</v>
      </c>
      <c r="C397" s="2">
        <v>2014</v>
      </c>
      <c r="D397" s="2" t="s">
        <v>598</v>
      </c>
      <c r="E397" s="2">
        <v>9.6</v>
      </c>
      <c r="F397" s="2" t="s">
        <v>598</v>
      </c>
      <c r="G397" s="2">
        <v>0.5</v>
      </c>
      <c r="H397" s="2" t="s">
        <v>598</v>
      </c>
      <c r="I397" s="2" t="s">
        <v>598</v>
      </c>
      <c r="J397" s="2" t="s">
        <v>598</v>
      </c>
      <c r="K397" s="2" t="s">
        <v>598</v>
      </c>
      <c r="L397" s="2" t="s">
        <v>599</v>
      </c>
      <c r="M397" s="2" t="s">
        <v>598</v>
      </c>
      <c r="N397" s="2" t="s">
        <v>598</v>
      </c>
      <c r="O397" s="2">
        <v>2.8</v>
      </c>
      <c r="P397" s="2" t="s">
        <v>598</v>
      </c>
      <c r="Q397" s="2" t="s">
        <v>598</v>
      </c>
      <c r="R397" s="2" t="s">
        <v>598</v>
      </c>
      <c r="S397" s="2" t="s">
        <v>598</v>
      </c>
      <c r="T397" s="2">
        <v>6.3</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H397" s="2" t="s">
        <v>598</v>
      </c>
      <c r="AI397" s="2" t="s">
        <v>598</v>
      </c>
      <c r="AM397" s="20">
        <f t="shared" si="18"/>
        <v>9.6</v>
      </c>
      <c r="AN397" s="20">
        <f t="shared" si="19"/>
        <v>0</v>
      </c>
      <c r="AO397" s="92">
        <f t="shared" si="20"/>
        <v>0</v>
      </c>
    </row>
    <row r="398" spans="1:41"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H398" s="2" t="s">
        <v>599</v>
      </c>
      <c r="AI398" s="2" t="s">
        <v>599</v>
      </c>
      <c r="AM398" s="20">
        <f t="shared" si="18"/>
        <v>0</v>
      </c>
      <c r="AN398" s="20">
        <f t="shared" si="19"/>
        <v>0</v>
      </c>
      <c r="AO398" s="92" t="str">
        <f t="shared" si="20"/>
        <v/>
      </c>
    </row>
    <row r="399" spans="1:41" ht="15" customHeight="1" x14ac:dyDescent="0.25">
      <c r="A399" s="2" t="s">
        <v>547</v>
      </c>
      <c r="B399" s="2" t="s">
        <v>548</v>
      </c>
      <c r="C399" s="2">
        <v>2014</v>
      </c>
      <c r="D399" s="2">
        <v>58.2</v>
      </c>
      <c r="E399" s="2">
        <v>58.261400000000002</v>
      </c>
      <c r="F399" s="2" t="s">
        <v>598</v>
      </c>
      <c r="G399" s="2">
        <v>0</v>
      </c>
      <c r="H399" s="2" t="s">
        <v>598</v>
      </c>
      <c r="I399" s="2">
        <v>0.3024</v>
      </c>
      <c r="J399" s="2">
        <v>2.1999999999999999E-2</v>
      </c>
      <c r="K399" s="2" t="s">
        <v>598</v>
      </c>
      <c r="L399" s="2" t="s">
        <v>599</v>
      </c>
      <c r="M399" s="2" t="s">
        <v>598</v>
      </c>
      <c r="N399" s="2" t="s">
        <v>598</v>
      </c>
      <c r="O399" s="2" t="s">
        <v>598</v>
      </c>
      <c r="P399" s="2" t="s">
        <v>598</v>
      </c>
      <c r="Q399" s="2" t="s">
        <v>598</v>
      </c>
      <c r="R399" s="2" t="s">
        <v>598</v>
      </c>
      <c r="S399" s="2" t="s">
        <v>598</v>
      </c>
      <c r="T399" s="2" t="s">
        <v>598</v>
      </c>
      <c r="U399" s="2" t="s">
        <v>598</v>
      </c>
      <c r="V399" s="2" t="s">
        <v>598</v>
      </c>
      <c r="W399" s="2" t="s">
        <v>598</v>
      </c>
      <c r="X399" s="2" t="s">
        <v>598</v>
      </c>
      <c r="Y399" s="2" t="s">
        <v>598</v>
      </c>
      <c r="Z399" s="2" t="s">
        <v>598</v>
      </c>
      <c r="AA399" s="2" t="s">
        <v>598</v>
      </c>
      <c r="AB399" s="2" t="s">
        <v>598</v>
      </c>
      <c r="AC399" s="2" t="s">
        <v>598</v>
      </c>
      <c r="AD399" s="2" t="s">
        <v>598</v>
      </c>
      <c r="AE399" s="2">
        <v>57.936999999999998</v>
      </c>
      <c r="AF399" s="2" t="s">
        <v>598</v>
      </c>
      <c r="AG399" s="2">
        <v>18.472000000000001</v>
      </c>
      <c r="AH399" s="2" t="s">
        <v>598</v>
      </c>
      <c r="AI399" s="2" t="s">
        <v>598</v>
      </c>
      <c r="AM399" s="20">
        <f t="shared" si="18"/>
        <v>58.261399999999995</v>
      </c>
      <c r="AN399" s="20">
        <f t="shared" si="19"/>
        <v>58.2</v>
      </c>
      <c r="AO399" s="92">
        <f t="shared" si="20"/>
        <v>0.99894612899793012</v>
      </c>
    </row>
    <row r="400" spans="1:41" ht="15" customHeight="1" x14ac:dyDescent="0.25">
      <c r="A400" s="2" t="s">
        <v>547</v>
      </c>
      <c r="B400" s="2" t="s">
        <v>549</v>
      </c>
      <c r="C400" s="2">
        <v>2014</v>
      </c>
      <c r="D400" s="2" t="s">
        <v>598</v>
      </c>
      <c r="E400" s="2" t="s">
        <v>598</v>
      </c>
      <c r="F400" s="2" t="s">
        <v>598</v>
      </c>
      <c r="G400" s="2" t="s">
        <v>598</v>
      </c>
      <c r="H400" s="2" t="s">
        <v>598</v>
      </c>
      <c r="I400" s="2" t="s">
        <v>598</v>
      </c>
      <c r="J400" s="2" t="s">
        <v>598</v>
      </c>
      <c r="K400" s="2" t="s">
        <v>598</v>
      </c>
      <c r="L400" s="2" t="s">
        <v>599</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H400" s="2" t="s">
        <v>598</v>
      </c>
      <c r="AI400" s="2" t="s">
        <v>598</v>
      </c>
      <c r="AM400" s="20">
        <f t="shared" si="18"/>
        <v>0</v>
      </c>
      <c r="AN400" s="20">
        <f t="shared" si="19"/>
        <v>0</v>
      </c>
      <c r="AO400" s="92" t="str">
        <f t="shared" si="20"/>
        <v/>
      </c>
    </row>
    <row r="401" spans="1:41" ht="15" customHeight="1" x14ac:dyDescent="0.25">
      <c r="A401" s="2" t="s">
        <v>547</v>
      </c>
      <c r="B401" s="2" t="s">
        <v>550</v>
      </c>
      <c r="C401" s="2">
        <v>2014</v>
      </c>
      <c r="D401" s="2">
        <v>11.3</v>
      </c>
      <c r="E401" s="2">
        <v>15.66</v>
      </c>
      <c r="F401" s="2" t="s">
        <v>598</v>
      </c>
      <c r="G401" s="2">
        <v>0.06</v>
      </c>
      <c r="H401" s="2" t="s">
        <v>598</v>
      </c>
      <c r="I401" s="2" t="s">
        <v>598</v>
      </c>
      <c r="J401" s="2" t="s">
        <v>598</v>
      </c>
      <c r="K401" s="2" t="s">
        <v>598</v>
      </c>
      <c r="L401" s="2" t="s">
        <v>599</v>
      </c>
      <c r="M401" s="2" t="s">
        <v>598</v>
      </c>
      <c r="N401" s="2" t="s">
        <v>598</v>
      </c>
      <c r="O401" s="2" t="s">
        <v>598</v>
      </c>
      <c r="P401" s="2" t="s">
        <v>598</v>
      </c>
      <c r="Q401" s="2" t="s">
        <v>598</v>
      </c>
      <c r="R401" s="2" t="s">
        <v>598</v>
      </c>
      <c r="S401" s="2" t="s">
        <v>598</v>
      </c>
      <c r="T401" s="2">
        <v>9.6999999999999993</v>
      </c>
      <c r="U401" s="2">
        <v>5.9</v>
      </c>
      <c r="V401" s="2" t="s">
        <v>598</v>
      </c>
      <c r="W401" s="2" t="s">
        <v>598</v>
      </c>
      <c r="X401" s="2" t="s">
        <v>598</v>
      </c>
      <c r="Y401" s="2" t="s">
        <v>598</v>
      </c>
      <c r="Z401" s="2" t="s">
        <v>598</v>
      </c>
      <c r="AA401" s="2" t="s">
        <v>598</v>
      </c>
      <c r="AB401" s="2" t="s">
        <v>598</v>
      </c>
      <c r="AC401" s="2" t="s">
        <v>598</v>
      </c>
      <c r="AD401" s="2" t="s">
        <v>598</v>
      </c>
      <c r="AE401" s="2" t="s">
        <v>598</v>
      </c>
      <c r="AF401" s="2" t="s">
        <v>598</v>
      </c>
      <c r="AG401" s="2" t="s">
        <v>598</v>
      </c>
      <c r="AH401" s="2" t="s">
        <v>598</v>
      </c>
      <c r="AI401" s="2" t="s">
        <v>598</v>
      </c>
      <c r="AM401" s="20">
        <f t="shared" si="18"/>
        <v>15.66</v>
      </c>
      <c r="AN401" s="20">
        <f t="shared" si="19"/>
        <v>11.3</v>
      </c>
      <c r="AO401" s="92">
        <f t="shared" si="20"/>
        <v>0.7215836526181354</v>
      </c>
    </row>
    <row r="402" spans="1:41" ht="15" customHeight="1" x14ac:dyDescent="0.25">
      <c r="A402" s="2" t="s">
        <v>547</v>
      </c>
      <c r="B402" s="2" t="s">
        <v>551</v>
      </c>
      <c r="C402" s="2">
        <v>2014</v>
      </c>
      <c r="D402" s="2">
        <v>188.9</v>
      </c>
      <c r="E402" s="2">
        <v>225.63686999999999</v>
      </c>
      <c r="F402" s="2" t="s">
        <v>598</v>
      </c>
      <c r="G402" s="2">
        <v>1.1000000000000001</v>
      </c>
      <c r="H402" s="2" t="s">
        <v>598</v>
      </c>
      <c r="I402" s="2" t="s">
        <v>598</v>
      </c>
      <c r="J402" s="2" t="s">
        <v>598</v>
      </c>
      <c r="K402" s="2" t="s">
        <v>598</v>
      </c>
      <c r="L402" s="2" t="s">
        <v>599</v>
      </c>
      <c r="M402" s="2" t="s">
        <v>598</v>
      </c>
      <c r="N402" s="2" t="s">
        <v>598</v>
      </c>
      <c r="O402" s="2">
        <v>7.6450500000000003</v>
      </c>
      <c r="P402" s="2" t="s">
        <v>598</v>
      </c>
      <c r="Q402" s="2" t="s">
        <v>598</v>
      </c>
      <c r="R402" s="2">
        <v>4.5148200000000003</v>
      </c>
      <c r="S402" s="2" t="s">
        <v>598</v>
      </c>
      <c r="T402" s="2" t="s">
        <v>598</v>
      </c>
      <c r="U402" s="2" t="s">
        <v>598</v>
      </c>
      <c r="V402" s="2" t="s">
        <v>598</v>
      </c>
      <c r="W402" s="2">
        <v>185.6</v>
      </c>
      <c r="X402" s="2" t="s">
        <v>598</v>
      </c>
      <c r="Y402" s="2">
        <v>1.645</v>
      </c>
      <c r="Z402" s="2" t="s">
        <v>598</v>
      </c>
      <c r="AA402" s="2" t="s">
        <v>598</v>
      </c>
      <c r="AB402" s="2">
        <v>25.132000000000001</v>
      </c>
      <c r="AC402" s="2" t="s">
        <v>598</v>
      </c>
      <c r="AD402" s="2" t="s">
        <v>598</v>
      </c>
      <c r="AE402" s="2" t="s">
        <v>598</v>
      </c>
      <c r="AF402" s="2" t="s">
        <v>598</v>
      </c>
      <c r="AG402" s="2" t="s">
        <v>598</v>
      </c>
      <c r="AH402" s="2" t="s">
        <v>598</v>
      </c>
      <c r="AI402" s="2" t="s">
        <v>598</v>
      </c>
      <c r="AM402" s="20">
        <f t="shared" si="18"/>
        <v>225.63687000000002</v>
      </c>
      <c r="AN402" s="20">
        <f t="shared" si="19"/>
        <v>188.9</v>
      </c>
      <c r="AO402" s="92">
        <f t="shared" si="20"/>
        <v>0.83718587303573211</v>
      </c>
    </row>
    <row r="403" spans="1:41" ht="15" customHeight="1" x14ac:dyDescent="0.25">
      <c r="A403" s="2" t="s">
        <v>552</v>
      </c>
      <c r="B403" s="2" t="s">
        <v>553</v>
      </c>
      <c r="C403" s="2">
        <v>2014</v>
      </c>
      <c r="D403" s="2">
        <v>31.349</v>
      </c>
      <c r="E403" s="2">
        <v>37.747999999999998</v>
      </c>
      <c r="F403" s="2" t="s">
        <v>598</v>
      </c>
      <c r="G403" s="2">
        <v>0.19</v>
      </c>
      <c r="H403" s="2" t="s">
        <v>598</v>
      </c>
      <c r="I403" s="2" t="s">
        <v>598</v>
      </c>
      <c r="J403" s="2" t="s">
        <v>598</v>
      </c>
      <c r="K403" s="2" t="s">
        <v>598</v>
      </c>
      <c r="L403" s="2" t="s">
        <v>599</v>
      </c>
      <c r="M403" s="2">
        <v>33.328000000000003</v>
      </c>
      <c r="N403" s="2" t="s">
        <v>598</v>
      </c>
      <c r="O403" s="2" t="s">
        <v>598</v>
      </c>
      <c r="P403" s="2" t="s">
        <v>598</v>
      </c>
      <c r="Q403" s="2" t="s">
        <v>598</v>
      </c>
      <c r="R403" s="2" t="s">
        <v>598</v>
      </c>
      <c r="S403" s="2" t="s">
        <v>8</v>
      </c>
      <c r="T403" s="2" t="s">
        <v>598</v>
      </c>
      <c r="U403" s="2" t="s">
        <v>598</v>
      </c>
      <c r="V403" s="2" t="s">
        <v>598</v>
      </c>
      <c r="W403" s="2" t="s">
        <v>598</v>
      </c>
      <c r="X403" s="2" t="s">
        <v>598</v>
      </c>
      <c r="Y403" s="2" t="s">
        <v>598</v>
      </c>
      <c r="Z403" s="2" t="s">
        <v>598</v>
      </c>
      <c r="AA403" s="2" t="s">
        <v>598</v>
      </c>
      <c r="AB403" s="2" t="s">
        <v>598</v>
      </c>
      <c r="AC403" s="2" t="s">
        <v>598</v>
      </c>
      <c r="AD403" s="2">
        <v>4.2300000000000004</v>
      </c>
      <c r="AE403" s="2" t="s">
        <v>598</v>
      </c>
      <c r="AF403" s="2" t="s">
        <v>598</v>
      </c>
      <c r="AG403" s="2" t="s">
        <v>598</v>
      </c>
      <c r="AH403" s="2" t="s">
        <v>598</v>
      </c>
      <c r="AI403" s="2" t="s">
        <v>598</v>
      </c>
      <c r="AM403" s="20">
        <f t="shared" si="18"/>
        <v>37.748000000000005</v>
      </c>
      <c r="AN403" s="20">
        <f t="shared" si="19"/>
        <v>31.349</v>
      </c>
      <c r="AO403" s="92">
        <f t="shared" si="20"/>
        <v>0.8304810850906007</v>
      </c>
    </row>
    <row r="404" spans="1:41" ht="15" customHeight="1" x14ac:dyDescent="0.25">
      <c r="A404" s="2" t="s">
        <v>554</v>
      </c>
      <c r="B404" s="2" t="s">
        <v>555</v>
      </c>
      <c r="C404" s="2">
        <v>2014</v>
      </c>
      <c r="D404" s="2">
        <v>48.6</v>
      </c>
      <c r="E404" s="2">
        <v>57.5</v>
      </c>
      <c r="F404" s="2" t="s">
        <v>598</v>
      </c>
      <c r="G404" s="2">
        <v>1.6</v>
      </c>
      <c r="H404" s="2" t="s">
        <v>598</v>
      </c>
      <c r="I404" s="2" t="s">
        <v>598</v>
      </c>
      <c r="J404" s="2" t="s">
        <v>598</v>
      </c>
      <c r="K404" s="2" t="s">
        <v>598</v>
      </c>
      <c r="L404" s="2" t="s">
        <v>599</v>
      </c>
      <c r="M404" s="2" t="s">
        <v>598</v>
      </c>
      <c r="N404" s="2" t="s">
        <v>598</v>
      </c>
      <c r="O404" s="2" t="s">
        <v>598</v>
      </c>
      <c r="P404" s="2" t="s">
        <v>598</v>
      </c>
      <c r="Q404" s="2" t="s">
        <v>598</v>
      </c>
      <c r="R404" s="2">
        <v>50.6</v>
      </c>
      <c r="S404" s="2" t="s">
        <v>8</v>
      </c>
      <c r="T404" s="2" t="s">
        <v>598</v>
      </c>
      <c r="U404" s="2" t="s">
        <v>598</v>
      </c>
      <c r="V404" s="2" t="s">
        <v>598</v>
      </c>
      <c r="W404" s="2" t="s">
        <v>598</v>
      </c>
      <c r="X404" s="2" t="s">
        <v>598</v>
      </c>
      <c r="Y404" s="2" t="s">
        <v>598</v>
      </c>
      <c r="Z404" s="2" t="s">
        <v>598</v>
      </c>
      <c r="AA404" s="2" t="s">
        <v>598</v>
      </c>
      <c r="AB404" s="2" t="s">
        <v>598</v>
      </c>
      <c r="AC404" s="2" t="s">
        <v>598</v>
      </c>
      <c r="AD404" s="2">
        <v>5.3</v>
      </c>
      <c r="AE404" s="2" t="s">
        <v>598</v>
      </c>
      <c r="AF404" s="2" t="s">
        <v>598</v>
      </c>
      <c r="AG404" s="2" t="s">
        <v>598</v>
      </c>
      <c r="AH404" s="2" t="s">
        <v>598</v>
      </c>
      <c r="AI404" s="2" t="s">
        <v>598</v>
      </c>
      <c r="AM404" s="20">
        <f t="shared" si="18"/>
        <v>57.5</v>
      </c>
      <c r="AN404" s="20">
        <f t="shared" si="19"/>
        <v>48.6</v>
      </c>
      <c r="AO404" s="92">
        <f t="shared" si="20"/>
        <v>0.84521739130434781</v>
      </c>
    </row>
    <row r="405" spans="1:41" ht="15" customHeight="1" x14ac:dyDescent="0.25">
      <c r="A405" s="2" t="s">
        <v>556</v>
      </c>
      <c r="B405" s="2" t="s">
        <v>557</v>
      </c>
      <c r="C405" s="2">
        <v>2014</v>
      </c>
      <c r="D405" s="2">
        <v>7.12</v>
      </c>
      <c r="E405" s="2">
        <v>9.8033000000000001</v>
      </c>
      <c r="F405" s="2" t="s">
        <v>598</v>
      </c>
      <c r="G405" s="2">
        <v>0.43351000000000001</v>
      </c>
      <c r="H405" s="2" t="s">
        <v>598</v>
      </c>
      <c r="I405" s="2" t="s">
        <v>598</v>
      </c>
      <c r="J405" s="2" t="s">
        <v>598</v>
      </c>
      <c r="K405" s="2" t="s">
        <v>598</v>
      </c>
      <c r="L405" s="2" t="s">
        <v>599</v>
      </c>
      <c r="M405" s="2" t="s">
        <v>598</v>
      </c>
      <c r="N405" s="2" t="s">
        <v>598</v>
      </c>
      <c r="O405" s="2">
        <v>9.1127400000000005</v>
      </c>
      <c r="P405" s="2" t="s">
        <v>598</v>
      </c>
      <c r="Q405" s="2" t="s">
        <v>598</v>
      </c>
      <c r="R405" s="2" t="s">
        <v>598</v>
      </c>
      <c r="S405" s="2" t="s">
        <v>8</v>
      </c>
      <c r="T405" s="2" t="s">
        <v>598</v>
      </c>
      <c r="U405" s="2" t="s">
        <v>598</v>
      </c>
      <c r="V405" s="2" t="s">
        <v>598</v>
      </c>
      <c r="W405" s="2" t="s">
        <v>598</v>
      </c>
      <c r="X405" s="2" t="s">
        <v>598</v>
      </c>
      <c r="Y405" s="2">
        <v>0.25705</v>
      </c>
      <c r="Z405" s="2" t="s">
        <v>598</v>
      </c>
      <c r="AA405" s="2" t="s">
        <v>598</v>
      </c>
      <c r="AB405" s="2" t="s">
        <v>598</v>
      </c>
      <c r="AC405" s="2" t="s">
        <v>598</v>
      </c>
      <c r="AD405" s="2" t="s">
        <v>598</v>
      </c>
      <c r="AE405" s="2" t="s">
        <v>598</v>
      </c>
      <c r="AF405" s="2" t="s">
        <v>598</v>
      </c>
      <c r="AG405" s="2" t="s">
        <v>598</v>
      </c>
      <c r="AH405" s="2" t="s">
        <v>598</v>
      </c>
      <c r="AI405" s="2" t="s">
        <v>598</v>
      </c>
      <c r="AM405" s="20">
        <f t="shared" si="18"/>
        <v>9.8033000000000001</v>
      </c>
      <c r="AN405" s="20">
        <f t="shared" si="19"/>
        <v>7.12</v>
      </c>
      <c r="AO405" s="92">
        <f t="shared" si="20"/>
        <v>0.72628604653535034</v>
      </c>
    </row>
    <row r="406" spans="1:41" ht="15" customHeight="1" x14ac:dyDescent="0.25">
      <c r="A406" s="2" t="s">
        <v>556</v>
      </c>
      <c r="B406" s="2" t="s">
        <v>558</v>
      </c>
      <c r="C406" s="2">
        <v>2014</v>
      </c>
      <c r="D406" s="2">
        <v>6.1269999999999998</v>
      </c>
      <c r="E406" s="2">
        <v>6.6630000000000003</v>
      </c>
      <c r="F406" s="2" t="s">
        <v>598</v>
      </c>
      <c r="G406" s="2">
        <v>0.11600000000000001</v>
      </c>
      <c r="H406" s="2" t="s">
        <v>598</v>
      </c>
      <c r="I406" s="2" t="s">
        <v>598</v>
      </c>
      <c r="J406" s="2" t="s">
        <v>598</v>
      </c>
      <c r="K406" s="2" t="s">
        <v>598</v>
      </c>
      <c r="L406" s="2" t="s">
        <v>599</v>
      </c>
      <c r="M406" s="2" t="s">
        <v>598</v>
      </c>
      <c r="N406" s="2" t="s">
        <v>598</v>
      </c>
      <c r="O406" s="2">
        <v>4.4619999999999997</v>
      </c>
      <c r="P406" s="2" t="s">
        <v>598</v>
      </c>
      <c r="Q406" s="2" t="s">
        <v>598</v>
      </c>
      <c r="R406" s="2" t="s">
        <v>598</v>
      </c>
      <c r="S406" s="2" t="s">
        <v>8</v>
      </c>
      <c r="T406" s="2" t="s">
        <v>598</v>
      </c>
      <c r="U406" s="2" t="s">
        <v>598</v>
      </c>
      <c r="V406" s="2" t="s">
        <v>598</v>
      </c>
      <c r="W406" s="2" t="s">
        <v>598</v>
      </c>
      <c r="X406" s="2" t="s">
        <v>598</v>
      </c>
      <c r="Y406" s="2">
        <v>2.7E-2</v>
      </c>
      <c r="Z406" s="2" t="s">
        <v>598</v>
      </c>
      <c r="AA406" s="2" t="s">
        <v>598</v>
      </c>
      <c r="AB406" s="2" t="s">
        <v>598</v>
      </c>
      <c r="AC406" s="2" t="s">
        <v>598</v>
      </c>
      <c r="AD406" s="2" t="s">
        <v>598</v>
      </c>
      <c r="AE406" s="2">
        <v>0.79700000000000004</v>
      </c>
      <c r="AF406" s="2" t="s">
        <v>606</v>
      </c>
      <c r="AG406" s="2">
        <v>0.27900000000000003</v>
      </c>
      <c r="AH406" s="2">
        <v>1.2609999999999999</v>
      </c>
      <c r="AI406" s="2">
        <v>1.2869999999999999</v>
      </c>
      <c r="AM406" s="20">
        <f t="shared" si="18"/>
        <v>6.6889999999999992</v>
      </c>
      <c r="AN406" s="20">
        <f t="shared" si="19"/>
        <v>6.1269999999999998</v>
      </c>
      <c r="AO406" s="92">
        <f t="shared" si="20"/>
        <v>0.91598146210195852</v>
      </c>
    </row>
    <row r="407" spans="1:41" ht="15" customHeight="1" x14ac:dyDescent="0.25">
      <c r="A407" s="2" t="s">
        <v>556</v>
      </c>
      <c r="B407" s="2" t="s">
        <v>559</v>
      </c>
      <c r="C407" s="2">
        <v>2014</v>
      </c>
      <c r="D407" s="2">
        <v>1.2258</v>
      </c>
      <c r="E407" s="2">
        <v>1.44136</v>
      </c>
      <c r="F407" s="2" t="s">
        <v>598</v>
      </c>
      <c r="G407" s="2">
        <v>4.836E-2</v>
      </c>
      <c r="H407" s="2" t="s">
        <v>598</v>
      </c>
      <c r="I407" s="2" t="s">
        <v>598</v>
      </c>
      <c r="J407" s="2" t="s">
        <v>598</v>
      </c>
      <c r="K407" s="2" t="s">
        <v>598</v>
      </c>
      <c r="L407" s="2" t="s">
        <v>599</v>
      </c>
      <c r="M407" s="2" t="s">
        <v>598</v>
      </c>
      <c r="N407" s="2" t="s">
        <v>598</v>
      </c>
      <c r="O407" s="2" t="s">
        <v>598</v>
      </c>
      <c r="P407" s="2" t="s">
        <v>598</v>
      </c>
      <c r="Q407" s="2" t="s">
        <v>598</v>
      </c>
      <c r="R407" s="2" t="s">
        <v>598</v>
      </c>
      <c r="S407" s="2" t="s">
        <v>598</v>
      </c>
      <c r="T407" s="2">
        <v>1.3937999999999999</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H407" s="2" t="s">
        <v>598</v>
      </c>
      <c r="AI407" s="2" t="s">
        <v>598</v>
      </c>
      <c r="AM407" s="20">
        <f t="shared" si="18"/>
        <v>1.4421599999999999</v>
      </c>
      <c r="AN407" s="20">
        <f t="shared" si="19"/>
        <v>1.2258</v>
      </c>
      <c r="AO407" s="92">
        <f t="shared" si="20"/>
        <v>0.84997503744383429</v>
      </c>
    </row>
    <row r="408" spans="1:41" ht="15" customHeight="1" x14ac:dyDescent="0.25">
      <c r="A408" s="2" t="s">
        <v>556</v>
      </c>
      <c r="B408" s="2" t="s">
        <v>560</v>
      </c>
      <c r="C408" s="2">
        <v>2014</v>
      </c>
      <c r="D408" s="2">
        <v>0.23154</v>
      </c>
      <c r="E408" s="2">
        <v>0.27239000000000002</v>
      </c>
      <c r="F408" s="2" t="s">
        <v>598</v>
      </c>
      <c r="G408" s="2">
        <v>0.27239000000000002</v>
      </c>
      <c r="H408" s="2" t="s">
        <v>598</v>
      </c>
      <c r="I408" s="2" t="s">
        <v>598</v>
      </c>
      <c r="J408" s="2" t="s">
        <v>598</v>
      </c>
      <c r="K408" s="2" t="s">
        <v>598</v>
      </c>
      <c r="L408" s="2" t="s">
        <v>599</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H408" s="2" t="s">
        <v>598</v>
      </c>
      <c r="AI408" s="2" t="s">
        <v>598</v>
      </c>
      <c r="AM408" s="20">
        <f t="shared" si="18"/>
        <v>0.27239000000000002</v>
      </c>
      <c r="AN408" s="20">
        <f t="shared" si="19"/>
        <v>0.23154</v>
      </c>
      <c r="AO408" s="92">
        <f t="shared" si="20"/>
        <v>0.85003120525716791</v>
      </c>
    </row>
    <row r="409" spans="1:41" ht="15" customHeight="1" x14ac:dyDescent="0.25">
      <c r="A409" s="2" t="s">
        <v>556</v>
      </c>
      <c r="B409" s="2" t="s">
        <v>561</v>
      </c>
      <c r="C409" s="2">
        <v>2014</v>
      </c>
      <c r="D409" s="2">
        <v>0.61529999999999996</v>
      </c>
      <c r="E409" s="2">
        <v>0.72382000000000002</v>
      </c>
      <c r="F409" s="2" t="s">
        <v>598</v>
      </c>
      <c r="G409" s="2">
        <v>2.4920000000000001E-2</v>
      </c>
      <c r="H409" s="2" t="s">
        <v>598</v>
      </c>
      <c r="I409" s="2" t="s">
        <v>598</v>
      </c>
      <c r="J409" s="2" t="s">
        <v>598</v>
      </c>
      <c r="K409" s="2" t="s">
        <v>598</v>
      </c>
      <c r="L409" s="2" t="s">
        <v>599</v>
      </c>
      <c r="M409" s="2" t="s">
        <v>598</v>
      </c>
      <c r="N409" s="2" t="s">
        <v>598</v>
      </c>
      <c r="O409" s="2" t="s">
        <v>598</v>
      </c>
      <c r="P409" s="2" t="s">
        <v>598</v>
      </c>
      <c r="Q409" s="2" t="s">
        <v>598</v>
      </c>
      <c r="R409" s="2" t="s">
        <v>598</v>
      </c>
      <c r="S409" s="2" t="s">
        <v>598</v>
      </c>
      <c r="T409" s="2">
        <v>0.69889999999999997</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H409" s="2" t="s">
        <v>598</v>
      </c>
      <c r="AI409" s="2" t="s">
        <v>598</v>
      </c>
      <c r="AM409" s="20">
        <f t="shared" si="18"/>
        <v>0.72382000000000002</v>
      </c>
      <c r="AN409" s="20">
        <f t="shared" si="19"/>
        <v>0.61529999999999996</v>
      </c>
      <c r="AO409" s="92">
        <f t="shared" si="20"/>
        <v>0.85007322262440932</v>
      </c>
    </row>
    <row r="410" spans="1:41" ht="15" customHeight="1" x14ac:dyDescent="0.25">
      <c r="A410" s="2" t="s">
        <v>556</v>
      </c>
      <c r="B410" s="2" t="s">
        <v>562</v>
      </c>
      <c r="C410" s="2">
        <v>2014</v>
      </c>
      <c r="D410" s="2" t="s">
        <v>598</v>
      </c>
      <c r="E410" s="2" t="s">
        <v>598</v>
      </c>
      <c r="F410" s="2" t="s">
        <v>598</v>
      </c>
      <c r="G410" s="2" t="s">
        <v>598</v>
      </c>
      <c r="H410" s="2" t="s">
        <v>598</v>
      </c>
      <c r="I410" s="2" t="s">
        <v>598</v>
      </c>
      <c r="J410" s="2" t="s">
        <v>598</v>
      </c>
      <c r="K410" s="2" t="s">
        <v>598</v>
      </c>
      <c r="L410" s="2" t="s">
        <v>599</v>
      </c>
      <c r="M410" s="2" t="s">
        <v>598</v>
      </c>
      <c r="N410" s="2" t="s">
        <v>598</v>
      </c>
      <c r="O410" s="2" t="s">
        <v>598</v>
      </c>
      <c r="P410" s="2" t="s">
        <v>598</v>
      </c>
      <c r="Q410" s="2" t="s">
        <v>598</v>
      </c>
      <c r="R410" s="2" t="s">
        <v>598</v>
      </c>
      <c r="S410" s="2" t="s">
        <v>598</v>
      </c>
      <c r="T410" s="2" t="s">
        <v>598</v>
      </c>
      <c r="U410" s="2" t="s">
        <v>598</v>
      </c>
      <c r="V410" s="2" t="s">
        <v>598</v>
      </c>
      <c r="W410" s="2" t="s">
        <v>598</v>
      </c>
      <c r="X410" s="2" t="s">
        <v>598</v>
      </c>
      <c r="Y410" s="2" t="s">
        <v>598</v>
      </c>
      <c r="Z410" s="2" t="s">
        <v>598</v>
      </c>
      <c r="AA410" s="2" t="s">
        <v>598</v>
      </c>
      <c r="AB410" s="2" t="s">
        <v>598</v>
      </c>
      <c r="AC410" s="2" t="s">
        <v>598</v>
      </c>
      <c r="AD410" s="2" t="s">
        <v>598</v>
      </c>
      <c r="AE410" s="2" t="s">
        <v>598</v>
      </c>
      <c r="AF410" s="2" t="s">
        <v>598</v>
      </c>
      <c r="AG410" s="2" t="s">
        <v>598</v>
      </c>
      <c r="AH410" s="2" t="s">
        <v>598</v>
      </c>
      <c r="AI410" s="2" t="s">
        <v>598</v>
      </c>
      <c r="AM410" s="20">
        <f t="shared" si="18"/>
        <v>0</v>
      </c>
      <c r="AN410" s="20">
        <f t="shared" si="19"/>
        <v>0</v>
      </c>
      <c r="AO410" s="92" t="str">
        <f t="shared" si="20"/>
        <v/>
      </c>
    </row>
    <row r="411" spans="1:41" ht="15" customHeight="1" x14ac:dyDescent="0.25">
      <c r="A411" s="2" t="s">
        <v>556</v>
      </c>
      <c r="B411" s="2" t="s">
        <v>563</v>
      </c>
      <c r="C411" s="2">
        <v>2014</v>
      </c>
      <c r="D411" s="2">
        <v>8.6120000000000001</v>
      </c>
      <c r="E411" s="2">
        <v>10.361000000000001</v>
      </c>
      <c r="F411" s="2" t="s">
        <v>598</v>
      </c>
      <c r="G411" s="2">
        <v>3.528</v>
      </c>
      <c r="H411" s="2" t="s">
        <v>598</v>
      </c>
      <c r="I411" s="2" t="s">
        <v>598</v>
      </c>
      <c r="J411" s="2" t="s">
        <v>598</v>
      </c>
      <c r="K411" s="2" t="s">
        <v>598</v>
      </c>
      <c r="L411" s="2" t="s">
        <v>598</v>
      </c>
      <c r="M411" s="2" t="s">
        <v>598</v>
      </c>
      <c r="N411" s="2">
        <v>3.2770000000000001</v>
      </c>
      <c r="O411" s="2" t="s">
        <v>598</v>
      </c>
      <c r="P411" s="2" t="s">
        <v>598</v>
      </c>
      <c r="Q411" s="2" t="s">
        <v>598</v>
      </c>
      <c r="R411" s="2" t="s">
        <v>598</v>
      </c>
      <c r="S411" s="2" t="s">
        <v>8</v>
      </c>
      <c r="T411" s="2" t="s">
        <v>598</v>
      </c>
      <c r="U411" s="2" t="s">
        <v>598</v>
      </c>
      <c r="V411" s="2" t="s">
        <v>598</v>
      </c>
      <c r="W411" s="2" t="s">
        <v>598</v>
      </c>
      <c r="X411" s="2" t="s">
        <v>598</v>
      </c>
      <c r="Y411" s="2">
        <v>3.5470000000000002</v>
      </c>
      <c r="Z411" s="2" t="s">
        <v>598</v>
      </c>
      <c r="AA411" s="2" t="s">
        <v>598</v>
      </c>
      <c r="AB411" s="2" t="s">
        <v>598</v>
      </c>
      <c r="AC411" s="2" t="s">
        <v>598</v>
      </c>
      <c r="AD411" s="2" t="s">
        <v>598</v>
      </c>
      <c r="AE411" s="2" t="s">
        <v>598</v>
      </c>
      <c r="AF411" s="2" t="s">
        <v>598</v>
      </c>
      <c r="AG411" s="2" t="s">
        <v>598</v>
      </c>
      <c r="AH411" s="2">
        <v>8.9999999999999993E-3</v>
      </c>
      <c r="AI411" s="2">
        <v>0.01</v>
      </c>
      <c r="AM411" s="20">
        <f t="shared" si="18"/>
        <v>10.362</v>
      </c>
      <c r="AN411" s="20">
        <f t="shared" si="19"/>
        <v>8.6120000000000001</v>
      </c>
      <c r="AO411" s="92">
        <f t="shared" si="20"/>
        <v>0.8311136846168693</v>
      </c>
    </row>
  </sheetData>
  <autoFilter ref="A1:AI411"/>
  <conditionalFormatting sqref="AO2:AO411">
    <cfRule type="cellIs" dxfId="1" priority="1" operator="lessThan">
      <formula>0.5</formula>
    </cfRule>
    <cfRule type="cellIs" dxfId="0"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11"/>
  <sheetViews>
    <sheetView workbookViewId="0">
      <selection activeCell="Z26" sqref="Z26:AA26"/>
    </sheetView>
  </sheetViews>
  <sheetFormatPr defaultRowHeight="15" customHeight="1" x14ac:dyDescent="0.25"/>
  <cols>
    <col min="1" max="16384" width="9.140625" style="2"/>
  </cols>
  <sheetData>
    <row r="1" spans="1:22" s="13" customFormat="1" ht="120.75" thickBot="1" x14ac:dyDescent="0.3">
      <c r="A1" s="12" t="s">
        <v>564</v>
      </c>
      <c r="B1" s="12" t="s">
        <v>1</v>
      </c>
      <c r="C1" s="12" t="s">
        <v>565</v>
      </c>
      <c r="D1" s="12" t="s">
        <v>740</v>
      </c>
      <c r="E1" s="12" t="s">
        <v>741</v>
      </c>
      <c r="F1" s="12" t="s">
        <v>742</v>
      </c>
      <c r="G1" s="12" t="s">
        <v>743</v>
      </c>
      <c r="H1" s="12" t="s">
        <v>744</v>
      </c>
      <c r="I1" s="12" t="s">
        <v>745</v>
      </c>
      <c r="J1" s="12" t="s">
        <v>746</v>
      </c>
      <c r="K1" s="12" t="s">
        <v>747</v>
      </c>
      <c r="L1" s="12" t="s">
        <v>748</v>
      </c>
      <c r="M1" s="12" t="s">
        <v>749</v>
      </c>
      <c r="N1" s="12" t="s">
        <v>750</v>
      </c>
      <c r="O1" s="12" t="s">
        <v>751</v>
      </c>
      <c r="P1" s="12" t="s">
        <v>752</v>
      </c>
      <c r="Q1" s="12" t="s">
        <v>753</v>
      </c>
      <c r="R1" s="12" t="s">
        <v>754</v>
      </c>
      <c r="S1" s="12" t="s">
        <v>755</v>
      </c>
      <c r="U1" s="18" t="s">
        <v>999</v>
      </c>
      <c r="V1" s="19" t="s">
        <v>1000</v>
      </c>
    </row>
    <row r="2" spans="1:22" ht="15" customHeight="1" x14ac:dyDescent="0.25">
      <c r="A2" s="2" t="s">
        <v>12</v>
      </c>
      <c r="B2" s="2" t="s">
        <v>13</v>
      </c>
      <c r="C2" s="2">
        <v>2014</v>
      </c>
      <c r="D2" s="2">
        <v>0.36</v>
      </c>
      <c r="E2" s="2">
        <v>0</v>
      </c>
      <c r="F2" s="2" t="s">
        <v>598</v>
      </c>
      <c r="G2" s="2" t="s">
        <v>598</v>
      </c>
      <c r="H2" s="2" t="s">
        <v>598</v>
      </c>
      <c r="I2" s="2">
        <v>0.36</v>
      </c>
      <c r="J2" s="2" t="s">
        <v>598</v>
      </c>
      <c r="K2" s="2" t="s">
        <v>598</v>
      </c>
      <c r="L2" s="2" t="s">
        <v>598</v>
      </c>
      <c r="M2" s="2" t="s">
        <v>598</v>
      </c>
      <c r="N2" s="2" t="s">
        <v>598</v>
      </c>
      <c r="O2" s="2" t="s">
        <v>598</v>
      </c>
      <c r="P2" s="2" t="s">
        <v>598</v>
      </c>
      <c r="Q2" s="2" t="s">
        <v>598</v>
      </c>
      <c r="R2" s="2" t="s">
        <v>598</v>
      </c>
      <c r="S2" s="2" t="s">
        <v>598</v>
      </c>
      <c r="U2" s="20">
        <f>IFERROR(D2/1,0)</f>
        <v>0.36</v>
      </c>
      <c r="V2" s="2">
        <f>IFERROR(O2/1,0)+IFERROR(Q2/1,0)+IFERROR(S2/1,0)</f>
        <v>0</v>
      </c>
    </row>
    <row r="3" spans="1:22" ht="15" customHeight="1" x14ac:dyDescent="0.25">
      <c r="A3" s="2" t="s">
        <v>12</v>
      </c>
      <c r="B3" s="2" t="s">
        <v>14</v>
      </c>
      <c r="C3" s="2">
        <v>2014</v>
      </c>
      <c r="D3" s="2">
        <v>212.73</v>
      </c>
      <c r="E3" s="2">
        <v>116.02</v>
      </c>
      <c r="F3" s="2">
        <v>2.38</v>
      </c>
      <c r="G3" s="2" t="s">
        <v>598</v>
      </c>
      <c r="H3" s="2" t="s">
        <v>598</v>
      </c>
      <c r="I3" s="2">
        <v>31.65</v>
      </c>
      <c r="J3" s="2">
        <v>44.36</v>
      </c>
      <c r="K3" s="2">
        <v>2.75</v>
      </c>
      <c r="L3" s="2" t="s">
        <v>598</v>
      </c>
      <c r="M3" s="2">
        <v>15.57</v>
      </c>
      <c r="N3" s="2" t="s">
        <v>598</v>
      </c>
      <c r="O3" s="2" t="s">
        <v>598</v>
      </c>
      <c r="P3" s="2" t="s">
        <v>598</v>
      </c>
      <c r="Q3" s="2" t="s">
        <v>598</v>
      </c>
      <c r="R3" s="2" t="s">
        <v>598</v>
      </c>
      <c r="S3" s="2" t="s">
        <v>598</v>
      </c>
      <c r="U3" s="20">
        <f t="shared" ref="U3:U66" si="0">IFERROR(D3/1,0)</f>
        <v>212.73</v>
      </c>
      <c r="V3" s="2">
        <f t="shared" ref="V3:V66" si="1">IFERROR(O3/1,0)+IFERROR(Q3/1,0)+IFERROR(S3/1,0)</f>
        <v>0</v>
      </c>
    </row>
    <row r="4" spans="1:22" ht="15" customHeight="1" x14ac:dyDescent="0.25">
      <c r="A4" s="2" t="s">
        <v>12</v>
      </c>
      <c r="B4" s="2" t="s">
        <v>15</v>
      </c>
      <c r="C4" s="2">
        <v>2014</v>
      </c>
      <c r="D4" s="2">
        <v>3.21</v>
      </c>
      <c r="E4" s="2">
        <v>0.57999999999999996</v>
      </c>
      <c r="F4" s="2">
        <v>0.23</v>
      </c>
      <c r="G4" s="2" t="s">
        <v>598</v>
      </c>
      <c r="H4" s="2" t="s">
        <v>598</v>
      </c>
      <c r="I4" s="2">
        <v>1.42</v>
      </c>
      <c r="J4" s="2">
        <v>0.98</v>
      </c>
      <c r="K4" s="2" t="s">
        <v>598</v>
      </c>
      <c r="L4" s="2" t="s">
        <v>598</v>
      </c>
      <c r="M4" s="2" t="s">
        <v>598</v>
      </c>
      <c r="N4" s="2" t="s">
        <v>598</v>
      </c>
      <c r="O4" s="2" t="s">
        <v>598</v>
      </c>
      <c r="P4" s="2" t="s">
        <v>598</v>
      </c>
      <c r="Q4" s="2" t="s">
        <v>598</v>
      </c>
      <c r="R4" s="2" t="s">
        <v>598</v>
      </c>
      <c r="S4" s="2" t="s">
        <v>598</v>
      </c>
      <c r="U4" s="20">
        <f t="shared" si="0"/>
        <v>3.21</v>
      </c>
      <c r="V4" s="2">
        <f t="shared" si="1"/>
        <v>0</v>
      </c>
    </row>
    <row r="5" spans="1:22" ht="15" customHeight="1" x14ac:dyDescent="0.25">
      <c r="A5" s="2" t="s">
        <v>12</v>
      </c>
      <c r="B5" s="2" t="s">
        <v>16</v>
      </c>
      <c r="C5" s="2">
        <v>2014</v>
      </c>
      <c r="D5" s="2">
        <v>0.67</v>
      </c>
      <c r="E5" s="2">
        <v>0.34</v>
      </c>
      <c r="F5" s="2" t="s">
        <v>598</v>
      </c>
      <c r="G5" s="2" t="s">
        <v>598</v>
      </c>
      <c r="H5" s="2" t="s">
        <v>598</v>
      </c>
      <c r="I5" s="2">
        <v>0.33</v>
      </c>
      <c r="J5" s="2" t="s">
        <v>598</v>
      </c>
      <c r="K5" s="2" t="s">
        <v>598</v>
      </c>
      <c r="L5" s="2" t="s">
        <v>598</v>
      </c>
      <c r="M5" s="2" t="s">
        <v>598</v>
      </c>
      <c r="N5" s="2" t="s">
        <v>598</v>
      </c>
      <c r="O5" s="2" t="s">
        <v>598</v>
      </c>
      <c r="P5" s="2" t="s">
        <v>598</v>
      </c>
      <c r="Q5" s="2" t="s">
        <v>598</v>
      </c>
      <c r="R5" s="2" t="s">
        <v>598</v>
      </c>
      <c r="S5" s="2" t="s">
        <v>598</v>
      </c>
      <c r="U5" s="20">
        <f t="shared" si="0"/>
        <v>0.67</v>
      </c>
      <c r="V5" s="2">
        <f t="shared" si="1"/>
        <v>0</v>
      </c>
    </row>
    <row r="6" spans="1:22" ht="15" customHeight="1" x14ac:dyDescent="0.25">
      <c r="A6" s="2" t="s">
        <v>17</v>
      </c>
      <c r="B6" s="2" t="s">
        <v>18</v>
      </c>
      <c r="C6" s="2">
        <v>2014</v>
      </c>
      <c r="D6" s="2">
        <v>107.5</v>
      </c>
      <c r="E6" s="2">
        <v>56.4</v>
      </c>
      <c r="F6" s="2">
        <v>9.3000000000000007</v>
      </c>
      <c r="G6" s="2">
        <v>9.6</v>
      </c>
      <c r="H6" s="2">
        <v>0</v>
      </c>
      <c r="I6" s="2">
        <v>12.6</v>
      </c>
      <c r="J6" s="2">
        <v>19.3</v>
      </c>
      <c r="K6" s="2">
        <v>0</v>
      </c>
      <c r="L6" s="2" t="s">
        <v>598</v>
      </c>
      <c r="M6" s="2">
        <v>4</v>
      </c>
      <c r="N6" s="2" t="s">
        <v>599</v>
      </c>
      <c r="O6" s="2" t="s">
        <v>598</v>
      </c>
      <c r="P6" s="2" t="s">
        <v>599</v>
      </c>
      <c r="Q6" s="2" t="s">
        <v>598</v>
      </c>
      <c r="R6" s="2" t="s">
        <v>599</v>
      </c>
      <c r="S6" s="2" t="s">
        <v>598</v>
      </c>
      <c r="U6" s="20">
        <f t="shared" si="0"/>
        <v>107.5</v>
      </c>
      <c r="V6" s="2">
        <f t="shared" si="1"/>
        <v>0</v>
      </c>
    </row>
    <row r="7" spans="1:22" ht="15" customHeight="1" x14ac:dyDescent="0.25">
      <c r="A7" s="2" t="s">
        <v>19</v>
      </c>
      <c r="B7" s="2" t="s">
        <v>20</v>
      </c>
      <c r="C7" s="2">
        <v>2014</v>
      </c>
      <c r="D7" s="2" t="s">
        <v>609</v>
      </c>
      <c r="E7" s="2" t="s">
        <v>609</v>
      </c>
      <c r="F7" s="2" t="s">
        <v>609</v>
      </c>
      <c r="G7" s="2" t="s">
        <v>609</v>
      </c>
      <c r="H7" s="2" t="s">
        <v>609</v>
      </c>
      <c r="I7" s="2" t="s">
        <v>609</v>
      </c>
      <c r="J7" s="2" t="s">
        <v>609</v>
      </c>
      <c r="K7" s="2" t="s">
        <v>609</v>
      </c>
      <c r="L7" s="2" t="s">
        <v>609</v>
      </c>
      <c r="M7" s="2" t="s">
        <v>609</v>
      </c>
      <c r="N7" s="2" t="s">
        <v>599</v>
      </c>
      <c r="O7" s="2" t="s">
        <v>609</v>
      </c>
      <c r="P7" s="2" t="s">
        <v>599</v>
      </c>
      <c r="Q7" s="2" t="s">
        <v>609</v>
      </c>
      <c r="R7" s="2" t="s">
        <v>599</v>
      </c>
      <c r="S7" s="2" t="s">
        <v>609</v>
      </c>
      <c r="U7" s="20">
        <f t="shared" si="0"/>
        <v>0</v>
      </c>
      <c r="V7" s="2">
        <f t="shared" si="1"/>
        <v>0</v>
      </c>
    </row>
    <row r="8" spans="1:22" ht="15" customHeight="1" x14ac:dyDescent="0.25">
      <c r="A8" s="2" t="s">
        <v>19</v>
      </c>
      <c r="B8" s="2" t="s">
        <v>21</v>
      </c>
      <c r="C8" s="2">
        <v>2014</v>
      </c>
      <c r="D8" s="2" t="s">
        <v>609</v>
      </c>
      <c r="E8" s="2" t="s">
        <v>609</v>
      </c>
      <c r="F8" s="2" t="s">
        <v>609</v>
      </c>
      <c r="G8" s="2" t="s">
        <v>609</v>
      </c>
      <c r="H8" s="2" t="s">
        <v>609</v>
      </c>
      <c r="I8" s="2" t="s">
        <v>609</v>
      </c>
      <c r="J8" s="2" t="s">
        <v>609</v>
      </c>
      <c r="K8" s="2" t="s">
        <v>609</v>
      </c>
      <c r="L8" s="2" t="s">
        <v>609</v>
      </c>
      <c r="M8" s="2" t="s">
        <v>609</v>
      </c>
      <c r="N8" s="2" t="s">
        <v>599</v>
      </c>
      <c r="O8" s="2" t="s">
        <v>598</v>
      </c>
      <c r="P8" s="2" t="s">
        <v>599</v>
      </c>
      <c r="Q8" s="2" t="s">
        <v>598</v>
      </c>
      <c r="R8" s="2" t="s">
        <v>599</v>
      </c>
      <c r="S8" s="2" t="s">
        <v>598</v>
      </c>
      <c r="U8" s="20">
        <f t="shared" si="0"/>
        <v>0</v>
      </c>
      <c r="V8" s="2">
        <f t="shared" si="1"/>
        <v>0</v>
      </c>
    </row>
    <row r="9" spans="1:22" ht="15" customHeight="1" x14ac:dyDescent="0.25">
      <c r="A9" s="2" t="s">
        <v>19</v>
      </c>
      <c r="B9" s="2" t="s">
        <v>22</v>
      </c>
      <c r="C9" s="2">
        <v>2014</v>
      </c>
      <c r="D9" s="2" t="s">
        <v>609</v>
      </c>
      <c r="E9" s="2" t="s">
        <v>609</v>
      </c>
      <c r="F9" s="2" t="s">
        <v>609</v>
      </c>
      <c r="G9" s="2" t="s">
        <v>609</v>
      </c>
      <c r="H9" s="2" t="s">
        <v>609</v>
      </c>
      <c r="I9" s="2" t="s">
        <v>609</v>
      </c>
      <c r="J9" s="2" t="s">
        <v>609</v>
      </c>
      <c r="K9" s="2" t="s">
        <v>609</v>
      </c>
      <c r="L9" s="2" t="s">
        <v>609</v>
      </c>
      <c r="M9" s="2" t="s">
        <v>609</v>
      </c>
      <c r="N9" s="2" t="s">
        <v>599</v>
      </c>
      <c r="O9" s="2" t="s">
        <v>598</v>
      </c>
      <c r="P9" s="2" t="s">
        <v>599</v>
      </c>
      <c r="Q9" s="2" t="s">
        <v>598</v>
      </c>
      <c r="R9" s="2" t="s">
        <v>599</v>
      </c>
      <c r="S9" s="2" t="s">
        <v>598</v>
      </c>
      <c r="U9" s="20">
        <f t="shared" si="0"/>
        <v>0</v>
      </c>
      <c r="V9" s="2">
        <f t="shared" si="1"/>
        <v>0</v>
      </c>
    </row>
    <row r="10" spans="1:22" ht="15" customHeight="1" x14ac:dyDescent="0.25">
      <c r="A10" s="2" t="s">
        <v>23</v>
      </c>
      <c r="B10" s="21" t="s">
        <v>328</v>
      </c>
      <c r="C10" s="2">
        <v>2014</v>
      </c>
      <c r="D10" s="2">
        <v>21.15</v>
      </c>
      <c r="E10" s="2" t="s">
        <v>599</v>
      </c>
      <c r="F10" s="2" t="s">
        <v>599</v>
      </c>
      <c r="G10" s="2" t="s">
        <v>599</v>
      </c>
      <c r="H10" s="2" t="s">
        <v>599</v>
      </c>
      <c r="I10" s="2" t="s">
        <v>599</v>
      </c>
      <c r="J10" s="2" t="s">
        <v>599</v>
      </c>
      <c r="K10" s="2" t="s">
        <v>599</v>
      </c>
      <c r="L10" s="2" t="s">
        <v>599</v>
      </c>
      <c r="M10" s="2" t="s">
        <v>599</v>
      </c>
      <c r="N10" s="2" t="s">
        <v>599</v>
      </c>
      <c r="O10" s="2" t="s">
        <v>598</v>
      </c>
      <c r="P10" s="2" t="s">
        <v>599</v>
      </c>
      <c r="Q10" s="2" t="s">
        <v>598</v>
      </c>
      <c r="R10" s="2" t="s">
        <v>599</v>
      </c>
      <c r="S10" s="2" t="s">
        <v>598</v>
      </c>
      <c r="U10" s="20">
        <f t="shared" si="0"/>
        <v>21.15</v>
      </c>
      <c r="V10" s="2">
        <f t="shared" si="1"/>
        <v>0</v>
      </c>
    </row>
    <row r="11" spans="1:22" ht="15" customHeight="1" x14ac:dyDescent="0.25">
      <c r="A11" s="2" t="s">
        <v>25</v>
      </c>
      <c r="B11" s="2" t="s">
        <v>26</v>
      </c>
      <c r="C11" s="2">
        <v>2014</v>
      </c>
      <c r="D11" s="2">
        <v>88.1</v>
      </c>
      <c r="E11" s="2">
        <v>43.3</v>
      </c>
      <c r="F11" s="2">
        <v>10.603</v>
      </c>
      <c r="G11" s="2">
        <v>4.931</v>
      </c>
      <c r="H11" s="2">
        <v>0</v>
      </c>
      <c r="I11" s="2">
        <v>11.085000000000001</v>
      </c>
      <c r="J11" s="2">
        <v>18.227</v>
      </c>
      <c r="K11" s="2">
        <v>0</v>
      </c>
      <c r="L11" s="2" t="s">
        <v>598</v>
      </c>
      <c r="M11" s="2">
        <v>4.931</v>
      </c>
      <c r="N11" s="2" t="s">
        <v>599</v>
      </c>
      <c r="O11" s="2" t="s">
        <v>598</v>
      </c>
      <c r="P11" s="2" t="s">
        <v>599</v>
      </c>
      <c r="Q11" s="2" t="s">
        <v>598</v>
      </c>
      <c r="R11" s="2" t="s">
        <v>599</v>
      </c>
      <c r="S11" s="2" t="s">
        <v>598</v>
      </c>
      <c r="U11" s="20">
        <f t="shared" si="0"/>
        <v>88.1</v>
      </c>
      <c r="V11" s="2">
        <f t="shared" si="1"/>
        <v>0</v>
      </c>
    </row>
    <row r="12" spans="1:22"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U12" s="20">
        <f t="shared" si="0"/>
        <v>0</v>
      </c>
      <c r="V12" s="2">
        <f t="shared" si="1"/>
        <v>0</v>
      </c>
    </row>
    <row r="13" spans="1:22" ht="15" customHeight="1" x14ac:dyDescent="0.25">
      <c r="A13" s="2" t="s">
        <v>29</v>
      </c>
      <c r="B13" s="2" t="s">
        <v>30</v>
      </c>
      <c r="C13" s="2">
        <v>2014</v>
      </c>
      <c r="D13" s="2">
        <v>99.6</v>
      </c>
      <c r="E13" s="2">
        <v>40.57</v>
      </c>
      <c r="F13" s="2">
        <v>5.0140000000000002</v>
      </c>
      <c r="G13" s="2">
        <v>25.968</v>
      </c>
      <c r="H13" s="2" t="s">
        <v>598</v>
      </c>
      <c r="I13" s="2">
        <v>13.4</v>
      </c>
      <c r="J13" s="2">
        <v>14.59</v>
      </c>
      <c r="K13" s="2" t="s">
        <v>598</v>
      </c>
      <c r="L13" s="2" t="s">
        <v>598</v>
      </c>
      <c r="M13" s="2" t="s">
        <v>598</v>
      </c>
      <c r="N13" s="2" t="s">
        <v>599</v>
      </c>
      <c r="O13" s="2" t="s">
        <v>598</v>
      </c>
      <c r="P13" s="2" t="s">
        <v>599</v>
      </c>
      <c r="Q13" s="2" t="s">
        <v>598</v>
      </c>
      <c r="R13" s="2" t="s">
        <v>599</v>
      </c>
      <c r="S13" s="2" t="s">
        <v>598</v>
      </c>
      <c r="U13" s="20">
        <f t="shared" si="0"/>
        <v>99.6</v>
      </c>
      <c r="V13" s="2">
        <f t="shared" si="1"/>
        <v>0</v>
      </c>
    </row>
    <row r="14" spans="1:22" ht="15" customHeight="1" x14ac:dyDescent="0.25">
      <c r="A14" s="2" t="s">
        <v>31</v>
      </c>
      <c r="B14" s="2" t="s">
        <v>32</v>
      </c>
      <c r="C14" s="2">
        <v>2014</v>
      </c>
      <c r="D14" s="2">
        <v>7.5</v>
      </c>
      <c r="E14" s="2">
        <v>3.7</v>
      </c>
      <c r="F14" s="2">
        <v>0.44</v>
      </c>
      <c r="G14" s="2" t="s">
        <v>598</v>
      </c>
      <c r="H14" s="2" t="s">
        <v>598</v>
      </c>
      <c r="I14" s="2">
        <v>2.6</v>
      </c>
      <c r="J14" s="2">
        <v>0.8</v>
      </c>
      <c r="K14" s="2" t="s">
        <v>598</v>
      </c>
      <c r="L14" s="2" t="s">
        <v>598</v>
      </c>
      <c r="M14" s="2" t="s">
        <v>598</v>
      </c>
      <c r="N14" s="2" t="s">
        <v>599</v>
      </c>
      <c r="O14" s="2" t="s">
        <v>598</v>
      </c>
      <c r="P14" s="2" t="s">
        <v>599</v>
      </c>
      <c r="Q14" s="2" t="s">
        <v>598</v>
      </c>
      <c r="R14" s="2" t="s">
        <v>599</v>
      </c>
      <c r="S14" s="2" t="s">
        <v>598</v>
      </c>
      <c r="U14" s="20">
        <f t="shared" si="0"/>
        <v>7.5</v>
      </c>
      <c r="V14" s="2">
        <f t="shared" si="1"/>
        <v>0</v>
      </c>
    </row>
    <row r="15" spans="1:22" ht="15" customHeight="1" x14ac:dyDescent="0.25">
      <c r="A15" s="2" t="s">
        <v>33</v>
      </c>
      <c r="B15" s="2" t="s">
        <v>34</v>
      </c>
      <c r="C15" s="2">
        <v>2014</v>
      </c>
      <c r="D15" s="2">
        <v>3.2</v>
      </c>
      <c r="E15" s="2">
        <v>1.4930000000000001</v>
      </c>
      <c r="F15" s="2">
        <v>7.1999999999999995E-2</v>
      </c>
      <c r="G15" s="2" t="s">
        <v>598</v>
      </c>
      <c r="H15" s="2" t="s">
        <v>598</v>
      </c>
      <c r="I15" s="2">
        <v>1.526</v>
      </c>
      <c r="J15" s="2">
        <v>0.108</v>
      </c>
      <c r="K15" s="2" t="s">
        <v>598</v>
      </c>
      <c r="L15" s="2" t="s">
        <v>598</v>
      </c>
      <c r="M15" s="2" t="s">
        <v>598</v>
      </c>
      <c r="N15" s="2" t="s">
        <v>599</v>
      </c>
      <c r="O15" s="2" t="s">
        <v>598</v>
      </c>
      <c r="P15" s="2" t="s">
        <v>599</v>
      </c>
      <c r="Q15" s="2" t="s">
        <v>598</v>
      </c>
      <c r="R15" s="2" t="s">
        <v>599</v>
      </c>
      <c r="S15" s="2" t="s">
        <v>598</v>
      </c>
      <c r="U15" s="20">
        <f t="shared" si="0"/>
        <v>3.2</v>
      </c>
      <c r="V15" s="2">
        <f t="shared" si="1"/>
        <v>0</v>
      </c>
    </row>
    <row r="16" spans="1:22" ht="15" customHeight="1" x14ac:dyDescent="0.25">
      <c r="A16" s="2" t="s">
        <v>33</v>
      </c>
      <c r="B16" s="2" t="s">
        <v>35</v>
      </c>
      <c r="C16" s="2">
        <v>2014</v>
      </c>
      <c r="D16" s="2">
        <v>1.8520000000000001</v>
      </c>
      <c r="E16" s="2">
        <v>0.39200000000000002</v>
      </c>
      <c r="F16" s="2">
        <v>0.04</v>
      </c>
      <c r="G16" s="2" t="s">
        <v>598</v>
      </c>
      <c r="H16" s="2" t="s">
        <v>598</v>
      </c>
      <c r="I16" s="2">
        <v>1.456</v>
      </c>
      <c r="J16" s="2" t="s">
        <v>598</v>
      </c>
      <c r="K16" s="2" t="s">
        <v>598</v>
      </c>
      <c r="L16" s="2" t="s">
        <v>598</v>
      </c>
      <c r="M16" s="2" t="s">
        <v>598</v>
      </c>
      <c r="N16" s="2" t="s">
        <v>599</v>
      </c>
      <c r="O16" s="2" t="s">
        <v>598</v>
      </c>
      <c r="P16" s="2" t="s">
        <v>599</v>
      </c>
      <c r="Q16" s="2" t="s">
        <v>598</v>
      </c>
      <c r="R16" s="2" t="s">
        <v>599</v>
      </c>
      <c r="S16" s="2" t="s">
        <v>598</v>
      </c>
      <c r="U16" s="20">
        <f t="shared" si="0"/>
        <v>1.8520000000000001</v>
      </c>
      <c r="V16" s="2">
        <f t="shared" si="1"/>
        <v>0</v>
      </c>
    </row>
    <row r="17" spans="1:22" ht="15" customHeight="1" x14ac:dyDescent="0.25">
      <c r="A17" s="2" t="s">
        <v>33</v>
      </c>
      <c r="B17" s="2" t="s">
        <v>36</v>
      </c>
      <c r="C17" s="2">
        <v>2014</v>
      </c>
      <c r="D17" s="2">
        <v>7.3579999999999997</v>
      </c>
      <c r="E17" s="2">
        <v>4.2539999999999996</v>
      </c>
      <c r="F17" s="2" t="s">
        <v>598</v>
      </c>
      <c r="G17" s="2" t="s">
        <v>598</v>
      </c>
      <c r="H17" s="2" t="s">
        <v>598</v>
      </c>
      <c r="I17" s="2">
        <v>0.65500000000000003</v>
      </c>
      <c r="J17" s="2">
        <v>7.2999999999999995E-2</v>
      </c>
      <c r="K17" s="2" t="s">
        <v>598</v>
      </c>
      <c r="L17" s="2">
        <v>1.8540000000000001</v>
      </c>
      <c r="M17" s="2">
        <v>0.52300000000000002</v>
      </c>
      <c r="N17" s="2" t="s">
        <v>599</v>
      </c>
      <c r="O17" s="2" t="s">
        <v>598</v>
      </c>
      <c r="P17" s="2" t="s">
        <v>599</v>
      </c>
      <c r="Q17" s="2" t="s">
        <v>598</v>
      </c>
      <c r="R17" s="2" t="s">
        <v>599</v>
      </c>
      <c r="S17" s="2" t="s">
        <v>598</v>
      </c>
      <c r="U17" s="20">
        <f t="shared" si="0"/>
        <v>7.3579999999999997</v>
      </c>
      <c r="V17" s="2">
        <f t="shared" si="1"/>
        <v>0</v>
      </c>
    </row>
    <row r="18" spans="1:22" ht="15" customHeight="1" x14ac:dyDescent="0.25">
      <c r="A18" s="2" t="s">
        <v>33</v>
      </c>
      <c r="B18" s="2" t="s">
        <v>37</v>
      </c>
      <c r="C18" s="2">
        <v>2014</v>
      </c>
      <c r="D18" s="2">
        <v>3.42</v>
      </c>
      <c r="E18" s="2">
        <v>1.724</v>
      </c>
      <c r="F18" s="2">
        <v>5.5E-2</v>
      </c>
      <c r="G18" s="2" t="s">
        <v>598</v>
      </c>
      <c r="H18" s="2" t="s">
        <v>598</v>
      </c>
      <c r="I18" s="2">
        <v>1.444</v>
      </c>
      <c r="J18" s="2">
        <v>0.04</v>
      </c>
      <c r="K18" s="2" t="s">
        <v>598</v>
      </c>
      <c r="L18" s="2" t="s">
        <v>598</v>
      </c>
      <c r="M18" s="2">
        <v>0.157</v>
      </c>
      <c r="N18" s="2" t="s">
        <v>599</v>
      </c>
      <c r="O18" s="2" t="s">
        <v>598</v>
      </c>
      <c r="P18" s="2" t="s">
        <v>599</v>
      </c>
      <c r="Q18" s="2" t="s">
        <v>598</v>
      </c>
      <c r="R18" s="2" t="s">
        <v>599</v>
      </c>
      <c r="S18" s="2" t="s">
        <v>598</v>
      </c>
      <c r="U18" s="20">
        <f t="shared" si="0"/>
        <v>3.42</v>
      </c>
      <c r="V18" s="2">
        <f t="shared" si="1"/>
        <v>0</v>
      </c>
    </row>
    <row r="19" spans="1:22" ht="15" customHeight="1" x14ac:dyDescent="0.25">
      <c r="A19" s="2" t="s">
        <v>33</v>
      </c>
      <c r="B19" s="2" t="s">
        <v>38</v>
      </c>
      <c r="C19" s="2">
        <v>2014</v>
      </c>
      <c r="D19" s="2">
        <v>3.2280000000000002</v>
      </c>
      <c r="E19" s="2">
        <v>2.8519999999999999</v>
      </c>
      <c r="F19" s="2">
        <v>3.7999999999999999E-2</v>
      </c>
      <c r="G19" s="2" t="s">
        <v>598</v>
      </c>
      <c r="H19" s="2" t="s">
        <v>598</v>
      </c>
      <c r="I19" s="2">
        <v>0.33800000000000002</v>
      </c>
      <c r="J19" s="2" t="s">
        <v>598</v>
      </c>
      <c r="K19" s="2" t="s">
        <v>598</v>
      </c>
      <c r="L19" s="2" t="s">
        <v>598</v>
      </c>
      <c r="M19" s="2" t="s">
        <v>598</v>
      </c>
      <c r="N19" s="2" t="s">
        <v>599</v>
      </c>
      <c r="O19" s="2" t="s">
        <v>598</v>
      </c>
      <c r="P19" s="2" t="s">
        <v>599</v>
      </c>
      <c r="Q19" s="2" t="s">
        <v>598</v>
      </c>
      <c r="R19" s="2" t="s">
        <v>599</v>
      </c>
      <c r="S19" s="2" t="s">
        <v>598</v>
      </c>
      <c r="U19" s="20">
        <f t="shared" si="0"/>
        <v>3.2280000000000002</v>
      </c>
      <c r="V19" s="2">
        <f t="shared" si="1"/>
        <v>0</v>
      </c>
    </row>
    <row r="20" spans="1:22" ht="15" customHeight="1" x14ac:dyDescent="0.25">
      <c r="A20" s="2" t="s">
        <v>33</v>
      </c>
      <c r="B20" s="2" t="s">
        <v>39</v>
      </c>
      <c r="C20" s="2">
        <v>2014</v>
      </c>
      <c r="D20" s="2">
        <v>21.513999999999999</v>
      </c>
      <c r="E20" s="2">
        <v>8.1110000000000007</v>
      </c>
      <c r="F20" s="2">
        <v>2.6890000000000001</v>
      </c>
      <c r="G20" s="2" t="s">
        <v>598</v>
      </c>
      <c r="H20" s="2" t="s">
        <v>598</v>
      </c>
      <c r="I20" s="2">
        <v>3.9249999999999998</v>
      </c>
      <c r="J20" s="2">
        <v>5.9359999999999999</v>
      </c>
      <c r="K20" s="2">
        <v>7.8E-2</v>
      </c>
      <c r="L20" s="2" t="s">
        <v>598</v>
      </c>
      <c r="M20" s="2">
        <v>0.77500000000000002</v>
      </c>
      <c r="N20" s="2" t="s">
        <v>599</v>
      </c>
      <c r="O20" s="2" t="s">
        <v>598</v>
      </c>
      <c r="P20" s="2" t="s">
        <v>599</v>
      </c>
      <c r="Q20" s="2" t="s">
        <v>598</v>
      </c>
      <c r="R20" s="2" t="s">
        <v>599</v>
      </c>
      <c r="S20" s="2" t="s">
        <v>598</v>
      </c>
      <c r="U20" s="20">
        <f t="shared" si="0"/>
        <v>21.513999999999999</v>
      </c>
      <c r="V20" s="2">
        <f t="shared" si="1"/>
        <v>0</v>
      </c>
    </row>
    <row r="21" spans="1:22" ht="15" customHeight="1" x14ac:dyDescent="0.25">
      <c r="A21" s="2" t="s">
        <v>33</v>
      </c>
      <c r="B21" s="2" t="s">
        <v>40</v>
      </c>
      <c r="C21" s="2">
        <v>2014</v>
      </c>
      <c r="D21" s="2">
        <v>23.940999999999999</v>
      </c>
      <c r="E21" s="2">
        <v>11.654999999999999</v>
      </c>
      <c r="F21" s="2">
        <v>3.0049999999999999</v>
      </c>
      <c r="G21" s="2">
        <v>2.2490000000000001</v>
      </c>
      <c r="H21" s="2" t="s">
        <v>598</v>
      </c>
      <c r="I21" s="2">
        <v>3.7170000000000001</v>
      </c>
      <c r="J21" s="2">
        <v>1.911</v>
      </c>
      <c r="K21" s="2" t="s">
        <v>598</v>
      </c>
      <c r="L21" s="2">
        <v>1.405</v>
      </c>
      <c r="M21" s="2">
        <v>0</v>
      </c>
      <c r="N21" s="2" t="s">
        <v>599</v>
      </c>
      <c r="O21" s="2" t="s">
        <v>598</v>
      </c>
      <c r="P21" s="2" t="s">
        <v>599</v>
      </c>
      <c r="Q21" s="2" t="s">
        <v>598</v>
      </c>
      <c r="R21" s="2" t="s">
        <v>599</v>
      </c>
      <c r="S21" s="2" t="s">
        <v>598</v>
      </c>
      <c r="U21" s="20">
        <f t="shared" si="0"/>
        <v>23.940999999999999</v>
      </c>
      <c r="V21" s="2">
        <f t="shared" si="1"/>
        <v>0</v>
      </c>
    </row>
    <row r="22" spans="1:22" ht="15" customHeight="1" x14ac:dyDescent="0.25">
      <c r="A22" s="2" t="s">
        <v>33</v>
      </c>
      <c r="B22" s="2" t="s">
        <v>41</v>
      </c>
      <c r="C22" s="2">
        <v>2014</v>
      </c>
      <c r="D22" s="2">
        <v>5.5449999999999999</v>
      </c>
      <c r="E22" s="2">
        <v>4.2809999999999997</v>
      </c>
      <c r="F22" s="2">
        <v>3.2000000000000001E-2</v>
      </c>
      <c r="G22" s="2" t="s">
        <v>598</v>
      </c>
      <c r="H22" s="2" t="s">
        <v>598</v>
      </c>
      <c r="I22" s="2">
        <v>1.081</v>
      </c>
      <c r="J22" s="2">
        <v>0.15</v>
      </c>
      <c r="K22" s="2" t="s">
        <v>598</v>
      </c>
      <c r="L22" s="2" t="s">
        <v>598</v>
      </c>
      <c r="M22" s="2" t="s">
        <v>598</v>
      </c>
      <c r="N22" s="2" t="s">
        <v>599</v>
      </c>
      <c r="O22" s="2" t="s">
        <v>598</v>
      </c>
      <c r="P22" s="2" t="s">
        <v>599</v>
      </c>
      <c r="Q22" s="2" t="s">
        <v>598</v>
      </c>
      <c r="R22" s="2" t="s">
        <v>599</v>
      </c>
      <c r="S22" s="2" t="s">
        <v>598</v>
      </c>
      <c r="U22" s="20">
        <f t="shared" si="0"/>
        <v>5.5449999999999999</v>
      </c>
      <c r="V22" s="2">
        <f t="shared" si="1"/>
        <v>0</v>
      </c>
    </row>
    <row r="23" spans="1:22" ht="15" customHeight="1" x14ac:dyDescent="0.25">
      <c r="A23" s="2" t="s">
        <v>33</v>
      </c>
      <c r="B23" s="2" t="s">
        <v>42</v>
      </c>
      <c r="C23" s="2">
        <v>2014</v>
      </c>
      <c r="D23" s="2">
        <v>2.19</v>
      </c>
      <c r="E23" s="2">
        <v>0.318</v>
      </c>
      <c r="F23" s="2">
        <v>0.189</v>
      </c>
      <c r="G23" s="2" t="s">
        <v>598</v>
      </c>
      <c r="H23" s="2" t="s">
        <v>598</v>
      </c>
      <c r="I23" s="2">
        <v>0.83099999999999996</v>
      </c>
      <c r="J23" s="2" t="s">
        <v>598</v>
      </c>
      <c r="K23" s="2" t="s">
        <v>598</v>
      </c>
      <c r="L23" s="2">
        <v>0.85199999999999998</v>
      </c>
      <c r="M23" s="2" t="s">
        <v>598</v>
      </c>
      <c r="N23" s="2" t="s">
        <v>599</v>
      </c>
      <c r="O23" s="2" t="s">
        <v>598</v>
      </c>
      <c r="P23" s="2" t="s">
        <v>599</v>
      </c>
      <c r="Q23" s="2" t="s">
        <v>598</v>
      </c>
      <c r="R23" s="2" t="s">
        <v>599</v>
      </c>
      <c r="S23" s="2" t="s">
        <v>598</v>
      </c>
      <c r="U23" s="20">
        <f t="shared" si="0"/>
        <v>2.19</v>
      </c>
      <c r="V23" s="2">
        <f t="shared" si="1"/>
        <v>0</v>
      </c>
    </row>
    <row r="24" spans="1:22" ht="15" customHeight="1" x14ac:dyDescent="0.25">
      <c r="A24" s="2" t="s">
        <v>33</v>
      </c>
      <c r="B24" s="2" t="s">
        <v>43</v>
      </c>
      <c r="C24" s="2">
        <v>2014</v>
      </c>
      <c r="D24" s="2">
        <v>2.73</v>
      </c>
      <c r="E24" s="2">
        <v>1.587</v>
      </c>
      <c r="F24" s="2">
        <v>0.16600000000000001</v>
      </c>
      <c r="G24" s="2" t="s">
        <v>598</v>
      </c>
      <c r="H24" s="2" t="s">
        <v>598</v>
      </c>
      <c r="I24" s="2">
        <v>0.997</v>
      </c>
      <c r="J24" s="2" t="s">
        <v>598</v>
      </c>
      <c r="K24" s="2" t="s">
        <v>598</v>
      </c>
      <c r="L24" s="2" t="s">
        <v>598</v>
      </c>
      <c r="M24" s="2" t="s">
        <v>598</v>
      </c>
      <c r="N24" s="2" t="s">
        <v>599</v>
      </c>
      <c r="O24" s="2" t="s">
        <v>598</v>
      </c>
      <c r="P24" s="2" t="s">
        <v>599</v>
      </c>
      <c r="Q24" s="2" t="s">
        <v>598</v>
      </c>
      <c r="R24" s="2" t="s">
        <v>599</v>
      </c>
      <c r="S24" s="2" t="s">
        <v>598</v>
      </c>
      <c r="U24" s="20">
        <f t="shared" si="0"/>
        <v>2.73</v>
      </c>
      <c r="V24" s="2">
        <f t="shared" si="1"/>
        <v>0</v>
      </c>
    </row>
    <row r="25" spans="1:22" ht="15" customHeight="1" x14ac:dyDescent="0.25">
      <c r="A25" s="2" t="s">
        <v>44</v>
      </c>
      <c r="B25" s="2" t="s">
        <v>45</v>
      </c>
      <c r="C25" s="2">
        <v>2014</v>
      </c>
      <c r="D25" s="2">
        <v>13.773999999999999</v>
      </c>
      <c r="E25" s="2">
        <v>5.3479999999999999</v>
      </c>
      <c r="F25" s="2">
        <v>2.9009999999999998</v>
      </c>
      <c r="G25" s="2">
        <v>1.7350000000000001</v>
      </c>
      <c r="H25" s="2" t="s">
        <v>598</v>
      </c>
      <c r="I25" s="2">
        <v>3.3530000000000002</v>
      </c>
      <c r="J25" s="2">
        <v>0.437</v>
      </c>
      <c r="K25" s="2" t="s">
        <v>598</v>
      </c>
      <c r="L25" s="2" t="s">
        <v>598</v>
      </c>
      <c r="M25" s="2" t="s">
        <v>598</v>
      </c>
      <c r="N25" s="2" t="s">
        <v>599</v>
      </c>
      <c r="O25" s="2" t="s">
        <v>598</v>
      </c>
      <c r="P25" s="2" t="s">
        <v>599</v>
      </c>
      <c r="Q25" s="2" t="s">
        <v>598</v>
      </c>
      <c r="R25" s="2" t="s">
        <v>599</v>
      </c>
      <c r="S25" s="2" t="s">
        <v>598</v>
      </c>
      <c r="U25" s="20">
        <f t="shared" si="0"/>
        <v>13.773999999999999</v>
      </c>
      <c r="V25" s="2">
        <f t="shared" si="1"/>
        <v>0</v>
      </c>
    </row>
    <row r="26" spans="1:22" ht="15" customHeight="1" x14ac:dyDescent="0.25">
      <c r="A26" s="2" t="s">
        <v>44</v>
      </c>
      <c r="B26" s="2" t="s">
        <v>46</v>
      </c>
      <c r="C26" s="2">
        <v>2014</v>
      </c>
      <c r="D26" s="2">
        <v>116.577</v>
      </c>
      <c r="E26" s="2">
        <v>47.896999999999998</v>
      </c>
      <c r="F26" s="2">
        <v>22.097000000000001</v>
      </c>
      <c r="G26" s="2">
        <v>5.0739999999999998</v>
      </c>
      <c r="H26" s="2" t="s">
        <v>598</v>
      </c>
      <c r="I26" s="2">
        <v>24.317</v>
      </c>
      <c r="J26" s="2">
        <v>15.593</v>
      </c>
      <c r="K26" s="2">
        <v>1.1379999999999999</v>
      </c>
      <c r="L26" s="2">
        <v>0.46100000000000002</v>
      </c>
      <c r="M26" s="2" t="s">
        <v>598</v>
      </c>
      <c r="N26" s="2" t="s">
        <v>599</v>
      </c>
      <c r="O26" s="2" t="s">
        <v>598</v>
      </c>
      <c r="P26" s="2" t="s">
        <v>599</v>
      </c>
      <c r="Q26" s="2" t="s">
        <v>598</v>
      </c>
      <c r="R26" s="2" t="s">
        <v>599</v>
      </c>
      <c r="S26" s="2" t="s">
        <v>598</v>
      </c>
      <c r="U26" s="20">
        <f t="shared" si="0"/>
        <v>116.577</v>
      </c>
      <c r="V26" s="2">
        <f t="shared" si="1"/>
        <v>0</v>
      </c>
    </row>
    <row r="27" spans="1:22" ht="15" customHeight="1" x14ac:dyDescent="0.25">
      <c r="A27" s="2" t="s">
        <v>44</v>
      </c>
      <c r="B27" s="2" t="s">
        <v>47</v>
      </c>
      <c r="C27" s="2">
        <v>2014</v>
      </c>
      <c r="D27" s="2">
        <v>16.312000000000001</v>
      </c>
      <c r="E27" s="2">
        <v>2.7669999999999999</v>
      </c>
      <c r="F27" s="2">
        <v>1.9470000000000001</v>
      </c>
      <c r="G27" s="2">
        <v>8.2390000000000008</v>
      </c>
      <c r="H27" s="2" t="s">
        <v>598</v>
      </c>
      <c r="I27" s="2">
        <v>2.39</v>
      </c>
      <c r="J27" s="2">
        <v>0.96899999999999997</v>
      </c>
      <c r="K27" s="2" t="s">
        <v>598</v>
      </c>
      <c r="L27" s="2" t="s">
        <v>598</v>
      </c>
      <c r="M27" s="2" t="s">
        <v>598</v>
      </c>
      <c r="N27" s="2" t="s">
        <v>599</v>
      </c>
      <c r="O27" s="2" t="s">
        <v>598</v>
      </c>
      <c r="P27" s="2" t="s">
        <v>599</v>
      </c>
      <c r="Q27" s="2" t="s">
        <v>598</v>
      </c>
      <c r="R27" s="2" t="s">
        <v>599</v>
      </c>
      <c r="S27" s="2" t="s">
        <v>598</v>
      </c>
      <c r="U27" s="20">
        <f t="shared" si="0"/>
        <v>16.312000000000001</v>
      </c>
      <c r="V27" s="2">
        <f t="shared" si="1"/>
        <v>0</v>
      </c>
    </row>
    <row r="28" spans="1:22" ht="15" customHeight="1" x14ac:dyDescent="0.25">
      <c r="A28" s="2" t="s">
        <v>48</v>
      </c>
      <c r="B28" s="2" t="s">
        <v>49</v>
      </c>
      <c r="C28" s="2">
        <v>2014</v>
      </c>
      <c r="D28" s="2">
        <v>24.24</v>
      </c>
      <c r="E28" s="2">
        <v>7.47</v>
      </c>
      <c r="F28" s="2">
        <v>6.7</v>
      </c>
      <c r="G28" s="2">
        <v>0.18</v>
      </c>
      <c r="H28" s="2" t="s">
        <v>609</v>
      </c>
      <c r="I28" s="2">
        <v>4.09</v>
      </c>
      <c r="J28" s="2">
        <v>5.8</v>
      </c>
      <c r="K28" s="2" t="s">
        <v>609</v>
      </c>
      <c r="L28" s="2" t="s">
        <v>609</v>
      </c>
      <c r="M28" s="2" t="s">
        <v>609</v>
      </c>
      <c r="N28" s="2" t="s">
        <v>599</v>
      </c>
      <c r="O28" s="2" t="s">
        <v>598</v>
      </c>
      <c r="P28" s="2" t="s">
        <v>599</v>
      </c>
      <c r="Q28" s="2" t="s">
        <v>598</v>
      </c>
      <c r="R28" s="2" t="s">
        <v>599</v>
      </c>
      <c r="S28" s="2" t="s">
        <v>598</v>
      </c>
      <c r="U28" s="20">
        <f t="shared" si="0"/>
        <v>24.24</v>
      </c>
      <c r="V28" s="2">
        <f t="shared" si="1"/>
        <v>0</v>
      </c>
    </row>
    <row r="29" spans="1:22" ht="15" customHeight="1" x14ac:dyDescent="0.25">
      <c r="A29" s="2" t="s">
        <v>48</v>
      </c>
      <c r="B29" s="2" t="s">
        <v>50</v>
      </c>
      <c r="C29" s="2">
        <v>2014</v>
      </c>
      <c r="D29" s="2">
        <v>2.06</v>
      </c>
      <c r="E29" s="2" t="s">
        <v>609</v>
      </c>
      <c r="F29" s="2">
        <v>0.21</v>
      </c>
      <c r="G29" s="2">
        <v>0.14000000000000001</v>
      </c>
      <c r="H29" s="2" t="s">
        <v>609</v>
      </c>
      <c r="I29" s="2">
        <v>1.48</v>
      </c>
      <c r="J29" s="2">
        <v>0.23</v>
      </c>
      <c r="K29" s="2" t="s">
        <v>598</v>
      </c>
      <c r="L29" s="2" t="s">
        <v>598</v>
      </c>
      <c r="M29" s="2" t="s">
        <v>598</v>
      </c>
      <c r="N29" s="2" t="s">
        <v>599</v>
      </c>
      <c r="O29" s="2" t="s">
        <v>598</v>
      </c>
      <c r="P29" s="2" t="s">
        <v>599</v>
      </c>
      <c r="Q29" s="2" t="s">
        <v>598</v>
      </c>
      <c r="R29" s="2" t="s">
        <v>599</v>
      </c>
      <c r="S29" s="2" t="s">
        <v>598</v>
      </c>
      <c r="U29" s="20">
        <f t="shared" si="0"/>
        <v>2.06</v>
      </c>
      <c r="V29" s="2">
        <f t="shared" si="1"/>
        <v>0</v>
      </c>
    </row>
    <row r="30" spans="1:22" ht="15" customHeight="1" x14ac:dyDescent="0.25">
      <c r="A30" s="2" t="s">
        <v>51</v>
      </c>
      <c r="B30" s="2" t="s">
        <v>52</v>
      </c>
      <c r="C30" s="2">
        <v>2014</v>
      </c>
      <c r="D30" s="2">
        <v>355.608</v>
      </c>
      <c r="E30" s="2">
        <v>135.97800000000001</v>
      </c>
      <c r="F30" s="2">
        <v>89.875</v>
      </c>
      <c r="G30" s="2">
        <v>11.179</v>
      </c>
      <c r="H30" s="2" t="s">
        <v>598</v>
      </c>
      <c r="I30" s="2">
        <v>29.811</v>
      </c>
      <c r="J30" s="2">
        <v>77.082999999999998</v>
      </c>
      <c r="K30" s="2">
        <v>5.8490000000000002</v>
      </c>
      <c r="L30" s="2" t="s">
        <v>598</v>
      </c>
      <c r="M30" s="2" t="s">
        <v>598</v>
      </c>
      <c r="N30" s="2" t="s">
        <v>756</v>
      </c>
      <c r="O30" s="2">
        <v>5.8339999999999996</v>
      </c>
      <c r="P30" s="2" t="s">
        <v>599</v>
      </c>
      <c r="Q30" s="2" t="s">
        <v>598</v>
      </c>
      <c r="R30" s="2" t="s">
        <v>599</v>
      </c>
      <c r="S30" s="2" t="s">
        <v>598</v>
      </c>
      <c r="U30" s="20">
        <f t="shared" si="0"/>
        <v>355.608</v>
      </c>
      <c r="V30" s="2">
        <f t="shared" si="1"/>
        <v>5.8339999999999996</v>
      </c>
    </row>
    <row r="31" spans="1:22" ht="15" customHeight="1" x14ac:dyDescent="0.25">
      <c r="A31" s="2" t="s">
        <v>51</v>
      </c>
      <c r="B31" s="2" t="s">
        <v>53</v>
      </c>
      <c r="C31" s="2">
        <v>2014</v>
      </c>
      <c r="D31" s="2">
        <v>1.7909999999999999</v>
      </c>
      <c r="E31" s="2">
        <v>0.57999999999999996</v>
      </c>
      <c r="F31" s="2">
        <v>0.61</v>
      </c>
      <c r="G31" s="2" t="s">
        <v>598</v>
      </c>
      <c r="H31" s="2" t="s">
        <v>598</v>
      </c>
      <c r="I31" s="2">
        <v>0.6</v>
      </c>
      <c r="J31" s="2" t="s">
        <v>598</v>
      </c>
      <c r="K31" s="2" t="s">
        <v>598</v>
      </c>
      <c r="L31" s="2" t="s">
        <v>598</v>
      </c>
      <c r="M31" s="2" t="s">
        <v>598</v>
      </c>
      <c r="N31" s="2" t="s">
        <v>599</v>
      </c>
      <c r="O31" s="2" t="s">
        <v>598</v>
      </c>
      <c r="P31" s="2" t="s">
        <v>599</v>
      </c>
      <c r="Q31" s="2" t="s">
        <v>598</v>
      </c>
      <c r="R31" s="2" t="s">
        <v>599</v>
      </c>
      <c r="S31" s="2" t="s">
        <v>598</v>
      </c>
      <c r="U31" s="20">
        <f t="shared" si="0"/>
        <v>1.7909999999999999</v>
      </c>
      <c r="V31" s="2">
        <f t="shared" si="1"/>
        <v>0</v>
      </c>
    </row>
    <row r="32" spans="1:22" ht="15" customHeight="1" x14ac:dyDescent="0.25">
      <c r="A32" s="2" t="s">
        <v>51</v>
      </c>
      <c r="B32" s="2" t="s">
        <v>54</v>
      </c>
      <c r="C32" s="2">
        <v>2014</v>
      </c>
      <c r="D32" s="2">
        <v>2.39</v>
      </c>
      <c r="E32" s="2" t="s">
        <v>598</v>
      </c>
      <c r="F32" s="2">
        <v>2.2999999999999998</v>
      </c>
      <c r="G32" s="2" t="s">
        <v>598</v>
      </c>
      <c r="H32" s="2" t="s">
        <v>598</v>
      </c>
      <c r="I32" s="2">
        <v>8.5000000000000006E-2</v>
      </c>
      <c r="J32" s="2" t="s">
        <v>598</v>
      </c>
      <c r="K32" s="2" t="s">
        <v>598</v>
      </c>
      <c r="L32" s="2" t="s">
        <v>598</v>
      </c>
      <c r="M32" s="2" t="s">
        <v>598</v>
      </c>
      <c r="N32" s="2" t="s">
        <v>599</v>
      </c>
      <c r="O32" s="2" t="s">
        <v>598</v>
      </c>
      <c r="P32" s="2" t="s">
        <v>599</v>
      </c>
      <c r="Q32" s="2" t="s">
        <v>598</v>
      </c>
      <c r="R32" s="2" t="s">
        <v>599</v>
      </c>
      <c r="S32" s="2" t="s">
        <v>598</v>
      </c>
      <c r="U32" s="20">
        <f t="shared" si="0"/>
        <v>2.39</v>
      </c>
      <c r="V32" s="2">
        <f t="shared" si="1"/>
        <v>0</v>
      </c>
    </row>
    <row r="33" spans="1:22" ht="15" customHeight="1" x14ac:dyDescent="0.25">
      <c r="A33" s="2" t="s">
        <v>55</v>
      </c>
      <c r="B33" s="2" t="s">
        <v>56</v>
      </c>
      <c r="C33" s="2">
        <v>2014</v>
      </c>
      <c r="D33" s="2">
        <v>550.18899999999996</v>
      </c>
      <c r="E33" s="2">
        <v>285.38299999999998</v>
      </c>
      <c r="F33" s="2">
        <v>44.469000000000001</v>
      </c>
      <c r="G33" s="2">
        <v>23.800999999999998</v>
      </c>
      <c r="H33" s="2">
        <v>5.5129999999999999</v>
      </c>
      <c r="I33" s="2">
        <v>97.215999999999994</v>
      </c>
      <c r="J33" s="2">
        <v>95.509</v>
      </c>
      <c r="K33" s="2">
        <v>3.8109999999999999</v>
      </c>
      <c r="L33" s="2" t="s">
        <v>609</v>
      </c>
      <c r="M33" s="2" t="s">
        <v>598</v>
      </c>
      <c r="N33" s="2" t="s">
        <v>599</v>
      </c>
      <c r="O33" s="2" t="s">
        <v>598</v>
      </c>
      <c r="P33" s="2" t="s">
        <v>599</v>
      </c>
      <c r="Q33" s="2" t="s">
        <v>598</v>
      </c>
      <c r="R33" s="2" t="s">
        <v>599</v>
      </c>
      <c r="S33" s="2" t="s">
        <v>598</v>
      </c>
      <c r="U33" s="20">
        <f t="shared" si="0"/>
        <v>550.18899999999996</v>
      </c>
      <c r="V33" s="2">
        <f t="shared" si="1"/>
        <v>0</v>
      </c>
    </row>
    <row r="34" spans="1:22" ht="15" customHeight="1" x14ac:dyDescent="0.25">
      <c r="A34" s="2" t="s">
        <v>55</v>
      </c>
      <c r="B34" s="2" t="s">
        <v>57</v>
      </c>
      <c r="C34" s="2">
        <v>2014</v>
      </c>
      <c r="D34" s="2">
        <v>17.352</v>
      </c>
      <c r="E34" s="2">
        <v>4.5</v>
      </c>
      <c r="F34" s="2">
        <v>3.23</v>
      </c>
      <c r="G34" s="2">
        <v>3.01</v>
      </c>
      <c r="H34" s="2" t="s">
        <v>598</v>
      </c>
      <c r="I34" s="2">
        <v>5.46</v>
      </c>
      <c r="J34" s="2">
        <v>1.1399999999999999</v>
      </c>
      <c r="K34" s="2" t="s">
        <v>598</v>
      </c>
      <c r="L34" s="2" t="s">
        <v>598</v>
      </c>
      <c r="M34" s="2" t="s">
        <v>598</v>
      </c>
      <c r="N34" s="2" t="s">
        <v>599</v>
      </c>
      <c r="O34" s="2" t="s">
        <v>598</v>
      </c>
      <c r="P34" s="2" t="s">
        <v>599</v>
      </c>
      <c r="Q34" s="2" t="s">
        <v>598</v>
      </c>
      <c r="R34" s="2" t="s">
        <v>599</v>
      </c>
      <c r="S34" s="2" t="s">
        <v>598</v>
      </c>
      <c r="U34" s="20">
        <f t="shared" si="0"/>
        <v>17.352</v>
      </c>
      <c r="V34" s="2">
        <f t="shared" si="1"/>
        <v>0</v>
      </c>
    </row>
    <row r="35" spans="1:22" ht="15" customHeight="1" x14ac:dyDescent="0.25">
      <c r="A35" s="2" t="s">
        <v>58</v>
      </c>
      <c r="B35" s="2" t="s">
        <v>59</v>
      </c>
      <c r="C35" s="2">
        <v>2014</v>
      </c>
      <c r="D35" s="2">
        <v>34.799999999999997</v>
      </c>
      <c r="E35" s="2">
        <v>15.2</v>
      </c>
      <c r="F35" s="2">
        <v>3.5</v>
      </c>
      <c r="G35" s="2" t="s">
        <v>598</v>
      </c>
      <c r="H35" s="2" t="s">
        <v>598</v>
      </c>
      <c r="I35" s="2">
        <v>5.3</v>
      </c>
      <c r="J35" s="2" t="s">
        <v>609</v>
      </c>
      <c r="K35" s="2">
        <v>1.3</v>
      </c>
      <c r="L35" s="2" t="s">
        <v>598</v>
      </c>
      <c r="M35" s="2">
        <v>10.8</v>
      </c>
      <c r="N35" s="2" t="s">
        <v>599</v>
      </c>
      <c r="O35" s="2" t="s">
        <v>598</v>
      </c>
      <c r="P35" s="2" t="s">
        <v>599</v>
      </c>
      <c r="Q35" s="2" t="s">
        <v>598</v>
      </c>
      <c r="R35" s="2" t="s">
        <v>599</v>
      </c>
      <c r="S35" s="2" t="s">
        <v>598</v>
      </c>
      <c r="U35" s="20">
        <f t="shared" si="0"/>
        <v>34.799999999999997</v>
      </c>
      <c r="V35" s="2">
        <f t="shared" si="1"/>
        <v>0</v>
      </c>
    </row>
    <row r="36" spans="1:22"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U36" s="20">
        <f t="shared" si="0"/>
        <v>0</v>
      </c>
      <c r="V36" s="2">
        <f t="shared" si="1"/>
        <v>0</v>
      </c>
    </row>
    <row r="37" spans="1:22"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U37" s="20">
        <f t="shared" si="0"/>
        <v>0</v>
      </c>
      <c r="V37" s="2">
        <f t="shared" si="1"/>
        <v>0</v>
      </c>
    </row>
    <row r="38" spans="1:22" ht="15" customHeight="1" x14ac:dyDescent="0.25">
      <c r="A38" s="2" t="s">
        <v>63</v>
      </c>
      <c r="B38" s="2" t="s">
        <v>64</v>
      </c>
      <c r="C38" s="2">
        <v>2014</v>
      </c>
      <c r="D38" s="2">
        <v>6</v>
      </c>
      <c r="E38" s="2" t="s">
        <v>598</v>
      </c>
      <c r="F38" s="2" t="s">
        <v>598</v>
      </c>
      <c r="G38" s="2" t="s">
        <v>598</v>
      </c>
      <c r="H38" s="2" t="s">
        <v>598</v>
      </c>
      <c r="I38" s="2" t="s">
        <v>598</v>
      </c>
      <c r="J38" s="2" t="s">
        <v>598</v>
      </c>
      <c r="K38" s="2" t="s">
        <v>598</v>
      </c>
      <c r="L38" s="2" t="s">
        <v>598</v>
      </c>
      <c r="M38" s="2" t="s">
        <v>598</v>
      </c>
      <c r="N38" s="2" t="s">
        <v>607</v>
      </c>
      <c r="O38" s="2" t="s">
        <v>598</v>
      </c>
      <c r="P38" s="2" t="s">
        <v>607</v>
      </c>
      <c r="Q38" s="2" t="s">
        <v>598</v>
      </c>
      <c r="R38" s="2" t="s">
        <v>607</v>
      </c>
      <c r="S38" s="2" t="s">
        <v>598</v>
      </c>
      <c r="U38" s="20">
        <f t="shared" si="0"/>
        <v>6</v>
      </c>
      <c r="V38" s="2">
        <f t="shared" si="1"/>
        <v>0</v>
      </c>
    </row>
    <row r="39" spans="1:22" ht="15" customHeight="1" x14ac:dyDescent="0.25">
      <c r="A39" s="2" t="s">
        <v>65</v>
      </c>
      <c r="B39" s="2" t="s">
        <v>66</v>
      </c>
      <c r="C39" s="2">
        <v>2014</v>
      </c>
      <c r="D39" s="2">
        <v>4.0190000000000001</v>
      </c>
      <c r="E39" s="2">
        <v>0.39</v>
      </c>
      <c r="F39" s="2">
        <v>1.917</v>
      </c>
      <c r="G39" s="2" t="s">
        <v>598</v>
      </c>
      <c r="H39" s="2" t="s">
        <v>598</v>
      </c>
      <c r="I39" s="2">
        <v>1.4059999999999999</v>
      </c>
      <c r="J39" s="2">
        <v>0.30599999999999999</v>
      </c>
      <c r="K39" s="2" t="s">
        <v>598</v>
      </c>
      <c r="L39" s="2" t="s">
        <v>598</v>
      </c>
      <c r="M39" s="2" t="s">
        <v>598</v>
      </c>
      <c r="N39" s="2" t="s">
        <v>599</v>
      </c>
      <c r="O39" s="2" t="s">
        <v>598</v>
      </c>
      <c r="P39" s="2" t="s">
        <v>599</v>
      </c>
      <c r="Q39" s="2" t="s">
        <v>598</v>
      </c>
      <c r="R39" s="2" t="s">
        <v>599</v>
      </c>
      <c r="S39" s="2" t="s">
        <v>598</v>
      </c>
      <c r="U39" s="20">
        <f t="shared" si="0"/>
        <v>4.0190000000000001</v>
      </c>
      <c r="V39" s="2">
        <f t="shared" si="1"/>
        <v>0</v>
      </c>
    </row>
    <row r="40" spans="1:22" ht="15" customHeight="1" x14ac:dyDescent="0.25">
      <c r="A40" s="2" t="s">
        <v>65</v>
      </c>
      <c r="B40" s="2" t="s">
        <v>67</v>
      </c>
      <c r="C40" s="2">
        <v>2014</v>
      </c>
      <c r="D40" s="2">
        <v>321.67599999999999</v>
      </c>
      <c r="E40" s="2">
        <v>133.98500000000001</v>
      </c>
      <c r="F40" s="2">
        <v>37.540999999999997</v>
      </c>
      <c r="G40" s="2">
        <v>45.326000000000001</v>
      </c>
      <c r="H40" s="2">
        <v>18.474</v>
      </c>
      <c r="I40" s="2">
        <v>50.892000000000003</v>
      </c>
      <c r="J40" s="2">
        <v>53.231000000000002</v>
      </c>
      <c r="K40" s="2">
        <v>0.70099999999999996</v>
      </c>
      <c r="L40" s="2" t="s">
        <v>598</v>
      </c>
      <c r="M40" s="2" t="s">
        <v>598</v>
      </c>
      <c r="N40" s="2" t="s">
        <v>599</v>
      </c>
      <c r="O40" s="2" t="s">
        <v>598</v>
      </c>
      <c r="P40" s="2" t="s">
        <v>599</v>
      </c>
      <c r="Q40" s="2" t="s">
        <v>598</v>
      </c>
      <c r="R40" s="2" t="s">
        <v>599</v>
      </c>
      <c r="S40" s="2" t="s">
        <v>598</v>
      </c>
      <c r="U40" s="20">
        <f t="shared" si="0"/>
        <v>321.67599999999999</v>
      </c>
      <c r="V40" s="2">
        <f t="shared" si="1"/>
        <v>0</v>
      </c>
    </row>
    <row r="41" spans="1:22" ht="15" customHeight="1" x14ac:dyDescent="0.25">
      <c r="A41" s="2" t="s">
        <v>68</v>
      </c>
      <c r="B41" s="2" t="s">
        <v>69</v>
      </c>
      <c r="C41" s="2">
        <v>2014</v>
      </c>
      <c r="D41" s="2">
        <v>8.2460000000000004</v>
      </c>
      <c r="E41" s="2">
        <v>1.74</v>
      </c>
      <c r="F41" s="2">
        <v>0.125</v>
      </c>
      <c r="G41" s="2" t="s">
        <v>598</v>
      </c>
      <c r="H41" s="2" t="s">
        <v>598</v>
      </c>
      <c r="I41" s="2">
        <v>1.3420000000000001</v>
      </c>
      <c r="J41" s="2">
        <v>3.2949999999999999</v>
      </c>
      <c r="K41" s="2" t="s">
        <v>598</v>
      </c>
      <c r="L41" s="2" t="s">
        <v>598</v>
      </c>
      <c r="M41" s="2">
        <v>1.7430000000000001</v>
      </c>
      <c r="N41" s="2" t="s">
        <v>599</v>
      </c>
      <c r="O41" s="2" t="s">
        <v>598</v>
      </c>
      <c r="P41" s="2" t="s">
        <v>599</v>
      </c>
      <c r="Q41" s="2" t="s">
        <v>598</v>
      </c>
      <c r="R41" s="2" t="s">
        <v>599</v>
      </c>
      <c r="S41" s="2" t="s">
        <v>598</v>
      </c>
      <c r="U41" s="20">
        <f t="shared" si="0"/>
        <v>8.2460000000000004</v>
      </c>
      <c r="V41" s="2">
        <f t="shared" si="1"/>
        <v>0</v>
      </c>
    </row>
    <row r="42" spans="1:22" ht="15" customHeight="1" x14ac:dyDescent="0.25">
      <c r="A42" s="2" t="s">
        <v>68</v>
      </c>
      <c r="B42" s="2" t="s">
        <v>70</v>
      </c>
      <c r="C42" s="2">
        <v>2014</v>
      </c>
      <c r="D42" s="2">
        <v>30.108000000000001</v>
      </c>
      <c r="E42" s="2">
        <v>11.855</v>
      </c>
      <c r="F42" s="2">
        <v>4.9800000000000004</v>
      </c>
      <c r="G42" s="2" t="s">
        <v>598</v>
      </c>
      <c r="H42" s="2" t="s">
        <v>598</v>
      </c>
      <c r="I42" s="2">
        <v>6.9379999999999997</v>
      </c>
      <c r="J42" s="2">
        <v>6.335</v>
      </c>
      <c r="K42" s="2" t="s">
        <v>598</v>
      </c>
      <c r="L42" s="2" t="s">
        <v>598</v>
      </c>
      <c r="M42" s="2" t="s">
        <v>598</v>
      </c>
      <c r="N42" s="2" t="s">
        <v>599</v>
      </c>
      <c r="O42" s="2" t="s">
        <v>598</v>
      </c>
      <c r="P42" s="2" t="s">
        <v>599</v>
      </c>
      <c r="Q42" s="2" t="s">
        <v>598</v>
      </c>
      <c r="R42" s="2" t="s">
        <v>599</v>
      </c>
      <c r="S42" s="2" t="s">
        <v>598</v>
      </c>
      <c r="U42" s="20">
        <f t="shared" si="0"/>
        <v>30.108000000000001</v>
      </c>
      <c r="V42" s="2">
        <f t="shared" si="1"/>
        <v>0</v>
      </c>
    </row>
    <row r="43" spans="1:22" ht="15" customHeight="1" x14ac:dyDescent="0.25">
      <c r="A43" s="2" t="s">
        <v>71</v>
      </c>
      <c r="B43" s="2" t="s">
        <v>72</v>
      </c>
      <c r="C43" s="2">
        <v>2014</v>
      </c>
      <c r="D43" s="2">
        <v>30.693000000000001</v>
      </c>
      <c r="E43" s="2">
        <v>15.1</v>
      </c>
      <c r="F43" s="2">
        <v>4.8</v>
      </c>
      <c r="G43" s="2">
        <v>2.093</v>
      </c>
      <c r="H43" s="2" t="s">
        <v>598</v>
      </c>
      <c r="I43" s="2">
        <v>5.7</v>
      </c>
      <c r="J43" s="2">
        <v>3.8</v>
      </c>
      <c r="K43" s="2">
        <v>0.33</v>
      </c>
      <c r="L43" s="2">
        <v>0.41</v>
      </c>
      <c r="M43" s="2" t="s">
        <v>598</v>
      </c>
      <c r="N43" s="2" t="s">
        <v>599</v>
      </c>
      <c r="O43" s="2" t="s">
        <v>598</v>
      </c>
      <c r="P43" s="2" t="s">
        <v>599</v>
      </c>
      <c r="Q43" s="2" t="s">
        <v>598</v>
      </c>
      <c r="R43" s="2" t="s">
        <v>599</v>
      </c>
      <c r="S43" s="2" t="s">
        <v>598</v>
      </c>
      <c r="U43" s="20">
        <f t="shared" si="0"/>
        <v>30.693000000000001</v>
      </c>
      <c r="V43" s="2">
        <f t="shared" si="1"/>
        <v>0</v>
      </c>
    </row>
    <row r="44" spans="1:22" ht="15" customHeight="1" x14ac:dyDescent="0.25">
      <c r="A44" s="2" t="s">
        <v>71</v>
      </c>
      <c r="B44" s="2" t="s">
        <v>73</v>
      </c>
      <c r="C44" s="2">
        <v>2014</v>
      </c>
      <c r="D44" s="2">
        <v>2.33</v>
      </c>
      <c r="E44" s="2">
        <v>0</v>
      </c>
      <c r="F44" s="2">
        <v>3.5999999999999997E-2</v>
      </c>
      <c r="G44" s="2">
        <v>0</v>
      </c>
      <c r="H44" s="2" t="s">
        <v>598</v>
      </c>
      <c r="I44" s="2">
        <v>0.7</v>
      </c>
      <c r="J44" s="2">
        <v>4.5999999999999999E-2</v>
      </c>
      <c r="K44" s="2">
        <v>0</v>
      </c>
      <c r="L44" s="2">
        <v>0</v>
      </c>
      <c r="M44" s="2" t="s">
        <v>598</v>
      </c>
      <c r="N44" s="2" t="s">
        <v>599</v>
      </c>
      <c r="O44" s="2" t="s">
        <v>598</v>
      </c>
      <c r="P44" s="2" t="s">
        <v>599</v>
      </c>
      <c r="Q44" s="2" t="s">
        <v>598</v>
      </c>
      <c r="R44" s="2" t="s">
        <v>599</v>
      </c>
      <c r="S44" s="2" t="s">
        <v>598</v>
      </c>
      <c r="U44" s="20">
        <f t="shared" si="0"/>
        <v>2.33</v>
      </c>
      <c r="V44" s="2">
        <f t="shared" si="1"/>
        <v>0</v>
      </c>
    </row>
    <row r="45" spans="1:22" ht="15" customHeight="1" x14ac:dyDescent="0.25">
      <c r="A45" s="2" t="s">
        <v>71</v>
      </c>
      <c r="B45" s="2" t="s">
        <v>74</v>
      </c>
      <c r="C45" s="2">
        <v>2014</v>
      </c>
      <c r="D45" s="2">
        <v>2.1859999999999999</v>
      </c>
      <c r="E45" s="2">
        <v>0.32</v>
      </c>
      <c r="F45" s="2">
        <v>3.2000000000000001E-2</v>
      </c>
      <c r="G45" s="2">
        <v>0</v>
      </c>
      <c r="H45" s="2" t="s">
        <v>598</v>
      </c>
      <c r="I45" s="2">
        <v>0.55000000000000004</v>
      </c>
      <c r="J45" s="2">
        <v>0.18</v>
      </c>
      <c r="K45" s="2">
        <v>0</v>
      </c>
      <c r="L45" s="2">
        <v>0</v>
      </c>
      <c r="M45" s="2" t="s">
        <v>598</v>
      </c>
      <c r="N45" s="2" t="s">
        <v>599</v>
      </c>
      <c r="O45" s="2" t="s">
        <v>598</v>
      </c>
      <c r="P45" s="2" t="s">
        <v>599</v>
      </c>
      <c r="Q45" s="2" t="s">
        <v>598</v>
      </c>
      <c r="R45" s="2" t="s">
        <v>599</v>
      </c>
      <c r="S45" s="2" t="s">
        <v>598</v>
      </c>
      <c r="U45" s="20">
        <f t="shared" si="0"/>
        <v>2.1859999999999999</v>
      </c>
      <c r="V45" s="2">
        <f t="shared" si="1"/>
        <v>0</v>
      </c>
    </row>
    <row r="46" spans="1:22" ht="15" customHeight="1" x14ac:dyDescent="0.25">
      <c r="A46" s="2" t="s">
        <v>71</v>
      </c>
      <c r="B46" s="2" t="s">
        <v>75</v>
      </c>
      <c r="C46" s="2">
        <v>2014</v>
      </c>
      <c r="D46" s="2">
        <v>0.42799999999999999</v>
      </c>
      <c r="E46" s="2">
        <v>0.215</v>
      </c>
      <c r="F46" s="2">
        <v>2.3E-2</v>
      </c>
      <c r="G46" s="2" t="s">
        <v>598</v>
      </c>
      <c r="H46" s="2" t="s">
        <v>598</v>
      </c>
      <c r="I46" s="2">
        <v>0.2</v>
      </c>
      <c r="J46" s="2" t="s">
        <v>598</v>
      </c>
      <c r="K46" s="2" t="s">
        <v>598</v>
      </c>
      <c r="L46" s="2" t="s">
        <v>598</v>
      </c>
      <c r="M46" s="2" t="s">
        <v>598</v>
      </c>
      <c r="N46" s="2" t="s">
        <v>599</v>
      </c>
      <c r="O46" s="2" t="s">
        <v>598</v>
      </c>
      <c r="P46" s="2" t="s">
        <v>599</v>
      </c>
      <c r="Q46" s="2" t="s">
        <v>598</v>
      </c>
      <c r="R46" s="2" t="s">
        <v>599</v>
      </c>
      <c r="S46" s="2" t="s">
        <v>598</v>
      </c>
      <c r="U46" s="20">
        <f t="shared" si="0"/>
        <v>0.42799999999999999</v>
      </c>
      <c r="V46" s="2">
        <f t="shared" si="1"/>
        <v>0</v>
      </c>
    </row>
    <row r="47" spans="1:22" ht="15" customHeight="1" x14ac:dyDescent="0.25">
      <c r="A47" s="2" t="s">
        <v>76</v>
      </c>
      <c r="B47" s="2" t="s">
        <v>77</v>
      </c>
      <c r="C47" s="2">
        <v>2014</v>
      </c>
      <c r="D47" s="2">
        <v>6.95</v>
      </c>
      <c r="E47" s="2" t="s">
        <v>609</v>
      </c>
      <c r="F47" s="2" t="s">
        <v>609</v>
      </c>
      <c r="G47" s="2" t="s">
        <v>609</v>
      </c>
      <c r="H47" s="2" t="s">
        <v>609</v>
      </c>
      <c r="I47" s="2" t="s">
        <v>609</v>
      </c>
      <c r="J47" s="2" t="s">
        <v>609</v>
      </c>
      <c r="K47" s="2" t="s">
        <v>609</v>
      </c>
      <c r="L47" s="2" t="s">
        <v>609</v>
      </c>
      <c r="M47" s="2">
        <v>0</v>
      </c>
      <c r="N47" s="2" t="s">
        <v>599</v>
      </c>
      <c r="O47" s="2" t="s">
        <v>598</v>
      </c>
      <c r="P47" s="2" t="s">
        <v>599</v>
      </c>
      <c r="Q47" s="2" t="s">
        <v>598</v>
      </c>
      <c r="R47" s="2" t="s">
        <v>599</v>
      </c>
      <c r="S47" s="2" t="s">
        <v>598</v>
      </c>
      <c r="U47" s="20">
        <f t="shared" si="0"/>
        <v>6.95</v>
      </c>
      <c r="V47" s="2">
        <f t="shared" si="1"/>
        <v>0</v>
      </c>
    </row>
    <row r="48" spans="1:22"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U48" s="20">
        <f t="shared" si="0"/>
        <v>0</v>
      </c>
      <c r="V48" s="2">
        <f t="shared" si="1"/>
        <v>0</v>
      </c>
    </row>
    <row r="49" spans="1:22" ht="15" customHeight="1" x14ac:dyDescent="0.25">
      <c r="A49" s="2" t="s">
        <v>76</v>
      </c>
      <c r="B49" s="2" t="s">
        <v>79</v>
      </c>
      <c r="C49" s="2">
        <v>2014</v>
      </c>
      <c r="D49" s="2">
        <v>54.47</v>
      </c>
      <c r="E49" s="2" t="s">
        <v>609</v>
      </c>
      <c r="F49" s="2" t="s">
        <v>609</v>
      </c>
      <c r="G49" s="2" t="s">
        <v>609</v>
      </c>
      <c r="H49" s="2" t="s">
        <v>609</v>
      </c>
      <c r="I49" s="2" t="s">
        <v>609</v>
      </c>
      <c r="J49" s="2" t="s">
        <v>609</v>
      </c>
      <c r="K49" s="2" t="s">
        <v>609</v>
      </c>
      <c r="L49" s="2" t="s">
        <v>609</v>
      </c>
      <c r="M49" s="2" t="s">
        <v>609</v>
      </c>
      <c r="N49" s="2" t="s">
        <v>599</v>
      </c>
      <c r="O49" s="2" t="s">
        <v>598</v>
      </c>
      <c r="P49" s="2" t="s">
        <v>599</v>
      </c>
      <c r="Q49" s="2" t="s">
        <v>598</v>
      </c>
      <c r="R49" s="2" t="s">
        <v>599</v>
      </c>
      <c r="S49" s="2" t="s">
        <v>598</v>
      </c>
      <c r="U49" s="20">
        <f t="shared" si="0"/>
        <v>54.47</v>
      </c>
      <c r="V49" s="2">
        <f t="shared" si="1"/>
        <v>0</v>
      </c>
    </row>
    <row r="50" spans="1:22" ht="15" customHeight="1" x14ac:dyDescent="0.25">
      <c r="A50" s="2" t="s">
        <v>76</v>
      </c>
      <c r="B50" s="2" t="s">
        <v>80</v>
      </c>
      <c r="C50" s="2">
        <v>2014</v>
      </c>
      <c r="D50" s="2">
        <v>27.039000000000001</v>
      </c>
      <c r="E50" s="2" t="s">
        <v>609</v>
      </c>
      <c r="F50" s="2" t="s">
        <v>609</v>
      </c>
      <c r="G50" s="2" t="s">
        <v>609</v>
      </c>
      <c r="H50" s="2" t="s">
        <v>609</v>
      </c>
      <c r="I50" s="2" t="s">
        <v>609</v>
      </c>
      <c r="J50" s="2" t="s">
        <v>609</v>
      </c>
      <c r="K50" s="2" t="s">
        <v>609</v>
      </c>
      <c r="L50" s="2" t="s">
        <v>609</v>
      </c>
      <c r="M50" s="2" t="s">
        <v>609</v>
      </c>
      <c r="N50" s="2" t="s">
        <v>599</v>
      </c>
      <c r="O50" s="2" t="s">
        <v>598</v>
      </c>
      <c r="P50" s="2" t="s">
        <v>599</v>
      </c>
      <c r="Q50" s="2" t="s">
        <v>598</v>
      </c>
      <c r="R50" s="2" t="s">
        <v>599</v>
      </c>
      <c r="S50" s="2" t="s">
        <v>598</v>
      </c>
      <c r="U50" s="20">
        <f t="shared" si="0"/>
        <v>27.039000000000001</v>
      </c>
      <c r="V50" s="2">
        <f t="shared" si="1"/>
        <v>0</v>
      </c>
    </row>
    <row r="51" spans="1:22" ht="15" customHeight="1" x14ac:dyDescent="0.25">
      <c r="A51" s="2" t="s">
        <v>76</v>
      </c>
      <c r="B51" s="2" t="s">
        <v>81</v>
      </c>
      <c r="C51" s="2">
        <v>2014</v>
      </c>
      <c r="D51" s="2">
        <v>26.3</v>
      </c>
      <c r="E51" s="2" t="s">
        <v>609</v>
      </c>
      <c r="F51" s="2" t="s">
        <v>609</v>
      </c>
      <c r="G51" s="2" t="s">
        <v>609</v>
      </c>
      <c r="H51" s="2" t="s">
        <v>609</v>
      </c>
      <c r="I51" s="2" t="s">
        <v>609</v>
      </c>
      <c r="J51" s="2" t="s">
        <v>609</v>
      </c>
      <c r="K51" s="2" t="s">
        <v>609</v>
      </c>
      <c r="L51" s="2" t="s">
        <v>609</v>
      </c>
      <c r="M51" s="2" t="s">
        <v>609</v>
      </c>
      <c r="N51" s="2" t="s">
        <v>599</v>
      </c>
      <c r="O51" s="2" t="s">
        <v>598</v>
      </c>
      <c r="P51" s="2" t="s">
        <v>599</v>
      </c>
      <c r="Q51" s="2" t="s">
        <v>598</v>
      </c>
      <c r="R51" s="2" t="s">
        <v>599</v>
      </c>
      <c r="S51" s="2" t="s">
        <v>598</v>
      </c>
      <c r="U51" s="20">
        <f t="shared" si="0"/>
        <v>26.3</v>
      </c>
      <c r="V51" s="2">
        <f t="shared" si="1"/>
        <v>0</v>
      </c>
    </row>
    <row r="52" spans="1:22" ht="15" customHeight="1" x14ac:dyDescent="0.25">
      <c r="A52" s="2" t="s">
        <v>76</v>
      </c>
      <c r="B52" s="2" t="s">
        <v>82</v>
      </c>
      <c r="C52" s="2">
        <v>2014</v>
      </c>
      <c r="D52" s="2">
        <v>14.2</v>
      </c>
      <c r="E52" s="2" t="s">
        <v>598</v>
      </c>
      <c r="F52" s="2" t="s">
        <v>598</v>
      </c>
      <c r="G52" s="2" t="s">
        <v>609</v>
      </c>
      <c r="H52" s="2" t="s">
        <v>598</v>
      </c>
      <c r="I52" s="2" t="s">
        <v>609</v>
      </c>
      <c r="J52" s="2" t="s">
        <v>609</v>
      </c>
      <c r="K52" s="2" t="s">
        <v>609</v>
      </c>
      <c r="L52" s="2" t="s">
        <v>609</v>
      </c>
      <c r="M52" s="2" t="s">
        <v>609</v>
      </c>
      <c r="N52" s="2" t="s">
        <v>599</v>
      </c>
      <c r="O52" s="2" t="s">
        <v>598</v>
      </c>
      <c r="P52" s="2" t="s">
        <v>599</v>
      </c>
      <c r="Q52" s="2" t="s">
        <v>598</v>
      </c>
      <c r="R52" s="2" t="s">
        <v>599</v>
      </c>
      <c r="S52" s="2" t="s">
        <v>598</v>
      </c>
      <c r="U52" s="20">
        <f t="shared" si="0"/>
        <v>14.2</v>
      </c>
      <c r="V52" s="2">
        <f t="shared" si="1"/>
        <v>0</v>
      </c>
    </row>
    <row r="53" spans="1:22" ht="15" customHeight="1" x14ac:dyDescent="0.25">
      <c r="A53" s="2" t="s">
        <v>76</v>
      </c>
      <c r="B53" s="2" t="s">
        <v>83</v>
      </c>
      <c r="C53" s="2">
        <v>2014</v>
      </c>
      <c r="D53" s="2">
        <v>959.51300000000003</v>
      </c>
      <c r="E53" s="2">
        <v>509.91612800000001</v>
      </c>
      <c r="F53" s="2">
        <v>89.868103000000005</v>
      </c>
      <c r="G53" s="2">
        <v>114.631581</v>
      </c>
      <c r="H53" s="2">
        <v>4.3730000000000002</v>
      </c>
      <c r="I53" s="2">
        <v>113.634395</v>
      </c>
      <c r="J53" s="2">
        <v>121.55001300000001</v>
      </c>
      <c r="K53" s="2">
        <v>5.540324</v>
      </c>
      <c r="L53" s="2" t="s">
        <v>609</v>
      </c>
      <c r="M53" s="2" t="s">
        <v>609</v>
      </c>
      <c r="N53" s="2" t="s">
        <v>599</v>
      </c>
      <c r="O53" s="2" t="s">
        <v>598</v>
      </c>
      <c r="P53" s="2" t="s">
        <v>599</v>
      </c>
      <c r="Q53" s="2" t="s">
        <v>598</v>
      </c>
      <c r="R53" s="2" t="s">
        <v>599</v>
      </c>
      <c r="S53" s="2" t="s">
        <v>598</v>
      </c>
      <c r="U53" s="20">
        <f t="shared" si="0"/>
        <v>959.51300000000003</v>
      </c>
      <c r="V53" s="2">
        <f t="shared" si="1"/>
        <v>0</v>
      </c>
    </row>
    <row r="54" spans="1:22" ht="15" customHeight="1" x14ac:dyDescent="0.25">
      <c r="A54" s="2" t="s">
        <v>76</v>
      </c>
      <c r="B54" s="2" t="s">
        <v>84</v>
      </c>
      <c r="C54" s="2">
        <v>2014</v>
      </c>
      <c r="D54" s="2">
        <v>278.8</v>
      </c>
      <c r="E54" s="2" t="s">
        <v>609</v>
      </c>
      <c r="F54" s="2" t="s">
        <v>609</v>
      </c>
      <c r="G54" s="2" t="s">
        <v>609</v>
      </c>
      <c r="H54" s="2" t="s">
        <v>609</v>
      </c>
      <c r="I54" s="2" t="s">
        <v>609</v>
      </c>
      <c r="J54" s="2" t="s">
        <v>609</v>
      </c>
      <c r="K54" s="2" t="s">
        <v>609</v>
      </c>
      <c r="L54" s="2" t="s">
        <v>609</v>
      </c>
      <c r="M54" s="2" t="s">
        <v>609</v>
      </c>
      <c r="N54" s="2" t="s">
        <v>663</v>
      </c>
      <c r="O54" s="2">
        <v>19.7</v>
      </c>
      <c r="P54" s="2" t="s">
        <v>599</v>
      </c>
      <c r="Q54" s="2" t="s">
        <v>598</v>
      </c>
      <c r="R54" s="2" t="s">
        <v>599</v>
      </c>
      <c r="S54" s="2" t="s">
        <v>598</v>
      </c>
      <c r="U54" s="20">
        <f t="shared" si="0"/>
        <v>278.8</v>
      </c>
      <c r="V54" s="2">
        <f t="shared" si="1"/>
        <v>19.7</v>
      </c>
    </row>
    <row r="55" spans="1:22" ht="15" customHeight="1" x14ac:dyDescent="0.25">
      <c r="A55" s="2" t="s">
        <v>76</v>
      </c>
      <c r="B55" s="2" t="s">
        <v>85</v>
      </c>
      <c r="C55" s="2">
        <v>2014</v>
      </c>
      <c r="D55" s="2">
        <v>46.5</v>
      </c>
      <c r="E55" s="2" t="s">
        <v>609</v>
      </c>
      <c r="F55" s="2" t="s">
        <v>609</v>
      </c>
      <c r="G55" s="2" t="s">
        <v>609</v>
      </c>
      <c r="H55" s="2" t="s">
        <v>609</v>
      </c>
      <c r="I55" s="2" t="s">
        <v>609</v>
      </c>
      <c r="J55" s="2" t="s">
        <v>609</v>
      </c>
      <c r="K55" s="2" t="s">
        <v>609</v>
      </c>
      <c r="L55" s="2" t="s">
        <v>609</v>
      </c>
      <c r="M55" s="2" t="s">
        <v>609</v>
      </c>
      <c r="N55" s="2" t="s">
        <v>599</v>
      </c>
      <c r="O55" s="2" t="s">
        <v>598</v>
      </c>
      <c r="P55" s="2" t="s">
        <v>599</v>
      </c>
      <c r="Q55" s="2" t="s">
        <v>598</v>
      </c>
      <c r="R55" s="2" t="s">
        <v>599</v>
      </c>
      <c r="S55" s="2" t="s">
        <v>598</v>
      </c>
      <c r="U55" s="20">
        <f t="shared" si="0"/>
        <v>46.5</v>
      </c>
      <c r="V55" s="2">
        <f t="shared" si="1"/>
        <v>0</v>
      </c>
    </row>
    <row r="56" spans="1:22" ht="15" customHeight="1" x14ac:dyDescent="0.25">
      <c r="A56" s="2" t="s">
        <v>76</v>
      </c>
      <c r="B56" s="2" t="s">
        <v>86</v>
      </c>
      <c r="C56" s="2">
        <v>2014</v>
      </c>
      <c r="D56" s="2">
        <v>1940</v>
      </c>
      <c r="E56" s="2" t="s">
        <v>598</v>
      </c>
      <c r="F56" s="2" t="s">
        <v>598</v>
      </c>
      <c r="G56" s="2" t="s">
        <v>598</v>
      </c>
      <c r="H56" s="2" t="s">
        <v>598</v>
      </c>
      <c r="I56" s="2" t="s">
        <v>598</v>
      </c>
      <c r="J56" s="2" t="s">
        <v>598</v>
      </c>
      <c r="K56" s="2" t="s">
        <v>598</v>
      </c>
      <c r="L56" s="2" t="s">
        <v>598</v>
      </c>
      <c r="M56" s="2">
        <v>17.7</v>
      </c>
      <c r="N56" s="2" t="s">
        <v>599</v>
      </c>
      <c r="O56" s="2" t="s">
        <v>598</v>
      </c>
      <c r="P56" s="2" t="s">
        <v>599</v>
      </c>
      <c r="Q56" s="2" t="s">
        <v>598</v>
      </c>
      <c r="R56" s="2" t="s">
        <v>599</v>
      </c>
      <c r="S56" s="2" t="s">
        <v>598</v>
      </c>
      <c r="U56" s="20">
        <f t="shared" si="0"/>
        <v>1940</v>
      </c>
      <c r="V56" s="2">
        <f t="shared" si="1"/>
        <v>0</v>
      </c>
    </row>
    <row r="57" spans="1:22" ht="15" customHeight="1" x14ac:dyDescent="0.25">
      <c r="A57" s="2" t="s">
        <v>76</v>
      </c>
      <c r="B57" s="2" t="s">
        <v>87</v>
      </c>
      <c r="C57" s="2">
        <v>2014</v>
      </c>
      <c r="D57" s="2">
        <v>99.132000000000005</v>
      </c>
      <c r="E57" s="2">
        <v>28.265000000000001</v>
      </c>
      <c r="F57" s="2">
        <v>11.2</v>
      </c>
      <c r="G57" s="2">
        <v>6.9260000000000002</v>
      </c>
      <c r="H57" s="2" t="s">
        <v>598</v>
      </c>
      <c r="I57" s="2">
        <v>15.452</v>
      </c>
      <c r="J57" s="2">
        <v>28.349</v>
      </c>
      <c r="K57" s="2" t="s">
        <v>609</v>
      </c>
      <c r="L57" s="2" t="s">
        <v>609</v>
      </c>
      <c r="M57" s="2">
        <v>8.94</v>
      </c>
      <c r="N57" s="2" t="s">
        <v>599</v>
      </c>
      <c r="O57" s="2" t="s">
        <v>598</v>
      </c>
      <c r="P57" s="2" t="s">
        <v>599</v>
      </c>
      <c r="Q57" s="2" t="s">
        <v>598</v>
      </c>
      <c r="R57" s="2" t="s">
        <v>599</v>
      </c>
      <c r="S57" s="2" t="s">
        <v>598</v>
      </c>
      <c r="U57" s="20">
        <f t="shared" si="0"/>
        <v>99.132000000000005</v>
      </c>
      <c r="V57" s="2">
        <f t="shared" si="1"/>
        <v>0</v>
      </c>
    </row>
    <row r="58" spans="1:22"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U58" s="20">
        <f t="shared" si="0"/>
        <v>0</v>
      </c>
      <c r="V58" s="2">
        <f t="shared" si="1"/>
        <v>0</v>
      </c>
    </row>
    <row r="59" spans="1:22" ht="15" customHeight="1" x14ac:dyDescent="0.25">
      <c r="A59" s="2" t="s">
        <v>76</v>
      </c>
      <c r="B59" s="2" t="s">
        <v>89</v>
      </c>
      <c r="C59" s="2">
        <v>2014</v>
      </c>
      <c r="D59" s="2">
        <v>870.2</v>
      </c>
      <c r="E59" s="2" t="s">
        <v>598</v>
      </c>
      <c r="F59" s="2" t="s">
        <v>598</v>
      </c>
      <c r="G59" s="2" t="s">
        <v>598</v>
      </c>
      <c r="H59" s="2" t="s">
        <v>598</v>
      </c>
      <c r="I59" s="2" t="s">
        <v>598</v>
      </c>
      <c r="J59" s="2" t="s">
        <v>598</v>
      </c>
      <c r="K59" s="2">
        <v>3.3</v>
      </c>
      <c r="L59" s="2" t="s">
        <v>598</v>
      </c>
      <c r="M59" s="2" t="s">
        <v>598</v>
      </c>
      <c r="N59" s="2" t="s">
        <v>599</v>
      </c>
      <c r="O59" s="2" t="s">
        <v>598</v>
      </c>
      <c r="P59" s="2" t="s">
        <v>599</v>
      </c>
      <c r="Q59" s="2" t="s">
        <v>598</v>
      </c>
      <c r="R59" s="2" t="s">
        <v>599</v>
      </c>
      <c r="S59" s="2" t="s">
        <v>598</v>
      </c>
      <c r="U59" s="20">
        <f t="shared" si="0"/>
        <v>870.2</v>
      </c>
      <c r="V59" s="2">
        <f t="shared" si="1"/>
        <v>0</v>
      </c>
    </row>
    <row r="60" spans="1:22" ht="15" customHeight="1" x14ac:dyDescent="0.25">
      <c r="A60" s="2" t="s">
        <v>76</v>
      </c>
      <c r="B60" s="2" t="s">
        <v>90</v>
      </c>
      <c r="C60" s="2">
        <v>2014</v>
      </c>
      <c r="D60" s="2">
        <v>22.065999999999999</v>
      </c>
      <c r="E60" s="2" t="s">
        <v>609</v>
      </c>
      <c r="F60" s="2" t="s">
        <v>609</v>
      </c>
      <c r="G60" s="2" t="s">
        <v>609</v>
      </c>
      <c r="H60" s="2" t="s">
        <v>609</v>
      </c>
      <c r="I60" s="2" t="s">
        <v>609</v>
      </c>
      <c r="J60" s="2" t="s">
        <v>609</v>
      </c>
      <c r="K60" s="2" t="s">
        <v>609</v>
      </c>
      <c r="L60" s="2" t="s">
        <v>609</v>
      </c>
      <c r="M60" s="2" t="s">
        <v>609</v>
      </c>
      <c r="N60" s="2" t="s">
        <v>599</v>
      </c>
      <c r="O60" s="2" t="s">
        <v>598</v>
      </c>
      <c r="P60" s="2" t="s">
        <v>599</v>
      </c>
      <c r="Q60" s="2" t="s">
        <v>598</v>
      </c>
      <c r="R60" s="2" t="s">
        <v>599</v>
      </c>
      <c r="S60" s="2" t="s">
        <v>598</v>
      </c>
      <c r="U60" s="20">
        <f t="shared" si="0"/>
        <v>22.065999999999999</v>
      </c>
      <c r="V60" s="2">
        <f t="shared" si="1"/>
        <v>0</v>
      </c>
    </row>
    <row r="61" spans="1:22" ht="15" customHeight="1" x14ac:dyDescent="0.25">
      <c r="A61" s="2" t="s">
        <v>76</v>
      </c>
      <c r="B61" s="2" t="s">
        <v>91</v>
      </c>
      <c r="C61" s="2">
        <v>2014</v>
      </c>
      <c r="D61" s="2">
        <v>55.043999999999997</v>
      </c>
      <c r="E61" s="2" t="s">
        <v>609</v>
      </c>
      <c r="F61" s="2" t="s">
        <v>609</v>
      </c>
      <c r="G61" s="2" t="s">
        <v>609</v>
      </c>
      <c r="H61" s="2" t="s">
        <v>609</v>
      </c>
      <c r="I61" s="2" t="s">
        <v>609</v>
      </c>
      <c r="J61" s="2" t="s">
        <v>609</v>
      </c>
      <c r="K61" s="2" t="s">
        <v>609</v>
      </c>
      <c r="L61" s="2" t="s">
        <v>609</v>
      </c>
      <c r="M61" s="2" t="s">
        <v>609</v>
      </c>
      <c r="N61" s="2" t="s">
        <v>599</v>
      </c>
      <c r="O61" s="2" t="s">
        <v>598</v>
      </c>
      <c r="P61" s="2" t="s">
        <v>599</v>
      </c>
      <c r="Q61" s="2" t="s">
        <v>598</v>
      </c>
      <c r="R61" s="2" t="s">
        <v>599</v>
      </c>
      <c r="S61" s="2" t="s">
        <v>598</v>
      </c>
      <c r="U61" s="20">
        <f t="shared" si="0"/>
        <v>55.043999999999997</v>
      </c>
      <c r="V61" s="2">
        <f t="shared" si="1"/>
        <v>0</v>
      </c>
    </row>
    <row r="62" spans="1:22" ht="15" customHeight="1" x14ac:dyDescent="0.25">
      <c r="A62" s="2" t="s">
        <v>76</v>
      </c>
      <c r="B62" s="2" t="s">
        <v>92</v>
      </c>
      <c r="C62" s="2">
        <v>2014</v>
      </c>
      <c r="D62" s="2">
        <v>27.52</v>
      </c>
      <c r="E62" s="2" t="s">
        <v>609</v>
      </c>
      <c r="F62" s="2" t="s">
        <v>609</v>
      </c>
      <c r="G62" s="2" t="s">
        <v>609</v>
      </c>
      <c r="H62" s="2" t="s">
        <v>609</v>
      </c>
      <c r="I62" s="2" t="s">
        <v>609</v>
      </c>
      <c r="J62" s="2" t="s">
        <v>609</v>
      </c>
      <c r="K62" s="2" t="s">
        <v>609</v>
      </c>
      <c r="L62" s="2" t="s">
        <v>609</v>
      </c>
      <c r="M62" s="2">
        <v>0</v>
      </c>
      <c r="N62" s="2" t="s">
        <v>599</v>
      </c>
      <c r="O62" s="2" t="s">
        <v>598</v>
      </c>
      <c r="P62" s="2" t="s">
        <v>599</v>
      </c>
      <c r="Q62" s="2" t="s">
        <v>598</v>
      </c>
      <c r="R62" s="2" t="s">
        <v>599</v>
      </c>
      <c r="S62" s="2" t="s">
        <v>598</v>
      </c>
      <c r="U62" s="20">
        <f t="shared" si="0"/>
        <v>27.52</v>
      </c>
      <c r="V62" s="2">
        <f t="shared" si="1"/>
        <v>0</v>
      </c>
    </row>
    <row r="63" spans="1:22" ht="15" customHeight="1" x14ac:dyDescent="0.25">
      <c r="A63" s="2" t="s">
        <v>76</v>
      </c>
      <c r="B63" s="2" t="s">
        <v>93</v>
      </c>
      <c r="C63" s="2">
        <v>2014</v>
      </c>
      <c r="D63" s="2">
        <v>63.171999999999997</v>
      </c>
      <c r="E63" s="2" t="s">
        <v>598</v>
      </c>
      <c r="F63" s="2" t="s">
        <v>598</v>
      </c>
      <c r="G63" s="2" t="s">
        <v>598</v>
      </c>
      <c r="H63" s="2" t="s">
        <v>598</v>
      </c>
      <c r="I63" s="2" t="s">
        <v>598</v>
      </c>
      <c r="J63" s="2" t="s">
        <v>598</v>
      </c>
      <c r="K63" s="2" t="s">
        <v>598</v>
      </c>
      <c r="L63" s="2" t="s">
        <v>598</v>
      </c>
      <c r="M63" s="2" t="s">
        <v>598</v>
      </c>
      <c r="N63" s="2" t="s">
        <v>599</v>
      </c>
      <c r="O63" s="2" t="s">
        <v>598</v>
      </c>
      <c r="P63" s="2" t="s">
        <v>599</v>
      </c>
      <c r="Q63" s="2" t="s">
        <v>598</v>
      </c>
      <c r="R63" s="2" t="s">
        <v>599</v>
      </c>
      <c r="S63" s="2" t="s">
        <v>598</v>
      </c>
      <c r="U63" s="20">
        <f t="shared" si="0"/>
        <v>63.171999999999997</v>
      </c>
      <c r="V63" s="2">
        <f t="shared" si="1"/>
        <v>0</v>
      </c>
    </row>
    <row r="64" spans="1:22" ht="15" customHeight="1" x14ac:dyDescent="0.25">
      <c r="A64" s="2" t="s">
        <v>76</v>
      </c>
      <c r="B64" s="2" t="s">
        <v>94</v>
      </c>
      <c r="C64" s="2">
        <v>2014</v>
      </c>
      <c r="D64" s="2">
        <v>27.4</v>
      </c>
      <c r="E64" s="2" t="s">
        <v>598</v>
      </c>
      <c r="F64" s="2" t="s">
        <v>609</v>
      </c>
      <c r="G64" s="2" t="s">
        <v>609</v>
      </c>
      <c r="H64" s="2" t="s">
        <v>609</v>
      </c>
      <c r="I64" s="2" t="s">
        <v>609</v>
      </c>
      <c r="J64" s="2" t="s">
        <v>609</v>
      </c>
      <c r="K64" s="2" t="s">
        <v>609</v>
      </c>
      <c r="L64" s="2" t="s">
        <v>609</v>
      </c>
      <c r="M64" s="2" t="s">
        <v>609</v>
      </c>
      <c r="N64" s="2" t="s">
        <v>599</v>
      </c>
      <c r="O64" s="2" t="s">
        <v>598</v>
      </c>
      <c r="P64" s="2" t="s">
        <v>599</v>
      </c>
      <c r="Q64" s="2" t="s">
        <v>598</v>
      </c>
      <c r="R64" s="2" t="s">
        <v>599</v>
      </c>
      <c r="S64" s="2" t="s">
        <v>598</v>
      </c>
      <c r="U64" s="20">
        <f t="shared" si="0"/>
        <v>27.4</v>
      </c>
      <c r="V64" s="2">
        <f t="shared" si="1"/>
        <v>0</v>
      </c>
    </row>
    <row r="65" spans="1:22" ht="15" customHeight="1" x14ac:dyDescent="0.25">
      <c r="A65" s="2" t="s">
        <v>76</v>
      </c>
      <c r="B65" s="2" t="s">
        <v>95</v>
      </c>
      <c r="C65" s="2">
        <v>2014</v>
      </c>
      <c r="D65" s="2">
        <v>55.6</v>
      </c>
      <c r="E65" s="2" t="s">
        <v>609</v>
      </c>
      <c r="F65" s="2" t="s">
        <v>609</v>
      </c>
      <c r="G65" s="2" t="s">
        <v>609</v>
      </c>
      <c r="H65" s="2" t="s">
        <v>598</v>
      </c>
      <c r="I65" s="2" t="s">
        <v>609</v>
      </c>
      <c r="J65" s="2" t="s">
        <v>609</v>
      </c>
      <c r="K65" s="2" t="s">
        <v>609</v>
      </c>
      <c r="L65" s="2" t="s">
        <v>609</v>
      </c>
      <c r="M65" s="2" t="s">
        <v>609</v>
      </c>
      <c r="N65" s="2" t="s">
        <v>599</v>
      </c>
      <c r="O65" s="2" t="s">
        <v>598</v>
      </c>
      <c r="P65" s="2" t="s">
        <v>599</v>
      </c>
      <c r="Q65" s="2" t="s">
        <v>598</v>
      </c>
      <c r="R65" s="2" t="s">
        <v>599</v>
      </c>
      <c r="S65" s="2" t="s">
        <v>598</v>
      </c>
      <c r="U65" s="20">
        <f t="shared" si="0"/>
        <v>55.6</v>
      </c>
      <c r="V65" s="2">
        <f t="shared" si="1"/>
        <v>0</v>
      </c>
    </row>
    <row r="66" spans="1:22" ht="15" customHeight="1" x14ac:dyDescent="0.25">
      <c r="A66" s="2" t="s">
        <v>76</v>
      </c>
      <c r="B66" s="2" t="s">
        <v>96</v>
      </c>
      <c r="C66" s="2">
        <v>2014</v>
      </c>
      <c r="D66" s="2">
        <v>22.2</v>
      </c>
      <c r="E66" s="2" t="s">
        <v>598</v>
      </c>
      <c r="F66" s="2" t="s">
        <v>609</v>
      </c>
      <c r="G66" s="2" t="s">
        <v>609</v>
      </c>
      <c r="H66" s="2" t="s">
        <v>609</v>
      </c>
      <c r="I66" s="2" t="s">
        <v>609</v>
      </c>
      <c r="J66" s="2" t="s">
        <v>609</v>
      </c>
      <c r="K66" s="2" t="s">
        <v>609</v>
      </c>
      <c r="L66" s="2" t="s">
        <v>609</v>
      </c>
      <c r="M66" s="2" t="s">
        <v>609</v>
      </c>
      <c r="N66" s="2" t="s">
        <v>599</v>
      </c>
      <c r="O66" s="2" t="s">
        <v>598</v>
      </c>
      <c r="P66" s="2" t="s">
        <v>599</v>
      </c>
      <c r="Q66" s="2" t="s">
        <v>598</v>
      </c>
      <c r="R66" s="2" t="s">
        <v>599</v>
      </c>
      <c r="S66" s="2" t="s">
        <v>598</v>
      </c>
      <c r="U66" s="20">
        <f t="shared" si="0"/>
        <v>22.2</v>
      </c>
      <c r="V66" s="2">
        <f t="shared" si="1"/>
        <v>0</v>
      </c>
    </row>
    <row r="67" spans="1:22" ht="15" customHeight="1" x14ac:dyDescent="0.25">
      <c r="A67" s="2" t="s">
        <v>76</v>
      </c>
      <c r="B67" s="2" t="s">
        <v>97</v>
      </c>
      <c r="C67" s="2">
        <v>2014</v>
      </c>
      <c r="D67" s="2">
        <v>2.3109999999999999</v>
      </c>
      <c r="E67" s="2" t="s">
        <v>598</v>
      </c>
      <c r="F67" s="2" t="s">
        <v>598</v>
      </c>
      <c r="G67" s="2" t="s">
        <v>598</v>
      </c>
      <c r="H67" s="2" t="s">
        <v>598</v>
      </c>
      <c r="I67" s="2" t="s">
        <v>598</v>
      </c>
      <c r="J67" s="2" t="s">
        <v>598</v>
      </c>
      <c r="K67" s="2" t="s">
        <v>598</v>
      </c>
      <c r="L67" s="2" t="s">
        <v>598</v>
      </c>
      <c r="M67" s="2" t="s">
        <v>598</v>
      </c>
      <c r="N67" s="2" t="s">
        <v>599</v>
      </c>
      <c r="O67" s="2" t="s">
        <v>598</v>
      </c>
      <c r="P67" s="2" t="s">
        <v>599</v>
      </c>
      <c r="Q67" s="2" t="s">
        <v>598</v>
      </c>
      <c r="R67" s="2" t="s">
        <v>599</v>
      </c>
      <c r="S67" s="2" t="s">
        <v>598</v>
      </c>
      <c r="U67" s="20">
        <f t="shared" ref="U67:U130" si="2">IFERROR(D67/1,0)</f>
        <v>2.3109999999999999</v>
      </c>
      <c r="V67" s="2">
        <f t="shared" ref="V67:V130" si="3">IFERROR(O67/1,0)+IFERROR(Q67/1,0)+IFERROR(S67/1,0)</f>
        <v>0</v>
      </c>
    </row>
    <row r="68" spans="1:22" ht="15" customHeight="1" x14ac:dyDescent="0.25">
      <c r="A68" s="2" t="s">
        <v>76</v>
      </c>
      <c r="B68" s="2" t="s">
        <v>98</v>
      </c>
      <c r="C68" s="2">
        <v>2014</v>
      </c>
      <c r="D68" s="2">
        <v>77.644000000000005</v>
      </c>
      <c r="E68" s="2" t="s">
        <v>609</v>
      </c>
      <c r="F68" s="2" t="s">
        <v>609</v>
      </c>
      <c r="G68" s="2" t="s">
        <v>609</v>
      </c>
      <c r="H68" s="2" t="s">
        <v>609</v>
      </c>
      <c r="I68" s="2" t="s">
        <v>609</v>
      </c>
      <c r="J68" s="2" t="s">
        <v>609</v>
      </c>
      <c r="K68" s="2" t="s">
        <v>609</v>
      </c>
      <c r="L68" s="2" t="s">
        <v>609</v>
      </c>
      <c r="M68" s="2" t="s">
        <v>609</v>
      </c>
      <c r="N68" s="2" t="s">
        <v>599</v>
      </c>
      <c r="O68" s="2" t="s">
        <v>598</v>
      </c>
      <c r="P68" s="2" t="s">
        <v>599</v>
      </c>
      <c r="Q68" s="2" t="s">
        <v>598</v>
      </c>
      <c r="R68" s="2" t="s">
        <v>599</v>
      </c>
      <c r="S68" s="2" t="s">
        <v>598</v>
      </c>
      <c r="U68" s="20">
        <f t="shared" si="2"/>
        <v>77.644000000000005</v>
      </c>
      <c r="V68" s="2">
        <f t="shared" si="3"/>
        <v>0</v>
      </c>
    </row>
    <row r="69" spans="1:22" ht="15" customHeight="1" x14ac:dyDescent="0.25">
      <c r="A69" s="2" t="s">
        <v>76</v>
      </c>
      <c r="B69" s="2" t="s">
        <v>99</v>
      </c>
      <c r="C69" s="2">
        <v>2014</v>
      </c>
      <c r="D69" s="2">
        <v>62.5</v>
      </c>
      <c r="E69" s="2" t="s">
        <v>609</v>
      </c>
      <c r="F69" s="2" t="s">
        <v>609</v>
      </c>
      <c r="G69" s="2" t="s">
        <v>609</v>
      </c>
      <c r="H69" s="2" t="s">
        <v>598</v>
      </c>
      <c r="I69" s="2" t="s">
        <v>609</v>
      </c>
      <c r="J69" s="2" t="s">
        <v>609</v>
      </c>
      <c r="K69" s="2" t="s">
        <v>609</v>
      </c>
      <c r="L69" s="2" t="s">
        <v>609</v>
      </c>
      <c r="M69" s="2" t="s">
        <v>609</v>
      </c>
      <c r="N69" s="2" t="s">
        <v>599</v>
      </c>
      <c r="O69" s="2" t="s">
        <v>598</v>
      </c>
      <c r="P69" s="2" t="s">
        <v>599</v>
      </c>
      <c r="Q69" s="2" t="s">
        <v>598</v>
      </c>
      <c r="R69" s="2" t="s">
        <v>599</v>
      </c>
      <c r="S69" s="2" t="s">
        <v>598</v>
      </c>
      <c r="U69" s="20">
        <f t="shared" si="2"/>
        <v>62.5</v>
      </c>
      <c r="V69" s="2">
        <f t="shared" si="3"/>
        <v>0</v>
      </c>
    </row>
    <row r="70" spans="1:22" ht="15" customHeight="1" x14ac:dyDescent="0.25">
      <c r="A70" s="2" t="s">
        <v>100</v>
      </c>
      <c r="B70" s="2" t="s">
        <v>101</v>
      </c>
      <c r="C70" s="2">
        <v>2014</v>
      </c>
      <c r="D70" s="2">
        <v>7.1</v>
      </c>
      <c r="E70" s="2">
        <v>1.7</v>
      </c>
      <c r="F70" s="2">
        <v>1.4</v>
      </c>
      <c r="G70" s="2">
        <v>2</v>
      </c>
      <c r="H70" s="2" t="s">
        <v>598</v>
      </c>
      <c r="I70" s="2">
        <v>2</v>
      </c>
      <c r="J70" s="2" t="s">
        <v>598</v>
      </c>
      <c r="K70" s="2" t="s">
        <v>598</v>
      </c>
      <c r="L70" s="2" t="s">
        <v>598</v>
      </c>
      <c r="M70" s="2" t="s">
        <v>598</v>
      </c>
      <c r="N70" s="2" t="s">
        <v>599</v>
      </c>
      <c r="O70" s="2" t="s">
        <v>598</v>
      </c>
      <c r="P70" s="2" t="s">
        <v>599</v>
      </c>
      <c r="Q70" s="2" t="s">
        <v>598</v>
      </c>
      <c r="R70" s="2" t="s">
        <v>599</v>
      </c>
      <c r="S70" s="2" t="s">
        <v>598</v>
      </c>
      <c r="U70" s="20">
        <f t="shared" si="2"/>
        <v>7.1</v>
      </c>
      <c r="V70" s="2">
        <f t="shared" si="3"/>
        <v>0</v>
      </c>
    </row>
    <row r="71" spans="1:22" ht="15" customHeight="1" x14ac:dyDescent="0.25">
      <c r="A71" s="2" t="s">
        <v>102</v>
      </c>
      <c r="B71" s="2" t="s">
        <v>103</v>
      </c>
      <c r="C71" s="2">
        <v>2014</v>
      </c>
      <c r="D71" s="2">
        <v>98.885999999999996</v>
      </c>
      <c r="E71" s="2">
        <v>34.066000000000003</v>
      </c>
      <c r="F71" s="2">
        <v>20.420999999999999</v>
      </c>
      <c r="G71" s="2">
        <v>0</v>
      </c>
      <c r="H71" s="2" t="s">
        <v>598</v>
      </c>
      <c r="I71" s="2">
        <v>23.882999999999999</v>
      </c>
      <c r="J71" s="2">
        <v>13.547000000000001</v>
      </c>
      <c r="K71" s="2" t="s">
        <v>598</v>
      </c>
      <c r="L71" s="2" t="s">
        <v>598</v>
      </c>
      <c r="M71" s="2">
        <v>6.9690000000000003</v>
      </c>
      <c r="N71" s="2" t="s">
        <v>599</v>
      </c>
      <c r="O71" s="2" t="s">
        <v>598</v>
      </c>
      <c r="P71" s="2" t="s">
        <v>599</v>
      </c>
      <c r="Q71" s="2" t="s">
        <v>598</v>
      </c>
      <c r="R71" s="2" t="s">
        <v>599</v>
      </c>
      <c r="S71" s="2" t="s">
        <v>598</v>
      </c>
      <c r="U71" s="20">
        <f t="shared" si="2"/>
        <v>98.885999999999996</v>
      </c>
      <c r="V71" s="2">
        <f t="shared" si="3"/>
        <v>0</v>
      </c>
    </row>
    <row r="72" spans="1:22" ht="15" customHeight="1" x14ac:dyDescent="0.25">
      <c r="A72" s="2" t="s">
        <v>102</v>
      </c>
      <c r="B72" s="2" t="s">
        <v>104</v>
      </c>
      <c r="C72" s="2">
        <v>2014</v>
      </c>
      <c r="D72" s="2">
        <v>2.637</v>
      </c>
      <c r="E72" s="2">
        <v>0.83899999999999997</v>
      </c>
      <c r="F72" s="2">
        <v>0.89500000000000002</v>
      </c>
      <c r="G72" s="2" t="s">
        <v>598</v>
      </c>
      <c r="H72" s="2" t="s">
        <v>598</v>
      </c>
      <c r="I72" s="2">
        <v>0.75800000000000001</v>
      </c>
      <c r="J72" s="2">
        <v>0.14499999999999999</v>
      </c>
      <c r="K72" s="2" t="s">
        <v>598</v>
      </c>
      <c r="L72" s="2" t="s">
        <v>598</v>
      </c>
      <c r="M72" s="2" t="s">
        <v>598</v>
      </c>
      <c r="N72" s="2" t="s">
        <v>599</v>
      </c>
      <c r="O72" s="2" t="s">
        <v>598</v>
      </c>
      <c r="P72" s="2" t="s">
        <v>599</v>
      </c>
      <c r="Q72" s="2" t="s">
        <v>598</v>
      </c>
      <c r="R72" s="2" t="s">
        <v>599</v>
      </c>
      <c r="S72" s="2" t="s">
        <v>598</v>
      </c>
      <c r="U72" s="20">
        <f t="shared" si="2"/>
        <v>2.637</v>
      </c>
      <c r="V72" s="2">
        <f t="shared" si="3"/>
        <v>0</v>
      </c>
    </row>
    <row r="73" spans="1:22" ht="15" customHeight="1" x14ac:dyDescent="0.25">
      <c r="A73" s="2" t="s">
        <v>102</v>
      </c>
      <c r="B73" s="2" t="s">
        <v>105</v>
      </c>
      <c r="C73" s="2">
        <v>2014</v>
      </c>
      <c r="D73" s="2">
        <v>13.115</v>
      </c>
      <c r="E73" s="2">
        <v>3.31</v>
      </c>
      <c r="F73" s="2">
        <v>2.7890000000000001</v>
      </c>
      <c r="G73" s="2" t="s">
        <v>598</v>
      </c>
      <c r="H73" s="2" t="s">
        <v>598</v>
      </c>
      <c r="I73" s="2">
        <v>3.5609999999999999</v>
      </c>
      <c r="J73" s="2">
        <v>1.2050000000000001</v>
      </c>
      <c r="K73" s="2" t="s">
        <v>598</v>
      </c>
      <c r="L73" s="2" t="s">
        <v>598</v>
      </c>
      <c r="M73" s="2">
        <v>2.25</v>
      </c>
      <c r="N73" s="2" t="s">
        <v>599</v>
      </c>
      <c r="O73" s="2" t="s">
        <v>598</v>
      </c>
      <c r="P73" s="2" t="s">
        <v>599</v>
      </c>
      <c r="Q73" s="2" t="s">
        <v>598</v>
      </c>
      <c r="R73" s="2" t="s">
        <v>599</v>
      </c>
      <c r="S73" s="2" t="s">
        <v>598</v>
      </c>
      <c r="U73" s="20">
        <f t="shared" si="2"/>
        <v>13.115</v>
      </c>
      <c r="V73" s="2">
        <f t="shared" si="3"/>
        <v>0</v>
      </c>
    </row>
    <row r="74" spans="1:22" ht="15" customHeight="1" x14ac:dyDescent="0.25">
      <c r="A74" s="2" t="s">
        <v>106</v>
      </c>
      <c r="B74" s="2" t="s">
        <v>107</v>
      </c>
      <c r="C74" s="2">
        <v>2014</v>
      </c>
      <c r="D74" s="2">
        <v>30.606000000000002</v>
      </c>
      <c r="E74" s="2">
        <v>9.9250000000000007</v>
      </c>
      <c r="F74" s="2">
        <v>4.6760000000000002</v>
      </c>
      <c r="G74" s="2">
        <v>0.16300000000000001</v>
      </c>
      <c r="H74" s="2" t="s">
        <v>598</v>
      </c>
      <c r="I74" s="2">
        <v>14.218999999999999</v>
      </c>
      <c r="J74" s="2">
        <v>1.623</v>
      </c>
      <c r="K74" s="2" t="s">
        <v>598</v>
      </c>
      <c r="L74" s="2" t="s">
        <v>598</v>
      </c>
      <c r="M74" s="2" t="s">
        <v>598</v>
      </c>
      <c r="N74" s="2" t="s">
        <v>599</v>
      </c>
      <c r="O74" s="2" t="s">
        <v>598</v>
      </c>
      <c r="P74" s="2" t="s">
        <v>599</v>
      </c>
      <c r="Q74" s="2" t="s">
        <v>598</v>
      </c>
      <c r="R74" s="2" t="s">
        <v>599</v>
      </c>
      <c r="S74" s="2" t="s">
        <v>598</v>
      </c>
      <c r="U74" s="20">
        <f t="shared" si="2"/>
        <v>30.606000000000002</v>
      </c>
      <c r="V74" s="2">
        <f t="shared" si="3"/>
        <v>0</v>
      </c>
    </row>
    <row r="75" spans="1:22" ht="15" customHeight="1" x14ac:dyDescent="0.25">
      <c r="A75" s="2" t="s">
        <v>108</v>
      </c>
      <c r="B75" s="2" t="s">
        <v>109</v>
      </c>
      <c r="C75" s="2">
        <v>2014</v>
      </c>
      <c r="D75" s="2">
        <v>15.928000000000001</v>
      </c>
      <c r="E75" s="2">
        <v>7.476</v>
      </c>
      <c r="F75" s="2">
        <v>1.673</v>
      </c>
      <c r="G75" s="2">
        <v>1.712</v>
      </c>
      <c r="H75" s="2" t="s">
        <v>598</v>
      </c>
      <c r="I75" s="2">
        <v>1.5209999999999999</v>
      </c>
      <c r="J75" s="2">
        <v>1.196</v>
      </c>
      <c r="K75" s="2">
        <v>0</v>
      </c>
      <c r="L75" s="2">
        <v>0</v>
      </c>
      <c r="M75" s="2">
        <v>2.5619999999999998</v>
      </c>
      <c r="N75" s="2" t="s">
        <v>599</v>
      </c>
      <c r="O75" s="2" t="s">
        <v>598</v>
      </c>
      <c r="P75" s="2" t="s">
        <v>599</v>
      </c>
      <c r="Q75" s="2" t="s">
        <v>598</v>
      </c>
      <c r="R75" s="2" t="s">
        <v>599</v>
      </c>
      <c r="S75" s="2" t="s">
        <v>598</v>
      </c>
      <c r="U75" s="20">
        <f t="shared" si="2"/>
        <v>15.928000000000001</v>
      </c>
      <c r="V75" s="2">
        <f t="shared" si="3"/>
        <v>0</v>
      </c>
    </row>
    <row r="76" spans="1:22" ht="15" customHeight="1" x14ac:dyDescent="0.25">
      <c r="A76" s="2" t="s">
        <v>108</v>
      </c>
      <c r="B76" s="2" t="s">
        <v>110</v>
      </c>
      <c r="C76" s="2">
        <v>2014</v>
      </c>
      <c r="D76" s="2">
        <v>29.317</v>
      </c>
      <c r="E76" s="2">
        <v>11.62</v>
      </c>
      <c r="F76" s="2">
        <v>4.7</v>
      </c>
      <c r="G76" s="2">
        <v>7.4669999999999996</v>
      </c>
      <c r="H76" s="2" t="s">
        <v>598</v>
      </c>
      <c r="I76" s="2">
        <v>3.5640000000000001</v>
      </c>
      <c r="J76" s="2">
        <v>1.867</v>
      </c>
      <c r="K76" s="2">
        <v>0.1</v>
      </c>
      <c r="L76" s="2">
        <v>0</v>
      </c>
      <c r="M76" s="2">
        <v>7.4669999999999996</v>
      </c>
      <c r="N76" s="2" t="s">
        <v>599</v>
      </c>
      <c r="O76" s="2" t="s">
        <v>598</v>
      </c>
      <c r="P76" s="2" t="s">
        <v>599</v>
      </c>
      <c r="Q76" s="2" t="s">
        <v>598</v>
      </c>
      <c r="R76" s="2" t="s">
        <v>599</v>
      </c>
      <c r="S76" s="2" t="s">
        <v>598</v>
      </c>
      <c r="U76" s="20">
        <f t="shared" si="2"/>
        <v>29.317</v>
      </c>
      <c r="V76" s="2">
        <f t="shared" si="3"/>
        <v>0</v>
      </c>
    </row>
    <row r="77" spans="1:22" ht="15" customHeight="1" x14ac:dyDescent="0.25">
      <c r="A77" s="2" t="s">
        <v>111</v>
      </c>
      <c r="B77" s="2" t="s">
        <v>112</v>
      </c>
      <c r="C77" s="2">
        <v>2014</v>
      </c>
      <c r="D77" s="2">
        <v>41.4</v>
      </c>
      <c r="E77" s="2">
        <v>10.3</v>
      </c>
      <c r="F77" s="2">
        <v>12.3</v>
      </c>
      <c r="G77" s="2">
        <v>11.1</v>
      </c>
      <c r="H77" s="2" t="s">
        <v>598</v>
      </c>
      <c r="I77" s="2">
        <v>7.7</v>
      </c>
      <c r="J77" s="2" t="s">
        <v>598</v>
      </c>
      <c r="K77" s="2" t="s">
        <v>598</v>
      </c>
      <c r="L77" s="2" t="s">
        <v>598</v>
      </c>
      <c r="M77" s="2" t="s">
        <v>598</v>
      </c>
      <c r="N77" s="2" t="s">
        <v>599</v>
      </c>
      <c r="O77" s="2" t="s">
        <v>598</v>
      </c>
      <c r="P77" s="2" t="s">
        <v>599</v>
      </c>
      <c r="Q77" s="2" t="s">
        <v>598</v>
      </c>
      <c r="R77" s="2" t="s">
        <v>599</v>
      </c>
      <c r="S77" s="2" t="s">
        <v>598</v>
      </c>
      <c r="U77" s="20">
        <f t="shared" si="2"/>
        <v>41.4</v>
      </c>
      <c r="V77" s="2">
        <f t="shared" si="3"/>
        <v>0</v>
      </c>
    </row>
    <row r="78" spans="1:22" ht="15" customHeight="1" x14ac:dyDescent="0.25">
      <c r="A78" s="2" t="s">
        <v>113</v>
      </c>
      <c r="B78" s="2" t="s">
        <v>114</v>
      </c>
      <c r="C78" s="2">
        <v>2014</v>
      </c>
      <c r="D78" s="2">
        <v>195</v>
      </c>
      <c r="E78" s="2">
        <v>75</v>
      </c>
      <c r="F78" s="2">
        <v>27</v>
      </c>
      <c r="G78" s="2">
        <v>4</v>
      </c>
      <c r="H78" s="2" t="s">
        <v>598</v>
      </c>
      <c r="I78" s="2">
        <v>46</v>
      </c>
      <c r="J78" s="2">
        <v>28</v>
      </c>
      <c r="K78" s="2">
        <v>1</v>
      </c>
      <c r="L78" s="2">
        <v>14</v>
      </c>
      <c r="M78" s="2" t="s">
        <v>598</v>
      </c>
      <c r="N78" s="2" t="s">
        <v>599</v>
      </c>
      <c r="O78" s="2" t="s">
        <v>598</v>
      </c>
      <c r="P78" s="2" t="s">
        <v>599</v>
      </c>
      <c r="Q78" s="2" t="s">
        <v>598</v>
      </c>
      <c r="R78" s="2" t="s">
        <v>599</v>
      </c>
      <c r="S78" s="2" t="s">
        <v>598</v>
      </c>
      <c r="U78" s="20">
        <f t="shared" si="2"/>
        <v>195</v>
      </c>
      <c r="V78" s="2">
        <f t="shared" si="3"/>
        <v>0</v>
      </c>
    </row>
    <row r="79" spans="1:22"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U79" s="20">
        <f t="shared" si="2"/>
        <v>0</v>
      </c>
      <c r="V79" s="2">
        <f t="shared" si="3"/>
        <v>0</v>
      </c>
    </row>
    <row r="80" spans="1:22"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U80" s="20">
        <f t="shared" si="2"/>
        <v>0</v>
      </c>
      <c r="V80" s="2">
        <f t="shared" si="3"/>
        <v>0</v>
      </c>
    </row>
    <row r="81" spans="1:22"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U81" s="20">
        <f t="shared" si="2"/>
        <v>0</v>
      </c>
      <c r="V81" s="2">
        <f t="shared" si="3"/>
        <v>0</v>
      </c>
    </row>
    <row r="82" spans="1:22"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U82" s="20">
        <f t="shared" si="2"/>
        <v>0</v>
      </c>
      <c r="V82" s="2">
        <f t="shared" si="3"/>
        <v>0</v>
      </c>
    </row>
    <row r="83" spans="1:22"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U83" s="20">
        <f t="shared" si="2"/>
        <v>0</v>
      </c>
      <c r="V83" s="2">
        <f t="shared" si="3"/>
        <v>0</v>
      </c>
    </row>
    <row r="84" spans="1:22"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U84" s="20">
        <f t="shared" si="2"/>
        <v>0</v>
      </c>
      <c r="V84" s="2">
        <f t="shared" si="3"/>
        <v>0</v>
      </c>
    </row>
    <row r="85" spans="1:22"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U85" s="20">
        <f t="shared" si="2"/>
        <v>0</v>
      </c>
      <c r="V85" s="2">
        <f t="shared" si="3"/>
        <v>0</v>
      </c>
    </row>
    <row r="86" spans="1:22" ht="15" customHeight="1" x14ac:dyDescent="0.25">
      <c r="A86" s="2" t="s">
        <v>123</v>
      </c>
      <c r="B86" s="2" t="s">
        <v>124</v>
      </c>
      <c r="C86" s="2">
        <v>2014</v>
      </c>
      <c r="D86" s="2">
        <v>623.6</v>
      </c>
      <c r="E86" s="2">
        <v>301.5</v>
      </c>
      <c r="F86" s="2">
        <v>69.400000000000006</v>
      </c>
      <c r="G86" s="2">
        <v>53.1</v>
      </c>
      <c r="H86" s="2" t="s">
        <v>598</v>
      </c>
      <c r="I86" s="2">
        <v>62.5</v>
      </c>
      <c r="J86" s="2">
        <v>165.7</v>
      </c>
      <c r="K86" s="2">
        <v>1.6</v>
      </c>
      <c r="L86" s="2">
        <v>8.1999999999999993</v>
      </c>
      <c r="M86" s="2">
        <v>59</v>
      </c>
      <c r="N86" s="2" t="s">
        <v>599</v>
      </c>
      <c r="O86" s="2" t="s">
        <v>598</v>
      </c>
      <c r="P86" s="2" t="s">
        <v>599</v>
      </c>
      <c r="Q86" s="2" t="s">
        <v>598</v>
      </c>
      <c r="R86" s="2" t="s">
        <v>599</v>
      </c>
      <c r="S86" s="2" t="s">
        <v>598</v>
      </c>
      <c r="U86" s="20">
        <f t="shared" si="2"/>
        <v>623.6</v>
      </c>
      <c r="V86" s="2">
        <f t="shared" si="3"/>
        <v>0</v>
      </c>
    </row>
    <row r="87" spans="1:22" ht="15" customHeight="1" x14ac:dyDescent="0.25">
      <c r="A87" s="2" t="s">
        <v>123</v>
      </c>
      <c r="B87" s="2" t="s">
        <v>125</v>
      </c>
      <c r="C87" s="2">
        <v>2014</v>
      </c>
      <c r="D87" s="2">
        <v>0.8</v>
      </c>
      <c r="E87" s="2" t="s">
        <v>598</v>
      </c>
      <c r="F87" s="2" t="s">
        <v>598</v>
      </c>
      <c r="G87" s="2" t="s">
        <v>598</v>
      </c>
      <c r="H87" s="2" t="s">
        <v>598</v>
      </c>
      <c r="I87" s="2">
        <v>0.8</v>
      </c>
      <c r="J87" s="2" t="s">
        <v>598</v>
      </c>
      <c r="K87" s="2" t="s">
        <v>598</v>
      </c>
      <c r="L87" s="2" t="s">
        <v>598</v>
      </c>
      <c r="M87" s="2" t="s">
        <v>598</v>
      </c>
      <c r="N87" s="2" t="s">
        <v>599</v>
      </c>
      <c r="O87" s="2" t="s">
        <v>598</v>
      </c>
      <c r="P87" s="2" t="s">
        <v>599</v>
      </c>
      <c r="Q87" s="2" t="s">
        <v>598</v>
      </c>
      <c r="R87" s="2" t="s">
        <v>599</v>
      </c>
      <c r="S87" s="2" t="s">
        <v>598</v>
      </c>
      <c r="U87" s="20">
        <f t="shared" si="2"/>
        <v>0.8</v>
      </c>
      <c r="V87" s="2">
        <f t="shared" si="3"/>
        <v>0</v>
      </c>
    </row>
    <row r="88" spans="1:22" ht="15" customHeight="1" x14ac:dyDescent="0.25">
      <c r="A88" s="2" t="s">
        <v>123</v>
      </c>
      <c r="B88" s="2" t="s">
        <v>126</v>
      </c>
      <c r="C88" s="2">
        <v>2014</v>
      </c>
      <c r="D88" s="2">
        <v>3.9</v>
      </c>
      <c r="E88" s="2">
        <v>0.7</v>
      </c>
      <c r="F88" s="2">
        <v>2.1</v>
      </c>
      <c r="G88" s="2" t="s">
        <v>598</v>
      </c>
      <c r="H88" s="2" t="s">
        <v>598</v>
      </c>
      <c r="I88" s="2">
        <v>1</v>
      </c>
      <c r="J88" s="2">
        <v>0.1</v>
      </c>
      <c r="K88" s="2" t="s">
        <v>598</v>
      </c>
      <c r="L88" s="2" t="s">
        <v>598</v>
      </c>
      <c r="M88" s="2" t="s">
        <v>598</v>
      </c>
      <c r="N88" s="2" t="s">
        <v>599</v>
      </c>
      <c r="O88" s="2" t="s">
        <v>598</v>
      </c>
      <c r="P88" s="2" t="s">
        <v>599</v>
      </c>
      <c r="Q88" s="2" t="s">
        <v>598</v>
      </c>
      <c r="R88" s="2" t="s">
        <v>599</v>
      </c>
      <c r="S88" s="2" t="s">
        <v>598</v>
      </c>
      <c r="U88" s="20">
        <f t="shared" si="2"/>
        <v>3.9</v>
      </c>
      <c r="V88" s="2">
        <f t="shared" si="3"/>
        <v>0</v>
      </c>
    </row>
    <row r="89" spans="1:22" ht="15" customHeight="1" x14ac:dyDescent="0.25">
      <c r="A89" s="2" t="s">
        <v>127</v>
      </c>
      <c r="B89" s="2" t="s">
        <v>128</v>
      </c>
      <c r="C89" s="2">
        <v>2014</v>
      </c>
      <c r="D89" s="2">
        <v>100.4</v>
      </c>
      <c r="E89" s="2">
        <v>51.4</v>
      </c>
      <c r="F89" s="2">
        <v>7.4</v>
      </c>
      <c r="G89" s="2">
        <v>5.0999999999999996</v>
      </c>
      <c r="H89" s="2" t="s">
        <v>598</v>
      </c>
      <c r="I89" s="2">
        <v>15.7</v>
      </c>
      <c r="J89" s="2">
        <v>23.8</v>
      </c>
      <c r="K89" s="2" t="s">
        <v>598</v>
      </c>
      <c r="L89" s="2" t="s">
        <v>598</v>
      </c>
      <c r="M89" s="2" t="s">
        <v>598</v>
      </c>
      <c r="N89" s="2" t="s">
        <v>599</v>
      </c>
      <c r="O89" s="2" t="s">
        <v>598</v>
      </c>
      <c r="P89" s="2" t="s">
        <v>599</v>
      </c>
      <c r="Q89" s="2" t="s">
        <v>598</v>
      </c>
      <c r="R89" s="2" t="s">
        <v>599</v>
      </c>
      <c r="S89" s="2" t="s">
        <v>598</v>
      </c>
      <c r="U89" s="20">
        <f t="shared" si="2"/>
        <v>100.4</v>
      </c>
      <c r="V89" s="2">
        <f t="shared" si="3"/>
        <v>0</v>
      </c>
    </row>
    <row r="90" spans="1:22" ht="15" customHeight="1" x14ac:dyDescent="0.25">
      <c r="A90" s="2" t="s">
        <v>127</v>
      </c>
      <c r="B90" s="2" t="s">
        <v>129</v>
      </c>
      <c r="C90" s="2">
        <v>2014</v>
      </c>
      <c r="D90" s="2">
        <v>9.1999999999999993</v>
      </c>
      <c r="E90" s="2">
        <v>2.5</v>
      </c>
      <c r="F90" s="2">
        <v>1.4</v>
      </c>
      <c r="G90" s="2">
        <v>2.5</v>
      </c>
      <c r="H90" s="2" t="s">
        <v>598</v>
      </c>
      <c r="I90" s="2">
        <v>2.8</v>
      </c>
      <c r="J90" s="2" t="s">
        <v>598</v>
      </c>
      <c r="K90" s="2">
        <v>0.1</v>
      </c>
      <c r="L90" s="2" t="s">
        <v>598</v>
      </c>
      <c r="M90" s="2" t="s">
        <v>598</v>
      </c>
      <c r="N90" s="2" t="s">
        <v>599</v>
      </c>
      <c r="O90" s="2" t="s">
        <v>598</v>
      </c>
      <c r="P90" s="2" t="s">
        <v>599</v>
      </c>
      <c r="Q90" s="2" t="s">
        <v>598</v>
      </c>
      <c r="R90" s="2" t="s">
        <v>599</v>
      </c>
      <c r="S90" s="2" t="s">
        <v>598</v>
      </c>
      <c r="U90" s="20">
        <f t="shared" si="2"/>
        <v>9.1999999999999993</v>
      </c>
      <c r="V90" s="2">
        <f t="shared" si="3"/>
        <v>0</v>
      </c>
    </row>
    <row r="91" spans="1:22" ht="15" customHeight="1" x14ac:dyDescent="0.25">
      <c r="A91" s="2" t="s">
        <v>127</v>
      </c>
      <c r="B91" s="2" t="s">
        <v>130</v>
      </c>
      <c r="C91" s="2">
        <v>2014</v>
      </c>
      <c r="D91" s="2">
        <v>4.4000000000000004</v>
      </c>
      <c r="E91" s="2">
        <v>1.8</v>
      </c>
      <c r="F91" s="2">
        <v>0.12</v>
      </c>
      <c r="G91" s="2" t="s">
        <v>598</v>
      </c>
      <c r="H91" s="2" t="s">
        <v>598</v>
      </c>
      <c r="I91" s="2">
        <v>2.2999999999999998</v>
      </c>
      <c r="J91" s="2" t="s">
        <v>598</v>
      </c>
      <c r="K91" s="2">
        <v>0.2</v>
      </c>
      <c r="L91" s="2" t="s">
        <v>598</v>
      </c>
      <c r="M91" s="2" t="s">
        <v>598</v>
      </c>
      <c r="N91" s="2" t="s">
        <v>599</v>
      </c>
      <c r="O91" s="2" t="s">
        <v>598</v>
      </c>
      <c r="P91" s="2" t="s">
        <v>599</v>
      </c>
      <c r="Q91" s="2" t="s">
        <v>598</v>
      </c>
      <c r="R91" s="2" t="s">
        <v>599</v>
      </c>
      <c r="S91" s="2" t="s">
        <v>598</v>
      </c>
      <c r="U91" s="20">
        <f t="shared" si="2"/>
        <v>4.4000000000000004</v>
      </c>
      <c r="V91" s="2">
        <f t="shared" si="3"/>
        <v>0</v>
      </c>
    </row>
    <row r="92" spans="1:22" ht="15" customHeight="1" x14ac:dyDescent="0.25">
      <c r="A92" s="2" t="s">
        <v>131</v>
      </c>
      <c r="B92" s="2" t="s">
        <v>132</v>
      </c>
      <c r="C92" s="2">
        <v>2014</v>
      </c>
      <c r="D92" s="2">
        <v>55.631</v>
      </c>
      <c r="E92" s="2">
        <v>23.581</v>
      </c>
      <c r="F92" s="2">
        <v>5.274</v>
      </c>
      <c r="G92" s="2">
        <v>3.677</v>
      </c>
      <c r="H92" s="2" t="s">
        <v>598</v>
      </c>
      <c r="I92" s="2">
        <v>12.297000000000001</v>
      </c>
      <c r="J92" s="2">
        <v>10.802</v>
      </c>
      <c r="K92" s="2" t="s">
        <v>598</v>
      </c>
      <c r="L92" s="2" t="s">
        <v>598</v>
      </c>
      <c r="M92" s="2" t="s">
        <v>598</v>
      </c>
      <c r="N92" s="2" t="s">
        <v>599</v>
      </c>
      <c r="O92" s="2" t="s">
        <v>598</v>
      </c>
      <c r="P92" s="2" t="s">
        <v>599</v>
      </c>
      <c r="Q92" s="2" t="s">
        <v>598</v>
      </c>
      <c r="R92" s="2" t="s">
        <v>599</v>
      </c>
      <c r="S92" s="2" t="s">
        <v>598</v>
      </c>
      <c r="U92" s="20">
        <f t="shared" si="2"/>
        <v>55.631</v>
      </c>
      <c r="V92" s="2">
        <f t="shared" si="3"/>
        <v>0</v>
      </c>
    </row>
    <row r="93" spans="1:22" ht="15" customHeight="1" x14ac:dyDescent="0.25">
      <c r="A93" s="2" t="s">
        <v>131</v>
      </c>
      <c r="B93" s="2" t="s">
        <v>133</v>
      </c>
      <c r="C93" s="2">
        <v>2014</v>
      </c>
      <c r="D93" s="2">
        <v>1.893</v>
      </c>
      <c r="E93" s="2">
        <v>0.20300000000000001</v>
      </c>
      <c r="F93" s="2">
        <v>0.185</v>
      </c>
      <c r="G93" s="2">
        <v>0</v>
      </c>
      <c r="H93" s="2" t="s">
        <v>598</v>
      </c>
      <c r="I93" s="2">
        <v>1.353</v>
      </c>
      <c r="J93" s="2">
        <v>0.152</v>
      </c>
      <c r="K93" s="2">
        <v>0</v>
      </c>
      <c r="L93" s="2">
        <v>0</v>
      </c>
      <c r="M93" s="2">
        <v>0</v>
      </c>
      <c r="N93" s="2" t="s">
        <v>599</v>
      </c>
      <c r="O93" s="2" t="s">
        <v>598</v>
      </c>
      <c r="P93" s="2" t="s">
        <v>599</v>
      </c>
      <c r="Q93" s="2" t="s">
        <v>598</v>
      </c>
      <c r="R93" s="2" t="s">
        <v>599</v>
      </c>
      <c r="S93" s="2" t="s">
        <v>598</v>
      </c>
      <c r="U93" s="20">
        <f t="shared" si="2"/>
        <v>1.893</v>
      </c>
      <c r="V93" s="2">
        <f t="shared" si="3"/>
        <v>0</v>
      </c>
    </row>
    <row r="94" spans="1:22" ht="15" customHeight="1" x14ac:dyDescent="0.25">
      <c r="A94" s="2" t="s">
        <v>131</v>
      </c>
      <c r="B94" s="2" t="s">
        <v>134</v>
      </c>
      <c r="C94" s="2">
        <v>2014</v>
      </c>
      <c r="D94" s="2">
        <v>3.0760000000000001</v>
      </c>
      <c r="E94" s="2">
        <v>0.45600000000000002</v>
      </c>
      <c r="F94" s="2">
        <v>0.253</v>
      </c>
      <c r="G94" s="2">
        <v>0</v>
      </c>
      <c r="H94" s="2" t="s">
        <v>598</v>
      </c>
      <c r="I94" s="2">
        <v>2.3359999999999999</v>
      </c>
      <c r="J94" s="2">
        <v>3.1E-2</v>
      </c>
      <c r="K94" s="2">
        <v>0</v>
      </c>
      <c r="L94" s="2">
        <v>0</v>
      </c>
      <c r="M94" s="2">
        <v>0</v>
      </c>
      <c r="N94" s="2" t="s">
        <v>599</v>
      </c>
      <c r="O94" s="2" t="s">
        <v>598</v>
      </c>
      <c r="P94" s="2" t="s">
        <v>599</v>
      </c>
      <c r="Q94" s="2" t="s">
        <v>598</v>
      </c>
      <c r="R94" s="2" t="s">
        <v>599</v>
      </c>
      <c r="S94" s="2" t="s">
        <v>598</v>
      </c>
      <c r="U94" s="20">
        <f t="shared" si="2"/>
        <v>3.0760000000000001</v>
      </c>
      <c r="V94" s="2">
        <f t="shared" si="3"/>
        <v>0</v>
      </c>
    </row>
    <row r="95" spans="1:22" ht="15" customHeight="1" x14ac:dyDescent="0.25">
      <c r="A95" s="2" t="s">
        <v>135</v>
      </c>
      <c r="B95" s="2" t="s">
        <v>136</v>
      </c>
      <c r="C95" s="2">
        <v>2014</v>
      </c>
      <c r="D95" s="2">
        <v>4.43</v>
      </c>
      <c r="E95" s="2">
        <v>1.0900000000000001</v>
      </c>
      <c r="F95" s="2">
        <v>0.2</v>
      </c>
      <c r="G95" s="2">
        <v>0.25</v>
      </c>
      <c r="H95" s="2" t="s">
        <v>598</v>
      </c>
      <c r="I95" s="2">
        <v>2.46</v>
      </c>
      <c r="J95" s="2">
        <v>0.13</v>
      </c>
      <c r="K95" s="2">
        <v>0.3</v>
      </c>
      <c r="L95" s="2">
        <v>0</v>
      </c>
      <c r="M95" s="2">
        <v>0</v>
      </c>
      <c r="N95" s="2" t="s">
        <v>599</v>
      </c>
      <c r="O95" s="2" t="s">
        <v>598</v>
      </c>
      <c r="P95" s="2" t="s">
        <v>599</v>
      </c>
      <c r="Q95" s="2" t="s">
        <v>598</v>
      </c>
      <c r="R95" s="2" t="s">
        <v>599</v>
      </c>
      <c r="S95" s="2" t="s">
        <v>598</v>
      </c>
      <c r="U95" s="20">
        <f t="shared" si="2"/>
        <v>4.43</v>
      </c>
      <c r="V95" s="2">
        <f t="shared" si="3"/>
        <v>0</v>
      </c>
    </row>
    <row r="96" spans="1:22" ht="15" customHeight="1" x14ac:dyDescent="0.25">
      <c r="A96" s="2" t="s">
        <v>135</v>
      </c>
      <c r="B96" s="2" t="s">
        <v>137</v>
      </c>
      <c r="C96" s="2">
        <v>2014</v>
      </c>
      <c r="D96" s="2">
        <v>320.49</v>
      </c>
      <c r="E96" s="2">
        <v>127.5</v>
      </c>
      <c r="F96" s="2">
        <v>32.090000000000003</v>
      </c>
      <c r="G96" s="2">
        <v>22</v>
      </c>
      <c r="H96" s="2">
        <v>0</v>
      </c>
      <c r="I96" s="2">
        <v>38.39</v>
      </c>
      <c r="J96" s="2">
        <v>36.130000000000003</v>
      </c>
      <c r="K96" s="2">
        <v>12.02</v>
      </c>
      <c r="L96" s="2">
        <v>3.55</v>
      </c>
      <c r="M96" s="2">
        <v>0</v>
      </c>
      <c r="N96" s="2" t="s">
        <v>757</v>
      </c>
      <c r="O96" s="2">
        <v>41.05</v>
      </c>
      <c r="P96" s="2" t="s">
        <v>758</v>
      </c>
      <c r="Q96" s="2">
        <v>7.76</v>
      </c>
      <c r="R96" s="2" t="s">
        <v>672</v>
      </c>
      <c r="S96" s="2">
        <v>0.1</v>
      </c>
      <c r="U96" s="20">
        <f t="shared" si="2"/>
        <v>320.49</v>
      </c>
      <c r="V96" s="2">
        <f t="shared" si="3"/>
        <v>48.91</v>
      </c>
    </row>
    <row r="97" spans="1:22" ht="15" customHeight="1" x14ac:dyDescent="0.25">
      <c r="A97" s="2" t="s">
        <v>135</v>
      </c>
      <c r="B97" s="2" t="s">
        <v>138</v>
      </c>
      <c r="C97" s="2">
        <v>2014</v>
      </c>
      <c r="D97" s="2">
        <v>4.3</v>
      </c>
      <c r="E97" s="2">
        <v>3.09</v>
      </c>
      <c r="F97" s="2">
        <v>0.01</v>
      </c>
      <c r="G97" s="2">
        <v>0</v>
      </c>
      <c r="H97" s="2" t="s">
        <v>598</v>
      </c>
      <c r="I97" s="2">
        <v>1.05</v>
      </c>
      <c r="J97" s="2">
        <v>0.16</v>
      </c>
      <c r="K97" s="2">
        <v>0</v>
      </c>
      <c r="L97" s="2">
        <v>0</v>
      </c>
      <c r="M97" s="2">
        <v>0</v>
      </c>
      <c r="N97" s="2" t="s">
        <v>599</v>
      </c>
      <c r="O97" s="2" t="s">
        <v>598</v>
      </c>
      <c r="P97" s="2" t="s">
        <v>599</v>
      </c>
      <c r="Q97" s="2" t="s">
        <v>598</v>
      </c>
      <c r="R97" s="2" t="s">
        <v>599</v>
      </c>
      <c r="S97" s="2" t="s">
        <v>598</v>
      </c>
      <c r="U97" s="20">
        <f t="shared" si="2"/>
        <v>4.3</v>
      </c>
      <c r="V97" s="2">
        <f t="shared" si="3"/>
        <v>0</v>
      </c>
    </row>
    <row r="98" spans="1:22" ht="15" customHeight="1" x14ac:dyDescent="0.25">
      <c r="A98" s="2" t="s">
        <v>135</v>
      </c>
      <c r="B98" s="2" t="s">
        <v>139</v>
      </c>
      <c r="C98" s="2">
        <v>2014</v>
      </c>
      <c r="D98" s="2">
        <v>4.4400000000000004</v>
      </c>
      <c r="E98" s="2">
        <v>2.3199999999999998</v>
      </c>
      <c r="F98" s="2">
        <v>0.11</v>
      </c>
      <c r="G98" s="2">
        <v>0</v>
      </c>
      <c r="H98" s="2" t="s">
        <v>598</v>
      </c>
      <c r="I98" s="2">
        <v>1.93</v>
      </c>
      <c r="J98" s="2">
        <v>0.08</v>
      </c>
      <c r="K98" s="2">
        <v>0</v>
      </c>
      <c r="L98" s="2">
        <v>0</v>
      </c>
      <c r="M98" s="2">
        <v>0</v>
      </c>
      <c r="N98" s="2" t="s">
        <v>599</v>
      </c>
      <c r="O98" s="2" t="s">
        <v>598</v>
      </c>
      <c r="P98" s="2" t="s">
        <v>599</v>
      </c>
      <c r="Q98" s="2" t="s">
        <v>598</v>
      </c>
      <c r="R98" s="2" t="s">
        <v>599</v>
      </c>
      <c r="S98" s="2" t="s">
        <v>598</v>
      </c>
      <c r="U98" s="20">
        <f t="shared" si="2"/>
        <v>4.4400000000000004</v>
      </c>
      <c r="V98" s="2">
        <f t="shared" si="3"/>
        <v>0</v>
      </c>
    </row>
    <row r="99" spans="1:22" ht="15" customHeight="1" x14ac:dyDescent="0.25">
      <c r="A99" s="2" t="s">
        <v>140</v>
      </c>
      <c r="B99" s="2" t="s">
        <v>141</v>
      </c>
      <c r="C99" s="2">
        <v>2014</v>
      </c>
      <c r="D99" s="2">
        <v>105</v>
      </c>
      <c r="E99" s="2">
        <v>40</v>
      </c>
      <c r="F99" s="2">
        <v>13</v>
      </c>
      <c r="G99" s="2">
        <v>32</v>
      </c>
      <c r="H99" s="2">
        <v>0</v>
      </c>
      <c r="I99" s="2">
        <v>12</v>
      </c>
      <c r="J99" s="2">
        <v>8</v>
      </c>
      <c r="K99" s="2">
        <v>0</v>
      </c>
      <c r="L99" s="2" t="s">
        <v>598</v>
      </c>
      <c r="M99" s="2" t="s">
        <v>598</v>
      </c>
      <c r="N99" s="2" t="s">
        <v>598</v>
      </c>
      <c r="O99" s="2" t="s">
        <v>598</v>
      </c>
      <c r="P99" s="2" t="s">
        <v>598</v>
      </c>
      <c r="Q99" s="2" t="s">
        <v>598</v>
      </c>
      <c r="R99" s="2" t="s">
        <v>598</v>
      </c>
      <c r="S99" s="2" t="s">
        <v>598</v>
      </c>
      <c r="U99" s="20">
        <f t="shared" si="2"/>
        <v>105</v>
      </c>
      <c r="V99" s="2">
        <f t="shared" si="3"/>
        <v>0</v>
      </c>
    </row>
    <row r="100" spans="1:22"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U100" s="20">
        <f t="shared" si="2"/>
        <v>0</v>
      </c>
      <c r="V100" s="2">
        <f t="shared" si="3"/>
        <v>0</v>
      </c>
    </row>
    <row r="101" spans="1:22" ht="15" customHeight="1" x14ac:dyDescent="0.25">
      <c r="A101" s="2" t="s">
        <v>144</v>
      </c>
      <c r="B101" s="2" t="s">
        <v>145</v>
      </c>
      <c r="C101" s="2">
        <v>2014</v>
      </c>
      <c r="D101" s="2">
        <v>7504.6790000000001</v>
      </c>
      <c r="E101" s="2">
        <v>4602</v>
      </c>
      <c r="F101" s="2">
        <v>136</v>
      </c>
      <c r="G101" s="2">
        <v>192</v>
      </c>
      <c r="H101" s="2">
        <v>18</v>
      </c>
      <c r="I101" s="2">
        <v>574</v>
      </c>
      <c r="J101" s="2">
        <v>1161</v>
      </c>
      <c r="K101" s="2">
        <v>305</v>
      </c>
      <c r="L101" s="2" t="s">
        <v>598</v>
      </c>
      <c r="M101" s="2" t="s">
        <v>598</v>
      </c>
      <c r="N101" s="2" t="s">
        <v>759</v>
      </c>
      <c r="O101" s="2">
        <v>334</v>
      </c>
      <c r="P101" s="2" t="s">
        <v>760</v>
      </c>
      <c r="Q101" s="2">
        <v>249</v>
      </c>
      <c r="R101" s="2" t="s">
        <v>599</v>
      </c>
      <c r="S101" s="2" t="s">
        <v>598</v>
      </c>
      <c r="U101" s="20">
        <f t="shared" si="2"/>
        <v>7504.6790000000001</v>
      </c>
      <c r="V101" s="2">
        <f t="shared" si="3"/>
        <v>583</v>
      </c>
    </row>
    <row r="102" spans="1:22" ht="15" customHeight="1" x14ac:dyDescent="0.25">
      <c r="A102" s="2" t="s">
        <v>144</v>
      </c>
      <c r="B102" s="2" t="s">
        <v>146</v>
      </c>
      <c r="C102" s="2">
        <v>2014</v>
      </c>
      <c r="D102" s="2">
        <v>55.81</v>
      </c>
      <c r="E102" s="2" t="s">
        <v>598</v>
      </c>
      <c r="F102" s="2" t="s">
        <v>598</v>
      </c>
      <c r="G102" s="2" t="s">
        <v>598</v>
      </c>
      <c r="H102" s="2" t="s">
        <v>598</v>
      </c>
      <c r="I102" s="2" t="s">
        <v>598</v>
      </c>
      <c r="J102" s="2" t="s">
        <v>598</v>
      </c>
      <c r="K102" s="2" t="s">
        <v>598</v>
      </c>
      <c r="L102" s="2" t="s">
        <v>598</v>
      </c>
      <c r="M102" s="2" t="s">
        <v>598</v>
      </c>
      <c r="N102" s="2" t="s">
        <v>599</v>
      </c>
      <c r="O102" s="2" t="s">
        <v>598</v>
      </c>
      <c r="P102" s="2" t="s">
        <v>599</v>
      </c>
      <c r="Q102" s="2" t="s">
        <v>598</v>
      </c>
      <c r="R102" s="2" t="s">
        <v>599</v>
      </c>
      <c r="S102" s="2" t="s">
        <v>598</v>
      </c>
      <c r="U102" s="20">
        <f t="shared" si="2"/>
        <v>55.81</v>
      </c>
      <c r="V102" s="2">
        <f t="shared" si="3"/>
        <v>0</v>
      </c>
    </row>
    <row r="103" spans="1:22" ht="15" customHeight="1" x14ac:dyDescent="0.25">
      <c r="A103" s="2" t="s">
        <v>147</v>
      </c>
      <c r="B103" s="2" t="s">
        <v>148</v>
      </c>
      <c r="C103" s="2">
        <v>2014</v>
      </c>
      <c r="D103" s="2">
        <v>0</v>
      </c>
      <c r="E103" s="2">
        <v>0</v>
      </c>
      <c r="F103" s="2">
        <v>0</v>
      </c>
      <c r="G103" s="2">
        <v>0</v>
      </c>
      <c r="H103" s="2">
        <v>0</v>
      </c>
      <c r="I103" s="2">
        <v>0</v>
      </c>
      <c r="J103" s="2">
        <v>0</v>
      </c>
      <c r="K103" s="2" t="s">
        <v>598</v>
      </c>
      <c r="L103" s="2" t="s">
        <v>598</v>
      </c>
      <c r="M103" s="2" t="s">
        <v>598</v>
      </c>
      <c r="N103" s="2" t="s">
        <v>599</v>
      </c>
      <c r="O103" s="2" t="s">
        <v>598</v>
      </c>
      <c r="P103" s="2" t="s">
        <v>599</v>
      </c>
      <c r="Q103" s="2" t="s">
        <v>598</v>
      </c>
      <c r="R103" s="2" t="s">
        <v>599</v>
      </c>
      <c r="S103" s="2" t="s">
        <v>598</v>
      </c>
      <c r="U103" s="20">
        <f t="shared" si="2"/>
        <v>0</v>
      </c>
      <c r="V103" s="2">
        <f t="shared" si="3"/>
        <v>0</v>
      </c>
    </row>
    <row r="104" spans="1:22" ht="15" customHeight="1" x14ac:dyDescent="0.25">
      <c r="A104" s="2" t="s">
        <v>147</v>
      </c>
      <c r="B104" s="2" t="s">
        <v>149</v>
      </c>
      <c r="C104" s="2">
        <v>2014</v>
      </c>
      <c r="D104" s="2">
        <v>0</v>
      </c>
      <c r="E104" s="2" t="s">
        <v>598</v>
      </c>
      <c r="F104" s="2" t="s">
        <v>598</v>
      </c>
      <c r="G104" s="2" t="s">
        <v>598</v>
      </c>
      <c r="H104" s="2" t="s">
        <v>598</v>
      </c>
      <c r="I104" s="2" t="s">
        <v>598</v>
      </c>
      <c r="J104" s="2" t="s">
        <v>598</v>
      </c>
      <c r="K104" s="2" t="s">
        <v>598</v>
      </c>
      <c r="L104" s="2" t="s">
        <v>598</v>
      </c>
      <c r="M104" s="2" t="s">
        <v>598</v>
      </c>
      <c r="N104" s="2" t="s">
        <v>599</v>
      </c>
      <c r="O104" s="2" t="s">
        <v>598</v>
      </c>
      <c r="P104" s="2" t="s">
        <v>599</v>
      </c>
      <c r="Q104" s="2" t="s">
        <v>598</v>
      </c>
      <c r="R104" s="2" t="s">
        <v>599</v>
      </c>
      <c r="S104" s="2" t="s">
        <v>598</v>
      </c>
      <c r="U104" s="20">
        <f t="shared" si="2"/>
        <v>0</v>
      </c>
      <c r="V104" s="2">
        <f t="shared" si="3"/>
        <v>0</v>
      </c>
    </row>
    <row r="105" spans="1:22"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U105" s="20">
        <f t="shared" si="2"/>
        <v>0</v>
      </c>
      <c r="V105" s="2">
        <f t="shared" si="3"/>
        <v>0</v>
      </c>
    </row>
    <row r="106" spans="1:22" ht="15" customHeight="1" x14ac:dyDescent="0.25">
      <c r="A106" s="2" t="s">
        <v>147</v>
      </c>
      <c r="B106" s="2" t="s">
        <v>151</v>
      </c>
      <c r="C106" s="2">
        <v>2014</v>
      </c>
      <c r="D106" s="2">
        <v>0</v>
      </c>
      <c r="E106" s="2" t="s">
        <v>609</v>
      </c>
      <c r="F106" s="2" t="s">
        <v>609</v>
      </c>
      <c r="G106" s="2" t="s">
        <v>609</v>
      </c>
      <c r="H106" s="2" t="s">
        <v>598</v>
      </c>
      <c r="I106" s="2" t="s">
        <v>609</v>
      </c>
      <c r="J106" s="2" t="s">
        <v>609</v>
      </c>
      <c r="K106" s="2" t="s">
        <v>598</v>
      </c>
      <c r="L106" s="2" t="s">
        <v>598</v>
      </c>
      <c r="M106" s="2" t="s">
        <v>598</v>
      </c>
      <c r="N106" s="2" t="s">
        <v>599</v>
      </c>
      <c r="O106" s="2" t="s">
        <v>598</v>
      </c>
      <c r="P106" s="2" t="s">
        <v>599</v>
      </c>
      <c r="Q106" s="2" t="s">
        <v>598</v>
      </c>
      <c r="R106" s="2" t="s">
        <v>599</v>
      </c>
      <c r="S106" s="2" t="s">
        <v>598</v>
      </c>
      <c r="U106" s="20">
        <f t="shared" si="2"/>
        <v>0</v>
      </c>
      <c r="V106" s="2">
        <f t="shared" si="3"/>
        <v>0</v>
      </c>
    </row>
    <row r="107" spans="1:22" ht="15" customHeight="1" x14ac:dyDescent="0.25">
      <c r="A107" s="2" t="s">
        <v>147</v>
      </c>
      <c r="B107" s="2" t="s">
        <v>152</v>
      </c>
      <c r="C107" s="2">
        <v>2014</v>
      </c>
      <c r="D107" s="2">
        <v>0</v>
      </c>
      <c r="E107" s="2" t="s">
        <v>609</v>
      </c>
      <c r="F107" s="2" t="s">
        <v>609</v>
      </c>
      <c r="G107" s="2" t="s">
        <v>609</v>
      </c>
      <c r="H107" s="2" t="s">
        <v>598</v>
      </c>
      <c r="I107" s="2" t="s">
        <v>598</v>
      </c>
      <c r="J107" s="2" t="s">
        <v>598</v>
      </c>
      <c r="K107" s="2" t="s">
        <v>598</v>
      </c>
      <c r="L107" s="2" t="s">
        <v>598</v>
      </c>
      <c r="M107" s="2" t="s">
        <v>598</v>
      </c>
      <c r="N107" s="2" t="s">
        <v>599</v>
      </c>
      <c r="O107" s="2" t="s">
        <v>598</v>
      </c>
      <c r="P107" s="2" t="s">
        <v>599</v>
      </c>
      <c r="Q107" s="2" t="s">
        <v>598</v>
      </c>
      <c r="R107" s="2" t="s">
        <v>599</v>
      </c>
      <c r="S107" s="2" t="s">
        <v>598</v>
      </c>
      <c r="U107" s="20">
        <f t="shared" si="2"/>
        <v>0</v>
      </c>
      <c r="V107" s="2">
        <f t="shared" si="3"/>
        <v>0</v>
      </c>
    </row>
    <row r="108" spans="1:22" ht="15" customHeight="1" x14ac:dyDescent="0.25">
      <c r="A108" s="2" t="s">
        <v>147</v>
      </c>
      <c r="B108" s="2" t="s">
        <v>153</v>
      </c>
      <c r="C108" s="2">
        <v>2014</v>
      </c>
      <c r="D108" s="2">
        <v>0</v>
      </c>
      <c r="E108" s="2" t="s">
        <v>598</v>
      </c>
      <c r="F108" s="2" t="s">
        <v>598</v>
      </c>
      <c r="G108" s="2" t="s">
        <v>598</v>
      </c>
      <c r="H108" s="2" t="s">
        <v>598</v>
      </c>
      <c r="I108" s="2" t="s">
        <v>598</v>
      </c>
      <c r="J108" s="2" t="s">
        <v>598</v>
      </c>
      <c r="K108" s="2" t="s">
        <v>598</v>
      </c>
      <c r="L108" s="2" t="s">
        <v>598</v>
      </c>
      <c r="M108" s="2" t="s">
        <v>598</v>
      </c>
      <c r="N108" s="2" t="s">
        <v>599</v>
      </c>
      <c r="O108" s="2" t="s">
        <v>598</v>
      </c>
      <c r="P108" s="2" t="s">
        <v>599</v>
      </c>
      <c r="Q108" s="2" t="s">
        <v>598</v>
      </c>
      <c r="R108" s="2" t="s">
        <v>599</v>
      </c>
      <c r="S108" s="2" t="s">
        <v>598</v>
      </c>
      <c r="U108" s="20">
        <f t="shared" si="2"/>
        <v>0</v>
      </c>
      <c r="V108" s="2">
        <f t="shared" si="3"/>
        <v>0</v>
      </c>
    </row>
    <row r="109" spans="1:22" ht="15" customHeight="1" x14ac:dyDescent="0.25">
      <c r="A109" s="2" t="s">
        <v>147</v>
      </c>
      <c r="B109" s="2" t="s">
        <v>154</v>
      </c>
      <c r="C109" s="2">
        <v>2014</v>
      </c>
      <c r="D109" s="2">
        <v>0</v>
      </c>
      <c r="E109" s="2" t="s">
        <v>598</v>
      </c>
      <c r="F109" s="2" t="s">
        <v>598</v>
      </c>
      <c r="G109" s="2" t="s">
        <v>598</v>
      </c>
      <c r="H109" s="2" t="s">
        <v>598</v>
      </c>
      <c r="I109" s="2" t="s">
        <v>598</v>
      </c>
      <c r="J109" s="2" t="s">
        <v>598</v>
      </c>
      <c r="K109" s="2" t="s">
        <v>598</v>
      </c>
      <c r="L109" s="2" t="s">
        <v>598</v>
      </c>
      <c r="M109" s="2" t="s">
        <v>598</v>
      </c>
      <c r="N109" s="2" t="s">
        <v>599</v>
      </c>
      <c r="O109" s="2" t="s">
        <v>598</v>
      </c>
      <c r="P109" s="2" t="s">
        <v>599</v>
      </c>
      <c r="Q109" s="2" t="s">
        <v>598</v>
      </c>
      <c r="R109" s="2" t="s">
        <v>599</v>
      </c>
      <c r="S109" s="2" t="s">
        <v>598</v>
      </c>
      <c r="U109" s="20">
        <f t="shared" si="2"/>
        <v>0</v>
      </c>
      <c r="V109" s="2">
        <f t="shared" si="3"/>
        <v>0</v>
      </c>
    </row>
    <row r="110" spans="1:22" ht="15" customHeight="1" x14ac:dyDescent="0.25">
      <c r="A110" s="2" t="s">
        <v>147</v>
      </c>
      <c r="B110" s="2" t="s">
        <v>155</v>
      </c>
      <c r="C110" s="2">
        <v>2014</v>
      </c>
      <c r="D110" s="2" t="s">
        <v>609</v>
      </c>
      <c r="E110" s="2" t="s">
        <v>598</v>
      </c>
      <c r="F110" s="2" t="s">
        <v>598</v>
      </c>
      <c r="G110" s="2" t="s">
        <v>598</v>
      </c>
      <c r="H110" s="2" t="s">
        <v>598</v>
      </c>
      <c r="I110" s="2" t="s">
        <v>598</v>
      </c>
      <c r="J110" s="2" t="s">
        <v>598</v>
      </c>
      <c r="K110" s="2" t="s">
        <v>598</v>
      </c>
      <c r="L110" s="2" t="s">
        <v>598</v>
      </c>
      <c r="M110" s="2" t="s">
        <v>598</v>
      </c>
      <c r="N110" s="2" t="s">
        <v>599</v>
      </c>
      <c r="O110" s="2" t="s">
        <v>598</v>
      </c>
      <c r="P110" s="2" t="s">
        <v>599</v>
      </c>
      <c r="Q110" s="2" t="s">
        <v>598</v>
      </c>
      <c r="R110" s="2" t="s">
        <v>599</v>
      </c>
      <c r="S110" s="2" t="s">
        <v>598</v>
      </c>
      <c r="U110" s="20">
        <f t="shared" si="2"/>
        <v>0</v>
      </c>
      <c r="V110" s="2">
        <f t="shared" si="3"/>
        <v>0</v>
      </c>
    </row>
    <row r="111" spans="1:22" ht="15" customHeight="1" x14ac:dyDescent="0.25">
      <c r="A111" s="2" t="s">
        <v>156</v>
      </c>
      <c r="B111" s="2" t="s">
        <v>157</v>
      </c>
      <c r="C111" s="2">
        <v>2014</v>
      </c>
      <c r="D111" s="2">
        <v>21.509</v>
      </c>
      <c r="E111" s="2">
        <v>10.709</v>
      </c>
      <c r="F111" s="2">
        <v>0.10100000000000001</v>
      </c>
      <c r="G111" s="2">
        <v>0.63500000000000001</v>
      </c>
      <c r="H111" s="2" t="s">
        <v>598</v>
      </c>
      <c r="I111" s="2">
        <v>7.9740000000000002</v>
      </c>
      <c r="J111" s="2">
        <v>2.0230000000000001</v>
      </c>
      <c r="K111" s="2" t="s">
        <v>598</v>
      </c>
      <c r="L111" s="2" t="s">
        <v>598</v>
      </c>
      <c r="M111" s="2" t="s">
        <v>598</v>
      </c>
      <c r="N111" s="2" t="s">
        <v>598</v>
      </c>
      <c r="O111" s="2" t="s">
        <v>598</v>
      </c>
      <c r="P111" s="2" t="s">
        <v>598</v>
      </c>
      <c r="Q111" s="2" t="s">
        <v>598</v>
      </c>
      <c r="R111" s="2" t="s">
        <v>598</v>
      </c>
      <c r="S111" s="2" t="s">
        <v>598</v>
      </c>
      <c r="U111" s="20">
        <f t="shared" si="2"/>
        <v>21.509</v>
      </c>
      <c r="V111" s="2">
        <f t="shared" si="3"/>
        <v>0</v>
      </c>
    </row>
    <row r="112" spans="1:22" ht="15" customHeight="1" x14ac:dyDescent="0.25">
      <c r="A112" s="2" t="s">
        <v>156</v>
      </c>
      <c r="B112" s="2" t="s">
        <v>158</v>
      </c>
      <c r="C112" s="2">
        <v>2014</v>
      </c>
      <c r="D112" s="2">
        <v>3.976</v>
      </c>
      <c r="E112" s="2">
        <v>1.181</v>
      </c>
      <c r="F112" s="2">
        <v>4.2000000000000003E-2</v>
      </c>
      <c r="G112" s="2">
        <v>1.448</v>
      </c>
      <c r="H112" s="2" t="s">
        <v>598</v>
      </c>
      <c r="I112" s="2">
        <v>1.177</v>
      </c>
      <c r="J112" s="2">
        <v>0.126</v>
      </c>
      <c r="K112" s="2" t="s">
        <v>598</v>
      </c>
      <c r="L112" s="2" t="s">
        <v>598</v>
      </c>
      <c r="M112" s="2" t="s">
        <v>598</v>
      </c>
      <c r="N112" s="2" t="s">
        <v>599</v>
      </c>
      <c r="O112" s="2" t="s">
        <v>598</v>
      </c>
      <c r="P112" s="2" t="s">
        <v>599</v>
      </c>
      <c r="Q112" s="2" t="s">
        <v>598</v>
      </c>
      <c r="R112" s="2" t="s">
        <v>599</v>
      </c>
      <c r="S112" s="2" t="s">
        <v>598</v>
      </c>
      <c r="U112" s="20">
        <f t="shared" si="2"/>
        <v>3.976</v>
      </c>
      <c r="V112" s="2">
        <f t="shared" si="3"/>
        <v>0</v>
      </c>
    </row>
    <row r="113" spans="1:22" ht="15" customHeight="1" x14ac:dyDescent="0.25">
      <c r="A113" s="2" t="s">
        <v>156</v>
      </c>
      <c r="B113" s="2" t="s">
        <v>159</v>
      </c>
      <c r="C113" s="2">
        <v>2014</v>
      </c>
      <c r="D113" s="2">
        <v>1.9670000000000001</v>
      </c>
      <c r="E113" s="2">
        <v>0.22600000000000001</v>
      </c>
      <c r="F113" s="2" t="s">
        <v>598</v>
      </c>
      <c r="G113" s="2" t="s">
        <v>598</v>
      </c>
      <c r="H113" s="2" t="s">
        <v>598</v>
      </c>
      <c r="I113" s="2">
        <v>1.7410000000000001</v>
      </c>
      <c r="J113" s="2" t="s">
        <v>598</v>
      </c>
      <c r="K113" s="2" t="s">
        <v>598</v>
      </c>
      <c r="L113" s="2" t="s">
        <v>598</v>
      </c>
      <c r="M113" s="2" t="s">
        <v>598</v>
      </c>
      <c r="N113" s="2" t="s">
        <v>599</v>
      </c>
      <c r="O113" s="2" t="s">
        <v>598</v>
      </c>
      <c r="P113" s="2" t="s">
        <v>599</v>
      </c>
      <c r="Q113" s="2" t="s">
        <v>598</v>
      </c>
      <c r="R113" s="2" t="s">
        <v>599</v>
      </c>
      <c r="S113" s="2" t="s">
        <v>598</v>
      </c>
      <c r="U113" s="20">
        <f t="shared" si="2"/>
        <v>1.9670000000000001</v>
      </c>
      <c r="V113" s="2">
        <f t="shared" si="3"/>
        <v>0</v>
      </c>
    </row>
    <row r="114" spans="1:22" ht="15" customHeight="1" x14ac:dyDescent="0.25">
      <c r="A114" s="2" t="s">
        <v>160</v>
      </c>
      <c r="B114" s="2" t="s">
        <v>161</v>
      </c>
      <c r="C114" s="2">
        <v>2014</v>
      </c>
      <c r="D114" s="2">
        <v>11.5</v>
      </c>
      <c r="E114" s="2">
        <v>4.5999999999999996</v>
      </c>
      <c r="F114" s="2">
        <v>0.4</v>
      </c>
      <c r="G114" s="2">
        <v>0</v>
      </c>
      <c r="H114" s="2">
        <v>0</v>
      </c>
      <c r="I114" s="2">
        <v>4.0999999999999996</v>
      </c>
      <c r="J114" s="2">
        <v>2.2000000000000002</v>
      </c>
      <c r="K114" s="2">
        <v>0</v>
      </c>
      <c r="L114" s="2">
        <v>0</v>
      </c>
      <c r="M114" s="2">
        <v>0.2</v>
      </c>
      <c r="N114" s="2" t="s">
        <v>599</v>
      </c>
      <c r="O114" s="2" t="s">
        <v>598</v>
      </c>
      <c r="P114" s="2" t="s">
        <v>599</v>
      </c>
      <c r="Q114" s="2" t="s">
        <v>598</v>
      </c>
      <c r="R114" s="2" t="s">
        <v>599</v>
      </c>
      <c r="S114" s="2" t="s">
        <v>598</v>
      </c>
      <c r="U114" s="20">
        <f t="shared" si="2"/>
        <v>11.5</v>
      </c>
      <c r="V114" s="2">
        <f t="shared" si="3"/>
        <v>0</v>
      </c>
    </row>
    <row r="115" spans="1:22" ht="15" customHeight="1" x14ac:dyDescent="0.25">
      <c r="A115" s="2" t="s">
        <v>160</v>
      </c>
      <c r="B115" s="2" t="s">
        <v>162</v>
      </c>
      <c r="C115" s="2">
        <v>2014</v>
      </c>
      <c r="D115" s="2">
        <v>7.6</v>
      </c>
      <c r="E115" s="2">
        <v>3.3</v>
      </c>
      <c r="F115" s="2">
        <v>0.2</v>
      </c>
      <c r="G115" s="2">
        <v>0</v>
      </c>
      <c r="H115" s="2">
        <v>0</v>
      </c>
      <c r="I115" s="2">
        <v>2.4</v>
      </c>
      <c r="J115" s="2">
        <v>1.6</v>
      </c>
      <c r="K115" s="2">
        <v>0</v>
      </c>
      <c r="L115" s="2">
        <v>0</v>
      </c>
      <c r="M115" s="2">
        <v>0.1</v>
      </c>
      <c r="N115" s="2" t="s">
        <v>599</v>
      </c>
      <c r="O115" s="2" t="s">
        <v>598</v>
      </c>
      <c r="P115" s="2" t="s">
        <v>599</v>
      </c>
      <c r="Q115" s="2" t="s">
        <v>598</v>
      </c>
      <c r="R115" s="2" t="s">
        <v>599</v>
      </c>
      <c r="S115" s="2" t="s">
        <v>598</v>
      </c>
      <c r="U115" s="20">
        <f t="shared" si="2"/>
        <v>7.6</v>
      </c>
      <c r="V115" s="2">
        <f t="shared" si="3"/>
        <v>0</v>
      </c>
    </row>
    <row r="116" spans="1:22" ht="15" customHeight="1" x14ac:dyDescent="0.25">
      <c r="A116" s="2" t="s">
        <v>160</v>
      </c>
      <c r="B116" s="2" t="s">
        <v>163</v>
      </c>
      <c r="C116" s="2">
        <v>2014</v>
      </c>
      <c r="D116" s="2">
        <v>16.100000000000001</v>
      </c>
      <c r="E116" s="2">
        <v>4.3</v>
      </c>
      <c r="F116" s="2">
        <v>0.2</v>
      </c>
      <c r="G116" s="2">
        <v>0</v>
      </c>
      <c r="H116" s="2">
        <v>0</v>
      </c>
      <c r="I116" s="2">
        <v>2</v>
      </c>
      <c r="J116" s="2">
        <v>2.2000000000000002</v>
      </c>
      <c r="K116" s="2">
        <v>0</v>
      </c>
      <c r="L116" s="2">
        <v>0</v>
      </c>
      <c r="M116" s="2">
        <v>7.4</v>
      </c>
      <c r="N116" s="2" t="s">
        <v>599</v>
      </c>
      <c r="O116" s="2" t="s">
        <v>598</v>
      </c>
      <c r="P116" s="2" t="s">
        <v>599</v>
      </c>
      <c r="Q116" s="2" t="s">
        <v>598</v>
      </c>
      <c r="R116" s="2" t="s">
        <v>599</v>
      </c>
      <c r="S116" s="2" t="s">
        <v>598</v>
      </c>
      <c r="U116" s="20">
        <f t="shared" si="2"/>
        <v>16.100000000000001</v>
      </c>
      <c r="V116" s="2">
        <f t="shared" si="3"/>
        <v>0</v>
      </c>
    </row>
    <row r="117" spans="1:22" ht="15" customHeight="1" x14ac:dyDescent="0.25">
      <c r="A117" s="2" t="s">
        <v>160</v>
      </c>
      <c r="B117" s="2" t="s">
        <v>164</v>
      </c>
      <c r="C117" s="2">
        <v>2014</v>
      </c>
      <c r="D117" s="2">
        <v>165.9</v>
      </c>
      <c r="E117" s="2">
        <v>93.9</v>
      </c>
      <c r="F117" s="2">
        <v>9.4</v>
      </c>
      <c r="G117" s="2">
        <v>0</v>
      </c>
      <c r="H117" s="2">
        <v>0</v>
      </c>
      <c r="I117" s="2">
        <v>36</v>
      </c>
      <c r="J117" s="2">
        <v>26.6</v>
      </c>
      <c r="K117" s="2">
        <v>0</v>
      </c>
      <c r="L117" s="2">
        <v>0</v>
      </c>
      <c r="M117" s="2">
        <v>0.4</v>
      </c>
      <c r="N117" s="2" t="s">
        <v>599</v>
      </c>
      <c r="O117" s="2" t="s">
        <v>598</v>
      </c>
      <c r="P117" s="2" t="s">
        <v>599</v>
      </c>
      <c r="Q117" s="2" t="s">
        <v>598</v>
      </c>
      <c r="R117" s="2" t="s">
        <v>599</v>
      </c>
      <c r="S117" s="2" t="s">
        <v>598</v>
      </c>
      <c r="U117" s="20">
        <f t="shared" si="2"/>
        <v>165.9</v>
      </c>
      <c r="V117" s="2">
        <f t="shared" si="3"/>
        <v>0</v>
      </c>
    </row>
    <row r="118" spans="1:22" ht="15" customHeight="1" x14ac:dyDescent="0.25">
      <c r="A118" s="2" t="s">
        <v>165</v>
      </c>
      <c r="B118" s="2" t="s">
        <v>166</v>
      </c>
      <c r="C118" s="2">
        <v>2014</v>
      </c>
      <c r="D118" s="2">
        <v>155</v>
      </c>
      <c r="E118" s="2">
        <v>62.7</v>
      </c>
      <c r="F118" s="2">
        <v>35.299999999999997</v>
      </c>
      <c r="G118" s="2">
        <v>5.8</v>
      </c>
      <c r="H118" s="2" t="s">
        <v>598</v>
      </c>
      <c r="I118" s="2">
        <v>28.3</v>
      </c>
      <c r="J118" s="2">
        <v>18.5</v>
      </c>
      <c r="K118" s="2">
        <v>0.7</v>
      </c>
      <c r="L118" s="2">
        <v>0</v>
      </c>
      <c r="M118" s="2">
        <v>3.7</v>
      </c>
      <c r="N118" s="2" t="s">
        <v>599</v>
      </c>
      <c r="O118" s="2" t="s">
        <v>598</v>
      </c>
      <c r="P118" s="2" t="s">
        <v>599</v>
      </c>
      <c r="Q118" s="2" t="s">
        <v>598</v>
      </c>
      <c r="R118" s="2" t="s">
        <v>599</v>
      </c>
      <c r="S118" s="2" t="s">
        <v>598</v>
      </c>
      <c r="U118" s="20">
        <f t="shared" si="2"/>
        <v>155</v>
      </c>
      <c r="V118" s="2">
        <f t="shared" si="3"/>
        <v>0</v>
      </c>
    </row>
    <row r="119" spans="1:22" ht="15" customHeight="1" x14ac:dyDescent="0.25">
      <c r="A119" s="2" t="s">
        <v>167</v>
      </c>
      <c r="B119" s="2" t="s">
        <v>168</v>
      </c>
      <c r="C119" s="2">
        <v>2014</v>
      </c>
      <c r="D119" s="2">
        <v>650.6</v>
      </c>
      <c r="E119" s="2">
        <v>356.4</v>
      </c>
      <c r="F119" s="2">
        <v>77</v>
      </c>
      <c r="G119" s="2">
        <v>34.1</v>
      </c>
      <c r="H119" s="2" t="s">
        <v>598</v>
      </c>
      <c r="I119" s="2">
        <v>92.1</v>
      </c>
      <c r="J119" s="2">
        <v>68.400000000000006</v>
      </c>
      <c r="K119" s="2">
        <v>5.0999999999999996</v>
      </c>
      <c r="L119" s="2">
        <v>17.5</v>
      </c>
      <c r="M119" s="2" t="s">
        <v>609</v>
      </c>
      <c r="N119" s="2" t="s">
        <v>599</v>
      </c>
      <c r="O119" s="2" t="s">
        <v>598</v>
      </c>
      <c r="P119" s="2" t="s">
        <v>599</v>
      </c>
      <c r="Q119" s="2" t="s">
        <v>598</v>
      </c>
      <c r="R119" s="2" t="s">
        <v>599</v>
      </c>
      <c r="S119" s="2" t="s">
        <v>598</v>
      </c>
      <c r="U119" s="20">
        <f t="shared" si="2"/>
        <v>650.6</v>
      </c>
      <c r="V119" s="2">
        <f t="shared" si="3"/>
        <v>0</v>
      </c>
    </row>
    <row r="120" spans="1:22" ht="15" customHeight="1" x14ac:dyDescent="0.25">
      <c r="A120" s="2" t="s">
        <v>169</v>
      </c>
      <c r="B120" s="2" t="s">
        <v>170</v>
      </c>
      <c r="C120" s="2">
        <v>2014</v>
      </c>
      <c r="D120" s="2">
        <v>3176.9430000000002</v>
      </c>
      <c r="E120" s="2">
        <v>1972</v>
      </c>
      <c r="F120" s="2">
        <v>207</v>
      </c>
      <c r="G120" s="2">
        <v>175</v>
      </c>
      <c r="H120" s="2" t="s">
        <v>598</v>
      </c>
      <c r="I120" s="2">
        <v>301</v>
      </c>
      <c r="J120" s="2">
        <v>489</v>
      </c>
      <c r="K120" s="2">
        <v>60</v>
      </c>
      <c r="L120" s="2" t="s">
        <v>609</v>
      </c>
      <c r="M120" s="2" t="s">
        <v>609</v>
      </c>
      <c r="N120" s="2" t="s">
        <v>761</v>
      </c>
      <c r="O120" s="2">
        <v>26.2</v>
      </c>
      <c r="P120" s="2" t="s">
        <v>762</v>
      </c>
      <c r="Q120" s="2">
        <v>20.8</v>
      </c>
      <c r="R120" s="2" t="s">
        <v>763</v>
      </c>
      <c r="S120" s="2">
        <v>31.5</v>
      </c>
      <c r="U120" s="20">
        <f t="shared" si="2"/>
        <v>3176.9430000000002</v>
      </c>
      <c r="V120" s="2">
        <f t="shared" si="3"/>
        <v>78.5</v>
      </c>
    </row>
    <row r="121" spans="1:22" ht="15" customHeight="1" x14ac:dyDescent="0.25">
      <c r="A121" s="2" t="s">
        <v>169</v>
      </c>
      <c r="B121" s="2" t="s">
        <v>171</v>
      </c>
      <c r="C121" s="2">
        <v>2014</v>
      </c>
      <c r="D121" s="2">
        <v>116.473</v>
      </c>
      <c r="E121" s="2" t="s">
        <v>598</v>
      </c>
      <c r="F121" s="2" t="s">
        <v>598</v>
      </c>
      <c r="G121" s="2" t="s">
        <v>598</v>
      </c>
      <c r="H121" s="2" t="s">
        <v>598</v>
      </c>
      <c r="I121" s="2" t="s">
        <v>598</v>
      </c>
      <c r="J121" s="2" t="s">
        <v>598</v>
      </c>
      <c r="K121" s="2" t="s">
        <v>598</v>
      </c>
      <c r="L121" s="2" t="s">
        <v>598</v>
      </c>
      <c r="M121" s="2" t="s">
        <v>598</v>
      </c>
      <c r="N121" s="2" t="s">
        <v>599</v>
      </c>
      <c r="O121" s="2" t="s">
        <v>598</v>
      </c>
      <c r="P121" s="2" t="s">
        <v>599</v>
      </c>
      <c r="Q121" s="2" t="s">
        <v>598</v>
      </c>
      <c r="R121" s="2" t="s">
        <v>599</v>
      </c>
      <c r="S121" s="2" t="s">
        <v>598</v>
      </c>
      <c r="U121" s="20">
        <f t="shared" si="2"/>
        <v>116.473</v>
      </c>
      <c r="V121" s="2">
        <f t="shared" si="3"/>
        <v>0</v>
      </c>
    </row>
    <row r="122" spans="1:22" ht="15" customHeight="1" x14ac:dyDescent="0.25">
      <c r="A122" s="2" t="s">
        <v>172</v>
      </c>
      <c r="B122" s="2" t="s">
        <v>173</v>
      </c>
      <c r="C122" s="2">
        <v>2014</v>
      </c>
      <c r="D122" s="2">
        <v>114.6</v>
      </c>
      <c r="E122" s="2">
        <v>10.9</v>
      </c>
      <c r="F122" s="2">
        <v>9.3000000000000007</v>
      </c>
      <c r="G122" s="2">
        <v>87.7</v>
      </c>
      <c r="H122" s="2">
        <v>82.2</v>
      </c>
      <c r="I122" s="2">
        <v>4.5</v>
      </c>
      <c r="J122" s="2">
        <v>2.1</v>
      </c>
      <c r="K122" s="2" t="s">
        <v>598</v>
      </c>
      <c r="L122" s="2" t="s">
        <v>598</v>
      </c>
      <c r="M122" s="2" t="s">
        <v>598</v>
      </c>
      <c r="N122" s="2" t="s">
        <v>599</v>
      </c>
      <c r="O122" s="2" t="s">
        <v>598</v>
      </c>
      <c r="P122" s="2" t="s">
        <v>599</v>
      </c>
      <c r="Q122" s="2" t="s">
        <v>598</v>
      </c>
      <c r="R122" s="2" t="s">
        <v>599</v>
      </c>
      <c r="S122" s="2" t="s">
        <v>598</v>
      </c>
      <c r="U122" s="20">
        <f t="shared" si="2"/>
        <v>114.6</v>
      </c>
      <c r="V122" s="2">
        <f t="shared" si="3"/>
        <v>0</v>
      </c>
    </row>
    <row r="123" spans="1:22" ht="15" customHeight="1" x14ac:dyDescent="0.25">
      <c r="A123" s="2" t="s">
        <v>172</v>
      </c>
      <c r="B123" s="2" t="s">
        <v>174</v>
      </c>
      <c r="C123" s="2">
        <v>2014</v>
      </c>
      <c r="D123" s="2">
        <v>2.5</v>
      </c>
      <c r="E123" s="2">
        <v>1</v>
      </c>
      <c r="F123" s="2">
        <v>0.6</v>
      </c>
      <c r="G123" s="2" t="s">
        <v>598</v>
      </c>
      <c r="H123" s="2" t="s">
        <v>598</v>
      </c>
      <c r="I123" s="2">
        <v>0.9</v>
      </c>
      <c r="J123" s="2" t="s">
        <v>598</v>
      </c>
      <c r="K123" s="2" t="s">
        <v>598</v>
      </c>
      <c r="L123" s="2" t="s">
        <v>598</v>
      </c>
      <c r="M123" s="2" t="s">
        <v>598</v>
      </c>
      <c r="N123" s="2" t="s">
        <v>599</v>
      </c>
      <c r="O123" s="2" t="s">
        <v>598</v>
      </c>
      <c r="P123" s="2" t="s">
        <v>599</v>
      </c>
      <c r="Q123" s="2" t="s">
        <v>598</v>
      </c>
      <c r="R123" s="2" t="s">
        <v>599</v>
      </c>
      <c r="S123" s="2" t="s">
        <v>598</v>
      </c>
      <c r="U123" s="20">
        <f t="shared" si="2"/>
        <v>2.5</v>
      </c>
      <c r="V123" s="2">
        <f t="shared" si="3"/>
        <v>0</v>
      </c>
    </row>
    <row r="124" spans="1:22" ht="15" customHeight="1" x14ac:dyDescent="0.25">
      <c r="A124" s="2" t="s">
        <v>175</v>
      </c>
      <c r="B124" s="2" t="s">
        <v>176</v>
      </c>
      <c r="C124" s="2">
        <v>2014</v>
      </c>
      <c r="D124" s="2">
        <v>18.8</v>
      </c>
      <c r="E124" s="2">
        <v>6.4</v>
      </c>
      <c r="F124" s="2">
        <v>4.5</v>
      </c>
      <c r="G124" s="2">
        <v>2.7</v>
      </c>
      <c r="H124" s="2">
        <v>0</v>
      </c>
      <c r="I124" s="2">
        <v>3.6</v>
      </c>
      <c r="J124" s="2">
        <v>1.6</v>
      </c>
      <c r="K124" s="2" t="s">
        <v>598</v>
      </c>
      <c r="L124" s="2" t="s">
        <v>598</v>
      </c>
      <c r="M124" s="2" t="s">
        <v>598</v>
      </c>
      <c r="N124" s="2" t="s">
        <v>599</v>
      </c>
      <c r="O124" s="2" t="s">
        <v>598</v>
      </c>
      <c r="P124" s="2" t="s">
        <v>599</v>
      </c>
      <c r="Q124" s="2" t="s">
        <v>598</v>
      </c>
      <c r="R124" s="2" t="s">
        <v>599</v>
      </c>
      <c r="S124" s="2" t="s">
        <v>598</v>
      </c>
      <c r="U124" s="20">
        <f t="shared" si="2"/>
        <v>18.8</v>
      </c>
      <c r="V124" s="2">
        <f t="shared" si="3"/>
        <v>0</v>
      </c>
    </row>
    <row r="125" spans="1:22" ht="15" customHeight="1" x14ac:dyDescent="0.25">
      <c r="A125" s="2" t="s">
        <v>177</v>
      </c>
      <c r="B125" s="2" t="s">
        <v>178</v>
      </c>
      <c r="C125" s="2">
        <v>2014</v>
      </c>
      <c r="D125" s="2">
        <v>10.49</v>
      </c>
      <c r="E125" s="2">
        <v>1.58</v>
      </c>
      <c r="F125" s="2">
        <v>3.86</v>
      </c>
      <c r="G125" s="2">
        <v>0.83</v>
      </c>
      <c r="H125" s="2" t="s">
        <v>598</v>
      </c>
      <c r="I125" s="2">
        <v>2.08</v>
      </c>
      <c r="J125" s="2">
        <v>2.11</v>
      </c>
      <c r="K125" s="2" t="s">
        <v>598</v>
      </c>
      <c r="L125" s="2" t="s">
        <v>598</v>
      </c>
      <c r="M125" s="2">
        <v>0.53</v>
      </c>
      <c r="N125" s="2" t="s">
        <v>599</v>
      </c>
      <c r="O125" s="2" t="s">
        <v>598</v>
      </c>
      <c r="P125" s="2" t="s">
        <v>599</v>
      </c>
      <c r="Q125" s="2" t="s">
        <v>598</v>
      </c>
      <c r="R125" s="2" t="s">
        <v>599</v>
      </c>
      <c r="S125" s="2" t="s">
        <v>598</v>
      </c>
      <c r="U125" s="20">
        <f t="shared" si="2"/>
        <v>10.49</v>
      </c>
      <c r="V125" s="2">
        <f t="shared" si="3"/>
        <v>0</v>
      </c>
    </row>
    <row r="126" spans="1:22" ht="15" customHeight="1" x14ac:dyDescent="0.25">
      <c r="A126" s="2" t="s">
        <v>177</v>
      </c>
      <c r="B126" s="2" t="s">
        <v>179</v>
      </c>
      <c r="C126" s="2">
        <v>2014</v>
      </c>
      <c r="D126" s="2">
        <v>45.3</v>
      </c>
      <c r="E126" s="2">
        <v>15.5</v>
      </c>
      <c r="F126" s="2">
        <v>0.55000000000000004</v>
      </c>
      <c r="G126" s="2">
        <v>17.989999999999998</v>
      </c>
      <c r="H126" s="2" t="s">
        <v>598</v>
      </c>
      <c r="I126" s="2">
        <v>5.68</v>
      </c>
      <c r="J126" s="2">
        <v>5.67</v>
      </c>
      <c r="K126" s="2" t="s">
        <v>598</v>
      </c>
      <c r="L126" s="2" t="s">
        <v>598</v>
      </c>
      <c r="M126" s="2">
        <v>15.4</v>
      </c>
      <c r="N126" s="2" t="s">
        <v>599</v>
      </c>
      <c r="O126" s="2" t="s">
        <v>598</v>
      </c>
      <c r="P126" s="2" t="s">
        <v>599</v>
      </c>
      <c r="Q126" s="2" t="s">
        <v>598</v>
      </c>
      <c r="R126" s="2" t="s">
        <v>599</v>
      </c>
      <c r="S126" s="2" t="s">
        <v>598</v>
      </c>
      <c r="U126" s="20">
        <f t="shared" si="2"/>
        <v>45.3</v>
      </c>
      <c r="V126" s="2">
        <f t="shared" si="3"/>
        <v>0</v>
      </c>
    </row>
    <row r="127" spans="1:22" ht="15" customHeight="1" x14ac:dyDescent="0.25">
      <c r="A127" s="2" t="s">
        <v>177</v>
      </c>
      <c r="B127" s="2" t="s">
        <v>180</v>
      </c>
      <c r="C127" s="2">
        <v>2014</v>
      </c>
      <c r="D127" s="2">
        <v>0.23400000000000001</v>
      </c>
      <c r="E127" s="2" t="s">
        <v>598</v>
      </c>
      <c r="F127" s="2" t="s">
        <v>598</v>
      </c>
      <c r="G127" s="2" t="s">
        <v>598</v>
      </c>
      <c r="H127" s="2" t="s">
        <v>598</v>
      </c>
      <c r="I127" s="2">
        <v>0.23400000000000001</v>
      </c>
      <c r="J127" s="2" t="s">
        <v>598</v>
      </c>
      <c r="K127" s="2" t="s">
        <v>598</v>
      </c>
      <c r="L127" s="2" t="s">
        <v>598</v>
      </c>
      <c r="M127" s="2" t="s">
        <v>598</v>
      </c>
      <c r="N127" s="2" t="s">
        <v>599</v>
      </c>
      <c r="O127" s="2" t="s">
        <v>598</v>
      </c>
      <c r="P127" s="2" t="s">
        <v>599</v>
      </c>
      <c r="Q127" s="2" t="s">
        <v>598</v>
      </c>
      <c r="R127" s="2" t="s">
        <v>599</v>
      </c>
      <c r="S127" s="2" t="s">
        <v>598</v>
      </c>
      <c r="U127" s="20">
        <f t="shared" si="2"/>
        <v>0.23400000000000001</v>
      </c>
      <c r="V127" s="2">
        <f t="shared" si="3"/>
        <v>0</v>
      </c>
    </row>
    <row r="128" spans="1:22" ht="15" customHeight="1" x14ac:dyDescent="0.25">
      <c r="A128" s="2" t="s">
        <v>181</v>
      </c>
      <c r="B128" s="2" t="s">
        <v>182</v>
      </c>
      <c r="C128" s="2">
        <v>2014</v>
      </c>
      <c r="D128" s="2">
        <v>524</v>
      </c>
      <c r="E128" s="2">
        <v>244.7</v>
      </c>
      <c r="F128" s="2">
        <v>60.8</v>
      </c>
      <c r="G128" s="2">
        <v>110</v>
      </c>
      <c r="H128" s="2" t="s">
        <v>609</v>
      </c>
      <c r="I128" s="2">
        <v>54.6</v>
      </c>
      <c r="J128" s="2">
        <v>53.8</v>
      </c>
      <c r="K128" s="2" t="s">
        <v>609</v>
      </c>
      <c r="L128" s="2" t="s">
        <v>609</v>
      </c>
      <c r="M128" s="2" t="s">
        <v>609</v>
      </c>
      <c r="N128" s="2" t="s">
        <v>599</v>
      </c>
      <c r="O128" s="2" t="s">
        <v>598</v>
      </c>
      <c r="P128" s="2" t="s">
        <v>599</v>
      </c>
      <c r="Q128" s="2" t="s">
        <v>598</v>
      </c>
      <c r="R128" s="2" t="s">
        <v>599</v>
      </c>
      <c r="S128" s="2" t="s">
        <v>598</v>
      </c>
      <c r="U128" s="20">
        <f t="shared" si="2"/>
        <v>524</v>
      </c>
      <c r="V128" s="2">
        <f t="shared" si="3"/>
        <v>0</v>
      </c>
    </row>
    <row r="129" spans="1:22" ht="15" customHeight="1" x14ac:dyDescent="0.25">
      <c r="A129" s="2" t="s">
        <v>183</v>
      </c>
      <c r="B129" s="2" t="s">
        <v>184</v>
      </c>
      <c r="C129" s="2">
        <v>2014</v>
      </c>
      <c r="D129" s="2">
        <v>43.2</v>
      </c>
      <c r="E129" s="2">
        <v>16.100000000000001</v>
      </c>
      <c r="F129" s="2">
        <v>14.6</v>
      </c>
      <c r="G129" s="2">
        <v>0</v>
      </c>
      <c r="H129" s="2" t="s">
        <v>598</v>
      </c>
      <c r="I129" s="2">
        <v>8.4</v>
      </c>
      <c r="J129" s="2">
        <v>4.0999999999999996</v>
      </c>
      <c r="K129" s="2" t="s">
        <v>598</v>
      </c>
      <c r="L129" s="2" t="s">
        <v>598</v>
      </c>
      <c r="M129" s="2" t="s">
        <v>598</v>
      </c>
      <c r="N129" s="2" t="s">
        <v>599</v>
      </c>
      <c r="O129" s="2" t="s">
        <v>598</v>
      </c>
      <c r="P129" s="2" t="s">
        <v>599</v>
      </c>
      <c r="Q129" s="2" t="s">
        <v>598</v>
      </c>
      <c r="R129" s="2" t="s">
        <v>599</v>
      </c>
      <c r="S129" s="2" t="s">
        <v>598</v>
      </c>
      <c r="U129" s="20">
        <f t="shared" si="2"/>
        <v>43.2</v>
      </c>
      <c r="V129" s="2">
        <f t="shared" si="3"/>
        <v>0</v>
      </c>
    </row>
    <row r="130" spans="1:22" ht="15" customHeight="1" x14ac:dyDescent="0.25">
      <c r="A130" s="2" t="s">
        <v>185</v>
      </c>
      <c r="B130" s="2" t="s">
        <v>186</v>
      </c>
      <c r="C130" s="2">
        <v>2014</v>
      </c>
      <c r="D130" s="2">
        <v>55.8</v>
      </c>
      <c r="E130" s="2">
        <v>23.3</v>
      </c>
      <c r="F130" s="2">
        <v>10</v>
      </c>
      <c r="G130" s="2" t="s">
        <v>598</v>
      </c>
      <c r="H130" s="2" t="s">
        <v>598</v>
      </c>
      <c r="I130" s="2">
        <v>11.4</v>
      </c>
      <c r="J130" s="2">
        <v>6.5</v>
      </c>
      <c r="K130" s="2" t="s">
        <v>598</v>
      </c>
      <c r="L130" s="2" t="s">
        <v>598</v>
      </c>
      <c r="M130" s="2">
        <v>4.5</v>
      </c>
      <c r="N130" s="2" t="s">
        <v>599</v>
      </c>
      <c r="O130" s="2" t="s">
        <v>598</v>
      </c>
      <c r="P130" s="2" t="s">
        <v>599</v>
      </c>
      <c r="Q130" s="2" t="s">
        <v>598</v>
      </c>
      <c r="R130" s="2" t="s">
        <v>599</v>
      </c>
      <c r="S130" s="2" t="s">
        <v>598</v>
      </c>
      <c r="U130" s="20">
        <f t="shared" si="2"/>
        <v>55.8</v>
      </c>
      <c r="V130" s="2">
        <f t="shared" si="3"/>
        <v>0</v>
      </c>
    </row>
    <row r="131" spans="1:22" ht="15" customHeight="1" x14ac:dyDescent="0.25">
      <c r="A131" s="2" t="s">
        <v>185</v>
      </c>
      <c r="B131" s="2" t="s">
        <v>187</v>
      </c>
      <c r="C131" s="2">
        <v>2014</v>
      </c>
      <c r="D131" s="2">
        <v>6.1</v>
      </c>
      <c r="E131" s="2">
        <v>4.5</v>
      </c>
      <c r="F131" s="2">
        <v>0.10299999999999999</v>
      </c>
      <c r="G131" s="2">
        <v>0</v>
      </c>
      <c r="H131" s="2" t="s">
        <v>598</v>
      </c>
      <c r="I131" s="2">
        <v>1.2</v>
      </c>
      <c r="J131" s="2">
        <v>0.21</v>
      </c>
      <c r="K131" s="2" t="s">
        <v>598</v>
      </c>
      <c r="L131" s="2" t="s">
        <v>598</v>
      </c>
      <c r="M131" s="2" t="s">
        <v>598</v>
      </c>
      <c r="N131" s="2" t="s">
        <v>599</v>
      </c>
      <c r="O131" s="2" t="s">
        <v>598</v>
      </c>
      <c r="P131" s="2" t="s">
        <v>599</v>
      </c>
      <c r="Q131" s="2" t="s">
        <v>598</v>
      </c>
      <c r="R131" s="2" t="s">
        <v>599</v>
      </c>
      <c r="S131" s="2" t="s">
        <v>598</v>
      </c>
      <c r="U131" s="20">
        <f t="shared" ref="U131:U194" si="4">IFERROR(D131/1,0)</f>
        <v>6.1</v>
      </c>
      <c r="V131" s="2">
        <f t="shared" ref="V131:V194" si="5">IFERROR(O131/1,0)+IFERROR(Q131/1,0)+IFERROR(S131/1,0)</f>
        <v>0</v>
      </c>
    </row>
    <row r="132" spans="1:22" ht="15" customHeight="1" x14ac:dyDescent="0.25">
      <c r="A132" s="2" t="s">
        <v>185</v>
      </c>
      <c r="B132" s="2" t="s">
        <v>188</v>
      </c>
      <c r="C132" s="2">
        <v>2014</v>
      </c>
      <c r="D132" s="2">
        <v>1.9750000000000001</v>
      </c>
      <c r="E132" s="2">
        <v>0.67500000000000004</v>
      </c>
      <c r="F132" s="2">
        <v>0.26100000000000001</v>
      </c>
      <c r="G132" s="2">
        <v>9.0999999999999998E-2</v>
      </c>
      <c r="H132" s="2" t="s">
        <v>598</v>
      </c>
      <c r="I132" s="2">
        <v>3.9E-2</v>
      </c>
      <c r="J132" s="2">
        <v>0.90900000000000003</v>
      </c>
      <c r="K132" s="2" t="s">
        <v>598</v>
      </c>
      <c r="L132" s="2" t="s">
        <v>598</v>
      </c>
      <c r="M132" s="2" t="s">
        <v>598</v>
      </c>
      <c r="N132" s="2" t="s">
        <v>599</v>
      </c>
      <c r="O132" s="2" t="s">
        <v>598</v>
      </c>
      <c r="P132" s="2" t="s">
        <v>599</v>
      </c>
      <c r="Q132" s="2" t="s">
        <v>598</v>
      </c>
      <c r="R132" s="2" t="s">
        <v>599</v>
      </c>
      <c r="S132" s="2" t="s">
        <v>598</v>
      </c>
      <c r="U132" s="20">
        <f t="shared" si="4"/>
        <v>1.9750000000000001</v>
      </c>
      <c r="V132" s="2">
        <f t="shared" si="5"/>
        <v>0</v>
      </c>
    </row>
    <row r="133" spans="1:22" ht="15" customHeight="1" x14ac:dyDescent="0.25">
      <c r="A133" s="2" t="s">
        <v>185</v>
      </c>
      <c r="B133" s="2" t="s">
        <v>189</v>
      </c>
      <c r="C133" s="2">
        <v>2014</v>
      </c>
      <c r="D133" s="2">
        <v>49</v>
      </c>
      <c r="E133" s="2">
        <v>13.1</v>
      </c>
      <c r="F133" s="2">
        <v>6.4</v>
      </c>
      <c r="G133" s="2">
        <v>15.5</v>
      </c>
      <c r="H133" s="2" t="s">
        <v>598</v>
      </c>
      <c r="I133" s="2">
        <v>11.5</v>
      </c>
      <c r="J133" s="2">
        <v>2.4</v>
      </c>
      <c r="K133" s="2" t="s">
        <v>598</v>
      </c>
      <c r="L133" s="2" t="s">
        <v>598</v>
      </c>
      <c r="M133" s="2" t="s">
        <v>598</v>
      </c>
      <c r="N133" s="2" t="s">
        <v>599</v>
      </c>
      <c r="O133" s="2" t="s">
        <v>598</v>
      </c>
      <c r="P133" s="2" t="s">
        <v>599</v>
      </c>
      <c r="Q133" s="2" t="s">
        <v>598</v>
      </c>
      <c r="R133" s="2" t="s">
        <v>599</v>
      </c>
      <c r="S133" s="2" t="s">
        <v>598</v>
      </c>
      <c r="U133" s="20">
        <f t="shared" si="4"/>
        <v>49</v>
      </c>
      <c r="V133" s="2">
        <f t="shared" si="5"/>
        <v>0</v>
      </c>
    </row>
    <row r="134" spans="1:22" ht="15" customHeight="1" x14ac:dyDescent="0.25">
      <c r="A134" s="2" t="s">
        <v>190</v>
      </c>
      <c r="B134" s="2" t="s">
        <v>191</v>
      </c>
      <c r="C134" s="2">
        <v>2014</v>
      </c>
      <c r="D134" s="2">
        <v>30.33</v>
      </c>
      <c r="E134" s="2">
        <v>12.663</v>
      </c>
      <c r="F134" s="2">
        <v>7.4240000000000004</v>
      </c>
      <c r="G134" s="2">
        <v>2.3039999999999998</v>
      </c>
      <c r="H134" s="2">
        <v>0</v>
      </c>
      <c r="I134" s="2">
        <v>4.391</v>
      </c>
      <c r="J134" s="2">
        <v>3.4319999999999999</v>
      </c>
      <c r="K134" s="2">
        <v>0.11600000000000001</v>
      </c>
      <c r="L134" s="2">
        <v>0</v>
      </c>
      <c r="M134" s="2">
        <v>0</v>
      </c>
      <c r="N134" s="2" t="s">
        <v>599</v>
      </c>
      <c r="O134" s="2" t="s">
        <v>598</v>
      </c>
      <c r="P134" s="2" t="s">
        <v>599</v>
      </c>
      <c r="Q134" s="2" t="s">
        <v>598</v>
      </c>
      <c r="R134" s="2" t="s">
        <v>599</v>
      </c>
      <c r="S134" s="2" t="s">
        <v>598</v>
      </c>
      <c r="U134" s="20">
        <f t="shared" si="4"/>
        <v>30.33</v>
      </c>
      <c r="V134" s="2">
        <f t="shared" si="5"/>
        <v>0</v>
      </c>
    </row>
    <row r="135" spans="1:22" ht="15" customHeight="1" x14ac:dyDescent="0.25">
      <c r="A135" s="2" t="s">
        <v>192</v>
      </c>
      <c r="B135" s="2" t="s">
        <v>193</v>
      </c>
      <c r="C135" s="2">
        <v>2014</v>
      </c>
      <c r="D135" s="2">
        <v>164</v>
      </c>
      <c r="E135" s="2">
        <v>63.747999999999998</v>
      </c>
      <c r="F135" s="2">
        <v>29.622</v>
      </c>
      <c r="G135" s="2">
        <v>5.1769999999999996</v>
      </c>
      <c r="H135" s="2" t="s">
        <v>598</v>
      </c>
      <c r="I135" s="2">
        <v>39.713999999999999</v>
      </c>
      <c r="J135" s="2">
        <v>18.384</v>
      </c>
      <c r="K135" s="2">
        <v>0.56499999999999995</v>
      </c>
      <c r="L135" s="2">
        <v>7.1</v>
      </c>
      <c r="M135" s="2" t="s">
        <v>598</v>
      </c>
      <c r="N135" s="2" t="s">
        <v>599</v>
      </c>
      <c r="O135" s="2" t="s">
        <v>598</v>
      </c>
      <c r="P135" s="2" t="s">
        <v>599</v>
      </c>
      <c r="Q135" s="2" t="s">
        <v>598</v>
      </c>
      <c r="R135" s="2" t="s">
        <v>599</v>
      </c>
      <c r="S135" s="2" t="s">
        <v>598</v>
      </c>
      <c r="U135" s="20">
        <f t="shared" si="4"/>
        <v>164</v>
      </c>
      <c r="V135" s="2">
        <f t="shared" si="5"/>
        <v>0</v>
      </c>
    </row>
    <row r="136" spans="1:22" ht="15" customHeight="1" x14ac:dyDescent="0.25">
      <c r="A136" s="2" t="s">
        <v>194</v>
      </c>
      <c r="B136" s="2" t="s">
        <v>195</v>
      </c>
      <c r="C136" s="2">
        <v>2014</v>
      </c>
      <c r="D136" s="2">
        <v>165</v>
      </c>
      <c r="E136" s="2">
        <v>64.900000000000006</v>
      </c>
      <c r="F136" s="2">
        <v>37.799999999999997</v>
      </c>
      <c r="G136" s="2">
        <v>6.5</v>
      </c>
      <c r="H136" s="2" t="s">
        <v>598</v>
      </c>
      <c r="I136" s="2">
        <v>53.7</v>
      </c>
      <c r="J136" s="2" t="s">
        <v>598</v>
      </c>
      <c r="K136" s="2" t="s">
        <v>598</v>
      </c>
      <c r="L136" s="2">
        <v>2.1</v>
      </c>
      <c r="M136" s="2" t="s">
        <v>598</v>
      </c>
      <c r="N136" s="2" t="s">
        <v>599</v>
      </c>
      <c r="O136" s="2" t="s">
        <v>598</v>
      </c>
      <c r="P136" s="2" t="s">
        <v>599</v>
      </c>
      <c r="Q136" s="2" t="s">
        <v>598</v>
      </c>
      <c r="R136" s="2" t="s">
        <v>599</v>
      </c>
      <c r="S136" s="2" t="s">
        <v>598</v>
      </c>
      <c r="U136" s="20">
        <f t="shared" si="4"/>
        <v>165</v>
      </c>
      <c r="V136" s="2">
        <f t="shared" si="5"/>
        <v>0</v>
      </c>
    </row>
    <row r="137" spans="1:22" ht="15" customHeight="1" x14ac:dyDescent="0.25">
      <c r="A137" s="2" t="s">
        <v>194</v>
      </c>
      <c r="B137" s="2" t="s">
        <v>196</v>
      </c>
      <c r="C137" s="2">
        <v>2014</v>
      </c>
      <c r="D137" s="2">
        <v>15</v>
      </c>
      <c r="E137" s="2">
        <v>7.3</v>
      </c>
      <c r="F137" s="2">
        <v>2.6</v>
      </c>
      <c r="G137" s="2">
        <v>0.3</v>
      </c>
      <c r="H137" s="2" t="s">
        <v>598</v>
      </c>
      <c r="I137" s="2">
        <v>4.8</v>
      </c>
      <c r="J137" s="2" t="s">
        <v>598</v>
      </c>
      <c r="K137" s="2" t="s">
        <v>598</v>
      </c>
      <c r="L137" s="2" t="s">
        <v>598</v>
      </c>
      <c r="M137" s="2" t="s">
        <v>598</v>
      </c>
      <c r="N137" s="2" t="s">
        <v>599</v>
      </c>
      <c r="O137" s="2" t="s">
        <v>598</v>
      </c>
      <c r="P137" s="2" t="s">
        <v>599</v>
      </c>
      <c r="Q137" s="2" t="s">
        <v>598</v>
      </c>
      <c r="R137" s="2" t="s">
        <v>599</v>
      </c>
      <c r="S137" s="2" t="s">
        <v>598</v>
      </c>
      <c r="U137" s="20">
        <f t="shared" si="4"/>
        <v>15</v>
      </c>
      <c r="V137" s="2">
        <f t="shared" si="5"/>
        <v>0</v>
      </c>
    </row>
    <row r="138" spans="1:22" ht="15" customHeight="1" x14ac:dyDescent="0.25">
      <c r="A138" s="2" t="s">
        <v>197</v>
      </c>
      <c r="B138" s="2" t="s">
        <v>198</v>
      </c>
      <c r="C138" s="2">
        <v>2014</v>
      </c>
      <c r="D138" s="2">
        <v>42.039000000000001</v>
      </c>
      <c r="E138" s="2">
        <v>40.200000000000003</v>
      </c>
      <c r="F138" s="2">
        <v>1.8</v>
      </c>
      <c r="G138" s="2" t="s">
        <v>609</v>
      </c>
      <c r="H138" s="2" t="s">
        <v>598</v>
      </c>
      <c r="I138" s="2" t="s">
        <v>609</v>
      </c>
      <c r="J138" s="2" t="s">
        <v>609</v>
      </c>
      <c r="K138" s="2" t="s">
        <v>598</v>
      </c>
      <c r="L138" s="2" t="s">
        <v>609</v>
      </c>
      <c r="M138" s="2" t="s">
        <v>609</v>
      </c>
      <c r="N138" s="2" t="s">
        <v>599</v>
      </c>
      <c r="O138" s="2" t="s">
        <v>598</v>
      </c>
      <c r="P138" s="2" t="s">
        <v>599</v>
      </c>
      <c r="Q138" s="2" t="s">
        <v>598</v>
      </c>
      <c r="R138" s="2" t="s">
        <v>599</v>
      </c>
      <c r="S138" s="2" t="s">
        <v>598</v>
      </c>
      <c r="U138" s="20">
        <f t="shared" si="4"/>
        <v>42.039000000000001</v>
      </c>
      <c r="V138" s="2">
        <f t="shared" si="5"/>
        <v>0</v>
      </c>
    </row>
    <row r="139" spans="1:22" ht="15" customHeight="1" x14ac:dyDescent="0.25">
      <c r="A139" s="2" t="s">
        <v>199</v>
      </c>
      <c r="B139" s="2" t="s">
        <v>200</v>
      </c>
      <c r="C139" s="2">
        <v>2014</v>
      </c>
      <c r="D139" s="2">
        <v>34</v>
      </c>
      <c r="E139" s="2">
        <v>9</v>
      </c>
      <c r="F139" s="2">
        <v>8</v>
      </c>
      <c r="G139" s="2">
        <v>3</v>
      </c>
      <c r="H139" s="2" t="s">
        <v>598</v>
      </c>
      <c r="I139" s="2">
        <v>7</v>
      </c>
      <c r="J139" s="2">
        <v>7</v>
      </c>
      <c r="K139" s="2" t="s">
        <v>598</v>
      </c>
      <c r="L139" s="2" t="s">
        <v>598</v>
      </c>
      <c r="M139" s="2" t="s">
        <v>598</v>
      </c>
      <c r="N139" s="2" t="s">
        <v>599</v>
      </c>
      <c r="O139" s="2" t="s">
        <v>598</v>
      </c>
      <c r="P139" s="2" t="s">
        <v>599</v>
      </c>
      <c r="Q139" s="2" t="s">
        <v>598</v>
      </c>
      <c r="R139" s="2" t="s">
        <v>599</v>
      </c>
      <c r="S139" s="2" t="s">
        <v>598</v>
      </c>
      <c r="U139" s="20">
        <f t="shared" si="4"/>
        <v>34</v>
      </c>
      <c r="V139" s="2">
        <f t="shared" si="5"/>
        <v>0</v>
      </c>
    </row>
    <row r="140" spans="1:22"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599</v>
      </c>
      <c r="O140" s="2" t="s">
        <v>598</v>
      </c>
      <c r="P140" s="2" t="s">
        <v>599</v>
      </c>
      <c r="Q140" s="2" t="s">
        <v>598</v>
      </c>
      <c r="R140" s="2" t="s">
        <v>599</v>
      </c>
      <c r="S140" s="2" t="s">
        <v>598</v>
      </c>
      <c r="U140" s="20">
        <f t="shared" si="4"/>
        <v>0</v>
      </c>
      <c r="V140" s="2">
        <f t="shared" si="5"/>
        <v>0</v>
      </c>
    </row>
    <row r="141" spans="1:22" ht="15" customHeight="1" x14ac:dyDescent="0.25">
      <c r="A141" s="2" t="s">
        <v>201</v>
      </c>
      <c r="B141" s="2" t="s">
        <v>203</v>
      </c>
      <c r="C141" s="2">
        <v>2014</v>
      </c>
      <c r="D141" s="2">
        <v>18.78</v>
      </c>
      <c r="E141" s="2">
        <v>8.2100000000000009</v>
      </c>
      <c r="F141" s="2">
        <v>2.0699999999999998</v>
      </c>
      <c r="G141" s="2">
        <v>0.72</v>
      </c>
      <c r="H141" s="2">
        <v>0</v>
      </c>
      <c r="I141" s="2">
        <v>5.79</v>
      </c>
      <c r="J141" s="2">
        <v>1.99</v>
      </c>
      <c r="K141" s="2">
        <v>0</v>
      </c>
      <c r="L141" s="2">
        <v>0</v>
      </c>
      <c r="M141" s="2">
        <v>0</v>
      </c>
      <c r="N141" s="2" t="s">
        <v>599</v>
      </c>
      <c r="O141" s="2" t="s">
        <v>598</v>
      </c>
      <c r="P141" s="2" t="s">
        <v>599</v>
      </c>
      <c r="Q141" s="2" t="s">
        <v>598</v>
      </c>
      <c r="R141" s="2" t="s">
        <v>599</v>
      </c>
      <c r="S141" s="2" t="s">
        <v>598</v>
      </c>
      <c r="U141" s="20">
        <f t="shared" si="4"/>
        <v>18.78</v>
      </c>
      <c r="V141" s="2">
        <f t="shared" si="5"/>
        <v>0</v>
      </c>
    </row>
    <row r="142" spans="1:22" ht="15" customHeight="1" x14ac:dyDescent="0.25">
      <c r="A142" s="2" t="s">
        <v>201</v>
      </c>
      <c r="B142" s="2" t="s">
        <v>204</v>
      </c>
      <c r="C142" s="2">
        <v>2014</v>
      </c>
      <c r="D142" s="2">
        <v>52.44</v>
      </c>
      <c r="E142" s="2">
        <v>19.72</v>
      </c>
      <c r="F142" s="2">
        <v>3.82</v>
      </c>
      <c r="G142" s="2">
        <v>1</v>
      </c>
      <c r="H142" s="2">
        <v>0</v>
      </c>
      <c r="I142" s="2">
        <v>7.9</v>
      </c>
      <c r="J142" s="2">
        <v>20</v>
      </c>
      <c r="K142" s="2">
        <v>0</v>
      </c>
      <c r="L142" s="2">
        <v>0</v>
      </c>
      <c r="M142" s="2">
        <v>0</v>
      </c>
      <c r="N142" s="2" t="s">
        <v>599</v>
      </c>
      <c r="O142" s="2" t="s">
        <v>598</v>
      </c>
      <c r="P142" s="2" t="s">
        <v>599</v>
      </c>
      <c r="Q142" s="2" t="s">
        <v>598</v>
      </c>
      <c r="R142" s="2" t="s">
        <v>599</v>
      </c>
      <c r="S142" s="2" t="s">
        <v>598</v>
      </c>
      <c r="U142" s="20">
        <f t="shared" si="4"/>
        <v>52.44</v>
      </c>
      <c r="V142" s="2">
        <f t="shared" si="5"/>
        <v>0</v>
      </c>
    </row>
    <row r="143" spans="1:22" ht="15" customHeight="1" x14ac:dyDescent="0.25">
      <c r="A143" s="2" t="s">
        <v>201</v>
      </c>
      <c r="B143" s="2" t="s">
        <v>205</v>
      </c>
      <c r="C143" s="2">
        <v>2014</v>
      </c>
      <c r="D143" s="2">
        <v>510.04</v>
      </c>
      <c r="E143" s="2">
        <v>250.5</v>
      </c>
      <c r="F143" s="2">
        <v>79.349999999999994</v>
      </c>
      <c r="G143" s="2">
        <v>17.7</v>
      </c>
      <c r="H143" s="2">
        <v>0</v>
      </c>
      <c r="I143" s="2">
        <v>57.35</v>
      </c>
      <c r="J143" s="2">
        <v>104.13</v>
      </c>
      <c r="K143" s="2">
        <v>1.01</v>
      </c>
      <c r="L143" s="2">
        <v>0</v>
      </c>
      <c r="M143" s="2">
        <v>0</v>
      </c>
      <c r="N143" s="2" t="s">
        <v>599</v>
      </c>
      <c r="O143" s="2" t="s">
        <v>598</v>
      </c>
      <c r="P143" s="2" t="s">
        <v>599</v>
      </c>
      <c r="Q143" s="2" t="s">
        <v>598</v>
      </c>
      <c r="R143" s="2" t="s">
        <v>599</v>
      </c>
      <c r="S143" s="2" t="s">
        <v>598</v>
      </c>
      <c r="U143" s="20">
        <f t="shared" si="4"/>
        <v>510.04</v>
      </c>
      <c r="V143" s="2">
        <f t="shared" si="5"/>
        <v>0</v>
      </c>
    </row>
    <row r="144" spans="1:22" ht="15" customHeight="1" x14ac:dyDescent="0.25">
      <c r="A144" s="2" t="s">
        <v>206</v>
      </c>
      <c r="B144" s="2" t="s">
        <v>207</v>
      </c>
      <c r="C144" s="2">
        <v>2014</v>
      </c>
      <c r="D144" s="2">
        <v>2.9</v>
      </c>
      <c r="E144" s="2" t="s">
        <v>598</v>
      </c>
      <c r="F144" s="2" t="s">
        <v>598</v>
      </c>
      <c r="G144" s="2">
        <v>0.32</v>
      </c>
      <c r="H144" s="2" t="s">
        <v>598</v>
      </c>
      <c r="I144" s="2">
        <v>0.5</v>
      </c>
      <c r="J144" s="2">
        <v>2.0699999999999998</v>
      </c>
      <c r="K144" s="2" t="s">
        <v>598</v>
      </c>
      <c r="L144" s="2" t="s">
        <v>598</v>
      </c>
      <c r="M144" s="2" t="s">
        <v>598</v>
      </c>
      <c r="N144" s="2" t="s">
        <v>599</v>
      </c>
      <c r="O144" s="2" t="s">
        <v>598</v>
      </c>
      <c r="P144" s="2" t="s">
        <v>599</v>
      </c>
      <c r="Q144" s="2" t="s">
        <v>598</v>
      </c>
      <c r="R144" s="2" t="s">
        <v>599</v>
      </c>
      <c r="S144" s="2" t="s">
        <v>598</v>
      </c>
      <c r="U144" s="20">
        <f t="shared" si="4"/>
        <v>2.9</v>
      </c>
      <c r="V144" s="2">
        <f t="shared" si="5"/>
        <v>0</v>
      </c>
    </row>
    <row r="145" spans="1:22"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599</v>
      </c>
      <c r="O145" s="2" t="s">
        <v>598</v>
      </c>
      <c r="P145" s="2" t="s">
        <v>599</v>
      </c>
      <c r="Q145" s="2" t="s">
        <v>598</v>
      </c>
      <c r="R145" s="2" t="s">
        <v>599</v>
      </c>
      <c r="S145" s="2" t="s">
        <v>598</v>
      </c>
      <c r="U145" s="20">
        <f t="shared" si="4"/>
        <v>0</v>
      </c>
      <c r="V145" s="2">
        <f t="shared" si="5"/>
        <v>0</v>
      </c>
    </row>
    <row r="146" spans="1:22" ht="15" customHeight="1" x14ac:dyDescent="0.25">
      <c r="A146" s="2" t="s">
        <v>206</v>
      </c>
      <c r="B146" s="2" t="s">
        <v>209</v>
      </c>
      <c r="C146" s="2">
        <v>2014</v>
      </c>
      <c r="D146" s="2">
        <v>11.72</v>
      </c>
      <c r="E146" s="2">
        <v>6.3</v>
      </c>
      <c r="F146" s="2">
        <v>2.27</v>
      </c>
      <c r="G146" s="2" t="s">
        <v>598</v>
      </c>
      <c r="H146" s="2" t="s">
        <v>598</v>
      </c>
      <c r="I146" s="2">
        <v>2.0499999999999998</v>
      </c>
      <c r="J146" s="2">
        <v>1.1000000000000001</v>
      </c>
      <c r="K146" s="2" t="s">
        <v>598</v>
      </c>
      <c r="L146" s="2" t="s">
        <v>609</v>
      </c>
      <c r="M146" s="2" t="s">
        <v>598</v>
      </c>
      <c r="N146" s="2" t="s">
        <v>599</v>
      </c>
      <c r="O146" s="2" t="s">
        <v>598</v>
      </c>
      <c r="P146" s="2" t="s">
        <v>599</v>
      </c>
      <c r="Q146" s="2" t="s">
        <v>598</v>
      </c>
      <c r="R146" s="2" t="s">
        <v>599</v>
      </c>
      <c r="S146" s="2" t="s">
        <v>598</v>
      </c>
      <c r="U146" s="20">
        <f t="shared" si="4"/>
        <v>11.72</v>
      </c>
      <c r="V146" s="2">
        <f t="shared" si="5"/>
        <v>0</v>
      </c>
    </row>
    <row r="147" spans="1:22" ht="15" customHeight="1" x14ac:dyDescent="0.25">
      <c r="A147" s="2" t="s">
        <v>206</v>
      </c>
      <c r="B147" s="2" t="s">
        <v>210</v>
      </c>
      <c r="C147" s="2">
        <v>2014</v>
      </c>
      <c r="D147" s="2">
        <v>619.51</v>
      </c>
      <c r="E147" s="2">
        <v>277.91000000000003</v>
      </c>
      <c r="F147" s="2">
        <v>71.87</v>
      </c>
      <c r="G147" s="2">
        <v>25.79</v>
      </c>
      <c r="H147" s="2" t="s">
        <v>598</v>
      </c>
      <c r="I147" s="2">
        <v>108.2</v>
      </c>
      <c r="J147" s="2">
        <v>134.88</v>
      </c>
      <c r="K147" s="2">
        <v>0.86</v>
      </c>
      <c r="L147" s="2" t="s">
        <v>598</v>
      </c>
      <c r="M147" s="2" t="s">
        <v>609</v>
      </c>
      <c r="N147" s="2" t="s">
        <v>599</v>
      </c>
      <c r="O147" s="2" t="s">
        <v>598</v>
      </c>
      <c r="P147" s="2" t="s">
        <v>599</v>
      </c>
      <c r="Q147" s="2" t="s">
        <v>598</v>
      </c>
      <c r="R147" s="2" t="s">
        <v>599</v>
      </c>
      <c r="S147" s="2" t="s">
        <v>598</v>
      </c>
      <c r="U147" s="20">
        <f t="shared" si="4"/>
        <v>619.51</v>
      </c>
      <c r="V147" s="2">
        <f t="shared" si="5"/>
        <v>0</v>
      </c>
    </row>
    <row r="148" spans="1:22"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599</v>
      </c>
      <c r="O148" s="2" t="s">
        <v>598</v>
      </c>
      <c r="P148" s="2" t="s">
        <v>599</v>
      </c>
      <c r="Q148" s="2" t="s">
        <v>598</v>
      </c>
      <c r="R148" s="2" t="s">
        <v>599</v>
      </c>
      <c r="S148" s="2" t="s">
        <v>598</v>
      </c>
      <c r="U148" s="20">
        <f t="shared" si="4"/>
        <v>0</v>
      </c>
      <c r="V148" s="2">
        <f t="shared" si="5"/>
        <v>0</v>
      </c>
    </row>
    <row r="149" spans="1:22" ht="15" customHeight="1" x14ac:dyDescent="0.25">
      <c r="A149" s="2" t="s">
        <v>206</v>
      </c>
      <c r="B149" s="2" t="s">
        <v>212</v>
      </c>
      <c r="C149" s="2">
        <v>2014</v>
      </c>
      <c r="D149" s="2">
        <v>2.91</v>
      </c>
      <c r="E149" s="2">
        <v>1.2</v>
      </c>
      <c r="F149" s="2">
        <v>0.34</v>
      </c>
      <c r="G149" s="2" t="s">
        <v>598</v>
      </c>
      <c r="H149" s="2" t="s">
        <v>598</v>
      </c>
      <c r="I149" s="2">
        <v>1.32</v>
      </c>
      <c r="J149" s="2">
        <v>0.08</v>
      </c>
      <c r="K149" s="2" t="s">
        <v>598</v>
      </c>
      <c r="L149" s="2" t="s">
        <v>609</v>
      </c>
      <c r="M149" s="2" t="s">
        <v>598</v>
      </c>
      <c r="N149" s="2" t="s">
        <v>599</v>
      </c>
      <c r="O149" s="2" t="s">
        <v>598</v>
      </c>
      <c r="P149" s="2" t="s">
        <v>599</v>
      </c>
      <c r="Q149" s="2" t="s">
        <v>598</v>
      </c>
      <c r="R149" s="2" t="s">
        <v>599</v>
      </c>
      <c r="S149" s="2" t="s">
        <v>598</v>
      </c>
      <c r="U149" s="20">
        <f t="shared" si="4"/>
        <v>2.91</v>
      </c>
      <c r="V149" s="2">
        <f t="shared" si="5"/>
        <v>0</v>
      </c>
    </row>
    <row r="150" spans="1:22" ht="15" customHeight="1" x14ac:dyDescent="0.25">
      <c r="A150" s="2" t="s">
        <v>213</v>
      </c>
      <c r="B150" s="2" t="s">
        <v>214</v>
      </c>
      <c r="C150" s="2">
        <v>2014</v>
      </c>
      <c r="D150" s="2">
        <v>347</v>
      </c>
      <c r="E150" s="2">
        <v>174</v>
      </c>
      <c r="F150" s="2">
        <v>27</v>
      </c>
      <c r="G150" s="2">
        <v>19</v>
      </c>
      <c r="H150" s="2">
        <v>0</v>
      </c>
      <c r="I150" s="2">
        <v>73</v>
      </c>
      <c r="J150" s="2">
        <v>53</v>
      </c>
      <c r="K150" s="2">
        <v>0.5</v>
      </c>
      <c r="L150" s="2" t="s">
        <v>598</v>
      </c>
      <c r="M150" s="2" t="s">
        <v>598</v>
      </c>
      <c r="N150" s="2" t="s">
        <v>599</v>
      </c>
      <c r="O150" s="2" t="s">
        <v>598</v>
      </c>
      <c r="P150" s="2" t="s">
        <v>599</v>
      </c>
      <c r="Q150" s="2" t="s">
        <v>598</v>
      </c>
      <c r="R150" s="2" t="s">
        <v>599</v>
      </c>
      <c r="S150" s="2" t="s">
        <v>598</v>
      </c>
      <c r="U150" s="20">
        <f t="shared" si="4"/>
        <v>347</v>
      </c>
      <c r="V150" s="2">
        <f t="shared" si="5"/>
        <v>0</v>
      </c>
    </row>
    <row r="151" spans="1:22" ht="15" customHeight="1" x14ac:dyDescent="0.25">
      <c r="A151" s="2" t="s">
        <v>215</v>
      </c>
      <c r="B151" s="2" t="s">
        <v>216</v>
      </c>
      <c r="C151" s="2">
        <v>2014</v>
      </c>
      <c r="D151" s="2">
        <v>157</v>
      </c>
      <c r="E151" s="2">
        <v>62.8</v>
      </c>
      <c r="F151" s="2">
        <v>15.7</v>
      </c>
      <c r="G151" s="2">
        <v>0</v>
      </c>
      <c r="H151" s="2">
        <v>0</v>
      </c>
      <c r="I151" s="2">
        <v>48.4</v>
      </c>
      <c r="J151" s="2">
        <v>6.3</v>
      </c>
      <c r="K151" s="2">
        <v>0</v>
      </c>
      <c r="L151" s="2">
        <v>0</v>
      </c>
      <c r="M151" s="2">
        <v>23.8</v>
      </c>
      <c r="N151" s="2" t="s">
        <v>599</v>
      </c>
      <c r="O151" s="2" t="s">
        <v>598</v>
      </c>
      <c r="P151" s="2" t="s">
        <v>599</v>
      </c>
      <c r="Q151" s="2" t="s">
        <v>598</v>
      </c>
      <c r="R151" s="2" t="s">
        <v>599</v>
      </c>
      <c r="S151" s="2" t="s">
        <v>598</v>
      </c>
      <c r="U151" s="20">
        <f t="shared" si="4"/>
        <v>157</v>
      </c>
      <c r="V151" s="2">
        <f t="shared" si="5"/>
        <v>0</v>
      </c>
    </row>
    <row r="152" spans="1:22" ht="15" customHeight="1" x14ac:dyDescent="0.25">
      <c r="A152" s="2" t="s">
        <v>217</v>
      </c>
      <c r="B152" s="2" t="s">
        <v>218</v>
      </c>
      <c r="C152" s="2">
        <v>2014</v>
      </c>
      <c r="D152" s="2">
        <v>544.4</v>
      </c>
      <c r="E152" s="2">
        <v>243.94</v>
      </c>
      <c r="F152" s="2">
        <v>70.153000000000006</v>
      </c>
      <c r="G152" s="2">
        <v>22.373999999999999</v>
      </c>
      <c r="H152" s="2">
        <v>0</v>
      </c>
      <c r="I152" s="2">
        <v>49.951999999999998</v>
      </c>
      <c r="J152" s="2">
        <v>155.697</v>
      </c>
      <c r="K152" s="2">
        <v>2.2850000000000001</v>
      </c>
      <c r="L152" s="2" t="s">
        <v>598</v>
      </c>
      <c r="M152" s="2">
        <v>19.454999999999998</v>
      </c>
      <c r="N152" s="2" t="s">
        <v>764</v>
      </c>
      <c r="O152" s="2">
        <v>54.646000000000001</v>
      </c>
      <c r="P152" s="2" t="s">
        <v>599</v>
      </c>
      <c r="Q152" s="2" t="s">
        <v>598</v>
      </c>
      <c r="R152" s="2" t="s">
        <v>599</v>
      </c>
      <c r="S152" s="2" t="s">
        <v>598</v>
      </c>
      <c r="U152" s="20">
        <f t="shared" si="4"/>
        <v>544.4</v>
      </c>
      <c r="V152" s="2">
        <f t="shared" si="5"/>
        <v>54.646000000000001</v>
      </c>
    </row>
    <row r="153" spans="1:22"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U153" s="20">
        <f t="shared" si="4"/>
        <v>0</v>
      </c>
      <c r="V153" s="2">
        <f t="shared" si="5"/>
        <v>0</v>
      </c>
    </row>
    <row r="154" spans="1:22" ht="15" customHeight="1" x14ac:dyDescent="0.25">
      <c r="A154" s="2" t="s">
        <v>221</v>
      </c>
      <c r="B154" s="2" t="s">
        <v>222</v>
      </c>
      <c r="C154" s="2">
        <v>2014</v>
      </c>
      <c r="D154" s="2">
        <v>35.1</v>
      </c>
      <c r="E154" s="2">
        <v>16.899999999999999</v>
      </c>
      <c r="F154" s="2">
        <v>8.9</v>
      </c>
      <c r="G154" s="2">
        <v>0.7</v>
      </c>
      <c r="H154" s="2" t="s">
        <v>598</v>
      </c>
      <c r="I154" s="2">
        <v>4.7</v>
      </c>
      <c r="J154" s="2">
        <v>1</v>
      </c>
      <c r="K154" s="2" t="s">
        <v>598</v>
      </c>
      <c r="L154" s="2" t="s">
        <v>598</v>
      </c>
      <c r="M154" s="2">
        <v>2.9</v>
      </c>
      <c r="N154" s="2" t="s">
        <v>599</v>
      </c>
      <c r="O154" s="2" t="s">
        <v>598</v>
      </c>
      <c r="P154" s="2" t="s">
        <v>599</v>
      </c>
      <c r="Q154" s="2" t="s">
        <v>598</v>
      </c>
      <c r="R154" s="2" t="s">
        <v>599</v>
      </c>
      <c r="S154" s="2" t="s">
        <v>598</v>
      </c>
      <c r="U154" s="20">
        <f t="shared" si="4"/>
        <v>35.1</v>
      </c>
      <c r="V154" s="2">
        <f t="shared" si="5"/>
        <v>0</v>
      </c>
    </row>
    <row r="155" spans="1:22" ht="15" customHeight="1" x14ac:dyDescent="0.25">
      <c r="A155" s="2" t="s">
        <v>223</v>
      </c>
      <c r="B155" s="2" t="s">
        <v>224</v>
      </c>
      <c r="C155" s="2">
        <v>2014</v>
      </c>
      <c r="D155" s="2">
        <v>788</v>
      </c>
      <c r="E155" s="2">
        <v>386</v>
      </c>
      <c r="F155" s="2">
        <v>71</v>
      </c>
      <c r="G155" s="2">
        <v>59</v>
      </c>
      <c r="H155" s="2" t="s">
        <v>598</v>
      </c>
      <c r="I155" s="2">
        <v>169</v>
      </c>
      <c r="J155" s="2">
        <v>103</v>
      </c>
      <c r="K155" s="2" t="s">
        <v>598</v>
      </c>
      <c r="L155" s="2" t="s">
        <v>598</v>
      </c>
      <c r="M155" s="2" t="s">
        <v>598</v>
      </c>
      <c r="N155" s="2" t="s">
        <v>599</v>
      </c>
      <c r="O155" s="2" t="s">
        <v>598</v>
      </c>
      <c r="P155" s="2" t="s">
        <v>599</v>
      </c>
      <c r="Q155" s="2" t="s">
        <v>598</v>
      </c>
      <c r="R155" s="2" t="s">
        <v>599</v>
      </c>
      <c r="S155" s="2" t="s">
        <v>598</v>
      </c>
      <c r="U155" s="20">
        <f t="shared" si="4"/>
        <v>788</v>
      </c>
      <c r="V155" s="2">
        <f t="shared" si="5"/>
        <v>0</v>
      </c>
    </row>
    <row r="156" spans="1:22" ht="15" customHeight="1" x14ac:dyDescent="0.25">
      <c r="A156" s="2" t="s">
        <v>223</v>
      </c>
      <c r="B156" s="2" t="s">
        <v>225</v>
      </c>
      <c r="C156" s="2">
        <v>2014</v>
      </c>
      <c r="D156" s="2">
        <v>50.2</v>
      </c>
      <c r="E156" s="2">
        <v>25</v>
      </c>
      <c r="F156" s="2">
        <v>9.5</v>
      </c>
      <c r="G156" s="2">
        <v>2</v>
      </c>
      <c r="H156" s="2" t="s">
        <v>598</v>
      </c>
      <c r="I156" s="2">
        <v>10.5</v>
      </c>
      <c r="J156" s="2">
        <v>3.2</v>
      </c>
      <c r="K156" s="2" t="s">
        <v>598</v>
      </c>
      <c r="L156" s="2" t="s">
        <v>598</v>
      </c>
      <c r="M156" s="2" t="s">
        <v>598</v>
      </c>
      <c r="N156" s="2" t="s">
        <v>599</v>
      </c>
      <c r="O156" s="2" t="s">
        <v>598</v>
      </c>
      <c r="P156" s="2" t="s">
        <v>599</v>
      </c>
      <c r="Q156" s="2" t="s">
        <v>598</v>
      </c>
      <c r="R156" s="2" t="s">
        <v>599</v>
      </c>
      <c r="S156" s="2" t="s">
        <v>598</v>
      </c>
      <c r="U156" s="20">
        <f t="shared" si="4"/>
        <v>50.2</v>
      </c>
      <c r="V156" s="2">
        <f t="shared" si="5"/>
        <v>0</v>
      </c>
    </row>
    <row r="157" spans="1:22" ht="15" customHeight="1" x14ac:dyDescent="0.25">
      <c r="A157" s="2" t="s">
        <v>226</v>
      </c>
      <c r="B157" s="2" t="s">
        <v>227</v>
      </c>
      <c r="C157" s="2">
        <v>2014</v>
      </c>
      <c r="D157" s="2">
        <v>89</v>
      </c>
      <c r="E157" s="2">
        <v>41</v>
      </c>
      <c r="F157" s="2">
        <v>4</v>
      </c>
      <c r="G157" s="2">
        <v>10</v>
      </c>
      <c r="H157" s="2" t="s">
        <v>598</v>
      </c>
      <c r="I157" s="2">
        <v>14</v>
      </c>
      <c r="J157" s="2">
        <v>20</v>
      </c>
      <c r="K157" s="2" t="s">
        <v>598</v>
      </c>
      <c r="L157" s="2" t="s">
        <v>598</v>
      </c>
      <c r="M157" s="2" t="s">
        <v>598</v>
      </c>
      <c r="N157" s="2" t="s">
        <v>598</v>
      </c>
      <c r="O157" s="2" t="s">
        <v>598</v>
      </c>
      <c r="P157" s="2" t="s">
        <v>598</v>
      </c>
      <c r="Q157" s="2" t="s">
        <v>598</v>
      </c>
      <c r="R157" s="2" t="s">
        <v>598</v>
      </c>
      <c r="S157" s="2" t="s">
        <v>598</v>
      </c>
      <c r="U157" s="20">
        <f t="shared" si="4"/>
        <v>89</v>
      </c>
      <c r="V157" s="2">
        <f t="shared" si="5"/>
        <v>0</v>
      </c>
    </row>
    <row r="158" spans="1:22" ht="15" customHeight="1" x14ac:dyDescent="0.25">
      <c r="A158" s="2" t="s">
        <v>228</v>
      </c>
      <c r="B158" s="2" t="s">
        <v>229</v>
      </c>
      <c r="C158" s="2">
        <v>2014</v>
      </c>
      <c r="D158" s="2">
        <v>1.1399999999999999</v>
      </c>
      <c r="E158" s="2" t="s">
        <v>598</v>
      </c>
      <c r="F158" s="2">
        <v>2.5000000000000001E-2</v>
      </c>
      <c r="G158" s="2" t="s">
        <v>598</v>
      </c>
      <c r="H158" s="2" t="s">
        <v>598</v>
      </c>
      <c r="I158" s="2">
        <v>1.115</v>
      </c>
      <c r="J158" s="2" t="s">
        <v>598</v>
      </c>
      <c r="K158" s="2" t="s">
        <v>598</v>
      </c>
      <c r="L158" s="2" t="s">
        <v>598</v>
      </c>
      <c r="M158" s="2" t="s">
        <v>598</v>
      </c>
      <c r="N158" s="2" t="s">
        <v>599</v>
      </c>
      <c r="O158" s="2" t="s">
        <v>598</v>
      </c>
      <c r="P158" s="2" t="s">
        <v>599</v>
      </c>
      <c r="Q158" s="2" t="s">
        <v>598</v>
      </c>
      <c r="R158" s="2" t="s">
        <v>599</v>
      </c>
      <c r="S158" s="2" t="s">
        <v>598</v>
      </c>
      <c r="U158" s="20">
        <f t="shared" si="4"/>
        <v>1.1399999999999999</v>
      </c>
      <c r="V158" s="2">
        <f t="shared" si="5"/>
        <v>0</v>
      </c>
    </row>
    <row r="159" spans="1:22" ht="15" customHeight="1" x14ac:dyDescent="0.25">
      <c r="A159" s="2" t="s">
        <v>228</v>
      </c>
      <c r="B159" s="2" t="s">
        <v>230</v>
      </c>
      <c r="C159" s="2">
        <v>2014</v>
      </c>
      <c r="D159" s="2">
        <v>0.75600000000000001</v>
      </c>
      <c r="E159" s="2">
        <v>0.16</v>
      </c>
      <c r="F159" s="2">
        <v>0.05</v>
      </c>
      <c r="G159" s="2" t="s">
        <v>598</v>
      </c>
      <c r="H159" s="2" t="s">
        <v>598</v>
      </c>
      <c r="I159" s="2">
        <v>0.54600000000000004</v>
      </c>
      <c r="J159" s="2" t="s">
        <v>598</v>
      </c>
      <c r="K159" s="2" t="s">
        <v>598</v>
      </c>
      <c r="L159" s="2" t="s">
        <v>598</v>
      </c>
      <c r="M159" s="2" t="s">
        <v>598</v>
      </c>
      <c r="N159" s="2" t="s">
        <v>599</v>
      </c>
      <c r="O159" s="2" t="s">
        <v>598</v>
      </c>
      <c r="P159" s="2" t="s">
        <v>599</v>
      </c>
      <c r="Q159" s="2" t="s">
        <v>598</v>
      </c>
      <c r="R159" s="2" t="s">
        <v>599</v>
      </c>
      <c r="S159" s="2" t="s">
        <v>598</v>
      </c>
      <c r="U159" s="20">
        <f t="shared" si="4"/>
        <v>0.75600000000000001</v>
      </c>
      <c r="V159" s="2">
        <f t="shared" si="5"/>
        <v>0</v>
      </c>
    </row>
    <row r="160" spans="1:22" ht="15" customHeight="1" x14ac:dyDescent="0.25">
      <c r="A160" s="2" t="s">
        <v>228</v>
      </c>
      <c r="B160" s="2" t="s">
        <v>231</v>
      </c>
      <c r="C160" s="2">
        <v>2014</v>
      </c>
      <c r="D160" s="2">
        <v>2.76</v>
      </c>
      <c r="E160" s="2" t="s">
        <v>598</v>
      </c>
      <c r="F160" s="2">
        <v>2.65</v>
      </c>
      <c r="G160" s="2" t="s">
        <v>598</v>
      </c>
      <c r="H160" s="2" t="s">
        <v>598</v>
      </c>
      <c r="I160" s="2">
        <v>0.11</v>
      </c>
      <c r="J160" s="2" t="s">
        <v>598</v>
      </c>
      <c r="K160" s="2" t="s">
        <v>598</v>
      </c>
      <c r="L160" s="2" t="s">
        <v>598</v>
      </c>
      <c r="M160" s="2" t="s">
        <v>598</v>
      </c>
      <c r="N160" s="2" t="s">
        <v>599</v>
      </c>
      <c r="O160" s="2" t="s">
        <v>598</v>
      </c>
      <c r="P160" s="2" t="s">
        <v>599</v>
      </c>
      <c r="Q160" s="2" t="s">
        <v>598</v>
      </c>
      <c r="R160" s="2" t="s">
        <v>599</v>
      </c>
      <c r="S160" s="2" t="s">
        <v>598</v>
      </c>
      <c r="U160" s="20">
        <f t="shared" si="4"/>
        <v>2.76</v>
      </c>
      <c r="V160" s="2">
        <f t="shared" si="5"/>
        <v>0</v>
      </c>
    </row>
    <row r="161" spans="1:22" ht="15" customHeight="1" x14ac:dyDescent="0.25">
      <c r="A161" s="2" t="s">
        <v>228</v>
      </c>
      <c r="B161" s="2" t="s">
        <v>232</v>
      </c>
      <c r="C161" s="2">
        <v>2014</v>
      </c>
      <c r="D161" s="2">
        <v>107</v>
      </c>
      <c r="E161" s="2">
        <v>59.8</v>
      </c>
      <c r="F161" s="2">
        <v>6.1</v>
      </c>
      <c r="G161" s="2">
        <v>7.7</v>
      </c>
      <c r="H161" s="2" t="s">
        <v>598</v>
      </c>
      <c r="I161" s="2">
        <v>22.4</v>
      </c>
      <c r="J161" s="2">
        <v>11</v>
      </c>
      <c r="K161" s="2" t="s">
        <v>598</v>
      </c>
      <c r="L161" s="2" t="s">
        <v>609</v>
      </c>
      <c r="M161" s="2" t="s">
        <v>609</v>
      </c>
      <c r="N161" s="2" t="s">
        <v>599</v>
      </c>
      <c r="O161" s="2" t="s">
        <v>598</v>
      </c>
      <c r="P161" s="2" t="s">
        <v>599</v>
      </c>
      <c r="Q161" s="2" t="s">
        <v>598</v>
      </c>
      <c r="R161" s="2" t="s">
        <v>599</v>
      </c>
      <c r="S161" s="2" t="s">
        <v>598</v>
      </c>
      <c r="U161" s="20">
        <f t="shared" si="4"/>
        <v>107</v>
      </c>
      <c r="V161" s="2">
        <f t="shared" si="5"/>
        <v>0</v>
      </c>
    </row>
    <row r="162" spans="1:22" ht="15" customHeight="1" x14ac:dyDescent="0.25">
      <c r="A162" s="2" t="s">
        <v>233</v>
      </c>
      <c r="B162" s="2" t="s">
        <v>234</v>
      </c>
      <c r="C162" s="2">
        <v>2014</v>
      </c>
      <c r="D162" s="2">
        <v>12.881</v>
      </c>
      <c r="E162" s="2">
        <v>6.41</v>
      </c>
      <c r="F162" s="2">
        <v>1.996</v>
      </c>
      <c r="G162" s="2">
        <v>1.139</v>
      </c>
      <c r="H162" s="2">
        <v>0</v>
      </c>
      <c r="I162" s="2">
        <v>3.1640000000000001</v>
      </c>
      <c r="J162" s="2">
        <v>0.17199999999999999</v>
      </c>
      <c r="K162" s="2">
        <v>0</v>
      </c>
      <c r="L162" s="2">
        <v>0</v>
      </c>
      <c r="M162" s="2">
        <v>0</v>
      </c>
      <c r="N162" s="2" t="s">
        <v>599</v>
      </c>
      <c r="O162" s="2" t="s">
        <v>598</v>
      </c>
      <c r="P162" s="2" t="s">
        <v>599</v>
      </c>
      <c r="Q162" s="2" t="s">
        <v>598</v>
      </c>
      <c r="R162" s="2" t="s">
        <v>599</v>
      </c>
      <c r="S162" s="2" t="s">
        <v>598</v>
      </c>
      <c r="U162" s="20">
        <f t="shared" si="4"/>
        <v>12.881</v>
      </c>
      <c r="V162" s="2">
        <f t="shared" si="5"/>
        <v>0</v>
      </c>
    </row>
    <row r="163" spans="1:22" ht="15" customHeight="1" x14ac:dyDescent="0.25">
      <c r="A163" s="2" t="s">
        <v>233</v>
      </c>
      <c r="B163" s="2" t="s">
        <v>235</v>
      </c>
      <c r="C163" s="2">
        <v>2014</v>
      </c>
      <c r="D163" s="2">
        <v>184.899</v>
      </c>
      <c r="E163" s="2">
        <v>85.804000000000002</v>
      </c>
      <c r="F163" s="2">
        <v>19.207999999999998</v>
      </c>
      <c r="G163" s="2">
        <v>30.181999999999999</v>
      </c>
      <c r="H163" s="2">
        <v>0</v>
      </c>
      <c r="I163" s="2">
        <v>20.983000000000001</v>
      </c>
      <c r="J163" s="2">
        <v>25.837</v>
      </c>
      <c r="K163" s="2">
        <v>0</v>
      </c>
      <c r="L163" s="2">
        <v>2.8849999999999998</v>
      </c>
      <c r="M163" s="2">
        <v>0</v>
      </c>
      <c r="N163" s="2" t="s">
        <v>599</v>
      </c>
      <c r="O163" s="2" t="s">
        <v>598</v>
      </c>
      <c r="P163" s="2" t="s">
        <v>599</v>
      </c>
      <c r="Q163" s="2" t="s">
        <v>598</v>
      </c>
      <c r="R163" s="2" t="s">
        <v>599</v>
      </c>
      <c r="S163" s="2" t="s">
        <v>598</v>
      </c>
      <c r="U163" s="20">
        <f t="shared" si="4"/>
        <v>184.899</v>
      </c>
      <c r="V163" s="2">
        <f t="shared" si="5"/>
        <v>0</v>
      </c>
    </row>
    <row r="164" spans="1:22" ht="15" customHeight="1" x14ac:dyDescent="0.25">
      <c r="A164" s="2" t="s">
        <v>236</v>
      </c>
      <c r="B164" s="2" t="s">
        <v>237</v>
      </c>
      <c r="C164" s="2">
        <v>2014</v>
      </c>
      <c r="D164" s="2">
        <v>242</v>
      </c>
      <c r="E164" s="2">
        <v>144.6</v>
      </c>
      <c r="F164" s="2">
        <v>28</v>
      </c>
      <c r="G164" s="2">
        <v>10</v>
      </c>
      <c r="H164" s="2" t="s">
        <v>598</v>
      </c>
      <c r="I164" s="2">
        <v>25</v>
      </c>
      <c r="J164" s="2">
        <v>13</v>
      </c>
      <c r="K164" s="2">
        <v>0.4</v>
      </c>
      <c r="L164" s="2">
        <v>3</v>
      </c>
      <c r="M164" s="2">
        <v>18</v>
      </c>
      <c r="N164" s="2" t="s">
        <v>765</v>
      </c>
      <c r="O164" s="2">
        <v>32.015999999999998</v>
      </c>
      <c r="P164" s="2" t="s">
        <v>599</v>
      </c>
      <c r="Q164" s="2" t="s">
        <v>598</v>
      </c>
      <c r="R164" s="2" t="s">
        <v>599</v>
      </c>
      <c r="S164" s="2" t="s">
        <v>598</v>
      </c>
      <c r="U164" s="20">
        <f t="shared" si="4"/>
        <v>242</v>
      </c>
      <c r="V164" s="2">
        <f t="shared" si="5"/>
        <v>32.015999999999998</v>
      </c>
    </row>
    <row r="165" spans="1:22" ht="15" customHeight="1" x14ac:dyDescent="0.25">
      <c r="A165" s="2" t="s">
        <v>238</v>
      </c>
      <c r="B165" s="2" t="s">
        <v>239</v>
      </c>
      <c r="C165" s="2">
        <v>2014</v>
      </c>
      <c r="D165" s="2">
        <v>8.1340000000000003</v>
      </c>
      <c r="E165" s="2">
        <v>3.21</v>
      </c>
      <c r="F165" s="2">
        <v>0.55000000000000004</v>
      </c>
      <c r="G165" s="2">
        <v>2.34</v>
      </c>
      <c r="H165" s="2">
        <v>0</v>
      </c>
      <c r="I165" s="2">
        <v>1.61</v>
      </c>
      <c r="J165" s="2">
        <v>0.39</v>
      </c>
      <c r="K165" s="2">
        <v>0</v>
      </c>
      <c r="L165" s="2">
        <v>0</v>
      </c>
      <c r="M165" s="2">
        <v>0</v>
      </c>
      <c r="N165" s="2" t="s">
        <v>599</v>
      </c>
      <c r="O165" s="2" t="s">
        <v>598</v>
      </c>
      <c r="P165" s="2" t="s">
        <v>599</v>
      </c>
      <c r="Q165" s="2" t="s">
        <v>598</v>
      </c>
      <c r="R165" s="2" t="s">
        <v>599</v>
      </c>
      <c r="S165" s="2" t="s">
        <v>598</v>
      </c>
      <c r="U165" s="20">
        <f t="shared" si="4"/>
        <v>8.1340000000000003</v>
      </c>
      <c r="V165" s="2">
        <f t="shared" si="5"/>
        <v>0</v>
      </c>
    </row>
    <row r="166" spans="1:22" ht="15" customHeight="1" x14ac:dyDescent="0.25">
      <c r="A166" s="2" t="s">
        <v>238</v>
      </c>
      <c r="B166" s="2" t="s">
        <v>240</v>
      </c>
      <c r="C166" s="2">
        <v>2014</v>
      </c>
      <c r="D166" s="2">
        <v>6.7670000000000003</v>
      </c>
      <c r="E166" s="2">
        <v>2.68</v>
      </c>
      <c r="F166" s="2">
        <v>0.19</v>
      </c>
      <c r="G166" s="2">
        <v>0</v>
      </c>
      <c r="H166" s="2">
        <v>0</v>
      </c>
      <c r="I166" s="2">
        <v>2.87</v>
      </c>
      <c r="J166" s="2">
        <v>1.06</v>
      </c>
      <c r="K166" s="2">
        <v>0</v>
      </c>
      <c r="L166" s="2">
        <v>0</v>
      </c>
      <c r="M166" s="2">
        <v>0</v>
      </c>
      <c r="N166" s="2" t="s">
        <v>599</v>
      </c>
      <c r="O166" s="2" t="s">
        <v>598</v>
      </c>
      <c r="P166" s="2" t="s">
        <v>599</v>
      </c>
      <c r="Q166" s="2" t="s">
        <v>598</v>
      </c>
      <c r="R166" s="2" t="s">
        <v>599</v>
      </c>
      <c r="S166" s="2" t="s">
        <v>598</v>
      </c>
      <c r="U166" s="20">
        <f t="shared" si="4"/>
        <v>6.7670000000000003</v>
      </c>
      <c r="V166" s="2">
        <f t="shared" si="5"/>
        <v>0</v>
      </c>
    </row>
    <row r="167" spans="1:22" ht="15" customHeight="1" x14ac:dyDescent="0.25">
      <c r="A167" s="2" t="s">
        <v>238</v>
      </c>
      <c r="B167" s="2" t="s">
        <v>241</v>
      </c>
      <c r="C167" s="2">
        <v>2014</v>
      </c>
      <c r="D167" s="2">
        <v>10.448</v>
      </c>
      <c r="E167" s="2">
        <v>3.66</v>
      </c>
      <c r="F167" s="2">
        <v>1.21</v>
      </c>
      <c r="G167" s="2">
        <v>0.17</v>
      </c>
      <c r="H167" s="2">
        <v>0</v>
      </c>
      <c r="I167" s="2">
        <v>4.13</v>
      </c>
      <c r="J167" s="2">
        <v>0.88</v>
      </c>
      <c r="K167" s="2">
        <v>0</v>
      </c>
      <c r="L167" s="2">
        <v>0</v>
      </c>
      <c r="M167" s="2">
        <v>0</v>
      </c>
      <c r="N167" s="2" t="s">
        <v>599</v>
      </c>
      <c r="O167" s="2" t="s">
        <v>598</v>
      </c>
      <c r="P167" s="2" t="s">
        <v>599</v>
      </c>
      <c r="Q167" s="2" t="s">
        <v>598</v>
      </c>
      <c r="R167" s="2" t="s">
        <v>599</v>
      </c>
      <c r="S167" s="2" t="s">
        <v>598</v>
      </c>
      <c r="U167" s="20">
        <f t="shared" si="4"/>
        <v>10.448</v>
      </c>
      <c r="V167" s="2">
        <f t="shared" si="5"/>
        <v>0</v>
      </c>
    </row>
    <row r="168" spans="1:22" ht="15" customHeight="1" x14ac:dyDescent="0.25">
      <c r="A168" s="2" t="s">
        <v>238</v>
      </c>
      <c r="B168" s="2" t="s">
        <v>242</v>
      </c>
      <c r="C168" s="2">
        <v>2014</v>
      </c>
      <c r="D168" s="2">
        <v>6.5030000000000001</v>
      </c>
      <c r="E168" s="2">
        <v>1.41</v>
      </c>
      <c r="F168" s="2">
        <v>1.81</v>
      </c>
      <c r="G168" s="2">
        <v>2.0299999999999998</v>
      </c>
      <c r="H168" s="2">
        <v>0</v>
      </c>
      <c r="I168" s="2">
        <v>1.1200000000000001</v>
      </c>
      <c r="J168" s="2">
        <v>0.13</v>
      </c>
      <c r="K168" s="2">
        <v>0</v>
      </c>
      <c r="L168" s="2">
        <v>0</v>
      </c>
      <c r="M168" s="2">
        <v>0</v>
      </c>
      <c r="N168" s="2" t="s">
        <v>599</v>
      </c>
      <c r="O168" s="2" t="s">
        <v>609</v>
      </c>
      <c r="P168" s="2" t="s">
        <v>599</v>
      </c>
      <c r="Q168" s="2" t="s">
        <v>609</v>
      </c>
      <c r="R168" s="2" t="s">
        <v>599</v>
      </c>
      <c r="S168" s="2" t="s">
        <v>609</v>
      </c>
      <c r="U168" s="20">
        <f t="shared" si="4"/>
        <v>6.5030000000000001</v>
      </c>
      <c r="V168" s="2">
        <f t="shared" si="5"/>
        <v>0</v>
      </c>
    </row>
    <row r="169" spans="1:22" ht="15" customHeight="1" x14ac:dyDescent="0.25">
      <c r="A169" s="2" t="s">
        <v>238</v>
      </c>
      <c r="B169" s="2" t="s">
        <v>243</v>
      </c>
      <c r="C169" s="2">
        <v>2014</v>
      </c>
      <c r="D169" s="2">
        <v>11.792999999999999</v>
      </c>
      <c r="E169" s="2">
        <v>2.5499999999999998</v>
      </c>
      <c r="F169" s="2">
        <v>1.1100000000000001</v>
      </c>
      <c r="G169" s="2">
        <v>5.43</v>
      </c>
      <c r="H169" s="2">
        <v>0</v>
      </c>
      <c r="I169" s="2">
        <v>2.41</v>
      </c>
      <c r="J169" s="2">
        <v>0.28999999999999998</v>
      </c>
      <c r="K169" s="2">
        <v>0</v>
      </c>
      <c r="L169" s="2">
        <v>0</v>
      </c>
      <c r="M169" s="2">
        <v>0</v>
      </c>
      <c r="N169" s="2" t="s">
        <v>599</v>
      </c>
      <c r="O169" s="2" t="s">
        <v>609</v>
      </c>
      <c r="P169" s="2" t="s">
        <v>599</v>
      </c>
      <c r="Q169" s="2" t="s">
        <v>609</v>
      </c>
      <c r="R169" s="2" t="s">
        <v>599</v>
      </c>
      <c r="S169" s="2" t="s">
        <v>609</v>
      </c>
      <c r="U169" s="20">
        <f t="shared" si="4"/>
        <v>11.792999999999999</v>
      </c>
      <c r="V169" s="2">
        <f t="shared" si="5"/>
        <v>0</v>
      </c>
    </row>
    <row r="170" spans="1:22" ht="15" customHeight="1" x14ac:dyDescent="0.25">
      <c r="A170" s="2" t="s">
        <v>238</v>
      </c>
      <c r="B170" s="2" t="s">
        <v>244</v>
      </c>
      <c r="C170" s="2">
        <v>2014</v>
      </c>
      <c r="D170" s="2">
        <v>24.687000000000001</v>
      </c>
      <c r="E170" s="2">
        <v>11.99</v>
      </c>
      <c r="F170" s="2">
        <v>1.02</v>
      </c>
      <c r="G170" s="2">
        <v>0.16</v>
      </c>
      <c r="H170" s="2">
        <v>0</v>
      </c>
      <c r="I170" s="2">
        <v>10.88</v>
      </c>
      <c r="J170" s="2">
        <v>0.64</v>
      </c>
      <c r="K170" s="2">
        <v>0</v>
      </c>
      <c r="L170" s="2">
        <v>0</v>
      </c>
      <c r="M170" s="2">
        <v>0</v>
      </c>
      <c r="N170" s="2" t="s">
        <v>599</v>
      </c>
      <c r="O170" s="2" t="s">
        <v>598</v>
      </c>
      <c r="P170" s="2" t="s">
        <v>599</v>
      </c>
      <c r="Q170" s="2" t="s">
        <v>598</v>
      </c>
      <c r="R170" s="2" t="s">
        <v>599</v>
      </c>
      <c r="S170" s="2" t="s">
        <v>598</v>
      </c>
      <c r="U170" s="20">
        <f t="shared" si="4"/>
        <v>24.687000000000001</v>
      </c>
      <c r="V170" s="2">
        <f t="shared" si="5"/>
        <v>0</v>
      </c>
    </row>
    <row r="171" spans="1:22" ht="15" customHeight="1" x14ac:dyDescent="0.25">
      <c r="A171" s="2" t="s">
        <v>238</v>
      </c>
      <c r="B171" s="2" t="s">
        <v>245</v>
      </c>
      <c r="C171" s="2">
        <v>2014</v>
      </c>
      <c r="D171" s="2">
        <v>11.433</v>
      </c>
      <c r="E171" s="2">
        <v>3.82</v>
      </c>
      <c r="F171" s="2">
        <v>0.74</v>
      </c>
      <c r="G171" s="2">
        <v>2.59</v>
      </c>
      <c r="H171" s="2">
        <v>0</v>
      </c>
      <c r="I171" s="2">
        <v>3.93</v>
      </c>
      <c r="J171" s="2">
        <v>0.35</v>
      </c>
      <c r="K171" s="2">
        <v>0</v>
      </c>
      <c r="L171" s="2">
        <v>0</v>
      </c>
      <c r="M171" s="2">
        <v>0</v>
      </c>
      <c r="N171" s="2" t="s">
        <v>599</v>
      </c>
      <c r="O171" s="2" t="s">
        <v>598</v>
      </c>
      <c r="P171" s="2" t="s">
        <v>599</v>
      </c>
      <c r="Q171" s="2" t="s">
        <v>598</v>
      </c>
      <c r="R171" s="2" t="s">
        <v>599</v>
      </c>
      <c r="S171" s="2" t="s">
        <v>598</v>
      </c>
      <c r="U171" s="20">
        <f t="shared" si="4"/>
        <v>11.433</v>
      </c>
      <c r="V171" s="2">
        <f t="shared" si="5"/>
        <v>0</v>
      </c>
    </row>
    <row r="172" spans="1:22" ht="15" customHeight="1" x14ac:dyDescent="0.25">
      <c r="A172" s="2" t="s">
        <v>238</v>
      </c>
      <c r="B172" s="2" t="s">
        <v>246</v>
      </c>
      <c r="C172" s="2">
        <v>2014</v>
      </c>
      <c r="D172" s="2">
        <v>5.05</v>
      </c>
      <c r="E172" s="2">
        <v>1.1100000000000001</v>
      </c>
      <c r="F172" s="2">
        <v>0.04</v>
      </c>
      <c r="G172" s="2">
        <v>0.05</v>
      </c>
      <c r="H172" s="2">
        <v>0</v>
      </c>
      <c r="I172" s="2">
        <v>3.85</v>
      </c>
      <c r="J172" s="2">
        <v>0</v>
      </c>
      <c r="K172" s="2">
        <v>0</v>
      </c>
      <c r="L172" s="2">
        <v>0</v>
      </c>
      <c r="M172" s="2">
        <v>0</v>
      </c>
      <c r="N172" s="2" t="s">
        <v>599</v>
      </c>
      <c r="O172" s="2" t="s">
        <v>598</v>
      </c>
      <c r="P172" s="2" t="s">
        <v>599</v>
      </c>
      <c r="Q172" s="2" t="s">
        <v>598</v>
      </c>
      <c r="R172" s="2" t="s">
        <v>599</v>
      </c>
      <c r="S172" s="2" t="s">
        <v>598</v>
      </c>
      <c r="U172" s="20">
        <f t="shared" si="4"/>
        <v>5.05</v>
      </c>
      <c r="V172" s="2">
        <f t="shared" si="5"/>
        <v>0</v>
      </c>
    </row>
    <row r="173" spans="1:22" ht="15" customHeight="1" x14ac:dyDescent="0.25">
      <c r="A173" s="2" t="s">
        <v>247</v>
      </c>
      <c r="B173" s="2" t="s">
        <v>248</v>
      </c>
      <c r="C173" s="2">
        <v>2014</v>
      </c>
      <c r="D173" s="2">
        <v>27.425999999999998</v>
      </c>
      <c r="E173" s="2">
        <v>8.6780000000000008</v>
      </c>
      <c r="F173" s="2">
        <v>1.883</v>
      </c>
      <c r="G173" s="2">
        <v>9.8420000000000005</v>
      </c>
      <c r="H173" s="2">
        <v>0</v>
      </c>
      <c r="I173" s="2">
        <v>4.5529999999999999</v>
      </c>
      <c r="J173" s="2">
        <v>2.548</v>
      </c>
      <c r="K173" s="2">
        <v>0</v>
      </c>
      <c r="L173" s="2">
        <v>0</v>
      </c>
      <c r="M173" s="2" t="s">
        <v>598</v>
      </c>
      <c r="N173" s="2" t="s">
        <v>599</v>
      </c>
      <c r="O173" s="2" t="s">
        <v>598</v>
      </c>
      <c r="P173" s="2" t="s">
        <v>599</v>
      </c>
      <c r="Q173" s="2" t="s">
        <v>598</v>
      </c>
      <c r="R173" s="2" t="s">
        <v>599</v>
      </c>
      <c r="S173" s="2" t="s">
        <v>598</v>
      </c>
      <c r="U173" s="20">
        <f t="shared" si="4"/>
        <v>27.425999999999998</v>
      </c>
      <c r="V173" s="2">
        <f t="shared" si="5"/>
        <v>0</v>
      </c>
    </row>
    <row r="174" spans="1:22" ht="15" customHeight="1" x14ac:dyDescent="0.25">
      <c r="A174" s="2" t="s">
        <v>249</v>
      </c>
      <c r="B174" s="2" t="s">
        <v>150</v>
      </c>
      <c r="C174" s="2">
        <v>2014</v>
      </c>
      <c r="D174" s="2">
        <v>7.7</v>
      </c>
      <c r="E174" s="2">
        <v>3.85</v>
      </c>
      <c r="F174" s="2" t="s">
        <v>598</v>
      </c>
      <c r="G174" s="2" t="s">
        <v>598</v>
      </c>
      <c r="H174" s="2" t="s">
        <v>598</v>
      </c>
      <c r="I174" s="2">
        <v>3.85</v>
      </c>
      <c r="J174" s="2" t="s">
        <v>598</v>
      </c>
      <c r="K174" s="2" t="s">
        <v>598</v>
      </c>
      <c r="L174" s="2" t="s">
        <v>598</v>
      </c>
      <c r="M174" s="2" t="s">
        <v>598</v>
      </c>
      <c r="N174" s="2" t="s">
        <v>599</v>
      </c>
      <c r="O174" s="2" t="s">
        <v>598</v>
      </c>
      <c r="P174" s="2" t="s">
        <v>599</v>
      </c>
      <c r="Q174" s="2" t="s">
        <v>598</v>
      </c>
      <c r="R174" s="2" t="s">
        <v>599</v>
      </c>
      <c r="S174" s="2" t="s">
        <v>598</v>
      </c>
      <c r="U174" s="20">
        <f t="shared" si="4"/>
        <v>7.7</v>
      </c>
      <c r="V174" s="2">
        <f t="shared" si="5"/>
        <v>0</v>
      </c>
    </row>
    <row r="175" spans="1:22" ht="15" customHeight="1" x14ac:dyDescent="0.25">
      <c r="A175" s="2" t="s">
        <v>249</v>
      </c>
      <c r="B175" s="2" t="s">
        <v>250</v>
      </c>
      <c r="C175" s="2">
        <v>2014</v>
      </c>
      <c r="D175" s="2">
        <v>9</v>
      </c>
      <c r="E175" s="2">
        <v>4</v>
      </c>
      <c r="F175" s="2">
        <v>1</v>
      </c>
      <c r="G175" s="2" t="s">
        <v>598</v>
      </c>
      <c r="H175" s="2" t="s">
        <v>598</v>
      </c>
      <c r="I175" s="2">
        <v>4</v>
      </c>
      <c r="J175" s="2" t="s">
        <v>598</v>
      </c>
      <c r="K175" s="2" t="s">
        <v>598</v>
      </c>
      <c r="L175" s="2" t="s">
        <v>598</v>
      </c>
      <c r="M175" s="2" t="s">
        <v>598</v>
      </c>
      <c r="N175" s="2" t="s">
        <v>599</v>
      </c>
      <c r="O175" s="2" t="s">
        <v>598</v>
      </c>
      <c r="P175" s="2" t="s">
        <v>599</v>
      </c>
      <c r="Q175" s="2" t="s">
        <v>598</v>
      </c>
      <c r="R175" s="2" t="s">
        <v>599</v>
      </c>
      <c r="S175" s="2" t="s">
        <v>598</v>
      </c>
      <c r="U175" s="20">
        <f t="shared" si="4"/>
        <v>9</v>
      </c>
      <c r="V175" s="2">
        <f t="shared" si="5"/>
        <v>0</v>
      </c>
    </row>
    <row r="176" spans="1:22" ht="15" customHeight="1" x14ac:dyDescent="0.25">
      <c r="A176" s="2" t="s">
        <v>249</v>
      </c>
      <c r="B176" s="2" t="s">
        <v>251</v>
      </c>
      <c r="C176" s="2">
        <v>2014</v>
      </c>
      <c r="D176" s="2">
        <v>27</v>
      </c>
      <c r="E176" s="2">
        <v>12</v>
      </c>
      <c r="F176" s="2">
        <v>3</v>
      </c>
      <c r="G176" s="2" t="s">
        <v>598</v>
      </c>
      <c r="H176" s="2" t="s">
        <v>598</v>
      </c>
      <c r="I176" s="2">
        <v>12</v>
      </c>
      <c r="J176" s="2" t="s">
        <v>598</v>
      </c>
      <c r="K176" s="2" t="s">
        <v>598</v>
      </c>
      <c r="L176" s="2" t="s">
        <v>598</v>
      </c>
      <c r="M176" s="2" t="s">
        <v>598</v>
      </c>
      <c r="N176" s="2" t="s">
        <v>599</v>
      </c>
      <c r="O176" s="2" t="s">
        <v>598</v>
      </c>
      <c r="P176" s="2" t="s">
        <v>599</v>
      </c>
      <c r="Q176" s="2" t="s">
        <v>598</v>
      </c>
      <c r="R176" s="2" t="s">
        <v>599</v>
      </c>
      <c r="S176" s="2" t="s">
        <v>598</v>
      </c>
      <c r="U176" s="20">
        <f t="shared" si="4"/>
        <v>27</v>
      </c>
      <c r="V176" s="2">
        <f t="shared" si="5"/>
        <v>0</v>
      </c>
    </row>
    <row r="177" spans="1:22" ht="15" customHeight="1" x14ac:dyDescent="0.25">
      <c r="A177" s="2" t="s">
        <v>249</v>
      </c>
      <c r="B177" s="2" t="s">
        <v>252</v>
      </c>
      <c r="C177" s="2">
        <v>2014</v>
      </c>
      <c r="D177" s="2">
        <v>1.4</v>
      </c>
      <c r="E177" s="2" t="s">
        <v>598</v>
      </c>
      <c r="F177" s="2" t="s">
        <v>598</v>
      </c>
      <c r="G177" s="2" t="s">
        <v>598</v>
      </c>
      <c r="H177" s="2" t="s">
        <v>598</v>
      </c>
      <c r="I177" s="2" t="s">
        <v>598</v>
      </c>
      <c r="J177" s="2">
        <v>1.4</v>
      </c>
      <c r="K177" s="2" t="s">
        <v>598</v>
      </c>
      <c r="L177" s="2" t="s">
        <v>598</v>
      </c>
      <c r="M177" s="2" t="s">
        <v>598</v>
      </c>
      <c r="N177" s="2" t="s">
        <v>599</v>
      </c>
      <c r="O177" s="2" t="s">
        <v>598</v>
      </c>
      <c r="P177" s="2" t="s">
        <v>599</v>
      </c>
      <c r="Q177" s="2" t="s">
        <v>598</v>
      </c>
      <c r="R177" s="2" t="s">
        <v>599</v>
      </c>
      <c r="S177" s="2" t="s">
        <v>598</v>
      </c>
      <c r="U177" s="20">
        <f t="shared" si="4"/>
        <v>1.4</v>
      </c>
      <c r="V177" s="2">
        <f t="shared" si="5"/>
        <v>0</v>
      </c>
    </row>
    <row r="178" spans="1:22"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U178" s="20">
        <f t="shared" si="4"/>
        <v>0</v>
      </c>
      <c r="V178" s="2">
        <f t="shared" si="5"/>
        <v>0</v>
      </c>
    </row>
    <row r="179" spans="1:22" ht="15" customHeight="1" x14ac:dyDescent="0.25">
      <c r="A179" s="2" t="s">
        <v>255</v>
      </c>
      <c r="B179" s="2" t="s">
        <v>256</v>
      </c>
      <c r="C179" s="2">
        <v>2014</v>
      </c>
      <c r="D179" s="2">
        <v>39.554000000000002</v>
      </c>
      <c r="E179" s="2">
        <v>24.067</v>
      </c>
      <c r="F179" s="2">
        <v>0.67600000000000005</v>
      </c>
      <c r="G179" s="2">
        <v>0.64</v>
      </c>
      <c r="H179" s="2" t="s">
        <v>598</v>
      </c>
      <c r="I179" s="2">
        <v>7.9669999999999996</v>
      </c>
      <c r="J179" s="2">
        <v>2.1139999999999999</v>
      </c>
      <c r="K179" s="2" t="s">
        <v>598</v>
      </c>
      <c r="L179" s="2" t="s">
        <v>598</v>
      </c>
      <c r="M179" s="2">
        <v>4.09</v>
      </c>
      <c r="N179" s="2" t="s">
        <v>599</v>
      </c>
      <c r="O179" s="2" t="s">
        <v>598</v>
      </c>
      <c r="P179" s="2" t="s">
        <v>599</v>
      </c>
      <c r="Q179" s="2" t="s">
        <v>598</v>
      </c>
      <c r="R179" s="2" t="s">
        <v>599</v>
      </c>
      <c r="S179" s="2" t="s">
        <v>598</v>
      </c>
      <c r="U179" s="20">
        <f t="shared" si="4"/>
        <v>39.554000000000002</v>
      </c>
      <c r="V179" s="2">
        <f t="shared" si="5"/>
        <v>0</v>
      </c>
    </row>
    <row r="180" spans="1:22" ht="15" customHeight="1" x14ac:dyDescent="0.25">
      <c r="A180" s="2" t="s">
        <v>257</v>
      </c>
      <c r="B180" s="2" t="s">
        <v>258</v>
      </c>
      <c r="C180" s="2">
        <v>2014</v>
      </c>
      <c r="D180" s="2">
        <v>276.94</v>
      </c>
      <c r="E180" s="2">
        <v>84.83</v>
      </c>
      <c r="F180" s="2">
        <v>52.387999999999998</v>
      </c>
      <c r="G180" s="2">
        <v>38.927</v>
      </c>
      <c r="H180" s="2">
        <v>41.301000000000002</v>
      </c>
      <c r="I180" s="2">
        <v>28.65</v>
      </c>
      <c r="J180" s="2">
        <v>30.355</v>
      </c>
      <c r="K180" s="2">
        <v>0.49</v>
      </c>
      <c r="L180" s="2" t="s">
        <v>598</v>
      </c>
      <c r="M180" s="2" t="s">
        <v>598</v>
      </c>
      <c r="N180" s="2" t="s">
        <v>599</v>
      </c>
      <c r="O180" s="2" t="s">
        <v>598</v>
      </c>
      <c r="P180" s="2" t="s">
        <v>599</v>
      </c>
      <c r="Q180" s="2" t="s">
        <v>598</v>
      </c>
      <c r="R180" s="2" t="s">
        <v>599</v>
      </c>
      <c r="S180" s="2" t="s">
        <v>598</v>
      </c>
      <c r="U180" s="20">
        <f t="shared" si="4"/>
        <v>276.94</v>
      </c>
      <c r="V180" s="2">
        <f t="shared" si="5"/>
        <v>0</v>
      </c>
    </row>
    <row r="181" spans="1:22" ht="15" customHeight="1" x14ac:dyDescent="0.25">
      <c r="A181" s="2" t="s">
        <v>259</v>
      </c>
      <c r="B181" s="2" t="s">
        <v>260</v>
      </c>
      <c r="C181" s="2">
        <v>2014</v>
      </c>
      <c r="D181" s="2">
        <v>10.331</v>
      </c>
      <c r="E181" s="2">
        <v>7.26</v>
      </c>
      <c r="F181" s="2">
        <v>4.7E-2</v>
      </c>
      <c r="G181" s="2" t="s">
        <v>598</v>
      </c>
      <c r="H181" s="2" t="s">
        <v>598</v>
      </c>
      <c r="I181" s="2">
        <v>2.9889999999999999</v>
      </c>
      <c r="J181" s="2">
        <v>3.5000000000000003E-2</v>
      </c>
      <c r="K181" s="2" t="s">
        <v>598</v>
      </c>
      <c r="L181" s="2" t="s">
        <v>598</v>
      </c>
      <c r="M181" s="2" t="s">
        <v>598</v>
      </c>
      <c r="N181" s="2" t="s">
        <v>599</v>
      </c>
      <c r="O181" s="2" t="s">
        <v>598</v>
      </c>
      <c r="P181" s="2" t="s">
        <v>599</v>
      </c>
      <c r="Q181" s="2" t="s">
        <v>598</v>
      </c>
      <c r="R181" s="2" t="s">
        <v>599</v>
      </c>
      <c r="S181" s="2" t="s">
        <v>598</v>
      </c>
      <c r="U181" s="20">
        <f t="shared" si="4"/>
        <v>10.331</v>
      </c>
      <c r="V181" s="2">
        <f t="shared" si="5"/>
        <v>0</v>
      </c>
    </row>
    <row r="182" spans="1:22" ht="15" customHeight="1" x14ac:dyDescent="0.25">
      <c r="A182" s="2" t="s">
        <v>261</v>
      </c>
      <c r="B182" s="2" t="s">
        <v>262</v>
      </c>
      <c r="C182" s="2">
        <v>2014</v>
      </c>
      <c r="D182" s="2">
        <v>13.4</v>
      </c>
      <c r="E182" s="2">
        <v>4.7</v>
      </c>
      <c r="F182" s="2">
        <v>3.7</v>
      </c>
      <c r="G182" s="2">
        <v>0.52400000000000002</v>
      </c>
      <c r="H182" s="2" t="s">
        <v>598</v>
      </c>
      <c r="I182" s="2">
        <v>0.873</v>
      </c>
      <c r="J182" s="2">
        <v>3.62</v>
      </c>
      <c r="K182" s="2" t="s">
        <v>598</v>
      </c>
      <c r="L182" s="2" t="s">
        <v>598</v>
      </c>
      <c r="M182" s="2">
        <v>0.52300000000000002</v>
      </c>
      <c r="N182" s="2" t="s">
        <v>599</v>
      </c>
      <c r="O182" s="2" t="s">
        <v>598</v>
      </c>
      <c r="P182" s="2" t="s">
        <v>599</v>
      </c>
      <c r="Q182" s="2" t="s">
        <v>598</v>
      </c>
      <c r="R182" s="2" t="s">
        <v>599</v>
      </c>
      <c r="S182" s="2" t="s">
        <v>598</v>
      </c>
      <c r="U182" s="20">
        <f t="shared" si="4"/>
        <v>13.4</v>
      </c>
      <c r="V182" s="2">
        <f t="shared" si="5"/>
        <v>0</v>
      </c>
    </row>
    <row r="183" spans="1:22" ht="15" customHeight="1" x14ac:dyDescent="0.25">
      <c r="A183" s="2" t="s">
        <v>261</v>
      </c>
      <c r="B183" s="2" t="s">
        <v>263</v>
      </c>
      <c r="C183" s="2">
        <v>2014</v>
      </c>
      <c r="D183" s="2">
        <v>81</v>
      </c>
      <c r="E183" s="2">
        <v>29.783999999999999</v>
      </c>
      <c r="F183" s="2">
        <v>9.5559999999999992</v>
      </c>
      <c r="G183" s="2">
        <v>19.917000000000002</v>
      </c>
      <c r="H183" s="2">
        <v>3.7</v>
      </c>
      <c r="I183" s="2">
        <v>10.07</v>
      </c>
      <c r="J183" s="2">
        <v>10.842000000000001</v>
      </c>
      <c r="K183" s="2" t="s">
        <v>598</v>
      </c>
      <c r="L183" s="2" t="s">
        <v>598</v>
      </c>
      <c r="M183" s="2">
        <v>16.216999999999999</v>
      </c>
      <c r="N183" s="2" t="s">
        <v>599</v>
      </c>
      <c r="O183" s="2" t="s">
        <v>598</v>
      </c>
      <c r="P183" s="2" t="s">
        <v>599</v>
      </c>
      <c r="Q183" s="2" t="s">
        <v>598</v>
      </c>
      <c r="R183" s="2" t="s">
        <v>599</v>
      </c>
      <c r="S183" s="2" t="s">
        <v>598</v>
      </c>
      <c r="U183" s="20">
        <f t="shared" si="4"/>
        <v>81</v>
      </c>
      <c r="V183" s="2">
        <f t="shared" si="5"/>
        <v>0</v>
      </c>
    </row>
    <row r="184" spans="1:22"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599</v>
      </c>
      <c r="O184" s="2" t="s">
        <v>598</v>
      </c>
      <c r="P184" s="2" t="s">
        <v>599</v>
      </c>
      <c r="Q184" s="2" t="s">
        <v>598</v>
      </c>
      <c r="R184" s="2" t="s">
        <v>599</v>
      </c>
      <c r="S184" s="2" t="s">
        <v>598</v>
      </c>
      <c r="U184" s="20">
        <f t="shared" si="4"/>
        <v>0</v>
      </c>
      <c r="V184" s="2">
        <f t="shared" si="5"/>
        <v>0</v>
      </c>
    </row>
    <row r="185" spans="1:22" ht="15" customHeight="1" x14ac:dyDescent="0.25">
      <c r="A185" s="2" t="s">
        <v>261</v>
      </c>
      <c r="B185" s="2" t="s">
        <v>265</v>
      </c>
      <c r="C185" s="2">
        <v>2014</v>
      </c>
      <c r="D185" s="2">
        <v>3.319</v>
      </c>
      <c r="E185" s="2">
        <v>1.0069999999999999</v>
      </c>
      <c r="F185" s="2" t="s">
        <v>598</v>
      </c>
      <c r="G185" s="2">
        <v>1.887</v>
      </c>
      <c r="H185" s="2" t="s">
        <v>598</v>
      </c>
      <c r="I185" s="2" t="s">
        <v>598</v>
      </c>
      <c r="J185" s="2">
        <v>0.42499999999999999</v>
      </c>
      <c r="K185" s="2" t="s">
        <v>598</v>
      </c>
      <c r="L185" s="2" t="s">
        <v>598</v>
      </c>
      <c r="M185" s="2">
        <v>1.887</v>
      </c>
      <c r="N185" s="2" t="s">
        <v>599</v>
      </c>
      <c r="O185" s="2" t="s">
        <v>598</v>
      </c>
      <c r="P185" s="2" t="s">
        <v>599</v>
      </c>
      <c r="Q185" s="2" t="s">
        <v>598</v>
      </c>
      <c r="R185" s="2" t="s">
        <v>599</v>
      </c>
      <c r="S185" s="2" t="s">
        <v>598</v>
      </c>
      <c r="U185" s="20">
        <f t="shared" si="4"/>
        <v>3.319</v>
      </c>
      <c r="V185" s="2">
        <f t="shared" si="5"/>
        <v>0</v>
      </c>
    </row>
    <row r="186" spans="1:22" ht="15" customHeight="1" x14ac:dyDescent="0.25">
      <c r="A186" s="2" t="s">
        <v>266</v>
      </c>
      <c r="B186" s="2" t="s">
        <v>267</v>
      </c>
      <c r="C186" s="2">
        <v>2014</v>
      </c>
      <c r="D186" s="2">
        <v>128.9</v>
      </c>
      <c r="E186" s="2">
        <v>39.700000000000003</v>
      </c>
      <c r="F186" s="2">
        <v>29.5</v>
      </c>
      <c r="G186" s="2">
        <v>24.6</v>
      </c>
      <c r="H186" s="2" t="s">
        <v>598</v>
      </c>
      <c r="I186" s="2">
        <v>14.1</v>
      </c>
      <c r="J186" s="2">
        <v>17.7</v>
      </c>
      <c r="K186" s="2">
        <v>0</v>
      </c>
      <c r="L186" s="2">
        <v>0</v>
      </c>
      <c r="M186" s="2">
        <v>0</v>
      </c>
      <c r="N186" s="2" t="s">
        <v>599</v>
      </c>
      <c r="O186" s="2" t="s">
        <v>598</v>
      </c>
      <c r="P186" s="2" t="s">
        <v>599</v>
      </c>
      <c r="Q186" s="2" t="s">
        <v>598</v>
      </c>
      <c r="R186" s="2" t="s">
        <v>599</v>
      </c>
      <c r="S186" s="2" t="s">
        <v>598</v>
      </c>
      <c r="U186" s="20">
        <f t="shared" si="4"/>
        <v>128.9</v>
      </c>
      <c r="V186" s="2">
        <f t="shared" si="5"/>
        <v>0</v>
      </c>
    </row>
    <row r="187" spans="1:22" ht="15" customHeight="1" x14ac:dyDescent="0.25">
      <c r="A187" s="2" t="s">
        <v>268</v>
      </c>
      <c r="B187" s="2" t="s">
        <v>269</v>
      </c>
      <c r="C187" s="2">
        <v>2014</v>
      </c>
      <c r="D187" s="2">
        <v>7</v>
      </c>
      <c r="E187" s="2">
        <v>3.1</v>
      </c>
      <c r="F187" s="2">
        <v>0.9</v>
      </c>
      <c r="G187" s="2">
        <v>0.23</v>
      </c>
      <c r="H187" s="2">
        <v>0</v>
      </c>
      <c r="I187" s="2">
        <v>1.3</v>
      </c>
      <c r="J187" s="2">
        <v>1.47</v>
      </c>
      <c r="K187" s="2">
        <v>0</v>
      </c>
      <c r="L187" s="2">
        <v>0</v>
      </c>
      <c r="M187" s="2">
        <v>0</v>
      </c>
      <c r="N187" s="2" t="s">
        <v>599</v>
      </c>
      <c r="O187" s="2" t="s">
        <v>598</v>
      </c>
      <c r="P187" s="2" t="s">
        <v>599</v>
      </c>
      <c r="Q187" s="2" t="s">
        <v>598</v>
      </c>
      <c r="R187" s="2" t="s">
        <v>599</v>
      </c>
      <c r="S187" s="2" t="s">
        <v>598</v>
      </c>
      <c r="U187" s="20">
        <f t="shared" si="4"/>
        <v>7</v>
      </c>
      <c r="V187" s="2">
        <f t="shared" si="5"/>
        <v>0</v>
      </c>
    </row>
    <row r="188" spans="1:22" ht="15" customHeight="1" x14ac:dyDescent="0.25">
      <c r="A188" s="2" t="s">
        <v>268</v>
      </c>
      <c r="B188" s="2" t="s">
        <v>270</v>
      </c>
      <c r="C188" s="2">
        <v>2014</v>
      </c>
      <c r="D188" s="2">
        <v>8.6999999999999993</v>
      </c>
      <c r="E188" s="2">
        <v>3.5</v>
      </c>
      <c r="F188" s="2">
        <v>1.1000000000000001</v>
      </c>
      <c r="G188" s="2">
        <v>1.8</v>
      </c>
      <c r="H188" s="2">
        <v>0</v>
      </c>
      <c r="I188" s="2">
        <v>1.1000000000000001</v>
      </c>
      <c r="J188" s="2">
        <v>1.2</v>
      </c>
      <c r="K188" s="2">
        <v>0</v>
      </c>
      <c r="L188" s="2">
        <v>0</v>
      </c>
      <c r="M188" s="2">
        <v>0</v>
      </c>
      <c r="N188" s="2" t="s">
        <v>599</v>
      </c>
      <c r="O188" s="2" t="s">
        <v>598</v>
      </c>
      <c r="P188" s="2" t="s">
        <v>599</v>
      </c>
      <c r="Q188" s="2" t="s">
        <v>598</v>
      </c>
      <c r="R188" s="2" t="s">
        <v>599</v>
      </c>
      <c r="S188" s="2" t="s">
        <v>598</v>
      </c>
      <c r="U188" s="20">
        <f t="shared" si="4"/>
        <v>8.6999999999999993</v>
      </c>
      <c r="V188" s="2">
        <f t="shared" si="5"/>
        <v>0</v>
      </c>
    </row>
    <row r="189" spans="1:22" ht="15" customHeight="1" x14ac:dyDescent="0.25">
      <c r="A189" s="2" t="s">
        <v>268</v>
      </c>
      <c r="B189" s="2" t="s">
        <v>271</v>
      </c>
      <c r="C189" s="2">
        <v>2014</v>
      </c>
      <c r="D189" s="2">
        <v>52</v>
      </c>
      <c r="E189" s="2">
        <v>24</v>
      </c>
      <c r="F189" s="2">
        <v>8</v>
      </c>
      <c r="G189" s="2">
        <v>1.8</v>
      </c>
      <c r="H189" s="2">
        <v>0</v>
      </c>
      <c r="I189" s="2">
        <v>7.6</v>
      </c>
      <c r="J189" s="2">
        <v>10.4</v>
      </c>
      <c r="K189" s="2">
        <v>0</v>
      </c>
      <c r="L189" s="2">
        <v>0.2</v>
      </c>
      <c r="M189" s="2">
        <v>0</v>
      </c>
      <c r="N189" s="2" t="s">
        <v>599</v>
      </c>
      <c r="O189" s="2" t="s">
        <v>598</v>
      </c>
      <c r="P189" s="2" t="s">
        <v>599</v>
      </c>
      <c r="Q189" s="2" t="s">
        <v>598</v>
      </c>
      <c r="R189" s="2" t="s">
        <v>599</v>
      </c>
      <c r="S189" s="2" t="s">
        <v>598</v>
      </c>
      <c r="U189" s="20">
        <f t="shared" si="4"/>
        <v>52</v>
      </c>
      <c r="V189" s="2">
        <f t="shared" si="5"/>
        <v>0</v>
      </c>
    </row>
    <row r="190" spans="1:22" ht="15" customHeight="1" x14ac:dyDescent="0.25">
      <c r="A190" s="2" t="s">
        <v>272</v>
      </c>
      <c r="B190" s="2" t="s">
        <v>273</v>
      </c>
      <c r="C190" s="2">
        <v>2014</v>
      </c>
      <c r="D190" s="2">
        <v>743.5</v>
      </c>
      <c r="E190" s="2">
        <v>251.1</v>
      </c>
      <c r="F190" s="2">
        <v>185.6</v>
      </c>
      <c r="G190" s="2">
        <v>68.900000000000006</v>
      </c>
      <c r="H190" s="2" t="s">
        <v>598</v>
      </c>
      <c r="I190" s="2">
        <v>95.4</v>
      </c>
      <c r="J190" s="2">
        <v>135.4</v>
      </c>
      <c r="K190" s="2">
        <v>7.1</v>
      </c>
      <c r="L190" s="2" t="s">
        <v>609</v>
      </c>
      <c r="M190" s="2" t="s">
        <v>609</v>
      </c>
      <c r="N190" s="2" t="s">
        <v>599</v>
      </c>
      <c r="O190" s="2" t="s">
        <v>598</v>
      </c>
      <c r="P190" s="2" t="s">
        <v>599</v>
      </c>
      <c r="Q190" s="2" t="s">
        <v>598</v>
      </c>
      <c r="R190" s="2" t="s">
        <v>599</v>
      </c>
      <c r="S190" s="2" t="s">
        <v>598</v>
      </c>
      <c r="U190" s="20">
        <f t="shared" si="4"/>
        <v>743.5</v>
      </c>
      <c r="V190" s="2">
        <f t="shared" si="5"/>
        <v>0</v>
      </c>
    </row>
    <row r="191" spans="1:22" ht="15" customHeight="1" x14ac:dyDescent="0.25">
      <c r="A191" s="2" t="s">
        <v>272</v>
      </c>
      <c r="B191" s="2" t="s">
        <v>274</v>
      </c>
      <c r="C191" s="2">
        <v>2014</v>
      </c>
      <c r="D191" s="2">
        <v>21.1</v>
      </c>
      <c r="E191" s="2">
        <v>4.9000000000000004</v>
      </c>
      <c r="F191" s="2">
        <v>10.7</v>
      </c>
      <c r="G191" s="2" t="s">
        <v>598</v>
      </c>
      <c r="H191" s="2" t="s">
        <v>598</v>
      </c>
      <c r="I191" s="2">
        <v>3.9</v>
      </c>
      <c r="J191" s="2">
        <v>1.6</v>
      </c>
      <c r="K191" s="2" t="s">
        <v>598</v>
      </c>
      <c r="L191" s="2" t="s">
        <v>598</v>
      </c>
      <c r="M191" s="2" t="s">
        <v>598</v>
      </c>
      <c r="N191" s="2" t="s">
        <v>599</v>
      </c>
      <c r="O191" s="2" t="s">
        <v>598</v>
      </c>
      <c r="P191" s="2" t="s">
        <v>599</v>
      </c>
      <c r="Q191" s="2" t="s">
        <v>598</v>
      </c>
      <c r="R191" s="2" t="s">
        <v>599</v>
      </c>
      <c r="S191" s="2" t="s">
        <v>598</v>
      </c>
      <c r="U191" s="20">
        <f t="shared" si="4"/>
        <v>21.1</v>
      </c>
      <c r="V191" s="2">
        <f t="shared" si="5"/>
        <v>0</v>
      </c>
    </row>
    <row r="192" spans="1:22"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U192" s="20">
        <f t="shared" si="4"/>
        <v>0</v>
      </c>
      <c r="V192" s="2">
        <f t="shared" si="5"/>
        <v>0</v>
      </c>
    </row>
    <row r="193" spans="1:22" ht="15" customHeight="1" x14ac:dyDescent="0.25">
      <c r="A193" s="2" t="s">
        <v>277</v>
      </c>
      <c r="B193" s="2" t="s">
        <v>278</v>
      </c>
      <c r="C193" s="2">
        <v>2014</v>
      </c>
      <c r="D193" s="2">
        <v>22.3</v>
      </c>
      <c r="E193" s="2">
        <v>6.8</v>
      </c>
      <c r="F193" s="2" t="s">
        <v>598</v>
      </c>
      <c r="G193" s="2">
        <v>5.6</v>
      </c>
      <c r="H193" s="2" t="s">
        <v>598</v>
      </c>
      <c r="I193" s="2">
        <v>5.7</v>
      </c>
      <c r="J193" s="2">
        <v>4.7</v>
      </c>
      <c r="K193" s="2" t="s">
        <v>598</v>
      </c>
      <c r="L193" s="2" t="s">
        <v>598</v>
      </c>
      <c r="M193" s="2">
        <v>3.3</v>
      </c>
      <c r="N193" s="2" t="s">
        <v>599</v>
      </c>
      <c r="O193" s="2" t="s">
        <v>598</v>
      </c>
      <c r="P193" s="2" t="s">
        <v>599</v>
      </c>
      <c r="Q193" s="2" t="s">
        <v>598</v>
      </c>
      <c r="R193" s="2" t="s">
        <v>599</v>
      </c>
      <c r="S193" s="2" t="s">
        <v>598</v>
      </c>
      <c r="U193" s="20">
        <f t="shared" si="4"/>
        <v>22.3</v>
      </c>
      <c r="V193" s="2">
        <f t="shared" si="5"/>
        <v>0</v>
      </c>
    </row>
    <row r="194" spans="1:22" ht="15" customHeight="1" x14ac:dyDescent="0.25">
      <c r="A194" s="2" t="s">
        <v>279</v>
      </c>
      <c r="B194" s="2" t="s">
        <v>280</v>
      </c>
      <c r="C194" s="2">
        <v>2014</v>
      </c>
      <c r="D194" s="2">
        <v>69.8</v>
      </c>
      <c r="E194" s="2">
        <v>31.8</v>
      </c>
      <c r="F194" s="2">
        <v>8.3000000000000007</v>
      </c>
      <c r="G194" s="2">
        <v>14.5</v>
      </c>
      <c r="H194" s="2">
        <v>7.5</v>
      </c>
      <c r="I194" s="2">
        <v>13.8</v>
      </c>
      <c r="J194" s="2">
        <v>11.2</v>
      </c>
      <c r="K194" s="2" t="s">
        <v>598</v>
      </c>
      <c r="L194" s="2" t="s">
        <v>598</v>
      </c>
      <c r="M194" s="2" t="s">
        <v>598</v>
      </c>
      <c r="N194" s="2" t="s">
        <v>599</v>
      </c>
      <c r="O194" s="2" t="s">
        <v>598</v>
      </c>
      <c r="P194" s="2" t="s">
        <v>599</v>
      </c>
      <c r="Q194" s="2" t="s">
        <v>598</v>
      </c>
      <c r="R194" s="2" t="s">
        <v>599</v>
      </c>
      <c r="S194" s="2" t="s">
        <v>598</v>
      </c>
      <c r="U194" s="20">
        <f t="shared" si="4"/>
        <v>69.8</v>
      </c>
      <c r="V194" s="2">
        <f t="shared" si="5"/>
        <v>0</v>
      </c>
    </row>
    <row r="195" spans="1:22" ht="15" customHeight="1" x14ac:dyDescent="0.25">
      <c r="A195" s="2" t="s">
        <v>279</v>
      </c>
      <c r="B195" s="2" t="s">
        <v>281</v>
      </c>
      <c r="C195" s="2">
        <v>2014</v>
      </c>
      <c r="D195" s="2">
        <v>7.19</v>
      </c>
      <c r="E195" s="2">
        <v>4.32</v>
      </c>
      <c r="F195" s="2">
        <v>1.74</v>
      </c>
      <c r="G195" s="2" t="s">
        <v>598</v>
      </c>
      <c r="H195" s="2" t="s">
        <v>598</v>
      </c>
      <c r="I195" s="2">
        <v>0.8</v>
      </c>
      <c r="J195" s="2">
        <v>0.32</v>
      </c>
      <c r="K195" s="2" t="s">
        <v>598</v>
      </c>
      <c r="L195" s="2" t="s">
        <v>598</v>
      </c>
      <c r="M195" s="2" t="s">
        <v>598</v>
      </c>
      <c r="N195" s="2" t="s">
        <v>599</v>
      </c>
      <c r="O195" s="2" t="s">
        <v>598</v>
      </c>
      <c r="P195" s="2" t="s">
        <v>599</v>
      </c>
      <c r="Q195" s="2" t="s">
        <v>598</v>
      </c>
      <c r="R195" s="2" t="s">
        <v>599</v>
      </c>
      <c r="S195" s="2" t="s">
        <v>598</v>
      </c>
      <c r="U195" s="20">
        <f t="shared" ref="U195:U258" si="6">IFERROR(D195/1,0)</f>
        <v>7.19</v>
      </c>
      <c r="V195" s="2">
        <f t="shared" ref="V195:V258" si="7">IFERROR(O195/1,0)+IFERROR(Q195/1,0)+IFERROR(S195/1,0)</f>
        <v>0</v>
      </c>
    </row>
    <row r="196" spans="1:22" ht="15" customHeight="1" x14ac:dyDescent="0.25">
      <c r="A196" s="2" t="s">
        <v>279</v>
      </c>
      <c r="B196" s="2" t="s">
        <v>282</v>
      </c>
      <c r="C196" s="2">
        <v>2014</v>
      </c>
      <c r="D196" s="2">
        <v>1.0549999999999999</v>
      </c>
      <c r="E196" s="2">
        <v>0.62</v>
      </c>
      <c r="F196" s="2" t="s">
        <v>598</v>
      </c>
      <c r="G196" s="2" t="s">
        <v>598</v>
      </c>
      <c r="H196" s="2" t="s">
        <v>598</v>
      </c>
      <c r="I196" s="2">
        <v>0.44</v>
      </c>
      <c r="J196" s="2" t="s">
        <v>598</v>
      </c>
      <c r="K196" s="2" t="s">
        <v>598</v>
      </c>
      <c r="L196" s="2" t="s">
        <v>598</v>
      </c>
      <c r="M196" s="2" t="s">
        <v>598</v>
      </c>
      <c r="N196" s="2" t="s">
        <v>599</v>
      </c>
      <c r="O196" s="2" t="s">
        <v>598</v>
      </c>
      <c r="P196" s="2" t="s">
        <v>599</v>
      </c>
      <c r="Q196" s="2" t="s">
        <v>598</v>
      </c>
      <c r="R196" s="2" t="s">
        <v>599</v>
      </c>
      <c r="S196" s="2" t="s">
        <v>598</v>
      </c>
      <c r="U196" s="20">
        <f t="shared" si="6"/>
        <v>1.0549999999999999</v>
      </c>
      <c r="V196" s="2">
        <f t="shared" si="7"/>
        <v>0</v>
      </c>
    </row>
    <row r="197" spans="1:22" ht="15" customHeight="1" x14ac:dyDescent="0.25">
      <c r="A197" s="2" t="s">
        <v>283</v>
      </c>
      <c r="B197" s="2" t="s">
        <v>284</v>
      </c>
      <c r="C197" s="2">
        <v>2014</v>
      </c>
      <c r="D197" s="2">
        <v>14.1</v>
      </c>
      <c r="E197" s="2">
        <v>7.2</v>
      </c>
      <c r="F197" s="2">
        <v>0.3</v>
      </c>
      <c r="G197" s="2" t="s">
        <v>598</v>
      </c>
      <c r="H197" s="2" t="s">
        <v>598</v>
      </c>
      <c r="I197" s="2">
        <v>1.5</v>
      </c>
      <c r="J197" s="2">
        <v>5.2</v>
      </c>
      <c r="K197" s="2" t="s">
        <v>598</v>
      </c>
      <c r="L197" s="2" t="s">
        <v>598</v>
      </c>
      <c r="M197" s="2" t="s">
        <v>598</v>
      </c>
      <c r="N197" s="2" t="s">
        <v>599</v>
      </c>
      <c r="O197" s="2" t="s">
        <v>598</v>
      </c>
      <c r="P197" s="2" t="s">
        <v>599</v>
      </c>
      <c r="Q197" s="2" t="s">
        <v>598</v>
      </c>
      <c r="R197" s="2" t="s">
        <v>599</v>
      </c>
      <c r="S197" s="2" t="s">
        <v>598</v>
      </c>
      <c r="U197" s="20">
        <f t="shared" si="6"/>
        <v>14.1</v>
      </c>
      <c r="V197" s="2">
        <f t="shared" si="7"/>
        <v>0</v>
      </c>
    </row>
    <row r="198" spans="1:22" ht="15" customHeight="1" x14ac:dyDescent="0.25">
      <c r="A198" s="2" t="s">
        <v>285</v>
      </c>
      <c r="B198" s="2" t="s">
        <v>286</v>
      </c>
      <c r="C198" s="2">
        <v>2014</v>
      </c>
      <c r="D198" s="2">
        <v>164.5</v>
      </c>
      <c r="E198" s="2">
        <v>59.7</v>
      </c>
      <c r="F198" s="2">
        <v>33.799999999999997</v>
      </c>
      <c r="G198" s="2">
        <v>28.6</v>
      </c>
      <c r="H198" s="2" t="s">
        <v>598</v>
      </c>
      <c r="I198" s="2">
        <v>22.8</v>
      </c>
      <c r="J198" s="2">
        <v>19.100000000000001</v>
      </c>
      <c r="K198" s="2">
        <v>0.4</v>
      </c>
      <c r="L198" s="2" t="s">
        <v>598</v>
      </c>
      <c r="M198" s="2" t="s">
        <v>598</v>
      </c>
      <c r="N198" s="2" t="s">
        <v>599</v>
      </c>
      <c r="O198" s="2" t="s">
        <v>598</v>
      </c>
      <c r="P198" s="2" t="s">
        <v>599</v>
      </c>
      <c r="Q198" s="2" t="s">
        <v>598</v>
      </c>
      <c r="R198" s="2" t="s">
        <v>599</v>
      </c>
      <c r="S198" s="2" t="s">
        <v>598</v>
      </c>
      <c r="U198" s="20">
        <f t="shared" si="6"/>
        <v>164.5</v>
      </c>
      <c r="V198" s="2">
        <f t="shared" si="7"/>
        <v>0</v>
      </c>
    </row>
    <row r="199" spans="1:22" ht="15" customHeight="1" x14ac:dyDescent="0.25">
      <c r="A199" s="2" t="s">
        <v>287</v>
      </c>
      <c r="B199" s="2" t="s">
        <v>288</v>
      </c>
      <c r="C199" s="2">
        <v>2014</v>
      </c>
      <c r="D199" s="2">
        <v>15.5</v>
      </c>
      <c r="E199" s="2">
        <v>6.6</v>
      </c>
      <c r="F199" s="2">
        <v>1.9</v>
      </c>
      <c r="G199" s="2">
        <v>1.8</v>
      </c>
      <c r="H199" s="2" t="s">
        <v>598</v>
      </c>
      <c r="I199" s="2">
        <v>4.7</v>
      </c>
      <c r="J199" s="2">
        <v>0.5</v>
      </c>
      <c r="K199" s="2">
        <v>0</v>
      </c>
      <c r="L199" s="2" t="s">
        <v>598</v>
      </c>
      <c r="M199" s="2" t="s">
        <v>598</v>
      </c>
      <c r="N199" s="2" t="s">
        <v>599</v>
      </c>
      <c r="O199" s="2" t="s">
        <v>598</v>
      </c>
      <c r="P199" s="2" t="s">
        <v>599</v>
      </c>
      <c r="Q199" s="2" t="s">
        <v>598</v>
      </c>
      <c r="R199" s="2" t="s">
        <v>599</v>
      </c>
      <c r="S199" s="2" t="s">
        <v>598</v>
      </c>
      <c r="U199" s="20">
        <f t="shared" si="6"/>
        <v>15.5</v>
      </c>
      <c r="V199" s="2">
        <f t="shared" si="7"/>
        <v>0</v>
      </c>
    </row>
    <row r="200" spans="1:22"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U200" s="20">
        <f t="shared" si="6"/>
        <v>0</v>
      </c>
      <c r="V200" s="2">
        <f t="shared" si="7"/>
        <v>0</v>
      </c>
    </row>
    <row r="201" spans="1:22"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599</v>
      </c>
      <c r="O201" s="2" t="s">
        <v>598</v>
      </c>
      <c r="P201" s="2" t="s">
        <v>599</v>
      </c>
      <c r="Q201" s="2" t="s">
        <v>598</v>
      </c>
      <c r="R201" s="2" t="s">
        <v>599</v>
      </c>
      <c r="S201" s="2" t="s">
        <v>598</v>
      </c>
      <c r="U201" s="20">
        <f t="shared" si="6"/>
        <v>0</v>
      </c>
      <c r="V201" s="2">
        <f t="shared" si="7"/>
        <v>0</v>
      </c>
    </row>
    <row r="202" spans="1:22" ht="15" customHeight="1" x14ac:dyDescent="0.25">
      <c r="A202" s="2" t="s">
        <v>291</v>
      </c>
      <c r="B202" s="2" t="s">
        <v>293</v>
      </c>
      <c r="C202" s="2">
        <v>2014</v>
      </c>
      <c r="D202" s="2">
        <v>34.4</v>
      </c>
      <c r="E202" s="2">
        <v>14.2</v>
      </c>
      <c r="F202" s="2">
        <v>4.5</v>
      </c>
      <c r="G202" s="2">
        <v>6.8</v>
      </c>
      <c r="H202" s="2" t="s">
        <v>598</v>
      </c>
      <c r="I202" s="2">
        <v>8.3000000000000007</v>
      </c>
      <c r="J202" s="2">
        <v>0.5</v>
      </c>
      <c r="K202" s="2" t="s">
        <v>598</v>
      </c>
      <c r="L202" s="2">
        <v>0.1</v>
      </c>
      <c r="M202" s="2" t="s">
        <v>598</v>
      </c>
      <c r="N202" s="2" t="s">
        <v>599</v>
      </c>
      <c r="O202" s="2" t="s">
        <v>598</v>
      </c>
      <c r="P202" s="2" t="s">
        <v>599</v>
      </c>
      <c r="Q202" s="2" t="s">
        <v>598</v>
      </c>
      <c r="R202" s="2" t="s">
        <v>599</v>
      </c>
      <c r="S202" s="2" t="s">
        <v>598</v>
      </c>
      <c r="U202" s="20">
        <f t="shared" si="6"/>
        <v>34.4</v>
      </c>
      <c r="V202" s="2">
        <f t="shared" si="7"/>
        <v>0</v>
      </c>
    </row>
    <row r="203" spans="1:22" ht="15" customHeight="1" x14ac:dyDescent="0.25">
      <c r="A203" s="2" t="s">
        <v>291</v>
      </c>
      <c r="B203" s="2" t="s">
        <v>294</v>
      </c>
      <c r="C203" s="2">
        <v>2014</v>
      </c>
      <c r="D203" s="2">
        <v>40.5</v>
      </c>
      <c r="E203" s="2">
        <v>19.2</v>
      </c>
      <c r="F203" s="2">
        <v>8.8000000000000007</v>
      </c>
      <c r="G203" s="2">
        <v>5</v>
      </c>
      <c r="H203" s="2" t="s">
        <v>598</v>
      </c>
      <c r="I203" s="2">
        <v>5</v>
      </c>
      <c r="J203" s="2" t="s">
        <v>598</v>
      </c>
      <c r="K203" s="2" t="s">
        <v>598</v>
      </c>
      <c r="L203" s="2" t="s">
        <v>598</v>
      </c>
      <c r="M203" s="2" t="s">
        <v>598</v>
      </c>
      <c r="N203" s="2" t="s">
        <v>599</v>
      </c>
      <c r="O203" s="2" t="s">
        <v>598</v>
      </c>
      <c r="P203" s="2" t="s">
        <v>599</v>
      </c>
      <c r="Q203" s="2" t="s">
        <v>598</v>
      </c>
      <c r="R203" s="2" t="s">
        <v>599</v>
      </c>
      <c r="S203" s="2" t="s">
        <v>598</v>
      </c>
      <c r="U203" s="20">
        <f t="shared" si="6"/>
        <v>40.5</v>
      </c>
      <c r="V203" s="2">
        <f t="shared" si="7"/>
        <v>0</v>
      </c>
    </row>
    <row r="204" spans="1:22" ht="15" customHeight="1" x14ac:dyDescent="0.25">
      <c r="A204" s="2" t="s">
        <v>291</v>
      </c>
      <c r="B204" s="2" t="s">
        <v>295</v>
      </c>
      <c r="C204" s="2">
        <v>2014</v>
      </c>
      <c r="D204" s="2">
        <v>1360.5</v>
      </c>
      <c r="E204" s="2">
        <v>511.8</v>
      </c>
      <c r="F204" s="2">
        <v>255.4</v>
      </c>
      <c r="G204" s="2">
        <v>116</v>
      </c>
      <c r="H204" s="2">
        <v>8.8000000000000007</v>
      </c>
      <c r="I204" s="2">
        <v>170.3</v>
      </c>
      <c r="J204" s="2">
        <v>189.1</v>
      </c>
      <c r="K204" s="2">
        <v>15.2</v>
      </c>
      <c r="L204" s="2">
        <v>93.6</v>
      </c>
      <c r="M204" s="2" t="s">
        <v>598</v>
      </c>
      <c r="N204" s="2" t="s">
        <v>599</v>
      </c>
      <c r="O204" s="2" t="s">
        <v>598</v>
      </c>
      <c r="P204" s="2" t="s">
        <v>599</v>
      </c>
      <c r="Q204" s="2" t="s">
        <v>598</v>
      </c>
      <c r="R204" s="2" t="s">
        <v>599</v>
      </c>
      <c r="S204" s="2" t="s">
        <v>598</v>
      </c>
      <c r="U204" s="20">
        <f t="shared" si="6"/>
        <v>1360.5</v>
      </c>
      <c r="V204" s="2">
        <f t="shared" si="7"/>
        <v>0</v>
      </c>
    </row>
    <row r="205" spans="1:22" ht="15" customHeight="1" x14ac:dyDescent="0.25">
      <c r="A205" s="2" t="s">
        <v>291</v>
      </c>
      <c r="B205" s="2" t="s">
        <v>296</v>
      </c>
      <c r="C205" s="2">
        <v>2014</v>
      </c>
      <c r="D205" s="2">
        <v>0.20008000000000001</v>
      </c>
      <c r="E205" s="2" t="s">
        <v>598</v>
      </c>
      <c r="F205" s="2" t="s">
        <v>598</v>
      </c>
      <c r="G205" s="2" t="s">
        <v>598</v>
      </c>
      <c r="H205" s="2" t="s">
        <v>598</v>
      </c>
      <c r="I205" s="2" t="s">
        <v>598</v>
      </c>
      <c r="J205" s="2" t="s">
        <v>598</v>
      </c>
      <c r="K205" s="2" t="s">
        <v>598</v>
      </c>
      <c r="L205" s="2" t="s">
        <v>598</v>
      </c>
      <c r="M205" s="2" t="s">
        <v>598</v>
      </c>
      <c r="N205" s="2" t="s">
        <v>599</v>
      </c>
      <c r="O205" s="2" t="s">
        <v>598</v>
      </c>
      <c r="P205" s="2" t="s">
        <v>599</v>
      </c>
      <c r="Q205" s="2" t="s">
        <v>598</v>
      </c>
      <c r="R205" s="2" t="s">
        <v>599</v>
      </c>
      <c r="S205" s="2" t="s">
        <v>598</v>
      </c>
      <c r="U205" s="20">
        <f t="shared" si="6"/>
        <v>0.20008000000000001</v>
      </c>
      <c r="V205" s="2">
        <f t="shared" si="7"/>
        <v>0</v>
      </c>
    </row>
    <row r="206" spans="1:22" ht="15" customHeight="1" x14ac:dyDescent="0.25">
      <c r="A206" s="2" t="s">
        <v>297</v>
      </c>
      <c r="B206" s="2" t="s">
        <v>298</v>
      </c>
      <c r="C206" s="2">
        <v>2014</v>
      </c>
      <c r="D206" s="2">
        <v>382.19200000000001</v>
      </c>
      <c r="E206" s="2">
        <v>111.746</v>
      </c>
      <c r="F206" s="2">
        <v>21.164999999999999</v>
      </c>
      <c r="G206" s="2">
        <v>26.632999999999999</v>
      </c>
      <c r="H206" s="2" t="s">
        <v>598</v>
      </c>
      <c r="I206" s="2">
        <v>38.625</v>
      </c>
      <c r="J206" s="2">
        <v>54.83</v>
      </c>
      <c r="K206" s="2">
        <v>0.38100000000000001</v>
      </c>
      <c r="L206" s="2" t="s">
        <v>598</v>
      </c>
      <c r="M206" s="2" t="s">
        <v>598</v>
      </c>
      <c r="N206" s="2" t="s">
        <v>766</v>
      </c>
      <c r="O206" s="2">
        <v>128.81100000000001</v>
      </c>
      <c r="P206" s="2" t="s">
        <v>599</v>
      </c>
      <c r="Q206" s="2" t="s">
        <v>598</v>
      </c>
      <c r="R206" s="2" t="s">
        <v>599</v>
      </c>
      <c r="S206" s="2" t="s">
        <v>598</v>
      </c>
      <c r="U206" s="20">
        <f t="shared" si="6"/>
        <v>382.19200000000001</v>
      </c>
      <c r="V206" s="2">
        <f t="shared" si="7"/>
        <v>128.81100000000001</v>
      </c>
    </row>
    <row r="207" spans="1:22" ht="15" customHeight="1" x14ac:dyDescent="0.25">
      <c r="A207" s="2" t="s">
        <v>297</v>
      </c>
      <c r="B207" s="2" t="s">
        <v>299</v>
      </c>
      <c r="C207" s="2">
        <v>2014</v>
      </c>
      <c r="D207" s="2">
        <v>12.811999999999999</v>
      </c>
      <c r="E207" s="2" t="s">
        <v>598</v>
      </c>
      <c r="F207" s="2" t="s">
        <v>598</v>
      </c>
      <c r="G207" s="2" t="s">
        <v>598</v>
      </c>
      <c r="H207" s="2" t="s">
        <v>598</v>
      </c>
      <c r="I207" s="2" t="s">
        <v>598</v>
      </c>
      <c r="J207" s="2" t="s">
        <v>598</v>
      </c>
      <c r="K207" s="2" t="s">
        <v>598</v>
      </c>
      <c r="L207" s="2" t="s">
        <v>598</v>
      </c>
      <c r="M207" s="2" t="s">
        <v>598</v>
      </c>
      <c r="N207" s="2" t="s">
        <v>599</v>
      </c>
      <c r="O207" s="2" t="s">
        <v>598</v>
      </c>
      <c r="P207" s="2" t="s">
        <v>599</v>
      </c>
      <c r="Q207" s="2" t="s">
        <v>598</v>
      </c>
      <c r="R207" s="2" t="s">
        <v>599</v>
      </c>
      <c r="S207" s="2" t="s">
        <v>598</v>
      </c>
      <c r="U207" s="20">
        <f t="shared" si="6"/>
        <v>12.811999999999999</v>
      </c>
      <c r="V207" s="2">
        <f t="shared" si="7"/>
        <v>0</v>
      </c>
    </row>
    <row r="208" spans="1:22" ht="15" customHeight="1" x14ac:dyDescent="0.25">
      <c r="A208" s="2" t="s">
        <v>300</v>
      </c>
      <c r="B208" s="2" t="s">
        <v>301</v>
      </c>
      <c r="C208" s="2">
        <v>2014</v>
      </c>
      <c r="D208" s="2">
        <v>957.62</v>
      </c>
      <c r="E208" s="2">
        <v>625.49</v>
      </c>
      <c r="F208" s="2">
        <v>8.9499999999999993</v>
      </c>
      <c r="G208" s="2">
        <v>11.62</v>
      </c>
      <c r="H208" s="2">
        <v>0</v>
      </c>
      <c r="I208" s="2">
        <v>81.94</v>
      </c>
      <c r="J208" s="2">
        <v>227.32</v>
      </c>
      <c r="K208" s="2">
        <v>2.2999999999999998</v>
      </c>
      <c r="L208" s="2">
        <v>0</v>
      </c>
      <c r="M208" s="2">
        <v>0</v>
      </c>
      <c r="N208" s="2" t="s">
        <v>767</v>
      </c>
      <c r="O208" s="2">
        <v>5.8109999999999999</v>
      </c>
      <c r="P208" s="2" t="s">
        <v>768</v>
      </c>
      <c r="Q208" s="2">
        <v>0</v>
      </c>
      <c r="R208" s="2" t="s">
        <v>768</v>
      </c>
      <c r="S208" s="2">
        <v>0</v>
      </c>
      <c r="U208" s="20">
        <f t="shared" si="6"/>
        <v>957.62</v>
      </c>
      <c r="V208" s="2">
        <f t="shared" si="7"/>
        <v>5.8109999999999999</v>
      </c>
    </row>
    <row r="209" spans="1:22" ht="15" customHeight="1" x14ac:dyDescent="0.25">
      <c r="A209" s="2" t="s">
        <v>302</v>
      </c>
      <c r="B209" s="2" t="s">
        <v>303</v>
      </c>
      <c r="C209" s="2">
        <v>2014</v>
      </c>
      <c r="D209" s="2">
        <v>14.896000000000001</v>
      </c>
      <c r="E209" s="2">
        <v>8.7720000000000002</v>
      </c>
      <c r="F209" s="2">
        <v>0.6</v>
      </c>
      <c r="G209" s="2">
        <v>0</v>
      </c>
      <c r="H209" s="2">
        <v>0</v>
      </c>
      <c r="I209" s="2">
        <v>4.609</v>
      </c>
      <c r="J209" s="2">
        <v>1.0409999999999999</v>
      </c>
      <c r="K209" s="2">
        <v>0</v>
      </c>
      <c r="L209" s="2">
        <v>0</v>
      </c>
      <c r="M209" s="2">
        <v>0</v>
      </c>
      <c r="N209" s="2" t="s">
        <v>599</v>
      </c>
      <c r="O209" s="2" t="s">
        <v>598</v>
      </c>
      <c r="P209" s="2" t="s">
        <v>599</v>
      </c>
      <c r="Q209" s="2" t="s">
        <v>598</v>
      </c>
      <c r="R209" s="2" t="s">
        <v>599</v>
      </c>
      <c r="S209" s="2" t="s">
        <v>598</v>
      </c>
      <c r="U209" s="20">
        <f t="shared" si="6"/>
        <v>14.896000000000001</v>
      </c>
      <c r="V209" s="2">
        <f t="shared" si="7"/>
        <v>0</v>
      </c>
    </row>
    <row r="210" spans="1:22" ht="15" customHeight="1" x14ac:dyDescent="0.25">
      <c r="A210" s="2" t="s">
        <v>302</v>
      </c>
      <c r="B210" s="2" t="s">
        <v>304</v>
      </c>
      <c r="C210" s="2">
        <v>2014</v>
      </c>
      <c r="D210" s="2">
        <v>115.727</v>
      </c>
      <c r="E210" s="2">
        <v>58.875</v>
      </c>
      <c r="F210" s="2">
        <v>4.0140000000000002</v>
      </c>
      <c r="G210" s="2">
        <v>4.01</v>
      </c>
      <c r="H210" s="2">
        <v>0</v>
      </c>
      <c r="I210" s="2">
        <v>31.221</v>
      </c>
      <c r="J210" s="2">
        <v>17.097999999999999</v>
      </c>
      <c r="K210" s="2">
        <v>0</v>
      </c>
      <c r="L210" s="2">
        <v>0</v>
      </c>
      <c r="M210" s="2">
        <v>2.62</v>
      </c>
      <c r="N210" s="2" t="s">
        <v>599</v>
      </c>
      <c r="O210" s="2" t="s">
        <v>598</v>
      </c>
      <c r="P210" s="2" t="s">
        <v>599</v>
      </c>
      <c r="Q210" s="2" t="s">
        <v>598</v>
      </c>
      <c r="R210" s="2" t="s">
        <v>599</v>
      </c>
      <c r="S210" s="2" t="s">
        <v>598</v>
      </c>
      <c r="U210" s="20">
        <f t="shared" si="6"/>
        <v>115.727</v>
      </c>
      <c r="V210" s="2">
        <f t="shared" si="7"/>
        <v>0</v>
      </c>
    </row>
    <row r="211" spans="1:22" ht="15" customHeight="1" x14ac:dyDescent="0.25">
      <c r="A211" s="2" t="s">
        <v>302</v>
      </c>
      <c r="B211" s="2" t="s">
        <v>305</v>
      </c>
      <c r="C211" s="2">
        <v>2014</v>
      </c>
      <c r="D211" s="2">
        <v>18.050999999999998</v>
      </c>
      <c r="E211" s="2">
        <v>10.704000000000001</v>
      </c>
      <c r="F211" s="2">
        <v>0.74299999999999999</v>
      </c>
      <c r="G211" s="2">
        <v>0</v>
      </c>
      <c r="H211" s="2">
        <v>0</v>
      </c>
      <c r="I211" s="2">
        <v>3.5680000000000001</v>
      </c>
      <c r="J211" s="2">
        <v>3.419</v>
      </c>
      <c r="K211" s="2" t="s">
        <v>598</v>
      </c>
      <c r="L211" s="2" t="s">
        <v>598</v>
      </c>
      <c r="M211" s="2">
        <v>0</v>
      </c>
      <c r="N211" s="2" t="s">
        <v>599</v>
      </c>
      <c r="O211" s="2" t="s">
        <v>598</v>
      </c>
      <c r="P211" s="2" t="s">
        <v>599</v>
      </c>
      <c r="Q211" s="2" t="s">
        <v>598</v>
      </c>
      <c r="R211" s="2" t="s">
        <v>599</v>
      </c>
      <c r="S211" s="2" t="s">
        <v>598</v>
      </c>
      <c r="U211" s="20">
        <f t="shared" si="6"/>
        <v>18.050999999999998</v>
      </c>
      <c r="V211" s="2">
        <f t="shared" si="7"/>
        <v>0</v>
      </c>
    </row>
    <row r="212" spans="1:22" ht="15" customHeight="1" x14ac:dyDescent="0.25">
      <c r="A212" s="2" t="s">
        <v>306</v>
      </c>
      <c r="B212" s="2" t="s">
        <v>307</v>
      </c>
      <c r="C212" s="2">
        <v>2014</v>
      </c>
      <c r="D212" s="2">
        <v>120.3</v>
      </c>
      <c r="E212" s="2">
        <v>57.2</v>
      </c>
      <c r="F212" s="2">
        <v>19.100000000000001</v>
      </c>
      <c r="G212" s="2">
        <v>40.200000000000003</v>
      </c>
      <c r="H212" s="2">
        <v>0</v>
      </c>
      <c r="I212" s="2">
        <v>3.8</v>
      </c>
      <c r="J212" s="2">
        <v>0</v>
      </c>
      <c r="K212" s="2">
        <v>0</v>
      </c>
      <c r="L212" s="2">
        <v>0</v>
      </c>
      <c r="M212" s="2">
        <v>0</v>
      </c>
      <c r="N212" s="2" t="s">
        <v>599</v>
      </c>
      <c r="O212" s="2" t="s">
        <v>598</v>
      </c>
      <c r="P212" s="2" t="s">
        <v>599</v>
      </c>
      <c r="Q212" s="2" t="s">
        <v>598</v>
      </c>
      <c r="R212" s="2" t="s">
        <v>599</v>
      </c>
      <c r="S212" s="2" t="s">
        <v>598</v>
      </c>
      <c r="U212" s="20">
        <f t="shared" si="6"/>
        <v>120.3</v>
      </c>
      <c r="V212" s="2">
        <f t="shared" si="7"/>
        <v>0</v>
      </c>
    </row>
    <row r="213" spans="1:22" ht="15" customHeight="1" x14ac:dyDescent="0.25">
      <c r="A213" s="2" t="s">
        <v>308</v>
      </c>
      <c r="B213" s="2" t="s">
        <v>309</v>
      </c>
      <c r="C213" s="2">
        <v>2014</v>
      </c>
      <c r="D213" s="2">
        <v>1.8129999999999999</v>
      </c>
      <c r="E213" s="2">
        <v>0.81399999999999995</v>
      </c>
      <c r="F213" s="2">
        <v>0.121</v>
      </c>
      <c r="G213" s="2">
        <v>0</v>
      </c>
      <c r="H213" s="2">
        <v>0</v>
      </c>
      <c r="I213" s="2">
        <v>0.878</v>
      </c>
      <c r="J213" s="2">
        <v>0</v>
      </c>
      <c r="K213" s="2">
        <v>0</v>
      </c>
      <c r="L213" s="2">
        <v>0</v>
      </c>
      <c r="M213" s="2">
        <v>0</v>
      </c>
      <c r="N213" s="2" t="s">
        <v>599</v>
      </c>
      <c r="O213" s="2" t="s">
        <v>598</v>
      </c>
      <c r="P213" s="2" t="s">
        <v>599</v>
      </c>
      <c r="Q213" s="2" t="s">
        <v>598</v>
      </c>
      <c r="R213" s="2" t="s">
        <v>599</v>
      </c>
      <c r="S213" s="2" t="s">
        <v>598</v>
      </c>
      <c r="U213" s="20">
        <f t="shared" si="6"/>
        <v>1.8129999999999999</v>
      </c>
      <c r="V213" s="2">
        <f t="shared" si="7"/>
        <v>0</v>
      </c>
    </row>
    <row r="214" spans="1:22" ht="15" customHeight="1" x14ac:dyDescent="0.25">
      <c r="A214" s="2" t="s">
        <v>308</v>
      </c>
      <c r="B214" s="2" t="s">
        <v>310</v>
      </c>
      <c r="C214" s="2">
        <v>2014</v>
      </c>
      <c r="D214" s="2">
        <v>9.7029999999999994</v>
      </c>
      <c r="E214" s="2">
        <v>1.665</v>
      </c>
      <c r="F214" s="2">
        <v>2.7440000000000002</v>
      </c>
      <c r="G214" s="2">
        <v>2.8140000000000001</v>
      </c>
      <c r="H214" s="2">
        <v>0</v>
      </c>
      <c r="I214" s="2">
        <v>1.863</v>
      </c>
      <c r="J214" s="2">
        <v>0.61599999999999999</v>
      </c>
      <c r="K214" s="2">
        <v>0</v>
      </c>
      <c r="L214" s="2">
        <v>0</v>
      </c>
      <c r="M214" s="2">
        <v>2.2770000000000001</v>
      </c>
      <c r="N214" s="2" t="s">
        <v>599</v>
      </c>
      <c r="O214" s="2" t="s">
        <v>598</v>
      </c>
      <c r="P214" s="2" t="s">
        <v>599</v>
      </c>
      <c r="Q214" s="2" t="s">
        <v>598</v>
      </c>
      <c r="R214" s="2" t="s">
        <v>599</v>
      </c>
      <c r="S214" s="2" t="s">
        <v>598</v>
      </c>
      <c r="U214" s="20">
        <f t="shared" si="6"/>
        <v>9.7029999999999994</v>
      </c>
      <c r="V214" s="2">
        <f t="shared" si="7"/>
        <v>0</v>
      </c>
    </row>
    <row r="215" spans="1:22" ht="15" customHeight="1" x14ac:dyDescent="0.25">
      <c r="A215" s="2" t="s">
        <v>308</v>
      </c>
      <c r="B215" s="2" t="s">
        <v>311</v>
      </c>
      <c r="C215" s="2">
        <v>2014</v>
      </c>
      <c r="D215" s="2">
        <v>143.143</v>
      </c>
      <c r="E215" s="2">
        <v>54.043999999999997</v>
      </c>
      <c r="F215" s="2">
        <v>23.077999999999999</v>
      </c>
      <c r="G215" s="2">
        <v>19.199000000000002</v>
      </c>
      <c r="H215" s="2">
        <v>0</v>
      </c>
      <c r="I215" s="2">
        <v>17.748999999999999</v>
      </c>
      <c r="J215" s="2">
        <v>29.071999999999999</v>
      </c>
      <c r="K215" s="2">
        <v>0</v>
      </c>
      <c r="L215" s="2">
        <v>0</v>
      </c>
      <c r="M215" s="2">
        <v>10.997</v>
      </c>
      <c r="N215" s="2" t="s">
        <v>599</v>
      </c>
      <c r="O215" s="2" t="s">
        <v>598</v>
      </c>
      <c r="P215" s="2" t="s">
        <v>599</v>
      </c>
      <c r="Q215" s="2" t="s">
        <v>598</v>
      </c>
      <c r="R215" s="2" t="s">
        <v>599</v>
      </c>
      <c r="S215" s="2" t="s">
        <v>598</v>
      </c>
      <c r="U215" s="20">
        <f t="shared" si="6"/>
        <v>143.143</v>
      </c>
      <c r="V215" s="2">
        <f t="shared" si="7"/>
        <v>0</v>
      </c>
    </row>
    <row r="216" spans="1:22" ht="15" customHeight="1" x14ac:dyDescent="0.25">
      <c r="A216" s="2" t="s">
        <v>312</v>
      </c>
      <c r="B216" s="2" t="s">
        <v>313</v>
      </c>
      <c r="C216" s="2">
        <v>2014</v>
      </c>
      <c r="D216" s="2">
        <v>38.241</v>
      </c>
      <c r="E216" s="2">
        <v>24.044</v>
      </c>
      <c r="F216" s="2">
        <v>4.0410000000000004</v>
      </c>
      <c r="G216" s="2">
        <v>1.6259999999999999</v>
      </c>
      <c r="H216" s="2" t="s">
        <v>598</v>
      </c>
      <c r="I216" s="2">
        <v>6.7629999999999999</v>
      </c>
      <c r="J216" s="2">
        <v>1.764</v>
      </c>
      <c r="K216" s="2" t="s">
        <v>598</v>
      </c>
      <c r="L216" s="2" t="s">
        <v>598</v>
      </c>
      <c r="M216" s="2" t="s">
        <v>598</v>
      </c>
      <c r="N216" s="2" t="s">
        <v>599</v>
      </c>
      <c r="O216" s="2" t="s">
        <v>598</v>
      </c>
      <c r="P216" s="2" t="s">
        <v>599</v>
      </c>
      <c r="Q216" s="2" t="s">
        <v>598</v>
      </c>
      <c r="R216" s="2" t="s">
        <v>599</v>
      </c>
      <c r="S216" s="2" t="s">
        <v>598</v>
      </c>
      <c r="U216" s="20">
        <f t="shared" si="6"/>
        <v>38.241</v>
      </c>
      <c r="V216" s="2">
        <f t="shared" si="7"/>
        <v>0</v>
      </c>
    </row>
    <row r="217" spans="1:22" ht="15" customHeight="1" x14ac:dyDescent="0.25">
      <c r="A217" s="2" t="s">
        <v>314</v>
      </c>
      <c r="B217" s="2" t="s">
        <v>315</v>
      </c>
      <c r="C217" s="2">
        <v>2014</v>
      </c>
      <c r="D217" s="2">
        <v>120.6</v>
      </c>
      <c r="E217" s="2">
        <v>50.2</v>
      </c>
      <c r="F217" s="2">
        <v>4.3</v>
      </c>
      <c r="G217" s="2">
        <v>45.1</v>
      </c>
      <c r="H217" s="2">
        <v>15.1</v>
      </c>
      <c r="I217" s="2">
        <v>11</v>
      </c>
      <c r="J217" s="2">
        <v>10</v>
      </c>
      <c r="K217" s="2">
        <v>0</v>
      </c>
      <c r="L217" s="2">
        <v>0</v>
      </c>
      <c r="M217" s="2">
        <v>45.1</v>
      </c>
      <c r="N217" s="2" t="s">
        <v>599</v>
      </c>
      <c r="O217" s="2" t="s">
        <v>598</v>
      </c>
      <c r="P217" s="2" t="s">
        <v>599</v>
      </c>
      <c r="Q217" s="2" t="s">
        <v>598</v>
      </c>
      <c r="R217" s="2" t="s">
        <v>599</v>
      </c>
      <c r="S217" s="2" t="s">
        <v>598</v>
      </c>
      <c r="U217" s="20">
        <f t="shared" si="6"/>
        <v>120.6</v>
      </c>
      <c r="V217" s="2">
        <f t="shared" si="7"/>
        <v>0</v>
      </c>
    </row>
    <row r="218" spans="1:22" ht="15" customHeight="1" x14ac:dyDescent="0.25">
      <c r="A218" s="2" t="s">
        <v>316</v>
      </c>
      <c r="B218" s="2" t="s">
        <v>317</v>
      </c>
      <c r="C218" s="2">
        <v>2014</v>
      </c>
      <c r="D218" s="2">
        <v>77.8</v>
      </c>
      <c r="E218" s="2">
        <v>33.4</v>
      </c>
      <c r="F218" s="2">
        <v>21.1</v>
      </c>
      <c r="G218" s="2">
        <v>8.9</v>
      </c>
      <c r="H218" s="2" t="s">
        <v>598</v>
      </c>
      <c r="I218" s="2">
        <v>9.5</v>
      </c>
      <c r="J218" s="2">
        <v>4.9000000000000004</v>
      </c>
      <c r="K218" s="2" t="s">
        <v>598</v>
      </c>
      <c r="L218" s="2" t="s">
        <v>598</v>
      </c>
      <c r="M218" s="2" t="s">
        <v>598</v>
      </c>
      <c r="N218" s="2" t="s">
        <v>599</v>
      </c>
      <c r="O218" s="2" t="s">
        <v>598</v>
      </c>
      <c r="P218" s="2" t="s">
        <v>599</v>
      </c>
      <c r="Q218" s="2" t="s">
        <v>598</v>
      </c>
      <c r="R218" s="2" t="s">
        <v>599</v>
      </c>
      <c r="S218" s="2" t="s">
        <v>598</v>
      </c>
      <c r="U218" s="20">
        <f t="shared" si="6"/>
        <v>77.8</v>
      </c>
      <c r="V218" s="2">
        <f t="shared" si="7"/>
        <v>0</v>
      </c>
    </row>
    <row r="219" spans="1:22"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U219" s="20">
        <f t="shared" si="6"/>
        <v>0</v>
      </c>
      <c r="V219" s="2">
        <f t="shared" si="7"/>
        <v>0</v>
      </c>
    </row>
    <row r="220" spans="1:22" ht="15" customHeight="1" x14ac:dyDescent="0.25">
      <c r="A220" s="2" t="s">
        <v>320</v>
      </c>
      <c r="B220" s="2" t="s">
        <v>321</v>
      </c>
      <c r="C220" s="2">
        <v>2014</v>
      </c>
      <c r="D220" s="2">
        <v>41.8</v>
      </c>
      <c r="E220" s="2">
        <v>18.3</v>
      </c>
      <c r="F220" s="2">
        <v>13.5</v>
      </c>
      <c r="G220" s="2">
        <v>1.6</v>
      </c>
      <c r="H220" s="2">
        <v>0</v>
      </c>
      <c r="I220" s="2">
        <v>5.5</v>
      </c>
      <c r="J220" s="2">
        <v>2.9</v>
      </c>
      <c r="K220" s="2">
        <v>0</v>
      </c>
      <c r="L220" s="2">
        <v>0</v>
      </c>
      <c r="M220" s="2">
        <v>0</v>
      </c>
      <c r="N220" s="2" t="s">
        <v>599</v>
      </c>
      <c r="O220" s="2" t="s">
        <v>598</v>
      </c>
      <c r="P220" s="2" t="s">
        <v>599</v>
      </c>
      <c r="Q220" s="2" t="s">
        <v>598</v>
      </c>
      <c r="R220" s="2" t="s">
        <v>599</v>
      </c>
      <c r="S220" s="2" t="s">
        <v>598</v>
      </c>
      <c r="U220" s="20">
        <f t="shared" si="6"/>
        <v>41.8</v>
      </c>
      <c r="V220" s="2">
        <f t="shared" si="7"/>
        <v>0</v>
      </c>
    </row>
    <row r="221" spans="1:22" ht="15" customHeight="1" x14ac:dyDescent="0.25">
      <c r="A221" s="2" t="s">
        <v>322</v>
      </c>
      <c r="B221" s="2" t="s">
        <v>323</v>
      </c>
      <c r="C221" s="2">
        <v>2014</v>
      </c>
      <c r="D221" s="2">
        <v>5.89</v>
      </c>
      <c r="E221" s="2">
        <v>1.98</v>
      </c>
      <c r="F221" s="2">
        <v>1.41</v>
      </c>
      <c r="G221" s="2" t="s">
        <v>598</v>
      </c>
      <c r="H221" s="2" t="s">
        <v>598</v>
      </c>
      <c r="I221" s="2">
        <v>1.82</v>
      </c>
      <c r="J221" s="2">
        <v>0.69</v>
      </c>
      <c r="K221" s="2" t="s">
        <v>598</v>
      </c>
      <c r="L221" s="2" t="s">
        <v>598</v>
      </c>
      <c r="M221" s="2" t="s">
        <v>598</v>
      </c>
      <c r="N221" s="2" t="s">
        <v>599</v>
      </c>
      <c r="O221" s="2" t="s">
        <v>598</v>
      </c>
      <c r="P221" s="2" t="s">
        <v>599</v>
      </c>
      <c r="Q221" s="2" t="s">
        <v>598</v>
      </c>
      <c r="R221" s="2" t="s">
        <v>599</v>
      </c>
      <c r="S221" s="2" t="s">
        <v>598</v>
      </c>
      <c r="U221" s="20">
        <f t="shared" si="6"/>
        <v>5.89</v>
      </c>
      <c r="V221" s="2">
        <f t="shared" si="7"/>
        <v>0</v>
      </c>
    </row>
    <row r="222" spans="1:22" ht="15" customHeight="1" x14ac:dyDescent="0.25">
      <c r="A222" s="2" t="s">
        <v>322</v>
      </c>
      <c r="B222" s="2" t="s">
        <v>324</v>
      </c>
      <c r="C222" s="2">
        <v>2014</v>
      </c>
      <c r="D222" s="2">
        <v>217.47</v>
      </c>
      <c r="E222" s="2">
        <v>73.11</v>
      </c>
      <c r="F222" s="2">
        <v>61.63</v>
      </c>
      <c r="G222" s="2">
        <v>15.65</v>
      </c>
      <c r="H222" s="2" t="s">
        <v>598</v>
      </c>
      <c r="I222" s="2">
        <v>35.36</v>
      </c>
      <c r="J222" s="2">
        <v>31.71</v>
      </c>
      <c r="K222" s="2">
        <v>1.95</v>
      </c>
      <c r="L222" s="2" t="s">
        <v>598</v>
      </c>
      <c r="M222" s="2" t="s">
        <v>598</v>
      </c>
      <c r="N222" s="2" t="s">
        <v>599</v>
      </c>
      <c r="O222" s="2" t="s">
        <v>598</v>
      </c>
      <c r="P222" s="2" t="s">
        <v>599</v>
      </c>
      <c r="Q222" s="2" t="s">
        <v>598</v>
      </c>
      <c r="R222" s="2" t="s">
        <v>599</v>
      </c>
      <c r="S222" s="2" t="s">
        <v>598</v>
      </c>
      <c r="U222" s="20">
        <f t="shared" si="6"/>
        <v>217.47</v>
      </c>
      <c r="V222" s="2">
        <f t="shared" si="7"/>
        <v>0</v>
      </c>
    </row>
    <row r="223" spans="1:22" ht="15" customHeight="1" x14ac:dyDescent="0.25">
      <c r="A223" s="2" t="s">
        <v>322</v>
      </c>
      <c r="B223" s="2" t="s">
        <v>325</v>
      </c>
      <c r="C223" s="2">
        <v>2014</v>
      </c>
      <c r="D223" s="2">
        <v>1.32</v>
      </c>
      <c r="E223" s="2">
        <v>0.65</v>
      </c>
      <c r="F223" s="2" t="s">
        <v>598</v>
      </c>
      <c r="G223" s="2" t="s">
        <v>598</v>
      </c>
      <c r="H223" s="2" t="s">
        <v>598</v>
      </c>
      <c r="I223" s="2">
        <v>0.55000000000000004</v>
      </c>
      <c r="J223" s="2">
        <v>0.13</v>
      </c>
      <c r="K223" s="2" t="s">
        <v>598</v>
      </c>
      <c r="L223" s="2" t="s">
        <v>598</v>
      </c>
      <c r="M223" s="2" t="s">
        <v>598</v>
      </c>
      <c r="N223" s="2" t="s">
        <v>599</v>
      </c>
      <c r="O223" s="2" t="s">
        <v>598</v>
      </c>
      <c r="P223" s="2" t="s">
        <v>599</v>
      </c>
      <c r="Q223" s="2" t="s">
        <v>598</v>
      </c>
      <c r="R223" s="2" t="s">
        <v>599</v>
      </c>
      <c r="S223" s="2" t="s">
        <v>598</v>
      </c>
      <c r="U223" s="20">
        <f t="shared" si="6"/>
        <v>1.32</v>
      </c>
      <c r="V223" s="2">
        <f t="shared" si="7"/>
        <v>0</v>
      </c>
    </row>
    <row r="224" spans="1:22" ht="15" customHeight="1" x14ac:dyDescent="0.25">
      <c r="A224" s="2" t="s">
        <v>322</v>
      </c>
      <c r="B224" s="2" t="s">
        <v>326</v>
      </c>
      <c r="C224" s="2">
        <v>2014</v>
      </c>
      <c r="D224" s="2">
        <v>1.94</v>
      </c>
      <c r="E224" s="2">
        <v>0.56999999999999995</v>
      </c>
      <c r="F224" s="2">
        <v>0.13</v>
      </c>
      <c r="G224" s="2" t="s">
        <v>598</v>
      </c>
      <c r="H224" s="2" t="s">
        <v>598</v>
      </c>
      <c r="I224" s="2">
        <v>1.17</v>
      </c>
      <c r="J224" s="2">
        <v>0.06</v>
      </c>
      <c r="K224" s="2" t="s">
        <v>598</v>
      </c>
      <c r="L224" s="2" t="s">
        <v>598</v>
      </c>
      <c r="M224" s="2" t="s">
        <v>598</v>
      </c>
      <c r="N224" s="2" t="s">
        <v>599</v>
      </c>
      <c r="O224" s="2" t="s">
        <v>598</v>
      </c>
      <c r="P224" s="2" t="s">
        <v>599</v>
      </c>
      <c r="Q224" s="2" t="s">
        <v>598</v>
      </c>
      <c r="R224" s="2" t="s">
        <v>599</v>
      </c>
      <c r="S224" s="2" t="s">
        <v>598</v>
      </c>
      <c r="U224" s="20">
        <f t="shared" si="6"/>
        <v>1.94</v>
      </c>
      <c r="V224" s="2">
        <f t="shared" si="7"/>
        <v>0</v>
      </c>
    </row>
    <row r="225" spans="1:22"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U225" s="20">
        <f t="shared" si="6"/>
        <v>0</v>
      </c>
      <c r="V225" s="2">
        <f t="shared" si="7"/>
        <v>0</v>
      </c>
    </row>
    <row r="226" spans="1:22"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U226" s="20">
        <f t="shared" si="6"/>
        <v>0</v>
      </c>
      <c r="V226" s="2">
        <f t="shared" si="7"/>
        <v>0</v>
      </c>
    </row>
    <row r="227" spans="1:22" ht="15" customHeight="1" x14ac:dyDescent="0.25">
      <c r="A227" s="2" t="s">
        <v>331</v>
      </c>
      <c r="B227" s="2" t="s">
        <v>332</v>
      </c>
      <c r="C227" s="2">
        <v>2014</v>
      </c>
      <c r="D227" s="2">
        <v>38.555</v>
      </c>
      <c r="E227" s="2">
        <v>22.254999999999999</v>
      </c>
      <c r="F227" s="2">
        <v>0.70599999999999996</v>
      </c>
      <c r="G227" s="2">
        <v>1.508</v>
      </c>
      <c r="H227" s="2" t="s">
        <v>598</v>
      </c>
      <c r="I227" s="2">
        <v>9.9359999999999999</v>
      </c>
      <c r="J227" s="2">
        <v>4.1500000000000004</v>
      </c>
      <c r="K227" s="2" t="s">
        <v>598</v>
      </c>
      <c r="L227" s="2" t="s">
        <v>598</v>
      </c>
      <c r="M227" s="2" t="s">
        <v>598</v>
      </c>
      <c r="N227" s="2" t="s">
        <v>599</v>
      </c>
      <c r="O227" s="2" t="s">
        <v>598</v>
      </c>
      <c r="P227" s="2" t="s">
        <v>599</v>
      </c>
      <c r="Q227" s="2" t="s">
        <v>598</v>
      </c>
      <c r="R227" s="2" t="s">
        <v>599</v>
      </c>
      <c r="S227" s="2" t="s">
        <v>598</v>
      </c>
      <c r="U227" s="20">
        <f t="shared" si="6"/>
        <v>38.555</v>
      </c>
      <c r="V227" s="2">
        <f t="shared" si="7"/>
        <v>0</v>
      </c>
    </row>
    <row r="228" spans="1:22" ht="15" customHeight="1" x14ac:dyDescent="0.25">
      <c r="A228" s="2" t="s">
        <v>331</v>
      </c>
      <c r="B228" s="2" t="s">
        <v>333</v>
      </c>
      <c r="C228" s="2">
        <v>2014</v>
      </c>
      <c r="D228" s="2">
        <v>45.4</v>
      </c>
      <c r="E228" s="2">
        <v>24</v>
      </c>
      <c r="F228" s="2">
        <v>1.7</v>
      </c>
      <c r="G228" s="2">
        <v>3.9</v>
      </c>
      <c r="H228" s="2" t="s">
        <v>598</v>
      </c>
      <c r="I228" s="2">
        <v>9.1</v>
      </c>
      <c r="J228" s="2">
        <v>6.7</v>
      </c>
      <c r="K228" s="2" t="s">
        <v>598</v>
      </c>
      <c r="L228" s="2" t="s">
        <v>598</v>
      </c>
      <c r="M228" s="2" t="s">
        <v>598</v>
      </c>
      <c r="N228" s="2" t="s">
        <v>599</v>
      </c>
      <c r="O228" s="2" t="s">
        <v>598</v>
      </c>
      <c r="P228" s="2" t="s">
        <v>599</v>
      </c>
      <c r="Q228" s="2" t="s">
        <v>598</v>
      </c>
      <c r="R228" s="2" t="s">
        <v>599</v>
      </c>
      <c r="S228" s="2" t="s">
        <v>598</v>
      </c>
      <c r="U228" s="20">
        <f t="shared" si="6"/>
        <v>45.4</v>
      </c>
      <c r="V228" s="2">
        <f t="shared" si="7"/>
        <v>0</v>
      </c>
    </row>
    <row r="229" spans="1:22" ht="15" customHeight="1" x14ac:dyDescent="0.25">
      <c r="A229" s="2" t="s">
        <v>331</v>
      </c>
      <c r="B229" s="2" t="s">
        <v>334</v>
      </c>
      <c r="C229" s="2">
        <v>2014</v>
      </c>
      <c r="D229" s="2">
        <v>17.100000000000001</v>
      </c>
      <c r="E229" s="2">
        <v>10.8</v>
      </c>
      <c r="F229" s="2">
        <v>0.2</v>
      </c>
      <c r="G229" s="2">
        <v>0.3</v>
      </c>
      <c r="H229" s="2" t="s">
        <v>598</v>
      </c>
      <c r="I229" s="2">
        <v>3.6</v>
      </c>
      <c r="J229" s="2">
        <v>2.2000000000000002</v>
      </c>
      <c r="K229" s="2" t="s">
        <v>598</v>
      </c>
      <c r="L229" s="2" t="s">
        <v>598</v>
      </c>
      <c r="M229" s="2" t="s">
        <v>598</v>
      </c>
      <c r="N229" s="2" t="s">
        <v>599</v>
      </c>
      <c r="O229" s="2" t="s">
        <v>598</v>
      </c>
      <c r="P229" s="2" t="s">
        <v>599</v>
      </c>
      <c r="Q229" s="2" t="s">
        <v>598</v>
      </c>
      <c r="R229" s="2" t="s">
        <v>599</v>
      </c>
      <c r="S229" s="2" t="s">
        <v>598</v>
      </c>
      <c r="U229" s="20">
        <f t="shared" si="6"/>
        <v>17.100000000000001</v>
      </c>
      <c r="V229" s="2">
        <f t="shared" si="7"/>
        <v>0</v>
      </c>
    </row>
    <row r="230" spans="1:22" ht="15" customHeight="1" x14ac:dyDescent="0.25">
      <c r="A230" s="2" t="s">
        <v>331</v>
      </c>
      <c r="B230" s="2" t="s">
        <v>335</v>
      </c>
      <c r="C230" s="2">
        <v>2014</v>
      </c>
      <c r="D230" s="2">
        <v>25.3</v>
      </c>
      <c r="E230" s="2">
        <v>12.5</v>
      </c>
      <c r="F230" s="2">
        <v>2.7</v>
      </c>
      <c r="G230" s="2">
        <v>0.8</v>
      </c>
      <c r="H230" s="2" t="s">
        <v>598</v>
      </c>
      <c r="I230" s="2">
        <v>9.3000000000000007</v>
      </c>
      <c r="J230" s="2" t="s">
        <v>598</v>
      </c>
      <c r="K230" s="2" t="s">
        <v>598</v>
      </c>
      <c r="L230" s="2" t="s">
        <v>598</v>
      </c>
      <c r="M230" s="2" t="s">
        <v>598</v>
      </c>
      <c r="N230" s="2" t="s">
        <v>599</v>
      </c>
      <c r="O230" s="2" t="s">
        <v>598</v>
      </c>
      <c r="P230" s="2" t="s">
        <v>599</v>
      </c>
      <c r="Q230" s="2" t="s">
        <v>598</v>
      </c>
      <c r="R230" s="2" t="s">
        <v>599</v>
      </c>
      <c r="S230" s="2" t="s">
        <v>598</v>
      </c>
      <c r="U230" s="20">
        <f t="shared" si="6"/>
        <v>25.3</v>
      </c>
      <c r="V230" s="2">
        <f t="shared" si="7"/>
        <v>0</v>
      </c>
    </row>
    <row r="231" spans="1:22" ht="15" customHeight="1" x14ac:dyDescent="0.25">
      <c r="A231" s="2" t="s">
        <v>331</v>
      </c>
      <c r="B231" s="2" t="s">
        <v>336</v>
      </c>
      <c r="C231" s="2">
        <v>2014</v>
      </c>
      <c r="D231" s="2">
        <v>20.9</v>
      </c>
      <c r="E231" s="2">
        <v>12.5</v>
      </c>
      <c r="F231" s="2">
        <v>1.1000000000000001</v>
      </c>
      <c r="G231" s="2">
        <v>1.6</v>
      </c>
      <c r="H231" s="2" t="s">
        <v>598</v>
      </c>
      <c r="I231" s="2">
        <v>5.7</v>
      </c>
      <c r="J231" s="2" t="s">
        <v>598</v>
      </c>
      <c r="K231" s="2" t="s">
        <v>598</v>
      </c>
      <c r="L231" s="2" t="s">
        <v>598</v>
      </c>
      <c r="M231" s="2" t="s">
        <v>598</v>
      </c>
      <c r="N231" s="2" t="s">
        <v>599</v>
      </c>
      <c r="O231" s="2" t="s">
        <v>598</v>
      </c>
      <c r="P231" s="2" t="s">
        <v>599</v>
      </c>
      <c r="Q231" s="2" t="s">
        <v>598</v>
      </c>
      <c r="R231" s="2" t="s">
        <v>599</v>
      </c>
      <c r="S231" s="2" t="s">
        <v>598</v>
      </c>
      <c r="U231" s="20">
        <f t="shared" si="6"/>
        <v>20.9</v>
      </c>
      <c r="V231" s="2">
        <f t="shared" si="7"/>
        <v>0</v>
      </c>
    </row>
    <row r="232" spans="1:22" ht="15" customHeight="1" x14ac:dyDescent="0.25">
      <c r="A232" s="2" t="s">
        <v>331</v>
      </c>
      <c r="B232" s="2" t="s">
        <v>337</v>
      </c>
      <c r="C232" s="2">
        <v>2014</v>
      </c>
      <c r="D232" s="2">
        <v>22.5</v>
      </c>
      <c r="E232" s="2">
        <v>11</v>
      </c>
      <c r="F232" s="2">
        <v>4</v>
      </c>
      <c r="G232" s="2">
        <v>0.6</v>
      </c>
      <c r="H232" s="2" t="s">
        <v>598</v>
      </c>
      <c r="I232" s="2">
        <v>6.9</v>
      </c>
      <c r="J232" s="2" t="s">
        <v>598</v>
      </c>
      <c r="K232" s="2" t="s">
        <v>598</v>
      </c>
      <c r="L232" s="2" t="s">
        <v>598</v>
      </c>
      <c r="M232" s="2" t="s">
        <v>598</v>
      </c>
      <c r="N232" s="2" t="s">
        <v>599</v>
      </c>
      <c r="O232" s="2" t="s">
        <v>598</v>
      </c>
      <c r="P232" s="2" t="s">
        <v>599</v>
      </c>
      <c r="Q232" s="2" t="s">
        <v>598</v>
      </c>
      <c r="R232" s="2" t="s">
        <v>599</v>
      </c>
      <c r="S232" s="2" t="s">
        <v>598</v>
      </c>
      <c r="U232" s="20">
        <f t="shared" si="6"/>
        <v>22.5</v>
      </c>
      <c r="V232" s="2">
        <f t="shared" si="7"/>
        <v>0</v>
      </c>
    </row>
    <row r="233" spans="1:22" ht="15" customHeight="1" x14ac:dyDescent="0.25">
      <c r="A233" s="2" t="s">
        <v>331</v>
      </c>
      <c r="B233" s="2" t="s">
        <v>338</v>
      </c>
      <c r="C233" s="2">
        <v>2014</v>
      </c>
      <c r="D233" s="2">
        <v>14.084</v>
      </c>
      <c r="E233" s="2">
        <v>5.0629999999999997</v>
      </c>
      <c r="F233" s="2">
        <v>8.1000000000000003E-2</v>
      </c>
      <c r="G233" s="2">
        <v>0</v>
      </c>
      <c r="H233" s="2" t="s">
        <v>598</v>
      </c>
      <c r="I233" s="2">
        <v>2.4079999999999999</v>
      </c>
      <c r="J233" s="2">
        <v>2.1059999999999999</v>
      </c>
      <c r="K233" s="2" t="s">
        <v>598</v>
      </c>
      <c r="L233" s="2" t="s">
        <v>598</v>
      </c>
      <c r="M233" s="2">
        <v>4.4260000000000002</v>
      </c>
      <c r="N233" s="2" t="s">
        <v>599</v>
      </c>
      <c r="O233" s="2" t="s">
        <v>598</v>
      </c>
      <c r="P233" s="2" t="s">
        <v>599</v>
      </c>
      <c r="Q233" s="2" t="s">
        <v>598</v>
      </c>
      <c r="R233" s="2" t="s">
        <v>599</v>
      </c>
      <c r="S233" s="2" t="s">
        <v>598</v>
      </c>
      <c r="U233" s="20">
        <f t="shared" si="6"/>
        <v>14.084</v>
      </c>
      <c r="V233" s="2">
        <f t="shared" si="7"/>
        <v>0</v>
      </c>
    </row>
    <row r="234" spans="1:22" ht="15" customHeight="1" x14ac:dyDescent="0.25">
      <c r="A234" s="2" t="s">
        <v>331</v>
      </c>
      <c r="B234" s="2" t="s">
        <v>339</v>
      </c>
      <c r="C234" s="2">
        <v>2014</v>
      </c>
      <c r="D234" s="2">
        <v>32.165999999999997</v>
      </c>
      <c r="E234" s="2">
        <v>9.6669999999999998</v>
      </c>
      <c r="F234" s="2">
        <v>3.11</v>
      </c>
      <c r="G234" s="2">
        <v>0</v>
      </c>
      <c r="H234" s="2" t="s">
        <v>598</v>
      </c>
      <c r="I234" s="2">
        <v>6.9390000000000001</v>
      </c>
      <c r="J234" s="2">
        <v>10.204000000000001</v>
      </c>
      <c r="K234" s="2" t="s">
        <v>598</v>
      </c>
      <c r="L234" s="2" t="s">
        <v>598</v>
      </c>
      <c r="M234" s="2">
        <v>2.246</v>
      </c>
      <c r="N234" s="2" t="s">
        <v>599</v>
      </c>
      <c r="O234" s="2" t="s">
        <v>598</v>
      </c>
      <c r="P234" s="2" t="s">
        <v>599</v>
      </c>
      <c r="Q234" s="2" t="s">
        <v>598</v>
      </c>
      <c r="R234" s="2" t="s">
        <v>599</v>
      </c>
      <c r="S234" s="2" t="s">
        <v>598</v>
      </c>
      <c r="U234" s="20">
        <f t="shared" si="6"/>
        <v>32.165999999999997</v>
      </c>
      <c r="V234" s="2">
        <f t="shared" si="7"/>
        <v>0</v>
      </c>
    </row>
    <row r="235" spans="1:22" ht="15" customHeight="1" x14ac:dyDescent="0.25">
      <c r="A235" s="2" t="s">
        <v>331</v>
      </c>
      <c r="B235" s="2" t="s">
        <v>340</v>
      </c>
      <c r="C235" s="2">
        <v>2014</v>
      </c>
      <c r="D235" s="2">
        <v>28.4</v>
      </c>
      <c r="E235" s="2">
        <v>12.6</v>
      </c>
      <c r="F235" s="2">
        <v>3.5</v>
      </c>
      <c r="G235" s="2" t="s">
        <v>598</v>
      </c>
      <c r="H235" s="2" t="s">
        <v>598</v>
      </c>
      <c r="I235" s="2">
        <v>10.199999999999999</v>
      </c>
      <c r="J235" s="2" t="s">
        <v>598</v>
      </c>
      <c r="K235" s="2" t="s">
        <v>598</v>
      </c>
      <c r="L235" s="2" t="s">
        <v>598</v>
      </c>
      <c r="M235" s="2" t="s">
        <v>598</v>
      </c>
      <c r="N235" s="2" t="s">
        <v>599</v>
      </c>
      <c r="O235" s="2" t="s">
        <v>598</v>
      </c>
      <c r="P235" s="2" t="s">
        <v>599</v>
      </c>
      <c r="Q235" s="2" t="s">
        <v>598</v>
      </c>
      <c r="R235" s="2" t="s">
        <v>599</v>
      </c>
      <c r="S235" s="2" t="s">
        <v>598</v>
      </c>
      <c r="U235" s="20">
        <f t="shared" si="6"/>
        <v>28.4</v>
      </c>
      <c r="V235" s="2">
        <f t="shared" si="7"/>
        <v>0</v>
      </c>
    </row>
    <row r="236" spans="1:22" ht="15" customHeight="1" x14ac:dyDescent="0.25">
      <c r="A236" s="2" t="s">
        <v>331</v>
      </c>
      <c r="B236" s="2" t="s">
        <v>341</v>
      </c>
      <c r="C236" s="2">
        <v>2014</v>
      </c>
      <c r="D236" s="2">
        <v>33.799999999999997</v>
      </c>
      <c r="E236" s="2">
        <v>15.7</v>
      </c>
      <c r="F236" s="2">
        <v>4.2</v>
      </c>
      <c r="G236" s="2">
        <v>2.9</v>
      </c>
      <c r="H236" s="2" t="s">
        <v>598</v>
      </c>
      <c r="I236" s="2">
        <v>7.9</v>
      </c>
      <c r="J236" s="2">
        <v>3.1</v>
      </c>
      <c r="K236" s="2" t="s">
        <v>598</v>
      </c>
      <c r="L236" s="2" t="s">
        <v>598</v>
      </c>
      <c r="M236" s="2" t="s">
        <v>598</v>
      </c>
      <c r="N236" s="2" t="s">
        <v>599</v>
      </c>
      <c r="O236" s="2" t="s">
        <v>598</v>
      </c>
      <c r="P236" s="2" t="s">
        <v>599</v>
      </c>
      <c r="Q236" s="2" t="s">
        <v>598</v>
      </c>
      <c r="R236" s="2" t="s">
        <v>599</v>
      </c>
      <c r="S236" s="2" t="s">
        <v>598</v>
      </c>
      <c r="U236" s="20">
        <f t="shared" si="6"/>
        <v>33.799999999999997</v>
      </c>
      <c r="V236" s="2">
        <f t="shared" si="7"/>
        <v>0</v>
      </c>
    </row>
    <row r="237" spans="1:22" ht="15" customHeight="1" x14ac:dyDescent="0.25">
      <c r="A237" s="2" t="s">
        <v>331</v>
      </c>
      <c r="B237" s="2" t="s">
        <v>342</v>
      </c>
      <c r="C237" s="2">
        <v>2014</v>
      </c>
      <c r="D237" s="2">
        <v>16.536000000000001</v>
      </c>
      <c r="E237" s="2">
        <v>5.1840000000000002</v>
      </c>
      <c r="F237" s="2">
        <v>1.867</v>
      </c>
      <c r="G237" s="2" t="s">
        <v>598</v>
      </c>
      <c r="H237" s="2" t="s">
        <v>598</v>
      </c>
      <c r="I237" s="2">
        <v>5.1479999999999997</v>
      </c>
      <c r="J237" s="2">
        <v>2.0249999999999999</v>
      </c>
      <c r="K237" s="2" t="s">
        <v>598</v>
      </c>
      <c r="L237" s="2" t="s">
        <v>598</v>
      </c>
      <c r="M237" s="2">
        <v>2.3119999999999998</v>
      </c>
      <c r="N237" s="2" t="s">
        <v>599</v>
      </c>
      <c r="O237" s="2" t="s">
        <v>598</v>
      </c>
      <c r="P237" s="2" t="s">
        <v>599</v>
      </c>
      <c r="Q237" s="2" t="s">
        <v>598</v>
      </c>
      <c r="R237" s="2" t="s">
        <v>599</v>
      </c>
      <c r="S237" s="2" t="s">
        <v>598</v>
      </c>
      <c r="U237" s="20">
        <f t="shared" si="6"/>
        <v>16.536000000000001</v>
      </c>
      <c r="V237" s="2">
        <f t="shared" si="7"/>
        <v>0</v>
      </c>
    </row>
    <row r="238" spans="1:22" ht="15" customHeight="1" x14ac:dyDescent="0.25">
      <c r="A238" s="2" t="s">
        <v>331</v>
      </c>
      <c r="B238" s="2" t="s">
        <v>343</v>
      </c>
      <c r="C238" s="2">
        <v>2014</v>
      </c>
      <c r="D238" s="2">
        <v>21.6</v>
      </c>
      <c r="E238" s="2">
        <v>10</v>
      </c>
      <c r="F238" s="2">
        <v>1.1000000000000001</v>
      </c>
      <c r="G238" s="2">
        <v>0.2</v>
      </c>
      <c r="H238" s="2" t="s">
        <v>598</v>
      </c>
      <c r="I238" s="2">
        <v>5.8</v>
      </c>
      <c r="J238" s="2">
        <v>4.5</v>
      </c>
      <c r="K238" s="2" t="s">
        <v>598</v>
      </c>
      <c r="L238" s="2" t="s">
        <v>598</v>
      </c>
      <c r="M238" s="2" t="s">
        <v>598</v>
      </c>
      <c r="N238" s="2" t="s">
        <v>599</v>
      </c>
      <c r="O238" s="2" t="s">
        <v>598</v>
      </c>
      <c r="P238" s="2" t="s">
        <v>599</v>
      </c>
      <c r="Q238" s="2" t="s">
        <v>598</v>
      </c>
      <c r="R238" s="2" t="s">
        <v>599</v>
      </c>
      <c r="S238" s="2" t="s">
        <v>598</v>
      </c>
      <c r="U238" s="20">
        <f t="shared" si="6"/>
        <v>21.6</v>
      </c>
      <c r="V238" s="2">
        <f t="shared" si="7"/>
        <v>0</v>
      </c>
    </row>
    <row r="239" spans="1:22"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U239" s="20">
        <f t="shared" si="6"/>
        <v>0</v>
      </c>
      <c r="V239" s="2">
        <f t="shared" si="7"/>
        <v>0</v>
      </c>
    </row>
    <row r="240" spans="1:22"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U240" s="20">
        <f t="shared" si="6"/>
        <v>0</v>
      </c>
      <c r="V240" s="2">
        <f t="shared" si="7"/>
        <v>0</v>
      </c>
    </row>
    <row r="241" spans="1:22" ht="15" customHeight="1" x14ac:dyDescent="0.25">
      <c r="A241" s="2" t="s">
        <v>346</v>
      </c>
      <c r="B241" s="2" t="s">
        <v>347</v>
      </c>
      <c r="C241" s="2">
        <v>2014</v>
      </c>
      <c r="D241" s="2">
        <v>13.2</v>
      </c>
      <c r="E241" s="2">
        <v>2.2999999999999998</v>
      </c>
      <c r="F241" s="2">
        <v>3.7</v>
      </c>
      <c r="G241" s="2">
        <v>3.1</v>
      </c>
      <c r="H241" s="2">
        <v>0</v>
      </c>
      <c r="I241" s="2">
        <v>4.0999999999999996</v>
      </c>
      <c r="J241" s="2" t="s">
        <v>598</v>
      </c>
      <c r="K241" s="2">
        <v>0</v>
      </c>
      <c r="L241" s="2" t="s">
        <v>598</v>
      </c>
      <c r="M241" s="2" t="s">
        <v>598</v>
      </c>
      <c r="N241" s="2" t="s">
        <v>599</v>
      </c>
      <c r="O241" s="2" t="s">
        <v>598</v>
      </c>
      <c r="P241" s="2" t="s">
        <v>599</v>
      </c>
      <c r="Q241" s="2" t="s">
        <v>598</v>
      </c>
      <c r="R241" s="2" t="s">
        <v>599</v>
      </c>
      <c r="S241" s="2" t="s">
        <v>598</v>
      </c>
      <c r="U241" s="20">
        <f t="shared" si="6"/>
        <v>13.2</v>
      </c>
      <c r="V241" s="2">
        <f t="shared" si="7"/>
        <v>0</v>
      </c>
    </row>
    <row r="242" spans="1:22" ht="15" customHeight="1" x14ac:dyDescent="0.25">
      <c r="A242" s="2" t="s">
        <v>346</v>
      </c>
      <c r="B242" s="2" t="s">
        <v>348</v>
      </c>
      <c r="C242" s="2">
        <v>2014</v>
      </c>
      <c r="D242" s="2">
        <v>82.9</v>
      </c>
      <c r="E242" s="2">
        <v>33.6</v>
      </c>
      <c r="F242" s="2">
        <v>6.6</v>
      </c>
      <c r="G242" s="2">
        <v>12</v>
      </c>
      <c r="H242" s="2">
        <v>0</v>
      </c>
      <c r="I242" s="2">
        <v>21.2</v>
      </c>
      <c r="J242" s="2">
        <v>7.9</v>
      </c>
      <c r="K242" s="2">
        <v>0</v>
      </c>
      <c r="L242" s="2">
        <v>0.6</v>
      </c>
      <c r="M242" s="2" t="s">
        <v>598</v>
      </c>
      <c r="N242" s="2" t="s">
        <v>599</v>
      </c>
      <c r="O242" s="2" t="s">
        <v>598</v>
      </c>
      <c r="P242" s="2" t="s">
        <v>599</v>
      </c>
      <c r="Q242" s="2" t="s">
        <v>598</v>
      </c>
      <c r="R242" s="2" t="s">
        <v>599</v>
      </c>
      <c r="S242" s="2" t="s">
        <v>598</v>
      </c>
      <c r="U242" s="20">
        <f t="shared" si="6"/>
        <v>82.9</v>
      </c>
      <c r="V242" s="2">
        <f t="shared" si="7"/>
        <v>0</v>
      </c>
    </row>
    <row r="243" spans="1:22" ht="15" customHeight="1" x14ac:dyDescent="0.25">
      <c r="A243" s="2" t="s">
        <v>349</v>
      </c>
      <c r="B243" s="2" t="s">
        <v>350</v>
      </c>
      <c r="C243" s="2">
        <v>2014</v>
      </c>
      <c r="D243" s="2">
        <v>43.1</v>
      </c>
      <c r="E243" s="2">
        <v>16.899999999999999</v>
      </c>
      <c r="F243" s="2">
        <v>7.9</v>
      </c>
      <c r="G243" s="2">
        <v>0.9</v>
      </c>
      <c r="H243" s="2" t="s">
        <v>598</v>
      </c>
      <c r="I243" s="2">
        <v>8.4</v>
      </c>
      <c r="J243" s="2">
        <v>8.1</v>
      </c>
      <c r="K243" s="2" t="s">
        <v>598</v>
      </c>
      <c r="L243" s="2">
        <v>0</v>
      </c>
      <c r="M243" s="2">
        <v>0.8</v>
      </c>
      <c r="N243" s="2" t="s">
        <v>599</v>
      </c>
      <c r="O243" s="2" t="s">
        <v>598</v>
      </c>
      <c r="P243" s="2" t="s">
        <v>599</v>
      </c>
      <c r="Q243" s="2" t="s">
        <v>598</v>
      </c>
      <c r="R243" s="2" t="s">
        <v>599</v>
      </c>
      <c r="S243" s="2" t="s">
        <v>598</v>
      </c>
      <c r="U243" s="20">
        <f t="shared" si="6"/>
        <v>43.1</v>
      </c>
      <c r="V243" s="2">
        <f t="shared" si="7"/>
        <v>0</v>
      </c>
    </row>
    <row r="244" spans="1:22" ht="15" customHeight="1" x14ac:dyDescent="0.25">
      <c r="A244" s="2" t="s">
        <v>351</v>
      </c>
      <c r="B244" s="2" t="s">
        <v>352</v>
      </c>
      <c r="C244" s="2">
        <v>2014</v>
      </c>
      <c r="D244" s="2">
        <v>137.43</v>
      </c>
      <c r="E244" s="2">
        <v>60.8</v>
      </c>
      <c r="F244" s="2">
        <v>18</v>
      </c>
      <c r="G244" s="2">
        <v>4.83</v>
      </c>
      <c r="H244" s="2" t="s">
        <v>598</v>
      </c>
      <c r="I244" s="2">
        <v>32.299999999999997</v>
      </c>
      <c r="J244" s="2">
        <v>20.5</v>
      </c>
      <c r="K244" s="2">
        <v>1</v>
      </c>
      <c r="L244" s="2" t="s">
        <v>609</v>
      </c>
      <c r="M244" s="2" t="s">
        <v>609</v>
      </c>
      <c r="N244" s="2" t="s">
        <v>599</v>
      </c>
      <c r="O244" s="2" t="s">
        <v>598</v>
      </c>
      <c r="P244" s="2" t="s">
        <v>599</v>
      </c>
      <c r="Q244" s="2" t="s">
        <v>598</v>
      </c>
      <c r="R244" s="2" t="s">
        <v>599</v>
      </c>
      <c r="S244" s="2" t="s">
        <v>598</v>
      </c>
      <c r="U244" s="20">
        <f t="shared" si="6"/>
        <v>137.43</v>
      </c>
      <c r="V244" s="2">
        <f t="shared" si="7"/>
        <v>0</v>
      </c>
    </row>
    <row r="245" spans="1:22" ht="15" customHeight="1" x14ac:dyDescent="0.25">
      <c r="A245" s="2" t="s">
        <v>353</v>
      </c>
      <c r="B245" s="2" t="s">
        <v>354</v>
      </c>
      <c r="C245" s="2">
        <v>2014</v>
      </c>
      <c r="D245" s="2">
        <v>213.6</v>
      </c>
      <c r="E245" s="2">
        <v>100.2</v>
      </c>
      <c r="F245" s="2">
        <v>38.5</v>
      </c>
      <c r="G245" s="2">
        <v>23.1</v>
      </c>
      <c r="H245" s="2">
        <v>0</v>
      </c>
      <c r="I245" s="2">
        <v>32.700000000000003</v>
      </c>
      <c r="J245" s="2">
        <v>18</v>
      </c>
      <c r="K245" s="2">
        <v>1.1000000000000001</v>
      </c>
      <c r="L245" s="2" t="s">
        <v>609</v>
      </c>
      <c r="M245" s="2" t="s">
        <v>609</v>
      </c>
      <c r="N245" s="2" t="s">
        <v>599</v>
      </c>
      <c r="O245" s="2" t="s">
        <v>598</v>
      </c>
      <c r="P245" s="2" t="s">
        <v>599</v>
      </c>
      <c r="Q245" s="2" t="s">
        <v>598</v>
      </c>
      <c r="R245" s="2" t="s">
        <v>599</v>
      </c>
      <c r="S245" s="2" t="s">
        <v>598</v>
      </c>
      <c r="U245" s="20">
        <f t="shared" si="6"/>
        <v>213.6</v>
      </c>
      <c r="V245" s="2">
        <f t="shared" si="7"/>
        <v>0</v>
      </c>
    </row>
    <row r="246" spans="1:22" ht="15" customHeight="1" x14ac:dyDescent="0.25">
      <c r="A246" s="2" t="s">
        <v>355</v>
      </c>
      <c r="B246" s="2" t="s">
        <v>356</v>
      </c>
      <c r="C246" s="2">
        <v>2014</v>
      </c>
      <c r="D246" s="2">
        <v>84.94</v>
      </c>
      <c r="E246" s="2">
        <v>45</v>
      </c>
      <c r="F246" s="2">
        <v>4.5999999999999996</v>
      </c>
      <c r="G246" s="2">
        <v>12.4</v>
      </c>
      <c r="H246" s="2" t="s">
        <v>598</v>
      </c>
      <c r="I246" s="2">
        <v>4.9000000000000004</v>
      </c>
      <c r="J246" s="2">
        <v>17</v>
      </c>
      <c r="K246" s="2" t="s">
        <v>598</v>
      </c>
      <c r="L246" s="2">
        <v>1.04</v>
      </c>
      <c r="M246" s="2" t="s">
        <v>598</v>
      </c>
      <c r="N246" s="2" t="s">
        <v>599</v>
      </c>
      <c r="O246" s="2" t="s">
        <v>598</v>
      </c>
      <c r="P246" s="2" t="s">
        <v>599</v>
      </c>
      <c r="Q246" s="2" t="s">
        <v>598</v>
      </c>
      <c r="R246" s="2" t="s">
        <v>599</v>
      </c>
      <c r="S246" s="2" t="s">
        <v>598</v>
      </c>
      <c r="U246" s="20">
        <f t="shared" si="6"/>
        <v>84.94</v>
      </c>
      <c r="V246" s="2">
        <f t="shared" si="7"/>
        <v>0</v>
      </c>
    </row>
    <row r="247" spans="1:22" ht="15" customHeight="1" x14ac:dyDescent="0.25">
      <c r="A247" s="2" t="s">
        <v>357</v>
      </c>
      <c r="B247" s="2" t="s">
        <v>358</v>
      </c>
      <c r="C247" s="2">
        <v>2014</v>
      </c>
      <c r="D247" s="2">
        <v>7.851</v>
      </c>
      <c r="E247" s="2">
        <v>4.6189999999999998</v>
      </c>
      <c r="F247" s="2">
        <v>0.36</v>
      </c>
      <c r="G247" s="2">
        <v>0.22600000000000001</v>
      </c>
      <c r="H247" s="2" t="s">
        <v>598</v>
      </c>
      <c r="I247" s="2">
        <v>2.0230000000000001</v>
      </c>
      <c r="J247" s="2">
        <v>0.622</v>
      </c>
      <c r="K247" s="2" t="s">
        <v>598</v>
      </c>
      <c r="L247" s="2" t="s">
        <v>598</v>
      </c>
      <c r="M247" s="2" t="s">
        <v>598</v>
      </c>
      <c r="N247" s="2" t="s">
        <v>599</v>
      </c>
      <c r="O247" s="2" t="s">
        <v>598</v>
      </c>
      <c r="P247" s="2" t="s">
        <v>599</v>
      </c>
      <c r="Q247" s="2" t="s">
        <v>598</v>
      </c>
      <c r="R247" s="2" t="s">
        <v>599</v>
      </c>
      <c r="S247" s="2" t="s">
        <v>598</v>
      </c>
      <c r="U247" s="20">
        <f t="shared" si="6"/>
        <v>7.851</v>
      </c>
      <c r="V247" s="2">
        <f t="shared" si="7"/>
        <v>0</v>
      </c>
    </row>
    <row r="248" spans="1:22" ht="15" customHeight="1" x14ac:dyDescent="0.25">
      <c r="A248" s="2" t="s">
        <v>357</v>
      </c>
      <c r="B248" s="2" t="s">
        <v>359</v>
      </c>
      <c r="C248" s="2">
        <v>2014</v>
      </c>
      <c r="D248" s="2">
        <v>7.5919999999999996</v>
      </c>
      <c r="E248" s="2">
        <v>1.363</v>
      </c>
      <c r="F248" s="2">
        <v>1.0449999999999999</v>
      </c>
      <c r="G248" s="2">
        <v>0</v>
      </c>
      <c r="H248" s="2" t="s">
        <v>598</v>
      </c>
      <c r="I248" s="2">
        <v>4.2290000000000001</v>
      </c>
      <c r="J248" s="2">
        <v>0.95499999999999996</v>
      </c>
      <c r="K248" s="2" t="s">
        <v>598</v>
      </c>
      <c r="L248" s="2" t="s">
        <v>598</v>
      </c>
      <c r="M248" s="2" t="s">
        <v>598</v>
      </c>
      <c r="N248" s="2" t="s">
        <v>599</v>
      </c>
      <c r="O248" s="2" t="s">
        <v>598</v>
      </c>
      <c r="P248" s="2" t="s">
        <v>599</v>
      </c>
      <c r="Q248" s="2" t="s">
        <v>598</v>
      </c>
      <c r="R248" s="2" t="s">
        <v>599</v>
      </c>
      <c r="S248" s="2" t="s">
        <v>598</v>
      </c>
      <c r="U248" s="20">
        <f t="shared" si="6"/>
        <v>7.5919999999999996</v>
      </c>
      <c r="V248" s="2">
        <f t="shared" si="7"/>
        <v>0</v>
      </c>
    </row>
    <row r="249" spans="1:22" ht="15" customHeight="1" x14ac:dyDescent="0.25">
      <c r="A249" s="2" t="s">
        <v>357</v>
      </c>
      <c r="B249" s="2" t="s">
        <v>360</v>
      </c>
      <c r="C249" s="2">
        <v>2014</v>
      </c>
      <c r="D249" s="2">
        <v>13.845000000000001</v>
      </c>
      <c r="E249" s="2">
        <v>2.4700000000000002</v>
      </c>
      <c r="F249" s="2">
        <v>3.004</v>
      </c>
      <c r="G249" s="2">
        <v>2.41</v>
      </c>
      <c r="H249" s="2" t="s">
        <v>598</v>
      </c>
      <c r="I249" s="2">
        <v>5.3070000000000004</v>
      </c>
      <c r="J249" s="2">
        <v>0.65300000000000002</v>
      </c>
      <c r="K249" s="2" t="s">
        <v>598</v>
      </c>
      <c r="L249" s="2" t="s">
        <v>598</v>
      </c>
      <c r="M249" s="2" t="s">
        <v>598</v>
      </c>
      <c r="N249" s="2" t="s">
        <v>599</v>
      </c>
      <c r="O249" s="2" t="s">
        <v>598</v>
      </c>
      <c r="P249" s="2" t="s">
        <v>599</v>
      </c>
      <c r="Q249" s="2" t="s">
        <v>598</v>
      </c>
      <c r="R249" s="2" t="s">
        <v>599</v>
      </c>
      <c r="S249" s="2" t="s">
        <v>598</v>
      </c>
      <c r="U249" s="20">
        <f t="shared" si="6"/>
        <v>13.845000000000001</v>
      </c>
      <c r="V249" s="2">
        <f t="shared" si="7"/>
        <v>0</v>
      </c>
    </row>
    <row r="250" spans="1:22" ht="15" customHeight="1" x14ac:dyDescent="0.25">
      <c r="A250" s="2" t="s">
        <v>357</v>
      </c>
      <c r="B250" s="2" t="s">
        <v>361</v>
      </c>
      <c r="C250" s="2">
        <v>2014</v>
      </c>
      <c r="D250" s="2">
        <v>9.6989999999999998</v>
      </c>
      <c r="E250" s="2">
        <v>2.5259999999999998</v>
      </c>
      <c r="F250" s="2">
        <v>0.51100000000000001</v>
      </c>
      <c r="G250" s="2">
        <v>3.746</v>
      </c>
      <c r="H250" s="2" t="s">
        <v>598</v>
      </c>
      <c r="I250" s="2">
        <v>2.7519999999999998</v>
      </c>
      <c r="J250" s="2">
        <v>0.16400000000000001</v>
      </c>
      <c r="K250" s="2" t="s">
        <v>598</v>
      </c>
      <c r="L250" s="2" t="s">
        <v>598</v>
      </c>
      <c r="M250" s="2" t="s">
        <v>598</v>
      </c>
      <c r="N250" s="2" t="s">
        <v>599</v>
      </c>
      <c r="O250" s="2" t="s">
        <v>598</v>
      </c>
      <c r="P250" s="2" t="s">
        <v>599</v>
      </c>
      <c r="Q250" s="2" t="s">
        <v>598</v>
      </c>
      <c r="R250" s="2" t="s">
        <v>599</v>
      </c>
      <c r="S250" s="2" t="s">
        <v>598</v>
      </c>
      <c r="U250" s="20">
        <f t="shared" si="6"/>
        <v>9.6989999999999998</v>
      </c>
      <c r="V250" s="2">
        <f t="shared" si="7"/>
        <v>0</v>
      </c>
    </row>
    <row r="251" spans="1:22" ht="15" customHeight="1" x14ac:dyDescent="0.25">
      <c r="A251" s="2" t="s">
        <v>357</v>
      </c>
      <c r="B251" s="2" t="s">
        <v>362</v>
      </c>
      <c r="C251" s="2">
        <v>2014</v>
      </c>
      <c r="D251" s="2">
        <v>6.3259999999999996</v>
      </c>
      <c r="E251" s="2">
        <v>2.42</v>
      </c>
      <c r="F251" s="2">
        <v>0.32300000000000001</v>
      </c>
      <c r="G251" s="2">
        <v>0</v>
      </c>
      <c r="H251" s="2" t="s">
        <v>598</v>
      </c>
      <c r="I251" s="2">
        <v>2.476</v>
      </c>
      <c r="J251" s="2">
        <v>1.1080000000000001</v>
      </c>
      <c r="K251" s="2" t="s">
        <v>598</v>
      </c>
      <c r="L251" s="2" t="s">
        <v>598</v>
      </c>
      <c r="M251" s="2" t="s">
        <v>598</v>
      </c>
      <c r="N251" s="2" t="s">
        <v>599</v>
      </c>
      <c r="O251" s="2" t="s">
        <v>598</v>
      </c>
      <c r="P251" s="2" t="s">
        <v>599</v>
      </c>
      <c r="Q251" s="2" t="s">
        <v>598</v>
      </c>
      <c r="R251" s="2" t="s">
        <v>599</v>
      </c>
      <c r="S251" s="2" t="s">
        <v>598</v>
      </c>
      <c r="U251" s="20">
        <f t="shared" si="6"/>
        <v>6.3259999999999996</v>
      </c>
      <c r="V251" s="2">
        <f t="shared" si="7"/>
        <v>0</v>
      </c>
    </row>
    <row r="252" spans="1:22" ht="15" customHeight="1" x14ac:dyDescent="0.25">
      <c r="A252" s="2" t="s">
        <v>357</v>
      </c>
      <c r="B252" s="2" t="s">
        <v>363</v>
      </c>
      <c r="C252" s="2">
        <v>2014</v>
      </c>
      <c r="D252" s="2">
        <v>0.5</v>
      </c>
      <c r="E252" s="2" t="s">
        <v>598</v>
      </c>
      <c r="F252" s="2">
        <v>0</v>
      </c>
      <c r="G252" s="2" t="s">
        <v>598</v>
      </c>
      <c r="H252" s="2" t="s">
        <v>598</v>
      </c>
      <c r="I252" s="2">
        <v>0.505</v>
      </c>
      <c r="J252" s="2" t="s">
        <v>598</v>
      </c>
      <c r="K252" s="2" t="s">
        <v>598</v>
      </c>
      <c r="L252" s="2" t="s">
        <v>598</v>
      </c>
      <c r="M252" s="2" t="s">
        <v>598</v>
      </c>
      <c r="N252" s="2" t="s">
        <v>599</v>
      </c>
      <c r="O252" s="2" t="s">
        <v>598</v>
      </c>
      <c r="P252" s="2" t="s">
        <v>599</v>
      </c>
      <c r="Q252" s="2" t="s">
        <v>598</v>
      </c>
      <c r="R252" s="2" t="s">
        <v>599</v>
      </c>
      <c r="S252" s="2" t="s">
        <v>598</v>
      </c>
      <c r="U252" s="20">
        <f t="shared" si="6"/>
        <v>0.5</v>
      </c>
      <c r="V252" s="2">
        <f t="shared" si="7"/>
        <v>0</v>
      </c>
    </row>
    <row r="253" spans="1:22" ht="15" customHeight="1" x14ac:dyDescent="0.25">
      <c r="A253" s="2" t="s">
        <v>357</v>
      </c>
      <c r="B253" s="2" t="s">
        <v>364</v>
      </c>
      <c r="C253" s="2">
        <v>2014</v>
      </c>
      <c r="D253" s="2">
        <v>4.8730000000000002</v>
      </c>
      <c r="E253" s="2">
        <v>2.5939999999999999</v>
      </c>
      <c r="F253" s="2">
        <v>0.46</v>
      </c>
      <c r="G253" s="2" t="s">
        <v>598</v>
      </c>
      <c r="H253" s="2" t="s">
        <v>598</v>
      </c>
      <c r="I253" s="2">
        <v>1.478</v>
      </c>
      <c r="J253" s="2">
        <v>0.33100000000000002</v>
      </c>
      <c r="K253" s="2" t="s">
        <v>598</v>
      </c>
      <c r="L253" s="2" t="s">
        <v>598</v>
      </c>
      <c r="M253" s="2" t="s">
        <v>598</v>
      </c>
      <c r="N253" s="2" t="s">
        <v>599</v>
      </c>
      <c r="O253" s="2" t="s">
        <v>598</v>
      </c>
      <c r="P253" s="2" t="s">
        <v>599</v>
      </c>
      <c r="Q253" s="2" t="s">
        <v>598</v>
      </c>
      <c r="R253" s="2" t="s">
        <v>599</v>
      </c>
      <c r="S253" s="2" t="s">
        <v>598</v>
      </c>
      <c r="U253" s="20">
        <f t="shared" si="6"/>
        <v>4.8730000000000002</v>
      </c>
      <c r="V253" s="2">
        <f t="shared" si="7"/>
        <v>0</v>
      </c>
    </row>
    <row r="254" spans="1:22" ht="15" customHeight="1" x14ac:dyDescent="0.25">
      <c r="A254" s="2" t="s">
        <v>357</v>
      </c>
      <c r="B254" s="2" t="s">
        <v>365</v>
      </c>
      <c r="C254" s="2">
        <v>2014</v>
      </c>
      <c r="D254" s="2">
        <v>2.6659999999999999</v>
      </c>
      <c r="E254" s="2" t="s">
        <v>598</v>
      </c>
      <c r="F254" s="2" t="s">
        <v>598</v>
      </c>
      <c r="G254" s="2">
        <v>2.19</v>
      </c>
      <c r="H254" s="2" t="s">
        <v>598</v>
      </c>
      <c r="I254" s="2">
        <v>0.42399999999999999</v>
      </c>
      <c r="J254" s="2">
        <v>5.2999999999999999E-2</v>
      </c>
      <c r="K254" s="2" t="s">
        <v>598</v>
      </c>
      <c r="L254" s="2" t="s">
        <v>598</v>
      </c>
      <c r="M254" s="2" t="s">
        <v>598</v>
      </c>
      <c r="N254" s="2" t="s">
        <v>599</v>
      </c>
      <c r="O254" s="2" t="s">
        <v>598</v>
      </c>
      <c r="P254" s="2" t="s">
        <v>599</v>
      </c>
      <c r="Q254" s="2" t="s">
        <v>598</v>
      </c>
      <c r="R254" s="2" t="s">
        <v>599</v>
      </c>
      <c r="S254" s="2" t="s">
        <v>598</v>
      </c>
      <c r="U254" s="20">
        <f t="shared" si="6"/>
        <v>2.6659999999999999</v>
      </c>
      <c r="V254" s="2">
        <f t="shared" si="7"/>
        <v>0</v>
      </c>
    </row>
    <row r="255" spans="1:22" ht="15" customHeight="1" x14ac:dyDescent="0.25">
      <c r="A255" s="2" t="s">
        <v>357</v>
      </c>
      <c r="B255" s="2" t="s">
        <v>366</v>
      </c>
      <c r="C255" s="2">
        <v>2014</v>
      </c>
      <c r="D255" s="2">
        <v>97.12</v>
      </c>
      <c r="E255" s="2">
        <v>29.986999999999998</v>
      </c>
      <c r="F255" s="2">
        <v>22.027999999999999</v>
      </c>
      <c r="G255" s="2">
        <v>8.2119999999999997</v>
      </c>
      <c r="H255" s="2" t="s">
        <v>598</v>
      </c>
      <c r="I255" s="2">
        <v>17.821000000000002</v>
      </c>
      <c r="J255" s="2">
        <v>19.071000000000002</v>
      </c>
      <c r="K255" s="2" t="s">
        <v>598</v>
      </c>
      <c r="L255" s="2" t="s">
        <v>598</v>
      </c>
      <c r="M255" s="2" t="s">
        <v>598</v>
      </c>
      <c r="N255" s="2" t="s">
        <v>599</v>
      </c>
      <c r="O255" s="2" t="s">
        <v>598</v>
      </c>
      <c r="P255" s="2" t="s">
        <v>599</v>
      </c>
      <c r="Q255" s="2" t="s">
        <v>598</v>
      </c>
      <c r="R255" s="2" t="s">
        <v>599</v>
      </c>
      <c r="S255" s="2" t="s">
        <v>598</v>
      </c>
      <c r="U255" s="20">
        <f t="shared" si="6"/>
        <v>97.12</v>
      </c>
      <c r="V255" s="2">
        <f t="shared" si="7"/>
        <v>0</v>
      </c>
    </row>
    <row r="256" spans="1:22" ht="15" customHeight="1" x14ac:dyDescent="0.25">
      <c r="A256" s="2" t="s">
        <v>357</v>
      </c>
      <c r="B256" s="2" t="s">
        <v>367</v>
      </c>
      <c r="C256" s="2">
        <v>2014</v>
      </c>
      <c r="D256" s="2">
        <v>2.3929999999999998</v>
      </c>
      <c r="E256" s="2">
        <v>0.41099999999999998</v>
      </c>
      <c r="F256" s="2">
        <v>0.13300000000000001</v>
      </c>
      <c r="G256" s="2" t="s">
        <v>598</v>
      </c>
      <c r="H256" s="2" t="s">
        <v>598</v>
      </c>
      <c r="I256" s="2">
        <v>1.788</v>
      </c>
      <c r="J256" s="2">
        <v>6.2E-2</v>
      </c>
      <c r="K256" s="2" t="s">
        <v>598</v>
      </c>
      <c r="L256" s="2" t="s">
        <v>598</v>
      </c>
      <c r="M256" s="2" t="s">
        <v>598</v>
      </c>
      <c r="N256" s="2" t="s">
        <v>599</v>
      </c>
      <c r="O256" s="2" t="s">
        <v>598</v>
      </c>
      <c r="P256" s="2" t="s">
        <v>599</v>
      </c>
      <c r="Q256" s="2" t="s">
        <v>598</v>
      </c>
      <c r="R256" s="2" t="s">
        <v>599</v>
      </c>
      <c r="S256" s="2" t="s">
        <v>598</v>
      </c>
      <c r="U256" s="20">
        <f t="shared" si="6"/>
        <v>2.3929999999999998</v>
      </c>
      <c r="V256" s="2">
        <f t="shared" si="7"/>
        <v>0</v>
      </c>
    </row>
    <row r="257" spans="1:22" ht="15" customHeight="1" x14ac:dyDescent="0.25">
      <c r="A257" s="2" t="s">
        <v>357</v>
      </c>
      <c r="B257" s="2" t="s">
        <v>368</v>
      </c>
      <c r="C257" s="2">
        <v>2014</v>
      </c>
      <c r="D257" s="2">
        <v>74.183999999999997</v>
      </c>
      <c r="E257" s="2">
        <v>4.0339999999999998</v>
      </c>
      <c r="F257" s="2">
        <v>3.8220000000000001</v>
      </c>
      <c r="G257" s="2">
        <v>59.287999999999997</v>
      </c>
      <c r="H257" s="2" t="s">
        <v>598</v>
      </c>
      <c r="I257" s="2">
        <v>4.3410000000000002</v>
      </c>
      <c r="J257" s="2">
        <v>2.6989999999999998</v>
      </c>
      <c r="K257" s="2" t="s">
        <v>598</v>
      </c>
      <c r="L257" s="2" t="s">
        <v>598</v>
      </c>
      <c r="M257" s="2" t="s">
        <v>598</v>
      </c>
      <c r="N257" s="2" t="s">
        <v>599</v>
      </c>
      <c r="O257" s="2" t="s">
        <v>598</v>
      </c>
      <c r="P257" s="2" t="s">
        <v>599</v>
      </c>
      <c r="Q257" s="2" t="s">
        <v>598</v>
      </c>
      <c r="R257" s="2" t="s">
        <v>599</v>
      </c>
      <c r="S257" s="2" t="s">
        <v>598</v>
      </c>
      <c r="U257" s="20">
        <f t="shared" si="6"/>
        <v>74.183999999999997</v>
      </c>
      <c r="V257" s="2">
        <f t="shared" si="7"/>
        <v>0</v>
      </c>
    </row>
    <row r="258" spans="1:22" ht="15" customHeight="1" x14ac:dyDescent="0.25">
      <c r="A258" s="2" t="s">
        <v>357</v>
      </c>
      <c r="B258" s="2" t="s">
        <v>369</v>
      </c>
      <c r="C258" s="2">
        <v>2014</v>
      </c>
      <c r="D258" s="2">
        <v>12.15</v>
      </c>
      <c r="E258" s="2">
        <v>2.968</v>
      </c>
      <c r="F258" s="2">
        <v>1.8740000000000001</v>
      </c>
      <c r="G258" s="2">
        <v>5.1999999999999998E-2</v>
      </c>
      <c r="H258" s="2" t="s">
        <v>598</v>
      </c>
      <c r="I258" s="2">
        <v>5.0129999999999999</v>
      </c>
      <c r="J258" s="2">
        <v>2.2429999999999999</v>
      </c>
      <c r="K258" s="2" t="s">
        <v>598</v>
      </c>
      <c r="L258" s="2" t="s">
        <v>598</v>
      </c>
      <c r="M258" s="2" t="s">
        <v>598</v>
      </c>
      <c r="N258" s="2" t="s">
        <v>599</v>
      </c>
      <c r="O258" s="2" t="s">
        <v>598</v>
      </c>
      <c r="P258" s="2" t="s">
        <v>599</v>
      </c>
      <c r="Q258" s="2" t="s">
        <v>598</v>
      </c>
      <c r="R258" s="2" t="s">
        <v>599</v>
      </c>
      <c r="S258" s="2" t="s">
        <v>598</v>
      </c>
      <c r="U258" s="20">
        <f t="shared" si="6"/>
        <v>12.15</v>
      </c>
      <c r="V258" s="2">
        <f t="shared" si="7"/>
        <v>0</v>
      </c>
    </row>
    <row r="259" spans="1:22" ht="15" customHeight="1" x14ac:dyDescent="0.25">
      <c r="A259" s="2" t="s">
        <v>357</v>
      </c>
      <c r="B259" s="2" t="s">
        <v>370</v>
      </c>
      <c r="C259" s="2">
        <v>2014</v>
      </c>
      <c r="D259" s="2">
        <v>8.91</v>
      </c>
      <c r="E259" s="2">
        <v>1.079</v>
      </c>
      <c r="F259" s="2">
        <v>0.69099999999999995</v>
      </c>
      <c r="G259" s="2">
        <v>1.93</v>
      </c>
      <c r="H259" s="2" t="s">
        <v>598</v>
      </c>
      <c r="I259" s="2">
        <v>4.7009999999999996</v>
      </c>
      <c r="J259" s="2">
        <v>0.50800000000000001</v>
      </c>
      <c r="K259" s="2" t="s">
        <v>598</v>
      </c>
      <c r="L259" s="2" t="s">
        <v>598</v>
      </c>
      <c r="M259" s="2" t="s">
        <v>598</v>
      </c>
      <c r="N259" s="2" t="s">
        <v>599</v>
      </c>
      <c r="O259" s="2" t="s">
        <v>598</v>
      </c>
      <c r="P259" s="2" t="s">
        <v>599</v>
      </c>
      <c r="Q259" s="2" t="s">
        <v>598</v>
      </c>
      <c r="R259" s="2" t="s">
        <v>599</v>
      </c>
      <c r="S259" s="2" t="s">
        <v>598</v>
      </c>
      <c r="U259" s="20">
        <f t="shared" ref="U259:U322" si="8">IFERROR(D259/1,0)</f>
        <v>8.91</v>
      </c>
      <c r="V259" s="2">
        <f t="shared" ref="V259:V322" si="9">IFERROR(O259/1,0)+IFERROR(Q259/1,0)+IFERROR(S259/1,0)</f>
        <v>0</v>
      </c>
    </row>
    <row r="260" spans="1:22" ht="15" customHeight="1" x14ac:dyDescent="0.25">
      <c r="A260" s="2" t="s">
        <v>357</v>
      </c>
      <c r="B260" s="2" t="s">
        <v>371</v>
      </c>
      <c r="C260" s="2">
        <v>2014</v>
      </c>
      <c r="D260" s="2">
        <v>304.428</v>
      </c>
      <c r="E260" s="2">
        <v>122.89100000000001</v>
      </c>
      <c r="F260" s="2">
        <v>48.098999999999997</v>
      </c>
      <c r="G260" s="2">
        <v>23.030999999999999</v>
      </c>
      <c r="H260" s="2" t="s">
        <v>598</v>
      </c>
      <c r="I260" s="2">
        <v>57.08</v>
      </c>
      <c r="J260" s="2">
        <v>48.851999999999997</v>
      </c>
      <c r="K260" s="2">
        <v>4.476</v>
      </c>
      <c r="L260" s="2" t="s">
        <v>598</v>
      </c>
      <c r="M260" s="2" t="s">
        <v>598</v>
      </c>
      <c r="N260" s="2" t="s">
        <v>599</v>
      </c>
      <c r="O260" s="2" t="s">
        <v>598</v>
      </c>
      <c r="P260" s="2" t="s">
        <v>599</v>
      </c>
      <c r="Q260" s="2" t="s">
        <v>598</v>
      </c>
      <c r="R260" s="2" t="s">
        <v>599</v>
      </c>
      <c r="S260" s="2" t="s">
        <v>598</v>
      </c>
      <c r="U260" s="20">
        <f t="shared" si="8"/>
        <v>304.428</v>
      </c>
      <c r="V260" s="2">
        <f t="shared" si="9"/>
        <v>0</v>
      </c>
    </row>
    <row r="261" spans="1:22" ht="15" customHeight="1" x14ac:dyDescent="0.25">
      <c r="A261" s="2" t="s">
        <v>357</v>
      </c>
      <c r="B261" s="2" t="s">
        <v>372</v>
      </c>
      <c r="C261" s="2">
        <v>2014</v>
      </c>
      <c r="D261" s="2">
        <v>28.03</v>
      </c>
      <c r="E261" s="2">
        <v>9.5790000000000006</v>
      </c>
      <c r="F261" s="2">
        <v>6.9359999999999999</v>
      </c>
      <c r="G261" s="2">
        <v>0.65700000000000003</v>
      </c>
      <c r="H261" s="2" t="s">
        <v>598</v>
      </c>
      <c r="I261" s="2">
        <v>5.0069999999999997</v>
      </c>
      <c r="J261" s="2">
        <v>5.851</v>
      </c>
      <c r="K261" s="2" t="s">
        <v>598</v>
      </c>
      <c r="L261" s="2" t="s">
        <v>598</v>
      </c>
      <c r="M261" s="2" t="s">
        <v>598</v>
      </c>
      <c r="N261" s="2" t="s">
        <v>599</v>
      </c>
      <c r="O261" s="2" t="s">
        <v>598</v>
      </c>
      <c r="P261" s="2" t="s">
        <v>599</v>
      </c>
      <c r="Q261" s="2" t="s">
        <v>598</v>
      </c>
      <c r="R261" s="2" t="s">
        <v>599</v>
      </c>
      <c r="S261" s="2" t="s">
        <v>598</v>
      </c>
      <c r="U261" s="20">
        <f t="shared" si="8"/>
        <v>28.03</v>
      </c>
      <c r="V261" s="2">
        <f t="shared" si="9"/>
        <v>0</v>
      </c>
    </row>
    <row r="262" spans="1:22" ht="15" customHeight="1" x14ac:dyDescent="0.25">
      <c r="A262" s="2" t="s">
        <v>357</v>
      </c>
      <c r="B262" s="2" t="s">
        <v>373</v>
      </c>
      <c r="C262" s="2">
        <v>2014</v>
      </c>
      <c r="D262" s="2">
        <v>28.052</v>
      </c>
      <c r="E262" s="2">
        <v>11.804</v>
      </c>
      <c r="F262" s="2">
        <v>5.8719999999999999</v>
      </c>
      <c r="G262" s="2">
        <v>3.2610000000000001</v>
      </c>
      <c r="H262" s="2" t="s">
        <v>598</v>
      </c>
      <c r="I262" s="2">
        <v>4.5439999999999996</v>
      </c>
      <c r="J262" s="2">
        <v>2.5710000000000002</v>
      </c>
      <c r="K262" s="2" t="s">
        <v>598</v>
      </c>
      <c r="L262" s="2" t="s">
        <v>598</v>
      </c>
      <c r="M262" s="2" t="s">
        <v>598</v>
      </c>
      <c r="N262" s="2" t="s">
        <v>599</v>
      </c>
      <c r="O262" s="2" t="s">
        <v>598</v>
      </c>
      <c r="P262" s="2" t="s">
        <v>599</v>
      </c>
      <c r="Q262" s="2" t="s">
        <v>598</v>
      </c>
      <c r="R262" s="2" t="s">
        <v>599</v>
      </c>
      <c r="S262" s="2" t="s">
        <v>598</v>
      </c>
      <c r="U262" s="20">
        <f t="shared" si="8"/>
        <v>28.052</v>
      </c>
      <c r="V262" s="2">
        <f t="shared" si="9"/>
        <v>0</v>
      </c>
    </row>
    <row r="263" spans="1:22" ht="15" customHeight="1" x14ac:dyDescent="0.25">
      <c r="A263" s="2" t="s">
        <v>357</v>
      </c>
      <c r="B263" s="2" t="s">
        <v>374</v>
      </c>
      <c r="C263" s="2">
        <v>2014</v>
      </c>
      <c r="D263" s="2">
        <v>14.253</v>
      </c>
      <c r="E263" s="2">
        <v>3.52</v>
      </c>
      <c r="F263" s="2">
        <v>2.8140000000000001</v>
      </c>
      <c r="G263" s="2">
        <v>0</v>
      </c>
      <c r="H263" s="2" t="s">
        <v>598</v>
      </c>
      <c r="I263" s="2">
        <v>5.6630000000000003</v>
      </c>
      <c r="J263" s="2">
        <v>2.2559999999999998</v>
      </c>
      <c r="K263" s="2" t="s">
        <v>598</v>
      </c>
      <c r="L263" s="2" t="s">
        <v>598</v>
      </c>
      <c r="M263" s="2" t="s">
        <v>598</v>
      </c>
      <c r="N263" s="2" t="s">
        <v>599</v>
      </c>
      <c r="O263" s="2" t="s">
        <v>598</v>
      </c>
      <c r="P263" s="2" t="s">
        <v>599</v>
      </c>
      <c r="Q263" s="2" t="s">
        <v>598</v>
      </c>
      <c r="R263" s="2" t="s">
        <v>599</v>
      </c>
      <c r="S263" s="2" t="s">
        <v>598</v>
      </c>
      <c r="U263" s="20">
        <f t="shared" si="8"/>
        <v>14.253</v>
      </c>
      <c r="V263" s="2">
        <f t="shared" si="9"/>
        <v>0</v>
      </c>
    </row>
    <row r="264" spans="1:22" ht="15" customHeight="1" x14ac:dyDescent="0.25">
      <c r="A264" s="2" t="s">
        <v>357</v>
      </c>
      <c r="B264" s="2" t="s">
        <v>375</v>
      </c>
      <c r="C264" s="2">
        <v>2014</v>
      </c>
      <c r="D264" s="2">
        <v>2.488</v>
      </c>
      <c r="E264" s="2">
        <v>0.64700000000000002</v>
      </c>
      <c r="F264" s="2">
        <v>8.1000000000000003E-2</v>
      </c>
      <c r="G264" s="2" t="s">
        <v>598</v>
      </c>
      <c r="H264" s="2" t="s">
        <v>598</v>
      </c>
      <c r="I264" s="2">
        <v>1.2150000000000001</v>
      </c>
      <c r="J264" s="2">
        <v>0.54400000000000004</v>
      </c>
      <c r="K264" s="2" t="s">
        <v>598</v>
      </c>
      <c r="L264" s="2" t="s">
        <v>598</v>
      </c>
      <c r="M264" s="2" t="s">
        <v>598</v>
      </c>
      <c r="N264" s="2" t="s">
        <v>599</v>
      </c>
      <c r="O264" s="2" t="s">
        <v>598</v>
      </c>
      <c r="P264" s="2" t="s">
        <v>599</v>
      </c>
      <c r="Q264" s="2" t="s">
        <v>598</v>
      </c>
      <c r="R264" s="2" t="s">
        <v>599</v>
      </c>
      <c r="S264" s="2" t="s">
        <v>598</v>
      </c>
      <c r="U264" s="20">
        <f t="shared" si="8"/>
        <v>2.488</v>
      </c>
      <c r="V264" s="2">
        <f t="shared" si="9"/>
        <v>0</v>
      </c>
    </row>
    <row r="265" spans="1:22" ht="15" customHeight="1" x14ac:dyDescent="0.25">
      <c r="A265" s="2" t="s">
        <v>376</v>
      </c>
      <c r="B265" s="2" t="s">
        <v>377</v>
      </c>
      <c r="C265" s="2">
        <v>2014</v>
      </c>
      <c r="D265" s="2">
        <v>7.9370000000000003</v>
      </c>
      <c r="E265" s="2">
        <v>5.3929999999999998</v>
      </c>
      <c r="F265" s="2">
        <v>0.98599999999999999</v>
      </c>
      <c r="G265" s="2">
        <v>0</v>
      </c>
      <c r="H265" s="2">
        <v>0</v>
      </c>
      <c r="I265" s="2">
        <v>0.60199999999999998</v>
      </c>
      <c r="J265" s="2">
        <v>0.95599999999999996</v>
      </c>
      <c r="K265" s="2">
        <v>0</v>
      </c>
      <c r="L265" s="2">
        <v>0</v>
      </c>
      <c r="M265" s="2">
        <v>0</v>
      </c>
      <c r="N265" s="2" t="s">
        <v>599</v>
      </c>
      <c r="O265" s="2" t="s">
        <v>598</v>
      </c>
      <c r="P265" s="2" t="s">
        <v>599</v>
      </c>
      <c r="Q265" s="2" t="s">
        <v>598</v>
      </c>
      <c r="R265" s="2" t="s">
        <v>599</v>
      </c>
      <c r="S265" s="2" t="s">
        <v>598</v>
      </c>
      <c r="U265" s="20">
        <f t="shared" si="8"/>
        <v>7.9370000000000003</v>
      </c>
      <c r="V265" s="2">
        <f t="shared" si="9"/>
        <v>0</v>
      </c>
    </row>
    <row r="266" spans="1:22" ht="15" customHeight="1" x14ac:dyDescent="0.25">
      <c r="A266" s="2" t="s">
        <v>376</v>
      </c>
      <c r="B266" s="2" t="s">
        <v>378</v>
      </c>
      <c r="C266" s="2">
        <v>2014</v>
      </c>
      <c r="D266" s="2">
        <v>315.59300000000002</v>
      </c>
      <c r="E266" s="2">
        <v>117.459</v>
      </c>
      <c r="F266" s="2">
        <v>129.02000000000001</v>
      </c>
      <c r="G266" s="2">
        <v>62240</v>
      </c>
      <c r="H266" s="2" t="s">
        <v>598</v>
      </c>
      <c r="I266" s="2">
        <v>63.042000000000002</v>
      </c>
      <c r="J266" s="2">
        <v>38.085000000000001</v>
      </c>
      <c r="K266" s="2">
        <v>0.34899999999999998</v>
      </c>
      <c r="L266" s="2">
        <v>21.516999999999999</v>
      </c>
      <c r="M266" s="2">
        <v>62240</v>
      </c>
      <c r="N266" s="2" t="s">
        <v>599</v>
      </c>
      <c r="O266" s="2" t="s">
        <v>598</v>
      </c>
      <c r="P266" s="2" t="s">
        <v>599</v>
      </c>
      <c r="Q266" s="2" t="s">
        <v>598</v>
      </c>
      <c r="R266" s="2" t="s">
        <v>599</v>
      </c>
      <c r="S266" s="2" t="s">
        <v>598</v>
      </c>
      <c r="U266" s="20">
        <f t="shared" si="8"/>
        <v>315.59300000000002</v>
      </c>
      <c r="V266" s="2">
        <f t="shared" si="9"/>
        <v>0</v>
      </c>
    </row>
    <row r="267" spans="1:22" ht="15" customHeight="1" x14ac:dyDescent="0.25">
      <c r="A267" s="2" t="s">
        <v>376</v>
      </c>
      <c r="B267" s="2" t="s">
        <v>379</v>
      </c>
      <c r="C267" s="2">
        <v>2014</v>
      </c>
      <c r="D267" s="2">
        <v>3.9649999999999999</v>
      </c>
      <c r="E267" s="2">
        <v>0.64200000000000002</v>
      </c>
      <c r="F267" s="2">
        <v>0.21099999999999999</v>
      </c>
      <c r="G267" s="2">
        <v>0</v>
      </c>
      <c r="H267" s="2">
        <v>0</v>
      </c>
      <c r="I267" s="2">
        <v>0.91</v>
      </c>
      <c r="J267" s="2">
        <v>5.0000000000000001E-3</v>
      </c>
      <c r="K267" s="2">
        <v>0</v>
      </c>
      <c r="L267" s="2">
        <v>2.1970000000000001</v>
      </c>
      <c r="M267" s="2">
        <v>0</v>
      </c>
      <c r="N267" s="2" t="s">
        <v>599</v>
      </c>
      <c r="O267" s="2" t="s">
        <v>598</v>
      </c>
      <c r="P267" s="2" t="s">
        <v>599</v>
      </c>
      <c r="Q267" s="2" t="s">
        <v>598</v>
      </c>
      <c r="R267" s="2" t="s">
        <v>599</v>
      </c>
      <c r="S267" s="2" t="s">
        <v>598</v>
      </c>
      <c r="U267" s="20">
        <f t="shared" si="8"/>
        <v>3.9649999999999999</v>
      </c>
      <c r="V267" s="2">
        <f t="shared" si="9"/>
        <v>0</v>
      </c>
    </row>
    <row r="268" spans="1:22" ht="15" customHeight="1" x14ac:dyDescent="0.25">
      <c r="A268" s="2" t="s">
        <v>376</v>
      </c>
      <c r="B268" s="2" t="s">
        <v>380</v>
      </c>
      <c r="C268" s="2">
        <v>2014</v>
      </c>
      <c r="D268" s="2">
        <v>1.704</v>
      </c>
      <c r="E268" s="2">
        <v>0.57499999999999996</v>
      </c>
      <c r="F268" s="2">
        <v>0.109</v>
      </c>
      <c r="G268" s="2">
        <v>0</v>
      </c>
      <c r="H268" s="2">
        <v>0</v>
      </c>
      <c r="I268" s="2">
        <v>0.74399999999999999</v>
      </c>
      <c r="J268" s="2">
        <v>0.27600000000000002</v>
      </c>
      <c r="K268" s="2">
        <v>0</v>
      </c>
      <c r="L268" s="2">
        <v>0</v>
      </c>
      <c r="M268" s="2">
        <v>0</v>
      </c>
      <c r="N268" s="2" t="s">
        <v>599</v>
      </c>
      <c r="O268" s="2" t="s">
        <v>598</v>
      </c>
      <c r="P268" s="2" t="s">
        <v>599</v>
      </c>
      <c r="Q268" s="2" t="s">
        <v>598</v>
      </c>
      <c r="R268" s="2" t="s">
        <v>599</v>
      </c>
      <c r="S268" s="2" t="s">
        <v>598</v>
      </c>
      <c r="U268" s="20">
        <f t="shared" si="8"/>
        <v>1.704</v>
      </c>
      <c r="V268" s="2">
        <f t="shared" si="9"/>
        <v>0</v>
      </c>
    </row>
    <row r="269" spans="1:22" ht="15" customHeight="1" x14ac:dyDescent="0.25">
      <c r="A269" s="2" t="s">
        <v>376</v>
      </c>
      <c r="B269" s="2" t="s">
        <v>381</v>
      </c>
      <c r="C269" s="2">
        <v>2014</v>
      </c>
      <c r="D269" s="2">
        <v>2.8079999999999998</v>
      </c>
      <c r="E269" s="2">
        <v>0.53200000000000003</v>
      </c>
      <c r="F269" s="2">
        <v>0.879</v>
      </c>
      <c r="G269" s="2">
        <v>0.255</v>
      </c>
      <c r="H269" s="2">
        <v>0</v>
      </c>
      <c r="I269" s="2">
        <v>0.88900000000000001</v>
      </c>
      <c r="J269" s="2">
        <v>0.254</v>
      </c>
      <c r="K269" s="2">
        <v>0</v>
      </c>
      <c r="L269" s="2">
        <v>0</v>
      </c>
      <c r="M269" s="2">
        <v>0.255</v>
      </c>
      <c r="N269" s="2" t="s">
        <v>599</v>
      </c>
      <c r="O269" s="2" t="s">
        <v>598</v>
      </c>
      <c r="P269" s="2" t="s">
        <v>599</v>
      </c>
      <c r="Q269" s="2" t="s">
        <v>598</v>
      </c>
      <c r="R269" s="2" t="s">
        <v>599</v>
      </c>
      <c r="S269" s="2" t="s">
        <v>598</v>
      </c>
      <c r="U269" s="20">
        <f t="shared" si="8"/>
        <v>2.8079999999999998</v>
      </c>
      <c r="V269" s="2">
        <f t="shared" si="9"/>
        <v>0</v>
      </c>
    </row>
    <row r="270" spans="1:22" ht="15" customHeight="1" x14ac:dyDescent="0.25">
      <c r="A270" s="2" t="s">
        <v>382</v>
      </c>
      <c r="B270" s="2" t="s">
        <v>383</v>
      </c>
      <c r="C270" s="2">
        <v>2014</v>
      </c>
      <c r="D270" s="2">
        <v>39.286999999999999</v>
      </c>
      <c r="E270" s="2" t="s">
        <v>598</v>
      </c>
      <c r="F270" s="2" t="s">
        <v>598</v>
      </c>
      <c r="G270" s="2" t="s">
        <v>598</v>
      </c>
      <c r="H270" s="2" t="s">
        <v>598</v>
      </c>
      <c r="I270" s="2" t="s">
        <v>598</v>
      </c>
      <c r="J270" s="2">
        <v>24.728999999999999</v>
      </c>
      <c r="K270" s="2" t="s">
        <v>598</v>
      </c>
      <c r="L270" s="2" t="s">
        <v>598</v>
      </c>
      <c r="M270" s="2">
        <v>14.558</v>
      </c>
      <c r="N270" s="2" t="s">
        <v>599</v>
      </c>
      <c r="O270" s="2" t="s">
        <v>598</v>
      </c>
      <c r="P270" s="2" t="s">
        <v>599</v>
      </c>
      <c r="Q270" s="2" t="s">
        <v>598</v>
      </c>
      <c r="R270" s="2" t="s">
        <v>599</v>
      </c>
      <c r="S270" s="2" t="s">
        <v>598</v>
      </c>
      <c r="U270" s="20">
        <f t="shared" si="8"/>
        <v>39.286999999999999</v>
      </c>
      <c r="V270" s="2">
        <f t="shared" si="9"/>
        <v>0</v>
      </c>
    </row>
    <row r="271" spans="1:22" ht="15" customHeight="1" x14ac:dyDescent="0.25">
      <c r="A271" s="2" t="s">
        <v>382</v>
      </c>
      <c r="B271" s="2" t="s">
        <v>384</v>
      </c>
      <c r="C271" s="2">
        <v>2014</v>
      </c>
      <c r="D271" s="2">
        <v>4.2370000000000001</v>
      </c>
      <c r="E271" s="2" t="s">
        <v>598</v>
      </c>
      <c r="F271" s="2" t="s">
        <v>598</v>
      </c>
      <c r="G271" s="2" t="s">
        <v>598</v>
      </c>
      <c r="H271" s="2" t="s">
        <v>598</v>
      </c>
      <c r="I271" s="2" t="s">
        <v>598</v>
      </c>
      <c r="J271" s="2" t="s">
        <v>598</v>
      </c>
      <c r="K271" s="2" t="s">
        <v>598</v>
      </c>
      <c r="L271" s="2" t="s">
        <v>598</v>
      </c>
      <c r="M271" s="2" t="s">
        <v>598</v>
      </c>
      <c r="N271" s="2" t="s">
        <v>599</v>
      </c>
      <c r="O271" s="2" t="s">
        <v>598</v>
      </c>
      <c r="P271" s="2" t="s">
        <v>599</v>
      </c>
      <c r="Q271" s="2" t="s">
        <v>598</v>
      </c>
      <c r="R271" s="2" t="s">
        <v>599</v>
      </c>
      <c r="S271" s="2" t="s">
        <v>598</v>
      </c>
      <c r="U271" s="20">
        <f t="shared" si="8"/>
        <v>4.2370000000000001</v>
      </c>
      <c r="V271" s="2">
        <f t="shared" si="9"/>
        <v>0</v>
      </c>
    </row>
    <row r="272" spans="1:22" ht="15" customHeight="1" x14ac:dyDescent="0.25">
      <c r="A272" s="2" t="s">
        <v>385</v>
      </c>
      <c r="B272" s="2" t="s">
        <v>386</v>
      </c>
      <c r="C272" s="2">
        <v>2014</v>
      </c>
      <c r="D272" s="2">
        <v>294</v>
      </c>
      <c r="E272" s="2">
        <v>165</v>
      </c>
      <c r="F272" s="2">
        <v>31</v>
      </c>
      <c r="G272" s="2">
        <v>3</v>
      </c>
      <c r="H272" s="2">
        <v>0</v>
      </c>
      <c r="I272" s="2">
        <v>80</v>
      </c>
      <c r="J272" s="2">
        <v>15</v>
      </c>
      <c r="K272" s="2">
        <v>0</v>
      </c>
      <c r="L272" s="2">
        <v>0</v>
      </c>
      <c r="M272" s="2">
        <v>0</v>
      </c>
      <c r="N272" s="2" t="s">
        <v>613</v>
      </c>
      <c r="O272" s="2" t="s">
        <v>598</v>
      </c>
      <c r="P272" s="2" t="s">
        <v>613</v>
      </c>
      <c r="Q272" s="2" t="s">
        <v>598</v>
      </c>
      <c r="R272" s="2" t="s">
        <v>613</v>
      </c>
      <c r="S272" s="2" t="s">
        <v>598</v>
      </c>
      <c r="U272" s="20">
        <f t="shared" si="8"/>
        <v>294</v>
      </c>
      <c r="V272" s="2">
        <f t="shared" si="9"/>
        <v>0</v>
      </c>
    </row>
    <row r="273" spans="1:22" ht="15" customHeight="1" x14ac:dyDescent="0.25">
      <c r="A273" s="2" t="s">
        <v>387</v>
      </c>
      <c r="B273" s="2" t="s">
        <v>388</v>
      </c>
      <c r="C273" s="2">
        <v>2014</v>
      </c>
      <c r="D273" s="2">
        <v>32.981000000000002</v>
      </c>
      <c r="E273" s="2">
        <v>6.09</v>
      </c>
      <c r="F273" s="2">
        <v>4.4000000000000004</v>
      </c>
      <c r="G273" s="2">
        <v>11.06</v>
      </c>
      <c r="H273" s="2">
        <v>11.06</v>
      </c>
      <c r="I273" s="2">
        <v>5.77</v>
      </c>
      <c r="J273" s="2">
        <v>5.66</v>
      </c>
      <c r="K273" s="2">
        <v>0</v>
      </c>
      <c r="L273" s="2">
        <v>0</v>
      </c>
      <c r="M273" s="2">
        <v>11.06</v>
      </c>
      <c r="N273" s="2" t="s">
        <v>599</v>
      </c>
      <c r="O273" s="2" t="s">
        <v>598</v>
      </c>
      <c r="P273" s="2" t="s">
        <v>599</v>
      </c>
      <c r="Q273" s="2" t="s">
        <v>598</v>
      </c>
      <c r="R273" s="2" t="s">
        <v>599</v>
      </c>
      <c r="S273" s="2" t="s">
        <v>598</v>
      </c>
      <c r="U273" s="20">
        <f t="shared" si="8"/>
        <v>32.981000000000002</v>
      </c>
      <c r="V273" s="2">
        <f t="shared" si="9"/>
        <v>0</v>
      </c>
    </row>
    <row r="274" spans="1:22" ht="15" customHeight="1" x14ac:dyDescent="0.25">
      <c r="A274" s="2" t="s">
        <v>389</v>
      </c>
      <c r="B274" s="2" t="s">
        <v>390</v>
      </c>
      <c r="C274" s="2">
        <v>2014</v>
      </c>
      <c r="D274" s="2">
        <v>106.19</v>
      </c>
      <c r="E274" s="2">
        <v>52.39</v>
      </c>
      <c r="F274" s="2">
        <v>10.17</v>
      </c>
      <c r="G274" s="2">
        <v>1.25</v>
      </c>
      <c r="H274" s="2">
        <v>0</v>
      </c>
      <c r="I274" s="2">
        <v>13.49</v>
      </c>
      <c r="J274" s="2">
        <v>28</v>
      </c>
      <c r="K274" s="2">
        <v>0</v>
      </c>
      <c r="L274" s="2">
        <v>0.89</v>
      </c>
      <c r="M274" s="2">
        <v>0</v>
      </c>
      <c r="N274" s="2" t="s">
        <v>598</v>
      </c>
      <c r="O274" s="2" t="s">
        <v>598</v>
      </c>
      <c r="P274" s="2" t="s">
        <v>598</v>
      </c>
      <c r="Q274" s="2" t="s">
        <v>598</v>
      </c>
      <c r="R274" s="2" t="s">
        <v>598</v>
      </c>
      <c r="S274" s="2" t="s">
        <v>598</v>
      </c>
      <c r="U274" s="20">
        <f t="shared" si="8"/>
        <v>106.19</v>
      </c>
      <c r="V274" s="2">
        <f t="shared" si="9"/>
        <v>0</v>
      </c>
    </row>
    <row r="275" spans="1:22" ht="15" customHeight="1" x14ac:dyDescent="0.25">
      <c r="A275" s="2" t="s">
        <v>389</v>
      </c>
      <c r="B275" s="2" t="s">
        <v>391</v>
      </c>
      <c r="C275" s="2">
        <v>2014</v>
      </c>
      <c r="D275" s="2">
        <v>18.87</v>
      </c>
      <c r="E275" s="2">
        <v>8.64</v>
      </c>
      <c r="F275" s="2">
        <v>0.8</v>
      </c>
      <c r="G275" s="2">
        <v>1.57</v>
      </c>
      <c r="H275" s="2">
        <v>0</v>
      </c>
      <c r="I275" s="2">
        <v>2.69</v>
      </c>
      <c r="J275" s="2">
        <v>5.36</v>
      </c>
      <c r="K275" s="2">
        <v>0</v>
      </c>
      <c r="L275" s="2">
        <v>0</v>
      </c>
      <c r="M275" s="2">
        <v>0</v>
      </c>
      <c r="N275" s="2" t="s">
        <v>598</v>
      </c>
      <c r="O275" s="2" t="s">
        <v>598</v>
      </c>
      <c r="P275" s="2" t="s">
        <v>598</v>
      </c>
      <c r="Q275" s="2" t="s">
        <v>598</v>
      </c>
      <c r="R275" s="2" t="s">
        <v>598</v>
      </c>
      <c r="S275" s="2" t="s">
        <v>598</v>
      </c>
      <c r="U275" s="20">
        <f t="shared" si="8"/>
        <v>18.87</v>
      </c>
      <c r="V275" s="2">
        <f t="shared" si="9"/>
        <v>0</v>
      </c>
    </row>
    <row r="276" spans="1:22" ht="15" customHeight="1" x14ac:dyDescent="0.25">
      <c r="A276" s="2" t="s">
        <v>389</v>
      </c>
      <c r="B276" s="2" t="s">
        <v>392</v>
      </c>
      <c r="C276" s="2">
        <v>2014</v>
      </c>
      <c r="D276" s="2">
        <v>6.64</v>
      </c>
      <c r="E276" s="2">
        <v>2.11</v>
      </c>
      <c r="F276" s="2">
        <v>0.91</v>
      </c>
      <c r="G276" s="2">
        <v>0.1</v>
      </c>
      <c r="H276" s="2">
        <v>0</v>
      </c>
      <c r="I276" s="2">
        <v>2.56</v>
      </c>
      <c r="J276" s="2">
        <v>0.97</v>
      </c>
      <c r="K276" s="2">
        <v>0</v>
      </c>
      <c r="L276" s="2">
        <v>0</v>
      </c>
      <c r="M276" s="2">
        <v>0</v>
      </c>
      <c r="N276" s="2" t="s">
        <v>598</v>
      </c>
      <c r="O276" s="2" t="s">
        <v>598</v>
      </c>
      <c r="P276" s="2" t="s">
        <v>598</v>
      </c>
      <c r="Q276" s="2" t="s">
        <v>598</v>
      </c>
      <c r="R276" s="2" t="s">
        <v>598</v>
      </c>
      <c r="S276" s="2" t="s">
        <v>598</v>
      </c>
      <c r="U276" s="20">
        <f t="shared" si="8"/>
        <v>6.64</v>
      </c>
      <c r="V276" s="2">
        <f t="shared" si="9"/>
        <v>0</v>
      </c>
    </row>
    <row r="277" spans="1:22" ht="15" customHeight="1" x14ac:dyDescent="0.25">
      <c r="A277" s="2" t="s">
        <v>389</v>
      </c>
      <c r="B277" s="2" t="s">
        <v>393</v>
      </c>
      <c r="C277" s="2">
        <v>2014</v>
      </c>
      <c r="D277" s="2">
        <v>38.57</v>
      </c>
      <c r="E277" s="2">
        <v>10.78</v>
      </c>
      <c r="F277" s="2">
        <v>0.43</v>
      </c>
      <c r="G277" s="2">
        <v>8.75</v>
      </c>
      <c r="H277" s="2">
        <v>0</v>
      </c>
      <c r="I277" s="2">
        <v>6.39</v>
      </c>
      <c r="J277" s="2">
        <v>12.22</v>
      </c>
      <c r="K277" s="2">
        <v>0</v>
      </c>
      <c r="L277" s="2">
        <v>0</v>
      </c>
      <c r="M277" s="2">
        <v>0</v>
      </c>
      <c r="N277" s="2" t="s">
        <v>598</v>
      </c>
      <c r="O277" s="2" t="s">
        <v>598</v>
      </c>
      <c r="P277" s="2" t="s">
        <v>598</v>
      </c>
      <c r="Q277" s="2" t="s">
        <v>598</v>
      </c>
      <c r="R277" s="2" t="s">
        <v>598</v>
      </c>
      <c r="S277" s="2" t="s">
        <v>598</v>
      </c>
      <c r="U277" s="20">
        <f t="shared" si="8"/>
        <v>38.57</v>
      </c>
      <c r="V277" s="2">
        <f t="shared" si="9"/>
        <v>0</v>
      </c>
    </row>
    <row r="278" spans="1:22" ht="15" customHeight="1" x14ac:dyDescent="0.25">
      <c r="A278" s="2" t="s">
        <v>394</v>
      </c>
      <c r="B278" s="2" t="s">
        <v>395</v>
      </c>
      <c r="C278" s="2">
        <v>2014</v>
      </c>
      <c r="D278" s="2">
        <v>69</v>
      </c>
      <c r="E278" s="2">
        <v>34.700000000000003</v>
      </c>
      <c r="F278" s="2">
        <v>15.2</v>
      </c>
      <c r="G278" s="2">
        <v>1.3</v>
      </c>
      <c r="H278" s="2" t="s">
        <v>598</v>
      </c>
      <c r="I278" s="2">
        <v>11.1</v>
      </c>
      <c r="J278" s="2">
        <v>7</v>
      </c>
      <c r="K278" s="2" t="s">
        <v>598</v>
      </c>
      <c r="L278" s="2" t="s">
        <v>598</v>
      </c>
      <c r="M278" s="2" t="s">
        <v>598</v>
      </c>
      <c r="N278" s="2" t="s">
        <v>599</v>
      </c>
      <c r="O278" s="2" t="s">
        <v>598</v>
      </c>
      <c r="P278" s="2" t="s">
        <v>599</v>
      </c>
      <c r="Q278" s="2" t="s">
        <v>598</v>
      </c>
      <c r="R278" s="2" t="s">
        <v>599</v>
      </c>
      <c r="S278" s="2" t="s">
        <v>598</v>
      </c>
      <c r="U278" s="20">
        <f t="shared" si="8"/>
        <v>69</v>
      </c>
      <c r="V278" s="2">
        <f t="shared" si="9"/>
        <v>0</v>
      </c>
    </row>
    <row r="279" spans="1:22" ht="15" customHeight="1" x14ac:dyDescent="0.25">
      <c r="A279" s="2" t="s">
        <v>394</v>
      </c>
      <c r="B279" s="2" t="s">
        <v>396</v>
      </c>
      <c r="C279" s="2">
        <v>2014</v>
      </c>
      <c r="D279" s="2">
        <v>0.84</v>
      </c>
      <c r="E279" s="2" t="s">
        <v>598</v>
      </c>
      <c r="F279" s="2" t="s">
        <v>598</v>
      </c>
      <c r="G279" s="2" t="s">
        <v>598</v>
      </c>
      <c r="H279" s="2" t="s">
        <v>598</v>
      </c>
      <c r="I279" s="2">
        <v>0.84</v>
      </c>
      <c r="J279" s="2" t="s">
        <v>598</v>
      </c>
      <c r="K279" s="2" t="s">
        <v>598</v>
      </c>
      <c r="L279" s="2" t="s">
        <v>598</v>
      </c>
      <c r="M279" s="2" t="s">
        <v>598</v>
      </c>
      <c r="N279" s="2" t="s">
        <v>599</v>
      </c>
      <c r="O279" s="2" t="s">
        <v>598</v>
      </c>
      <c r="P279" s="2" t="s">
        <v>599</v>
      </c>
      <c r="Q279" s="2" t="s">
        <v>598</v>
      </c>
      <c r="R279" s="2" t="s">
        <v>599</v>
      </c>
      <c r="S279" s="2" t="s">
        <v>598</v>
      </c>
      <c r="U279" s="20">
        <f t="shared" si="8"/>
        <v>0.84</v>
      </c>
      <c r="V279" s="2">
        <f t="shared" si="9"/>
        <v>0</v>
      </c>
    </row>
    <row r="280" spans="1:22" ht="15" customHeight="1" x14ac:dyDescent="0.25">
      <c r="A280" s="2" t="s">
        <v>397</v>
      </c>
      <c r="B280" s="2" t="s">
        <v>398</v>
      </c>
      <c r="C280" s="2">
        <v>2014</v>
      </c>
      <c r="D280" s="2">
        <v>136.19999999999999</v>
      </c>
      <c r="E280" s="2">
        <v>39.200000000000003</v>
      </c>
      <c r="F280" s="2">
        <v>41.2</v>
      </c>
      <c r="G280" s="2">
        <v>18.87</v>
      </c>
      <c r="H280" s="2">
        <v>16.027999999999999</v>
      </c>
      <c r="I280" s="2">
        <v>31.71</v>
      </c>
      <c r="J280" s="2">
        <v>5.2</v>
      </c>
      <c r="K280" s="2" t="s">
        <v>609</v>
      </c>
      <c r="L280" s="2">
        <v>0</v>
      </c>
      <c r="M280" s="2" t="s">
        <v>609</v>
      </c>
      <c r="N280" s="2" t="s">
        <v>599</v>
      </c>
      <c r="O280" s="2" t="s">
        <v>598</v>
      </c>
      <c r="P280" s="2" t="s">
        <v>599</v>
      </c>
      <c r="Q280" s="2" t="s">
        <v>598</v>
      </c>
      <c r="R280" s="2" t="s">
        <v>599</v>
      </c>
      <c r="S280" s="2" t="s">
        <v>598</v>
      </c>
      <c r="U280" s="20">
        <f t="shared" si="8"/>
        <v>136.19999999999999</v>
      </c>
      <c r="V280" s="2">
        <f t="shared" si="9"/>
        <v>0</v>
      </c>
    </row>
    <row r="281" spans="1:22" ht="15" customHeight="1" x14ac:dyDescent="0.25">
      <c r="A281" s="2" t="s">
        <v>399</v>
      </c>
      <c r="B281" s="2" t="s">
        <v>400</v>
      </c>
      <c r="C281" s="2">
        <v>2014</v>
      </c>
      <c r="D281" s="2">
        <v>21.4</v>
      </c>
      <c r="E281" s="2">
        <v>12.2</v>
      </c>
      <c r="F281" s="2">
        <v>2.6</v>
      </c>
      <c r="G281" s="2">
        <v>0.2</v>
      </c>
      <c r="H281" s="2" t="s">
        <v>598</v>
      </c>
      <c r="I281" s="2">
        <v>5.2</v>
      </c>
      <c r="J281" s="2">
        <v>1.2</v>
      </c>
      <c r="K281" s="2" t="s">
        <v>598</v>
      </c>
      <c r="L281" s="2" t="s">
        <v>598</v>
      </c>
      <c r="M281" s="2" t="s">
        <v>598</v>
      </c>
      <c r="N281" s="2" t="s">
        <v>599</v>
      </c>
      <c r="O281" s="2" t="s">
        <v>598</v>
      </c>
      <c r="P281" s="2" t="s">
        <v>599</v>
      </c>
      <c r="Q281" s="2" t="s">
        <v>598</v>
      </c>
      <c r="R281" s="2" t="s">
        <v>599</v>
      </c>
      <c r="S281" s="2" t="s">
        <v>598</v>
      </c>
      <c r="U281" s="20">
        <f t="shared" si="8"/>
        <v>21.4</v>
      </c>
      <c r="V281" s="2">
        <f t="shared" si="9"/>
        <v>0</v>
      </c>
    </row>
    <row r="282" spans="1:22" ht="15" customHeight="1" x14ac:dyDescent="0.25">
      <c r="A282" s="2" t="s">
        <v>399</v>
      </c>
      <c r="B282" s="2" t="s">
        <v>401</v>
      </c>
      <c r="C282" s="2">
        <v>2014</v>
      </c>
      <c r="D282" s="2">
        <v>14.4</v>
      </c>
      <c r="E282" s="2">
        <v>5.2</v>
      </c>
      <c r="F282" s="2">
        <v>1.2</v>
      </c>
      <c r="G282" s="2">
        <v>3.6</v>
      </c>
      <c r="H282" s="2" t="s">
        <v>598</v>
      </c>
      <c r="I282" s="2">
        <v>3.2</v>
      </c>
      <c r="J282" s="2">
        <v>1.2</v>
      </c>
      <c r="K282" s="2" t="s">
        <v>598</v>
      </c>
      <c r="L282" s="2" t="s">
        <v>598</v>
      </c>
      <c r="M282" s="2" t="s">
        <v>598</v>
      </c>
      <c r="N282" s="2" t="s">
        <v>599</v>
      </c>
      <c r="O282" s="2" t="s">
        <v>598</v>
      </c>
      <c r="P282" s="2" t="s">
        <v>599</v>
      </c>
      <c r="Q282" s="2" t="s">
        <v>598</v>
      </c>
      <c r="R282" s="2" t="s">
        <v>599</v>
      </c>
      <c r="S282" s="2" t="s">
        <v>598</v>
      </c>
      <c r="U282" s="20">
        <f t="shared" si="8"/>
        <v>14.4</v>
      </c>
      <c r="V282" s="2">
        <f t="shared" si="9"/>
        <v>0</v>
      </c>
    </row>
    <row r="283" spans="1:22" ht="15" customHeight="1" x14ac:dyDescent="0.25">
      <c r="A283" s="2" t="s">
        <v>399</v>
      </c>
      <c r="B283" s="2" t="s">
        <v>402</v>
      </c>
      <c r="C283" s="2">
        <v>2014</v>
      </c>
      <c r="D283" s="2">
        <v>505</v>
      </c>
      <c r="E283" s="2">
        <v>247.8</v>
      </c>
      <c r="F283" s="2">
        <v>46.7</v>
      </c>
      <c r="G283" s="2" t="s">
        <v>598</v>
      </c>
      <c r="H283" s="2" t="s">
        <v>598</v>
      </c>
      <c r="I283" s="2">
        <v>72.7</v>
      </c>
      <c r="J283" s="2">
        <v>123.8</v>
      </c>
      <c r="K283" s="2">
        <v>1.7</v>
      </c>
      <c r="L283" s="2" t="s">
        <v>598</v>
      </c>
      <c r="M283" s="2">
        <v>12.3</v>
      </c>
      <c r="N283" s="2" t="s">
        <v>599</v>
      </c>
      <c r="O283" s="2" t="s">
        <v>598</v>
      </c>
      <c r="P283" s="2" t="s">
        <v>599</v>
      </c>
      <c r="Q283" s="2" t="s">
        <v>598</v>
      </c>
      <c r="R283" s="2" t="s">
        <v>599</v>
      </c>
      <c r="S283" s="2" t="s">
        <v>598</v>
      </c>
      <c r="U283" s="20">
        <f t="shared" si="8"/>
        <v>505</v>
      </c>
      <c r="V283" s="2">
        <f t="shared" si="9"/>
        <v>0</v>
      </c>
    </row>
    <row r="284" spans="1:22" ht="15" customHeight="1" x14ac:dyDescent="0.25">
      <c r="A284" s="2" t="s">
        <v>399</v>
      </c>
      <c r="B284" s="2" t="s">
        <v>403</v>
      </c>
      <c r="C284" s="2">
        <v>2014</v>
      </c>
      <c r="D284" s="2">
        <v>100.3</v>
      </c>
      <c r="E284" s="2" t="s">
        <v>598</v>
      </c>
      <c r="F284" s="2" t="s">
        <v>598</v>
      </c>
      <c r="G284" s="2">
        <v>100.3</v>
      </c>
      <c r="H284" s="2" t="s">
        <v>598</v>
      </c>
      <c r="I284" s="2" t="s">
        <v>598</v>
      </c>
      <c r="J284" s="2" t="s">
        <v>598</v>
      </c>
      <c r="K284" s="2" t="s">
        <v>598</v>
      </c>
      <c r="L284" s="2" t="s">
        <v>598</v>
      </c>
      <c r="M284" s="2" t="s">
        <v>598</v>
      </c>
      <c r="N284" s="2" t="s">
        <v>599</v>
      </c>
      <c r="O284" s="2" t="s">
        <v>598</v>
      </c>
      <c r="P284" s="2" t="s">
        <v>599</v>
      </c>
      <c r="Q284" s="2" t="s">
        <v>598</v>
      </c>
      <c r="R284" s="2" t="s">
        <v>599</v>
      </c>
      <c r="S284" s="2" t="s">
        <v>598</v>
      </c>
      <c r="U284" s="20">
        <f t="shared" si="8"/>
        <v>100.3</v>
      </c>
      <c r="V284" s="2">
        <f t="shared" si="9"/>
        <v>0</v>
      </c>
    </row>
    <row r="285" spans="1:22" ht="15" customHeight="1" x14ac:dyDescent="0.25">
      <c r="A285" s="2" t="s">
        <v>399</v>
      </c>
      <c r="B285" s="2" t="s">
        <v>404</v>
      </c>
      <c r="C285" s="2">
        <v>2014</v>
      </c>
      <c r="D285" s="2">
        <v>7.5</v>
      </c>
      <c r="E285" s="2">
        <v>1.6</v>
      </c>
      <c r="F285" s="2">
        <v>2.7</v>
      </c>
      <c r="G285" s="2" t="s">
        <v>598</v>
      </c>
      <c r="H285" s="2" t="s">
        <v>598</v>
      </c>
      <c r="I285" s="2">
        <v>2.9</v>
      </c>
      <c r="J285" s="2">
        <v>0.32</v>
      </c>
      <c r="K285" s="2" t="s">
        <v>598</v>
      </c>
      <c r="L285" s="2" t="s">
        <v>598</v>
      </c>
      <c r="M285" s="2">
        <v>7.4999999999999997E-2</v>
      </c>
      <c r="N285" s="2" t="s">
        <v>599</v>
      </c>
      <c r="O285" s="2" t="s">
        <v>598</v>
      </c>
      <c r="P285" s="2" t="s">
        <v>599</v>
      </c>
      <c r="Q285" s="2" t="s">
        <v>598</v>
      </c>
      <c r="R285" s="2" t="s">
        <v>599</v>
      </c>
      <c r="S285" s="2" t="s">
        <v>598</v>
      </c>
      <c r="U285" s="20">
        <f t="shared" si="8"/>
        <v>7.5</v>
      </c>
      <c r="V285" s="2">
        <f t="shared" si="9"/>
        <v>0</v>
      </c>
    </row>
    <row r="286" spans="1:22"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U286" s="20">
        <f t="shared" si="8"/>
        <v>0</v>
      </c>
      <c r="V286" s="2">
        <f t="shared" si="9"/>
        <v>0</v>
      </c>
    </row>
    <row r="287" spans="1:22"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U287" s="20">
        <f t="shared" si="8"/>
        <v>0</v>
      </c>
      <c r="V287" s="2">
        <f t="shared" si="9"/>
        <v>0</v>
      </c>
    </row>
    <row r="288" spans="1:22"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U288" s="20">
        <f t="shared" si="8"/>
        <v>0</v>
      </c>
      <c r="V288" s="2">
        <f t="shared" si="9"/>
        <v>0</v>
      </c>
    </row>
    <row r="289" spans="1:22"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U289" s="20">
        <f t="shared" si="8"/>
        <v>0</v>
      </c>
      <c r="V289" s="2">
        <f t="shared" si="9"/>
        <v>0</v>
      </c>
    </row>
    <row r="290" spans="1:22" ht="15" customHeight="1" x14ac:dyDescent="0.25">
      <c r="A290" s="2" t="s">
        <v>410</v>
      </c>
      <c r="B290" s="2" t="s">
        <v>411</v>
      </c>
      <c r="C290" s="2">
        <v>2014</v>
      </c>
      <c r="D290" s="2">
        <v>3.1</v>
      </c>
      <c r="E290" s="2">
        <v>0.8</v>
      </c>
      <c r="F290" s="2">
        <v>0.9</v>
      </c>
      <c r="G290" s="2">
        <v>0.6</v>
      </c>
      <c r="H290" s="2" t="s">
        <v>598</v>
      </c>
      <c r="I290" s="2">
        <v>0.8</v>
      </c>
      <c r="J290" s="2">
        <v>0.04</v>
      </c>
      <c r="K290" s="2" t="s">
        <v>598</v>
      </c>
      <c r="L290" s="2" t="s">
        <v>598</v>
      </c>
      <c r="M290" s="2" t="s">
        <v>598</v>
      </c>
      <c r="N290" s="2" t="s">
        <v>599</v>
      </c>
      <c r="O290" s="2" t="s">
        <v>598</v>
      </c>
      <c r="P290" s="2" t="s">
        <v>599</v>
      </c>
      <c r="Q290" s="2" t="s">
        <v>598</v>
      </c>
      <c r="R290" s="2" t="s">
        <v>599</v>
      </c>
      <c r="S290" s="2" t="s">
        <v>598</v>
      </c>
      <c r="U290" s="20">
        <f t="shared" si="8"/>
        <v>3.1</v>
      </c>
      <c r="V290" s="2">
        <f t="shared" si="9"/>
        <v>0</v>
      </c>
    </row>
    <row r="291" spans="1:22" ht="15" customHeight="1" x14ac:dyDescent="0.25">
      <c r="A291" s="2" t="s">
        <v>410</v>
      </c>
      <c r="B291" s="2" t="s">
        <v>412</v>
      </c>
      <c r="C291" s="2">
        <v>2014</v>
      </c>
      <c r="D291" s="2">
        <v>39.6</v>
      </c>
      <c r="E291" s="2">
        <v>11.8</v>
      </c>
      <c r="F291" s="2">
        <v>5.8</v>
      </c>
      <c r="G291" s="2">
        <v>11.8</v>
      </c>
      <c r="H291" s="2" t="s">
        <v>598</v>
      </c>
      <c r="I291" s="2">
        <v>7.4</v>
      </c>
      <c r="J291" s="2">
        <v>2.8</v>
      </c>
      <c r="K291" s="2" t="s">
        <v>598</v>
      </c>
      <c r="L291" s="2" t="s">
        <v>598</v>
      </c>
      <c r="M291" s="2" t="s">
        <v>598</v>
      </c>
      <c r="N291" s="2" t="s">
        <v>599</v>
      </c>
      <c r="O291" s="2" t="s">
        <v>598</v>
      </c>
      <c r="P291" s="2" t="s">
        <v>599</v>
      </c>
      <c r="Q291" s="2" t="s">
        <v>598</v>
      </c>
      <c r="R291" s="2" t="s">
        <v>599</v>
      </c>
      <c r="S291" s="2" t="s">
        <v>598</v>
      </c>
      <c r="U291" s="20">
        <f t="shared" si="8"/>
        <v>39.6</v>
      </c>
      <c r="V291" s="2">
        <f t="shared" si="9"/>
        <v>0</v>
      </c>
    </row>
    <row r="292" spans="1:22" ht="15" customHeight="1" x14ac:dyDescent="0.25">
      <c r="A292" s="2" t="s">
        <v>413</v>
      </c>
      <c r="B292" s="2" t="s">
        <v>414</v>
      </c>
      <c r="C292" s="2">
        <v>2014</v>
      </c>
      <c r="D292" s="2">
        <v>2396</v>
      </c>
      <c r="E292" s="2" t="s">
        <v>598</v>
      </c>
      <c r="F292" s="2" t="s">
        <v>598</v>
      </c>
      <c r="G292" s="2" t="s">
        <v>598</v>
      </c>
      <c r="H292" s="2" t="s">
        <v>598</v>
      </c>
      <c r="I292" s="2" t="s">
        <v>598</v>
      </c>
      <c r="J292" s="2" t="s">
        <v>598</v>
      </c>
      <c r="K292" s="2" t="s">
        <v>598</v>
      </c>
      <c r="L292" s="2" t="s">
        <v>598</v>
      </c>
      <c r="M292" s="2" t="s">
        <v>598</v>
      </c>
      <c r="N292" s="2" t="s">
        <v>769</v>
      </c>
      <c r="O292" s="2">
        <v>865</v>
      </c>
      <c r="P292" s="2" t="s">
        <v>770</v>
      </c>
      <c r="Q292" s="2">
        <v>691</v>
      </c>
      <c r="R292" s="2" t="s">
        <v>771</v>
      </c>
      <c r="S292" s="2">
        <v>840</v>
      </c>
      <c r="U292" s="20">
        <f t="shared" si="8"/>
        <v>2396</v>
      </c>
      <c r="V292" s="2">
        <f t="shared" si="9"/>
        <v>2396</v>
      </c>
    </row>
    <row r="293" spans="1:22" ht="15" customHeight="1" x14ac:dyDescent="0.25">
      <c r="A293" s="2" t="s">
        <v>415</v>
      </c>
      <c r="B293" s="2" t="s">
        <v>416</v>
      </c>
      <c r="C293" s="2">
        <v>2014</v>
      </c>
      <c r="D293" s="2">
        <v>10.45514</v>
      </c>
      <c r="E293" s="2">
        <v>6.3660750000000004</v>
      </c>
      <c r="F293" s="2">
        <v>0.66105700000000001</v>
      </c>
      <c r="G293" s="2">
        <v>0.28616799999999998</v>
      </c>
      <c r="H293" s="2" t="s">
        <v>598</v>
      </c>
      <c r="I293" s="2">
        <v>2.2477800000000001</v>
      </c>
      <c r="J293" s="2">
        <v>0.89405999999999997</v>
      </c>
      <c r="K293" s="2" t="s">
        <v>598</v>
      </c>
      <c r="L293" s="2" t="s">
        <v>598</v>
      </c>
      <c r="M293" s="2" t="s">
        <v>598</v>
      </c>
      <c r="N293" s="2" t="s">
        <v>599</v>
      </c>
      <c r="O293" s="2" t="s">
        <v>598</v>
      </c>
      <c r="P293" s="2" t="s">
        <v>599</v>
      </c>
      <c r="Q293" s="2" t="s">
        <v>598</v>
      </c>
      <c r="R293" s="2" t="s">
        <v>599</v>
      </c>
      <c r="S293" s="2" t="s">
        <v>598</v>
      </c>
      <c r="U293" s="20">
        <f t="shared" si="8"/>
        <v>10.45514</v>
      </c>
      <c r="V293" s="2">
        <f t="shared" si="9"/>
        <v>0</v>
      </c>
    </row>
    <row r="294" spans="1:22" ht="15" customHeight="1" x14ac:dyDescent="0.25">
      <c r="A294" s="2" t="s">
        <v>415</v>
      </c>
      <c r="B294" s="2" t="s">
        <v>417</v>
      </c>
      <c r="C294" s="2">
        <v>2014</v>
      </c>
      <c r="D294" s="2">
        <v>0.79830800000000002</v>
      </c>
      <c r="E294" s="2">
        <v>0.79830800000000002</v>
      </c>
      <c r="F294" s="2">
        <v>0</v>
      </c>
      <c r="G294" s="2">
        <v>0</v>
      </c>
      <c r="H294" s="2">
        <v>0</v>
      </c>
      <c r="I294" s="2">
        <v>0</v>
      </c>
      <c r="J294" s="2">
        <v>0</v>
      </c>
      <c r="K294" s="2">
        <v>0</v>
      </c>
      <c r="L294" s="2">
        <v>0</v>
      </c>
      <c r="M294" s="2">
        <v>0</v>
      </c>
      <c r="N294" s="2" t="s">
        <v>599</v>
      </c>
      <c r="O294" s="2" t="s">
        <v>598</v>
      </c>
      <c r="P294" s="2" t="s">
        <v>599</v>
      </c>
      <c r="Q294" s="2" t="s">
        <v>598</v>
      </c>
      <c r="R294" s="2" t="s">
        <v>599</v>
      </c>
      <c r="S294" s="2" t="s">
        <v>598</v>
      </c>
      <c r="U294" s="20">
        <f t="shared" si="8"/>
        <v>0.79830800000000002</v>
      </c>
      <c r="V294" s="2">
        <f t="shared" si="9"/>
        <v>0</v>
      </c>
    </row>
    <row r="295" spans="1:22" ht="15" customHeight="1" x14ac:dyDescent="0.25">
      <c r="A295" s="2" t="s">
        <v>415</v>
      </c>
      <c r="B295" s="2" t="s">
        <v>418</v>
      </c>
      <c r="C295" s="2">
        <v>2014</v>
      </c>
      <c r="D295" s="2">
        <v>3.0086210000000002</v>
      </c>
      <c r="E295" s="2">
        <v>2.7372570000000001</v>
      </c>
      <c r="F295" s="2">
        <v>0</v>
      </c>
      <c r="G295" s="2">
        <v>0</v>
      </c>
      <c r="H295" s="2">
        <v>0</v>
      </c>
      <c r="I295" s="2">
        <v>0.27136399999999999</v>
      </c>
      <c r="J295" s="2">
        <v>0</v>
      </c>
      <c r="K295" s="2">
        <v>0</v>
      </c>
      <c r="L295" s="2">
        <v>0</v>
      </c>
      <c r="M295" s="2">
        <v>0</v>
      </c>
      <c r="N295" s="2" t="s">
        <v>599</v>
      </c>
      <c r="O295" s="2" t="s">
        <v>598</v>
      </c>
      <c r="P295" s="2" t="s">
        <v>599</v>
      </c>
      <c r="Q295" s="2" t="s">
        <v>598</v>
      </c>
      <c r="R295" s="2" t="s">
        <v>599</v>
      </c>
      <c r="S295" s="2" t="s">
        <v>598</v>
      </c>
      <c r="U295" s="20">
        <f t="shared" si="8"/>
        <v>3.0086210000000002</v>
      </c>
      <c r="V295" s="2">
        <f t="shared" si="9"/>
        <v>0</v>
      </c>
    </row>
    <row r="296" spans="1:22" ht="15" customHeight="1" x14ac:dyDescent="0.25">
      <c r="A296" s="2" t="s">
        <v>415</v>
      </c>
      <c r="B296" s="2" t="s">
        <v>419</v>
      </c>
      <c r="C296" s="2">
        <v>2014</v>
      </c>
      <c r="D296" s="2">
        <v>118.904269</v>
      </c>
      <c r="E296" s="2">
        <v>55.429540000000003</v>
      </c>
      <c r="F296" s="2">
        <v>13.21546</v>
      </c>
      <c r="G296" s="2">
        <v>8.8955420000000007</v>
      </c>
      <c r="H296" s="2" t="s">
        <v>598</v>
      </c>
      <c r="I296" s="2">
        <v>21.51219</v>
      </c>
      <c r="J296" s="2">
        <v>19.85155</v>
      </c>
      <c r="K296" s="2" t="s">
        <v>598</v>
      </c>
      <c r="L296" s="2" t="s">
        <v>598</v>
      </c>
      <c r="M296" s="2" t="s">
        <v>598</v>
      </c>
      <c r="N296" s="2" t="s">
        <v>599</v>
      </c>
      <c r="O296" s="2" t="s">
        <v>598</v>
      </c>
      <c r="P296" s="2" t="s">
        <v>599</v>
      </c>
      <c r="Q296" s="2" t="s">
        <v>598</v>
      </c>
      <c r="R296" s="2" t="s">
        <v>599</v>
      </c>
      <c r="S296" s="2" t="s">
        <v>598</v>
      </c>
      <c r="U296" s="20">
        <f t="shared" si="8"/>
        <v>118.904269</v>
      </c>
      <c r="V296" s="2">
        <f t="shared" si="9"/>
        <v>0</v>
      </c>
    </row>
    <row r="297" spans="1:22" ht="15" customHeight="1" x14ac:dyDescent="0.25">
      <c r="A297" s="2" t="s">
        <v>420</v>
      </c>
      <c r="B297" s="2" t="s">
        <v>421</v>
      </c>
      <c r="C297" s="2">
        <v>2014</v>
      </c>
      <c r="D297" s="2">
        <v>936.6</v>
      </c>
      <c r="E297" s="2">
        <v>482.6</v>
      </c>
      <c r="F297" s="2">
        <v>40.1</v>
      </c>
      <c r="G297" s="2">
        <v>58.4</v>
      </c>
      <c r="H297" s="2" t="s">
        <v>598</v>
      </c>
      <c r="I297" s="2">
        <v>168.4</v>
      </c>
      <c r="J297" s="2">
        <v>66.400000000000006</v>
      </c>
      <c r="K297" s="2">
        <v>0.6</v>
      </c>
      <c r="L297" s="2">
        <v>88.3</v>
      </c>
      <c r="M297" s="2">
        <v>30.3</v>
      </c>
      <c r="N297" s="2" t="s">
        <v>599</v>
      </c>
      <c r="O297" s="2" t="s">
        <v>598</v>
      </c>
      <c r="P297" s="2" t="s">
        <v>599</v>
      </c>
      <c r="Q297" s="2" t="s">
        <v>598</v>
      </c>
      <c r="R297" s="2" t="s">
        <v>599</v>
      </c>
      <c r="S297" s="2" t="s">
        <v>598</v>
      </c>
      <c r="U297" s="20">
        <f t="shared" si="8"/>
        <v>936.6</v>
      </c>
      <c r="V297" s="2">
        <f t="shared" si="9"/>
        <v>0</v>
      </c>
    </row>
    <row r="298" spans="1:22" ht="15" customHeight="1" x14ac:dyDescent="0.25">
      <c r="A298" s="2" t="s">
        <v>422</v>
      </c>
      <c r="B298" s="2" t="s">
        <v>423</v>
      </c>
      <c r="C298" s="2">
        <v>2014</v>
      </c>
      <c r="D298" s="2">
        <v>198.25700000000001</v>
      </c>
      <c r="E298" s="2">
        <v>86.814999999999998</v>
      </c>
      <c r="F298" s="2">
        <v>29.934000000000001</v>
      </c>
      <c r="G298" s="2">
        <v>17.006</v>
      </c>
      <c r="H298" s="2" t="s">
        <v>598</v>
      </c>
      <c r="I298" s="2">
        <v>37.741</v>
      </c>
      <c r="J298" s="2">
        <v>19.629000000000001</v>
      </c>
      <c r="K298" s="2" t="s">
        <v>598</v>
      </c>
      <c r="L298" s="2">
        <v>1.032</v>
      </c>
      <c r="M298" s="2">
        <v>8.9499999999999993</v>
      </c>
      <c r="N298" s="2" t="s">
        <v>599</v>
      </c>
      <c r="O298" s="2" t="s">
        <v>598</v>
      </c>
      <c r="P298" s="2" t="s">
        <v>599</v>
      </c>
      <c r="Q298" s="2" t="s">
        <v>598</v>
      </c>
      <c r="R298" s="2" t="s">
        <v>599</v>
      </c>
      <c r="S298" s="2" t="s">
        <v>598</v>
      </c>
      <c r="U298" s="20">
        <f t="shared" si="8"/>
        <v>198.25700000000001</v>
      </c>
      <c r="V298" s="2">
        <f t="shared" si="9"/>
        <v>0</v>
      </c>
    </row>
    <row r="299" spans="1:22" ht="15" customHeight="1" x14ac:dyDescent="0.25">
      <c r="A299" s="2" t="s">
        <v>422</v>
      </c>
      <c r="B299" s="2" t="s">
        <v>424</v>
      </c>
      <c r="C299" s="2">
        <v>2014</v>
      </c>
      <c r="D299" s="2">
        <v>5.8079999999999998</v>
      </c>
      <c r="E299" s="2">
        <v>1.331</v>
      </c>
      <c r="F299" s="2">
        <v>1.8759999999999999</v>
      </c>
      <c r="G299" s="2" t="s">
        <v>598</v>
      </c>
      <c r="H299" s="2" t="s">
        <v>598</v>
      </c>
      <c r="I299" s="2">
        <v>2.468</v>
      </c>
      <c r="J299" s="2">
        <v>9.4E-2</v>
      </c>
      <c r="K299" s="2" t="s">
        <v>598</v>
      </c>
      <c r="L299" s="2" t="s">
        <v>598</v>
      </c>
      <c r="M299" s="2" t="s">
        <v>598</v>
      </c>
      <c r="N299" s="2" t="s">
        <v>599</v>
      </c>
      <c r="O299" s="2" t="s">
        <v>598</v>
      </c>
      <c r="P299" s="2" t="s">
        <v>599</v>
      </c>
      <c r="Q299" s="2" t="s">
        <v>598</v>
      </c>
      <c r="R299" s="2" t="s">
        <v>599</v>
      </c>
      <c r="S299" s="2" t="s">
        <v>598</v>
      </c>
      <c r="U299" s="20">
        <f t="shared" si="8"/>
        <v>5.8079999999999998</v>
      </c>
      <c r="V299" s="2">
        <f t="shared" si="9"/>
        <v>0</v>
      </c>
    </row>
    <row r="300" spans="1:22" ht="15" customHeight="1" x14ac:dyDescent="0.25">
      <c r="A300" s="2" t="s">
        <v>425</v>
      </c>
      <c r="B300" s="2" t="s">
        <v>426</v>
      </c>
      <c r="C300" s="2">
        <v>2014</v>
      </c>
      <c r="D300" s="2">
        <v>10.9</v>
      </c>
      <c r="E300" s="2">
        <v>4.4000000000000004</v>
      </c>
      <c r="F300" s="2">
        <v>3.9</v>
      </c>
      <c r="G300" s="2">
        <v>0</v>
      </c>
      <c r="H300" s="2">
        <v>0</v>
      </c>
      <c r="I300" s="2">
        <v>1.9</v>
      </c>
      <c r="J300" s="2">
        <v>0.1</v>
      </c>
      <c r="K300" s="2">
        <v>0</v>
      </c>
      <c r="L300" s="2">
        <v>0.5</v>
      </c>
      <c r="M300" s="2">
        <v>0</v>
      </c>
      <c r="N300" s="2" t="s">
        <v>599</v>
      </c>
      <c r="O300" s="2" t="s">
        <v>598</v>
      </c>
      <c r="P300" s="2" t="s">
        <v>599</v>
      </c>
      <c r="Q300" s="2" t="s">
        <v>598</v>
      </c>
      <c r="R300" s="2" t="s">
        <v>599</v>
      </c>
      <c r="S300" s="2" t="s">
        <v>598</v>
      </c>
      <c r="U300" s="20">
        <f t="shared" si="8"/>
        <v>10.9</v>
      </c>
      <c r="V300" s="2">
        <f t="shared" si="9"/>
        <v>0</v>
      </c>
    </row>
    <row r="301" spans="1:22" ht="15" customHeight="1" x14ac:dyDescent="0.25">
      <c r="A301" s="2" t="s">
        <v>425</v>
      </c>
      <c r="B301" s="2" t="s">
        <v>427</v>
      </c>
      <c r="C301" s="2">
        <v>2014</v>
      </c>
      <c r="D301" s="2">
        <v>168.6</v>
      </c>
      <c r="E301" s="2">
        <v>91</v>
      </c>
      <c r="F301" s="2">
        <v>13.9</v>
      </c>
      <c r="G301" s="2">
        <v>5.6</v>
      </c>
      <c r="H301" s="2">
        <v>0</v>
      </c>
      <c r="I301" s="2">
        <v>23.2</v>
      </c>
      <c r="J301" s="2">
        <v>15.6</v>
      </c>
      <c r="K301" s="2">
        <v>0.2</v>
      </c>
      <c r="L301" s="2">
        <v>0</v>
      </c>
      <c r="M301" s="2">
        <v>18.399999999999999</v>
      </c>
      <c r="N301" s="2" t="s">
        <v>599</v>
      </c>
      <c r="O301" s="2" t="s">
        <v>598</v>
      </c>
      <c r="P301" s="2" t="s">
        <v>599</v>
      </c>
      <c r="Q301" s="2" t="s">
        <v>598</v>
      </c>
      <c r="R301" s="2" t="s">
        <v>599</v>
      </c>
      <c r="S301" s="2" t="s">
        <v>598</v>
      </c>
      <c r="U301" s="20">
        <f t="shared" si="8"/>
        <v>168.6</v>
      </c>
      <c r="V301" s="2">
        <f t="shared" si="9"/>
        <v>0</v>
      </c>
    </row>
    <row r="302" spans="1:22" ht="15" customHeight="1" x14ac:dyDescent="0.25">
      <c r="A302" s="2" t="s">
        <v>425</v>
      </c>
      <c r="B302" s="2" t="s">
        <v>428</v>
      </c>
      <c r="C302" s="2">
        <v>2014</v>
      </c>
      <c r="D302" s="2">
        <v>16.899999999999999</v>
      </c>
      <c r="E302" s="2">
        <v>11.2</v>
      </c>
      <c r="F302" s="2">
        <v>1.9</v>
      </c>
      <c r="G302" s="2">
        <v>0.2</v>
      </c>
      <c r="H302" s="2">
        <v>0</v>
      </c>
      <c r="I302" s="2">
        <v>1.8</v>
      </c>
      <c r="J302" s="2">
        <v>0.7</v>
      </c>
      <c r="K302" s="2">
        <v>0</v>
      </c>
      <c r="L302" s="2">
        <v>0</v>
      </c>
      <c r="M302" s="2">
        <v>1</v>
      </c>
      <c r="N302" s="2" t="s">
        <v>599</v>
      </c>
      <c r="O302" s="2" t="s">
        <v>598</v>
      </c>
      <c r="P302" s="2" t="s">
        <v>599</v>
      </c>
      <c r="Q302" s="2" t="s">
        <v>598</v>
      </c>
      <c r="R302" s="2" t="s">
        <v>599</v>
      </c>
      <c r="S302" s="2" t="s">
        <v>598</v>
      </c>
      <c r="U302" s="20">
        <f t="shared" si="8"/>
        <v>16.899999999999999</v>
      </c>
      <c r="V302" s="2">
        <f t="shared" si="9"/>
        <v>0</v>
      </c>
    </row>
    <row r="303" spans="1:22" ht="15" customHeight="1" x14ac:dyDescent="0.25">
      <c r="A303" s="2" t="s">
        <v>425</v>
      </c>
      <c r="B303" s="2" t="s">
        <v>429</v>
      </c>
      <c r="C303" s="2">
        <v>2014</v>
      </c>
      <c r="D303" s="2">
        <v>1312</v>
      </c>
      <c r="E303" s="2">
        <v>506.1</v>
      </c>
      <c r="F303" s="2">
        <v>177.4</v>
      </c>
      <c r="G303" s="2">
        <v>52.1</v>
      </c>
      <c r="H303" s="2">
        <v>0</v>
      </c>
      <c r="I303" s="2">
        <v>148.19999999999999</v>
      </c>
      <c r="J303" s="2">
        <v>111.1</v>
      </c>
      <c r="K303" s="2">
        <v>6</v>
      </c>
      <c r="L303" s="2">
        <v>27.3</v>
      </c>
      <c r="M303" s="2">
        <v>124.7</v>
      </c>
      <c r="N303" s="2" t="s">
        <v>772</v>
      </c>
      <c r="O303" s="2">
        <v>90.8</v>
      </c>
      <c r="P303" s="2" t="s">
        <v>599</v>
      </c>
      <c r="Q303" s="2" t="s">
        <v>598</v>
      </c>
      <c r="R303" s="2" t="s">
        <v>599</v>
      </c>
      <c r="S303" s="2" t="s">
        <v>598</v>
      </c>
      <c r="U303" s="20">
        <f t="shared" si="8"/>
        <v>1312</v>
      </c>
      <c r="V303" s="2">
        <f t="shared" si="9"/>
        <v>90.8</v>
      </c>
    </row>
    <row r="304" spans="1:22" ht="15" customHeight="1" x14ac:dyDescent="0.25">
      <c r="A304" s="2" t="s">
        <v>425</v>
      </c>
      <c r="B304" s="2" t="s">
        <v>430</v>
      </c>
      <c r="C304" s="2">
        <v>2014</v>
      </c>
      <c r="D304" s="2">
        <v>16</v>
      </c>
      <c r="E304" s="2">
        <v>7.4</v>
      </c>
      <c r="F304" s="2">
        <v>4.9000000000000004</v>
      </c>
      <c r="G304" s="2">
        <v>0.1</v>
      </c>
      <c r="H304" s="2">
        <v>0</v>
      </c>
      <c r="I304" s="2">
        <v>3.4</v>
      </c>
      <c r="J304" s="2">
        <v>0.2</v>
      </c>
      <c r="K304" s="2">
        <v>0</v>
      </c>
      <c r="L304" s="2">
        <v>0</v>
      </c>
      <c r="M304" s="2">
        <v>0</v>
      </c>
      <c r="N304" s="2" t="s">
        <v>599</v>
      </c>
      <c r="O304" s="2" t="s">
        <v>598</v>
      </c>
      <c r="P304" s="2" t="s">
        <v>599</v>
      </c>
      <c r="Q304" s="2" t="s">
        <v>598</v>
      </c>
      <c r="R304" s="2" t="s">
        <v>599</v>
      </c>
      <c r="S304" s="2" t="s">
        <v>598</v>
      </c>
      <c r="U304" s="20">
        <f t="shared" si="8"/>
        <v>16</v>
      </c>
      <c r="V304" s="2">
        <f t="shared" si="9"/>
        <v>0</v>
      </c>
    </row>
    <row r="305" spans="1:22" ht="15" customHeight="1" x14ac:dyDescent="0.25">
      <c r="A305" s="2" t="s">
        <v>425</v>
      </c>
      <c r="B305" s="2" t="s">
        <v>431</v>
      </c>
      <c r="C305" s="2">
        <v>2014</v>
      </c>
      <c r="D305" s="2">
        <v>29.7</v>
      </c>
      <c r="E305" s="2">
        <v>13.7</v>
      </c>
      <c r="F305" s="2">
        <v>0.9</v>
      </c>
      <c r="G305" s="2">
        <v>5.4</v>
      </c>
      <c r="H305" s="2">
        <v>0</v>
      </c>
      <c r="I305" s="2">
        <v>6.9</v>
      </c>
      <c r="J305" s="2">
        <v>2.1</v>
      </c>
      <c r="K305" s="2">
        <v>0.6</v>
      </c>
      <c r="L305" s="2">
        <v>0</v>
      </c>
      <c r="M305" s="2">
        <v>0.1</v>
      </c>
      <c r="N305" s="2" t="s">
        <v>599</v>
      </c>
      <c r="O305" s="2" t="s">
        <v>598</v>
      </c>
      <c r="P305" s="2" t="s">
        <v>599</v>
      </c>
      <c r="Q305" s="2" t="s">
        <v>598</v>
      </c>
      <c r="R305" s="2" t="s">
        <v>599</v>
      </c>
      <c r="S305" s="2" t="s">
        <v>598</v>
      </c>
      <c r="U305" s="20">
        <f t="shared" si="8"/>
        <v>29.7</v>
      </c>
      <c r="V305" s="2">
        <f t="shared" si="9"/>
        <v>0</v>
      </c>
    </row>
    <row r="306" spans="1:22"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U306" s="20">
        <f t="shared" si="8"/>
        <v>0</v>
      </c>
      <c r="V306" s="2">
        <f t="shared" si="9"/>
        <v>0</v>
      </c>
    </row>
    <row r="307" spans="1:22"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U307" s="20">
        <f t="shared" si="8"/>
        <v>0</v>
      </c>
      <c r="V307" s="2">
        <f t="shared" si="9"/>
        <v>0</v>
      </c>
    </row>
    <row r="308" spans="1:22" ht="15" customHeight="1" x14ac:dyDescent="0.25">
      <c r="A308" s="2" t="s">
        <v>432</v>
      </c>
      <c r="B308" s="2" t="s">
        <v>435</v>
      </c>
      <c r="C308" s="2">
        <v>2014</v>
      </c>
      <c r="D308" s="2">
        <v>605</v>
      </c>
      <c r="E308" s="2">
        <v>316</v>
      </c>
      <c r="F308" s="2">
        <v>15</v>
      </c>
      <c r="G308" s="2">
        <v>210</v>
      </c>
      <c r="H308" s="2">
        <v>68</v>
      </c>
      <c r="I308" s="2">
        <v>72</v>
      </c>
      <c r="J308" s="2">
        <v>74</v>
      </c>
      <c r="K308" s="2">
        <v>2</v>
      </c>
      <c r="L308" s="2">
        <v>0</v>
      </c>
      <c r="M308" s="2">
        <v>210</v>
      </c>
      <c r="N308" s="2" t="s">
        <v>599</v>
      </c>
      <c r="O308" s="2" t="s">
        <v>598</v>
      </c>
      <c r="P308" s="2" t="s">
        <v>599</v>
      </c>
      <c r="Q308" s="2" t="s">
        <v>598</v>
      </c>
      <c r="R308" s="2" t="s">
        <v>599</v>
      </c>
      <c r="S308" s="2" t="s">
        <v>598</v>
      </c>
      <c r="U308" s="20">
        <f t="shared" si="8"/>
        <v>605</v>
      </c>
      <c r="V308" s="2">
        <f t="shared" si="9"/>
        <v>0</v>
      </c>
    </row>
    <row r="309" spans="1:22" ht="15" customHeight="1" x14ac:dyDescent="0.25">
      <c r="A309" s="2" t="s">
        <v>436</v>
      </c>
      <c r="B309" s="2" t="s">
        <v>437</v>
      </c>
      <c r="C309" s="2">
        <v>2014</v>
      </c>
      <c r="D309" s="2">
        <v>49.759</v>
      </c>
      <c r="E309" s="2">
        <v>15.419</v>
      </c>
      <c r="F309" s="2">
        <v>1.2050000000000001</v>
      </c>
      <c r="G309" s="2">
        <v>19.806999999999999</v>
      </c>
      <c r="H309" s="2" t="s">
        <v>598</v>
      </c>
      <c r="I309" s="2">
        <v>10.538</v>
      </c>
      <c r="J309" s="2">
        <v>3.9950000000000001</v>
      </c>
      <c r="K309" s="2" t="s">
        <v>598</v>
      </c>
      <c r="L309" s="2" t="s">
        <v>598</v>
      </c>
      <c r="M309" s="2" t="s">
        <v>598</v>
      </c>
      <c r="N309" s="2" t="s">
        <v>599</v>
      </c>
      <c r="O309" s="2" t="s">
        <v>598</v>
      </c>
      <c r="P309" s="2" t="s">
        <v>599</v>
      </c>
      <c r="Q309" s="2" t="s">
        <v>598</v>
      </c>
      <c r="R309" s="2" t="s">
        <v>599</v>
      </c>
      <c r="S309" s="2" t="s">
        <v>598</v>
      </c>
      <c r="U309" s="20">
        <f t="shared" si="8"/>
        <v>49.759</v>
      </c>
      <c r="V309" s="2">
        <f t="shared" si="9"/>
        <v>0</v>
      </c>
    </row>
    <row r="310" spans="1:22" ht="15" customHeight="1" x14ac:dyDescent="0.25">
      <c r="A310" s="2" t="s">
        <v>438</v>
      </c>
      <c r="B310" s="2" t="s">
        <v>439</v>
      </c>
      <c r="C310" s="2">
        <v>2014</v>
      </c>
      <c r="D310" s="2">
        <v>43.046999999999997</v>
      </c>
      <c r="E310" s="2">
        <v>19.934000000000001</v>
      </c>
      <c r="F310" s="2">
        <v>5.6479999999999997</v>
      </c>
      <c r="G310" s="2">
        <v>2.742</v>
      </c>
      <c r="H310" s="2" t="s">
        <v>598</v>
      </c>
      <c r="I310" s="2">
        <v>14.605</v>
      </c>
      <c r="J310" s="2">
        <v>0</v>
      </c>
      <c r="K310" s="2">
        <v>0.11799999999999999</v>
      </c>
      <c r="L310" s="2">
        <v>0</v>
      </c>
      <c r="M310" s="2">
        <v>0</v>
      </c>
      <c r="N310" s="2" t="s">
        <v>599</v>
      </c>
      <c r="O310" s="2" t="s">
        <v>598</v>
      </c>
      <c r="P310" s="2" t="s">
        <v>599</v>
      </c>
      <c r="Q310" s="2" t="s">
        <v>598</v>
      </c>
      <c r="R310" s="2" t="s">
        <v>599</v>
      </c>
      <c r="S310" s="2" t="s">
        <v>598</v>
      </c>
      <c r="U310" s="20">
        <f t="shared" si="8"/>
        <v>43.046999999999997</v>
      </c>
      <c r="V310" s="2">
        <f t="shared" si="9"/>
        <v>0</v>
      </c>
    </row>
    <row r="311" spans="1:22" ht="15" customHeight="1" x14ac:dyDescent="0.25">
      <c r="A311" s="2" t="s">
        <v>438</v>
      </c>
      <c r="B311" s="2" t="s">
        <v>440</v>
      </c>
      <c r="C311" s="2">
        <v>2014</v>
      </c>
      <c r="D311" s="2">
        <v>7.1029999999999998</v>
      </c>
      <c r="E311" s="2">
        <v>3.8690000000000002</v>
      </c>
      <c r="F311" s="2">
        <v>0.06</v>
      </c>
      <c r="G311" s="2">
        <v>0.19</v>
      </c>
      <c r="H311" s="2" t="s">
        <v>598</v>
      </c>
      <c r="I311" s="2">
        <v>2.984</v>
      </c>
      <c r="J311" s="2">
        <v>0</v>
      </c>
      <c r="K311" s="2">
        <v>0</v>
      </c>
      <c r="L311" s="2">
        <v>0</v>
      </c>
      <c r="M311" s="2" t="s">
        <v>598</v>
      </c>
      <c r="N311" s="2" t="s">
        <v>599</v>
      </c>
      <c r="O311" s="2" t="s">
        <v>598</v>
      </c>
      <c r="P311" s="2" t="s">
        <v>599</v>
      </c>
      <c r="Q311" s="2" t="s">
        <v>598</v>
      </c>
      <c r="R311" s="2" t="s">
        <v>599</v>
      </c>
      <c r="S311" s="2" t="s">
        <v>598</v>
      </c>
      <c r="U311" s="20">
        <f t="shared" si="8"/>
        <v>7.1029999999999998</v>
      </c>
      <c r="V311" s="2">
        <f t="shared" si="9"/>
        <v>0</v>
      </c>
    </row>
    <row r="312" spans="1:22"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U312" s="20">
        <f t="shared" si="8"/>
        <v>0</v>
      </c>
      <c r="V312" s="2">
        <f t="shared" si="9"/>
        <v>0</v>
      </c>
    </row>
    <row r="313" spans="1:22" ht="15" customHeight="1" x14ac:dyDescent="0.25">
      <c r="A313" s="2" t="s">
        <v>441</v>
      </c>
      <c r="B313" s="2" t="s">
        <v>442</v>
      </c>
      <c r="C313" s="2">
        <v>2014</v>
      </c>
      <c r="D313" s="2">
        <v>0.12</v>
      </c>
      <c r="E313" s="2">
        <v>0.03</v>
      </c>
      <c r="F313" s="2">
        <v>0.02</v>
      </c>
      <c r="G313" s="2">
        <v>2.4E-2</v>
      </c>
      <c r="H313" s="2">
        <v>0</v>
      </c>
      <c r="I313" s="2">
        <v>3.1E-2</v>
      </c>
      <c r="J313" s="2">
        <v>1.4999999999999999E-2</v>
      </c>
      <c r="K313" s="2">
        <v>0</v>
      </c>
      <c r="L313" s="2">
        <v>0</v>
      </c>
      <c r="M313" s="2">
        <v>0</v>
      </c>
      <c r="N313" s="2" t="s">
        <v>599</v>
      </c>
      <c r="O313" s="2" t="s">
        <v>599</v>
      </c>
      <c r="P313" s="2" t="s">
        <v>599</v>
      </c>
      <c r="Q313" s="2" t="s">
        <v>599</v>
      </c>
      <c r="R313" s="2" t="s">
        <v>599</v>
      </c>
      <c r="S313" s="2" t="s">
        <v>599</v>
      </c>
      <c r="U313" s="20">
        <f t="shared" si="8"/>
        <v>0.12</v>
      </c>
      <c r="V313" s="2">
        <f t="shared" si="9"/>
        <v>0</v>
      </c>
    </row>
    <row r="314" spans="1:22" ht="15" customHeight="1" x14ac:dyDescent="0.25">
      <c r="A314" s="2" t="s">
        <v>443</v>
      </c>
      <c r="B314" s="2" t="s">
        <v>444</v>
      </c>
      <c r="C314" s="2">
        <v>2014</v>
      </c>
      <c r="D314" s="2">
        <v>114</v>
      </c>
      <c r="E314" s="2">
        <v>49</v>
      </c>
      <c r="F314" s="2">
        <v>15.7</v>
      </c>
      <c r="G314" s="2">
        <v>20</v>
      </c>
      <c r="H314" s="2" t="s">
        <v>598</v>
      </c>
      <c r="I314" s="2">
        <v>10.4</v>
      </c>
      <c r="J314" s="2">
        <v>18.100000000000001</v>
      </c>
      <c r="K314" s="2">
        <v>0.1</v>
      </c>
      <c r="L314" s="2">
        <v>0</v>
      </c>
      <c r="M314" s="2">
        <v>0</v>
      </c>
      <c r="N314" s="2" t="s">
        <v>599</v>
      </c>
      <c r="O314" s="2" t="s">
        <v>598</v>
      </c>
      <c r="P314" s="2" t="s">
        <v>599</v>
      </c>
      <c r="Q314" s="2" t="s">
        <v>598</v>
      </c>
      <c r="R314" s="2" t="s">
        <v>599</v>
      </c>
      <c r="S314" s="2" t="s">
        <v>598</v>
      </c>
      <c r="U314" s="20">
        <f t="shared" si="8"/>
        <v>114</v>
      </c>
      <c r="V314" s="2">
        <f t="shared" si="9"/>
        <v>0</v>
      </c>
    </row>
    <row r="315" spans="1:22" ht="15" customHeight="1" x14ac:dyDescent="0.25">
      <c r="A315" s="2" t="s">
        <v>445</v>
      </c>
      <c r="B315" s="2" t="s">
        <v>446</v>
      </c>
      <c r="C315" s="2">
        <v>2014</v>
      </c>
      <c r="D315" s="2">
        <v>79</v>
      </c>
      <c r="E315" s="2">
        <v>52.6</v>
      </c>
      <c r="F315" s="2">
        <v>4.0999999999999996</v>
      </c>
      <c r="G315" s="2">
        <v>1</v>
      </c>
      <c r="H315" s="2" t="s">
        <v>598</v>
      </c>
      <c r="I315" s="2">
        <v>18.600000000000001</v>
      </c>
      <c r="J315" s="2">
        <v>2.7</v>
      </c>
      <c r="K315" s="2" t="s">
        <v>598</v>
      </c>
      <c r="L315" s="2" t="s">
        <v>598</v>
      </c>
      <c r="M315" s="2" t="s">
        <v>598</v>
      </c>
      <c r="N315" s="2" t="s">
        <v>599</v>
      </c>
      <c r="O315" s="2" t="s">
        <v>598</v>
      </c>
      <c r="P315" s="2" t="s">
        <v>599</v>
      </c>
      <c r="Q315" s="2" t="s">
        <v>598</v>
      </c>
      <c r="R315" s="2" t="s">
        <v>599</v>
      </c>
      <c r="S315" s="2" t="s">
        <v>598</v>
      </c>
      <c r="U315" s="20">
        <f t="shared" si="8"/>
        <v>79</v>
      </c>
      <c r="V315" s="2">
        <f t="shared" si="9"/>
        <v>0</v>
      </c>
    </row>
    <row r="316" spans="1:22" ht="15" customHeight="1" x14ac:dyDescent="0.25">
      <c r="A316" s="2" t="s">
        <v>447</v>
      </c>
      <c r="B316" s="2" t="s">
        <v>448</v>
      </c>
      <c r="C316" s="2">
        <v>2014</v>
      </c>
      <c r="D316" s="2">
        <v>321</v>
      </c>
      <c r="E316" s="2">
        <v>143</v>
      </c>
      <c r="F316" s="2">
        <v>13</v>
      </c>
      <c r="G316" s="2">
        <v>84</v>
      </c>
      <c r="H316" s="2">
        <v>0</v>
      </c>
      <c r="I316" s="2">
        <v>17</v>
      </c>
      <c r="J316" s="2">
        <v>42</v>
      </c>
      <c r="K316" s="2">
        <v>0</v>
      </c>
      <c r="L316" s="2">
        <v>21</v>
      </c>
      <c r="M316" s="2">
        <v>0</v>
      </c>
      <c r="N316" s="2" t="s">
        <v>598</v>
      </c>
      <c r="O316" s="2" t="s">
        <v>598</v>
      </c>
      <c r="P316" s="2" t="s">
        <v>598</v>
      </c>
      <c r="Q316" s="2" t="s">
        <v>598</v>
      </c>
      <c r="R316" s="2" t="s">
        <v>598</v>
      </c>
      <c r="S316" s="2" t="s">
        <v>598</v>
      </c>
      <c r="U316" s="20">
        <f t="shared" si="8"/>
        <v>321</v>
      </c>
      <c r="V316" s="2">
        <f t="shared" si="9"/>
        <v>0</v>
      </c>
    </row>
    <row r="317" spans="1:22"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U317" s="20">
        <f t="shared" si="8"/>
        <v>0</v>
      </c>
      <c r="V317" s="2">
        <f t="shared" si="9"/>
        <v>0</v>
      </c>
    </row>
    <row r="318" spans="1:22" ht="15" customHeight="1" x14ac:dyDescent="0.25">
      <c r="A318" s="2" t="s">
        <v>449</v>
      </c>
      <c r="B318" s="2" t="s">
        <v>450</v>
      </c>
      <c r="C318" s="2">
        <v>2014</v>
      </c>
      <c r="D318" s="2">
        <v>3.72</v>
      </c>
      <c r="E318" s="2">
        <v>1.29</v>
      </c>
      <c r="F318" s="2">
        <v>7.4999999999999997E-2</v>
      </c>
      <c r="G318" s="2">
        <v>0.124</v>
      </c>
      <c r="H318" s="2">
        <v>0</v>
      </c>
      <c r="I318" s="2">
        <v>1.95</v>
      </c>
      <c r="J318" s="2">
        <v>0.28599999999999998</v>
      </c>
      <c r="K318" s="2">
        <v>0</v>
      </c>
      <c r="L318" s="2">
        <v>0</v>
      </c>
      <c r="M318" s="2">
        <v>0</v>
      </c>
      <c r="N318" s="2" t="s">
        <v>598</v>
      </c>
      <c r="O318" s="2" t="s">
        <v>598</v>
      </c>
      <c r="P318" s="2" t="s">
        <v>598</v>
      </c>
      <c r="Q318" s="2" t="s">
        <v>598</v>
      </c>
      <c r="R318" s="2" t="s">
        <v>598</v>
      </c>
      <c r="S318" s="2" t="s">
        <v>598</v>
      </c>
      <c r="U318" s="20">
        <f t="shared" si="8"/>
        <v>3.72</v>
      </c>
      <c r="V318" s="2">
        <f t="shared" si="9"/>
        <v>0</v>
      </c>
    </row>
    <row r="319" spans="1:22" ht="15" customHeight="1" x14ac:dyDescent="0.25">
      <c r="A319" s="2" t="s">
        <v>449</v>
      </c>
      <c r="B319" s="2" t="s">
        <v>451</v>
      </c>
      <c r="C319" s="2">
        <v>2014</v>
      </c>
      <c r="D319" s="2">
        <v>6.06</v>
      </c>
      <c r="E319" s="2">
        <v>2.74</v>
      </c>
      <c r="F319" s="2">
        <v>0</v>
      </c>
      <c r="G319" s="2">
        <v>0</v>
      </c>
      <c r="H319" s="2">
        <v>0</v>
      </c>
      <c r="I319" s="2">
        <v>3.09</v>
      </c>
      <c r="J319" s="2">
        <v>0.23</v>
      </c>
      <c r="K319" s="2">
        <v>0</v>
      </c>
      <c r="L319" s="2">
        <v>0</v>
      </c>
      <c r="M319" s="2">
        <v>0</v>
      </c>
      <c r="N319" s="2" t="s">
        <v>598</v>
      </c>
      <c r="O319" s="2" t="s">
        <v>598</v>
      </c>
      <c r="P319" s="2" t="s">
        <v>598</v>
      </c>
      <c r="Q319" s="2" t="s">
        <v>598</v>
      </c>
      <c r="R319" s="2" t="s">
        <v>598</v>
      </c>
      <c r="S319" s="2" t="s">
        <v>598</v>
      </c>
      <c r="U319" s="20">
        <f t="shared" si="8"/>
        <v>6.06</v>
      </c>
      <c r="V319" s="2">
        <f t="shared" si="9"/>
        <v>0</v>
      </c>
    </row>
    <row r="320" spans="1:22" ht="15" customHeight="1" x14ac:dyDescent="0.25">
      <c r="A320" s="2" t="s">
        <v>449</v>
      </c>
      <c r="B320" s="2" t="s">
        <v>452</v>
      </c>
      <c r="C320" s="2">
        <v>2014</v>
      </c>
      <c r="D320" s="2">
        <v>229</v>
      </c>
      <c r="E320" s="2">
        <v>116</v>
      </c>
      <c r="F320" s="2">
        <v>16.2</v>
      </c>
      <c r="G320" s="2">
        <v>12.6</v>
      </c>
      <c r="H320" s="2">
        <v>0</v>
      </c>
      <c r="I320" s="2">
        <v>41.3</v>
      </c>
      <c r="J320" s="2">
        <v>40</v>
      </c>
      <c r="K320" s="2">
        <v>0</v>
      </c>
      <c r="L320" s="2">
        <v>3.12</v>
      </c>
      <c r="M320" s="2" t="s">
        <v>598</v>
      </c>
      <c r="N320" s="2" t="s">
        <v>598</v>
      </c>
      <c r="O320" s="2" t="s">
        <v>598</v>
      </c>
      <c r="P320" s="2" t="s">
        <v>598</v>
      </c>
      <c r="Q320" s="2" t="s">
        <v>598</v>
      </c>
      <c r="R320" s="2" t="s">
        <v>598</v>
      </c>
      <c r="S320" s="2" t="s">
        <v>598</v>
      </c>
      <c r="U320" s="20">
        <f t="shared" si="8"/>
        <v>229</v>
      </c>
      <c r="V320" s="2">
        <f t="shared" si="9"/>
        <v>0</v>
      </c>
    </row>
    <row r="321" spans="1:22" ht="15" customHeight="1" x14ac:dyDescent="0.25">
      <c r="A321" s="2" t="s">
        <v>453</v>
      </c>
      <c r="B321" s="2" t="s">
        <v>454</v>
      </c>
      <c r="C321" s="2">
        <v>2014</v>
      </c>
      <c r="D321" s="2">
        <v>2.1389999999999998</v>
      </c>
      <c r="E321" s="2">
        <v>0.65100000000000002</v>
      </c>
      <c r="F321" s="2">
        <v>0.25900000000000001</v>
      </c>
      <c r="G321" s="2">
        <v>0</v>
      </c>
      <c r="H321" s="2">
        <v>0</v>
      </c>
      <c r="I321" s="2">
        <v>1.1719999999999999</v>
      </c>
      <c r="J321" s="2">
        <v>5.6000000000000001E-2</v>
      </c>
      <c r="K321" s="2">
        <v>0</v>
      </c>
      <c r="L321" s="2">
        <v>0</v>
      </c>
      <c r="M321" s="2">
        <v>0</v>
      </c>
      <c r="N321" s="2" t="s">
        <v>599</v>
      </c>
      <c r="O321" s="2" t="s">
        <v>598</v>
      </c>
      <c r="P321" s="2" t="s">
        <v>599</v>
      </c>
      <c r="Q321" s="2" t="s">
        <v>598</v>
      </c>
      <c r="R321" s="2" t="s">
        <v>599</v>
      </c>
      <c r="S321" s="2" t="s">
        <v>598</v>
      </c>
      <c r="U321" s="20">
        <f t="shared" si="8"/>
        <v>2.1389999999999998</v>
      </c>
      <c r="V321" s="2">
        <f t="shared" si="9"/>
        <v>0</v>
      </c>
    </row>
    <row r="322" spans="1:22" ht="15" customHeight="1" x14ac:dyDescent="0.25">
      <c r="A322" s="2" t="s">
        <v>453</v>
      </c>
      <c r="B322" s="2" t="s">
        <v>455</v>
      </c>
      <c r="C322" s="2">
        <v>2014</v>
      </c>
      <c r="D322" s="2">
        <v>0.82099999999999995</v>
      </c>
      <c r="E322" s="2" t="s">
        <v>598</v>
      </c>
      <c r="F322" s="2" t="s">
        <v>598</v>
      </c>
      <c r="G322" s="2" t="s">
        <v>598</v>
      </c>
      <c r="H322" s="2" t="s">
        <v>598</v>
      </c>
      <c r="I322" s="2">
        <v>0.82099999999999995</v>
      </c>
      <c r="J322" s="2" t="s">
        <v>598</v>
      </c>
      <c r="K322" s="2" t="s">
        <v>598</v>
      </c>
      <c r="L322" s="2" t="s">
        <v>598</v>
      </c>
      <c r="M322" s="2" t="s">
        <v>598</v>
      </c>
      <c r="N322" s="2" t="s">
        <v>599</v>
      </c>
      <c r="O322" s="2" t="s">
        <v>598</v>
      </c>
      <c r="P322" s="2" t="s">
        <v>599</v>
      </c>
      <c r="Q322" s="2" t="s">
        <v>598</v>
      </c>
      <c r="R322" s="2" t="s">
        <v>599</v>
      </c>
      <c r="S322" s="2" t="s">
        <v>598</v>
      </c>
      <c r="U322" s="20">
        <f t="shared" si="8"/>
        <v>0.82099999999999995</v>
      </c>
      <c r="V322" s="2">
        <f t="shared" si="9"/>
        <v>0</v>
      </c>
    </row>
    <row r="323" spans="1:22" ht="15" customHeight="1" x14ac:dyDescent="0.25">
      <c r="A323" s="2" t="s">
        <v>453</v>
      </c>
      <c r="B323" s="2" t="s">
        <v>456</v>
      </c>
      <c r="C323" s="2">
        <v>2014</v>
      </c>
      <c r="D323" s="2">
        <v>42.433</v>
      </c>
      <c r="E323" s="2">
        <v>20.385999999999999</v>
      </c>
      <c r="F323" s="2">
        <v>1.909</v>
      </c>
      <c r="G323" s="2">
        <v>2.12</v>
      </c>
      <c r="H323" s="2">
        <v>0</v>
      </c>
      <c r="I323" s="2">
        <v>9.391</v>
      </c>
      <c r="J323" s="2">
        <v>8.1989999999999998</v>
      </c>
      <c r="K323" s="2">
        <v>0.42899999999999999</v>
      </c>
      <c r="L323" s="2">
        <v>0</v>
      </c>
      <c r="M323" s="2">
        <v>0</v>
      </c>
      <c r="N323" s="2" t="s">
        <v>599</v>
      </c>
      <c r="O323" s="2" t="s">
        <v>598</v>
      </c>
      <c r="P323" s="2" t="s">
        <v>599</v>
      </c>
      <c r="Q323" s="2" t="s">
        <v>598</v>
      </c>
      <c r="R323" s="2" t="s">
        <v>599</v>
      </c>
      <c r="S323" s="2" t="s">
        <v>598</v>
      </c>
      <c r="U323" s="20">
        <f t="shared" ref="U323:U386" si="10">IFERROR(D323/1,0)</f>
        <v>42.433</v>
      </c>
      <c r="V323" s="2">
        <f t="shared" ref="V323:V386" si="11">IFERROR(O323/1,0)+IFERROR(Q323/1,0)+IFERROR(S323/1,0)</f>
        <v>0</v>
      </c>
    </row>
    <row r="324" spans="1:22" ht="15" customHeight="1" x14ac:dyDescent="0.25">
      <c r="A324" s="2" t="s">
        <v>457</v>
      </c>
      <c r="B324" s="2" t="s">
        <v>458</v>
      </c>
      <c r="C324" s="2">
        <v>2014</v>
      </c>
      <c r="D324" s="2">
        <v>7.5430000000000001</v>
      </c>
      <c r="E324" s="2" t="s">
        <v>609</v>
      </c>
      <c r="F324" s="2">
        <v>1.1779999999999999</v>
      </c>
      <c r="G324" s="2">
        <v>0.156</v>
      </c>
      <c r="H324" s="2" t="s">
        <v>598</v>
      </c>
      <c r="I324" s="2" t="s">
        <v>609</v>
      </c>
      <c r="J324" s="2" t="s">
        <v>609</v>
      </c>
      <c r="K324" s="2" t="s">
        <v>598</v>
      </c>
      <c r="L324" s="2" t="s">
        <v>609</v>
      </c>
      <c r="M324" s="2">
        <v>0</v>
      </c>
      <c r="N324" s="2" t="s">
        <v>599</v>
      </c>
      <c r="O324" s="2" t="s">
        <v>598</v>
      </c>
      <c r="P324" s="2" t="s">
        <v>599</v>
      </c>
      <c r="Q324" s="2" t="s">
        <v>598</v>
      </c>
      <c r="R324" s="2" t="s">
        <v>599</v>
      </c>
      <c r="S324" s="2" t="s">
        <v>598</v>
      </c>
      <c r="U324" s="20">
        <f t="shared" si="10"/>
        <v>7.5430000000000001</v>
      </c>
      <c r="V324" s="2">
        <f t="shared" si="11"/>
        <v>0</v>
      </c>
    </row>
    <row r="325" spans="1:22" ht="15" customHeight="1" x14ac:dyDescent="0.25">
      <c r="A325" s="2" t="s">
        <v>457</v>
      </c>
      <c r="B325" s="2" t="s">
        <v>459</v>
      </c>
      <c r="C325" s="2">
        <v>2014</v>
      </c>
      <c r="D325" s="2">
        <v>7.7160000000000002</v>
      </c>
      <c r="E325" s="2" t="s">
        <v>609</v>
      </c>
      <c r="F325" s="2">
        <v>1.1879999999999999</v>
      </c>
      <c r="G325" s="2">
        <v>0</v>
      </c>
      <c r="H325" s="2">
        <v>0</v>
      </c>
      <c r="I325" s="2" t="s">
        <v>609</v>
      </c>
      <c r="J325" s="2" t="s">
        <v>609</v>
      </c>
      <c r="K325" s="2">
        <v>0</v>
      </c>
      <c r="L325" s="2" t="s">
        <v>609</v>
      </c>
      <c r="M325" s="2" t="s">
        <v>609</v>
      </c>
      <c r="N325" s="2" t="s">
        <v>599</v>
      </c>
      <c r="O325" s="2" t="s">
        <v>598</v>
      </c>
      <c r="P325" s="2" t="s">
        <v>599</v>
      </c>
      <c r="Q325" s="2" t="s">
        <v>598</v>
      </c>
      <c r="R325" s="2" t="s">
        <v>599</v>
      </c>
      <c r="S325" s="2" t="s">
        <v>598</v>
      </c>
      <c r="U325" s="20">
        <f t="shared" si="10"/>
        <v>7.7160000000000002</v>
      </c>
      <c r="V325" s="2">
        <f t="shared" si="11"/>
        <v>0</v>
      </c>
    </row>
    <row r="326" spans="1:22" ht="15" customHeight="1" x14ac:dyDescent="0.25">
      <c r="A326" s="2" t="s">
        <v>457</v>
      </c>
      <c r="B326" s="2" t="s">
        <v>460</v>
      </c>
      <c r="C326" s="2">
        <v>2014</v>
      </c>
      <c r="D326" s="2">
        <v>7.64</v>
      </c>
      <c r="E326" s="2" t="s">
        <v>609</v>
      </c>
      <c r="F326" s="2">
        <v>1.5920000000000001</v>
      </c>
      <c r="G326" s="2">
        <v>0.22500000000000001</v>
      </c>
      <c r="H326" s="2">
        <v>0</v>
      </c>
      <c r="I326" s="2" t="s">
        <v>609</v>
      </c>
      <c r="J326" s="2" t="s">
        <v>609</v>
      </c>
      <c r="K326" s="2">
        <v>0</v>
      </c>
      <c r="L326" s="2" t="s">
        <v>609</v>
      </c>
      <c r="M326" s="2" t="s">
        <v>609</v>
      </c>
      <c r="N326" s="2" t="s">
        <v>599</v>
      </c>
      <c r="O326" s="2" t="s">
        <v>598</v>
      </c>
      <c r="P326" s="2" t="s">
        <v>599</v>
      </c>
      <c r="Q326" s="2" t="s">
        <v>598</v>
      </c>
      <c r="R326" s="2" t="s">
        <v>599</v>
      </c>
      <c r="S326" s="2" t="s">
        <v>598</v>
      </c>
      <c r="U326" s="20">
        <f t="shared" si="10"/>
        <v>7.64</v>
      </c>
      <c r="V326" s="2">
        <f t="shared" si="11"/>
        <v>0</v>
      </c>
    </row>
    <row r="327" spans="1:22" ht="15" customHeight="1" x14ac:dyDescent="0.25">
      <c r="A327" s="2" t="s">
        <v>457</v>
      </c>
      <c r="B327" s="2" t="s">
        <v>461</v>
      </c>
      <c r="C327" s="2">
        <v>2014</v>
      </c>
      <c r="D327" s="2">
        <v>788.96299999999997</v>
      </c>
      <c r="E327" s="2" t="s">
        <v>609</v>
      </c>
      <c r="F327" s="2">
        <v>91.563999999999993</v>
      </c>
      <c r="G327" s="2">
        <v>35.645000000000003</v>
      </c>
      <c r="H327" s="2">
        <v>0</v>
      </c>
      <c r="I327" s="2" t="s">
        <v>609</v>
      </c>
      <c r="J327" s="2" t="s">
        <v>609</v>
      </c>
      <c r="K327" s="2">
        <v>13.8</v>
      </c>
      <c r="L327" s="2" t="s">
        <v>609</v>
      </c>
      <c r="M327" s="2" t="s">
        <v>609</v>
      </c>
      <c r="N327" s="2" t="s">
        <v>599</v>
      </c>
      <c r="O327" s="2" t="s">
        <v>598</v>
      </c>
      <c r="P327" s="2" t="s">
        <v>599</v>
      </c>
      <c r="Q327" s="2" t="s">
        <v>598</v>
      </c>
      <c r="R327" s="2" t="s">
        <v>599</v>
      </c>
      <c r="S327" s="2" t="s">
        <v>598</v>
      </c>
      <c r="U327" s="20">
        <f t="shared" si="10"/>
        <v>788.96299999999997</v>
      </c>
      <c r="V327" s="2">
        <f t="shared" si="11"/>
        <v>0</v>
      </c>
    </row>
    <row r="328" spans="1:22"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U328" s="20">
        <f t="shared" si="10"/>
        <v>0</v>
      </c>
      <c r="V328" s="2">
        <f t="shared" si="11"/>
        <v>0</v>
      </c>
    </row>
    <row r="329" spans="1:22"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U329" s="20">
        <f t="shared" si="10"/>
        <v>0</v>
      </c>
      <c r="V329" s="2">
        <f t="shared" si="11"/>
        <v>0</v>
      </c>
    </row>
    <row r="330" spans="1:22" ht="15" customHeight="1" x14ac:dyDescent="0.25">
      <c r="A330" s="2" t="s">
        <v>465</v>
      </c>
      <c r="B330" s="2" t="s">
        <v>466</v>
      </c>
      <c r="C330" s="2">
        <v>2014</v>
      </c>
      <c r="D330" s="2">
        <v>35.74</v>
      </c>
      <c r="E330" s="2">
        <v>11.21</v>
      </c>
      <c r="F330" s="2">
        <v>4.2699999999999996</v>
      </c>
      <c r="G330" s="2">
        <v>4.08</v>
      </c>
      <c r="H330" s="2" t="s">
        <v>598</v>
      </c>
      <c r="I330" s="2">
        <v>10.95</v>
      </c>
      <c r="J330" s="2">
        <v>5.23</v>
      </c>
      <c r="K330" s="2" t="s">
        <v>598</v>
      </c>
      <c r="L330" s="2" t="s">
        <v>598</v>
      </c>
      <c r="M330" s="2" t="s">
        <v>598</v>
      </c>
      <c r="N330" s="2" t="s">
        <v>599</v>
      </c>
      <c r="O330" s="2" t="s">
        <v>598</v>
      </c>
      <c r="P330" s="2" t="s">
        <v>599</v>
      </c>
      <c r="Q330" s="2" t="s">
        <v>598</v>
      </c>
      <c r="R330" s="2" t="s">
        <v>599</v>
      </c>
      <c r="S330" s="2" t="s">
        <v>598</v>
      </c>
      <c r="U330" s="20">
        <f t="shared" si="10"/>
        <v>35.74</v>
      </c>
      <c r="V330" s="2">
        <f t="shared" si="11"/>
        <v>0</v>
      </c>
    </row>
    <row r="331" spans="1:22" ht="15" customHeight="1" x14ac:dyDescent="0.25">
      <c r="A331" s="2" t="s">
        <v>467</v>
      </c>
      <c r="B331" s="2" t="s">
        <v>468</v>
      </c>
      <c r="C331" s="2">
        <v>2014</v>
      </c>
      <c r="D331" s="2">
        <v>0.95699999999999996</v>
      </c>
      <c r="E331" s="2">
        <v>0.62</v>
      </c>
      <c r="F331" s="2" t="s">
        <v>598</v>
      </c>
      <c r="G331" s="2" t="s">
        <v>598</v>
      </c>
      <c r="H331" s="2" t="s">
        <v>598</v>
      </c>
      <c r="I331" s="2">
        <v>0.43</v>
      </c>
      <c r="J331" s="2" t="s">
        <v>598</v>
      </c>
      <c r="K331" s="2" t="s">
        <v>598</v>
      </c>
      <c r="L331" s="2" t="s">
        <v>598</v>
      </c>
      <c r="M331" s="2" t="s">
        <v>598</v>
      </c>
      <c r="N331" s="2" t="s">
        <v>599</v>
      </c>
      <c r="O331" s="2" t="s">
        <v>598</v>
      </c>
      <c r="P331" s="2" t="s">
        <v>599</v>
      </c>
      <c r="Q331" s="2" t="s">
        <v>598</v>
      </c>
      <c r="R331" s="2" t="s">
        <v>599</v>
      </c>
      <c r="S331" s="2" t="s">
        <v>598</v>
      </c>
      <c r="U331" s="20">
        <f t="shared" si="10"/>
        <v>0.95699999999999996</v>
      </c>
      <c r="V331" s="2">
        <f t="shared" si="11"/>
        <v>0</v>
      </c>
    </row>
    <row r="332" spans="1:22" ht="15" customHeight="1" x14ac:dyDescent="0.25">
      <c r="A332" s="2" t="s">
        <v>467</v>
      </c>
      <c r="B332" s="2" t="s">
        <v>469</v>
      </c>
      <c r="C332" s="2">
        <v>2014</v>
      </c>
      <c r="D332" s="2">
        <v>3.5790000000000002</v>
      </c>
      <c r="E332" s="2">
        <v>1.22</v>
      </c>
      <c r="F332" s="2">
        <v>0.18</v>
      </c>
      <c r="G332" s="2" t="s">
        <v>598</v>
      </c>
      <c r="H332" s="2" t="s">
        <v>598</v>
      </c>
      <c r="I332" s="2">
        <v>1.72</v>
      </c>
      <c r="J332" s="2">
        <v>0.46</v>
      </c>
      <c r="K332" s="2" t="s">
        <v>598</v>
      </c>
      <c r="L332" s="2" t="s">
        <v>598</v>
      </c>
      <c r="M332" s="2" t="s">
        <v>598</v>
      </c>
      <c r="N332" s="2" t="s">
        <v>599</v>
      </c>
      <c r="O332" s="2" t="s">
        <v>598</v>
      </c>
      <c r="P332" s="2" t="s">
        <v>599</v>
      </c>
      <c r="Q332" s="2" t="s">
        <v>598</v>
      </c>
      <c r="R332" s="2" t="s">
        <v>599</v>
      </c>
      <c r="S332" s="2" t="s">
        <v>598</v>
      </c>
      <c r="U332" s="20">
        <f t="shared" si="10"/>
        <v>3.5790000000000002</v>
      </c>
      <c r="V332" s="2">
        <f t="shared" si="11"/>
        <v>0</v>
      </c>
    </row>
    <row r="333" spans="1:22" ht="15" customHeight="1" x14ac:dyDescent="0.25">
      <c r="A333" s="2" t="s">
        <v>467</v>
      </c>
      <c r="B333" s="2" t="s">
        <v>470</v>
      </c>
      <c r="C333" s="2">
        <v>2014</v>
      </c>
      <c r="D333" s="2">
        <v>134.76</v>
      </c>
      <c r="E333" s="2">
        <v>64.599999999999994</v>
      </c>
      <c r="F333" s="2">
        <v>16.2</v>
      </c>
      <c r="G333" s="2">
        <v>4</v>
      </c>
      <c r="H333" s="2" t="s">
        <v>598</v>
      </c>
      <c r="I333" s="2">
        <v>33.700000000000003</v>
      </c>
      <c r="J333" s="2">
        <v>10</v>
      </c>
      <c r="K333" s="2" t="s">
        <v>598</v>
      </c>
      <c r="L333" s="2">
        <v>5.8</v>
      </c>
      <c r="M333" s="2" t="s">
        <v>598</v>
      </c>
      <c r="N333" s="2" t="s">
        <v>599</v>
      </c>
      <c r="O333" s="2" t="s">
        <v>598</v>
      </c>
      <c r="P333" s="2" t="s">
        <v>599</v>
      </c>
      <c r="Q333" s="2" t="s">
        <v>598</v>
      </c>
      <c r="R333" s="2" t="s">
        <v>599</v>
      </c>
      <c r="S333" s="2" t="s">
        <v>598</v>
      </c>
      <c r="U333" s="20">
        <f t="shared" si="10"/>
        <v>134.76</v>
      </c>
      <c r="V333" s="2">
        <f t="shared" si="11"/>
        <v>0</v>
      </c>
    </row>
    <row r="334" spans="1:22" ht="15" customHeight="1" x14ac:dyDescent="0.25">
      <c r="A334" s="2" t="s">
        <v>467</v>
      </c>
      <c r="B334" s="2" t="s">
        <v>471</v>
      </c>
      <c r="C334" s="2">
        <v>2014</v>
      </c>
      <c r="D334" s="2">
        <v>2.7250000000000001</v>
      </c>
      <c r="E334" s="2">
        <v>0.87</v>
      </c>
      <c r="F334" s="2" t="s">
        <v>598</v>
      </c>
      <c r="G334" s="2" t="s">
        <v>598</v>
      </c>
      <c r="H334" s="2" t="s">
        <v>598</v>
      </c>
      <c r="I334" s="2">
        <v>1.66</v>
      </c>
      <c r="J334" s="2">
        <v>0.19</v>
      </c>
      <c r="K334" s="2" t="s">
        <v>598</v>
      </c>
      <c r="L334" s="2" t="s">
        <v>598</v>
      </c>
      <c r="M334" s="2" t="s">
        <v>598</v>
      </c>
      <c r="N334" s="2" t="s">
        <v>599</v>
      </c>
      <c r="O334" s="2" t="s">
        <v>598</v>
      </c>
      <c r="P334" s="2" t="s">
        <v>599</v>
      </c>
      <c r="Q334" s="2" t="s">
        <v>598</v>
      </c>
      <c r="R334" s="2" t="s">
        <v>599</v>
      </c>
      <c r="S334" s="2" t="s">
        <v>598</v>
      </c>
      <c r="U334" s="20">
        <f t="shared" si="10"/>
        <v>2.7250000000000001</v>
      </c>
      <c r="V334" s="2">
        <f t="shared" si="11"/>
        <v>0</v>
      </c>
    </row>
    <row r="335" spans="1:22" ht="15" customHeight="1" x14ac:dyDescent="0.25">
      <c r="A335" s="2" t="s">
        <v>472</v>
      </c>
      <c r="B335" s="2" t="s">
        <v>11</v>
      </c>
      <c r="C335" s="2">
        <v>2014</v>
      </c>
      <c r="D335" s="2">
        <v>93.7</v>
      </c>
      <c r="E335" s="2">
        <v>30.1</v>
      </c>
      <c r="F335" s="2">
        <v>6</v>
      </c>
      <c r="G335" s="2">
        <v>30.6</v>
      </c>
      <c r="H335" s="2">
        <v>0</v>
      </c>
      <c r="I335" s="2">
        <v>17</v>
      </c>
      <c r="J335" s="2">
        <v>10</v>
      </c>
      <c r="K335" s="2">
        <v>0</v>
      </c>
      <c r="L335" s="2">
        <v>0</v>
      </c>
      <c r="M335" s="2">
        <v>30.6</v>
      </c>
      <c r="N335" s="2" t="s">
        <v>599</v>
      </c>
      <c r="O335" s="2" t="s">
        <v>598</v>
      </c>
      <c r="P335" s="2" t="s">
        <v>599</v>
      </c>
      <c r="Q335" s="2" t="s">
        <v>598</v>
      </c>
      <c r="R335" s="2" t="s">
        <v>599</v>
      </c>
      <c r="S335" s="2" t="s">
        <v>598</v>
      </c>
      <c r="U335" s="20">
        <f t="shared" si="10"/>
        <v>93.7</v>
      </c>
      <c r="V335" s="2">
        <f t="shared" si="11"/>
        <v>0</v>
      </c>
    </row>
    <row r="336" spans="1:22"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U336" s="20">
        <f t="shared" si="10"/>
        <v>0</v>
      </c>
      <c r="V336" s="2">
        <f t="shared" si="11"/>
        <v>0</v>
      </c>
    </row>
    <row r="337" spans="1:22" ht="15" customHeight="1" x14ac:dyDescent="0.25">
      <c r="A337" s="2" t="s">
        <v>472</v>
      </c>
      <c r="B337" s="2" t="s">
        <v>276</v>
      </c>
      <c r="C337" s="2">
        <v>2014</v>
      </c>
      <c r="D337" s="2">
        <v>13.5</v>
      </c>
      <c r="E337" s="2">
        <v>7.4</v>
      </c>
      <c r="F337" s="2">
        <v>2.5</v>
      </c>
      <c r="G337" s="2">
        <v>0.7</v>
      </c>
      <c r="H337" s="2">
        <v>0</v>
      </c>
      <c r="I337" s="2">
        <v>2.2999999999999998</v>
      </c>
      <c r="J337" s="2">
        <v>0.5</v>
      </c>
      <c r="K337" s="2">
        <v>0</v>
      </c>
      <c r="L337" s="2">
        <v>0.1</v>
      </c>
      <c r="M337" s="2">
        <v>0.7</v>
      </c>
      <c r="N337" s="2" t="s">
        <v>599</v>
      </c>
      <c r="O337" s="2" t="s">
        <v>598</v>
      </c>
      <c r="P337" s="2" t="s">
        <v>599</v>
      </c>
      <c r="Q337" s="2" t="s">
        <v>598</v>
      </c>
      <c r="R337" s="2" t="s">
        <v>599</v>
      </c>
      <c r="S337" s="2" t="s">
        <v>598</v>
      </c>
      <c r="U337" s="20">
        <f t="shared" si="10"/>
        <v>13.5</v>
      </c>
      <c r="V337" s="2">
        <f t="shared" si="11"/>
        <v>0</v>
      </c>
    </row>
    <row r="338" spans="1:22" ht="15" customHeight="1" x14ac:dyDescent="0.25">
      <c r="A338" s="2" t="s">
        <v>474</v>
      </c>
      <c r="B338" s="2" t="s">
        <v>475</v>
      </c>
      <c r="C338" s="2">
        <v>2014</v>
      </c>
      <c r="D338" s="2">
        <v>16.93</v>
      </c>
      <c r="E338" s="2">
        <v>9.91</v>
      </c>
      <c r="F338" s="2">
        <v>0.16500000000000001</v>
      </c>
      <c r="G338" s="2">
        <v>1.0089999999999999</v>
      </c>
      <c r="H338" s="2">
        <v>0</v>
      </c>
      <c r="I338" s="2">
        <v>4.18</v>
      </c>
      <c r="J338" s="2">
        <v>1.67</v>
      </c>
      <c r="K338" s="2">
        <v>0</v>
      </c>
      <c r="L338" s="2">
        <v>0</v>
      </c>
      <c r="M338" s="2">
        <v>0</v>
      </c>
      <c r="N338" s="2" t="s">
        <v>599</v>
      </c>
      <c r="O338" s="2" t="s">
        <v>598</v>
      </c>
      <c r="P338" s="2" t="s">
        <v>599</v>
      </c>
      <c r="Q338" s="2" t="s">
        <v>598</v>
      </c>
      <c r="R338" s="2" t="s">
        <v>599</v>
      </c>
      <c r="S338" s="2" t="s">
        <v>598</v>
      </c>
      <c r="U338" s="20">
        <f t="shared" si="10"/>
        <v>16.93</v>
      </c>
      <c r="V338" s="2">
        <f t="shared" si="11"/>
        <v>0</v>
      </c>
    </row>
    <row r="339" spans="1:22" ht="15" customHeight="1" x14ac:dyDescent="0.25">
      <c r="A339" s="2" t="s">
        <v>474</v>
      </c>
      <c r="B339" s="2" t="s">
        <v>476</v>
      </c>
      <c r="C339" s="2">
        <v>2014</v>
      </c>
      <c r="D339" s="2">
        <v>451.9</v>
      </c>
      <c r="E339" s="2">
        <v>291.60000000000002</v>
      </c>
      <c r="F339" s="2">
        <v>5.05</v>
      </c>
      <c r="G339" s="2">
        <v>22.7</v>
      </c>
      <c r="H339" s="2">
        <v>0</v>
      </c>
      <c r="I339" s="2">
        <v>26.95</v>
      </c>
      <c r="J339" s="2">
        <v>104.9</v>
      </c>
      <c r="K339" s="2">
        <v>0.75</v>
      </c>
      <c r="L339" s="2" t="s">
        <v>598</v>
      </c>
      <c r="M339" s="2" t="s">
        <v>598</v>
      </c>
      <c r="N339" s="2" t="s">
        <v>599</v>
      </c>
      <c r="O339" s="2" t="s">
        <v>598</v>
      </c>
      <c r="P339" s="2" t="s">
        <v>599</v>
      </c>
      <c r="Q339" s="2" t="s">
        <v>598</v>
      </c>
      <c r="R339" s="2" t="s">
        <v>599</v>
      </c>
      <c r="S339" s="2" t="s">
        <v>598</v>
      </c>
      <c r="U339" s="20">
        <f t="shared" si="10"/>
        <v>451.9</v>
      </c>
      <c r="V339" s="2">
        <f t="shared" si="11"/>
        <v>0</v>
      </c>
    </row>
    <row r="340" spans="1:22" ht="15" customHeight="1" x14ac:dyDescent="0.25">
      <c r="A340" s="2" t="s">
        <v>474</v>
      </c>
      <c r="B340" s="2" t="s">
        <v>477</v>
      </c>
      <c r="C340" s="2">
        <v>2014</v>
      </c>
      <c r="D340" s="2">
        <v>49.6</v>
      </c>
      <c r="E340" s="2">
        <v>31.4</v>
      </c>
      <c r="F340" s="2">
        <v>1.17</v>
      </c>
      <c r="G340" s="2">
        <v>4.4800000000000004</v>
      </c>
      <c r="H340" s="2">
        <v>0</v>
      </c>
      <c r="I340" s="2">
        <v>3.36</v>
      </c>
      <c r="J340" s="2">
        <v>9.08</v>
      </c>
      <c r="K340" s="2">
        <v>7.0000000000000007E-2</v>
      </c>
      <c r="L340" s="2" t="s">
        <v>598</v>
      </c>
      <c r="M340" s="2" t="s">
        <v>598</v>
      </c>
      <c r="N340" s="2" t="s">
        <v>599</v>
      </c>
      <c r="O340" s="2" t="s">
        <v>598</v>
      </c>
      <c r="P340" s="2" t="s">
        <v>599</v>
      </c>
      <c r="Q340" s="2" t="s">
        <v>598</v>
      </c>
      <c r="R340" s="2" t="s">
        <v>599</v>
      </c>
      <c r="S340" s="2" t="s">
        <v>598</v>
      </c>
      <c r="U340" s="20">
        <f t="shared" si="10"/>
        <v>49.6</v>
      </c>
      <c r="V340" s="2">
        <f t="shared" si="11"/>
        <v>0</v>
      </c>
    </row>
    <row r="341" spans="1:22" ht="15" customHeight="1" x14ac:dyDescent="0.25">
      <c r="A341" s="2" t="s">
        <v>474</v>
      </c>
      <c r="B341" s="2" t="s">
        <v>478</v>
      </c>
      <c r="C341" s="2">
        <v>2014</v>
      </c>
      <c r="D341" s="2">
        <v>54.03</v>
      </c>
      <c r="E341" s="2">
        <v>19.47</v>
      </c>
      <c r="F341" s="2">
        <v>9.1999999999999993</v>
      </c>
      <c r="G341" s="2">
        <v>0.84</v>
      </c>
      <c r="H341" s="2">
        <v>0</v>
      </c>
      <c r="I341" s="2">
        <v>5.2</v>
      </c>
      <c r="J341" s="2">
        <v>19.25</v>
      </c>
      <c r="K341" s="2">
        <v>0.02</v>
      </c>
      <c r="L341" s="2" t="s">
        <v>598</v>
      </c>
      <c r="M341" s="2" t="s">
        <v>598</v>
      </c>
      <c r="N341" s="2" t="s">
        <v>599</v>
      </c>
      <c r="O341" s="2" t="s">
        <v>598</v>
      </c>
      <c r="P341" s="2" t="s">
        <v>599</v>
      </c>
      <c r="Q341" s="2" t="s">
        <v>598</v>
      </c>
      <c r="R341" s="2" t="s">
        <v>599</v>
      </c>
      <c r="S341" s="2" t="s">
        <v>598</v>
      </c>
      <c r="U341" s="20">
        <f t="shared" si="10"/>
        <v>54.03</v>
      </c>
      <c r="V341" s="2">
        <f t="shared" si="11"/>
        <v>0</v>
      </c>
    </row>
    <row r="342" spans="1:22" ht="15" customHeight="1" x14ac:dyDescent="0.25">
      <c r="A342" s="2" t="s">
        <v>474</v>
      </c>
      <c r="B342" s="2" t="s">
        <v>479</v>
      </c>
      <c r="C342" s="2">
        <v>2014</v>
      </c>
      <c r="D342" s="2">
        <v>44.3</v>
      </c>
      <c r="E342" s="2">
        <v>22.5</v>
      </c>
      <c r="F342" s="2">
        <v>11.9</v>
      </c>
      <c r="G342" s="2">
        <v>1.04</v>
      </c>
      <c r="H342" s="2">
        <v>0</v>
      </c>
      <c r="I342" s="2">
        <v>3.68</v>
      </c>
      <c r="J342" s="2">
        <v>5</v>
      </c>
      <c r="K342" s="2">
        <v>0.09</v>
      </c>
      <c r="L342" s="2" t="s">
        <v>598</v>
      </c>
      <c r="M342" s="2" t="s">
        <v>598</v>
      </c>
      <c r="N342" s="2" t="s">
        <v>599</v>
      </c>
      <c r="O342" s="2" t="s">
        <v>598</v>
      </c>
      <c r="P342" s="2" t="s">
        <v>599</v>
      </c>
      <c r="Q342" s="2" t="s">
        <v>598</v>
      </c>
      <c r="R342" s="2" t="s">
        <v>599</v>
      </c>
      <c r="S342" s="2" t="s">
        <v>598</v>
      </c>
      <c r="U342" s="20">
        <f t="shared" si="10"/>
        <v>44.3</v>
      </c>
      <c r="V342" s="2">
        <f t="shared" si="11"/>
        <v>0</v>
      </c>
    </row>
    <row r="343" spans="1:22" ht="15" customHeight="1" x14ac:dyDescent="0.25">
      <c r="A343" s="2" t="s">
        <v>474</v>
      </c>
      <c r="B343" s="2" t="s">
        <v>480</v>
      </c>
      <c r="C343" s="2">
        <v>2014</v>
      </c>
      <c r="D343" s="2">
        <v>145.69999999999999</v>
      </c>
      <c r="E343" s="2">
        <v>80.900000000000006</v>
      </c>
      <c r="F343" s="2">
        <v>5.37</v>
      </c>
      <c r="G343" s="2">
        <v>11.7</v>
      </c>
      <c r="H343" s="2">
        <v>0</v>
      </c>
      <c r="I343" s="2">
        <v>22</v>
      </c>
      <c r="J343" s="2">
        <v>25.1</v>
      </c>
      <c r="K343" s="2">
        <v>0.66</v>
      </c>
      <c r="L343" s="2" t="s">
        <v>598</v>
      </c>
      <c r="M343" s="2" t="s">
        <v>598</v>
      </c>
      <c r="N343" s="2" t="s">
        <v>599</v>
      </c>
      <c r="O343" s="2" t="s">
        <v>598</v>
      </c>
      <c r="P343" s="2" t="s">
        <v>599</v>
      </c>
      <c r="Q343" s="2" t="s">
        <v>598</v>
      </c>
      <c r="R343" s="2" t="s">
        <v>599</v>
      </c>
      <c r="S343" s="2" t="s">
        <v>598</v>
      </c>
      <c r="U343" s="20">
        <f t="shared" si="10"/>
        <v>145.69999999999999</v>
      </c>
      <c r="V343" s="2">
        <f t="shared" si="11"/>
        <v>0</v>
      </c>
    </row>
    <row r="344" spans="1:22" ht="15" customHeight="1" x14ac:dyDescent="0.25">
      <c r="A344" s="2" t="s">
        <v>474</v>
      </c>
      <c r="B344" s="2" t="s">
        <v>481</v>
      </c>
      <c r="C344" s="2">
        <v>2014</v>
      </c>
      <c r="D344" s="2">
        <v>259.2</v>
      </c>
      <c r="E344" s="2">
        <v>131.9</v>
      </c>
      <c r="F344" s="2">
        <v>22.7</v>
      </c>
      <c r="G344" s="2">
        <v>5.4</v>
      </c>
      <c r="H344" s="2">
        <v>0</v>
      </c>
      <c r="I344" s="2">
        <v>23.6</v>
      </c>
      <c r="J344" s="2">
        <v>75.400000000000006</v>
      </c>
      <c r="K344" s="2">
        <v>0.2</v>
      </c>
      <c r="L344" s="2" t="s">
        <v>598</v>
      </c>
      <c r="M344" s="2" t="s">
        <v>598</v>
      </c>
      <c r="N344" s="2" t="s">
        <v>599</v>
      </c>
      <c r="O344" s="2" t="s">
        <v>598</v>
      </c>
      <c r="P344" s="2" t="s">
        <v>599</v>
      </c>
      <c r="Q344" s="2" t="s">
        <v>598</v>
      </c>
      <c r="R344" s="2" t="s">
        <v>599</v>
      </c>
      <c r="S344" s="2" t="s">
        <v>598</v>
      </c>
      <c r="U344" s="20">
        <f t="shared" si="10"/>
        <v>259.2</v>
      </c>
      <c r="V344" s="2">
        <f t="shared" si="11"/>
        <v>0</v>
      </c>
    </row>
    <row r="345" spans="1:22" ht="15" customHeight="1" x14ac:dyDescent="0.25">
      <c r="A345" s="2" t="s">
        <v>474</v>
      </c>
      <c r="B345" s="2" t="s">
        <v>482</v>
      </c>
      <c r="C345" s="2">
        <v>2014</v>
      </c>
      <c r="D345" s="2">
        <v>27.2</v>
      </c>
      <c r="E345" s="2">
        <v>24.55</v>
      </c>
      <c r="F345" s="2">
        <v>0</v>
      </c>
      <c r="G345" s="2">
        <v>0</v>
      </c>
      <c r="H345" s="2">
        <v>0</v>
      </c>
      <c r="I345" s="2">
        <v>1.87</v>
      </c>
      <c r="J345" s="2">
        <v>0.79</v>
      </c>
      <c r="K345" s="2">
        <v>0</v>
      </c>
      <c r="L345" s="2" t="s">
        <v>598</v>
      </c>
      <c r="M345" s="2" t="s">
        <v>598</v>
      </c>
      <c r="N345" s="2" t="s">
        <v>599</v>
      </c>
      <c r="O345" s="2" t="s">
        <v>598</v>
      </c>
      <c r="P345" s="2" t="s">
        <v>599</v>
      </c>
      <c r="Q345" s="2" t="s">
        <v>598</v>
      </c>
      <c r="R345" s="2" t="s">
        <v>599</v>
      </c>
      <c r="S345" s="2" t="s">
        <v>598</v>
      </c>
      <c r="U345" s="20">
        <f t="shared" si="10"/>
        <v>27.2</v>
      </c>
      <c r="V345" s="2">
        <f t="shared" si="11"/>
        <v>0</v>
      </c>
    </row>
    <row r="346" spans="1:22" ht="15" customHeight="1" x14ac:dyDescent="0.25">
      <c r="A346" s="2" t="s">
        <v>474</v>
      </c>
      <c r="B346" s="2" t="s">
        <v>483</v>
      </c>
      <c r="C346" s="2">
        <v>2014</v>
      </c>
      <c r="D346" s="2">
        <v>13.65</v>
      </c>
      <c r="E346" s="2">
        <v>6.22</v>
      </c>
      <c r="F346" s="2">
        <v>4.01</v>
      </c>
      <c r="G346" s="2">
        <v>0</v>
      </c>
      <c r="H346" s="2">
        <v>0</v>
      </c>
      <c r="I346" s="2">
        <v>3.03</v>
      </c>
      <c r="J346" s="2">
        <v>0.38</v>
      </c>
      <c r="K346" s="2">
        <v>0</v>
      </c>
      <c r="L346" s="2" t="s">
        <v>598</v>
      </c>
      <c r="M346" s="2" t="s">
        <v>598</v>
      </c>
      <c r="N346" s="2" t="s">
        <v>599</v>
      </c>
      <c r="O346" s="2" t="s">
        <v>598</v>
      </c>
      <c r="P346" s="2" t="s">
        <v>599</v>
      </c>
      <c r="Q346" s="2" t="s">
        <v>598</v>
      </c>
      <c r="R346" s="2" t="s">
        <v>599</v>
      </c>
      <c r="S346" s="2" t="s">
        <v>598</v>
      </c>
      <c r="U346" s="20">
        <f t="shared" si="10"/>
        <v>13.65</v>
      </c>
      <c r="V346" s="2">
        <f t="shared" si="11"/>
        <v>0</v>
      </c>
    </row>
    <row r="347" spans="1:22" ht="15" customHeight="1" x14ac:dyDescent="0.25">
      <c r="A347" s="2" t="s">
        <v>474</v>
      </c>
      <c r="B347" s="2" t="s">
        <v>484</v>
      </c>
      <c r="C347" s="2">
        <v>2014</v>
      </c>
      <c r="D347" s="2">
        <v>1357.7</v>
      </c>
      <c r="E347" s="2">
        <v>632.5</v>
      </c>
      <c r="F347" s="2">
        <v>134.69999999999999</v>
      </c>
      <c r="G347" s="2">
        <v>147.6</v>
      </c>
      <c r="H347" s="2">
        <v>91.8</v>
      </c>
      <c r="I347" s="2">
        <v>145.1</v>
      </c>
      <c r="J347" s="2">
        <v>286.89999999999998</v>
      </c>
      <c r="K347" s="2">
        <v>10.9</v>
      </c>
      <c r="L347" s="2" t="s">
        <v>598</v>
      </c>
      <c r="M347" s="2" t="s">
        <v>598</v>
      </c>
      <c r="N347" s="2" t="s">
        <v>599</v>
      </c>
      <c r="O347" s="2" t="s">
        <v>598</v>
      </c>
      <c r="P347" s="2" t="s">
        <v>599</v>
      </c>
      <c r="Q347" s="2" t="s">
        <v>598</v>
      </c>
      <c r="R347" s="2" t="s">
        <v>599</v>
      </c>
      <c r="S347" s="2" t="s">
        <v>598</v>
      </c>
      <c r="U347" s="20">
        <f t="shared" si="10"/>
        <v>1357.7</v>
      </c>
      <c r="V347" s="2">
        <f t="shared" si="11"/>
        <v>0</v>
      </c>
    </row>
    <row r="348" spans="1:22" ht="15" customHeight="1" x14ac:dyDescent="0.25">
      <c r="A348" s="2" t="s">
        <v>474</v>
      </c>
      <c r="B348" s="2" t="s">
        <v>485</v>
      </c>
      <c r="C348" s="2">
        <v>2014</v>
      </c>
      <c r="D348" s="2">
        <v>126.6</v>
      </c>
      <c r="E348" s="2">
        <v>75.3</v>
      </c>
      <c r="F348" s="2">
        <v>5.5</v>
      </c>
      <c r="G348" s="2">
        <v>3.26</v>
      </c>
      <c r="H348" s="2">
        <v>0</v>
      </c>
      <c r="I348" s="2">
        <v>8.35</v>
      </c>
      <c r="J348" s="2">
        <v>32.5</v>
      </c>
      <c r="K348" s="2">
        <v>1.7</v>
      </c>
      <c r="L348" s="2" t="s">
        <v>598</v>
      </c>
      <c r="M348" s="2" t="s">
        <v>598</v>
      </c>
      <c r="N348" s="2" t="s">
        <v>599</v>
      </c>
      <c r="O348" s="2" t="s">
        <v>598</v>
      </c>
      <c r="P348" s="2" t="s">
        <v>599</v>
      </c>
      <c r="Q348" s="2" t="s">
        <v>598</v>
      </c>
      <c r="R348" s="2" t="s">
        <v>599</v>
      </c>
      <c r="S348" s="2" t="s">
        <v>598</v>
      </c>
      <c r="U348" s="20">
        <f t="shared" si="10"/>
        <v>126.6</v>
      </c>
      <c r="V348" s="2">
        <f t="shared" si="11"/>
        <v>0</v>
      </c>
    </row>
    <row r="349" spans="1:22" ht="15" customHeight="1" x14ac:dyDescent="0.25">
      <c r="A349" s="2" t="s">
        <v>474</v>
      </c>
      <c r="B349" s="2" t="s">
        <v>486</v>
      </c>
      <c r="C349" s="2">
        <v>2014</v>
      </c>
      <c r="D349" s="2">
        <v>23.8</v>
      </c>
      <c r="E349" s="2">
        <v>4.09</v>
      </c>
      <c r="F349" s="2">
        <v>8.6</v>
      </c>
      <c r="G349" s="2">
        <v>1.25</v>
      </c>
      <c r="H349" s="2">
        <v>0</v>
      </c>
      <c r="I349" s="2">
        <v>6.65</v>
      </c>
      <c r="J349" s="2">
        <v>3.2</v>
      </c>
      <c r="K349" s="2">
        <v>0</v>
      </c>
      <c r="L349" s="2" t="s">
        <v>598</v>
      </c>
      <c r="M349" s="2" t="s">
        <v>598</v>
      </c>
      <c r="N349" s="2" t="s">
        <v>599</v>
      </c>
      <c r="O349" s="2" t="s">
        <v>598</v>
      </c>
      <c r="P349" s="2" t="s">
        <v>599</v>
      </c>
      <c r="Q349" s="2" t="s">
        <v>598</v>
      </c>
      <c r="R349" s="2" t="s">
        <v>599</v>
      </c>
      <c r="S349" s="2" t="s">
        <v>598</v>
      </c>
      <c r="U349" s="20">
        <f t="shared" si="10"/>
        <v>23.8</v>
      </c>
      <c r="V349" s="2">
        <f t="shared" si="11"/>
        <v>0</v>
      </c>
    </row>
    <row r="350" spans="1:22" ht="15" customHeight="1" x14ac:dyDescent="0.25">
      <c r="A350" s="2" t="s">
        <v>487</v>
      </c>
      <c r="B350" s="2" t="s">
        <v>488</v>
      </c>
      <c r="C350" s="2">
        <v>2014</v>
      </c>
      <c r="D350" s="2">
        <v>3.9</v>
      </c>
      <c r="E350" s="2" t="s">
        <v>598</v>
      </c>
      <c r="F350" s="2">
        <v>0.6</v>
      </c>
      <c r="G350" s="2">
        <v>2.4</v>
      </c>
      <c r="H350" s="2" t="s">
        <v>598</v>
      </c>
      <c r="I350" s="2">
        <v>0.9</v>
      </c>
      <c r="J350" s="2" t="s">
        <v>598</v>
      </c>
      <c r="K350" s="2" t="s">
        <v>598</v>
      </c>
      <c r="L350" s="2" t="s">
        <v>598</v>
      </c>
      <c r="M350" s="2" t="s">
        <v>598</v>
      </c>
      <c r="N350" s="2" t="s">
        <v>599</v>
      </c>
      <c r="O350" s="2" t="s">
        <v>598</v>
      </c>
      <c r="P350" s="2" t="s">
        <v>599</v>
      </c>
      <c r="Q350" s="2" t="s">
        <v>598</v>
      </c>
      <c r="R350" s="2" t="s">
        <v>599</v>
      </c>
      <c r="S350" s="2" t="s">
        <v>598</v>
      </c>
      <c r="U350" s="20">
        <f t="shared" si="10"/>
        <v>3.9</v>
      </c>
      <c r="V350" s="2">
        <f t="shared" si="11"/>
        <v>0</v>
      </c>
    </row>
    <row r="351" spans="1:22" ht="15" customHeight="1" x14ac:dyDescent="0.25">
      <c r="A351" s="2" t="s">
        <v>487</v>
      </c>
      <c r="B351" s="2" t="s">
        <v>489</v>
      </c>
      <c r="C351" s="2">
        <v>2014</v>
      </c>
      <c r="D351" s="2">
        <v>3.3</v>
      </c>
      <c r="E351" s="2">
        <v>0.1</v>
      </c>
      <c r="F351" s="2">
        <v>0.4</v>
      </c>
      <c r="G351" s="2">
        <v>0.4</v>
      </c>
      <c r="H351" s="2" t="s">
        <v>598</v>
      </c>
      <c r="I351" s="2">
        <v>1.9</v>
      </c>
      <c r="J351" s="2">
        <v>0.5</v>
      </c>
      <c r="K351" s="2" t="s">
        <v>598</v>
      </c>
      <c r="L351" s="2" t="s">
        <v>598</v>
      </c>
      <c r="M351" s="2" t="s">
        <v>598</v>
      </c>
      <c r="N351" s="2" t="s">
        <v>599</v>
      </c>
      <c r="O351" s="2" t="s">
        <v>598</v>
      </c>
      <c r="P351" s="2" t="s">
        <v>599</v>
      </c>
      <c r="Q351" s="2" t="s">
        <v>598</v>
      </c>
      <c r="R351" s="2" t="s">
        <v>599</v>
      </c>
      <c r="S351" s="2" t="s">
        <v>598</v>
      </c>
      <c r="U351" s="20">
        <f t="shared" si="10"/>
        <v>3.3</v>
      </c>
      <c r="V351" s="2">
        <f t="shared" si="11"/>
        <v>0</v>
      </c>
    </row>
    <row r="352" spans="1:22" ht="15" customHeight="1" x14ac:dyDescent="0.25">
      <c r="A352" s="2" t="s">
        <v>487</v>
      </c>
      <c r="B352" s="2" t="s">
        <v>490</v>
      </c>
      <c r="C352" s="2">
        <v>2014</v>
      </c>
      <c r="D352" s="2">
        <v>111</v>
      </c>
      <c r="E352" s="2">
        <v>31.3</v>
      </c>
      <c r="F352" s="2">
        <v>18</v>
      </c>
      <c r="G352" s="2">
        <v>31.6</v>
      </c>
      <c r="H352" s="2">
        <v>7.7</v>
      </c>
      <c r="I352" s="2">
        <v>18.3</v>
      </c>
      <c r="J352" s="2">
        <v>11.8</v>
      </c>
      <c r="K352" s="2" t="s">
        <v>598</v>
      </c>
      <c r="L352" s="2" t="s">
        <v>598</v>
      </c>
      <c r="M352" s="2" t="s">
        <v>598</v>
      </c>
      <c r="N352" s="2" t="s">
        <v>599</v>
      </c>
      <c r="O352" s="2" t="s">
        <v>598</v>
      </c>
      <c r="P352" s="2" t="s">
        <v>599</v>
      </c>
      <c r="Q352" s="2" t="s">
        <v>598</v>
      </c>
      <c r="R352" s="2" t="s">
        <v>599</v>
      </c>
      <c r="S352" s="2" t="s">
        <v>598</v>
      </c>
      <c r="U352" s="20">
        <f t="shared" si="10"/>
        <v>111</v>
      </c>
      <c r="V352" s="2">
        <f t="shared" si="11"/>
        <v>0</v>
      </c>
    </row>
    <row r="353" spans="1:22" ht="15" customHeight="1" x14ac:dyDescent="0.25">
      <c r="A353" s="2" t="s">
        <v>491</v>
      </c>
      <c r="B353" s="2" t="s">
        <v>492</v>
      </c>
      <c r="C353" s="2">
        <v>2014</v>
      </c>
      <c r="D353" s="2">
        <v>4.399</v>
      </c>
      <c r="E353" s="2">
        <v>0.315</v>
      </c>
      <c r="F353" s="2">
        <v>0.89600000000000002</v>
      </c>
      <c r="G353" s="2">
        <v>2.6320000000000001</v>
      </c>
      <c r="H353" s="2" t="s">
        <v>598</v>
      </c>
      <c r="I353" s="2">
        <v>0.38800000000000001</v>
      </c>
      <c r="J353" s="2">
        <v>0.16800000000000001</v>
      </c>
      <c r="K353" s="2">
        <v>0</v>
      </c>
      <c r="L353" s="2">
        <v>0</v>
      </c>
      <c r="M353" s="2">
        <v>2.6320000000000001</v>
      </c>
      <c r="N353" s="2" t="s">
        <v>599</v>
      </c>
      <c r="O353" s="2" t="s">
        <v>598</v>
      </c>
      <c r="P353" s="2" t="s">
        <v>599</v>
      </c>
      <c r="Q353" s="2" t="s">
        <v>598</v>
      </c>
      <c r="R353" s="2" t="s">
        <v>599</v>
      </c>
      <c r="S353" s="2" t="s">
        <v>598</v>
      </c>
      <c r="U353" s="20">
        <f t="shared" si="10"/>
        <v>4.399</v>
      </c>
      <c r="V353" s="2">
        <f t="shared" si="11"/>
        <v>0</v>
      </c>
    </row>
    <row r="354" spans="1:22" ht="15" customHeight="1" x14ac:dyDescent="0.25">
      <c r="A354" s="2" t="s">
        <v>491</v>
      </c>
      <c r="B354" s="2" t="s">
        <v>493</v>
      </c>
      <c r="C354" s="2">
        <v>2014</v>
      </c>
      <c r="D354" s="2">
        <v>4.226</v>
      </c>
      <c r="E354" s="2">
        <v>0.309</v>
      </c>
      <c r="F354" s="2">
        <v>1.788</v>
      </c>
      <c r="G354" s="2">
        <v>0</v>
      </c>
      <c r="H354" s="2" t="s">
        <v>598</v>
      </c>
      <c r="I354" s="2">
        <v>0.436</v>
      </c>
      <c r="J354" s="2">
        <v>0.28899999999999998</v>
      </c>
      <c r="K354" s="2">
        <v>0</v>
      </c>
      <c r="L354" s="2">
        <v>0</v>
      </c>
      <c r="M354" s="2">
        <v>1.4039999999999999</v>
      </c>
      <c r="N354" s="2" t="s">
        <v>599</v>
      </c>
      <c r="O354" s="2" t="s">
        <v>598</v>
      </c>
      <c r="P354" s="2" t="s">
        <v>599</v>
      </c>
      <c r="Q354" s="2" t="s">
        <v>598</v>
      </c>
      <c r="R354" s="2" t="s">
        <v>599</v>
      </c>
      <c r="S354" s="2" t="s">
        <v>598</v>
      </c>
      <c r="U354" s="20">
        <f t="shared" si="10"/>
        <v>4.226</v>
      </c>
      <c r="V354" s="2">
        <f t="shared" si="11"/>
        <v>0</v>
      </c>
    </row>
    <row r="355" spans="1:22" ht="15" customHeight="1" x14ac:dyDescent="0.25">
      <c r="A355" s="2" t="s">
        <v>491</v>
      </c>
      <c r="B355" s="2" t="s">
        <v>494</v>
      </c>
      <c r="C355" s="2">
        <v>2014</v>
      </c>
      <c r="D355" s="2">
        <v>6.0860000000000003</v>
      </c>
      <c r="E355" s="2">
        <v>1.7430000000000001</v>
      </c>
      <c r="F355" s="2">
        <v>2.3250000000000002</v>
      </c>
      <c r="G355" s="2" t="s">
        <v>598</v>
      </c>
      <c r="H355" s="2" t="s">
        <v>598</v>
      </c>
      <c r="I355" s="2">
        <v>0.53900000000000003</v>
      </c>
      <c r="J355" s="2">
        <v>0</v>
      </c>
      <c r="K355" s="2">
        <v>0</v>
      </c>
      <c r="L355" s="2">
        <v>0</v>
      </c>
      <c r="M355" s="2">
        <v>1.4790000000000001</v>
      </c>
      <c r="N355" s="2" t="s">
        <v>599</v>
      </c>
      <c r="O355" s="2" t="s">
        <v>598</v>
      </c>
      <c r="P355" s="2" t="s">
        <v>599</v>
      </c>
      <c r="Q355" s="2" t="s">
        <v>598</v>
      </c>
      <c r="R355" s="2" t="s">
        <v>599</v>
      </c>
      <c r="S355" s="2" t="s">
        <v>598</v>
      </c>
      <c r="U355" s="20">
        <f t="shared" si="10"/>
        <v>6.0860000000000003</v>
      </c>
      <c r="V355" s="2">
        <f t="shared" si="11"/>
        <v>0</v>
      </c>
    </row>
    <row r="356" spans="1:22" ht="15" customHeight="1" x14ac:dyDescent="0.25">
      <c r="A356" s="2" t="s">
        <v>491</v>
      </c>
      <c r="B356" s="2" t="s">
        <v>495</v>
      </c>
      <c r="C356" s="2">
        <v>2014</v>
      </c>
      <c r="D356" s="2">
        <v>8.4969999999999999</v>
      </c>
      <c r="E356" s="2">
        <v>1.085</v>
      </c>
      <c r="F356" s="2">
        <v>3.0760000000000001</v>
      </c>
      <c r="G356" s="2" t="s">
        <v>598</v>
      </c>
      <c r="H356" s="2" t="s">
        <v>598</v>
      </c>
      <c r="I356" s="2">
        <v>0.92100000000000004</v>
      </c>
      <c r="J356" s="2">
        <v>0.503</v>
      </c>
      <c r="K356" s="2">
        <v>0</v>
      </c>
      <c r="L356" s="2">
        <v>0</v>
      </c>
      <c r="M356" s="2">
        <v>2.9119999999999999</v>
      </c>
      <c r="N356" s="2" t="s">
        <v>599</v>
      </c>
      <c r="O356" s="2" t="s">
        <v>598</v>
      </c>
      <c r="P356" s="2" t="s">
        <v>599</v>
      </c>
      <c r="Q356" s="2" t="s">
        <v>598</v>
      </c>
      <c r="R356" s="2" t="s">
        <v>599</v>
      </c>
      <c r="S356" s="2" t="s">
        <v>598</v>
      </c>
      <c r="U356" s="20">
        <f t="shared" si="10"/>
        <v>8.4969999999999999</v>
      </c>
      <c r="V356" s="2">
        <f t="shared" si="11"/>
        <v>0</v>
      </c>
    </row>
    <row r="357" spans="1:22" ht="15" customHeight="1" x14ac:dyDescent="0.25">
      <c r="A357" s="2" t="s">
        <v>491</v>
      </c>
      <c r="B357" s="2" t="s">
        <v>496</v>
      </c>
      <c r="C357" s="2">
        <v>2014</v>
      </c>
      <c r="D357" s="2">
        <v>76.347999999999999</v>
      </c>
      <c r="E357" s="2">
        <v>19.882999999999999</v>
      </c>
      <c r="F357" s="2">
        <v>16.193000000000001</v>
      </c>
      <c r="G357" s="2">
        <v>1.3640000000000001</v>
      </c>
      <c r="H357" s="2" t="s">
        <v>598</v>
      </c>
      <c r="I357" s="2">
        <v>13.352</v>
      </c>
      <c r="J357" s="2">
        <v>20.023</v>
      </c>
      <c r="K357" s="2">
        <v>0</v>
      </c>
      <c r="L357" s="2">
        <v>1.2929999999999999</v>
      </c>
      <c r="M357" s="2">
        <v>4.24</v>
      </c>
      <c r="N357" s="2" t="s">
        <v>598</v>
      </c>
      <c r="O357" s="2" t="s">
        <v>598</v>
      </c>
      <c r="P357" s="2" t="s">
        <v>598</v>
      </c>
      <c r="Q357" s="2" t="s">
        <v>598</v>
      </c>
      <c r="R357" s="2" t="s">
        <v>598</v>
      </c>
      <c r="S357" s="2" t="s">
        <v>598</v>
      </c>
      <c r="U357" s="20">
        <f t="shared" si="10"/>
        <v>76.347999999999999</v>
      </c>
      <c r="V357" s="2">
        <f t="shared" si="11"/>
        <v>0</v>
      </c>
    </row>
    <row r="358" spans="1:22" ht="15" customHeight="1" x14ac:dyDescent="0.25">
      <c r="A358" s="2" t="s">
        <v>497</v>
      </c>
      <c r="B358" s="2" t="s">
        <v>498</v>
      </c>
      <c r="C358" s="2">
        <v>2014</v>
      </c>
      <c r="D358" s="2">
        <v>2.1</v>
      </c>
      <c r="E358" s="2">
        <v>0.6</v>
      </c>
      <c r="F358" s="2">
        <v>0.2</v>
      </c>
      <c r="G358" s="2">
        <v>0</v>
      </c>
      <c r="H358" s="2">
        <v>0</v>
      </c>
      <c r="I358" s="2">
        <v>0.8</v>
      </c>
      <c r="J358" s="2">
        <v>0.01</v>
      </c>
      <c r="K358" s="2">
        <v>0</v>
      </c>
      <c r="L358" s="2">
        <v>0</v>
      </c>
      <c r="M358" s="2">
        <v>0.4</v>
      </c>
      <c r="N358" s="2" t="s">
        <v>599</v>
      </c>
      <c r="O358" s="2" t="s">
        <v>598</v>
      </c>
      <c r="P358" s="2" t="s">
        <v>599</v>
      </c>
      <c r="Q358" s="2" t="s">
        <v>598</v>
      </c>
      <c r="R358" s="2" t="s">
        <v>599</v>
      </c>
      <c r="S358" s="2" t="s">
        <v>598</v>
      </c>
      <c r="U358" s="20">
        <f t="shared" si="10"/>
        <v>2.1</v>
      </c>
      <c r="V358" s="2">
        <f t="shared" si="11"/>
        <v>0</v>
      </c>
    </row>
    <row r="359" spans="1:22" ht="15" customHeight="1" x14ac:dyDescent="0.25">
      <c r="A359" s="2" t="s">
        <v>497</v>
      </c>
      <c r="B359" s="2" t="s">
        <v>499</v>
      </c>
      <c r="C359" s="2">
        <v>2014</v>
      </c>
      <c r="D359" s="2">
        <v>118.5</v>
      </c>
      <c r="E359" s="2">
        <v>47.1</v>
      </c>
      <c r="F359" s="2">
        <v>17.8</v>
      </c>
      <c r="G359" s="2">
        <v>0</v>
      </c>
      <c r="H359" s="2">
        <v>9.1</v>
      </c>
      <c r="I359" s="2">
        <v>21.4</v>
      </c>
      <c r="J359" s="2">
        <v>10.199999999999999</v>
      </c>
      <c r="K359" s="2">
        <v>0</v>
      </c>
      <c r="L359" s="2">
        <v>5.6</v>
      </c>
      <c r="M359" s="2">
        <v>7.3</v>
      </c>
      <c r="N359" s="2" t="s">
        <v>599</v>
      </c>
      <c r="O359" s="2" t="s">
        <v>598</v>
      </c>
      <c r="P359" s="2" t="s">
        <v>599</v>
      </c>
      <c r="Q359" s="2" t="s">
        <v>598</v>
      </c>
      <c r="R359" s="2" t="s">
        <v>599</v>
      </c>
      <c r="S359" s="2" t="s">
        <v>598</v>
      </c>
      <c r="U359" s="20">
        <f t="shared" si="10"/>
        <v>118.5</v>
      </c>
      <c r="V359" s="2">
        <f t="shared" si="11"/>
        <v>0</v>
      </c>
    </row>
    <row r="360" spans="1:22" ht="15" customHeight="1" x14ac:dyDescent="0.25">
      <c r="A360" s="2" t="s">
        <v>497</v>
      </c>
      <c r="B360" s="2" t="s">
        <v>500</v>
      </c>
      <c r="C360" s="2">
        <v>2014</v>
      </c>
      <c r="D360" s="2">
        <v>20.2</v>
      </c>
      <c r="E360" s="2">
        <v>9.8000000000000007</v>
      </c>
      <c r="F360" s="2">
        <v>0.5</v>
      </c>
      <c r="G360" s="2">
        <v>0</v>
      </c>
      <c r="H360" s="2">
        <v>0</v>
      </c>
      <c r="I360" s="2">
        <v>5.0999999999999996</v>
      </c>
      <c r="J360" s="2">
        <v>1.1000000000000001</v>
      </c>
      <c r="K360" s="2">
        <v>0</v>
      </c>
      <c r="L360" s="2">
        <v>0</v>
      </c>
      <c r="M360" s="2">
        <v>3.8</v>
      </c>
      <c r="N360" s="2" t="s">
        <v>599</v>
      </c>
      <c r="O360" s="2" t="s">
        <v>598</v>
      </c>
      <c r="P360" s="2" t="s">
        <v>599</v>
      </c>
      <c r="Q360" s="2" t="s">
        <v>598</v>
      </c>
      <c r="R360" s="2" t="s">
        <v>599</v>
      </c>
      <c r="S360" s="2" t="s">
        <v>598</v>
      </c>
      <c r="U360" s="20">
        <f t="shared" si="10"/>
        <v>20.2</v>
      </c>
      <c r="V360" s="2">
        <f t="shared" si="11"/>
        <v>0</v>
      </c>
    </row>
    <row r="361" spans="1:22" ht="15" customHeight="1" x14ac:dyDescent="0.25">
      <c r="A361" s="2" t="s">
        <v>501</v>
      </c>
      <c r="B361" s="2" t="s">
        <v>502</v>
      </c>
      <c r="C361" s="2">
        <v>2014</v>
      </c>
      <c r="D361" s="2">
        <v>205.21799999999999</v>
      </c>
      <c r="E361" s="2">
        <v>99.876000000000005</v>
      </c>
      <c r="F361" s="2">
        <v>21.553999999999998</v>
      </c>
      <c r="G361" s="2" t="s">
        <v>598</v>
      </c>
      <c r="H361" s="2" t="s">
        <v>598</v>
      </c>
      <c r="I361" s="2" t="s">
        <v>609</v>
      </c>
      <c r="J361" s="2" t="s">
        <v>609</v>
      </c>
      <c r="K361" s="2" t="s">
        <v>609</v>
      </c>
      <c r="L361" s="2" t="s">
        <v>598</v>
      </c>
      <c r="M361" s="2">
        <v>83.878</v>
      </c>
      <c r="N361" s="2" t="s">
        <v>599</v>
      </c>
      <c r="O361" s="2" t="s">
        <v>598</v>
      </c>
      <c r="P361" s="2" t="s">
        <v>599</v>
      </c>
      <c r="Q361" s="2" t="s">
        <v>598</v>
      </c>
      <c r="R361" s="2" t="s">
        <v>599</v>
      </c>
      <c r="S361" s="2" t="s">
        <v>598</v>
      </c>
      <c r="U361" s="20">
        <f t="shared" si="10"/>
        <v>205.21799999999999</v>
      </c>
      <c r="V361" s="2">
        <f t="shared" si="11"/>
        <v>0</v>
      </c>
    </row>
    <row r="362" spans="1:22" ht="15" customHeight="1" x14ac:dyDescent="0.25">
      <c r="A362" s="2" t="s">
        <v>501</v>
      </c>
      <c r="B362" s="2" t="s">
        <v>503</v>
      </c>
      <c r="C362" s="2">
        <v>2014</v>
      </c>
      <c r="D362" s="2">
        <v>2.133</v>
      </c>
      <c r="E362" s="2">
        <v>0.98399999999999999</v>
      </c>
      <c r="F362" s="2">
        <v>0.02</v>
      </c>
      <c r="G362" s="2" t="s">
        <v>598</v>
      </c>
      <c r="H362" s="2" t="s">
        <v>598</v>
      </c>
      <c r="I362" s="2" t="s">
        <v>598</v>
      </c>
      <c r="J362" s="2" t="s">
        <v>598</v>
      </c>
      <c r="K362" s="2" t="s">
        <v>598</v>
      </c>
      <c r="L362" s="2" t="s">
        <v>598</v>
      </c>
      <c r="M362" s="2">
        <v>1.129</v>
      </c>
      <c r="N362" s="2" t="s">
        <v>599</v>
      </c>
      <c r="O362" s="2" t="s">
        <v>598</v>
      </c>
      <c r="P362" s="2" t="s">
        <v>599</v>
      </c>
      <c r="Q362" s="2" t="s">
        <v>598</v>
      </c>
      <c r="R362" s="2" t="s">
        <v>599</v>
      </c>
      <c r="S362" s="2" t="s">
        <v>598</v>
      </c>
      <c r="U362" s="20">
        <f t="shared" si="10"/>
        <v>2.133</v>
      </c>
      <c r="V362" s="2">
        <f t="shared" si="11"/>
        <v>0</v>
      </c>
    </row>
    <row r="363" spans="1:22" ht="15" customHeight="1" x14ac:dyDescent="0.25">
      <c r="A363" s="2" t="s">
        <v>501</v>
      </c>
      <c r="B363" s="2" t="s">
        <v>504</v>
      </c>
      <c r="C363" s="2">
        <v>2014</v>
      </c>
      <c r="D363" s="2">
        <v>13.263999999999999</v>
      </c>
      <c r="E363" s="2">
        <v>7.1959999999999997</v>
      </c>
      <c r="F363" s="2">
        <v>0.57999999999999996</v>
      </c>
      <c r="G363" s="2" t="s">
        <v>598</v>
      </c>
      <c r="H363" s="2" t="s">
        <v>598</v>
      </c>
      <c r="I363" s="2">
        <v>3.5590000000000002</v>
      </c>
      <c r="J363" s="2">
        <v>1.222</v>
      </c>
      <c r="K363" s="2" t="s">
        <v>598</v>
      </c>
      <c r="L363" s="2" t="s">
        <v>598</v>
      </c>
      <c r="M363" s="2">
        <v>1.1970000000000001</v>
      </c>
      <c r="N363" s="2" t="s">
        <v>599</v>
      </c>
      <c r="O363" s="2" t="s">
        <v>598</v>
      </c>
      <c r="P363" s="2" t="s">
        <v>599</v>
      </c>
      <c r="Q363" s="2" t="s">
        <v>598</v>
      </c>
      <c r="R363" s="2" t="s">
        <v>599</v>
      </c>
      <c r="S363" s="2" t="s">
        <v>598</v>
      </c>
      <c r="U363" s="20">
        <f t="shared" si="10"/>
        <v>13.263999999999999</v>
      </c>
      <c r="V363" s="2">
        <f t="shared" si="11"/>
        <v>0</v>
      </c>
    </row>
    <row r="364" spans="1:22" ht="15" customHeight="1" x14ac:dyDescent="0.25">
      <c r="A364" s="2" t="s">
        <v>501</v>
      </c>
      <c r="B364" s="2" t="s">
        <v>505</v>
      </c>
      <c r="C364" s="2">
        <v>2014</v>
      </c>
      <c r="D364" s="2">
        <v>21.56</v>
      </c>
      <c r="E364" s="2">
        <v>10.544</v>
      </c>
      <c r="F364" s="2">
        <v>5.5460000000000003</v>
      </c>
      <c r="G364" s="2" t="s">
        <v>598</v>
      </c>
      <c r="H364" s="2" t="s">
        <v>598</v>
      </c>
      <c r="I364" s="2">
        <v>4.0380000000000003</v>
      </c>
      <c r="J364" s="2">
        <v>1.4319999999999999</v>
      </c>
      <c r="K364" s="2" t="s">
        <v>598</v>
      </c>
      <c r="L364" s="2" t="s">
        <v>598</v>
      </c>
      <c r="M364" s="2" t="s">
        <v>598</v>
      </c>
      <c r="N364" s="2" t="s">
        <v>599</v>
      </c>
      <c r="O364" s="2" t="s">
        <v>598</v>
      </c>
      <c r="P364" s="2" t="s">
        <v>599</v>
      </c>
      <c r="Q364" s="2" t="s">
        <v>598</v>
      </c>
      <c r="R364" s="2" t="s">
        <v>599</v>
      </c>
      <c r="S364" s="2" t="s">
        <v>598</v>
      </c>
      <c r="U364" s="20">
        <f t="shared" si="10"/>
        <v>21.56</v>
      </c>
      <c r="V364" s="2">
        <f t="shared" si="11"/>
        <v>0</v>
      </c>
    </row>
    <row r="365" spans="1:22" ht="15" customHeight="1" x14ac:dyDescent="0.25">
      <c r="A365" s="2" t="s">
        <v>501</v>
      </c>
      <c r="B365" s="2" t="s">
        <v>506</v>
      </c>
      <c r="C365" s="2">
        <v>2014</v>
      </c>
      <c r="D365" s="2">
        <v>5.6680000000000001</v>
      </c>
      <c r="E365" s="2">
        <v>2.1920000000000002</v>
      </c>
      <c r="F365" s="2">
        <v>0.255</v>
      </c>
      <c r="G365" s="2" t="s">
        <v>598</v>
      </c>
      <c r="H365" s="2" t="s">
        <v>598</v>
      </c>
      <c r="I365" s="2">
        <v>1.839</v>
      </c>
      <c r="J365" s="2">
        <v>0.63200000000000001</v>
      </c>
      <c r="K365" s="2" t="s">
        <v>598</v>
      </c>
      <c r="L365" s="2" t="s">
        <v>598</v>
      </c>
      <c r="M365" s="2">
        <v>0.75</v>
      </c>
      <c r="N365" s="2" t="s">
        <v>599</v>
      </c>
      <c r="O365" s="2" t="s">
        <v>598</v>
      </c>
      <c r="P365" s="2" t="s">
        <v>599</v>
      </c>
      <c r="Q365" s="2" t="s">
        <v>598</v>
      </c>
      <c r="R365" s="2" t="s">
        <v>599</v>
      </c>
      <c r="S365" s="2" t="s">
        <v>598</v>
      </c>
      <c r="U365" s="20">
        <f t="shared" si="10"/>
        <v>5.6680000000000001</v>
      </c>
      <c r="V365" s="2">
        <f t="shared" si="11"/>
        <v>0</v>
      </c>
    </row>
    <row r="366" spans="1:22" ht="15" customHeight="1" x14ac:dyDescent="0.25">
      <c r="A366" s="2" t="s">
        <v>501</v>
      </c>
      <c r="B366" s="2" t="s">
        <v>507</v>
      </c>
      <c r="C366" s="2">
        <v>2014</v>
      </c>
      <c r="D366" s="2">
        <v>1.841</v>
      </c>
      <c r="E366" s="2">
        <v>1.841</v>
      </c>
      <c r="F366" s="2" t="s">
        <v>598</v>
      </c>
      <c r="G366" s="2" t="s">
        <v>598</v>
      </c>
      <c r="H366" s="2" t="s">
        <v>598</v>
      </c>
      <c r="I366" s="2" t="s">
        <v>598</v>
      </c>
      <c r="J366" s="2" t="s">
        <v>598</v>
      </c>
      <c r="K366" s="2" t="s">
        <v>598</v>
      </c>
      <c r="L366" s="2" t="s">
        <v>598</v>
      </c>
      <c r="M366" s="2" t="s">
        <v>598</v>
      </c>
      <c r="N366" s="2" t="s">
        <v>599</v>
      </c>
      <c r="O366" s="2" t="s">
        <v>598</v>
      </c>
      <c r="P366" s="2" t="s">
        <v>599</v>
      </c>
      <c r="Q366" s="2" t="s">
        <v>598</v>
      </c>
      <c r="R366" s="2" t="s">
        <v>599</v>
      </c>
      <c r="S366" s="2" t="s">
        <v>598</v>
      </c>
      <c r="U366" s="20">
        <f t="shared" si="10"/>
        <v>1.841</v>
      </c>
      <c r="V366" s="2">
        <f t="shared" si="11"/>
        <v>0</v>
      </c>
    </row>
    <row r="367" spans="1:22" ht="15" customHeight="1" x14ac:dyDescent="0.25">
      <c r="A367" s="2" t="s">
        <v>501</v>
      </c>
      <c r="B367" s="2" t="s">
        <v>508</v>
      </c>
      <c r="C367" s="2">
        <v>2014</v>
      </c>
      <c r="D367" s="2">
        <v>67.715000000000003</v>
      </c>
      <c r="E367" s="2" t="s">
        <v>609</v>
      </c>
      <c r="F367" s="2" t="s">
        <v>609</v>
      </c>
      <c r="G367" s="2" t="s">
        <v>609</v>
      </c>
      <c r="H367" s="2" t="s">
        <v>609</v>
      </c>
      <c r="I367" s="2" t="s">
        <v>609</v>
      </c>
      <c r="J367" s="2" t="s">
        <v>609</v>
      </c>
      <c r="K367" s="2" t="s">
        <v>609</v>
      </c>
      <c r="L367" s="2" t="s">
        <v>609</v>
      </c>
      <c r="M367" s="2" t="s">
        <v>609</v>
      </c>
      <c r="N367" s="2" t="s">
        <v>599</v>
      </c>
      <c r="O367" s="2" t="s">
        <v>598</v>
      </c>
      <c r="P367" s="2" t="s">
        <v>599</v>
      </c>
      <c r="Q367" s="2" t="s">
        <v>598</v>
      </c>
      <c r="R367" s="2" t="s">
        <v>599</v>
      </c>
      <c r="S367" s="2" t="s">
        <v>598</v>
      </c>
      <c r="U367" s="20">
        <f t="shared" si="10"/>
        <v>67.715000000000003</v>
      </c>
      <c r="V367" s="2">
        <f t="shared" si="11"/>
        <v>0</v>
      </c>
    </row>
    <row r="368" spans="1:22" ht="15" customHeight="1" x14ac:dyDescent="0.25">
      <c r="A368" s="2" t="s">
        <v>501</v>
      </c>
      <c r="B368" s="2" t="s">
        <v>509</v>
      </c>
      <c r="C368" s="2">
        <v>2014</v>
      </c>
      <c r="D368" s="2">
        <v>117.197</v>
      </c>
      <c r="E368" s="2">
        <v>61.887</v>
      </c>
      <c r="F368" s="2">
        <v>6.7530000000000001</v>
      </c>
      <c r="G368" s="2" t="s">
        <v>598</v>
      </c>
      <c r="H368" s="2" t="s">
        <v>598</v>
      </c>
      <c r="I368" s="2">
        <v>18.442</v>
      </c>
      <c r="J368" s="2">
        <v>16.081</v>
      </c>
      <c r="K368" s="2" t="s">
        <v>598</v>
      </c>
      <c r="L368" s="2" t="s">
        <v>598</v>
      </c>
      <c r="M368" s="2">
        <v>13.063000000000001</v>
      </c>
      <c r="N368" s="2" t="s">
        <v>599</v>
      </c>
      <c r="O368" s="2" t="s">
        <v>598</v>
      </c>
      <c r="P368" s="2" t="s">
        <v>599</v>
      </c>
      <c r="Q368" s="2" t="s">
        <v>598</v>
      </c>
      <c r="R368" s="2" t="s">
        <v>599</v>
      </c>
      <c r="S368" s="2" t="s">
        <v>598</v>
      </c>
      <c r="U368" s="20">
        <f t="shared" si="10"/>
        <v>117.197</v>
      </c>
      <c r="V368" s="2">
        <f t="shared" si="11"/>
        <v>0</v>
      </c>
    </row>
    <row r="369" spans="1:22" ht="15" customHeight="1" x14ac:dyDescent="0.25">
      <c r="A369" s="2" t="s">
        <v>501</v>
      </c>
      <c r="B369" s="2" t="s">
        <v>510</v>
      </c>
      <c r="C369" s="2">
        <v>2014</v>
      </c>
      <c r="D369" s="2">
        <v>37.344999999999999</v>
      </c>
      <c r="E369" s="2">
        <v>13.135</v>
      </c>
      <c r="F369" s="2">
        <v>3.5529999999999999</v>
      </c>
      <c r="G369" s="2" t="s">
        <v>598</v>
      </c>
      <c r="H369" s="2" t="s">
        <v>598</v>
      </c>
      <c r="I369" s="2">
        <v>6.5339999999999998</v>
      </c>
      <c r="J369" s="2">
        <v>1.65</v>
      </c>
      <c r="K369" s="2" t="s">
        <v>598</v>
      </c>
      <c r="L369" s="2" t="s">
        <v>598</v>
      </c>
      <c r="M369" s="2">
        <v>12.472</v>
      </c>
      <c r="N369" s="2" t="s">
        <v>599</v>
      </c>
      <c r="O369" s="2" t="s">
        <v>598</v>
      </c>
      <c r="P369" s="2" t="s">
        <v>599</v>
      </c>
      <c r="Q369" s="2" t="s">
        <v>598</v>
      </c>
      <c r="R369" s="2" t="s">
        <v>599</v>
      </c>
      <c r="S369" s="2" t="s">
        <v>598</v>
      </c>
      <c r="U369" s="20">
        <f t="shared" si="10"/>
        <v>37.344999999999999</v>
      </c>
      <c r="V369" s="2">
        <f t="shared" si="11"/>
        <v>0</v>
      </c>
    </row>
    <row r="370" spans="1:22" ht="15" customHeight="1" x14ac:dyDescent="0.25">
      <c r="A370" s="2" t="s">
        <v>501</v>
      </c>
      <c r="B370" s="2" t="s">
        <v>511</v>
      </c>
      <c r="C370" s="2">
        <v>2014</v>
      </c>
      <c r="D370" s="2">
        <v>15.29</v>
      </c>
      <c r="E370" s="2">
        <v>6.37</v>
      </c>
      <c r="F370" s="2" t="s">
        <v>598</v>
      </c>
      <c r="G370" s="2" t="s">
        <v>598</v>
      </c>
      <c r="H370" s="2" t="s">
        <v>598</v>
      </c>
      <c r="I370" s="2">
        <v>2.85</v>
      </c>
      <c r="J370" s="2">
        <v>0.85499999999999998</v>
      </c>
      <c r="K370" s="2" t="s">
        <v>598</v>
      </c>
      <c r="L370" s="2" t="s">
        <v>598</v>
      </c>
      <c r="M370" s="2">
        <v>5.1340000000000003</v>
      </c>
      <c r="N370" s="2" t="s">
        <v>599</v>
      </c>
      <c r="O370" s="2" t="s">
        <v>598</v>
      </c>
      <c r="P370" s="2" t="s">
        <v>599</v>
      </c>
      <c r="Q370" s="2" t="s">
        <v>598</v>
      </c>
      <c r="R370" s="2" t="s">
        <v>599</v>
      </c>
      <c r="S370" s="2" t="s">
        <v>598</v>
      </c>
      <c r="U370" s="20">
        <f t="shared" si="10"/>
        <v>15.29</v>
      </c>
      <c r="V370" s="2">
        <f t="shared" si="11"/>
        <v>0</v>
      </c>
    </row>
    <row r="371" spans="1:22" ht="15" customHeight="1" x14ac:dyDescent="0.25">
      <c r="A371" s="2" t="s">
        <v>501</v>
      </c>
      <c r="B371" s="2" t="s">
        <v>512</v>
      </c>
      <c r="C371" s="2">
        <v>2014</v>
      </c>
      <c r="D371" s="2">
        <v>11.204000000000001</v>
      </c>
      <c r="E371" s="2">
        <v>7.2859999999999996</v>
      </c>
      <c r="F371" s="2">
        <v>0.17299999999999999</v>
      </c>
      <c r="G371" s="2" t="s">
        <v>598</v>
      </c>
      <c r="H371" s="2" t="s">
        <v>598</v>
      </c>
      <c r="I371" s="2">
        <v>3.129</v>
      </c>
      <c r="J371" s="2">
        <v>0.505</v>
      </c>
      <c r="K371" s="2">
        <v>0.17299999999999999</v>
      </c>
      <c r="L371" s="2" t="s">
        <v>598</v>
      </c>
      <c r="M371" s="2" t="s">
        <v>598</v>
      </c>
      <c r="N371" s="2" t="s">
        <v>599</v>
      </c>
      <c r="O371" s="2" t="s">
        <v>598</v>
      </c>
      <c r="P371" s="2" t="s">
        <v>599</v>
      </c>
      <c r="Q371" s="2" t="s">
        <v>598</v>
      </c>
      <c r="R371" s="2" t="s">
        <v>599</v>
      </c>
      <c r="S371" s="2" t="s">
        <v>598</v>
      </c>
      <c r="U371" s="20">
        <f t="shared" si="10"/>
        <v>11.204000000000001</v>
      </c>
      <c r="V371" s="2">
        <f t="shared" si="11"/>
        <v>0</v>
      </c>
    </row>
    <row r="372" spans="1:22" ht="15" customHeight="1" x14ac:dyDescent="0.25">
      <c r="A372" s="2" t="s">
        <v>501</v>
      </c>
      <c r="B372" s="2" t="s">
        <v>513</v>
      </c>
      <c r="C372" s="2">
        <v>2014</v>
      </c>
      <c r="D372" s="2">
        <v>104.422</v>
      </c>
      <c r="E372" s="2" t="s">
        <v>598</v>
      </c>
      <c r="F372" s="2" t="s">
        <v>598</v>
      </c>
      <c r="G372" s="2" t="s">
        <v>598</v>
      </c>
      <c r="H372" s="2" t="s">
        <v>598</v>
      </c>
      <c r="I372" s="2" t="s">
        <v>598</v>
      </c>
      <c r="J372" s="2" t="s">
        <v>598</v>
      </c>
      <c r="K372" s="2" t="s">
        <v>598</v>
      </c>
      <c r="L372" s="2" t="s">
        <v>598</v>
      </c>
      <c r="M372" s="2">
        <v>0.65100000000000002</v>
      </c>
      <c r="N372" s="2" t="s">
        <v>773</v>
      </c>
      <c r="O372" s="2">
        <v>101.93</v>
      </c>
      <c r="P372" s="2" t="s">
        <v>599</v>
      </c>
      <c r="Q372" s="2" t="s">
        <v>598</v>
      </c>
      <c r="R372" s="2" t="s">
        <v>599</v>
      </c>
      <c r="S372" s="2" t="s">
        <v>598</v>
      </c>
      <c r="U372" s="20">
        <f t="shared" si="10"/>
        <v>104.422</v>
      </c>
      <c r="V372" s="2">
        <f t="shared" si="11"/>
        <v>101.93</v>
      </c>
    </row>
    <row r="373" spans="1:22" ht="15" customHeight="1" x14ac:dyDescent="0.25">
      <c r="A373" s="2" t="s">
        <v>501</v>
      </c>
      <c r="B373" s="2" t="s">
        <v>514</v>
      </c>
      <c r="C373" s="2">
        <v>2014</v>
      </c>
      <c r="D373" s="2">
        <v>55.302</v>
      </c>
      <c r="E373" s="2">
        <v>42.183999999999997</v>
      </c>
      <c r="F373" s="2" t="s">
        <v>598</v>
      </c>
      <c r="G373" s="2" t="s">
        <v>598</v>
      </c>
      <c r="H373" s="2" t="s">
        <v>598</v>
      </c>
      <c r="I373" s="2">
        <v>9.4760000000000009</v>
      </c>
      <c r="J373" s="2">
        <v>3.5249999999999999</v>
      </c>
      <c r="K373" s="2" t="s">
        <v>598</v>
      </c>
      <c r="L373" s="2" t="s">
        <v>598</v>
      </c>
      <c r="M373" s="2" t="s">
        <v>598</v>
      </c>
      <c r="N373" s="2" t="s">
        <v>599</v>
      </c>
      <c r="O373" s="2" t="s">
        <v>598</v>
      </c>
      <c r="P373" s="2" t="s">
        <v>599</v>
      </c>
      <c r="Q373" s="2" t="s">
        <v>598</v>
      </c>
      <c r="R373" s="2" t="s">
        <v>599</v>
      </c>
      <c r="S373" s="2" t="s">
        <v>598</v>
      </c>
      <c r="U373" s="20">
        <f t="shared" si="10"/>
        <v>55.302</v>
      </c>
      <c r="V373" s="2">
        <f t="shared" si="11"/>
        <v>0</v>
      </c>
    </row>
    <row r="374" spans="1:22" ht="15" customHeight="1" x14ac:dyDescent="0.25">
      <c r="A374" s="2" t="s">
        <v>501</v>
      </c>
      <c r="B374" s="2" t="s">
        <v>515</v>
      </c>
      <c r="C374" s="2">
        <v>2014</v>
      </c>
      <c r="D374" s="2">
        <v>1.627</v>
      </c>
      <c r="E374" s="2">
        <v>0.48199999999999998</v>
      </c>
      <c r="F374" s="2" t="s">
        <v>598</v>
      </c>
      <c r="G374" s="2" t="s">
        <v>598</v>
      </c>
      <c r="H374" s="2" t="s">
        <v>598</v>
      </c>
      <c r="I374" s="2">
        <v>1.0669999999999999</v>
      </c>
      <c r="J374" s="2">
        <v>0.1</v>
      </c>
      <c r="K374" s="2" t="s">
        <v>598</v>
      </c>
      <c r="L374" s="2" t="s">
        <v>598</v>
      </c>
      <c r="M374" s="2" t="s">
        <v>598</v>
      </c>
      <c r="N374" s="2" t="s">
        <v>599</v>
      </c>
      <c r="O374" s="2" t="s">
        <v>598</v>
      </c>
      <c r="P374" s="2" t="s">
        <v>599</v>
      </c>
      <c r="Q374" s="2" t="s">
        <v>598</v>
      </c>
      <c r="R374" s="2" t="s">
        <v>599</v>
      </c>
      <c r="S374" s="2" t="s">
        <v>598</v>
      </c>
      <c r="U374" s="20">
        <f t="shared" si="10"/>
        <v>1.627</v>
      </c>
      <c r="V374" s="2">
        <f t="shared" si="11"/>
        <v>0</v>
      </c>
    </row>
    <row r="375" spans="1:22" ht="15" customHeight="1" x14ac:dyDescent="0.25">
      <c r="A375" s="2" t="s">
        <v>501</v>
      </c>
      <c r="B375" s="2" t="s">
        <v>516</v>
      </c>
      <c r="C375" s="2">
        <v>2014</v>
      </c>
      <c r="D375" s="2">
        <v>1.5740000000000001</v>
      </c>
      <c r="E375" s="2" t="s">
        <v>598</v>
      </c>
      <c r="F375" s="2">
        <v>0.16300000000000001</v>
      </c>
      <c r="G375" s="2" t="s">
        <v>598</v>
      </c>
      <c r="H375" s="2" t="s">
        <v>598</v>
      </c>
      <c r="I375" s="2">
        <v>1.3480000000000001</v>
      </c>
      <c r="J375" s="2">
        <v>6.3E-2</v>
      </c>
      <c r="K375" s="2" t="s">
        <v>598</v>
      </c>
      <c r="L375" s="2" t="s">
        <v>598</v>
      </c>
      <c r="M375" s="2" t="s">
        <v>598</v>
      </c>
      <c r="N375" s="2" t="s">
        <v>599</v>
      </c>
      <c r="O375" s="2" t="s">
        <v>598</v>
      </c>
      <c r="P375" s="2" t="s">
        <v>599</v>
      </c>
      <c r="Q375" s="2" t="s">
        <v>598</v>
      </c>
      <c r="R375" s="2" t="s">
        <v>599</v>
      </c>
      <c r="S375" s="2" t="s">
        <v>598</v>
      </c>
      <c r="U375" s="20">
        <f t="shared" si="10"/>
        <v>1.5740000000000001</v>
      </c>
      <c r="V375" s="2">
        <f t="shared" si="11"/>
        <v>0</v>
      </c>
    </row>
    <row r="376" spans="1:22" ht="15" customHeight="1" x14ac:dyDescent="0.25">
      <c r="A376" s="2" t="s">
        <v>501</v>
      </c>
      <c r="B376" s="21" t="s">
        <v>975</v>
      </c>
      <c r="C376" s="2">
        <v>2014</v>
      </c>
      <c r="D376" s="2">
        <v>47.688000000000002</v>
      </c>
      <c r="E376" s="2">
        <v>22.148</v>
      </c>
      <c r="F376" s="2">
        <v>1.234</v>
      </c>
      <c r="G376" s="2" t="s">
        <v>598</v>
      </c>
      <c r="H376" s="2" t="s">
        <v>598</v>
      </c>
      <c r="I376" s="2">
        <v>6.6719999999999997</v>
      </c>
      <c r="J376" s="2">
        <v>11.436999999999999</v>
      </c>
      <c r="K376" s="2" t="s">
        <v>598</v>
      </c>
      <c r="L376" s="2" t="s">
        <v>598</v>
      </c>
      <c r="M376" s="2">
        <v>6.1779999999999999</v>
      </c>
      <c r="N376" s="2" t="s">
        <v>599</v>
      </c>
      <c r="O376" s="2" t="s">
        <v>598</v>
      </c>
      <c r="P376" s="2" t="s">
        <v>599</v>
      </c>
      <c r="Q376" s="2" t="s">
        <v>598</v>
      </c>
      <c r="R376" s="2" t="s">
        <v>599</v>
      </c>
      <c r="S376" s="2" t="s">
        <v>598</v>
      </c>
      <c r="U376" s="20">
        <f t="shared" si="10"/>
        <v>47.688000000000002</v>
      </c>
      <c r="V376" s="2">
        <f t="shared" si="11"/>
        <v>0</v>
      </c>
    </row>
    <row r="377" spans="1:22" ht="15" customHeight="1" x14ac:dyDescent="0.25">
      <c r="A377" s="2" t="s">
        <v>501</v>
      </c>
      <c r="B377" s="2" t="s">
        <v>518</v>
      </c>
      <c r="C377" s="2">
        <v>2014</v>
      </c>
      <c r="D377" s="2">
        <v>6.484</v>
      </c>
      <c r="E377" s="2">
        <v>3.4670000000000001</v>
      </c>
      <c r="F377" s="2">
        <v>0.20300000000000001</v>
      </c>
      <c r="G377" s="2" t="s">
        <v>598</v>
      </c>
      <c r="H377" s="2" t="s">
        <v>598</v>
      </c>
      <c r="I377" s="2">
        <v>2.867</v>
      </c>
      <c r="J377" s="2">
        <v>0.25800000000000001</v>
      </c>
      <c r="K377" s="2" t="s">
        <v>598</v>
      </c>
      <c r="L377" s="2" t="s">
        <v>598</v>
      </c>
      <c r="M377" s="2">
        <v>0</v>
      </c>
      <c r="N377" s="2" t="s">
        <v>599</v>
      </c>
      <c r="O377" s="2" t="s">
        <v>598</v>
      </c>
      <c r="P377" s="2" t="s">
        <v>599</v>
      </c>
      <c r="Q377" s="2" t="s">
        <v>598</v>
      </c>
      <c r="R377" s="2" t="s">
        <v>599</v>
      </c>
      <c r="S377" s="2" t="s">
        <v>598</v>
      </c>
      <c r="U377" s="20">
        <f t="shared" si="10"/>
        <v>6.484</v>
      </c>
      <c r="V377" s="2">
        <f t="shared" si="11"/>
        <v>0</v>
      </c>
    </row>
    <row r="378" spans="1:22" ht="15" customHeight="1" x14ac:dyDescent="0.25">
      <c r="A378" s="2" t="s">
        <v>501</v>
      </c>
      <c r="B378" s="2" t="s">
        <v>519</v>
      </c>
      <c r="C378" s="2">
        <v>2014</v>
      </c>
      <c r="D378" s="2">
        <v>85.637</v>
      </c>
      <c r="E378" s="2">
        <v>11.564</v>
      </c>
      <c r="F378" s="2">
        <v>3.7010000000000001</v>
      </c>
      <c r="G378" s="2" t="s">
        <v>598</v>
      </c>
      <c r="H378" s="2" t="s">
        <v>598</v>
      </c>
      <c r="I378" s="2">
        <v>9.3130000000000006</v>
      </c>
      <c r="J378" s="2">
        <v>4.681</v>
      </c>
      <c r="K378" s="2" t="s">
        <v>598</v>
      </c>
      <c r="L378" s="2" t="s">
        <v>598</v>
      </c>
      <c r="M378" s="2">
        <v>56.375999999999998</v>
      </c>
      <c r="N378" s="2" t="s">
        <v>599</v>
      </c>
      <c r="O378" s="2" t="s">
        <v>598</v>
      </c>
      <c r="P378" s="2" t="s">
        <v>599</v>
      </c>
      <c r="Q378" s="2" t="s">
        <v>598</v>
      </c>
      <c r="R378" s="2" t="s">
        <v>599</v>
      </c>
      <c r="S378" s="2" t="s">
        <v>598</v>
      </c>
      <c r="U378" s="20">
        <f t="shared" si="10"/>
        <v>85.637</v>
      </c>
      <c r="V378" s="2">
        <f t="shared" si="11"/>
        <v>0</v>
      </c>
    </row>
    <row r="379" spans="1:22"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599</v>
      </c>
      <c r="O379" s="2" t="s">
        <v>598</v>
      </c>
      <c r="P379" s="2" t="s">
        <v>599</v>
      </c>
      <c r="Q379" s="2" t="s">
        <v>598</v>
      </c>
      <c r="R379" s="2" t="s">
        <v>599</v>
      </c>
      <c r="S379" s="2" t="s">
        <v>598</v>
      </c>
      <c r="U379" s="20">
        <f t="shared" si="10"/>
        <v>0</v>
      </c>
      <c r="V379" s="2">
        <f t="shared" si="11"/>
        <v>0</v>
      </c>
    </row>
    <row r="380" spans="1:22"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599</v>
      </c>
      <c r="O380" s="2" t="s">
        <v>598</v>
      </c>
      <c r="P380" s="2" t="s">
        <v>599</v>
      </c>
      <c r="Q380" s="2" t="s">
        <v>598</v>
      </c>
      <c r="R380" s="2" t="s">
        <v>599</v>
      </c>
      <c r="S380" s="2" t="s">
        <v>598</v>
      </c>
      <c r="U380" s="20">
        <f t="shared" si="10"/>
        <v>0</v>
      </c>
      <c r="V380" s="2">
        <f t="shared" si="11"/>
        <v>0</v>
      </c>
    </row>
    <row r="381" spans="1:22" ht="15" customHeight="1" x14ac:dyDescent="0.25">
      <c r="A381" s="2" t="s">
        <v>522</v>
      </c>
      <c r="B381" s="2" t="s">
        <v>523</v>
      </c>
      <c r="C381" s="2">
        <v>2014</v>
      </c>
      <c r="D381" s="2">
        <v>8.2639999999999993</v>
      </c>
      <c r="E381" s="2">
        <v>2.3119999999999998</v>
      </c>
      <c r="F381" s="2">
        <v>2.7389999999999999</v>
      </c>
      <c r="G381" s="2">
        <v>1.7110000000000001</v>
      </c>
      <c r="H381" s="2" t="s">
        <v>598</v>
      </c>
      <c r="I381" s="2">
        <v>1.345</v>
      </c>
      <c r="J381" s="2">
        <v>0.15</v>
      </c>
      <c r="K381" s="2" t="s">
        <v>598</v>
      </c>
      <c r="L381" s="2" t="s">
        <v>598</v>
      </c>
      <c r="M381" s="2">
        <v>1.7110000000000001</v>
      </c>
      <c r="N381" s="2" t="s">
        <v>599</v>
      </c>
      <c r="O381" s="2" t="s">
        <v>598</v>
      </c>
      <c r="P381" s="2" t="s">
        <v>599</v>
      </c>
      <c r="Q381" s="2" t="s">
        <v>598</v>
      </c>
      <c r="R381" s="2" t="s">
        <v>599</v>
      </c>
      <c r="S381" s="2" t="s">
        <v>598</v>
      </c>
      <c r="U381" s="20">
        <f t="shared" si="10"/>
        <v>8.2639999999999993</v>
      </c>
      <c r="V381" s="2">
        <f t="shared" si="11"/>
        <v>0</v>
      </c>
    </row>
    <row r="382" spans="1:22" ht="15" customHeight="1" x14ac:dyDescent="0.25">
      <c r="A382" s="2" t="s">
        <v>522</v>
      </c>
      <c r="B382" s="2" t="s">
        <v>524</v>
      </c>
      <c r="C382" s="2">
        <v>2014</v>
      </c>
      <c r="D382" s="2">
        <v>134.1</v>
      </c>
      <c r="E382" s="2">
        <v>56.543999999999997</v>
      </c>
      <c r="F382" s="2">
        <v>14.659000000000001</v>
      </c>
      <c r="G382" s="2">
        <v>14.048999999999999</v>
      </c>
      <c r="H382" s="2" t="s">
        <v>598</v>
      </c>
      <c r="I382" s="2">
        <v>26.716000000000001</v>
      </c>
      <c r="J382" s="2">
        <v>22.132000000000001</v>
      </c>
      <c r="K382" s="2" t="s">
        <v>598</v>
      </c>
      <c r="L382" s="2" t="s">
        <v>598</v>
      </c>
      <c r="M382" s="2">
        <v>14.048999999999999</v>
      </c>
      <c r="N382" s="2" t="s">
        <v>599</v>
      </c>
      <c r="O382" s="2" t="s">
        <v>598</v>
      </c>
      <c r="P382" s="2" t="s">
        <v>599</v>
      </c>
      <c r="Q382" s="2" t="s">
        <v>598</v>
      </c>
      <c r="R382" s="2" t="s">
        <v>599</v>
      </c>
      <c r="S382" s="2" t="s">
        <v>598</v>
      </c>
      <c r="U382" s="20">
        <f t="shared" si="10"/>
        <v>134.1</v>
      </c>
      <c r="V382" s="2">
        <f t="shared" si="11"/>
        <v>0</v>
      </c>
    </row>
    <row r="383" spans="1:22" ht="15" customHeight="1" x14ac:dyDescent="0.25">
      <c r="A383" s="2" t="s">
        <v>525</v>
      </c>
      <c r="B383" s="2" t="s">
        <v>526</v>
      </c>
      <c r="C383" s="2">
        <v>2014</v>
      </c>
      <c r="D383" s="2">
        <v>90.245999999999995</v>
      </c>
      <c r="E383" s="2">
        <v>42.54</v>
      </c>
      <c r="F383" s="2">
        <v>3.6970000000000001</v>
      </c>
      <c r="G383" s="2">
        <v>19.052</v>
      </c>
      <c r="H383" s="2" t="s">
        <v>598</v>
      </c>
      <c r="I383" s="2">
        <v>15.43</v>
      </c>
      <c r="J383" s="2">
        <v>9.3870000000000005</v>
      </c>
      <c r="K383" s="2">
        <v>0.14000000000000001</v>
      </c>
      <c r="L383" s="2" t="s">
        <v>598</v>
      </c>
      <c r="M383" s="2">
        <v>19.052</v>
      </c>
      <c r="N383" s="2" t="s">
        <v>599</v>
      </c>
      <c r="O383" s="2" t="s">
        <v>598</v>
      </c>
      <c r="P383" s="2" t="s">
        <v>599</v>
      </c>
      <c r="Q383" s="2" t="s">
        <v>598</v>
      </c>
      <c r="R383" s="2" t="s">
        <v>599</v>
      </c>
      <c r="S383" s="2" t="s">
        <v>598</v>
      </c>
      <c r="U383" s="20">
        <f t="shared" si="10"/>
        <v>90.245999999999995</v>
      </c>
      <c r="V383" s="2">
        <f t="shared" si="11"/>
        <v>0</v>
      </c>
    </row>
    <row r="384" spans="1:22" ht="15" customHeight="1" x14ac:dyDescent="0.25">
      <c r="A384" s="2" t="s">
        <v>525</v>
      </c>
      <c r="B384" s="2" t="s">
        <v>527</v>
      </c>
      <c r="C384" s="2">
        <v>2014</v>
      </c>
      <c r="D384" s="2">
        <v>10.625999999999999</v>
      </c>
      <c r="E384" s="2">
        <v>5.1180000000000003</v>
      </c>
      <c r="F384" s="2" t="s">
        <v>598</v>
      </c>
      <c r="G384" s="2">
        <v>1.0840000000000001</v>
      </c>
      <c r="H384" s="2" t="s">
        <v>598</v>
      </c>
      <c r="I384" s="2">
        <v>2.9710000000000001</v>
      </c>
      <c r="J384" s="2">
        <v>1.454</v>
      </c>
      <c r="K384" s="2" t="s">
        <v>598</v>
      </c>
      <c r="L384" s="2" t="s">
        <v>598</v>
      </c>
      <c r="M384" s="2">
        <v>1.0840000000000001</v>
      </c>
      <c r="N384" s="2" t="s">
        <v>599</v>
      </c>
      <c r="O384" s="2" t="s">
        <v>598</v>
      </c>
      <c r="P384" s="2" t="s">
        <v>599</v>
      </c>
      <c r="Q384" s="2" t="s">
        <v>598</v>
      </c>
      <c r="R384" s="2" t="s">
        <v>599</v>
      </c>
      <c r="S384" s="2" t="s">
        <v>598</v>
      </c>
      <c r="U384" s="20">
        <f t="shared" si="10"/>
        <v>10.625999999999999</v>
      </c>
      <c r="V384" s="2">
        <f t="shared" si="11"/>
        <v>0</v>
      </c>
    </row>
    <row r="385" spans="1:22" ht="15" customHeight="1" x14ac:dyDescent="0.25">
      <c r="A385" s="2" t="s">
        <v>525</v>
      </c>
      <c r="B385" s="2" t="s">
        <v>528</v>
      </c>
      <c r="C385" s="2">
        <v>2014</v>
      </c>
      <c r="D385" s="2">
        <v>96.010999999999996</v>
      </c>
      <c r="E385" s="2">
        <v>50.671999999999997</v>
      </c>
      <c r="F385" s="2">
        <v>2.0819999999999999</v>
      </c>
      <c r="G385" s="2">
        <v>14.95</v>
      </c>
      <c r="H385" s="2" t="s">
        <v>598</v>
      </c>
      <c r="I385" s="2">
        <v>16.225000000000001</v>
      </c>
      <c r="J385" s="2">
        <v>12.116</v>
      </c>
      <c r="K385" s="2" t="s">
        <v>598</v>
      </c>
      <c r="L385" s="2" t="s">
        <v>598</v>
      </c>
      <c r="M385" s="2">
        <v>14.95</v>
      </c>
      <c r="N385" s="2" t="s">
        <v>599</v>
      </c>
      <c r="O385" s="2" t="s">
        <v>598</v>
      </c>
      <c r="P385" s="2" t="s">
        <v>599</v>
      </c>
      <c r="Q385" s="2" t="s">
        <v>598</v>
      </c>
      <c r="R385" s="2" t="s">
        <v>599</v>
      </c>
      <c r="S385" s="2" t="s">
        <v>598</v>
      </c>
      <c r="U385" s="20">
        <f t="shared" si="10"/>
        <v>96.010999999999996</v>
      </c>
      <c r="V385" s="2">
        <f t="shared" si="11"/>
        <v>0</v>
      </c>
    </row>
    <row r="386" spans="1:22" ht="15" customHeight="1" x14ac:dyDescent="0.25">
      <c r="A386" s="2" t="s">
        <v>525</v>
      </c>
      <c r="B386" s="2" t="s">
        <v>529</v>
      </c>
      <c r="C386" s="2">
        <v>2014</v>
      </c>
      <c r="D386" s="2">
        <v>17.329000000000001</v>
      </c>
      <c r="E386" s="2">
        <v>15.532</v>
      </c>
      <c r="F386" s="2">
        <v>5.3999999999999999E-2</v>
      </c>
      <c r="G386" s="2">
        <v>1.581</v>
      </c>
      <c r="H386" s="2" t="s">
        <v>598</v>
      </c>
      <c r="I386" s="2">
        <v>9.8000000000000004E-2</v>
      </c>
      <c r="J386" s="2">
        <v>6.4000000000000001E-2</v>
      </c>
      <c r="K386" s="2" t="s">
        <v>598</v>
      </c>
      <c r="L386" s="2" t="s">
        <v>598</v>
      </c>
      <c r="M386" s="2">
        <v>1.581</v>
      </c>
      <c r="N386" s="2" t="s">
        <v>599</v>
      </c>
      <c r="O386" s="2" t="s">
        <v>598</v>
      </c>
      <c r="P386" s="2" t="s">
        <v>599</v>
      </c>
      <c r="Q386" s="2" t="s">
        <v>598</v>
      </c>
      <c r="R386" s="2" t="s">
        <v>599</v>
      </c>
      <c r="S386" s="2" t="s">
        <v>598</v>
      </c>
      <c r="U386" s="20">
        <f t="shared" si="10"/>
        <v>17.329000000000001</v>
      </c>
      <c r="V386" s="2">
        <f t="shared" si="11"/>
        <v>0</v>
      </c>
    </row>
    <row r="387" spans="1:22" ht="15" customHeight="1" x14ac:dyDescent="0.25">
      <c r="A387" s="2" t="s">
        <v>530</v>
      </c>
      <c r="B387" s="2" t="s">
        <v>531</v>
      </c>
      <c r="C387" s="2">
        <v>2014</v>
      </c>
      <c r="D387" s="2">
        <v>5.8</v>
      </c>
      <c r="E387" s="2">
        <v>1.7</v>
      </c>
      <c r="F387" s="2">
        <v>2.5</v>
      </c>
      <c r="G387" s="2" t="s">
        <v>598</v>
      </c>
      <c r="H387" s="2" t="s">
        <v>598</v>
      </c>
      <c r="I387" s="2">
        <v>1</v>
      </c>
      <c r="J387" s="2">
        <v>0.2</v>
      </c>
      <c r="K387" s="2" t="s">
        <v>598</v>
      </c>
      <c r="L387" s="2">
        <v>0.4</v>
      </c>
      <c r="M387" s="2" t="s">
        <v>598</v>
      </c>
      <c r="N387" s="2" t="s">
        <v>599</v>
      </c>
      <c r="O387" s="2" t="s">
        <v>598</v>
      </c>
      <c r="P387" s="2" t="s">
        <v>599</v>
      </c>
      <c r="Q387" s="2" t="s">
        <v>598</v>
      </c>
      <c r="R387" s="2" t="s">
        <v>599</v>
      </c>
      <c r="S387" s="2" t="s">
        <v>598</v>
      </c>
      <c r="U387" s="20">
        <f t="shared" ref="U387:U411" si="12">IFERROR(D387/1,0)</f>
        <v>5.8</v>
      </c>
      <c r="V387" s="2">
        <f t="shared" ref="V387:V411" si="13">IFERROR(O387/1,0)+IFERROR(Q387/1,0)+IFERROR(S387/1,0)</f>
        <v>0</v>
      </c>
    </row>
    <row r="388" spans="1:22" ht="15" customHeight="1" x14ac:dyDescent="0.25">
      <c r="A388" s="2" t="s">
        <v>530</v>
      </c>
      <c r="B388" s="2" t="s">
        <v>532</v>
      </c>
      <c r="C388" s="2">
        <v>2014</v>
      </c>
      <c r="D388" s="2">
        <v>23.9</v>
      </c>
      <c r="E388" s="2">
        <v>7.4</v>
      </c>
      <c r="F388" s="2">
        <v>6.5</v>
      </c>
      <c r="G388" s="2">
        <v>1.2</v>
      </c>
      <c r="H388" s="2" t="s">
        <v>598</v>
      </c>
      <c r="I388" s="2">
        <v>5.4</v>
      </c>
      <c r="J388" s="2">
        <v>2.9</v>
      </c>
      <c r="K388" s="2" t="s">
        <v>598</v>
      </c>
      <c r="L388" s="2">
        <v>0.5</v>
      </c>
      <c r="M388" s="2" t="s">
        <v>598</v>
      </c>
      <c r="N388" s="2" t="s">
        <v>599</v>
      </c>
      <c r="O388" s="2" t="s">
        <v>598</v>
      </c>
      <c r="P388" s="2" t="s">
        <v>599</v>
      </c>
      <c r="Q388" s="2" t="s">
        <v>598</v>
      </c>
      <c r="R388" s="2" t="s">
        <v>599</v>
      </c>
      <c r="S388" s="2" t="s">
        <v>598</v>
      </c>
      <c r="U388" s="20">
        <f t="shared" si="12"/>
        <v>23.9</v>
      </c>
      <c r="V388" s="2">
        <f t="shared" si="13"/>
        <v>0</v>
      </c>
    </row>
    <row r="389" spans="1:22" ht="15" customHeight="1" x14ac:dyDescent="0.25">
      <c r="A389" s="2" t="s">
        <v>530</v>
      </c>
      <c r="B389" s="2" t="s">
        <v>533</v>
      </c>
      <c r="C389" s="2">
        <v>2014</v>
      </c>
      <c r="D389" s="2">
        <v>168.3</v>
      </c>
      <c r="E389" s="2">
        <v>65</v>
      </c>
      <c r="F389" s="2">
        <v>36.9</v>
      </c>
      <c r="G389" s="2">
        <v>8.9</v>
      </c>
      <c r="H389" s="2" t="s">
        <v>598</v>
      </c>
      <c r="I389" s="2">
        <v>22.1</v>
      </c>
      <c r="J389" s="2">
        <v>32.5</v>
      </c>
      <c r="K389" s="2" t="s">
        <v>598</v>
      </c>
      <c r="L389" s="2">
        <v>2.9</v>
      </c>
      <c r="M389" s="2" t="s">
        <v>598</v>
      </c>
      <c r="N389" s="2" t="s">
        <v>599</v>
      </c>
      <c r="O389" s="2" t="s">
        <v>598</v>
      </c>
      <c r="P389" s="2" t="s">
        <v>599</v>
      </c>
      <c r="Q389" s="2" t="s">
        <v>598</v>
      </c>
      <c r="R389" s="2" t="s">
        <v>599</v>
      </c>
      <c r="S389" s="2" t="s">
        <v>598</v>
      </c>
      <c r="U389" s="20">
        <f t="shared" si="12"/>
        <v>168.3</v>
      </c>
      <c r="V389" s="2">
        <f t="shared" si="13"/>
        <v>0</v>
      </c>
    </row>
    <row r="390" spans="1:22" ht="15" customHeight="1" x14ac:dyDescent="0.25">
      <c r="A390" s="2" t="s">
        <v>534</v>
      </c>
      <c r="B390" s="2" t="s">
        <v>535</v>
      </c>
      <c r="C390" s="2">
        <v>2014</v>
      </c>
      <c r="D390" s="2">
        <v>15.46</v>
      </c>
      <c r="E390" s="2">
        <v>3.1480000000000001</v>
      </c>
      <c r="F390" s="2">
        <v>2.2999999999999998</v>
      </c>
      <c r="G390" s="2">
        <v>8.0299999999999994</v>
      </c>
      <c r="H390" s="2" t="s">
        <v>598</v>
      </c>
      <c r="I390" s="2">
        <v>1.345</v>
      </c>
      <c r="J390" s="2">
        <v>0.63700000000000001</v>
      </c>
      <c r="K390" s="2">
        <v>0</v>
      </c>
      <c r="L390" s="2">
        <v>0</v>
      </c>
      <c r="M390" s="2">
        <v>0</v>
      </c>
      <c r="N390" s="2" t="s">
        <v>599</v>
      </c>
      <c r="O390" s="2" t="s">
        <v>598</v>
      </c>
      <c r="P390" s="2" t="s">
        <v>599</v>
      </c>
      <c r="Q390" s="2" t="s">
        <v>598</v>
      </c>
      <c r="R390" s="2" t="s">
        <v>599</v>
      </c>
      <c r="S390" s="2" t="s">
        <v>598</v>
      </c>
      <c r="U390" s="20">
        <f t="shared" si="12"/>
        <v>15.46</v>
      </c>
      <c r="V390" s="2">
        <f t="shared" si="13"/>
        <v>0</v>
      </c>
    </row>
    <row r="391" spans="1:22" ht="15" customHeight="1" x14ac:dyDescent="0.25">
      <c r="A391" s="2" t="s">
        <v>534</v>
      </c>
      <c r="B391" s="2" t="s">
        <v>536</v>
      </c>
      <c r="C391" s="2">
        <v>2014</v>
      </c>
      <c r="D391" s="2">
        <v>7.585</v>
      </c>
      <c r="E391" s="2">
        <v>2.754</v>
      </c>
      <c r="F391" s="2">
        <v>2.516</v>
      </c>
      <c r="G391" s="2">
        <v>0</v>
      </c>
      <c r="H391" s="2">
        <v>0</v>
      </c>
      <c r="I391" s="2">
        <v>2.0209999999999999</v>
      </c>
      <c r="J391" s="2">
        <v>0.29399999999999998</v>
      </c>
      <c r="K391" s="2">
        <v>0</v>
      </c>
      <c r="L391" s="2">
        <v>0</v>
      </c>
      <c r="M391" s="2">
        <v>0</v>
      </c>
      <c r="N391" s="2" t="s">
        <v>599</v>
      </c>
      <c r="O391" s="2" t="s">
        <v>598</v>
      </c>
      <c r="P391" s="2" t="s">
        <v>599</v>
      </c>
      <c r="Q391" s="2" t="s">
        <v>598</v>
      </c>
      <c r="R391" s="2" t="s">
        <v>599</v>
      </c>
      <c r="S391" s="2" t="s">
        <v>598</v>
      </c>
      <c r="U391" s="20">
        <f t="shared" si="12"/>
        <v>7.585</v>
      </c>
      <c r="V391" s="2">
        <f t="shared" si="13"/>
        <v>0</v>
      </c>
    </row>
    <row r="392" spans="1:22" ht="15" customHeight="1" x14ac:dyDescent="0.25">
      <c r="A392" s="2" t="s">
        <v>534</v>
      </c>
      <c r="B392" s="2" t="s">
        <v>537</v>
      </c>
      <c r="C392" s="2">
        <v>2014</v>
      </c>
      <c r="D392" s="2">
        <v>10.375999999999999</v>
      </c>
      <c r="E392" s="2">
        <v>3.6930000000000001</v>
      </c>
      <c r="F392" s="2">
        <v>2.3580000000000001</v>
      </c>
      <c r="G392" s="2">
        <v>1.768</v>
      </c>
      <c r="H392" s="2">
        <v>0</v>
      </c>
      <c r="I392" s="2">
        <v>1.2529999999999999</v>
      </c>
      <c r="J392" s="2">
        <v>1.3009999999999999</v>
      </c>
      <c r="K392" s="2">
        <v>0</v>
      </c>
      <c r="L392" s="2">
        <v>0</v>
      </c>
      <c r="M392" s="2">
        <v>0</v>
      </c>
      <c r="N392" s="2" t="s">
        <v>599</v>
      </c>
      <c r="O392" s="2" t="s">
        <v>598</v>
      </c>
      <c r="P392" s="2" t="s">
        <v>599</v>
      </c>
      <c r="Q392" s="2" t="s">
        <v>598</v>
      </c>
      <c r="R392" s="2" t="s">
        <v>599</v>
      </c>
      <c r="S392" s="2" t="s">
        <v>598</v>
      </c>
      <c r="U392" s="20">
        <f t="shared" si="12"/>
        <v>10.375999999999999</v>
      </c>
      <c r="V392" s="2">
        <f t="shared" si="13"/>
        <v>0</v>
      </c>
    </row>
    <row r="393" spans="1:22" ht="15" customHeight="1" x14ac:dyDescent="0.25">
      <c r="A393" s="2" t="s">
        <v>534</v>
      </c>
      <c r="B393" s="2" t="s">
        <v>538</v>
      </c>
      <c r="C393" s="2">
        <v>2014</v>
      </c>
      <c r="D393" s="2">
        <v>532.09799999999996</v>
      </c>
      <c r="E393" s="2">
        <v>213.07499999999999</v>
      </c>
      <c r="F393" s="2">
        <v>125.53100000000001</v>
      </c>
      <c r="G393" s="2">
        <v>15.954000000000001</v>
      </c>
      <c r="H393" s="2">
        <v>0</v>
      </c>
      <c r="I393" s="2">
        <v>49.802</v>
      </c>
      <c r="J393" s="2">
        <v>127.736</v>
      </c>
      <c r="K393" s="2">
        <v>0</v>
      </c>
      <c r="L393" s="2">
        <v>0</v>
      </c>
      <c r="M393" s="2">
        <v>0</v>
      </c>
      <c r="N393" s="2" t="s">
        <v>599</v>
      </c>
      <c r="O393" s="2" t="s">
        <v>598</v>
      </c>
      <c r="P393" s="2" t="s">
        <v>599</v>
      </c>
      <c r="Q393" s="2" t="s">
        <v>598</v>
      </c>
      <c r="R393" s="2" t="s">
        <v>599</v>
      </c>
      <c r="S393" s="2" t="s">
        <v>598</v>
      </c>
      <c r="U393" s="20">
        <f t="shared" si="12"/>
        <v>532.09799999999996</v>
      </c>
      <c r="V393" s="2">
        <f t="shared" si="13"/>
        <v>0</v>
      </c>
    </row>
    <row r="394" spans="1:22" ht="15" customHeight="1" x14ac:dyDescent="0.25">
      <c r="A394" s="2" t="s">
        <v>539</v>
      </c>
      <c r="B394" s="2" t="s">
        <v>540</v>
      </c>
      <c r="C394" s="2">
        <v>2014</v>
      </c>
      <c r="D394" s="2">
        <v>122.8</v>
      </c>
      <c r="E394" s="2">
        <v>67.3</v>
      </c>
      <c r="F394" s="2">
        <v>21.9</v>
      </c>
      <c r="G394" s="2">
        <v>0.432</v>
      </c>
      <c r="H394" s="2">
        <v>0</v>
      </c>
      <c r="I394" s="2">
        <v>25.5</v>
      </c>
      <c r="J394" s="2">
        <v>3.4</v>
      </c>
      <c r="K394" s="2">
        <v>0</v>
      </c>
      <c r="L394" s="2">
        <v>0</v>
      </c>
      <c r="M394" s="2">
        <v>4.2560000000000002</v>
      </c>
      <c r="N394" s="2" t="s">
        <v>599</v>
      </c>
      <c r="O394" s="2" t="s">
        <v>598</v>
      </c>
      <c r="P394" s="2" t="s">
        <v>599</v>
      </c>
      <c r="Q394" s="2" t="s">
        <v>598</v>
      </c>
      <c r="R394" s="2" t="s">
        <v>599</v>
      </c>
      <c r="S394" s="2" t="s">
        <v>598</v>
      </c>
      <c r="U394" s="20">
        <f t="shared" si="12"/>
        <v>122.8</v>
      </c>
      <c r="V394" s="2">
        <f t="shared" si="13"/>
        <v>0</v>
      </c>
    </row>
    <row r="395" spans="1:22" ht="15" customHeight="1" x14ac:dyDescent="0.25">
      <c r="A395" s="2" t="s">
        <v>541</v>
      </c>
      <c r="B395" s="2" t="s">
        <v>542</v>
      </c>
      <c r="C395" s="2">
        <v>2014</v>
      </c>
      <c r="D395" s="2">
        <v>6.8</v>
      </c>
      <c r="E395" s="2">
        <v>3.3</v>
      </c>
      <c r="F395" s="2">
        <v>0.39</v>
      </c>
      <c r="G395" s="2" t="s">
        <v>598</v>
      </c>
      <c r="H395" s="2" t="s">
        <v>598</v>
      </c>
      <c r="I395" s="2">
        <v>2.1</v>
      </c>
      <c r="J395" s="2">
        <v>1.1200000000000001</v>
      </c>
      <c r="K395" s="2" t="s">
        <v>598</v>
      </c>
      <c r="L395" s="2" t="s">
        <v>598</v>
      </c>
      <c r="M395" s="2" t="s">
        <v>598</v>
      </c>
      <c r="N395" s="2" t="s">
        <v>599</v>
      </c>
      <c r="O395" s="2" t="s">
        <v>598</v>
      </c>
      <c r="P395" s="2" t="s">
        <v>599</v>
      </c>
      <c r="Q395" s="2" t="s">
        <v>598</v>
      </c>
      <c r="R395" s="2" t="s">
        <v>599</v>
      </c>
      <c r="S395" s="2" t="s">
        <v>598</v>
      </c>
      <c r="U395" s="20">
        <f t="shared" si="12"/>
        <v>6.8</v>
      </c>
      <c r="V395" s="2">
        <f t="shared" si="13"/>
        <v>0</v>
      </c>
    </row>
    <row r="396" spans="1:22" ht="15" customHeight="1" x14ac:dyDescent="0.25">
      <c r="A396" s="2" t="s">
        <v>541</v>
      </c>
      <c r="B396" s="2" t="s">
        <v>543</v>
      </c>
      <c r="C396" s="2">
        <v>2014</v>
      </c>
      <c r="D396" s="2">
        <v>0.8</v>
      </c>
      <c r="E396" s="2" t="s">
        <v>598</v>
      </c>
      <c r="F396" s="2" t="s">
        <v>598</v>
      </c>
      <c r="G396" s="2">
        <v>0.8</v>
      </c>
      <c r="H396" s="2" t="s">
        <v>598</v>
      </c>
      <c r="I396" s="2" t="s">
        <v>598</v>
      </c>
      <c r="J396" s="2" t="s">
        <v>598</v>
      </c>
      <c r="K396" s="2" t="s">
        <v>598</v>
      </c>
      <c r="L396" s="2" t="s">
        <v>598</v>
      </c>
      <c r="M396" s="2" t="s">
        <v>598</v>
      </c>
      <c r="N396" s="2" t="s">
        <v>599</v>
      </c>
      <c r="O396" s="2" t="s">
        <v>598</v>
      </c>
      <c r="P396" s="2" t="s">
        <v>599</v>
      </c>
      <c r="Q396" s="2" t="s">
        <v>598</v>
      </c>
      <c r="R396" s="2" t="s">
        <v>599</v>
      </c>
      <c r="S396" s="2" t="s">
        <v>598</v>
      </c>
      <c r="U396" s="20">
        <f t="shared" si="12"/>
        <v>0.8</v>
      </c>
      <c r="V396" s="2">
        <f t="shared" si="13"/>
        <v>0</v>
      </c>
    </row>
    <row r="397" spans="1:22" ht="15" customHeight="1" x14ac:dyDescent="0.25">
      <c r="A397" s="2" t="s">
        <v>541</v>
      </c>
      <c r="B397" s="2" t="s">
        <v>544</v>
      </c>
      <c r="C397" s="2">
        <v>2014</v>
      </c>
      <c r="D397" s="2">
        <v>21.67</v>
      </c>
      <c r="E397" s="2">
        <v>9.57</v>
      </c>
      <c r="F397" s="2">
        <v>2.68</v>
      </c>
      <c r="G397" s="2">
        <v>1.56</v>
      </c>
      <c r="H397" s="2" t="s">
        <v>598</v>
      </c>
      <c r="I397" s="2">
        <v>3.44</v>
      </c>
      <c r="J397" s="2">
        <v>4.42</v>
      </c>
      <c r="K397" s="2" t="s">
        <v>598</v>
      </c>
      <c r="L397" s="2" t="s">
        <v>598</v>
      </c>
      <c r="M397" s="2" t="s">
        <v>598</v>
      </c>
      <c r="N397" s="2" t="s">
        <v>599</v>
      </c>
      <c r="O397" s="2" t="s">
        <v>598</v>
      </c>
      <c r="P397" s="2" t="s">
        <v>599</v>
      </c>
      <c r="Q397" s="2" t="s">
        <v>598</v>
      </c>
      <c r="R397" s="2" t="s">
        <v>599</v>
      </c>
      <c r="S397" s="2" t="s">
        <v>598</v>
      </c>
      <c r="U397" s="20">
        <f t="shared" si="12"/>
        <v>21.67</v>
      </c>
      <c r="V397" s="2">
        <f t="shared" si="13"/>
        <v>0</v>
      </c>
    </row>
    <row r="398" spans="1:22"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U398" s="20">
        <f t="shared" si="12"/>
        <v>0</v>
      </c>
      <c r="V398" s="2">
        <f t="shared" si="13"/>
        <v>0</v>
      </c>
    </row>
    <row r="399" spans="1:22" ht="15" customHeight="1" x14ac:dyDescent="0.25">
      <c r="A399" s="2" t="s">
        <v>547</v>
      </c>
      <c r="B399" s="2" t="s">
        <v>548</v>
      </c>
      <c r="C399" s="2">
        <v>2014</v>
      </c>
      <c r="D399" s="2">
        <v>832.44</v>
      </c>
      <c r="E399" s="2">
        <v>437.2</v>
      </c>
      <c r="F399" s="2">
        <v>138.4</v>
      </c>
      <c r="G399" s="2">
        <v>45.8</v>
      </c>
      <c r="H399" s="2" t="s">
        <v>598</v>
      </c>
      <c r="I399" s="2">
        <v>72.3</v>
      </c>
      <c r="J399" s="2">
        <v>86.6</v>
      </c>
      <c r="K399" s="2">
        <v>0.6</v>
      </c>
      <c r="L399" s="2">
        <v>6</v>
      </c>
      <c r="M399" s="2" t="s">
        <v>598</v>
      </c>
      <c r="N399" s="2" t="s">
        <v>774</v>
      </c>
      <c r="O399" s="2">
        <v>45.572000000000003</v>
      </c>
      <c r="P399" s="2" t="s">
        <v>598</v>
      </c>
      <c r="Q399" s="2" t="s">
        <v>598</v>
      </c>
      <c r="R399" s="2" t="s">
        <v>598</v>
      </c>
      <c r="S399" s="2" t="s">
        <v>598</v>
      </c>
      <c r="U399" s="20">
        <f t="shared" si="12"/>
        <v>832.44</v>
      </c>
      <c r="V399" s="2">
        <f t="shared" si="13"/>
        <v>45.572000000000003</v>
      </c>
    </row>
    <row r="400" spans="1:22" ht="15" customHeight="1" x14ac:dyDescent="0.25">
      <c r="A400" s="2" t="s">
        <v>547</v>
      </c>
      <c r="B400" s="2" t="s">
        <v>549</v>
      </c>
      <c r="C400" s="2">
        <v>2014</v>
      </c>
      <c r="D400" s="2">
        <v>1.58</v>
      </c>
      <c r="E400" s="2">
        <v>0.6</v>
      </c>
      <c r="F400" s="2" t="s">
        <v>598</v>
      </c>
      <c r="G400" s="2" t="s">
        <v>598</v>
      </c>
      <c r="H400" s="2" t="s">
        <v>598</v>
      </c>
      <c r="I400" s="2">
        <v>0.98</v>
      </c>
      <c r="J400" s="2" t="s">
        <v>598</v>
      </c>
      <c r="K400" s="2" t="s">
        <v>598</v>
      </c>
      <c r="L400" s="2" t="s">
        <v>598</v>
      </c>
      <c r="M400" s="2" t="s">
        <v>598</v>
      </c>
      <c r="N400" s="2" t="s">
        <v>598</v>
      </c>
      <c r="O400" s="2" t="s">
        <v>598</v>
      </c>
      <c r="P400" s="2" t="s">
        <v>598</v>
      </c>
      <c r="Q400" s="2" t="s">
        <v>598</v>
      </c>
      <c r="R400" s="2" t="s">
        <v>598</v>
      </c>
      <c r="S400" s="2" t="s">
        <v>598</v>
      </c>
      <c r="U400" s="20">
        <f t="shared" si="12"/>
        <v>1.58</v>
      </c>
      <c r="V400" s="2">
        <f t="shared" si="13"/>
        <v>0</v>
      </c>
    </row>
    <row r="401" spans="1:22" ht="15" customHeight="1" x14ac:dyDescent="0.25">
      <c r="A401" s="2" t="s">
        <v>547</v>
      </c>
      <c r="B401" s="2" t="s">
        <v>550</v>
      </c>
      <c r="C401" s="2">
        <v>2014</v>
      </c>
      <c r="D401" s="2">
        <v>8.58</v>
      </c>
      <c r="E401" s="2">
        <v>2.2000000000000002</v>
      </c>
      <c r="F401" s="2">
        <v>2.76</v>
      </c>
      <c r="G401" s="2" t="s">
        <v>598</v>
      </c>
      <c r="H401" s="2" t="s">
        <v>598</v>
      </c>
      <c r="I401" s="2">
        <v>3.42</v>
      </c>
      <c r="J401" s="2">
        <v>0.2</v>
      </c>
      <c r="K401" s="2" t="s">
        <v>598</v>
      </c>
      <c r="L401" s="2" t="s">
        <v>598</v>
      </c>
      <c r="M401" s="2" t="s">
        <v>598</v>
      </c>
      <c r="N401" s="2" t="s">
        <v>598</v>
      </c>
      <c r="O401" s="2" t="s">
        <v>598</v>
      </c>
      <c r="P401" s="2" t="s">
        <v>598</v>
      </c>
      <c r="Q401" s="2" t="s">
        <v>598</v>
      </c>
      <c r="R401" s="2" t="s">
        <v>598</v>
      </c>
      <c r="S401" s="2" t="s">
        <v>598</v>
      </c>
      <c r="U401" s="20">
        <f t="shared" si="12"/>
        <v>8.58</v>
      </c>
      <c r="V401" s="2">
        <f t="shared" si="13"/>
        <v>0</v>
      </c>
    </row>
    <row r="402" spans="1:22" ht="15" customHeight="1" x14ac:dyDescent="0.25">
      <c r="A402" s="2" t="s">
        <v>547</v>
      </c>
      <c r="B402" s="2" t="s">
        <v>551</v>
      </c>
      <c r="C402" s="2">
        <v>2014</v>
      </c>
      <c r="D402" s="2">
        <v>158.703</v>
      </c>
      <c r="E402" s="2">
        <v>74.05</v>
      </c>
      <c r="F402" s="2">
        <v>34.42</v>
      </c>
      <c r="G402" s="2">
        <v>9.0299999999999994</v>
      </c>
      <c r="H402" s="2" t="s">
        <v>598</v>
      </c>
      <c r="I402" s="2">
        <v>30.77</v>
      </c>
      <c r="J402" s="2">
        <v>9.35</v>
      </c>
      <c r="K402" s="2" t="s">
        <v>598</v>
      </c>
      <c r="L402" s="2">
        <v>1.08</v>
      </c>
      <c r="M402" s="2" t="s">
        <v>598</v>
      </c>
      <c r="N402" s="2" t="s">
        <v>598</v>
      </c>
      <c r="O402" s="2" t="s">
        <v>598</v>
      </c>
      <c r="P402" s="2" t="s">
        <v>598</v>
      </c>
      <c r="Q402" s="2" t="s">
        <v>598</v>
      </c>
      <c r="R402" s="2" t="s">
        <v>598</v>
      </c>
      <c r="S402" s="2" t="s">
        <v>598</v>
      </c>
      <c r="U402" s="20">
        <f t="shared" si="12"/>
        <v>158.703</v>
      </c>
      <c r="V402" s="2">
        <f t="shared" si="13"/>
        <v>0</v>
      </c>
    </row>
    <row r="403" spans="1:22" ht="15" customHeight="1" x14ac:dyDescent="0.25">
      <c r="A403" s="2" t="s">
        <v>552</v>
      </c>
      <c r="B403" s="2" t="s">
        <v>553</v>
      </c>
      <c r="C403" s="2">
        <v>2014</v>
      </c>
      <c r="D403" s="2">
        <v>24.9</v>
      </c>
      <c r="E403" s="2">
        <v>7.8449999999999998</v>
      </c>
      <c r="F403" s="2">
        <v>6.33</v>
      </c>
      <c r="G403" s="2">
        <v>0.88300000000000001</v>
      </c>
      <c r="H403" s="2" t="s">
        <v>598</v>
      </c>
      <c r="I403" s="2">
        <v>5.7649999999999997</v>
      </c>
      <c r="J403" s="2">
        <v>4.141</v>
      </c>
      <c r="K403" s="2" t="s">
        <v>598</v>
      </c>
      <c r="L403" s="2" t="s">
        <v>598</v>
      </c>
      <c r="M403" s="2" t="s">
        <v>598</v>
      </c>
      <c r="N403" s="2" t="s">
        <v>599</v>
      </c>
      <c r="O403" s="2" t="s">
        <v>598</v>
      </c>
      <c r="P403" s="2" t="s">
        <v>599</v>
      </c>
      <c r="Q403" s="2" t="s">
        <v>598</v>
      </c>
      <c r="R403" s="2" t="s">
        <v>599</v>
      </c>
      <c r="S403" s="2" t="s">
        <v>598</v>
      </c>
      <c r="U403" s="20">
        <f t="shared" si="12"/>
        <v>24.9</v>
      </c>
      <c r="V403" s="2">
        <f t="shared" si="13"/>
        <v>0</v>
      </c>
    </row>
    <row r="404" spans="1:22" ht="15" customHeight="1" x14ac:dyDescent="0.25">
      <c r="A404" s="2" t="s">
        <v>554</v>
      </c>
      <c r="B404" s="2" t="s">
        <v>555</v>
      </c>
      <c r="C404" s="2">
        <v>2014</v>
      </c>
      <c r="D404" s="2">
        <v>43.6</v>
      </c>
      <c r="E404" s="2">
        <v>24.1</v>
      </c>
      <c r="F404" s="2">
        <v>3.6</v>
      </c>
      <c r="G404" s="2">
        <v>3.1</v>
      </c>
      <c r="H404" s="2" t="s">
        <v>598</v>
      </c>
      <c r="I404" s="2">
        <v>9.6</v>
      </c>
      <c r="J404" s="2">
        <v>3.3</v>
      </c>
      <c r="K404" s="2" t="s">
        <v>598</v>
      </c>
      <c r="L404" s="2" t="s">
        <v>598</v>
      </c>
      <c r="M404" s="2" t="s">
        <v>598</v>
      </c>
      <c r="N404" s="2" t="s">
        <v>599</v>
      </c>
      <c r="O404" s="2" t="s">
        <v>598</v>
      </c>
      <c r="P404" s="2" t="s">
        <v>599</v>
      </c>
      <c r="Q404" s="2" t="s">
        <v>598</v>
      </c>
      <c r="R404" s="2" t="s">
        <v>599</v>
      </c>
      <c r="S404" s="2" t="s">
        <v>598</v>
      </c>
      <c r="U404" s="20">
        <f t="shared" si="12"/>
        <v>43.6</v>
      </c>
      <c r="V404" s="2">
        <f t="shared" si="13"/>
        <v>0</v>
      </c>
    </row>
    <row r="405" spans="1:22" ht="15" customHeight="1" x14ac:dyDescent="0.25">
      <c r="A405" s="2" t="s">
        <v>556</v>
      </c>
      <c r="B405" s="2" t="s">
        <v>557</v>
      </c>
      <c r="C405" s="2">
        <v>2014</v>
      </c>
      <c r="D405" s="2">
        <v>6.9749999999999996</v>
      </c>
      <c r="E405" s="2">
        <v>3.0369999999999999</v>
      </c>
      <c r="F405" s="2">
        <v>0.73099999999999998</v>
      </c>
      <c r="G405" s="2">
        <v>0.51600000000000001</v>
      </c>
      <c r="H405" s="2" t="s">
        <v>598</v>
      </c>
      <c r="I405" s="2">
        <v>1.7370000000000001</v>
      </c>
      <c r="J405" s="2">
        <v>0.95399999999999996</v>
      </c>
      <c r="K405" s="2" t="s">
        <v>598</v>
      </c>
      <c r="L405" s="2" t="s">
        <v>598</v>
      </c>
      <c r="M405" s="2" t="s">
        <v>598</v>
      </c>
      <c r="N405" s="2" t="s">
        <v>599</v>
      </c>
      <c r="O405" s="2" t="s">
        <v>598</v>
      </c>
      <c r="P405" s="2" t="s">
        <v>599</v>
      </c>
      <c r="Q405" s="2" t="s">
        <v>598</v>
      </c>
      <c r="R405" s="2" t="s">
        <v>599</v>
      </c>
      <c r="S405" s="2" t="s">
        <v>598</v>
      </c>
      <c r="U405" s="20">
        <f t="shared" si="12"/>
        <v>6.9749999999999996</v>
      </c>
      <c r="V405" s="2">
        <f t="shared" si="13"/>
        <v>0</v>
      </c>
    </row>
    <row r="406" spans="1:22" ht="15" customHeight="1" x14ac:dyDescent="0.25">
      <c r="A406" s="2" t="s">
        <v>556</v>
      </c>
      <c r="B406" s="2" t="s">
        <v>558</v>
      </c>
      <c r="C406" s="2">
        <v>2014</v>
      </c>
      <c r="D406" s="2">
        <v>4.6550000000000002</v>
      </c>
      <c r="E406" s="2">
        <v>1.635</v>
      </c>
      <c r="F406" s="2">
        <v>1.2689999999999999</v>
      </c>
      <c r="G406" s="2" t="s">
        <v>598</v>
      </c>
      <c r="H406" s="2" t="s">
        <v>598</v>
      </c>
      <c r="I406" s="2">
        <v>1.4910000000000001</v>
      </c>
      <c r="J406" s="2">
        <v>0.25900000000000001</v>
      </c>
      <c r="K406" s="2" t="s">
        <v>598</v>
      </c>
      <c r="L406" s="2" t="s">
        <v>598</v>
      </c>
      <c r="M406" s="2" t="s">
        <v>598</v>
      </c>
      <c r="N406" s="2" t="s">
        <v>599</v>
      </c>
      <c r="O406" s="2" t="s">
        <v>598</v>
      </c>
      <c r="P406" s="2" t="s">
        <v>599</v>
      </c>
      <c r="Q406" s="2" t="s">
        <v>598</v>
      </c>
      <c r="R406" s="2" t="s">
        <v>599</v>
      </c>
      <c r="S406" s="2" t="s">
        <v>598</v>
      </c>
      <c r="U406" s="20">
        <f t="shared" si="12"/>
        <v>4.6550000000000002</v>
      </c>
      <c r="V406" s="2">
        <f t="shared" si="13"/>
        <v>0</v>
      </c>
    </row>
    <row r="407" spans="1:22" ht="15" customHeight="1" x14ac:dyDescent="0.25">
      <c r="A407" s="2" t="s">
        <v>556</v>
      </c>
      <c r="B407" s="2" t="s">
        <v>559</v>
      </c>
      <c r="C407" s="2">
        <v>2014</v>
      </c>
      <c r="D407" s="2">
        <v>1.167</v>
      </c>
      <c r="E407" s="2">
        <v>0.17199999999999999</v>
      </c>
      <c r="F407" s="2">
        <v>2.5000000000000001E-2</v>
      </c>
      <c r="G407" s="2" t="s">
        <v>598</v>
      </c>
      <c r="H407" s="2" t="s">
        <v>598</v>
      </c>
      <c r="I407" s="2" t="s">
        <v>598</v>
      </c>
      <c r="J407" s="2">
        <v>0.97</v>
      </c>
      <c r="K407" s="2" t="s">
        <v>598</v>
      </c>
      <c r="L407" s="2" t="s">
        <v>598</v>
      </c>
      <c r="M407" s="2" t="s">
        <v>598</v>
      </c>
      <c r="N407" s="2" t="s">
        <v>599</v>
      </c>
      <c r="O407" s="2" t="s">
        <v>598</v>
      </c>
      <c r="P407" s="2" t="s">
        <v>599</v>
      </c>
      <c r="Q407" s="2" t="s">
        <v>598</v>
      </c>
      <c r="R407" s="2" t="s">
        <v>599</v>
      </c>
      <c r="S407" s="2" t="s">
        <v>598</v>
      </c>
      <c r="U407" s="20">
        <f t="shared" si="12"/>
        <v>1.167</v>
      </c>
      <c r="V407" s="2">
        <f t="shared" si="13"/>
        <v>0</v>
      </c>
    </row>
    <row r="408" spans="1:22" ht="15" customHeight="1" x14ac:dyDescent="0.25">
      <c r="A408" s="2" t="s">
        <v>556</v>
      </c>
      <c r="B408" s="2" t="s">
        <v>560</v>
      </c>
      <c r="C408" s="2">
        <v>2014</v>
      </c>
      <c r="D408" s="2">
        <v>6.1459999999999999</v>
      </c>
      <c r="E408" s="2">
        <v>1.8959999999999999</v>
      </c>
      <c r="F408" s="2">
        <v>0.82599999999999996</v>
      </c>
      <c r="G408" s="2" t="s">
        <v>598</v>
      </c>
      <c r="H408" s="2" t="s">
        <v>598</v>
      </c>
      <c r="I408" s="2">
        <v>1.7210000000000001</v>
      </c>
      <c r="J408" s="2">
        <v>1.7010000000000001</v>
      </c>
      <c r="K408" s="2">
        <v>0.67</v>
      </c>
      <c r="L408" s="2" t="s">
        <v>598</v>
      </c>
      <c r="M408" s="2" t="s">
        <v>598</v>
      </c>
      <c r="N408" s="2" t="s">
        <v>599</v>
      </c>
      <c r="O408" s="2" t="s">
        <v>598</v>
      </c>
      <c r="P408" s="2" t="s">
        <v>599</v>
      </c>
      <c r="Q408" s="2" t="s">
        <v>598</v>
      </c>
      <c r="R408" s="2" t="s">
        <v>599</v>
      </c>
      <c r="S408" s="2" t="s">
        <v>598</v>
      </c>
      <c r="U408" s="20">
        <f t="shared" si="12"/>
        <v>6.1459999999999999</v>
      </c>
      <c r="V408" s="2">
        <f t="shared" si="13"/>
        <v>0</v>
      </c>
    </row>
    <row r="409" spans="1:22" ht="15" customHeight="1" x14ac:dyDescent="0.25">
      <c r="A409" s="2" t="s">
        <v>556</v>
      </c>
      <c r="B409" s="2" t="s">
        <v>561</v>
      </c>
      <c r="C409" s="2">
        <v>2014</v>
      </c>
      <c r="D409" s="2">
        <v>0.53100000000000003</v>
      </c>
      <c r="E409" s="2" t="s">
        <v>598</v>
      </c>
      <c r="F409" s="2">
        <v>4.2999999999999997E-2</v>
      </c>
      <c r="G409" s="2" t="s">
        <v>598</v>
      </c>
      <c r="H409" s="2" t="s">
        <v>598</v>
      </c>
      <c r="I409" s="2">
        <v>0.48699999999999999</v>
      </c>
      <c r="J409" s="2" t="s">
        <v>598</v>
      </c>
      <c r="K409" s="2" t="s">
        <v>598</v>
      </c>
      <c r="L409" s="2" t="s">
        <v>598</v>
      </c>
      <c r="M409" s="2" t="s">
        <v>598</v>
      </c>
      <c r="N409" s="2" t="s">
        <v>599</v>
      </c>
      <c r="O409" s="2" t="s">
        <v>598</v>
      </c>
      <c r="P409" s="2" t="s">
        <v>599</v>
      </c>
      <c r="Q409" s="2" t="s">
        <v>598</v>
      </c>
      <c r="R409" s="2" t="s">
        <v>599</v>
      </c>
      <c r="S409" s="2" t="s">
        <v>598</v>
      </c>
      <c r="U409" s="20">
        <f t="shared" si="12"/>
        <v>0.53100000000000003</v>
      </c>
      <c r="V409" s="2">
        <f t="shared" si="13"/>
        <v>0</v>
      </c>
    </row>
    <row r="410" spans="1:22" ht="15" customHeight="1" x14ac:dyDescent="0.25">
      <c r="A410" s="2" t="s">
        <v>556</v>
      </c>
      <c r="B410" s="2" t="s">
        <v>562</v>
      </c>
      <c r="C410" s="2">
        <v>2014</v>
      </c>
      <c r="D410" s="2">
        <v>247</v>
      </c>
      <c r="E410" s="2" t="s">
        <v>598</v>
      </c>
      <c r="F410" s="2" t="s">
        <v>598</v>
      </c>
      <c r="G410" s="2">
        <v>247</v>
      </c>
      <c r="H410" s="2">
        <v>247</v>
      </c>
      <c r="I410" s="2" t="s">
        <v>598</v>
      </c>
      <c r="J410" s="2" t="s">
        <v>598</v>
      </c>
      <c r="K410" s="2" t="s">
        <v>598</v>
      </c>
      <c r="L410" s="2" t="s">
        <v>598</v>
      </c>
      <c r="M410" s="2" t="s">
        <v>598</v>
      </c>
      <c r="N410" s="2" t="s">
        <v>599</v>
      </c>
      <c r="O410" s="2" t="s">
        <v>598</v>
      </c>
      <c r="P410" s="2" t="s">
        <v>599</v>
      </c>
      <c r="Q410" s="2" t="s">
        <v>598</v>
      </c>
      <c r="R410" s="2" t="s">
        <v>599</v>
      </c>
      <c r="S410" s="2" t="s">
        <v>598</v>
      </c>
      <c r="U410" s="20">
        <f t="shared" si="12"/>
        <v>247</v>
      </c>
      <c r="V410" s="2">
        <f t="shared" si="13"/>
        <v>0</v>
      </c>
    </row>
    <row r="411" spans="1:22" ht="15" customHeight="1" x14ac:dyDescent="0.25">
      <c r="A411" s="2" t="s">
        <v>556</v>
      </c>
      <c r="B411" s="2" t="s">
        <v>563</v>
      </c>
      <c r="C411" s="2">
        <v>2014</v>
      </c>
      <c r="D411" s="2">
        <v>216.57499999999999</v>
      </c>
      <c r="E411" s="2">
        <v>76.054000000000002</v>
      </c>
      <c r="F411" s="2">
        <v>47.247</v>
      </c>
      <c r="G411" s="2">
        <v>28.184000000000001</v>
      </c>
      <c r="H411" s="2" t="s">
        <v>598</v>
      </c>
      <c r="I411" s="2">
        <v>30.596</v>
      </c>
      <c r="J411" s="2">
        <v>32.985999999999997</v>
      </c>
      <c r="K411" s="2">
        <v>1.508</v>
      </c>
      <c r="L411" s="2" t="s">
        <v>598</v>
      </c>
      <c r="M411" s="2" t="s">
        <v>598</v>
      </c>
      <c r="N411" s="2" t="s">
        <v>599</v>
      </c>
      <c r="O411" s="2" t="s">
        <v>598</v>
      </c>
      <c r="P411" s="2" t="s">
        <v>599</v>
      </c>
      <c r="Q411" s="2" t="s">
        <v>598</v>
      </c>
      <c r="R411" s="2" t="s">
        <v>599</v>
      </c>
      <c r="S411" s="2" t="s">
        <v>598</v>
      </c>
      <c r="U411" s="20">
        <f t="shared" si="12"/>
        <v>216.57499999999999</v>
      </c>
      <c r="V411" s="2">
        <f t="shared" si="13"/>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N560"/>
  <sheetViews>
    <sheetView workbookViewId="0">
      <pane xSplit="2" ySplit="1" topLeftCell="Q2"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5.42578125" style="3" customWidth="1"/>
    <col min="2" max="2" width="9.140625" style="3"/>
    <col min="3" max="3" width="14.5703125" style="3" customWidth="1"/>
    <col min="4" max="4" width="9.140625" style="3"/>
    <col min="5" max="5" width="20" style="3" customWidth="1"/>
    <col min="6" max="12" width="9.140625" style="3"/>
    <col min="13" max="13" width="22.85546875" style="238" customWidth="1"/>
    <col min="14" max="15" width="9.140625" style="3"/>
    <col min="16" max="16" width="29.42578125" style="238" customWidth="1"/>
    <col min="17" max="17" width="20.85546875" style="240" customWidth="1"/>
    <col min="18" max="22" width="9.140625" style="3"/>
    <col min="23" max="23" width="22.140625" style="3" bestFit="1" customWidth="1"/>
    <col min="24" max="24" width="12" style="3" bestFit="1" customWidth="1"/>
    <col min="25" max="37" width="9.140625" style="3"/>
    <col min="38" max="38" width="9.85546875" style="3" bestFit="1" customWidth="1"/>
    <col min="39" max="16384" width="9.140625" style="3"/>
  </cols>
  <sheetData>
    <row r="1" spans="1:40" s="93" customFormat="1" ht="105" x14ac:dyDescent="0.25">
      <c r="A1" s="93" t="s">
        <v>0</v>
      </c>
      <c r="B1" s="93" t="s">
        <v>1</v>
      </c>
      <c r="C1" s="93" t="s">
        <v>946</v>
      </c>
      <c r="D1" s="93" t="s">
        <v>634</v>
      </c>
      <c r="E1" s="93" t="s">
        <v>947</v>
      </c>
      <c r="F1" s="93" t="s">
        <v>948</v>
      </c>
      <c r="G1" s="93" t="s">
        <v>949</v>
      </c>
      <c r="H1" s="93" t="s">
        <v>950</v>
      </c>
      <c r="I1" s="93" t="s">
        <v>666</v>
      </c>
      <c r="J1" s="93" t="s">
        <v>951</v>
      </c>
      <c r="K1" s="93" t="s">
        <v>678</v>
      </c>
      <c r="L1" s="93" t="s">
        <v>952</v>
      </c>
      <c r="M1" s="237" t="s">
        <v>953</v>
      </c>
      <c r="N1" s="93" t="s">
        <v>954</v>
      </c>
      <c r="O1" s="93" t="s">
        <v>635</v>
      </c>
      <c r="P1" s="237" t="s">
        <v>955</v>
      </c>
      <c r="Q1" s="239" t="s">
        <v>956</v>
      </c>
      <c r="R1" s="93" t="s">
        <v>656</v>
      </c>
      <c r="S1" s="93" t="s">
        <v>957</v>
      </c>
      <c r="T1" s="93" t="s">
        <v>958</v>
      </c>
      <c r="U1" s="93" t="s">
        <v>959</v>
      </c>
      <c r="V1" s="93" t="s">
        <v>960</v>
      </c>
      <c r="W1" s="93" t="s">
        <v>961</v>
      </c>
      <c r="X1" s="93" t="s">
        <v>962</v>
      </c>
      <c r="Y1" s="93" t="s">
        <v>963</v>
      </c>
      <c r="Z1" s="93" t="s">
        <v>964</v>
      </c>
      <c r="AA1" s="93" t="s">
        <v>965</v>
      </c>
      <c r="AB1" s="93" t="s">
        <v>966</v>
      </c>
      <c r="AC1" s="93" t="s">
        <v>967</v>
      </c>
      <c r="AD1" s="93" t="s">
        <v>968</v>
      </c>
      <c r="AE1" s="93" t="s">
        <v>969</v>
      </c>
      <c r="AF1" s="93" t="s">
        <v>970</v>
      </c>
      <c r="AG1" s="93" t="s">
        <v>971</v>
      </c>
      <c r="AJ1" s="93" t="s">
        <v>972</v>
      </c>
      <c r="AL1" s="93" t="s">
        <v>1063</v>
      </c>
    </row>
    <row r="2" spans="1:40" x14ac:dyDescent="0.25">
      <c r="A2" s="3" t="s">
        <v>12</v>
      </c>
    </row>
    <row r="3" spans="1:40" x14ac:dyDescent="0.25">
      <c r="B3" s="3" t="s">
        <v>13</v>
      </c>
      <c r="C3" s="3">
        <v>0</v>
      </c>
      <c r="D3" s="3">
        <v>0</v>
      </c>
      <c r="E3" s="3">
        <v>0</v>
      </c>
      <c r="F3" s="3">
        <v>0</v>
      </c>
      <c r="G3" s="3">
        <v>0</v>
      </c>
      <c r="H3" s="3">
        <v>0.81699999999999995</v>
      </c>
      <c r="I3" s="3">
        <v>0</v>
      </c>
      <c r="J3" s="3">
        <v>0</v>
      </c>
      <c r="K3" s="3">
        <v>0</v>
      </c>
      <c r="L3" s="3">
        <v>0</v>
      </c>
      <c r="M3" s="238">
        <v>0</v>
      </c>
      <c r="N3" s="3">
        <v>0</v>
      </c>
      <c r="O3" s="3">
        <v>0</v>
      </c>
      <c r="P3" s="238">
        <v>0</v>
      </c>
      <c r="Q3" s="240">
        <f>P3/2</f>
        <v>0</v>
      </c>
      <c r="R3" s="3">
        <v>0</v>
      </c>
      <c r="S3" s="3">
        <v>0</v>
      </c>
      <c r="T3" s="3">
        <v>0</v>
      </c>
      <c r="U3" s="3">
        <v>0</v>
      </c>
      <c r="V3" s="3">
        <v>0</v>
      </c>
      <c r="W3" s="3">
        <v>0</v>
      </c>
      <c r="X3" s="3">
        <v>2.5000000000000001E-2</v>
      </c>
      <c r="Y3" s="3">
        <v>0</v>
      </c>
      <c r="Z3" s="3">
        <v>0</v>
      </c>
      <c r="AA3" s="3">
        <v>0</v>
      </c>
      <c r="AB3" s="3">
        <v>0</v>
      </c>
      <c r="AC3" s="3">
        <v>0</v>
      </c>
      <c r="AD3" s="3">
        <v>0</v>
      </c>
      <c r="AE3" s="3">
        <v>0</v>
      </c>
      <c r="AF3" s="3">
        <v>0</v>
      </c>
      <c r="AG3" s="3">
        <v>0</v>
      </c>
      <c r="AJ3" s="3">
        <f t="shared" ref="AJ3:AJ66" si="0">SUM(C3:AG3)-M3-P3</f>
        <v>0.84199999999999997</v>
      </c>
      <c r="AL3" s="3">
        <f>IFERROR(VLOOKUP(B3,Totalt!$B$1:$BD$409,MATCH("totalt tillförda bränslen:",Totalt!$B$1:$BC$1,0),FALSE),"")</f>
        <v>0.84199999999999997</v>
      </c>
      <c r="AN3" s="3">
        <f>IFERROR(AJ3-AL3,"")</f>
        <v>0</v>
      </c>
    </row>
    <row r="4" spans="1:40" x14ac:dyDescent="0.25">
      <c r="B4" s="3" t="s">
        <v>14</v>
      </c>
      <c r="C4" s="3">
        <v>0</v>
      </c>
      <c r="D4" s="3">
        <v>0</v>
      </c>
      <c r="E4" s="3">
        <v>0</v>
      </c>
      <c r="F4" s="3">
        <v>0</v>
      </c>
      <c r="G4" s="3">
        <v>7.5999999999999998E-2</v>
      </c>
      <c r="H4" s="3">
        <v>0</v>
      </c>
      <c r="I4" s="3">
        <v>0.16465099999999999</v>
      </c>
      <c r="J4" s="3">
        <v>0</v>
      </c>
      <c r="K4" s="3">
        <v>0</v>
      </c>
      <c r="L4" s="3">
        <v>191.251</v>
      </c>
      <c r="M4" s="238">
        <v>6.1090799999999996</v>
      </c>
      <c r="N4" s="3">
        <v>0</v>
      </c>
      <c r="O4" s="3">
        <v>3.8180000000000001</v>
      </c>
      <c r="P4" s="238">
        <v>105.852</v>
      </c>
      <c r="Q4" s="240">
        <f t="shared" ref="Q4:Q67" si="1">P4/2</f>
        <v>52.926000000000002</v>
      </c>
      <c r="R4" s="3">
        <v>0</v>
      </c>
      <c r="S4" s="3">
        <v>0</v>
      </c>
      <c r="T4" s="3">
        <v>0</v>
      </c>
      <c r="U4" s="3">
        <v>0</v>
      </c>
      <c r="V4" s="3">
        <v>0</v>
      </c>
      <c r="W4" s="3">
        <v>0</v>
      </c>
      <c r="X4" s="3">
        <v>8.3910800000000005</v>
      </c>
      <c r="Y4" s="3">
        <v>0</v>
      </c>
      <c r="Z4" s="3">
        <v>0</v>
      </c>
      <c r="AA4" s="3">
        <v>0</v>
      </c>
      <c r="AB4" s="3">
        <v>0</v>
      </c>
      <c r="AC4" s="3">
        <v>0</v>
      </c>
      <c r="AD4" s="3">
        <v>0</v>
      </c>
      <c r="AE4" s="3">
        <v>0</v>
      </c>
      <c r="AF4" s="3">
        <v>0</v>
      </c>
      <c r="AG4" s="3">
        <v>0</v>
      </c>
      <c r="AJ4" s="3">
        <f t="shared" si="0"/>
        <v>256.62673100000006</v>
      </c>
      <c r="AL4" s="3">
        <f>IFERROR(VLOOKUP(B4,Totalt!$B$1:$BD$409,MATCH("totalt tillförda bränslen:",Totalt!$B$1:$BC$1,0),FALSE),"")</f>
        <v>256.62673100000001</v>
      </c>
      <c r="AN4" s="3">
        <f t="shared" ref="AN4:AN67" si="2">IFERROR(AJ4-AL4,"")</f>
        <v>5.6843418860808015E-14</v>
      </c>
    </row>
    <row r="5" spans="1:40" x14ac:dyDescent="0.25">
      <c r="B5" s="3" t="s">
        <v>15</v>
      </c>
      <c r="C5" s="3">
        <v>0</v>
      </c>
      <c r="D5" s="3">
        <v>0</v>
      </c>
      <c r="E5" s="3">
        <v>0</v>
      </c>
      <c r="F5" s="3">
        <v>0</v>
      </c>
      <c r="G5" s="3">
        <v>0</v>
      </c>
      <c r="H5" s="3">
        <v>0.51200000000000001</v>
      </c>
      <c r="I5" s="3">
        <v>0.152</v>
      </c>
      <c r="J5" s="3">
        <v>0</v>
      </c>
      <c r="K5" s="3">
        <v>0</v>
      </c>
      <c r="L5" s="3">
        <v>0</v>
      </c>
      <c r="M5" s="238">
        <v>0</v>
      </c>
      <c r="N5" s="3">
        <v>0</v>
      </c>
      <c r="O5" s="3">
        <v>0</v>
      </c>
      <c r="P5" s="238">
        <v>0</v>
      </c>
      <c r="Q5" s="240">
        <f t="shared" si="1"/>
        <v>0</v>
      </c>
      <c r="R5" s="3">
        <v>0</v>
      </c>
      <c r="S5" s="3">
        <v>0</v>
      </c>
      <c r="T5" s="3">
        <v>0</v>
      </c>
      <c r="U5" s="3">
        <v>0</v>
      </c>
      <c r="V5" s="3">
        <v>0</v>
      </c>
      <c r="W5" s="3">
        <v>0</v>
      </c>
      <c r="X5" s="3">
        <v>8.5999999999999993E-2</v>
      </c>
      <c r="Y5" s="3">
        <v>0</v>
      </c>
      <c r="Z5" s="3">
        <v>3.9180000000000001</v>
      </c>
      <c r="AA5" s="3">
        <v>0</v>
      </c>
      <c r="AB5" s="3">
        <v>0</v>
      </c>
      <c r="AC5" s="3">
        <v>0</v>
      </c>
      <c r="AD5" s="3">
        <v>0</v>
      </c>
      <c r="AE5" s="3">
        <v>0</v>
      </c>
      <c r="AF5" s="3">
        <v>0</v>
      </c>
      <c r="AG5" s="3">
        <v>0</v>
      </c>
      <c r="AJ5" s="3">
        <f t="shared" si="0"/>
        <v>4.6680000000000001</v>
      </c>
      <c r="AL5" s="3">
        <f>IFERROR(VLOOKUP(B5,Totalt!$B$1:$BD$409,MATCH("totalt tillförda bränslen:",Totalt!$B$1:$BC$1,0),FALSE),"")</f>
        <v>4.668000000000001</v>
      </c>
      <c r="AN5" s="3">
        <f t="shared" si="2"/>
        <v>-8.8817841970012523E-16</v>
      </c>
    </row>
    <row r="6" spans="1:40" x14ac:dyDescent="0.25">
      <c r="B6" s="3" t="s">
        <v>16</v>
      </c>
      <c r="C6" s="3">
        <v>0</v>
      </c>
      <c r="D6" s="3">
        <v>0</v>
      </c>
      <c r="E6" s="3">
        <v>0</v>
      </c>
      <c r="F6" s="3">
        <v>0</v>
      </c>
      <c r="G6" s="3">
        <v>0</v>
      </c>
      <c r="H6" s="3">
        <v>5.2999999999999999E-2</v>
      </c>
      <c r="I6" s="3">
        <v>0.09</v>
      </c>
      <c r="J6" s="3">
        <v>0</v>
      </c>
      <c r="K6" s="3">
        <v>0</v>
      </c>
      <c r="L6" s="3">
        <v>0</v>
      </c>
      <c r="M6" s="238">
        <v>0</v>
      </c>
      <c r="N6" s="3">
        <v>0</v>
      </c>
      <c r="O6" s="3">
        <v>0</v>
      </c>
      <c r="P6" s="238">
        <v>0</v>
      </c>
      <c r="Q6" s="240">
        <f t="shared" si="1"/>
        <v>0</v>
      </c>
      <c r="R6" s="3">
        <v>0</v>
      </c>
      <c r="S6" s="3">
        <v>0</v>
      </c>
      <c r="T6" s="3">
        <v>0</v>
      </c>
      <c r="U6" s="3">
        <v>0</v>
      </c>
      <c r="V6" s="3">
        <v>0</v>
      </c>
      <c r="W6" s="3">
        <v>0</v>
      </c>
      <c r="X6" s="3">
        <v>1.2999999999999999E-2</v>
      </c>
      <c r="Y6" s="3">
        <v>0</v>
      </c>
      <c r="Z6" s="3">
        <v>0.751</v>
      </c>
      <c r="AA6" s="3">
        <v>0</v>
      </c>
      <c r="AB6" s="3">
        <v>0</v>
      </c>
      <c r="AC6" s="3">
        <v>0</v>
      </c>
      <c r="AD6" s="3">
        <v>0</v>
      </c>
      <c r="AE6" s="3">
        <v>0</v>
      </c>
      <c r="AF6" s="3">
        <v>0</v>
      </c>
      <c r="AG6" s="3">
        <v>0</v>
      </c>
      <c r="AJ6" s="3">
        <f t="shared" si="0"/>
        <v>0.90700000000000003</v>
      </c>
      <c r="AL6" s="3">
        <f>IFERROR(VLOOKUP(B6,Totalt!$B$1:$BD$409,MATCH("totalt tillförda bränslen:",Totalt!$B$1:$BC$1,0),FALSE),"")</f>
        <v>0.90700000000000003</v>
      </c>
      <c r="AN6" s="3">
        <f t="shared" si="2"/>
        <v>0</v>
      </c>
    </row>
    <row r="7" spans="1:40" x14ac:dyDescent="0.25">
      <c r="A7" s="3" t="s">
        <v>17</v>
      </c>
      <c r="Q7" s="240">
        <f t="shared" si="1"/>
        <v>0</v>
      </c>
      <c r="AJ7" s="3">
        <f t="shared" si="0"/>
        <v>0</v>
      </c>
      <c r="AL7" s="3" t="str">
        <f>IFERROR(VLOOKUP(B7,Totalt!$B$1:$BD$409,MATCH("totalt tillförda bränslen:",Totalt!$B$1:$BC$1,0),FALSE),"")</f>
        <v/>
      </c>
      <c r="AN7" s="3" t="str">
        <f t="shared" si="2"/>
        <v/>
      </c>
    </row>
    <row r="8" spans="1:40" x14ac:dyDescent="0.25">
      <c r="B8" s="3" t="s">
        <v>18</v>
      </c>
      <c r="C8" s="3">
        <v>0</v>
      </c>
      <c r="D8" s="3">
        <v>0</v>
      </c>
      <c r="E8" s="3">
        <v>2.2000000000000002</v>
      </c>
      <c r="F8" s="3">
        <v>0</v>
      </c>
      <c r="G8" s="3">
        <v>4.0999999999999996</v>
      </c>
      <c r="H8" s="3">
        <v>0</v>
      </c>
      <c r="I8" s="3">
        <v>0.05</v>
      </c>
      <c r="J8" s="3">
        <v>0</v>
      </c>
      <c r="K8" s="3">
        <v>0</v>
      </c>
      <c r="L8" s="3">
        <v>0</v>
      </c>
      <c r="M8" s="238">
        <v>0</v>
      </c>
      <c r="N8" s="3">
        <v>0</v>
      </c>
      <c r="O8" s="3">
        <v>0</v>
      </c>
      <c r="P8" s="238">
        <v>54.8</v>
      </c>
      <c r="Q8" s="240">
        <f t="shared" si="1"/>
        <v>27.4</v>
      </c>
      <c r="R8" s="3">
        <v>0</v>
      </c>
      <c r="S8" s="3">
        <v>0</v>
      </c>
      <c r="T8" s="3">
        <v>0</v>
      </c>
      <c r="U8" s="3">
        <v>0</v>
      </c>
      <c r="V8" s="3">
        <v>0</v>
      </c>
      <c r="W8" s="3">
        <v>0</v>
      </c>
      <c r="X8" s="3">
        <v>3.2</v>
      </c>
      <c r="Y8" s="3">
        <v>0</v>
      </c>
      <c r="Z8" s="3">
        <v>0</v>
      </c>
      <c r="AA8" s="3">
        <v>0</v>
      </c>
      <c r="AB8" s="3">
        <v>0</v>
      </c>
      <c r="AC8" s="3">
        <v>0</v>
      </c>
      <c r="AD8" s="3">
        <v>0</v>
      </c>
      <c r="AE8" s="3">
        <v>0</v>
      </c>
      <c r="AF8" s="3">
        <v>0</v>
      </c>
      <c r="AG8" s="3">
        <v>90.3</v>
      </c>
      <c r="AJ8" s="3">
        <f t="shared" si="0"/>
        <v>127.25000000000001</v>
      </c>
      <c r="AL8" s="3">
        <f>IFERROR(VLOOKUP(B8,Totalt!$B$1:$BD$409,MATCH("totalt tillförda bränslen:",Totalt!$B$1:$BC$1,0),FALSE),"")</f>
        <v>127.24999999999999</v>
      </c>
      <c r="AN8" s="3">
        <f t="shared" si="2"/>
        <v>2.8421709430404007E-14</v>
      </c>
    </row>
    <row r="9" spans="1:40" x14ac:dyDescent="0.25">
      <c r="A9" s="3" t="s">
        <v>19</v>
      </c>
      <c r="Q9" s="240">
        <f t="shared" si="1"/>
        <v>0</v>
      </c>
      <c r="AJ9" s="3">
        <f t="shared" si="0"/>
        <v>0</v>
      </c>
      <c r="AL9" s="3" t="str">
        <f>IFERROR(VLOOKUP(B9,Totalt!$B$1:$BD$409,MATCH("totalt tillförda bränslen:",Totalt!$B$1:$BC$1,0),FALSE),"")</f>
        <v/>
      </c>
      <c r="AN9" s="3" t="str">
        <f t="shared" si="2"/>
        <v/>
      </c>
    </row>
    <row r="10" spans="1:40" x14ac:dyDescent="0.25">
      <c r="B10" s="3" t="s">
        <v>20</v>
      </c>
      <c r="C10" s="3">
        <v>0</v>
      </c>
      <c r="D10" s="3">
        <v>0</v>
      </c>
      <c r="E10" s="3">
        <v>0</v>
      </c>
      <c r="F10" s="3">
        <v>0</v>
      </c>
      <c r="G10" s="3">
        <v>0</v>
      </c>
      <c r="H10" s="3">
        <v>0</v>
      </c>
      <c r="I10" s="3">
        <v>0</v>
      </c>
      <c r="J10" s="3">
        <v>0</v>
      </c>
      <c r="K10" s="3">
        <v>0</v>
      </c>
      <c r="L10" s="3">
        <v>0</v>
      </c>
      <c r="M10" s="238">
        <v>0</v>
      </c>
      <c r="N10" s="3">
        <v>0</v>
      </c>
      <c r="O10" s="3">
        <v>0</v>
      </c>
      <c r="P10" s="238">
        <v>0</v>
      </c>
      <c r="Q10" s="240">
        <f t="shared" si="1"/>
        <v>0</v>
      </c>
      <c r="R10" s="3">
        <v>0</v>
      </c>
      <c r="S10" s="3">
        <v>0</v>
      </c>
      <c r="T10" s="3">
        <v>0</v>
      </c>
      <c r="U10" s="3">
        <v>0</v>
      </c>
      <c r="V10" s="3">
        <v>0</v>
      </c>
      <c r="W10" s="3">
        <v>0</v>
      </c>
      <c r="X10" s="3">
        <v>0</v>
      </c>
      <c r="Y10" s="3">
        <v>0</v>
      </c>
      <c r="Z10" s="3">
        <v>0</v>
      </c>
      <c r="AA10" s="3">
        <v>0</v>
      </c>
      <c r="AB10" s="3">
        <v>0</v>
      </c>
      <c r="AC10" s="3">
        <v>0</v>
      </c>
      <c r="AD10" s="3">
        <v>0</v>
      </c>
      <c r="AE10" s="3">
        <v>0</v>
      </c>
      <c r="AF10" s="3">
        <v>0</v>
      </c>
      <c r="AG10" s="3">
        <v>0</v>
      </c>
      <c r="AJ10" s="3">
        <f t="shared" si="0"/>
        <v>0</v>
      </c>
      <c r="AL10" s="3">
        <f>IFERROR(VLOOKUP(B10,Totalt!$B$1:$BD$409,MATCH("totalt tillförda bränslen:",Totalt!$B$1:$BC$1,0),FALSE),"")</f>
        <v>0</v>
      </c>
      <c r="AN10" s="3">
        <f t="shared" si="2"/>
        <v>0</v>
      </c>
    </row>
    <row r="11" spans="1:40" x14ac:dyDescent="0.25">
      <c r="B11" s="3" t="s">
        <v>21</v>
      </c>
      <c r="C11" s="3">
        <v>0</v>
      </c>
      <c r="D11" s="3">
        <v>0</v>
      </c>
      <c r="E11" s="3">
        <v>0</v>
      </c>
      <c r="F11" s="3">
        <v>0</v>
      </c>
      <c r="G11" s="3">
        <v>0</v>
      </c>
      <c r="H11" s="3">
        <v>0</v>
      </c>
      <c r="I11" s="3">
        <v>0</v>
      </c>
      <c r="J11" s="3">
        <v>0</v>
      </c>
      <c r="K11" s="3">
        <v>0</v>
      </c>
      <c r="L11" s="3">
        <v>0</v>
      </c>
      <c r="M11" s="238">
        <v>0</v>
      </c>
      <c r="N11" s="3">
        <v>0</v>
      </c>
      <c r="O11" s="3">
        <v>0</v>
      </c>
      <c r="P11" s="238">
        <v>0</v>
      </c>
      <c r="Q11" s="240">
        <f t="shared" si="1"/>
        <v>0</v>
      </c>
      <c r="R11" s="3">
        <v>0</v>
      </c>
      <c r="S11" s="3">
        <v>0</v>
      </c>
      <c r="T11" s="3">
        <v>0</v>
      </c>
      <c r="U11" s="3">
        <v>0</v>
      </c>
      <c r="V11" s="3">
        <v>0</v>
      </c>
      <c r="W11" s="3">
        <v>0</v>
      </c>
      <c r="X11" s="3">
        <v>0</v>
      </c>
      <c r="Y11" s="3">
        <v>0</v>
      </c>
      <c r="Z11" s="3">
        <v>0</v>
      </c>
      <c r="AA11" s="3">
        <v>0</v>
      </c>
      <c r="AB11" s="3">
        <v>0</v>
      </c>
      <c r="AC11" s="3">
        <v>0</v>
      </c>
      <c r="AD11" s="3">
        <v>0</v>
      </c>
      <c r="AE11" s="3">
        <v>0</v>
      </c>
      <c r="AF11" s="3">
        <v>0</v>
      </c>
      <c r="AG11" s="3">
        <v>0</v>
      </c>
      <c r="AJ11" s="3">
        <f t="shared" si="0"/>
        <v>0</v>
      </c>
      <c r="AL11" s="3">
        <f>IFERROR(VLOOKUP(B11,Totalt!$B$1:$BD$409,MATCH("totalt tillförda bränslen:",Totalt!$B$1:$BC$1,0),FALSE),"")</f>
        <v>0</v>
      </c>
      <c r="AN11" s="3">
        <f t="shared" si="2"/>
        <v>0</v>
      </c>
    </row>
    <row r="12" spans="1:40" x14ac:dyDescent="0.25">
      <c r="B12" s="3" t="s">
        <v>22</v>
      </c>
      <c r="C12" s="3">
        <v>0</v>
      </c>
      <c r="D12" s="3">
        <v>0</v>
      </c>
      <c r="E12" s="3">
        <v>0</v>
      </c>
      <c r="F12" s="3">
        <v>0</v>
      </c>
      <c r="G12" s="3">
        <v>0</v>
      </c>
      <c r="H12" s="3">
        <v>0</v>
      </c>
      <c r="I12" s="3">
        <v>0</v>
      </c>
      <c r="J12" s="3">
        <v>0</v>
      </c>
      <c r="K12" s="3">
        <v>0</v>
      </c>
      <c r="L12" s="3">
        <v>0</v>
      </c>
      <c r="M12" s="238">
        <v>0</v>
      </c>
      <c r="N12" s="3">
        <v>0</v>
      </c>
      <c r="O12" s="3">
        <v>0</v>
      </c>
      <c r="P12" s="238">
        <v>0</v>
      </c>
      <c r="Q12" s="240">
        <f t="shared" si="1"/>
        <v>0</v>
      </c>
      <c r="R12" s="3">
        <v>0</v>
      </c>
      <c r="S12" s="3">
        <v>0</v>
      </c>
      <c r="T12" s="3">
        <v>0</v>
      </c>
      <c r="U12" s="3">
        <v>0</v>
      </c>
      <c r="V12" s="3">
        <v>0</v>
      </c>
      <c r="W12" s="3">
        <v>0</v>
      </c>
      <c r="X12" s="3">
        <v>0</v>
      </c>
      <c r="Y12" s="3">
        <v>0</v>
      </c>
      <c r="Z12" s="3">
        <v>0</v>
      </c>
      <c r="AA12" s="3">
        <v>0</v>
      </c>
      <c r="AB12" s="3">
        <v>0</v>
      </c>
      <c r="AC12" s="3">
        <v>0</v>
      </c>
      <c r="AD12" s="3">
        <v>0</v>
      </c>
      <c r="AE12" s="3">
        <v>0</v>
      </c>
      <c r="AF12" s="3">
        <v>0</v>
      </c>
      <c r="AG12" s="3">
        <v>0</v>
      </c>
      <c r="AJ12" s="3">
        <f t="shared" si="0"/>
        <v>0</v>
      </c>
      <c r="AL12" s="3">
        <f>IFERROR(VLOOKUP(B12,Totalt!$B$1:$BD$409,MATCH("totalt tillförda bränslen:",Totalt!$B$1:$BC$1,0),FALSE),"")</f>
        <v>0</v>
      </c>
      <c r="AN12" s="3">
        <f t="shared" si="2"/>
        <v>0</v>
      </c>
    </row>
    <row r="13" spans="1:40" x14ac:dyDescent="0.25">
      <c r="A13" s="3" t="s">
        <v>973</v>
      </c>
      <c r="Q13" s="240">
        <f t="shared" si="1"/>
        <v>0</v>
      </c>
      <c r="AJ13" s="3">
        <f t="shared" si="0"/>
        <v>0</v>
      </c>
      <c r="AL13" s="3" t="str">
        <f>IFERROR(VLOOKUP(B13,Totalt!$B$1:$BD$409,MATCH("totalt tillförda bränslen:",Totalt!$B$1:$BC$1,0),FALSE),"")</f>
        <v/>
      </c>
      <c r="AN13" s="3" t="str">
        <f t="shared" si="2"/>
        <v/>
      </c>
    </row>
    <row r="14" spans="1:40" x14ac:dyDescent="0.25">
      <c r="B14" s="3" t="s">
        <v>328</v>
      </c>
      <c r="C14" s="3">
        <v>0</v>
      </c>
      <c r="D14" s="3">
        <v>0</v>
      </c>
      <c r="E14" s="3">
        <v>0</v>
      </c>
      <c r="F14" s="3">
        <v>0</v>
      </c>
      <c r="G14" s="3">
        <v>0</v>
      </c>
      <c r="H14" s="3">
        <v>0</v>
      </c>
      <c r="I14" s="3">
        <v>0</v>
      </c>
      <c r="J14" s="3">
        <v>0</v>
      </c>
      <c r="K14" s="3">
        <v>0</v>
      </c>
      <c r="L14" s="3">
        <v>0</v>
      </c>
      <c r="M14" s="238">
        <v>0</v>
      </c>
      <c r="N14" s="3">
        <v>0</v>
      </c>
      <c r="O14" s="3">
        <v>0</v>
      </c>
      <c r="P14" s="238">
        <v>0</v>
      </c>
      <c r="Q14" s="240">
        <f t="shared" si="1"/>
        <v>0</v>
      </c>
      <c r="R14" s="3">
        <v>0</v>
      </c>
      <c r="S14" s="3">
        <v>0</v>
      </c>
      <c r="T14" s="3">
        <v>0</v>
      </c>
      <c r="U14" s="3">
        <v>0</v>
      </c>
      <c r="V14" s="3">
        <v>0</v>
      </c>
      <c r="W14" s="3">
        <v>0</v>
      </c>
      <c r="X14" s="3">
        <v>0</v>
      </c>
      <c r="Y14" s="3">
        <v>0</v>
      </c>
      <c r="Z14" s="3">
        <v>0</v>
      </c>
      <c r="AA14" s="3">
        <v>0</v>
      </c>
      <c r="AB14" s="3">
        <v>0</v>
      </c>
      <c r="AC14" s="3">
        <v>0</v>
      </c>
      <c r="AD14" s="3">
        <v>0</v>
      </c>
      <c r="AE14" s="3">
        <v>0</v>
      </c>
      <c r="AF14" s="3">
        <v>0</v>
      </c>
      <c r="AG14" s="3">
        <v>0</v>
      </c>
      <c r="AJ14" s="3">
        <f t="shared" si="0"/>
        <v>0</v>
      </c>
      <c r="AL14" s="3">
        <f>IFERROR(VLOOKUP(B14,Totalt!$B$1:$BD$409,MATCH("totalt tillförda bränslen:",Totalt!$B$1:$BC$1,0),FALSE),"")</f>
        <v>0</v>
      </c>
      <c r="AN14" s="3">
        <f t="shared" si="2"/>
        <v>0</v>
      </c>
    </row>
    <row r="15" spans="1:40" x14ac:dyDescent="0.25">
      <c r="A15" s="3" t="s">
        <v>25</v>
      </c>
      <c r="Q15" s="240">
        <f t="shared" si="1"/>
        <v>0</v>
      </c>
      <c r="AJ15" s="3">
        <f t="shared" si="0"/>
        <v>0</v>
      </c>
      <c r="AL15" s="3" t="str">
        <f>IFERROR(VLOOKUP(B15,Totalt!$B$1:$BD$409,MATCH("totalt tillförda bränslen:",Totalt!$B$1:$BC$1,0),FALSE),"")</f>
        <v/>
      </c>
      <c r="AN15" s="3" t="str">
        <f t="shared" si="2"/>
        <v/>
      </c>
    </row>
    <row r="16" spans="1:40" x14ac:dyDescent="0.25">
      <c r="B16" s="3" t="s">
        <v>26</v>
      </c>
      <c r="C16" s="3">
        <v>0</v>
      </c>
      <c r="D16" s="3">
        <v>0</v>
      </c>
      <c r="E16" s="3">
        <v>0</v>
      </c>
      <c r="F16" s="3">
        <v>0</v>
      </c>
      <c r="G16" s="3">
        <v>3</v>
      </c>
      <c r="H16" s="3">
        <v>0</v>
      </c>
      <c r="I16" s="3">
        <v>0</v>
      </c>
      <c r="J16" s="3">
        <v>0</v>
      </c>
      <c r="K16" s="3">
        <v>0</v>
      </c>
      <c r="L16" s="3">
        <v>90</v>
      </c>
      <c r="M16" s="238">
        <v>0</v>
      </c>
      <c r="N16" s="3">
        <v>0</v>
      </c>
      <c r="O16" s="3">
        <v>0</v>
      </c>
      <c r="P16" s="238">
        <v>32.4</v>
      </c>
      <c r="Q16" s="240">
        <f t="shared" si="1"/>
        <v>16.2</v>
      </c>
      <c r="R16" s="3">
        <v>7.9000000000000001E-2</v>
      </c>
      <c r="S16" s="3">
        <v>0</v>
      </c>
      <c r="T16" s="3">
        <v>11</v>
      </c>
      <c r="U16" s="3">
        <v>0</v>
      </c>
      <c r="V16" s="3">
        <v>0</v>
      </c>
      <c r="W16" s="3">
        <v>0</v>
      </c>
      <c r="X16" s="3">
        <v>2.7</v>
      </c>
      <c r="Y16" s="3">
        <v>0</v>
      </c>
      <c r="Z16" s="3">
        <v>7.4</v>
      </c>
      <c r="AA16" s="3">
        <v>0</v>
      </c>
      <c r="AB16" s="3">
        <v>0</v>
      </c>
      <c r="AC16" s="3">
        <v>0</v>
      </c>
      <c r="AD16" s="3">
        <v>0</v>
      </c>
      <c r="AE16" s="3">
        <v>0</v>
      </c>
      <c r="AF16" s="3">
        <v>0</v>
      </c>
      <c r="AG16" s="3">
        <v>0</v>
      </c>
      <c r="AJ16" s="3">
        <f t="shared" si="0"/>
        <v>130.37899999999999</v>
      </c>
      <c r="AL16" s="3">
        <f>IFERROR(VLOOKUP(B16,Totalt!$B$1:$BD$409,MATCH("totalt tillförda bränslen:",Totalt!$B$1:$BC$1,0),FALSE),"")</f>
        <v>130.37899999999999</v>
      </c>
      <c r="AN16" s="3">
        <f t="shared" si="2"/>
        <v>0</v>
      </c>
    </row>
    <row r="17" spans="1:40" x14ac:dyDescent="0.25">
      <c r="A17" s="3" t="s">
        <v>27</v>
      </c>
      <c r="Q17" s="240">
        <f t="shared" si="1"/>
        <v>0</v>
      </c>
      <c r="AJ17" s="3">
        <f t="shared" si="0"/>
        <v>0</v>
      </c>
      <c r="AL17" s="3" t="str">
        <f>IFERROR(VLOOKUP(B17,Totalt!$B$1:$BD$409,MATCH("totalt tillförda bränslen:",Totalt!$B$1:$BC$1,0),FALSE),"")</f>
        <v/>
      </c>
      <c r="AN17" s="3" t="str">
        <f t="shared" si="2"/>
        <v/>
      </c>
    </row>
    <row r="18" spans="1:40" x14ac:dyDescent="0.25">
      <c r="B18" s="3" t="s">
        <v>28</v>
      </c>
      <c r="C18" s="3">
        <v>0</v>
      </c>
      <c r="D18" s="3">
        <v>0</v>
      </c>
      <c r="E18" s="3">
        <v>0</v>
      </c>
      <c r="F18" s="3">
        <v>0</v>
      </c>
      <c r="G18" s="3">
        <v>0</v>
      </c>
      <c r="H18" s="3">
        <v>0</v>
      </c>
      <c r="I18" s="3">
        <v>0</v>
      </c>
      <c r="J18" s="3">
        <v>0</v>
      </c>
      <c r="K18" s="3">
        <v>0</v>
      </c>
      <c r="L18" s="3">
        <v>0</v>
      </c>
      <c r="M18" s="238">
        <v>0</v>
      </c>
      <c r="N18" s="3">
        <v>0</v>
      </c>
      <c r="O18" s="3">
        <v>0</v>
      </c>
      <c r="P18" s="238">
        <v>0</v>
      </c>
      <c r="Q18" s="240">
        <f t="shared" si="1"/>
        <v>0</v>
      </c>
      <c r="R18" s="3">
        <v>0</v>
      </c>
      <c r="S18" s="3">
        <v>0</v>
      </c>
      <c r="T18" s="3">
        <v>0</v>
      </c>
      <c r="U18" s="3">
        <v>0</v>
      </c>
      <c r="V18" s="3">
        <v>0</v>
      </c>
      <c r="W18" s="3">
        <v>0</v>
      </c>
      <c r="X18" s="3">
        <v>0</v>
      </c>
      <c r="Y18" s="3">
        <v>0</v>
      </c>
      <c r="Z18" s="3">
        <v>0</v>
      </c>
      <c r="AA18" s="3">
        <v>0</v>
      </c>
      <c r="AB18" s="3">
        <v>0</v>
      </c>
      <c r="AC18" s="3">
        <v>0</v>
      </c>
      <c r="AD18" s="3">
        <v>0</v>
      </c>
      <c r="AE18" s="3">
        <v>0</v>
      </c>
      <c r="AF18" s="3">
        <v>0</v>
      </c>
      <c r="AG18" s="3">
        <v>0</v>
      </c>
      <c r="AJ18" s="3">
        <f t="shared" si="0"/>
        <v>0</v>
      </c>
      <c r="AL18" s="3">
        <f>IFERROR(VLOOKUP(B18,Totalt!$B$1:$BD$409,MATCH("totalt tillförda bränslen:",Totalt!$B$1:$BC$1,0),FALSE),"")</f>
        <v>0</v>
      </c>
      <c r="AN18" s="3">
        <f t="shared" si="2"/>
        <v>0</v>
      </c>
    </row>
    <row r="19" spans="1:40" x14ac:dyDescent="0.25">
      <c r="A19" s="3" t="s">
        <v>29</v>
      </c>
      <c r="Q19" s="240">
        <f t="shared" si="1"/>
        <v>0</v>
      </c>
      <c r="AJ19" s="3">
        <f t="shared" si="0"/>
        <v>0</v>
      </c>
      <c r="AL19" s="3" t="str">
        <f>IFERROR(VLOOKUP(B19,Totalt!$B$1:$BD$409,MATCH("totalt tillförda bränslen:",Totalt!$B$1:$BC$1,0),FALSE),"")</f>
        <v/>
      </c>
      <c r="AN19" s="3" t="str">
        <f t="shared" si="2"/>
        <v/>
      </c>
    </row>
    <row r="20" spans="1:40" x14ac:dyDescent="0.25">
      <c r="B20" s="3" t="s">
        <v>30</v>
      </c>
      <c r="C20" s="3">
        <v>0</v>
      </c>
      <c r="D20" s="3">
        <v>0</v>
      </c>
      <c r="E20" s="3">
        <v>2.2000000000000002</v>
      </c>
      <c r="F20" s="3">
        <v>0</v>
      </c>
      <c r="G20" s="3">
        <v>0</v>
      </c>
      <c r="H20" s="3">
        <v>0</v>
      </c>
      <c r="I20" s="3">
        <v>1.1850000000000001</v>
      </c>
      <c r="J20" s="3">
        <v>0</v>
      </c>
      <c r="K20" s="3">
        <v>1.145</v>
      </c>
      <c r="L20" s="3">
        <v>0</v>
      </c>
      <c r="M20" s="238">
        <v>0</v>
      </c>
      <c r="N20" s="3">
        <v>0</v>
      </c>
      <c r="O20" s="3">
        <v>0</v>
      </c>
      <c r="P20" s="238">
        <v>42.76</v>
      </c>
      <c r="Q20" s="240">
        <f t="shared" si="1"/>
        <v>21.38</v>
      </c>
      <c r="R20" s="3">
        <v>4.9020000000000001</v>
      </c>
      <c r="S20" s="3">
        <v>0</v>
      </c>
      <c r="T20" s="3">
        <v>0</v>
      </c>
      <c r="U20" s="3">
        <v>0</v>
      </c>
      <c r="V20" s="3">
        <v>0</v>
      </c>
      <c r="W20" s="3">
        <v>0</v>
      </c>
      <c r="X20" s="3">
        <v>3.03</v>
      </c>
      <c r="Y20" s="3">
        <v>0</v>
      </c>
      <c r="Z20" s="3">
        <v>8.048</v>
      </c>
      <c r="AA20" s="3">
        <v>0</v>
      </c>
      <c r="AB20" s="3">
        <v>0</v>
      </c>
      <c r="AC20" s="3">
        <v>0</v>
      </c>
      <c r="AD20" s="3">
        <v>0</v>
      </c>
      <c r="AE20" s="3">
        <v>0</v>
      </c>
      <c r="AF20" s="3">
        <v>0</v>
      </c>
      <c r="AG20" s="3">
        <v>89.2</v>
      </c>
      <c r="AJ20" s="3">
        <f t="shared" si="0"/>
        <v>131.09000000000003</v>
      </c>
      <c r="AL20" s="3">
        <f>IFERROR(VLOOKUP(B20,Totalt!$B$1:$BD$409,MATCH("totalt tillförda bränslen:",Totalt!$B$1:$BC$1,0),FALSE),"")</f>
        <v>131.09</v>
      </c>
      <c r="AN20" s="3">
        <f t="shared" si="2"/>
        <v>2.8421709430404007E-14</v>
      </c>
    </row>
    <row r="21" spans="1:40" x14ac:dyDescent="0.25">
      <c r="A21" s="3" t="s">
        <v>31</v>
      </c>
      <c r="Q21" s="240">
        <f t="shared" si="1"/>
        <v>0</v>
      </c>
      <c r="AJ21" s="3">
        <f t="shared" si="0"/>
        <v>0</v>
      </c>
      <c r="AL21" s="3" t="str">
        <f>IFERROR(VLOOKUP(B21,Totalt!$B$1:$BD$409,MATCH("totalt tillförda bränslen:",Totalt!$B$1:$BC$1,0),FALSE),"")</f>
        <v/>
      </c>
      <c r="AN21" s="3" t="str">
        <f t="shared" si="2"/>
        <v/>
      </c>
    </row>
    <row r="22" spans="1:40" x14ac:dyDescent="0.25">
      <c r="B22" s="3" t="s">
        <v>32</v>
      </c>
      <c r="C22" s="3">
        <v>0</v>
      </c>
      <c r="D22" s="3">
        <v>0</v>
      </c>
      <c r="E22" s="3">
        <v>0</v>
      </c>
      <c r="F22" s="3">
        <v>0</v>
      </c>
      <c r="G22" s="3">
        <v>0</v>
      </c>
      <c r="H22" s="3">
        <v>0</v>
      </c>
      <c r="I22" s="3">
        <v>0.3</v>
      </c>
      <c r="J22" s="3">
        <v>0</v>
      </c>
      <c r="K22" s="3">
        <v>0</v>
      </c>
      <c r="L22" s="3">
        <v>0</v>
      </c>
      <c r="M22" s="238">
        <v>0</v>
      </c>
      <c r="N22" s="3">
        <v>0</v>
      </c>
      <c r="O22" s="3">
        <v>0</v>
      </c>
      <c r="P22" s="238">
        <v>0</v>
      </c>
      <c r="Q22" s="240">
        <f t="shared" si="1"/>
        <v>0</v>
      </c>
      <c r="R22" s="3">
        <v>0</v>
      </c>
      <c r="S22" s="3">
        <v>0</v>
      </c>
      <c r="T22" s="3">
        <v>0</v>
      </c>
      <c r="U22" s="3">
        <v>0</v>
      </c>
      <c r="V22" s="3">
        <v>0</v>
      </c>
      <c r="W22" s="3">
        <v>0</v>
      </c>
      <c r="X22" s="3">
        <v>0.08</v>
      </c>
      <c r="Y22" s="3">
        <v>0</v>
      </c>
      <c r="Z22" s="3">
        <v>9</v>
      </c>
      <c r="AA22" s="3">
        <v>0</v>
      </c>
      <c r="AB22" s="3">
        <v>0</v>
      </c>
      <c r="AC22" s="3">
        <v>0</v>
      </c>
      <c r="AD22" s="3">
        <v>0</v>
      </c>
      <c r="AE22" s="3">
        <v>0</v>
      </c>
      <c r="AF22" s="3">
        <v>0</v>
      </c>
      <c r="AG22" s="3">
        <v>0</v>
      </c>
      <c r="AJ22" s="3">
        <f t="shared" si="0"/>
        <v>9.3800000000000008</v>
      </c>
      <c r="AL22" s="3">
        <f>IFERROR(VLOOKUP(B22,Totalt!$B$1:$BD$409,MATCH("totalt tillförda bränslen:",Totalt!$B$1:$BC$1,0),FALSE),"")</f>
        <v>9.3800000000000008</v>
      </c>
      <c r="AN22" s="3">
        <f t="shared" si="2"/>
        <v>0</v>
      </c>
    </row>
    <row r="23" spans="1:40" x14ac:dyDescent="0.25">
      <c r="A23" s="3" t="s">
        <v>33</v>
      </c>
      <c r="Q23" s="240">
        <f t="shared" si="1"/>
        <v>0</v>
      </c>
      <c r="AJ23" s="3">
        <f t="shared" si="0"/>
        <v>0</v>
      </c>
      <c r="AL23" s="3" t="str">
        <f>IFERROR(VLOOKUP(B23,Totalt!$B$1:$BD$409,MATCH("totalt tillförda bränslen:",Totalt!$B$1:$BC$1,0),FALSE),"")</f>
        <v/>
      </c>
      <c r="AN23" s="3" t="str">
        <f t="shared" si="2"/>
        <v/>
      </c>
    </row>
    <row r="24" spans="1:40" x14ac:dyDescent="0.25">
      <c r="B24" s="3" t="s">
        <v>34</v>
      </c>
      <c r="C24" s="3">
        <v>0</v>
      </c>
      <c r="D24" s="3">
        <v>0</v>
      </c>
      <c r="E24" s="3">
        <v>0</v>
      </c>
      <c r="F24" s="3">
        <v>0</v>
      </c>
      <c r="G24" s="3">
        <v>0</v>
      </c>
      <c r="H24" s="3">
        <v>0</v>
      </c>
      <c r="I24" s="3">
        <v>7.6999999999999999E-2</v>
      </c>
      <c r="J24" s="3">
        <v>0</v>
      </c>
      <c r="K24" s="3">
        <v>0</v>
      </c>
      <c r="L24" s="3">
        <v>0</v>
      </c>
      <c r="M24" s="238">
        <v>0</v>
      </c>
      <c r="N24" s="3">
        <v>0</v>
      </c>
      <c r="O24" s="3">
        <v>0</v>
      </c>
      <c r="P24" s="238">
        <v>0</v>
      </c>
      <c r="Q24" s="240">
        <f t="shared" si="1"/>
        <v>0</v>
      </c>
      <c r="R24" s="3">
        <v>0</v>
      </c>
      <c r="S24" s="3">
        <v>0</v>
      </c>
      <c r="T24" s="3">
        <v>0</v>
      </c>
      <c r="U24" s="3">
        <v>0</v>
      </c>
      <c r="V24" s="3">
        <v>0</v>
      </c>
      <c r="W24" s="3">
        <v>0</v>
      </c>
      <c r="X24" s="3">
        <v>5.5E-2</v>
      </c>
      <c r="Y24" s="3">
        <v>0</v>
      </c>
      <c r="Z24" s="3">
        <v>3.7389999999999999</v>
      </c>
      <c r="AA24" s="3">
        <v>0</v>
      </c>
      <c r="AB24" s="3">
        <v>0</v>
      </c>
      <c r="AC24" s="3">
        <v>0</v>
      </c>
      <c r="AD24" s="3">
        <v>0</v>
      </c>
      <c r="AE24" s="3">
        <v>0</v>
      </c>
      <c r="AF24" s="3">
        <v>0</v>
      </c>
      <c r="AG24" s="3">
        <v>0</v>
      </c>
      <c r="AJ24" s="3">
        <f t="shared" si="0"/>
        <v>3.871</v>
      </c>
      <c r="AL24" s="3">
        <f>IFERROR(VLOOKUP(B24,Totalt!$B$1:$BD$409,MATCH("totalt tillförda bränslen:",Totalt!$B$1:$BC$1,0),FALSE),"")</f>
        <v>3.871</v>
      </c>
      <c r="AN24" s="3">
        <f t="shared" si="2"/>
        <v>0</v>
      </c>
    </row>
    <row r="25" spans="1:40" x14ac:dyDescent="0.25">
      <c r="B25" s="3" t="s">
        <v>35</v>
      </c>
      <c r="C25" s="3">
        <v>0</v>
      </c>
      <c r="D25" s="3">
        <v>0</v>
      </c>
      <c r="E25" s="3">
        <v>0</v>
      </c>
      <c r="F25" s="3">
        <v>0</v>
      </c>
      <c r="G25" s="3">
        <v>0</v>
      </c>
      <c r="H25" s="3">
        <v>0</v>
      </c>
      <c r="I25" s="3">
        <v>0</v>
      </c>
      <c r="J25" s="3">
        <v>0</v>
      </c>
      <c r="K25" s="3">
        <v>0</v>
      </c>
      <c r="L25" s="3">
        <v>0</v>
      </c>
      <c r="M25" s="238">
        <v>0</v>
      </c>
      <c r="N25" s="3">
        <v>0</v>
      </c>
      <c r="O25" s="3">
        <v>0</v>
      </c>
      <c r="P25" s="238">
        <v>0</v>
      </c>
      <c r="Q25" s="240">
        <f t="shared" si="1"/>
        <v>0</v>
      </c>
      <c r="R25" s="3">
        <v>0</v>
      </c>
      <c r="S25" s="3">
        <v>0</v>
      </c>
      <c r="T25" s="3">
        <v>0</v>
      </c>
      <c r="U25" s="3">
        <v>0</v>
      </c>
      <c r="V25" s="3">
        <v>0</v>
      </c>
      <c r="W25" s="3">
        <v>0</v>
      </c>
      <c r="X25" s="3">
        <v>1E-3</v>
      </c>
      <c r="Y25" s="3">
        <v>0</v>
      </c>
      <c r="Z25" s="3">
        <v>2.097</v>
      </c>
      <c r="AA25" s="3">
        <v>0</v>
      </c>
      <c r="AB25" s="3">
        <v>0</v>
      </c>
      <c r="AC25" s="3">
        <v>0</v>
      </c>
      <c r="AD25" s="3">
        <v>0</v>
      </c>
      <c r="AE25" s="3">
        <v>0</v>
      </c>
      <c r="AF25" s="3">
        <v>0</v>
      </c>
      <c r="AG25" s="3">
        <v>0</v>
      </c>
      <c r="AJ25" s="3">
        <f t="shared" si="0"/>
        <v>2.0979999999999999</v>
      </c>
      <c r="AL25" s="3">
        <f>IFERROR(VLOOKUP(B25,Totalt!$B$1:$BD$409,MATCH("totalt tillförda bränslen:",Totalt!$B$1:$BC$1,0),FALSE),"")</f>
        <v>2.0979999999999999</v>
      </c>
      <c r="AN25" s="3">
        <f t="shared" si="2"/>
        <v>0</v>
      </c>
    </row>
    <row r="26" spans="1:40" x14ac:dyDescent="0.25">
      <c r="B26" s="3" t="s">
        <v>36</v>
      </c>
      <c r="C26" s="3">
        <v>0</v>
      </c>
      <c r="D26" s="3">
        <v>0</v>
      </c>
      <c r="E26" s="3">
        <v>0</v>
      </c>
      <c r="F26" s="3">
        <v>0</v>
      </c>
      <c r="G26" s="3">
        <v>0</v>
      </c>
      <c r="H26" s="3">
        <v>0</v>
      </c>
      <c r="I26" s="3">
        <v>4.0000000000000001E-3</v>
      </c>
      <c r="J26" s="3">
        <v>0</v>
      </c>
      <c r="K26" s="3">
        <v>0</v>
      </c>
      <c r="L26" s="3">
        <v>0</v>
      </c>
      <c r="M26" s="238">
        <v>0</v>
      </c>
      <c r="N26" s="3">
        <v>1.48</v>
      </c>
      <c r="O26" s="3">
        <v>0</v>
      </c>
      <c r="P26" s="238">
        <v>0</v>
      </c>
      <c r="Q26" s="240">
        <f t="shared" si="1"/>
        <v>0</v>
      </c>
      <c r="R26" s="3">
        <v>0</v>
      </c>
      <c r="S26" s="3">
        <v>0</v>
      </c>
      <c r="T26" s="3">
        <v>6.5279999999999996</v>
      </c>
      <c r="U26" s="3">
        <v>0</v>
      </c>
      <c r="V26" s="3">
        <v>0</v>
      </c>
      <c r="W26" s="3">
        <v>0</v>
      </c>
      <c r="X26" s="3">
        <v>1E-3</v>
      </c>
      <c r="Y26" s="3">
        <v>0</v>
      </c>
      <c r="Z26" s="3">
        <v>0</v>
      </c>
      <c r="AA26" s="3">
        <v>0</v>
      </c>
      <c r="AB26" s="3">
        <v>0</v>
      </c>
      <c r="AC26" s="3">
        <v>0</v>
      </c>
      <c r="AD26" s="3">
        <v>0</v>
      </c>
      <c r="AE26" s="3">
        <v>0</v>
      </c>
      <c r="AF26" s="3">
        <v>0</v>
      </c>
      <c r="AG26" s="3">
        <v>0</v>
      </c>
      <c r="AJ26" s="3">
        <f t="shared" si="0"/>
        <v>8.0129999999999999</v>
      </c>
      <c r="AL26" s="3">
        <f>IFERROR(VLOOKUP(B26,Totalt!$B$1:$BD$409,MATCH("totalt tillförda bränslen:",Totalt!$B$1:$BC$1,0),FALSE),"")</f>
        <v>8.0129999999999999</v>
      </c>
      <c r="AN26" s="3">
        <f t="shared" si="2"/>
        <v>0</v>
      </c>
    </row>
    <row r="27" spans="1:40" x14ac:dyDescent="0.25">
      <c r="B27" s="3" t="s">
        <v>37</v>
      </c>
      <c r="C27" s="3">
        <v>0</v>
      </c>
      <c r="D27" s="3">
        <v>0</v>
      </c>
      <c r="E27" s="3">
        <v>0</v>
      </c>
      <c r="F27" s="3">
        <v>0</v>
      </c>
      <c r="G27" s="3">
        <v>0</v>
      </c>
      <c r="H27" s="3">
        <v>0</v>
      </c>
      <c r="I27" s="3">
        <v>0.184</v>
      </c>
      <c r="J27" s="3">
        <v>0</v>
      </c>
      <c r="K27" s="3">
        <v>0</v>
      </c>
      <c r="L27" s="3">
        <v>0</v>
      </c>
      <c r="M27" s="238">
        <v>0</v>
      </c>
      <c r="N27" s="3">
        <v>0</v>
      </c>
      <c r="O27" s="3">
        <v>0</v>
      </c>
      <c r="P27" s="238">
        <v>0</v>
      </c>
      <c r="Q27" s="240">
        <f t="shared" si="1"/>
        <v>0</v>
      </c>
      <c r="R27" s="3">
        <v>0</v>
      </c>
      <c r="S27" s="3">
        <v>0</v>
      </c>
      <c r="T27" s="3">
        <v>0</v>
      </c>
      <c r="U27" s="3">
        <v>0</v>
      </c>
      <c r="V27" s="3">
        <v>0</v>
      </c>
      <c r="W27" s="3">
        <v>0</v>
      </c>
      <c r="X27" s="3">
        <v>6.8000000000000005E-2</v>
      </c>
      <c r="Y27" s="3">
        <v>0</v>
      </c>
      <c r="Z27" s="3">
        <v>3.9940000000000002</v>
      </c>
      <c r="AA27" s="3">
        <v>0</v>
      </c>
      <c r="AB27" s="3">
        <v>0</v>
      </c>
      <c r="AC27" s="3">
        <v>0</v>
      </c>
      <c r="AD27" s="3">
        <v>0</v>
      </c>
      <c r="AE27" s="3">
        <v>0</v>
      </c>
      <c r="AF27" s="3">
        <v>0</v>
      </c>
      <c r="AG27" s="3">
        <v>0</v>
      </c>
      <c r="AJ27" s="3">
        <f t="shared" si="0"/>
        <v>4.2460000000000004</v>
      </c>
      <c r="AL27" s="3">
        <f>IFERROR(VLOOKUP(B27,Totalt!$B$1:$BD$409,MATCH("totalt tillförda bränslen:",Totalt!$B$1:$BC$1,0),FALSE),"")</f>
        <v>4.2459999999999996</v>
      </c>
      <c r="AN27" s="3">
        <f t="shared" si="2"/>
        <v>8.8817841970012523E-16</v>
      </c>
    </row>
    <row r="28" spans="1:40" x14ac:dyDescent="0.25">
      <c r="B28" s="3" t="s">
        <v>38</v>
      </c>
      <c r="C28" s="3">
        <v>0</v>
      </c>
      <c r="D28" s="3">
        <v>0</v>
      </c>
      <c r="E28" s="3">
        <v>0</v>
      </c>
      <c r="F28" s="3">
        <v>0</v>
      </c>
      <c r="G28" s="3">
        <v>0</v>
      </c>
      <c r="H28" s="3">
        <v>0</v>
      </c>
      <c r="I28" s="3">
        <v>0.13</v>
      </c>
      <c r="J28" s="3">
        <v>0</v>
      </c>
      <c r="K28" s="3">
        <v>0</v>
      </c>
      <c r="L28" s="3">
        <v>0</v>
      </c>
      <c r="M28" s="238">
        <v>0</v>
      </c>
      <c r="N28" s="3">
        <v>0</v>
      </c>
      <c r="O28" s="3">
        <v>0</v>
      </c>
      <c r="P28" s="238">
        <v>0</v>
      </c>
      <c r="Q28" s="240">
        <f t="shared" si="1"/>
        <v>0</v>
      </c>
      <c r="R28" s="3">
        <v>0</v>
      </c>
      <c r="S28" s="3">
        <v>0</v>
      </c>
      <c r="T28" s="3">
        <v>0</v>
      </c>
      <c r="U28" s="3">
        <v>0</v>
      </c>
      <c r="V28" s="3">
        <v>0</v>
      </c>
      <c r="W28" s="3">
        <v>0</v>
      </c>
      <c r="X28" s="3">
        <v>0.01</v>
      </c>
      <c r="Y28" s="3">
        <v>0</v>
      </c>
      <c r="Z28" s="3">
        <v>3.758</v>
      </c>
      <c r="AA28" s="3">
        <v>0</v>
      </c>
      <c r="AB28" s="3">
        <v>0</v>
      </c>
      <c r="AC28" s="3">
        <v>0</v>
      </c>
      <c r="AD28" s="3">
        <v>0</v>
      </c>
      <c r="AE28" s="3">
        <v>0</v>
      </c>
      <c r="AF28" s="3">
        <v>0</v>
      </c>
      <c r="AG28" s="3">
        <v>0</v>
      </c>
      <c r="AJ28" s="3">
        <f t="shared" si="0"/>
        <v>3.8980000000000001</v>
      </c>
      <c r="AL28" s="3">
        <f>IFERROR(VLOOKUP(B28,Totalt!$B$1:$BD$409,MATCH("totalt tillförda bränslen:",Totalt!$B$1:$BC$1,0),FALSE),"")</f>
        <v>3.8979999999999997</v>
      </c>
      <c r="AN28" s="3">
        <f t="shared" si="2"/>
        <v>4.4408920985006262E-16</v>
      </c>
    </row>
    <row r="29" spans="1:40" x14ac:dyDescent="0.25">
      <c r="B29" s="3" t="s">
        <v>39</v>
      </c>
      <c r="C29" s="3">
        <v>0</v>
      </c>
      <c r="D29" s="3">
        <v>0</v>
      </c>
      <c r="E29" s="3">
        <v>0</v>
      </c>
      <c r="F29" s="3">
        <v>0</v>
      </c>
      <c r="G29" s="3">
        <v>0</v>
      </c>
      <c r="H29" s="3">
        <v>0</v>
      </c>
      <c r="I29" s="3">
        <v>1.637</v>
      </c>
      <c r="J29" s="3">
        <v>0</v>
      </c>
      <c r="K29" s="3">
        <v>0</v>
      </c>
      <c r="L29" s="3">
        <v>0</v>
      </c>
      <c r="M29" s="238">
        <v>0</v>
      </c>
      <c r="N29" s="3">
        <v>0</v>
      </c>
      <c r="O29" s="3">
        <v>0</v>
      </c>
      <c r="P29" s="238">
        <v>6.6420000000000003</v>
      </c>
      <c r="Q29" s="240">
        <f t="shared" si="1"/>
        <v>3.3210000000000002</v>
      </c>
      <c r="R29" s="3">
        <v>0</v>
      </c>
      <c r="S29" s="3">
        <v>0</v>
      </c>
      <c r="T29" s="3">
        <v>29.706</v>
      </c>
      <c r="U29" s="3">
        <v>0</v>
      </c>
      <c r="V29" s="3">
        <v>0</v>
      </c>
      <c r="W29" s="3">
        <v>0</v>
      </c>
      <c r="X29" s="3">
        <v>0.94499999999999995</v>
      </c>
      <c r="Y29" s="3">
        <v>0</v>
      </c>
      <c r="Z29" s="3">
        <v>1.0860000000000001</v>
      </c>
      <c r="AA29" s="3">
        <v>0</v>
      </c>
      <c r="AB29" s="3">
        <v>0</v>
      </c>
      <c r="AC29" s="3">
        <v>0</v>
      </c>
      <c r="AD29" s="3">
        <v>0</v>
      </c>
      <c r="AE29" s="3">
        <v>0</v>
      </c>
      <c r="AF29" s="3">
        <v>0</v>
      </c>
      <c r="AG29" s="3">
        <v>0</v>
      </c>
      <c r="AJ29" s="3">
        <f t="shared" si="0"/>
        <v>36.694999999999993</v>
      </c>
      <c r="AL29" s="3">
        <f>IFERROR(VLOOKUP(B29,Totalt!$B$1:$BD$409,MATCH("totalt tillförda bränslen:",Totalt!$B$1:$BC$1,0),FALSE),"")</f>
        <v>36.695</v>
      </c>
      <c r="AN29" s="3">
        <f t="shared" si="2"/>
        <v>-7.1054273576010019E-15</v>
      </c>
    </row>
    <row r="30" spans="1:40" x14ac:dyDescent="0.25">
      <c r="B30" s="3" t="s">
        <v>40</v>
      </c>
      <c r="C30" s="3">
        <v>0</v>
      </c>
      <c r="D30" s="3">
        <v>0</v>
      </c>
      <c r="E30" s="3">
        <v>0</v>
      </c>
      <c r="F30" s="3">
        <v>0</v>
      </c>
      <c r="G30" s="3">
        <v>0.67300000000000004</v>
      </c>
      <c r="H30" s="3">
        <v>0</v>
      </c>
      <c r="I30" s="3">
        <v>0</v>
      </c>
      <c r="J30" s="3">
        <v>0</v>
      </c>
      <c r="K30" s="3">
        <v>0</v>
      </c>
      <c r="L30" s="3">
        <v>0</v>
      </c>
      <c r="M30" s="238">
        <v>0</v>
      </c>
      <c r="N30" s="3">
        <v>0</v>
      </c>
      <c r="O30" s="3">
        <v>0</v>
      </c>
      <c r="P30" s="238">
        <v>0</v>
      </c>
      <c r="Q30" s="240">
        <f t="shared" si="1"/>
        <v>0</v>
      </c>
      <c r="R30" s="3">
        <v>26.930599999999998</v>
      </c>
      <c r="S30" s="3">
        <v>0</v>
      </c>
      <c r="T30" s="3">
        <v>0</v>
      </c>
      <c r="U30" s="3">
        <v>0</v>
      </c>
      <c r="V30" s="3">
        <v>0</v>
      </c>
      <c r="W30" s="3">
        <v>0</v>
      </c>
      <c r="X30" s="3">
        <v>0.67300000000000004</v>
      </c>
      <c r="Y30" s="3">
        <v>0</v>
      </c>
      <c r="Z30" s="3">
        <v>0</v>
      </c>
      <c r="AA30" s="3">
        <v>0</v>
      </c>
      <c r="AB30" s="3">
        <v>0</v>
      </c>
      <c r="AC30" s="3">
        <v>0</v>
      </c>
      <c r="AD30" s="3">
        <v>0</v>
      </c>
      <c r="AE30" s="3">
        <v>0</v>
      </c>
      <c r="AF30" s="3">
        <v>0</v>
      </c>
      <c r="AG30" s="3">
        <v>0</v>
      </c>
      <c r="AJ30" s="3">
        <f t="shared" si="0"/>
        <v>28.276600000000002</v>
      </c>
      <c r="AL30" s="3">
        <f>IFERROR(VLOOKUP(B30,Totalt!$B$1:$BD$409,MATCH("totalt tillförda bränslen:",Totalt!$B$1:$BC$1,0),FALSE),"")</f>
        <v>28.276600000000002</v>
      </c>
      <c r="AN30" s="3">
        <f t="shared" si="2"/>
        <v>0</v>
      </c>
    </row>
    <row r="31" spans="1:40" x14ac:dyDescent="0.25">
      <c r="B31" s="3" t="s">
        <v>41</v>
      </c>
      <c r="C31" s="3">
        <v>0</v>
      </c>
      <c r="D31" s="3">
        <v>0</v>
      </c>
      <c r="E31" s="3">
        <v>0</v>
      </c>
      <c r="F31" s="3">
        <v>0</v>
      </c>
      <c r="G31" s="3">
        <v>0</v>
      </c>
      <c r="H31" s="3">
        <v>0</v>
      </c>
      <c r="I31" s="3">
        <v>0.14000000000000001</v>
      </c>
      <c r="J31" s="3">
        <v>0</v>
      </c>
      <c r="K31" s="3">
        <v>0</v>
      </c>
      <c r="L31" s="3">
        <v>0</v>
      </c>
      <c r="M31" s="238">
        <v>0</v>
      </c>
      <c r="N31" s="3">
        <v>0</v>
      </c>
      <c r="O31" s="3">
        <v>0</v>
      </c>
      <c r="P31" s="238">
        <v>0</v>
      </c>
      <c r="Q31" s="240">
        <f t="shared" si="1"/>
        <v>0</v>
      </c>
      <c r="R31" s="3">
        <v>0</v>
      </c>
      <c r="S31" s="3">
        <v>0</v>
      </c>
      <c r="T31" s="3">
        <v>0</v>
      </c>
      <c r="U31" s="3">
        <v>0</v>
      </c>
      <c r="V31" s="3">
        <v>0</v>
      </c>
      <c r="W31" s="3">
        <v>0</v>
      </c>
      <c r="X31" s="3">
        <v>7.5999999999999998E-2</v>
      </c>
      <c r="Y31" s="3">
        <v>0</v>
      </c>
      <c r="Z31" s="3">
        <v>6.782</v>
      </c>
      <c r="AA31" s="3">
        <v>0</v>
      </c>
      <c r="AB31" s="3">
        <v>0</v>
      </c>
      <c r="AC31" s="3">
        <v>0</v>
      </c>
      <c r="AD31" s="3">
        <v>0</v>
      </c>
      <c r="AE31" s="3">
        <v>0</v>
      </c>
      <c r="AF31" s="3">
        <v>0</v>
      </c>
      <c r="AG31" s="3">
        <v>0</v>
      </c>
      <c r="AJ31" s="3">
        <f t="shared" si="0"/>
        <v>6.9980000000000002</v>
      </c>
      <c r="AL31" s="3">
        <f>IFERROR(VLOOKUP(B31,Totalt!$B$1:$BD$409,MATCH("totalt tillförda bränslen:",Totalt!$B$1:$BC$1,0),FALSE),"")</f>
        <v>6.9979999999999993</v>
      </c>
      <c r="AN31" s="3">
        <f t="shared" si="2"/>
        <v>8.8817841970012523E-16</v>
      </c>
    </row>
    <row r="32" spans="1:40" x14ac:dyDescent="0.25">
      <c r="B32" s="3" t="s">
        <v>42</v>
      </c>
      <c r="C32" s="3">
        <v>0</v>
      </c>
      <c r="D32" s="3">
        <v>0</v>
      </c>
      <c r="E32" s="3">
        <v>0</v>
      </c>
      <c r="F32" s="3">
        <v>0</v>
      </c>
      <c r="G32" s="3">
        <v>0</v>
      </c>
      <c r="H32" s="3">
        <v>0</v>
      </c>
      <c r="I32" s="3">
        <v>2.4E-2</v>
      </c>
      <c r="J32" s="3">
        <v>0</v>
      </c>
      <c r="K32" s="3">
        <v>0</v>
      </c>
      <c r="L32" s="3">
        <v>0</v>
      </c>
      <c r="M32" s="238">
        <v>0</v>
      </c>
      <c r="N32" s="3">
        <v>0</v>
      </c>
      <c r="O32" s="3">
        <v>0</v>
      </c>
      <c r="P32" s="238">
        <v>0</v>
      </c>
      <c r="Q32" s="240">
        <f t="shared" si="1"/>
        <v>0</v>
      </c>
      <c r="R32" s="3">
        <v>0</v>
      </c>
      <c r="S32" s="3">
        <v>0</v>
      </c>
      <c r="T32" s="3">
        <v>0</v>
      </c>
      <c r="U32" s="3">
        <v>0</v>
      </c>
      <c r="V32" s="3">
        <v>0</v>
      </c>
      <c r="W32" s="3">
        <v>0</v>
      </c>
      <c r="X32" s="3">
        <v>4.8000000000000001E-2</v>
      </c>
      <c r="Y32" s="3">
        <v>0</v>
      </c>
      <c r="Z32" s="3">
        <v>2.5680000000000001</v>
      </c>
      <c r="AA32" s="3">
        <v>0</v>
      </c>
      <c r="AB32" s="3">
        <v>0</v>
      </c>
      <c r="AC32" s="3">
        <v>0</v>
      </c>
      <c r="AD32" s="3">
        <v>0</v>
      </c>
      <c r="AE32" s="3">
        <v>0</v>
      </c>
      <c r="AF32" s="3">
        <v>0</v>
      </c>
      <c r="AG32" s="3">
        <v>0</v>
      </c>
      <c r="AJ32" s="3">
        <f t="shared" si="0"/>
        <v>2.64</v>
      </c>
      <c r="AL32" s="3">
        <f>IFERROR(VLOOKUP(B32,Totalt!$B$1:$BD$409,MATCH("totalt tillförda bränslen:",Totalt!$B$1:$BC$1,0),FALSE),"")</f>
        <v>2.64</v>
      </c>
      <c r="AN32" s="3">
        <f t="shared" si="2"/>
        <v>0</v>
      </c>
    </row>
    <row r="33" spans="1:40" x14ac:dyDescent="0.25">
      <c r="B33" s="3" t="s">
        <v>43</v>
      </c>
      <c r="C33" s="3">
        <v>0</v>
      </c>
      <c r="D33" s="3">
        <v>0</v>
      </c>
      <c r="E33" s="3">
        <v>0</v>
      </c>
      <c r="F33" s="3">
        <v>0</v>
      </c>
      <c r="G33" s="3">
        <v>0</v>
      </c>
      <c r="H33" s="3">
        <v>0</v>
      </c>
      <c r="I33" s="3">
        <v>0.14000000000000001</v>
      </c>
      <c r="J33" s="3">
        <v>0</v>
      </c>
      <c r="K33" s="3">
        <v>0</v>
      </c>
      <c r="L33" s="3">
        <v>0</v>
      </c>
      <c r="M33" s="238">
        <v>0</v>
      </c>
      <c r="N33" s="3">
        <v>0</v>
      </c>
      <c r="O33" s="3">
        <v>0</v>
      </c>
      <c r="P33" s="238">
        <v>0</v>
      </c>
      <c r="Q33" s="240">
        <f t="shared" si="1"/>
        <v>0</v>
      </c>
      <c r="R33" s="3">
        <v>0</v>
      </c>
      <c r="S33" s="3">
        <v>0</v>
      </c>
      <c r="T33" s="3">
        <v>0</v>
      </c>
      <c r="U33" s="3">
        <v>0</v>
      </c>
      <c r="V33" s="3">
        <v>0</v>
      </c>
      <c r="W33" s="3">
        <v>0</v>
      </c>
      <c r="X33" s="3">
        <v>5.8000000000000003E-2</v>
      </c>
      <c r="Y33" s="3">
        <v>0</v>
      </c>
      <c r="Z33" s="3">
        <v>3.544</v>
      </c>
      <c r="AA33" s="3">
        <v>0</v>
      </c>
      <c r="AB33" s="3">
        <v>0</v>
      </c>
      <c r="AC33" s="3">
        <v>0</v>
      </c>
      <c r="AD33" s="3">
        <v>0</v>
      </c>
      <c r="AE33" s="3">
        <v>0</v>
      </c>
      <c r="AF33" s="3">
        <v>0</v>
      </c>
      <c r="AG33" s="3">
        <v>0</v>
      </c>
      <c r="AJ33" s="3">
        <f t="shared" si="0"/>
        <v>3.742</v>
      </c>
      <c r="AL33" s="3">
        <f>IFERROR(VLOOKUP(B33,Totalt!$B$1:$BD$409,MATCH("totalt tillförda bränslen:",Totalt!$B$1:$BC$1,0),FALSE),"")</f>
        <v>3.742</v>
      </c>
      <c r="AN33" s="3">
        <f t="shared" si="2"/>
        <v>0</v>
      </c>
    </row>
    <row r="34" spans="1:40" x14ac:dyDescent="0.25">
      <c r="A34" s="3" t="s">
        <v>44</v>
      </c>
      <c r="Q34" s="240">
        <f t="shared" si="1"/>
        <v>0</v>
      </c>
      <c r="AJ34" s="3">
        <f t="shared" si="0"/>
        <v>0</v>
      </c>
      <c r="AL34" s="3" t="str">
        <f>IFERROR(VLOOKUP(B34,Totalt!$B$1:$BD$409,MATCH("totalt tillförda bränslen:",Totalt!$B$1:$BC$1,0),FALSE),"")</f>
        <v/>
      </c>
      <c r="AN34" s="3" t="str">
        <f t="shared" si="2"/>
        <v/>
      </c>
    </row>
    <row r="35" spans="1:40" x14ac:dyDescent="0.25">
      <c r="B35" s="3" t="s">
        <v>45</v>
      </c>
      <c r="C35" s="3">
        <v>0</v>
      </c>
      <c r="D35" s="3">
        <v>0</v>
      </c>
      <c r="E35" s="3">
        <v>0</v>
      </c>
      <c r="F35" s="3">
        <v>0</v>
      </c>
      <c r="G35" s="3">
        <v>0</v>
      </c>
      <c r="H35" s="3">
        <v>0</v>
      </c>
      <c r="I35" s="3">
        <v>0.24</v>
      </c>
      <c r="J35" s="3">
        <v>0</v>
      </c>
      <c r="K35" s="3">
        <v>0</v>
      </c>
      <c r="L35" s="3">
        <v>0</v>
      </c>
      <c r="M35" s="238">
        <v>0</v>
      </c>
      <c r="N35" s="3">
        <v>0</v>
      </c>
      <c r="O35" s="3">
        <v>0</v>
      </c>
      <c r="P35" s="238">
        <v>3.8</v>
      </c>
      <c r="Q35" s="240">
        <f t="shared" si="1"/>
        <v>1.9</v>
      </c>
      <c r="R35" s="3">
        <v>0</v>
      </c>
      <c r="S35" s="3">
        <v>5.54</v>
      </c>
      <c r="T35" s="3">
        <v>10.99</v>
      </c>
      <c r="U35" s="3">
        <v>0</v>
      </c>
      <c r="V35" s="3">
        <v>0</v>
      </c>
      <c r="W35" s="3">
        <v>0</v>
      </c>
      <c r="X35" s="3">
        <v>0.27</v>
      </c>
      <c r="Y35" s="3">
        <v>0</v>
      </c>
      <c r="Z35" s="3">
        <v>0</v>
      </c>
      <c r="AA35" s="3">
        <v>0</v>
      </c>
      <c r="AB35" s="3">
        <v>0</v>
      </c>
      <c r="AC35" s="3">
        <v>0</v>
      </c>
      <c r="AD35" s="3">
        <v>0</v>
      </c>
      <c r="AE35" s="3">
        <v>0</v>
      </c>
      <c r="AF35" s="3">
        <v>0</v>
      </c>
      <c r="AG35" s="3">
        <v>0</v>
      </c>
      <c r="AJ35" s="3">
        <f t="shared" si="0"/>
        <v>18.939999999999998</v>
      </c>
      <c r="AL35" s="3">
        <f>IFERROR(VLOOKUP(B35,Totalt!$B$1:$BD$409,MATCH("totalt tillförda bränslen:",Totalt!$B$1:$BC$1,0),FALSE),"")</f>
        <v>18.939999999999998</v>
      </c>
      <c r="AN35" s="3">
        <f t="shared" si="2"/>
        <v>0</v>
      </c>
    </row>
    <row r="36" spans="1:40" x14ac:dyDescent="0.25">
      <c r="B36" s="3" t="s">
        <v>46</v>
      </c>
      <c r="C36" s="3">
        <v>0</v>
      </c>
      <c r="D36" s="3">
        <v>86.836200000000005</v>
      </c>
      <c r="E36" s="3">
        <v>0</v>
      </c>
      <c r="F36" s="3">
        <v>1.24</v>
      </c>
      <c r="G36" s="3">
        <v>0</v>
      </c>
      <c r="H36" s="3">
        <v>0</v>
      </c>
      <c r="I36" s="3">
        <v>0.87795400000000001</v>
      </c>
      <c r="J36" s="3">
        <v>0.45</v>
      </c>
      <c r="K36" s="3">
        <v>0</v>
      </c>
      <c r="L36" s="3">
        <v>1.57206</v>
      </c>
      <c r="M36" s="238">
        <v>3.9803500000000001</v>
      </c>
      <c r="N36" s="3">
        <v>0</v>
      </c>
      <c r="O36" s="3">
        <v>10.6503</v>
      </c>
      <c r="P36" s="238">
        <v>22.46</v>
      </c>
      <c r="Q36" s="240">
        <f t="shared" si="1"/>
        <v>11.23</v>
      </c>
      <c r="R36" s="3">
        <v>0</v>
      </c>
      <c r="S36" s="3">
        <v>1.23</v>
      </c>
      <c r="T36" s="3">
        <v>4.0599999999999996</v>
      </c>
      <c r="U36" s="3">
        <v>0</v>
      </c>
      <c r="V36" s="3">
        <v>0</v>
      </c>
      <c r="W36" s="3">
        <v>0</v>
      </c>
      <c r="X36" s="3">
        <v>6.1103500000000004</v>
      </c>
      <c r="Y36" s="3">
        <v>0</v>
      </c>
      <c r="Z36" s="3">
        <v>0</v>
      </c>
      <c r="AA36" s="3">
        <v>0</v>
      </c>
      <c r="AB36" s="3">
        <v>0</v>
      </c>
      <c r="AC36" s="3">
        <v>0</v>
      </c>
      <c r="AD36" s="3">
        <v>0</v>
      </c>
      <c r="AE36" s="3">
        <v>0</v>
      </c>
      <c r="AF36" s="3">
        <v>0</v>
      </c>
      <c r="AG36" s="3">
        <v>0</v>
      </c>
      <c r="AJ36" s="3">
        <f t="shared" si="0"/>
        <v>124.25686400000001</v>
      </c>
      <c r="AL36" s="3">
        <f>IFERROR(VLOOKUP(B36,Totalt!$B$1:$BD$409,MATCH("totalt tillförda bränslen:",Totalt!$B$1:$BC$1,0),FALSE),"")</f>
        <v>124.25686400000001</v>
      </c>
      <c r="AN36" s="3">
        <f t="shared" si="2"/>
        <v>0</v>
      </c>
    </row>
    <row r="37" spans="1:40" x14ac:dyDescent="0.25">
      <c r="B37" s="3" t="s">
        <v>47</v>
      </c>
      <c r="C37" s="3">
        <v>0</v>
      </c>
      <c r="D37" s="3">
        <v>0</v>
      </c>
      <c r="E37" s="3">
        <v>0</v>
      </c>
      <c r="F37" s="3">
        <v>7.26</v>
      </c>
      <c r="G37" s="3">
        <v>0</v>
      </c>
      <c r="H37" s="3">
        <v>0</v>
      </c>
      <c r="I37" s="3">
        <v>0.15</v>
      </c>
      <c r="J37" s="3">
        <v>0</v>
      </c>
      <c r="K37" s="3">
        <v>0</v>
      </c>
      <c r="L37" s="3">
        <v>0</v>
      </c>
      <c r="M37" s="238">
        <v>0</v>
      </c>
      <c r="N37" s="3">
        <v>0</v>
      </c>
      <c r="O37" s="3">
        <v>0</v>
      </c>
      <c r="P37" s="238">
        <v>5.68</v>
      </c>
      <c r="Q37" s="240">
        <f t="shared" si="1"/>
        <v>2.84</v>
      </c>
      <c r="R37" s="3">
        <v>0</v>
      </c>
      <c r="S37" s="3">
        <v>7.26</v>
      </c>
      <c r="T37" s="3">
        <v>4.03</v>
      </c>
      <c r="U37" s="3">
        <v>0</v>
      </c>
      <c r="V37" s="3">
        <v>0</v>
      </c>
      <c r="W37" s="3">
        <v>0</v>
      </c>
      <c r="X37" s="3">
        <v>0.51</v>
      </c>
      <c r="Y37" s="3">
        <v>0</v>
      </c>
      <c r="Z37" s="3">
        <v>0</v>
      </c>
      <c r="AA37" s="3">
        <v>0</v>
      </c>
      <c r="AB37" s="3">
        <v>0</v>
      </c>
      <c r="AC37" s="3">
        <v>0</v>
      </c>
      <c r="AD37" s="3">
        <v>0</v>
      </c>
      <c r="AE37" s="3">
        <v>0</v>
      </c>
      <c r="AF37" s="3">
        <v>0</v>
      </c>
      <c r="AG37" s="3">
        <v>0</v>
      </c>
      <c r="AJ37" s="3">
        <f t="shared" si="0"/>
        <v>22.05</v>
      </c>
      <c r="AL37" s="3">
        <f>IFERROR(VLOOKUP(B37,Totalt!$B$1:$BD$409,MATCH("totalt tillförda bränslen:",Totalt!$B$1:$BC$1,0),FALSE),"")</f>
        <v>22.05</v>
      </c>
      <c r="AN37" s="3">
        <f t="shared" si="2"/>
        <v>0</v>
      </c>
    </row>
    <row r="38" spans="1:40" x14ac:dyDescent="0.25">
      <c r="A38" s="3" t="s">
        <v>48</v>
      </c>
      <c r="Q38" s="240">
        <f t="shared" si="1"/>
        <v>0</v>
      </c>
      <c r="AJ38" s="3">
        <f t="shared" si="0"/>
        <v>0</v>
      </c>
      <c r="AL38" s="3" t="str">
        <f>IFERROR(VLOOKUP(B38,Totalt!$B$1:$BD$409,MATCH("totalt tillförda bränslen:",Totalt!$B$1:$BC$1,0),FALSE),"")</f>
        <v/>
      </c>
      <c r="AN38" s="3" t="str">
        <f t="shared" si="2"/>
        <v/>
      </c>
    </row>
    <row r="39" spans="1:40" x14ac:dyDescent="0.25">
      <c r="B39" s="3" t="s">
        <v>49</v>
      </c>
      <c r="C39" s="3">
        <v>0</v>
      </c>
      <c r="D39" s="3">
        <v>0</v>
      </c>
      <c r="E39" s="3">
        <v>0</v>
      </c>
      <c r="F39" s="3">
        <v>0</v>
      </c>
      <c r="G39" s="3">
        <v>0</v>
      </c>
      <c r="H39" s="3">
        <v>0</v>
      </c>
      <c r="I39" s="3">
        <v>0.05</v>
      </c>
      <c r="J39" s="3">
        <v>0</v>
      </c>
      <c r="K39" s="3">
        <v>0</v>
      </c>
      <c r="L39" s="3">
        <v>0</v>
      </c>
      <c r="M39" s="238">
        <v>0</v>
      </c>
      <c r="N39" s="3">
        <v>0</v>
      </c>
      <c r="O39" s="3">
        <v>0</v>
      </c>
      <c r="P39" s="238">
        <v>8</v>
      </c>
      <c r="Q39" s="240">
        <f t="shared" si="1"/>
        <v>4</v>
      </c>
      <c r="R39" s="3">
        <v>0</v>
      </c>
      <c r="S39" s="3">
        <v>0</v>
      </c>
      <c r="T39" s="3">
        <v>28</v>
      </c>
      <c r="U39" s="3">
        <v>0</v>
      </c>
      <c r="V39" s="3">
        <v>0</v>
      </c>
      <c r="W39" s="3">
        <v>0</v>
      </c>
      <c r="X39" s="3">
        <v>0.72719999999999996</v>
      </c>
      <c r="Y39" s="3">
        <v>0</v>
      </c>
      <c r="Z39" s="3">
        <v>0</v>
      </c>
      <c r="AA39" s="3">
        <v>0</v>
      </c>
      <c r="AB39" s="3">
        <v>0</v>
      </c>
      <c r="AC39" s="3">
        <v>0</v>
      </c>
      <c r="AD39" s="3">
        <v>0</v>
      </c>
      <c r="AE39" s="3">
        <v>0</v>
      </c>
      <c r="AF39" s="3">
        <v>0</v>
      </c>
      <c r="AG39" s="3">
        <v>0</v>
      </c>
      <c r="AJ39" s="3">
        <f t="shared" si="0"/>
        <v>32.777200000000001</v>
      </c>
      <c r="AL39" s="3">
        <f>IFERROR(VLOOKUP(B39,Totalt!$B$1:$BD$409,MATCH("totalt tillförda bränslen:",Totalt!$B$1:$BC$1,0),FALSE),"")</f>
        <v>32.777200000000001</v>
      </c>
      <c r="AN39" s="3">
        <f t="shared" si="2"/>
        <v>0</v>
      </c>
    </row>
    <row r="40" spans="1:40" x14ac:dyDescent="0.25">
      <c r="B40" s="3" t="s">
        <v>50</v>
      </c>
      <c r="C40" s="3">
        <v>0</v>
      </c>
      <c r="D40" s="3">
        <v>0</v>
      </c>
      <c r="E40" s="3">
        <v>0</v>
      </c>
      <c r="F40" s="3">
        <v>0</v>
      </c>
      <c r="G40" s="3">
        <v>0</v>
      </c>
      <c r="H40" s="3">
        <v>0</v>
      </c>
      <c r="I40" s="3">
        <v>0.05</v>
      </c>
      <c r="J40" s="3">
        <v>0</v>
      </c>
      <c r="K40" s="3">
        <v>0</v>
      </c>
      <c r="L40" s="3">
        <v>0</v>
      </c>
      <c r="M40" s="238">
        <v>0</v>
      </c>
      <c r="N40" s="3">
        <v>0</v>
      </c>
      <c r="O40" s="3">
        <v>0</v>
      </c>
      <c r="P40" s="238">
        <v>0</v>
      </c>
      <c r="Q40" s="240">
        <f t="shared" si="1"/>
        <v>0</v>
      </c>
      <c r="R40" s="3">
        <v>0</v>
      </c>
      <c r="S40" s="3">
        <v>0</v>
      </c>
      <c r="T40" s="3">
        <v>2.6</v>
      </c>
      <c r="U40" s="3">
        <v>0</v>
      </c>
      <c r="V40" s="3">
        <v>0</v>
      </c>
      <c r="W40" s="3">
        <v>0</v>
      </c>
      <c r="X40" s="3">
        <v>6.1800000000000001E-2</v>
      </c>
      <c r="Y40" s="3">
        <v>0</v>
      </c>
      <c r="Z40" s="3">
        <v>0</v>
      </c>
      <c r="AA40" s="3">
        <v>0</v>
      </c>
      <c r="AB40" s="3">
        <v>0</v>
      </c>
      <c r="AC40" s="3">
        <v>0</v>
      </c>
      <c r="AD40" s="3">
        <v>0</v>
      </c>
      <c r="AE40" s="3">
        <v>0</v>
      </c>
      <c r="AF40" s="3">
        <v>0</v>
      </c>
      <c r="AG40" s="3">
        <v>0</v>
      </c>
      <c r="AJ40" s="3">
        <f t="shared" si="0"/>
        <v>2.7117999999999998</v>
      </c>
      <c r="AL40" s="3">
        <f>IFERROR(VLOOKUP(B40,Totalt!$B$1:$BD$409,MATCH("totalt tillförda bränslen:",Totalt!$B$1:$BC$1,0),FALSE),"")</f>
        <v>2.7117999999999998</v>
      </c>
      <c r="AN40" s="3">
        <f t="shared" si="2"/>
        <v>0</v>
      </c>
    </row>
    <row r="41" spans="1:40" x14ac:dyDescent="0.25">
      <c r="A41" s="3" t="s">
        <v>51</v>
      </c>
      <c r="Q41" s="240">
        <f t="shared" si="1"/>
        <v>0</v>
      </c>
      <c r="AJ41" s="3">
        <f t="shared" si="0"/>
        <v>0</v>
      </c>
      <c r="AL41" s="3" t="str">
        <f>IFERROR(VLOOKUP(B41,Totalt!$B$1:$BD$409,MATCH("totalt tillförda bränslen:",Totalt!$B$1:$BC$1,0),FALSE),"")</f>
        <v/>
      </c>
      <c r="AN41" s="3" t="str">
        <f t="shared" si="2"/>
        <v/>
      </c>
    </row>
    <row r="42" spans="1:40" x14ac:dyDescent="0.25">
      <c r="B42" s="3" t="s">
        <v>52</v>
      </c>
      <c r="C42" s="3">
        <v>0</v>
      </c>
      <c r="D42" s="3">
        <v>161.571</v>
      </c>
      <c r="E42" s="3">
        <v>2.714</v>
      </c>
      <c r="F42" s="3">
        <v>0</v>
      </c>
      <c r="G42" s="3">
        <v>0</v>
      </c>
      <c r="H42" s="3">
        <v>0</v>
      </c>
      <c r="I42" s="3">
        <v>1.1038600000000001</v>
      </c>
      <c r="J42" s="3">
        <v>2.33</v>
      </c>
      <c r="K42" s="3">
        <v>0</v>
      </c>
      <c r="L42" s="3">
        <v>0</v>
      </c>
      <c r="M42" s="238">
        <v>3.6372900000000001</v>
      </c>
      <c r="N42" s="3">
        <v>0</v>
      </c>
      <c r="O42" s="3">
        <v>0</v>
      </c>
      <c r="P42" s="238">
        <v>14.156000000000001</v>
      </c>
      <c r="Q42" s="240">
        <f t="shared" si="1"/>
        <v>7.0780000000000003</v>
      </c>
      <c r="R42" s="3">
        <v>96.543999999999997</v>
      </c>
      <c r="S42" s="3">
        <v>0</v>
      </c>
      <c r="T42" s="3">
        <v>0</v>
      </c>
      <c r="U42" s="3">
        <v>0</v>
      </c>
      <c r="V42" s="3">
        <v>0</v>
      </c>
      <c r="W42" s="3">
        <v>0</v>
      </c>
      <c r="X42" s="3">
        <v>6.3862899999999998</v>
      </c>
      <c r="Y42" s="3">
        <v>0</v>
      </c>
      <c r="Z42" s="3">
        <v>0</v>
      </c>
      <c r="AA42" s="3">
        <v>0</v>
      </c>
      <c r="AB42" s="3">
        <v>1.7</v>
      </c>
      <c r="AC42" s="3">
        <v>2.2789999999999999</v>
      </c>
      <c r="AD42" s="3">
        <v>0</v>
      </c>
      <c r="AE42" s="3">
        <v>0</v>
      </c>
      <c r="AF42" s="3">
        <v>0</v>
      </c>
      <c r="AG42" s="3">
        <v>131.85599999999999</v>
      </c>
      <c r="AJ42" s="3">
        <f t="shared" si="0"/>
        <v>413.56214999999997</v>
      </c>
      <c r="AL42" s="3">
        <f>IFERROR(VLOOKUP(B42,Totalt!$B$1:$BD$409,MATCH("totalt tillförda bränslen:",Totalt!$B$1:$BC$1,0),FALSE),"")</f>
        <v>413.56214999999992</v>
      </c>
      <c r="AN42" s="3">
        <f t="shared" si="2"/>
        <v>5.6843418860808015E-14</v>
      </c>
    </row>
    <row r="43" spans="1:40" x14ac:dyDescent="0.25">
      <c r="B43" s="3" t="s">
        <v>53</v>
      </c>
      <c r="C43" s="3">
        <v>0</v>
      </c>
      <c r="D43" s="3">
        <v>0</v>
      </c>
      <c r="E43" s="3">
        <v>0</v>
      </c>
      <c r="F43" s="3">
        <v>0</v>
      </c>
      <c r="G43" s="3">
        <v>0</v>
      </c>
      <c r="H43" s="3">
        <v>0</v>
      </c>
      <c r="I43" s="3">
        <v>4.0000000000000001E-3</v>
      </c>
      <c r="J43" s="3">
        <v>0</v>
      </c>
      <c r="K43" s="3">
        <v>0</v>
      </c>
      <c r="L43" s="3">
        <v>0</v>
      </c>
      <c r="M43" s="238">
        <v>0</v>
      </c>
      <c r="N43" s="3">
        <v>0</v>
      </c>
      <c r="O43" s="3">
        <v>0</v>
      </c>
      <c r="P43" s="238">
        <v>0</v>
      </c>
      <c r="Q43" s="240">
        <f t="shared" si="1"/>
        <v>0</v>
      </c>
      <c r="R43" s="3">
        <v>0</v>
      </c>
      <c r="S43" s="3">
        <v>0</v>
      </c>
      <c r="T43" s="3">
        <v>0</v>
      </c>
      <c r="U43" s="3">
        <v>0</v>
      </c>
      <c r="V43" s="3">
        <v>0</v>
      </c>
      <c r="W43" s="3">
        <v>0</v>
      </c>
      <c r="X43" s="3">
        <v>5.0000000000000001E-3</v>
      </c>
      <c r="Y43" s="3">
        <v>0</v>
      </c>
      <c r="Z43" s="3">
        <v>2.4569999999999999</v>
      </c>
      <c r="AA43" s="3">
        <v>0</v>
      </c>
      <c r="AB43" s="3">
        <v>0</v>
      </c>
      <c r="AC43" s="3">
        <v>0</v>
      </c>
      <c r="AD43" s="3">
        <v>0</v>
      </c>
      <c r="AE43" s="3">
        <v>0</v>
      </c>
      <c r="AF43" s="3">
        <v>0</v>
      </c>
      <c r="AG43" s="3">
        <v>0</v>
      </c>
      <c r="AJ43" s="3">
        <f t="shared" si="0"/>
        <v>2.4659999999999997</v>
      </c>
      <c r="AL43" s="3">
        <f>IFERROR(VLOOKUP(B43,Totalt!$B$1:$BD$409,MATCH("totalt tillförda bränslen:",Totalt!$B$1:$BC$1,0),FALSE),"")</f>
        <v>2.4659999999999997</v>
      </c>
      <c r="AN43" s="3">
        <f t="shared" si="2"/>
        <v>0</v>
      </c>
    </row>
    <row r="44" spans="1:40" x14ac:dyDescent="0.25">
      <c r="B44" s="3" t="s">
        <v>54</v>
      </c>
      <c r="C44" s="3">
        <v>0</v>
      </c>
      <c r="D44" s="3">
        <v>0</v>
      </c>
      <c r="E44" s="3">
        <v>0</v>
      </c>
      <c r="F44" s="3">
        <v>0</v>
      </c>
      <c r="G44" s="3">
        <v>0</v>
      </c>
      <c r="H44" s="3">
        <v>0.42699999999999999</v>
      </c>
      <c r="I44" s="3">
        <v>1.0999999999999999E-2</v>
      </c>
      <c r="J44" s="3">
        <v>0</v>
      </c>
      <c r="K44" s="3">
        <v>0</v>
      </c>
      <c r="L44" s="3">
        <v>0</v>
      </c>
      <c r="M44" s="238">
        <v>0</v>
      </c>
      <c r="N44" s="3">
        <v>0</v>
      </c>
      <c r="O44" s="3">
        <v>0</v>
      </c>
      <c r="P44" s="238">
        <v>0</v>
      </c>
      <c r="Q44" s="240">
        <f t="shared" si="1"/>
        <v>0</v>
      </c>
      <c r="R44" s="3">
        <v>0</v>
      </c>
      <c r="S44" s="3">
        <v>0</v>
      </c>
      <c r="T44" s="3">
        <v>0</v>
      </c>
      <c r="U44" s="3">
        <v>0</v>
      </c>
      <c r="V44" s="3">
        <v>0</v>
      </c>
      <c r="W44" s="3">
        <v>0</v>
      </c>
      <c r="X44" s="3">
        <v>0.1</v>
      </c>
      <c r="Y44" s="3">
        <v>0</v>
      </c>
      <c r="Z44" s="3">
        <v>3.0419999999999998</v>
      </c>
      <c r="AA44" s="3">
        <v>0</v>
      </c>
      <c r="AB44" s="3">
        <v>0</v>
      </c>
      <c r="AC44" s="3">
        <v>0</v>
      </c>
      <c r="AD44" s="3">
        <v>0</v>
      </c>
      <c r="AE44" s="3">
        <v>0</v>
      </c>
      <c r="AF44" s="3">
        <v>0</v>
      </c>
      <c r="AG44" s="3">
        <v>0</v>
      </c>
      <c r="AJ44" s="3">
        <f t="shared" si="0"/>
        <v>3.58</v>
      </c>
      <c r="AL44" s="3">
        <f>IFERROR(VLOOKUP(B44,Totalt!$B$1:$BD$409,MATCH("totalt tillförda bränslen:",Totalt!$B$1:$BC$1,0),FALSE),"")</f>
        <v>3.58</v>
      </c>
      <c r="AN44" s="3">
        <f t="shared" si="2"/>
        <v>0</v>
      </c>
    </row>
    <row r="45" spans="1:40" x14ac:dyDescent="0.25">
      <c r="A45" s="3" t="s">
        <v>55</v>
      </c>
      <c r="Q45" s="240">
        <f t="shared" si="1"/>
        <v>0</v>
      </c>
      <c r="AJ45" s="3">
        <f t="shared" si="0"/>
        <v>0</v>
      </c>
      <c r="AL45" s="3" t="str">
        <f>IFERROR(VLOOKUP(B45,Totalt!$B$1:$BD$409,MATCH("totalt tillförda bränslen:",Totalt!$B$1:$BC$1,0),FALSE),"")</f>
        <v/>
      </c>
      <c r="AN45" s="3" t="str">
        <f t="shared" si="2"/>
        <v/>
      </c>
    </row>
    <row r="46" spans="1:40" x14ac:dyDescent="0.25">
      <c r="B46" s="3" t="s">
        <v>56</v>
      </c>
      <c r="C46" s="3">
        <v>0</v>
      </c>
      <c r="D46" s="3">
        <v>193.95699999999999</v>
      </c>
      <c r="E46" s="3">
        <v>0</v>
      </c>
      <c r="F46" s="3">
        <v>20.569900000000001</v>
      </c>
      <c r="G46" s="3">
        <v>17.510000000000002</v>
      </c>
      <c r="H46" s="3">
        <v>4.1000000000000003E-3</v>
      </c>
      <c r="I46" s="3">
        <v>0.33</v>
      </c>
      <c r="J46" s="3">
        <v>9.3679299999999994</v>
      </c>
      <c r="K46" s="3">
        <v>0</v>
      </c>
      <c r="L46" s="3">
        <v>257.20499999999998</v>
      </c>
      <c r="M46" s="238">
        <v>22.396999999999998</v>
      </c>
      <c r="N46" s="3">
        <v>0</v>
      </c>
      <c r="O46" s="3">
        <v>0</v>
      </c>
      <c r="P46" s="238">
        <v>13.362</v>
      </c>
      <c r="Q46" s="240">
        <f t="shared" si="1"/>
        <v>6.681</v>
      </c>
      <c r="R46" s="3">
        <v>0</v>
      </c>
      <c r="S46" s="3">
        <v>0</v>
      </c>
      <c r="T46" s="3">
        <v>31.3919</v>
      </c>
      <c r="U46" s="3">
        <v>0</v>
      </c>
      <c r="V46" s="3">
        <v>0</v>
      </c>
      <c r="W46" s="3">
        <v>0</v>
      </c>
      <c r="X46" s="3">
        <v>23.337</v>
      </c>
      <c r="Y46" s="3">
        <v>0</v>
      </c>
      <c r="Z46" s="3">
        <v>13.853</v>
      </c>
      <c r="AA46" s="3">
        <v>0</v>
      </c>
      <c r="AB46" s="3">
        <v>8.42</v>
      </c>
      <c r="AC46" s="3">
        <v>16.62</v>
      </c>
      <c r="AD46" s="3">
        <v>0</v>
      </c>
      <c r="AE46" s="3">
        <v>0.35</v>
      </c>
      <c r="AF46" s="3">
        <v>0</v>
      </c>
      <c r="AG46" s="3">
        <v>0</v>
      </c>
      <c r="AJ46" s="3">
        <f t="shared" si="0"/>
        <v>599.59682999999984</v>
      </c>
      <c r="AL46" s="3">
        <f>IFERROR(VLOOKUP(B46,Totalt!$B$1:$BD$409,MATCH("totalt tillförda bränslen:",Totalt!$B$1:$BC$1,0),FALSE),"")</f>
        <v>599.59682999999984</v>
      </c>
      <c r="AN46" s="3">
        <f t="shared" si="2"/>
        <v>0</v>
      </c>
    </row>
    <row r="47" spans="1:40" x14ac:dyDescent="0.25">
      <c r="B47" s="3" t="s">
        <v>57</v>
      </c>
      <c r="C47" s="3">
        <v>0</v>
      </c>
      <c r="D47" s="3">
        <v>0</v>
      </c>
      <c r="E47" s="3">
        <v>0</v>
      </c>
      <c r="F47" s="3">
        <v>0</v>
      </c>
      <c r="G47" s="3">
        <v>0</v>
      </c>
      <c r="H47" s="3">
        <v>0</v>
      </c>
      <c r="I47" s="3">
        <v>5.78</v>
      </c>
      <c r="J47" s="3">
        <v>0</v>
      </c>
      <c r="K47" s="3">
        <v>0</v>
      </c>
      <c r="L47" s="3">
        <v>0</v>
      </c>
      <c r="M47" s="238">
        <v>0</v>
      </c>
      <c r="N47" s="3">
        <v>0</v>
      </c>
      <c r="O47" s="3">
        <v>0</v>
      </c>
      <c r="P47" s="238">
        <v>0</v>
      </c>
      <c r="Q47" s="240">
        <f t="shared" si="1"/>
        <v>0</v>
      </c>
      <c r="R47" s="3">
        <v>0</v>
      </c>
      <c r="S47" s="3">
        <v>0</v>
      </c>
      <c r="T47" s="3">
        <v>0</v>
      </c>
      <c r="U47" s="3">
        <v>0</v>
      </c>
      <c r="V47" s="3">
        <v>0</v>
      </c>
      <c r="W47" s="3">
        <v>0</v>
      </c>
      <c r="X47" s="3">
        <v>0.33</v>
      </c>
      <c r="Y47" s="3">
        <v>12.4</v>
      </c>
      <c r="Z47" s="3">
        <v>5.75</v>
      </c>
      <c r="AA47" s="3">
        <v>0</v>
      </c>
      <c r="AB47" s="3">
        <v>0</v>
      </c>
      <c r="AC47" s="3">
        <v>0</v>
      </c>
      <c r="AD47" s="3">
        <v>0</v>
      </c>
      <c r="AE47" s="3">
        <v>0</v>
      </c>
      <c r="AF47" s="3">
        <v>0</v>
      </c>
      <c r="AG47" s="3">
        <v>0</v>
      </c>
      <c r="AJ47" s="3">
        <f t="shared" si="0"/>
        <v>24.26</v>
      </c>
      <c r="AL47" s="3">
        <f>IFERROR(VLOOKUP(B47,Totalt!$B$1:$BD$409,MATCH("totalt tillförda bränslen:",Totalt!$B$1:$BC$1,0),FALSE),"")</f>
        <v>24.259999999999998</v>
      </c>
      <c r="AN47" s="3">
        <f t="shared" si="2"/>
        <v>3.5527136788005009E-15</v>
      </c>
    </row>
    <row r="48" spans="1:40" x14ac:dyDescent="0.25">
      <c r="A48" s="3" t="s">
        <v>58</v>
      </c>
      <c r="Q48" s="240">
        <f t="shared" si="1"/>
        <v>0</v>
      </c>
      <c r="AJ48" s="3">
        <f t="shared" si="0"/>
        <v>0</v>
      </c>
      <c r="AL48" s="3" t="str">
        <f>IFERROR(VLOOKUP(B48,Totalt!$B$1:$BD$409,MATCH("totalt tillförda bränslen:",Totalt!$B$1:$BC$1,0),FALSE),"")</f>
        <v/>
      </c>
      <c r="AN48" s="3" t="str">
        <f t="shared" si="2"/>
        <v/>
      </c>
    </row>
    <row r="49" spans="1:40" x14ac:dyDescent="0.25">
      <c r="B49" s="3" t="s">
        <v>59</v>
      </c>
      <c r="C49" s="3">
        <v>21.058800000000002</v>
      </c>
      <c r="D49" s="3">
        <v>0</v>
      </c>
      <c r="E49" s="3">
        <v>0</v>
      </c>
      <c r="F49" s="3">
        <v>0</v>
      </c>
      <c r="G49" s="3">
        <v>0.7</v>
      </c>
      <c r="H49" s="3">
        <v>0</v>
      </c>
      <c r="I49" s="3">
        <v>0</v>
      </c>
      <c r="J49" s="3">
        <v>0</v>
      </c>
      <c r="K49" s="3">
        <v>0</v>
      </c>
      <c r="L49" s="3">
        <v>0</v>
      </c>
      <c r="M49" s="238">
        <v>0</v>
      </c>
      <c r="N49" s="3">
        <v>0</v>
      </c>
      <c r="O49" s="3">
        <v>0</v>
      </c>
      <c r="P49" s="238">
        <v>0</v>
      </c>
      <c r="Q49" s="240">
        <f t="shared" si="1"/>
        <v>0</v>
      </c>
      <c r="R49" s="3">
        <v>29.8</v>
      </c>
      <c r="S49" s="3">
        <v>0</v>
      </c>
      <c r="T49" s="3">
        <v>0</v>
      </c>
      <c r="U49" s="3">
        <v>0</v>
      </c>
      <c r="V49" s="3">
        <v>0</v>
      </c>
      <c r="W49" s="3">
        <v>0</v>
      </c>
      <c r="X49" s="3">
        <v>0.14000000000000001</v>
      </c>
      <c r="Y49" s="3">
        <v>0</v>
      </c>
      <c r="Z49" s="3">
        <v>0</v>
      </c>
      <c r="AA49" s="3">
        <v>0</v>
      </c>
      <c r="AB49" s="3">
        <v>0</v>
      </c>
      <c r="AC49" s="3">
        <v>0</v>
      </c>
      <c r="AD49" s="3">
        <v>0</v>
      </c>
      <c r="AE49" s="3">
        <v>0</v>
      </c>
      <c r="AF49" s="3">
        <v>0</v>
      </c>
      <c r="AG49" s="3">
        <v>0</v>
      </c>
      <c r="AJ49" s="3">
        <f t="shared" si="0"/>
        <v>51.698800000000006</v>
      </c>
      <c r="AL49" s="3">
        <f>IFERROR(VLOOKUP(B49,Totalt!$B$1:$BD$409,MATCH("totalt tillförda bränslen:",Totalt!$B$1:$BC$1,0),FALSE),"")</f>
        <v>51.698800000000006</v>
      </c>
      <c r="AN49" s="3">
        <f t="shared" si="2"/>
        <v>0</v>
      </c>
    </row>
    <row r="50" spans="1:40" x14ac:dyDescent="0.25">
      <c r="A50" s="3" t="s">
        <v>60</v>
      </c>
      <c r="Q50" s="240">
        <f t="shared" si="1"/>
        <v>0</v>
      </c>
      <c r="AJ50" s="3">
        <f t="shared" si="0"/>
        <v>0</v>
      </c>
      <c r="AL50" s="3" t="str">
        <f>IFERROR(VLOOKUP(B50,Totalt!$B$1:$BD$409,MATCH("totalt tillförda bränslen:",Totalt!$B$1:$BC$1,0),FALSE),"")</f>
        <v/>
      </c>
      <c r="AN50" s="3" t="str">
        <f t="shared" si="2"/>
        <v/>
      </c>
    </row>
    <row r="51" spans="1:40" x14ac:dyDescent="0.25">
      <c r="B51" s="3" t="s">
        <v>61</v>
      </c>
      <c r="C51" s="3">
        <v>0</v>
      </c>
      <c r="D51" s="3">
        <v>0</v>
      </c>
      <c r="E51" s="3">
        <v>0</v>
      </c>
      <c r="F51" s="3">
        <v>0</v>
      </c>
      <c r="G51" s="3">
        <v>0</v>
      </c>
      <c r="H51" s="3">
        <v>0</v>
      </c>
      <c r="I51" s="3">
        <v>0</v>
      </c>
      <c r="J51" s="3">
        <v>0</v>
      </c>
      <c r="K51" s="3">
        <v>0</v>
      </c>
      <c r="L51" s="3">
        <v>0</v>
      </c>
      <c r="M51" s="238">
        <v>0</v>
      </c>
      <c r="N51" s="3">
        <v>0</v>
      </c>
      <c r="O51" s="3">
        <v>0</v>
      </c>
      <c r="P51" s="238">
        <v>0</v>
      </c>
      <c r="Q51" s="240">
        <f t="shared" si="1"/>
        <v>0</v>
      </c>
      <c r="R51" s="3">
        <v>0</v>
      </c>
      <c r="S51" s="3">
        <v>0</v>
      </c>
      <c r="T51" s="3">
        <v>0</v>
      </c>
      <c r="U51" s="3">
        <v>0</v>
      </c>
      <c r="V51" s="3">
        <v>0</v>
      </c>
      <c r="W51" s="3">
        <v>0</v>
      </c>
      <c r="X51" s="3">
        <v>0</v>
      </c>
      <c r="Y51" s="3">
        <v>0</v>
      </c>
      <c r="Z51" s="3">
        <v>0</v>
      </c>
      <c r="AA51" s="3">
        <v>0</v>
      </c>
      <c r="AB51" s="3">
        <v>0</v>
      </c>
      <c r="AC51" s="3">
        <v>0</v>
      </c>
      <c r="AD51" s="3">
        <v>0</v>
      </c>
      <c r="AE51" s="3">
        <v>0</v>
      </c>
      <c r="AF51" s="3">
        <v>0</v>
      </c>
      <c r="AG51" s="3">
        <v>0</v>
      </c>
      <c r="AJ51" s="3">
        <f t="shared" si="0"/>
        <v>0</v>
      </c>
      <c r="AL51" s="3">
        <f>IFERROR(VLOOKUP(B51,Totalt!$B$1:$BD$409,MATCH("totalt tillförda bränslen:",Totalt!$B$1:$BC$1,0),FALSE),"")</f>
        <v>0</v>
      </c>
      <c r="AN51" s="3">
        <f t="shared" si="2"/>
        <v>0</v>
      </c>
    </row>
    <row r="52" spans="1:40" x14ac:dyDescent="0.25">
      <c r="B52" s="3" t="s">
        <v>62</v>
      </c>
      <c r="C52" s="3">
        <v>0</v>
      </c>
      <c r="D52" s="3">
        <v>0</v>
      </c>
      <c r="E52" s="3">
        <v>0</v>
      </c>
      <c r="F52" s="3">
        <v>0</v>
      </c>
      <c r="G52" s="3">
        <v>0</v>
      </c>
      <c r="H52" s="3">
        <v>0</v>
      </c>
      <c r="I52" s="3">
        <v>0</v>
      </c>
      <c r="J52" s="3">
        <v>0</v>
      </c>
      <c r="K52" s="3">
        <v>0</v>
      </c>
      <c r="L52" s="3">
        <v>0</v>
      </c>
      <c r="M52" s="238">
        <v>0</v>
      </c>
      <c r="N52" s="3">
        <v>0</v>
      </c>
      <c r="O52" s="3">
        <v>0</v>
      </c>
      <c r="P52" s="238">
        <v>0</v>
      </c>
      <c r="Q52" s="240">
        <f t="shared" si="1"/>
        <v>0</v>
      </c>
      <c r="R52" s="3">
        <v>0</v>
      </c>
      <c r="S52" s="3">
        <v>0</v>
      </c>
      <c r="T52" s="3">
        <v>0</v>
      </c>
      <c r="U52" s="3">
        <v>0</v>
      </c>
      <c r="V52" s="3">
        <v>0</v>
      </c>
      <c r="W52" s="3">
        <v>0</v>
      </c>
      <c r="X52" s="3">
        <v>0</v>
      </c>
      <c r="Y52" s="3">
        <v>0</v>
      </c>
      <c r="Z52" s="3">
        <v>0</v>
      </c>
      <c r="AA52" s="3">
        <v>0</v>
      </c>
      <c r="AB52" s="3">
        <v>0</v>
      </c>
      <c r="AC52" s="3">
        <v>0</v>
      </c>
      <c r="AD52" s="3">
        <v>0</v>
      </c>
      <c r="AE52" s="3">
        <v>0</v>
      </c>
      <c r="AF52" s="3">
        <v>0</v>
      </c>
      <c r="AG52" s="3">
        <v>0</v>
      </c>
      <c r="AJ52" s="3">
        <f t="shared" si="0"/>
        <v>0</v>
      </c>
      <c r="AL52" s="3">
        <f>IFERROR(VLOOKUP(B52,Totalt!$B$1:$BD$409,MATCH("totalt tillförda bränslen:",Totalt!$B$1:$BC$1,0),FALSE),"")</f>
        <v>0</v>
      </c>
      <c r="AN52" s="3">
        <f t="shared" si="2"/>
        <v>0</v>
      </c>
    </row>
    <row r="53" spans="1:40" x14ac:dyDescent="0.25">
      <c r="A53" s="3" t="s">
        <v>63</v>
      </c>
      <c r="Q53" s="240">
        <f t="shared" si="1"/>
        <v>0</v>
      </c>
      <c r="AJ53" s="3">
        <f t="shared" si="0"/>
        <v>0</v>
      </c>
      <c r="AL53" s="3" t="str">
        <f>IFERROR(VLOOKUP(B53,Totalt!$B$1:$BD$409,MATCH("totalt tillförda bränslen:",Totalt!$B$1:$BC$1,0),FALSE),"")</f>
        <v/>
      </c>
      <c r="AN53" s="3" t="str">
        <f t="shared" si="2"/>
        <v/>
      </c>
    </row>
    <row r="54" spans="1:40" x14ac:dyDescent="0.25">
      <c r="B54" s="3" t="s">
        <v>64</v>
      </c>
      <c r="C54" s="3">
        <v>0</v>
      </c>
      <c r="D54" s="3">
        <v>0</v>
      </c>
      <c r="E54" s="3">
        <v>0</v>
      </c>
      <c r="F54" s="3">
        <v>0</v>
      </c>
      <c r="G54" s="3">
        <v>0</v>
      </c>
      <c r="H54" s="3">
        <v>0</v>
      </c>
      <c r="I54" s="3">
        <v>0</v>
      </c>
      <c r="J54" s="3">
        <v>0</v>
      </c>
      <c r="K54" s="3">
        <v>0</v>
      </c>
      <c r="L54" s="3">
        <v>0</v>
      </c>
      <c r="M54" s="238">
        <v>0</v>
      </c>
      <c r="N54" s="3">
        <v>0</v>
      </c>
      <c r="O54" s="3">
        <v>0</v>
      </c>
      <c r="P54" s="238">
        <v>0</v>
      </c>
      <c r="Q54" s="240">
        <f t="shared" si="1"/>
        <v>0</v>
      </c>
      <c r="R54" s="3">
        <v>0</v>
      </c>
      <c r="S54" s="3">
        <v>0</v>
      </c>
      <c r="T54" s="3">
        <v>0</v>
      </c>
      <c r="U54" s="3">
        <v>0</v>
      </c>
      <c r="V54" s="3">
        <v>0</v>
      </c>
      <c r="W54" s="3">
        <v>0</v>
      </c>
      <c r="X54" s="3">
        <v>0.18</v>
      </c>
      <c r="Y54" s="3">
        <v>0</v>
      </c>
      <c r="Z54" s="3">
        <v>0</v>
      </c>
      <c r="AA54" s="3">
        <v>0</v>
      </c>
      <c r="AB54" s="3">
        <v>0</v>
      </c>
      <c r="AC54" s="3">
        <v>0</v>
      </c>
      <c r="AD54" s="3">
        <v>0</v>
      </c>
      <c r="AE54" s="3">
        <v>0</v>
      </c>
      <c r="AF54" s="3">
        <v>0</v>
      </c>
      <c r="AG54" s="3">
        <v>0</v>
      </c>
      <c r="AJ54" s="3">
        <f t="shared" si="0"/>
        <v>0.18</v>
      </c>
      <c r="AL54" s="3">
        <f>IFERROR(VLOOKUP(B54,Totalt!$B$1:$BD$409,MATCH("totalt tillförda bränslen:",Totalt!$B$1:$BC$1,0),FALSE),"")</f>
        <v>0.18</v>
      </c>
      <c r="AN54" s="3">
        <f t="shared" si="2"/>
        <v>0</v>
      </c>
    </row>
    <row r="55" spans="1:40" x14ac:dyDescent="0.25">
      <c r="A55" s="3" t="s">
        <v>65</v>
      </c>
      <c r="Q55" s="240">
        <f t="shared" si="1"/>
        <v>0</v>
      </c>
      <c r="AJ55" s="3">
        <f t="shared" si="0"/>
        <v>0</v>
      </c>
      <c r="AL55" s="3" t="str">
        <f>IFERROR(VLOOKUP(B55,Totalt!$B$1:$BD$409,MATCH("totalt tillförda bränslen:",Totalt!$B$1:$BC$1,0),FALSE),"")</f>
        <v/>
      </c>
      <c r="AN55" s="3" t="str">
        <f t="shared" si="2"/>
        <v/>
      </c>
    </row>
    <row r="56" spans="1:40" x14ac:dyDescent="0.25">
      <c r="B56" s="3" t="s">
        <v>66</v>
      </c>
      <c r="C56" s="3">
        <v>0</v>
      </c>
      <c r="D56" s="3">
        <v>0</v>
      </c>
      <c r="E56" s="3">
        <v>0</v>
      </c>
      <c r="F56" s="3">
        <v>0</v>
      </c>
      <c r="G56" s="3">
        <v>0.88600000000000001</v>
      </c>
      <c r="H56" s="3">
        <v>0</v>
      </c>
      <c r="I56" s="3">
        <v>1.7999999999999999E-2</v>
      </c>
      <c r="J56" s="3">
        <v>0</v>
      </c>
      <c r="K56" s="3">
        <v>0</v>
      </c>
      <c r="L56" s="3">
        <v>0</v>
      </c>
      <c r="M56" s="238">
        <v>0</v>
      </c>
      <c r="N56" s="3">
        <v>0</v>
      </c>
      <c r="O56" s="3">
        <v>0</v>
      </c>
      <c r="P56" s="238">
        <v>0</v>
      </c>
      <c r="Q56" s="240">
        <f t="shared" si="1"/>
        <v>0</v>
      </c>
      <c r="R56" s="3">
        <v>0</v>
      </c>
      <c r="S56" s="3">
        <v>0</v>
      </c>
      <c r="T56" s="3">
        <v>5.7510000000000003</v>
      </c>
      <c r="U56" s="3">
        <v>0</v>
      </c>
      <c r="V56" s="3">
        <v>0</v>
      </c>
      <c r="W56" s="3">
        <v>0</v>
      </c>
      <c r="X56" s="3">
        <v>0.129</v>
      </c>
      <c r="Y56" s="3">
        <v>0</v>
      </c>
      <c r="Z56" s="3">
        <v>0</v>
      </c>
      <c r="AA56" s="3">
        <v>0</v>
      </c>
      <c r="AB56" s="3">
        <v>0</v>
      </c>
      <c r="AC56" s="3">
        <v>0</v>
      </c>
      <c r="AD56" s="3">
        <v>0</v>
      </c>
      <c r="AE56" s="3">
        <v>0</v>
      </c>
      <c r="AF56" s="3">
        <v>0</v>
      </c>
      <c r="AG56" s="3">
        <v>0</v>
      </c>
      <c r="AJ56" s="3">
        <f t="shared" si="0"/>
        <v>6.7840000000000007</v>
      </c>
      <c r="AL56" s="3">
        <f>IFERROR(VLOOKUP(B56,Totalt!$B$1:$BD$409,MATCH("totalt tillförda bränslen:",Totalt!$B$1:$BC$1,0),FALSE),"")</f>
        <v>6.7840000000000007</v>
      </c>
      <c r="AN56" s="3">
        <f t="shared" si="2"/>
        <v>0</v>
      </c>
    </row>
    <row r="57" spans="1:40" x14ac:dyDescent="0.25">
      <c r="B57" s="3" t="s">
        <v>67</v>
      </c>
      <c r="C57" s="3">
        <v>0</v>
      </c>
      <c r="D57" s="3">
        <v>0</v>
      </c>
      <c r="E57" s="3">
        <v>0</v>
      </c>
      <c r="F57" s="3">
        <v>0</v>
      </c>
      <c r="G57" s="3">
        <v>19.905999999999999</v>
      </c>
      <c r="H57" s="3">
        <v>0</v>
      </c>
      <c r="I57" s="3">
        <v>0.27638400000000002</v>
      </c>
      <c r="J57" s="3">
        <v>0</v>
      </c>
      <c r="K57" s="3">
        <v>0</v>
      </c>
      <c r="L57" s="3">
        <v>180.28899999999999</v>
      </c>
      <c r="M57" s="238">
        <v>9.2622900000000001</v>
      </c>
      <c r="N57" s="3">
        <v>0</v>
      </c>
      <c r="O57" s="3">
        <v>0</v>
      </c>
      <c r="P57" s="238">
        <v>120.53</v>
      </c>
      <c r="Q57" s="240">
        <f t="shared" si="1"/>
        <v>60.265000000000001</v>
      </c>
      <c r="R57" s="3">
        <v>0.64100000000000001</v>
      </c>
      <c r="S57" s="3">
        <v>0</v>
      </c>
      <c r="T57" s="3">
        <v>48.387599999999999</v>
      </c>
      <c r="U57" s="3">
        <v>0</v>
      </c>
      <c r="V57" s="3">
        <v>0</v>
      </c>
      <c r="W57" s="3">
        <v>0</v>
      </c>
      <c r="X57" s="3">
        <v>9.8112899999999996</v>
      </c>
      <c r="Y57" s="3">
        <v>0</v>
      </c>
      <c r="Z57" s="3">
        <v>0</v>
      </c>
      <c r="AA57" s="3">
        <v>0</v>
      </c>
      <c r="AB57" s="3">
        <v>0</v>
      </c>
      <c r="AC57" s="3">
        <v>0</v>
      </c>
      <c r="AD57" s="3">
        <v>0</v>
      </c>
      <c r="AE57" s="3">
        <v>0.214</v>
      </c>
      <c r="AF57" s="3">
        <v>0</v>
      </c>
      <c r="AG57" s="3">
        <v>30.482600000000001</v>
      </c>
      <c r="AJ57" s="3">
        <f t="shared" si="0"/>
        <v>350.272874</v>
      </c>
      <c r="AL57" s="3">
        <f>IFERROR(VLOOKUP(B57,Totalt!$B$1:$BD$409,MATCH("totalt tillförda bränslen:",Totalt!$B$1:$BC$1,0),FALSE),"")</f>
        <v>350.272874</v>
      </c>
      <c r="AN57" s="3">
        <f t="shared" si="2"/>
        <v>0</v>
      </c>
    </row>
    <row r="58" spans="1:40" x14ac:dyDescent="0.25">
      <c r="A58" s="3" t="s">
        <v>68</v>
      </c>
      <c r="Q58" s="240">
        <f t="shared" si="1"/>
        <v>0</v>
      </c>
      <c r="AJ58" s="3">
        <f t="shared" si="0"/>
        <v>0</v>
      </c>
      <c r="AL58" s="3" t="str">
        <f>IFERROR(VLOOKUP(B58,Totalt!$B$1:$BD$409,MATCH("totalt tillförda bränslen:",Totalt!$B$1:$BC$1,0),FALSE),"")</f>
        <v/>
      </c>
      <c r="AN58" s="3" t="str">
        <f t="shared" si="2"/>
        <v/>
      </c>
    </row>
    <row r="59" spans="1:40" x14ac:dyDescent="0.25">
      <c r="B59" s="3" t="s">
        <v>69</v>
      </c>
      <c r="C59" s="3">
        <v>0</v>
      </c>
      <c r="D59" s="3">
        <v>0</v>
      </c>
      <c r="E59" s="3">
        <v>0</v>
      </c>
      <c r="F59" s="3">
        <v>0</v>
      </c>
      <c r="G59" s="3">
        <v>0</v>
      </c>
      <c r="H59" s="3">
        <v>0</v>
      </c>
      <c r="I59" s="3">
        <v>0.19700000000000001</v>
      </c>
      <c r="J59" s="3">
        <v>0</v>
      </c>
      <c r="K59" s="3">
        <v>0</v>
      </c>
      <c r="L59" s="3">
        <v>1.1060000000000001</v>
      </c>
      <c r="M59" s="238">
        <v>0</v>
      </c>
      <c r="N59" s="3">
        <v>0</v>
      </c>
      <c r="O59" s="3">
        <v>0</v>
      </c>
      <c r="P59" s="238">
        <v>0</v>
      </c>
      <c r="Q59" s="240">
        <f t="shared" si="1"/>
        <v>0</v>
      </c>
      <c r="R59" s="3">
        <v>0</v>
      </c>
      <c r="S59" s="3">
        <v>0</v>
      </c>
      <c r="T59" s="3">
        <v>0</v>
      </c>
      <c r="U59" s="3">
        <v>0</v>
      </c>
      <c r="V59" s="3">
        <v>0</v>
      </c>
      <c r="W59" s="3">
        <v>0</v>
      </c>
      <c r="X59" s="3">
        <v>0.20899999999999999</v>
      </c>
      <c r="Y59" s="3">
        <v>0</v>
      </c>
      <c r="Z59" s="3">
        <v>8.5</v>
      </c>
      <c r="AA59" s="3">
        <v>0</v>
      </c>
      <c r="AB59" s="3">
        <v>0</v>
      </c>
      <c r="AC59" s="3">
        <v>0</v>
      </c>
      <c r="AD59" s="3">
        <v>0</v>
      </c>
      <c r="AE59" s="3">
        <v>0</v>
      </c>
      <c r="AF59" s="3">
        <v>0</v>
      </c>
      <c r="AG59" s="3">
        <v>2.0213299999999998</v>
      </c>
      <c r="AJ59" s="3">
        <f t="shared" si="0"/>
        <v>12.033329999999999</v>
      </c>
      <c r="AL59" s="3">
        <f>IFERROR(VLOOKUP(B59,Totalt!$B$1:$BD$409,MATCH("totalt tillförda bränslen:",Totalt!$B$1:$BC$1,0),FALSE),"")</f>
        <v>12.033329999999999</v>
      </c>
      <c r="AN59" s="3">
        <f t="shared" si="2"/>
        <v>0</v>
      </c>
    </row>
    <row r="60" spans="1:40" x14ac:dyDescent="0.25">
      <c r="B60" s="3" t="s">
        <v>70</v>
      </c>
      <c r="C60" s="3">
        <v>0</v>
      </c>
      <c r="D60" s="3">
        <v>0</v>
      </c>
      <c r="E60" s="3">
        <v>0</v>
      </c>
      <c r="F60" s="3">
        <v>4.2240000000000002</v>
      </c>
      <c r="G60" s="3">
        <v>0</v>
      </c>
      <c r="H60" s="3">
        <v>0</v>
      </c>
      <c r="I60" s="3">
        <v>9.0999999999999998E-2</v>
      </c>
      <c r="J60" s="3">
        <v>0</v>
      </c>
      <c r="K60" s="3">
        <v>0</v>
      </c>
      <c r="L60" s="3">
        <v>29.853000000000002</v>
      </c>
      <c r="M60" s="238">
        <v>0</v>
      </c>
      <c r="N60" s="3">
        <v>0</v>
      </c>
      <c r="O60" s="3">
        <v>0</v>
      </c>
      <c r="P60" s="238">
        <v>10.276</v>
      </c>
      <c r="Q60" s="240">
        <f t="shared" si="1"/>
        <v>5.1379999999999999</v>
      </c>
      <c r="R60" s="3">
        <v>0</v>
      </c>
      <c r="S60" s="3">
        <v>0</v>
      </c>
      <c r="T60" s="3">
        <v>4.492</v>
      </c>
      <c r="U60" s="3">
        <v>0</v>
      </c>
      <c r="V60" s="3">
        <v>0</v>
      </c>
      <c r="W60" s="3">
        <v>0</v>
      </c>
      <c r="X60" s="3">
        <v>1.133</v>
      </c>
      <c r="Y60" s="3">
        <v>0</v>
      </c>
      <c r="Z60" s="3">
        <v>0</v>
      </c>
      <c r="AA60" s="3">
        <v>0</v>
      </c>
      <c r="AB60" s="3">
        <v>0</v>
      </c>
      <c r="AC60" s="3">
        <v>0</v>
      </c>
      <c r="AD60" s="3">
        <v>0</v>
      </c>
      <c r="AE60" s="3">
        <v>0</v>
      </c>
      <c r="AF60" s="3">
        <v>0</v>
      </c>
      <c r="AG60" s="3">
        <v>0</v>
      </c>
      <c r="AJ60" s="3">
        <f t="shared" si="0"/>
        <v>44.930999999999997</v>
      </c>
      <c r="AL60" s="3">
        <f>IFERROR(VLOOKUP(B60,Totalt!$B$1:$BD$409,MATCH("totalt tillförda bränslen:",Totalt!$B$1:$BC$1,0),FALSE),"")</f>
        <v>44.930999999999997</v>
      </c>
      <c r="AN60" s="3">
        <f t="shared" si="2"/>
        <v>0</v>
      </c>
    </row>
    <row r="61" spans="1:40" x14ac:dyDescent="0.25">
      <c r="A61" s="3" t="s">
        <v>71</v>
      </c>
      <c r="Q61" s="240">
        <f t="shared" si="1"/>
        <v>0</v>
      </c>
      <c r="AJ61" s="3">
        <f t="shared" si="0"/>
        <v>0</v>
      </c>
      <c r="AL61" s="3" t="str">
        <f>IFERROR(VLOOKUP(B61,Totalt!$B$1:$BD$409,MATCH("totalt tillförda bränslen:",Totalt!$B$1:$BC$1,0),FALSE),"")</f>
        <v/>
      </c>
      <c r="AN61" s="3" t="str">
        <f t="shared" si="2"/>
        <v/>
      </c>
    </row>
    <row r="62" spans="1:40" x14ac:dyDescent="0.25">
      <c r="B62" s="3" t="s">
        <v>72</v>
      </c>
      <c r="C62" s="3">
        <v>0</v>
      </c>
      <c r="D62" s="3">
        <v>0</v>
      </c>
      <c r="E62" s="3">
        <v>0</v>
      </c>
      <c r="F62" s="3">
        <v>0</v>
      </c>
      <c r="G62" s="3">
        <v>0</v>
      </c>
      <c r="H62" s="3">
        <v>0</v>
      </c>
      <c r="I62" s="3">
        <v>0.42799999999999999</v>
      </c>
      <c r="J62" s="3">
        <v>0</v>
      </c>
      <c r="K62" s="3">
        <v>0</v>
      </c>
      <c r="L62" s="3">
        <v>0</v>
      </c>
      <c r="M62" s="238">
        <v>0</v>
      </c>
      <c r="N62" s="3">
        <v>0</v>
      </c>
      <c r="O62" s="3">
        <v>0</v>
      </c>
      <c r="P62" s="238">
        <v>0</v>
      </c>
      <c r="Q62" s="240">
        <f t="shared" si="1"/>
        <v>0</v>
      </c>
      <c r="R62" s="3">
        <v>0</v>
      </c>
      <c r="S62" s="3">
        <v>0</v>
      </c>
      <c r="T62" s="3">
        <v>0</v>
      </c>
      <c r="U62" s="3">
        <v>0</v>
      </c>
      <c r="V62" s="3">
        <v>0</v>
      </c>
      <c r="W62" s="3">
        <v>0</v>
      </c>
      <c r="X62" s="3">
        <v>0.432</v>
      </c>
      <c r="Y62" s="3">
        <v>33.499000000000002</v>
      </c>
      <c r="Z62" s="3">
        <v>5.5220000000000002</v>
      </c>
      <c r="AA62" s="3">
        <v>0</v>
      </c>
      <c r="AB62" s="3">
        <v>0</v>
      </c>
      <c r="AC62" s="3">
        <v>0</v>
      </c>
      <c r="AD62" s="3">
        <v>0</v>
      </c>
      <c r="AE62" s="3">
        <v>0</v>
      </c>
      <c r="AF62" s="3">
        <v>0</v>
      </c>
      <c r="AG62" s="3">
        <v>0</v>
      </c>
      <c r="AJ62" s="3">
        <f t="shared" si="0"/>
        <v>39.881</v>
      </c>
      <c r="AL62" s="3">
        <f>IFERROR(VLOOKUP(B62,Totalt!$B$1:$BD$409,MATCH("totalt tillförda bränslen:",Totalt!$B$1:$BC$1,0),FALSE),"")</f>
        <v>39.881000000000007</v>
      </c>
      <c r="AN62" s="3">
        <f t="shared" si="2"/>
        <v>-7.1054273576010019E-15</v>
      </c>
    </row>
    <row r="63" spans="1:40" x14ac:dyDescent="0.25">
      <c r="B63" s="3" t="s">
        <v>73</v>
      </c>
      <c r="C63" s="3">
        <v>0</v>
      </c>
      <c r="D63" s="3">
        <v>0</v>
      </c>
      <c r="E63" s="3">
        <v>0</v>
      </c>
      <c r="F63" s="3">
        <v>0</v>
      </c>
      <c r="G63" s="3">
        <v>0</v>
      </c>
      <c r="H63" s="3">
        <v>0</v>
      </c>
      <c r="I63" s="3">
        <v>0.17050000000000001</v>
      </c>
      <c r="J63" s="3">
        <v>0</v>
      </c>
      <c r="K63" s="3">
        <v>0</v>
      </c>
      <c r="L63" s="3">
        <v>0</v>
      </c>
      <c r="M63" s="238">
        <v>0</v>
      </c>
      <c r="N63" s="3">
        <v>0</v>
      </c>
      <c r="O63" s="3">
        <v>0</v>
      </c>
      <c r="P63" s="238">
        <v>0</v>
      </c>
      <c r="Q63" s="240">
        <f t="shared" si="1"/>
        <v>0</v>
      </c>
      <c r="R63" s="3">
        <v>0</v>
      </c>
      <c r="S63" s="3">
        <v>0</v>
      </c>
      <c r="T63" s="3">
        <v>0</v>
      </c>
      <c r="U63" s="3">
        <v>0</v>
      </c>
      <c r="V63" s="3">
        <v>0</v>
      </c>
      <c r="W63" s="3">
        <v>0</v>
      </c>
      <c r="X63" s="3">
        <v>8.6800000000000002E-2</v>
      </c>
      <c r="Y63" s="3">
        <v>0</v>
      </c>
      <c r="Z63" s="3">
        <v>3.0249999999999999</v>
      </c>
      <c r="AA63" s="3">
        <v>0</v>
      </c>
      <c r="AB63" s="3">
        <v>0</v>
      </c>
      <c r="AC63" s="3">
        <v>0</v>
      </c>
      <c r="AD63" s="3">
        <v>0</v>
      </c>
      <c r="AE63" s="3">
        <v>0</v>
      </c>
      <c r="AF63" s="3">
        <v>0</v>
      </c>
      <c r="AG63" s="3">
        <v>0</v>
      </c>
      <c r="AJ63" s="3">
        <f t="shared" si="0"/>
        <v>3.2822999999999998</v>
      </c>
      <c r="AL63" s="3">
        <f>IFERROR(VLOOKUP(B63,Totalt!$B$1:$BD$409,MATCH("totalt tillförda bränslen:",Totalt!$B$1:$BC$1,0),FALSE),"")</f>
        <v>3.2823000000000002</v>
      </c>
      <c r="AN63" s="3">
        <f t="shared" si="2"/>
        <v>-4.4408920985006262E-16</v>
      </c>
    </row>
    <row r="64" spans="1:40" x14ac:dyDescent="0.25">
      <c r="B64" s="3" t="s">
        <v>74</v>
      </c>
      <c r="C64" s="3">
        <v>0</v>
      </c>
      <c r="D64" s="3">
        <v>0</v>
      </c>
      <c r="E64" s="3">
        <v>0</v>
      </c>
      <c r="F64" s="3">
        <v>0</v>
      </c>
      <c r="G64" s="3">
        <v>0</v>
      </c>
      <c r="H64" s="3">
        <v>0</v>
      </c>
      <c r="I64" s="3">
        <v>1.5699999999999999E-2</v>
      </c>
      <c r="J64" s="3">
        <v>0</v>
      </c>
      <c r="K64" s="3">
        <v>0</v>
      </c>
      <c r="L64" s="3">
        <v>0</v>
      </c>
      <c r="M64" s="238">
        <v>0</v>
      </c>
      <c r="N64" s="3">
        <v>0</v>
      </c>
      <c r="O64" s="3">
        <v>0</v>
      </c>
      <c r="P64" s="238">
        <v>0</v>
      </c>
      <c r="Q64" s="240">
        <f t="shared" si="1"/>
        <v>0</v>
      </c>
      <c r="R64" s="3">
        <v>0</v>
      </c>
      <c r="S64" s="3">
        <v>0</v>
      </c>
      <c r="T64" s="3">
        <v>0</v>
      </c>
      <c r="U64" s="3">
        <v>0</v>
      </c>
      <c r="V64" s="3">
        <v>0</v>
      </c>
      <c r="W64" s="3">
        <v>0</v>
      </c>
      <c r="X64" s="3">
        <v>4.9700000000000001E-2</v>
      </c>
      <c r="Y64" s="3">
        <v>0</v>
      </c>
      <c r="Z64" s="3">
        <v>2.9809999999999999</v>
      </c>
      <c r="AA64" s="3">
        <v>0</v>
      </c>
      <c r="AB64" s="3">
        <v>0</v>
      </c>
      <c r="AC64" s="3">
        <v>0</v>
      </c>
      <c r="AD64" s="3">
        <v>0</v>
      </c>
      <c r="AE64" s="3">
        <v>0</v>
      </c>
      <c r="AF64" s="3">
        <v>0</v>
      </c>
      <c r="AG64" s="3">
        <v>0</v>
      </c>
      <c r="AJ64" s="3">
        <f t="shared" si="0"/>
        <v>3.0463999999999998</v>
      </c>
      <c r="AL64" s="3">
        <f>IFERROR(VLOOKUP(B64,Totalt!$B$1:$BD$409,MATCH("totalt tillförda bränslen:",Totalt!$B$1:$BC$1,0),FALSE),"")</f>
        <v>3.0463999999999998</v>
      </c>
      <c r="AN64" s="3">
        <f t="shared" si="2"/>
        <v>0</v>
      </c>
    </row>
    <row r="65" spans="1:40" x14ac:dyDescent="0.25">
      <c r="B65" s="3" t="s">
        <v>75</v>
      </c>
      <c r="C65" s="3">
        <v>0</v>
      </c>
      <c r="D65" s="3">
        <v>0</v>
      </c>
      <c r="E65" s="3">
        <v>0</v>
      </c>
      <c r="F65" s="3">
        <v>0</v>
      </c>
      <c r="G65" s="3">
        <v>0</v>
      </c>
      <c r="H65" s="3">
        <v>0</v>
      </c>
      <c r="I65" s="3">
        <v>5.4000000000000003E-3</v>
      </c>
      <c r="J65" s="3">
        <v>0</v>
      </c>
      <c r="K65" s="3">
        <v>0</v>
      </c>
      <c r="L65" s="3">
        <v>0</v>
      </c>
      <c r="M65" s="238">
        <v>0</v>
      </c>
      <c r="N65" s="3">
        <v>0</v>
      </c>
      <c r="O65" s="3">
        <v>0</v>
      </c>
      <c r="P65" s="238">
        <v>0</v>
      </c>
      <c r="Q65" s="240">
        <f t="shared" si="1"/>
        <v>0</v>
      </c>
      <c r="R65" s="3">
        <v>0</v>
      </c>
      <c r="S65" s="3">
        <v>0</v>
      </c>
      <c r="T65" s="3">
        <v>0</v>
      </c>
      <c r="U65" s="3">
        <v>0</v>
      </c>
      <c r="V65" s="3">
        <v>0</v>
      </c>
      <c r="W65" s="3">
        <v>0</v>
      </c>
      <c r="X65" s="3">
        <v>1.14E-2</v>
      </c>
      <c r="Y65" s="3">
        <v>0</v>
      </c>
      <c r="Z65" s="3">
        <v>0.68959999999999999</v>
      </c>
      <c r="AA65" s="3">
        <v>0</v>
      </c>
      <c r="AB65" s="3">
        <v>0</v>
      </c>
      <c r="AC65" s="3">
        <v>0</v>
      </c>
      <c r="AD65" s="3">
        <v>0</v>
      </c>
      <c r="AE65" s="3">
        <v>0</v>
      </c>
      <c r="AF65" s="3">
        <v>0</v>
      </c>
      <c r="AG65" s="3">
        <v>0</v>
      </c>
      <c r="AJ65" s="3">
        <f t="shared" si="0"/>
        <v>0.70640000000000003</v>
      </c>
      <c r="AL65" s="3">
        <f>IFERROR(VLOOKUP(B65,Totalt!$B$1:$BD$409,MATCH("totalt tillförda bränslen:",Totalt!$B$1:$BC$1,0),FALSE),"")</f>
        <v>0.70639999999999992</v>
      </c>
      <c r="AN65" s="3">
        <f t="shared" si="2"/>
        <v>1.1102230246251565E-16</v>
      </c>
    </row>
    <row r="66" spans="1:40" x14ac:dyDescent="0.25">
      <c r="A66" s="3" t="s">
        <v>76</v>
      </c>
      <c r="Q66" s="240">
        <f t="shared" si="1"/>
        <v>0</v>
      </c>
      <c r="AJ66" s="3">
        <f t="shared" si="0"/>
        <v>0</v>
      </c>
      <c r="AL66" s="3" t="str">
        <f>IFERROR(VLOOKUP(B66,Totalt!$B$1:$BD$409,MATCH("totalt tillförda bränslen:",Totalt!$B$1:$BC$1,0),FALSE),"")</f>
        <v/>
      </c>
      <c r="AN66" s="3" t="str">
        <f t="shared" si="2"/>
        <v/>
      </c>
    </row>
    <row r="67" spans="1:40" x14ac:dyDescent="0.25">
      <c r="B67" s="3" t="s">
        <v>77</v>
      </c>
      <c r="C67" s="3">
        <v>0</v>
      </c>
      <c r="D67" s="3">
        <v>0</v>
      </c>
      <c r="E67" s="3">
        <v>0</v>
      </c>
      <c r="F67" s="3">
        <v>0</v>
      </c>
      <c r="G67" s="3">
        <v>0</v>
      </c>
      <c r="H67" s="3">
        <v>0</v>
      </c>
      <c r="I67" s="3">
        <v>0</v>
      </c>
      <c r="J67" s="3">
        <v>0</v>
      </c>
      <c r="K67" s="3">
        <v>0</v>
      </c>
      <c r="L67" s="3">
        <v>0</v>
      </c>
      <c r="M67" s="238">
        <v>0</v>
      </c>
      <c r="N67" s="3">
        <v>2.1789999999999998</v>
      </c>
      <c r="O67" s="3">
        <v>0</v>
      </c>
      <c r="P67" s="238">
        <v>0</v>
      </c>
      <c r="Q67" s="240">
        <f t="shared" si="1"/>
        <v>0</v>
      </c>
      <c r="R67" s="3">
        <v>0</v>
      </c>
      <c r="S67" s="3">
        <v>0</v>
      </c>
      <c r="T67" s="3">
        <v>0</v>
      </c>
      <c r="U67" s="3">
        <v>0</v>
      </c>
      <c r="V67" s="3">
        <v>0</v>
      </c>
      <c r="W67" s="3">
        <v>0</v>
      </c>
      <c r="X67" s="3">
        <v>0.1</v>
      </c>
      <c r="Y67" s="3">
        <v>0</v>
      </c>
      <c r="Z67" s="3">
        <v>6.1749999999999998</v>
      </c>
      <c r="AA67" s="3">
        <v>0</v>
      </c>
      <c r="AB67" s="3">
        <v>0</v>
      </c>
      <c r="AC67" s="3">
        <v>0</v>
      </c>
      <c r="AD67" s="3">
        <v>0</v>
      </c>
      <c r="AE67" s="3">
        <v>0</v>
      </c>
      <c r="AF67" s="3">
        <v>0</v>
      </c>
      <c r="AG67" s="3">
        <v>0</v>
      </c>
      <c r="AJ67" s="3">
        <f t="shared" ref="AJ67:AJ130" si="3">SUM(C67:AG67)-M67-P67</f>
        <v>8.4540000000000006</v>
      </c>
      <c r="AL67" s="3">
        <f>IFERROR(VLOOKUP(B67,Totalt!$B$1:$BD$409,MATCH("totalt tillförda bränslen:",Totalt!$B$1:$BC$1,0),FALSE),"")</f>
        <v>8.4539999999999988</v>
      </c>
      <c r="AN67" s="3">
        <f t="shared" si="2"/>
        <v>1.7763568394002505E-15</v>
      </c>
    </row>
    <row r="68" spans="1:40" x14ac:dyDescent="0.25">
      <c r="B68" s="3" t="s">
        <v>78</v>
      </c>
      <c r="C68" s="3">
        <v>0</v>
      </c>
      <c r="D68" s="3">
        <v>0</v>
      </c>
      <c r="E68" s="3">
        <v>0</v>
      </c>
      <c r="F68" s="3">
        <v>0</v>
      </c>
      <c r="G68" s="3">
        <v>0</v>
      </c>
      <c r="H68" s="3">
        <v>0</v>
      </c>
      <c r="I68" s="3">
        <v>0</v>
      </c>
      <c r="J68" s="3">
        <v>0</v>
      </c>
      <c r="K68" s="3">
        <v>0</v>
      </c>
      <c r="L68" s="3">
        <v>0</v>
      </c>
      <c r="M68" s="238">
        <v>0</v>
      </c>
      <c r="N68" s="3">
        <v>0</v>
      </c>
      <c r="O68" s="3">
        <v>0</v>
      </c>
      <c r="P68" s="238">
        <v>0</v>
      </c>
      <c r="Q68" s="240">
        <f t="shared" ref="Q68:Q131" si="4">P68/2</f>
        <v>0</v>
      </c>
      <c r="R68" s="3">
        <v>0</v>
      </c>
      <c r="S68" s="3">
        <v>0</v>
      </c>
      <c r="T68" s="3">
        <v>0</v>
      </c>
      <c r="U68" s="3">
        <v>0</v>
      </c>
      <c r="V68" s="3">
        <v>0</v>
      </c>
      <c r="W68" s="3">
        <v>0</v>
      </c>
      <c r="X68" s="3">
        <v>0</v>
      </c>
      <c r="Y68" s="3">
        <v>0</v>
      </c>
      <c r="Z68" s="3">
        <v>0</v>
      </c>
      <c r="AA68" s="3">
        <v>0</v>
      </c>
      <c r="AB68" s="3">
        <v>0</v>
      </c>
      <c r="AC68" s="3">
        <v>0</v>
      </c>
      <c r="AD68" s="3">
        <v>0</v>
      </c>
      <c r="AE68" s="3">
        <v>0</v>
      </c>
      <c r="AF68" s="3">
        <v>0</v>
      </c>
      <c r="AG68" s="3">
        <v>0</v>
      </c>
      <c r="AJ68" s="3">
        <f t="shared" si="3"/>
        <v>0</v>
      </c>
      <c r="AL68" s="3">
        <f>IFERROR(VLOOKUP(B68,Totalt!$B$1:$BD$409,MATCH("totalt tillförda bränslen:",Totalt!$B$1:$BC$1,0),FALSE),"")</f>
        <v>0</v>
      </c>
      <c r="AN68" s="3">
        <f t="shared" ref="AN68:AN131" si="5">IFERROR(AJ68-AL68,"")</f>
        <v>0</v>
      </c>
    </row>
    <row r="69" spans="1:40" x14ac:dyDescent="0.25">
      <c r="B69" s="3" t="s">
        <v>79</v>
      </c>
      <c r="C69" s="3">
        <v>0</v>
      </c>
      <c r="D69" s="3">
        <v>0</v>
      </c>
      <c r="E69" s="3">
        <v>0</v>
      </c>
      <c r="F69" s="3">
        <v>0</v>
      </c>
      <c r="G69" s="3">
        <v>0</v>
      </c>
      <c r="H69" s="3">
        <v>0</v>
      </c>
      <c r="I69" s="3">
        <v>0.28499999999999998</v>
      </c>
      <c r="J69" s="3">
        <v>0</v>
      </c>
      <c r="K69" s="3">
        <v>0</v>
      </c>
      <c r="L69" s="3">
        <v>0</v>
      </c>
      <c r="M69" s="238">
        <v>0</v>
      </c>
      <c r="N69" s="3">
        <v>0</v>
      </c>
      <c r="O69" s="3">
        <v>0</v>
      </c>
      <c r="P69" s="238">
        <v>0</v>
      </c>
      <c r="Q69" s="240">
        <f t="shared" si="4"/>
        <v>0</v>
      </c>
      <c r="R69" s="3">
        <v>0</v>
      </c>
      <c r="S69" s="3">
        <v>0</v>
      </c>
      <c r="T69" s="3">
        <v>0</v>
      </c>
      <c r="U69" s="3">
        <v>0</v>
      </c>
      <c r="V69" s="3">
        <v>0</v>
      </c>
      <c r="W69" s="3">
        <v>0</v>
      </c>
      <c r="X69" s="3">
        <v>0.97099999999999997</v>
      </c>
      <c r="Y69" s="3">
        <v>0</v>
      </c>
      <c r="Z69" s="3">
        <v>0</v>
      </c>
      <c r="AA69" s="3">
        <v>0</v>
      </c>
      <c r="AB69" s="3">
        <v>0</v>
      </c>
      <c r="AC69" s="3">
        <v>0</v>
      </c>
      <c r="AD69" s="3">
        <v>0</v>
      </c>
      <c r="AE69" s="3">
        <v>0</v>
      </c>
      <c r="AF69" s="3">
        <v>0</v>
      </c>
      <c r="AG69" s="3">
        <v>60.7</v>
      </c>
      <c r="AJ69" s="3">
        <f t="shared" si="3"/>
        <v>61.956000000000003</v>
      </c>
      <c r="AL69" s="3">
        <f>IFERROR(VLOOKUP(B69,Totalt!$B$1:$BD$409,MATCH("totalt tillförda bränslen:",Totalt!$B$1:$BC$1,0),FALSE),"")</f>
        <v>61.955999999999996</v>
      </c>
      <c r="AN69" s="3">
        <f t="shared" si="5"/>
        <v>7.1054273576010019E-15</v>
      </c>
    </row>
    <row r="70" spans="1:40" x14ac:dyDescent="0.25">
      <c r="B70" s="3" t="s">
        <v>80</v>
      </c>
      <c r="C70" s="3">
        <v>0</v>
      </c>
      <c r="D70" s="3">
        <v>0</v>
      </c>
      <c r="E70" s="3">
        <v>10.1</v>
      </c>
      <c r="F70" s="3">
        <v>0</v>
      </c>
      <c r="G70" s="3">
        <v>19</v>
      </c>
      <c r="H70" s="3">
        <v>0</v>
      </c>
      <c r="I70" s="3">
        <v>0</v>
      </c>
      <c r="J70" s="3">
        <v>0</v>
      </c>
      <c r="K70" s="3">
        <v>0</v>
      </c>
      <c r="L70" s="3">
        <v>0</v>
      </c>
      <c r="M70" s="238">
        <v>0</v>
      </c>
      <c r="N70" s="3">
        <v>0</v>
      </c>
      <c r="O70" s="3">
        <v>0</v>
      </c>
      <c r="P70" s="238">
        <v>0</v>
      </c>
      <c r="Q70" s="240">
        <f t="shared" si="4"/>
        <v>0</v>
      </c>
      <c r="R70" s="3">
        <v>0</v>
      </c>
      <c r="S70" s="3">
        <v>0</v>
      </c>
      <c r="T70" s="3">
        <v>0</v>
      </c>
      <c r="U70" s="3">
        <v>0</v>
      </c>
      <c r="V70" s="3">
        <v>0</v>
      </c>
      <c r="W70" s="3">
        <v>0</v>
      </c>
      <c r="X70" s="3">
        <v>0.81116999999999995</v>
      </c>
      <c r="Y70" s="3">
        <v>0</v>
      </c>
      <c r="Z70" s="3">
        <v>0</v>
      </c>
      <c r="AA70" s="3">
        <v>0</v>
      </c>
      <c r="AB70" s="3">
        <v>0</v>
      </c>
      <c r="AC70" s="3">
        <v>0</v>
      </c>
      <c r="AD70" s="3">
        <v>0</v>
      </c>
      <c r="AE70" s="3">
        <v>0</v>
      </c>
      <c r="AF70" s="3">
        <v>0</v>
      </c>
      <c r="AG70" s="3">
        <v>0</v>
      </c>
      <c r="AJ70" s="3">
        <f t="shared" si="3"/>
        <v>29.911170000000002</v>
      </c>
      <c r="AL70" s="3">
        <f>IFERROR(VLOOKUP(B70,Totalt!$B$1:$BD$409,MATCH("totalt tillförda bränslen:",Totalt!$B$1:$BC$1,0),FALSE),"")</f>
        <v>29.911170000000002</v>
      </c>
      <c r="AN70" s="3">
        <f t="shared" si="5"/>
        <v>0</v>
      </c>
    </row>
    <row r="71" spans="1:40" x14ac:dyDescent="0.25">
      <c r="B71" s="3" t="s">
        <v>81</v>
      </c>
      <c r="C71" s="3">
        <v>0</v>
      </c>
      <c r="D71" s="3">
        <v>0</v>
      </c>
      <c r="E71" s="3">
        <v>0</v>
      </c>
      <c r="F71" s="3">
        <v>0</v>
      </c>
      <c r="G71" s="3">
        <v>0.9</v>
      </c>
      <c r="H71" s="3">
        <v>0</v>
      </c>
      <c r="I71" s="3">
        <v>0.7</v>
      </c>
      <c r="J71" s="3">
        <v>0</v>
      </c>
      <c r="K71" s="3">
        <v>0</v>
      </c>
      <c r="L71" s="3">
        <v>0</v>
      </c>
      <c r="M71" s="238">
        <v>0</v>
      </c>
      <c r="N71" s="3">
        <v>0</v>
      </c>
      <c r="O71" s="3">
        <v>0</v>
      </c>
      <c r="P71" s="238">
        <v>0</v>
      </c>
      <c r="Q71" s="240">
        <f t="shared" si="4"/>
        <v>0</v>
      </c>
      <c r="R71" s="3">
        <v>8.7200000000000006</v>
      </c>
      <c r="S71" s="3">
        <v>0</v>
      </c>
      <c r="T71" s="3">
        <v>24.7</v>
      </c>
      <c r="U71" s="3">
        <v>0</v>
      </c>
      <c r="V71" s="3">
        <v>0</v>
      </c>
      <c r="W71" s="3">
        <v>0</v>
      </c>
      <c r="X71" s="3">
        <v>0.78900000000000003</v>
      </c>
      <c r="Y71" s="3">
        <v>0</v>
      </c>
      <c r="Z71" s="3">
        <v>8.6999999999999993</v>
      </c>
      <c r="AA71" s="3">
        <v>0</v>
      </c>
      <c r="AB71" s="3">
        <v>0</v>
      </c>
      <c r="AC71" s="3">
        <v>0</v>
      </c>
      <c r="AD71" s="3">
        <v>0</v>
      </c>
      <c r="AE71" s="3">
        <v>0</v>
      </c>
      <c r="AF71" s="3">
        <v>0</v>
      </c>
      <c r="AG71" s="3">
        <v>0</v>
      </c>
      <c r="AJ71" s="3">
        <f t="shared" si="3"/>
        <v>44.509</v>
      </c>
      <c r="AL71" s="3">
        <f>IFERROR(VLOOKUP(B71,Totalt!$B$1:$BD$409,MATCH("totalt tillförda bränslen:",Totalt!$B$1:$BC$1,0),FALSE),"")</f>
        <v>44.508999999999993</v>
      </c>
      <c r="AN71" s="3">
        <f t="shared" si="5"/>
        <v>7.1054273576010019E-15</v>
      </c>
    </row>
    <row r="72" spans="1:40" x14ac:dyDescent="0.25">
      <c r="B72" s="3" t="s">
        <v>82</v>
      </c>
      <c r="C72" s="3">
        <v>0</v>
      </c>
      <c r="D72" s="3">
        <v>0</v>
      </c>
      <c r="E72" s="3">
        <v>0</v>
      </c>
      <c r="F72" s="3">
        <v>0</v>
      </c>
      <c r="G72" s="3">
        <v>0</v>
      </c>
      <c r="H72" s="3">
        <v>0</v>
      </c>
      <c r="I72" s="3">
        <v>0.5</v>
      </c>
      <c r="J72" s="3">
        <v>0</v>
      </c>
      <c r="K72" s="3">
        <v>0</v>
      </c>
      <c r="L72" s="3">
        <v>0</v>
      </c>
      <c r="M72" s="238">
        <v>0</v>
      </c>
      <c r="N72" s="3">
        <v>0</v>
      </c>
      <c r="O72" s="3">
        <v>0</v>
      </c>
      <c r="P72" s="238">
        <v>0</v>
      </c>
      <c r="Q72" s="240">
        <f t="shared" si="4"/>
        <v>0</v>
      </c>
      <c r="R72" s="3">
        <v>0</v>
      </c>
      <c r="S72" s="3">
        <v>0</v>
      </c>
      <c r="T72" s="3">
        <v>15.2</v>
      </c>
      <c r="U72" s="3">
        <v>0</v>
      </c>
      <c r="V72" s="3">
        <v>0</v>
      </c>
      <c r="W72" s="3">
        <v>0</v>
      </c>
      <c r="X72" s="3">
        <v>0.42599999999999999</v>
      </c>
      <c r="Y72" s="3">
        <v>0</v>
      </c>
      <c r="Z72" s="3">
        <v>0</v>
      </c>
      <c r="AA72" s="3">
        <v>0</v>
      </c>
      <c r="AB72" s="3">
        <v>0</v>
      </c>
      <c r="AC72" s="3">
        <v>0</v>
      </c>
      <c r="AD72" s="3">
        <v>0</v>
      </c>
      <c r="AE72" s="3">
        <v>0</v>
      </c>
      <c r="AF72" s="3">
        <v>0</v>
      </c>
      <c r="AG72" s="3">
        <v>0</v>
      </c>
      <c r="AJ72" s="3">
        <f t="shared" si="3"/>
        <v>16.125999999999998</v>
      </c>
      <c r="AL72" s="3">
        <f>IFERROR(VLOOKUP(B72,Totalt!$B$1:$BD$409,MATCH("totalt tillförda bränslen:",Totalt!$B$1:$BC$1,0),FALSE),"")</f>
        <v>16.125999999999998</v>
      </c>
      <c r="AN72" s="3">
        <f t="shared" si="5"/>
        <v>0</v>
      </c>
    </row>
    <row r="73" spans="1:40" x14ac:dyDescent="0.25">
      <c r="B73" s="3" t="s">
        <v>83</v>
      </c>
      <c r="C73" s="3">
        <v>0</v>
      </c>
      <c r="D73" s="3">
        <v>178.00800000000001</v>
      </c>
      <c r="E73" s="3">
        <v>0</v>
      </c>
      <c r="F73" s="3">
        <v>89.436099999999996</v>
      </c>
      <c r="G73" s="3">
        <v>0</v>
      </c>
      <c r="H73" s="3">
        <v>2.62</v>
      </c>
      <c r="I73" s="3">
        <v>2.0259999999999998</v>
      </c>
      <c r="J73" s="3">
        <v>0</v>
      </c>
      <c r="K73" s="3">
        <v>44.124200000000002</v>
      </c>
      <c r="L73" s="3">
        <v>142.89500000000001</v>
      </c>
      <c r="M73" s="238">
        <v>20.596599999999999</v>
      </c>
      <c r="N73" s="3">
        <v>0</v>
      </c>
      <c r="O73" s="3">
        <v>77.812299999999993</v>
      </c>
      <c r="P73" s="238">
        <v>267.642</v>
      </c>
      <c r="Q73" s="240">
        <f t="shared" si="4"/>
        <v>133.821</v>
      </c>
      <c r="R73" s="3">
        <v>75.578999999999994</v>
      </c>
      <c r="S73" s="3">
        <v>95.037899999999993</v>
      </c>
      <c r="T73" s="3">
        <v>115.997</v>
      </c>
      <c r="U73" s="3">
        <v>4.1952699999999998</v>
      </c>
      <c r="V73" s="3">
        <v>0</v>
      </c>
      <c r="W73" s="3">
        <v>53</v>
      </c>
      <c r="X73" s="3">
        <v>32.201599999999999</v>
      </c>
      <c r="Y73" s="3">
        <v>0</v>
      </c>
      <c r="Z73" s="3">
        <v>0</v>
      </c>
      <c r="AA73" s="3">
        <v>0</v>
      </c>
      <c r="AB73" s="3">
        <v>16.899999999999999</v>
      </c>
      <c r="AC73" s="3">
        <v>38</v>
      </c>
      <c r="AD73" s="3">
        <v>10.8736</v>
      </c>
      <c r="AE73" s="3">
        <v>0</v>
      </c>
      <c r="AF73" s="3">
        <v>0</v>
      </c>
      <c r="AG73" s="3">
        <v>0</v>
      </c>
      <c r="AJ73" s="3">
        <f t="shared" si="3"/>
        <v>1112.5269700000001</v>
      </c>
      <c r="AL73" s="3">
        <f>IFERROR(VLOOKUP(B73,Totalt!$B$1:$BD$409,MATCH("totalt tillförda bränslen:",Totalt!$B$1:$BC$1,0),FALSE),"")</f>
        <v>1112.5269700000001</v>
      </c>
      <c r="AN73" s="3">
        <f t="shared" si="5"/>
        <v>0</v>
      </c>
    </row>
    <row r="74" spans="1:40" x14ac:dyDescent="0.25">
      <c r="B74" s="3" t="s">
        <v>84</v>
      </c>
      <c r="C74" s="3">
        <v>0</v>
      </c>
      <c r="D74" s="3">
        <v>0</v>
      </c>
      <c r="E74" s="3">
        <v>0</v>
      </c>
      <c r="F74" s="3">
        <v>0</v>
      </c>
      <c r="G74" s="3">
        <v>10.5</v>
      </c>
      <c r="H74" s="3">
        <v>0</v>
      </c>
      <c r="I74" s="3">
        <v>0</v>
      </c>
      <c r="J74" s="3">
        <v>0</v>
      </c>
      <c r="K74" s="3">
        <v>2.5</v>
      </c>
      <c r="L74" s="3">
        <v>0</v>
      </c>
      <c r="M74" s="238">
        <v>0</v>
      </c>
      <c r="N74" s="3">
        <v>0</v>
      </c>
      <c r="O74" s="3">
        <v>0</v>
      </c>
      <c r="P74" s="238">
        <v>0</v>
      </c>
      <c r="Q74" s="240">
        <f t="shared" si="4"/>
        <v>0</v>
      </c>
      <c r="R74" s="3">
        <v>0</v>
      </c>
      <c r="S74" s="3">
        <v>0</v>
      </c>
      <c r="T74" s="3">
        <v>0</v>
      </c>
      <c r="U74" s="3">
        <v>0</v>
      </c>
      <c r="V74" s="3">
        <v>0</v>
      </c>
      <c r="W74" s="3">
        <v>0</v>
      </c>
      <c r="X74" s="3">
        <v>8.3640000000000008</v>
      </c>
      <c r="Y74" s="3">
        <v>0</v>
      </c>
      <c r="Z74" s="3">
        <v>24</v>
      </c>
      <c r="AA74" s="3">
        <v>0</v>
      </c>
      <c r="AB74" s="3">
        <v>78.400000000000006</v>
      </c>
      <c r="AC74" s="3">
        <v>154.80000000000001</v>
      </c>
      <c r="AD74" s="3">
        <v>0</v>
      </c>
      <c r="AE74" s="3">
        <v>0</v>
      </c>
      <c r="AF74" s="3">
        <v>0</v>
      </c>
      <c r="AG74" s="3">
        <v>0</v>
      </c>
      <c r="AJ74" s="3">
        <f t="shared" si="3"/>
        <v>278.56400000000002</v>
      </c>
      <c r="AL74" s="3">
        <f>IFERROR(VLOOKUP(B74,Totalt!$B$1:$BD$409,MATCH("totalt tillförda bränslen:",Totalt!$B$1:$BC$1,0),FALSE),"")</f>
        <v>278.56400000000002</v>
      </c>
      <c r="AN74" s="3">
        <f t="shared" si="5"/>
        <v>0</v>
      </c>
    </row>
    <row r="75" spans="1:40" x14ac:dyDescent="0.25">
      <c r="B75" s="3" t="s">
        <v>85</v>
      </c>
      <c r="C75" s="3">
        <v>0</v>
      </c>
      <c r="D75" s="3">
        <v>0</v>
      </c>
      <c r="E75" s="3">
        <v>0</v>
      </c>
      <c r="F75" s="3">
        <v>0</v>
      </c>
      <c r="G75" s="3">
        <v>4.3</v>
      </c>
      <c r="H75" s="3">
        <v>0</v>
      </c>
      <c r="I75" s="3">
        <v>0.3</v>
      </c>
      <c r="J75" s="3">
        <v>0</v>
      </c>
      <c r="K75" s="3">
        <v>0</v>
      </c>
      <c r="L75" s="3">
        <v>0</v>
      </c>
      <c r="M75" s="238">
        <v>0</v>
      </c>
      <c r="N75" s="3">
        <v>0</v>
      </c>
      <c r="O75" s="3">
        <v>0</v>
      </c>
      <c r="P75" s="238">
        <v>0</v>
      </c>
      <c r="Q75" s="240">
        <f t="shared" si="4"/>
        <v>0</v>
      </c>
      <c r="R75" s="3">
        <v>0</v>
      </c>
      <c r="S75" s="3">
        <v>0</v>
      </c>
      <c r="T75" s="3">
        <v>0</v>
      </c>
      <c r="U75" s="3">
        <v>0</v>
      </c>
      <c r="V75" s="3">
        <v>0</v>
      </c>
      <c r="W75" s="3">
        <v>0</v>
      </c>
      <c r="X75" s="3">
        <v>1.395</v>
      </c>
      <c r="Y75" s="3">
        <v>22.3</v>
      </c>
      <c r="Z75" s="3">
        <v>3.2</v>
      </c>
      <c r="AA75" s="3">
        <v>0</v>
      </c>
      <c r="AB75" s="3">
        <v>8.1</v>
      </c>
      <c r="AC75" s="3">
        <v>5.4</v>
      </c>
      <c r="AD75" s="3">
        <v>0</v>
      </c>
      <c r="AE75" s="3">
        <v>0</v>
      </c>
      <c r="AF75" s="3">
        <v>0</v>
      </c>
      <c r="AG75" s="3">
        <v>0</v>
      </c>
      <c r="AJ75" s="3">
        <f t="shared" si="3"/>
        <v>44.994999999999997</v>
      </c>
      <c r="AL75" s="3">
        <f>IFERROR(VLOOKUP(B75,Totalt!$B$1:$BD$409,MATCH("totalt tillförda bränslen:",Totalt!$B$1:$BC$1,0),FALSE),"")</f>
        <v>44.995000000000005</v>
      </c>
      <c r="AN75" s="3">
        <f t="shared" si="5"/>
        <v>-7.1054273576010019E-15</v>
      </c>
    </row>
    <row r="76" spans="1:40" x14ac:dyDescent="0.25">
      <c r="B76" s="3" t="s">
        <v>86</v>
      </c>
      <c r="C76" s="3">
        <v>0</v>
      </c>
      <c r="D76" s="3">
        <v>1129</v>
      </c>
      <c r="E76" s="3">
        <v>0</v>
      </c>
      <c r="F76" s="3">
        <v>0</v>
      </c>
      <c r="G76" s="3">
        <v>0</v>
      </c>
      <c r="H76" s="3">
        <v>0</v>
      </c>
      <c r="I76" s="3">
        <v>0.13700000000000001</v>
      </c>
      <c r="J76" s="3">
        <v>0</v>
      </c>
      <c r="K76" s="3">
        <v>3.9089999999999998</v>
      </c>
      <c r="L76" s="3">
        <v>0</v>
      </c>
      <c r="M76" s="238">
        <v>12.94</v>
      </c>
      <c r="N76" s="3">
        <v>563.70299999999997</v>
      </c>
      <c r="O76" s="3">
        <v>0</v>
      </c>
      <c r="P76" s="238">
        <v>43.468000000000004</v>
      </c>
      <c r="Q76" s="240">
        <f t="shared" si="4"/>
        <v>21.734000000000002</v>
      </c>
      <c r="R76" s="3">
        <v>103.5</v>
      </c>
      <c r="S76" s="3">
        <v>0</v>
      </c>
      <c r="T76" s="3">
        <v>0</v>
      </c>
      <c r="U76" s="3">
        <v>0</v>
      </c>
      <c r="V76" s="3">
        <v>0</v>
      </c>
      <c r="W76" s="3">
        <v>0</v>
      </c>
      <c r="X76" s="3">
        <v>29.033999999999999</v>
      </c>
      <c r="Y76" s="3">
        <v>0</v>
      </c>
      <c r="Z76" s="3">
        <v>0</v>
      </c>
      <c r="AA76" s="3">
        <v>0</v>
      </c>
      <c r="AB76" s="3">
        <v>2</v>
      </c>
      <c r="AC76" s="3">
        <v>4</v>
      </c>
      <c r="AD76" s="3">
        <v>0</v>
      </c>
      <c r="AE76" s="3">
        <v>0</v>
      </c>
      <c r="AF76" s="3">
        <v>0</v>
      </c>
      <c r="AG76" s="3">
        <v>0</v>
      </c>
      <c r="AJ76" s="3">
        <f t="shared" si="3"/>
        <v>1857.0170000000001</v>
      </c>
      <c r="AL76" s="3">
        <f>IFERROR(VLOOKUP(B76,Totalt!$B$1:$BD$409,MATCH("totalt tillförda bränslen:",Totalt!$B$1:$BC$1,0),FALSE),"")</f>
        <v>1857.0170000000001</v>
      </c>
      <c r="AN76" s="3">
        <f t="shared" si="5"/>
        <v>0</v>
      </c>
    </row>
    <row r="77" spans="1:40" x14ac:dyDescent="0.25">
      <c r="B77" s="3" t="s">
        <v>87</v>
      </c>
      <c r="C77" s="3">
        <v>0</v>
      </c>
      <c r="D77" s="3">
        <v>61.497999999999998</v>
      </c>
      <c r="E77" s="3">
        <v>0</v>
      </c>
      <c r="F77" s="3">
        <v>16.126999999999999</v>
      </c>
      <c r="G77" s="3">
        <v>0</v>
      </c>
      <c r="H77" s="3">
        <v>0</v>
      </c>
      <c r="I77" s="3">
        <v>2.7160000000000002</v>
      </c>
      <c r="J77" s="3">
        <v>0</v>
      </c>
      <c r="K77" s="3">
        <v>0</v>
      </c>
      <c r="L77" s="3">
        <v>2.5139999999999998</v>
      </c>
      <c r="M77" s="238">
        <v>0</v>
      </c>
      <c r="N77" s="3">
        <v>0</v>
      </c>
      <c r="O77" s="3">
        <v>2.2850000000000001</v>
      </c>
      <c r="P77" s="238">
        <v>19.042000000000002</v>
      </c>
      <c r="Q77" s="240">
        <f t="shared" si="4"/>
        <v>9.5210000000000008</v>
      </c>
      <c r="R77" s="3">
        <v>0</v>
      </c>
      <c r="S77" s="3">
        <v>5.4909999999999997</v>
      </c>
      <c r="T77" s="3">
        <v>11.714</v>
      </c>
      <c r="U77" s="3">
        <v>0</v>
      </c>
      <c r="V77" s="3">
        <v>0</v>
      </c>
      <c r="W77" s="3">
        <v>0</v>
      </c>
      <c r="X77" s="3">
        <v>2.9739599999999999</v>
      </c>
      <c r="Y77" s="3">
        <v>0</v>
      </c>
      <c r="Z77" s="3">
        <v>0</v>
      </c>
      <c r="AA77" s="3">
        <v>0</v>
      </c>
      <c r="AB77" s="3">
        <v>0</v>
      </c>
      <c r="AC77" s="3">
        <v>0</v>
      </c>
      <c r="AD77" s="3">
        <v>0</v>
      </c>
      <c r="AE77" s="3">
        <v>0</v>
      </c>
      <c r="AF77" s="3">
        <v>0.55600000000000005</v>
      </c>
      <c r="AG77" s="3">
        <v>21.319500000000001</v>
      </c>
      <c r="AJ77" s="3">
        <f t="shared" si="3"/>
        <v>136.71546000000001</v>
      </c>
      <c r="AL77" s="3">
        <f>IFERROR(VLOOKUP(B77,Totalt!$B$1:$BD$409,MATCH("totalt tillförda bränslen:",Totalt!$B$1:$BC$1,0),FALSE),"")</f>
        <v>136.71545999999998</v>
      </c>
      <c r="AN77" s="3">
        <f t="shared" si="5"/>
        <v>2.8421709430404007E-14</v>
      </c>
    </row>
    <row r="78" spans="1:40" x14ac:dyDescent="0.25">
      <c r="B78" s="3" t="s">
        <v>88</v>
      </c>
      <c r="C78" s="3">
        <v>0</v>
      </c>
      <c r="D78" s="3">
        <v>0</v>
      </c>
      <c r="E78" s="3">
        <v>0</v>
      </c>
      <c r="F78" s="3">
        <v>0</v>
      </c>
      <c r="G78" s="3">
        <v>0</v>
      </c>
      <c r="H78" s="3">
        <v>0</v>
      </c>
      <c r="I78" s="3">
        <v>0</v>
      </c>
      <c r="J78" s="3">
        <v>0</v>
      </c>
      <c r="K78" s="3">
        <v>0</v>
      </c>
      <c r="L78" s="3">
        <v>0</v>
      </c>
      <c r="M78" s="238">
        <v>0</v>
      </c>
      <c r="N78" s="3">
        <v>0</v>
      </c>
      <c r="O78" s="3">
        <v>0</v>
      </c>
      <c r="P78" s="238">
        <v>0</v>
      </c>
      <c r="Q78" s="240">
        <f t="shared" si="4"/>
        <v>0</v>
      </c>
      <c r="R78" s="3">
        <v>0</v>
      </c>
      <c r="S78" s="3">
        <v>0</v>
      </c>
      <c r="T78" s="3">
        <v>0</v>
      </c>
      <c r="U78" s="3">
        <v>0</v>
      </c>
      <c r="V78" s="3">
        <v>0</v>
      </c>
      <c r="W78" s="3">
        <v>0</v>
      </c>
      <c r="X78" s="3">
        <v>0</v>
      </c>
      <c r="Y78" s="3">
        <v>0</v>
      </c>
      <c r="Z78" s="3">
        <v>0</v>
      </c>
      <c r="AA78" s="3">
        <v>0</v>
      </c>
      <c r="AB78" s="3">
        <v>0</v>
      </c>
      <c r="AC78" s="3">
        <v>0</v>
      </c>
      <c r="AD78" s="3">
        <v>0</v>
      </c>
      <c r="AE78" s="3">
        <v>0</v>
      </c>
      <c r="AF78" s="3">
        <v>0</v>
      </c>
      <c r="AG78" s="3">
        <v>0</v>
      </c>
      <c r="AJ78" s="3">
        <f t="shared" si="3"/>
        <v>0</v>
      </c>
      <c r="AL78" s="3">
        <f>IFERROR(VLOOKUP(B78,Totalt!$B$1:$BD$409,MATCH("totalt tillförda bränslen:",Totalt!$B$1:$BC$1,0),FALSE),"")</f>
        <v>0</v>
      </c>
      <c r="AN78" s="3">
        <f t="shared" si="5"/>
        <v>0</v>
      </c>
    </row>
    <row r="79" spans="1:40" x14ac:dyDescent="0.25">
      <c r="B79" s="3" t="s">
        <v>89</v>
      </c>
      <c r="C79" s="3">
        <v>0</v>
      </c>
      <c r="D79" s="3">
        <v>682.21600000000001</v>
      </c>
      <c r="E79" s="3">
        <v>0</v>
      </c>
      <c r="F79" s="3">
        <v>0</v>
      </c>
      <c r="G79" s="3">
        <v>0</v>
      </c>
      <c r="H79" s="3">
        <v>0</v>
      </c>
      <c r="I79" s="3">
        <v>11.94</v>
      </c>
      <c r="J79" s="3">
        <v>0</v>
      </c>
      <c r="K79" s="3">
        <v>10.8</v>
      </c>
      <c r="L79" s="3">
        <v>79.715500000000006</v>
      </c>
      <c r="M79" s="238">
        <v>34.6297</v>
      </c>
      <c r="N79" s="3">
        <v>0</v>
      </c>
      <c r="O79" s="3">
        <v>49.454099999999997</v>
      </c>
      <c r="P79" s="238">
        <v>110.2</v>
      </c>
      <c r="Q79" s="240">
        <f t="shared" si="4"/>
        <v>55.1</v>
      </c>
      <c r="R79" s="3">
        <v>0</v>
      </c>
      <c r="S79" s="3">
        <v>0</v>
      </c>
      <c r="T79" s="3">
        <v>0</v>
      </c>
      <c r="U79" s="3">
        <v>41.867899999999999</v>
      </c>
      <c r="V79" s="3">
        <v>0</v>
      </c>
      <c r="W79" s="3">
        <v>0</v>
      </c>
      <c r="X79" s="3">
        <v>70.8</v>
      </c>
      <c r="Y79" s="3">
        <v>0</v>
      </c>
      <c r="Z79" s="3">
        <v>0</v>
      </c>
      <c r="AA79" s="3">
        <v>0</v>
      </c>
      <c r="AB79" s="3">
        <v>0</v>
      </c>
      <c r="AC79" s="3">
        <v>0</v>
      </c>
      <c r="AD79" s="3">
        <v>0</v>
      </c>
      <c r="AE79" s="3">
        <v>0</v>
      </c>
      <c r="AF79" s="3">
        <v>0</v>
      </c>
      <c r="AG79" s="3">
        <v>0</v>
      </c>
      <c r="AJ79" s="3">
        <f t="shared" si="3"/>
        <v>1001.8934999999999</v>
      </c>
      <c r="AL79" s="3">
        <f>IFERROR(VLOOKUP(B79,Totalt!$B$1:$BD$409,MATCH("totalt tillförda bränslen:",Totalt!$B$1:$BC$1,0),FALSE),"")</f>
        <v>1001.8935</v>
      </c>
      <c r="AN79" s="3">
        <f t="shared" si="5"/>
        <v>-1.1368683772161603E-13</v>
      </c>
    </row>
    <row r="80" spans="1:40" x14ac:dyDescent="0.25">
      <c r="B80" s="3" t="s">
        <v>90</v>
      </c>
      <c r="C80" s="3">
        <v>0</v>
      </c>
      <c r="D80" s="3">
        <v>0</v>
      </c>
      <c r="E80" s="3">
        <v>0</v>
      </c>
      <c r="F80" s="3">
        <v>5.77</v>
      </c>
      <c r="G80" s="3">
        <v>0</v>
      </c>
      <c r="H80" s="3">
        <v>0</v>
      </c>
      <c r="I80" s="3">
        <v>7.0999999999999994E-2</v>
      </c>
      <c r="J80" s="3">
        <v>0</v>
      </c>
      <c r="K80" s="3">
        <v>0</v>
      </c>
      <c r="L80" s="3">
        <v>4.97</v>
      </c>
      <c r="M80" s="238">
        <v>0</v>
      </c>
      <c r="N80" s="3">
        <v>0</v>
      </c>
      <c r="O80" s="3">
        <v>0</v>
      </c>
      <c r="P80" s="238">
        <v>0</v>
      </c>
      <c r="Q80" s="240">
        <f t="shared" si="4"/>
        <v>0</v>
      </c>
      <c r="R80" s="3">
        <v>0</v>
      </c>
      <c r="S80" s="3">
        <v>0</v>
      </c>
      <c r="T80" s="3">
        <v>5.2</v>
      </c>
      <c r="U80" s="3">
        <v>0</v>
      </c>
      <c r="V80" s="3">
        <v>0</v>
      </c>
      <c r="W80" s="3">
        <v>0</v>
      </c>
      <c r="X80" s="3">
        <v>0.66198000000000001</v>
      </c>
      <c r="Y80" s="3">
        <v>0</v>
      </c>
      <c r="Z80" s="3">
        <v>0</v>
      </c>
      <c r="AA80" s="3">
        <v>0</v>
      </c>
      <c r="AB80" s="3">
        <v>0</v>
      </c>
      <c r="AC80" s="3">
        <v>0</v>
      </c>
      <c r="AD80" s="3">
        <v>0</v>
      </c>
      <c r="AE80" s="3">
        <v>0</v>
      </c>
      <c r="AF80" s="3">
        <v>8.3879999999999999</v>
      </c>
      <c r="AG80" s="3">
        <v>0</v>
      </c>
      <c r="AJ80" s="3">
        <f t="shared" si="3"/>
        <v>25.060980000000001</v>
      </c>
      <c r="AL80" s="3">
        <f>IFERROR(VLOOKUP(B80,Totalt!$B$1:$BD$409,MATCH("totalt tillförda bränslen:",Totalt!$B$1:$BC$1,0),FALSE),"")</f>
        <v>25.060980000000001</v>
      </c>
      <c r="AN80" s="3">
        <f t="shared" si="5"/>
        <v>0</v>
      </c>
    </row>
    <row r="81" spans="1:40" x14ac:dyDescent="0.25">
      <c r="B81" s="3" t="s">
        <v>91</v>
      </c>
      <c r="C81" s="3">
        <v>0</v>
      </c>
      <c r="D81" s="3">
        <v>0</v>
      </c>
      <c r="E81" s="3">
        <v>0</v>
      </c>
      <c r="F81" s="3">
        <v>0</v>
      </c>
      <c r="G81" s="3">
        <v>0</v>
      </c>
      <c r="H81" s="3">
        <v>0</v>
      </c>
      <c r="I81" s="3">
        <v>0.33200000000000002</v>
      </c>
      <c r="J81" s="3">
        <v>0</v>
      </c>
      <c r="K81" s="3">
        <v>0</v>
      </c>
      <c r="L81" s="3">
        <v>0</v>
      </c>
      <c r="M81" s="238">
        <v>0</v>
      </c>
      <c r="N81" s="3">
        <v>0</v>
      </c>
      <c r="O81" s="3">
        <v>0</v>
      </c>
      <c r="P81" s="238">
        <v>0</v>
      </c>
      <c r="Q81" s="240">
        <f t="shared" si="4"/>
        <v>0</v>
      </c>
      <c r="R81" s="3">
        <v>0</v>
      </c>
      <c r="S81" s="3">
        <v>37.920999999999999</v>
      </c>
      <c r="T81" s="3">
        <v>23.021999999999998</v>
      </c>
      <c r="U81" s="3">
        <v>0</v>
      </c>
      <c r="V81" s="3">
        <v>0</v>
      </c>
      <c r="W81" s="3">
        <v>0</v>
      </c>
      <c r="X81" s="3">
        <v>1.6513199999999999</v>
      </c>
      <c r="Y81" s="3">
        <v>0</v>
      </c>
      <c r="Z81" s="3">
        <v>3.7999999999999999E-2</v>
      </c>
      <c r="AA81" s="3">
        <v>0</v>
      </c>
      <c r="AB81" s="3">
        <v>0</v>
      </c>
      <c r="AC81" s="3">
        <v>0</v>
      </c>
      <c r="AD81" s="3">
        <v>0</v>
      </c>
      <c r="AE81" s="3">
        <v>0</v>
      </c>
      <c r="AF81" s="3">
        <v>0</v>
      </c>
      <c r="AG81" s="3">
        <v>0</v>
      </c>
      <c r="AJ81" s="3">
        <f t="shared" si="3"/>
        <v>62.964319999999994</v>
      </c>
      <c r="AL81" s="3">
        <f>IFERROR(VLOOKUP(B81,Totalt!$B$1:$BD$409,MATCH("totalt tillförda bränslen:",Totalt!$B$1:$BC$1,0),FALSE),"")</f>
        <v>62.964319999999994</v>
      </c>
      <c r="AN81" s="3">
        <f t="shared" si="5"/>
        <v>0</v>
      </c>
    </row>
    <row r="82" spans="1:40" x14ac:dyDescent="0.25">
      <c r="B82" s="3" t="s">
        <v>92</v>
      </c>
      <c r="C82" s="3">
        <v>0</v>
      </c>
      <c r="D82" s="3">
        <v>0</v>
      </c>
      <c r="E82" s="3">
        <v>0</v>
      </c>
      <c r="F82" s="3">
        <v>0</v>
      </c>
      <c r="G82" s="3">
        <v>0</v>
      </c>
      <c r="H82" s="3">
        <v>0</v>
      </c>
      <c r="I82" s="3">
        <v>0</v>
      </c>
      <c r="J82" s="3">
        <v>0</v>
      </c>
      <c r="K82" s="3">
        <v>0</v>
      </c>
      <c r="L82" s="3">
        <v>0</v>
      </c>
      <c r="M82" s="238">
        <v>0</v>
      </c>
      <c r="N82" s="3">
        <v>2.02</v>
      </c>
      <c r="O82" s="3">
        <v>0</v>
      </c>
      <c r="P82" s="238">
        <v>4.0339999999999998</v>
      </c>
      <c r="Q82" s="240">
        <f t="shared" si="4"/>
        <v>2.0169999999999999</v>
      </c>
      <c r="R82" s="3">
        <v>0</v>
      </c>
      <c r="S82" s="3">
        <v>0</v>
      </c>
      <c r="T82" s="3">
        <v>25.164999999999999</v>
      </c>
      <c r="U82" s="3">
        <v>0</v>
      </c>
      <c r="V82" s="3">
        <v>0</v>
      </c>
      <c r="W82" s="3">
        <v>0</v>
      </c>
      <c r="X82" s="3">
        <v>0.79500000000000004</v>
      </c>
      <c r="Y82" s="3">
        <v>0</v>
      </c>
      <c r="Z82" s="3">
        <v>0</v>
      </c>
      <c r="AA82" s="3">
        <v>0</v>
      </c>
      <c r="AB82" s="3">
        <v>0</v>
      </c>
      <c r="AC82" s="3">
        <v>0</v>
      </c>
      <c r="AD82" s="3">
        <v>0</v>
      </c>
      <c r="AE82" s="3">
        <v>0</v>
      </c>
      <c r="AF82" s="3">
        <v>0</v>
      </c>
      <c r="AG82" s="3">
        <v>0</v>
      </c>
      <c r="AJ82" s="3">
        <f t="shared" si="3"/>
        <v>29.997</v>
      </c>
      <c r="AL82" s="3">
        <f>IFERROR(VLOOKUP(B82,Totalt!$B$1:$BD$409,MATCH("totalt tillförda bränslen:",Totalt!$B$1:$BC$1,0),FALSE),"")</f>
        <v>29.997</v>
      </c>
      <c r="AN82" s="3">
        <f t="shared" si="5"/>
        <v>0</v>
      </c>
    </row>
    <row r="83" spans="1:40" x14ac:dyDescent="0.25">
      <c r="B83" s="3" t="s">
        <v>93</v>
      </c>
      <c r="C83" s="3">
        <v>0</v>
      </c>
      <c r="D83" s="3">
        <v>0</v>
      </c>
      <c r="E83" s="3">
        <v>0</v>
      </c>
      <c r="F83" s="3">
        <v>0</v>
      </c>
      <c r="G83" s="3">
        <v>0</v>
      </c>
      <c r="H83" s="3">
        <v>0</v>
      </c>
      <c r="I83" s="3">
        <v>1.2090000000000001</v>
      </c>
      <c r="J83" s="3">
        <v>0</v>
      </c>
      <c r="K83" s="3">
        <v>0</v>
      </c>
      <c r="L83" s="3">
        <v>0</v>
      </c>
      <c r="M83" s="238">
        <v>0</v>
      </c>
      <c r="N83" s="3">
        <v>0</v>
      </c>
      <c r="O83" s="3">
        <v>0</v>
      </c>
      <c r="P83" s="238">
        <v>0</v>
      </c>
      <c r="Q83" s="240">
        <f t="shared" si="4"/>
        <v>0</v>
      </c>
      <c r="R83" s="3">
        <v>73.888999999999996</v>
      </c>
      <c r="S83" s="3">
        <v>0</v>
      </c>
      <c r="T83" s="3">
        <v>0</v>
      </c>
      <c r="U83" s="3">
        <v>0</v>
      </c>
      <c r="V83" s="3">
        <v>0</v>
      </c>
      <c r="W83" s="3">
        <v>0</v>
      </c>
      <c r="X83" s="3">
        <v>1.89516</v>
      </c>
      <c r="Y83" s="3">
        <v>0</v>
      </c>
      <c r="Z83" s="3">
        <v>0</v>
      </c>
      <c r="AA83" s="3">
        <v>0</v>
      </c>
      <c r="AB83" s="3">
        <v>0</v>
      </c>
      <c r="AC83" s="3">
        <v>0</v>
      </c>
      <c r="AD83" s="3">
        <v>0</v>
      </c>
      <c r="AE83" s="3">
        <v>0</v>
      </c>
      <c r="AF83" s="3">
        <v>0</v>
      </c>
      <c r="AG83" s="3">
        <v>0</v>
      </c>
      <c r="AJ83" s="3">
        <f t="shared" si="3"/>
        <v>76.993160000000003</v>
      </c>
      <c r="AL83" s="3">
        <f>IFERROR(VLOOKUP(B83,Totalt!$B$1:$BD$409,MATCH("totalt tillförda bränslen:",Totalt!$B$1:$BC$1,0),FALSE),"")</f>
        <v>76.993160000000003</v>
      </c>
      <c r="AN83" s="3">
        <f t="shared" si="5"/>
        <v>0</v>
      </c>
    </row>
    <row r="84" spans="1:40" x14ac:dyDescent="0.25">
      <c r="B84" s="3" t="s">
        <v>94</v>
      </c>
      <c r="C84" s="3">
        <v>0</v>
      </c>
      <c r="D84" s="3">
        <v>0</v>
      </c>
      <c r="E84" s="3">
        <v>0</v>
      </c>
      <c r="F84" s="3">
        <v>0</v>
      </c>
      <c r="G84" s="3">
        <v>0</v>
      </c>
      <c r="H84" s="3">
        <v>0</v>
      </c>
      <c r="I84" s="3">
        <v>2.4</v>
      </c>
      <c r="J84" s="3">
        <v>0</v>
      </c>
      <c r="K84" s="3">
        <v>0</v>
      </c>
      <c r="L84" s="3">
        <v>0</v>
      </c>
      <c r="M84" s="238">
        <v>0</v>
      </c>
      <c r="N84" s="3">
        <v>0</v>
      </c>
      <c r="O84" s="3">
        <v>0</v>
      </c>
      <c r="P84" s="238">
        <v>0</v>
      </c>
      <c r="Q84" s="240">
        <f t="shared" si="4"/>
        <v>0</v>
      </c>
      <c r="R84" s="3">
        <v>0</v>
      </c>
      <c r="S84" s="3">
        <v>0</v>
      </c>
      <c r="T84" s="3">
        <v>0</v>
      </c>
      <c r="U84" s="3">
        <v>0</v>
      </c>
      <c r="V84" s="3">
        <v>0</v>
      </c>
      <c r="W84" s="3">
        <v>0</v>
      </c>
      <c r="X84" s="3">
        <v>0.82199999999999995</v>
      </c>
      <c r="Y84" s="3">
        <v>0</v>
      </c>
      <c r="Z84" s="3">
        <v>31.088999999999999</v>
      </c>
      <c r="AA84" s="3">
        <v>0</v>
      </c>
      <c r="AB84" s="3">
        <v>0</v>
      </c>
      <c r="AC84" s="3">
        <v>0</v>
      </c>
      <c r="AD84" s="3">
        <v>0</v>
      </c>
      <c r="AE84" s="3">
        <v>0</v>
      </c>
      <c r="AF84" s="3">
        <v>0</v>
      </c>
      <c r="AG84" s="3">
        <v>0</v>
      </c>
      <c r="AJ84" s="3">
        <f t="shared" si="3"/>
        <v>34.311</v>
      </c>
      <c r="AL84" s="3">
        <f>IFERROR(VLOOKUP(B84,Totalt!$B$1:$BD$409,MATCH("totalt tillförda bränslen:",Totalt!$B$1:$BC$1,0),FALSE),"")</f>
        <v>34.311</v>
      </c>
      <c r="AN84" s="3">
        <f t="shared" si="5"/>
        <v>0</v>
      </c>
    </row>
    <row r="85" spans="1:40" x14ac:dyDescent="0.25">
      <c r="B85" s="3" t="s">
        <v>95</v>
      </c>
      <c r="C85" s="3">
        <v>0</v>
      </c>
      <c r="D85" s="3">
        <v>0</v>
      </c>
      <c r="E85" s="3">
        <v>0</v>
      </c>
      <c r="F85" s="3">
        <v>0</v>
      </c>
      <c r="G85" s="3">
        <v>0.7</v>
      </c>
      <c r="H85" s="3">
        <v>0</v>
      </c>
      <c r="I85" s="3">
        <v>0.27</v>
      </c>
      <c r="J85" s="3">
        <v>0</v>
      </c>
      <c r="K85" s="3">
        <v>0</v>
      </c>
      <c r="L85" s="3">
        <v>0</v>
      </c>
      <c r="M85" s="238">
        <v>0</v>
      </c>
      <c r="N85" s="3">
        <v>0</v>
      </c>
      <c r="O85" s="3">
        <v>0</v>
      </c>
      <c r="P85" s="238">
        <v>0</v>
      </c>
      <c r="Q85" s="240">
        <f t="shared" si="4"/>
        <v>0</v>
      </c>
      <c r="R85" s="3">
        <v>0</v>
      </c>
      <c r="S85" s="3">
        <v>0</v>
      </c>
      <c r="T85" s="3">
        <v>40.1</v>
      </c>
      <c r="U85" s="3">
        <v>0</v>
      </c>
      <c r="V85" s="3">
        <v>0</v>
      </c>
      <c r="W85" s="3">
        <v>0</v>
      </c>
      <c r="X85" s="3">
        <v>1.6679999999999999</v>
      </c>
      <c r="Y85" s="3">
        <v>0</v>
      </c>
      <c r="Z85" s="3">
        <v>0</v>
      </c>
      <c r="AA85" s="3">
        <v>0</v>
      </c>
      <c r="AB85" s="3">
        <v>9.5</v>
      </c>
      <c r="AC85" s="3">
        <v>5.6</v>
      </c>
      <c r="AD85" s="3">
        <v>0</v>
      </c>
      <c r="AE85" s="3">
        <v>0</v>
      </c>
      <c r="AF85" s="3">
        <v>0</v>
      </c>
      <c r="AG85" s="3">
        <v>0</v>
      </c>
      <c r="AJ85" s="3">
        <f t="shared" si="3"/>
        <v>57.838000000000001</v>
      </c>
      <c r="AL85" s="3">
        <f>IFERROR(VLOOKUP(B85,Totalt!$B$1:$BD$409,MATCH("totalt tillförda bränslen:",Totalt!$B$1:$BC$1,0),FALSE),"")</f>
        <v>57.838000000000008</v>
      </c>
      <c r="AN85" s="3">
        <f t="shared" si="5"/>
        <v>-7.1054273576010019E-15</v>
      </c>
    </row>
    <row r="86" spans="1:40" x14ac:dyDescent="0.25">
      <c r="B86" s="3" t="s">
        <v>96</v>
      </c>
      <c r="C86" s="3">
        <v>0</v>
      </c>
      <c r="D86" s="3">
        <v>0</v>
      </c>
      <c r="E86" s="3">
        <v>0</v>
      </c>
      <c r="F86" s="3">
        <v>0</v>
      </c>
      <c r="G86" s="3">
        <v>0</v>
      </c>
      <c r="H86" s="3">
        <v>0</v>
      </c>
      <c r="I86" s="3">
        <v>0.7</v>
      </c>
      <c r="J86" s="3">
        <v>0</v>
      </c>
      <c r="K86" s="3">
        <v>0</v>
      </c>
      <c r="L86" s="3">
        <v>0</v>
      </c>
      <c r="M86" s="238">
        <v>0</v>
      </c>
      <c r="N86" s="3">
        <v>0</v>
      </c>
      <c r="O86" s="3">
        <v>0</v>
      </c>
      <c r="P86" s="238">
        <v>0</v>
      </c>
      <c r="Q86" s="240">
        <f t="shared" si="4"/>
        <v>0</v>
      </c>
      <c r="R86" s="3">
        <v>0</v>
      </c>
      <c r="S86" s="3">
        <v>0</v>
      </c>
      <c r="T86" s="3">
        <v>24.3</v>
      </c>
      <c r="U86" s="3">
        <v>0</v>
      </c>
      <c r="V86" s="3">
        <v>0</v>
      </c>
      <c r="W86" s="3">
        <v>0</v>
      </c>
      <c r="X86" s="3">
        <v>0.66600000000000004</v>
      </c>
      <c r="Y86" s="3">
        <v>0</v>
      </c>
      <c r="Z86" s="3">
        <v>0</v>
      </c>
      <c r="AA86" s="3">
        <v>0</v>
      </c>
      <c r="AB86" s="3">
        <v>0</v>
      </c>
      <c r="AC86" s="3">
        <v>0</v>
      </c>
      <c r="AD86" s="3">
        <v>0</v>
      </c>
      <c r="AE86" s="3">
        <v>0</v>
      </c>
      <c r="AF86" s="3">
        <v>0</v>
      </c>
      <c r="AG86" s="3">
        <v>0</v>
      </c>
      <c r="AJ86" s="3">
        <f t="shared" si="3"/>
        <v>25.666</v>
      </c>
      <c r="AL86" s="3">
        <f>IFERROR(VLOOKUP(B86,Totalt!$B$1:$BD$409,MATCH("totalt tillförda bränslen:",Totalt!$B$1:$BC$1,0),FALSE),"")</f>
        <v>25.666</v>
      </c>
      <c r="AN86" s="3">
        <f t="shared" si="5"/>
        <v>0</v>
      </c>
    </row>
    <row r="87" spans="1:40" x14ac:dyDescent="0.25">
      <c r="B87" s="3" t="s">
        <v>97</v>
      </c>
      <c r="C87" s="3">
        <v>0</v>
      </c>
      <c r="D87" s="3">
        <v>0</v>
      </c>
      <c r="E87" s="3">
        <v>0</v>
      </c>
      <c r="F87" s="3">
        <v>0</v>
      </c>
      <c r="G87" s="3">
        <v>0</v>
      </c>
      <c r="H87" s="3">
        <v>0</v>
      </c>
      <c r="I87" s="3">
        <v>0.39400000000000002</v>
      </c>
      <c r="J87" s="3">
        <v>0</v>
      </c>
      <c r="K87" s="3">
        <v>0</v>
      </c>
      <c r="L87" s="3">
        <v>0</v>
      </c>
      <c r="M87" s="238">
        <v>0</v>
      </c>
      <c r="N87" s="3">
        <v>0</v>
      </c>
      <c r="O87" s="3">
        <v>0</v>
      </c>
      <c r="P87" s="238">
        <v>0</v>
      </c>
      <c r="Q87" s="240">
        <f t="shared" si="4"/>
        <v>0</v>
      </c>
      <c r="R87" s="3">
        <v>0</v>
      </c>
      <c r="S87" s="3">
        <v>0</v>
      </c>
      <c r="T87" s="3">
        <v>3.637</v>
      </c>
      <c r="U87" s="3">
        <v>0</v>
      </c>
      <c r="V87" s="3">
        <v>0</v>
      </c>
      <c r="W87" s="3">
        <v>0</v>
      </c>
      <c r="X87" s="3">
        <v>6.9330000000000003E-2</v>
      </c>
      <c r="Y87" s="3">
        <v>0</v>
      </c>
      <c r="Z87" s="3">
        <v>0</v>
      </c>
      <c r="AA87" s="3">
        <v>0</v>
      </c>
      <c r="AB87" s="3">
        <v>0</v>
      </c>
      <c r="AC87" s="3">
        <v>0</v>
      </c>
      <c r="AD87" s="3">
        <v>0</v>
      </c>
      <c r="AE87" s="3">
        <v>0</v>
      </c>
      <c r="AF87" s="3">
        <v>0</v>
      </c>
      <c r="AG87" s="3">
        <v>0</v>
      </c>
      <c r="AJ87" s="3">
        <f t="shared" si="3"/>
        <v>4.1003299999999996</v>
      </c>
      <c r="AL87" s="3">
        <f>IFERROR(VLOOKUP(B87,Totalt!$B$1:$BD$409,MATCH("totalt tillförda bränslen:",Totalt!$B$1:$BC$1,0),FALSE),"")</f>
        <v>4.1003299999999996</v>
      </c>
      <c r="AN87" s="3">
        <f t="shared" si="5"/>
        <v>0</v>
      </c>
    </row>
    <row r="88" spans="1:40" x14ac:dyDescent="0.25">
      <c r="B88" s="3" t="s">
        <v>98</v>
      </c>
      <c r="C88" s="3">
        <v>0</v>
      </c>
      <c r="D88" s="3">
        <v>0</v>
      </c>
      <c r="E88" s="3">
        <v>0.53600000000000003</v>
      </c>
      <c r="F88" s="3">
        <v>0</v>
      </c>
      <c r="G88" s="3">
        <v>0</v>
      </c>
      <c r="H88" s="3">
        <v>0</v>
      </c>
      <c r="I88" s="3">
        <v>0.8</v>
      </c>
      <c r="J88" s="3">
        <v>0</v>
      </c>
      <c r="K88" s="3">
        <v>0</v>
      </c>
      <c r="L88" s="3">
        <v>0</v>
      </c>
      <c r="M88" s="238">
        <v>0</v>
      </c>
      <c r="N88" s="3">
        <v>0</v>
      </c>
      <c r="O88" s="3">
        <v>0</v>
      </c>
      <c r="P88" s="238">
        <v>22.49</v>
      </c>
      <c r="Q88" s="240">
        <f t="shared" si="4"/>
        <v>11.244999999999999</v>
      </c>
      <c r="R88" s="3">
        <v>3.657</v>
      </c>
      <c r="S88" s="3">
        <v>29.164999999999999</v>
      </c>
      <c r="T88" s="3">
        <v>18.084</v>
      </c>
      <c r="U88" s="3">
        <v>0</v>
      </c>
      <c r="V88" s="3">
        <v>0</v>
      </c>
      <c r="W88" s="3">
        <v>0</v>
      </c>
      <c r="X88" s="3">
        <v>1.3440000000000001</v>
      </c>
      <c r="Y88" s="3">
        <v>7.4749999999999996</v>
      </c>
      <c r="Z88" s="3">
        <v>0</v>
      </c>
      <c r="AA88" s="3">
        <v>0</v>
      </c>
      <c r="AB88" s="3">
        <v>0</v>
      </c>
      <c r="AC88" s="3">
        <v>0</v>
      </c>
      <c r="AD88" s="3">
        <v>0</v>
      </c>
      <c r="AE88" s="3">
        <v>1.43</v>
      </c>
      <c r="AF88" s="3">
        <v>0</v>
      </c>
      <c r="AG88" s="3">
        <v>24.350999999999999</v>
      </c>
      <c r="AJ88" s="3">
        <f t="shared" si="3"/>
        <v>98.087000000000003</v>
      </c>
      <c r="AL88" s="3">
        <f>IFERROR(VLOOKUP(B88,Totalt!$B$1:$BD$409,MATCH("totalt tillförda bränslen:",Totalt!$B$1:$BC$1,0),FALSE),"")</f>
        <v>98.086999999999989</v>
      </c>
      <c r="AN88" s="3">
        <f t="shared" si="5"/>
        <v>1.4210854715202004E-14</v>
      </c>
    </row>
    <row r="89" spans="1:40" x14ac:dyDescent="0.25">
      <c r="B89" s="3" t="s">
        <v>99</v>
      </c>
      <c r="C89" s="3">
        <v>0</v>
      </c>
      <c r="D89" s="3">
        <v>0</v>
      </c>
      <c r="E89" s="3">
        <v>0</v>
      </c>
      <c r="F89" s="3">
        <v>0</v>
      </c>
      <c r="G89" s="3">
        <v>8.8000000000000007</v>
      </c>
      <c r="H89" s="3">
        <v>0</v>
      </c>
      <c r="I89" s="3">
        <v>1.9</v>
      </c>
      <c r="J89" s="3">
        <v>0</v>
      </c>
      <c r="K89" s="3">
        <v>0</v>
      </c>
      <c r="L89" s="3">
        <v>0</v>
      </c>
      <c r="M89" s="238">
        <v>0</v>
      </c>
      <c r="N89" s="3">
        <v>0</v>
      </c>
      <c r="O89" s="3">
        <v>0</v>
      </c>
      <c r="P89" s="238">
        <v>0</v>
      </c>
      <c r="Q89" s="240">
        <f t="shared" si="4"/>
        <v>0</v>
      </c>
      <c r="R89" s="3">
        <v>0</v>
      </c>
      <c r="S89" s="3">
        <v>0</v>
      </c>
      <c r="T89" s="3">
        <v>0</v>
      </c>
      <c r="U89" s="3">
        <v>0</v>
      </c>
      <c r="V89" s="3">
        <v>0</v>
      </c>
      <c r="W89" s="3">
        <v>0</v>
      </c>
      <c r="X89" s="3">
        <v>1.875</v>
      </c>
      <c r="Y89" s="3">
        <v>0</v>
      </c>
      <c r="Z89" s="3">
        <v>52.5</v>
      </c>
      <c r="AA89" s="3">
        <v>0</v>
      </c>
      <c r="AB89" s="3">
        <v>7.5</v>
      </c>
      <c r="AC89" s="3">
        <v>15</v>
      </c>
      <c r="AD89" s="3">
        <v>0</v>
      </c>
      <c r="AE89" s="3">
        <v>0</v>
      </c>
      <c r="AF89" s="3">
        <v>0</v>
      </c>
      <c r="AG89" s="3">
        <v>0</v>
      </c>
      <c r="AJ89" s="3">
        <f t="shared" si="3"/>
        <v>87.575000000000003</v>
      </c>
      <c r="AL89" s="3">
        <f>IFERROR(VLOOKUP(B89,Totalt!$B$1:$BD$409,MATCH("totalt tillförda bränslen:",Totalt!$B$1:$BC$1,0),FALSE),"")</f>
        <v>87.575000000000003</v>
      </c>
      <c r="AN89" s="3">
        <f t="shared" si="5"/>
        <v>0</v>
      </c>
    </row>
    <row r="90" spans="1:40" x14ac:dyDescent="0.25">
      <c r="A90" s="3" t="s">
        <v>100</v>
      </c>
      <c r="Q90" s="240">
        <f t="shared" si="4"/>
        <v>0</v>
      </c>
      <c r="AJ90" s="3">
        <f t="shared" si="3"/>
        <v>0</v>
      </c>
      <c r="AL90" s="3" t="str">
        <f>IFERROR(VLOOKUP(B90,Totalt!$B$1:$BD$409,MATCH("totalt tillförda bränslen:",Totalt!$B$1:$BC$1,0),FALSE),"")</f>
        <v/>
      </c>
      <c r="AN90" s="3" t="str">
        <f t="shared" si="5"/>
        <v/>
      </c>
    </row>
    <row r="91" spans="1:40" x14ac:dyDescent="0.25">
      <c r="B91" s="3" t="s">
        <v>101</v>
      </c>
      <c r="C91" s="3">
        <v>0</v>
      </c>
      <c r="D91" s="3">
        <v>8.2222200000000001</v>
      </c>
      <c r="E91" s="3">
        <v>0</v>
      </c>
      <c r="F91" s="3">
        <v>0</v>
      </c>
      <c r="G91" s="3">
        <v>0</v>
      </c>
      <c r="H91" s="3">
        <v>0</v>
      </c>
      <c r="I91" s="3">
        <v>0.111111</v>
      </c>
      <c r="J91" s="3">
        <v>0</v>
      </c>
      <c r="K91" s="3">
        <v>0</v>
      </c>
      <c r="L91" s="3">
        <v>0</v>
      </c>
      <c r="M91" s="238">
        <v>0</v>
      </c>
      <c r="N91" s="3">
        <v>0</v>
      </c>
      <c r="O91" s="3">
        <v>0</v>
      </c>
      <c r="P91" s="238">
        <v>0</v>
      </c>
      <c r="Q91" s="240">
        <f t="shared" si="4"/>
        <v>0</v>
      </c>
      <c r="R91" s="3">
        <v>0</v>
      </c>
      <c r="S91" s="3">
        <v>0</v>
      </c>
      <c r="T91" s="3">
        <v>0</v>
      </c>
      <c r="U91" s="3">
        <v>0</v>
      </c>
      <c r="V91" s="3">
        <v>0</v>
      </c>
      <c r="W91" s="3">
        <v>0</v>
      </c>
      <c r="X91" s="3">
        <v>0.21299999999999999</v>
      </c>
      <c r="Y91" s="3">
        <v>0</v>
      </c>
      <c r="Z91" s="3">
        <v>0</v>
      </c>
      <c r="AA91" s="3">
        <v>0</v>
      </c>
      <c r="AB91" s="3">
        <v>0</v>
      </c>
      <c r="AC91" s="3">
        <v>0</v>
      </c>
      <c r="AD91" s="3">
        <v>0</v>
      </c>
      <c r="AE91" s="3">
        <v>0</v>
      </c>
      <c r="AF91" s="3">
        <v>0</v>
      </c>
      <c r="AG91" s="3">
        <v>0</v>
      </c>
      <c r="AJ91" s="3">
        <f t="shared" si="3"/>
        <v>8.5463309999999986</v>
      </c>
      <c r="AL91" s="3">
        <f>IFERROR(VLOOKUP(B91,Totalt!$B$1:$BD$409,MATCH("totalt tillförda bränslen:",Totalt!$B$1:$BC$1,0),FALSE),"")</f>
        <v>8.5463309999999986</v>
      </c>
      <c r="AN91" s="3">
        <f t="shared" si="5"/>
        <v>0</v>
      </c>
    </row>
    <row r="92" spans="1:40" x14ac:dyDescent="0.25">
      <c r="A92" s="3" t="s">
        <v>102</v>
      </c>
      <c r="Q92" s="240">
        <f t="shared" si="4"/>
        <v>0</v>
      </c>
      <c r="AJ92" s="3">
        <f t="shared" si="3"/>
        <v>0</v>
      </c>
      <c r="AL92" s="3" t="str">
        <f>IFERROR(VLOOKUP(B92,Totalt!$B$1:$BD$409,MATCH("totalt tillförda bränslen:",Totalt!$B$1:$BC$1,0),FALSE),"")</f>
        <v/>
      </c>
      <c r="AN92" s="3" t="str">
        <f t="shared" si="5"/>
        <v/>
      </c>
    </row>
    <row r="93" spans="1:40" x14ac:dyDescent="0.25">
      <c r="B93" s="3" t="s">
        <v>103</v>
      </c>
      <c r="C93" s="3">
        <v>0</v>
      </c>
      <c r="D93" s="3">
        <v>94.660200000000003</v>
      </c>
      <c r="E93" s="3">
        <v>0</v>
      </c>
      <c r="F93" s="3">
        <v>3</v>
      </c>
      <c r="G93" s="3">
        <v>0</v>
      </c>
      <c r="H93" s="3">
        <v>0</v>
      </c>
      <c r="I93" s="3">
        <v>0.66261300000000001</v>
      </c>
      <c r="J93" s="3">
        <v>0</v>
      </c>
      <c r="K93" s="3">
        <v>0</v>
      </c>
      <c r="L93" s="3">
        <v>0</v>
      </c>
      <c r="M93" s="238">
        <v>0</v>
      </c>
      <c r="N93" s="3">
        <v>0</v>
      </c>
      <c r="O93" s="3">
        <v>0</v>
      </c>
      <c r="P93" s="238">
        <v>24</v>
      </c>
      <c r="Q93" s="240">
        <f t="shared" si="4"/>
        <v>12</v>
      </c>
      <c r="R93" s="3">
        <v>0</v>
      </c>
      <c r="S93" s="3">
        <v>3</v>
      </c>
      <c r="T93" s="3">
        <v>11</v>
      </c>
      <c r="U93" s="3">
        <v>0</v>
      </c>
      <c r="V93" s="3">
        <v>0</v>
      </c>
      <c r="W93" s="3">
        <v>0</v>
      </c>
      <c r="X93" s="3">
        <v>2.96658</v>
      </c>
      <c r="Y93" s="3">
        <v>0</v>
      </c>
      <c r="Z93" s="3">
        <v>0</v>
      </c>
      <c r="AA93" s="3">
        <v>0</v>
      </c>
      <c r="AB93" s="3">
        <v>0</v>
      </c>
      <c r="AC93" s="3">
        <v>0</v>
      </c>
      <c r="AD93" s="3">
        <v>0</v>
      </c>
      <c r="AE93" s="3">
        <v>0</v>
      </c>
      <c r="AF93" s="3">
        <v>0</v>
      </c>
      <c r="AG93" s="3">
        <v>2.6635300000000002</v>
      </c>
      <c r="AJ93" s="3">
        <f t="shared" si="3"/>
        <v>129.952923</v>
      </c>
      <c r="AL93" s="3">
        <f>IFERROR(VLOOKUP(B93,Totalt!$B$1:$BD$409,MATCH("totalt tillförda bränslen:",Totalt!$B$1:$BC$1,0),FALSE),"")</f>
        <v>129.952923</v>
      </c>
      <c r="AN93" s="3">
        <f t="shared" si="5"/>
        <v>0</v>
      </c>
    </row>
    <row r="94" spans="1:40" x14ac:dyDescent="0.25">
      <c r="B94" s="3" t="s">
        <v>104</v>
      </c>
      <c r="C94" s="3">
        <v>0</v>
      </c>
      <c r="D94" s="3">
        <v>0</v>
      </c>
      <c r="E94" s="3">
        <v>0</v>
      </c>
      <c r="F94" s="3">
        <v>1.4159999999999999</v>
      </c>
      <c r="G94" s="3">
        <v>0</v>
      </c>
      <c r="H94" s="3">
        <v>0</v>
      </c>
      <c r="I94" s="3">
        <v>0.05</v>
      </c>
      <c r="J94" s="3">
        <v>0</v>
      </c>
      <c r="K94" s="3">
        <v>0</v>
      </c>
      <c r="L94" s="3">
        <v>0</v>
      </c>
      <c r="M94" s="238">
        <v>0</v>
      </c>
      <c r="N94" s="3">
        <v>0</v>
      </c>
      <c r="O94" s="3">
        <v>0</v>
      </c>
      <c r="P94" s="238">
        <v>0</v>
      </c>
      <c r="Q94" s="240">
        <f t="shared" si="4"/>
        <v>0</v>
      </c>
      <c r="R94" s="3">
        <v>0</v>
      </c>
      <c r="S94" s="3">
        <v>1.4159999999999999</v>
      </c>
      <c r="T94" s="3">
        <v>1.4179999999999999</v>
      </c>
      <c r="U94" s="3">
        <v>0</v>
      </c>
      <c r="V94" s="3">
        <v>0</v>
      </c>
      <c r="W94" s="3">
        <v>0</v>
      </c>
      <c r="X94" s="3">
        <v>7.911E-2</v>
      </c>
      <c r="Y94" s="3">
        <v>0</v>
      </c>
      <c r="Z94" s="3">
        <v>0</v>
      </c>
      <c r="AA94" s="3">
        <v>0</v>
      </c>
      <c r="AB94" s="3">
        <v>0</v>
      </c>
      <c r="AC94" s="3">
        <v>0</v>
      </c>
      <c r="AD94" s="3">
        <v>0</v>
      </c>
      <c r="AE94" s="3">
        <v>0</v>
      </c>
      <c r="AF94" s="3">
        <v>0</v>
      </c>
      <c r="AG94" s="3">
        <v>0</v>
      </c>
      <c r="AJ94" s="3">
        <f t="shared" si="3"/>
        <v>4.3791099999999998</v>
      </c>
      <c r="AL94" s="3">
        <f>IFERROR(VLOOKUP(B94,Totalt!$B$1:$BD$409,MATCH("totalt tillförda bränslen:",Totalt!$B$1:$BC$1,0),FALSE),"")</f>
        <v>4.3791099999999998</v>
      </c>
      <c r="AN94" s="3">
        <f t="shared" si="5"/>
        <v>0</v>
      </c>
    </row>
    <row r="95" spans="1:40" x14ac:dyDescent="0.25">
      <c r="B95" s="3" t="s">
        <v>105</v>
      </c>
      <c r="C95" s="3">
        <v>0</v>
      </c>
      <c r="D95" s="3">
        <v>0</v>
      </c>
      <c r="E95" s="3">
        <v>0</v>
      </c>
      <c r="F95" s="3">
        <v>6.66</v>
      </c>
      <c r="G95" s="3">
        <v>0</v>
      </c>
      <c r="H95" s="3">
        <v>0</v>
      </c>
      <c r="I95" s="3">
        <v>4.2999999999999997E-2</v>
      </c>
      <c r="J95" s="3">
        <v>0</v>
      </c>
      <c r="K95" s="3">
        <v>0</v>
      </c>
      <c r="L95" s="3">
        <v>0</v>
      </c>
      <c r="M95" s="238">
        <v>0</v>
      </c>
      <c r="N95" s="3">
        <v>0</v>
      </c>
      <c r="O95" s="3">
        <v>0</v>
      </c>
      <c r="P95" s="238">
        <v>0</v>
      </c>
      <c r="Q95" s="240">
        <f t="shared" si="4"/>
        <v>0</v>
      </c>
      <c r="R95" s="3">
        <v>0</v>
      </c>
      <c r="S95" s="3">
        <v>6.66</v>
      </c>
      <c r="T95" s="3">
        <v>6.67</v>
      </c>
      <c r="U95" s="3">
        <v>0</v>
      </c>
      <c r="V95" s="3">
        <v>0</v>
      </c>
      <c r="W95" s="3">
        <v>0</v>
      </c>
      <c r="X95" s="3">
        <v>0.39345000000000002</v>
      </c>
      <c r="Y95" s="3">
        <v>0</v>
      </c>
      <c r="Z95" s="3">
        <v>0</v>
      </c>
      <c r="AA95" s="3">
        <v>0</v>
      </c>
      <c r="AB95" s="3">
        <v>0</v>
      </c>
      <c r="AC95" s="3">
        <v>0</v>
      </c>
      <c r="AD95" s="3">
        <v>0</v>
      </c>
      <c r="AE95" s="3">
        <v>0</v>
      </c>
      <c r="AF95" s="3">
        <v>0</v>
      </c>
      <c r="AG95" s="3">
        <v>0</v>
      </c>
      <c r="AJ95" s="3">
        <f t="shared" si="3"/>
        <v>20.426450000000003</v>
      </c>
      <c r="AL95" s="3">
        <f>IFERROR(VLOOKUP(B95,Totalt!$B$1:$BD$409,MATCH("totalt tillförda bränslen:",Totalt!$B$1:$BC$1,0),FALSE),"")</f>
        <v>20.426450000000003</v>
      </c>
      <c r="AN95" s="3">
        <f t="shared" si="5"/>
        <v>0</v>
      </c>
    </row>
    <row r="96" spans="1:40" x14ac:dyDescent="0.25">
      <c r="A96" s="3" t="s">
        <v>106</v>
      </c>
      <c r="Q96" s="240">
        <f t="shared" si="4"/>
        <v>0</v>
      </c>
      <c r="AJ96" s="3">
        <f t="shared" si="3"/>
        <v>0</v>
      </c>
      <c r="AL96" s="3" t="str">
        <f>IFERROR(VLOOKUP(B96,Totalt!$B$1:$BD$409,MATCH("totalt tillförda bränslen:",Totalt!$B$1:$BC$1,0),FALSE),"")</f>
        <v/>
      </c>
      <c r="AN96" s="3" t="str">
        <f t="shared" si="5"/>
        <v/>
      </c>
    </row>
    <row r="97" spans="1:40" x14ac:dyDescent="0.25">
      <c r="B97" s="3" t="s">
        <v>107</v>
      </c>
      <c r="C97" s="3">
        <v>0</v>
      </c>
      <c r="D97" s="3">
        <v>0</v>
      </c>
      <c r="E97" s="3">
        <v>0</v>
      </c>
      <c r="F97" s="3">
        <v>0</v>
      </c>
      <c r="G97" s="3">
        <v>0</v>
      </c>
      <c r="H97" s="3">
        <v>0.17199999999999999</v>
      </c>
      <c r="I97" s="3">
        <v>2.415</v>
      </c>
      <c r="J97" s="3">
        <v>0</v>
      </c>
      <c r="K97" s="3">
        <v>0</v>
      </c>
      <c r="L97" s="3">
        <v>0</v>
      </c>
      <c r="M97" s="238">
        <v>0</v>
      </c>
      <c r="N97" s="3">
        <v>0</v>
      </c>
      <c r="O97" s="3">
        <v>0</v>
      </c>
      <c r="P97" s="238">
        <v>0</v>
      </c>
      <c r="Q97" s="240">
        <f t="shared" si="4"/>
        <v>0</v>
      </c>
      <c r="R97" s="3">
        <v>0</v>
      </c>
      <c r="S97" s="3">
        <v>0</v>
      </c>
      <c r="T97" s="3">
        <v>2.069</v>
      </c>
      <c r="U97" s="3">
        <v>0</v>
      </c>
      <c r="V97" s="3">
        <v>0</v>
      </c>
      <c r="W97" s="3">
        <v>0</v>
      </c>
      <c r="X97" s="3">
        <v>0.91818</v>
      </c>
      <c r="Y97" s="3">
        <v>11.295999999999999</v>
      </c>
      <c r="Z97" s="3">
        <v>17.815999999999999</v>
      </c>
      <c r="AA97" s="3">
        <v>0</v>
      </c>
      <c r="AB97" s="3">
        <v>0.06</v>
      </c>
      <c r="AC97" s="3">
        <v>0.21299999999999999</v>
      </c>
      <c r="AD97" s="3">
        <v>14.063499999999999</v>
      </c>
      <c r="AE97" s="3">
        <v>0</v>
      </c>
      <c r="AF97" s="3">
        <v>0</v>
      </c>
      <c r="AG97" s="3">
        <v>0</v>
      </c>
      <c r="AJ97" s="3">
        <f t="shared" si="3"/>
        <v>49.022679999999994</v>
      </c>
      <c r="AL97" s="3">
        <f>IFERROR(VLOOKUP(B97,Totalt!$B$1:$BD$409,MATCH("totalt tillförda bränslen:",Totalt!$B$1:$BC$1,0),FALSE),"")</f>
        <v>49.022679999999994</v>
      </c>
      <c r="AN97" s="3">
        <f t="shared" si="5"/>
        <v>0</v>
      </c>
    </row>
    <row r="98" spans="1:40" x14ac:dyDescent="0.25">
      <c r="A98" s="3" t="s">
        <v>108</v>
      </c>
      <c r="Q98" s="240">
        <f t="shared" si="4"/>
        <v>0</v>
      </c>
      <c r="AJ98" s="3">
        <f t="shared" si="3"/>
        <v>0</v>
      </c>
      <c r="AL98" s="3" t="str">
        <f>IFERROR(VLOOKUP(B98,Totalt!$B$1:$BD$409,MATCH("totalt tillförda bränslen:",Totalt!$B$1:$BC$1,0),FALSE),"")</f>
        <v/>
      </c>
      <c r="AN98" s="3" t="str">
        <f t="shared" si="5"/>
        <v/>
      </c>
    </row>
    <row r="99" spans="1:40" x14ac:dyDescent="0.25">
      <c r="B99" s="3" t="s">
        <v>109</v>
      </c>
      <c r="C99" s="3">
        <v>0</v>
      </c>
      <c r="D99" s="3">
        <v>0</v>
      </c>
      <c r="E99" s="3">
        <v>0</v>
      </c>
      <c r="F99" s="3">
        <v>6.6929999999999996</v>
      </c>
      <c r="G99" s="3">
        <v>0</v>
      </c>
      <c r="H99" s="3">
        <v>0</v>
      </c>
      <c r="I99" s="3">
        <v>0.6</v>
      </c>
      <c r="J99" s="3">
        <v>0</v>
      </c>
      <c r="K99" s="3">
        <v>0</v>
      </c>
      <c r="L99" s="3">
        <v>0</v>
      </c>
      <c r="M99" s="238">
        <v>0</v>
      </c>
      <c r="N99" s="3">
        <v>0</v>
      </c>
      <c r="O99" s="3">
        <v>0</v>
      </c>
      <c r="P99" s="238">
        <v>4.6500000000000004</v>
      </c>
      <c r="Q99" s="240">
        <f t="shared" si="4"/>
        <v>2.3250000000000002</v>
      </c>
      <c r="R99" s="3">
        <v>0</v>
      </c>
      <c r="S99" s="3">
        <v>0</v>
      </c>
      <c r="T99" s="3">
        <v>0</v>
      </c>
      <c r="U99" s="3">
        <v>0</v>
      </c>
      <c r="V99" s="3">
        <v>0</v>
      </c>
      <c r="W99" s="3">
        <v>0</v>
      </c>
      <c r="X99" s="3">
        <v>0.379</v>
      </c>
      <c r="Y99" s="3">
        <v>0</v>
      </c>
      <c r="Z99" s="3">
        <v>0</v>
      </c>
      <c r="AA99" s="3">
        <v>0</v>
      </c>
      <c r="AB99" s="3">
        <v>0</v>
      </c>
      <c r="AC99" s="3">
        <v>0</v>
      </c>
      <c r="AD99" s="3">
        <v>0</v>
      </c>
      <c r="AE99" s="3">
        <v>0</v>
      </c>
      <c r="AF99" s="3">
        <v>0</v>
      </c>
      <c r="AG99" s="3">
        <v>11.124700000000001</v>
      </c>
      <c r="AJ99" s="3">
        <f t="shared" si="3"/>
        <v>21.121700000000004</v>
      </c>
      <c r="AL99" s="3">
        <f>IFERROR(VLOOKUP(B99,Totalt!$B$1:$BD$409,MATCH("totalt tillförda bränslen:",Totalt!$B$1:$BC$1,0),FALSE),"")</f>
        <v>21.121700000000001</v>
      </c>
      <c r="AN99" s="3">
        <f t="shared" si="5"/>
        <v>3.5527136788005009E-15</v>
      </c>
    </row>
    <row r="100" spans="1:40" x14ac:dyDescent="0.25">
      <c r="B100" s="3" t="s">
        <v>110</v>
      </c>
      <c r="C100" s="3">
        <v>0</v>
      </c>
      <c r="D100" s="3">
        <v>0</v>
      </c>
      <c r="E100" s="3">
        <v>0</v>
      </c>
      <c r="F100" s="3">
        <v>0</v>
      </c>
      <c r="G100" s="3">
        <v>0</v>
      </c>
      <c r="H100" s="3">
        <v>0</v>
      </c>
      <c r="I100" s="3">
        <v>0.29899999999999999</v>
      </c>
      <c r="J100" s="3">
        <v>0</v>
      </c>
      <c r="K100" s="3">
        <v>0</v>
      </c>
      <c r="L100" s="3">
        <v>0</v>
      </c>
      <c r="M100" s="238">
        <v>0</v>
      </c>
      <c r="N100" s="3">
        <v>0</v>
      </c>
      <c r="O100" s="3">
        <v>0</v>
      </c>
      <c r="P100" s="238">
        <v>0</v>
      </c>
      <c r="Q100" s="240">
        <f t="shared" si="4"/>
        <v>0</v>
      </c>
      <c r="R100" s="3">
        <v>2.0590000000000002</v>
      </c>
      <c r="S100" s="3">
        <v>0</v>
      </c>
      <c r="T100" s="3">
        <v>0</v>
      </c>
      <c r="U100" s="3">
        <v>0</v>
      </c>
      <c r="V100" s="3">
        <v>0</v>
      </c>
      <c r="W100" s="3">
        <v>0</v>
      </c>
      <c r="X100" s="3">
        <v>0.152</v>
      </c>
      <c r="Y100" s="3">
        <v>0</v>
      </c>
      <c r="Z100" s="3">
        <v>0</v>
      </c>
      <c r="AA100" s="3">
        <v>0</v>
      </c>
      <c r="AB100" s="3">
        <v>0</v>
      </c>
      <c r="AC100" s="3">
        <v>0</v>
      </c>
      <c r="AD100" s="3">
        <v>0</v>
      </c>
      <c r="AE100" s="3">
        <v>0</v>
      </c>
      <c r="AF100" s="3">
        <v>0</v>
      </c>
      <c r="AG100" s="3">
        <v>38.190800000000003</v>
      </c>
      <c r="AJ100" s="3">
        <f t="shared" si="3"/>
        <v>40.700800000000001</v>
      </c>
      <c r="AL100" s="3">
        <f>IFERROR(VLOOKUP(B100,Totalt!$B$1:$BD$409,MATCH("totalt tillförda bränslen:",Totalt!$B$1:$BC$1,0),FALSE),"")</f>
        <v>40.700800000000001</v>
      </c>
      <c r="AN100" s="3">
        <f t="shared" si="5"/>
        <v>0</v>
      </c>
    </row>
    <row r="101" spans="1:40" x14ac:dyDescent="0.25">
      <c r="A101" s="3" t="s">
        <v>111</v>
      </c>
      <c r="Q101" s="240">
        <f t="shared" si="4"/>
        <v>0</v>
      </c>
      <c r="AJ101" s="3">
        <f t="shared" si="3"/>
        <v>0</v>
      </c>
      <c r="AL101" s="3" t="str">
        <f>IFERROR(VLOOKUP(B101,Totalt!$B$1:$BD$409,MATCH("totalt tillförda bränslen:",Totalt!$B$1:$BC$1,0),FALSE),"")</f>
        <v/>
      </c>
      <c r="AN101" s="3" t="str">
        <f t="shared" si="5"/>
        <v/>
      </c>
    </row>
    <row r="102" spans="1:40" x14ac:dyDescent="0.25">
      <c r="B102" s="3" t="s">
        <v>112</v>
      </c>
      <c r="C102" s="3">
        <v>0</v>
      </c>
      <c r="D102" s="3">
        <v>0</v>
      </c>
      <c r="E102" s="3">
        <v>0</v>
      </c>
      <c r="F102" s="3">
        <v>0</v>
      </c>
      <c r="G102" s="3">
        <v>0</v>
      </c>
      <c r="H102" s="3">
        <v>0</v>
      </c>
      <c r="I102" s="3">
        <v>0.45</v>
      </c>
      <c r="J102" s="3">
        <v>0</v>
      </c>
      <c r="K102" s="3">
        <v>0</v>
      </c>
      <c r="L102" s="3">
        <v>0</v>
      </c>
      <c r="M102" s="238">
        <v>0</v>
      </c>
      <c r="N102" s="3">
        <v>0</v>
      </c>
      <c r="O102" s="3">
        <v>0</v>
      </c>
      <c r="P102" s="238">
        <v>17</v>
      </c>
      <c r="Q102" s="240">
        <f t="shared" si="4"/>
        <v>8.5</v>
      </c>
      <c r="R102" s="3">
        <v>0</v>
      </c>
      <c r="S102" s="3">
        <v>2.5</v>
      </c>
      <c r="T102" s="3">
        <v>0</v>
      </c>
      <c r="U102" s="3">
        <v>0</v>
      </c>
      <c r="V102" s="3">
        <v>0</v>
      </c>
      <c r="W102" s="3">
        <v>0</v>
      </c>
      <c r="X102" s="3">
        <v>1.4</v>
      </c>
      <c r="Y102" s="3">
        <v>0</v>
      </c>
      <c r="Z102" s="3">
        <v>2.56</v>
      </c>
      <c r="AA102" s="3">
        <v>0</v>
      </c>
      <c r="AB102" s="3">
        <v>0</v>
      </c>
      <c r="AC102" s="3">
        <v>0</v>
      </c>
      <c r="AD102" s="3">
        <v>0</v>
      </c>
      <c r="AE102" s="3">
        <v>0</v>
      </c>
      <c r="AF102" s="3">
        <v>0</v>
      </c>
      <c r="AG102" s="3">
        <v>48.6</v>
      </c>
      <c r="AJ102" s="3">
        <f t="shared" si="3"/>
        <v>64.009999999999991</v>
      </c>
      <c r="AL102" s="3">
        <f>IFERROR(VLOOKUP(B102,Totalt!$B$1:$BD$409,MATCH("totalt tillförda bränslen:",Totalt!$B$1:$BC$1,0),FALSE),"")</f>
        <v>64.010000000000005</v>
      </c>
      <c r="AN102" s="3">
        <f t="shared" si="5"/>
        <v>-1.4210854715202004E-14</v>
      </c>
    </row>
    <row r="103" spans="1:40" x14ac:dyDescent="0.25">
      <c r="A103" s="3" t="s">
        <v>113</v>
      </c>
      <c r="Q103" s="240">
        <f t="shared" si="4"/>
        <v>0</v>
      </c>
      <c r="AJ103" s="3">
        <f t="shared" si="3"/>
        <v>0</v>
      </c>
      <c r="AL103" s="3" t="str">
        <f>IFERROR(VLOOKUP(B103,Totalt!$B$1:$BD$409,MATCH("totalt tillförda bränslen:",Totalt!$B$1:$BC$1,0),FALSE),"")</f>
        <v/>
      </c>
      <c r="AN103" s="3" t="str">
        <f t="shared" si="5"/>
        <v/>
      </c>
    </row>
    <row r="104" spans="1:40" x14ac:dyDescent="0.25">
      <c r="B104" s="3" t="s">
        <v>114</v>
      </c>
      <c r="C104" s="3">
        <v>0</v>
      </c>
      <c r="D104" s="3">
        <v>0</v>
      </c>
      <c r="E104" s="3">
        <v>0</v>
      </c>
      <c r="F104" s="3">
        <v>0</v>
      </c>
      <c r="G104" s="3">
        <v>0</v>
      </c>
      <c r="H104" s="3">
        <v>5</v>
      </c>
      <c r="I104" s="3">
        <v>10.1737</v>
      </c>
      <c r="J104" s="3">
        <v>0</v>
      </c>
      <c r="K104" s="3">
        <v>0</v>
      </c>
      <c r="L104" s="3">
        <v>25.1693</v>
      </c>
      <c r="M104" s="238">
        <v>3.66859</v>
      </c>
      <c r="N104" s="3">
        <v>0</v>
      </c>
      <c r="O104" s="3">
        <v>104.872</v>
      </c>
      <c r="P104" s="238">
        <v>42</v>
      </c>
      <c r="Q104" s="240">
        <f t="shared" si="4"/>
        <v>21</v>
      </c>
      <c r="R104" s="3">
        <v>0</v>
      </c>
      <c r="S104" s="3">
        <v>0.52436099999999997</v>
      </c>
      <c r="T104" s="3">
        <v>3.6705299999999998</v>
      </c>
      <c r="U104" s="3">
        <v>0</v>
      </c>
      <c r="V104" s="3">
        <v>0</v>
      </c>
      <c r="W104" s="3">
        <v>0</v>
      </c>
      <c r="X104" s="3">
        <v>4.66859</v>
      </c>
      <c r="Y104" s="3">
        <v>0</v>
      </c>
      <c r="Z104" s="3">
        <v>42</v>
      </c>
      <c r="AA104" s="3">
        <v>0</v>
      </c>
      <c r="AB104" s="3">
        <v>0</v>
      </c>
      <c r="AC104" s="3">
        <v>0</v>
      </c>
      <c r="AD104" s="3">
        <v>1.89232</v>
      </c>
      <c r="AE104" s="3">
        <v>0</v>
      </c>
      <c r="AF104" s="3">
        <v>0</v>
      </c>
      <c r="AG104" s="3">
        <v>15.2065</v>
      </c>
      <c r="AJ104" s="3">
        <f t="shared" si="3"/>
        <v>234.177301</v>
      </c>
      <c r="AL104" s="3">
        <f>IFERROR(VLOOKUP(B104,Totalt!$B$1:$BD$409,MATCH("totalt tillförda bränslen:",Totalt!$B$1:$BC$1,0),FALSE),"")</f>
        <v>234.17730100000003</v>
      </c>
      <c r="AN104" s="3">
        <f t="shared" si="5"/>
        <v>-2.8421709430404007E-14</v>
      </c>
    </row>
    <row r="105" spans="1:40" x14ac:dyDescent="0.25">
      <c r="A105" s="3" t="s">
        <v>115</v>
      </c>
      <c r="Q105" s="240">
        <f t="shared" si="4"/>
        <v>0</v>
      </c>
      <c r="AJ105" s="3">
        <f t="shared" si="3"/>
        <v>0</v>
      </c>
      <c r="AL105" s="3" t="str">
        <f>IFERROR(VLOOKUP(B105,Totalt!$B$1:$BD$409,MATCH("totalt tillförda bränslen:",Totalt!$B$1:$BC$1,0),FALSE),"")</f>
        <v/>
      </c>
      <c r="AN105" s="3" t="str">
        <f t="shared" si="5"/>
        <v/>
      </c>
    </row>
    <row r="106" spans="1:40" x14ac:dyDescent="0.25">
      <c r="B106" s="3" t="s">
        <v>116</v>
      </c>
      <c r="C106" s="3">
        <v>0</v>
      </c>
      <c r="D106" s="3">
        <v>0</v>
      </c>
      <c r="E106" s="3">
        <v>0</v>
      </c>
      <c r="F106" s="3">
        <v>0</v>
      </c>
      <c r="G106" s="3">
        <v>0</v>
      </c>
      <c r="H106" s="3">
        <v>0</v>
      </c>
      <c r="I106" s="3">
        <v>0</v>
      </c>
      <c r="J106" s="3">
        <v>0</v>
      </c>
      <c r="K106" s="3">
        <v>0</v>
      </c>
      <c r="L106" s="3">
        <v>0</v>
      </c>
      <c r="M106" s="238">
        <v>0</v>
      </c>
      <c r="N106" s="3">
        <v>0</v>
      </c>
      <c r="O106" s="3">
        <v>0</v>
      </c>
      <c r="P106" s="238">
        <v>0</v>
      </c>
      <c r="Q106" s="240">
        <f t="shared" si="4"/>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J106" s="3">
        <f t="shared" si="3"/>
        <v>0</v>
      </c>
      <c r="AL106" s="3">
        <f>IFERROR(VLOOKUP(B106,Totalt!$B$1:$BD$409,MATCH("totalt tillförda bränslen:",Totalt!$B$1:$BC$1,0),FALSE),"")</f>
        <v>0</v>
      </c>
      <c r="AN106" s="3">
        <f t="shared" si="5"/>
        <v>0</v>
      </c>
    </row>
    <row r="107" spans="1:40" x14ac:dyDescent="0.25">
      <c r="B107" s="3" t="s">
        <v>117</v>
      </c>
      <c r="C107" s="3">
        <v>0</v>
      </c>
      <c r="D107" s="3">
        <v>0</v>
      </c>
      <c r="E107" s="3">
        <v>0</v>
      </c>
      <c r="F107" s="3">
        <v>0</v>
      </c>
      <c r="G107" s="3">
        <v>0</v>
      </c>
      <c r="H107" s="3">
        <v>0</v>
      </c>
      <c r="I107" s="3">
        <v>0</v>
      </c>
      <c r="J107" s="3">
        <v>0</v>
      </c>
      <c r="K107" s="3">
        <v>0</v>
      </c>
      <c r="L107" s="3">
        <v>0</v>
      </c>
      <c r="M107" s="238">
        <v>0</v>
      </c>
      <c r="N107" s="3">
        <v>0</v>
      </c>
      <c r="O107" s="3">
        <v>0</v>
      </c>
      <c r="P107" s="238">
        <v>0</v>
      </c>
      <c r="Q107" s="240">
        <f t="shared" si="4"/>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J107" s="3">
        <f t="shared" si="3"/>
        <v>0</v>
      </c>
      <c r="AL107" s="3">
        <f>IFERROR(VLOOKUP(B107,Totalt!$B$1:$BD$409,MATCH("totalt tillförda bränslen:",Totalt!$B$1:$BC$1,0),FALSE),"")</f>
        <v>0</v>
      </c>
      <c r="AN107" s="3">
        <f t="shared" si="5"/>
        <v>0</v>
      </c>
    </row>
    <row r="108" spans="1:40" x14ac:dyDescent="0.25">
      <c r="B108" s="3" t="s">
        <v>118</v>
      </c>
      <c r="C108" s="3">
        <v>0</v>
      </c>
      <c r="D108" s="3">
        <v>0</v>
      </c>
      <c r="E108" s="3">
        <v>0</v>
      </c>
      <c r="F108" s="3">
        <v>0</v>
      </c>
      <c r="G108" s="3">
        <v>0</v>
      </c>
      <c r="H108" s="3">
        <v>0</v>
      </c>
      <c r="I108" s="3">
        <v>0</v>
      </c>
      <c r="J108" s="3">
        <v>0</v>
      </c>
      <c r="K108" s="3">
        <v>0</v>
      </c>
      <c r="L108" s="3">
        <v>0</v>
      </c>
      <c r="M108" s="238">
        <v>0</v>
      </c>
      <c r="N108" s="3">
        <v>0</v>
      </c>
      <c r="O108" s="3">
        <v>0</v>
      </c>
      <c r="P108" s="238">
        <v>0</v>
      </c>
      <c r="Q108" s="240">
        <f t="shared" si="4"/>
        <v>0</v>
      </c>
      <c r="R108" s="3">
        <v>0</v>
      </c>
      <c r="S108" s="3">
        <v>0</v>
      </c>
      <c r="T108" s="3">
        <v>0</v>
      </c>
      <c r="U108" s="3">
        <v>0</v>
      </c>
      <c r="V108" s="3">
        <v>0</v>
      </c>
      <c r="W108" s="3">
        <v>0</v>
      </c>
      <c r="X108" s="3">
        <v>0</v>
      </c>
      <c r="Y108" s="3">
        <v>0</v>
      </c>
      <c r="Z108" s="3">
        <v>0</v>
      </c>
      <c r="AA108" s="3">
        <v>0</v>
      </c>
      <c r="AB108" s="3">
        <v>0</v>
      </c>
      <c r="AC108" s="3">
        <v>0</v>
      </c>
      <c r="AD108" s="3">
        <v>0</v>
      </c>
      <c r="AE108" s="3">
        <v>0</v>
      </c>
      <c r="AF108" s="3">
        <v>0</v>
      </c>
      <c r="AG108" s="3">
        <v>0</v>
      </c>
      <c r="AJ108" s="3">
        <f t="shared" si="3"/>
        <v>0</v>
      </c>
      <c r="AL108" s="3">
        <f>IFERROR(VLOOKUP(B108,Totalt!$B$1:$BD$409,MATCH("totalt tillförda bränslen:",Totalt!$B$1:$BC$1,0),FALSE),"")</f>
        <v>0</v>
      </c>
      <c r="AN108" s="3">
        <f t="shared" si="5"/>
        <v>0</v>
      </c>
    </row>
    <row r="109" spans="1:40" x14ac:dyDescent="0.25">
      <c r="B109" s="3" t="s">
        <v>119</v>
      </c>
      <c r="C109" s="3">
        <v>0</v>
      </c>
      <c r="D109" s="3">
        <v>0</v>
      </c>
      <c r="E109" s="3">
        <v>0</v>
      </c>
      <c r="F109" s="3">
        <v>0</v>
      </c>
      <c r="G109" s="3">
        <v>0</v>
      </c>
      <c r="H109" s="3">
        <v>0</v>
      </c>
      <c r="I109" s="3">
        <v>0</v>
      </c>
      <c r="J109" s="3">
        <v>0</v>
      </c>
      <c r="K109" s="3">
        <v>0</v>
      </c>
      <c r="L109" s="3">
        <v>0</v>
      </c>
      <c r="M109" s="238">
        <v>0</v>
      </c>
      <c r="N109" s="3">
        <v>0</v>
      </c>
      <c r="O109" s="3">
        <v>0</v>
      </c>
      <c r="P109" s="238">
        <v>0</v>
      </c>
      <c r="Q109" s="240">
        <f t="shared" si="4"/>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J109" s="3">
        <f t="shared" si="3"/>
        <v>0</v>
      </c>
      <c r="AL109" s="3">
        <f>IFERROR(VLOOKUP(B109,Totalt!$B$1:$BD$409,MATCH("totalt tillförda bränslen:",Totalt!$B$1:$BC$1,0),FALSE),"")</f>
        <v>0</v>
      </c>
      <c r="AN109" s="3">
        <f t="shared" si="5"/>
        <v>0</v>
      </c>
    </row>
    <row r="110" spans="1:40" x14ac:dyDescent="0.25">
      <c r="B110" s="3" t="s">
        <v>120</v>
      </c>
      <c r="C110" s="3">
        <v>0</v>
      </c>
      <c r="D110" s="3">
        <v>0</v>
      </c>
      <c r="E110" s="3">
        <v>0</v>
      </c>
      <c r="F110" s="3">
        <v>0</v>
      </c>
      <c r="G110" s="3">
        <v>0</v>
      </c>
      <c r="H110" s="3">
        <v>0</v>
      </c>
      <c r="I110" s="3">
        <v>0</v>
      </c>
      <c r="J110" s="3">
        <v>0</v>
      </c>
      <c r="K110" s="3">
        <v>0</v>
      </c>
      <c r="L110" s="3">
        <v>0</v>
      </c>
      <c r="M110" s="238">
        <v>0</v>
      </c>
      <c r="N110" s="3">
        <v>0</v>
      </c>
      <c r="O110" s="3">
        <v>0</v>
      </c>
      <c r="P110" s="238">
        <v>0</v>
      </c>
      <c r="Q110" s="240">
        <f t="shared" si="4"/>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J110" s="3">
        <f t="shared" si="3"/>
        <v>0</v>
      </c>
      <c r="AL110" s="3">
        <f>IFERROR(VLOOKUP(B110,Totalt!$B$1:$BD$409,MATCH("totalt tillförda bränslen:",Totalt!$B$1:$BC$1,0),FALSE),"")</f>
        <v>0</v>
      </c>
      <c r="AN110" s="3">
        <f t="shared" si="5"/>
        <v>0</v>
      </c>
    </row>
    <row r="111" spans="1:40" x14ac:dyDescent="0.25">
      <c r="B111" s="3" t="s">
        <v>121</v>
      </c>
      <c r="C111" s="3">
        <v>0</v>
      </c>
      <c r="D111" s="3">
        <v>0</v>
      </c>
      <c r="E111" s="3">
        <v>0</v>
      </c>
      <c r="F111" s="3">
        <v>0</v>
      </c>
      <c r="G111" s="3">
        <v>0</v>
      </c>
      <c r="H111" s="3">
        <v>0</v>
      </c>
      <c r="I111" s="3">
        <v>0</v>
      </c>
      <c r="J111" s="3">
        <v>0</v>
      </c>
      <c r="K111" s="3">
        <v>0</v>
      </c>
      <c r="L111" s="3">
        <v>0</v>
      </c>
      <c r="M111" s="238">
        <v>0</v>
      </c>
      <c r="N111" s="3">
        <v>0</v>
      </c>
      <c r="O111" s="3">
        <v>0</v>
      </c>
      <c r="P111" s="238">
        <v>0</v>
      </c>
      <c r="Q111" s="240">
        <f t="shared" si="4"/>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J111" s="3">
        <f t="shared" si="3"/>
        <v>0</v>
      </c>
      <c r="AL111" s="3">
        <f>IFERROR(VLOOKUP(B111,Totalt!$B$1:$BD$409,MATCH("totalt tillförda bränslen:",Totalt!$B$1:$BC$1,0),FALSE),"")</f>
        <v>0</v>
      </c>
      <c r="AN111" s="3">
        <f t="shared" si="5"/>
        <v>0</v>
      </c>
    </row>
    <row r="112" spans="1:40" x14ac:dyDescent="0.25">
      <c r="B112" s="3" t="s">
        <v>122</v>
      </c>
      <c r="C112" s="3">
        <v>0</v>
      </c>
      <c r="D112" s="3">
        <v>0</v>
      </c>
      <c r="E112" s="3">
        <v>0</v>
      </c>
      <c r="F112" s="3">
        <v>0</v>
      </c>
      <c r="G112" s="3">
        <v>0</v>
      </c>
      <c r="H112" s="3">
        <v>0</v>
      </c>
      <c r="I112" s="3">
        <v>0</v>
      </c>
      <c r="J112" s="3">
        <v>0</v>
      </c>
      <c r="K112" s="3">
        <v>0</v>
      </c>
      <c r="L112" s="3">
        <v>0</v>
      </c>
      <c r="M112" s="238">
        <v>0</v>
      </c>
      <c r="N112" s="3">
        <v>0</v>
      </c>
      <c r="O112" s="3">
        <v>0</v>
      </c>
      <c r="P112" s="238">
        <v>0</v>
      </c>
      <c r="Q112" s="240">
        <f t="shared" si="4"/>
        <v>0</v>
      </c>
      <c r="R112" s="3">
        <v>0</v>
      </c>
      <c r="S112" s="3">
        <v>0</v>
      </c>
      <c r="T112" s="3">
        <v>0</v>
      </c>
      <c r="U112" s="3">
        <v>0</v>
      </c>
      <c r="V112" s="3">
        <v>0</v>
      </c>
      <c r="W112" s="3">
        <v>0</v>
      </c>
      <c r="X112" s="3">
        <v>0</v>
      </c>
      <c r="Y112" s="3">
        <v>0</v>
      </c>
      <c r="Z112" s="3">
        <v>0</v>
      </c>
      <c r="AA112" s="3">
        <v>0</v>
      </c>
      <c r="AB112" s="3">
        <v>0</v>
      </c>
      <c r="AC112" s="3">
        <v>0</v>
      </c>
      <c r="AD112" s="3">
        <v>0</v>
      </c>
      <c r="AE112" s="3">
        <v>0</v>
      </c>
      <c r="AF112" s="3">
        <v>0</v>
      </c>
      <c r="AG112" s="3">
        <v>0</v>
      </c>
      <c r="AJ112" s="3">
        <f t="shared" si="3"/>
        <v>0</v>
      </c>
      <c r="AL112" s="3">
        <f>IFERROR(VLOOKUP(B112,Totalt!$B$1:$BD$409,MATCH("totalt tillförda bränslen:",Totalt!$B$1:$BC$1,0),FALSE),"")</f>
        <v>0</v>
      </c>
      <c r="AN112" s="3">
        <f t="shared" si="5"/>
        <v>0</v>
      </c>
    </row>
    <row r="113" spans="1:40" x14ac:dyDescent="0.25">
      <c r="A113" s="3" t="s">
        <v>123</v>
      </c>
      <c r="Q113" s="240">
        <f t="shared" si="4"/>
        <v>0</v>
      </c>
      <c r="AJ113" s="3">
        <f t="shared" si="3"/>
        <v>0</v>
      </c>
      <c r="AL113" s="3" t="str">
        <f>IFERROR(VLOOKUP(B113,Totalt!$B$1:$BD$409,MATCH("totalt tillförda bränslen:",Totalt!$B$1:$BC$1,0),FALSE),"")</f>
        <v/>
      </c>
      <c r="AN113" s="3" t="str">
        <f t="shared" si="5"/>
        <v/>
      </c>
    </row>
    <row r="114" spans="1:40" x14ac:dyDescent="0.25">
      <c r="B114" s="3" t="s">
        <v>124</v>
      </c>
      <c r="C114" s="3">
        <v>0</v>
      </c>
      <c r="D114" s="3">
        <v>0</v>
      </c>
      <c r="E114" s="3">
        <v>2.1746099999999999</v>
      </c>
      <c r="F114" s="3">
        <v>119.83799999999999</v>
      </c>
      <c r="G114" s="3">
        <v>7.99</v>
      </c>
      <c r="H114" s="3">
        <v>0</v>
      </c>
      <c r="I114" s="3">
        <v>1.4480299999999999</v>
      </c>
      <c r="J114" s="3">
        <v>0</v>
      </c>
      <c r="K114" s="3">
        <v>4.3040000000000003</v>
      </c>
      <c r="L114" s="3">
        <v>387.15499999999997</v>
      </c>
      <c r="M114" s="238">
        <v>12.2057</v>
      </c>
      <c r="N114" s="3">
        <v>0</v>
      </c>
      <c r="O114" s="3">
        <v>0</v>
      </c>
      <c r="P114" s="238">
        <v>315.74</v>
      </c>
      <c r="Q114" s="240">
        <f t="shared" si="4"/>
        <v>157.87</v>
      </c>
      <c r="R114" s="3">
        <v>0</v>
      </c>
      <c r="S114" s="3">
        <v>5</v>
      </c>
      <c r="T114" s="3">
        <v>0</v>
      </c>
      <c r="U114" s="3">
        <v>0</v>
      </c>
      <c r="V114" s="3">
        <v>0</v>
      </c>
      <c r="W114" s="3">
        <v>0</v>
      </c>
      <c r="X114" s="3">
        <v>25.4057</v>
      </c>
      <c r="Y114" s="3">
        <v>0</v>
      </c>
      <c r="Z114" s="3">
        <v>0</v>
      </c>
      <c r="AA114" s="3">
        <v>0</v>
      </c>
      <c r="AB114" s="3">
        <v>0</v>
      </c>
      <c r="AC114" s="3">
        <v>0</v>
      </c>
      <c r="AD114" s="3">
        <v>0</v>
      </c>
      <c r="AE114" s="3">
        <v>0</v>
      </c>
      <c r="AF114" s="3">
        <v>0</v>
      </c>
      <c r="AG114" s="3">
        <v>0</v>
      </c>
      <c r="AJ114" s="3">
        <f t="shared" si="3"/>
        <v>711.18534</v>
      </c>
      <c r="AL114" s="3">
        <f>IFERROR(VLOOKUP(B114,Totalt!$B$1:$BD$409,MATCH("totalt tillförda bränslen:",Totalt!$B$1:$BC$1,0),FALSE),"")</f>
        <v>711.18534</v>
      </c>
      <c r="AN114" s="3">
        <f t="shared" si="5"/>
        <v>0</v>
      </c>
    </row>
    <row r="115" spans="1:40" x14ac:dyDescent="0.25">
      <c r="B115" s="3" t="s">
        <v>125</v>
      </c>
      <c r="C115" s="3">
        <v>0</v>
      </c>
      <c r="D115" s="3">
        <v>0</v>
      </c>
      <c r="E115" s="3">
        <v>0</v>
      </c>
      <c r="F115" s="3">
        <v>0</v>
      </c>
      <c r="G115" s="3">
        <v>0</v>
      </c>
      <c r="H115" s="3">
        <v>0</v>
      </c>
      <c r="I115" s="3">
        <v>0.14000000000000001</v>
      </c>
      <c r="J115" s="3">
        <v>0</v>
      </c>
      <c r="K115" s="3">
        <v>0</v>
      </c>
      <c r="L115" s="3">
        <v>0</v>
      </c>
      <c r="M115" s="238">
        <v>0</v>
      </c>
      <c r="N115" s="3">
        <v>0</v>
      </c>
      <c r="O115" s="3">
        <v>0</v>
      </c>
      <c r="P115" s="238">
        <v>0</v>
      </c>
      <c r="Q115" s="240">
        <f t="shared" si="4"/>
        <v>0</v>
      </c>
      <c r="R115" s="3">
        <v>0</v>
      </c>
      <c r="S115" s="3">
        <v>0</v>
      </c>
      <c r="T115" s="3">
        <v>0</v>
      </c>
      <c r="U115" s="3">
        <v>0</v>
      </c>
      <c r="V115" s="3">
        <v>0</v>
      </c>
      <c r="W115" s="3">
        <v>0</v>
      </c>
      <c r="X115" s="3">
        <v>0.02</v>
      </c>
      <c r="Y115" s="3">
        <v>0</v>
      </c>
      <c r="Z115" s="3">
        <v>0.75900000000000001</v>
      </c>
      <c r="AA115" s="3">
        <v>0</v>
      </c>
      <c r="AB115" s="3">
        <v>0</v>
      </c>
      <c r="AC115" s="3">
        <v>0</v>
      </c>
      <c r="AD115" s="3">
        <v>0</v>
      </c>
      <c r="AE115" s="3">
        <v>0</v>
      </c>
      <c r="AF115" s="3">
        <v>0</v>
      </c>
      <c r="AG115" s="3">
        <v>0</v>
      </c>
      <c r="AJ115" s="3">
        <f t="shared" si="3"/>
        <v>0.91900000000000004</v>
      </c>
      <c r="AL115" s="3">
        <f>IFERROR(VLOOKUP(B115,Totalt!$B$1:$BD$409,MATCH("totalt tillförda bränslen:",Totalt!$B$1:$BC$1,0),FALSE),"")</f>
        <v>0.91900000000000004</v>
      </c>
      <c r="AN115" s="3">
        <f t="shared" si="5"/>
        <v>0</v>
      </c>
    </row>
    <row r="116" spans="1:40" x14ac:dyDescent="0.25">
      <c r="B116" s="3" t="s">
        <v>126</v>
      </c>
      <c r="C116" s="3">
        <v>0</v>
      </c>
      <c r="D116" s="3">
        <v>0</v>
      </c>
      <c r="E116" s="3">
        <v>0</v>
      </c>
      <c r="F116" s="3">
        <v>0</v>
      </c>
      <c r="G116" s="3">
        <v>2.3849999999999998</v>
      </c>
      <c r="H116" s="3">
        <v>0</v>
      </c>
      <c r="I116" s="3">
        <v>2.9000000000000001E-2</v>
      </c>
      <c r="J116" s="3">
        <v>0</v>
      </c>
      <c r="K116" s="3">
        <v>0</v>
      </c>
      <c r="L116" s="3">
        <v>0</v>
      </c>
      <c r="M116" s="238">
        <v>0</v>
      </c>
      <c r="N116" s="3">
        <v>0</v>
      </c>
      <c r="O116" s="3">
        <v>0</v>
      </c>
      <c r="P116" s="238">
        <v>0</v>
      </c>
      <c r="Q116" s="240">
        <f t="shared" si="4"/>
        <v>0</v>
      </c>
      <c r="R116" s="3">
        <v>0</v>
      </c>
      <c r="S116" s="3">
        <v>0</v>
      </c>
      <c r="T116" s="3">
        <v>0</v>
      </c>
      <c r="U116" s="3">
        <v>0</v>
      </c>
      <c r="V116" s="3">
        <v>0</v>
      </c>
      <c r="W116" s="3">
        <v>0</v>
      </c>
      <c r="X116" s="3">
        <v>0.2</v>
      </c>
      <c r="Y116" s="3">
        <v>0</v>
      </c>
      <c r="Z116" s="3">
        <v>5.7279999999999998</v>
      </c>
      <c r="AA116" s="3">
        <v>0</v>
      </c>
      <c r="AB116" s="3">
        <v>0</v>
      </c>
      <c r="AC116" s="3">
        <v>0</v>
      </c>
      <c r="AD116" s="3">
        <v>0</v>
      </c>
      <c r="AE116" s="3">
        <v>0</v>
      </c>
      <c r="AF116" s="3">
        <v>0</v>
      </c>
      <c r="AG116" s="3">
        <v>0</v>
      </c>
      <c r="AJ116" s="3">
        <f t="shared" si="3"/>
        <v>8.3419999999999987</v>
      </c>
      <c r="AL116" s="3">
        <f>IFERROR(VLOOKUP(B116,Totalt!$B$1:$BD$409,MATCH("totalt tillförda bränslen:",Totalt!$B$1:$BC$1,0),FALSE),"")</f>
        <v>8.3419999999999987</v>
      </c>
      <c r="AN116" s="3">
        <f t="shared" si="5"/>
        <v>0</v>
      </c>
    </row>
    <row r="117" spans="1:40" x14ac:dyDescent="0.25">
      <c r="A117" s="3" t="s">
        <v>127</v>
      </c>
      <c r="Q117" s="240">
        <f t="shared" si="4"/>
        <v>0</v>
      </c>
      <c r="AJ117" s="3">
        <f t="shared" si="3"/>
        <v>0</v>
      </c>
      <c r="AL117" s="3" t="str">
        <f>IFERROR(VLOOKUP(B117,Totalt!$B$1:$BD$409,MATCH("totalt tillförda bränslen:",Totalt!$B$1:$BC$1,0),FALSE),"")</f>
        <v/>
      </c>
      <c r="AN117" s="3" t="str">
        <f t="shared" si="5"/>
        <v/>
      </c>
    </row>
    <row r="118" spans="1:40" x14ac:dyDescent="0.25">
      <c r="B118" s="3" t="s">
        <v>128</v>
      </c>
      <c r="C118" s="3">
        <v>0</v>
      </c>
      <c r="D118" s="3">
        <v>0</v>
      </c>
      <c r="E118" s="3">
        <v>0</v>
      </c>
      <c r="F118" s="3">
        <v>13.9886</v>
      </c>
      <c r="G118" s="3">
        <v>0.79526399999999997</v>
      </c>
      <c r="H118" s="3">
        <v>0</v>
      </c>
      <c r="I118" s="3">
        <v>0</v>
      </c>
      <c r="J118" s="3">
        <v>0</v>
      </c>
      <c r="K118" s="3">
        <v>0</v>
      </c>
      <c r="L118" s="3">
        <v>89.590199999999996</v>
      </c>
      <c r="M118" s="238">
        <v>0</v>
      </c>
      <c r="N118" s="3">
        <v>0</v>
      </c>
      <c r="O118" s="3">
        <v>0</v>
      </c>
      <c r="P118" s="238">
        <v>0</v>
      </c>
      <c r="Q118" s="240">
        <f t="shared" si="4"/>
        <v>0</v>
      </c>
      <c r="R118" s="3">
        <v>0</v>
      </c>
      <c r="S118" s="3">
        <v>0</v>
      </c>
      <c r="T118" s="3">
        <v>0</v>
      </c>
      <c r="U118" s="3">
        <v>0</v>
      </c>
      <c r="V118" s="3">
        <v>0</v>
      </c>
      <c r="W118" s="3">
        <v>0</v>
      </c>
      <c r="X118" s="3">
        <v>3.012</v>
      </c>
      <c r="Y118" s="3">
        <v>4</v>
      </c>
      <c r="Z118" s="3">
        <v>0</v>
      </c>
      <c r="AA118" s="3">
        <v>0</v>
      </c>
      <c r="AB118" s="3">
        <v>0</v>
      </c>
      <c r="AC118" s="3">
        <v>0</v>
      </c>
      <c r="AD118" s="3">
        <v>0</v>
      </c>
      <c r="AE118" s="3">
        <v>0</v>
      </c>
      <c r="AF118" s="3">
        <v>0</v>
      </c>
      <c r="AG118" s="3">
        <v>6.67997</v>
      </c>
      <c r="AJ118" s="3">
        <f t="shared" si="3"/>
        <v>118.06603399999999</v>
      </c>
      <c r="AL118" s="3">
        <f>IFERROR(VLOOKUP(B118,Totalt!$B$1:$BD$409,MATCH("totalt tillförda bränslen:",Totalt!$B$1:$BC$1,0),FALSE),"")</f>
        <v>118.066034</v>
      </c>
      <c r="AN118" s="3">
        <f t="shared" si="5"/>
        <v>-1.4210854715202004E-14</v>
      </c>
    </row>
    <row r="119" spans="1:40" x14ac:dyDescent="0.25">
      <c r="B119" s="3" t="s">
        <v>129</v>
      </c>
      <c r="C119" s="3">
        <v>0</v>
      </c>
      <c r="D119" s="3">
        <v>0</v>
      </c>
      <c r="E119" s="3">
        <v>0</v>
      </c>
      <c r="F119" s="3">
        <v>0</v>
      </c>
      <c r="G119" s="3">
        <v>7.0000000000000007E-2</v>
      </c>
      <c r="H119" s="3">
        <v>0</v>
      </c>
      <c r="I119" s="3">
        <v>0</v>
      </c>
      <c r="J119" s="3">
        <v>0</v>
      </c>
      <c r="K119" s="3">
        <v>0</v>
      </c>
      <c r="L119" s="3">
        <v>0</v>
      </c>
      <c r="M119" s="238">
        <v>0</v>
      </c>
      <c r="N119" s="3">
        <v>0</v>
      </c>
      <c r="O119" s="3">
        <v>0</v>
      </c>
      <c r="P119" s="238">
        <v>0</v>
      </c>
      <c r="Q119" s="240">
        <f t="shared" si="4"/>
        <v>0</v>
      </c>
      <c r="R119" s="3">
        <v>0</v>
      </c>
      <c r="S119" s="3">
        <v>0</v>
      </c>
      <c r="T119" s="3">
        <v>0</v>
      </c>
      <c r="U119" s="3">
        <v>0</v>
      </c>
      <c r="V119" s="3">
        <v>0</v>
      </c>
      <c r="W119" s="3">
        <v>0</v>
      </c>
      <c r="X119" s="3">
        <v>0.27600000000000002</v>
      </c>
      <c r="Y119" s="3">
        <v>12.834</v>
      </c>
      <c r="Z119" s="3">
        <v>0</v>
      </c>
      <c r="AA119" s="3">
        <v>0</v>
      </c>
      <c r="AB119" s="3">
        <v>0</v>
      </c>
      <c r="AC119" s="3">
        <v>0</v>
      </c>
      <c r="AD119" s="3">
        <v>0</v>
      </c>
      <c r="AE119" s="3">
        <v>0</v>
      </c>
      <c r="AF119" s="3">
        <v>0</v>
      </c>
      <c r="AG119" s="3">
        <v>0</v>
      </c>
      <c r="AJ119" s="3">
        <f t="shared" si="3"/>
        <v>13.18</v>
      </c>
      <c r="AL119" s="3">
        <f>IFERROR(VLOOKUP(B119,Totalt!$B$1:$BD$409,MATCH("totalt tillförda bränslen:",Totalt!$B$1:$BC$1,0),FALSE),"")</f>
        <v>13.18</v>
      </c>
      <c r="AN119" s="3">
        <f t="shared" si="5"/>
        <v>0</v>
      </c>
    </row>
    <row r="120" spans="1:40" x14ac:dyDescent="0.25">
      <c r="B120" s="3" t="s">
        <v>130</v>
      </c>
      <c r="C120" s="3">
        <v>0</v>
      </c>
      <c r="D120" s="3">
        <v>0</v>
      </c>
      <c r="E120" s="3">
        <v>0</v>
      </c>
      <c r="F120" s="3">
        <v>0</v>
      </c>
      <c r="G120" s="3">
        <v>0</v>
      </c>
      <c r="H120" s="3">
        <v>0.14599999999999999</v>
      </c>
      <c r="I120" s="3">
        <v>0</v>
      </c>
      <c r="J120" s="3">
        <v>0</v>
      </c>
      <c r="K120" s="3">
        <v>0</v>
      </c>
      <c r="L120" s="3">
        <v>0</v>
      </c>
      <c r="M120" s="238">
        <v>0</v>
      </c>
      <c r="N120" s="3">
        <v>0</v>
      </c>
      <c r="O120" s="3">
        <v>0</v>
      </c>
      <c r="P120" s="238">
        <v>0</v>
      </c>
      <c r="Q120" s="240">
        <f t="shared" si="4"/>
        <v>0</v>
      </c>
      <c r="R120" s="3">
        <v>0</v>
      </c>
      <c r="S120" s="3">
        <v>0</v>
      </c>
      <c r="T120" s="3">
        <v>0</v>
      </c>
      <c r="U120" s="3">
        <v>0</v>
      </c>
      <c r="V120" s="3">
        <v>0</v>
      </c>
      <c r="W120" s="3">
        <v>0</v>
      </c>
      <c r="X120" s="3">
        <v>0.13200000000000001</v>
      </c>
      <c r="Y120" s="3">
        <v>0</v>
      </c>
      <c r="Z120" s="3">
        <v>5.4889999999999999</v>
      </c>
      <c r="AA120" s="3">
        <v>0</v>
      </c>
      <c r="AB120" s="3">
        <v>0</v>
      </c>
      <c r="AC120" s="3">
        <v>0</v>
      </c>
      <c r="AD120" s="3">
        <v>0</v>
      </c>
      <c r="AE120" s="3">
        <v>0</v>
      </c>
      <c r="AF120" s="3">
        <v>0</v>
      </c>
      <c r="AG120" s="3">
        <v>0</v>
      </c>
      <c r="AJ120" s="3">
        <f t="shared" si="3"/>
        <v>5.7669999999999995</v>
      </c>
      <c r="AL120" s="3">
        <f>IFERROR(VLOOKUP(B120,Totalt!$B$1:$BD$409,MATCH("totalt tillförda bränslen:",Totalt!$B$1:$BC$1,0),FALSE),"")</f>
        <v>5.7669999999999995</v>
      </c>
      <c r="AN120" s="3">
        <f t="shared" si="5"/>
        <v>0</v>
      </c>
    </row>
    <row r="121" spans="1:40" x14ac:dyDescent="0.25">
      <c r="A121" s="3" t="s">
        <v>131</v>
      </c>
      <c r="Q121" s="240">
        <f t="shared" si="4"/>
        <v>0</v>
      </c>
      <c r="AJ121" s="3">
        <f t="shared" si="3"/>
        <v>0</v>
      </c>
      <c r="AL121" s="3" t="str">
        <f>IFERROR(VLOOKUP(B121,Totalt!$B$1:$BD$409,MATCH("totalt tillförda bränslen:",Totalt!$B$1:$BC$1,0),FALSE),"")</f>
        <v/>
      </c>
      <c r="AN121" s="3" t="str">
        <f t="shared" si="5"/>
        <v/>
      </c>
    </row>
    <row r="122" spans="1:40" x14ac:dyDescent="0.25">
      <c r="B122" s="3" t="s">
        <v>132</v>
      </c>
      <c r="C122" s="3">
        <v>0</v>
      </c>
      <c r="D122" s="3">
        <v>0</v>
      </c>
      <c r="E122" s="3">
        <v>0</v>
      </c>
      <c r="F122" s="3">
        <v>0</v>
      </c>
      <c r="G122" s="3">
        <v>3.91</v>
      </c>
      <c r="H122" s="3">
        <v>0</v>
      </c>
      <c r="I122" s="3">
        <v>4.3999999999999997E-2</v>
      </c>
      <c r="J122" s="3">
        <v>0</v>
      </c>
      <c r="K122" s="3">
        <v>0</v>
      </c>
      <c r="L122" s="3">
        <v>65.272000000000006</v>
      </c>
      <c r="M122" s="238">
        <v>0</v>
      </c>
      <c r="N122" s="3">
        <v>1.0089999999999999</v>
      </c>
      <c r="O122" s="3">
        <v>0</v>
      </c>
      <c r="P122" s="238">
        <v>1.758</v>
      </c>
      <c r="Q122" s="240">
        <f t="shared" si="4"/>
        <v>0.879</v>
      </c>
      <c r="R122" s="3">
        <v>0</v>
      </c>
      <c r="S122" s="3">
        <v>0</v>
      </c>
      <c r="T122" s="3">
        <v>0.80500000000000005</v>
      </c>
      <c r="U122" s="3">
        <v>0</v>
      </c>
      <c r="V122" s="3">
        <v>0</v>
      </c>
      <c r="W122" s="3">
        <v>0</v>
      </c>
      <c r="X122" s="3">
        <v>1.3640000000000001</v>
      </c>
      <c r="Y122" s="3">
        <v>0</v>
      </c>
      <c r="Z122" s="3">
        <v>0</v>
      </c>
      <c r="AA122" s="3">
        <v>0</v>
      </c>
      <c r="AB122" s="3">
        <v>0</v>
      </c>
      <c r="AC122" s="3">
        <v>0</v>
      </c>
      <c r="AD122" s="3">
        <v>0</v>
      </c>
      <c r="AE122" s="3">
        <v>0</v>
      </c>
      <c r="AF122" s="3">
        <v>0</v>
      </c>
      <c r="AG122" s="3">
        <v>0</v>
      </c>
      <c r="AJ122" s="3">
        <f t="shared" si="3"/>
        <v>73.283000000000015</v>
      </c>
      <c r="AL122" s="3">
        <f>IFERROR(VLOOKUP(B122,Totalt!$B$1:$BD$409,MATCH("totalt tillförda bränslen:",Totalt!$B$1:$BC$1,0),FALSE),"")</f>
        <v>73.283000000000015</v>
      </c>
      <c r="AN122" s="3">
        <f t="shared" si="5"/>
        <v>0</v>
      </c>
    </row>
    <row r="123" spans="1:40" x14ac:dyDescent="0.25">
      <c r="B123" s="3" t="s">
        <v>133</v>
      </c>
      <c r="C123" s="3">
        <v>0</v>
      </c>
      <c r="D123" s="3">
        <v>0</v>
      </c>
      <c r="E123" s="3">
        <v>0</v>
      </c>
      <c r="F123" s="3">
        <v>0</v>
      </c>
      <c r="G123" s="3">
        <v>0</v>
      </c>
      <c r="H123" s="3">
        <v>0</v>
      </c>
      <c r="I123" s="3">
        <v>2.9000000000000001E-2</v>
      </c>
      <c r="J123" s="3">
        <v>0</v>
      </c>
      <c r="K123" s="3">
        <v>0</v>
      </c>
      <c r="L123" s="3">
        <v>0</v>
      </c>
      <c r="M123" s="238">
        <v>0</v>
      </c>
      <c r="N123" s="3">
        <v>0</v>
      </c>
      <c r="O123" s="3">
        <v>0</v>
      </c>
      <c r="P123" s="238">
        <v>0</v>
      </c>
      <c r="Q123" s="240">
        <f t="shared" si="4"/>
        <v>0</v>
      </c>
      <c r="R123" s="3">
        <v>0</v>
      </c>
      <c r="S123" s="3">
        <v>0</v>
      </c>
      <c r="T123" s="3">
        <v>0</v>
      </c>
      <c r="U123" s="3">
        <v>0</v>
      </c>
      <c r="V123" s="3">
        <v>0</v>
      </c>
      <c r="W123" s="3">
        <v>0</v>
      </c>
      <c r="X123" s="3">
        <v>3.6999999999999998E-2</v>
      </c>
      <c r="Y123" s="3">
        <v>0</v>
      </c>
      <c r="Z123" s="3">
        <v>2.3860000000000001</v>
      </c>
      <c r="AA123" s="3">
        <v>0</v>
      </c>
      <c r="AB123" s="3">
        <v>0</v>
      </c>
      <c r="AC123" s="3">
        <v>0</v>
      </c>
      <c r="AD123" s="3">
        <v>0</v>
      </c>
      <c r="AE123" s="3">
        <v>0</v>
      </c>
      <c r="AF123" s="3">
        <v>0</v>
      </c>
      <c r="AG123" s="3">
        <v>0</v>
      </c>
      <c r="AJ123" s="3">
        <f t="shared" si="3"/>
        <v>2.452</v>
      </c>
      <c r="AL123" s="3">
        <f>IFERROR(VLOOKUP(B123,Totalt!$B$1:$BD$409,MATCH("totalt tillförda bränslen:",Totalt!$B$1:$BC$1,0),FALSE),"")</f>
        <v>2.452</v>
      </c>
      <c r="AN123" s="3">
        <f t="shared" si="5"/>
        <v>0</v>
      </c>
    </row>
    <row r="124" spans="1:40" x14ac:dyDescent="0.25">
      <c r="B124" s="3" t="s">
        <v>134</v>
      </c>
      <c r="C124" s="3">
        <v>0</v>
      </c>
      <c r="D124" s="3">
        <v>0</v>
      </c>
      <c r="E124" s="3">
        <v>0</v>
      </c>
      <c r="F124" s="3">
        <v>0</v>
      </c>
      <c r="G124" s="3">
        <v>0</v>
      </c>
      <c r="H124" s="3">
        <v>0</v>
      </c>
      <c r="I124" s="3">
        <v>0.183</v>
      </c>
      <c r="J124" s="3">
        <v>0</v>
      </c>
      <c r="K124" s="3">
        <v>0</v>
      </c>
      <c r="L124" s="3">
        <v>0</v>
      </c>
      <c r="M124" s="238">
        <v>0</v>
      </c>
      <c r="N124" s="3">
        <v>0</v>
      </c>
      <c r="O124" s="3">
        <v>0</v>
      </c>
      <c r="P124" s="238">
        <v>0</v>
      </c>
      <c r="Q124" s="240">
        <f t="shared" si="4"/>
        <v>0</v>
      </c>
      <c r="R124" s="3">
        <v>0</v>
      </c>
      <c r="S124" s="3">
        <v>0</v>
      </c>
      <c r="T124" s="3">
        <v>0</v>
      </c>
      <c r="U124" s="3">
        <v>0</v>
      </c>
      <c r="V124" s="3">
        <v>0</v>
      </c>
      <c r="W124" s="3">
        <v>0</v>
      </c>
      <c r="X124" s="3">
        <v>0.04</v>
      </c>
      <c r="Y124" s="3">
        <v>0</v>
      </c>
      <c r="Z124" s="3">
        <v>3.7589999999999999</v>
      </c>
      <c r="AA124" s="3">
        <v>0</v>
      </c>
      <c r="AB124" s="3">
        <v>0</v>
      </c>
      <c r="AC124" s="3">
        <v>0</v>
      </c>
      <c r="AD124" s="3">
        <v>0</v>
      </c>
      <c r="AE124" s="3">
        <v>0</v>
      </c>
      <c r="AF124" s="3">
        <v>0</v>
      </c>
      <c r="AG124" s="3">
        <v>0</v>
      </c>
      <c r="AJ124" s="3">
        <f t="shared" si="3"/>
        <v>3.9819999999999998</v>
      </c>
      <c r="AL124" s="3">
        <f>IFERROR(VLOOKUP(B124,Totalt!$B$1:$BD$409,MATCH("totalt tillförda bränslen:",Totalt!$B$1:$BC$1,0),FALSE),"")</f>
        <v>3.9819999999999998</v>
      </c>
      <c r="AN124" s="3">
        <f t="shared" si="5"/>
        <v>0</v>
      </c>
    </row>
    <row r="125" spans="1:40" x14ac:dyDescent="0.25">
      <c r="A125" s="3" t="s">
        <v>135</v>
      </c>
      <c r="Q125" s="240">
        <f t="shared" si="4"/>
        <v>0</v>
      </c>
      <c r="AJ125" s="3">
        <f t="shared" si="3"/>
        <v>0</v>
      </c>
      <c r="AL125" s="3" t="str">
        <f>IFERROR(VLOOKUP(B125,Totalt!$B$1:$BD$409,MATCH("totalt tillförda bränslen:",Totalt!$B$1:$BC$1,0),FALSE),"")</f>
        <v/>
      </c>
      <c r="AN125" s="3" t="str">
        <f t="shared" si="5"/>
        <v/>
      </c>
    </row>
    <row r="126" spans="1:40" x14ac:dyDescent="0.25">
      <c r="B126" s="3" t="s">
        <v>136</v>
      </c>
      <c r="C126" s="3">
        <v>0</v>
      </c>
      <c r="D126" s="3">
        <v>0</v>
      </c>
      <c r="E126" s="3">
        <v>0</v>
      </c>
      <c r="F126" s="3">
        <v>0</v>
      </c>
      <c r="G126" s="3">
        <v>0</v>
      </c>
      <c r="H126" s="3">
        <v>0</v>
      </c>
      <c r="I126" s="3">
        <v>0.18</v>
      </c>
      <c r="J126" s="3">
        <v>0</v>
      </c>
      <c r="K126" s="3">
        <v>0</v>
      </c>
      <c r="L126" s="3">
        <v>0</v>
      </c>
      <c r="M126" s="238">
        <v>0</v>
      </c>
      <c r="N126" s="3">
        <v>0</v>
      </c>
      <c r="O126" s="3">
        <v>0</v>
      </c>
      <c r="P126" s="238">
        <v>0</v>
      </c>
      <c r="Q126" s="240">
        <f t="shared" si="4"/>
        <v>0</v>
      </c>
      <c r="R126" s="3">
        <v>0</v>
      </c>
      <c r="S126" s="3">
        <v>0</v>
      </c>
      <c r="T126" s="3">
        <v>0</v>
      </c>
      <c r="U126" s="3">
        <v>0</v>
      </c>
      <c r="V126" s="3">
        <v>0</v>
      </c>
      <c r="W126" s="3">
        <v>0</v>
      </c>
      <c r="X126" s="3">
        <v>0.09</v>
      </c>
      <c r="Y126" s="3">
        <v>0</v>
      </c>
      <c r="Z126" s="3">
        <v>5.7</v>
      </c>
      <c r="AA126" s="3">
        <v>0</v>
      </c>
      <c r="AB126" s="3">
        <v>0</v>
      </c>
      <c r="AC126" s="3">
        <v>0</v>
      </c>
      <c r="AD126" s="3">
        <v>0</v>
      </c>
      <c r="AE126" s="3">
        <v>0</v>
      </c>
      <c r="AF126" s="3">
        <v>0</v>
      </c>
      <c r="AG126" s="3">
        <v>0</v>
      </c>
      <c r="AJ126" s="3">
        <f t="shared" si="3"/>
        <v>5.9700000000000006</v>
      </c>
      <c r="AL126" s="3">
        <f>IFERROR(VLOOKUP(B126,Totalt!$B$1:$BD$409,MATCH("totalt tillförda bränslen:",Totalt!$B$1:$BC$1,0),FALSE),"")</f>
        <v>5.97</v>
      </c>
      <c r="AN126" s="3">
        <f t="shared" si="5"/>
        <v>8.8817841970012523E-16</v>
      </c>
    </row>
    <row r="127" spans="1:40" x14ac:dyDescent="0.25">
      <c r="B127" s="3" t="s">
        <v>137</v>
      </c>
      <c r="C127" s="3">
        <v>0</v>
      </c>
      <c r="D127" s="3">
        <v>0</v>
      </c>
      <c r="E127" s="3">
        <v>0.63</v>
      </c>
      <c r="F127" s="3">
        <v>33.586599999999997</v>
      </c>
      <c r="G127" s="3">
        <v>0</v>
      </c>
      <c r="H127" s="3">
        <v>0</v>
      </c>
      <c r="I127" s="3">
        <v>0.60610299999999995</v>
      </c>
      <c r="J127" s="3">
        <v>0</v>
      </c>
      <c r="K127" s="3">
        <v>0</v>
      </c>
      <c r="L127" s="3">
        <v>40.631399999999999</v>
      </c>
      <c r="M127" s="238">
        <v>8.4731799999999993</v>
      </c>
      <c r="N127" s="3">
        <v>0</v>
      </c>
      <c r="O127" s="3">
        <v>34.546500000000002</v>
      </c>
      <c r="P127" s="238">
        <v>163.18600000000001</v>
      </c>
      <c r="Q127" s="240">
        <f t="shared" si="4"/>
        <v>81.593000000000004</v>
      </c>
      <c r="R127" s="3">
        <v>1.2952300000000001</v>
      </c>
      <c r="S127" s="3">
        <v>6.5784700000000003</v>
      </c>
      <c r="T127" s="3">
        <v>48.847700000000003</v>
      </c>
      <c r="U127" s="3">
        <v>0</v>
      </c>
      <c r="V127" s="3">
        <v>0</v>
      </c>
      <c r="W127" s="3">
        <v>0</v>
      </c>
      <c r="X127" s="3">
        <v>9.3611799999999992</v>
      </c>
      <c r="Y127" s="3">
        <v>0</v>
      </c>
      <c r="Z127" s="3">
        <v>21.9</v>
      </c>
      <c r="AA127" s="3">
        <v>0</v>
      </c>
      <c r="AB127" s="3">
        <v>0</v>
      </c>
      <c r="AC127" s="3">
        <v>0</v>
      </c>
      <c r="AD127" s="3">
        <v>0</v>
      </c>
      <c r="AE127" s="3">
        <v>1.73</v>
      </c>
      <c r="AF127" s="3">
        <v>0</v>
      </c>
      <c r="AG127" s="3">
        <v>44.2256</v>
      </c>
      <c r="AJ127" s="3">
        <f t="shared" si="3"/>
        <v>325.53178300000002</v>
      </c>
      <c r="AL127" s="3">
        <f>IFERROR(VLOOKUP(B127,Totalt!$B$1:$BD$409,MATCH("totalt tillförda bränslen:",Totalt!$B$1:$BC$1,0),FALSE),"")</f>
        <v>325.53178299999996</v>
      </c>
      <c r="AN127" s="3">
        <f t="shared" si="5"/>
        <v>5.6843418860808015E-14</v>
      </c>
    </row>
    <row r="128" spans="1:40" x14ac:dyDescent="0.25">
      <c r="B128" s="3" t="s">
        <v>138</v>
      </c>
      <c r="C128" s="3">
        <v>0</v>
      </c>
      <c r="D128" s="3">
        <v>0</v>
      </c>
      <c r="E128" s="3">
        <v>0</v>
      </c>
      <c r="F128" s="3">
        <v>0</v>
      </c>
      <c r="G128" s="3">
        <v>0</v>
      </c>
      <c r="H128" s="3">
        <v>0</v>
      </c>
      <c r="I128" s="3">
        <v>0.06</v>
      </c>
      <c r="J128" s="3">
        <v>0</v>
      </c>
      <c r="K128" s="3">
        <v>0</v>
      </c>
      <c r="L128" s="3">
        <v>0</v>
      </c>
      <c r="M128" s="238">
        <v>0</v>
      </c>
      <c r="N128" s="3">
        <v>0</v>
      </c>
      <c r="O128" s="3">
        <v>0</v>
      </c>
      <c r="P128" s="238">
        <v>0</v>
      </c>
      <c r="Q128" s="240">
        <f t="shared" si="4"/>
        <v>0</v>
      </c>
      <c r="R128" s="3">
        <v>0</v>
      </c>
      <c r="S128" s="3">
        <v>0</v>
      </c>
      <c r="T128" s="3">
        <v>0</v>
      </c>
      <c r="U128" s="3">
        <v>0</v>
      </c>
      <c r="V128" s="3">
        <v>0</v>
      </c>
      <c r="W128" s="3">
        <v>0</v>
      </c>
      <c r="X128" s="3">
        <v>0.06</v>
      </c>
      <c r="Y128" s="3">
        <v>0</v>
      </c>
      <c r="Z128" s="3">
        <v>5.39</v>
      </c>
      <c r="AA128" s="3">
        <v>0</v>
      </c>
      <c r="AB128" s="3">
        <v>0</v>
      </c>
      <c r="AC128" s="3">
        <v>0</v>
      </c>
      <c r="AD128" s="3">
        <v>0</v>
      </c>
      <c r="AE128" s="3">
        <v>0</v>
      </c>
      <c r="AF128" s="3">
        <v>0</v>
      </c>
      <c r="AG128" s="3">
        <v>0</v>
      </c>
      <c r="AJ128" s="3">
        <f t="shared" si="3"/>
        <v>5.51</v>
      </c>
      <c r="AL128" s="3">
        <f>IFERROR(VLOOKUP(B128,Totalt!$B$1:$BD$409,MATCH("totalt tillförda bränslen:",Totalt!$B$1:$BC$1,0),FALSE),"")</f>
        <v>5.5099999999999989</v>
      </c>
      <c r="AN128" s="3">
        <f t="shared" si="5"/>
        <v>8.8817841970012523E-16</v>
      </c>
    </row>
    <row r="129" spans="1:40" x14ac:dyDescent="0.25">
      <c r="B129" s="3" t="s">
        <v>139</v>
      </c>
      <c r="C129" s="3">
        <v>0</v>
      </c>
      <c r="D129" s="3">
        <v>0</v>
      </c>
      <c r="E129" s="3">
        <v>0</v>
      </c>
      <c r="F129" s="3">
        <v>0</v>
      </c>
      <c r="G129" s="3">
        <v>0</v>
      </c>
      <c r="H129" s="3">
        <v>0</v>
      </c>
      <c r="I129" s="3">
        <v>0.16</v>
      </c>
      <c r="J129" s="3">
        <v>0</v>
      </c>
      <c r="K129" s="3">
        <v>0</v>
      </c>
      <c r="L129" s="3">
        <v>0</v>
      </c>
      <c r="M129" s="238">
        <v>0</v>
      </c>
      <c r="N129" s="3">
        <v>0</v>
      </c>
      <c r="O129" s="3">
        <v>0</v>
      </c>
      <c r="P129" s="238">
        <v>0</v>
      </c>
      <c r="Q129" s="240">
        <f t="shared" si="4"/>
        <v>0</v>
      </c>
      <c r="R129" s="3">
        <v>0</v>
      </c>
      <c r="S129" s="3">
        <v>0</v>
      </c>
      <c r="T129" s="3">
        <v>0</v>
      </c>
      <c r="U129" s="3">
        <v>0</v>
      </c>
      <c r="V129" s="3">
        <v>0</v>
      </c>
      <c r="W129" s="3">
        <v>0</v>
      </c>
      <c r="X129" s="3">
        <v>0.11</v>
      </c>
      <c r="Y129" s="3">
        <v>0</v>
      </c>
      <c r="Z129" s="3">
        <v>5.8</v>
      </c>
      <c r="AA129" s="3">
        <v>0</v>
      </c>
      <c r="AB129" s="3">
        <v>0</v>
      </c>
      <c r="AC129" s="3">
        <v>0</v>
      </c>
      <c r="AD129" s="3">
        <v>0</v>
      </c>
      <c r="AE129" s="3">
        <v>0</v>
      </c>
      <c r="AF129" s="3">
        <v>0</v>
      </c>
      <c r="AG129" s="3">
        <v>0</v>
      </c>
      <c r="AJ129" s="3">
        <f t="shared" si="3"/>
        <v>6.07</v>
      </c>
      <c r="AL129" s="3">
        <f>IFERROR(VLOOKUP(B129,Totalt!$B$1:$BD$409,MATCH("totalt tillförda bränslen:",Totalt!$B$1:$BC$1,0),FALSE),"")</f>
        <v>6.07</v>
      </c>
      <c r="AN129" s="3">
        <f t="shared" si="5"/>
        <v>0</v>
      </c>
    </row>
    <row r="130" spans="1:40" x14ac:dyDescent="0.25">
      <c r="A130" s="3" t="s">
        <v>140</v>
      </c>
      <c r="Q130" s="240">
        <f t="shared" si="4"/>
        <v>0</v>
      </c>
      <c r="AJ130" s="3">
        <f t="shared" si="3"/>
        <v>0</v>
      </c>
      <c r="AL130" s="3" t="str">
        <f>IFERROR(VLOOKUP(B130,Totalt!$B$1:$BD$409,MATCH("totalt tillförda bränslen:",Totalt!$B$1:$BC$1,0),FALSE),"")</f>
        <v/>
      </c>
      <c r="AN130" s="3" t="str">
        <f t="shared" si="5"/>
        <v/>
      </c>
    </row>
    <row r="131" spans="1:40" x14ac:dyDescent="0.25">
      <c r="B131" s="3" t="s">
        <v>141</v>
      </c>
      <c r="C131" s="3">
        <v>0</v>
      </c>
      <c r="D131" s="3">
        <v>62.4</v>
      </c>
      <c r="E131" s="3">
        <v>0</v>
      </c>
      <c r="F131" s="3">
        <v>0</v>
      </c>
      <c r="G131" s="3">
        <v>0</v>
      </c>
      <c r="H131" s="3">
        <v>0</v>
      </c>
      <c r="I131" s="3">
        <v>8.1</v>
      </c>
      <c r="J131" s="3">
        <v>0</v>
      </c>
      <c r="K131" s="3">
        <v>0</v>
      </c>
      <c r="L131" s="3">
        <v>44.2</v>
      </c>
      <c r="M131" s="238">
        <v>0</v>
      </c>
      <c r="N131" s="3">
        <v>0</v>
      </c>
      <c r="O131" s="3">
        <v>7.1</v>
      </c>
      <c r="P131" s="238">
        <v>0</v>
      </c>
      <c r="Q131" s="240">
        <f t="shared" si="4"/>
        <v>0</v>
      </c>
      <c r="R131" s="3">
        <v>10</v>
      </c>
      <c r="S131" s="3">
        <v>0</v>
      </c>
      <c r="T131" s="3">
        <v>0</v>
      </c>
      <c r="U131" s="3">
        <v>0</v>
      </c>
      <c r="V131" s="3">
        <v>0</v>
      </c>
      <c r="W131" s="3">
        <v>0</v>
      </c>
      <c r="X131" s="3">
        <v>3.15</v>
      </c>
      <c r="Y131" s="3">
        <v>0</v>
      </c>
      <c r="Z131" s="3">
        <v>0</v>
      </c>
      <c r="AA131" s="3">
        <v>0</v>
      </c>
      <c r="AB131" s="3">
        <v>0</v>
      </c>
      <c r="AC131" s="3">
        <v>0</v>
      </c>
      <c r="AD131" s="3">
        <v>0</v>
      </c>
      <c r="AE131" s="3">
        <v>0</v>
      </c>
      <c r="AF131" s="3">
        <v>0</v>
      </c>
      <c r="AG131" s="3">
        <v>0</v>
      </c>
      <c r="AJ131" s="3">
        <f t="shared" ref="AJ131:AJ194" si="6">SUM(C131:AG131)-M131-P131</f>
        <v>134.95000000000002</v>
      </c>
      <c r="AL131" s="3">
        <f>IFERROR(VLOOKUP(B131,Totalt!$B$1:$BD$409,MATCH("totalt tillförda bränslen:",Totalt!$B$1:$BC$1,0),FALSE),"")</f>
        <v>134.95000000000002</v>
      </c>
      <c r="AN131" s="3">
        <f t="shared" si="5"/>
        <v>0</v>
      </c>
    </row>
    <row r="132" spans="1:40" x14ac:dyDescent="0.25">
      <c r="A132" s="3" t="s">
        <v>142</v>
      </c>
      <c r="Q132" s="240">
        <f t="shared" ref="Q132:Q195" si="7">P132/2</f>
        <v>0</v>
      </c>
      <c r="AJ132" s="3">
        <f t="shared" si="6"/>
        <v>0</v>
      </c>
      <c r="AL132" s="3" t="str">
        <f>IFERROR(VLOOKUP(B132,Totalt!$B$1:$BD$409,MATCH("totalt tillförda bränslen:",Totalt!$B$1:$BC$1,0),FALSE),"")</f>
        <v/>
      </c>
      <c r="AN132" s="3" t="str">
        <f t="shared" ref="AN132:AN195" si="8">IFERROR(AJ132-AL132,"")</f>
        <v/>
      </c>
    </row>
    <row r="133" spans="1:40" x14ac:dyDescent="0.25">
      <c r="B133" s="3" t="s">
        <v>143</v>
      </c>
      <c r="C133" s="3">
        <v>0</v>
      </c>
      <c r="D133" s="3">
        <v>0</v>
      </c>
      <c r="E133" s="3">
        <v>0</v>
      </c>
      <c r="F133" s="3">
        <v>0</v>
      </c>
      <c r="G133" s="3">
        <v>0</v>
      </c>
      <c r="H133" s="3">
        <v>0</v>
      </c>
      <c r="I133" s="3">
        <v>0</v>
      </c>
      <c r="J133" s="3">
        <v>0</v>
      </c>
      <c r="K133" s="3">
        <v>0</v>
      </c>
      <c r="L133" s="3">
        <v>0</v>
      </c>
      <c r="M133" s="238">
        <v>0</v>
      </c>
      <c r="N133" s="3">
        <v>0</v>
      </c>
      <c r="O133" s="3">
        <v>0</v>
      </c>
      <c r="P133" s="238">
        <v>0</v>
      </c>
      <c r="Q133" s="240">
        <f t="shared" si="7"/>
        <v>0</v>
      </c>
      <c r="R133" s="3">
        <v>0</v>
      </c>
      <c r="S133" s="3">
        <v>0</v>
      </c>
      <c r="T133" s="3">
        <v>0</v>
      </c>
      <c r="U133" s="3">
        <v>0</v>
      </c>
      <c r="V133" s="3">
        <v>0</v>
      </c>
      <c r="W133" s="3">
        <v>0</v>
      </c>
      <c r="X133" s="3">
        <v>0</v>
      </c>
      <c r="Y133" s="3">
        <v>0</v>
      </c>
      <c r="Z133" s="3">
        <v>0</v>
      </c>
      <c r="AA133" s="3">
        <v>0</v>
      </c>
      <c r="AB133" s="3">
        <v>0</v>
      </c>
      <c r="AC133" s="3">
        <v>0</v>
      </c>
      <c r="AD133" s="3">
        <v>0</v>
      </c>
      <c r="AE133" s="3">
        <v>0</v>
      </c>
      <c r="AF133" s="3">
        <v>0</v>
      </c>
      <c r="AG133" s="3">
        <v>0</v>
      </c>
      <c r="AJ133" s="3">
        <f t="shared" si="6"/>
        <v>0</v>
      </c>
      <c r="AL133" s="3">
        <f>IFERROR(VLOOKUP(B133,Totalt!$B$1:$BD$409,MATCH("totalt tillförda bränslen:",Totalt!$B$1:$BC$1,0),FALSE),"")</f>
        <v>0</v>
      </c>
      <c r="AN133" s="3">
        <f t="shared" si="8"/>
        <v>0</v>
      </c>
    </row>
    <row r="134" spans="1:40" x14ac:dyDescent="0.25">
      <c r="A134" s="3" t="s">
        <v>974</v>
      </c>
      <c r="Q134" s="240">
        <f t="shared" si="7"/>
        <v>0</v>
      </c>
      <c r="AJ134" s="3">
        <f t="shared" si="6"/>
        <v>0</v>
      </c>
      <c r="AL134" s="3" t="str">
        <f>IFERROR(VLOOKUP(B134,Totalt!$B$1:$BD$409,MATCH("totalt tillförda bränslen:",Totalt!$B$1:$BC$1,0),FALSE),"")</f>
        <v/>
      </c>
      <c r="AN134" s="3" t="str">
        <f t="shared" si="8"/>
        <v/>
      </c>
    </row>
    <row r="135" spans="1:40" x14ac:dyDescent="0.25">
      <c r="B135" s="3" t="s">
        <v>145</v>
      </c>
      <c r="C135" s="3">
        <v>0</v>
      </c>
      <c r="D135" s="3">
        <v>1718.03</v>
      </c>
      <c r="E135" s="3">
        <v>0</v>
      </c>
      <c r="F135" s="3">
        <v>0</v>
      </c>
      <c r="G135" s="3">
        <v>245.87799999999999</v>
      </c>
      <c r="H135" s="3">
        <v>45.976999999999997</v>
      </c>
      <c r="I135" s="3">
        <v>38.887</v>
      </c>
      <c r="J135" s="3">
        <v>0</v>
      </c>
      <c r="K135" s="3">
        <v>76.489999999999995</v>
      </c>
      <c r="L135" s="3">
        <v>395.16899999999998</v>
      </c>
      <c r="M135" s="238">
        <v>144.9</v>
      </c>
      <c r="N135" s="3">
        <v>0</v>
      </c>
      <c r="O135" s="3">
        <v>0</v>
      </c>
      <c r="P135" s="238">
        <v>1401.6</v>
      </c>
      <c r="Q135" s="240">
        <f t="shared" si="7"/>
        <v>700.8</v>
      </c>
      <c r="R135" s="3">
        <v>1.0661</v>
      </c>
      <c r="S135" s="3">
        <v>0</v>
      </c>
      <c r="T135" s="3">
        <v>0</v>
      </c>
      <c r="U135" s="3">
        <v>724.79499999999996</v>
      </c>
      <c r="V135" s="3">
        <v>272.88900000000001</v>
      </c>
      <c r="W135" s="3">
        <v>0</v>
      </c>
      <c r="X135" s="3">
        <v>310.23700000000002</v>
      </c>
      <c r="Y135" s="3">
        <v>0</v>
      </c>
      <c r="Z135" s="3">
        <v>482.79300000000001</v>
      </c>
      <c r="AA135" s="3">
        <v>0</v>
      </c>
      <c r="AB135" s="3">
        <v>587.12900000000002</v>
      </c>
      <c r="AC135" s="3">
        <v>1429.1</v>
      </c>
      <c r="AD135" s="3">
        <v>0</v>
      </c>
      <c r="AE135" s="3">
        <v>0</v>
      </c>
      <c r="AF135" s="3">
        <v>0</v>
      </c>
      <c r="AG135" s="3">
        <v>27.530999999999999</v>
      </c>
      <c r="AJ135" s="3">
        <f t="shared" si="6"/>
        <v>7056.7710999999999</v>
      </c>
      <c r="AL135" s="3">
        <f>IFERROR(VLOOKUP(B135,Totalt!$B$1:$BD$409,MATCH("totalt tillförda bränslen:",Totalt!$B$1:$BC$1,0),FALSE),"")</f>
        <v>7056.7710999999999</v>
      </c>
      <c r="AN135" s="3">
        <f t="shared" si="8"/>
        <v>0</v>
      </c>
    </row>
    <row r="136" spans="1:40" x14ac:dyDescent="0.25">
      <c r="B136" s="3" t="s">
        <v>146</v>
      </c>
      <c r="C136" s="3">
        <v>0</v>
      </c>
      <c r="D136" s="3">
        <v>0</v>
      </c>
      <c r="E136" s="3">
        <v>1.4055200000000001</v>
      </c>
      <c r="F136" s="3">
        <v>0</v>
      </c>
      <c r="G136" s="3">
        <v>62.633800000000001</v>
      </c>
      <c r="H136" s="3">
        <v>0</v>
      </c>
      <c r="I136" s="3">
        <v>8.04556</v>
      </c>
      <c r="J136" s="3">
        <v>0</v>
      </c>
      <c r="K136" s="3">
        <v>1.5243500000000001</v>
      </c>
      <c r="L136" s="3">
        <v>0</v>
      </c>
      <c r="M136" s="238">
        <v>0</v>
      </c>
      <c r="N136" s="3">
        <v>0</v>
      </c>
      <c r="O136" s="3">
        <v>0</v>
      </c>
      <c r="P136" s="238">
        <v>0</v>
      </c>
      <c r="Q136" s="240">
        <f t="shared" si="7"/>
        <v>0</v>
      </c>
      <c r="R136" s="3">
        <v>0</v>
      </c>
      <c r="S136" s="3">
        <v>0</v>
      </c>
      <c r="T136" s="3">
        <v>0</v>
      </c>
      <c r="U136" s="3">
        <v>0</v>
      </c>
      <c r="V136" s="3">
        <v>0</v>
      </c>
      <c r="W136" s="3">
        <v>0</v>
      </c>
      <c r="X136" s="3">
        <v>1.29281</v>
      </c>
      <c r="Y136" s="3">
        <v>0</v>
      </c>
      <c r="Z136" s="3">
        <v>0</v>
      </c>
      <c r="AA136" s="3">
        <v>0</v>
      </c>
      <c r="AB136" s="3">
        <v>0</v>
      </c>
      <c r="AC136" s="3">
        <v>0</v>
      </c>
      <c r="AD136" s="3">
        <v>0</v>
      </c>
      <c r="AE136" s="3">
        <v>0</v>
      </c>
      <c r="AF136" s="3">
        <v>0</v>
      </c>
      <c r="AG136" s="3">
        <v>0</v>
      </c>
      <c r="AJ136" s="3">
        <f t="shared" si="6"/>
        <v>74.90204</v>
      </c>
      <c r="AL136" s="3">
        <f>IFERROR(VLOOKUP(B136,Totalt!$B$1:$BD$409,MATCH("totalt tillförda bränslen:",Totalt!$B$1:$BC$1,0),FALSE),"")</f>
        <v>74.90204</v>
      </c>
      <c r="AN136" s="3">
        <f t="shared" si="8"/>
        <v>0</v>
      </c>
    </row>
    <row r="137" spans="1:40" x14ac:dyDescent="0.25">
      <c r="A137" s="3" t="s">
        <v>147</v>
      </c>
      <c r="Q137" s="240">
        <f t="shared" si="7"/>
        <v>0</v>
      </c>
      <c r="AJ137" s="3">
        <f t="shared" si="6"/>
        <v>0</v>
      </c>
      <c r="AL137" s="3" t="str">
        <f>IFERROR(VLOOKUP(B137,Totalt!$B$1:$BD$409,MATCH("totalt tillförda bränslen:",Totalt!$B$1:$BC$1,0),FALSE),"")</f>
        <v/>
      </c>
      <c r="AN137" s="3" t="str">
        <f t="shared" si="8"/>
        <v/>
      </c>
    </row>
    <row r="138" spans="1:40" x14ac:dyDescent="0.25">
      <c r="B138" s="3" t="s">
        <v>148</v>
      </c>
      <c r="C138" s="3">
        <v>0</v>
      </c>
      <c r="D138" s="3">
        <v>0</v>
      </c>
      <c r="E138" s="3">
        <v>0</v>
      </c>
      <c r="F138" s="3">
        <v>0</v>
      </c>
      <c r="G138" s="3">
        <v>0</v>
      </c>
      <c r="H138" s="3">
        <v>0</v>
      </c>
      <c r="I138" s="3">
        <v>0</v>
      </c>
      <c r="J138" s="3">
        <v>0</v>
      </c>
      <c r="K138" s="3">
        <v>0</v>
      </c>
      <c r="L138" s="3">
        <v>0</v>
      </c>
      <c r="M138" s="238">
        <v>0</v>
      </c>
      <c r="N138" s="3">
        <v>0</v>
      </c>
      <c r="O138" s="3">
        <v>0</v>
      </c>
      <c r="P138" s="238">
        <v>0</v>
      </c>
      <c r="Q138" s="240">
        <f t="shared" si="7"/>
        <v>0</v>
      </c>
      <c r="R138" s="3">
        <v>0</v>
      </c>
      <c r="S138" s="3">
        <v>0</v>
      </c>
      <c r="T138" s="3">
        <v>0</v>
      </c>
      <c r="U138" s="3">
        <v>0</v>
      </c>
      <c r="V138" s="3">
        <v>0</v>
      </c>
      <c r="W138" s="3">
        <v>0</v>
      </c>
      <c r="X138" s="3">
        <v>0</v>
      </c>
      <c r="Y138" s="3">
        <v>0</v>
      </c>
      <c r="Z138" s="3">
        <v>0</v>
      </c>
      <c r="AA138" s="3">
        <v>0</v>
      </c>
      <c r="AB138" s="3">
        <v>0</v>
      </c>
      <c r="AC138" s="3">
        <v>0</v>
      </c>
      <c r="AD138" s="3">
        <v>0</v>
      </c>
      <c r="AE138" s="3">
        <v>0</v>
      </c>
      <c r="AF138" s="3">
        <v>0</v>
      </c>
      <c r="AG138" s="3">
        <v>0</v>
      </c>
      <c r="AJ138" s="3">
        <f t="shared" si="6"/>
        <v>0</v>
      </c>
      <c r="AL138" s="3">
        <f>IFERROR(VLOOKUP(B138,Totalt!$B$1:$BD$409,MATCH("totalt tillförda bränslen:",Totalt!$B$1:$BC$1,0),FALSE),"")</f>
        <v>0</v>
      </c>
      <c r="AN138" s="3">
        <f t="shared" si="8"/>
        <v>0</v>
      </c>
    </row>
    <row r="139" spans="1:40" x14ac:dyDescent="0.25">
      <c r="B139" s="3" t="s">
        <v>149</v>
      </c>
      <c r="C139" s="3">
        <v>0</v>
      </c>
      <c r="D139" s="3">
        <v>0</v>
      </c>
      <c r="E139" s="3">
        <v>0</v>
      </c>
      <c r="F139" s="3">
        <v>0</v>
      </c>
      <c r="G139" s="3">
        <v>0</v>
      </c>
      <c r="H139" s="3">
        <v>0</v>
      </c>
      <c r="I139" s="3">
        <v>0</v>
      </c>
      <c r="J139" s="3">
        <v>0</v>
      </c>
      <c r="K139" s="3">
        <v>0</v>
      </c>
      <c r="L139" s="3">
        <v>0</v>
      </c>
      <c r="M139" s="238">
        <v>0</v>
      </c>
      <c r="N139" s="3">
        <v>0</v>
      </c>
      <c r="O139" s="3">
        <v>0</v>
      </c>
      <c r="P139" s="238">
        <v>0</v>
      </c>
      <c r="Q139" s="240">
        <f t="shared" si="7"/>
        <v>0</v>
      </c>
      <c r="R139" s="3">
        <v>0</v>
      </c>
      <c r="S139" s="3">
        <v>0</v>
      </c>
      <c r="T139" s="3">
        <v>0</v>
      </c>
      <c r="U139" s="3">
        <v>0</v>
      </c>
      <c r="V139" s="3">
        <v>0</v>
      </c>
      <c r="W139" s="3">
        <v>0</v>
      </c>
      <c r="X139" s="3">
        <v>0</v>
      </c>
      <c r="Y139" s="3">
        <v>0</v>
      </c>
      <c r="Z139" s="3">
        <v>0</v>
      </c>
      <c r="AA139" s="3">
        <v>0</v>
      </c>
      <c r="AB139" s="3">
        <v>0</v>
      </c>
      <c r="AC139" s="3">
        <v>0</v>
      </c>
      <c r="AD139" s="3">
        <v>0</v>
      </c>
      <c r="AE139" s="3">
        <v>0</v>
      </c>
      <c r="AF139" s="3">
        <v>0</v>
      </c>
      <c r="AG139" s="3">
        <v>0</v>
      </c>
      <c r="AJ139" s="3">
        <f t="shared" si="6"/>
        <v>0</v>
      </c>
      <c r="AL139" s="3">
        <f>IFERROR(VLOOKUP(B139,Totalt!$B$1:$BD$409,MATCH("totalt tillförda bränslen:",Totalt!$B$1:$BC$1,0),FALSE),"")</f>
        <v>0</v>
      </c>
      <c r="AN139" s="3">
        <f t="shared" si="8"/>
        <v>0</v>
      </c>
    </row>
    <row r="140" spans="1:40" x14ac:dyDescent="0.25">
      <c r="B140" s="11" t="s">
        <v>991</v>
      </c>
      <c r="C140" s="3">
        <v>0</v>
      </c>
      <c r="D140" s="3">
        <v>0</v>
      </c>
      <c r="E140" s="3">
        <v>0</v>
      </c>
      <c r="F140" s="3">
        <v>0</v>
      </c>
      <c r="G140" s="3">
        <v>0</v>
      </c>
      <c r="H140" s="3">
        <v>0</v>
      </c>
      <c r="I140" s="3">
        <v>0</v>
      </c>
      <c r="J140" s="3">
        <v>0</v>
      </c>
      <c r="K140" s="3">
        <v>0</v>
      </c>
      <c r="L140" s="3">
        <v>0</v>
      </c>
      <c r="M140" s="238">
        <v>0</v>
      </c>
      <c r="N140" s="3">
        <v>0</v>
      </c>
      <c r="O140" s="3">
        <v>0</v>
      </c>
      <c r="P140" s="238">
        <v>0</v>
      </c>
      <c r="Q140" s="240">
        <f t="shared" si="7"/>
        <v>0</v>
      </c>
      <c r="R140" s="3">
        <v>0</v>
      </c>
      <c r="S140" s="3">
        <v>0</v>
      </c>
      <c r="T140" s="3">
        <v>0</v>
      </c>
      <c r="U140" s="3">
        <v>0</v>
      </c>
      <c r="V140" s="3">
        <v>0</v>
      </c>
      <c r="W140" s="3">
        <v>0</v>
      </c>
      <c r="X140" s="3">
        <v>0</v>
      </c>
      <c r="Y140" s="3">
        <v>0</v>
      </c>
      <c r="Z140" s="3">
        <v>0</v>
      </c>
      <c r="AA140" s="3">
        <v>0</v>
      </c>
      <c r="AB140" s="3">
        <v>0</v>
      </c>
      <c r="AC140" s="3">
        <v>0</v>
      </c>
      <c r="AD140" s="3">
        <v>0</v>
      </c>
      <c r="AE140" s="3">
        <v>0</v>
      </c>
      <c r="AF140" s="3">
        <v>0</v>
      </c>
      <c r="AG140" s="3">
        <v>0</v>
      </c>
      <c r="AJ140" s="3">
        <f t="shared" si="6"/>
        <v>0</v>
      </c>
      <c r="AL140" s="3">
        <f>IFERROR(VLOOKUP(B140,Totalt!$B$1:$BD$409,MATCH("totalt tillförda bränslen:",Totalt!$B$1:$BC$1,0),FALSE),"")</f>
        <v>0</v>
      </c>
      <c r="AN140" s="3">
        <f t="shared" si="8"/>
        <v>0</v>
      </c>
    </row>
    <row r="141" spans="1:40" x14ac:dyDescent="0.25">
      <c r="B141" s="3" t="s">
        <v>151</v>
      </c>
      <c r="C141" s="3">
        <v>0</v>
      </c>
      <c r="D141" s="3">
        <v>0</v>
      </c>
      <c r="E141" s="3">
        <v>0</v>
      </c>
      <c r="F141" s="3">
        <v>0</v>
      </c>
      <c r="G141" s="3">
        <v>0</v>
      </c>
      <c r="H141" s="3">
        <v>0</v>
      </c>
      <c r="I141" s="3">
        <v>0</v>
      </c>
      <c r="J141" s="3">
        <v>0</v>
      </c>
      <c r="K141" s="3">
        <v>0</v>
      </c>
      <c r="L141" s="3">
        <v>0</v>
      </c>
      <c r="M141" s="238">
        <v>0</v>
      </c>
      <c r="N141" s="3">
        <v>0</v>
      </c>
      <c r="O141" s="3">
        <v>0</v>
      </c>
      <c r="P141" s="238">
        <v>0</v>
      </c>
      <c r="Q141" s="240">
        <f t="shared" si="7"/>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J141" s="3">
        <f t="shared" si="6"/>
        <v>0</v>
      </c>
      <c r="AL141" s="3">
        <f>IFERROR(VLOOKUP(B141,Totalt!$B$1:$BD$409,MATCH("totalt tillförda bränslen:",Totalt!$B$1:$BC$1,0),FALSE),"")</f>
        <v>0</v>
      </c>
      <c r="AN141" s="3">
        <f t="shared" si="8"/>
        <v>0</v>
      </c>
    </row>
    <row r="142" spans="1:40" x14ac:dyDescent="0.25">
      <c r="B142" s="3" t="s">
        <v>152</v>
      </c>
      <c r="C142" s="3">
        <v>0</v>
      </c>
      <c r="D142" s="3">
        <v>0</v>
      </c>
      <c r="E142" s="3">
        <v>0</v>
      </c>
      <c r="F142" s="3">
        <v>0</v>
      </c>
      <c r="G142" s="3">
        <v>0</v>
      </c>
      <c r="H142" s="3">
        <v>0</v>
      </c>
      <c r="I142" s="3">
        <v>0</v>
      </c>
      <c r="J142" s="3">
        <v>0</v>
      </c>
      <c r="K142" s="3">
        <v>0</v>
      </c>
      <c r="L142" s="3">
        <v>0</v>
      </c>
      <c r="M142" s="238">
        <v>0</v>
      </c>
      <c r="N142" s="3">
        <v>0</v>
      </c>
      <c r="O142" s="3">
        <v>0</v>
      </c>
      <c r="P142" s="238">
        <v>0</v>
      </c>
      <c r="Q142" s="240">
        <f t="shared" si="7"/>
        <v>0</v>
      </c>
      <c r="R142" s="3">
        <v>0</v>
      </c>
      <c r="S142" s="3">
        <v>0</v>
      </c>
      <c r="T142" s="3">
        <v>0</v>
      </c>
      <c r="U142" s="3">
        <v>0</v>
      </c>
      <c r="V142" s="3">
        <v>0</v>
      </c>
      <c r="W142" s="3">
        <v>0</v>
      </c>
      <c r="X142" s="3">
        <v>0</v>
      </c>
      <c r="Y142" s="3">
        <v>0</v>
      </c>
      <c r="Z142" s="3">
        <v>0</v>
      </c>
      <c r="AA142" s="3">
        <v>0</v>
      </c>
      <c r="AB142" s="3">
        <v>0</v>
      </c>
      <c r="AC142" s="3">
        <v>0</v>
      </c>
      <c r="AD142" s="3">
        <v>0</v>
      </c>
      <c r="AE142" s="3">
        <v>0</v>
      </c>
      <c r="AF142" s="3">
        <v>0</v>
      </c>
      <c r="AG142" s="3">
        <v>0</v>
      </c>
      <c r="AJ142" s="3">
        <f t="shared" si="6"/>
        <v>0</v>
      </c>
      <c r="AL142" s="3">
        <f>IFERROR(VLOOKUP(B142,Totalt!$B$1:$BD$409,MATCH("totalt tillförda bränslen:",Totalt!$B$1:$BC$1,0),FALSE),"")</f>
        <v>0</v>
      </c>
      <c r="AN142" s="3">
        <f t="shared" si="8"/>
        <v>0</v>
      </c>
    </row>
    <row r="143" spans="1:40" x14ac:dyDescent="0.25">
      <c r="B143" s="3" t="s">
        <v>153</v>
      </c>
      <c r="C143" s="3">
        <v>0</v>
      </c>
      <c r="D143" s="3">
        <v>0</v>
      </c>
      <c r="E143" s="3">
        <v>0</v>
      </c>
      <c r="F143" s="3">
        <v>0</v>
      </c>
      <c r="G143" s="3">
        <v>0</v>
      </c>
      <c r="H143" s="3">
        <v>0</v>
      </c>
      <c r="I143" s="3">
        <v>0</v>
      </c>
      <c r="J143" s="3">
        <v>0</v>
      </c>
      <c r="K143" s="3">
        <v>0</v>
      </c>
      <c r="L143" s="3">
        <v>0</v>
      </c>
      <c r="M143" s="238">
        <v>0</v>
      </c>
      <c r="N143" s="3">
        <v>0</v>
      </c>
      <c r="O143" s="3">
        <v>0</v>
      </c>
      <c r="P143" s="238">
        <v>0</v>
      </c>
      <c r="Q143" s="240">
        <f t="shared" si="7"/>
        <v>0</v>
      </c>
      <c r="R143" s="3">
        <v>0</v>
      </c>
      <c r="S143" s="3">
        <v>0</v>
      </c>
      <c r="T143" s="3">
        <v>0</v>
      </c>
      <c r="U143" s="3">
        <v>0</v>
      </c>
      <c r="V143" s="3">
        <v>0</v>
      </c>
      <c r="W143" s="3">
        <v>0</v>
      </c>
      <c r="X143" s="3">
        <v>0</v>
      </c>
      <c r="Y143" s="3">
        <v>0</v>
      </c>
      <c r="Z143" s="3">
        <v>0</v>
      </c>
      <c r="AA143" s="3">
        <v>0</v>
      </c>
      <c r="AB143" s="3">
        <v>0</v>
      </c>
      <c r="AC143" s="3">
        <v>0</v>
      </c>
      <c r="AD143" s="3">
        <v>0</v>
      </c>
      <c r="AE143" s="3">
        <v>0</v>
      </c>
      <c r="AF143" s="3">
        <v>0</v>
      </c>
      <c r="AG143" s="3">
        <v>0</v>
      </c>
      <c r="AJ143" s="3">
        <f t="shared" si="6"/>
        <v>0</v>
      </c>
      <c r="AL143" s="3">
        <f>IFERROR(VLOOKUP(B143,Totalt!$B$1:$BD$409,MATCH("totalt tillförda bränslen:",Totalt!$B$1:$BC$1,0),FALSE),"")</f>
        <v>0</v>
      </c>
      <c r="AN143" s="3">
        <f t="shared" si="8"/>
        <v>0</v>
      </c>
    </row>
    <row r="144" spans="1:40" x14ac:dyDescent="0.25">
      <c r="B144" s="3" t="s">
        <v>154</v>
      </c>
      <c r="C144" s="3">
        <v>0</v>
      </c>
      <c r="D144" s="3">
        <v>0</v>
      </c>
      <c r="E144" s="3">
        <v>0</v>
      </c>
      <c r="F144" s="3">
        <v>0</v>
      </c>
      <c r="G144" s="3">
        <v>0</v>
      </c>
      <c r="H144" s="3">
        <v>0</v>
      </c>
      <c r="I144" s="3">
        <v>0</v>
      </c>
      <c r="J144" s="3">
        <v>0</v>
      </c>
      <c r="K144" s="3">
        <v>0</v>
      </c>
      <c r="L144" s="3">
        <v>0</v>
      </c>
      <c r="M144" s="238">
        <v>0</v>
      </c>
      <c r="N144" s="3">
        <v>0</v>
      </c>
      <c r="O144" s="3">
        <v>0</v>
      </c>
      <c r="P144" s="238">
        <v>0</v>
      </c>
      <c r="Q144" s="240">
        <f t="shared" si="7"/>
        <v>0</v>
      </c>
      <c r="R144" s="3">
        <v>0</v>
      </c>
      <c r="S144" s="3">
        <v>0</v>
      </c>
      <c r="T144" s="3">
        <v>0</v>
      </c>
      <c r="U144" s="3">
        <v>0</v>
      </c>
      <c r="V144" s="3">
        <v>0</v>
      </c>
      <c r="W144" s="3">
        <v>0</v>
      </c>
      <c r="X144" s="3">
        <v>0</v>
      </c>
      <c r="Y144" s="3">
        <v>0</v>
      </c>
      <c r="Z144" s="3">
        <v>0</v>
      </c>
      <c r="AA144" s="3">
        <v>0</v>
      </c>
      <c r="AB144" s="3">
        <v>0</v>
      </c>
      <c r="AC144" s="3">
        <v>0</v>
      </c>
      <c r="AD144" s="3">
        <v>0</v>
      </c>
      <c r="AE144" s="3">
        <v>0</v>
      </c>
      <c r="AF144" s="3">
        <v>0</v>
      </c>
      <c r="AG144" s="3">
        <v>0</v>
      </c>
      <c r="AJ144" s="3">
        <f t="shared" si="6"/>
        <v>0</v>
      </c>
      <c r="AL144" s="3">
        <f>IFERROR(VLOOKUP(B144,Totalt!$B$1:$BD$409,MATCH("totalt tillförda bränslen:",Totalt!$B$1:$BC$1,0),FALSE),"")</f>
        <v>0</v>
      </c>
      <c r="AN144" s="3">
        <f t="shared" si="8"/>
        <v>0</v>
      </c>
    </row>
    <row r="145" spans="1:40" x14ac:dyDescent="0.25">
      <c r="B145" s="3" t="s">
        <v>155</v>
      </c>
      <c r="C145" s="3">
        <v>0</v>
      </c>
      <c r="D145" s="3">
        <v>0</v>
      </c>
      <c r="E145" s="3">
        <v>0</v>
      </c>
      <c r="F145" s="3">
        <v>0</v>
      </c>
      <c r="G145" s="3">
        <v>0</v>
      </c>
      <c r="H145" s="3">
        <v>0</v>
      </c>
      <c r="I145" s="3">
        <v>0</v>
      </c>
      <c r="J145" s="3">
        <v>0</v>
      </c>
      <c r="K145" s="3">
        <v>0</v>
      </c>
      <c r="L145" s="3">
        <v>0</v>
      </c>
      <c r="M145" s="238">
        <v>0</v>
      </c>
      <c r="N145" s="3">
        <v>0</v>
      </c>
      <c r="O145" s="3">
        <v>0</v>
      </c>
      <c r="P145" s="238">
        <v>0</v>
      </c>
      <c r="Q145" s="240">
        <f t="shared" si="7"/>
        <v>0</v>
      </c>
      <c r="R145" s="3">
        <v>0</v>
      </c>
      <c r="S145" s="3">
        <v>0</v>
      </c>
      <c r="T145" s="3">
        <v>0</v>
      </c>
      <c r="U145" s="3">
        <v>0</v>
      </c>
      <c r="V145" s="3">
        <v>0</v>
      </c>
      <c r="W145" s="3">
        <v>0</v>
      </c>
      <c r="X145" s="3">
        <v>0</v>
      </c>
      <c r="Y145" s="3">
        <v>0</v>
      </c>
      <c r="Z145" s="3">
        <v>0</v>
      </c>
      <c r="AA145" s="3">
        <v>0</v>
      </c>
      <c r="AB145" s="3">
        <v>0</v>
      </c>
      <c r="AC145" s="3">
        <v>0</v>
      </c>
      <c r="AD145" s="3">
        <v>0</v>
      </c>
      <c r="AE145" s="3">
        <v>0</v>
      </c>
      <c r="AF145" s="3">
        <v>0</v>
      </c>
      <c r="AG145" s="3">
        <v>0</v>
      </c>
      <c r="AJ145" s="3">
        <f t="shared" si="6"/>
        <v>0</v>
      </c>
      <c r="AL145" s="3">
        <f>IFERROR(VLOOKUP(B145,Totalt!$B$1:$BD$409,MATCH("totalt tillförda bränslen:",Totalt!$B$1:$BC$1,0),FALSE),"")</f>
        <v>0</v>
      </c>
      <c r="AN145" s="3">
        <f t="shared" si="8"/>
        <v>0</v>
      </c>
    </row>
    <row r="146" spans="1:40" x14ac:dyDescent="0.25">
      <c r="A146" s="3" t="s">
        <v>156</v>
      </c>
      <c r="Q146" s="240">
        <f t="shared" si="7"/>
        <v>0</v>
      </c>
      <c r="AJ146" s="3">
        <f t="shared" si="6"/>
        <v>0</v>
      </c>
      <c r="AL146" s="3" t="str">
        <f>IFERROR(VLOOKUP(B146,Totalt!$B$1:$BD$409,MATCH("totalt tillförda bränslen:",Totalt!$B$1:$BC$1,0),FALSE),"")</f>
        <v/>
      </c>
      <c r="AN146" s="3" t="str">
        <f t="shared" si="8"/>
        <v/>
      </c>
    </row>
    <row r="147" spans="1:40" x14ac:dyDescent="0.25">
      <c r="B147" s="3" t="s">
        <v>157</v>
      </c>
      <c r="C147" s="3">
        <v>0</v>
      </c>
      <c r="D147" s="3">
        <v>0</v>
      </c>
      <c r="E147" s="3">
        <v>0</v>
      </c>
      <c r="F147" s="3">
        <v>0</v>
      </c>
      <c r="G147" s="3">
        <v>0</v>
      </c>
      <c r="H147" s="3">
        <v>0.32900000000000001</v>
      </c>
      <c r="I147" s="3">
        <v>0.33700000000000002</v>
      </c>
      <c r="J147" s="3">
        <v>0</v>
      </c>
      <c r="K147" s="3">
        <v>0</v>
      </c>
      <c r="L147" s="3">
        <v>12</v>
      </c>
      <c r="M147" s="238">
        <v>0</v>
      </c>
      <c r="N147" s="3">
        <v>0</v>
      </c>
      <c r="O147" s="3">
        <v>0</v>
      </c>
      <c r="P147" s="238">
        <v>0</v>
      </c>
      <c r="Q147" s="240">
        <f t="shared" si="7"/>
        <v>0</v>
      </c>
      <c r="R147" s="3">
        <v>6.8000000000000005E-2</v>
      </c>
      <c r="S147" s="3">
        <v>0</v>
      </c>
      <c r="T147" s="3">
        <v>10.228</v>
      </c>
      <c r="U147" s="3">
        <v>0</v>
      </c>
      <c r="V147" s="3">
        <v>0</v>
      </c>
      <c r="W147" s="3">
        <v>0</v>
      </c>
      <c r="X147" s="3">
        <v>0.64527000000000001</v>
      </c>
      <c r="Y147" s="3">
        <v>0</v>
      </c>
      <c r="Z147" s="3">
        <v>4.8470000000000004</v>
      </c>
      <c r="AA147" s="3">
        <v>0</v>
      </c>
      <c r="AB147" s="3">
        <v>0</v>
      </c>
      <c r="AC147" s="3">
        <v>0</v>
      </c>
      <c r="AD147" s="3">
        <v>0</v>
      </c>
      <c r="AE147" s="3">
        <v>0</v>
      </c>
      <c r="AF147" s="3">
        <v>0</v>
      </c>
      <c r="AG147" s="3">
        <v>0</v>
      </c>
      <c r="AJ147" s="3">
        <f t="shared" si="6"/>
        <v>28.454270000000001</v>
      </c>
      <c r="AL147" s="3">
        <f>IFERROR(VLOOKUP(B147,Totalt!$B$1:$BD$409,MATCH("totalt tillförda bränslen:",Totalt!$B$1:$BC$1,0),FALSE),"")</f>
        <v>28.454270000000001</v>
      </c>
      <c r="AN147" s="3">
        <f t="shared" si="8"/>
        <v>0</v>
      </c>
    </row>
    <row r="148" spans="1:40" x14ac:dyDescent="0.25">
      <c r="B148" s="3" t="s">
        <v>158</v>
      </c>
      <c r="C148" s="3">
        <v>0</v>
      </c>
      <c r="D148" s="3">
        <v>0</v>
      </c>
      <c r="E148" s="3">
        <v>0</v>
      </c>
      <c r="F148" s="3">
        <v>0</v>
      </c>
      <c r="G148" s="3">
        <v>0</v>
      </c>
      <c r="H148" s="3">
        <v>0</v>
      </c>
      <c r="I148" s="3">
        <v>0</v>
      </c>
      <c r="J148" s="3">
        <v>0</v>
      </c>
      <c r="K148" s="3">
        <v>0</v>
      </c>
      <c r="L148" s="3">
        <v>0</v>
      </c>
      <c r="M148" s="238">
        <v>0</v>
      </c>
      <c r="N148" s="3">
        <v>0</v>
      </c>
      <c r="O148" s="3">
        <v>0</v>
      </c>
      <c r="P148" s="238">
        <v>0</v>
      </c>
      <c r="Q148" s="240">
        <f t="shared" si="7"/>
        <v>0</v>
      </c>
      <c r="R148" s="3">
        <v>0</v>
      </c>
      <c r="S148" s="3">
        <v>0</v>
      </c>
      <c r="T148" s="3">
        <v>0</v>
      </c>
      <c r="U148" s="3">
        <v>0</v>
      </c>
      <c r="V148" s="3">
        <v>0</v>
      </c>
      <c r="W148" s="3">
        <v>0</v>
      </c>
      <c r="X148" s="3">
        <v>0.11928</v>
      </c>
      <c r="Y148" s="3">
        <v>0</v>
      </c>
      <c r="Z148" s="3">
        <v>0</v>
      </c>
      <c r="AA148" s="3">
        <v>0</v>
      </c>
      <c r="AB148" s="3">
        <v>0</v>
      </c>
      <c r="AC148" s="3">
        <v>0</v>
      </c>
      <c r="AD148" s="3">
        <v>0</v>
      </c>
      <c r="AE148" s="3">
        <v>0</v>
      </c>
      <c r="AF148" s="3">
        <v>0</v>
      </c>
      <c r="AG148" s="3">
        <v>5.5341199999999997</v>
      </c>
      <c r="AJ148" s="3">
        <f t="shared" si="6"/>
        <v>5.6533999999999995</v>
      </c>
      <c r="AL148" s="3">
        <f>IFERROR(VLOOKUP(B148,Totalt!$B$1:$BD$409,MATCH("totalt tillförda bränslen:",Totalt!$B$1:$BC$1,0),FALSE),"")</f>
        <v>5.6533999999999995</v>
      </c>
      <c r="AN148" s="3">
        <f t="shared" si="8"/>
        <v>0</v>
      </c>
    </row>
    <row r="149" spans="1:40" x14ac:dyDescent="0.25">
      <c r="B149" s="3" t="s">
        <v>159</v>
      </c>
      <c r="C149" s="3">
        <v>0</v>
      </c>
      <c r="D149" s="3">
        <v>0</v>
      </c>
      <c r="E149" s="3">
        <v>0</v>
      </c>
      <c r="F149" s="3">
        <v>0</v>
      </c>
      <c r="G149" s="3">
        <v>0</v>
      </c>
      <c r="H149" s="3">
        <v>6.2E-2</v>
      </c>
      <c r="I149" s="3">
        <v>0</v>
      </c>
      <c r="J149" s="3">
        <v>0</v>
      </c>
      <c r="K149" s="3">
        <v>0</v>
      </c>
      <c r="L149" s="3">
        <v>0</v>
      </c>
      <c r="M149" s="238">
        <v>0</v>
      </c>
      <c r="N149" s="3">
        <v>0</v>
      </c>
      <c r="O149" s="3">
        <v>0</v>
      </c>
      <c r="P149" s="238">
        <v>0</v>
      </c>
      <c r="Q149" s="240">
        <f t="shared" si="7"/>
        <v>0</v>
      </c>
      <c r="R149" s="3">
        <v>0</v>
      </c>
      <c r="S149" s="3">
        <v>0</v>
      </c>
      <c r="T149" s="3">
        <v>0</v>
      </c>
      <c r="U149" s="3">
        <v>0</v>
      </c>
      <c r="V149" s="3">
        <v>0</v>
      </c>
      <c r="W149" s="3">
        <v>0</v>
      </c>
      <c r="X149" s="3">
        <v>5.901E-2</v>
      </c>
      <c r="Y149" s="3">
        <v>2.08</v>
      </c>
      <c r="Z149" s="3">
        <v>0</v>
      </c>
      <c r="AA149" s="3">
        <v>0</v>
      </c>
      <c r="AB149" s="3">
        <v>0</v>
      </c>
      <c r="AC149" s="3">
        <v>0</v>
      </c>
      <c r="AD149" s="3">
        <v>0</v>
      </c>
      <c r="AE149" s="3">
        <v>0</v>
      </c>
      <c r="AF149" s="3">
        <v>0</v>
      </c>
      <c r="AG149" s="3">
        <v>0</v>
      </c>
      <c r="AJ149" s="3">
        <f t="shared" si="6"/>
        <v>2.2010100000000001</v>
      </c>
      <c r="AL149" s="3">
        <f>IFERROR(VLOOKUP(B149,Totalt!$B$1:$BD$409,MATCH("totalt tillförda bränslen:",Totalt!$B$1:$BC$1,0),FALSE),"")</f>
        <v>2.2010099999999997</v>
      </c>
      <c r="AN149" s="3">
        <f t="shared" si="8"/>
        <v>4.4408920985006262E-16</v>
      </c>
    </row>
    <row r="150" spans="1:40" x14ac:dyDescent="0.25">
      <c r="A150" s="3" t="s">
        <v>160</v>
      </c>
      <c r="Q150" s="240">
        <f t="shared" si="7"/>
        <v>0</v>
      </c>
      <c r="AJ150" s="3">
        <f t="shared" si="6"/>
        <v>0</v>
      </c>
      <c r="AL150" s="3" t="str">
        <f>IFERROR(VLOOKUP(B150,Totalt!$B$1:$BD$409,MATCH("totalt tillförda bränslen:",Totalt!$B$1:$BC$1,0),FALSE),"")</f>
        <v/>
      </c>
      <c r="AN150" s="3" t="str">
        <f t="shared" si="8"/>
        <v/>
      </c>
    </row>
    <row r="151" spans="1:40" x14ac:dyDescent="0.25">
      <c r="B151" s="3" t="s">
        <v>161</v>
      </c>
      <c r="C151" s="3">
        <v>0</v>
      </c>
      <c r="D151" s="3">
        <v>0</v>
      </c>
      <c r="E151" s="3">
        <v>0</v>
      </c>
      <c r="F151" s="3">
        <v>0</v>
      </c>
      <c r="G151" s="3">
        <v>0</v>
      </c>
      <c r="H151" s="3">
        <v>0</v>
      </c>
      <c r="I151" s="3">
        <v>0.34</v>
      </c>
      <c r="J151" s="3">
        <v>0</v>
      </c>
      <c r="K151" s="3">
        <v>0</v>
      </c>
      <c r="L151" s="3">
        <v>12.84</v>
      </c>
      <c r="M151" s="238">
        <v>0</v>
      </c>
      <c r="N151" s="3">
        <v>0</v>
      </c>
      <c r="O151" s="3">
        <v>0</v>
      </c>
      <c r="P151" s="238">
        <v>0</v>
      </c>
      <c r="Q151" s="240">
        <f t="shared" si="7"/>
        <v>0</v>
      </c>
      <c r="R151" s="3">
        <v>0</v>
      </c>
      <c r="S151" s="3">
        <v>0</v>
      </c>
      <c r="T151" s="3">
        <v>0</v>
      </c>
      <c r="U151" s="3">
        <v>0</v>
      </c>
      <c r="V151" s="3">
        <v>0</v>
      </c>
      <c r="W151" s="3">
        <v>0</v>
      </c>
      <c r="X151" s="3">
        <v>0.87</v>
      </c>
      <c r="Y151" s="3">
        <v>0</v>
      </c>
      <c r="Z151" s="3">
        <v>0</v>
      </c>
      <c r="AA151" s="3">
        <v>0</v>
      </c>
      <c r="AB151" s="3">
        <v>0</v>
      </c>
      <c r="AC151" s="3">
        <v>0</v>
      </c>
      <c r="AD151" s="3">
        <v>0</v>
      </c>
      <c r="AE151" s="3">
        <v>0</v>
      </c>
      <c r="AF151" s="3">
        <v>0</v>
      </c>
      <c r="AG151" s="3">
        <v>0</v>
      </c>
      <c r="AJ151" s="3">
        <f t="shared" si="6"/>
        <v>14.049999999999999</v>
      </c>
      <c r="AL151" s="3">
        <f>IFERROR(VLOOKUP(B151,Totalt!$B$1:$BD$409,MATCH("totalt tillförda bränslen:",Totalt!$B$1:$BC$1,0),FALSE),"")</f>
        <v>14.049999999999999</v>
      </c>
      <c r="AN151" s="3">
        <f t="shared" si="8"/>
        <v>0</v>
      </c>
    </row>
    <row r="152" spans="1:40" x14ac:dyDescent="0.25">
      <c r="B152" s="3" t="s">
        <v>162</v>
      </c>
      <c r="C152" s="3">
        <v>0</v>
      </c>
      <c r="D152" s="3">
        <v>0</v>
      </c>
      <c r="E152" s="3">
        <v>0</v>
      </c>
      <c r="F152" s="3">
        <v>0</v>
      </c>
      <c r="G152" s="3">
        <v>0</v>
      </c>
      <c r="H152" s="3">
        <v>0</v>
      </c>
      <c r="I152" s="3">
        <v>0.22</v>
      </c>
      <c r="J152" s="3">
        <v>0</v>
      </c>
      <c r="K152" s="3">
        <v>0</v>
      </c>
      <c r="L152" s="3">
        <v>0</v>
      </c>
      <c r="M152" s="238">
        <v>0</v>
      </c>
      <c r="N152" s="3">
        <v>0</v>
      </c>
      <c r="O152" s="3">
        <v>0</v>
      </c>
      <c r="P152" s="238">
        <v>0</v>
      </c>
      <c r="Q152" s="240">
        <f t="shared" si="7"/>
        <v>0</v>
      </c>
      <c r="R152" s="3">
        <v>0</v>
      </c>
      <c r="S152" s="3">
        <v>0</v>
      </c>
      <c r="T152" s="3">
        <v>0.21099999999999999</v>
      </c>
      <c r="U152" s="3">
        <v>0</v>
      </c>
      <c r="V152" s="3">
        <v>0</v>
      </c>
      <c r="W152" s="3">
        <v>0</v>
      </c>
      <c r="X152" s="3">
        <v>0.03</v>
      </c>
      <c r="Y152" s="3">
        <v>0</v>
      </c>
      <c r="Z152" s="3">
        <v>0</v>
      </c>
      <c r="AA152" s="3">
        <v>0</v>
      </c>
      <c r="AB152" s="3">
        <v>0</v>
      </c>
      <c r="AC152" s="3">
        <v>0</v>
      </c>
      <c r="AD152" s="3">
        <v>8.91</v>
      </c>
      <c r="AE152" s="3">
        <v>0</v>
      </c>
      <c r="AF152" s="3">
        <v>0</v>
      </c>
      <c r="AG152" s="3">
        <v>0</v>
      </c>
      <c r="AJ152" s="3">
        <f t="shared" si="6"/>
        <v>9.3710000000000004</v>
      </c>
      <c r="AL152" s="3">
        <f>IFERROR(VLOOKUP(B152,Totalt!$B$1:$BD$409,MATCH("totalt tillförda bränslen:",Totalt!$B$1:$BC$1,0),FALSE),"")</f>
        <v>9.3709999999999987</v>
      </c>
      <c r="AN152" s="3">
        <f t="shared" si="8"/>
        <v>1.7763568394002505E-15</v>
      </c>
    </row>
    <row r="153" spans="1:40" x14ac:dyDescent="0.25">
      <c r="B153" s="3" t="s">
        <v>163</v>
      </c>
      <c r="C153" s="3">
        <v>0</v>
      </c>
      <c r="D153" s="3">
        <v>0</v>
      </c>
      <c r="E153" s="3">
        <v>0</v>
      </c>
      <c r="F153" s="3">
        <v>0</v>
      </c>
      <c r="G153" s="3">
        <v>0</v>
      </c>
      <c r="H153" s="3">
        <v>0</v>
      </c>
      <c r="I153" s="3">
        <v>0.6</v>
      </c>
      <c r="J153" s="3">
        <v>0</v>
      </c>
      <c r="K153" s="3">
        <v>3.7</v>
      </c>
      <c r="L153" s="3">
        <v>0</v>
      </c>
      <c r="M153" s="238">
        <v>0</v>
      </c>
      <c r="N153" s="3">
        <v>0</v>
      </c>
      <c r="O153" s="3">
        <v>0</v>
      </c>
      <c r="P153" s="238">
        <v>0</v>
      </c>
      <c r="Q153" s="240">
        <f t="shared" si="7"/>
        <v>0</v>
      </c>
      <c r="R153" s="3">
        <v>14</v>
      </c>
      <c r="S153" s="3">
        <v>0</v>
      </c>
      <c r="T153" s="3">
        <v>0</v>
      </c>
      <c r="U153" s="3">
        <v>0</v>
      </c>
      <c r="V153" s="3">
        <v>0</v>
      </c>
      <c r="W153" s="3">
        <v>0</v>
      </c>
      <c r="X153" s="3">
        <v>6.8000000000000005E-2</v>
      </c>
      <c r="Y153" s="3">
        <v>0</v>
      </c>
      <c r="Z153" s="3">
        <v>0</v>
      </c>
      <c r="AA153" s="3">
        <v>0</v>
      </c>
      <c r="AB153" s="3">
        <v>0</v>
      </c>
      <c r="AC153" s="3">
        <v>0</v>
      </c>
      <c r="AD153" s="3">
        <v>0</v>
      </c>
      <c r="AE153" s="3">
        <v>0</v>
      </c>
      <c r="AF153" s="3">
        <v>0</v>
      </c>
      <c r="AG153" s="3">
        <v>0</v>
      </c>
      <c r="AJ153" s="3">
        <f t="shared" si="6"/>
        <v>18.368000000000002</v>
      </c>
      <c r="AL153" s="3">
        <f>IFERROR(VLOOKUP(B153,Totalt!$B$1:$BD$409,MATCH("totalt tillförda bränslen:",Totalt!$B$1:$BC$1,0),FALSE),"")</f>
        <v>18.368000000000002</v>
      </c>
      <c r="AN153" s="3">
        <f t="shared" si="8"/>
        <v>0</v>
      </c>
    </row>
    <row r="154" spans="1:40" x14ac:dyDescent="0.25">
      <c r="B154" s="3" t="s">
        <v>164</v>
      </c>
      <c r="C154" s="3">
        <v>0</v>
      </c>
      <c r="D154" s="3">
        <v>0</v>
      </c>
      <c r="E154" s="3">
        <v>1.7</v>
      </c>
      <c r="F154" s="3">
        <v>30.48</v>
      </c>
      <c r="G154" s="3">
        <v>7.47</v>
      </c>
      <c r="H154" s="3">
        <v>0.13</v>
      </c>
      <c r="I154" s="3">
        <v>0</v>
      </c>
      <c r="J154" s="3">
        <v>0</v>
      </c>
      <c r="K154" s="3">
        <v>0</v>
      </c>
      <c r="L154" s="3">
        <v>91.43</v>
      </c>
      <c r="M154" s="238">
        <v>0</v>
      </c>
      <c r="N154" s="3">
        <v>0</v>
      </c>
      <c r="O154" s="3">
        <v>0</v>
      </c>
      <c r="P154" s="238">
        <v>0</v>
      </c>
      <c r="Q154" s="240">
        <f t="shared" si="7"/>
        <v>0</v>
      </c>
      <c r="R154" s="3">
        <v>0</v>
      </c>
      <c r="S154" s="3">
        <v>0</v>
      </c>
      <c r="T154" s="3">
        <v>30.48</v>
      </c>
      <c r="U154" s="3">
        <v>0</v>
      </c>
      <c r="V154" s="3">
        <v>0</v>
      </c>
      <c r="W154" s="3">
        <v>0</v>
      </c>
      <c r="X154" s="3">
        <v>1.23</v>
      </c>
      <c r="Y154" s="3">
        <v>0</v>
      </c>
      <c r="Z154" s="3">
        <v>0</v>
      </c>
      <c r="AA154" s="3">
        <v>0</v>
      </c>
      <c r="AB154" s="3">
        <v>13.5</v>
      </c>
      <c r="AC154" s="3">
        <v>10.8</v>
      </c>
      <c r="AD154" s="3">
        <v>0</v>
      </c>
      <c r="AE154" s="3">
        <v>0</v>
      </c>
      <c r="AF154" s="3">
        <v>0</v>
      </c>
      <c r="AG154" s="3">
        <v>0</v>
      </c>
      <c r="AJ154" s="3">
        <f t="shared" si="6"/>
        <v>187.22</v>
      </c>
      <c r="AL154" s="3">
        <f>IFERROR(VLOOKUP(B154,Totalt!$B$1:$BD$409,MATCH("totalt tillförda bränslen:",Totalt!$B$1:$BC$1,0),FALSE),"")</f>
        <v>187.22</v>
      </c>
      <c r="AN154" s="3">
        <f t="shared" si="8"/>
        <v>0</v>
      </c>
    </row>
    <row r="155" spans="1:40" x14ac:dyDescent="0.25">
      <c r="A155" s="3" t="s">
        <v>165</v>
      </c>
      <c r="Q155" s="240">
        <f t="shared" si="7"/>
        <v>0</v>
      </c>
      <c r="AJ155" s="3">
        <f t="shared" si="6"/>
        <v>0</v>
      </c>
      <c r="AL155" s="3" t="str">
        <f>IFERROR(VLOOKUP(B155,Totalt!$B$1:$BD$409,MATCH("totalt tillförda bränslen:",Totalt!$B$1:$BC$1,0),FALSE),"")</f>
        <v/>
      </c>
      <c r="AN155" s="3" t="str">
        <f t="shared" si="8"/>
        <v/>
      </c>
    </row>
    <row r="156" spans="1:40" x14ac:dyDescent="0.25">
      <c r="B156" s="3" t="s">
        <v>166</v>
      </c>
      <c r="C156" s="3">
        <v>0</v>
      </c>
      <c r="D156" s="3">
        <v>0</v>
      </c>
      <c r="E156" s="3">
        <v>0</v>
      </c>
      <c r="F156" s="3">
        <v>0</v>
      </c>
      <c r="G156" s="3">
        <v>0</v>
      </c>
      <c r="H156" s="3">
        <v>0</v>
      </c>
      <c r="I156" s="3">
        <v>0.7</v>
      </c>
      <c r="J156" s="3">
        <v>0</v>
      </c>
      <c r="K156" s="3">
        <v>0.3</v>
      </c>
      <c r="L156" s="3">
        <v>0</v>
      </c>
      <c r="M156" s="238">
        <v>0.40411900000000001</v>
      </c>
      <c r="N156" s="3">
        <v>0</v>
      </c>
      <c r="O156" s="3">
        <v>0</v>
      </c>
      <c r="P156" s="238">
        <v>0</v>
      </c>
      <c r="Q156" s="240">
        <f t="shared" si="7"/>
        <v>0</v>
      </c>
      <c r="R156" s="3">
        <v>0</v>
      </c>
      <c r="S156" s="3">
        <v>2.7063000000000001</v>
      </c>
      <c r="T156" s="3">
        <v>59.132599999999996</v>
      </c>
      <c r="U156" s="3">
        <v>0</v>
      </c>
      <c r="V156" s="3">
        <v>0</v>
      </c>
      <c r="W156" s="3">
        <v>86.152199999999993</v>
      </c>
      <c r="X156" s="3">
        <v>1.5041199999999999</v>
      </c>
      <c r="Y156" s="3">
        <v>0</v>
      </c>
      <c r="Z156" s="3">
        <v>4.8</v>
      </c>
      <c r="AA156" s="3">
        <v>0</v>
      </c>
      <c r="AB156" s="3">
        <v>0</v>
      </c>
      <c r="AC156" s="3">
        <v>0</v>
      </c>
      <c r="AD156" s="3">
        <v>0</v>
      </c>
      <c r="AE156" s="3">
        <v>0</v>
      </c>
      <c r="AF156" s="3">
        <v>0</v>
      </c>
      <c r="AG156" s="3">
        <v>0</v>
      </c>
      <c r="AJ156" s="3">
        <f t="shared" si="6"/>
        <v>155.29522</v>
      </c>
      <c r="AL156" s="3">
        <f>IFERROR(VLOOKUP(B156,Totalt!$B$1:$BD$409,MATCH("totalt tillförda bränslen:",Totalt!$B$1:$BC$1,0),FALSE),"")</f>
        <v>155.29521999999997</v>
      </c>
      <c r="AN156" s="3">
        <f t="shared" si="8"/>
        <v>2.8421709430404007E-14</v>
      </c>
    </row>
    <row r="157" spans="1:40" x14ac:dyDescent="0.25">
      <c r="A157" s="3" t="s">
        <v>167</v>
      </c>
      <c r="Q157" s="240">
        <f t="shared" si="7"/>
        <v>0</v>
      </c>
      <c r="AJ157" s="3">
        <f t="shared" si="6"/>
        <v>0</v>
      </c>
      <c r="AL157" s="3" t="str">
        <f>IFERROR(VLOOKUP(B157,Totalt!$B$1:$BD$409,MATCH("totalt tillförda bränslen:",Totalt!$B$1:$BC$1,0),FALSE),"")</f>
        <v/>
      </c>
      <c r="AN157" s="3" t="str">
        <f t="shared" si="8"/>
        <v/>
      </c>
    </row>
    <row r="158" spans="1:40" x14ac:dyDescent="0.25">
      <c r="B158" s="3" t="s">
        <v>168</v>
      </c>
      <c r="C158" s="3">
        <v>0</v>
      </c>
      <c r="D158" s="3">
        <v>0</v>
      </c>
      <c r="E158" s="3">
        <v>0</v>
      </c>
      <c r="F158" s="3">
        <v>74.945899999999995</v>
      </c>
      <c r="G158" s="3">
        <v>0.35699999999999998</v>
      </c>
      <c r="H158" s="3">
        <v>9.5294100000000004</v>
      </c>
      <c r="I158" s="3">
        <v>1.1282000000000001</v>
      </c>
      <c r="J158" s="3">
        <v>0</v>
      </c>
      <c r="K158" s="3">
        <v>1.23529</v>
      </c>
      <c r="L158" s="3">
        <v>15.3294</v>
      </c>
      <c r="M158" s="238">
        <v>8.2893399999999993</v>
      </c>
      <c r="N158" s="3">
        <v>0</v>
      </c>
      <c r="O158" s="3">
        <v>55.459099999999999</v>
      </c>
      <c r="P158" s="238">
        <v>370.78199999999998</v>
      </c>
      <c r="Q158" s="240">
        <f t="shared" si="7"/>
        <v>185.39099999999999</v>
      </c>
      <c r="R158" s="3">
        <v>281.95999999999998</v>
      </c>
      <c r="S158" s="3">
        <v>0</v>
      </c>
      <c r="T158" s="3">
        <v>0</v>
      </c>
      <c r="U158" s="3">
        <v>0</v>
      </c>
      <c r="V158" s="3">
        <v>0</v>
      </c>
      <c r="W158" s="3">
        <v>0</v>
      </c>
      <c r="X158" s="3">
        <v>11.1793</v>
      </c>
      <c r="Y158" s="3">
        <v>0</v>
      </c>
      <c r="Z158" s="3">
        <v>0</v>
      </c>
      <c r="AA158" s="3">
        <v>0</v>
      </c>
      <c r="AB158" s="3">
        <v>0</v>
      </c>
      <c r="AC158" s="3">
        <v>0</v>
      </c>
      <c r="AD158" s="3">
        <v>0</v>
      </c>
      <c r="AE158" s="3">
        <v>0</v>
      </c>
      <c r="AF158" s="3">
        <v>0</v>
      </c>
      <c r="AG158" s="3">
        <v>101.636</v>
      </c>
      <c r="AJ158" s="3">
        <f t="shared" si="6"/>
        <v>738.15059999999994</v>
      </c>
      <c r="AL158" s="3">
        <f>IFERROR(VLOOKUP(B158,Totalt!$B$1:$BD$409,MATCH("totalt tillförda bränslen:",Totalt!$B$1:$BC$1,0),FALSE),"")</f>
        <v>738.15059999999994</v>
      </c>
      <c r="AN158" s="3">
        <f t="shared" si="8"/>
        <v>0</v>
      </c>
    </row>
    <row r="159" spans="1:40" x14ac:dyDescent="0.25">
      <c r="A159" s="3" t="s">
        <v>169</v>
      </c>
      <c r="Q159" s="240">
        <f t="shared" si="7"/>
        <v>0</v>
      </c>
      <c r="AJ159" s="3">
        <f t="shared" si="6"/>
        <v>0</v>
      </c>
      <c r="AL159" s="3" t="str">
        <f>IFERROR(VLOOKUP(B159,Totalt!$B$1:$BD$409,MATCH("totalt tillförda bränslen:",Totalt!$B$1:$BC$1,0),FALSE),"")</f>
        <v/>
      </c>
      <c r="AN159" s="3" t="str">
        <f t="shared" si="8"/>
        <v/>
      </c>
    </row>
    <row r="160" spans="1:40" x14ac:dyDescent="0.25">
      <c r="B160" s="3" t="s">
        <v>170</v>
      </c>
      <c r="C160" s="3">
        <v>0</v>
      </c>
      <c r="D160" s="3">
        <v>916.15</v>
      </c>
      <c r="E160" s="3">
        <v>0</v>
      </c>
      <c r="F160" s="3">
        <v>33.314999999999998</v>
      </c>
      <c r="G160" s="3">
        <v>1.415</v>
      </c>
      <c r="H160" s="3">
        <v>0</v>
      </c>
      <c r="I160" s="3">
        <v>0.99</v>
      </c>
      <c r="J160" s="3">
        <v>0</v>
      </c>
      <c r="K160" s="3">
        <v>6.202</v>
      </c>
      <c r="L160" s="3">
        <v>72.099000000000004</v>
      </c>
      <c r="M160" s="238">
        <v>3.5640000000000001</v>
      </c>
      <c r="N160" s="3">
        <v>306.404</v>
      </c>
      <c r="O160" s="3">
        <v>0</v>
      </c>
      <c r="P160" s="238">
        <v>945.48400000000004</v>
      </c>
      <c r="Q160" s="240">
        <f t="shared" si="7"/>
        <v>472.74200000000002</v>
      </c>
      <c r="R160" s="3">
        <v>944.90099999999995</v>
      </c>
      <c r="S160" s="3">
        <v>0</v>
      </c>
      <c r="T160" s="3">
        <v>63.646000000000001</v>
      </c>
      <c r="U160" s="3">
        <v>0</v>
      </c>
      <c r="V160" s="3">
        <v>0</v>
      </c>
      <c r="W160" s="3">
        <v>0</v>
      </c>
      <c r="X160" s="3">
        <v>60.518999999999998</v>
      </c>
      <c r="Y160" s="3">
        <v>0</v>
      </c>
      <c r="Z160" s="3">
        <v>96.99</v>
      </c>
      <c r="AA160" s="3">
        <v>0</v>
      </c>
      <c r="AB160" s="3">
        <v>136.4</v>
      </c>
      <c r="AC160" s="3">
        <v>306.7</v>
      </c>
      <c r="AD160" s="3">
        <v>0</v>
      </c>
      <c r="AE160" s="3">
        <v>0</v>
      </c>
      <c r="AF160" s="3">
        <v>0</v>
      </c>
      <c r="AG160" s="3">
        <v>24.21</v>
      </c>
      <c r="AJ160" s="3">
        <f t="shared" si="6"/>
        <v>3442.6829999999995</v>
      </c>
      <c r="AL160" s="3">
        <f>IFERROR(VLOOKUP(B160,Totalt!$B$1:$BD$409,MATCH("totalt tillförda bränslen:",Totalt!$B$1:$BC$1,0),FALSE),"")</f>
        <v>3442.683</v>
      </c>
      <c r="AN160" s="3">
        <f t="shared" si="8"/>
        <v>-4.5474735088646412E-13</v>
      </c>
    </row>
    <row r="161" spans="1:40" x14ac:dyDescent="0.25">
      <c r="B161" s="3" t="s">
        <v>171</v>
      </c>
      <c r="C161" s="3">
        <v>0</v>
      </c>
      <c r="D161" s="3">
        <v>0</v>
      </c>
      <c r="E161" s="3">
        <v>0</v>
      </c>
      <c r="F161" s="3">
        <v>16.634599999999999</v>
      </c>
      <c r="G161" s="3">
        <v>0</v>
      </c>
      <c r="H161" s="3">
        <v>0</v>
      </c>
      <c r="I161" s="3">
        <v>0</v>
      </c>
      <c r="J161" s="3">
        <v>0</v>
      </c>
      <c r="K161" s="3">
        <v>0</v>
      </c>
      <c r="L161" s="3">
        <v>36</v>
      </c>
      <c r="M161" s="238">
        <v>0</v>
      </c>
      <c r="N161" s="3">
        <v>0</v>
      </c>
      <c r="O161" s="3">
        <v>0</v>
      </c>
      <c r="P161" s="238">
        <v>58.015999999999998</v>
      </c>
      <c r="Q161" s="240">
        <f t="shared" si="7"/>
        <v>29.007999999999999</v>
      </c>
      <c r="R161" s="3">
        <v>0</v>
      </c>
      <c r="S161" s="3">
        <v>0</v>
      </c>
      <c r="T161" s="3">
        <v>31.779599999999999</v>
      </c>
      <c r="U161" s="3">
        <v>0</v>
      </c>
      <c r="V161" s="3">
        <v>0</v>
      </c>
      <c r="W161" s="3">
        <v>0</v>
      </c>
      <c r="X161" s="3">
        <v>2.0209999999999999</v>
      </c>
      <c r="Y161" s="3">
        <v>0</v>
      </c>
      <c r="Z161" s="3">
        <v>0</v>
      </c>
      <c r="AA161" s="3">
        <v>0</v>
      </c>
      <c r="AB161" s="3">
        <v>0</v>
      </c>
      <c r="AC161" s="3">
        <v>0</v>
      </c>
      <c r="AD161" s="3">
        <v>0</v>
      </c>
      <c r="AE161" s="3">
        <v>0</v>
      </c>
      <c r="AF161" s="3">
        <v>0</v>
      </c>
      <c r="AG161" s="3">
        <v>9.6827000000000005</v>
      </c>
      <c r="AJ161" s="3">
        <f t="shared" si="6"/>
        <v>125.1259</v>
      </c>
      <c r="AL161" s="3">
        <f>IFERROR(VLOOKUP(B161,Totalt!$B$1:$BD$409,MATCH("totalt tillförda bränslen:",Totalt!$B$1:$BC$1,0),FALSE),"")</f>
        <v>125.12589999999999</v>
      </c>
      <c r="AN161" s="3">
        <f t="shared" si="8"/>
        <v>1.4210854715202004E-14</v>
      </c>
    </row>
    <row r="162" spans="1:40" x14ac:dyDescent="0.25">
      <c r="A162" s="3" t="s">
        <v>172</v>
      </c>
      <c r="Q162" s="240">
        <f t="shared" si="7"/>
        <v>0</v>
      </c>
      <c r="AJ162" s="3">
        <f t="shared" si="6"/>
        <v>0</v>
      </c>
      <c r="AL162" s="3" t="str">
        <f>IFERROR(VLOOKUP(B162,Totalt!$B$1:$BD$409,MATCH("totalt tillförda bränslen:",Totalt!$B$1:$BC$1,0),FALSE),"")</f>
        <v/>
      </c>
      <c r="AN162" s="3" t="str">
        <f t="shared" si="8"/>
        <v/>
      </c>
    </row>
    <row r="163" spans="1:40" x14ac:dyDescent="0.25">
      <c r="B163" s="3" t="s">
        <v>173</v>
      </c>
      <c r="C163" s="3">
        <v>0</v>
      </c>
      <c r="D163" s="3">
        <v>0</v>
      </c>
      <c r="E163" s="3">
        <v>0</v>
      </c>
      <c r="F163" s="3">
        <v>34.188000000000002</v>
      </c>
      <c r="G163" s="3">
        <v>0</v>
      </c>
      <c r="H163" s="3">
        <v>0</v>
      </c>
      <c r="I163" s="3">
        <v>4.391</v>
      </c>
      <c r="J163" s="3">
        <v>0</v>
      </c>
      <c r="K163" s="3">
        <v>0</v>
      </c>
      <c r="L163" s="3">
        <v>93.207999999999998</v>
      </c>
      <c r="M163" s="238">
        <v>0</v>
      </c>
      <c r="N163" s="3">
        <v>0</v>
      </c>
      <c r="O163" s="3">
        <v>0</v>
      </c>
      <c r="P163" s="238">
        <v>0</v>
      </c>
      <c r="Q163" s="240">
        <f t="shared" si="7"/>
        <v>0</v>
      </c>
      <c r="R163" s="3">
        <v>0</v>
      </c>
      <c r="S163" s="3">
        <v>0</v>
      </c>
      <c r="T163" s="3">
        <v>0</v>
      </c>
      <c r="U163" s="3">
        <v>0</v>
      </c>
      <c r="V163" s="3">
        <v>0</v>
      </c>
      <c r="W163" s="3">
        <v>0</v>
      </c>
      <c r="X163" s="3">
        <v>3.556</v>
      </c>
      <c r="Y163" s="3">
        <v>0</v>
      </c>
      <c r="Z163" s="3">
        <v>0</v>
      </c>
      <c r="AA163" s="3">
        <v>0</v>
      </c>
      <c r="AB163" s="3">
        <v>0</v>
      </c>
      <c r="AC163" s="3">
        <v>0</v>
      </c>
      <c r="AD163" s="3">
        <v>0</v>
      </c>
      <c r="AE163" s="3">
        <v>0</v>
      </c>
      <c r="AF163" s="3">
        <v>0</v>
      </c>
      <c r="AG163" s="3">
        <v>0</v>
      </c>
      <c r="AJ163" s="3">
        <f t="shared" si="6"/>
        <v>135.34300000000002</v>
      </c>
      <c r="AL163" s="3">
        <f>IFERROR(VLOOKUP(B163,Totalt!$B$1:$BD$409,MATCH("totalt tillförda bränslen:",Totalt!$B$1:$BC$1,0),FALSE),"")</f>
        <v>135.34300000000002</v>
      </c>
      <c r="AN163" s="3">
        <f t="shared" si="8"/>
        <v>0</v>
      </c>
    </row>
    <row r="164" spans="1:40" x14ac:dyDescent="0.25">
      <c r="B164" s="3" t="s">
        <v>174</v>
      </c>
      <c r="C164" s="3">
        <v>0</v>
      </c>
      <c r="D164" s="3">
        <v>0</v>
      </c>
      <c r="E164" s="3">
        <v>0</v>
      </c>
      <c r="F164" s="3">
        <v>0</v>
      </c>
      <c r="G164" s="3">
        <v>0</v>
      </c>
      <c r="H164" s="3">
        <v>0</v>
      </c>
      <c r="I164" s="3">
        <v>2.266E-2</v>
      </c>
      <c r="J164" s="3">
        <v>0</v>
      </c>
      <c r="K164" s="3">
        <v>0</v>
      </c>
      <c r="L164" s="3">
        <v>0</v>
      </c>
      <c r="M164" s="238">
        <v>0</v>
      </c>
      <c r="N164" s="3">
        <v>0</v>
      </c>
      <c r="O164" s="3">
        <v>0</v>
      </c>
      <c r="P164" s="238">
        <v>0</v>
      </c>
      <c r="Q164" s="240">
        <f t="shared" si="7"/>
        <v>0</v>
      </c>
      <c r="R164" s="3">
        <v>3.0830000000000002</v>
      </c>
      <c r="S164" s="3">
        <v>0</v>
      </c>
      <c r="T164" s="3">
        <v>0</v>
      </c>
      <c r="U164" s="3">
        <v>0</v>
      </c>
      <c r="V164" s="3">
        <v>0</v>
      </c>
      <c r="W164" s="3">
        <v>0</v>
      </c>
      <c r="X164" s="3">
        <v>7.4999999999999997E-2</v>
      </c>
      <c r="Y164" s="3">
        <v>0</v>
      </c>
      <c r="Z164" s="3">
        <v>0.22115000000000001</v>
      </c>
      <c r="AA164" s="3">
        <v>0</v>
      </c>
      <c r="AB164" s="3">
        <v>0</v>
      </c>
      <c r="AC164" s="3">
        <v>0</v>
      </c>
      <c r="AD164" s="3">
        <v>0</v>
      </c>
      <c r="AE164" s="3">
        <v>0</v>
      </c>
      <c r="AF164" s="3">
        <v>0</v>
      </c>
      <c r="AG164" s="3">
        <v>0</v>
      </c>
      <c r="AJ164" s="3">
        <f t="shared" si="6"/>
        <v>3.4018100000000007</v>
      </c>
      <c r="AL164" s="3">
        <f>IFERROR(VLOOKUP(B164,Totalt!$B$1:$BD$409,MATCH("totalt tillförda bränslen:",Totalt!$B$1:$BC$1,0),FALSE),"")</f>
        <v>3.4018100000000002</v>
      </c>
      <c r="AN164" s="3">
        <f t="shared" si="8"/>
        <v>4.4408920985006262E-16</v>
      </c>
    </row>
    <row r="165" spans="1:40" x14ac:dyDescent="0.25">
      <c r="A165" s="3" t="s">
        <v>175</v>
      </c>
      <c r="Q165" s="240">
        <f t="shared" si="7"/>
        <v>0</v>
      </c>
      <c r="AJ165" s="3">
        <f t="shared" si="6"/>
        <v>0</v>
      </c>
      <c r="AL165" s="3" t="str">
        <f>IFERROR(VLOOKUP(B165,Totalt!$B$1:$BD$409,MATCH("totalt tillförda bränslen:",Totalt!$B$1:$BC$1,0),FALSE),"")</f>
        <v/>
      </c>
      <c r="AN165" s="3" t="str">
        <f t="shared" si="8"/>
        <v/>
      </c>
    </row>
    <row r="166" spans="1:40" x14ac:dyDescent="0.25">
      <c r="B166" s="3" t="s">
        <v>176</v>
      </c>
      <c r="C166" s="3">
        <v>0</v>
      </c>
      <c r="D166" s="3">
        <v>0</v>
      </c>
      <c r="E166" s="3">
        <v>0</v>
      </c>
      <c r="F166" s="3">
        <v>0</v>
      </c>
      <c r="G166" s="3">
        <v>0.15</v>
      </c>
      <c r="H166" s="3">
        <v>0</v>
      </c>
      <c r="I166" s="3">
        <v>0.4</v>
      </c>
      <c r="J166" s="3">
        <v>0</v>
      </c>
      <c r="K166" s="3">
        <v>0</v>
      </c>
      <c r="L166" s="3">
        <v>3.3</v>
      </c>
      <c r="M166" s="238">
        <v>0</v>
      </c>
      <c r="N166" s="3">
        <v>0</v>
      </c>
      <c r="O166" s="3">
        <v>0</v>
      </c>
      <c r="P166" s="238">
        <v>0</v>
      </c>
      <c r="Q166" s="240">
        <f t="shared" si="7"/>
        <v>0</v>
      </c>
      <c r="R166" s="3">
        <v>0</v>
      </c>
      <c r="S166" s="3">
        <v>0</v>
      </c>
      <c r="T166" s="3">
        <v>24.3</v>
      </c>
      <c r="U166" s="3">
        <v>0</v>
      </c>
      <c r="V166" s="3">
        <v>0</v>
      </c>
      <c r="W166" s="3">
        <v>0</v>
      </c>
      <c r="X166" s="3">
        <v>0.26</v>
      </c>
      <c r="Y166" s="3">
        <v>0</v>
      </c>
      <c r="Z166" s="3">
        <v>0</v>
      </c>
      <c r="AA166" s="3">
        <v>0</v>
      </c>
      <c r="AB166" s="3">
        <v>0</v>
      </c>
      <c r="AC166" s="3">
        <v>0</v>
      </c>
      <c r="AD166" s="3">
        <v>0</v>
      </c>
      <c r="AE166" s="3">
        <v>0</v>
      </c>
      <c r="AF166" s="3">
        <v>0</v>
      </c>
      <c r="AG166" s="3">
        <v>0</v>
      </c>
      <c r="AJ166" s="3">
        <f t="shared" si="6"/>
        <v>28.41</v>
      </c>
      <c r="AL166" s="3">
        <f>IFERROR(VLOOKUP(B166,Totalt!$B$1:$BD$409,MATCH("totalt tillförda bränslen:",Totalt!$B$1:$BC$1,0),FALSE),"")</f>
        <v>28.41</v>
      </c>
      <c r="AN166" s="3">
        <f t="shared" si="8"/>
        <v>0</v>
      </c>
    </row>
    <row r="167" spans="1:40" x14ac:dyDescent="0.25">
      <c r="A167" s="3" t="s">
        <v>177</v>
      </c>
      <c r="Q167" s="240">
        <f t="shared" si="7"/>
        <v>0</v>
      </c>
      <c r="AJ167" s="3">
        <f t="shared" si="6"/>
        <v>0</v>
      </c>
      <c r="AL167" s="3" t="str">
        <f>IFERROR(VLOOKUP(B167,Totalt!$B$1:$BD$409,MATCH("totalt tillförda bränslen:",Totalt!$B$1:$BC$1,0),FALSE),"")</f>
        <v/>
      </c>
      <c r="AN167" s="3" t="str">
        <f t="shared" si="8"/>
        <v/>
      </c>
    </row>
    <row r="168" spans="1:40" x14ac:dyDescent="0.25">
      <c r="B168" s="3" t="s">
        <v>178</v>
      </c>
      <c r="C168" s="3">
        <v>0</v>
      </c>
      <c r="D168" s="3">
        <v>0</v>
      </c>
      <c r="E168" s="3">
        <v>0</v>
      </c>
      <c r="F168" s="3">
        <v>0</v>
      </c>
      <c r="G168" s="3">
        <v>0</v>
      </c>
      <c r="H168" s="3">
        <v>0</v>
      </c>
      <c r="I168" s="3">
        <v>0.99399999999999999</v>
      </c>
      <c r="J168" s="3">
        <v>0</v>
      </c>
      <c r="K168" s="3">
        <v>0</v>
      </c>
      <c r="L168" s="3">
        <v>0</v>
      </c>
      <c r="M168" s="238">
        <v>0</v>
      </c>
      <c r="N168" s="3">
        <v>0</v>
      </c>
      <c r="O168" s="3">
        <v>0</v>
      </c>
      <c r="P168" s="238">
        <v>4.5999999999999996</v>
      </c>
      <c r="Q168" s="240">
        <f t="shared" si="7"/>
        <v>2.2999999999999998</v>
      </c>
      <c r="R168" s="3">
        <v>0</v>
      </c>
      <c r="S168" s="3">
        <v>0</v>
      </c>
      <c r="T168" s="3">
        <v>0</v>
      </c>
      <c r="U168" s="3">
        <v>0</v>
      </c>
      <c r="V168" s="3">
        <v>0</v>
      </c>
      <c r="W168" s="3">
        <v>0</v>
      </c>
      <c r="X168" s="3">
        <v>0.33</v>
      </c>
      <c r="Y168" s="3">
        <v>0</v>
      </c>
      <c r="Z168" s="3">
        <v>0</v>
      </c>
      <c r="AA168" s="3">
        <v>0</v>
      </c>
      <c r="AB168" s="3">
        <v>0</v>
      </c>
      <c r="AC168" s="3">
        <v>0</v>
      </c>
      <c r="AD168" s="3">
        <v>0</v>
      </c>
      <c r="AE168" s="3">
        <v>0</v>
      </c>
      <c r="AF168" s="3">
        <v>0</v>
      </c>
      <c r="AG168" s="3">
        <v>15.6</v>
      </c>
      <c r="AJ168" s="3">
        <f t="shared" si="6"/>
        <v>19.223999999999997</v>
      </c>
      <c r="AL168" s="3">
        <f>IFERROR(VLOOKUP(B168,Totalt!$B$1:$BD$409,MATCH("totalt tillförda bränslen:",Totalt!$B$1:$BC$1,0),FALSE),"")</f>
        <v>19.224</v>
      </c>
      <c r="AN168" s="3">
        <f t="shared" si="8"/>
        <v>-3.5527136788005009E-15</v>
      </c>
    </row>
    <row r="169" spans="1:40" x14ac:dyDescent="0.25">
      <c r="B169" s="3" t="s">
        <v>179</v>
      </c>
      <c r="C169" s="3">
        <v>0</v>
      </c>
      <c r="D169" s="3">
        <v>0</v>
      </c>
      <c r="E169" s="3">
        <v>0</v>
      </c>
      <c r="F169" s="3">
        <v>0</v>
      </c>
      <c r="G169" s="3">
        <v>0</v>
      </c>
      <c r="H169" s="3">
        <v>0</v>
      </c>
      <c r="I169" s="3">
        <v>1.99</v>
      </c>
      <c r="J169" s="3">
        <v>0</v>
      </c>
      <c r="K169" s="3">
        <v>0</v>
      </c>
      <c r="L169" s="3">
        <v>0</v>
      </c>
      <c r="M169" s="238">
        <v>0</v>
      </c>
      <c r="N169" s="3">
        <v>0</v>
      </c>
      <c r="O169" s="3">
        <v>0</v>
      </c>
      <c r="P169" s="238">
        <v>12</v>
      </c>
      <c r="Q169" s="240">
        <f t="shared" si="7"/>
        <v>6</v>
      </c>
      <c r="R169" s="3">
        <v>0.36</v>
      </c>
      <c r="S169" s="3">
        <v>0</v>
      </c>
      <c r="T169" s="3">
        <v>0</v>
      </c>
      <c r="U169" s="3">
        <v>0</v>
      </c>
      <c r="V169" s="3">
        <v>0</v>
      </c>
      <c r="W169" s="3">
        <v>0</v>
      </c>
      <c r="X169" s="3">
        <v>0.90200000000000002</v>
      </c>
      <c r="Y169" s="3">
        <v>0</v>
      </c>
      <c r="Z169" s="3">
        <v>0</v>
      </c>
      <c r="AA169" s="3">
        <v>0</v>
      </c>
      <c r="AB169" s="3">
        <v>0</v>
      </c>
      <c r="AC169" s="3">
        <v>0</v>
      </c>
      <c r="AD169" s="3">
        <v>0</v>
      </c>
      <c r="AE169" s="3">
        <v>0</v>
      </c>
      <c r="AF169" s="3">
        <v>0</v>
      </c>
      <c r="AG169" s="3">
        <v>55.2</v>
      </c>
      <c r="AJ169" s="3">
        <f t="shared" si="6"/>
        <v>64.451999999999998</v>
      </c>
      <c r="AL169" s="3">
        <f>IFERROR(VLOOKUP(B169,Totalt!$B$1:$BD$409,MATCH("totalt tillförda bränslen:",Totalt!$B$1:$BC$1,0),FALSE),"")</f>
        <v>64.451999999999998</v>
      </c>
      <c r="AN169" s="3">
        <f t="shared" si="8"/>
        <v>0</v>
      </c>
    </row>
    <row r="170" spans="1:40" x14ac:dyDescent="0.25">
      <c r="B170" s="3" t="s">
        <v>180</v>
      </c>
      <c r="C170" s="3">
        <v>0</v>
      </c>
      <c r="D170" s="3">
        <v>0</v>
      </c>
      <c r="E170" s="3">
        <v>0</v>
      </c>
      <c r="F170" s="3">
        <v>0</v>
      </c>
      <c r="G170" s="3">
        <v>0</v>
      </c>
      <c r="H170" s="3">
        <v>0</v>
      </c>
      <c r="I170" s="3">
        <v>7.3000000000000001E-3</v>
      </c>
      <c r="J170" s="3">
        <v>0</v>
      </c>
      <c r="K170" s="3">
        <v>0</v>
      </c>
      <c r="L170" s="3">
        <v>0</v>
      </c>
      <c r="M170" s="238">
        <v>0</v>
      </c>
      <c r="N170" s="3">
        <v>0</v>
      </c>
      <c r="O170" s="3">
        <v>0</v>
      </c>
      <c r="P170" s="238">
        <v>0</v>
      </c>
      <c r="Q170" s="240">
        <f t="shared" si="7"/>
        <v>0</v>
      </c>
      <c r="R170" s="3">
        <v>0</v>
      </c>
      <c r="S170" s="3">
        <v>0</v>
      </c>
      <c r="T170" s="3">
        <v>0</v>
      </c>
      <c r="U170" s="3">
        <v>0</v>
      </c>
      <c r="V170" s="3">
        <v>0</v>
      </c>
      <c r="W170" s="3">
        <v>0</v>
      </c>
      <c r="X170" s="3">
        <v>2E-3</v>
      </c>
      <c r="Y170" s="3">
        <v>0</v>
      </c>
      <c r="Z170" s="3">
        <v>0.22700000000000001</v>
      </c>
      <c r="AA170" s="3">
        <v>0</v>
      </c>
      <c r="AB170" s="3">
        <v>0</v>
      </c>
      <c r="AC170" s="3">
        <v>0</v>
      </c>
      <c r="AD170" s="3">
        <v>0</v>
      </c>
      <c r="AE170" s="3">
        <v>0</v>
      </c>
      <c r="AF170" s="3">
        <v>0</v>
      </c>
      <c r="AG170" s="3">
        <v>0</v>
      </c>
      <c r="AJ170" s="3">
        <f t="shared" si="6"/>
        <v>0.23630000000000001</v>
      </c>
      <c r="AL170" s="3">
        <f>IFERROR(VLOOKUP(B170,Totalt!$B$1:$BD$409,MATCH("totalt tillförda bränslen:",Totalt!$B$1:$BC$1,0),FALSE),"")</f>
        <v>0.23630000000000001</v>
      </c>
      <c r="AN170" s="3">
        <f t="shared" si="8"/>
        <v>0</v>
      </c>
    </row>
    <row r="171" spans="1:40" x14ac:dyDescent="0.25">
      <c r="A171" s="3" t="s">
        <v>181</v>
      </c>
      <c r="Q171" s="240">
        <f t="shared" si="7"/>
        <v>0</v>
      </c>
      <c r="AJ171" s="3">
        <f t="shared" si="6"/>
        <v>0</v>
      </c>
      <c r="AL171" s="3" t="str">
        <f>IFERROR(VLOOKUP(B171,Totalt!$B$1:$BD$409,MATCH("totalt tillförda bränslen:",Totalt!$B$1:$BC$1,0),FALSE),"")</f>
        <v/>
      </c>
      <c r="AN171" s="3" t="str">
        <f t="shared" si="8"/>
        <v/>
      </c>
    </row>
    <row r="172" spans="1:40" x14ac:dyDescent="0.25">
      <c r="B172" s="3" t="s">
        <v>182</v>
      </c>
      <c r="C172" s="3">
        <v>0</v>
      </c>
      <c r="D172" s="3">
        <v>395.25299999999999</v>
      </c>
      <c r="E172" s="3">
        <v>0</v>
      </c>
      <c r="F172" s="3">
        <v>0</v>
      </c>
      <c r="G172" s="3">
        <v>1.1559999999999999</v>
      </c>
      <c r="H172" s="3">
        <v>0</v>
      </c>
      <c r="I172" s="3">
        <v>2.9589400000000001</v>
      </c>
      <c r="J172" s="3">
        <v>0</v>
      </c>
      <c r="K172" s="3">
        <v>0</v>
      </c>
      <c r="L172" s="3">
        <v>129.92099999999999</v>
      </c>
      <c r="M172" s="238">
        <v>11.429600000000001</v>
      </c>
      <c r="N172" s="3">
        <v>20.741</v>
      </c>
      <c r="O172" s="3">
        <v>0</v>
      </c>
      <c r="P172" s="238">
        <v>207.2</v>
      </c>
      <c r="Q172" s="240">
        <f t="shared" si="7"/>
        <v>103.6</v>
      </c>
      <c r="R172" s="3">
        <v>0</v>
      </c>
      <c r="S172" s="3">
        <v>0</v>
      </c>
      <c r="T172" s="3">
        <v>0</v>
      </c>
      <c r="U172" s="3">
        <v>0</v>
      </c>
      <c r="V172" s="3">
        <v>0</v>
      </c>
      <c r="W172" s="3">
        <v>0</v>
      </c>
      <c r="X172" s="3">
        <v>21.229600000000001</v>
      </c>
      <c r="Y172" s="3">
        <v>0</v>
      </c>
      <c r="Z172" s="3">
        <v>0</v>
      </c>
      <c r="AA172" s="3">
        <v>0</v>
      </c>
      <c r="AB172" s="3">
        <v>0</v>
      </c>
      <c r="AC172" s="3">
        <v>0</v>
      </c>
      <c r="AD172" s="3">
        <v>0</v>
      </c>
      <c r="AE172" s="3">
        <v>0</v>
      </c>
      <c r="AF172" s="3">
        <v>0</v>
      </c>
      <c r="AG172" s="3">
        <v>0</v>
      </c>
      <c r="AJ172" s="3">
        <f t="shared" si="6"/>
        <v>674.85953999999992</v>
      </c>
      <c r="AL172" s="3">
        <f>IFERROR(VLOOKUP(B172,Totalt!$B$1:$BD$409,MATCH("totalt tillförda bränslen:",Totalt!$B$1:$BC$1,0),FALSE),"")</f>
        <v>674.85953999999992</v>
      </c>
      <c r="AN172" s="3">
        <f t="shared" si="8"/>
        <v>0</v>
      </c>
    </row>
    <row r="173" spans="1:40" x14ac:dyDescent="0.25">
      <c r="A173" s="3" t="s">
        <v>183</v>
      </c>
      <c r="Q173" s="240">
        <f t="shared" si="7"/>
        <v>0</v>
      </c>
      <c r="AJ173" s="3">
        <f t="shared" si="6"/>
        <v>0</v>
      </c>
      <c r="AL173" s="3" t="str">
        <f>IFERROR(VLOOKUP(B173,Totalt!$B$1:$BD$409,MATCH("totalt tillförda bränslen:",Totalt!$B$1:$BC$1,0),FALSE),"")</f>
        <v/>
      </c>
      <c r="AN173" s="3" t="str">
        <f t="shared" si="8"/>
        <v/>
      </c>
    </row>
    <row r="174" spans="1:40" x14ac:dyDescent="0.25">
      <c r="B174" s="3" t="s">
        <v>184</v>
      </c>
      <c r="C174" s="3">
        <v>0</v>
      </c>
      <c r="D174" s="3">
        <v>0</v>
      </c>
      <c r="E174" s="3">
        <v>0</v>
      </c>
      <c r="F174" s="3">
        <v>0</v>
      </c>
      <c r="G174" s="3">
        <v>0</v>
      </c>
      <c r="H174" s="3">
        <v>0</v>
      </c>
      <c r="I174" s="3">
        <v>0.2</v>
      </c>
      <c r="J174" s="3">
        <v>0</v>
      </c>
      <c r="K174" s="3">
        <v>0</v>
      </c>
      <c r="L174" s="3">
        <v>0</v>
      </c>
      <c r="M174" s="238">
        <v>0</v>
      </c>
      <c r="N174" s="3">
        <v>0</v>
      </c>
      <c r="O174" s="3">
        <v>0</v>
      </c>
      <c r="P174" s="238">
        <v>0</v>
      </c>
      <c r="Q174" s="240">
        <f t="shared" si="7"/>
        <v>0</v>
      </c>
      <c r="R174" s="3">
        <v>0</v>
      </c>
      <c r="S174" s="3">
        <v>0</v>
      </c>
      <c r="T174" s="3">
        <v>0</v>
      </c>
      <c r="U174" s="3">
        <v>0</v>
      </c>
      <c r="V174" s="3">
        <v>0</v>
      </c>
      <c r="W174" s="3">
        <v>0</v>
      </c>
      <c r="X174" s="3">
        <v>1.296</v>
      </c>
      <c r="Y174" s="3">
        <v>0</v>
      </c>
      <c r="Z174" s="3">
        <v>3.5</v>
      </c>
      <c r="AA174" s="3">
        <v>0</v>
      </c>
      <c r="AB174" s="3">
        <v>0</v>
      </c>
      <c r="AC174" s="3">
        <v>0</v>
      </c>
      <c r="AD174" s="3">
        <v>0</v>
      </c>
      <c r="AE174" s="3">
        <v>0</v>
      </c>
      <c r="AF174" s="3">
        <v>0</v>
      </c>
      <c r="AG174" s="3">
        <v>0</v>
      </c>
      <c r="AJ174" s="3">
        <f t="shared" si="6"/>
        <v>4.9960000000000004</v>
      </c>
      <c r="AL174" s="3">
        <f>IFERROR(VLOOKUP(B174,Totalt!$B$1:$BD$409,MATCH("totalt tillförda bränslen:",Totalt!$B$1:$BC$1,0),FALSE),"")</f>
        <v>4.9960000000000004</v>
      </c>
      <c r="AN174" s="3">
        <f t="shared" si="8"/>
        <v>0</v>
      </c>
    </row>
    <row r="175" spans="1:40" x14ac:dyDescent="0.25">
      <c r="A175" s="3" t="s">
        <v>185</v>
      </c>
      <c r="Q175" s="240">
        <f t="shared" si="7"/>
        <v>0</v>
      </c>
      <c r="AJ175" s="3">
        <f t="shared" si="6"/>
        <v>0</v>
      </c>
      <c r="AL175" s="3" t="str">
        <f>IFERROR(VLOOKUP(B175,Totalt!$B$1:$BD$409,MATCH("totalt tillförda bränslen:",Totalt!$B$1:$BC$1,0),FALSE),"")</f>
        <v/>
      </c>
      <c r="AN175" s="3" t="str">
        <f t="shared" si="8"/>
        <v/>
      </c>
    </row>
    <row r="176" spans="1:40" x14ac:dyDescent="0.25">
      <c r="B176" s="3" t="s">
        <v>186</v>
      </c>
      <c r="C176" s="3">
        <v>0</v>
      </c>
      <c r="D176" s="3">
        <v>0</v>
      </c>
      <c r="E176" s="3">
        <v>0</v>
      </c>
      <c r="F176" s="3">
        <v>11.6487</v>
      </c>
      <c r="G176" s="3">
        <v>0</v>
      </c>
      <c r="H176" s="3">
        <v>0</v>
      </c>
      <c r="I176" s="3">
        <v>1.18</v>
      </c>
      <c r="J176" s="3">
        <v>0</v>
      </c>
      <c r="K176" s="3">
        <v>0</v>
      </c>
      <c r="L176" s="3">
        <v>11.6487</v>
      </c>
      <c r="M176" s="238">
        <v>0</v>
      </c>
      <c r="N176" s="3">
        <v>0</v>
      </c>
      <c r="O176" s="3">
        <v>0</v>
      </c>
      <c r="P176" s="238">
        <v>17.8</v>
      </c>
      <c r="Q176" s="240">
        <f t="shared" si="7"/>
        <v>8.9</v>
      </c>
      <c r="R176" s="3">
        <v>0</v>
      </c>
      <c r="S176" s="3">
        <v>17.4876</v>
      </c>
      <c r="T176" s="3">
        <v>17.4876</v>
      </c>
      <c r="U176" s="3">
        <v>0</v>
      </c>
      <c r="V176" s="3">
        <v>0</v>
      </c>
      <c r="W176" s="3">
        <v>0</v>
      </c>
      <c r="X176" s="3">
        <v>1.6739999999999999</v>
      </c>
      <c r="Y176" s="3">
        <v>0</v>
      </c>
      <c r="Z176" s="3">
        <v>0</v>
      </c>
      <c r="AA176" s="3">
        <v>0</v>
      </c>
      <c r="AB176" s="3">
        <v>0</v>
      </c>
      <c r="AC176" s="3">
        <v>0</v>
      </c>
      <c r="AD176" s="3">
        <v>0</v>
      </c>
      <c r="AE176" s="3">
        <v>0</v>
      </c>
      <c r="AF176" s="3">
        <v>0</v>
      </c>
      <c r="AG176" s="3">
        <v>0</v>
      </c>
      <c r="AJ176" s="3">
        <f t="shared" si="6"/>
        <v>70.026600000000002</v>
      </c>
      <c r="AL176" s="3">
        <f>IFERROR(VLOOKUP(B176,Totalt!$B$1:$BD$409,MATCH("totalt tillförda bränslen:",Totalt!$B$1:$BC$1,0),FALSE),"")</f>
        <v>70.026600000000016</v>
      </c>
      <c r="AN176" s="3">
        <f t="shared" si="8"/>
        <v>-1.4210854715202004E-14</v>
      </c>
    </row>
    <row r="177" spans="1:40" x14ac:dyDescent="0.25">
      <c r="B177" s="3" t="s">
        <v>187</v>
      </c>
      <c r="C177" s="3">
        <v>0</v>
      </c>
      <c r="D177" s="3">
        <v>0</v>
      </c>
      <c r="E177" s="3">
        <v>0</v>
      </c>
      <c r="F177" s="3">
        <v>0</v>
      </c>
      <c r="G177" s="3">
        <v>0</v>
      </c>
      <c r="H177" s="3">
        <v>0</v>
      </c>
      <c r="I177" s="3">
        <v>0.72699999999999998</v>
      </c>
      <c r="J177" s="3">
        <v>0</v>
      </c>
      <c r="K177" s="3">
        <v>0</v>
      </c>
      <c r="L177" s="3">
        <v>0</v>
      </c>
      <c r="M177" s="238">
        <v>0</v>
      </c>
      <c r="N177" s="3">
        <v>0</v>
      </c>
      <c r="O177" s="3">
        <v>0</v>
      </c>
      <c r="P177" s="238">
        <v>0</v>
      </c>
      <c r="Q177" s="240">
        <f t="shared" si="7"/>
        <v>0</v>
      </c>
      <c r="R177" s="3">
        <v>0</v>
      </c>
      <c r="S177" s="3">
        <v>0</v>
      </c>
      <c r="T177" s="3">
        <v>7.2</v>
      </c>
      <c r="U177" s="3">
        <v>0</v>
      </c>
      <c r="V177" s="3">
        <v>0</v>
      </c>
      <c r="W177" s="3">
        <v>0</v>
      </c>
      <c r="X177" s="3">
        <v>0.183</v>
      </c>
      <c r="Y177" s="3">
        <v>0</v>
      </c>
      <c r="Z177" s="3">
        <v>0</v>
      </c>
      <c r="AA177" s="3">
        <v>0</v>
      </c>
      <c r="AB177" s="3">
        <v>0</v>
      </c>
      <c r="AC177" s="3">
        <v>0</v>
      </c>
      <c r="AD177" s="3">
        <v>0</v>
      </c>
      <c r="AE177" s="3">
        <v>0</v>
      </c>
      <c r="AF177" s="3">
        <v>0</v>
      </c>
      <c r="AG177" s="3">
        <v>0</v>
      </c>
      <c r="AJ177" s="3">
        <f t="shared" si="6"/>
        <v>8.1100000000000012</v>
      </c>
      <c r="AL177" s="3">
        <f>IFERROR(VLOOKUP(B177,Totalt!$B$1:$BD$409,MATCH("totalt tillförda bränslen:",Totalt!$B$1:$BC$1,0),FALSE),"")</f>
        <v>8.1100000000000012</v>
      </c>
      <c r="AN177" s="3">
        <f t="shared" si="8"/>
        <v>0</v>
      </c>
    </row>
    <row r="178" spans="1:40" x14ac:dyDescent="0.25">
      <c r="B178" s="3" t="s">
        <v>188</v>
      </c>
      <c r="C178" s="3">
        <v>0</v>
      </c>
      <c r="D178" s="3">
        <v>0</v>
      </c>
      <c r="E178" s="3">
        <v>0</v>
      </c>
      <c r="F178" s="3">
        <v>0</v>
      </c>
      <c r="G178" s="3">
        <v>0</v>
      </c>
      <c r="H178" s="3">
        <v>0</v>
      </c>
      <c r="I178" s="3">
        <v>0.29599999999999999</v>
      </c>
      <c r="J178" s="3">
        <v>0</v>
      </c>
      <c r="K178" s="3">
        <v>0</v>
      </c>
      <c r="L178" s="3">
        <v>0</v>
      </c>
      <c r="M178" s="238">
        <v>0</v>
      </c>
      <c r="N178" s="3">
        <v>0</v>
      </c>
      <c r="O178" s="3">
        <v>0</v>
      </c>
      <c r="P178" s="238">
        <v>0</v>
      </c>
      <c r="Q178" s="240">
        <f t="shared" si="7"/>
        <v>0</v>
      </c>
      <c r="R178" s="3">
        <v>0</v>
      </c>
      <c r="S178" s="3">
        <v>0</v>
      </c>
      <c r="T178" s="3">
        <v>2.6070000000000002</v>
      </c>
      <c r="U178" s="3">
        <v>0</v>
      </c>
      <c r="V178" s="3">
        <v>0</v>
      </c>
      <c r="W178" s="3">
        <v>0</v>
      </c>
      <c r="X178" s="3">
        <v>5.9249999999999997E-2</v>
      </c>
      <c r="Y178" s="3">
        <v>0</v>
      </c>
      <c r="Z178" s="3">
        <v>0</v>
      </c>
      <c r="AA178" s="3">
        <v>0</v>
      </c>
      <c r="AB178" s="3">
        <v>0</v>
      </c>
      <c r="AC178" s="3">
        <v>0</v>
      </c>
      <c r="AD178" s="3">
        <v>0</v>
      </c>
      <c r="AE178" s="3">
        <v>0</v>
      </c>
      <c r="AF178" s="3">
        <v>0</v>
      </c>
      <c r="AG178" s="3">
        <v>0</v>
      </c>
      <c r="AJ178" s="3">
        <f t="shared" si="6"/>
        <v>2.96225</v>
      </c>
      <c r="AL178" s="3">
        <f>IFERROR(VLOOKUP(B178,Totalt!$B$1:$BD$409,MATCH("totalt tillförda bränslen:",Totalt!$B$1:$BC$1,0),FALSE),"")</f>
        <v>2.96225</v>
      </c>
      <c r="AN178" s="3">
        <f t="shared" si="8"/>
        <v>0</v>
      </c>
    </row>
    <row r="179" spans="1:40" x14ac:dyDescent="0.25">
      <c r="B179" s="3" t="s">
        <v>189</v>
      </c>
      <c r="C179" s="3">
        <v>0</v>
      </c>
      <c r="D179" s="3">
        <v>0</v>
      </c>
      <c r="E179" s="3">
        <v>0</v>
      </c>
      <c r="F179" s="3">
        <v>8.56996</v>
      </c>
      <c r="G179" s="3">
        <v>0</v>
      </c>
      <c r="H179" s="3">
        <v>0</v>
      </c>
      <c r="I179" s="3">
        <v>1.3</v>
      </c>
      <c r="J179" s="3">
        <v>0</v>
      </c>
      <c r="K179" s="3">
        <v>0</v>
      </c>
      <c r="L179" s="3">
        <v>8.56996</v>
      </c>
      <c r="M179" s="238">
        <v>0</v>
      </c>
      <c r="N179" s="3">
        <v>0</v>
      </c>
      <c r="O179" s="3">
        <v>0</v>
      </c>
      <c r="P179" s="238">
        <v>14.4</v>
      </c>
      <c r="Q179" s="240">
        <f t="shared" si="7"/>
        <v>7.2</v>
      </c>
      <c r="R179" s="3">
        <v>0</v>
      </c>
      <c r="S179" s="3">
        <v>12.888500000000001</v>
      </c>
      <c r="T179" s="3">
        <v>12.888500000000001</v>
      </c>
      <c r="U179" s="3">
        <v>0</v>
      </c>
      <c r="V179" s="3">
        <v>0</v>
      </c>
      <c r="W179" s="3">
        <v>0</v>
      </c>
      <c r="X179" s="3">
        <v>1.47</v>
      </c>
      <c r="Y179" s="3">
        <v>0</v>
      </c>
      <c r="Z179" s="3">
        <v>0</v>
      </c>
      <c r="AA179" s="3">
        <v>0</v>
      </c>
      <c r="AB179" s="3">
        <v>0</v>
      </c>
      <c r="AC179" s="3">
        <v>0</v>
      </c>
      <c r="AD179" s="3">
        <v>0</v>
      </c>
      <c r="AE179" s="3">
        <v>0</v>
      </c>
      <c r="AF179" s="3">
        <v>0</v>
      </c>
      <c r="AG179" s="3">
        <v>0</v>
      </c>
      <c r="AJ179" s="3">
        <f t="shared" si="6"/>
        <v>52.886920000000011</v>
      </c>
      <c r="AL179" s="3">
        <f>IFERROR(VLOOKUP(B179,Totalt!$B$1:$BD$409,MATCH("totalt tillförda bränslen:",Totalt!$B$1:$BC$1,0),FALSE),"")</f>
        <v>52.886920000000003</v>
      </c>
      <c r="AN179" s="3">
        <f t="shared" si="8"/>
        <v>7.1054273576010019E-15</v>
      </c>
    </row>
    <row r="180" spans="1:40" x14ac:dyDescent="0.25">
      <c r="A180" s="3" t="s">
        <v>190</v>
      </c>
      <c r="Q180" s="240">
        <f t="shared" si="7"/>
        <v>0</v>
      </c>
      <c r="AJ180" s="3">
        <f t="shared" si="6"/>
        <v>0</v>
      </c>
      <c r="AL180" s="3" t="str">
        <f>IFERROR(VLOOKUP(B180,Totalt!$B$1:$BD$409,MATCH("totalt tillförda bränslen:",Totalt!$B$1:$BC$1,0),FALSE),"")</f>
        <v/>
      </c>
      <c r="AN180" s="3" t="str">
        <f t="shared" si="8"/>
        <v/>
      </c>
    </row>
    <row r="181" spans="1:40" x14ac:dyDescent="0.25">
      <c r="B181" s="3" t="s">
        <v>191</v>
      </c>
      <c r="C181" s="3">
        <v>0</v>
      </c>
      <c r="D181" s="3">
        <v>0</v>
      </c>
      <c r="E181" s="3">
        <v>0</v>
      </c>
      <c r="F181" s="3">
        <v>0</v>
      </c>
      <c r="G181" s="3">
        <v>0</v>
      </c>
      <c r="H181" s="3">
        <v>0</v>
      </c>
      <c r="I181" s="3">
        <v>0.2</v>
      </c>
      <c r="J181" s="3">
        <v>0</v>
      </c>
      <c r="K181" s="3">
        <v>0</v>
      </c>
      <c r="L181" s="3">
        <v>30.7</v>
      </c>
      <c r="M181" s="238">
        <v>0</v>
      </c>
      <c r="N181" s="3">
        <v>0</v>
      </c>
      <c r="O181" s="3">
        <v>0</v>
      </c>
      <c r="P181" s="238">
        <v>11.2</v>
      </c>
      <c r="Q181" s="240">
        <f t="shared" si="7"/>
        <v>5.6</v>
      </c>
      <c r="R181" s="3">
        <v>0</v>
      </c>
      <c r="S181" s="3">
        <v>0</v>
      </c>
      <c r="T181" s="3">
        <v>5.6</v>
      </c>
      <c r="U181" s="3">
        <v>0</v>
      </c>
      <c r="V181" s="3">
        <v>0</v>
      </c>
      <c r="W181" s="3">
        <v>0</v>
      </c>
      <c r="X181" s="3">
        <v>0.72199999999999998</v>
      </c>
      <c r="Y181" s="3">
        <v>0</v>
      </c>
      <c r="Z181" s="3">
        <v>0</v>
      </c>
      <c r="AA181" s="3">
        <v>0</v>
      </c>
      <c r="AB181" s="3">
        <v>0</v>
      </c>
      <c r="AC181" s="3">
        <v>0</v>
      </c>
      <c r="AD181" s="3">
        <v>0</v>
      </c>
      <c r="AE181" s="3">
        <v>0</v>
      </c>
      <c r="AF181" s="3">
        <v>0</v>
      </c>
      <c r="AG181" s="3">
        <v>0</v>
      </c>
      <c r="AJ181" s="3">
        <f t="shared" si="6"/>
        <v>42.822000000000003</v>
      </c>
      <c r="AL181" s="3">
        <f>IFERROR(VLOOKUP(B181,Totalt!$B$1:$BD$409,MATCH("totalt tillförda bränslen:",Totalt!$B$1:$BC$1,0),FALSE),"")</f>
        <v>42.822000000000003</v>
      </c>
      <c r="AN181" s="3">
        <f t="shared" si="8"/>
        <v>0</v>
      </c>
    </row>
    <row r="182" spans="1:40" x14ac:dyDescent="0.25">
      <c r="A182" s="3" t="s">
        <v>192</v>
      </c>
      <c r="Q182" s="240">
        <f t="shared" si="7"/>
        <v>0</v>
      </c>
      <c r="AJ182" s="3">
        <f t="shared" si="6"/>
        <v>0</v>
      </c>
      <c r="AL182" s="3" t="str">
        <f>IFERROR(VLOOKUP(B182,Totalt!$B$1:$BD$409,MATCH("totalt tillförda bränslen:",Totalt!$B$1:$BC$1,0),FALSE),"")</f>
        <v/>
      </c>
      <c r="AN182" s="3" t="str">
        <f t="shared" si="8"/>
        <v/>
      </c>
    </row>
    <row r="183" spans="1:40" x14ac:dyDescent="0.25">
      <c r="B183" s="3" t="s">
        <v>193</v>
      </c>
      <c r="C183" s="3">
        <v>0</v>
      </c>
      <c r="D183" s="3">
        <v>0</v>
      </c>
      <c r="E183" s="3">
        <v>3</v>
      </c>
      <c r="F183" s="3">
        <v>30.397300000000001</v>
      </c>
      <c r="G183" s="3">
        <v>0</v>
      </c>
      <c r="H183" s="3">
        <v>3.2</v>
      </c>
      <c r="I183" s="3">
        <v>0</v>
      </c>
      <c r="J183" s="3">
        <v>0.46</v>
      </c>
      <c r="K183" s="3">
        <v>0</v>
      </c>
      <c r="L183" s="3">
        <v>33.770400000000002</v>
      </c>
      <c r="M183" s="238">
        <v>3.7125300000000001</v>
      </c>
      <c r="N183" s="3">
        <v>0</v>
      </c>
      <c r="O183" s="3">
        <v>0</v>
      </c>
      <c r="P183" s="238">
        <v>66.599999999999994</v>
      </c>
      <c r="Q183" s="240">
        <f t="shared" si="7"/>
        <v>33.299999999999997</v>
      </c>
      <c r="R183" s="3">
        <v>40.5</v>
      </c>
      <c r="S183" s="3">
        <v>12.8857</v>
      </c>
      <c r="T183" s="3">
        <v>25.1252</v>
      </c>
      <c r="U183" s="3">
        <v>0</v>
      </c>
      <c r="V183" s="3">
        <v>0</v>
      </c>
      <c r="W183" s="3">
        <v>12.8666</v>
      </c>
      <c r="X183" s="3">
        <v>6.3815299999999997</v>
      </c>
      <c r="Y183" s="3">
        <v>0</v>
      </c>
      <c r="Z183" s="3">
        <v>0</v>
      </c>
      <c r="AA183" s="3">
        <v>0</v>
      </c>
      <c r="AB183" s="3">
        <v>0</v>
      </c>
      <c r="AC183" s="3">
        <v>0</v>
      </c>
      <c r="AD183" s="3">
        <v>0</v>
      </c>
      <c r="AE183" s="3">
        <v>0</v>
      </c>
      <c r="AF183" s="3">
        <v>0</v>
      </c>
      <c r="AG183" s="3">
        <v>0</v>
      </c>
      <c r="AJ183" s="3">
        <f t="shared" si="6"/>
        <v>201.88672999999997</v>
      </c>
      <c r="AL183" s="3">
        <f>IFERROR(VLOOKUP(B183,Totalt!$B$1:$BD$409,MATCH("totalt tillförda bränslen:",Totalt!$B$1:$BC$1,0),FALSE),"")</f>
        <v>201.88673</v>
      </c>
      <c r="AN183" s="3">
        <f t="shared" si="8"/>
        <v>-2.8421709430404007E-14</v>
      </c>
    </row>
    <row r="184" spans="1:40" x14ac:dyDescent="0.25">
      <c r="A184" s="3" t="s">
        <v>194</v>
      </c>
      <c r="Q184" s="240">
        <f t="shared" si="7"/>
        <v>0</v>
      </c>
      <c r="AJ184" s="3">
        <f t="shared" si="6"/>
        <v>0</v>
      </c>
      <c r="AL184" s="3" t="str">
        <f>IFERROR(VLOOKUP(B184,Totalt!$B$1:$BD$409,MATCH("totalt tillförda bränslen:",Totalt!$B$1:$BC$1,0),FALSE),"")</f>
        <v/>
      </c>
      <c r="AN184" s="3" t="str">
        <f t="shared" si="8"/>
        <v/>
      </c>
    </row>
    <row r="185" spans="1:40" x14ac:dyDescent="0.25">
      <c r="B185" s="3" t="s">
        <v>195</v>
      </c>
      <c r="C185" s="3">
        <v>0</v>
      </c>
      <c r="D185" s="3">
        <v>109.991</v>
      </c>
      <c r="E185" s="3">
        <v>0</v>
      </c>
      <c r="F185" s="3">
        <v>0</v>
      </c>
      <c r="G185" s="3">
        <v>0</v>
      </c>
      <c r="H185" s="3">
        <v>0</v>
      </c>
      <c r="I185" s="3">
        <v>1.4159999999999999</v>
      </c>
      <c r="J185" s="3">
        <v>0</v>
      </c>
      <c r="K185" s="3">
        <v>0</v>
      </c>
      <c r="L185" s="3">
        <v>0</v>
      </c>
      <c r="M185" s="238">
        <v>0</v>
      </c>
      <c r="N185" s="3">
        <v>0</v>
      </c>
      <c r="O185" s="3">
        <v>0</v>
      </c>
      <c r="P185" s="238">
        <v>30.472000000000001</v>
      </c>
      <c r="Q185" s="240">
        <f t="shared" si="7"/>
        <v>15.236000000000001</v>
      </c>
      <c r="R185" s="3">
        <v>1.883</v>
      </c>
      <c r="S185" s="3">
        <v>0</v>
      </c>
      <c r="T185" s="3">
        <v>88.1</v>
      </c>
      <c r="U185" s="3">
        <v>0</v>
      </c>
      <c r="V185" s="3">
        <v>0</v>
      </c>
      <c r="W185" s="3">
        <v>0</v>
      </c>
      <c r="X185" s="3">
        <v>9.1</v>
      </c>
      <c r="Y185" s="3">
        <v>0</v>
      </c>
      <c r="Z185" s="3">
        <v>0</v>
      </c>
      <c r="AA185" s="3">
        <v>0</v>
      </c>
      <c r="AB185" s="3">
        <v>0</v>
      </c>
      <c r="AC185" s="3">
        <v>0</v>
      </c>
      <c r="AD185" s="3">
        <v>0</v>
      </c>
      <c r="AE185" s="3">
        <v>0</v>
      </c>
      <c r="AF185" s="3">
        <v>0</v>
      </c>
      <c r="AG185" s="3">
        <v>0</v>
      </c>
      <c r="AJ185" s="3">
        <f t="shared" si="6"/>
        <v>225.72599999999997</v>
      </c>
      <c r="AL185" s="3">
        <f>IFERROR(VLOOKUP(B185,Totalt!$B$1:$BD$409,MATCH("totalt tillförda bränslen:",Totalt!$B$1:$BC$1,0),FALSE),"")</f>
        <v>225.726</v>
      </c>
      <c r="AN185" s="3">
        <f t="shared" si="8"/>
        <v>-2.8421709430404007E-14</v>
      </c>
    </row>
    <row r="186" spans="1:40" x14ac:dyDescent="0.25">
      <c r="B186" s="3" t="s">
        <v>196</v>
      </c>
      <c r="C186" s="3">
        <v>0</v>
      </c>
      <c r="D186" s="3">
        <v>0</v>
      </c>
      <c r="E186" s="3">
        <v>0</v>
      </c>
      <c r="F186" s="3">
        <v>0</v>
      </c>
      <c r="G186" s="3">
        <v>0</v>
      </c>
      <c r="H186" s="3">
        <v>0</v>
      </c>
      <c r="I186" s="3">
        <v>0.15</v>
      </c>
      <c r="J186" s="3">
        <v>0</v>
      </c>
      <c r="K186" s="3">
        <v>0</v>
      </c>
      <c r="L186" s="3">
        <v>0</v>
      </c>
      <c r="M186" s="238">
        <v>0</v>
      </c>
      <c r="N186" s="3">
        <v>0</v>
      </c>
      <c r="O186" s="3">
        <v>0</v>
      </c>
      <c r="P186" s="238">
        <v>0</v>
      </c>
      <c r="Q186" s="240">
        <f t="shared" si="7"/>
        <v>0</v>
      </c>
      <c r="R186" s="3">
        <v>0</v>
      </c>
      <c r="S186" s="3">
        <v>0</v>
      </c>
      <c r="T186" s="3">
        <v>21.4</v>
      </c>
      <c r="U186" s="3">
        <v>0</v>
      </c>
      <c r="V186" s="3">
        <v>0</v>
      </c>
      <c r="W186" s="3">
        <v>0</v>
      </c>
      <c r="X186" s="3">
        <v>0.64</v>
      </c>
      <c r="Y186" s="3">
        <v>0</v>
      </c>
      <c r="Z186" s="3">
        <v>0</v>
      </c>
      <c r="AA186" s="3">
        <v>0</v>
      </c>
      <c r="AB186" s="3">
        <v>0</v>
      </c>
      <c r="AC186" s="3">
        <v>0</v>
      </c>
      <c r="AD186" s="3">
        <v>0</v>
      </c>
      <c r="AE186" s="3">
        <v>0</v>
      </c>
      <c r="AF186" s="3">
        <v>0</v>
      </c>
      <c r="AG186" s="3">
        <v>0</v>
      </c>
      <c r="AJ186" s="3">
        <f t="shared" si="6"/>
        <v>22.189999999999998</v>
      </c>
      <c r="AL186" s="3">
        <f>IFERROR(VLOOKUP(B186,Totalt!$B$1:$BD$409,MATCH("totalt tillförda bränslen:",Totalt!$B$1:$BC$1,0),FALSE),"")</f>
        <v>22.189999999999998</v>
      </c>
      <c r="AN186" s="3">
        <f t="shared" si="8"/>
        <v>0</v>
      </c>
    </row>
    <row r="187" spans="1:40" x14ac:dyDescent="0.25">
      <c r="A187" s="3" t="s">
        <v>197</v>
      </c>
      <c r="Q187" s="240">
        <f t="shared" si="7"/>
        <v>0</v>
      </c>
      <c r="AJ187" s="3">
        <f t="shared" si="6"/>
        <v>0</v>
      </c>
      <c r="AL187" s="3" t="str">
        <f>IFERROR(VLOOKUP(B187,Totalt!$B$1:$BD$409,MATCH("totalt tillförda bränslen:",Totalt!$B$1:$BC$1,0),FALSE),"")</f>
        <v/>
      </c>
      <c r="AN187" s="3" t="str">
        <f t="shared" si="8"/>
        <v/>
      </c>
    </row>
    <row r="188" spans="1:40" x14ac:dyDescent="0.25">
      <c r="B188" s="3" t="s">
        <v>198</v>
      </c>
      <c r="C188" s="3">
        <v>0</v>
      </c>
      <c r="D188" s="3">
        <v>0</v>
      </c>
      <c r="E188" s="3">
        <v>0</v>
      </c>
      <c r="F188" s="3">
        <v>0</v>
      </c>
      <c r="G188" s="3">
        <v>4.2699999999999996</v>
      </c>
      <c r="H188" s="3">
        <v>0</v>
      </c>
      <c r="I188" s="3">
        <v>0</v>
      </c>
      <c r="J188" s="3">
        <v>0</v>
      </c>
      <c r="K188" s="3">
        <v>0</v>
      </c>
      <c r="L188" s="3">
        <v>0</v>
      </c>
      <c r="M188" s="238">
        <v>0</v>
      </c>
      <c r="N188" s="3">
        <v>1.1870000000000001</v>
      </c>
      <c r="O188" s="3">
        <v>0</v>
      </c>
      <c r="P188" s="238">
        <v>0</v>
      </c>
      <c r="Q188" s="240">
        <f t="shared" si="7"/>
        <v>0</v>
      </c>
      <c r="R188" s="3">
        <v>42.478999999999999</v>
      </c>
      <c r="S188" s="3">
        <v>0</v>
      </c>
      <c r="T188" s="3">
        <v>0</v>
      </c>
      <c r="U188" s="3">
        <v>0</v>
      </c>
      <c r="V188" s="3">
        <v>0</v>
      </c>
      <c r="W188" s="3">
        <v>0</v>
      </c>
      <c r="X188" s="3">
        <v>0.34950799999999999</v>
      </c>
      <c r="Y188" s="3">
        <v>0</v>
      </c>
      <c r="Z188" s="3">
        <v>0</v>
      </c>
      <c r="AA188" s="3">
        <v>0</v>
      </c>
      <c r="AB188" s="3">
        <v>0</v>
      </c>
      <c r="AC188" s="3">
        <v>0</v>
      </c>
      <c r="AD188" s="3">
        <v>0</v>
      </c>
      <c r="AE188" s="3">
        <v>0</v>
      </c>
      <c r="AF188" s="3">
        <v>0</v>
      </c>
      <c r="AG188" s="3">
        <v>0</v>
      </c>
      <c r="AJ188" s="3">
        <f t="shared" si="6"/>
        <v>48.285508</v>
      </c>
      <c r="AL188" s="3">
        <f>IFERROR(VLOOKUP(B188,Totalt!$B$1:$BD$409,MATCH("totalt tillförda bränslen:",Totalt!$B$1:$BC$1,0),FALSE),"")</f>
        <v>48.285508</v>
      </c>
      <c r="AN188" s="3">
        <f t="shared" si="8"/>
        <v>0</v>
      </c>
    </row>
    <row r="189" spans="1:40" x14ac:dyDescent="0.25">
      <c r="A189" s="3" t="s">
        <v>199</v>
      </c>
      <c r="Q189" s="240">
        <f t="shared" si="7"/>
        <v>0</v>
      </c>
      <c r="AJ189" s="3">
        <f t="shared" si="6"/>
        <v>0</v>
      </c>
      <c r="AL189" s="3" t="str">
        <f>IFERROR(VLOOKUP(B189,Totalt!$B$1:$BD$409,MATCH("totalt tillförda bränslen:",Totalt!$B$1:$BC$1,0),FALSE),"")</f>
        <v/>
      </c>
      <c r="AN189" s="3" t="str">
        <f t="shared" si="8"/>
        <v/>
      </c>
    </row>
    <row r="190" spans="1:40" x14ac:dyDescent="0.25">
      <c r="B190" s="3" t="s">
        <v>200</v>
      </c>
      <c r="C190" s="3">
        <v>0</v>
      </c>
      <c r="D190" s="3">
        <v>0</v>
      </c>
      <c r="E190" s="3">
        <v>0</v>
      </c>
      <c r="F190" s="3">
        <v>0</v>
      </c>
      <c r="G190" s="3">
        <v>0</v>
      </c>
      <c r="H190" s="3">
        <v>0</v>
      </c>
      <c r="I190" s="3">
        <v>0.1</v>
      </c>
      <c r="J190" s="3">
        <v>0</v>
      </c>
      <c r="K190" s="3">
        <v>0</v>
      </c>
      <c r="L190" s="3">
        <v>0</v>
      </c>
      <c r="M190" s="238">
        <v>0</v>
      </c>
      <c r="N190" s="3">
        <v>0</v>
      </c>
      <c r="O190" s="3">
        <v>0</v>
      </c>
      <c r="P190" s="238">
        <v>0</v>
      </c>
      <c r="Q190" s="240">
        <f t="shared" si="7"/>
        <v>0</v>
      </c>
      <c r="R190" s="3">
        <v>0</v>
      </c>
      <c r="S190" s="3">
        <v>0</v>
      </c>
      <c r="T190" s="3">
        <v>38.299999999999997</v>
      </c>
      <c r="U190" s="3">
        <v>0</v>
      </c>
      <c r="V190" s="3">
        <v>0</v>
      </c>
      <c r="W190" s="3">
        <v>0</v>
      </c>
      <c r="X190" s="3">
        <v>1</v>
      </c>
      <c r="Y190" s="3">
        <v>0</v>
      </c>
      <c r="Z190" s="3">
        <v>5</v>
      </c>
      <c r="AA190" s="3">
        <v>0</v>
      </c>
      <c r="AB190" s="3">
        <v>0</v>
      </c>
      <c r="AC190" s="3">
        <v>0</v>
      </c>
      <c r="AD190" s="3">
        <v>0</v>
      </c>
      <c r="AE190" s="3">
        <v>0</v>
      </c>
      <c r="AF190" s="3">
        <v>0</v>
      </c>
      <c r="AG190" s="3">
        <v>0</v>
      </c>
      <c r="AJ190" s="3">
        <f t="shared" si="6"/>
        <v>44.4</v>
      </c>
      <c r="AL190" s="3">
        <f>IFERROR(VLOOKUP(B190,Totalt!$B$1:$BD$409,MATCH("totalt tillförda bränslen:",Totalt!$B$1:$BC$1,0),FALSE),"")</f>
        <v>44.4</v>
      </c>
      <c r="AN190" s="3">
        <f t="shared" si="8"/>
        <v>0</v>
      </c>
    </row>
    <row r="191" spans="1:40" x14ac:dyDescent="0.25">
      <c r="A191" s="3" t="s">
        <v>201</v>
      </c>
      <c r="Q191" s="240">
        <f t="shared" si="7"/>
        <v>0</v>
      </c>
      <c r="AJ191" s="3">
        <f t="shared" si="6"/>
        <v>0</v>
      </c>
      <c r="AL191" s="3" t="str">
        <f>IFERROR(VLOOKUP(B191,Totalt!$B$1:$BD$409,MATCH("totalt tillförda bränslen:",Totalt!$B$1:$BC$1,0),FALSE),"")</f>
        <v/>
      </c>
      <c r="AN191" s="3" t="str">
        <f t="shared" si="8"/>
        <v/>
      </c>
    </row>
    <row r="192" spans="1:40" x14ac:dyDescent="0.25">
      <c r="B192" s="3" t="s">
        <v>202</v>
      </c>
      <c r="C192" s="3">
        <v>0</v>
      </c>
      <c r="D192" s="3">
        <v>0</v>
      </c>
      <c r="E192" s="3">
        <v>0</v>
      </c>
      <c r="F192" s="3">
        <v>0</v>
      </c>
      <c r="G192" s="3">
        <v>0</v>
      </c>
      <c r="H192" s="3">
        <v>0</v>
      </c>
      <c r="I192" s="3">
        <v>0</v>
      </c>
      <c r="J192" s="3">
        <v>0</v>
      </c>
      <c r="K192" s="3">
        <v>0</v>
      </c>
      <c r="L192" s="3">
        <v>0</v>
      </c>
      <c r="M192" s="238">
        <v>0</v>
      </c>
      <c r="N192" s="3">
        <v>0</v>
      </c>
      <c r="O192" s="3">
        <v>0</v>
      </c>
      <c r="P192" s="238">
        <v>0</v>
      </c>
      <c r="Q192" s="240">
        <f t="shared" si="7"/>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J192" s="3">
        <f t="shared" si="6"/>
        <v>0</v>
      </c>
      <c r="AL192" s="3">
        <f>IFERROR(VLOOKUP(B192,Totalt!$B$1:$BD$409,MATCH("totalt tillförda bränslen:",Totalt!$B$1:$BC$1,0),FALSE),"")</f>
        <v>0</v>
      </c>
      <c r="AN192" s="3">
        <f t="shared" si="8"/>
        <v>0</v>
      </c>
    </row>
    <row r="193" spans="1:40" x14ac:dyDescent="0.25">
      <c r="B193" s="3" t="s">
        <v>203</v>
      </c>
      <c r="C193" s="3">
        <v>0</v>
      </c>
      <c r="D193" s="3">
        <v>0</v>
      </c>
      <c r="E193" s="3">
        <v>0</v>
      </c>
      <c r="F193" s="3">
        <v>0</v>
      </c>
      <c r="G193" s="3">
        <v>0</v>
      </c>
      <c r="H193" s="3">
        <v>0.2</v>
      </c>
      <c r="I193" s="3">
        <v>0.3</v>
      </c>
      <c r="J193" s="3">
        <v>0</v>
      </c>
      <c r="K193" s="3">
        <v>0</v>
      </c>
      <c r="L193" s="3">
        <v>0</v>
      </c>
      <c r="M193" s="238">
        <v>0</v>
      </c>
      <c r="N193" s="3">
        <v>0</v>
      </c>
      <c r="O193" s="3">
        <v>0</v>
      </c>
      <c r="P193" s="238">
        <v>0</v>
      </c>
      <c r="Q193" s="240">
        <f t="shared" si="7"/>
        <v>0</v>
      </c>
      <c r="R193" s="3">
        <v>0</v>
      </c>
      <c r="S193" s="3">
        <v>0</v>
      </c>
      <c r="T193" s="3">
        <v>0</v>
      </c>
      <c r="U193" s="3">
        <v>0</v>
      </c>
      <c r="V193" s="3">
        <v>0</v>
      </c>
      <c r="W193" s="3">
        <v>0</v>
      </c>
      <c r="X193" s="3">
        <v>0.56340000000000001</v>
      </c>
      <c r="Y193" s="3">
        <v>0</v>
      </c>
      <c r="Z193" s="3">
        <v>6.3</v>
      </c>
      <c r="AA193" s="3">
        <v>0</v>
      </c>
      <c r="AB193" s="3">
        <v>0</v>
      </c>
      <c r="AC193" s="3">
        <v>0</v>
      </c>
      <c r="AD193" s="3">
        <v>0</v>
      </c>
      <c r="AE193" s="3">
        <v>0</v>
      </c>
      <c r="AF193" s="3">
        <v>0</v>
      </c>
      <c r="AG193" s="3">
        <v>18</v>
      </c>
      <c r="AJ193" s="3">
        <f t="shared" si="6"/>
        <v>25.363399999999999</v>
      </c>
      <c r="AL193" s="3">
        <f>IFERROR(VLOOKUP(B193,Totalt!$B$1:$BD$409,MATCH("totalt tillförda bränslen:",Totalt!$B$1:$BC$1,0),FALSE),"")</f>
        <v>25.363400000000002</v>
      </c>
      <c r="AN193" s="3">
        <f t="shared" si="8"/>
        <v>-3.5527136788005009E-15</v>
      </c>
    </row>
    <row r="194" spans="1:40" x14ac:dyDescent="0.25">
      <c r="B194" s="3" t="s">
        <v>204</v>
      </c>
      <c r="C194" s="3">
        <v>0</v>
      </c>
      <c r="D194" s="3">
        <v>0</v>
      </c>
      <c r="E194" s="3">
        <v>0</v>
      </c>
      <c r="F194" s="3">
        <v>0</v>
      </c>
      <c r="G194" s="3">
        <v>0</v>
      </c>
      <c r="H194" s="3">
        <v>0.81</v>
      </c>
      <c r="I194" s="3">
        <v>3</v>
      </c>
      <c r="J194" s="3">
        <v>0</v>
      </c>
      <c r="K194" s="3">
        <v>0</v>
      </c>
      <c r="L194" s="3">
        <v>0</v>
      </c>
      <c r="M194" s="238">
        <v>0</v>
      </c>
      <c r="N194" s="3">
        <v>0</v>
      </c>
      <c r="O194" s="3">
        <v>0</v>
      </c>
      <c r="P194" s="238">
        <v>0</v>
      </c>
      <c r="Q194" s="240">
        <f t="shared" si="7"/>
        <v>0</v>
      </c>
      <c r="R194" s="3">
        <v>0</v>
      </c>
      <c r="S194" s="3">
        <v>0</v>
      </c>
      <c r="T194" s="3">
        <v>64.400000000000006</v>
      </c>
      <c r="U194" s="3">
        <v>0</v>
      </c>
      <c r="V194" s="3">
        <v>0</v>
      </c>
      <c r="W194" s="3">
        <v>0</v>
      </c>
      <c r="X194" s="3">
        <v>1.5731999999999999</v>
      </c>
      <c r="Y194" s="3">
        <v>0</v>
      </c>
      <c r="Z194" s="3">
        <v>11.2</v>
      </c>
      <c r="AA194" s="3">
        <v>0</v>
      </c>
      <c r="AB194" s="3">
        <v>0</v>
      </c>
      <c r="AC194" s="3">
        <v>0</v>
      </c>
      <c r="AD194" s="3">
        <v>0</v>
      </c>
      <c r="AE194" s="3">
        <v>0</v>
      </c>
      <c r="AF194" s="3">
        <v>0</v>
      </c>
      <c r="AG194" s="3">
        <v>0</v>
      </c>
      <c r="AJ194" s="3">
        <f t="shared" si="6"/>
        <v>80.983200000000011</v>
      </c>
      <c r="AL194" s="3">
        <f>IFERROR(VLOOKUP(B194,Totalt!$B$1:$BD$409,MATCH("totalt tillförda bränslen:",Totalt!$B$1:$BC$1,0),FALSE),"")</f>
        <v>80.983200000000011</v>
      </c>
      <c r="AN194" s="3">
        <f t="shared" si="8"/>
        <v>0</v>
      </c>
    </row>
    <row r="195" spans="1:40" x14ac:dyDescent="0.25">
      <c r="B195" s="3" t="s">
        <v>205</v>
      </c>
      <c r="C195" s="3">
        <v>0</v>
      </c>
      <c r="D195" s="3">
        <v>0</v>
      </c>
      <c r="E195" s="3">
        <v>0.7</v>
      </c>
      <c r="F195" s="3">
        <v>51.359400000000001</v>
      </c>
      <c r="G195" s="3">
        <v>0</v>
      </c>
      <c r="H195" s="3">
        <v>0</v>
      </c>
      <c r="I195" s="3">
        <v>2.8</v>
      </c>
      <c r="J195" s="3">
        <v>0</v>
      </c>
      <c r="K195" s="3">
        <v>2.6</v>
      </c>
      <c r="L195" s="3">
        <v>28.229299999999999</v>
      </c>
      <c r="M195" s="238">
        <v>0</v>
      </c>
      <c r="N195" s="3">
        <v>0</v>
      </c>
      <c r="O195" s="3">
        <v>52.379899999999999</v>
      </c>
      <c r="P195" s="238">
        <v>249.6</v>
      </c>
      <c r="Q195" s="240">
        <f t="shared" si="7"/>
        <v>124.8</v>
      </c>
      <c r="R195" s="3">
        <v>4.9000000000000004</v>
      </c>
      <c r="S195" s="3">
        <v>39.794400000000003</v>
      </c>
      <c r="T195" s="3">
        <v>27.9315</v>
      </c>
      <c r="U195" s="3">
        <v>0</v>
      </c>
      <c r="V195" s="3">
        <v>0</v>
      </c>
      <c r="W195" s="3">
        <v>30.656099999999999</v>
      </c>
      <c r="X195" s="3">
        <v>15.3012</v>
      </c>
      <c r="Y195" s="3">
        <v>0</v>
      </c>
      <c r="Z195" s="3">
        <v>0</v>
      </c>
      <c r="AA195" s="3">
        <v>0</v>
      </c>
      <c r="AB195" s="3">
        <v>0</v>
      </c>
      <c r="AC195" s="3">
        <v>0</v>
      </c>
      <c r="AD195" s="3">
        <v>0</v>
      </c>
      <c r="AE195" s="3">
        <v>0</v>
      </c>
      <c r="AF195" s="3">
        <v>0</v>
      </c>
      <c r="AG195" s="3">
        <v>155.9</v>
      </c>
      <c r="AJ195" s="3">
        <f t="shared" ref="AJ195:AJ258" si="9">SUM(C195:AG195)-M195-P195</f>
        <v>537.35179999999991</v>
      </c>
      <c r="AL195" s="3">
        <f>IFERROR(VLOOKUP(B195,Totalt!$B$1:$BD$409,MATCH("totalt tillförda bränslen:",Totalt!$B$1:$BC$1,0),FALSE),"")</f>
        <v>537.35179999999991</v>
      </c>
      <c r="AN195" s="3">
        <f t="shared" si="8"/>
        <v>0</v>
      </c>
    </row>
    <row r="196" spans="1:40" x14ac:dyDescent="0.25">
      <c r="A196" s="3" t="s">
        <v>206</v>
      </c>
      <c r="Q196" s="240">
        <f t="shared" ref="Q196:Q259" si="10">P196/2</f>
        <v>0</v>
      </c>
      <c r="AJ196" s="3">
        <f t="shared" si="9"/>
        <v>0</v>
      </c>
      <c r="AL196" s="3" t="str">
        <f>IFERROR(VLOOKUP(B196,Totalt!$B$1:$BD$409,MATCH("totalt tillförda bränslen:",Totalt!$B$1:$BC$1,0),FALSE),"")</f>
        <v/>
      </c>
      <c r="AN196" s="3" t="str">
        <f t="shared" ref="AN196:AN259" si="11">IFERROR(AJ196-AL196,"")</f>
        <v/>
      </c>
    </row>
    <row r="197" spans="1:40" x14ac:dyDescent="0.25">
      <c r="B197" s="3" t="s">
        <v>207</v>
      </c>
      <c r="C197" s="3">
        <v>0</v>
      </c>
      <c r="D197" s="3">
        <v>0</v>
      </c>
      <c r="E197" s="3">
        <v>0</v>
      </c>
      <c r="F197" s="3">
        <v>0</v>
      </c>
      <c r="G197" s="3">
        <v>0</v>
      </c>
      <c r="H197" s="3">
        <v>0</v>
      </c>
      <c r="I197" s="3">
        <v>0</v>
      </c>
      <c r="J197" s="3">
        <v>0</v>
      </c>
      <c r="K197" s="3">
        <v>0</v>
      </c>
      <c r="L197" s="3">
        <v>0</v>
      </c>
      <c r="M197" s="238">
        <v>0</v>
      </c>
      <c r="N197" s="3">
        <v>0</v>
      </c>
      <c r="O197" s="3">
        <v>0</v>
      </c>
      <c r="P197" s="238">
        <v>0</v>
      </c>
      <c r="Q197" s="240">
        <f t="shared" si="10"/>
        <v>0</v>
      </c>
      <c r="R197" s="3">
        <v>0</v>
      </c>
      <c r="S197" s="3">
        <v>0</v>
      </c>
      <c r="T197" s="3">
        <v>0</v>
      </c>
      <c r="U197" s="3">
        <v>0</v>
      </c>
      <c r="V197" s="3">
        <v>0</v>
      </c>
      <c r="W197" s="3">
        <v>0</v>
      </c>
      <c r="X197" s="3">
        <v>8.6999999999999994E-2</v>
      </c>
      <c r="Y197" s="3">
        <v>0</v>
      </c>
      <c r="Z197" s="3">
        <v>0</v>
      </c>
      <c r="AA197" s="3">
        <v>0</v>
      </c>
      <c r="AB197" s="3">
        <v>0</v>
      </c>
      <c r="AC197" s="3">
        <v>0</v>
      </c>
      <c r="AD197" s="3">
        <v>0</v>
      </c>
      <c r="AE197" s="3">
        <v>0</v>
      </c>
      <c r="AF197" s="3">
        <v>0</v>
      </c>
      <c r="AG197" s="3">
        <v>0</v>
      </c>
      <c r="AJ197" s="3">
        <f t="shared" si="9"/>
        <v>8.6999999999999994E-2</v>
      </c>
      <c r="AL197" s="3">
        <f>IFERROR(VLOOKUP(B197,Totalt!$B$1:$BD$409,MATCH("totalt tillförda bränslen:",Totalt!$B$1:$BC$1,0),FALSE),"")</f>
        <v>8.6999999999999994E-2</v>
      </c>
      <c r="AN197" s="3">
        <f t="shared" si="11"/>
        <v>0</v>
      </c>
    </row>
    <row r="198" spans="1:40" x14ac:dyDescent="0.25">
      <c r="B198" s="3" t="s">
        <v>208</v>
      </c>
      <c r="C198" s="3">
        <v>0</v>
      </c>
      <c r="D198" s="3">
        <v>0</v>
      </c>
      <c r="E198" s="3">
        <v>0</v>
      </c>
      <c r="F198" s="3">
        <v>0</v>
      </c>
      <c r="G198" s="3">
        <v>0</v>
      </c>
      <c r="H198" s="3">
        <v>0</v>
      </c>
      <c r="I198" s="3">
        <v>0</v>
      </c>
      <c r="J198" s="3">
        <v>0</v>
      </c>
      <c r="K198" s="3">
        <v>0</v>
      </c>
      <c r="L198" s="3">
        <v>0</v>
      </c>
      <c r="M198" s="238">
        <v>0</v>
      </c>
      <c r="N198" s="3">
        <v>0</v>
      </c>
      <c r="O198" s="3">
        <v>0</v>
      </c>
      <c r="P198" s="238">
        <v>0</v>
      </c>
      <c r="Q198" s="240">
        <f t="shared" si="10"/>
        <v>0</v>
      </c>
      <c r="R198" s="3">
        <v>0</v>
      </c>
      <c r="S198" s="3">
        <v>0</v>
      </c>
      <c r="T198" s="3">
        <v>0</v>
      </c>
      <c r="U198" s="3">
        <v>0</v>
      </c>
      <c r="V198" s="3">
        <v>0</v>
      </c>
      <c r="W198" s="3">
        <v>0</v>
      </c>
      <c r="X198" s="3">
        <v>0</v>
      </c>
      <c r="Y198" s="3">
        <v>0</v>
      </c>
      <c r="Z198" s="3">
        <v>0</v>
      </c>
      <c r="AA198" s="3">
        <v>0</v>
      </c>
      <c r="AB198" s="3">
        <v>0</v>
      </c>
      <c r="AC198" s="3">
        <v>0</v>
      </c>
      <c r="AD198" s="3">
        <v>0</v>
      </c>
      <c r="AE198" s="3">
        <v>0</v>
      </c>
      <c r="AF198" s="3">
        <v>0</v>
      </c>
      <c r="AG198" s="3">
        <v>0</v>
      </c>
      <c r="AJ198" s="3">
        <f t="shared" si="9"/>
        <v>0</v>
      </c>
      <c r="AL198" s="3">
        <f>IFERROR(VLOOKUP(B198,Totalt!$B$1:$BD$409,MATCH("totalt tillförda bränslen:",Totalt!$B$1:$BC$1,0),FALSE),"")</f>
        <v>0</v>
      </c>
      <c r="AN198" s="3">
        <f t="shared" si="11"/>
        <v>0</v>
      </c>
    </row>
    <row r="199" spans="1:40" x14ac:dyDescent="0.25">
      <c r="B199" s="3" t="s">
        <v>209</v>
      </c>
      <c r="C199" s="3">
        <v>0</v>
      </c>
      <c r="D199" s="3">
        <v>0</v>
      </c>
      <c r="E199" s="3">
        <v>0</v>
      </c>
      <c r="F199" s="3">
        <v>0</v>
      </c>
      <c r="G199" s="3">
        <v>0</v>
      </c>
      <c r="H199" s="3">
        <v>0</v>
      </c>
      <c r="I199" s="3">
        <v>0.77</v>
      </c>
      <c r="J199" s="3">
        <v>0</v>
      </c>
      <c r="K199" s="3">
        <v>0</v>
      </c>
      <c r="L199" s="3">
        <v>1.79</v>
      </c>
      <c r="M199" s="238">
        <v>0</v>
      </c>
      <c r="N199" s="3">
        <v>0</v>
      </c>
      <c r="O199" s="3">
        <v>0</v>
      </c>
      <c r="P199" s="238">
        <v>4</v>
      </c>
      <c r="Q199" s="240">
        <f t="shared" si="10"/>
        <v>2</v>
      </c>
      <c r="R199" s="3">
        <v>0</v>
      </c>
      <c r="S199" s="3">
        <v>0</v>
      </c>
      <c r="T199" s="3">
        <v>11.91</v>
      </c>
      <c r="U199" s="3">
        <v>0</v>
      </c>
      <c r="V199" s="3">
        <v>0</v>
      </c>
      <c r="W199" s="3">
        <v>0</v>
      </c>
      <c r="X199" s="3">
        <v>0.4</v>
      </c>
      <c r="Y199" s="3">
        <v>0</v>
      </c>
      <c r="Z199" s="3">
        <v>0</v>
      </c>
      <c r="AA199" s="3">
        <v>0</v>
      </c>
      <c r="AB199" s="3">
        <v>0</v>
      </c>
      <c r="AC199" s="3">
        <v>0</v>
      </c>
      <c r="AD199" s="3">
        <v>0</v>
      </c>
      <c r="AE199" s="3">
        <v>0</v>
      </c>
      <c r="AF199" s="3">
        <v>0</v>
      </c>
      <c r="AG199" s="3">
        <v>0</v>
      </c>
      <c r="AJ199" s="3">
        <f t="shared" si="9"/>
        <v>16.869999999999997</v>
      </c>
      <c r="AL199" s="3">
        <f>IFERROR(VLOOKUP(B199,Totalt!$B$1:$BD$409,MATCH("totalt tillförda bränslen:",Totalt!$B$1:$BC$1,0),FALSE),"")</f>
        <v>16.869999999999997</v>
      </c>
      <c r="AN199" s="3">
        <f t="shared" si="11"/>
        <v>0</v>
      </c>
    </row>
    <row r="200" spans="1:40" x14ac:dyDescent="0.25">
      <c r="B200" s="3" t="s">
        <v>210</v>
      </c>
      <c r="C200" s="3">
        <v>0</v>
      </c>
      <c r="D200" s="3">
        <v>296.774</v>
      </c>
      <c r="E200" s="3">
        <v>0</v>
      </c>
      <c r="F200" s="3">
        <v>2.0838000000000001</v>
      </c>
      <c r="G200" s="3">
        <v>11.42</v>
      </c>
      <c r="H200" s="3">
        <v>0</v>
      </c>
      <c r="I200" s="3">
        <v>6.9291099999999997</v>
      </c>
      <c r="J200" s="3">
        <v>0</v>
      </c>
      <c r="K200" s="3">
        <v>42.640900000000002</v>
      </c>
      <c r="L200" s="3">
        <v>37.502299999999998</v>
      </c>
      <c r="M200" s="238">
        <v>10.6593</v>
      </c>
      <c r="N200" s="3">
        <v>0</v>
      </c>
      <c r="O200" s="3">
        <v>0</v>
      </c>
      <c r="P200" s="238">
        <v>179.17400000000001</v>
      </c>
      <c r="Q200" s="240">
        <f t="shared" si="10"/>
        <v>89.587000000000003</v>
      </c>
      <c r="R200" s="3">
        <v>0</v>
      </c>
      <c r="S200" s="3">
        <v>0</v>
      </c>
      <c r="T200" s="3">
        <v>7.99986</v>
      </c>
      <c r="U200" s="3">
        <v>0</v>
      </c>
      <c r="V200" s="3">
        <v>0</v>
      </c>
      <c r="W200" s="3">
        <v>0</v>
      </c>
      <c r="X200" s="3">
        <v>21.429300000000001</v>
      </c>
      <c r="Y200" s="3">
        <v>0</v>
      </c>
      <c r="Z200" s="3">
        <v>31.36</v>
      </c>
      <c r="AA200" s="3">
        <v>92.9375</v>
      </c>
      <c r="AB200" s="3">
        <v>24.46</v>
      </c>
      <c r="AC200" s="3">
        <v>53.92</v>
      </c>
      <c r="AD200" s="3">
        <v>0</v>
      </c>
      <c r="AE200" s="3">
        <v>0</v>
      </c>
      <c r="AF200" s="3">
        <v>0</v>
      </c>
      <c r="AG200" s="3">
        <v>0</v>
      </c>
      <c r="AJ200" s="3">
        <f t="shared" si="9"/>
        <v>719.04376999999999</v>
      </c>
      <c r="AL200" s="3">
        <f>IFERROR(VLOOKUP(B200,Totalt!$B$1:$BD$409,MATCH("totalt tillförda bränslen:",Totalt!$B$1:$BC$1,0),FALSE),"")</f>
        <v>719.04376999999999</v>
      </c>
      <c r="AN200" s="3">
        <f t="shared" si="11"/>
        <v>0</v>
      </c>
    </row>
    <row r="201" spans="1:40" x14ac:dyDescent="0.25">
      <c r="B201" s="3" t="s">
        <v>211</v>
      </c>
      <c r="C201" s="3">
        <v>0</v>
      </c>
      <c r="D201" s="3">
        <v>0</v>
      </c>
      <c r="E201" s="3">
        <v>0</v>
      </c>
      <c r="F201" s="3">
        <v>0</v>
      </c>
      <c r="G201" s="3">
        <v>0</v>
      </c>
      <c r="H201" s="3">
        <v>0</v>
      </c>
      <c r="I201" s="3">
        <v>0</v>
      </c>
      <c r="J201" s="3">
        <v>0</v>
      </c>
      <c r="K201" s="3">
        <v>0</v>
      </c>
      <c r="L201" s="3">
        <v>0</v>
      </c>
      <c r="M201" s="238">
        <v>0</v>
      </c>
      <c r="N201" s="3">
        <v>0</v>
      </c>
      <c r="O201" s="3">
        <v>0</v>
      </c>
      <c r="P201" s="238">
        <v>0</v>
      </c>
      <c r="Q201" s="240">
        <f t="shared" si="10"/>
        <v>0</v>
      </c>
      <c r="R201" s="3">
        <v>0</v>
      </c>
      <c r="S201" s="3">
        <v>0</v>
      </c>
      <c r="T201" s="3">
        <v>0</v>
      </c>
      <c r="U201" s="3">
        <v>0</v>
      </c>
      <c r="V201" s="3">
        <v>0</v>
      </c>
      <c r="W201" s="3">
        <v>0</v>
      </c>
      <c r="X201" s="3">
        <v>0</v>
      </c>
      <c r="Y201" s="3">
        <v>0</v>
      </c>
      <c r="Z201" s="3">
        <v>0</v>
      </c>
      <c r="AA201" s="3">
        <v>0</v>
      </c>
      <c r="AB201" s="3">
        <v>0</v>
      </c>
      <c r="AC201" s="3">
        <v>0</v>
      </c>
      <c r="AD201" s="3">
        <v>0</v>
      </c>
      <c r="AE201" s="3">
        <v>0</v>
      </c>
      <c r="AF201" s="3">
        <v>0</v>
      </c>
      <c r="AG201" s="3">
        <v>0</v>
      </c>
      <c r="AJ201" s="3">
        <f t="shared" si="9"/>
        <v>0</v>
      </c>
      <c r="AL201" s="3">
        <f>IFERROR(VLOOKUP(B201,Totalt!$B$1:$BD$409,MATCH("totalt tillförda bränslen:",Totalt!$B$1:$BC$1,0),FALSE),"")</f>
        <v>0</v>
      </c>
      <c r="AN201" s="3">
        <f t="shared" si="11"/>
        <v>0</v>
      </c>
    </row>
    <row r="202" spans="1:40" x14ac:dyDescent="0.25">
      <c r="B202" s="3" t="s">
        <v>212</v>
      </c>
      <c r="C202" s="3">
        <v>0</v>
      </c>
      <c r="D202" s="3">
        <v>0</v>
      </c>
      <c r="E202" s="3">
        <v>0</v>
      </c>
      <c r="F202" s="3">
        <v>0</v>
      </c>
      <c r="G202" s="3">
        <v>0</v>
      </c>
      <c r="H202" s="3">
        <v>0</v>
      </c>
      <c r="I202" s="3">
        <v>0.12</v>
      </c>
      <c r="J202" s="3">
        <v>0</v>
      </c>
      <c r="K202" s="3">
        <v>0</v>
      </c>
      <c r="L202" s="3">
        <v>0</v>
      </c>
      <c r="M202" s="238">
        <v>0</v>
      </c>
      <c r="N202" s="3">
        <v>0</v>
      </c>
      <c r="O202" s="3">
        <v>0</v>
      </c>
      <c r="P202" s="238">
        <v>0</v>
      </c>
      <c r="Q202" s="240">
        <f t="shared" si="10"/>
        <v>0</v>
      </c>
      <c r="R202" s="3">
        <v>0</v>
      </c>
      <c r="S202" s="3">
        <v>0</v>
      </c>
      <c r="T202" s="3">
        <v>0</v>
      </c>
      <c r="U202" s="3">
        <v>0</v>
      </c>
      <c r="V202" s="3">
        <v>0</v>
      </c>
      <c r="W202" s="3">
        <v>0</v>
      </c>
      <c r="X202" s="3">
        <v>0.05</v>
      </c>
      <c r="Y202" s="3">
        <v>0</v>
      </c>
      <c r="Z202" s="3">
        <v>3.28</v>
      </c>
      <c r="AA202" s="3">
        <v>0</v>
      </c>
      <c r="AB202" s="3">
        <v>0</v>
      </c>
      <c r="AC202" s="3">
        <v>0</v>
      </c>
      <c r="AD202" s="3">
        <v>0</v>
      </c>
      <c r="AE202" s="3">
        <v>0</v>
      </c>
      <c r="AF202" s="3">
        <v>0</v>
      </c>
      <c r="AG202" s="3">
        <v>0</v>
      </c>
      <c r="AJ202" s="3">
        <f t="shared" si="9"/>
        <v>3.4499999999999997</v>
      </c>
      <c r="AL202" s="3">
        <f>IFERROR(VLOOKUP(B202,Totalt!$B$1:$BD$409,MATCH("totalt tillförda bränslen:",Totalt!$B$1:$BC$1,0),FALSE),"")</f>
        <v>3.4499999999999997</v>
      </c>
      <c r="AN202" s="3">
        <f t="shared" si="11"/>
        <v>0</v>
      </c>
    </row>
    <row r="203" spans="1:40" x14ac:dyDescent="0.25">
      <c r="A203" s="3" t="s">
        <v>213</v>
      </c>
      <c r="Q203" s="240">
        <f t="shared" si="10"/>
        <v>0</v>
      </c>
      <c r="AJ203" s="3">
        <f t="shared" si="9"/>
        <v>0</v>
      </c>
      <c r="AL203" s="3" t="str">
        <f>IFERROR(VLOOKUP(B203,Totalt!$B$1:$BD$409,MATCH("totalt tillförda bränslen:",Totalt!$B$1:$BC$1,0),FALSE),"")</f>
        <v/>
      </c>
      <c r="AN203" s="3" t="str">
        <f t="shared" si="11"/>
        <v/>
      </c>
    </row>
    <row r="204" spans="1:40" x14ac:dyDescent="0.25">
      <c r="B204" s="3" t="s">
        <v>214</v>
      </c>
      <c r="C204" s="3">
        <v>0</v>
      </c>
      <c r="D204" s="3">
        <v>0</v>
      </c>
      <c r="E204" s="3">
        <v>0</v>
      </c>
      <c r="F204" s="3">
        <v>45.693899999999999</v>
      </c>
      <c r="G204" s="3">
        <v>0</v>
      </c>
      <c r="H204" s="3">
        <v>0</v>
      </c>
      <c r="I204" s="3">
        <v>0.95</v>
      </c>
      <c r="J204" s="3">
        <v>0</v>
      </c>
      <c r="K204" s="3">
        <v>0.28000000000000003</v>
      </c>
      <c r="L204" s="3">
        <v>135.07599999999999</v>
      </c>
      <c r="M204" s="238">
        <v>7.2218799999999996</v>
      </c>
      <c r="N204" s="3">
        <v>0</v>
      </c>
      <c r="O204" s="3">
        <v>0</v>
      </c>
      <c r="P204" s="238">
        <v>170.8</v>
      </c>
      <c r="Q204" s="240">
        <f t="shared" si="10"/>
        <v>85.4</v>
      </c>
      <c r="R204" s="3">
        <v>0</v>
      </c>
      <c r="S204" s="3">
        <v>7.9351399999999996</v>
      </c>
      <c r="T204" s="3">
        <v>2.1843900000000001</v>
      </c>
      <c r="U204" s="3">
        <v>0</v>
      </c>
      <c r="V204" s="3">
        <v>0</v>
      </c>
      <c r="W204" s="3">
        <v>0</v>
      </c>
      <c r="X204" s="3">
        <v>14.321899999999999</v>
      </c>
      <c r="Y204" s="3">
        <v>0</v>
      </c>
      <c r="Z204" s="3">
        <v>0.02</v>
      </c>
      <c r="AA204" s="3">
        <v>79.7</v>
      </c>
      <c r="AB204" s="3">
        <v>0</v>
      </c>
      <c r="AC204" s="3">
        <v>0</v>
      </c>
      <c r="AD204" s="3">
        <v>0</v>
      </c>
      <c r="AE204" s="3">
        <v>0</v>
      </c>
      <c r="AF204" s="3">
        <v>0</v>
      </c>
      <c r="AG204" s="3">
        <v>0</v>
      </c>
      <c r="AJ204" s="3">
        <f t="shared" si="9"/>
        <v>371.56132999999994</v>
      </c>
      <c r="AL204" s="3">
        <f>IFERROR(VLOOKUP(B204,Totalt!$B$1:$BD$409,MATCH("totalt tillförda bränslen:",Totalt!$B$1:$BC$1,0),FALSE),"")</f>
        <v>371.56133</v>
      </c>
      <c r="AN204" s="3">
        <f t="shared" si="11"/>
        <v>-5.6843418860808015E-14</v>
      </c>
    </row>
    <row r="205" spans="1:40" x14ac:dyDescent="0.25">
      <c r="A205" s="3" t="s">
        <v>215</v>
      </c>
      <c r="Q205" s="240">
        <f t="shared" si="10"/>
        <v>0</v>
      </c>
      <c r="AJ205" s="3">
        <f t="shared" si="9"/>
        <v>0</v>
      </c>
      <c r="AL205" s="3" t="str">
        <f>IFERROR(VLOOKUP(B205,Totalt!$B$1:$BD$409,MATCH("totalt tillförda bränslen:",Totalt!$B$1:$BC$1,0),FALSE),"")</f>
        <v/>
      </c>
      <c r="AN205" s="3" t="str">
        <f t="shared" si="11"/>
        <v/>
      </c>
    </row>
    <row r="206" spans="1:40" x14ac:dyDescent="0.25">
      <c r="B206" s="3" t="s">
        <v>216</v>
      </c>
      <c r="C206" s="3">
        <v>0</v>
      </c>
      <c r="D206" s="3">
        <v>0</v>
      </c>
      <c r="E206" s="3">
        <v>0</v>
      </c>
      <c r="F206" s="3">
        <v>0</v>
      </c>
      <c r="G206" s="3">
        <v>0</v>
      </c>
      <c r="H206" s="3">
        <v>0</v>
      </c>
      <c r="I206" s="3">
        <v>6</v>
      </c>
      <c r="J206" s="3">
        <v>0</v>
      </c>
      <c r="K206" s="3">
        <v>0</v>
      </c>
      <c r="L206" s="3">
        <v>0</v>
      </c>
      <c r="M206" s="238">
        <v>0</v>
      </c>
      <c r="N206" s="3">
        <v>0</v>
      </c>
      <c r="O206" s="3">
        <v>0</v>
      </c>
      <c r="P206" s="238">
        <v>0</v>
      </c>
      <c r="Q206" s="240">
        <f t="shared" si="10"/>
        <v>0</v>
      </c>
      <c r="R206" s="3">
        <v>164.6</v>
      </c>
      <c r="S206" s="3">
        <v>0</v>
      </c>
      <c r="T206" s="3">
        <v>0</v>
      </c>
      <c r="U206" s="3">
        <v>0</v>
      </c>
      <c r="V206" s="3">
        <v>0</v>
      </c>
      <c r="W206" s="3">
        <v>0</v>
      </c>
      <c r="X206" s="3">
        <v>4.71</v>
      </c>
      <c r="Y206" s="3">
        <v>0</v>
      </c>
      <c r="Z206" s="3">
        <v>12</v>
      </c>
      <c r="AA206" s="3">
        <v>0</v>
      </c>
      <c r="AB206" s="3">
        <v>0</v>
      </c>
      <c r="AC206" s="3">
        <v>0</v>
      </c>
      <c r="AD206" s="3">
        <v>0</v>
      </c>
      <c r="AE206" s="3">
        <v>1</v>
      </c>
      <c r="AF206" s="3">
        <v>0</v>
      </c>
      <c r="AG206" s="3">
        <v>0</v>
      </c>
      <c r="AJ206" s="3">
        <f t="shared" si="9"/>
        <v>188.31</v>
      </c>
      <c r="AL206" s="3">
        <f>IFERROR(VLOOKUP(B206,Totalt!$B$1:$BD$409,MATCH("totalt tillförda bränslen:",Totalt!$B$1:$BC$1,0),FALSE),"")</f>
        <v>188.31</v>
      </c>
      <c r="AN206" s="3">
        <f t="shared" si="11"/>
        <v>0</v>
      </c>
    </row>
    <row r="207" spans="1:40" x14ac:dyDescent="0.25">
      <c r="A207" s="3" t="s">
        <v>217</v>
      </c>
      <c r="Q207" s="240">
        <f t="shared" si="10"/>
        <v>0</v>
      </c>
      <c r="AJ207" s="3">
        <f t="shared" si="9"/>
        <v>0</v>
      </c>
      <c r="AL207" s="3" t="str">
        <f>IFERROR(VLOOKUP(B207,Totalt!$B$1:$BD$409,MATCH("totalt tillförda bränslen:",Totalt!$B$1:$BC$1,0),FALSE),"")</f>
        <v/>
      </c>
      <c r="AN207" s="3" t="str">
        <f t="shared" si="11"/>
        <v/>
      </c>
    </row>
    <row r="208" spans="1:40" x14ac:dyDescent="0.25">
      <c r="B208" s="3" t="s">
        <v>218</v>
      </c>
      <c r="C208" s="3">
        <v>0</v>
      </c>
      <c r="D208" s="3">
        <v>151.15600000000001</v>
      </c>
      <c r="E208" s="3">
        <v>0</v>
      </c>
      <c r="F208" s="3">
        <v>0</v>
      </c>
      <c r="G208" s="3">
        <v>12.766999999999999</v>
      </c>
      <c r="H208" s="3">
        <v>0</v>
      </c>
      <c r="I208" s="3">
        <v>5.5570000000000004</v>
      </c>
      <c r="J208" s="3">
        <v>0</v>
      </c>
      <c r="K208" s="3">
        <v>3.4493399999999999</v>
      </c>
      <c r="L208" s="3">
        <v>0</v>
      </c>
      <c r="M208" s="238">
        <v>15.6069</v>
      </c>
      <c r="N208" s="3">
        <v>0</v>
      </c>
      <c r="O208" s="3">
        <v>0</v>
      </c>
      <c r="P208" s="238">
        <v>258.19</v>
      </c>
      <c r="Q208" s="240">
        <f t="shared" si="10"/>
        <v>129.095</v>
      </c>
      <c r="R208" s="3">
        <v>7.9729999999999999</v>
      </c>
      <c r="S208" s="3">
        <v>0</v>
      </c>
      <c r="T208" s="3">
        <v>0</v>
      </c>
      <c r="U208" s="3">
        <v>0</v>
      </c>
      <c r="V208" s="3">
        <v>0</v>
      </c>
      <c r="W208" s="3">
        <v>0</v>
      </c>
      <c r="X208" s="3">
        <v>26.020900000000001</v>
      </c>
      <c r="Y208" s="3">
        <v>0</v>
      </c>
      <c r="Z208" s="3">
        <v>0</v>
      </c>
      <c r="AA208" s="3">
        <v>0</v>
      </c>
      <c r="AB208" s="3">
        <v>0</v>
      </c>
      <c r="AC208" s="3">
        <v>0</v>
      </c>
      <c r="AD208" s="3">
        <v>0</v>
      </c>
      <c r="AE208" s="3">
        <v>0</v>
      </c>
      <c r="AF208" s="3">
        <v>0</v>
      </c>
      <c r="AG208" s="3">
        <v>334.96199999999999</v>
      </c>
      <c r="AJ208" s="3">
        <f t="shared" si="9"/>
        <v>670.98023999999987</v>
      </c>
      <c r="AL208" s="3">
        <f>IFERROR(VLOOKUP(B208,Totalt!$B$1:$BD$409,MATCH("totalt tillförda bränslen:",Totalt!$B$1:$BC$1,0),FALSE),"")</f>
        <v>670.98023999999987</v>
      </c>
      <c r="AN208" s="3">
        <f t="shared" si="11"/>
        <v>0</v>
      </c>
    </row>
    <row r="209" spans="1:40" x14ac:dyDescent="0.25">
      <c r="A209" s="3" t="s">
        <v>219</v>
      </c>
      <c r="Q209" s="240">
        <f t="shared" si="10"/>
        <v>0</v>
      </c>
      <c r="AJ209" s="3">
        <f t="shared" si="9"/>
        <v>0</v>
      </c>
      <c r="AL209" s="3" t="str">
        <f>IFERROR(VLOOKUP(B209,Totalt!$B$1:$BD$409,MATCH("totalt tillförda bränslen:",Totalt!$B$1:$BC$1,0),FALSE),"")</f>
        <v/>
      </c>
      <c r="AN209" s="3" t="str">
        <f t="shared" si="11"/>
        <v/>
      </c>
    </row>
    <row r="210" spans="1:40" x14ac:dyDescent="0.25">
      <c r="B210" s="3" t="s">
        <v>220</v>
      </c>
      <c r="C210" s="3">
        <v>0</v>
      </c>
      <c r="D210" s="3">
        <v>0</v>
      </c>
      <c r="E210" s="3">
        <v>0</v>
      </c>
      <c r="F210" s="3">
        <v>0</v>
      </c>
      <c r="G210" s="3">
        <v>0</v>
      </c>
      <c r="H210" s="3">
        <v>0</v>
      </c>
      <c r="I210" s="3">
        <v>0</v>
      </c>
      <c r="J210" s="3">
        <v>0</v>
      </c>
      <c r="K210" s="3">
        <v>0</v>
      </c>
      <c r="L210" s="3">
        <v>0</v>
      </c>
      <c r="M210" s="238">
        <v>0</v>
      </c>
      <c r="N210" s="3">
        <v>0</v>
      </c>
      <c r="O210" s="3">
        <v>0</v>
      </c>
      <c r="P210" s="238">
        <v>0</v>
      </c>
      <c r="Q210" s="240">
        <f t="shared" si="10"/>
        <v>0</v>
      </c>
      <c r="R210" s="3">
        <v>0</v>
      </c>
      <c r="S210" s="3">
        <v>0</v>
      </c>
      <c r="T210" s="3">
        <v>0</v>
      </c>
      <c r="U210" s="3">
        <v>0</v>
      </c>
      <c r="V210" s="3">
        <v>0</v>
      </c>
      <c r="W210" s="3">
        <v>0</v>
      </c>
      <c r="X210" s="3">
        <v>0</v>
      </c>
      <c r="Y210" s="3">
        <v>0</v>
      </c>
      <c r="Z210" s="3">
        <v>0</v>
      </c>
      <c r="AA210" s="3">
        <v>0</v>
      </c>
      <c r="AB210" s="3">
        <v>0</v>
      </c>
      <c r="AC210" s="3">
        <v>0</v>
      </c>
      <c r="AD210" s="3">
        <v>0</v>
      </c>
      <c r="AE210" s="3">
        <v>0</v>
      </c>
      <c r="AF210" s="3">
        <v>0</v>
      </c>
      <c r="AG210" s="3">
        <v>0</v>
      </c>
      <c r="AJ210" s="3">
        <f t="shared" si="9"/>
        <v>0</v>
      </c>
      <c r="AL210" s="3">
        <f>IFERROR(VLOOKUP(B210,Totalt!$B$1:$BD$409,MATCH("totalt tillförda bränslen:",Totalt!$B$1:$BC$1,0),FALSE),"")</f>
        <v>0</v>
      </c>
      <c r="AN210" s="3">
        <f t="shared" si="11"/>
        <v>0</v>
      </c>
    </row>
    <row r="211" spans="1:40" x14ac:dyDescent="0.25">
      <c r="A211" s="3" t="s">
        <v>221</v>
      </c>
      <c r="Q211" s="240">
        <f t="shared" si="10"/>
        <v>0</v>
      </c>
      <c r="AJ211" s="3">
        <f t="shared" si="9"/>
        <v>0</v>
      </c>
      <c r="AL211" s="3" t="str">
        <f>IFERROR(VLOOKUP(B211,Totalt!$B$1:$BD$409,MATCH("totalt tillförda bränslen:",Totalt!$B$1:$BC$1,0),FALSE),"")</f>
        <v/>
      </c>
      <c r="AN211" s="3" t="str">
        <f t="shared" si="11"/>
        <v/>
      </c>
    </row>
    <row r="212" spans="1:40" x14ac:dyDescent="0.25">
      <c r="B212" s="3" t="s">
        <v>222</v>
      </c>
      <c r="C212" s="3">
        <v>0</v>
      </c>
      <c r="D212" s="3">
        <v>0</v>
      </c>
      <c r="E212" s="3">
        <v>0.65294099999999999</v>
      </c>
      <c r="F212" s="3">
        <v>0</v>
      </c>
      <c r="G212" s="3">
        <v>0</v>
      </c>
      <c r="H212" s="3">
        <v>0</v>
      </c>
      <c r="I212" s="3">
        <v>0.3</v>
      </c>
      <c r="J212" s="3">
        <v>0</v>
      </c>
      <c r="K212" s="3">
        <v>0</v>
      </c>
      <c r="L212" s="3">
        <v>0</v>
      </c>
      <c r="M212" s="238">
        <v>0</v>
      </c>
      <c r="N212" s="3">
        <v>0</v>
      </c>
      <c r="O212" s="3">
        <v>38.799999999999997</v>
      </c>
      <c r="P212" s="238">
        <v>0</v>
      </c>
      <c r="Q212" s="240">
        <f t="shared" si="10"/>
        <v>0</v>
      </c>
      <c r="R212" s="3">
        <v>0</v>
      </c>
      <c r="S212" s="3">
        <v>0</v>
      </c>
      <c r="T212" s="3">
        <v>0</v>
      </c>
      <c r="U212" s="3">
        <v>0</v>
      </c>
      <c r="V212" s="3">
        <v>0</v>
      </c>
      <c r="W212" s="3">
        <v>0</v>
      </c>
      <c r="X212" s="3">
        <v>1.84</v>
      </c>
      <c r="Y212" s="3">
        <v>0</v>
      </c>
      <c r="Z212" s="3">
        <v>2.7</v>
      </c>
      <c r="AA212" s="3">
        <v>0</v>
      </c>
      <c r="AB212" s="3">
        <v>0</v>
      </c>
      <c r="AC212" s="3">
        <v>0</v>
      </c>
      <c r="AD212" s="3">
        <v>0</v>
      </c>
      <c r="AE212" s="3">
        <v>0</v>
      </c>
      <c r="AF212" s="3">
        <v>0</v>
      </c>
      <c r="AG212" s="3">
        <v>0</v>
      </c>
      <c r="AJ212" s="3">
        <f t="shared" si="9"/>
        <v>44.292941000000006</v>
      </c>
      <c r="AL212" s="3">
        <f>IFERROR(VLOOKUP(B212,Totalt!$B$1:$BD$409,MATCH("totalt tillförda bränslen:",Totalt!$B$1:$BC$1,0),FALSE),"")</f>
        <v>44.292941000000006</v>
      </c>
      <c r="AN212" s="3">
        <f t="shared" si="11"/>
        <v>0</v>
      </c>
    </row>
    <row r="213" spans="1:40" x14ac:dyDescent="0.25">
      <c r="A213" s="3" t="s">
        <v>223</v>
      </c>
      <c r="Q213" s="240">
        <f t="shared" si="10"/>
        <v>0</v>
      </c>
      <c r="AJ213" s="3">
        <f t="shared" si="9"/>
        <v>0</v>
      </c>
      <c r="AL213" s="3" t="str">
        <f>IFERROR(VLOOKUP(B213,Totalt!$B$1:$BD$409,MATCH("totalt tillförda bränslen:",Totalt!$B$1:$BC$1,0),FALSE),"")</f>
        <v/>
      </c>
      <c r="AN213" s="3" t="str">
        <f t="shared" si="11"/>
        <v/>
      </c>
    </row>
    <row r="214" spans="1:40" x14ac:dyDescent="0.25">
      <c r="B214" s="3" t="s">
        <v>224</v>
      </c>
      <c r="C214" s="3">
        <v>0</v>
      </c>
      <c r="D214" s="3">
        <v>0</v>
      </c>
      <c r="E214" s="3">
        <v>6.5819999999999999</v>
      </c>
      <c r="F214" s="3">
        <v>34.8474</v>
      </c>
      <c r="G214" s="3">
        <v>77.472999999999999</v>
      </c>
      <c r="H214" s="3">
        <v>0</v>
      </c>
      <c r="I214" s="3">
        <v>7.0000000000000001E-3</v>
      </c>
      <c r="J214" s="3">
        <v>0</v>
      </c>
      <c r="K214" s="3">
        <v>0</v>
      </c>
      <c r="L214" s="3">
        <v>110</v>
      </c>
      <c r="M214" s="238">
        <v>0</v>
      </c>
      <c r="N214" s="3">
        <v>50.271999999999998</v>
      </c>
      <c r="O214" s="3">
        <v>111.846</v>
      </c>
      <c r="P214" s="238">
        <v>155.77600000000001</v>
      </c>
      <c r="Q214" s="240">
        <f t="shared" si="10"/>
        <v>77.888000000000005</v>
      </c>
      <c r="R214" s="3">
        <v>50.3</v>
      </c>
      <c r="S214" s="3">
        <v>23.146899999999999</v>
      </c>
      <c r="T214" s="3">
        <v>44.244599999999998</v>
      </c>
      <c r="U214" s="3">
        <v>0</v>
      </c>
      <c r="V214" s="3">
        <v>0</v>
      </c>
      <c r="W214" s="3">
        <v>23.427</v>
      </c>
      <c r="X214" s="3">
        <v>22.728999999999999</v>
      </c>
      <c r="Y214" s="3">
        <v>0</v>
      </c>
      <c r="Z214" s="3">
        <v>8.9830000000000005</v>
      </c>
      <c r="AA214" s="3">
        <v>0</v>
      </c>
      <c r="AB214" s="3">
        <v>66.768000000000001</v>
      </c>
      <c r="AC214" s="3">
        <v>136.54599999999999</v>
      </c>
      <c r="AD214" s="3">
        <v>0</v>
      </c>
      <c r="AE214" s="3">
        <v>0</v>
      </c>
      <c r="AF214" s="3">
        <v>0</v>
      </c>
      <c r="AG214" s="3">
        <v>10</v>
      </c>
      <c r="AJ214" s="3">
        <f t="shared" si="9"/>
        <v>855.05989999999997</v>
      </c>
      <c r="AL214" s="3">
        <f>IFERROR(VLOOKUP(B214,Totalt!$B$1:$BD$409,MATCH("totalt tillförda bränslen:",Totalt!$B$1:$BC$1,0),FALSE),"")</f>
        <v>855.05990000000008</v>
      </c>
      <c r="AN214" s="3">
        <f t="shared" si="11"/>
        <v>-1.1368683772161603E-13</v>
      </c>
    </row>
    <row r="215" spans="1:40" x14ac:dyDescent="0.25">
      <c r="B215" s="3" t="s">
        <v>225</v>
      </c>
      <c r="C215" s="3">
        <v>0</v>
      </c>
      <c r="D215" s="3">
        <v>0</v>
      </c>
      <c r="E215" s="3">
        <v>0</v>
      </c>
      <c r="F215" s="3">
        <v>0</v>
      </c>
      <c r="G215" s="3">
        <v>13.398999999999999</v>
      </c>
      <c r="H215" s="3">
        <v>0.251</v>
      </c>
      <c r="I215" s="3">
        <v>0</v>
      </c>
      <c r="J215" s="3">
        <v>0</v>
      </c>
      <c r="K215" s="3">
        <v>0</v>
      </c>
      <c r="L215" s="3">
        <v>0</v>
      </c>
      <c r="M215" s="238">
        <v>0</v>
      </c>
      <c r="N215" s="3">
        <v>2.3719999999999999</v>
      </c>
      <c r="O215" s="3">
        <v>0</v>
      </c>
      <c r="P215" s="238">
        <v>6.54</v>
      </c>
      <c r="Q215" s="240">
        <f t="shared" si="10"/>
        <v>3.27</v>
      </c>
      <c r="R215" s="3">
        <v>0</v>
      </c>
      <c r="S215" s="3">
        <v>0</v>
      </c>
      <c r="T215" s="3">
        <v>0</v>
      </c>
      <c r="U215" s="3">
        <v>0</v>
      </c>
      <c r="V215" s="3">
        <v>0</v>
      </c>
      <c r="W215" s="3">
        <v>0</v>
      </c>
      <c r="X215" s="3">
        <v>1.5980000000000001</v>
      </c>
      <c r="Y215" s="3">
        <v>13.311</v>
      </c>
      <c r="Z215" s="3">
        <v>3.2559999999999998</v>
      </c>
      <c r="AA215" s="3">
        <v>0</v>
      </c>
      <c r="AB215" s="3">
        <v>1.016</v>
      </c>
      <c r="AC215" s="3">
        <v>2.0430000000000001</v>
      </c>
      <c r="AD215" s="3">
        <v>0</v>
      </c>
      <c r="AE215" s="3">
        <v>0</v>
      </c>
      <c r="AF215" s="3">
        <v>0</v>
      </c>
      <c r="AG215" s="3">
        <v>30.19</v>
      </c>
      <c r="AJ215" s="3">
        <f t="shared" si="9"/>
        <v>70.705999999999989</v>
      </c>
      <c r="AL215" s="3">
        <f>IFERROR(VLOOKUP(B215,Totalt!$B$1:$BD$409,MATCH("totalt tillförda bränslen:",Totalt!$B$1:$BC$1,0),FALSE),"")</f>
        <v>70.705999999999989</v>
      </c>
      <c r="AN215" s="3">
        <f t="shared" si="11"/>
        <v>0</v>
      </c>
    </row>
    <row r="216" spans="1:40" x14ac:dyDescent="0.25">
      <c r="A216" s="3" t="s">
        <v>226</v>
      </c>
      <c r="Q216" s="240">
        <f t="shared" si="10"/>
        <v>0</v>
      </c>
      <c r="AJ216" s="3">
        <f t="shared" si="9"/>
        <v>0</v>
      </c>
      <c r="AL216" s="3" t="str">
        <f>IFERROR(VLOOKUP(B216,Totalt!$B$1:$BD$409,MATCH("totalt tillförda bränslen:",Totalt!$B$1:$BC$1,0),FALSE),"")</f>
        <v/>
      </c>
      <c r="AN216" s="3" t="str">
        <f t="shared" si="11"/>
        <v/>
      </c>
    </row>
    <row r="217" spans="1:40" x14ac:dyDescent="0.25">
      <c r="B217" s="3" t="s">
        <v>227</v>
      </c>
      <c r="C217" s="3">
        <v>0</v>
      </c>
      <c r="D217" s="3">
        <v>0</v>
      </c>
      <c r="E217" s="3">
        <v>0</v>
      </c>
      <c r="F217" s="3">
        <v>0</v>
      </c>
      <c r="G217" s="3">
        <v>0</v>
      </c>
      <c r="H217" s="3">
        <v>0</v>
      </c>
      <c r="I217" s="3">
        <v>0</v>
      </c>
      <c r="J217" s="3">
        <v>0</v>
      </c>
      <c r="K217" s="3">
        <v>0</v>
      </c>
      <c r="L217" s="3">
        <v>0</v>
      </c>
      <c r="M217" s="238">
        <v>0</v>
      </c>
      <c r="N217" s="3">
        <v>0</v>
      </c>
      <c r="O217" s="3">
        <v>0</v>
      </c>
      <c r="P217" s="238">
        <v>0</v>
      </c>
      <c r="Q217" s="240">
        <f t="shared" si="10"/>
        <v>0</v>
      </c>
      <c r="R217" s="3">
        <v>0</v>
      </c>
      <c r="S217" s="3">
        <v>0</v>
      </c>
      <c r="T217" s="3">
        <v>0</v>
      </c>
      <c r="U217" s="3">
        <v>0</v>
      </c>
      <c r="V217" s="3">
        <v>0</v>
      </c>
      <c r="W217" s="3">
        <v>0</v>
      </c>
      <c r="X217" s="3">
        <v>2.67</v>
      </c>
      <c r="Y217" s="3">
        <v>0</v>
      </c>
      <c r="Z217" s="3">
        <v>0</v>
      </c>
      <c r="AA217" s="3">
        <v>0</v>
      </c>
      <c r="AB217" s="3">
        <v>0</v>
      </c>
      <c r="AC217" s="3">
        <v>0</v>
      </c>
      <c r="AD217" s="3">
        <v>0</v>
      </c>
      <c r="AE217" s="3">
        <v>0</v>
      </c>
      <c r="AF217" s="3">
        <v>0</v>
      </c>
      <c r="AG217" s="3">
        <v>0</v>
      </c>
      <c r="AJ217" s="3">
        <f t="shared" si="9"/>
        <v>2.67</v>
      </c>
      <c r="AL217" s="3">
        <f>IFERROR(VLOOKUP(B217,Totalt!$B$1:$BD$409,MATCH("totalt tillförda bränslen:",Totalt!$B$1:$BC$1,0),FALSE),"")</f>
        <v>2.67</v>
      </c>
      <c r="AN217" s="3">
        <f t="shared" si="11"/>
        <v>0</v>
      </c>
    </row>
    <row r="218" spans="1:40" x14ac:dyDescent="0.25">
      <c r="A218" s="3" t="s">
        <v>228</v>
      </c>
      <c r="Q218" s="240">
        <f t="shared" si="10"/>
        <v>0</v>
      </c>
      <c r="AJ218" s="3">
        <f t="shared" si="9"/>
        <v>0</v>
      </c>
      <c r="AL218" s="3" t="str">
        <f>IFERROR(VLOOKUP(B218,Totalt!$B$1:$BD$409,MATCH("totalt tillförda bränslen:",Totalt!$B$1:$BC$1,0),FALSE),"")</f>
        <v/>
      </c>
      <c r="AN218" s="3" t="str">
        <f t="shared" si="11"/>
        <v/>
      </c>
    </row>
    <row r="219" spans="1:40" x14ac:dyDescent="0.25">
      <c r="B219" s="3" t="s">
        <v>229</v>
      </c>
      <c r="C219" s="3">
        <v>0</v>
      </c>
      <c r="D219" s="3">
        <v>0</v>
      </c>
      <c r="E219" s="3">
        <v>0</v>
      </c>
      <c r="F219" s="3">
        <v>0</v>
      </c>
      <c r="G219" s="3">
        <v>0</v>
      </c>
      <c r="H219" s="3">
        <v>0</v>
      </c>
      <c r="I219" s="3">
        <v>1.9E-2</v>
      </c>
      <c r="J219" s="3">
        <v>0</v>
      </c>
      <c r="K219" s="3">
        <v>0</v>
      </c>
      <c r="L219" s="3">
        <v>0</v>
      </c>
      <c r="M219" s="238">
        <v>0</v>
      </c>
      <c r="N219" s="3">
        <v>0</v>
      </c>
      <c r="O219" s="3">
        <v>0</v>
      </c>
      <c r="P219" s="238">
        <v>0</v>
      </c>
      <c r="Q219" s="240">
        <f t="shared" si="10"/>
        <v>0</v>
      </c>
      <c r="R219" s="3">
        <v>0</v>
      </c>
      <c r="S219" s="3">
        <v>0</v>
      </c>
      <c r="T219" s="3">
        <v>0</v>
      </c>
      <c r="U219" s="3">
        <v>0</v>
      </c>
      <c r="V219" s="3">
        <v>0</v>
      </c>
      <c r="W219" s="3">
        <v>0</v>
      </c>
      <c r="X219" s="3">
        <v>2.5999999999999999E-2</v>
      </c>
      <c r="Y219" s="3">
        <v>0</v>
      </c>
      <c r="Z219" s="3">
        <v>1.4</v>
      </c>
      <c r="AA219" s="3">
        <v>0</v>
      </c>
      <c r="AB219" s="3">
        <v>0</v>
      </c>
      <c r="AC219" s="3">
        <v>0</v>
      </c>
      <c r="AD219" s="3">
        <v>0</v>
      </c>
      <c r="AE219" s="3">
        <v>0</v>
      </c>
      <c r="AF219" s="3">
        <v>0</v>
      </c>
      <c r="AG219" s="3">
        <v>0</v>
      </c>
      <c r="AJ219" s="3">
        <f t="shared" si="9"/>
        <v>1.4449999999999998</v>
      </c>
      <c r="AL219" s="3">
        <f>IFERROR(VLOOKUP(B219,Totalt!$B$1:$BD$409,MATCH("totalt tillförda bränslen:",Totalt!$B$1:$BC$1,0),FALSE),"")</f>
        <v>1.4449999999999998</v>
      </c>
      <c r="AN219" s="3">
        <f t="shared" si="11"/>
        <v>0</v>
      </c>
    </row>
    <row r="220" spans="1:40" x14ac:dyDescent="0.25">
      <c r="B220" s="3" t="s">
        <v>230</v>
      </c>
      <c r="C220" s="3">
        <v>0</v>
      </c>
      <c r="D220" s="3">
        <v>0</v>
      </c>
      <c r="E220" s="3">
        <v>0</v>
      </c>
      <c r="F220" s="3">
        <v>0</v>
      </c>
      <c r="G220" s="3">
        <v>0</v>
      </c>
      <c r="H220" s="3">
        <v>0</v>
      </c>
      <c r="I220" s="3">
        <v>0.02</v>
      </c>
      <c r="J220" s="3">
        <v>0</v>
      </c>
      <c r="K220" s="3">
        <v>0</v>
      </c>
      <c r="L220" s="3">
        <v>0</v>
      </c>
      <c r="M220" s="238">
        <v>0</v>
      </c>
      <c r="N220" s="3">
        <v>0</v>
      </c>
      <c r="O220" s="3">
        <v>0</v>
      </c>
      <c r="P220" s="238">
        <v>0</v>
      </c>
      <c r="Q220" s="240">
        <f t="shared" si="10"/>
        <v>0</v>
      </c>
      <c r="R220" s="3">
        <v>0</v>
      </c>
      <c r="S220" s="3">
        <v>0</v>
      </c>
      <c r="T220" s="3">
        <v>0</v>
      </c>
      <c r="U220" s="3">
        <v>0</v>
      </c>
      <c r="V220" s="3">
        <v>0</v>
      </c>
      <c r="W220" s="3">
        <v>0</v>
      </c>
      <c r="X220" s="3">
        <v>3.2000000000000001E-2</v>
      </c>
      <c r="Y220" s="3">
        <v>0</v>
      </c>
      <c r="Z220" s="3">
        <v>0.92</v>
      </c>
      <c r="AA220" s="3">
        <v>0</v>
      </c>
      <c r="AB220" s="3">
        <v>0</v>
      </c>
      <c r="AC220" s="3">
        <v>0</v>
      </c>
      <c r="AD220" s="3">
        <v>0</v>
      </c>
      <c r="AE220" s="3">
        <v>0</v>
      </c>
      <c r="AF220" s="3">
        <v>0</v>
      </c>
      <c r="AG220" s="3">
        <v>0</v>
      </c>
      <c r="AJ220" s="3">
        <f t="shared" si="9"/>
        <v>0.97200000000000009</v>
      </c>
      <c r="AL220" s="3">
        <f>IFERROR(VLOOKUP(B220,Totalt!$B$1:$BD$409,MATCH("totalt tillförda bränslen:",Totalt!$B$1:$BC$1,0),FALSE),"")</f>
        <v>0.97200000000000009</v>
      </c>
      <c r="AN220" s="3">
        <f t="shared" si="11"/>
        <v>0</v>
      </c>
    </row>
    <row r="221" spans="1:40" x14ac:dyDescent="0.25">
      <c r="B221" s="3" t="s">
        <v>231</v>
      </c>
      <c r="C221" s="3">
        <v>0</v>
      </c>
      <c r="D221" s="3">
        <v>0</v>
      </c>
      <c r="E221" s="3">
        <v>0</v>
      </c>
      <c r="F221" s="3">
        <v>0</v>
      </c>
      <c r="G221" s="3">
        <v>0</v>
      </c>
      <c r="H221" s="3">
        <v>0</v>
      </c>
      <c r="I221" s="3">
        <v>0.03</v>
      </c>
      <c r="J221" s="3">
        <v>0</v>
      </c>
      <c r="K221" s="3">
        <v>0</v>
      </c>
      <c r="L221" s="3">
        <v>0</v>
      </c>
      <c r="M221" s="238">
        <v>0</v>
      </c>
      <c r="N221" s="3">
        <v>0</v>
      </c>
      <c r="O221" s="3">
        <v>0</v>
      </c>
      <c r="P221" s="238">
        <v>0</v>
      </c>
      <c r="Q221" s="240">
        <f t="shared" si="10"/>
        <v>0</v>
      </c>
      <c r="R221" s="3">
        <v>0</v>
      </c>
      <c r="S221" s="3">
        <v>0</v>
      </c>
      <c r="T221" s="3">
        <v>0</v>
      </c>
      <c r="U221" s="3">
        <v>0</v>
      </c>
      <c r="V221" s="3">
        <v>0</v>
      </c>
      <c r="W221" s="3">
        <v>0</v>
      </c>
      <c r="X221" s="3">
        <v>4.2999999999999997E-2</v>
      </c>
      <c r="Y221" s="3">
        <v>0</v>
      </c>
      <c r="Z221" s="3">
        <v>3.23</v>
      </c>
      <c r="AA221" s="3">
        <v>0</v>
      </c>
      <c r="AB221" s="3">
        <v>0</v>
      </c>
      <c r="AC221" s="3">
        <v>0</v>
      </c>
      <c r="AD221" s="3">
        <v>0</v>
      </c>
      <c r="AE221" s="3">
        <v>0</v>
      </c>
      <c r="AF221" s="3">
        <v>0</v>
      </c>
      <c r="AG221" s="3">
        <v>0</v>
      </c>
      <c r="AJ221" s="3">
        <f t="shared" si="9"/>
        <v>3.3029999999999999</v>
      </c>
      <c r="AL221" s="3">
        <f>IFERROR(VLOOKUP(B221,Totalt!$B$1:$BD$409,MATCH("totalt tillförda bränslen:",Totalt!$B$1:$BC$1,0),FALSE),"")</f>
        <v>3.3029999999999999</v>
      </c>
      <c r="AN221" s="3">
        <f t="shared" si="11"/>
        <v>0</v>
      </c>
    </row>
    <row r="222" spans="1:40" x14ac:dyDescent="0.25">
      <c r="B222" s="3" t="s">
        <v>232</v>
      </c>
      <c r="C222" s="3">
        <v>0</v>
      </c>
      <c r="D222" s="3">
        <v>0</v>
      </c>
      <c r="E222" s="3">
        <v>0</v>
      </c>
      <c r="F222" s="3">
        <v>22.9422</v>
      </c>
      <c r="G222" s="3">
        <v>0.71</v>
      </c>
      <c r="H222" s="3">
        <v>0</v>
      </c>
      <c r="I222" s="3">
        <v>0</v>
      </c>
      <c r="J222" s="3">
        <v>0</v>
      </c>
      <c r="K222" s="3">
        <v>0</v>
      </c>
      <c r="L222" s="3">
        <v>38.262999999999998</v>
      </c>
      <c r="M222" s="238">
        <v>3.24302</v>
      </c>
      <c r="N222" s="3">
        <v>0</v>
      </c>
      <c r="O222" s="3">
        <v>0</v>
      </c>
      <c r="P222" s="238">
        <v>0</v>
      </c>
      <c r="Q222" s="240">
        <f t="shared" si="10"/>
        <v>0</v>
      </c>
      <c r="R222" s="3">
        <v>0</v>
      </c>
      <c r="S222" s="3">
        <v>0</v>
      </c>
      <c r="T222" s="3">
        <v>15.3985</v>
      </c>
      <c r="U222" s="3">
        <v>0</v>
      </c>
      <c r="V222" s="3">
        <v>0</v>
      </c>
      <c r="W222" s="3">
        <v>0</v>
      </c>
      <c r="X222" s="3">
        <v>4.17</v>
      </c>
      <c r="Y222" s="3">
        <v>0</v>
      </c>
      <c r="Z222" s="3">
        <v>0</v>
      </c>
      <c r="AA222" s="3">
        <v>0</v>
      </c>
      <c r="AB222" s="3">
        <v>0</v>
      </c>
      <c r="AC222" s="3">
        <v>0</v>
      </c>
      <c r="AD222" s="3">
        <v>0</v>
      </c>
      <c r="AE222" s="3">
        <v>0</v>
      </c>
      <c r="AF222" s="3">
        <v>0</v>
      </c>
      <c r="AG222" s="3">
        <v>0</v>
      </c>
      <c r="AJ222" s="3">
        <f t="shared" si="9"/>
        <v>81.483699999999999</v>
      </c>
      <c r="AL222" s="3">
        <f>IFERROR(VLOOKUP(B222,Totalt!$B$1:$BD$409,MATCH("totalt tillförda bränslen:",Totalt!$B$1:$BC$1,0),FALSE),"")</f>
        <v>81.483699999999999</v>
      </c>
      <c r="AN222" s="3">
        <f t="shared" si="11"/>
        <v>0</v>
      </c>
    </row>
    <row r="223" spans="1:40" x14ac:dyDescent="0.25">
      <c r="A223" s="3" t="s">
        <v>233</v>
      </c>
      <c r="Q223" s="240">
        <f t="shared" si="10"/>
        <v>0</v>
      </c>
      <c r="AJ223" s="3">
        <f t="shared" si="9"/>
        <v>0</v>
      </c>
      <c r="AL223" s="3" t="str">
        <f>IFERROR(VLOOKUP(B223,Totalt!$B$1:$BD$409,MATCH("totalt tillförda bränslen:",Totalt!$B$1:$BC$1,0),FALSE),"")</f>
        <v/>
      </c>
      <c r="AN223" s="3" t="str">
        <f t="shared" si="11"/>
        <v/>
      </c>
    </row>
    <row r="224" spans="1:40" x14ac:dyDescent="0.25">
      <c r="B224" s="3" t="s">
        <v>234</v>
      </c>
      <c r="C224" s="3">
        <v>0</v>
      </c>
      <c r="D224" s="3">
        <v>0</v>
      </c>
      <c r="E224" s="3">
        <v>0</v>
      </c>
      <c r="F224" s="3">
        <v>0</v>
      </c>
      <c r="G224" s="3">
        <v>0.26400000000000001</v>
      </c>
      <c r="H224" s="3">
        <v>0</v>
      </c>
      <c r="I224" s="3">
        <v>0</v>
      </c>
      <c r="J224" s="3">
        <v>0</v>
      </c>
      <c r="K224" s="3">
        <v>0</v>
      </c>
      <c r="L224" s="3">
        <v>0</v>
      </c>
      <c r="M224" s="238">
        <v>0</v>
      </c>
      <c r="N224" s="3">
        <v>0</v>
      </c>
      <c r="O224" s="3">
        <v>0</v>
      </c>
      <c r="P224" s="238">
        <v>0</v>
      </c>
      <c r="Q224" s="240">
        <f t="shared" si="10"/>
        <v>0</v>
      </c>
      <c r="R224" s="3">
        <v>0</v>
      </c>
      <c r="S224" s="3">
        <v>0</v>
      </c>
      <c r="T224" s="3">
        <v>0</v>
      </c>
      <c r="U224" s="3">
        <v>0</v>
      </c>
      <c r="V224" s="3">
        <v>0</v>
      </c>
      <c r="W224" s="3">
        <v>0</v>
      </c>
      <c r="X224" s="3">
        <v>0.38643</v>
      </c>
      <c r="Y224" s="3">
        <v>0</v>
      </c>
      <c r="Z224" s="3">
        <v>15.999000000000001</v>
      </c>
      <c r="AA224" s="3">
        <v>0</v>
      </c>
      <c r="AB224" s="3">
        <v>0</v>
      </c>
      <c r="AC224" s="3">
        <v>0</v>
      </c>
      <c r="AD224" s="3">
        <v>0</v>
      </c>
      <c r="AE224" s="3">
        <v>0</v>
      </c>
      <c r="AF224" s="3">
        <v>0</v>
      </c>
      <c r="AG224" s="3">
        <v>0</v>
      </c>
      <c r="AJ224" s="3">
        <f t="shared" si="9"/>
        <v>16.649430000000002</v>
      </c>
      <c r="AL224" s="3">
        <f>IFERROR(VLOOKUP(B224,Totalt!$B$1:$BD$409,MATCH("totalt tillförda bränslen:",Totalt!$B$1:$BC$1,0),FALSE),"")</f>
        <v>16.649430000000002</v>
      </c>
      <c r="AN224" s="3">
        <f t="shared" si="11"/>
        <v>0</v>
      </c>
    </row>
    <row r="225" spans="1:40" x14ac:dyDescent="0.25">
      <c r="B225" s="3" t="s">
        <v>235</v>
      </c>
      <c r="C225" s="3">
        <v>0</v>
      </c>
      <c r="D225" s="3">
        <v>80.912899999999993</v>
      </c>
      <c r="E225" s="3">
        <v>0</v>
      </c>
      <c r="F225" s="3">
        <v>0</v>
      </c>
      <c r="G225" s="3">
        <v>0.94399999999999995</v>
      </c>
      <c r="H225" s="3">
        <v>0</v>
      </c>
      <c r="I225" s="3">
        <v>4.0000000000000001E-3</v>
      </c>
      <c r="J225" s="3">
        <v>0</v>
      </c>
      <c r="K225" s="3">
        <v>0</v>
      </c>
      <c r="L225" s="3">
        <v>0</v>
      </c>
      <c r="M225" s="238">
        <v>0</v>
      </c>
      <c r="N225" s="3">
        <v>0</v>
      </c>
      <c r="O225" s="3">
        <v>0</v>
      </c>
      <c r="P225" s="238">
        <v>0</v>
      </c>
      <c r="Q225" s="240">
        <f t="shared" si="10"/>
        <v>0</v>
      </c>
      <c r="R225" s="3">
        <v>134.286</v>
      </c>
      <c r="S225" s="3">
        <v>0</v>
      </c>
      <c r="T225" s="3">
        <v>0</v>
      </c>
      <c r="U225" s="3">
        <v>0</v>
      </c>
      <c r="V225" s="3">
        <v>0</v>
      </c>
      <c r="W225" s="3">
        <v>0</v>
      </c>
      <c r="X225" s="3">
        <v>5.54697</v>
      </c>
      <c r="Y225" s="3">
        <v>0</v>
      </c>
      <c r="Z225" s="3">
        <v>9.5050000000000008</v>
      </c>
      <c r="AA225" s="3">
        <v>0</v>
      </c>
      <c r="AB225" s="3">
        <v>0</v>
      </c>
      <c r="AC225" s="3">
        <v>0</v>
      </c>
      <c r="AD225" s="3">
        <v>0</v>
      </c>
      <c r="AE225" s="3">
        <v>0</v>
      </c>
      <c r="AF225" s="3">
        <v>0</v>
      </c>
      <c r="AG225" s="3">
        <v>0</v>
      </c>
      <c r="AJ225" s="3">
        <f t="shared" si="9"/>
        <v>231.19887</v>
      </c>
      <c r="AL225" s="3">
        <f>IFERROR(VLOOKUP(B225,Totalt!$B$1:$BD$409,MATCH("totalt tillförda bränslen:",Totalt!$B$1:$BC$1,0),FALSE),"")</f>
        <v>231.19887</v>
      </c>
      <c r="AN225" s="3">
        <f t="shared" si="11"/>
        <v>0</v>
      </c>
    </row>
    <row r="226" spans="1:40" x14ac:dyDescent="0.25">
      <c r="A226" s="3" t="s">
        <v>236</v>
      </c>
      <c r="Q226" s="240">
        <f t="shared" si="10"/>
        <v>0</v>
      </c>
      <c r="AJ226" s="3">
        <f t="shared" si="9"/>
        <v>0</v>
      </c>
      <c r="AL226" s="3" t="str">
        <f>IFERROR(VLOOKUP(B226,Totalt!$B$1:$BD$409,MATCH("totalt tillförda bränslen:",Totalt!$B$1:$BC$1,0),FALSE),"")</f>
        <v/>
      </c>
      <c r="AN226" s="3" t="str">
        <f t="shared" si="11"/>
        <v/>
      </c>
    </row>
    <row r="227" spans="1:40" x14ac:dyDescent="0.25">
      <c r="B227" s="3" t="s">
        <v>237</v>
      </c>
      <c r="C227" s="3">
        <v>0</v>
      </c>
      <c r="D227" s="3">
        <v>85.044799999999995</v>
      </c>
      <c r="E227" s="3">
        <v>11.659000000000001</v>
      </c>
      <c r="F227" s="3">
        <v>0</v>
      </c>
      <c r="G227" s="3">
        <v>0</v>
      </c>
      <c r="H227" s="3">
        <v>0</v>
      </c>
      <c r="I227" s="3">
        <v>1.02261</v>
      </c>
      <c r="J227" s="3">
        <v>0</v>
      </c>
      <c r="K227" s="3">
        <v>0</v>
      </c>
      <c r="L227" s="3">
        <v>0</v>
      </c>
      <c r="M227" s="238">
        <v>3.8959600000000001</v>
      </c>
      <c r="N227" s="3">
        <v>3.5139999999999998</v>
      </c>
      <c r="O227" s="3">
        <v>32.310499999999998</v>
      </c>
      <c r="P227" s="238">
        <v>36.36</v>
      </c>
      <c r="Q227" s="240">
        <f t="shared" si="10"/>
        <v>18.18</v>
      </c>
      <c r="R227" s="3">
        <v>57.134999999999998</v>
      </c>
      <c r="S227" s="3">
        <v>0</v>
      </c>
      <c r="T227" s="3">
        <v>43.622999999999998</v>
      </c>
      <c r="U227" s="3">
        <v>0</v>
      </c>
      <c r="V227" s="3">
        <v>0</v>
      </c>
      <c r="W227" s="3">
        <v>0</v>
      </c>
      <c r="X227" s="3">
        <v>6.6159600000000003</v>
      </c>
      <c r="Y227" s="3">
        <v>0</v>
      </c>
      <c r="Z227" s="3">
        <v>0</v>
      </c>
      <c r="AA227" s="3">
        <v>0</v>
      </c>
      <c r="AB227" s="3">
        <v>0</v>
      </c>
      <c r="AC227" s="3">
        <v>0</v>
      </c>
      <c r="AD227" s="3">
        <v>0</v>
      </c>
      <c r="AE227" s="3">
        <v>0</v>
      </c>
      <c r="AF227" s="3">
        <v>0</v>
      </c>
      <c r="AG227" s="3">
        <v>0</v>
      </c>
      <c r="AJ227" s="3">
        <f t="shared" si="9"/>
        <v>259.10486999999995</v>
      </c>
      <c r="AL227" s="3">
        <f>IFERROR(VLOOKUP(B227,Totalt!$B$1:$BD$409,MATCH("totalt tillförda bränslen:",Totalt!$B$1:$BC$1,0),FALSE),"")</f>
        <v>259.10486999999995</v>
      </c>
      <c r="AN227" s="3">
        <f t="shared" si="11"/>
        <v>0</v>
      </c>
    </row>
    <row r="228" spans="1:40" x14ac:dyDescent="0.25">
      <c r="A228" s="3" t="s">
        <v>238</v>
      </c>
      <c r="Q228" s="240">
        <f t="shared" si="10"/>
        <v>0</v>
      </c>
      <c r="AJ228" s="3">
        <f t="shared" si="9"/>
        <v>0</v>
      </c>
      <c r="AL228" s="3" t="str">
        <f>IFERROR(VLOOKUP(B228,Totalt!$B$1:$BD$409,MATCH("totalt tillförda bränslen:",Totalt!$B$1:$BC$1,0),FALSE),"")</f>
        <v/>
      </c>
      <c r="AN228" s="3" t="str">
        <f t="shared" si="11"/>
        <v/>
      </c>
    </row>
    <row r="229" spans="1:40" x14ac:dyDescent="0.25">
      <c r="B229" s="3" t="s">
        <v>239</v>
      </c>
      <c r="C229" s="3">
        <v>0</v>
      </c>
      <c r="D229" s="3">
        <v>0</v>
      </c>
      <c r="E229" s="3">
        <v>0</v>
      </c>
      <c r="F229" s="3">
        <v>0</v>
      </c>
      <c r="G229" s="3">
        <v>0</v>
      </c>
      <c r="H229" s="3">
        <v>0</v>
      </c>
      <c r="I229" s="3">
        <v>1.4179999999999999</v>
      </c>
      <c r="J229" s="3">
        <v>0</v>
      </c>
      <c r="K229" s="3">
        <v>0</v>
      </c>
      <c r="L229" s="3">
        <v>0</v>
      </c>
      <c r="M229" s="238">
        <v>0</v>
      </c>
      <c r="N229" s="3">
        <v>0</v>
      </c>
      <c r="O229" s="3">
        <v>0</v>
      </c>
      <c r="P229" s="238">
        <v>0</v>
      </c>
      <c r="Q229" s="240">
        <f t="shared" si="10"/>
        <v>0</v>
      </c>
      <c r="R229" s="3">
        <v>0</v>
      </c>
      <c r="S229" s="3">
        <v>0</v>
      </c>
      <c r="T229" s="3">
        <v>0</v>
      </c>
      <c r="U229" s="3">
        <v>0</v>
      </c>
      <c r="V229" s="3">
        <v>0</v>
      </c>
      <c r="W229" s="3">
        <v>0</v>
      </c>
      <c r="X229" s="3">
        <v>0.16400000000000001</v>
      </c>
      <c r="Y229" s="3">
        <v>0</v>
      </c>
      <c r="Z229" s="3">
        <v>8.5060000000000002</v>
      </c>
      <c r="AA229" s="3">
        <v>0</v>
      </c>
      <c r="AB229" s="3">
        <v>0</v>
      </c>
      <c r="AC229" s="3">
        <v>0</v>
      </c>
      <c r="AD229" s="3">
        <v>0</v>
      </c>
      <c r="AE229" s="3">
        <v>0</v>
      </c>
      <c r="AF229" s="3">
        <v>0</v>
      </c>
      <c r="AG229" s="3">
        <v>0</v>
      </c>
      <c r="AJ229" s="3">
        <f t="shared" si="9"/>
        <v>10.088000000000001</v>
      </c>
      <c r="AL229" s="3">
        <f>IFERROR(VLOOKUP(B229,Totalt!$B$1:$BD$409,MATCH("totalt tillförda bränslen:",Totalt!$B$1:$BC$1,0),FALSE),"")</f>
        <v>10.087999999999999</v>
      </c>
      <c r="AN229" s="3">
        <f t="shared" si="11"/>
        <v>1.7763568394002505E-15</v>
      </c>
    </row>
    <row r="230" spans="1:40" x14ac:dyDescent="0.25">
      <c r="B230" s="3" t="s">
        <v>240</v>
      </c>
      <c r="C230" s="3">
        <v>0</v>
      </c>
      <c r="D230" s="3">
        <v>0</v>
      </c>
      <c r="E230" s="3">
        <v>0</v>
      </c>
      <c r="F230" s="3">
        <v>0</v>
      </c>
      <c r="G230" s="3">
        <v>0</v>
      </c>
      <c r="H230" s="3">
        <v>0</v>
      </c>
      <c r="I230" s="3">
        <v>0.30399999999999999</v>
      </c>
      <c r="J230" s="3">
        <v>0</v>
      </c>
      <c r="K230" s="3">
        <v>0</v>
      </c>
      <c r="L230" s="3">
        <v>0</v>
      </c>
      <c r="M230" s="238">
        <v>0</v>
      </c>
      <c r="N230" s="3">
        <v>0</v>
      </c>
      <c r="O230" s="3">
        <v>0</v>
      </c>
      <c r="P230" s="238">
        <v>0</v>
      </c>
      <c r="Q230" s="240">
        <f t="shared" si="10"/>
        <v>0</v>
      </c>
      <c r="R230" s="3">
        <v>0</v>
      </c>
      <c r="S230" s="3">
        <v>0</v>
      </c>
      <c r="T230" s="3">
        <v>8.9740000000000002</v>
      </c>
      <c r="U230" s="3">
        <v>0</v>
      </c>
      <c r="V230" s="3">
        <v>0</v>
      </c>
      <c r="W230" s="3">
        <v>0</v>
      </c>
      <c r="X230" s="3">
        <v>0.16300000000000001</v>
      </c>
      <c r="Y230" s="3">
        <v>0</v>
      </c>
      <c r="Z230" s="3">
        <v>0</v>
      </c>
      <c r="AA230" s="3">
        <v>0</v>
      </c>
      <c r="AB230" s="3">
        <v>0</v>
      </c>
      <c r="AC230" s="3">
        <v>0</v>
      </c>
      <c r="AD230" s="3">
        <v>0</v>
      </c>
      <c r="AE230" s="3">
        <v>0</v>
      </c>
      <c r="AF230" s="3">
        <v>0</v>
      </c>
      <c r="AG230" s="3">
        <v>0</v>
      </c>
      <c r="AJ230" s="3">
        <f t="shared" si="9"/>
        <v>9.4410000000000007</v>
      </c>
      <c r="AL230" s="3">
        <f>IFERROR(VLOOKUP(B230,Totalt!$B$1:$BD$409,MATCH("totalt tillförda bränslen:",Totalt!$B$1:$BC$1,0),FALSE),"")</f>
        <v>9.4410000000000007</v>
      </c>
      <c r="AN230" s="3">
        <f t="shared" si="11"/>
        <v>0</v>
      </c>
    </row>
    <row r="231" spans="1:40" x14ac:dyDescent="0.25">
      <c r="B231" s="3" t="s">
        <v>241</v>
      </c>
      <c r="C231" s="3">
        <v>0</v>
      </c>
      <c r="D231" s="3">
        <v>0</v>
      </c>
      <c r="E231" s="3">
        <v>0</v>
      </c>
      <c r="F231" s="3">
        <v>0</v>
      </c>
      <c r="G231" s="3">
        <v>0</v>
      </c>
      <c r="H231" s="3">
        <v>0</v>
      </c>
      <c r="I231" s="3">
        <v>0.23599999999999999</v>
      </c>
      <c r="J231" s="3">
        <v>0</v>
      </c>
      <c r="K231" s="3">
        <v>0</v>
      </c>
      <c r="L231" s="3">
        <v>0</v>
      </c>
      <c r="M231" s="238">
        <v>0</v>
      </c>
      <c r="N231" s="3">
        <v>0</v>
      </c>
      <c r="O231" s="3">
        <v>0</v>
      </c>
      <c r="P231" s="238">
        <v>0</v>
      </c>
      <c r="Q231" s="240">
        <f t="shared" si="10"/>
        <v>0</v>
      </c>
      <c r="R231" s="3">
        <v>0</v>
      </c>
      <c r="S231" s="3">
        <v>0.92300000000000004</v>
      </c>
      <c r="T231" s="3">
        <v>10.163</v>
      </c>
      <c r="U231" s="3">
        <v>0</v>
      </c>
      <c r="V231" s="3">
        <v>0</v>
      </c>
      <c r="W231" s="3">
        <v>0</v>
      </c>
      <c r="X231" s="3">
        <v>0.222</v>
      </c>
      <c r="Y231" s="3">
        <v>0</v>
      </c>
      <c r="Z231" s="3">
        <v>0</v>
      </c>
      <c r="AA231" s="3">
        <v>0</v>
      </c>
      <c r="AB231" s="3">
        <v>0</v>
      </c>
      <c r="AC231" s="3">
        <v>0</v>
      </c>
      <c r="AD231" s="3">
        <v>3.2959999999999998</v>
      </c>
      <c r="AE231" s="3">
        <v>0</v>
      </c>
      <c r="AF231" s="3">
        <v>0</v>
      </c>
      <c r="AG231" s="3">
        <v>0</v>
      </c>
      <c r="AJ231" s="3">
        <f t="shared" si="9"/>
        <v>14.84</v>
      </c>
      <c r="AL231" s="3">
        <f>IFERROR(VLOOKUP(B231,Totalt!$B$1:$BD$409,MATCH("totalt tillförda bränslen:",Totalt!$B$1:$BC$1,0),FALSE),"")</f>
        <v>14.84</v>
      </c>
      <c r="AN231" s="3">
        <f t="shared" si="11"/>
        <v>0</v>
      </c>
    </row>
    <row r="232" spans="1:40" x14ac:dyDescent="0.25">
      <c r="B232" s="3" t="s">
        <v>242</v>
      </c>
      <c r="C232" s="3">
        <v>0</v>
      </c>
      <c r="D232" s="3">
        <v>0</v>
      </c>
      <c r="E232" s="3">
        <v>0</v>
      </c>
      <c r="F232" s="3">
        <v>0</v>
      </c>
      <c r="G232" s="3">
        <v>0</v>
      </c>
      <c r="H232" s="3">
        <v>0</v>
      </c>
      <c r="I232" s="3">
        <v>0.48199999999999998</v>
      </c>
      <c r="J232" s="3">
        <v>0</v>
      </c>
      <c r="K232" s="3">
        <v>0</v>
      </c>
      <c r="L232" s="3">
        <v>0</v>
      </c>
      <c r="M232" s="238">
        <v>0</v>
      </c>
      <c r="N232" s="3">
        <v>0</v>
      </c>
      <c r="O232" s="3">
        <v>0</v>
      </c>
      <c r="P232" s="238">
        <v>0</v>
      </c>
      <c r="Q232" s="240">
        <f t="shared" si="10"/>
        <v>0</v>
      </c>
      <c r="R232" s="3">
        <v>0</v>
      </c>
      <c r="S232" s="3">
        <v>0</v>
      </c>
      <c r="T232" s="3">
        <v>0</v>
      </c>
      <c r="U232" s="3">
        <v>0</v>
      </c>
      <c r="V232" s="3">
        <v>0</v>
      </c>
      <c r="W232" s="3">
        <v>0</v>
      </c>
      <c r="X232" s="3">
        <v>0.18</v>
      </c>
      <c r="Y232" s="3">
        <v>7.9370000000000003</v>
      </c>
      <c r="Z232" s="3">
        <v>0</v>
      </c>
      <c r="AA232" s="3">
        <v>0</v>
      </c>
      <c r="AB232" s="3">
        <v>0</v>
      </c>
      <c r="AC232" s="3">
        <v>0</v>
      </c>
      <c r="AD232" s="3">
        <v>0</v>
      </c>
      <c r="AE232" s="3">
        <v>0</v>
      </c>
      <c r="AF232" s="3">
        <v>0</v>
      </c>
      <c r="AG232" s="3">
        <v>0</v>
      </c>
      <c r="AJ232" s="3">
        <f t="shared" si="9"/>
        <v>8.5990000000000002</v>
      </c>
      <c r="AL232" s="3">
        <f>IFERROR(VLOOKUP(B232,Totalt!$B$1:$BD$409,MATCH("totalt tillförda bränslen:",Totalt!$B$1:$BC$1,0),FALSE),"")</f>
        <v>8.5990000000000002</v>
      </c>
      <c r="AN232" s="3">
        <f t="shared" si="11"/>
        <v>0</v>
      </c>
    </row>
    <row r="233" spans="1:40" x14ac:dyDescent="0.25">
      <c r="B233" s="3" t="s">
        <v>243</v>
      </c>
      <c r="C233" s="3">
        <v>0</v>
      </c>
      <c r="D233" s="3">
        <v>0</v>
      </c>
      <c r="E233" s="3">
        <v>0</v>
      </c>
      <c r="F233" s="3">
        <v>0</v>
      </c>
      <c r="G233" s="3">
        <v>0</v>
      </c>
      <c r="H233" s="3">
        <v>0</v>
      </c>
      <c r="I233" s="3">
        <v>3.2000000000000001E-2</v>
      </c>
      <c r="J233" s="3">
        <v>0</v>
      </c>
      <c r="K233" s="3">
        <v>0</v>
      </c>
      <c r="L233" s="3">
        <v>0</v>
      </c>
      <c r="M233" s="238">
        <v>0</v>
      </c>
      <c r="N233" s="3">
        <v>0</v>
      </c>
      <c r="O233" s="3">
        <v>0</v>
      </c>
      <c r="P233" s="238">
        <v>0</v>
      </c>
      <c r="Q233" s="240">
        <f t="shared" si="10"/>
        <v>0</v>
      </c>
      <c r="R233" s="3">
        <v>0</v>
      </c>
      <c r="S233" s="3">
        <v>0</v>
      </c>
      <c r="T233" s="3">
        <v>0.442</v>
      </c>
      <c r="U233" s="3">
        <v>0</v>
      </c>
      <c r="V233" s="3">
        <v>0</v>
      </c>
      <c r="W233" s="3">
        <v>0</v>
      </c>
      <c r="X233" s="3">
        <v>0.30299999999999999</v>
      </c>
      <c r="Y233" s="3">
        <v>0</v>
      </c>
      <c r="Z233" s="3">
        <v>3.141</v>
      </c>
      <c r="AA233" s="3">
        <v>0</v>
      </c>
      <c r="AB233" s="3">
        <v>0</v>
      </c>
      <c r="AC233" s="3">
        <v>0</v>
      </c>
      <c r="AD233" s="3">
        <v>11.115</v>
      </c>
      <c r="AE233" s="3">
        <v>0</v>
      </c>
      <c r="AF233" s="3">
        <v>0</v>
      </c>
      <c r="AG233" s="3">
        <v>0</v>
      </c>
      <c r="AJ233" s="3">
        <f t="shared" si="9"/>
        <v>15.033000000000001</v>
      </c>
      <c r="AL233" s="3">
        <f>IFERROR(VLOOKUP(B233,Totalt!$B$1:$BD$409,MATCH("totalt tillförda bränslen:",Totalt!$B$1:$BC$1,0),FALSE),"")</f>
        <v>15.033000000000001</v>
      </c>
      <c r="AN233" s="3">
        <f t="shared" si="11"/>
        <v>0</v>
      </c>
    </row>
    <row r="234" spans="1:40" x14ac:dyDescent="0.25">
      <c r="B234" s="3" t="s">
        <v>244</v>
      </c>
      <c r="C234" s="3">
        <v>0</v>
      </c>
      <c r="D234" s="3">
        <v>0</v>
      </c>
      <c r="E234" s="3">
        <v>0</v>
      </c>
      <c r="F234" s="3">
        <v>0</v>
      </c>
      <c r="G234" s="3">
        <v>0</v>
      </c>
      <c r="H234" s="3">
        <v>0</v>
      </c>
      <c r="I234" s="3">
        <v>0.11700000000000001</v>
      </c>
      <c r="J234" s="3">
        <v>0</v>
      </c>
      <c r="K234" s="3">
        <v>0</v>
      </c>
      <c r="L234" s="3">
        <v>0</v>
      </c>
      <c r="M234" s="238">
        <v>0</v>
      </c>
      <c r="N234" s="3">
        <v>0</v>
      </c>
      <c r="O234" s="3">
        <v>0</v>
      </c>
      <c r="P234" s="238">
        <v>0</v>
      </c>
      <c r="Q234" s="240">
        <f t="shared" si="10"/>
        <v>0</v>
      </c>
      <c r="R234" s="3">
        <v>0</v>
      </c>
      <c r="S234" s="3">
        <v>0</v>
      </c>
      <c r="T234" s="3">
        <v>0</v>
      </c>
      <c r="U234" s="3">
        <v>0</v>
      </c>
      <c r="V234" s="3">
        <v>0</v>
      </c>
      <c r="W234" s="3">
        <v>0</v>
      </c>
      <c r="X234" s="3">
        <v>0.5</v>
      </c>
      <c r="Y234" s="3">
        <v>0</v>
      </c>
      <c r="Z234" s="3">
        <v>6.069</v>
      </c>
      <c r="AA234" s="3">
        <v>0</v>
      </c>
      <c r="AB234" s="3">
        <v>0</v>
      </c>
      <c r="AC234" s="3">
        <v>0</v>
      </c>
      <c r="AD234" s="3">
        <v>24.568999999999999</v>
      </c>
      <c r="AE234" s="3">
        <v>0</v>
      </c>
      <c r="AF234" s="3">
        <v>0</v>
      </c>
      <c r="AG234" s="3">
        <v>0</v>
      </c>
      <c r="AJ234" s="3">
        <f t="shared" si="9"/>
        <v>31.254999999999999</v>
      </c>
      <c r="AL234" s="3">
        <f>IFERROR(VLOOKUP(B234,Totalt!$B$1:$BD$409,MATCH("totalt tillförda bränslen:",Totalt!$B$1:$BC$1,0),FALSE),"")</f>
        <v>31.254999999999999</v>
      </c>
      <c r="AN234" s="3">
        <f t="shared" si="11"/>
        <v>0</v>
      </c>
    </row>
    <row r="235" spans="1:40" x14ac:dyDescent="0.25">
      <c r="B235" s="3" t="s">
        <v>245</v>
      </c>
      <c r="C235" s="3">
        <v>0</v>
      </c>
      <c r="D235" s="3">
        <v>0</v>
      </c>
      <c r="E235" s="3">
        <v>0</v>
      </c>
      <c r="F235" s="3">
        <v>0</v>
      </c>
      <c r="G235" s="3">
        <v>0</v>
      </c>
      <c r="H235" s="3">
        <v>0</v>
      </c>
      <c r="I235" s="3">
        <v>0.18099999999999999</v>
      </c>
      <c r="J235" s="3">
        <v>0</v>
      </c>
      <c r="K235" s="3">
        <v>0</v>
      </c>
      <c r="L235" s="3">
        <v>0</v>
      </c>
      <c r="M235" s="238">
        <v>0</v>
      </c>
      <c r="N235" s="3">
        <v>0</v>
      </c>
      <c r="O235" s="3">
        <v>0</v>
      </c>
      <c r="P235" s="238">
        <v>0</v>
      </c>
      <c r="Q235" s="240">
        <f t="shared" si="10"/>
        <v>0</v>
      </c>
      <c r="R235" s="3">
        <v>0</v>
      </c>
      <c r="S235" s="3">
        <v>0</v>
      </c>
      <c r="T235" s="3">
        <v>15.598000000000001</v>
      </c>
      <c r="U235" s="3">
        <v>0</v>
      </c>
      <c r="V235" s="3">
        <v>0</v>
      </c>
      <c r="W235" s="3">
        <v>0</v>
      </c>
      <c r="X235" s="3">
        <v>0.28799999999999998</v>
      </c>
      <c r="Y235" s="3">
        <v>0</v>
      </c>
      <c r="Z235" s="3">
        <v>0</v>
      </c>
      <c r="AA235" s="3">
        <v>0</v>
      </c>
      <c r="AB235" s="3">
        <v>0</v>
      </c>
      <c r="AC235" s="3">
        <v>0</v>
      </c>
      <c r="AD235" s="3">
        <v>0</v>
      </c>
      <c r="AE235" s="3">
        <v>0</v>
      </c>
      <c r="AF235" s="3">
        <v>0</v>
      </c>
      <c r="AG235" s="3">
        <v>0</v>
      </c>
      <c r="AJ235" s="3">
        <f t="shared" si="9"/>
        <v>16.067</v>
      </c>
      <c r="AL235" s="3">
        <f>IFERROR(VLOOKUP(B235,Totalt!$B$1:$BD$409,MATCH("totalt tillförda bränslen:",Totalt!$B$1:$BC$1,0),FALSE),"")</f>
        <v>16.067</v>
      </c>
      <c r="AN235" s="3">
        <f t="shared" si="11"/>
        <v>0</v>
      </c>
    </row>
    <row r="236" spans="1:40" x14ac:dyDescent="0.25">
      <c r="B236" s="3" t="s">
        <v>246</v>
      </c>
      <c r="C236" s="3">
        <v>0</v>
      </c>
      <c r="D236" s="3">
        <v>0</v>
      </c>
      <c r="E236" s="3">
        <v>0</v>
      </c>
      <c r="F236" s="3">
        <v>0</v>
      </c>
      <c r="G236" s="3">
        <v>0</v>
      </c>
      <c r="H236" s="3">
        <v>0</v>
      </c>
      <c r="I236" s="3">
        <v>2.4E-2</v>
      </c>
      <c r="J236" s="3">
        <v>0</v>
      </c>
      <c r="K236" s="3">
        <v>0</v>
      </c>
      <c r="L236" s="3">
        <v>0</v>
      </c>
      <c r="M236" s="238">
        <v>0</v>
      </c>
      <c r="N236" s="3">
        <v>0</v>
      </c>
      <c r="O236" s="3">
        <v>0</v>
      </c>
      <c r="P236" s="238">
        <v>0</v>
      </c>
      <c r="Q236" s="240">
        <f t="shared" si="10"/>
        <v>0</v>
      </c>
      <c r="R236" s="3">
        <v>0</v>
      </c>
      <c r="S236" s="3">
        <v>0</v>
      </c>
      <c r="T236" s="3">
        <v>7.2329999999999997</v>
      </c>
      <c r="U236" s="3">
        <v>0</v>
      </c>
      <c r="V236" s="3">
        <v>0</v>
      </c>
      <c r="W236" s="3">
        <v>0</v>
      </c>
      <c r="X236" s="3">
        <v>0.14000000000000001</v>
      </c>
      <c r="Y236" s="3">
        <v>0</v>
      </c>
      <c r="Z236" s="3">
        <v>0</v>
      </c>
      <c r="AA236" s="3">
        <v>0</v>
      </c>
      <c r="AB236" s="3">
        <v>0</v>
      </c>
      <c r="AC236" s="3">
        <v>0</v>
      </c>
      <c r="AD236" s="3">
        <v>0</v>
      </c>
      <c r="AE236" s="3">
        <v>0</v>
      </c>
      <c r="AF236" s="3">
        <v>0</v>
      </c>
      <c r="AG236" s="3">
        <v>0</v>
      </c>
      <c r="AJ236" s="3">
        <f t="shared" si="9"/>
        <v>7.3969999999999994</v>
      </c>
      <c r="AL236" s="3">
        <f>IFERROR(VLOOKUP(B236,Totalt!$B$1:$BD$409,MATCH("totalt tillförda bränslen:",Totalt!$B$1:$BC$1,0),FALSE),"")</f>
        <v>7.3969999999999994</v>
      </c>
      <c r="AN236" s="3">
        <f t="shared" si="11"/>
        <v>0</v>
      </c>
    </row>
    <row r="237" spans="1:40" x14ac:dyDescent="0.25">
      <c r="A237" s="3" t="s">
        <v>247</v>
      </c>
      <c r="Q237" s="240">
        <f t="shared" si="10"/>
        <v>0</v>
      </c>
      <c r="AJ237" s="3">
        <f t="shared" si="9"/>
        <v>0</v>
      </c>
      <c r="AL237" s="3" t="str">
        <f>IFERROR(VLOOKUP(B237,Totalt!$B$1:$BD$409,MATCH("totalt tillförda bränslen:",Totalt!$B$1:$BC$1,0),FALSE),"")</f>
        <v/>
      </c>
      <c r="AN237" s="3" t="str">
        <f t="shared" si="11"/>
        <v/>
      </c>
    </row>
    <row r="238" spans="1:40" x14ac:dyDescent="0.25">
      <c r="B238" s="3" t="s">
        <v>248</v>
      </c>
      <c r="C238" s="3">
        <v>0</v>
      </c>
      <c r="D238" s="3">
        <v>0</v>
      </c>
      <c r="E238" s="3">
        <v>0</v>
      </c>
      <c r="F238" s="3">
        <v>0</v>
      </c>
      <c r="G238" s="3">
        <v>0</v>
      </c>
      <c r="H238" s="3">
        <v>0</v>
      </c>
      <c r="I238" s="3">
        <v>0.13100000000000001</v>
      </c>
      <c r="J238" s="3">
        <v>0</v>
      </c>
      <c r="K238" s="3">
        <v>0</v>
      </c>
      <c r="L238" s="3">
        <v>0</v>
      </c>
      <c r="M238" s="238">
        <v>0</v>
      </c>
      <c r="N238" s="3">
        <v>0</v>
      </c>
      <c r="O238" s="3">
        <v>0</v>
      </c>
      <c r="P238" s="238">
        <v>0</v>
      </c>
      <c r="Q238" s="240">
        <f t="shared" si="10"/>
        <v>0</v>
      </c>
      <c r="R238" s="3">
        <v>0</v>
      </c>
      <c r="S238" s="3">
        <v>0</v>
      </c>
      <c r="T238" s="3">
        <v>0</v>
      </c>
      <c r="U238" s="3">
        <v>0</v>
      </c>
      <c r="V238" s="3">
        <v>0</v>
      </c>
      <c r="W238" s="3">
        <v>0</v>
      </c>
      <c r="X238" s="3">
        <v>0.42799999999999999</v>
      </c>
      <c r="Y238" s="3">
        <v>28.7</v>
      </c>
      <c r="Z238" s="3">
        <v>1.72</v>
      </c>
      <c r="AA238" s="3">
        <v>0</v>
      </c>
      <c r="AB238" s="3">
        <v>0</v>
      </c>
      <c r="AC238" s="3">
        <v>0</v>
      </c>
      <c r="AD238" s="3">
        <v>0</v>
      </c>
      <c r="AE238" s="3">
        <v>0</v>
      </c>
      <c r="AF238" s="3">
        <v>0</v>
      </c>
      <c r="AG238" s="3">
        <v>0</v>
      </c>
      <c r="AJ238" s="3">
        <f t="shared" si="9"/>
        <v>30.978999999999999</v>
      </c>
      <c r="AL238" s="3">
        <f>IFERROR(VLOOKUP(B238,Totalt!$B$1:$BD$409,MATCH("totalt tillförda bränslen:",Totalt!$B$1:$BC$1,0),FALSE),"")</f>
        <v>30.978999999999999</v>
      </c>
      <c r="AN238" s="3">
        <f t="shared" si="11"/>
        <v>0</v>
      </c>
    </row>
    <row r="239" spans="1:40" x14ac:dyDescent="0.25">
      <c r="A239" s="3" t="s">
        <v>249</v>
      </c>
      <c r="Q239" s="240">
        <f t="shared" si="10"/>
        <v>0</v>
      </c>
      <c r="AJ239" s="3">
        <f t="shared" si="9"/>
        <v>0</v>
      </c>
      <c r="AL239" s="3" t="str">
        <f>IFERROR(VLOOKUP(B239,Totalt!$B$1:$BD$409,MATCH("totalt tillförda bränslen:",Totalt!$B$1:$BC$1,0),FALSE),"")</f>
        <v/>
      </c>
      <c r="AN239" s="3" t="str">
        <f t="shared" si="11"/>
        <v/>
      </c>
    </row>
    <row r="240" spans="1:40" x14ac:dyDescent="0.25">
      <c r="B240" s="3" t="s">
        <v>150</v>
      </c>
      <c r="C240" s="3">
        <v>0</v>
      </c>
      <c r="D240" s="3">
        <v>0</v>
      </c>
      <c r="E240" s="3">
        <v>0</v>
      </c>
      <c r="F240" s="3">
        <v>0</v>
      </c>
      <c r="G240" s="3">
        <v>0</v>
      </c>
      <c r="H240" s="3">
        <v>0</v>
      </c>
      <c r="I240" s="3">
        <v>0.190805</v>
      </c>
      <c r="J240" s="3">
        <v>0</v>
      </c>
      <c r="K240" s="3">
        <v>0</v>
      </c>
      <c r="L240" s="3">
        <v>0</v>
      </c>
      <c r="M240" s="238">
        <v>0</v>
      </c>
      <c r="N240" s="3">
        <v>0</v>
      </c>
      <c r="O240" s="3">
        <v>0</v>
      </c>
      <c r="P240" s="238">
        <v>0</v>
      </c>
      <c r="Q240" s="240">
        <f t="shared" si="10"/>
        <v>0</v>
      </c>
      <c r="R240" s="3">
        <v>0</v>
      </c>
      <c r="S240" s="3">
        <v>0</v>
      </c>
      <c r="T240" s="3">
        <v>0</v>
      </c>
      <c r="U240" s="3">
        <v>0</v>
      </c>
      <c r="V240" s="3">
        <v>0</v>
      </c>
      <c r="W240" s="3">
        <v>0</v>
      </c>
      <c r="X240" s="3">
        <v>0.23100000000000001</v>
      </c>
      <c r="Y240" s="3">
        <v>0</v>
      </c>
      <c r="Z240" s="3">
        <v>0</v>
      </c>
      <c r="AA240" s="3">
        <v>0</v>
      </c>
      <c r="AB240" s="3">
        <v>0</v>
      </c>
      <c r="AC240" s="3">
        <v>0</v>
      </c>
      <c r="AD240" s="3">
        <v>0</v>
      </c>
      <c r="AE240" s="3">
        <v>0</v>
      </c>
      <c r="AF240" s="3">
        <v>0</v>
      </c>
      <c r="AG240" s="3">
        <v>9.3494299999999999</v>
      </c>
      <c r="AJ240" s="3">
        <f t="shared" si="9"/>
        <v>9.7712350000000008</v>
      </c>
      <c r="AL240" s="3">
        <f>IFERROR(VLOOKUP(B240,Totalt!$B$1:$BD$409,MATCH("totalt tillförda bränslen:",Totalt!$B$1:$BC$1,0),FALSE),"")</f>
        <v>9.771234999999999</v>
      </c>
      <c r="AN240" s="3">
        <f t="shared" si="11"/>
        <v>1.7763568394002505E-15</v>
      </c>
    </row>
    <row r="241" spans="1:40" x14ac:dyDescent="0.25">
      <c r="B241" s="3" t="s">
        <v>250</v>
      </c>
      <c r="C241" s="3">
        <v>0</v>
      </c>
      <c r="D241" s="3">
        <v>0</v>
      </c>
      <c r="E241" s="3">
        <v>0</v>
      </c>
      <c r="F241" s="3">
        <v>0</v>
      </c>
      <c r="G241" s="3">
        <v>0</v>
      </c>
      <c r="H241" s="3">
        <v>0</v>
      </c>
      <c r="I241" s="3">
        <v>0.09</v>
      </c>
      <c r="J241" s="3">
        <v>0</v>
      </c>
      <c r="K241" s="3">
        <v>0</v>
      </c>
      <c r="L241" s="3">
        <v>0</v>
      </c>
      <c r="M241" s="238">
        <v>0</v>
      </c>
      <c r="N241" s="3">
        <v>0</v>
      </c>
      <c r="O241" s="3">
        <v>0</v>
      </c>
      <c r="P241" s="238">
        <v>0</v>
      </c>
      <c r="Q241" s="240">
        <f t="shared" si="10"/>
        <v>0</v>
      </c>
      <c r="R241" s="3">
        <v>0</v>
      </c>
      <c r="S241" s="3">
        <v>0</v>
      </c>
      <c r="T241" s="3">
        <v>0</v>
      </c>
      <c r="U241" s="3">
        <v>0</v>
      </c>
      <c r="V241" s="3">
        <v>0</v>
      </c>
      <c r="W241" s="3">
        <v>0</v>
      </c>
      <c r="X241" s="3">
        <v>0.13</v>
      </c>
      <c r="Y241" s="3">
        <v>8.74</v>
      </c>
      <c r="Z241" s="3">
        <v>2.21</v>
      </c>
      <c r="AA241" s="3">
        <v>0</v>
      </c>
      <c r="AB241" s="3">
        <v>0</v>
      </c>
      <c r="AC241" s="3">
        <v>0</v>
      </c>
      <c r="AD241" s="3">
        <v>0</v>
      </c>
      <c r="AE241" s="3">
        <v>0</v>
      </c>
      <c r="AF241" s="3">
        <v>0</v>
      </c>
      <c r="AG241" s="3">
        <v>0</v>
      </c>
      <c r="AJ241" s="3">
        <f t="shared" si="9"/>
        <v>11.170000000000002</v>
      </c>
      <c r="AL241" s="3">
        <f>IFERROR(VLOOKUP(B241,Totalt!$B$1:$BD$409,MATCH("totalt tillförda bränslen:",Totalt!$B$1:$BC$1,0),FALSE),"")</f>
        <v>11.17</v>
      </c>
      <c r="AN241" s="3">
        <f t="shared" si="11"/>
        <v>1.7763568394002505E-15</v>
      </c>
    </row>
    <row r="242" spans="1:40" x14ac:dyDescent="0.25">
      <c r="B242" s="3" t="s">
        <v>251</v>
      </c>
      <c r="C242" s="3">
        <v>0</v>
      </c>
      <c r="D242" s="3">
        <v>0</v>
      </c>
      <c r="E242" s="3">
        <v>0</v>
      </c>
      <c r="F242" s="3">
        <v>0</v>
      </c>
      <c r="G242" s="3">
        <v>1.59</v>
      </c>
      <c r="H242" s="3">
        <v>0</v>
      </c>
      <c r="I242" s="3">
        <v>9.6000000000000002E-2</v>
      </c>
      <c r="J242" s="3">
        <v>0</v>
      </c>
      <c r="K242" s="3">
        <v>0</v>
      </c>
      <c r="L242" s="3">
        <v>0</v>
      </c>
      <c r="M242" s="238">
        <v>0</v>
      </c>
      <c r="N242" s="3">
        <v>0.78</v>
      </c>
      <c r="O242" s="3">
        <v>0</v>
      </c>
      <c r="P242" s="238">
        <v>0</v>
      </c>
      <c r="Q242" s="240">
        <f t="shared" si="10"/>
        <v>0</v>
      </c>
      <c r="R242" s="3">
        <v>0</v>
      </c>
      <c r="S242" s="3">
        <v>0</v>
      </c>
      <c r="T242" s="3">
        <v>22.18</v>
      </c>
      <c r="U242" s="3">
        <v>0</v>
      </c>
      <c r="V242" s="3">
        <v>0</v>
      </c>
      <c r="W242" s="3">
        <v>0</v>
      </c>
      <c r="X242" s="3">
        <v>0.52400000000000002</v>
      </c>
      <c r="Y242" s="3">
        <v>0</v>
      </c>
      <c r="Z242" s="3">
        <v>8.11</v>
      </c>
      <c r="AA242" s="3">
        <v>0</v>
      </c>
      <c r="AB242" s="3">
        <v>0</v>
      </c>
      <c r="AC242" s="3">
        <v>0</v>
      </c>
      <c r="AD242" s="3">
        <v>0</v>
      </c>
      <c r="AE242" s="3">
        <v>0</v>
      </c>
      <c r="AF242" s="3">
        <v>0</v>
      </c>
      <c r="AG242" s="3">
        <v>0</v>
      </c>
      <c r="AJ242" s="3">
        <f t="shared" si="9"/>
        <v>33.28</v>
      </c>
      <c r="AL242" s="3">
        <f>IFERROR(VLOOKUP(B242,Totalt!$B$1:$BD$409,MATCH("totalt tillförda bränslen:",Totalt!$B$1:$BC$1,0),FALSE),"")</f>
        <v>33.28</v>
      </c>
      <c r="AN242" s="3">
        <f t="shared" si="11"/>
        <v>0</v>
      </c>
    </row>
    <row r="243" spans="1:40" x14ac:dyDescent="0.25">
      <c r="B243" s="3" t="s">
        <v>252</v>
      </c>
      <c r="C243" s="3">
        <v>0</v>
      </c>
      <c r="D243" s="3">
        <v>0</v>
      </c>
      <c r="E243" s="3">
        <v>0</v>
      </c>
      <c r="F243" s="3">
        <v>0</v>
      </c>
      <c r="G243" s="3">
        <v>0</v>
      </c>
      <c r="H243" s="3">
        <v>0</v>
      </c>
      <c r="I243" s="3">
        <v>0.02</v>
      </c>
      <c r="J243" s="3">
        <v>0</v>
      </c>
      <c r="K243" s="3">
        <v>0</v>
      </c>
      <c r="L243" s="3">
        <v>0</v>
      </c>
      <c r="M243" s="238">
        <v>0</v>
      </c>
      <c r="N243" s="3">
        <v>0</v>
      </c>
      <c r="O243" s="3">
        <v>0</v>
      </c>
      <c r="P243" s="238">
        <v>0</v>
      </c>
      <c r="Q243" s="240">
        <f t="shared" si="10"/>
        <v>0</v>
      </c>
      <c r="R243" s="3">
        <v>0</v>
      </c>
      <c r="S243" s="3">
        <v>0</v>
      </c>
      <c r="T243" s="3">
        <v>0</v>
      </c>
      <c r="U243" s="3">
        <v>0</v>
      </c>
      <c r="V243" s="3">
        <v>0</v>
      </c>
      <c r="W243" s="3">
        <v>0</v>
      </c>
      <c r="X243" s="3">
        <v>1.2999999999999999E-2</v>
      </c>
      <c r="Y243" s="3">
        <v>0</v>
      </c>
      <c r="Z243" s="3">
        <v>1.58</v>
      </c>
      <c r="AA243" s="3">
        <v>0</v>
      </c>
      <c r="AB243" s="3">
        <v>0</v>
      </c>
      <c r="AC243" s="3">
        <v>0</v>
      </c>
      <c r="AD243" s="3">
        <v>0</v>
      </c>
      <c r="AE243" s="3">
        <v>0</v>
      </c>
      <c r="AF243" s="3">
        <v>0</v>
      </c>
      <c r="AG243" s="3">
        <v>0</v>
      </c>
      <c r="AJ243" s="3">
        <f t="shared" si="9"/>
        <v>1.613</v>
      </c>
      <c r="AL243" s="3">
        <f>IFERROR(VLOOKUP(B243,Totalt!$B$1:$BD$409,MATCH("totalt tillförda bränslen:",Totalt!$B$1:$BC$1,0),FALSE),"")</f>
        <v>1.613</v>
      </c>
      <c r="AN243" s="3">
        <f t="shared" si="11"/>
        <v>0</v>
      </c>
    </row>
    <row r="244" spans="1:40" x14ac:dyDescent="0.25">
      <c r="A244" s="3" t="s">
        <v>253</v>
      </c>
      <c r="Q244" s="240">
        <f t="shared" si="10"/>
        <v>0</v>
      </c>
      <c r="AJ244" s="3">
        <f t="shared" si="9"/>
        <v>0</v>
      </c>
      <c r="AL244" s="3" t="str">
        <f>IFERROR(VLOOKUP(B244,Totalt!$B$1:$BD$409,MATCH("totalt tillförda bränslen:",Totalt!$B$1:$BC$1,0),FALSE),"")</f>
        <v/>
      </c>
      <c r="AN244" s="3" t="str">
        <f t="shared" si="11"/>
        <v/>
      </c>
    </row>
    <row r="245" spans="1:40" x14ac:dyDescent="0.25">
      <c r="B245" s="3" t="s">
        <v>254</v>
      </c>
      <c r="C245" s="3">
        <v>0</v>
      </c>
      <c r="D245" s="3">
        <v>0</v>
      </c>
      <c r="E245" s="3">
        <v>0</v>
      </c>
      <c r="F245" s="3">
        <v>0</v>
      </c>
      <c r="G245" s="3">
        <v>0</v>
      </c>
      <c r="H245" s="3">
        <v>0</v>
      </c>
      <c r="I245" s="3">
        <v>0</v>
      </c>
      <c r="J245" s="3">
        <v>0</v>
      </c>
      <c r="K245" s="3">
        <v>0</v>
      </c>
      <c r="L245" s="3">
        <v>0</v>
      </c>
      <c r="M245" s="238">
        <v>0</v>
      </c>
      <c r="N245" s="3">
        <v>0</v>
      </c>
      <c r="O245" s="3">
        <v>0</v>
      </c>
      <c r="P245" s="238">
        <v>0</v>
      </c>
      <c r="Q245" s="240">
        <f t="shared" si="10"/>
        <v>0</v>
      </c>
      <c r="R245" s="3">
        <v>0</v>
      </c>
      <c r="S245" s="3">
        <v>0</v>
      </c>
      <c r="T245" s="3">
        <v>0</v>
      </c>
      <c r="U245" s="3">
        <v>0</v>
      </c>
      <c r="V245" s="3">
        <v>0</v>
      </c>
      <c r="W245" s="3">
        <v>0</v>
      </c>
      <c r="X245" s="3">
        <v>0</v>
      </c>
      <c r="Y245" s="3">
        <v>0</v>
      </c>
      <c r="Z245" s="3">
        <v>0</v>
      </c>
      <c r="AA245" s="3">
        <v>0</v>
      </c>
      <c r="AB245" s="3">
        <v>0</v>
      </c>
      <c r="AC245" s="3">
        <v>0</v>
      </c>
      <c r="AD245" s="3">
        <v>0</v>
      </c>
      <c r="AE245" s="3">
        <v>0</v>
      </c>
      <c r="AF245" s="3">
        <v>0</v>
      </c>
      <c r="AG245" s="3">
        <v>0</v>
      </c>
      <c r="AJ245" s="3">
        <f t="shared" si="9"/>
        <v>0</v>
      </c>
      <c r="AL245" s="3">
        <f>IFERROR(VLOOKUP(B245,Totalt!$B$1:$BD$409,MATCH("totalt tillförda bränslen:",Totalt!$B$1:$BC$1,0),FALSE),"")</f>
        <v>0</v>
      </c>
      <c r="AN245" s="3">
        <f t="shared" si="11"/>
        <v>0</v>
      </c>
    </row>
    <row r="246" spans="1:40" x14ac:dyDescent="0.25">
      <c r="A246" s="3" t="s">
        <v>255</v>
      </c>
      <c r="Q246" s="240">
        <f t="shared" si="10"/>
        <v>0</v>
      </c>
      <c r="AJ246" s="3">
        <f t="shared" si="9"/>
        <v>0</v>
      </c>
      <c r="AL246" s="3" t="str">
        <f>IFERROR(VLOOKUP(B246,Totalt!$B$1:$BD$409,MATCH("totalt tillförda bränslen:",Totalt!$B$1:$BC$1,0),FALSE),"")</f>
        <v/>
      </c>
      <c r="AN246" s="3" t="str">
        <f t="shared" si="11"/>
        <v/>
      </c>
    </row>
    <row r="247" spans="1:40" x14ac:dyDescent="0.25">
      <c r="B247" s="3" t="s">
        <v>256</v>
      </c>
      <c r="C247" s="3">
        <v>0</v>
      </c>
      <c r="D247" s="3">
        <v>0</v>
      </c>
      <c r="E247" s="3">
        <v>0</v>
      </c>
      <c r="F247" s="3">
        <v>0</v>
      </c>
      <c r="G247" s="3">
        <v>0</v>
      </c>
      <c r="H247" s="3">
        <v>0</v>
      </c>
      <c r="I247" s="3">
        <v>0.312</v>
      </c>
      <c r="J247" s="3">
        <v>0</v>
      </c>
      <c r="K247" s="3">
        <v>0</v>
      </c>
      <c r="L247" s="3">
        <v>0</v>
      </c>
      <c r="M247" s="238">
        <v>0</v>
      </c>
      <c r="N247" s="3">
        <v>0</v>
      </c>
      <c r="O247" s="3">
        <v>0</v>
      </c>
      <c r="P247" s="238">
        <v>0</v>
      </c>
      <c r="Q247" s="240">
        <f t="shared" si="10"/>
        <v>0</v>
      </c>
      <c r="R247" s="3">
        <v>51.511000000000003</v>
      </c>
      <c r="S247" s="3">
        <v>0</v>
      </c>
      <c r="T247" s="3">
        <v>0</v>
      </c>
      <c r="U247" s="3">
        <v>0</v>
      </c>
      <c r="V247" s="3">
        <v>0</v>
      </c>
      <c r="W247" s="3">
        <v>0</v>
      </c>
      <c r="X247" s="3">
        <v>1.1859999999999999</v>
      </c>
      <c r="Y247" s="3">
        <v>0</v>
      </c>
      <c r="Z247" s="3">
        <v>0</v>
      </c>
      <c r="AA247" s="3">
        <v>0</v>
      </c>
      <c r="AB247" s="3">
        <v>0</v>
      </c>
      <c r="AC247" s="3">
        <v>0</v>
      </c>
      <c r="AD247" s="3">
        <v>0</v>
      </c>
      <c r="AE247" s="3">
        <v>0</v>
      </c>
      <c r="AF247" s="3">
        <v>0</v>
      </c>
      <c r="AG247" s="3">
        <v>0</v>
      </c>
      <c r="AJ247" s="3">
        <f t="shared" si="9"/>
        <v>53.009</v>
      </c>
      <c r="AL247" s="3">
        <f>IFERROR(VLOOKUP(B247,Totalt!$B$1:$BD$409,MATCH("totalt tillförda bränslen:",Totalt!$B$1:$BC$1,0),FALSE),"")</f>
        <v>53.009</v>
      </c>
      <c r="AN247" s="3">
        <f t="shared" si="11"/>
        <v>0</v>
      </c>
    </row>
    <row r="248" spans="1:40" x14ac:dyDescent="0.25">
      <c r="A248" s="3" t="s">
        <v>257</v>
      </c>
      <c r="Q248" s="240">
        <f t="shared" si="10"/>
        <v>0</v>
      </c>
      <c r="AJ248" s="3">
        <f t="shared" si="9"/>
        <v>0</v>
      </c>
      <c r="AL248" s="3" t="str">
        <f>IFERROR(VLOOKUP(B248,Totalt!$B$1:$BD$409,MATCH("totalt tillförda bränslen:",Totalt!$B$1:$BC$1,0),FALSE),"")</f>
        <v/>
      </c>
      <c r="AN248" s="3" t="str">
        <f t="shared" si="11"/>
        <v/>
      </c>
    </row>
    <row r="249" spans="1:40" x14ac:dyDescent="0.25">
      <c r="B249" s="3" t="s">
        <v>258</v>
      </c>
      <c r="C249" s="3">
        <v>0</v>
      </c>
      <c r="D249" s="3">
        <v>325.29599999999999</v>
      </c>
      <c r="E249" s="3">
        <v>0</v>
      </c>
      <c r="F249" s="3">
        <v>0</v>
      </c>
      <c r="G249" s="3">
        <v>6.7480000000000002</v>
      </c>
      <c r="H249" s="3">
        <v>0</v>
      </c>
      <c r="I249" s="3">
        <v>1.71</v>
      </c>
      <c r="J249" s="3">
        <v>0.89</v>
      </c>
      <c r="K249" s="3">
        <v>0</v>
      </c>
      <c r="L249" s="3">
        <v>0</v>
      </c>
      <c r="M249" s="238">
        <v>7.9395600000000002</v>
      </c>
      <c r="N249" s="3">
        <v>0</v>
      </c>
      <c r="O249" s="3">
        <v>3.4510000000000001</v>
      </c>
      <c r="P249" s="238">
        <v>0</v>
      </c>
      <c r="Q249" s="240">
        <f t="shared" si="10"/>
        <v>0</v>
      </c>
      <c r="R249" s="3">
        <v>8.5640000000000001</v>
      </c>
      <c r="S249" s="3">
        <v>0</v>
      </c>
      <c r="T249" s="3">
        <v>0</v>
      </c>
      <c r="U249" s="3">
        <v>0</v>
      </c>
      <c r="V249" s="3">
        <v>0</v>
      </c>
      <c r="W249" s="3">
        <v>0</v>
      </c>
      <c r="X249" s="3">
        <v>12.6836</v>
      </c>
      <c r="Y249" s="3">
        <v>0</v>
      </c>
      <c r="Z249" s="3">
        <v>0</v>
      </c>
      <c r="AA249" s="3">
        <v>0</v>
      </c>
      <c r="AB249" s="3">
        <v>0</v>
      </c>
      <c r="AC249" s="3">
        <v>0</v>
      </c>
      <c r="AD249" s="3">
        <v>0</v>
      </c>
      <c r="AE249" s="3">
        <v>0</v>
      </c>
      <c r="AF249" s="3">
        <v>0</v>
      </c>
      <c r="AG249" s="3">
        <v>0</v>
      </c>
      <c r="AJ249" s="3">
        <f t="shared" si="9"/>
        <v>359.34259999999995</v>
      </c>
      <c r="AL249" s="3">
        <f>IFERROR(VLOOKUP(B249,Totalt!$B$1:$BD$409,MATCH("totalt tillförda bränslen:",Totalt!$B$1:$BC$1,0),FALSE),"")</f>
        <v>359.34260000000006</v>
      </c>
      <c r="AN249" s="3">
        <f t="shared" si="11"/>
        <v>-1.1368683772161603E-13</v>
      </c>
    </row>
    <row r="250" spans="1:40" x14ac:dyDescent="0.25">
      <c r="A250" s="3" t="s">
        <v>259</v>
      </c>
      <c r="Q250" s="240">
        <f t="shared" si="10"/>
        <v>0</v>
      </c>
      <c r="AJ250" s="3">
        <f t="shared" si="9"/>
        <v>0</v>
      </c>
      <c r="AL250" s="3" t="str">
        <f>IFERROR(VLOOKUP(B250,Totalt!$B$1:$BD$409,MATCH("totalt tillförda bränslen:",Totalt!$B$1:$BC$1,0),FALSE),"")</f>
        <v/>
      </c>
      <c r="AN250" s="3" t="str">
        <f t="shared" si="11"/>
        <v/>
      </c>
    </row>
    <row r="251" spans="1:40" x14ac:dyDescent="0.25">
      <c r="B251" s="3" t="s">
        <v>260</v>
      </c>
      <c r="C251" s="3">
        <v>0</v>
      </c>
      <c r="D251" s="3">
        <v>0</v>
      </c>
      <c r="E251" s="3">
        <v>0</v>
      </c>
      <c r="F251" s="3">
        <v>0</v>
      </c>
      <c r="G251" s="3">
        <v>0</v>
      </c>
      <c r="H251" s="3">
        <v>0</v>
      </c>
      <c r="I251" s="3">
        <v>7.5999999999999998E-2</v>
      </c>
      <c r="J251" s="3">
        <v>0</v>
      </c>
      <c r="K251" s="3">
        <v>0</v>
      </c>
      <c r="L251" s="3">
        <v>0</v>
      </c>
      <c r="M251" s="238">
        <v>0</v>
      </c>
      <c r="N251" s="3">
        <v>0</v>
      </c>
      <c r="O251" s="3">
        <v>0</v>
      </c>
      <c r="P251" s="238">
        <v>0</v>
      </c>
      <c r="Q251" s="240">
        <f t="shared" si="10"/>
        <v>0</v>
      </c>
      <c r="R251" s="3">
        <v>0</v>
      </c>
      <c r="S251" s="3">
        <v>0</v>
      </c>
      <c r="T251" s="3">
        <v>0</v>
      </c>
      <c r="U251" s="3">
        <v>0</v>
      </c>
      <c r="V251" s="3">
        <v>0</v>
      </c>
      <c r="W251" s="3">
        <v>0</v>
      </c>
      <c r="X251" s="3">
        <v>2.5000000000000001E-2</v>
      </c>
      <c r="Y251" s="3">
        <v>0</v>
      </c>
      <c r="Z251" s="3">
        <v>0</v>
      </c>
      <c r="AA251" s="3">
        <v>0</v>
      </c>
      <c r="AB251" s="3">
        <v>0</v>
      </c>
      <c r="AC251" s="3">
        <v>0</v>
      </c>
      <c r="AD251" s="3">
        <v>0</v>
      </c>
      <c r="AE251" s="3">
        <v>0</v>
      </c>
      <c r="AF251" s="3">
        <v>0</v>
      </c>
      <c r="AG251" s="3">
        <v>13.918799999999999</v>
      </c>
      <c r="AJ251" s="3">
        <f t="shared" si="9"/>
        <v>14.0198</v>
      </c>
      <c r="AL251" s="3">
        <f>IFERROR(VLOOKUP(B251,Totalt!$B$1:$BD$409,MATCH("totalt tillförda bränslen:",Totalt!$B$1:$BC$1,0),FALSE),"")</f>
        <v>14.0198</v>
      </c>
      <c r="AN251" s="3">
        <f t="shared" si="11"/>
        <v>0</v>
      </c>
    </row>
    <row r="252" spans="1:40" x14ac:dyDescent="0.25">
      <c r="A252" s="3" t="s">
        <v>261</v>
      </c>
      <c r="Q252" s="240">
        <f t="shared" si="10"/>
        <v>0</v>
      </c>
      <c r="AJ252" s="3">
        <f t="shared" si="9"/>
        <v>0</v>
      </c>
      <c r="AL252" s="3" t="str">
        <f>IFERROR(VLOOKUP(B252,Totalt!$B$1:$BD$409,MATCH("totalt tillförda bränslen:",Totalt!$B$1:$BC$1,0),FALSE),"")</f>
        <v/>
      </c>
      <c r="AN252" s="3" t="str">
        <f t="shared" si="11"/>
        <v/>
      </c>
    </row>
    <row r="253" spans="1:40" x14ac:dyDescent="0.25">
      <c r="B253" s="3" t="s">
        <v>262</v>
      </c>
      <c r="C253" s="3">
        <v>0</v>
      </c>
      <c r="D253" s="3">
        <v>0</v>
      </c>
      <c r="E253" s="3">
        <v>0</v>
      </c>
      <c r="F253" s="3">
        <v>0</v>
      </c>
      <c r="G253" s="3">
        <v>0</v>
      </c>
      <c r="H253" s="3">
        <v>0</v>
      </c>
      <c r="I253" s="3">
        <v>0.44500000000000001</v>
      </c>
      <c r="J253" s="3">
        <v>0</v>
      </c>
      <c r="K253" s="3">
        <v>0</v>
      </c>
      <c r="L253" s="3">
        <v>0</v>
      </c>
      <c r="M253" s="238">
        <v>0</v>
      </c>
      <c r="N253" s="3">
        <v>0</v>
      </c>
      <c r="O253" s="3">
        <v>0</v>
      </c>
      <c r="P253" s="238">
        <v>0</v>
      </c>
      <c r="Q253" s="240">
        <f t="shared" si="10"/>
        <v>0</v>
      </c>
      <c r="R253" s="3">
        <v>16.600000000000001</v>
      </c>
      <c r="S253" s="3">
        <v>0</v>
      </c>
      <c r="T253" s="3">
        <v>0</v>
      </c>
      <c r="U253" s="3">
        <v>0</v>
      </c>
      <c r="V253" s="3">
        <v>0</v>
      </c>
      <c r="W253" s="3">
        <v>0</v>
      </c>
      <c r="X253" s="3">
        <v>0.08</v>
      </c>
      <c r="Y253" s="3">
        <v>0</v>
      </c>
      <c r="Z253" s="3">
        <v>0</v>
      </c>
      <c r="AA253" s="3">
        <v>0</v>
      </c>
      <c r="AB253" s="3">
        <v>0</v>
      </c>
      <c r="AC253" s="3">
        <v>0</v>
      </c>
      <c r="AD253" s="3">
        <v>0</v>
      </c>
      <c r="AE253" s="3">
        <v>0</v>
      </c>
      <c r="AF253" s="3">
        <v>0</v>
      </c>
      <c r="AG253" s="3">
        <v>0</v>
      </c>
      <c r="AJ253" s="3">
        <f t="shared" si="9"/>
        <v>17.125</v>
      </c>
      <c r="AL253" s="3">
        <f>IFERROR(VLOOKUP(B253,Totalt!$B$1:$BD$409,MATCH("totalt tillförda bränslen:",Totalt!$B$1:$BC$1,0),FALSE),"")</f>
        <v>17.125</v>
      </c>
      <c r="AN253" s="3">
        <f t="shared" si="11"/>
        <v>0</v>
      </c>
    </row>
    <row r="254" spans="1:40" x14ac:dyDescent="0.25">
      <c r="B254" s="3" t="s">
        <v>263</v>
      </c>
      <c r="C254" s="3">
        <v>0</v>
      </c>
      <c r="D254" s="3">
        <v>0</v>
      </c>
      <c r="E254" s="3">
        <v>0</v>
      </c>
      <c r="F254" s="3">
        <v>0</v>
      </c>
      <c r="G254" s="3">
        <v>0</v>
      </c>
      <c r="H254" s="3">
        <v>0</v>
      </c>
      <c r="I254" s="3">
        <v>2.3570000000000002</v>
      </c>
      <c r="J254" s="3">
        <v>0</v>
      </c>
      <c r="K254" s="3">
        <v>0</v>
      </c>
      <c r="L254" s="3">
        <v>0</v>
      </c>
      <c r="M254" s="238">
        <v>0</v>
      </c>
      <c r="N254" s="3">
        <v>0</v>
      </c>
      <c r="O254" s="3">
        <v>0</v>
      </c>
      <c r="P254" s="238">
        <v>0</v>
      </c>
      <c r="Q254" s="240">
        <f t="shared" si="10"/>
        <v>0</v>
      </c>
      <c r="R254" s="3">
        <v>75.953000000000003</v>
      </c>
      <c r="S254" s="3">
        <v>0</v>
      </c>
      <c r="T254" s="3">
        <v>0</v>
      </c>
      <c r="U254" s="3">
        <v>0</v>
      </c>
      <c r="V254" s="3">
        <v>0</v>
      </c>
      <c r="W254" s="3">
        <v>0</v>
      </c>
      <c r="X254" s="3">
        <v>1.3</v>
      </c>
      <c r="Y254" s="3">
        <v>0</v>
      </c>
      <c r="Z254" s="3">
        <v>3.1080000000000001</v>
      </c>
      <c r="AA254" s="3">
        <v>0</v>
      </c>
      <c r="AB254" s="3">
        <v>0</v>
      </c>
      <c r="AC254" s="3">
        <v>0</v>
      </c>
      <c r="AD254" s="3">
        <v>0</v>
      </c>
      <c r="AE254" s="3">
        <v>0</v>
      </c>
      <c r="AF254" s="3">
        <v>0</v>
      </c>
      <c r="AG254" s="3">
        <v>0</v>
      </c>
      <c r="AJ254" s="3">
        <f t="shared" si="9"/>
        <v>82.718000000000004</v>
      </c>
      <c r="AL254" s="3">
        <f>IFERROR(VLOOKUP(B254,Totalt!$B$1:$BD$409,MATCH("totalt tillförda bränslen:",Totalt!$B$1:$BC$1,0),FALSE),"")</f>
        <v>82.718000000000004</v>
      </c>
      <c r="AN254" s="3">
        <f t="shared" si="11"/>
        <v>0</v>
      </c>
    </row>
    <row r="255" spans="1:40" x14ac:dyDescent="0.25">
      <c r="B255" s="3" t="s">
        <v>264</v>
      </c>
      <c r="C255" s="3">
        <v>0</v>
      </c>
      <c r="D255" s="3">
        <v>0</v>
      </c>
      <c r="E255" s="3">
        <v>0</v>
      </c>
      <c r="F255" s="3">
        <v>0</v>
      </c>
      <c r="G255" s="3">
        <v>0</v>
      </c>
      <c r="H255" s="3">
        <v>0</v>
      </c>
      <c r="I255" s="3">
        <v>0</v>
      </c>
      <c r="J255" s="3">
        <v>0</v>
      </c>
      <c r="K255" s="3">
        <v>0</v>
      </c>
      <c r="L255" s="3">
        <v>0</v>
      </c>
      <c r="M255" s="238">
        <v>0</v>
      </c>
      <c r="N255" s="3">
        <v>0</v>
      </c>
      <c r="O255" s="3">
        <v>0</v>
      </c>
      <c r="P255" s="238">
        <v>0</v>
      </c>
      <c r="Q255" s="240">
        <f t="shared" si="10"/>
        <v>0</v>
      </c>
      <c r="R255" s="3">
        <v>0</v>
      </c>
      <c r="S255" s="3">
        <v>0</v>
      </c>
      <c r="T255" s="3">
        <v>0</v>
      </c>
      <c r="U255" s="3">
        <v>0</v>
      </c>
      <c r="V255" s="3">
        <v>0</v>
      </c>
      <c r="W255" s="3">
        <v>0</v>
      </c>
      <c r="X255" s="3">
        <v>0</v>
      </c>
      <c r="Y255" s="3">
        <v>0</v>
      </c>
      <c r="Z255" s="3">
        <v>0</v>
      </c>
      <c r="AA255" s="3">
        <v>0</v>
      </c>
      <c r="AB255" s="3">
        <v>0</v>
      </c>
      <c r="AC255" s="3">
        <v>0</v>
      </c>
      <c r="AD255" s="3">
        <v>0</v>
      </c>
      <c r="AE255" s="3">
        <v>0</v>
      </c>
      <c r="AF255" s="3">
        <v>0</v>
      </c>
      <c r="AG255" s="3">
        <v>0</v>
      </c>
      <c r="AJ255" s="3">
        <f t="shared" si="9"/>
        <v>0</v>
      </c>
      <c r="AL255" s="3">
        <f>IFERROR(VLOOKUP(B255,Totalt!$B$1:$BD$409,MATCH("totalt tillförda bränslen:",Totalt!$B$1:$BC$1,0),FALSE),"")</f>
        <v>0</v>
      </c>
      <c r="AN255" s="3">
        <f t="shared" si="11"/>
        <v>0</v>
      </c>
    </row>
    <row r="256" spans="1:40" x14ac:dyDescent="0.25">
      <c r="B256" s="3" t="s">
        <v>265</v>
      </c>
      <c r="C256" s="3">
        <v>0</v>
      </c>
      <c r="D256" s="3">
        <v>0</v>
      </c>
      <c r="E256" s="3">
        <v>0</v>
      </c>
      <c r="F256" s="3">
        <v>0</v>
      </c>
      <c r="G256" s="3">
        <v>0</v>
      </c>
      <c r="H256" s="3">
        <v>0</v>
      </c>
      <c r="I256" s="3">
        <v>0.32700000000000001</v>
      </c>
      <c r="J256" s="3">
        <v>0</v>
      </c>
      <c r="K256" s="3">
        <v>0</v>
      </c>
      <c r="L256" s="3">
        <v>0</v>
      </c>
      <c r="M256" s="238">
        <v>0</v>
      </c>
      <c r="N256" s="3">
        <v>0</v>
      </c>
      <c r="O256" s="3">
        <v>0</v>
      </c>
      <c r="P256" s="238">
        <v>0</v>
      </c>
      <c r="Q256" s="240">
        <f t="shared" si="10"/>
        <v>0</v>
      </c>
      <c r="R256" s="3">
        <v>3.7930000000000001</v>
      </c>
      <c r="S256" s="3">
        <v>0</v>
      </c>
      <c r="T256" s="3">
        <v>0</v>
      </c>
      <c r="U256" s="3">
        <v>0</v>
      </c>
      <c r="V256" s="3">
        <v>0</v>
      </c>
      <c r="W256" s="3">
        <v>0</v>
      </c>
      <c r="X256" s="3">
        <v>3.356E-2</v>
      </c>
      <c r="Y256" s="3">
        <v>0</v>
      </c>
      <c r="Z256" s="3">
        <v>0</v>
      </c>
      <c r="AA256" s="3">
        <v>0</v>
      </c>
      <c r="AB256" s="3">
        <v>0</v>
      </c>
      <c r="AC256" s="3">
        <v>0</v>
      </c>
      <c r="AD256" s="3">
        <v>0</v>
      </c>
      <c r="AE256" s="3">
        <v>0</v>
      </c>
      <c r="AF256" s="3">
        <v>0</v>
      </c>
      <c r="AG256" s="3">
        <v>0</v>
      </c>
      <c r="AJ256" s="3">
        <f t="shared" si="9"/>
        <v>4.1535599999999997</v>
      </c>
      <c r="AL256" s="3">
        <f>IFERROR(VLOOKUP(B256,Totalt!$B$1:$BD$409,MATCH("totalt tillförda bränslen:",Totalt!$B$1:$BC$1,0),FALSE),"")</f>
        <v>4.1535599999999997</v>
      </c>
      <c r="AN256" s="3">
        <f t="shared" si="11"/>
        <v>0</v>
      </c>
    </row>
    <row r="257" spans="1:40" x14ac:dyDescent="0.25">
      <c r="A257" s="3" t="s">
        <v>266</v>
      </c>
      <c r="Q257" s="240">
        <f t="shared" si="10"/>
        <v>0</v>
      </c>
      <c r="AJ257" s="3">
        <f t="shared" si="9"/>
        <v>0</v>
      </c>
      <c r="AL257" s="3" t="str">
        <f>IFERROR(VLOOKUP(B257,Totalt!$B$1:$BD$409,MATCH("totalt tillförda bränslen:",Totalt!$B$1:$BC$1,0),FALSE),"")</f>
        <v/>
      </c>
      <c r="AN257" s="3" t="str">
        <f t="shared" si="11"/>
        <v/>
      </c>
    </row>
    <row r="258" spans="1:40" x14ac:dyDescent="0.25">
      <c r="B258" s="3" t="s">
        <v>267</v>
      </c>
      <c r="C258" s="3">
        <v>0</v>
      </c>
      <c r="D258" s="3">
        <v>113.13200000000001</v>
      </c>
      <c r="E258" s="3">
        <v>0</v>
      </c>
      <c r="F258" s="3">
        <v>0</v>
      </c>
      <c r="G258" s="3">
        <v>0</v>
      </c>
      <c r="H258" s="3">
        <v>0</v>
      </c>
      <c r="I258" s="3">
        <v>0.78614099999999998</v>
      </c>
      <c r="J258" s="3">
        <v>0</v>
      </c>
      <c r="K258" s="3">
        <v>0</v>
      </c>
      <c r="L258" s="3">
        <v>11.2</v>
      </c>
      <c r="M258" s="238">
        <v>4.60534</v>
      </c>
      <c r="N258" s="3">
        <v>0</v>
      </c>
      <c r="O258" s="3">
        <v>15.2608</v>
      </c>
      <c r="P258" s="238">
        <v>0</v>
      </c>
      <c r="Q258" s="240">
        <f t="shared" si="10"/>
        <v>0</v>
      </c>
      <c r="R258" s="3">
        <v>0</v>
      </c>
      <c r="S258" s="3">
        <v>0</v>
      </c>
      <c r="T258" s="3">
        <v>0</v>
      </c>
      <c r="U258" s="3">
        <v>0</v>
      </c>
      <c r="V258" s="3">
        <v>0</v>
      </c>
      <c r="W258" s="3">
        <v>24.265499999999999</v>
      </c>
      <c r="X258" s="3">
        <v>6</v>
      </c>
      <c r="Y258" s="3">
        <v>0</v>
      </c>
      <c r="Z258" s="3">
        <v>5.9</v>
      </c>
      <c r="AA258" s="3">
        <v>0</v>
      </c>
      <c r="AB258" s="3">
        <v>0</v>
      </c>
      <c r="AC258" s="3">
        <v>0</v>
      </c>
      <c r="AD258" s="3">
        <v>0</v>
      </c>
      <c r="AE258" s="3">
        <v>0.24</v>
      </c>
      <c r="AF258" s="3">
        <v>0</v>
      </c>
      <c r="AG258" s="3">
        <v>0</v>
      </c>
      <c r="AJ258" s="3">
        <f t="shared" si="9"/>
        <v>176.78444100000002</v>
      </c>
      <c r="AL258" s="3">
        <f>IFERROR(VLOOKUP(B258,Totalt!$B$1:$BD$409,MATCH("totalt tillförda bränslen:",Totalt!$B$1:$BC$1,0),FALSE),"")</f>
        <v>176.78444099999999</v>
      </c>
      <c r="AN258" s="3">
        <f t="shared" si="11"/>
        <v>2.8421709430404007E-14</v>
      </c>
    </row>
    <row r="259" spans="1:40" x14ac:dyDescent="0.25">
      <c r="A259" s="3" t="s">
        <v>268</v>
      </c>
      <c r="Q259" s="240">
        <f t="shared" si="10"/>
        <v>0</v>
      </c>
      <c r="AJ259" s="3">
        <f t="shared" ref="AJ259:AJ322" si="12">SUM(C259:AG259)-M259-P259</f>
        <v>0</v>
      </c>
      <c r="AL259" s="3" t="str">
        <f>IFERROR(VLOOKUP(B259,Totalt!$B$1:$BD$409,MATCH("totalt tillförda bränslen:",Totalt!$B$1:$BC$1,0),FALSE),"")</f>
        <v/>
      </c>
      <c r="AN259" s="3" t="str">
        <f t="shared" si="11"/>
        <v/>
      </c>
    </row>
    <row r="260" spans="1:40" x14ac:dyDescent="0.25">
      <c r="B260" s="3" t="s">
        <v>269</v>
      </c>
      <c r="C260" s="3">
        <v>0</v>
      </c>
      <c r="D260" s="3">
        <v>0</v>
      </c>
      <c r="E260" s="3">
        <v>0</v>
      </c>
      <c r="F260" s="3">
        <v>0</v>
      </c>
      <c r="G260" s="3">
        <v>0</v>
      </c>
      <c r="H260" s="3">
        <v>0</v>
      </c>
      <c r="I260" s="3">
        <v>0.04</v>
      </c>
      <c r="J260" s="3">
        <v>0</v>
      </c>
      <c r="K260" s="3">
        <v>0</v>
      </c>
      <c r="L260" s="3">
        <v>0</v>
      </c>
      <c r="M260" s="238">
        <v>0</v>
      </c>
      <c r="N260" s="3">
        <v>0</v>
      </c>
      <c r="O260" s="3">
        <v>0</v>
      </c>
      <c r="P260" s="238">
        <v>0</v>
      </c>
      <c r="Q260" s="240">
        <f t="shared" ref="Q260:Q323" si="13">P260/2</f>
        <v>0</v>
      </c>
      <c r="R260" s="3">
        <v>0</v>
      </c>
      <c r="S260" s="3">
        <v>0</v>
      </c>
      <c r="T260" s="3">
        <v>0</v>
      </c>
      <c r="U260" s="3">
        <v>0</v>
      </c>
      <c r="V260" s="3">
        <v>0</v>
      </c>
      <c r="W260" s="3">
        <v>0</v>
      </c>
      <c r="X260" s="3">
        <v>0.14099999999999999</v>
      </c>
      <c r="Y260" s="3">
        <v>0</v>
      </c>
      <c r="Z260" s="3">
        <v>1.5</v>
      </c>
      <c r="AA260" s="3">
        <v>0</v>
      </c>
      <c r="AB260" s="3">
        <v>0</v>
      </c>
      <c r="AC260" s="3">
        <v>0</v>
      </c>
      <c r="AD260" s="3">
        <v>0</v>
      </c>
      <c r="AE260" s="3">
        <v>0</v>
      </c>
      <c r="AF260" s="3">
        <v>0</v>
      </c>
      <c r="AG260" s="3">
        <v>8.5</v>
      </c>
      <c r="AJ260" s="3">
        <f t="shared" si="12"/>
        <v>10.181000000000001</v>
      </c>
      <c r="AL260" s="3">
        <f>IFERROR(VLOOKUP(B260,Totalt!$B$1:$BD$409,MATCH("totalt tillförda bränslen:",Totalt!$B$1:$BC$1,0),FALSE),"")</f>
        <v>10.180999999999999</v>
      </c>
      <c r="AN260" s="3">
        <f t="shared" ref="AN260:AN323" si="14">IFERROR(AJ260-AL260,"")</f>
        <v>1.7763568394002505E-15</v>
      </c>
    </row>
    <row r="261" spans="1:40" x14ac:dyDescent="0.25">
      <c r="B261" s="3" t="s">
        <v>270</v>
      </c>
      <c r="C261" s="3">
        <v>0</v>
      </c>
      <c r="D261" s="3">
        <v>0</v>
      </c>
      <c r="E261" s="3">
        <v>0</v>
      </c>
      <c r="F261" s="3">
        <v>0</v>
      </c>
      <c r="G261" s="3">
        <v>0</v>
      </c>
      <c r="H261" s="3">
        <v>0</v>
      </c>
      <c r="I261" s="3">
        <v>0.17</v>
      </c>
      <c r="J261" s="3">
        <v>0</v>
      </c>
      <c r="K261" s="3">
        <v>0</v>
      </c>
      <c r="L261" s="3">
        <v>0</v>
      </c>
      <c r="M261" s="238">
        <v>0</v>
      </c>
      <c r="N261" s="3">
        <v>0</v>
      </c>
      <c r="O261" s="3">
        <v>0</v>
      </c>
      <c r="P261" s="238">
        <v>3.2</v>
      </c>
      <c r="Q261" s="240">
        <f t="shared" si="13"/>
        <v>1.6</v>
      </c>
      <c r="R261" s="3">
        <v>0</v>
      </c>
      <c r="S261" s="3">
        <v>0</v>
      </c>
      <c r="T261" s="3">
        <v>10</v>
      </c>
      <c r="U261" s="3">
        <v>0</v>
      </c>
      <c r="V261" s="3">
        <v>0</v>
      </c>
      <c r="W261" s="3">
        <v>0</v>
      </c>
      <c r="X261" s="3">
        <v>0.26600000000000001</v>
      </c>
      <c r="Y261" s="3">
        <v>0</v>
      </c>
      <c r="Z261" s="3">
        <v>0</v>
      </c>
      <c r="AA261" s="3">
        <v>0</v>
      </c>
      <c r="AB261" s="3">
        <v>0</v>
      </c>
      <c r="AC261" s="3">
        <v>0</v>
      </c>
      <c r="AD261" s="3">
        <v>0</v>
      </c>
      <c r="AE261" s="3">
        <v>0</v>
      </c>
      <c r="AF261" s="3">
        <v>0</v>
      </c>
      <c r="AG261" s="3">
        <v>0</v>
      </c>
      <c r="AJ261" s="3">
        <f t="shared" si="12"/>
        <v>12.036000000000001</v>
      </c>
      <c r="AL261" s="3">
        <f>IFERROR(VLOOKUP(B261,Totalt!$B$1:$BD$409,MATCH("totalt tillförda bränslen:",Totalt!$B$1:$BC$1,0),FALSE),"")</f>
        <v>12.036</v>
      </c>
      <c r="AN261" s="3">
        <f t="shared" si="14"/>
        <v>1.7763568394002505E-15</v>
      </c>
    </row>
    <row r="262" spans="1:40" x14ac:dyDescent="0.25">
      <c r="B262" s="3" t="s">
        <v>271</v>
      </c>
      <c r="C262" s="3">
        <v>0</v>
      </c>
      <c r="D262" s="3">
        <v>0</v>
      </c>
      <c r="E262" s="3">
        <v>0</v>
      </c>
      <c r="F262" s="3">
        <v>9.8000000000000007</v>
      </c>
      <c r="G262" s="3">
        <v>0</v>
      </c>
      <c r="H262" s="3">
        <v>0</v>
      </c>
      <c r="I262" s="3">
        <v>1.4</v>
      </c>
      <c r="J262" s="3">
        <v>0</v>
      </c>
      <c r="K262" s="3">
        <v>0</v>
      </c>
      <c r="L262" s="3">
        <v>31.4</v>
      </c>
      <c r="M262" s="238">
        <v>0</v>
      </c>
      <c r="N262" s="3">
        <v>0</v>
      </c>
      <c r="O262" s="3">
        <v>0</v>
      </c>
      <c r="P262" s="238">
        <v>0</v>
      </c>
      <c r="Q262" s="240">
        <f t="shared" si="13"/>
        <v>0</v>
      </c>
      <c r="R262" s="3">
        <v>0</v>
      </c>
      <c r="S262" s="3">
        <v>34.799999999999997</v>
      </c>
      <c r="T262" s="3">
        <v>0</v>
      </c>
      <c r="U262" s="3">
        <v>0</v>
      </c>
      <c r="V262" s="3">
        <v>0</v>
      </c>
      <c r="W262" s="3">
        <v>0</v>
      </c>
      <c r="X262" s="3">
        <v>2.19</v>
      </c>
      <c r="Y262" s="3">
        <v>0</v>
      </c>
      <c r="Z262" s="3">
        <v>0</v>
      </c>
      <c r="AA262" s="3">
        <v>0</v>
      </c>
      <c r="AB262" s="3">
        <v>0</v>
      </c>
      <c r="AC262" s="3">
        <v>0</v>
      </c>
      <c r="AD262" s="3">
        <v>0</v>
      </c>
      <c r="AE262" s="3">
        <v>0</v>
      </c>
      <c r="AF262" s="3">
        <v>0</v>
      </c>
      <c r="AG262" s="3">
        <v>0</v>
      </c>
      <c r="AJ262" s="3">
        <f t="shared" si="12"/>
        <v>79.59</v>
      </c>
      <c r="AL262" s="3">
        <f>IFERROR(VLOOKUP(B262,Totalt!$B$1:$BD$409,MATCH("totalt tillförda bränslen:",Totalt!$B$1:$BC$1,0),FALSE),"")</f>
        <v>79.59</v>
      </c>
      <c r="AN262" s="3">
        <f t="shared" si="14"/>
        <v>0</v>
      </c>
    </row>
    <row r="263" spans="1:40" x14ac:dyDescent="0.25">
      <c r="A263" s="3" t="s">
        <v>272</v>
      </c>
      <c r="Q263" s="240">
        <f t="shared" si="13"/>
        <v>0</v>
      </c>
      <c r="AJ263" s="3">
        <f t="shared" si="12"/>
        <v>0</v>
      </c>
      <c r="AL263" s="3" t="str">
        <f>IFERROR(VLOOKUP(B263,Totalt!$B$1:$BD$409,MATCH("totalt tillförda bränslen:",Totalt!$B$1:$BC$1,0),FALSE),"")</f>
        <v/>
      </c>
      <c r="AN263" s="3" t="str">
        <f t="shared" si="14"/>
        <v/>
      </c>
    </row>
    <row r="264" spans="1:40" x14ac:dyDescent="0.25">
      <c r="B264" s="3" t="s">
        <v>273</v>
      </c>
      <c r="C264" s="3">
        <v>0</v>
      </c>
      <c r="D264" s="3">
        <v>0</v>
      </c>
      <c r="E264" s="3">
        <v>0</v>
      </c>
      <c r="F264" s="3">
        <v>0</v>
      </c>
      <c r="G264" s="3">
        <v>0</v>
      </c>
      <c r="H264" s="3">
        <v>17.399999999999999</v>
      </c>
      <c r="I264" s="3">
        <v>0.01</v>
      </c>
      <c r="J264" s="3">
        <v>46.485100000000003</v>
      </c>
      <c r="K264" s="3">
        <v>0</v>
      </c>
      <c r="L264" s="3">
        <v>0</v>
      </c>
      <c r="M264" s="238">
        <v>0</v>
      </c>
      <c r="N264" s="3">
        <v>0</v>
      </c>
      <c r="O264" s="3">
        <v>0</v>
      </c>
      <c r="P264" s="238">
        <v>0</v>
      </c>
      <c r="Q264" s="240">
        <f t="shared" si="13"/>
        <v>0</v>
      </c>
      <c r="R264" s="3">
        <v>799.85900000000004</v>
      </c>
      <c r="S264" s="3">
        <v>0</v>
      </c>
      <c r="T264" s="3">
        <v>0</v>
      </c>
      <c r="U264" s="3">
        <v>0</v>
      </c>
      <c r="V264" s="3">
        <v>0</v>
      </c>
      <c r="W264" s="3">
        <v>0</v>
      </c>
      <c r="X264" s="3">
        <v>21.3</v>
      </c>
      <c r="Y264" s="3">
        <v>0</v>
      </c>
      <c r="Z264" s="3">
        <v>26.3</v>
      </c>
      <c r="AA264" s="3">
        <v>0</v>
      </c>
      <c r="AB264" s="3">
        <v>0</v>
      </c>
      <c r="AC264" s="3">
        <v>0</v>
      </c>
      <c r="AD264" s="3">
        <v>0</v>
      </c>
      <c r="AE264" s="3">
        <v>0</v>
      </c>
      <c r="AF264" s="3">
        <v>0</v>
      </c>
      <c r="AG264" s="3">
        <v>0</v>
      </c>
      <c r="AJ264" s="3">
        <f t="shared" si="12"/>
        <v>911.3540999999999</v>
      </c>
      <c r="AL264" s="3">
        <f>IFERROR(VLOOKUP(B264,Totalt!$B$1:$BD$409,MATCH("totalt tillförda bränslen:",Totalt!$B$1:$BC$1,0),FALSE),"")</f>
        <v>911.3540999999999</v>
      </c>
      <c r="AN264" s="3">
        <f t="shared" si="14"/>
        <v>0</v>
      </c>
    </row>
    <row r="265" spans="1:40" x14ac:dyDescent="0.25">
      <c r="B265" s="3" t="s">
        <v>274</v>
      </c>
      <c r="C265" s="3">
        <v>0</v>
      </c>
      <c r="D265" s="3">
        <v>0</v>
      </c>
      <c r="E265" s="3">
        <v>0</v>
      </c>
      <c r="F265" s="3">
        <v>0</v>
      </c>
      <c r="G265" s="3">
        <v>0</v>
      </c>
      <c r="H265" s="3">
        <v>0</v>
      </c>
      <c r="I265" s="3">
        <v>1.2</v>
      </c>
      <c r="J265" s="3">
        <v>0</v>
      </c>
      <c r="K265" s="3">
        <v>0</v>
      </c>
      <c r="L265" s="3">
        <v>3</v>
      </c>
      <c r="M265" s="238">
        <v>0</v>
      </c>
      <c r="N265" s="3">
        <v>0</v>
      </c>
      <c r="O265" s="3">
        <v>0</v>
      </c>
      <c r="P265" s="238">
        <v>0</v>
      </c>
      <c r="Q265" s="240">
        <f t="shared" si="13"/>
        <v>0</v>
      </c>
      <c r="R265" s="3">
        <v>0</v>
      </c>
      <c r="S265" s="3">
        <v>0</v>
      </c>
      <c r="T265" s="3">
        <v>8.9</v>
      </c>
      <c r="U265" s="3">
        <v>0</v>
      </c>
      <c r="V265" s="3">
        <v>0</v>
      </c>
      <c r="W265" s="3">
        <v>0</v>
      </c>
      <c r="X265" s="3">
        <v>0.46</v>
      </c>
      <c r="Y265" s="3">
        <v>0</v>
      </c>
      <c r="Z265" s="3">
        <v>15.2</v>
      </c>
      <c r="AA265" s="3">
        <v>0</v>
      </c>
      <c r="AB265" s="3">
        <v>0</v>
      </c>
      <c r="AC265" s="3">
        <v>0</v>
      </c>
      <c r="AD265" s="3">
        <v>0</v>
      </c>
      <c r="AE265" s="3">
        <v>0</v>
      </c>
      <c r="AF265" s="3">
        <v>0</v>
      </c>
      <c r="AG265" s="3">
        <v>0</v>
      </c>
      <c r="AJ265" s="3">
        <f t="shared" si="12"/>
        <v>28.76</v>
      </c>
      <c r="AL265" s="3">
        <f>IFERROR(VLOOKUP(B265,Totalt!$B$1:$BD$409,MATCH("totalt tillförda bränslen:",Totalt!$B$1:$BC$1,0),FALSE),"")</f>
        <v>28.76</v>
      </c>
      <c r="AN265" s="3">
        <f t="shared" si="14"/>
        <v>0</v>
      </c>
    </row>
    <row r="266" spans="1:40" x14ac:dyDescent="0.25">
      <c r="A266" s="3" t="s">
        <v>275</v>
      </c>
      <c r="Q266" s="240">
        <f t="shared" si="13"/>
        <v>0</v>
      </c>
      <c r="AJ266" s="3">
        <f t="shared" si="12"/>
        <v>0</v>
      </c>
      <c r="AL266" s="3" t="str">
        <f>IFERROR(VLOOKUP(B266,Totalt!$B$1:$BD$409,MATCH("totalt tillförda bränslen:",Totalt!$B$1:$BC$1,0),FALSE),"")</f>
        <v/>
      </c>
      <c r="AN266" s="3" t="str">
        <f t="shared" si="14"/>
        <v/>
      </c>
    </row>
    <row r="267" spans="1:40" x14ac:dyDescent="0.25">
      <c r="B267" s="14" t="s">
        <v>993</v>
      </c>
      <c r="C267" s="3">
        <v>0</v>
      </c>
      <c r="D267" s="3">
        <v>0</v>
      </c>
      <c r="E267" s="3">
        <v>0</v>
      </c>
      <c r="F267" s="3">
        <v>0</v>
      </c>
      <c r="G267" s="3">
        <v>0</v>
      </c>
      <c r="H267" s="3">
        <v>0</v>
      </c>
      <c r="I267" s="3">
        <v>0</v>
      </c>
      <c r="J267" s="3">
        <v>0</v>
      </c>
      <c r="K267" s="3">
        <v>0</v>
      </c>
      <c r="L267" s="3">
        <v>0</v>
      </c>
      <c r="M267" s="238">
        <v>0</v>
      </c>
      <c r="N267" s="3">
        <v>0</v>
      </c>
      <c r="O267" s="3">
        <v>0</v>
      </c>
      <c r="P267" s="238">
        <v>0</v>
      </c>
      <c r="Q267" s="240">
        <f t="shared" si="13"/>
        <v>0</v>
      </c>
      <c r="R267" s="3">
        <v>0</v>
      </c>
      <c r="S267" s="3">
        <v>0</v>
      </c>
      <c r="T267" s="3">
        <v>0</v>
      </c>
      <c r="U267" s="3">
        <v>0</v>
      </c>
      <c r="V267" s="3">
        <v>0</v>
      </c>
      <c r="W267" s="3">
        <v>0</v>
      </c>
      <c r="X267" s="3">
        <v>0</v>
      </c>
      <c r="Y267" s="3">
        <v>0</v>
      </c>
      <c r="Z267" s="3">
        <v>0</v>
      </c>
      <c r="AA267" s="3">
        <v>0</v>
      </c>
      <c r="AB267" s="3">
        <v>0</v>
      </c>
      <c r="AC267" s="3">
        <v>0</v>
      </c>
      <c r="AD267" s="3">
        <v>0</v>
      </c>
      <c r="AE267" s="3">
        <v>0</v>
      </c>
      <c r="AF267" s="3">
        <v>0</v>
      </c>
      <c r="AG267" s="3">
        <v>0</v>
      </c>
      <c r="AJ267" s="3">
        <f t="shared" si="12"/>
        <v>0</v>
      </c>
      <c r="AL267" s="3">
        <f>IFERROR(VLOOKUP(B267,Totalt!$B$1:$BD$409,MATCH("totalt tillförda bränslen:",Totalt!$B$1:$BC$1,0),FALSE),"")</f>
        <v>0</v>
      </c>
      <c r="AN267" s="3">
        <f t="shared" si="14"/>
        <v>0</v>
      </c>
    </row>
    <row r="268" spans="1:40" x14ac:dyDescent="0.25">
      <c r="A268" s="3" t="s">
        <v>277</v>
      </c>
      <c r="Q268" s="240">
        <f t="shared" si="13"/>
        <v>0</v>
      </c>
      <c r="AJ268" s="3">
        <f t="shared" si="12"/>
        <v>0</v>
      </c>
      <c r="AL268" s="3" t="str">
        <f>IFERROR(VLOOKUP(B268,Totalt!$B$1:$BD$409,MATCH("totalt tillförda bränslen:",Totalt!$B$1:$BC$1,0),FALSE),"")</f>
        <v/>
      </c>
      <c r="AN268" s="3" t="str">
        <f t="shared" si="14"/>
        <v/>
      </c>
    </row>
    <row r="269" spans="1:40" x14ac:dyDescent="0.25">
      <c r="B269" s="3" t="s">
        <v>278</v>
      </c>
      <c r="C269" s="3">
        <v>0</v>
      </c>
      <c r="D269" s="3">
        <v>0</v>
      </c>
      <c r="E269" s="3">
        <v>0</v>
      </c>
      <c r="F269" s="3">
        <v>0</v>
      </c>
      <c r="G269" s="3">
        <v>0</v>
      </c>
      <c r="H269" s="3">
        <v>0</v>
      </c>
      <c r="I269" s="3">
        <v>0.02</v>
      </c>
      <c r="J269" s="3">
        <v>0</v>
      </c>
      <c r="K269" s="3">
        <v>0</v>
      </c>
      <c r="L269" s="3">
        <v>0</v>
      </c>
      <c r="M269" s="238">
        <v>0</v>
      </c>
      <c r="N269" s="3">
        <v>0</v>
      </c>
      <c r="O269" s="3">
        <v>0</v>
      </c>
      <c r="P269" s="238">
        <v>6.2</v>
      </c>
      <c r="Q269" s="240">
        <f t="shared" si="13"/>
        <v>3.1</v>
      </c>
      <c r="R269" s="3">
        <v>0</v>
      </c>
      <c r="S269" s="3">
        <v>0</v>
      </c>
      <c r="T269" s="3">
        <v>25.6</v>
      </c>
      <c r="U269" s="3">
        <v>0</v>
      </c>
      <c r="V269" s="3">
        <v>0</v>
      </c>
      <c r="W269" s="3">
        <v>0</v>
      </c>
      <c r="X269" s="3">
        <v>0.5</v>
      </c>
      <c r="Y269" s="3">
        <v>0</v>
      </c>
      <c r="Z269" s="3">
        <v>0</v>
      </c>
      <c r="AA269" s="3">
        <v>0</v>
      </c>
      <c r="AB269" s="3">
        <v>0</v>
      </c>
      <c r="AC269" s="3">
        <v>0</v>
      </c>
      <c r="AD269" s="3">
        <v>0</v>
      </c>
      <c r="AE269" s="3">
        <v>0</v>
      </c>
      <c r="AF269" s="3">
        <v>0</v>
      </c>
      <c r="AG269" s="3">
        <v>0</v>
      </c>
      <c r="AJ269" s="3">
        <f t="shared" si="12"/>
        <v>29.220000000000002</v>
      </c>
      <c r="AL269" s="3">
        <f>IFERROR(VLOOKUP(B269,Totalt!$B$1:$BD$409,MATCH("totalt tillförda bränslen:",Totalt!$B$1:$BC$1,0),FALSE),"")</f>
        <v>29.220000000000002</v>
      </c>
      <c r="AN269" s="3">
        <f t="shared" si="14"/>
        <v>0</v>
      </c>
    </row>
    <row r="270" spans="1:40" x14ac:dyDescent="0.25">
      <c r="A270" s="3" t="s">
        <v>279</v>
      </c>
      <c r="Q270" s="240">
        <f t="shared" si="13"/>
        <v>0</v>
      </c>
      <c r="AJ270" s="3">
        <f t="shared" si="12"/>
        <v>0</v>
      </c>
      <c r="AL270" s="3" t="str">
        <f>IFERROR(VLOOKUP(B270,Totalt!$B$1:$BD$409,MATCH("totalt tillförda bränslen:",Totalt!$B$1:$BC$1,0),FALSE),"")</f>
        <v/>
      </c>
      <c r="AN270" s="3" t="str">
        <f t="shared" si="14"/>
        <v/>
      </c>
    </row>
    <row r="271" spans="1:40" x14ac:dyDescent="0.25">
      <c r="B271" s="3" t="s">
        <v>280</v>
      </c>
      <c r="C271" s="3">
        <v>0</v>
      </c>
      <c r="D271" s="3">
        <v>0</v>
      </c>
      <c r="E271" s="3">
        <v>0</v>
      </c>
      <c r="F271" s="3">
        <v>10.057</v>
      </c>
      <c r="G271" s="3">
        <v>0</v>
      </c>
      <c r="H271" s="3">
        <v>0</v>
      </c>
      <c r="I271" s="3">
        <v>0.2</v>
      </c>
      <c r="J271" s="3">
        <v>0</v>
      </c>
      <c r="K271" s="3">
        <v>0</v>
      </c>
      <c r="L271" s="3">
        <v>35.917900000000003</v>
      </c>
      <c r="M271" s="238">
        <v>1.93957</v>
      </c>
      <c r="N271" s="3">
        <v>0</v>
      </c>
      <c r="O271" s="3">
        <v>0</v>
      </c>
      <c r="P271" s="238">
        <v>36.200000000000003</v>
      </c>
      <c r="Q271" s="240">
        <f t="shared" si="13"/>
        <v>18.100000000000001</v>
      </c>
      <c r="R271" s="3">
        <v>0</v>
      </c>
      <c r="S271" s="3">
        <v>0</v>
      </c>
      <c r="T271" s="3">
        <v>47.677300000000002</v>
      </c>
      <c r="U271" s="3">
        <v>0</v>
      </c>
      <c r="V271" s="3">
        <v>0</v>
      </c>
      <c r="W271" s="3">
        <v>0</v>
      </c>
      <c r="X271" s="3">
        <v>2.8095699999999999</v>
      </c>
      <c r="Y271" s="3">
        <v>0.3</v>
      </c>
      <c r="Z271" s="3">
        <v>0</v>
      </c>
      <c r="AA271" s="3">
        <v>0</v>
      </c>
      <c r="AB271" s="3">
        <v>0</v>
      </c>
      <c r="AC271" s="3">
        <v>0</v>
      </c>
      <c r="AD271" s="3">
        <v>0</v>
      </c>
      <c r="AE271" s="3">
        <v>0</v>
      </c>
      <c r="AF271" s="3">
        <v>0</v>
      </c>
      <c r="AG271" s="3">
        <v>0</v>
      </c>
      <c r="AJ271" s="3">
        <f t="shared" si="12"/>
        <v>115.06177000000001</v>
      </c>
      <c r="AL271" s="3">
        <f>IFERROR(VLOOKUP(B271,Totalt!$B$1:$BD$409,MATCH("totalt tillförda bränslen:",Totalt!$B$1:$BC$1,0),FALSE),"")</f>
        <v>115.06177000000001</v>
      </c>
      <c r="AN271" s="3">
        <f t="shared" si="14"/>
        <v>0</v>
      </c>
    </row>
    <row r="272" spans="1:40" x14ac:dyDescent="0.25">
      <c r="B272" s="3" t="s">
        <v>281</v>
      </c>
      <c r="C272" s="3">
        <v>0</v>
      </c>
      <c r="D272" s="3">
        <v>0</v>
      </c>
      <c r="E272" s="3">
        <v>0</v>
      </c>
      <c r="F272" s="3">
        <v>0</v>
      </c>
      <c r="G272" s="3">
        <v>0</v>
      </c>
      <c r="H272" s="3">
        <v>0</v>
      </c>
      <c r="I272" s="3">
        <v>0.15</v>
      </c>
      <c r="J272" s="3">
        <v>0</v>
      </c>
      <c r="K272" s="3">
        <v>0</v>
      </c>
      <c r="L272" s="3">
        <v>0</v>
      </c>
      <c r="M272" s="238">
        <v>0</v>
      </c>
      <c r="N272" s="3">
        <v>0</v>
      </c>
      <c r="O272" s="3">
        <v>0</v>
      </c>
      <c r="P272" s="238">
        <v>0</v>
      </c>
      <c r="Q272" s="240">
        <f t="shared" si="13"/>
        <v>0</v>
      </c>
      <c r="R272" s="3">
        <v>0</v>
      </c>
      <c r="S272" s="3">
        <v>0</v>
      </c>
      <c r="T272" s="3">
        <v>0</v>
      </c>
      <c r="U272" s="3">
        <v>0</v>
      </c>
      <c r="V272" s="3">
        <v>0</v>
      </c>
      <c r="W272" s="3">
        <v>0</v>
      </c>
      <c r="X272" s="3">
        <v>0.21</v>
      </c>
      <c r="Y272" s="3">
        <v>8</v>
      </c>
      <c r="Z272" s="3">
        <v>0</v>
      </c>
      <c r="AA272" s="3">
        <v>0</v>
      </c>
      <c r="AB272" s="3">
        <v>0</v>
      </c>
      <c r="AC272" s="3">
        <v>0</v>
      </c>
      <c r="AD272" s="3">
        <v>0</v>
      </c>
      <c r="AE272" s="3">
        <v>0</v>
      </c>
      <c r="AF272" s="3">
        <v>0</v>
      </c>
      <c r="AG272" s="3">
        <v>0</v>
      </c>
      <c r="AJ272" s="3">
        <f t="shared" si="12"/>
        <v>8.36</v>
      </c>
      <c r="AL272" s="3">
        <f>IFERROR(VLOOKUP(B272,Totalt!$B$1:$BD$409,MATCH("totalt tillförda bränslen:",Totalt!$B$1:$BC$1,0),FALSE),"")</f>
        <v>8.3600000000000012</v>
      </c>
      <c r="AN272" s="3">
        <f t="shared" si="14"/>
        <v>-1.7763568394002505E-15</v>
      </c>
    </row>
    <row r="273" spans="1:40" x14ac:dyDescent="0.25">
      <c r="B273" s="3" t="s">
        <v>282</v>
      </c>
      <c r="C273" s="3">
        <v>0</v>
      </c>
      <c r="D273" s="3">
        <v>0</v>
      </c>
      <c r="E273" s="3">
        <v>0</v>
      </c>
      <c r="F273" s="3">
        <v>0</v>
      </c>
      <c r="G273" s="3">
        <v>0</v>
      </c>
      <c r="H273" s="3">
        <v>0</v>
      </c>
      <c r="I273" s="3">
        <v>1.2E-2</v>
      </c>
      <c r="J273" s="3">
        <v>0</v>
      </c>
      <c r="K273" s="3">
        <v>0</v>
      </c>
      <c r="L273" s="3">
        <v>0</v>
      </c>
      <c r="M273" s="238">
        <v>0</v>
      </c>
      <c r="N273" s="3">
        <v>0</v>
      </c>
      <c r="O273" s="3">
        <v>0</v>
      </c>
      <c r="P273" s="238">
        <v>0</v>
      </c>
      <c r="Q273" s="240">
        <f t="shared" si="13"/>
        <v>0</v>
      </c>
      <c r="R273" s="3">
        <v>0</v>
      </c>
      <c r="S273" s="3">
        <v>0</v>
      </c>
      <c r="T273" s="3">
        <v>0</v>
      </c>
      <c r="U273" s="3">
        <v>0</v>
      </c>
      <c r="V273" s="3">
        <v>0</v>
      </c>
      <c r="W273" s="3">
        <v>0</v>
      </c>
      <c r="X273" s="3">
        <v>0.05</v>
      </c>
      <c r="Y273" s="3">
        <v>1.25</v>
      </c>
      <c r="Z273" s="3">
        <v>0</v>
      </c>
      <c r="AA273" s="3">
        <v>0</v>
      </c>
      <c r="AB273" s="3">
        <v>0</v>
      </c>
      <c r="AC273" s="3">
        <v>0</v>
      </c>
      <c r="AD273" s="3">
        <v>0</v>
      </c>
      <c r="AE273" s="3">
        <v>0</v>
      </c>
      <c r="AF273" s="3">
        <v>0</v>
      </c>
      <c r="AG273" s="3">
        <v>0</v>
      </c>
      <c r="AJ273" s="3">
        <f t="shared" si="12"/>
        <v>1.3120000000000001</v>
      </c>
      <c r="AL273" s="3">
        <f>IFERROR(VLOOKUP(B273,Totalt!$B$1:$BD$409,MATCH("totalt tillförda bränslen:",Totalt!$B$1:$BC$1,0),FALSE),"")</f>
        <v>1.3120000000000001</v>
      </c>
      <c r="AN273" s="3">
        <f t="shared" si="14"/>
        <v>0</v>
      </c>
    </row>
    <row r="274" spans="1:40" x14ac:dyDescent="0.25">
      <c r="A274" s="3" t="s">
        <v>283</v>
      </c>
      <c r="Q274" s="240">
        <f t="shared" si="13"/>
        <v>0</v>
      </c>
      <c r="AJ274" s="3">
        <f t="shared" si="12"/>
        <v>0</v>
      </c>
      <c r="AL274" s="3" t="str">
        <f>IFERROR(VLOOKUP(B274,Totalt!$B$1:$BD$409,MATCH("totalt tillförda bränslen:",Totalt!$B$1:$BC$1,0),FALSE),"")</f>
        <v/>
      </c>
      <c r="AN274" s="3" t="str">
        <f t="shared" si="14"/>
        <v/>
      </c>
    </row>
    <row r="275" spans="1:40" x14ac:dyDescent="0.25">
      <c r="B275" s="3" t="s">
        <v>284</v>
      </c>
      <c r="C275" s="3">
        <v>0</v>
      </c>
      <c r="D275" s="3">
        <v>0</v>
      </c>
      <c r="E275" s="3">
        <v>0</v>
      </c>
      <c r="F275" s="3">
        <v>0</v>
      </c>
      <c r="G275" s="3">
        <v>0</v>
      </c>
      <c r="H275" s="3">
        <v>0</v>
      </c>
      <c r="I275" s="3">
        <v>0</v>
      </c>
      <c r="J275" s="3">
        <v>0</v>
      </c>
      <c r="K275" s="3">
        <v>0.99</v>
      </c>
      <c r="L275" s="3">
        <v>0</v>
      </c>
      <c r="M275" s="238">
        <v>0</v>
      </c>
      <c r="N275" s="3">
        <v>0</v>
      </c>
      <c r="O275" s="3">
        <v>0</v>
      </c>
      <c r="P275" s="238">
        <v>0</v>
      </c>
      <c r="Q275" s="240">
        <f t="shared" si="13"/>
        <v>0</v>
      </c>
      <c r="R275" s="3">
        <v>0</v>
      </c>
      <c r="S275" s="3">
        <v>0</v>
      </c>
      <c r="T275" s="3">
        <v>11.93</v>
      </c>
      <c r="U275" s="3">
        <v>0</v>
      </c>
      <c r="V275" s="3">
        <v>0</v>
      </c>
      <c r="W275" s="3">
        <v>0</v>
      </c>
      <c r="X275" s="3">
        <v>0.42299999999999999</v>
      </c>
      <c r="Y275" s="3">
        <v>0</v>
      </c>
      <c r="Z275" s="3">
        <v>8.4</v>
      </c>
      <c r="AA275" s="3">
        <v>0</v>
      </c>
      <c r="AB275" s="3">
        <v>0</v>
      </c>
      <c r="AC275" s="3">
        <v>0</v>
      </c>
      <c r="AD275" s="3">
        <v>0</v>
      </c>
      <c r="AE275" s="3">
        <v>0</v>
      </c>
      <c r="AF275" s="3">
        <v>0</v>
      </c>
      <c r="AG275" s="3">
        <v>0</v>
      </c>
      <c r="AJ275" s="3">
        <f t="shared" si="12"/>
        <v>21.743000000000002</v>
      </c>
      <c r="AL275" s="3">
        <f>IFERROR(VLOOKUP(B275,Totalt!$B$1:$BD$409,MATCH("totalt tillförda bränslen:",Totalt!$B$1:$BC$1,0),FALSE),"")</f>
        <v>21.742999999999999</v>
      </c>
      <c r="AN275" s="3">
        <f t="shared" si="14"/>
        <v>3.5527136788005009E-15</v>
      </c>
    </row>
    <row r="276" spans="1:40" x14ac:dyDescent="0.25">
      <c r="A276" s="3" t="s">
        <v>285</v>
      </c>
      <c r="Q276" s="240">
        <f t="shared" si="13"/>
        <v>0</v>
      </c>
      <c r="AJ276" s="3">
        <f t="shared" si="12"/>
        <v>0</v>
      </c>
      <c r="AL276" s="3" t="str">
        <f>IFERROR(VLOOKUP(B276,Totalt!$B$1:$BD$409,MATCH("totalt tillförda bränslen:",Totalt!$B$1:$BC$1,0),FALSE),"")</f>
        <v/>
      </c>
      <c r="AN276" s="3" t="str">
        <f t="shared" si="14"/>
        <v/>
      </c>
    </row>
    <row r="277" spans="1:40" x14ac:dyDescent="0.25">
      <c r="B277" s="3" t="s">
        <v>286</v>
      </c>
      <c r="C277" s="3">
        <v>0</v>
      </c>
      <c r="D277" s="3">
        <v>0</v>
      </c>
      <c r="E277" s="3">
        <v>0</v>
      </c>
      <c r="F277" s="3">
        <v>6.6</v>
      </c>
      <c r="G277" s="3">
        <v>0</v>
      </c>
      <c r="H277" s="3">
        <v>0</v>
      </c>
      <c r="I277" s="3">
        <v>0.26</v>
      </c>
      <c r="J277" s="3">
        <v>0</v>
      </c>
      <c r="K277" s="3">
        <v>2.17</v>
      </c>
      <c r="L277" s="3">
        <v>70.3</v>
      </c>
      <c r="M277" s="238">
        <v>0</v>
      </c>
      <c r="N277" s="3">
        <v>0</v>
      </c>
      <c r="O277" s="3">
        <v>0</v>
      </c>
      <c r="P277" s="238">
        <v>0</v>
      </c>
      <c r="Q277" s="240">
        <f t="shared" si="13"/>
        <v>0</v>
      </c>
      <c r="R277" s="3">
        <v>0</v>
      </c>
      <c r="S277" s="3">
        <v>6.6</v>
      </c>
      <c r="T277" s="3">
        <v>10.199999999999999</v>
      </c>
      <c r="U277" s="3">
        <v>0</v>
      </c>
      <c r="V277" s="3">
        <v>0</v>
      </c>
      <c r="W277" s="3">
        <v>0</v>
      </c>
      <c r="X277" s="3">
        <v>4.9349999999999996</v>
      </c>
      <c r="Y277" s="3">
        <v>0</v>
      </c>
      <c r="Z277" s="3">
        <v>0</v>
      </c>
      <c r="AA277" s="3">
        <v>0</v>
      </c>
      <c r="AB277" s="3">
        <v>0</v>
      </c>
      <c r="AC277" s="3">
        <v>0</v>
      </c>
      <c r="AD277" s="3">
        <v>0</v>
      </c>
      <c r="AE277" s="3">
        <v>0</v>
      </c>
      <c r="AF277" s="3">
        <v>0</v>
      </c>
      <c r="AG277" s="3">
        <v>8.5882400000000008</v>
      </c>
      <c r="AJ277" s="3">
        <f t="shared" si="12"/>
        <v>109.65324</v>
      </c>
      <c r="AL277" s="3">
        <f>IFERROR(VLOOKUP(B277,Totalt!$B$1:$BD$409,MATCH("totalt tillförda bränslen:",Totalt!$B$1:$BC$1,0),FALSE),"")</f>
        <v>109.65324</v>
      </c>
      <c r="AN277" s="3">
        <f t="shared" si="14"/>
        <v>0</v>
      </c>
    </row>
    <row r="278" spans="1:40" x14ac:dyDescent="0.25">
      <c r="A278" s="3" t="s">
        <v>287</v>
      </c>
      <c r="Q278" s="240">
        <f t="shared" si="13"/>
        <v>0</v>
      </c>
      <c r="AJ278" s="3">
        <f t="shared" si="12"/>
        <v>0</v>
      </c>
      <c r="AL278" s="3" t="str">
        <f>IFERROR(VLOOKUP(B278,Totalt!$B$1:$BD$409,MATCH("totalt tillförda bränslen:",Totalt!$B$1:$BC$1,0),FALSE),"")</f>
        <v/>
      </c>
      <c r="AN278" s="3" t="str">
        <f t="shared" si="14"/>
        <v/>
      </c>
    </row>
    <row r="279" spans="1:40" x14ac:dyDescent="0.25">
      <c r="B279" s="3" t="s">
        <v>288</v>
      </c>
      <c r="C279" s="3">
        <v>0</v>
      </c>
      <c r="D279" s="3">
        <v>0</v>
      </c>
      <c r="E279" s="3">
        <v>0</v>
      </c>
      <c r="F279" s="3">
        <v>0</v>
      </c>
      <c r="G279" s="3">
        <v>0</v>
      </c>
      <c r="H279" s="3">
        <v>0</v>
      </c>
      <c r="I279" s="3">
        <v>0</v>
      </c>
      <c r="J279" s="3">
        <v>0</v>
      </c>
      <c r="K279" s="3">
        <v>0</v>
      </c>
      <c r="L279" s="3">
        <v>0</v>
      </c>
      <c r="M279" s="238">
        <v>0</v>
      </c>
      <c r="N279" s="3">
        <v>0</v>
      </c>
      <c r="O279" s="3">
        <v>0</v>
      </c>
      <c r="P279" s="238">
        <v>0</v>
      </c>
      <c r="Q279" s="240">
        <f t="shared" si="13"/>
        <v>0</v>
      </c>
      <c r="R279" s="3">
        <v>0</v>
      </c>
      <c r="S279" s="3">
        <v>0</v>
      </c>
      <c r="T279" s="3">
        <v>12.4</v>
      </c>
      <c r="U279" s="3">
        <v>0</v>
      </c>
      <c r="V279" s="3">
        <v>0</v>
      </c>
      <c r="W279" s="3">
        <v>0</v>
      </c>
      <c r="X279" s="3">
        <v>0.23</v>
      </c>
      <c r="Y279" s="3">
        <v>0</v>
      </c>
      <c r="Z279" s="3">
        <v>8.5</v>
      </c>
      <c r="AA279" s="3">
        <v>0</v>
      </c>
      <c r="AB279" s="3">
        <v>0</v>
      </c>
      <c r="AC279" s="3">
        <v>0</v>
      </c>
      <c r="AD279" s="3">
        <v>0</v>
      </c>
      <c r="AE279" s="3">
        <v>0</v>
      </c>
      <c r="AF279" s="3">
        <v>0</v>
      </c>
      <c r="AG279" s="3">
        <v>0</v>
      </c>
      <c r="AJ279" s="3">
        <f t="shared" si="12"/>
        <v>21.130000000000003</v>
      </c>
      <c r="AL279" s="3">
        <f>IFERROR(VLOOKUP(B279,Totalt!$B$1:$BD$409,MATCH("totalt tillförda bränslen:",Totalt!$B$1:$BC$1,0),FALSE),"")</f>
        <v>21.13</v>
      </c>
      <c r="AN279" s="3">
        <f t="shared" si="14"/>
        <v>3.5527136788005009E-15</v>
      </c>
    </row>
    <row r="280" spans="1:40" x14ac:dyDescent="0.25">
      <c r="A280" s="3" t="s">
        <v>289</v>
      </c>
      <c r="Q280" s="240">
        <f t="shared" si="13"/>
        <v>0</v>
      </c>
      <c r="AJ280" s="3">
        <f t="shared" si="12"/>
        <v>0</v>
      </c>
      <c r="AL280" s="3" t="str">
        <f>IFERROR(VLOOKUP(B280,Totalt!$B$1:$BD$409,MATCH("totalt tillförda bränslen:",Totalt!$B$1:$BC$1,0),FALSE),"")</f>
        <v/>
      </c>
      <c r="AN280" s="3" t="str">
        <f t="shared" si="14"/>
        <v/>
      </c>
    </row>
    <row r="281" spans="1:40" x14ac:dyDescent="0.25">
      <c r="B281" s="3" t="s">
        <v>290</v>
      </c>
      <c r="C281" s="3">
        <v>0</v>
      </c>
      <c r="D281" s="3">
        <v>0</v>
      </c>
      <c r="E281" s="3">
        <v>0</v>
      </c>
      <c r="F281" s="3">
        <v>0</v>
      </c>
      <c r="G281" s="3">
        <v>0</v>
      </c>
      <c r="H281" s="3">
        <v>0</v>
      </c>
      <c r="I281" s="3">
        <v>0</v>
      </c>
      <c r="J281" s="3">
        <v>0</v>
      </c>
      <c r="K281" s="3">
        <v>0</v>
      </c>
      <c r="L281" s="3">
        <v>0</v>
      </c>
      <c r="M281" s="238">
        <v>0</v>
      </c>
      <c r="N281" s="3">
        <v>0</v>
      </c>
      <c r="O281" s="3">
        <v>0</v>
      </c>
      <c r="P281" s="238">
        <v>0</v>
      </c>
      <c r="Q281" s="240">
        <f t="shared" si="13"/>
        <v>0</v>
      </c>
      <c r="R281" s="3">
        <v>0</v>
      </c>
      <c r="S281" s="3">
        <v>0</v>
      </c>
      <c r="T281" s="3">
        <v>0</v>
      </c>
      <c r="U281" s="3">
        <v>0</v>
      </c>
      <c r="V281" s="3">
        <v>0</v>
      </c>
      <c r="W281" s="3">
        <v>0</v>
      </c>
      <c r="X281" s="3">
        <v>0</v>
      </c>
      <c r="Y281" s="3">
        <v>0</v>
      </c>
      <c r="Z281" s="3">
        <v>0</v>
      </c>
      <c r="AA281" s="3">
        <v>0</v>
      </c>
      <c r="AB281" s="3">
        <v>0</v>
      </c>
      <c r="AC281" s="3">
        <v>0</v>
      </c>
      <c r="AD281" s="3">
        <v>0</v>
      </c>
      <c r="AE281" s="3">
        <v>0</v>
      </c>
      <c r="AF281" s="3">
        <v>0</v>
      </c>
      <c r="AG281" s="3">
        <v>0</v>
      </c>
      <c r="AJ281" s="3">
        <f t="shared" si="12"/>
        <v>0</v>
      </c>
      <c r="AL281" s="3">
        <f>IFERROR(VLOOKUP(B281,Totalt!$B$1:$BD$409,MATCH("totalt tillförda bränslen:",Totalt!$B$1:$BC$1,0),FALSE),"")</f>
        <v>0</v>
      </c>
      <c r="AN281" s="3">
        <f t="shared" si="14"/>
        <v>0</v>
      </c>
    </row>
    <row r="282" spans="1:40" x14ac:dyDescent="0.25">
      <c r="A282" s="3" t="s">
        <v>291</v>
      </c>
      <c r="Q282" s="240">
        <f t="shared" si="13"/>
        <v>0</v>
      </c>
      <c r="AJ282" s="3">
        <f t="shared" si="12"/>
        <v>0</v>
      </c>
      <c r="AL282" s="3" t="str">
        <f>IFERROR(VLOOKUP(B282,Totalt!$B$1:$BD$409,MATCH("totalt tillförda bränslen:",Totalt!$B$1:$BC$1,0),FALSE),"")</f>
        <v/>
      </c>
      <c r="AN282" s="3" t="str">
        <f t="shared" si="14"/>
        <v/>
      </c>
    </row>
    <row r="283" spans="1:40" x14ac:dyDescent="0.25">
      <c r="B283" s="3" t="s">
        <v>292</v>
      </c>
      <c r="C283" s="3">
        <v>0</v>
      </c>
      <c r="D283" s="3">
        <v>0</v>
      </c>
      <c r="E283" s="3">
        <v>0</v>
      </c>
      <c r="F283" s="3">
        <v>0</v>
      </c>
      <c r="G283" s="3">
        <v>0</v>
      </c>
      <c r="H283" s="3">
        <v>0</v>
      </c>
      <c r="I283" s="3">
        <v>0</v>
      </c>
      <c r="J283" s="3">
        <v>0</v>
      </c>
      <c r="K283" s="3">
        <v>0</v>
      </c>
      <c r="L283" s="3">
        <v>0</v>
      </c>
      <c r="M283" s="238">
        <v>0</v>
      </c>
      <c r="N283" s="3">
        <v>0</v>
      </c>
      <c r="O283" s="3">
        <v>0</v>
      </c>
      <c r="P283" s="238">
        <v>0</v>
      </c>
      <c r="Q283" s="240">
        <f t="shared" si="13"/>
        <v>0</v>
      </c>
      <c r="R283" s="3">
        <v>0</v>
      </c>
      <c r="S283" s="3">
        <v>0</v>
      </c>
      <c r="T283" s="3">
        <v>0</v>
      </c>
      <c r="U283" s="3">
        <v>0</v>
      </c>
      <c r="V283" s="3">
        <v>0</v>
      </c>
      <c r="W283" s="3">
        <v>0</v>
      </c>
      <c r="X283" s="3">
        <v>0</v>
      </c>
      <c r="Y283" s="3">
        <v>0</v>
      </c>
      <c r="Z283" s="3">
        <v>0</v>
      </c>
      <c r="AA283" s="3">
        <v>0</v>
      </c>
      <c r="AB283" s="3">
        <v>0</v>
      </c>
      <c r="AC283" s="3">
        <v>0</v>
      </c>
      <c r="AD283" s="3">
        <v>0</v>
      </c>
      <c r="AE283" s="3">
        <v>0</v>
      </c>
      <c r="AF283" s="3">
        <v>0</v>
      </c>
      <c r="AG283" s="3">
        <v>0</v>
      </c>
      <c r="AJ283" s="3">
        <f t="shared" si="12"/>
        <v>0</v>
      </c>
      <c r="AL283" s="3">
        <f>IFERROR(VLOOKUP(B283,Totalt!$B$1:$BD$409,MATCH("totalt tillförda bränslen:",Totalt!$B$1:$BC$1,0),FALSE),"")</f>
        <v>0</v>
      </c>
      <c r="AN283" s="3">
        <f t="shared" si="14"/>
        <v>0</v>
      </c>
    </row>
    <row r="284" spans="1:40" x14ac:dyDescent="0.25">
      <c r="B284" s="3" t="s">
        <v>293</v>
      </c>
      <c r="C284" s="3">
        <v>0</v>
      </c>
      <c r="D284" s="3">
        <v>0</v>
      </c>
      <c r="E284" s="3">
        <v>0</v>
      </c>
      <c r="F284" s="3">
        <v>0</v>
      </c>
      <c r="G284" s="3">
        <v>0</v>
      </c>
      <c r="H284" s="3">
        <v>0</v>
      </c>
      <c r="I284" s="3">
        <v>0.15</v>
      </c>
      <c r="J284" s="3">
        <v>0</v>
      </c>
      <c r="K284" s="3">
        <v>0</v>
      </c>
      <c r="L284" s="3">
        <v>8.3149999999999995</v>
      </c>
      <c r="M284" s="238">
        <v>0</v>
      </c>
      <c r="N284" s="3">
        <v>0</v>
      </c>
      <c r="O284" s="3">
        <v>0</v>
      </c>
      <c r="P284" s="238">
        <v>8.5020000000000007</v>
      </c>
      <c r="Q284" s="240">
        <f t="shared" si="13"/>
        <v>4.2510000000000003</v>
      </c>
      <c r="R284" s="3">
        <v>0</v>
      </c>
      <c r="S284" s="3">
        <v>0</v>
      </c>
      <c r="T284" s="3">
        <v>25.795999999999999</v>
      </c>
      <c r="U284" s="3">
        <v>0</v>
      </c>
      <c r="V284" s="3">
        <v>0.876</v>
      </c>
      <c r="W284" s="3">
        <v>0</v>
      </c>
      <c r="X284" s="3">
        <v>1.78</v>
      </c>
      <c r="Y284" s="3">
        <v>0</v>
      </c>
      <c r="Z284" s="3">
        <v>6.5819999999999999</v>
      </c>
      <c r="AA284" s="3">
        <v>0</v>
      </c>
      <c r="AB284" s="3">
        <v>0</v>
      </c>
      <c r="AC284" s="3">
        <v>0</v>
      </c>
      <c r="AD284" s="3">
        <v>0</v>
      </c>
      <c r="AE284" s="3">
        <v>0</v>
      </c>
      <c r="AF284" s="3">
        <v>0</v>
      </c>
      <c r="AG284" s="3">
        <v>0</v>
      </c>
      <c r="AJ284" s="3">
        <f t="shared" si="12"/>
        <v>47.749999999999993</v>
      </c>
      <c r="AL284" s="3">
        <f>IFERROR(VLOOKUP(B284,Totalt!$B$1:$BD$409,MATCH("totalt tillförda bränslen:",Totalt!$B$1:$BC$1,0),FALSE),"")</f>
        <v>47.749999999999993</v>
      </c>
      <c r="AN284" s="3">
        <f t="shared" si="14"/>
        <v>0</v>
      </c>
    </row>
    <row r="285" spans="1:40" x14ac:dyDescent="0.25">
      <c r="B285" s="3" t="s">
        <v>294</v>
      </c>
      <c r="C285" s="3">
        <v>0</v>
      </c>
      <c r="D285" s="3">
        <v>2.1709999999999998</v>
      </c>
      <c r="E285" s="3">
        <v>0</v>
      </c>
      <c r="F285" s="3">
        <v>0</v>
      </c>
      <c r="G285" s="3">
        <v>0</v>
      </c>
      <c r="H285" s="3">
        <v>0.49399999999999999</v>
      </c>
      <c r="I285" s="3">
        <v>0.318</v>
      </c>
      <c r="J285" s="3">
        <v>0</v>
      </c>
      <c r="K285" s="3">
        <v>0</v>
      </c>
      <c r="L285" s="3">
        <v>12.973000000000001</v>
      </c>
      <c r="M285" s="238">
        <v>0</v>
      </c>
      <c r="N285" s="3">
        <v>0</v>
      </c>
      <c r="O285" s="3">
        <v>0</v>
      </c>
      <c r="P285" s="238">
        <v>10.196</v>
      </c>
      <c r="Q285" s="240">
        <f t="shared" si="13"/>
        <v>5.0979999999999999</v>
      </c>
      <c r="R285" s="3">
        <v>0</v>
      </c>
      <c r="S285" s="3">
        <v>0</v>
      </c>
      <c r="T285" s="3">
        <v>14.721</v>
      </c>
      <c r="U285" s="3">
        <v>0</v>
      </c>
      <c r="V285" s="3">
        <v>0</v>
      </c>
      <c r="W285" s="3">
        <v>20.805</v>
      </c>
      <c r="X285" s="3">
        <v>1.2150000000000001</v>
      </c>
      <c r="Y285" s="3">
        <v>0</v>
      </c>
      <c r="Z285" s="3">
        <v>0</v>
      </c>
      <c r="AA285" s="3">
        <v>0</v>
      </c>
      <c r="AB285" s="3">
        <v>0</v>
      </c>
      <c r="AC285" s="3">
        <v>0</v>
      </c>
      <c r="AD285" s="3">
        <v>0</v>
      </c>
      <c r="AE285" s="3">
        <v>0</v>
      </c>
      <c r="AF285" s="3">
        <v>0</v>
      </c>
      <c r="AG285" s="3">
        <v>0</v>
      </c>
      <c r="AJ285" s="3">
        <f t="shared" si="12"/>
        <v>57.795000000000016</v>
      </c>
      <c r="AL285" s="3">
        <f>IFERROR(VLOOKUP(B285,Totalt!$B$1:$BD$409,MATCH("totalt tillförda bränslen:",Totalt!$B$1:$BC$1,0),FALSE),"")</f>
        <v>57.795000000000002</v>
      </c>
      <c r="AN285" s="3">
        <f t="shared" si="14"/>
        <v>1.4210854715202004E-14</v>
      </c>
    </row>
    <row r="286" spans="1:40" x14ac:dyDescent="0.25">
      <c r="B286" s="3" t="s">
        <v>295</v>
      </c>
      <c r="C286" s="3">
        <v>0</v>
      </c>
      <c r="D286" s="3">
        <v>458.87700000000001</v>
      </c>
      <c r="E286" s="3">
        <v>3.4482400000000002</v>
      </c>
      <c r="F286" s="3">
        <v>63.617800000000003</v>
      </c>
      <c r="G286" s="3">
        <v>0</v>
      </c>
      <c r="H286" s="3">
        <v>0</v>
      </c>
      <c r="I286" s="3">
        <v>17.196400000000001</v>
      </c>
      <c r="J286" s="3">
        <v>0</v>
      </c>
      <c r="K286" s="3">
        <v>10.237</v>
      </c>
      <c r="L286" s="3">
        <v>189.828</v>
      </c>
      <c r="M286" s="238">
        <v>46.880600000000001</v>
      </c>
      <c r="N286" s="3">
        <v>0</v>
      </c>
      <c r="O286" s="3">
        <v>146.20500000000001</v>
      </c>
      <c r="P286" s="238">
        <v>402.702</v>
      </c>
      <c r="Q286" s="240">
        <f t="shared" si="13"/>
        <v>201.351</v>
      </c>
      <c r="R286" s="3">
        <v>0</v>
      </c>
      <c r="S286" s="3">
        <v>184.88800000000001</v>
      </c>
      <c r="T286" s="3">
        <v>40.251600000000003</v>
      </c>
      <c r="U286" s="3">
        <v>301.298</v>
      </c>
      <c r="V286" s="3">
        <v>29.339700000000001</v>
      </c>
      <c r="W286" s="3">
        <v>50.934399999999997</v>
      </c>
      <c r="X286" s="3">
        <v>64.376599999999996</v>
      </c>
      <c r="Y286" s="3">
        <v>0</v>
      </c>
      <c r="Z286" s="3">
        <v>0</v>
      </c>
      <c r="AA286" s="3">
        <v>0</v>
      </c>
      <c r="AB286" s="3">
        <v>6.5730000000000004</v>
      </c>
      <c r="AC286" s="3">
        <v>22.475000000000001</v>
      </c>
      <c r="AD286" s="3">
        <v>7.8156999999999996</v>
      </c>
      <c r="AE286" s="3">
        <v>0</v>
      </c>
      <c r="AF286" s="3">
        <v>0</v>
      </c>
      <c r="AG286" s="3">
        <v>43.1858</v>
      </c>
      <c r="AJ286" s="3">
        <f t="shared" si="12"/>
        <v>1841.8982400000002</v>
      </c>
      <c r="AL286" s="3">
        <f>IFERROR(VLOOKUP(B286,Totalt!$B$1:$BD$409,MATCH("totalt tillförda bränslen:",Totalt!$B$1:$BC$1,0),FALSE),"")</f>
        <v>1841.8982400000004</v>
      </c>
      <c r="AN286" s="3">
        <f t="shared" si="14"/>
        <v>-2.2737367544323206E-13</v>
      </c>
    </row>
    <row r="287" spans="1:40" x14ac:dyDescent="0.25">
      <c r="B287" s="3" t="s">
        <v>296</v>
      </c>
      <c r="C287" s="3">
        <v>0</v>
      </c>
      <c r="D287" s="3">
        <v>6.2614000000000003E-2</v>
      </c>
      <c r="E287" s="3">
        <v>5.8705900000000002E-4</v>
      </c>
      <c r="F287" s="3">
        <v>1.09861E-2</v>
      </c>
      <c r="G287" s="3">
        <v>0</v>
      </c>
      <c r="H287" s="3">
        <v>0</v>
      </c>
      <c r="I287" s="3">
        <v>1.7154E-3</v>
      </c>
      <c r="J287" s="3">
        <v>0</v>
      </c>
      <c r="K287" s="3">
        <v>9.7300000000000002E-4</v>
      </c>
      <c r="L287" s="3">
        <v>3.2773400000000001E-2</v>
      </c>
      <c r="M287" s="238">
        <v>4.3358900000000002E-3</v>
      </c>
      <c r="N287" s="3">
        <v>0</v>
      </c>
      <c r="O287" s="3">
        <v>2.5256299999999999E-2</v>
      </c>
      <c r="P287" s="238">
        <v>6.8559999999999996E-2</v>
      </c>
      <c r="Q287" s="240">
        <f t="shared" si="13"/>
        <v>3.4279999999999998E-2</v>
      </c>
      <c r="R287" s="3">
        <v>0</v>
      </c>
      <c r="S287" s="3">
        <v>3.1934400000000002E-2</v>
      </c>
      <c r="T287" s="3">
        <v>1.9448400000000001E-2</v>
      </c>
      <c r="U287" s="3">
        <v>3.1509500000000003E-2</v>
      </c>
      <c r="V287" s="3">
        <v>5.4065099999999998E-3</v>
      </c>
      <c r="W287" s="3">
        <v>5.0172799999999998E-3</v>
      </c>
      <c r="X287" s="3">
        <v>8.9858899999999998E-3</v>
      </c>
      <c r="Y287" s="3">
        <v>0</v>
      </c>
      <c r="Z287" s="3">
        <v>0</v>
      </c>
      <c r="AA287" s="3">
        <v>0</v>
      </c>
      <c r="AB287" s="3">
        <v>8.4730000000000005E-4</v>
      </c>
      <c r="AC287" s="3">
        <v>2.9786999999999999E-3</v>
      </c>
      <c r="AD287" s="3">
        <v>1.3108799999999999E-3</v>
      </c>
      <c r="AE287" s="3">
        <v>0</v>
      </c>
      <c r="AF287" s="3">
        <v>0</v>
      </c>
      <c r="AG287" s="3">
        <v>7.4560800000000003E-3</v>
      </c>
      <c r="AJ287" s="3">
        <f t="shared" si="12"/>
        <v>0.28408019899999998</v>
      </c>
      <c r="AL287" s="3">
        <f>IFERROR(VLOOKUP(B287,Totalt!$B$1:$BD$409,MATCH("totalt tillförda bränslen:",Totalt!$B$1:$BC$1,0),FALSE),"")</f>
        <v>0.28408019900000003</v>
      </c>
      <c r="AN287" s="3">
        <f t="shared" si="14"/>
        <v>-5.5511151231257827E-17</v>
      </c>
    </row>
    <row r="288" spans="1:40" x14ac:dyDescent="0.25">
      <c r="A288" s="3" t="s">
        <v>297</v>
      </c>
      <c r="Q288" s="240">
        <f t="shared" si="13"/>
        <v>0</v>
      </c>
      <c r="AJ288" s="3">
        <f t="shared" si="12"/>
        <v>0</v>
      </c>
      <c r="AL288" s="3" t="str">
        <f>IFERROR(VLOOKUP(B288,Totalt!$B$1:$BD$409,MATCH("totalt tillförda bränslen:",Totalt!$B$1:$BC$1,0),FALSE),"")</f>
        <v/>
      </c>
      <c r="AN288" s="3" t="str">
        <f t="shared" si="14"/>
        <v/>
      </c>
    </row>
    <row r="289" spans="1:40" x14ac:dyDescent="0.25">
      <c r="B289" s="3" t="s">
        <v>298</v>
      </c>
      <c r="C289" s="3">
        <v>0</v>
      </c>
      <c r="D289" s="3">
        <v>0</v>
      </c>
      <c r="E289" s="3">
        <v>0</v>
      </c>
      <c r="F289" s="3">
        <v>74.888599999999997</v>
      </c>
      <c r="G289" s="3">
        <v>0</v>
      </c>
      <c r="H289" s="3">
        <v>0</v>
      </c>
      <c r="I289" s="3">
        <v>1.0987</v>
      </c>
      <c r="J289" s="3">
        <v>0</v>
      </c>
      <c r="K289" s="3">
        <v>0</v>
      </c>
      <c r="L289" s="3">
        <v>60.6297</v>
      </c>
      <c r="M289" s="238">
        <v>7.9588599999999996</v>
      </c>
      <c r="N289" s="3">
        <v>0</v>
      </c>
      <c r="O289" s="3">
        <v>33.7072</v>
      </c>
      <c r="P289" s="238">
        <v>229.06</v>
      </c>
      <c r="Q289" s="240">
        <f t="shared" si="13"/>
        <v>114.53</v>
      </c>
      <c r="R289" s="3">
        <v>0</v>
      </c>
      <c r="S289" s="3">
        <v>0</v>
      </c>
      <c r="T289" s="3">
        <v>9.7212300000000003</v>
      </c>
      <c r="U289" s="3">
        <v>0</v>
      </c>
      <c r="V289" s="3">
        <v>0</v>
      </c>
      <c r="W289" s="3">
        <v>23.062000000000001</v>
      </c>
      <c r="X289" s="3">
        <v>10.4209</v>
      </c>
      <c r="Y289" s="3">
        <v>25.1296</v>
      </c>
      <c r="Z289" s="3">
        <v>7.5999999999999998E-2</v>
      </c>
      <c r="AA289" s="3">
        <v>0</v>
      </c>
      <c r="AB289" s="3">
        <v>0</v>
      </c>
      <c r="AC289" s="3">
        <v>0</v>
      </c>
      <c r="AD289" s="3">
        <v>0</v>
      </c>
      <c r="AE289" s="3">
        <v>0</v>
      </c>
      <c r="AF289" s="3">
        <v>0</v>
      </c>
      <c r="AG289" s="3">
        <v>0</v>
      </c>
      <c r="AJ289" s="3">
        <f t="shared" si="12"/>
        <v>353.26393000000002</v>
      </c>
      <c r="AL289" s="3">
        <f>IFERROR(VLOOKUP(B289,Totalt!$B$1:$BD$409,MATCH("totalt tillförda bränslen:",Totalt!$B$1:$BC$1,0),FALSE),"")</f>
        <v>353.26393000000002</v>
      </c>
      <c r="AN289" s="3">
        <f t="shared" si="14"/>
        <v>0</v>
      </c>
    </row>
    <row r="290" spans="1:40" x14ac:dyDescent="0.25">
      <c r="B290" s="3" t="s">
        <v>299</v>
      </c>
      <c r="C290" s="3">
        <v>0</v>
      </c>
      <c r="D290" s="3">
        <v>0</v>
      </c>
      <c r="E290" s="3">
        <v>0</v>
      </c>
      <c r="F290" s="3">
        <v>0.78164100000000003</v>
      </c>
      <c r="G290" s="3">
        <v>0</v>
      </c>
      <c r="H290" s="3">
        <v>0</v>
      </c>
      <c r="I290" s="3">
        <v>0</v>
      </c>
      <c r="J290" s="3">
        <v>0</v>
      </c>
      <c r="K290" s="3">
        <v>0</v>
      </c>
      <c r="L290" s="3">
        <v>7.0484299999999998</v>
      </c>
      <c r="M290" s="238">
        <v>0.77390199999999998</v>
      </c>
      <c r="N290" s="3">
        <v>0</v>
      </c>
      <c r="O290" s="3">
        <v>0</v>
      </c>
      <c r="P290" s="238">
        <v>8.56</v>
      </c>
      <c r="Q290" s="240">
        <f t="shared" si="13"/>
        <v>4.28</v>
      </c>
      <c r="R290" s="3">
        <v>0</v>
      </c>
      <c r="S290" s="3">
        <v>0</v>
      </c>
      <c r="T290" s="3">
        <v>0</v>
      </c>
      <c r="U290" s="3">
        <v>0</v>
      </c>
      <c r="V290" s="3">
        <v>0</v>
      </c>
      <c r="W290" s="3">
        <v>0</v>
      </c>
      <c r="X290" s="3">
        <v>1.7</v>
      </c>
      <c r="Y290" s="3">
        <v>0</v>
      </c>
      <c r="Z290" s="3">
        <v>0</v>
      </c>
      <c r="AA290" s="3">
        <v>0</v>
      </c>
      <c r="AB290" s="3">
        <v>0</v>
      </c>
      <c r="AC290" s="3">
        <v>0</v>
      </c>
      <c r="AD290" s="3">
        <v>0</v>
      </c>
      <c r="AE290" s="3">
        <v>0</v>
      </c>
      <c r="AF290" s="3">
        <v>0</v>
      </c>
      <c r="AG290" s="3">
        <v>0</v>
      </c>
      <c r="AJ290" s="3">
        <f t="shared" si="12"/>
        <v>13.810070999999999</v>
      </c>
      <c r="AL290" s="3">
        <f>IFERROR(VLOOKUP(B290,Totalt!$B$1:$BD$409,MATCH("totalt tillförda bränslen:",Totalt!$B$1:$BC$1,0),FALSE),"")</f>
        <v>13.810071000000001</v>
      </c>
      <c r="AN290" s="3">
        <f t="shared" si="14"/>
        <v>-1.7763568394002505E-15</v>
      </c>
    </row>
    <row r="291" spans="1:40" x14ac:dyDescent="0.25">
      <c r="A291" s="3" t="s">
        <v>300</v>
      </c>
      <c r="Q291" s="240">
        <f t="shared" si="13"/>
        <v>0</v>
      </c>
      <c r="AJ291" s="3">
        <f t="shared" si="12"/>
        <v>0</v>
      </c>
      <c r="AL291" s="3" t="str">
        <f>IFERROR(VLOOKUP(B291,Totalt!$B$1:$BD$409,MATCH("totalt tillförda bränslen:",Totalt!$B$1:$BC$1,0),FALSE),"")</f>
        <v/>
      </c>
      <c r="AN291" s="3" t="str">
        <f t="shared" si="14"/>
        <v/>
      </c>
    </row>
    <row r="292" spans="1:40" x14ac:dyDescent="0.25">
      <c r="B292" s="3" t="s">
        <v>301</v>
      </c>
      <c r="C292" s="3">
        <v>0</v>
      </c>
      <c r="D292" s="3">
        <v>0</v>
      </c>
      <c r="E292" s="3">
        <v>0</v>
      </c>
      <c r="F292" s="3">
        <v>0</v>
      </c>
      <c r="G292" s="3">
        <v>20.593</v>
      </c>
      <c r="H292" s="3">
        <v>0</v>
      </c>
      <c r="I292" s="3">
        <v>1.8582000000000001</v>
      </c>
      <c r="J292" s="3">
        <v>0</v>
      </c>
      <c r="K292" s="3">
        <v>6.5033000000000003</v>
      </c>
      <c r="L292" s="3">
        <v>0</v>
      </c>
      <c r="M292" s="238">
        <v>0</v>
      </c>
      <c r="N292" s="3">
        <v>0</v>
      </c>
      <c r="O292" s="3">
        <v>0</v>
      </c>
      <c r="P292" s="238">
        <v>0</v>
      </c>
      <c r="Q292" s="240">
        <f t="shared" si="13"/>
        <v>0</v>
      </c>
      <c r="R292" s="3">
        <v>0</v>
      </c>
      <c r="S292" s="3">
        <v>0</v>
      </c>
      <c r="T292" s="3">
        <v>0</v>
      </c>
      <c r="U292" s="3">
        <v>0</v>
      </c>
      <c r="V292" s="3">
        <v>60.006999999999998</v>
      </c>
      <c r="W292" s="3">
        <v>0</v>
      </c>
      <c r="X292" s="3">
        <v>16.169</v>
      </c>
      <c r="Y292" s="3">
        <v>0</v>
      </c>
      <c r="Z292" s="3">
        <v>0</v>
      </c>
      <c r="AA292" s="3">
        <v>284.80500000000001</v>
      </c>
      <c r="AB292" s="3">
        <v>189.364</v>
      </c>
      <c r="AC292" s="3">
        <v>378.25</v>
      </c>
      <c r="AD292" s="3">
        <v>0</v>
      </c>
      <c r="AE292" s="3">
        <v>0</v>
      </c>
      <c r="AF292" s="3">
        <v>0</v>
      </c>
      <c r="AG292" s="3">
        <v>0</v>
      </c>
      <c r="AJ292" s="3">
        <f t="shared" si="12"/>
        <v>957.54949999999997</v>
      </c>
      <c r="AL292" s="3">
        <f>IFERROR(VLOOKUP(B292,Totalt!$B$1:$BD$409,MATCH("totalt tillförda bränslen:",Totalt!$B$1:$BC$1,0),FALSE),"")</f>
        <v>957.54949999999997</v>
      </c>
      <c r="AN292" s="3">
        <f t="shared" si="14"/>
        <v>0</v>
      </c>
    </row>
    <row r="293" spans="1:40" x14ac:dyDescent="0.25">
      <c r="A293" s="3" t="s">
        <v>302</v>
      </c>
      <c r="Q293" s="240">
        <f t="shared" si="13"/>
        <v>0</v>
      </c>
      <c r="AJ293" s="3">
        <f t="shared" si="12"/>
        <v>0</v>
      </c>
      <c r="AL293" s="3" t="str">
        <f>IFERROR(VLOOKUP(B293,Totalt!$B$1:$BD$409,MATCH("totalt tillförda bränslen:",Totalt!$B$1:$BC$1,0),FALSE),"")</f>
        <v/>
      </c>
      <c r="AN293" s="3" t="str">
        <f t="shared" si="14"/>
        <v/>
      </c>
    </row>
    <row r="294" spans="1:40" x14ac:dyDescent="0.25">
      <c r="B294" s="3" t="s">
        <v>303</v>
      </c>
      <c r="C294" s="3">
        <v>0</v>
      </c>
      <c r="D294" s="3">
        <v>0</v>
      </c>
      <c r="E294" s="3">
        <v>0</v>
      </c>
      <c r="F294" s="3">
        <v>0</v>
      </c>
      <c r="G294" s="3">
        <v>0</v>
      </c>
      <c r="H294" s="3">
        <v>0</v>
      </c>
      <c r="I294" s="3">
        <v>3.0000000000000001E-3</v>
      </c>
      <c r="J294" s="3">
        <v>0</v>
      </c>
      <c r="K294" s="3">
        <v>0</v>
      </c>
      <c r="L294" s="3">
        <v>0</v>
      </c>
      <c r="M294" s="238">
        <v>0</v>
      </c>
      <c r="N294" s="3">
        <v>0</v>
      </c>
      <c r="O294" s="3">
        <v>0</v>
      </c>
      <c r="P294" s="238">
        <v>0</v>
      </c>
      <c r="Q294" s="240">
        <f t="shared" si="13"/>
        <v>0</v>
      </c>
      <c r="R294" s="3">
        <v>16.52</v>
      </c>
      <c r="S294" s="3">
        <v>0</v>
      </c>
      <c r="T294" s="3">
        <v>0</v>
      </c>
      <c r="U294" s="3">
        <v>0</v>
      </c>
      <c r="V294" s="3">
        <v>0</v>
      </c>
      <c r="W294" s="3">
        <v>0</v>
      </c>
      <c r="X294" s="3">
        <v>0.05</v>
      </c>
      <c r="Y294" s="3">
        <v>0</v>
      </c>
      <c r="Z294" s="3">
        <v>0</v>
      </c>
      <c r="AA294" s="3">
        <v>0</v>
      </c>
      <c r="AB294" s="3">
        <v>0</v>
      </c>
      <c r="AC294" s="3">
        <v>0</v>
      </c>
      <c r="AD294" s="3">
        <v>0</v>
      </c>
      <c r="AE294" s="3">
        <v>0</v>
      </c>
      <c r="AF294" s="3">
        <v>0</v>
      </c>
      <c r="AG294" s="3">
        <v>0</v>
      </c>
      <c r="AJ294" s="3">
        <f t="shared" si="12"/>
        <v>16.573</v>
      </c>
      <c r="AL294" s="3">
        <f>IFERROR(VLOOKUP(B294,Totalt!$B$1:$BD$409,MATCH("totalt tillförda bränslen:",Totalt!$B$1:$BC$1,0),FALSE),"")</f>
        <v>16.573</v>
      </c>
      <c r="AN294" s="3">
        <f t="shared" si="14"/>
        <v>0</v>
      </c>
    </row>
    <row r="295" spans="1:40" x14ac:dyDescent="0.25">
      <c r="B295" s="3" t="s">
        <v>304</v>
      </c>
      <c r="C295" s="3">
        <v>0</v>
      </c>
      <c r="D295" s="3">
        <v>0</v>
      </c>
      <c r="E295" s="3">
        <v>0</v>
      </c>
      <c r="F295" s="3">
        <v>3.5161899999999999</v>
      </c>
      <c r="G295" s="3">
        <v>0</v>
      </c>
      <c r="H295" s="3">
        <v>0.50900000000000001</v>
      </c>
      <c r="I295" s="3">
        <v>2.7E-2</v>
      </c>
      <c r="J295" s="3">
        <v>0</v>
      </c>
      <c r="K295" s="3">
        <v>0</v>
      </c>
      <c r="L295" s="3">
        <v>54.685600000000001</v>
      </c>
      <c r="M295" s="238">
        <v>0.97313400000000005</v>
      </c>
      <c r="N295" s="3">
        <v>0</v>
      </c>
      <c r="O295" s="3">
        <v>0</v>
      </c>
      <c r="P295" s="238">
        <v>47.893999999999998</v>
      </c>
      <c r="Q295" s="240">
        <f t="shared" si="13"/>
        <v>23.946999999999999</v>
      </c>
      <c r="R295" s="3">
        <v>0</v>
      </c>
      <c r="S295" s="3">
        <v>0</v>
      </c>
      <c r="T295" s="3">
        <v>46.798900000000003</v>
      </c>
      <c r="U295" s="3">
        <v>0</v>
      </c>
      <c r="V295" s="3">
        <v>0</v>
      </c>
      <c r="W295" s="3">
        <v>0</v>
      </c>
      <c r="X295" s="3">
        <v>3.93513</v>
      </c>
      <c r="Y295" s="3">
        <v>0</v>
      </c>
      <c r="Z295" s="3">
        <v>0</v>
      </c>
      <c r="AA295" s="3">
        <v>0</v>
      </c>
      <c r="AB295" s="3">
        <v>0</v>
      </c>
      <c r="AC295" s="3">
        <v>0</v>
      </c>
      <c r="AD295" s="3">
        <v>0</v>
      </c>
      <c r="AE295" s="3">
        <v>0</v>
      </c>
      <c r="AF295" s="3">
        <v>0</v>
      </c>
      <c r="AG295" s="3">
        <v>0</v>
      </c>
      <c r="AJ295" s="3">
        <f t="shared" si="12"/>
        <v>133.41882000000001</v>
      </c>
      <c r="AL295" s="3">
        <f>IFERROR(VLOOKUP(B295,Totalt!$B$1:$BD$409,MATCH("totalt tillförda bränslen:",Totalt!$B$1:$BC$1,0),FALSE),"")</f>
        <v>133.41881999999998</v>
      </c>
      <c r="AN295" s="3">
        <f t="shared" si="14"/>
        <v>2.8421709430404007E-14</v>
      </c>
    </row>
    <row r="296" spans="1:40" x14ac:dyDescent="0.25">
      <c r="B296" s="3" t="s">
        <v>305</v>
      </c>
      <c r="C296" s="3">
        <v>0</v>
      </c>
      <c r="D296" s="3">
        <v>0</v>
      </c>
      <c r="E296" s="3">
        <v>0</v>
      </c>
      <c r="F296" s="3">
        <v>0</v>
      </c>
      <c r="G296" s="3">
        <v>0</v>
      </c>
      <c r="H296" s="3">
        <v>0.84099999999999997</v>
      </c>
      <c r="I296" s="3">
        <v>0.95899999999999996</v>
      </c>
      <c r="J296" s="3">
        <v>0</v>
      </c>
      <c r="K296" s="3">
        <v>0</v>
      </c>
      <c r="L296" s="3">
        <v>0</v>
      </c>
      <c r="M296" s="238">
        <v>0</v>
      </c>
      <c r="N296" s="3">
        <v>0</v>
      </c>
      <c r="O296" s="3">
        <v>0</v>
      </c>
      <c r="P296" s="238">
        <v>7.6360000000000001</v>
      </c>
      <c r="Q296" s="240">
        <f t="shared" si="13"/>
        <v>3.8180000000000001</v>
      </c>
      <c r="R296" s="3">
        <v>0</v>
      </c>
      <c r="S296" s="3">
        <v>0</v>
      </c>
      <c r="T296" s="3">
        <v>21.779</v>
      </c>
      <c r="U296" s="3">
        <v>0</v>
      </c>
      <c r="V296" s="3">
        <v>0</v>
      </c>
      <c r="W296" s="3">
        <v>0</v>
      </c>
      <c r="X296" s="3">
        <v>0.60099999999999998</v>
      </c>
      <c r="Y296" s="3">
        <v>0</v>
      </c>
      <c r="Z296" s="3">
        <v>0</v>
      </c>
      <c r="AA296" s="3">
        <v>0</v>
      </c>
      <c r="AB296" s="3">
        <v>0</v>
      </c>
      <c r="AC296" s="3">
        <v>0</v>
      </c>
      <c r="AD296" s="3">
        <v>0</v>
      </c>
      <c r="AE296" s="3">
        <v>0</v>
      </c>
      <c r="AF296" s="3">
        <v>0</v>
      </c>
      <c r="AG296" s="3">
        <v>0</v>
      </c>
      <c r="AJ296" s="3">
        <f t="shared" si="12"/>
        <v>27.998000000000001</v>
      </c>
      <c r="AL296" s="3">
        <f>IFERROR(VLOOKUP(B296,Totalt!$B$1:$BD$409,MATCH("totalt tillförda bränslen:",Totalt!$B$1:$BC$1,0),FALSE),"")</f>
        <v>27.998000000000001</v>
      </c>
      <c r="AN296" s="3">
        <f t="shared" si="14"/>
        <v>0</v>
      </c>
    </row>
    <row r="297" spans="1:40" x14ac:dyDescent="0.25">
      <c r="A297" s="3" t="s">
        <v>306</v>
      </c>
      <c r="Q297" s="240">
        <f t="shared" si="13"/>
        <v>0</v>
      </c>
      <c r="AJ297" s="3">
        <f t="shared" si="12"/>
        <v>0</v>
      </c>
      <c r="AL297" s="3" t="str">
        <f>IFERROR(VLOOKUP(B297,Totalt!$B$1:$BD$409,MATCH("totalt tillförda bränslen:",Totalt!$B$1:$BC$1,0),FALSE),"")</f>
        <v/>
      </c>
      <c r="AN297" s="3" t="str">
        <f t="shared" si="14"/>
        <v/>
      </c>
    </row>
    <row r="298" spans="1:40" x14ac:dyDescent="0.25">
      <c r="B298" s="3" t="s">
        <v>307</v>
      </c>
      <c r="C298" s="3">
        <v>0</v>
      </c>
      <c r="D298" s="3">
        <v>0</v>
      </c>
      <c r="E298" s="3">
        <v>0</v>
      </c>
      <c r="F298" s="3">
        <v>2.29704</v>
      </c>
      <c r="G298" s="3">
        <v>0</v>
      </c>
      <c r="H298" s="3">
        <v>0</v>
      </c>
      <c r="I298" s="3">
        <v>1.62087</v>
      </c>
      <c r="J298" s="3">
        <v>0</v>
      </c>
      <c r="K298" s="3">
        <v>0</v>
      </c>
      <c r="L298" s="3">
        <v>50.5182</v>
      </c>
      <c r="M298" s="238">
        <v>3.3180100000000001</v>
      </c>
      <c r="N298" s="3">
        <v>0</v>
      </c>
      <c r="O298" s="3">
        <v>0</v>
      </c>
      <c r="P298" s="238">
        <v>0</v>
      </c>
      <c r="Q298" s="240">
        <f t="shared" si="13"/>
        <v>0</v>
      </c>
      <c r="R298" s="3">
        <v>0</v>
      </c>
      <c r="S298" s="3">
        <v>79.509</v>
      </c>
      <c r="T298" s="3">
        <v>10.573</v>
      </c>
      <c r="U298" s="3">
        <v>0</v>
      </c>
      <c r="V298" s="3">
        <v>0</v>
      </c>
      <c r="W298" s="3">
        <v>0</v>
      </c>
      <c r="X298" s="3">
        <v>3.46801</v>
      </c>
      <c r="Y298" s="3">
        <v>0</v>
      </c>
      <c r="Z298" s="3">
        <v>0</v>
      </c>
      <c r="AA298" s="3">
        <v>0</v>
      </c>
      <c r="AB298" s="3">
        <v>0</v>
      </c>
      <c r="AC298" s="3">
        <v>0</v>
      </c>
      <c r="AD298" s="3">
        <v>0</v>
      </c>
      <c r="AE298" s="3">
        <v>0</v>
      </c>
      <c r="AF298" s="3">
        <v>0</v>
      </c>
      <c r="AG298" s="3">
        <v>0</v>
      </c>
      <c r="AJ298" s="3">
        <f t="shared" si="12"/>
        <v>147.98612000000003</v>
      </c>
      <c r="AL298" s="3">
        <f>IFERROR(VLOOKUP(B298,Totalt!$B$1:$BD$409,MATCH("totalt tillförda bränslen:",Totalt!$B$1:$BC$1,0),FALSE),"")</f>
        <v>147.98612</v>
      </c>
      <c r="AN298" s="3">
        <f t="shared" si="14"/>
        <v>2.8421709430404007E-14</v>
      </c>
    </row>
    <row r="299" spans="1:40" x14ac:dyDescent="0.25">
      <c r="A299" s="3" t="s">
        <v>308</v>
      </c>
      <c r="Q299" s="240">
        <f t="shared" si="13"/>
        <v>0</v>
      </c>
      <c r="AJ299" s="3">
        <f t="shared" si="12"/>
        <v>0</v>
      </c>
      <c r="AL299" s="3" t="str">
        <f>IFERROR(VLOOKUP(B299,Totalt!$B$1:$BD$409,MATCH("totalt tillförda bränslen:",Totalt!$B$1:$BC$1,0),FALSE),"")</f>
        <v/>
      </c>
      <c r="AN299" s="3" t="str">
        <f t="shared" si="14"/>
        <v/>
      </c>
    </row>
    <row r="300" spans="1:40" x14ac:dyDescent="0.25">
      <c r="B300" s="3" t="s">
        <v>309</v>
      </c>
      <c r="C300" s="3">
        <v>0</v>
      </c>
      <c r="D300" s="3">
        <v>0</v>
      </c>
      <c r="E300" s="3">
        <v>0</v>
      </c>
      <c r="F300" s="3">
        <v>0</v>
      </c>
      <c r="G300" s="3">
        <v>0</v>
      </c>
      <c r="H300" s="3">
        <v>0</v>
      </c>
      <c r="I300" s="3">
        <v>0.04</v>
      </c>
      <c r="J300" s="3">
        <v>0</v>
      </c>
      <c r="K300" s="3">
        <v>0</v>
      </c>
      <c r="L300" s="3">
        <v>0</v>
      </c>
      <c r="M300" s="238">
        <v>0</v>
      </c>
      <c r="N300" s="3">
        <v>0</v>
      </c>
      <c r="O300" s="3">
        <v>0</v>
      </c>
      <c r="P300" s="238">
        <v>0</v>
      </c>
      <c r="Q300" s="240">
        <f t="shared" si="13"/>
        <v>0</v>
      </c>
      <c r="R300" s="3">
        <v>0</v>
      </c>
      <c r="S300" s="3">
        <v>0</v>
      </c>
      <c r="T300" s="3">
        <v>0</v>
      </c>
      <c r="U300" s="3">
        <v>0</v>
      </c>
      <c r="V300" s="3">
        <v>0</v>
      </c>
      <c r="W300" s="3">
        <v>0</v>
      </c>
      <c r="X300" s="3">
        <v>3.5000000000000003E-2</v>
      </c>
      <c r="Y300" s="3">
        <v>0</v>
      </c>
      <c r="Z300" s="3">
        <v>2.3090000000000002</v>
      </c>
      <c r="AA300" s="3">
        <v>0</v>
      </c>
      <c r="AB300" s="3">
        <v>0</v>
      </c>
      <c r="AC300" s="3">
        <v>0</v>
      </c>
      <c r="AD300" s="3">
        <v>0</v>
      </c>
      <c r="AE300" s="3">
        <v>0</v>
      </c>
      <c r="AF300" s="3">
        <v>0</v>
      </c>
      <c r="AG300" s="3">
        <v>0</v>
      </c>
      <c r="AJ300" s="3">
        <f t="shared" si="12"/>
        <v>2.3840000000000003</v>
      </c>
      <c r="AL300" s="3">
        <f>IFERROR(VLOOKUP(B300,Totalt!$B$1:$BD$409,MATCH("totalt tillförda bränslen:",Totalt!$B$1:$BC$1,0),FALSE),"")</f>
        <v>2.3840000000000003</v>
      </c>
      <c r="AN300" s="3">
        <f t="shared" si="14"/>
        <v>0</v>
      </c>
    </row>
    <row r="301" spans="1:40" x14ac:dyDescent="0.25">
      <c r="B301" s="3" t="s">
        <v>310</v>
      </c>
      <c r="C301" s="3">
        <v>0</v>
      </c>
      <c r="D301" s="3">
        <v>0</v>
      </c>
      <c r="E301" s="3">
        <v>0</v>
      </c>
      <c r="F301" s="3">
        <v>0</v>
      </c>
      <c r="G301" s="3">
        <v>0</v>
      </c>
      <c r="H301" s="3">
        <v>0</v>
      </c>
      <c r="I301" s="3">
        <v>1.05</v>
      </c>
      <c r="J301" s="3">
        <v>0</v>
      </c>
      <c r="K301" s="3">
        <v>0</v>
      </c>
      <c r="L301" s="3">
        <v>0</v>
      </c>
      <c r="M301" s="238">
        <v>0</v>
      </c>
      <c r="N301" s="3">
        <v>0</v>
      </c>
      <c r="O301" s="3">
        <v>0</v>
      </c>
      <c r="P301" s="238">
        <v>2.012</v>
      </c>
      <c r="Q301" s="240">
        <f t="shared" si="13"/>
        <v>1.006</v>
      </c>
      <c r="R301" s="3">
        <v>0</v>
      </c>
      <c r="S301" s="3">
        <v>0</v>
      </c>
      <c r="T301" s="3">
        <v>11.72</v>
      </c>
      <c r="U301" s="3">
        <v>0</v>
      </c>
      <c r="V301" s="3">
        <v>0</v>
      </c>
      <c r="W301" s="3">
        <v>0</v>
      </c>
      <c r="X301" s="3">
        <v>0.24099999999999999</v>
      </c>
      <c r="Y301" s="3">
        <v>0</v>
      </c>
      <c r="Z301" s="3">
        <v>0</v>
      </c>
      <c r="AA301" s="3">
        <v>0</v>
      </c>
      <c r="AB301" s="3">
        <v>0</v>
      </c>
      <c r="AC301" s="3">
        <v>0</v>
      </c>
      <c r="AD301" s="3">
        <v>0</v>
      </c>
      <c r="AE301" s="3">
        <v>0</v>
      </c>
      <c r="AF301" s="3">
        <v>0</v>
      </c>
      <c r="AG301" s="3">
        <v>0</v>
      </c>
      <c r="AJ301" s="3">
        <f t="shared" si="12"/>
        <v>14.016999999999999</v>
      </c>
      <c r="AL301" s="3">
        <f>IFERROR(VLOOKUP(B301,Totalt!$B$1:$BD$409,MATCH("totalt tillförda bränslen:",Totalt!$B$1:$BC$1,0),FALSE),"")</f>
        <v>14.017000000000001</v>
      </c>
      <c r="AN301" s="3">
        <f t="shared" si="14"/>
        <v>-1.7763568394002505E-15</v>
      </c>
    </row>
    <row r="302" spans="1:40" x14ac:dyDescent="0.25">
      <c r="B302" s="3" t="s">
        <v>311</v>
      </c>
      <c r="C302" s="3">
        <v>0</v>
      </c>
      <c r="D302" s="3">
        <v>0</v>
      </c>
      <c r="E302" s="3">
        <v>0</v>
      </c>
      <c r="F302" s="3">
        <v>0</v>
      </c>
      <c r="G302" s="3">
        <v>0</v>
      </c>
      <c r="H302" s="3">
        <v>0</v>
      </c>
      <c r="I302" s="3">
        <v>0.22700000000000001</v>
      </c>
      <c r="J302" s="3">
        <v>1.76</v>
      </c>
      <c r="K302" s="3">
        <v>0</v>
      </c>
      <c r="L302" s="3">
        <v>120.86</v>
      </c>
      <c r="M302" s="238">
        <v>3.1986300000000001</v>
      </c>
      <c r="N302" s="3">
        <v>0</v>
      </c>
      <c r="O302" s="3">
        <v>0</v>
      </c>
      <c r="P302" s="238">
        <v>53.46</v>
      </c>
      <c r="Q302" s="240">
        <f t="shared" si="13"/>
        <v>26.73</v>
      </c>
      <c r="R302" s="3">
        <v>0</v>
      </c>
      <c r="S302" s="3">
        <v>0</v>
      </c>
      <c r="T302" s="3">
        <v>0</v>
      </c>
      <c r="U302" s="3">
        <v>0</v>
      </c>
      <c r="V302" s="3">
        <v>0</v>
      </c>
      <c r="W302" s="3">
        <v>0</v>
      </c>
      <c r="X302" s="3">
        <v>4.09863</v>
      </c>
      <c r="Y302" s="3">
        <v>0</v>
      </c>
      <c r="Z302" s="3">
        <v>0</v>
      </c>
      <c r="AA302" s="3">
        <v>0</v>
      </c>
      <c r="AB302" s="3">
        <v>0</v>
      </c>
      <c r="AC302" s="3">
        <v>0</v>
      </c>
      <c r="AD302" s="3">
        <v>0</v>
      </c>
      <c r="AE302" s="3">
        <v>0</v>
      </c>
      <c r="AF302" s="3">
        <v>0</v>
      </c>
      <c r="AG302" s="3">
        <v>0</v>
      </c>
      <c r="AJ302" s="3">
        <f t="shared" si="12"/>
        <v>153.67562999999996</v>
      </c>
      <c r="AL302" s="3">
        <f>IFERROR(VLOOKUP(B302,Totalt!$B$1:$BD$409,MATCH("totalt tillförda bränslen:",Totalt!$B$1:$BC$1,0),FALSE),"")</f>
        <v>153.67563000000001</v>
      </c>
      <c r="AN302" s="3">
        <f t="shared" si="14"/>
        <v>-5.6843418860808015E-14</v>
      </c>
    </row>
    <row r="303" spans="1:40" x14ac:dyDescent="0.25">
      <c r="A303" s="3" t="s">
        <v>312</v>
      </c>
      <c r="Q303" s="240">
        <f t="shared" si="13"/>
        <v>0</v>
      </c>
      <c r="AJ303" s="3">
        <f t="shared" si="12"/>
        <v>0</v>
      </c>
      <c r="AL303" s="3" t="str">
        <f>IFERROR(VLOOKUP(B303,Totalt!$B$1:$BD$409,MATCH("totalt tillförda bränslen:",Totalt!$B$1:$BC$1,0),FALSE),"")</f>
        <v/>
      </c>
      <c r="AN303" s="3" t="str">
        <f t="shared" si="14"/>
        <v/>
      </c>
    </row>
    <row r="304" spans="1:40" x14ac:dyDescent="0.25">
      <c r="B304" s="3" t="s">
        <v>313</v>
      </c>
      <c r="C304" s="3">
        <v>0</v>
      </c>
      <c r="D304" s="3">
        <v>0</v>
      </c>
      <c r="E304" s="3">
        <v>0</v>
      </c>
      <c r="F304" s="3">
        <v>0</v>
      </c>
      <c r="G304" s="3">
        <v>0</v>
      </c>
      <c r="H304" s="3">
        <v>0.19</v>
      </c>
      <c r="I304" s="3">
        <v>0</v>
      </c>
      <c r="J304" s="3">
        <v>0</v>
      </c>
      <c r="K304" s="3">
        <v>0</v>
      </c>
      <c r="L304" s="3">
        <v>48.5</v>
      </c>
      <c r="M304" s="238">
        <v>0</v>
      </c>
      <c r="N304" s="3">
        <v>0</v>
      </c>
      <c r="O304" s="3">
        <v>0</v>
      </c>
      <c r="P304" s="238">
        <v>0</v>
      </c>
      <c r="Q304" s="240">
        <f t="shared" si="13"/>
        <v>0</v>
      </c>
      <c r="R304" s="3">
        <v>0</v>
      </c>
      <c r="S304" s="3">
        <v>0</v>
      </c>
      <c r="T304" s="3">
        <v>0</v>
      </c>
      <c r="U304" s="3">
        <v>0</v>
      </c>
      <c r="V304" s="3">
        <v>0</v>
      </c>
      <c r="W304" s="3">
        <v>0</v>
      </c>
      <c r="X304" s="3">
        <v>0.9</v>
      </c>
      <c r="Y304" s="3">
        <v>0</v>
      </c>
      <c r="Z304" s="3">
        <v>0</v>
      </c>
      <c r="AA304" s="3">
        <v>0</v>
      </c>
      <c r="AB304" s="3">
        <v>0</v>
      </c>
      <c r="AC304" s="3">
        <v>0</v>
      </c>
      <c r="AD304" s="3">
        <v>0</v>
      </c>
      <c r="AE304" s="3">
        <v>1.4890000000000001</v>
      </c>
      <c r="AF304" s="3">
        <v>0</v>
      </c>
      <c r="AG304" s="3">
        <v>0</v>
      </c>
      <c r="AJ304" s="3">
        <f t="shared" si="12"/>
        <v>51.078999999999994</v>
      </c>
      <c r="AL304" s="3">
        <f>IFERROR(VLOOKUP(B304,Totalt!$B$1:$BD$409,MATCH("totalt tillförda bränslen:",Totalt!$B$1:$BC$1,0),FALSE),"")</f>
        <v>51.078999999999994</v>
      </c>
      <c r="AN304" s="3">
        <f t="shared" si="14"/>
        <v>0</v>
      </c>
    </row>
    <row r="305" spans="1:40" x14ac:dyDescent="0.25">
      <c r="A305" s="3" t="s">
        <v>314</v>
      </c>
      <c r="Q305" s="240">
        <f t="shared" si="13"/>
        <v>0</v>
      </c>
      <c r="AJ305" s="3">
        <f t="shared" si="12"/>
        <v>0</v>
      </c>
      <c r="AL305" s="3" t="str">
        <f>IFERROR(VLOOKUP(B305,Totalt!$B$1:$BD$409,MATCH("totalt tillförda bränslen:",Totalt!$B$1:$BC$1,0),FALSE),"")</f>
        <v/>
      </c>
      <c r="AN305" s="3" t="str">
        <f t="shared" si="14"/>
        <v/>
      </c>
    </row>
    <row r="306" spans="1:40" x14ac:dyDescent="0.25">
      <c r="B306" s="3" t="s">
        <v>315</v>
      </c>
      <c r="C306" s="3">
        <v>0</v>
      </c>
      <c r="D306" s="3">
        <v>0</v>
      </c>
      <c r="E306" s="3">
        <v>0</v>
      </c>
      <c r="F306" s="3">
        <v>27</v>
      </c>
      <c r="G306" s="3">
        <v>31</v>
      </c>
      <c r="H306" s="3">
        <v>0</v>
      </c>
      <c r="I306" s="3">
        <v>1</v>
      </c>
      <c r="J306" s="3">
        <v>0.3</v>
      </c>
      <c r="K306" s="3">
        <v>0</v>
      </c>
      <c r="L306" s="3">
        <v>7</v>
      </c>
      <c r="M306" s="238">
        <v>0</v>
      </c>
      <c r="N306" s="3">
        <v>0</v>
      </c>
      <c r="O306" s="3">
        <v>0</v>
      </c>
      <c r="P306" s="238">
        <v>23.4</v>
      </c>
      <c r="Q306" s="240">
        <f t="shared" si="13"/>
        <v>11.7</v>
      </c>
      <c r="R306" s="3">
        <v>0.4</v>
      </c>
      <c r="S306" s="3">
        <v>6</v>
      </c>
      <c r="T306" s="3">
        <v>26</v>
      </c>
      <c r="U306" s="3">
        <v>0</v>
      </c>
      <c r="V306" s="3">
        <v>0</v>
      </c>
      <c r="W306" s="3">
        <v>0</v>
      </c>
      <c r="X306" s="3">
        <v>2.2999999999999998</v>
      </c>
      <c r="Y306" s="3">
        <v>0</v>
      </c>
      <c r="Z306" s="3">
        <v>33</v>
      </c>
      <c r="AA306" s="3">
        <v>0</v>
      </c>
      <c r="AB306" s="3">
        <v>1.6</v>
      </c>
      <c r="AC306" s="3">
        <v>2.2000000000000002</v>
      </c>
      <c r="AD306" s="3">
        <v>0</v>
      </c>
      <c r="AE306" s="3">
        <v>0</v>
      </c>
      <c r="AF306" s="3">
        <v>0</v>
      </c>
      <c r="AG306" s="3">
        <v>0</v>
      </c>
      <c r="AJ306" s="3">
        <f t="shared" si="12"/>
        <v>149.5</v>
      </c>
      <c r="AL306" s="3">
        <f>IFERROR(VLOOKUP(B306,Totalt!$B$1:$BD$409,MATCH("totalt tillförda bränslen:",Totalt!$B$1:$BC$1,0),FALSE),"")</f>
        <v>149.5</v>
      </c>
      <c r="AN306" s="3">
        <f t="shared" si="14"/>
        <v>0</v>
      </c>
    </row>
    <row r="307" spans="1:40" x14ac:dyDescent="0.25">
      <c r="A307" s="3" t="s">
        <v>316</v>
      </c>
      <c r="Q307" s="240">
        <f t="shared" si="13"/>
        <v>0</v>
      </c>
      <c r="AJ307" s="3">
        <f t="shared" si="12"/>
        <v>0</v>
      </c>
      <c r="AL307" s="3" t="str">
        <f>IFERROR(VLOOKUP(B307,Totalt!$B$1:$BD$409,MATCH("totalt tillförda bränslen:",Totalt!$B$1:$BC$1,0),FALSE),"")</f>
        <v/>
      </c>
      <c r="AN307" s="3" t="str">
        <f t="shared" si="14"/>
        <v/>
      </c>
    </row>
    <row r="308" spans="1:40" x14ac:dyDescent="0.25">
      <c r="B308" s="3" t="s">
        <v>317</v>
      </c>
      <c r="C308" s="3">
        <v>0</v>
      </c>
      <c r="D308" s="3">
        <v>0</v>
      </c>
      <c r="E308" s="3">
        <v>0</v>
      </c>
      <c r="F308" s="3">
        <v>0</v>
      </c>
      <c r="G308" s="3">
        <v>0</v>
      </c>
      <c r="H308" s="3">
        <v>0</v>
      </c>
      <c r="I308" s="3">
        <v>0</v>
      </c>
      <c r="J308" s="3">
        <v>0</v>
      </c>
      <c r="K308" s="3">
        <v>0</v>
      </c>
      <c r="L308" s="3">
        <v>0</v>
      </c>
      <c r="M308" s="238">
        <v>0</v>
      </c>
      <c r="N308" s="3">
        <v>0</v>
      </c>
      <c r="O308" s="3">
        <v>0</v>
      </c>
      <c r="P308" s="238">
        <v>0</v>
      </c>
      <c r="Q308" s="240">
        <f t="shared" si="13"/>
        <v>0</v>
      </c>
      <c r="R308" s="3">
        <v>89.38</v>
      </c>
      <c r="S308" s="3">
        <v>0</v>
      </c>
      <c r="T308" s="3">
        <v>0</v>
      </c>
      <c r="U308" s="3">
        <v>0</v>
      </c>
      <c r="V308" s="3">
        <v>0</v>
      </c>
      <c r="W308" s="3">
        <v>0</v>
      </c>
      <c r="X308" s="3">
        <v>2.3340000000000001</v>
      </c>
      <c r="Y308" s="3">
        <v>0</v>
      </c>
      <c r="Z308" s="3">
        <v>0</v>
      </c>
      <c r="AA308" s="3">
        <v>0</v>
      </c>
      <c r="AB308" s="3">
        <v>0</v>
      </c>
      <c r="AC308" s="3">
        <v>0</v>
      </c>
      <c r="AD308" s="3">
        <v>0</v>
      </c>
      <c r="AE308" s="3">
        <v>0</v>
      </c>
      <c r="AF308" s="3">
        <v>0</v>
      </c>
      <c r="AG308" s="3">
        <v>0</v>
      </c>
      <c r="AJ308" s="3">
        <f t="shared" si="12"/>
        <v>91.713999999999999</v>
      </c>
      <c r="AL308" s="3">
        <f>IFERROR(VLOOKUP(B308,Totalt!$B$1:$BD$409,MATCH("totalt tillförda bränslen:",Totalt!$B$1:$BC$1,0),FALSE),"")</f>
        <v>91.713999999999999</v>
      </c>
      <c r="AN308" s="3">
        <f t="shared" si="14"/>
        <v>0</v>
      </c>
    </row>
    <row r="309" spans="1:40" x14ac:dyDescent="0.25">
      <c r="A309" s="3" t="s">
        <v>318</v>
      </c>
      <c r="Q309" s="240">
        <f t="shared" si="13"/>
        <v>0</v>
      </c>
      <c r="AJ309" s="3">
        <f t="shared" si="12"/>
        <v>0</v>
      </c>
      <c r="AL309" s="3" t="str">
        <f>IFERROR(VLOOKUP(B309,Totalt!$B$1:$BD$409,MATCH("totalt tillförda bränslen:",Totalt!$B$1:$BC$1,0),FALSE),"")</f>
        <v/>
      </c>
      <c r="AN309" s="3" t="str">
        <f t="shared" si="14"/>
        <v/>
      </c>
    </row>
    <row r="310" spans="1:40" x14ac:dyDescent="0.25">
      <c r="B310" s="3" t="s">
        <v>319</v>
      </c>
      <c r="C310" s="3">
        <v>0</v>
      </c>
      <c r="D310" s="3">
        <v>0</v>
      </c>
      <c r="E310" s="3">
        <v>0</v>
      </c>
      <c r="F310" s="3">
        <v>0</v>
      </c>
      <c r="G310" s="3">
        <v>0</v>
      </c>
      <c r="H310" s="3">
        <v>0</v>
      </c>
      <c r="I310" s="3">
        <v>0</v>
      </c>
      <c r="J310" s="3">
        <v>0</v>
      </c>
      <c r="K310" s="3">
        <v>0</v>
      </c>
      <c r="L310" s="3">
        <v>0</v>
      </c>
      <c r="M310" s="238">
        <v>0</v>
      </c>
      <c r="N310" s="3">
        <v>0</v>
      </c>
      <c r="O310" s="3">
        <v>0</v>
      </c>
      <c r="P310" s="238">
        <v>0</v>
      </c>
      <c r="Q310" s="240">
        <f t="shared" si="1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J310" s="3">
        <f t="shared" si="12"/>
        <v>0</v>
      </c>
      <c r="AL310" s="3">
        <f>IFERROR(VLOOKUP(B310,Totalt!$B$1:$BD$409,MATCH("totalt tillförda bränslen:",Totalt!$B$1:$BC$1,0),FALSE),"")</f>
        <v>0</v>
      </c>
      <c r="AN310" s="3">
        <f t="shared" si="14"/>
        <v>0</v>
      </c>
    </row>
    <row r="311" spans="1:40" x14ac:dyDescent="0.25">
      <c r="A311" s="3" t="s">
        <v>320</v>
      </c>
      <c r="Q311" s="240">
        <f t="shared" si="13"/>
        <v>0</v>
      </c>
      <c r="AJ311" s="3">
        <f t="shared" si="12"/>
        <v>0</v>
      </c>
      <c r="AL311" s="3" t="str">
        <f>IFERROR(VLOOKUP(B311,Totalt!$B$1:$BD$409,MATCH("totalt tillförda bränslen:",Totalt!$B$1:$BC$1,0),FALSE),"")</f>
        <v/>
      </c>
      <c r="AN311" s="3" t="str">
        <f t="shared" si="14"/>
        <v/>
      </c>
    </row>
    <row r="312" spans="1:40" x14ac:dyDescent="0.25">
      <c r="B312" s="3" t="s">
        <v>321</v>
      </c>
      <c r="C312" s="3">
        <v>0</v>
      </c>
      <c r="D312" s="3">
        <v>0</v>
      </c>
      <c r="E312" s="3">
        <v>0</v>
      </c>
      <c r="F312" s="3">
        <v>9.3949999999999996</v>
      </c>
      <c r="G312" s="3">
        <v>0</v>
      </c>
      <c r="H312" s="3">
        <v>0</v>
      </c>
      <c r="I312" s="3">
        <v>0.69</v>
      </c>
      <c r="J312" s="3">
        <v>0</v>
      </c>
      <c r="K312" s="3">
        <v>0</v>
      </c>
      <c r="L312" s="3">
        <v>7.2050000000000001</v>
      </c>
      <c r="M312" s="238">
        <v>0</v>
      </c>
      <c r="N312" s="3">
        <v>0</v>
      </c>
      <c r="O312" s="3">
        <v>0</v>
      </c>
      <c r="P312" s="238">
        <v>5.6</v>
      </c>
      <c r="Q312" s="240">
        <f t="shared" si="13"/>
        <v>2.8</v>
      </c>
      <c r="R312" s="3">
        <v>17.2</v>
      </c>
      <c r="S312" s="3">
        <v>0</v>
      </c>
      <c r="T312" s="3">
        <v>1.911</v>
      </c>
      <c r="U312" s="3">
        <v>0</v>
      </c>
      <c r="V312" s="3">
        <v>0</v>
      </c>
      <c r="W312" s="3">
        <v>0</v>
      </c>
      <c r="X312" s="3">
        <v>0.72</v>
      </c>
      <c r="Y312" s="3">
        <v>0</v>
      </c>
      <c r="Z312" s="3">
        <v>0</v>
      </c>
      <c r="AA312" s="3">
        <v>0</v>
      </c>
      <c r="AB312" s="3">
        <v>0</v>
      </c>
      <c r="AC312" s="3">
        <v>0</v>
      </c>
      <c r="AD312" s="3">
        <v>0</v>
      </c>
      <c r="AE312" s="3">
        <v>0</v>
      </c>
      <c r="AF312" s="3">
        <v>0</v>
      </c>
      <c r="AG312" s="3">
        <v>15.8</v>
      </c>
      <c r="AJ312" s="3">
        <f t="shared" si="12"/>
        <v>55.720999999999997</v>
      </c>
      <c r="AL312" s="3">
        <f>IFERROR(VLOOKUP(B312,Totalt!$B$1:$BD$409,MATCH("totalt tillförda bränslen:",Totalt!$B$1:$BC$1,0),FALSE),"")</f>
        <v>55.721000000000004</v>
      </c>
      <c r="AN312" s="3">
        <f t="shared" si="14"/>
        <v>-7.1054273576010019E-15</v>
      </c>
    </row>
    <row r="313" spans="1:40" x14ac:dyDescent="0.25">
      <c r="A313" s="3" t="s">
        <v>322</v>
      </c>
      <c r="Q313" s="240">
        <f t="shared" si="13"/>
        <v>0</v>
      </c>
      <c r="AJ313" s="3">
        <f t="shared" si="12"/>
        <v>0</v>
      </c>
      <c r="AL313" s="3" t="str">
        <f>IFERROR(VLOOKUP(B313,Totalt!$B$1:$BD$409,MATCH("totalt tillförda bränslen:",Totalt!$B$1:$BC$1,0),FALSE),"")</f>
        <v/>
      </c>
      <c r="AN313" s="3" t="str">
        <f t="shared" si="14"/>
        <v/>
      </c>
    </row>
    <row r="314" spans="1:40" x14ac:dyDescent="0.25">
      <c r="B314" s="3" t="s">
        <v>323</v>
      </c>
      <c r="C314" s="3">
        <v>0</v>
      </c>
      <c r="D314" s="3">
        <v>0</v>
      </c>
      <c r="E314" s="3">
        <v>0</v>
      </c>
      <c r="F314" s="3">
        <v>0</v>
      </c>
      <c r="G314" s="3">
        <v>0</v>
      </c>
      <c r="H314" s="3">
        <v>0.17</v>
      </c>
      <c r="I314" s="3">
        <v>0.01</v>
      </c>
      <c r="J314" s="3">
        <v>0</v>
      </c>
      <c r="K314" s="3">
        <v>0</v>
      </c>
      <c r="L314" s="3">
        <v>0</v>
      </c>
      <c r="M314" s="238">
        <v>0</v>
      </c>
      <c r="N314" s="3">
        <v>0</v>
      </c>
      <c r="O314" s="3">
        <v>0</v>
      </c>
      <c r="P314" s="238">
        <v>0</v>
      </c>
      <c r="Q314" s="240">
        <f t="shared" si="13"/>
        <v>0</v>
      </c>
      <c r="R314" s="3">
        <v>0</v>
      </c>
      <c r="S314" s="3">
        <v>0</v>
      </c>
      <c r="T314" s="3">
        <v>0</v>
      </c>
      <c r="U314" s="3">
        <v>0</v>
      </c>
      <c r="V314" s="3">
        <v>0</v>
      </c>
      <c r="W314" s="3">
        <v>0</v>
      </c>
      <c r="X314" s="3">
        <v>0.6</v>
      </c>
      <c r="Y314" s="3">
        <v>0</v>
      </c>
      <c r="Z314" s="3">
        <v>7.2</v>
      </c>
      <c r="AA314" s="3">
        <v>0</v>
      </c>
      <c r="AB314" s="3">
        <v>0</v>
      </c>
      <c r="AC314" s="3">
        <v>0</v>
      </c>
      <c r="AD314" s="3">
        <v>0</v>
      </c>
      <c r="AE314" s="3">
        <v>0</v>
      </c>
      <c r="AF314" s="3">
        <v>0</v>
      </c>
      <c r="AG314" s="3">
        <v>0</v>
      </c>
      <c r="AJ314" s="3">
        <f t="shared" si="12"/>
        <v>7.98</v>
      </c>
      <c r="AL314" s="3">
        <f>IFERROR(VLOOKUP(B314,Totalt!$B$1:$BD$409,MATCH("totalt tillförda bränslen:",Totalt!$B$1:$BC$1,0),FALSE),"")</f>
        <v>7.9799999999999995</v>
      </c>
      <c r="AN314" s="3">
        <f t="shared" si="14"/>
        <v>8.8817841970012523E-16</v>
      </c>
    </row>
    <row r="315" spans="1:40" x14ac:dyDescent="0.25">
      <c r="B315" s="3" t="s">
        <v>324</v>
      </c>
      <c r="C315" s="3">
        <v>0</v>
      </c>
      <c r="D315" s="3">
        <v>0</v>
      </c>
      <c r="E315" s="3">
        <v>0</v>
      </c>
      <c r="F315" s="3">
        <v>0</v>
      </c>
      <c r="G315" s="3">
        <v>1.4999999999999999E-2</v>
      </c>
      <c r="H315" s="3">
        <v>1.01176</v>
      </c>
      <c r="I315" s="3">
        <v>1.37</v>
      </c>
      <c r="J315" s="3">
        <v>0</v>
      </c>
      <c r="K315" s="3">
        <v>0</v>
      </c>
      <c r="L315" s="3">
        <v>0</v>
      </c>
      <c r="M315" s="238">
        <v>0</v>
      </c>
      <c r="N315" s="3">
        <v>0</v>
      </c>
      <c r="O315" s="3">
        <v>0</v>
      </c>
      <c r="P315" s="238">
        <v>0</v>
      </c>
      <c r="Q315" s="240">
        <f t="shared" si="13"/>
        <v>0</v>
      </c>
      <c r="R315" s="3">
        <v>262.5</v>
      </c>
      <c r="S315" s="3">
        <v>0</v>
      </c>
      <c r="T315" s="3">
        <v>0</v>
      </c>
      <c r="U315" s="3">
        <v>0</v>
      </c>
      <c r="V315" s="3">
        <v>0</v>
      </c>
      <c r="W315" s="3">
        <v>0</v>
      </c>
      <c r="X315" s="3">
        <v>2</v>
      </c>
      <c r="Y315" s="3">
        <v>0</v>
      </c>
      <c r="Z315" s="3">
        <v>0</v>
      </c>
      <c r="AA315" s="3">
        <v>0</v>
      </c>
      <c r="AB315" s="3">
        <v>0</v>
      </c>
      <c r="AC315" s="3">
        <v>0</v>
      </c>
      <c r="AD315" s="3">
        <v>0</v>
      </c>
      <c r="AE315" s="3">
        <v>0.66</v>
      </c>
      <c r="AF315" s="3">
        <v>0</v>
      </c>
      <c r="AG315" s="3">
        <v>4.4705899999999996</v>
      </c>
      <c r="AJ315" s="3">
        <f t="shared" si="12"/>
        <v>272.02735000000001</v>
      </c>
      <c r="AL315" s="3">
        <f>IFERROR(VLOOKUP(B315,Totalt!$B$1:$BD$409,MATCH("totalt tillförda bränslen:",Totalt!$B$1:$BC$1,0),FALSE),"")</f>
        <v>272.02735000000001</v>
      </c>
      <c r="AN315" s="3">
        <f t="shared" si="14"/>
        <v>0</v>
      </c>
    </row>
    <row r="316" spans="1:40" x14ac:dyDescent="0.25">
      <c r="B316" s="3" t="s">
        <v>325</v>
      </c>
      <c r="C316" s="3">
        <v>0</v>
      </c>
      <c r="D316" s="3">
        <v>0</v>
      </c>
      <c r="E316" s="3">
        <v>0</v>
      </c>
      <c r="F316" s="3">
        <v>0</v>
      </c>
      <c r="G316" s="3">
        <v>0</v>
      </c>
      <c r="H316" s="3">
        <v>0</v>
      </c>
      <c r="I316" s="3">
        <v>0</v>
      </c>
      <c r="J316" s="3">
        <v>0</v>
      </c>
      <c r="K316" s="3">
        <v>0</v>
      </c>
      <c r="L316" s="3">
        <v>0</v>
      </c>
      <c r="M316" s="238">
        <v>0</v>
      </c>
      <c r="N316" s="3">
        <v>0</v>
      </c>
      <c r="O316" s="3">
        <v>0</v>
      </c>
      <c r="P316" s="238">
        <v>0</v>
      </c>
      <c r="Q316" s="240">
        <f t="shared" si="13"/>
        <v>0</v>
      </c>
      <c r="R316" s="3">
        <v>0</v>
      </c>
      <c r="S316" s="3">
        <v>0</v>
      </c>
      <c r="T316" s="3">
        <v>0</v>
      </c>
      <c r="U316" s="3">
        <v>0</v>
      </c>
      <c r="V316" s="3">
        <v>0</v>
      </c>
      <c r="W316" s="3">
        <v>0</v>
      </c>
      <c r="X316" s="3">
        <v>3.9600000000000003E-2</v>
      </c>
      <c r="Y316" s="3">
        <v>0</v>
      </c>
      <c r="Z316" s="3">
        <v>0</v>
      </c>
      <c r="AA316" s="3">
        <v>0</v>
      </c>
      <c r="AB316" s="3">
        <v>0</v>
      </c>
      <c r="AC316" s="3">
        <v>0</v>
      </c>
      <c r="AD316" s="3">
        <v>0</v>
      </c>
      <c r="AE316" s="3">
        <v>0</v>
      </c>
      <c r="AF316" s="3">
        <v>0</v>
      </c>
      <c r="AG316" s="3">
        <v>1.9294100000000001</v>
      </c>
      <c r="AJ316" s="3">
        <f t="shared" si="12"/>
        <v>1.9690100000000001</v>
      </c>
      <c r="AL316" s="3">
        <f>IFERROR(VLOOKUP(B316,Totalt!$B$1:$BD$409,MATCH("totalt tillförda bränslen:",Totalt!$B$1:$BC$1,0),FALSE),"")</f>
        <v>1.9690100000000001</v>
      </c>
      <c r="AN316" s="3">
        <f t="shared" si="14"/>
        <v>0</v>
      </c>
    </row>
    <row r="317" spans="1:40" x14ac:dyDescent="0.25">
      <c r="B317" s="3" t="s">
        <v>326</v>
      </c>
      <c r="C317" s="3">
        <v>0</v>
      </c>
      <c r="D317" s="3">
        <v>0</v>
      </c>
      <c r="E317" s="3">
        <v>0</v>
      </c>
      <c r="F317" s="3">
        <v>0</v>
      </c>
      <c r="G317" s="3">
        <v>0</v>
      </c>
      <c r="H317" s="3">
        <v>0.1</v>
      </c>
      <c r="I317" s="3">
        <v>4.4999999999999998E-2</v>
      </c>
      <c r="J317" s="3">
        <v>0</v>
      </c>
      <c r="K317" s="3">
        <v>0</v>
      </c>
      <c r="L317" s="3">
        <v>0</v>
      </c>
      <c r="M317" s="238">
        <v>0</v>
      </c>
      <c r="N317" s="3">
        <v>0</v>
      </c>
      <c r="O317" s="3">
        <v>0</v>
      </c>
      <c r="P317" s="238">
        <v>0</v>
      </c>
      <c r="Q317" s="240">
        <f t="shared" si="13"/>
        <v>0</v>
      </c>
      <c r="R317" s="3">
        <v>0</v>
      </c>
      <c r="S317" s="3">
        <v>0</v>
      </c>
      <c r="T317" s="3">
        <v>0</v>
      </c>
      <c r="U317" s="3">
        <v>0</v>
      </c>
      <c r="V317" s="3">
        <v>0</v>
      </c>
      <c r="W317" s="3">
        <v>0</v>
      </c>
      <c r="X317" s="3">
        <v>0.3</v>
      </c>
      <c r="Y317" s="3">
        <v>0</v>
      </c>
      <c r="Z317" s="3">
        <v>2.2000000000000002</v>
      </c>
      <c r="AA317" s="3">
        <v>0</v>
      </c>
      <c r="AB317" s="3">
        <v>0</v>
      </c>
      <c r="AC317" s="3">
        <v>0</v>
      </c>
      <c r="AD317" s="3">
        <v>0</v>
      </c>
      <c r="AE317" s="3">
        <v>0</v>
      </c>
      <c r="AF317" s="3">
        <v>0</v>
      </c>
      <c r="AG317" s="3">
        <v>0</v>
      </c>
      <c r="AJ317" s="3">
        <f t="shared" si="12"/>
        <v>2.645</v>
      </c>
      <c r="AL317" s="3">
        <f>IFERROR(VLOOKUP(B317,Totalt!$B$1:$BD$409,MATCH("totalt tillförda bränslen:",Totalt!$B$1:$BC$1,0),FALSE),"")</f>
        <v>2.645</v>
      </c>
      <c r="AN317" s="3">
        <f t="shared" si="14"/>
        <v>0</v>
      </c>
    </row>
    <row r="318" spans="1:40" x14ac:dyDescent="0.25">
      <c r="A318" s="3" t="s">
        <v>327</v>
      </c>
      <c r="Q318" s="240">
        <f t="shared" si="13"/>
        <v>0</v>
      </c>
      <c r="AJ318" s="3">
        <f t="shared" si="12"/>
        <v>0</v>
      </c>
      <c r="AL318" s="3" t="str">
        <f>IFERROR(VLOOKUP(B318,Totalt!$B$1:$BD$409,MATCH("totalt tillförda bränslen:",Totalt!$B$1:$BC$1,0),FALSE),"")</f>
        <v/>
      </c>
      <c r="AN318" s="3" t="str">
        <f t="shared" si="14"/>
        <v/>
      </c>
    </row>
    <row r="319" spans="1:40" x14ac:dyDescent="0.25">
      <c r="B319" s="11" t="s">
        <v>992</v>
      </c>
      <c r="C319" s="3">
        <v>0</v>
      </c>
      <c r="D319" s="3">
        <v>0</v>
      </c>
      <c r="E319" s="3">
        <v>0</v>
      </c>
      <c r="F319" s="3">
        <v>0</v>
      </c>
      <c r="G319" s="3">
        <v>0</v>
      </c>
      <c r="H319" s="3">
        <v>0</v>
      </c>
      <c r="I319" s="3">
        <v>0</v>
      </c>
      <c r="J319" s="3">
        <v>0</v>
      </c>
      <c r="K319" s="3">
        <v>0</v>
      </c>
      <c r="L319" s="3">
        <v>0</v>
      </c>
      <c r="M319" s="238">
        <v>0</v>
      </c>
      <c r="N319" s="3">
        <v>0</v>
      </c>
      <c r="O319" s="3">
        <v>0</v>
      </c>
      <c r="P319" s="238">
        <v>0</v>
      </c>
      <c r="Q319" s="240">
        <f t="shared" si="13"/>
        <v>0</v>
      </c>
      <c r="R319" s="3">
        <v>0</v>
      </c>
      <c r="S319" s="3">
        <v>0</v>
      </c>
      <c r="T319" s="3">
        <v>0</v>
      </c>
      <c r="U319" s="3">
        <v>0</v>
      </c>
      <c r="V319" s="3">
        <v>0</v>
      </c>
      <c r="W319" s="3">
        <v>0</v>
      </c>
      <c r="X319" s="3">
        <v>0</v>
      </c>
      <c r="Y319" s="3">
        <v>0</v>
      </c>
      <c r="Z319" s="3">
        <v>0</v>
      </c>
      <c r="AA319" s="3">
        <v>0</v>
      </c>
      <c r="AB319" s="3">
        <v>0</v>
      </c>
      <c r="AC319" s="3">
        <v>0</v>
      </c>
      <c r="AD319" s="3">
        <v>0</v>
      </c>
      <c r="AE319" s="3">
        <v>0</v>
      </c>
      <c r="AF319" s="3">
        <v>0</v>
      </c>
      <c r="AG319" s="3">
        <v>0</v>
      </c>
      <c r="AJ319" s="3">
        <f t="shared" si="12"/>
        <v>0</v>
      </c>
      <c r="AL319" s="3">
        <f>IFERROR(VLOOKUP(B319,Totalt!$B$1:$BD$409,MATCH("totalt tillförda bränslen:",Totalt!$B$1:$BC$1,0),FALSE),"")</f>
        <v>0</v>
      </c>
      <c r="AN319" s="3">
        <f t="shared" si="14"/>
        <v>0</v>
      </c>
    </row>
    <row r="320" spans="1:40" x14ac:dyDescent="0.25">
      <c r="A320" s="3" t="s">
        <v>329</v>
      </c>
      <c r="Q320" s="240">
        <f t="shared" si="13"/>
        <v>0</v>
      </c>
      <c r="AJ320" s="3">
        <f t="shared" si="12"/>
        <v>0</v>
      </c>
      <c r="AL320" s="3" t="str">
        <f>IFERROR(VLOOKUP(B320,Totalt!$B$1:$BD$409,MATCH("totalt tillförda bränslen:",Totalt!$B$1:$BC$1,0),FALSE),"")</f>
        <v/>
      </c>
      <c r="AN320" s="3" t="str">
        <f t="shared" si="14"/>
        <v/>
      </c>
    </row>
    <row r="321" spans="1:40" x14ac:dyDescent="0.25">
      <c r="B321" s="3" t="s">
        <v>330</v>
      </c>
      <c r="C321" s="3">
        <v>0</v>
      </c>
      <c r="D321" s="3">
        <v>0</v>
      </c>
      <c r="E321" s="3">
        <v>0</v>
      </c>
      <c r="F321" s="3">
        <v>0</v>
      </c>
      <c r="G321" s="3">
        <v>0</v>
      </c>
      <c r="H321" s="3">
        <v>0</v>
      </c>
      <c r="I321" s="3">
        <v>0</v>
      </c>
      <c r="J321" s="3">
        <v>0</v>
      </c>
      <c r="K321" s="3">
        <v>0</v>
      </c>
      <c r="L321" s="3">
        <v>0</v>
      </c>
      <c r="M321" s="238">
        <v>0</v>
      </c>
      <c r="N321" s="3">
        <v>0</v>
      </c>
      <c r="O321" s="3">
        <v>0</v>
      </c>
      <c r="P321" s="238">
        <v>0</v>
      </c>
      <c r="Q321" s="240">
        <f t="shared" si="13"/>
        <v>0</v>
      </c>
      <c r="R321" s="3">
        <v>0</v>
      </c>
      <c r="S321" s="3">
        <v>0</v>
      </c>
      <c r="T321" s="3">
        <v>0</v>
      </c>
      <c r="U321" s="3">
        <v>0</v>
      </c>
      <c r="V321" s="3">
        <v>0</v>
      </c>
      <c r="W321" s="3">
        <v>0</v>
      </c>
      <c r="X321" s="3">
        <v>0</v>
      </c>
      <c r="Y321" s="3">
        <v>0</v>
      </c>
      <c r="Z321" s="3">
        <v>0</v>
      </c>
      <c r="AA321" s="3">
        <v>0</v>
      </c>
      <c r="AB321" s="3">
        <v>0</v>
      </c>
      <c r="AC321" s="3">
        <v>0</v>
      </c>
      <c r="AD321" s="3">
        <v>0</v>
      </c>
      <c r="AE321" s="3">
        <v>0</v>
      </c>
      <c r="AF321" s="3">
        <v>0</v>
      </c>
      <c r="AG321" s="3">
        <v>0</v>
      </c>
      <c r="AJ321" s="3">
        <f t="shared" si="12"/>
        <v>0</v>
      </c>
      <c r="AL321" s="3">
        <f>IFERROR(VLOOKUP(B321,Totalt!$B$1:$BD$409,MATCH("totalt tillförda bränslen:",Totalt!$B$1:$BC$1,0),FALSE),"")</f>
        <v>0</v>
      </c>
      <c r="AN321" s="3">
        <f t="shared" si="14"/>
        <v>0</v>
      </c>
    </row>
    <row r="322" spans="1:40" x14ac:dyDescent="0.25">
      <c r="A322" s="3" t="s">
        <v>331</v>
      </c>
      <c r="Q322" s="240">
        <f t="shared" si="13"/>
        <v>0</v>
      </c>
      <c r="AJ322" s="3">
        <f t="shared" si="12"/>
        <v>0</v>
      </c>
      <c r="AL322" s="3" t="str">
        <f>IFERROR(VLOOKUP(B322,Totalt!$B$1:$BD$409,MATCH("totalt tillförda bränslen:",Totalt!$B$1:$BC$1,0),FALSE),"")</f>
        <v/>
      </c>
      <c r="AN322" s="3" t="str">
        <f t="shared" si="14"/>
        <v/>
      </c>
    </row>
    <row r="323" spans="1:40" x14ac:dyDescent="0.25">
      <c r="B323" s="3" t="s">
        <v>332</v>
      </c>
      <c r="C323" s="3">
        <v>0</v>
      </c>
      <c r="D323" s="3">
        <v>0</v>
      </c>
      <c r="E323" s="3">
        <v>0</v>
      </c>
      <c r="F323" s="3">
        <v>9.8550000000000004</v>
      </c>
      <c r="G323" s="3">
        <v>0</v>
      </c>
      <c r="H323" s="3">
        <v>0</v>
      </c>
      <c r="I323" s="3">
        <v>1.286</v>
      </c>
      <c r="J323" s="3">
        <v>0</v>
      </c>
      <c r="K323" s="3">
        <v>0</v>
      </c>
      <c r="L323" s="3">
        <v>6.3680000000000003</v>
      </c>
      <c r="M323" s="238">
        <v>0</v>
      </c>
      <c r="N323" s="3">
        <v>0</v>
      </c>
      <c r="O323" s="3">
        <v>0</v>
      </c>
      <c r="P323" s="238">
        <v>9.1519999999999992</v>
      </c>
      <c r="Q323" s="240">
        <f t="shared" si="13"/>
        <v>4.5759999999999996</v>
      </c>
      <c r="R323" s="3">
        <v>0</v>
      </c>
      <c r="S323" s="3">
        <v>0</v>
      </c>
      <c r="T323" s="3">
        <v>14.7</v>
      </c>
      <c r="U323" s="3">
        <v>0</v>
      </c>
      <c r="V323" s="3">
        <v>0</v>
      </c>
      <c r="W323" s="3">
        <v>0</v>
      </c>
      <c r="X323" s="3">
        <v>0.79400000000000004</v>
      </c>
      <c r="Y323" s="3">
        <v>8.3309999999999995</v>
      </c>
      <c r="Z323" s="3">
        <v>0</v>
      </c>
      <c r="AA323" s="3">
        <v>0</v>
      </c>
      <c r="AB323" s="3">
        <v>0</v>
      </c>
      <c r="AC323" s="3">
        <v>0</v>
      </c>
      <c r="AD323" s="3">
        <v>0</v>
      </c>
      <c r="AE323" s="3">
        <v>0</v>
      </c>
      <c r="AF323" s="3">
        <v>0</v>
      </c>
      <c r="AG323" s="3">
        <v>0</v>
      </c>
      <c r="AJ323" s="3">
        <f t="shared" ref="AJ323:AJ386" si="15">SUM(C323:AG323)-M323-P323</f>
        <v>45.91</v>
      </c>
      <c r="AL323" s="3">
        <f>IFERROR(VLOOKUP(B323,Totalt!$B$1:$BD$409,MATCH("totalt tillförda bränslen:",Totalt!$B$1:$BC$1,0),FALSE),"")</f>
        <v>45.910000000000004</v>
      </c>
      <c r="AN323" s="3">
        <f t="shared" si="14"/>
        <v>-7.1054273576010019E-15</v>
      </c>
    </row>
    <row r="324" spans="1:40" x14ac:dyDescent="0.25">
      <c r="B324" s="3" t="s">
        <v>333</v>
      </c>
      <c r="C324" s="3">
        <v>0</v>
      </c>
      <c r="D324" s="3">
        <v>0</v>
      </c>
      <c r="E324" s="3">
        <v>0</v>
      </c>
      <c r="F324" s="3">
        <v>9.4</v>
      </c>
      <c r="G324" s="3">
        <v>0</v>
      </c>
      <c r="H324" s="3">
        <v>0</v>
      </c>
      <c r="I324" s="3">
        <v>0.5</v>
      </c>
      <c r="J324" s="3">
        <v>0</v>
      </c>
      <c r="K324" s="3">
        <v>0</v>
      </c>
      <c r="L324" s="3">
        <v>0</v>
      </c>
      <c r="M324" s="238">
        <v>0</v>
      </c>
      <c r="N324" s="3">
        <v>0</v>
      </c>
      <c r="O324" s="3">
        <v>0</v>
      </c>
      <c r="P324" s="238">
        <v>16.399999999999999</v>
      </c>
      <c r="Q324" s="240">
        <f t="shared" ref="Q324:Q387" si="16">P324/2</f>
        <v>8.1999999999999993</v>
      </c>
      <c r="R324" s="3">
        <v>0</v>
      </c>
      <c r="S324" s="3">
        <v>13.9</v>
      </c>
      <c r="T324" s="3">
        <v>23.2</v>
      </c>
      <c r="U324" s="3">
        <v>0</v>
      </c>
      <c r="V324" s="3">
        <v>0</v>
      </c>
      <c r="W324" s="3">
        <v>0</v>
      </c>
      <c r="X324" s="3">
        <v>0.9</v>
      </c>
      <c r="Y324" s="3">
        <v>0</v>
      </c>
      <c r="Z324" s="3">
        <v>0</v>
      </c>
      <c r="AA324" s="3">
        <v>0</v>
      </c>
      <c r="AB324" s="3">
        <v>0</v>
      </c>
      <c r="AC324" s="3">
        <v>0</v>
      </c>
      <c r="AD324" s="3">
        <v>0</v>
      </c>
      <c r="AE324" s="3">
        <v>0</v>
      </c>
      <c r="AF324" s="3">
        <v>0</v>
      </c>
      <c r="AG324" s="3">
        <v>0</v>
      </c>
      <c r="AJ324" s="3">
        <f t="shared" si="15"/>
        <v>56.1</v>
      </c>
      <c r="AL324" s="3">
        <f>IFERROR(VLOOKUP(B324,Totalt!$B$1:$BD$409,MATCH("totalt tillförda bränslen:",Totalt!$B$1:$BC$1,0),FALSE),"")</f>
        <v>56.1</v>
      </c>
      <c r="AN324" s="3">
        <f t="shared" ref="AN324:AN387" si="17">IFERROR(AJ324-AL324,"")</f>
        <v>0</v>
      </c>
    </row>
    <row r="325" spans="1:40" x14ac:dyDescent="0.25">
      <c r="B325" s="3" t="s">
        <v>334</v>
      </c>
      <c r="C325" s="3">
        <v>0</v>
      </c>
      <c r="D325" s="3">
        <v>0</v>
      </c>
      <c r="E325" s="3">
        <v>0</v>
      </c>
      <c r="F325" s="3">
        <v>0</v>
      </c>
      <c r="G325" s="3">
        <v>0</v>
      </c>
      <c r="H325" s="3">
        <v>0</v>
      </c>
      <c r="I325" s="3">
        <v>0.7</v>
      </c>
      <c r="J325" s="3">
        <v>0</v>
      </c>
      <c r="K325" s="3">
        <v>0</v>
      </c>
      <c r="L325" s="3">
        <v>0</v>
      </c>
      <c r="M325" s="238">
        <v>0</v>
      </c>
      <c r="N325" s="3">
        <v>0</v>
      </c>
      <c r="O325" s="3">
        <v>0</v>
      </c>
      <c r="P325" s="238">
        <v>2</v>
      </c>
      <c r="Q325" s="240">
        <f t="shared" si="16"/>
        <v>1</v>
      </c>
      <c r="R325" s="3">
        <v>0</v>
      </c>
      <c r="S325" s="3">
        <v>17.399999999999999</v>
      </c>
      <c r="T325" s="3">
        <v>2.7</v>
      </c>
      <c r="U325" s="3">
        <v>0</v>
      </c>
      <c r="V325" s="3">
        <v>0</v>
      </c>
      <c r="W325" s="3">
        <v>0</v>
      </c>
      <c r="X325" s="3">
        <v>0.5</v>
      </c>
      <c r="Y325" s="3">
        <v>0</v>
      </c>
      <c r="Z325" s="3">
        <v>0</v>
      </c>
      <c r="AA325" s="3">
        <v>0</v>
      </c>
      <c r="AB325" s="3">
        <v>0</v>
      </c>
      <c r="AC325" s="3">
        <v>0</v>
      </c>
      <c r="AD325" s="3">
        <v>0</v>
      </c>
      <c r="AE325" s="3">
        <v>0</v>
      </c>
      <c r="AF325" s="3">
        <v>0</v>
      </c>
      <c r="AG325" s="3">
        <v>0</v>
      </c>
      <c r="AJ325" s="3">
        <f t="shared" si="15"/>
        <v>22.299999999999997</v>
      </c>
      <c r="AL325" s="3">
        <f>IFERROR(VLOOKUP(B325,Totalt!$B$1:$BD$409,MATCH("totalt tillförda bränslen:",Totalt!$B$1:$BC$1,0),FALSE),"")</f>
        <v>22.299999999999997</v>
      </c>
      <c r="AN325" s="3">
        <f t="shared" si="17"/>
        <v>0</v>
      </c>
    </row>
    <row r="326" spans="1:40" x14ac:dyDescent="0.25">
      <c r="B326" s="3" t="s">
        <v>335</v>
      </c>
      <c r="C326" s="3">
        <v>0</v>
      </c>
      <c r="D326" s="3">
        <v>0</v>
      </c>
      <c r="E326" s="3">
        <v>0</v>
      </c>
      <c r="F326" s="3">
        <v>0</v>
      </c>
      <c r="G326" s="3">
        <v>0</v>
      </c>
      <c r="H326" s="3">
        <v>0</v>
      </c>
      <c r="I326" s="3">
        <v>0.54</v>
      </c>
      <c r="J326" s="3">
        <v>0</v>
      </c>
      <c r="K326" s="3">
        <v>0</v>
      </c>
      <c r="L326" s="3">
        <v>35.200000000000003</v>
      </c>
      <c r="M326" s="238">
        <v>0</v>
      </c>
      <c r="N326" s="3">
        <v>0</v>
      </c>
      <c r="O326" s="3">
        <v>0</v>
      </c>
      <c r="P326" s="238">
        <v>9.6</v>
      </c>
      <c r="Q326" s="240">
        <f t="shared" si="16"/>
        <v>4.8</v>
      </c>
      <c r="R326" s="3">
        <v>0</v>
      </c>
      <c r="S326" s="3">
        <v>0</v>
      </c>
      <c r="T326" s="3">
        <v>0</v>
      </c>
      <c r="U326" s="3">
        <v>0</v>
      </c>
      <c r="V326" s="3">
        <v>0</v>
      </c>
      <c r="W326" s="3">
        <v>0</v>
      </c>
      <c r="X326" s="3">
        <v>0.69</v>
      </c>
      <c r="Y326" s="3">
        <v>0</v>
      </c>
      <c r="Z326" s="3">
        <v>0</v>
      </c>
      <c r="AA326" s="3">
        <v>0</v>
      </c>
      <c r="AB326" s="3">
        <v>0</v>
      </c>
      <c r="AC326" s="3">
        <v>0</v>
      </c>
      <c r="AD326" s="3">
        <v>0</v>
      </c>
      <c r="AE326" s="3">
        <v>0</v>
      </c>
      <c r="AF326" s="3">
        <v>0</v>
      </c>
      <c r="AG326" s="3">
        <v>0</v>
      </c>
      <c r="AJ326" s="3">
        <f t="shared" si="15"/>
        <v>41.23</v>
      </c>
      <c r="AL326" s="3">
        <f>IFERROR(VLOOKUP(B326,Totalt!$B$1:$BD$409,MATCH("totalt tillförda bränslen:",Totalt!$B$1:$BC$1,0),FALSE),"")</f>
        <v>41.23</v>
      </c>
      <c r="AN326" s="3">
        <f t="shared" si="17"/>
        <v>0</v>
      </c>
    </row>
    <row r="327" spans="1:40" x14ac:dyDescent="0.25">
      <c r="B327" s="3" t="s">
        <v>336</v>
      </c>
      <c r="C327" s="3">
        <v>0</v>
      </c>
      <c r="D327" s="3">
        <v>0</v>
      </c>
      <c r="E327" s="3">
        <v>0</v>
      </c>
      <c r="F327" s="3">
        <v>0</v>
      </c>
      <c r="G327" s="3">
        <v>0</v>
      </c>
      <c r="H327" s="3">
        <v>0</v>
      </c>
      <c r="I327" s="3">
        <v>0</v>
      </c>
      <c r="J327" s="3">
        <v>0</v>
      </c>
      <c r="K327" s="3">
        <v>0</v>
      </c>
      <c r="L327" s="3">
        <v>25.9</v>
      </c>
      <c r="M327" s="238">
        <v>0</v>
      </c>
      <c r="N327" s="3">
        <v>0</v>
      </c>
      <c r="O327" s="3">
        <v>0</v>
      </c>
      <c r="P327" s="238">
        <v>7.2</v>
      </c>
      <c r="Q327" s="240">
        <f t="shared" si="16"/>
        <v>3.6</v>
      </c>
      <c r="R327" s="3">
        <v>0</v>
      </c>
      <c r="S327" s="3">
        <v>0</v>
      </c>
      <c r="T327" s="3">
        <v>0</v>
      </c>
      <c r="U327" s="3">
        <v>0</v>
      </c>
      <c r="V327" s="3">
        <v>0</v>
      </c>
      <c r="W327" s="3">
        <v>0</v>
      </c>
      <c r="X327" s="3">
        <v>0.7</v>
      </c>
      <c r="Y327" s="3">
        <v>0</v>
      </c>
      <c r="Z327" s="3">
        <v>0</v>
      </c>
      <c r="AA327" s="3">
        <v>0</v>
      </c>
      <c r="AB327" s="3">
        <v>0</v>
      </c>
      <c r="AC327" s="3">
        <v>0</v>
      </c>
      <c r="AD327" s="3">
        <v>0</v>
      </c>
      <c r="AE327" s="3">
        <v>0.27</v>
      </c>
      <c r="AF327" s="3">
        <v>0</v>
      </c>
      <c r="AG327" s="3">
        <v>0</v>
      </c>
      <c r="AJ327" s="3">
        <f t="shared" si="15"/>
        <v>30.47000000000001</v>
      </c>
      <c r="AL327" s="3">
        <f>IFERROR(VLOOKUP(B327,Totalt!$B$1:$BD$409,MATCH("totalt tillförda bränslen:",Totalt!$B$1:$BC$1,0),FALSE),"")</f>
        <v>30.47</v>
      </c>
      <c r="AN327" s="3">
        <f t="shared" si="17"/>
        <v>1.0658141036401503E-14</v>
      </c>
    </row>
    <row r="328" spans="1:40" x14ac:dyDescent="0.25">
      <c r="B328" s="3" t="s">
        <v>337</v>
      </c>
      <c r="C328" s="3">
        <v>0</v>
      </c>
      <c r="D328" s="3">
        <v>0</v>
      </c>
      <c r="E328" s="3">
        <v>0</v>
      </c>
      <c r="F328" s="3">
        <v>0</v>
      </c>
      <c r="G328" s="3">
        <v>0</v>
      </c>
      <c r="H328" s="3">
        <v>0</v>
      </c>
      <c r="I328" s="3">
        <v>0.7</v>
      </c>
      <c r="J328" s="3">
        <v>0</v>
      </c>
      <c r="K328" s="3">
        <v>0</v>
      </c>
      <c r="L328" s="3">
        <v>26.6</v>
      </c>
      <c r="M328" s="238">
        <v>0</v>
      </c>
      <c r="N328" s="3">
        <v>0</v>
      </c>
      <c r="O328" s="3">
        <v>0</v>
      </c>
      <c r="P328" s="238">
        <v>0</v>
      </c>
      <c r="Q328" s="240">
        <f t="shared" si="16"/>
        <v>0</v>
      </c>
      <c r="R328" s="3">
        <v>0</v>
      </c>
      <c r="S328" s="3">
        <v>0</v>
      </c>
      <c r="T328" s="3">
        <v>0</v>
      </c>
      <c r="U328" s="3">
        <v>0</v>
      </c>
      <c r="V328" s="3">
        <v>0</v>
      </c>
      <c r="W328" s="3">
        <v>0</v>
      </c>
      <c r="X328" s="3">
        <v>0.5</v>
      </c>
      <c r="Y328" s="3">
        <v>0</v>
      </c>
      <c r="Z328" s="3">
        <v>0</v>
      </c>
      <c r="AA328" s="3">
        <v>0</v>
      </c>
      <c r="AB328" s="3">
        <v>0</v>
      </c>
      <c r="AC328" s="3">
        <v>0</v>
      </c>
      <c r="AD328" s="3">
        <v>0</v>
      </c>
      <c r="AE328" s="3">
        <v>0</v>
      </c>
      <c r="AF328" s="3">
        <v>0</v>
      </c>
      <c r="AG328" s="3">
        <v>0</v>
      </c>
      <c r="AJ328" s="3">
        <f t="shared" si="15"/>
        <v>27.8</v>
      </c>
      <c r="AL328" s="3">
        <f>IFERROR(VLOOKUP(B328,Totalt!$B$1:$BD$409,MATCH("totalt tillförda bränslen:",Totalt!$B$1:$BC$1,0),FALSE),"")</f>
        <v>27.8</v>
      </c>
      <c r="AN328" s="3">
        <f t="shared" si="17"/>
        <v>0</v>
      </c>
    </row>
    <row r="329" spans="1:40" x14ac:dyDescent="0.25">
      <c r="B329" s="3" t="s">
        <v>338</v>
      </c>
      <c r="C329" s="3">
        <v>0</v>
      </c>
      <c r="D329" s="3">
        <v>0</v>
      </c>
      <c r="E329" s="3">
        <v>0</v>
      </c>
      <c r="F329" s="3">
        <v>0</v>
      </c>
      <c r="G329" s="3">
        <v>0</v>
      </c>
      <c r="H329" s="3">
        <v>0</v>
      </c>
      <c r="I329" s="3">
        <v>0.92200000000000004</v>
      </c>
      <c r="J329" s="3">
        <v>0</v>
      </c>
      <c r="K329" s="3">
        <v>0</v>
      </c>
      <c r="L329" s="3">
        <v>0</v>
      </c>
      <c r="M329" s="238">
        <v>0</v>
      </c>
      <c r="N329" s="3">
        <v>0</v>
      </c>
      <c r="O329" s="3">
        <v>0</v>
      </c>
      <c r="P329" s="238">
        <v>0</v>
      </c>
      <c r="Q329" s="240">
        <f t="shared" si="16"/>
        <v>0</v>
      </c>
      <c r="R329" s="3">
        <v>0</v>
      </c>
      <c r="S329" s="3">
        <v>0</v>
      </c>
      <c r="T329" s="3">
        <v>0</v>
      </c>
      <c r="U329" s="3">
        <v>0</v>
      </c>
      <c r="V329" s="3">
        <v>0</v>
      </c>
      <c r="W329" s="3">
        <v>0</v>
      </c>
      <c r="X329" s="3">
        <v>0.38400000000000001</v>
      </c>
      <c r="Y329" s="3">
        <v>10.677</v>
      </c>
      <c r="Z329" s="3">
        <v>6.7770000000000001</v>
      </c>
      <c r="AA329" s="3">
        <v>0</v>
      </c>
      <c r="AB329" s="3">
        <v>0</v>
      </c>
      <c r="AC329" s="3">
        <v>0</v>
      </c>
      <c r="AD329" s="3">
        <v>0</v>
      </c>
      <c r="AE329" s="3">
        <v>0</v>
      </c>
      <c r="AF329" s="3">
        <v>0</v>
      </c>
      <c r="AG329" s="3">
        <v>0</v>
      </c>
      <c r="AJ329" s="3">
        <f t="shared" si="15"/>
        <v>18.760000000000002</v>
      </c>
      <c r="AL329" s="3">
        <f>IFERROR(VLOOKUP(B329,Totalt!$B$1:$BD$409,MATCH("totalt tillförda bränslen:",Totalt!$B$1:$BC$1,0),FALSE),"")</f>
        <v>18.759999999999998</v>
      </c>
      <c r="AN329" s="3">
        <f t="shared" si="17"/>
        <v>3.5527136788005009E-15</v>
      </c>
    </row>
    <row r="330" spans="1:40" x14ac:dyDescent="0.25">
      <c r="B330" s="3" t="s">
        <v>339</v>
      </c>
      <c r="C330" s="3">
        <v>0</v>
      </c>
      <c r="D330" s="3">
        <v>0</v>
      </c>
      <c r="E330" s="3">
        <v>0.46600000000000003</v>
      </c>
      <c r="F330" s="3">
        <v>9.26</v>
      </c>
      <c r="G330" s="3">
        <v>0</v>
      </c>
      <c r="H330" s="3">
        <v>0</v>
      </c>
      <c r="I330" s="3">
        <v>0.22</v>
      </c>
      <c r="J330" s="3">
        <v>0</v>
      </c>
      <c r="K330" s="3">
        <v>0</v>
      </c>
      <c r="L330" s="3">
        <v>0</v>
      </c>
      <c r="M330" s="238">
        <v>0</v>
      </c>
      <c r="N330" s="3">
        <v>0</v>
      </c>
      <c r="O330" s="3">
        <v>0</v>
      </c>
      <c r="P330" s="238">
        <v>12.43</v>
      </c>
      <c r="Q330" s="240">
        <f t="shared" si="16"/>
        <v>6.2149999999999999</v>
      </c>
      <c r="R330" s="3">
        <v>0</v>
      </c>
      <c r="S330" s="3">
        <v>15.24</v>
      </c>
      <c r="T330" s="3">
        <v>7.05</v>
      </c>
      <c r="U330" s="3">
        <v>0</v>
      </c>
      <c r="V330" s="3">
        <v>0</v>
      </c>
      <c r="W330" s="3">
        <v>0</v>
      </c>
      <c r="X330" s="3">
        <v>0.71299999999999997</v>
      </c>
      <c r="Y330" s="3">
        <v>0</v>
      </c>
      <c r="Z330" s="3">
        <v>0</v>
      </c>
      <c r="AA330" s="3">
        <v>0</v>
      </c>
      <c r="AB330" s="3">
        <v>0</v>
      </c>
      <c r="AC330" s="3">
        <v>0</v>
      </c>
      <c r="AD330" s="3">
        <v>0</v>
      </c>
      <c r="AE330" s="3">
        <v>0</v>
      </c>
      <c r="AF330" s="3">
        <v>0</v>
      </c>
      <c r="AG330" s="3">
        <v>0</v>
      </c>
      <c r="AJ330" s="3">
        <f t="shared" si="15"/>
        <v>39.163999999999994</v>
      </c>
      <c r="AL330" s="3">
        <f>IFERROR(VLOOKUP(B330,Totalt!$B$1:$BD$409,MATCH("totalt tillförda bränslen:",Totalt!$B$1:$BC$1,0),FALSE),"")</f>
        <v>39.163999999999994</v>
      </c>
      <c r="AN330" s="3">
        <f t="shared" si="17"/>
        <v>0</v>
      </c>
    </row>
    <row r="331" spans="1:40" x14ac:dyDescent="0.25">
      <c r="B331" s="3" t="s">
        <v>340</v>
      </c>
      <c r="C331" s="3">
        <v>0</v>
      </c>
      <c r="D331" s="3">
        <v>0</v>
      </c>
      <c r="E331" s="3">
        <v>0</v>
      </c>
      <c r="F331" s="3">
        <v>0</v>
      </c>
      <c r="G331" s="3">
        <v>0</v>
      </c>
      <c r="H331" s="3">
        <v>0</v>
      </c>
      <c r="I331" s="3">
        <v>0.24</v>
      </c>
      <c r="J331" s="3">
        <v>0</v>
      </c>
      <c r="K331" s="3">
        <v>0</v>
      </c>
      <c r="L331" s="3">
        <v>35.4</v>
      </c>
      <c r="M331" s="238">
        <v>0</v>
      </c>
      <c r="N331" s="3">
        <v>0</v>
      </c>
      <c r="O331" s="3">
        <v>0</v>
      </c>
      <c r="P331" s="238">
        <v>0</v>
      </c>
      <c r="Q331" s="240">
        <f t="shared" si="16"/>
        <v>0</v>
      </c>
      <c r="R331" s="3">
        <v>0</v>
      </c>
      <c r="S331" s="3">
        <v>0</v>
      </c>
      <c r="T331" s="3">
        <v>0</v>
      </c>
      <c r="U331" s="3">
        <v>0</v>
      </c>
      <c r="V331" s="3">
        <v>0</v>
      </c>
      <c r="W331" s="3">
        <v>0</v>
      </c>
      <c r="X331" s="3">
        <v>0.71</v>
      </c>
      <c r="Y331" s="3">
        <v>0</v>
      </c>
      <c r="Z331" s="3">
        <v>0</v>
      </c>
      <c r="AA331" s="3">
        <v>0</v>
      </c>
      <c r="AB331" s="3">
        <v>0</v>
      </c>
      <c r="AC331" s="3">
        <v>0</v>
      </c>
      <c r="AD331" s="3">
        <v>0</v>
      </c>
      <c r="AE331" s="3">
        <v>0</v>
      </c>
      <c r="AF331" s="3">
        <v>0</v>
      </c>
      <c r="AG331" s="3">
        <v>0</v>
      </c>
      <c r="AJ331" s="3">
        <f t="shared" si="15"/>
        <v>36.35</v>
      </c>
      <c r="AL331" s="3">
        <f>IFERROR(VLOOKUP(B331,Totalt!$B$1:$BD$409,MATCH("totalt tillförda bränslen:",Totalt!$B$1:$BC$1,0),FALSE),"")</f>
        <v>36.35</v>
      </c>
      <c r="AN331" s="3">
        <f t="shared" si="17"/>
        <v>0</v>
      </c>
    </row>
    <row r="332" spans="1:40" x14ac:dyDescent="0.25">
      <c r="B332" s="3" t="s">
        <v>341</v>
      </c>
      <c r="C332" s="3">
        <v>0</v>
      </c>
      <c r="D332" s="3">
        <v>0</v>
      </c>
      <c r="E332" s="3">
        <v>0</v>
      </c>
      <c r="F332" s="3">
        <v>0</v>
      </c>
      <c r="G332" s="3">
        <v>0</v>
      </c>
      <c r="H332" s="3">
        <v>0</v>
      </c>
      <c r="I332" s="3">
        <v>2.2000000000000002</v>
      </c>
      <c r="J332" s="3">
        <v>0</v>
      </c>
      <c r="K332" s="3">
        <v>0</v>
      </c>
      <c r="L332" s="3">
        <v>0</v>
      </c>
      <c r="M332" s="238">
        <v>0</v>
      </c>
      <c r="N332" s="3">
        <v>0</v>
      </c>
      <c r="O332" s="3">
        <v>0</v>
      </c>
      <c r="P332" s="238">
        <v>13</v>
      </c>
      <c r="Q332" s="240">
        <f t="shared" si="16"/>
        <v>6.5</v>
      </c>
      <c r="R332" s="3">
        <v>0</v>
      </c>
      <c r="S332" s="3">
        <v>9</v>
      </c>
      <c r="T332" s="3">
        <v>26</v>
      </c>
      <c r="U332" s="3">
        <v>0</v>
      </c>
      <c r="V332" s="3">
        <v>0</v>
      </c>
      <c r="W332" s="3">
        <v>0</v>
      </c>
      <c r="X332" s="3">
        <v>0.7</v>
      </c>
      <c r="Y332" s="3">
        <v>0</v>
      </c>
      <c r="Z332" s="3">
        <v>0</v>
      </c>
      <c r="AA332" s="3">
        <v>0</v>
      </c>
      <c r="AB332" s="3">
        <v>0</v>
      </c>
      <c r="AC332" s="3">
        <v>0</v>
      </c>
      <c r="AD332" s="3">
        <v>0</v>
      </c>
      <c r="AE332" s="3">
        <v>0</v>
      </c>
      <c r="AF332" s="3">
        <v>0</v>
      </c>
      <c r="AG332" s="3">
        <v>0</v>
      </c>
      <c r="AJ332" s="3">
        <f t="shared" si="15"/>
        <v>44.400000000000006</v>
      </c>
      <c r="AL332" s="3">
        <f>IFERROR(VLOOKUP(B332,Totalt!$B$1:$BD$409,MATCH("totalt tillförda bränslen:",Totalt!$B$1:$BC$1,0),FALSE),"")</f>
        <v>44.400000000000006</v>
      </c>
      <c r="AN332" s="3">
        <f t="shared" si="17"/>
        <v>0</v>
      </c>
    </row>
    <row r="333" spans="1:40" x14ac:dyDescent="0.25">
      <c r="B333" s="3" t="s">
        <v>342</v>
      </c>
      <c r="C333" s="3">
        <v>0</v>
      </c>
      <c r="D333" s="3">
        <v>0</v>
      </c>
      <c r="E333" s="3">
        <v>0</v>
      </c>
      <c r="F333" s="3">
        <v>12.45</v>
      </c>
      <c r="G333" s="3">
        <v>0</v>
      </c>
      <c r="H333" s="3">
        <v>0</v>
      </c>
      <c r="I333" s="3">
        <v>0.154</v>
      </c>
      <c r="J333" s="3">
        <v>0</v>
      </c>
      <c r="K333" s="3">
        <v>0</v>
      </c>
      <c r="L333" s="3">
        <v>0</v>
      </c>
      <c r="M333" s="238">
        <v>0</v>
      </c>
      <c r="N333" s="3">
        <v>0</v>
      </c>
      <c r="O333" s="3">
        <v>0</v>
      </c>
      <c r="P333" s="238">
        <v>0</v>
      </c>
      <c r="Q333" s="240">
        <f t="shared" si="16"/>
        <v>0</v>
      </c>
      <c r="R333" s="3">
        <v>0</v>
      </c>
      <c r="S333" s="3">
        <v>0</v>
      </c>
      <c r="T333" s="3">
        <v>7.56</v>
      </c>
      <c r="U333" s="3">
        <v>0</v>
      </c>
      <c r="V333" s="3">
        <v>0</v>
      </c>
      <c r="W333" s="3">
        <v>0</v>
      </c>
      <c r="X333" s="3">
        <v>0.40300000000000002</v>
      </c>
      <c r="Y333" s="3">
        <v>0</v>
      </c>
      <c r="Z333" s="3">
        <v>0</v>
      </c>
      <c r="AA333" s="3">
        <v>0</v>
      </c>
      <c r="AB333" s="3">
        <v>0</v>
      </c>
      <c r="AC333" s="3">
        <v>0</v>
      </c>
      <c r="AD333" s="3">
        <v>0</v>
      </c>
      <c r="AE333" s="3">
        <v>0</v>
      </c>
      <c r="AF333" s="3">
        <v>0</v>
      </c>
      <c r="AG333" s="3">
        <v>0</v>
      </c>
      <c r="AJ333" s="3">
        <f t="shared" si="15"/>
        <v>20.566999999999997</v>
      </c>
      <c r="AL333" s="3">
        <f>IFERROR(VLOOKUP(B333,Totalt!$B$1:$BD$409,MATCH("totalt tillförda bränslen:",Totalt!$B$1:$BC$1,0),FALSE),"")</f>
        <v>20.566999999999997</v>
      </c>
      <c r="AN333" s="3">
        <f t="shared" si="17"/>
        <v>0</v>
      </c>
    </row>
    <row r="334" spans="1:40" x14ac:dyDescent="0.25">
      <c r="B334" s="3" t="s">
        <v>343</v>
      </c>
      <c r="C334" s="3">
        <v>0</v>
      </c>
      <c r="D334" s="3">
        <v>0</v>
      </c>
      <c r="E334" s="3">
        <v>0</v>
      </c>
      <c r="F334" s="3">
        <v>3.3</v>
      </c>
      <c r="G334" s="3">
        <v>0</v>
      </c>
      <c r="H334" s="3">
        <v>0</v>
      </c>
      <c r="I334" s="3">
        <v>0.5</v>
      </c>
      <c r="J334" s="3">
        <v>0</v>
      </c>
      <c r="K334" s="3">
        <v>0</v>
      </c>
      <c r="L334" s="3">
        <v>0</v>
      </c>
      <c r="M334" s="238">
        <v>0</v>
      </c>
      <c r="N334" s="3">
        <v>0</v>
      </c>
      <c r="O334" s="3">
        <v>0</v>
      </c>
      <c r="P334" s="238">
        <v>10.4</v>
      </c>
      <c r="Q334" s="240">
        <f t="shared" si="16"/>
        <v>5.2</v>
      </c>
      <c r="R334" s="3">
        <v>0</v>
      </c>
      <c r="S334" s="3">
        <v>2.4</v>
      </c>
      <c r="T334" s="3">
        <v>17.7</v>
      </c>
      <c r="U334" s="3">
        <v>0</v>
      </c>
      <c r="V334" s="3">
        <v>0</v>
      </c>
      <c r="W334" s="3">
        <v>0</v>
      </c>
      <c r="X334" s="3">
        <v>0.5</v>
      </c>
      <c r="Y334" s="3">
        <v>0</v>
      </c>
      <c r="Z334" s="3">
        <v>0</v>
      </c>
      <c r="AA334" s="3">
        <v>0</v>
      </c>
      <c r="AB334" s="3">
        <v>0</v>
      </c>
      <c r="AC334" s="3">
        <v>0</v>
      </c>
      <c r="AD334" s="3">
        <v>0</v>
      </c>
      <c r="AE334" s="3">
        <v>0</v>
      </c>
      <c r="AF334" s="3">
        <v>0</v>
      </c>
      <c r="AG334" s="3">
        <v>0</v>
      </c>
      <c r="AJ334" s="3">
        <f t="shared" si="15"/>
        <v>29.6</v>
      </c>
      <c r="AL334" s="3">
        <f>IFERROR(VLOOKUP(B334,Totalt!$B$1:$BD$409,MATCH("totalt tillförda bränslen:",Totalt!$B$1:$BC$1,0),FALSE),"")</f>
        <v>29.599999999999998</v>
      </c>
      <c r="AN334" s="3">
        <f t="shared" si="17"/>
        <v>3.5527136788005009E-15</v>
      </c>
    </row>
    <row r="335" spans="1:40" x14ac:dyDescent="0.25">
      <c r="B335" s="3" t="s">
        <v>344</v>
      </c>
      <c r="C335" s="3">
        <v>0</v>
      </c>
      <c r="D335" s="3">
        <v>0</v>
      </c>
      <c r="E335" s="3">
        <v>0</v>
      </c>
      <c r="F335" s="3">
        <v>0</v>
      </c>
      <c r="G335" s="3">
        <v>0</v>
      </c>
      <c r="H335" s="3">
        <v>0</v>
      </c>
      <c r="I335" s="3">
        <v>0</v>
      </c>
      <c r="J335" s="3">
        <v>0</v>
      </c>
      <c r="K335" s="3">
        <v>0</v>
      </c>
      <c r="L335" s="3">
        <v>0</v>
      </c>
      <c r="M335" s="238">
        <v>0</v>
      </c>
      <c r="N335" s="3">
        <v>0</v>
      </c>
      <c r="O335" s="3">
        <v>0</v>
      </c>
      <c r="P335" s="238">
        <v>0</v>
      </c>
      <c r="Q335" s="240">
        <f t="shared" si="16"/>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J335" s="3">
        <f t="shared" si="15"/>
        <v>0</v>
      </c>
      <c r="AL335" s="3">
        <f>IFERROR(VLOOKUP(B335,Totalt!$B$1:$BD$409,MATCH("totalt tillförda bränslen:",Totalt!$B$1:$BC$1,0),FALSE),"")</f>
        <v>0</v>
      </c>
      <c r="AN335" s="3">
        <f t="shared" si="17"/>
        <v>0</v>
      </c>
    </row>
    <row r="336" spans="1:40" x14ac:dyDescent="0.25">
      <c r="B336" s="3" t="s">
        <v>345</v>
      </c>
      <c r="C336" s="3">
        <v>0</v>
      </c>
      <c r="D336" s="3">
        <v>0</v>
      </c>
      <c r="E336" s="3">
        <v>0</v>
      </c>
      <c r="F336" s="3">
        <v>0</v>
      </c>
      <c r="G336" s="3">
        <v>0</v>
      </c>
      <c r="H336" s="3">
        <v>0</v>
      </c>
      <c r="I336" s="3">
        <v>0</v>
      </c>
      <c r="J336" s="3">
        <v>0</v>
      </c>
      <c r="K336" s="3">
        <v>0</v>
      </c>
      <c r="L336" s="3">
        <v>0</v>
      </c>
      <c r="M336" s="238">
        <v>0</v>
      </c>
      <c r="N336" s="3">
        <v>0</v>
      </c>
      <c r="O336" s="3">
        <v>0</v>
      </c>
      <c r="P336" s="238">
        <v>0</v>
      </c>
      <c r="Q336" s="240">
        <f t="shared" si="16"/>
        <v>0</v>
      </c>
      <c r="R336" s="3">
        <v>0</v>
      </c>
      <c r="S336" s="3">
        <v>0</v>
      </c>
      <c r="T336" s="3">
        <v>0</v>
      </c>
      <c r="U336" s="3">
        <v>0</v>
      </c>
      <c r="V336" s="3">
        <v>0</v>
      </c>
      <c r="W336" s="3">
        <v>0</v>
      </c>
      <c r="X336" s="3">
        <v>0</v>
      </c>
      <c r="Y336" s="3">
        <v>0</v>
      </c>
      <c r="Z336" s="3">
        <v>0</v>
      </c>
      <c r="AA336" s="3">
        <v>0</v>
      </c>
      <c r="AB336" s="3">
        <v>0</v>
      </c>
      <c r="AC336" s="3">
        <v>0</v>
      </c>
      <c r="AD336" s="3">
        <v>0</v>
      </c>
      <c r="AE336" s="3">
        <v>0</v>
      </c>
      <c r="AF336" s="3">
        <v>0</v>
      </c>
      <c r="AG336" s="3">
        <v>0</v>
      </c>
      <c r="AJ336" s="3">
        <f t="shared" si="15"/>
        <v>0</v>
      </c>
      <c r="AL336" s="3">
        <f>IFERROR(VLOOKUP(B336,Totalt!$B$1:$BD$409,MATCH("totalt tillförda bränslen:",Totalt!$B$1:$BC$1,0),FALSE),"")</f>
        <v>0</v>
      </c>
      <c r="AN336" s="3">
        <f t="shared" si="17"/>
        <v>0</v>
      </c>
    </row>
    <row r="337" spans="1:40" x14ac:dyDescent="0.25">
      <c r="A337" s="3" t="s">
        <v>346</v>
      </c>
      <c r="Q337" s="240">
        <f t="shared" si="16"/>
        <v>0</v>
      </c>
      <c r="AJ337" s="3">
        <f t="shared" si="15"/>
        <v>0</v>
      </c>
      <c r="AL337" s="3" t="str">
        <f>IFERROR(VLOOKUP(B337,Totalt!$B$1:$BD$409,MATCH("totalt tillförda bränslen:",Totalt!$B$1:$BC$1,0),FALSE),"")</f>
        <v/>
      </c>
      <c r="AN337" s="3" t="str">
        <f t="shared" si="17"/>
        <v/>
      </c>
    </row>
    <row r="338" spans="1:40" x14ac:dyDescent="0.25">
      <c r="B338" s="3" t="s">
        <v>347</v>
      </c>
      <c r="C338" s="3">
        <v>0</v>
      </c>
      <c r="D338" s="3">
        <v>0</v>
      </c>
      <c r="E338" s="3">
        <v>0</v>
      </c>
      <c r="F338" s="3">
        <v>5.8</v>
      </c>
      <c r="G338" s="3">
        <v>0</v>
      </c>
      <c r="H338" s="3">
        <v>0</v>
      </c>
      <c r="I338" s="3">
        <v>0.16</v>
      </c>
      <c r="J338" s="3">
        <v>0</v>
      </c>
      <c r="K338" s="3">
        <v>0</v>
      </c>
      <c r="L338" s="3">
        <v>5.5</v>
      </c>
      <c r="M338" s="238">
        <v>0</v>
      </c>
      <c r="N338" s="3">
        <v>0</v>
      </c>
      <c r="O338" s="3">
        <v>0</v>
      </c>
      <c r="P338" s="238">
        <v>0</v>
      </c>
      <c r="Q338" s="240">
        <f t="shared" si="16"/>
        <v>0</v>
      </c>
      <c r="R338" s="3">
        <v>0</v>
      </c>
      <c r="S338" s="3">
        <v>0</v>
      </c>
      <c r="T338" s="3">
        <v>5</v>
      </c>
      <c r="U338" s="3">
        <v>0</v>
      </c>
      <c r="V338" s="3">
        <v>0</v>
      </c>
      <c r="W338" s="3">
        <v>0</v>
      </c>
      <c r="X338" s="3">
        <v>0.42</v>
      </c>
      <c r="Y338" s="3">
        <v>0</v>
      </c>
      <c r="Z338" s="3">
        <v>2.4</v>
      </c>
      <c r="AA338" s="3">
        <v>0</v>
      </c>
      <c r="AB338" s="3">
        <v>0</v>
      </c>
      <c r="AC338" s="3">
        <v>0</v>
      </c>
      <c r="AD338" s="3">
        <v>0</v>
      </c>
      <c r="AE338" s="3">
        <v>0</v>
      </c>
      <c r="AF338" s="3">
        <v>0</v>
      </c>
      <c r="AG338" s="3">
        <v>0</v>
      </c>
      <c r="AJ338" s="3">
        <f t="shared" si="15"/>
        <v>19.28</v>
      </c>
      <c r="AL338" s="3">
        <f>IFERROR(VLOOKUP(B338,Totalt!$B$1:$BD$409,MATCH("totalt tillförda bränslen:",Totalt!$B$1:$BC$1,0),FALSE),"")</f>
        <v>19.28</v>
      </c>
      <c r="AN338" s="3">
        <f t="shared" si="17"/>
        <v>0</v>
      </c>
    </row>
    <row r="339" spans="1:40" x14ac:dyDescent="0.25">
      <c r="B339" s="3" t="s">
        <v>348</v>
      </c>
      <c r="C339" s="3">
        <v>0</v>
      </c>
      <c r="D339" s="3">
        <v>0</v>
      </c>
      <c r="E339" s="3">
        <v>0</v>
      </c>
      <c r="F339" s="3">
        <v>21.9</v>
      </c>
      <c r="G339" s="3">
        <v>0</v>
      </c>
      <c r="H339" s="3">
        <v>0</v>
      </c>
      <c r="I339" s="3">
        <v>0.87</v>
      </c>
      <c r="J339" s="3">
        <v>0</v>
      </c>
      <c r="K339" s="3">
        <v>0</v>
      </c>
      <c r="L339" s="3">
        <v>22.3</v>
      </c>
      <c r="M339" s="238">
        <v>0</v>
      </c>
      <c r="N339" s="3">
        <v>0</v>
      </c>
      <c r="O339" s="3">
        <v>0</v>
      </c>
      <c r="P339" s="238">
        <v>20.8</v>
      </c>
      <c r="Q339" s="240">
        <f t="shared" si="16"/>
        <v>10.4</v>
      </c>
      <c r="R339" s="3">
        <v>0</v>
      </c>
      <c r="S339" s="3">
        <v>0</v>
      </c>
      <c r="T339" s="3">
        <v>23.5</v>
      </c>
      <c r="U339" s="3">
        <v>0</v>
      </c>
      <c r="V339" s="3">
        <v>0</v>
      </c>
      <c r="W339" s="3">
        <v>0</v>
      </c>
      <c r="X339" s="3">
        <v>2.2000000000000002</v>
      </c>
      <c r="Y339" s="3">
        <v>31.7</v>
      </c>
      <c r="Z339" s="3">
        <v>0</v>
      </c>
      <c r="AA339" s="3">
        <v>0</v>
      </c>
      <c r="AB339" s="3">
        <v>0</v>
      </c>
      <c r="AC339" s="3">
        <v>0</v>
      </c>
      <c r="AD339" s="3">
        <v>0</v>
      </c>
      <c r="AE339" s="3">
        <v>0</v>
      </c>
      <c r="AF339" s="3">
        <v>0</v>
      </c>
      <c r="AG339" s="3">
        <v>0</v>
      </c>
      <c r="AJ339" s="3">
        <f t="shared" si="15"/>
        <v>112.87000000000002</v>
      </c>
      <c r="AL339" s="3">
        <f>IFERROR(VLOOKUP(B339,Totalt!$B$1:$BD$409,MATCH("totalt tillförda bränslen:",Totalt!$B$1:$BC$1,0),FALSE),"")</f>
        <v>112.87</v>
      </c>
      <c r="AN339" s="3">
        <f t="shared" si="17"/>
        <v>1.4210854715202004E-14</v>
      </c>
    </row>
    <row r="340" spans="1:40" x14ac:dyDescent="0.25">
      <c r="A340" s="3" t="s">
        <v>349</v>
      </c>
      <c r="Q340" s="240">
        <f t="shared" si="16"/>
        <v>0</v>
      </c>
      <c r="AJ340" s="3">
        <f t="shared" si="15"/>
        <v>0</v>
      </c>
      <c r="AL340" s="3" t="str">
        <f>IFERROR(VLOOKUP(B340,Totalt!$B$1:$BD$409,MATCH("totalt tillförda bränslen:",Totalt!$B$1:$BC$1,0),FALSE),"")</f>
        <v/>
      </c>
      <c r="AN340" s="3" t="str">
        <f t="shared" si="17"/>
        <v/>
      </c>
    </row>
    <row r="341" spans="1:40" x14ac:dyDescent="0.25">
      <c r="B341" s="3" t="s">
        <v>350</v>
      </c>
      <c r="C341" s="3">
        <v>0</v>
      </c>
      <c r="D341" s="3">
        <v>0</v>
      </c>
      <c r="E341" s="3">
        <v>0</v>
      </c>
      <c r="F341" s="3">
        <v>24</v>
      </c>
      <c r="G341" s="3">
        <v>0</v>
      </c>
      <c r="H341" s="3">
        <v>0</v>
      </c>
      <c r="I341" s="3">
        <v>0</v>
      </c>
      <c r="J341" s="3">
        <v>1</v>
      </c>
      <c r="K341" s="3">
        <v>0</v>
      </c>
      <c r="L341" s="3">
        <v>3</v>
      </c>
      <c r="M341" s="238">
        <v>0</v>
      </c>
      <c r="N341" s="3">
        <v>0</v>
      </c>
      <c r="O341" s="3">
        <v>0</v>
      </c>
      <c r="P341" s="238">
        <v>16.399999999999999</v>
      </c>
      <c r="Q341" s="240">
        <f t="shared" si="16"/>
        <v>8.1999999999999993</v>
      </c>
      <c r="R341" s="3">
        <v>0</v>
      </c>
      <c r="S341" s="3">
        <v>1</v>
      </c>
      <c r="T341" s="3">
        <v>18</v>
      </c>
      <c r="U341" s="3">
        <v>0</v>
      </c>
      <c r="V341" s="3">
        <v>0</v>
      </c>
      <c r="W341" s="3">
        <v>0</v>
      </c>
      <c r="X341" s="3">
        <v>1.2</v>
      </c>
      <c r="Y341" s="3">
        <v>0</v>
      </c>
      <c r="Z341" s="3">
        <v>0</v>
      </c>
      <c r="AA341" s="3">
        <v>0</v>
      </c>
      <c r="AB341" s="3">
        <v>0</v>
      </c>
      <c r="AC341" s="3">
        <v>0</v>
      </c>
      <c r="AD341" s="3">
        <v>0</v>
      </c>
      <c r="AE341" s="3">
        <v>0</v>
      </c>
      <c r="AF341" s="3">
        <v>0</v>
      </c>
      <c r="AG341" s="3">
        <v>0</v>
      </c>
      <c r="AJ341" s="3">
        <f t="shared" si="15"/>
        <v>56.4</v>
      </c>
      <c r="AL341" s="3">
        <f>IFERROR(VLOOKUP(B341,Totalt!$B$1:$BD$409,MATCH("totalt tillförda bränslen:",Totalt!$B$1:$BC$1,0),FALSE),"")</f>
        <v>56.400000000000006</v>
      </c>
      <c r="AN341" s="3">
        <f t="shared" si="17"/>
        <v>-7.1054273576010019E-15</v>
      </c>
    </row>
    <row r="342" spans="1:40" x14ac:dyDescent="0.25">
      <c r="A342" s="3" t="s">
        <v>351</v>
      </c>
      <c r="Q342" s="240">
        <f t="shared" si="16"/>
        <v>0</v>
      </c>
      <c r="AJ342" s="3">
        <f t="shared" si="15"/>
        <v>0</v>
      </c>
      <c r="AL342" s="3" t="str">
        <f>IFERROR(VLOOKUP(B342,Totalt!$B$1:$BD$409,MATCH("totalt tillförda bränslen:",Totalt!$B$1:$BC$1,0),FALSE),"")</f>
        <v/>
      </c>
      <c r="AN342" s="3" t="str">
        <f t="shared" si="17"/>
        <v/>
      </c>
    </row>
    <row r="343" spans="1:40" x14ac:dyDescent="0.25">
      <c r="B343" s="3" t="s">
        <v>352</v>
      </c>
      <c r="C343" s="3">
        <v>0</v>
      </c>
      <c r="D343" s="3">
        <v>0</v>
      </c>
      <c r="E343" s="3">
        <v>1.0089999999999999</v>
      </c>
      <c r="F343" s="3">
        <v>3.44</v>
      </c>
      <c r="G343" s="3">
        <v>2.1030000000000002</v>
      </c>
      <c r="H343" s="3">
        <v>0</v>
      </c>
      <c r="I343" s="3">
        <v>0</v>
      </c>
      <c r="J343" s="3">
        <v>0</v>
      </c>
      <c r="K343" s="3">
        <v>0</v>
      </c>
      <c r="L343" s="3">
        <v>61.92</v>
      </c>
      <c r="M343" s="238">
        <v>2.5993200000000001</v>
      </c>
      <c r="N343" s="3">
        <v>0</v>
      </c>
      <c r="O343" s="3">
        <v>0</v>
      </c>
      <c r="P343" s="238">
        <v>35.613999999999997</v>
      </c>
      <c r="Q343" s="240">
        <f t="shared" si="16"/>
        <v>17.806999999999999</v>
      </c>
      <c r="R343" s="3">
        <v>0</v>
      </c>
      <c r="S343" s="3">
        <v>8.7200000000000006</v>
      </c>
      <c r="T343" s="3">
        <v>52.216999999999999</v>
      </c>
      <c r="U343" s="3">
        <v>0</v>
      </c>
      <c r="V343" s="3">
        <v>0</v>
      </c>
      <c r="W343" s="3">
        <v>0</v>
      </c>
      <c r="X343" s="3">
        <v>4.5183200000000001</v>
      </c>
      <c r="Y343" s="3">
        <v>0</v>
      </c>
      <c r="Z343" s="3">
        <v>22.151</v>
      </c>
      <c r="AA343" s="3">
        <v>0</v>
      </c>
      <c r="AB343" s="3">
        <v>4.4999999999999998E-2</v>
      </c>
      <c r="AC343" s="3">
        <v>8.1000000000000003E-2</v>
      </c>
      <c r="AD343" s="3">
        <v>0</v>
      </c>
      <c r="AE343" s="3">
        <v>0</v>
      </c>
      <c r="AF343" s="3">
        <v>0</v>
      </c>
      <c r="AG343" s="3">
        <v>0</v>
      </c>
      <c r="AJ343" s="3">
        <f t="shared" si="15"/>
        <v>174.01131999999998</v>
      </c>
      <c r="AL343" s="3">
        <f>IFERROR(VLOOKUP(B343,Totalt!$B$1:$BD$409,MATCH("totalt tillförda bränslen:",Totalt!$B$1:$BC$1,0),FALSE),"")</f>
        <v>174.01131999999996</v>
      </c>
      <c r="AN343" s="3">
        <f t="shared" si="17"/>
        <v>2.8421709430404007E-14</v>
      </c>
    </row>
    <row r="344" spans="1:40" x14ac:dyDescent="0.25">
      <c r="A344" s="3" t="s">
        <v>353</v>
      </c>
      <c r="Q344" s="240">
        <f t="shared" si="16"/>
        <v>0</v>
      </c>
      <c r="AJ344" s="3">
        <f t="shared" si="15"/>
        <v>0</v>
      </c>
      <c r="AL344" s="3" t="str">
        <f>IFERROR(VLOOKUP(B344,Totalt!$B$1:$BD$409,MATCH("totalt tillförda bränslen:",Totalt!$B$1:$BC$1,0),FALSE),"")</f>
        <v/>
      </c>
      <c r="AN344" s="3" t="str">
        <f t="shared" si="17"/>
        <v/>
      </c>
    </row>
    <row r="345" spans="1:40" x14ac:dyDescent="0.25">
      <c r="B345" s="3" t="s">
        <v>354</v>
      </c>
      <c r="C345" s="3">
        <v>0</v>
      </c>
      <c r="D345" s="3">
        <v>0</v>
      </c>
      <c r="E345" s="3">
        <v>0</v>
      </c>
      <c r="F345" s="3">
        <v>3.2456</v>
      </c>
      <c r="G345" s="3">
        <v>0</v>
      </c>
      <c r="H345" s="3">
        <v>0</v>
      </c>
      <c r="I345" s="3">
        <v>0.6</v>
      </c>
      <c r="J345" s="3">
        <v>0</v>
      </c>
      <c r="K345" s="3">
        <v>0</v>
      </c>
      <c r="L345" s="3">
        <v>21.132899999999999</v>
      </c>
      <c r="M345" s="238">
        <v>1.7704800000000001</v>
      </c>
      <c r="N345" s="3">
        <v>0</v>
      </c>
      <c r="O345" s="3">
        <v>14.214700000000001</v>
      </c>
      <c r="P345" s="238">
        <v>64</v>
      </c>
      <c r="Q345" s="240">
        <f t="shared" si="16"/>
        <v>32</v>
      </c>
      <c r="R345" s="3">
        <v>0</v>
      </c>
      <c r="S345" s="3">
        <v>50.543300000000002</v>
      </c>
      <c r="T345" s="3">
        <v>0</v>
      </c>
      <c r="U345" s="3">
        <v>0</v>
      </c>
      <c r="V345" s="3">
        <v>0</v>
      </c>
      <c r="W345" s="3">
        <v>77.09</v>
      </c>
      <c r="X345" s="3">
        <v>9.3704800000000006</v>
      </c>
      <c r="Y345" s="3">
        <v>2.5159500000000001</v>
      </c>
      <c r="Z345" s="3">
        <v>75.5</v>
      </c>
      <c r="AA345" s="3">
        <v>0</v>
      </c>
      <c r="AB345" s="3">
        <v>0</v>
      </c>
      <c r="AC345" s="3">
        <v>0</v>
      </c>
      <c r="AD345" s="3">
        <v>0</v>
      </c>
      <c r="AE345" s="3">
        <v>2.8</v>
      </c>
      <c r="AF345" s="3">
        <v>1.4593</v>
      </c>
      <c r="AG345" s="3">
        <v>0</v>
      </c>
      <c r="AJ345" s="3">
        <f t="shared" si="15"/>
        <v>290.47222999999997</v>
      </c>
      <c r="AL345" s="3">
        <f>IFERROR(VLOOKUP(B345,Totalt!$B$1:$BD$409,MATCH("totalt tillförda bränslen:",Totalt!$B$1:$BC$1,0),FALSE),"")</f>
        <v>290.47223000000002</v>
      </c>
      <c r="AN345" s="3">
        <f t="shared" si="17"/>
        <v>-5.6843418860808015E-14</v>
      </c>
    </row>
    <row r="346" spans="1:40" x14ac:dyDescent="0.25">
      <c r="A346" s="3" t="s">
        <v>355</v>
      </c>
      <c r="Q346" s="240">
        <f t="shared" si="16"/>
        <v>0</v>
      </c>
      <c r="AJ346" s="3">
        <f t="shared" si="15"/>
        <v>0</v>
      </c>
      <c r="AL346" s="3" t="str">
        <f>IFERROR(VLOOKUP(B346,Totalt!$B$1:$BD$409,MATCH("totalt tillförda bränslen:",Totalt!$B$1:$BC$1,0),FALSE),"")</f>
        <v/>
      </c>
      <c r="AN346" s="3" t="str">
        <f t="shared" si="17"/>
        <v/>
      </c>
    </row>
    <row r="347" spans="1:40" x14ac:dyDescent="0.25">
      <c r="B347" s="3" t="s">
        <v>356</v>
      </c>
      <c r="C347" s="3">
        <v>0</v>
      </c>
      <c r="D347" s="3">
        <v>0</v>
      </c>
      <c r="E347" s="3">
        <v>6.1</v>
      </c>
      <c r="F347" s="3">
        <v>0</v>
      </c>
      <c r="G347" s="3">
        <v>0</v>
      </c>
      <c r="H347" s="3">
        <v>0</v>
      </c>
      <c r="I347" s="3">
        <v>0.4</v>
      </c>
      <c r="J347" s="3">
        <v>0</v>
      </c>
      <c r="K347" s="3">
        <v>0</v>
      </c>
      <c r="L347" s="3">
        <v>68.400000000000006</v>
      </c>
      <c r="M347" s="238">
        <v>0</v>
      </c>
      <c r="N347" s="3">
        <v>0</v>
      </c>
      <c r="O347" s="3">
        <v>31.1</v>
      </c>
      <c r="P347" s="238">
        <v>24.4</v>
      </c>
      <c r="Q347" s="240">
        <f t="shared" si="16"/>
        <v>12.2</v>
      </c>
      <c r="R347" s="3">
        <v>0</v>
      </c>
      <c r="S347" s="3">
        <v>0</v>
      </c>
      <c r="T347" s="3">
        <v>0</v>
      </c>
      <c r="U347" s="3">
        <v>0</v>
      </c>
      <c r="V347" s="3">
        <v>0</v>
      </c>
      <c r="W347" s="3">
        <v>0</v>
      </c>
      <c r="X347" s="3">
        <v>1.58</v>
      </c>
      <c r="Y347" s="3">
        <v>0</v>
      </c>
      <c r="Z347" s="3">
        <v>0</v>
      </c>
      <c r="AA347" s="3">
        <v>0</v>
      </c>
      <c r="AB347" s="3">
        <v>0</v>
      </c>
      <c r="AC347" s="3">
        <v>0</v>
      </c>
      <c r="AD347" s="3">
        <v>0</v>
      </c>
      <c r="AE347" s="3">
        <v>0</v>
      </c>
      <c r="AF347" s="3">
        <v>0</v>
      </c>
      <c r="AG347" s="3">
        <v>0</v>
      </c>
      <c r="AJ347" s="3">
        <f t="shared" si="15"/>
        <v>119.78</v>
      </c>
      <c r="AL347" s="3">
        <f>IFERROR(VLOOKUP(B347,Totalt!$B$1:$BD$409,MATCH("totalt tillförda bränslen:",Totalt!$B$1:$BC$1,0),FALSE),"")</f>
        <v>119.78</v>
      </c>
      <c r="AN347" s="3">
        <f t="shared" si="17"/>
        <v>0</v>
      </c>
    </row>
    <row r="348" spans="1:40" x14ac:dyDescent="0.25">
      <c r="A348" s="3" t="s">
        <v>357</v>
      </c>
      <c r="Q348" s="240">
        <f t="shared" si="16"/>
        <v>0</v>
      </c>
      <c r="AJ348" s="3">
        <f t="shared" si="15"/>
        <v>0</v>
      </c>
      <c r="AL348" s="3" t="str">
        <f>IFERROR(VLOOKUP(B348,Totalt!$B$1:$BD$409,MATCH("totalt tillförda bränslen:",Totalt!$B$1:$BC$1,0),FALSE),"")</f>
        <v/>
      </c>
      <c r="AN348" s="3" t="str">
        <f t="shared" si="17"/>
        <v/>
      </c>
    </row>
    <row r="349" spans="1:40" x14ac:dyDescent="0.25">
      <c r="B349" s="3" t="s">
        <v>358</v>
      </c>
      <c r="C349" s="3">
        <v>0</v>
      </c>
      <c r="D349" s="3">
        <v>0</v>
      </c>
      <c r="E349" s="3">
        <v>0</v>
      </c>
      <c r="F349" s="3">
        <v>0</v>
      </c>
      <c r="G349" s="3">
        <v>0</v>
      </c>
      <c r="H349" s="3">
        <v>0</v>
      </c>
      <c r="I349" s="3">
        <v>9.6000000000000002E-2</v>
      </c>
      <c r="J349" s="3">
        <v>0</v>
      </c>
      <c r="K349" s="3">
        <v>0</v>
      </c>
      <c r="L349" s="3">
        <v>0</v>
      </c>
      <c r="M349" s="238">
        <v>0</v>
      </c>
      <c r="N349" s="3">
        <v>0</v>
      </c>
      <c r="O349" s="3">
        <v>0</v>
      </c>
      <c r="P349" s="238">
        <v>0</v>
      </c>
      <c r="Q349" s="240">
        <f t="shared" si="16"/>
        <v>0</v>
      </c>
      <c r="R349" s="3">
        <v>0</v>
      </c>
      <c r="S349" s="3">
        <v>0</v>
      </c>
      <c r="T349" s="3">
        <v>0</v>
      </c>
      <c r="U349" s="3">
        <v>0</v>
      </c>
      <c r="V349" s="3">
        <v>0</v>
      </c>
      <c r="W349" s="3">
        <v>0</v>
      </c>
      <c r="X349" s="3">
        <v>0.13400000000000001</v>
      </c>
      <c r="Y349" s="3">
        <v>0</v>
      </c>
      <c r="Z349" s="3">
        <v>9.6859999999999999</v>
      </c>
      <c r="AA349" s="3">
        <v>0</v>
      </c>
      <c r="AB349" s="3">
        <v>0</v>
      </c>
      <c r="AC349" s="3">
        <v>0</v>
      </c>
      <c r="AD349" s="3">
        <v>0</v>
      </c>
      <c r="AE349" s="3">
        <v>0</v>
      </c>
      <c r="AF349" s="3">
        <v>0</v>
      </c>
      <c r="AG349" s="3">
        <v>0</v>
      </c>
      <c r="AJ349" s="3">
        <f t="shared" si="15"/>
        <v>9.9160000000000004</v>
      </c>
      <c r="AL349" s="3">
        <f>IFERROR(VLOOKUP(B349,Totalt!$B$1:$BD$409,MATCH("totalt tillförda bränslen:",Totalt!$B$1:$BC$1,0),FALSE),"")</f>
        <v>9.9160000000000004</v>
      </c>
      <c r="AN349" s="3">
        <f t="shared" si="17"/>
        <v>0</v>
      </c>
    </row>
    <row r="350" spans="1:40" x14ac:dyDescent="0.25">
      <c r="B350" s="3" t="s">
        <v>359</v>
      </c>
      <c r="C350" s="3">
        <v>0</v>
      </c>
      <c r="D350" s="3">
        <v>0</v>
      </c>
      <c r="E350" s="3">
        <v>0</v>
      </c>
      <c r="F350" s="3">
        <v>0</v>
      </c>
      <c r="G350" s="3">
        <v>0</v>
      </c>
      <c r="H350" s="3">
        <v>0</v>
      </c>
      <c r="I350" s="3">
        <v>8.7999999999999995E-2</v>
      </c>
      <c r="J350" s="3">
        <v>0</v>
      </c>
      <c r="K350" s="3">
        <v>0</v>
      </c>
      <c r="L350" s="3">
        <v>0</v>
      </c>
      <c r="M350" s="238">
        <v>0</v>
      </c>
      <c r="N350" s="3">
        <v>0</v>
      </c>
      <c r="O350" s="3">
        <v>0</v>
      </c>
      <c r="P350" s="238">
        <v>0</v>
      </c>
      <c r="Q350" s="240">
        <f t="shared" si="16"/>
        <v>0</v>
      </c>
      <c r="R350" s="3">
        <v>0</v>
      </c>
      <c r="S350" s="3">
        <v>0</v>
      </c>
      <c r="T350" s="3">
        <v>0</v>
      </c>
      <c r="U350" s="3">
        <v>0</v>
      </c>
      <c r="V350" s="3">
        <v>0</v>
      </c>
      <c r="W350" s="3">
        <v>0</v>
      </c>
      <c r="X350" s="3">
        <v>0.1</v>
      </c>
      <c r="Y350" s="3">
        <v>0</v>
      </c>
      <c r="Z350" s="3">
        <v>10.039</v>
      </c>
      <c r="AA350" s="3">
        <v>0</v>
      </c>
      <c r="AB350" s="3">
        <v>0</v>
      </c>
      <c r="AC350" s="3">
        <v>0</v>
      </c>
      <c r="AD350" s="3">
        <v>0</v>
      </c>
      <c r="AE350" s="3">
        <v>0</v>
      </c>
      <c r="AF350" s="3">
        <v>0</v>
      </c>
      <c r="AG350" s="3">
        <v>0</v>
      </c>
      <c r="AJ350" s="3">
        <f t="shared" si="15"/>
        <v>10.227</v>
      </c>
      <c r="AL350" s="3">
        <f>IFERROR(VLOOKUP(B350,Totalt!$B$1:$BD$409,MATCH("totalt tillförda bränslen:",Totalt!$B$1:$BC$1,0),FALSE),"")</f>
        <v>10.226999999999999</v>
      </c>
      <c r="AN350" s="3">
        <f t="shared" si="17"/>
        <v>1.7763568394002505E-15</v>
      </c>
    </row>
    <row r="351" spans="1:40" x14ac:dyDescent="0.25">
      <c r="B351" s="3" t="s">
        <v>360</v>
      </c>
      <c r="C351" s="3">
        <v>0</v>
      </c>
      <c r="D351" s="3">
        <v>0</v>
      </c>
      <c r="E351" s="3">
        <v>0</v>
      </c>
      <c r="F351" s="3">
        <v>7.9779999999999998</v>
      </c>
      <c r="G351" s="3">
        <v>0</v>
      </c>
      <c r="H351" s="3">
        <v>6.2E-2</v>
      </c>
      <c r="I351" s="3">
        <v>0.189</v>
      </c>
      <c r="J351" s="3">
        <v>0</v>
      </c>
      <c r="K351" s="3">
        <v>0</v>
      </c>
      <c r="L351" s="3">
        <v>0</v>
      </c>
      <c r="M351" s="238">
        <v>0</v>
      </c>
      <c r="N351" s="3">
        <v>0</v>
      </c>
      <c r="O351" s="3">
        <v>0</v>
      </c>
      <c r="P351" s="238">
        <v>0</v>
      </c>
      <c r="Q351" s="240">
        <f t="shared" si="16"/>
        <v>0</v>
      </c>
      <c r="R351" s="3">
        <v>0</v>
      </c>
      <c r="S351" s="3">
        <v>7.9779999999999998</v>
      </c>
      <c r="T351" s="3">
        <v>0</v>
      </c>
      <c r="U351" s="3">
        <v>0</v>
      </c>
      <c r="V351" s="3">
        <v>0</v>
      </c>
      <c r="W351" s="3">
        <v>0</v>
      </c>
      <c r="X351" s="3">
        <v>0.29099999999999998</v>
      </c>
      <c r="Y351" s="3">
        <v>0</v>
      </c>
      <c r="Z351" s="3">
        <v>2.29</v>
      </c>
      <c r="AA351" s="3">
        <v>0</v>
      </c>
      <c r="AB351" s="3">
        <v>0</v>
      </c>
      <c r="AC351" s="3">
        <v>0</v>
      </c>
      <c r="AD351" s="3">
        <v>0</v>
      </c>
      <c r="AE351" s="3">
        <v>0</v>
      </c>
      <c r="AF351" s="3">
        <v>0</v>
      </c>
      <c r="AG351" s="3">
        <v>0</v>
      </c>
      <c r="AJ351" s="3">
        <f t="shared" si="15"/>
        <v>18.788</v>
      </c>
      <c r="AL351" s="3">
        <f>IFERROR(VLOOKUP(B351,Totalt!$B$1:$BD$409,MATCH("totalt tillförda bränslen:",Totalt!$B$1:$BC$1,0),FALSE),"")</f>
        <v>18.788</v>
      </c>
      <c r="AN351" s="3">
        <f t="shared" si="17"/>
        <v>0</v>
      </c>
    </row>
    <row r="352" spans="1:40" x14ac:dyDescent="0.25">
      <c r="B352" s="3" t="s">
        <v>361</v>
      </c>
      <c r="C352" s="3">
        <v>0</v>
      </c>
      <c r="D352" s="3">
        <v>0</v>
      </c>
      <c r="E352" s="3">
        <v>0</v>
      </c>
      <c r="F352" s="3">
        <v>0</v>
      </c>
      <c r="G352" s="3">
        <v>0</v>
      </c>
      <c r="H352" s="3">
        <v>0</v>
      </c>
      <c r="I352" s="3">
        <v>0.18099999999999999</v>
      </c>
      <c r="J352" s="3">
        <v>0</v>
      </c>
      <c r="K352" s="3">
        <v>0</v>
      </c>
      <c r="L352" s="3">
        <v>0</v>
      </c>
      <c r="M352" s="238">
        <v>0</v>
      </c>
      <c r="N352" s="3">
        <v>0</v>
      </c>
      <c r="O352" s="3">
        <v>0</v>
      </c>
      <c r="P352" s="238">
        <v>0</v>
      </c>
      <c r="Q352" s="240">
        <f t="shared" si="16"/>
        <v>0</v>
      </c>
      <c r="R352" s="3">
        <v>0</v>
      </c>
      <c r="S352" s="3">
        <v>0</v>
      </c>
      <c r="T352" s="3">
        <v>0</v>
      </c>
      <c r="U352" s="3">
        <v>0</v>
      </c>
      <c r="V352" s="3">
        <v>0</v>
      </c>
      <c r="W352" s="3">
        <v>0</v>
      </c>
      <c r="X352" s="3">
        <v>0.10299999999999999</v>
      </c>
      <c r="Y352" s="3">
        <v>0</v>
      </c>
      <c r="Z352" s="3">
        <v>11.599</v>
      </c>
      <c r="AA352" s="3">
        <v>0</v>
      </c>
      <c r="AB352" s="3">
        <v>0</v>
      </c>
      <c r="AC352" s="3">
        <v>0</v>
      </c>
      <c r="AD352" s="3">
        <v>0</v>
      </c>
      <c r="AE352" s="3">
        <v>0</v>
      </c>
      <c r="AF352" s="3">
        <v>0</v>
      </c>
      <c r="AG352" s="3">
        <v>0</v>
      </c>
      <c r="AJ352" s="3">
        <f t="shared" si="15"/>
        <v>11.883000000000001</v>
      </c>
      <c r="AL352" s="3">
        <f>IFERROR(VLOOKUP(B352,Totalt!$B$1:$BD$409,MATCH("totalt tillförda bränslen:",Totalt!$B$1:$BC$1,0),FALSE),"")</f>
        <v>11.882999999999999</v>
      </c>
      <c r="AN352" s="3">
        <f t="shared" si="17"/>
        <v>1.7763568394002505E-15</v>
      </c>
    </row>
    <row r="353" spans="1:40" x14ac:dyDescent="0.25">
      <c r="B353" s="3" t="s">
        <v>362</v>
      </c>
      <c r="C353" s="3">
        <v>0</v>
      </c>
      <c r="D353" s="3">
        <v>0</v>
      </c>
      <c r="E353" s="3">
        <v>0</v>
      </c>
      <c r="F353" s="3">
        <v>3.9369999999999998</v>
      </c>
      <c r="G353" s="3">
        <v>0</v>
      </c>
      <c r="H353" s="3">
        <v>0</v>
      </c>
      <c r="I353" s="3">
        <v>9.1999999999999998E-2</v>
      </c>
      <c r="J353" s="3">
        <v>0</v>
      </c>
      <c r="K353" s="3">
        <v>0</v>
      </c>
      <c r="L353" s="3">
        <v>0</v>
      </c>
      <c r="M353" s="238">
        <v>0</v>
      </c>
      <c r="N353" s="3">
        <v>0</v>
      </c>
      <c r="O353" s="3">
        <v>0</v>
      </c>
      <c r="P353" s="238">
        <v>0</v>
      </c>
      <c r="Q353" s="240">
        <f t="shared" si="16"/>
        <v>0</v>
      </c>
      <c r="R353" s="3">
        <v>0</v>
      </c>
      <c r="S353" s="3">
        <v>2.3119999999999998</v>
      </c>
      <c r="T353" s="3">
        <v>0</v>
      </c>
      <c r="U353" s="3">
        <v>0</v>
      </c>
      <c r="V353" s="3">
        <v>0</v>
      </c>
      <c r="W353" s="3">
        <v>0</v>
      </c>
      <c r="X353" s="3">
        <v>5.2999999999999999E-2</v>
      </c>
      <c r="Y353" s="3">
        <v>0</v>
      </c>
      <c r="Z353" s="3">
        <v>0.81299999999999994</v>
      </c>
      <c r="AA353" s="3">
        <v>0</v>
      </c>
      <c r="AB353" s="3">
        <v>0</v>
      </c>
      <c r="AC353" s="3">
        <v>0</v>
      </c>
      <c r="AD353" s="3">
        <v>0</v>
      </c>
      <c r="AE353" s="3">
        <v>0</v>
      </c>
      <c r="AF353" s="3">
        <v>0</v>
      </c>
      <c r="AG353" s="3">
        <v>0</v>
      </c>
      <c r="AJ353" s="3">
        <f t="shared" si="15"/>
        <v>7.206999999999999</v>
      </c>
      <c r="AL353" s="3">
        <f>IFERROR(VLOOKUP(B353,Totalt!$B$1:$BD$409,MATCH("totalt tillförda bränslen:",Totalt!$B$1:$BC$1,0),FALSE),"")</f>
        <v>7.206999999999999</v>
      </c>
      <c r="AN353" s="3">
        <f t="shared" si="17"/>
        <v>0</v>
      </c>
    </row>
    <row r="354" spans="1:40" x14ac:dyDescent="0.25">
      <c r="B354" s="3" t="s">
        <v>363</v>
      </c>
      <c r="C354" s="3">
        <v>0</v>
      </c>
      <c r="D354" s="3">
        <v>0</v>
      </c>
      <c r="E354" s="3">
        <v>0</v>
      </c>
      <c r="F354" s="3">
        <v>0</v>
      </c>
      <c r="G354" s="3">
        <v>0</v>
      </c>
      <c r="H354" s="3">
        <v>0</v>
      </c>
      <c r="I354" s="3">
        <v>9.8000000000000004E-2</v>
      </c>
      <c r="J354" s="3">
        <v>0</v>
      </c>
      <c r="K354" s="3">
        <v>0</v>
      </c>
      <c r="L354" s="3">
        <v>0</v>
      </c>
      <c r="M354" s="238">
        <v>0</v>
      </c>
      <c r="N354" s="3">
        <v>0</v>
      </c>
      <c r="O354" s="3">
        <v>0</v>
      </c>
      <c r="P354" s="238">
        <v>0</v>
      </c>
      <c r="Q354" s="240">
        <f t="shared" si="16"/>
        <v>0</v>
      </c>
      <c r="R354" s="3">
        <v>0</v>
      </c>
      <c r="S354" s="3">
        <v>0</v>
      </c>
      <c r="T354" s="3">
        <v>0</v>
      </c>
      <c r="U354" s="3">
        <v>0</v>
      </c>
      <c r="V354" s="3">
        <v>0</v>
      </c>
      <c r="W354" s="3">
        <v>0</v>
      </c>
      <c r="X354" s="3">
        <v>4.2999999999999997E-2</v>
      </c>
      <c r="Y354" s="3">
        <v>0</v>
      </c>
      <c r="Z354" s="3">
        <v>0.59</v>
      </c>
      <c r="AA354" s="3">
        <v>0</v>
      </c>
      <c r="AB354" s="3">
        <v>0</v>
      </c>
      <c r="AC354" s="3">
        <v>0</v>
      </c>
      <c r="AD354" s="3">
        <v>0</v>
      </c>
      <c r="AE354" s="3">
        <v>0</v>
      </c>
      <c r="AF354" s="3">
        <v>0</v>
      </c>
      <c r="AG354" s="3">
        <v>0</v>
      </c>
      <c r="AJ354" s="3">
        <f t="shared" si="15"/>
        <v>0.73099999999999998</v>
      </c>
      <c r="AL354" s="3">
        <f>IFERROR(VLOOKUP(B354,Totalt!$B$1:$BD$409,MATCH("totalt tillförda bränslen:",Totalt!$B$1:$BC$1,0),FALSE),"")</f>
        <v>0.73099999999999998</v>
      </c>
      <c r="AN354" s="3">
        <f t="shared" si="17"/>
        <v>0</v>
      </c>
    </row>
    <row r="355" spans="1:40" x14ac:dyDescent="0.25">
      <c r="B355" s="3" t="s">
        <v>364</v>
      </c>
      <c r="C355" s="3">
        <v>0</v>
      </c>
      <c r="D355" s="3">
        <v>0</v>
      </c>
      <c r="E355" s="3">
        <v>0</v>
      </c>
      <c r="F355" s="3">
        <v>0</v>
      </c>
      <c r="G355" s="3">
        <v>0</v>
      </c>
      <c r="H355" s="3">
        <v>5.5E-2</v>
      </c>
      <c r="I355" s="3">
        <v>2.1999999999999999E-2</v>
      </c>
      <c r="J355" s="3">
        <v>0</v>
      </c>
      <c r="K355" s="3">
        <v>0</v>
      </c>
      <c r="L355" s="3">
        <v>0</v>
      </c>
      <c r="M355" s="238">
        <v>0</v>
      </c>
      <c r="N355" s="3">
        <v>0</v>
      </c>
      <c r="O355" s="3">
        <v>0</v>
      </c>
      <c r="P355" s="238">
        <v>0</v>
      </c>
      <c r="Q355" s="240">
        <f t="shared" si="16"/>
        <v>0</v>
      </c>
      <c r="R355" s="3">
        <v>0</v>
      </c>
      <c r="S355" s="3">
        <v>0</v>
      </c>
      <c r="T355" s="3">
        <v>0</v>
      </c>
      <c r="U355" s="3">
        <v>0</v>
      </c>
      <c r="V355" s="3">
        <v>0</v>
      </c>
      <c r="W355" s="3">
        <v>0</v>
      </c>
      <c r="X355" s="3">
        <v>6.5000000000000002E-2</v>
      </c>
      <c r="Y355" s="3">
        <v>0</v>
      </c>
      <c r="Z355" s="3">
        <v>6.5279999999999996</v>
      </c>
      <c r="AA355" s="3">
        <v>0</v>
      </c>
      <c r="AB355" s="3">
        <v>0</v>
      </c>
      <c r="AC355" s="3">
        <v>0</v>
      </c>
      <c r="AD355" s="3">
        <v>0</v>
      </c>
      <c r="AE355" s="3">
        <v>0</v>
      </c>
      <c r="AF355" s="3">
        <v>0</v>
      </c>
      <c r="AG355" s="3">
        <v>0</v>
      </c>
      <c r="AJ355" s="3">
        <f t="shared" si="15"/>
        <v>6.67</v>
      </c>
      <c r="AL355" s="3">
        <f>IFERROR(VLOOKUP(B355,Totalt!$B$1:$BD$409,MATCH("totalt tillförda bränslen:",Totalt!$B$1:$BC$1,0),FALSE),"")</f>
        <v>6.67</v>
      </c>
      <c r="AN355" s="3">
        <f t="shared" si="17"/>
        <v>0</v>
      </c>
    </row>
    <row r="356" spans="1:40" x14ac:dyDescent="0.25">
      <c r="B356" s="3" t="s">
        <v>365</v>
      </c>
      <c r="C356" s="3">
        <v>0</v>
      </c>
      <c r="D356" s="3">
        <v>0</v>
      </c>
      <c r="E356" s="3">
        <v>0</v>
      </c>
      <c r="F356" s="3">
        <v>0</v>
      </c>
      <c r="G356" s="3">
        <v>0</v>
      </c>
      <c r="H356" s="3">
        <v>0</v>
      </c>
      <c r="I356" s="3">
        <v>1.9E-2</v>
      </c>
      <c r="J356" s="3">
        <v>0</v>
      </c>
      <c r="K356" s="3">
        <v>0</v>
      </c>
      <c r="L356" s="3">
        <v>0</v>
      </c>
      <c r="M356" s="238">
        <v>0</v>
      </c>
      <c r="N356" s="3">
        <v>0</v>
      </c>
      <c r="O356" s="3">
        <v>0</v>
      </c>
      <c r="P356" s="238">
        <v>0</v>
      </c>
      <c r="Q356" s="240">
        <f t="shared" si="16"/>
        <v>0</v>
      </c>
      <c r="R356" s="3">
        <v>0</v>
      </c>
      <c r="S356" s="3">
        <v>0</v>
      </c>
      <c r="T356" s="3">
        <v>0</v>
      </c>
      <c r="U356" s="3">
        <v>0</v>
      </c>
      <c r="V356" s="3">
        <v>0</v>
      </c>
      <c r="W356" s="3">
        <v>0</v>
      </c>
      <c r="X356" s="3">
        <v>2.7E-2</v>
      </c>
      <c r="Y356" s="3">
        <v>0</v>
      </c>
      <c r="Z356" s="3">
        <v>3.44</v>
      </c>
      <c r="AA356" s="3">
        <v>0</v>
      </c>
      <c r="AB356" s="3">
        <v>0</v>
      </c>
      <c r="AC356" s="3">
        <v>0</v>
      </c>
      <c r="AD356" s="3">
        <v>0</v>
      </c>
      <c r="AE356" s="3">
        <v>0</v>
      </c>
      <c r="AF356" s="3">
        <v>0</v>
      </c>
      <c r="AG356" s="3">
        <v>0</v>
      </c>
      <c r="AJ356" s="3">
        <f t="shared" si="15"/>
        <v>3.4859999999999998</v>
      </c>
      <c r="AL356" s="3">
        <f>IFERROR(VLOOKUP(B356,Totalt!$B$1:$BD$409,MATCH("totalt tillförda bränslen:",Totalt!$B$1:$BC$1,0),FALSE),"")</f>
        <v>3.4860000000000002</v>
      </c>
      <c r="AN356" s="3">
        <f t="shared" si="17"/>
        <v>-4.4408920985006262E-16</v>
      </c>
    </row>
    <row r="357" spans="1:40" x14ac:dyDescent="0.25">
      <c r="B357" s="3" t="s">
        <v>366</v>
      </c>
      <c r="C357" s="3">
        <v>0</v>
      </c>
      <c r="D357" s="3">
        <v>0</v>
      </c>
      <c r="E357" s="3">
        <v>0</v>
      </c>
      <c r="F357" s="3">
        <v>11.7684</v>
      </c>
      <c r="G357" s="3">
        <v>0</v>
      </c>
      <c r="H357" s="3">
        <v>0</v>
      </c>
      <c r="I357" s="3">
        <v>9.4455700000000004E-2</v>
      </c>
      <c r="J357" s="3">
        <v>9.2999999999999999E-2</v>
      </c>
      <c r="K357" s="3">
        <v>0</v>
      </c>
      <c r="L357" s="3">
        <v>31.737300000000001</v>
      </c>
      <c r="M357" s="238">
        <v>2.8673700000000002</v>
      </c>
      <c r="N357" s="3">
        <v>0</v>
      </c>
      <c r="O357" s="3">
        <v>0</v>
      </c>
      <c r="P357" s="238">
        <v>0</v>
      </c>
      <c r="Q357" s="240">
        <f t="shared" si="16"/>
        <v>0</v>
      </c>
      <c r="R357" s="3">
        <v>0</v>
      </c>
      <c r="S357" s="3">
        <v>11.9063</v>
      </c>
      <c r="T357" s="3">
        <v>6.89344</v>
      </c>
      <c r="U357" s="3">
        <v>0</v>
      </c>
      <c r="V357" s="3">
        <v>0</v>
      </c>
      <c r="W357" s="3">
        <v>25.695900000000002</v>
      </c>
      <c r="X357" s="3">
        <v>3.5633699999999999</v>
      </c>
      <c r="Y357" s="3">
        <v>0</v>
      </c>
      <c r="Z357" s="3">
        <v>7.1400400000000003E-2</v>
      </c>
      <c r="AA357" s="3">
        <v>0</v>
      </c>
      <c r="AB357" s="3">
        <v>0</v>
      </c>
      <c r="AC357" s="3">
        <v>0</v>
      </c>
      <c r="AD357" s="3">
        <v>0</v>
      </c>
      <c r="AE357" s="3">
        <v>0</v>
      </c>
      <c r="AF357" s="3">
        <v>0</v>
      </c>
      <c r="AG357" s="3">
        <v>0.49</v>
      </c>
      <c r="AJ357" s="3">
        <f t="shared" si="15"/>
        <v>92.313566100000017</v>
      </c>
      <c r="AL357" s="3">
        <f>IFERROR(VLOOKUP(B357,Totalt!$B$1:$BD$409,MATCH("totalt tillförda bränslen:",Totalt!$B$1:$BC$1,0),FALSE),"")</f>
        <v>92.313566100000017</v>
      </c>
      <c r="AN357" s="3">
        <f t="shared" si="17"/>
        <v>0</v>
      </c>
    </row>
    <row r="358" spans="1:40" x14ac:dyDescent="0.25">
      <c r="B358" s="3" t="s">
        <v>367</v>
      </c>
      <c r="C358" s="3">
        <v>0</v>
      </c>
      <c r="D358" s="3">
        <v>0</v>
      </c>
      <c r="E358" s="3">
        <v>0</v>
      </c>
      <c r="F358" s="3">
        <v>0</v>
      </c>
      <c r="G358" s="3">
        <v>0</v>
      </c>
      <c r="H358" s="3">
        <v>0</v>
      </c>
      <c r="I358" s="3">
        <v>0.16200000000000001</v>
      </c>
      <c r="J358" s="3">
        <v>0</v>
      </c>
      <c r="K358" s="3">
        <v>0</v>
      </c>
      <c r="L358" s="3">
        <v>0</v>
      </c>
      <c r="M358" s="238">
        <v>0</v>
      </c>
      <c r="N358" s="3">
        <v>0</v>
      </c>
      <c r="O358" s="3">
        <v>0</v>
      </c>
      <c r="P358" s="238">
        <v>0</v>
      </c>
      <c r="Q358" s="240">
        <f t="shared" si="16"/>
        <v>0</v>
      </c>
      <c r="R358" s="3">
        <v>0</v>
      </c>
      <c r="S358" s="3">
        <v>0</v>
      </c>
      <c r="T358" s="3">
        <v>0</v>
      </c>
      <c r="U358" s="3">
        <v>0</v>
      </c>
      <c r="V358" s="3">
        <v>0</v>
      </c>
      <c r="W358" s="3">
        <v>0</v>
      </c>
      <c r="X358" s="3">
        <v>3.4000000000000002E-2</v>
      </c>
      <c r="Y358" s="3">
        <v>0</v>
      </c>
      <c r="Z358" s="3">
        <v>2.8780000000000001</v>
      </c>
      <c r="AA358" s="3">
        <v>0</v>
      </c>
      <c r="AB358" s="3">
        <v>0</v>
      </c>
      <c r="AC358" s="3">
        <v>0</v>
      </c>
      <c r="AD358" s="3">
        <v>0</v>
      </c>
      <c r="AE358" s="3">
        <v>0</v>
      </c>
      <c r="AF358" s="3">
        <v>0</v>
      </c>
      <c r="AG358" s="3">
        <v>0</v>
      </c>
      <c r="AJ358" s="3">
        <f t="shared" si="15"/>
        <v>3.0740000000000003</v>
      </c>
      <c r="AL358" s="3">
        <f>IFERROR(VLOOKUP(B358,Totalt!$B$1:$BD$409,MATCH("totalt tillförda bränslen:",Totalt!$B$1:$BC$1,0),FALSE),"")</f>
        <v>3.0739999999999998</v>
      </c>
      <c r="AN358" s="3">
        <f t="shared" si="17"/>
        <v>4.4408920985006262E-16</v>
      </c>
    </row>
    <row r="359" spans="1:40" x14ac:dyDescent="0.25">
      <c r="B359" s="3" t="s">
        <v>368</v>
      </c>
      <c r="C359" s="3">
        <v>0</v>
      </c>
      <c r="D359" s="3">
        <v>0</v>
      </c>
      <c r="E359" s="3">
        <v>0</v>
      </c>
      <c r="F359" s="3">
        <v>37.9086</v>
      </c>
      <c r="G359" s="3">
        <v>0</v>
      </c>
      <c r="H359" s="3">
        <v>0</v>
      </c>
      <c r="I359" s="3">
        <v>1.2715099999999999</v>
      </c>
      <c r="J359" s="3">
        <v>0</v>
      </c>
      <c r="K359" s="3">
        <v>0</v>
      </c>
      <c r="L359" s="3">
        <v>0</v>
      </c>
      <c r="M359" s="238">
        <v>1.9678899999999999</v>
      </c>
      <c r="N359" s="3">
        <v>0</v>
      </c>
      <c r="O359" s="3">
        <v>0</v>
      </c>
      <c r="P359" s="238">
        <v>0</v>
      </c>
      <c r="Q359" s="240">
        <f t="shared" si="16"/>
        <v>0</v>
      </c>
      <c r="R359" s="3">
        <v>0</v>
      </c>
      <c r="S359" s="3">
        <v>20.412400000000002</v>
      </c>
      <c r="T359" s="3">
        <v>0</v>
      </c>
      <c r="U359" s="3">
        <v>0</v>
      </c>
      <c r="V359" s="3">
        <v>0</v>
      </c>
      <c r="W359" s="3">
        <v>0</v>
      </c>
      <c r="X359" s="3">
        <v>2.90089</v>
      </c>
      <c r="Y359" s="3">
        <v>0</v>
      </c>
      <c r="Z359" s="3">
        <v>8.3397900000000007</v>
      </c>
      <c r="AA359" s="3">
        <v>0</v>
      </c>
      <c r="AB359" s="3">
        <v>0</v>
      </c>
      <c r="AC359" s="3">
        <v>0</v>
      </c>
      <c r="AD359" s="3">
        <v>0</v>
      </c>
      <c r="AE359" s="3">
        <v>0</v>
      </c>
      <c r="AF359" s="3">
        <v>0</v>
      </c>
      <c r="AG359" s="3">
        <v>0</v>
      </c>
      <c r="AJ359" s="3">
        <f t="shared" si="15"/>
        <v>70.833190000000016</v>
      </c>
      <c r="AL359" s="3">
        <f>IFERROR(VLOOKUP(B359,Totalt!$B$1:$BD$409,MATCH("totalt tillförda bränslen:",Totalt!$B$1:$BC$1,0),FALSE),"")</f>
        <v>70.833190000000002</v>
      </c>
      <c r="AN359" s="3">
        <f t="shared" si="17"/>
        <v>1.4210854715202004E-14</v>
      </c>
    </row>
    <row r="360" spans="1:40" x14ac:dyDescent="0.25">
      <c r="B360" s="3" t="s">
        <v>369</v>
      </c>
      <c r="C360" s="3">
        <v>0</v>
      </c>
      <c r="D360" s="3">
        <v>0</v>
      </c>
      <c r="E360" s="3">
        <v>0</v>
      </c>
      <c r="F360" s="3">
        <v>0</v>
      </c>
      <c r="G360" s="3">
        <v>0</v>
      </c>
      <c r="H360" s="3">
        <v>0.13</v>
      </c>
      <c r="I360" s="3">
        <v>5.7000000000000002E-2</v>
      </c>
      <c r="J360" s="3">
        <v>0</v>
      </c>
      <c r="K360" s="3">
        <v>0</v>
      </c>
      <c r="L360" s="3">
        <v>0</v>
      </c>
      <c r="M360" s="238">
        <v>0</v>
      </c>
      <c r="N360" s="3">
        <v>0</v>
      </c>
      <c r="O360" s="3">
        <v>0</v>
      </c>
      <c r="P360" s="238">
        <v>0</v>
      </c>
      <c r="Q360" s="240">
        <f t="shared" si="16"/>
        <v>0</v>
      </c>
      <c r="R360" s="3">
        <v>5.6630000000000003</v>
      </c>
      <c r="S360" s="3">
        <v>0</v>
      </c>
      <c r="T360" s="3">
        <v>0</v>
      </c>
      <c r="U360" s="3">
        <v>0</v>
      </c>
      <c r="V360" s="3">
        <v>0</v>
      </c>
      <c r="W360" s="3">
        <v>0</v>
      </c>
      <c r="X360" s="3">
        <v>0.125</v>
      </c>
      <c r="Y360" s="3">
        <v>0</v>
      </c>
      <c r="Z360" s="3">
        <v>9.76</v>
      </c>
      <c r="AA360" s="3">
        <v>0</v>
      </c>
      <c r="AB360" s="3">
        <v>0</v>
      </c>
      <c r="AC360" s="3">
        <v>0</v>
      </c>
      <c r="AD360" s="3">
        <v>0</v>
      </c>
      <c r="AE360" s="3">
        <v>0</v>
      </c>
      <c r="AF360" s="3">
        <v>0</v>
      </c>
      <c r="AG360" s="3">
        <v>0</v>
      </c>
      <c r="AJ360" s="3">
        <f t="shared" si="15"/>
        <v>15.734999999999999</v>
      </c>
      <c r="AL360" s="3">
        <f>IFERROR(VLOOKUP(B360,Totalt!$B$1:$BD$409,MATCH("totalt tillförda bränslen:",Totalt!$B$1:$BC$1,0),FALSE),"")</f>
        <v>15.735000000000001</v>
      </c>
      <c r="AN360" s="3">
        <f t="shared" si="17"/>
        <v>-1.7763568394002505E-15</v>
      </c>
    </row>
    <row r="361" spans="1:40" x14ac:dyDescent="0.25">
      <c r="B361" s="3" t="s">
        <v>370</v>
      </c>
      <c r="C361" s="3">
        <v>0</v>
      </c>
      <c r="D361" s="3">
        <v>0</v>
      </c>
      <c r="E361" s="3">
        <v>0</v>
      </c>
      <c r="F361" s="3">
        <v>0</v>
      </c>
      <c r="G361" s="3">
        <v>0</v>
      </c>
      <c r="H361" s="3">
        <v>0</v>
      </c>
      <c r="I361" s="3">
        <v>4.1000000000000002E-2</v>
      </c>
      <c r="J361" s="3">
        <v>0</v>
      </c>
      <c r="K361" s="3">
        <v>0</v>
      </c>
      <c r="L361" s="3">
        <v>0</v>
      </c>
      <c r="M361" s="238">
        <v>0</v>
      </c>
      <c r="N361" s="3">
        <v>0</v>
      </c>
      <c r="O361" s="3">
        <v>0</v>
      </c>
      <c r="P361" s="238">
        <v>0</v>
      </c>
      <c r="Q361" s="240">
        <f t="shared" si="16"/>
        <v>0</v>
      </c>
      <c r="R361" s="3">
        <v>0</v>
      </c>
      <c r="S361" s="3">
        <v>0</v>
      </c>
      <c r="T361" s="3">
        <v>0</v>
      </c>
      <c r="U361" s="3">
        <v>0</v>
      </c>
      <c r="V361" s="3">
        <v>0</v>
      </c>
      <c r="W361" s="3">
        <v>0</v>
      </c>
      <c r="X361" s="3">
        <v>0.1</v>
      </c>
      <c r="Y361" s="3">
        <v>0</v>
      </c>
      <c r="Z361" s="3">
        <v>11.41</v>
      </c>
      <c r="AA361" s="3">
        <v>0</v>
      </c>
      <c r="AB361" s="3">
        <v>0</v>
      </c>
      <c r="AC361" s="3">
        <v>0</v>
      </c>
      <c r="AD361" s="3">
        <v>0</v>
      </c>
      <c r="AE361" s="3">
        <v>0</v>
      </c>
      <c r="AF361" s="3">
        <v>0</v>
      </c>
      <c r="AG361" s="3">
        <v>0</v>
      </c>
      <c r="AJ361" s="3">
        <f t="shared" si="15"/>
        <v>11.551</v>
      </c>
      <c r="AL361" s="3">
        <f>IFERROR(VLOOKUP(B361,Totalt!$B$1:$BD$409,MATCH("totalt tillförda bränslen:",Totalt!$B$1:$BC$1,0),FALSE),"")</f>
        <v>11.551</v>
      </c>
      <c r="AN361" s="3">
        <f t="shared" si="17"/>
        <v>0</v>
      </c>
    </row>
    <row r="362" spans="1:40" x14ac:dyDescent="0.25">
      <c r="B362" s="3" t="s">
        <v>371</v>
      </c>
      <c r="C362" s="3">
        <v>0</v>
      </c>
      <c r="D362" s="3">
        <v>0</v>
      </c>
      <c r="E362" s="3">
        <v>0</v>
      </c>
      <c r="F362" s="3">
        <v>60.756</v>
      </c>
      <c r="G362" s="3">
        <v>0</v>
      </c>
      <c r="H362" s="3">
        <v>6.8460000000000001</v>
      </c>
      <c r="I362" s="3">
        <v>0.21299999999999999</v>
      </c>
      <c r="J362" s="3">
        <v>2.3563700000000001</v>
      </c>
      <c r="K362" s="3">
        <v>0</v>
      </c>
      <c r="L362" s="3">
        <v>46.509500000000003</v>
      </c>
      <c r="M362" s="238">
        <v>8.5028199999999998</v>
      </c>
      <c r="N362" s="3">
        <v>0</v>
      </c>
      <c r="O362" s="3">
        <v>0</v>
      </c>
      <c r="P362" s="238">
        <v>0</v>
      </c>
      <c r="Q362" s="240">
        <f t="shared" si="16"/>
        <v>0</v>
      </c>
      <c r="R362" s="3">
        <v>0</v>
      </c>
      <c r="S362" s="3">
        <v>38.027999999999999</v>
      </c>
      <c r="T362" s="3">
        <v>13.3856</v>
      </c>
      <c r="U362" s="3">
        <v>0</v>
      </c>
      <c r="V362" s="3">
        <v>0</v>
      </c>
      <c r="W362" s="3">
        <v>55.618600000000001</v>
      </c>
      <c r="X362" s="3">
        <v>12.8628</v>
      </c>
      <c r="Y362" s="3">
        <v>0</v>
      </c>
      <c r="Z362" s="3">
        <v>3.9E-2</v>
      </c>
      <c r="AA362" s="3">
        <v>2.5897000000000001</v>
      </c>
      <c r="AB362" s="3">
        <v>0</v>
      </c>
      <c r="AC362" s="3">
        <v>0</v>
      </c>
      <c r="AD362" s="3">
        <v>0</v>
      </c>
      <c r="AE362" s="3">
        <v>0</v>
      </c>
      <c r="AF362" s="3">
        <v>0</v>
      </c>
      <c r="AG362" s="3">
        <v>64.115499999999997</v>
      </c>
      <c r="AJ362" s="3">
        <f t="shared" si="15"/>
        <v>303.32006999999999</v>
      </c>
      <c r="AL362" s="3">
        <f>IFERROR(VLOOKUP(B362,Totalt!$B$1:$BD$409,MATCH("totalt tillförda bränslen:",Totalt!$B$1:$BC$1,0),FALSE),"")</f>
        <v>303.32006999999999</v>
      </c>
      <c r="AN362" s="3">
        <f t="shared" si="17"/>
        <v>0</v>
      </c>
    </row>
    <row r="363" spans="1:40" x14ac:dyDescent="0.25">
      <c r="B363" s="3" t="s">
        <v>372</v>
      </c>
      <c r="C363" s="3">
        <v>0</v>
      </c>
      <c r="D363" s="3">
        <v>0</v>
      </c>
      <c r="E363" s="3">
        <v>0</v>
      </c>
      <c r="F363" s="3">
        <v>0</v>
      </c>
      <c r="G363" s="3">
        <v>0</v>
      </c>
      <c r="H363" s="3">
        <v>0</v>
      </c>
      <c r="I363" s="3">
        <v>2.4350000000000001</v>
      </c>
      <c r="J363" s="3">
        <v>0</v>
      </c>
      <c r="K363" s="3">
        <v>0</v>
      </c>
      <c r="L363" s="3">
        <v>0</v>
      </c>
      <c r="M363" s="238">
        <v>1.1950000000000001</v>
      </c>
      <c r="N363" s="3">
        <v>0</v>
      </c>
      <c r="O363" s="3">
        <v>0</v>
      </c>
      <c r="P363" s="238">
        <v>0</v>
      </c>
      <c r="Q363" s="240">
        <f t="shared" si="16"/>
        <v>0</v>
      </c>
      <c r="R363" s="3">
        <v>0</v>
      </c>
      <c r="S363" s="3">
        <v>7.7160000000000002</v>
      </c>
      <c r="T363" s="3">
        <v>3.3069999999999999</v>
      </c>
      <c r="U363" s="3">
        <v>0</v>
      </c>
      <c r="V363" s="3">
        <v>0</v>
      </c>
      <c r="W363" s="3">
        <v>0</v>
      </c>
      <c r="X363" s="3">
        <v>1.9770000000000001</v>
      </c>
      <c r="Y363" s="3">
        <v>0</v>
      </c>
      <c r="Z363" s="3">
        <v>29.827000000000002</v>
      </c>
      <c r="AA363" s="3">
        <v>0</v>
      </c>
      <c r="AB363" s="3">
        <v>0</v>
      </c>
      <c r="AC363" s="3">
        <v>0</v>
      </c>
      <c r="AD363" s="3">
        <v>0</v>
      </c>
      <c r="AE363" s="3">
        <v>0</v>
      </c>
      <c r="AF363" s="3">
        <v>0</v>
      </c>
      <c r="AG363" s="3">
        <v>0</v>
      </c>
      <c r="AJ363" s="3">
        <f t="shared" si="15"/>
        <v>45.262</v>
      </c>
      <c r="AL363" s="3">
        <f>IFERROR(VLOOKUP(B363,Totalt!$B$1:$BD$409,MATCH("totalt tillförda bränslen:",Totalt!$B$1:$BC$1,0),FALSE),"")</f>
        <v>45.262</v>
      </c>
      <c r="AN363" s="3">
        <f t="shared" si="17"/>
        <v>0</v>
      </c>
    </row>
    <row r="364" spans="1:40" x14ac:dyDescent="0.25">
      <c r="B364" s="3" t="s">
        <v>373</v>
      </c>
      <c r="C364" s="3">
        <v>0</v>
      </c>
      <c r="D364" s="3">
        <v>0</v>
      </c>
      <c r="E364" s="3">
        <v>0</v>
      </c>
      <c r="F364" s="3">
        <v>0</v>
      </c>
      <c r="G364" s="3">
        <v>0</v>
      </c>
      <c r="H364" s="3">
        <v>0</v>
      </c>
      <c r="I364" s="3">
        <v>0</v>
      </c>
      <c r="J364" s="3">
        <v>0</v>
      </c>
      <c r="K364" s="3">
        <v>0</v>
      </c>
      <c r="L364" s="3">
        <v>0</v>
      </c>
      <c r="M364" s="238">
        <v>0</v>
      </c>
      <c r="N364" s="3">
        <v>0</v>
      </c>
      <c r="O364" s="3">
        <v>0</v>
      </c>
      <c r="P364" s="238">
        <v>0</v>
      </c>
      <c r="Q364" s="240">
        <f t="shared" si="16"/>
        <v>0</v>
      </c>
      <c r="R364" s="3">
        <v>34.996000000000002</v>
      </c>
      <c r="S364" s="3">
        <v>0</v>
      </c>
      <c r="T364" s="3">
        <v>0</v>
      </c>
      <c r="U364" s="3">
        <v>0</v>
      </c>
      <c r="V364" s="3">
        <v>0</v>
      </c>
      <c r="W364" s="3">
        <v>0</v>
      </c>
      <c r="X364" s="3">
        <v>1.0999999999999999E-2</v>
      </c>
      <c r="Y364" s="3">
        <v>0</v>
      </c>
      <c r="Z364" s="3">
        <v>0</v>
      </c>
      <c r="AA364" s="3">
        <v>0</v>
      </c>
      <c r="AB364" s="3">
        <v>0</v>
      </c>
      <c r="AC364" s="3">
        <v>0</v>
      </c>
      <c r="AD364" s="3">
        <v>0</v>
      </c>
      <c r="AE364" s="3">
        <v>0</v>
      </c>
      <c r="AF364" s="3">
        <v>0</v>
      </c>
      <c r="AG364" s="3">
        <v>0</v>
      </c>
      <c r="AJ364" s="3">
        <f t="shared" si="15"/>
        <v>35.007000000000005</v>
      </c>
      <c r="AL364" s="3">
        <f>IFERROR(VLOOKUP(B364,Totalt!$B$1:$BD$409,MATCH("totalt tillförda bränslen:",Totalt!$B$1:$BC$1,0),FALSE),"")</f>
        <v>35.007000000000005</v>
      </c>
      <c r="AN364" s="3">
        <f t="shared" si="17"/>
        <v>0</v>
      </c>
    </row>
    <row r="365" spans="1:40" x14ac:dyDescent="0.25">
      <c r="B365" s="3" t="s">
        <v>374</v>
      </c>
      <c r="C365" s="3">
        <v>0</v>
      </c>
      <c r="D365" s="3">
        <v>0</v>
      </c>
      <c r="E365" s="3">
        <v>0</v>
      </c>
      <c r="F365" s="3">
        <v>0</v>
      </c>
      <c r="G365" s="3">
        <v>0</v>
      </c>
      <c r="H365" s="3">
        <v>0</v>
      </c>
      <c r="I365" s="3">
        <v>0.33100000000000002</v>
      </c>
      <c r="J365" s="3">
        <v>0</v>
      </c>
      <c r="K365" s="3">
        <v>0</v>
      </c>
      <c r="L365" s="3">
        <v>0</v>
      </c>
      <c r="M365" s="238">
        <v>0</v>
      </c>
      <c r="N365" s="3">
        <v>0</v>
      </c>
      <c r="O365" s="3">
        <v>0</v>
      </c>
      <c r="P365" s="238">
        <v>0</v>
      </c>
      <c r="Q365" s="240">
        <f t="shared" si="16"/>
        <v>0</v>
      </c>
      <c r="R365" s="3">
        <v>0</v>
      </c>
      <c r="S365" s="3">
        <v>0</v>
      </c>
      <c r="T365" s="3">
        <v>0</v>
      </c>
      <c r="U365" s="3">
        <v>0</v>
      </c>
      <c r="V365" s="3">
        <v>0</v>
      </c>
      <c r="W365" s="3">
        <v>0</v>
      </c>
      <c r="X365" s="3">
        <v>0.16500000000000001</v>
      </c>
      <c r="Y365" s="3">
        <v>0</v>
      </c>
      <c r="Z365" s="3">
        <v>19.285</v>
      </c>
      <c r="AA365" s="3">
        <v>0</v>
      </c>
      <c r="AB365" s="3">
        <v>0</v>
      </c>
      <c r="AC365" s="3">
        <v>0</v>
      </c>
      <c r="AD365" s="3">
        <v>0</v>
      </c>
      <c r="AE365" s="3">
        <v>0</v>
      </c>
      <c r="AF365" s="3">
        <v>0</v>
      </c>
      <c r="AG365" s="3">
        <v>0</v>
      </c>
      <c r="AJ365" s="3">
        <f t="shared" si="15"/>
        <v>19.780999999999999</v>
      </c>
      <c r="AL365" s="3">
        <f>IFERROR(VLOOKUP(B365,Totalt!$B$1:$BD$409,MATCH("totalt tillförda bränslen:",Totalt!$B$1:$BC$1,0),FALSE),"")</f>
        <v>19.780999999999999</v>
      </c>
      <c r="AN365" s="3">
        <f t="shared" si="17"/>
        <v>0</v>
      </c>
    </row>
    <row r="366" spans="1:40" x14ac:dyDescent="0.25">
      <c r="B366" s="3" t="s">
        <v>375</v>
      </c>
      <c r="C366" s="3">
        <v>0</v>
      </c>
      <c r="D366" s="3">
        <v>0</v>
      </c>
      <c r="E366" s="3">
        <v>0</v>
      </c>
      <c r="F366" s="3">
        <v>0</v>
      </c>
      <c r="G366" s="3">
        <v>0</v>
      </c>
      <c r="H366" s="3">
        <v>0</v>
      </c>
      <c r="I366" s="3">
        <v>6.5000000000000002E-2</v>
      </c>
      <c r="J366" s="3">
        <v>0</v>
      </c>
      <c r="K366" s="3">
        <v>0</v>
      </c>
      <c r="L366" s="3">
        <v>0</v>
      </c>
      <c r="M366" s="238">
        <v>0</v>
      </c>
      <c r="N366" s="3">
        <v>0</v>
      </c>
      <c r="O366" s="3">
        <v>0</v>
      </c>
      <c r="P366" s="238">
        <v>0</v>
      </c>
      <c r="Q366" s="240">
        <f t="shared" si="16"/>
        <v>0</v>
      </c>
      <c r="R366" s="3">
        <v>0</v>
      </c>
      <c r="S366" s="3">
        <v>0</v>
      </c>
      <c r="T366" s="3">
        <v>0</v>
      </c>
      <c r="U366" s="3">
        <v>0</v>
      </c>
      <c r="V366" s="3">
        <v>0</v>
      </c>
      <c r="W366" s="3">
        <v>0</v>
      </c>
      <c r="X366" s="3">
        <v>4.8000000000000001E-2</v>
      </c>
      <c r="Y366" s="3">
        <v>0</v>
      </c>
      <c r="Z366" s="3">
        <v>3.2770000000000001</v>
      </c>
      <c r="AA366" s="3">
        <v>0</v>
      </c>
      <c r="AB366" s="3">
        <v>0</v>
      </c>
      <c r="AC366" s="3">
        <v>0</v>
      </c>
      <c r="AD366" s="3">
        <v>0</v>
      </c>
      <c r="AE366" s="3">
        <v>0</v>
      </c>
      <c r="AF366" s="3">
        <v>0</v>
      </c>
      <c r="AG366" s="3">
        <v>0</v>
      </c>
      <c r="AJ366" s="3">
        <f t="shared" si="15"/>
        <v>3.39</v>
      </c>
      <c r="AL366" s="3">
        <f>IFERROR(VLOOKUP(B366,Totalt!$B$1:$BD$409,MATCH("totalt tillförda bränslen:",Totalt!$B$1:$BC$1,0),FALSE),"")</f>
        <v>3.39</v>
      </c>
      <c r="AN366" s="3">
        <f t="shared" si="17"/>
        <v>0</v>
      </c>
    </row>
    <row r="367" spans="1:40" x14ac:dyDescent="0.25">
      <c r="A367" s="3" t="s">
        <v>376</v>
      </c>
      <c r="Q367" s="240">
        <f t="shared" si="16"/>
        <v>0</v>
      </c>
      <c r="AJ367" s="3">
        <f t="shared" si="15"/>
        <v>0</v>
      </c>
      <c r="AL367" s="3" t="str">
        <f>IFERROR(VLOOKUP(B367,Totalt!$B$1:$BD$409,MATCH("totalt tillförda bränslen:",Totalt!$B$1:$BC$1,0),FALSE),"")</f>
        <v/>
      </c>
      <c r="AN367" s="3" t="str">
        <f t="shared" si="17"/>
        <v/>
      </c>
    </row>
    <row r="368" spans="1:40" x14ac:dyDescent="0.25">
      <c r="B368" s="3" t="s">
        <v>377</v>
      </c>
      <c r="C368" s="3">
        <v>0</v>
      </c>
      <c r="D368" s="3">
        <v>0</v>
      </c>
      <c r="E368" s="3">
        <v>0</v>
      </c>
      <c r="F368" s="3">
        <v>0</v>
      </c>
      <c r="G368" s="3">
        <v>0</v>
      </c>
      <c r="H368" s="3">
        <v>0</v>
      </c>
      <c r="I368" s="3">
        <v>0.15</v>
      </c>
      <c r="J368" s="3">
        <v>0</v>
      </c>
      <c r="K368" s="3">
        <v>0</v>
      </c>
      <c r="L368" s="3">
        <v>0</v>
      </c>
      <c r="M368" s="238">
        <v>0</v>
      </c>
      <c r="N368" s="3">
        <v>0</v>
      </c>
      <c r="O368" s="3">
        <v>0</v>
      </c>
      <c r="P368" s="238">
        <v>0</v>
      </c>
      <c r="Q368" s="240">
        <f t="shared" si="16"/>
        <v>0</v>
      </c>
      <c r="R368" s="3">
        <v>0</v>
      </c>
      <c r="S368" s="3">
        <v>0</v>
      </c>
      <c r="T368" s="3">
        <v>0</v>
      </c>
      <c r="U368" s="3">
        <v>0</v>
      </c>
      <c r="V368" s="3">
        <v>0</v>
      </c>
      <c r="W368" s="3">
        <v>0</v>
      </c>
      <c r="X368" s="3">
        <v>0.08</v>
      </c>
      <c r="Y368" s="3">
        <v>11.3</v>
      </c>
      <c r="Z368" s="3">
        <v>0</v>
      </c>
      <c r="AA368" s="3">
        <v>0</v>
      </c>
      <c r="AB368" s="3">
        <v>0</v>
      </c>
      <c r="AC368" s="3">
        <v>0</v>
      </c>
      <c r="AD368" s="3">
        <v>0</v>
      </c>
      <c r="AE368" s="3">
        <v>0</v>
      </c>
      <c r="AF368" s="3">
        <v>0</v>
      </c>
      <c r="AG368" s="3">
        <v>0</v>
      </c>
      <c r="AJ368" s="3">
        <f t="shared" si="15"/>
        <v>11.530000000000001</v>
      </c>
      <c r="AL368" s="3">
        <f>IFERROR(VLOOKUP(B368,Totalt!$B$1:$BD$409,MATCH("totalt tillförda bränslen:",Totalt!$B$1:$BC$1,0),FALSE),"")</f>
        <v>11.530000000000001</v>
      </c>
      <c r="AN368" s="3">
        <f t="shared" si="17"/>
        <v>0</v>
      </c>
    </row>
    <row r="369" spans="1:40" x14ac:dyDescent="0.25">
      <c r="B369" s="3" t="s">
        <v>378</v>
      </c>
      <c r="C369" s="3">
        <v>0</v>
      </c>
      <c r="D369" s="3">
        <v>144.62799999999999</v>
      </c>
      <c r="E369" s="3">
        <v>0</v>
      </c>
      <c r="F369" s="3">
        <v>0</v>
      </c>
      <c r="G369" s="3">
        <v>20.9</v>
      </c>
      <c r="H369" s="3">
        <v>0</v>
      </c>
      <c r="I369" s="3">
        <v>3.4345300000000001</v>
      </c>
      <c r="J369" s="3">
        <v>1.6</v>
      </c>
      <c r="K369" s="3">
        <v>0</v>
      </c>
      <c r="L369" s="3">
        <v>175.9</v>
      </c>
      <c r="M369" s="238">
        <v>4.6338299999999997</v>
      </c>
      <c r="N369" s="3">
        <v>0</v>
      </c>
      <c r="O369" s="3">
        <v>0</v>
      </c>
      <c r="P369" s="238">
        <v>103.4</v>
      </c>
      <c r="Q369" s="240">
        <f t="shared" si="16"/>
        <v>51.7</v>
      </c>
      <c r="R369" s="3">
        <v>4.55</v>
      </c>
      <c r="S369" s="3">
        <v>0</v>
      </c>
      <c r="T369" s="3">
        <v>0</v>
      </c>
      <c r="U369" s="3">
        <v>0</v>
      </c>
      <c r="V369" s="3">
        <v>0</v>
      </c>
      <c r="W369" s="3">
        <v>0</v>
      </c>
      <c r="X369" s="3">
        <v>9.7338299999999993</v>
      </c>
      <c r="Y369" s="3">
        <v>0</v>
      </c>
      <c r="Z369" s="3">
        <v>0</v>
      </c>
      <c r="AA369" s="3">
        <v>0</v>
      </c>
      <c r="AB369" s="3">
        <v>0</v>
      </c>
      <c r="AC369" s="3">
        <v>0</v>
      </c>
      <c r="AD369" s="3">
        <v>0</v>
      </c>
      <c r="AE369" s="3">
        <v>0</v>
      </c>
      <c r="AF369" s="3">
        <v>0</v>
      </c>
      <c r="AG369" s="3">
        <v>0</v>
      </c>
      <c r="AJ369" s="3">
        <f t="shared" si="15"/>
        <v>412.44636000000003</v>
      </c>
      <c r="AL369" s="3">
        <f>IFERROR(VLOOKUP(B369,Totalt!$B$1:$BD$409,MATCH("totalt tillförda bränslen:",Totalt!$B$1:$BC$1,0),FALSE),"")</f>
        <v>412.44635999999997</v>
      </c>
      <c r="AN369" s="3">
        <f t="shared" si="17"/>
        <v>5.6843418860808015E-14</v>
      </c>
    </row>
    <row r="370" spans="1:40" x14ac:dyDescent="0.25">
      <c r="B370" s="3" t="s">
        <v>379</v>
      </c>
      <c r="C370" s="3">
        <v>0</v>
      </c>
      <c r="D370" s="3">
        <v>0</v>
      </c>
      <c r="E370" s="3">
        <v>0</v>
      </c>
      <c r="F370" s="3">
        <v>0</v>
      </c>
      <c r="G370" s="3">
        <v>0</v>
      </c>
      <c r="H370" s="3">
        <v>0</v>
      </c>
      <c r="I370" s="3">
        <v>0.18</v>
      </c>
      <c r="J370" s="3">
        <v>0</v>
      </c>
      <c r="K370" s="3">
        <v>0</v>
      </c>
      <c r="L370" s="3">
        <v>0</v>
      </c>
      <c r="M370" s="238">
        <v>0</v>
      </c>
      <c r="N370" s="3">
        <v>0</v>
      </c>
      <c r="O370" s="3">
        <v>0</v>
      </c>
      <c r="P370" s="238">
        <v>0</v>
      </c>
      <c r="Q370" s="240">
        <f t="shared" si="16"/>
        <v>0</v>
      </c>
      <c r="R370" s="3">
        <v>0</v>
      </c>
      <c r="S370" s="3">
        <v>0</v>
      </c>
      <c r="T370" s="3">
        <v>0</v>
      </c>
      <c r="U370" s="3">
        <v>0</v>
      </c>
      <c r="V370" s="3">
        <v>0</v>
      </c>
      <c r="W370" s="3">
        <v>0</v>
      </c>
      <c r="X370" s="3">
        <v>5.3999999999999999E-2</v>
      </c>
      <c r="Y370" s="3">
        <v>0</v>
      </c>
      <c r="Z370" s="3">
        <v>5.2</v>
      </c>
      <c r="AA370" s="3">
        <v>0</v>
      </c>
      <c r="AB370" s="3">
        <v>0</v>
      </c>
      <c r="AC370" s="3">
        <v>0</v>
      </c>
      <c r="AD370" s="3">
        <v>0</v>
      </c>
      <c r="AE370" s="3">
        <v>0</v>
      </c>
      <c r="AF370" s="3">
        <v>0</v>
      </c>
      <c r="AG370" s="3">
        <v>0</v>
      </c>
      <c r="AJ370" s="3">
        <f t="shared" si="15"/>
        <v>5.4340000000000002</v>
      </c>
      <c r="AL370" s="3">
        <f>IFERROR(VLOOKUP(B370,Totalt!$B$1:$BD$409,MATCH("totalt tillförda bränslen:",Totalt!$B$1:$BC$1,0),FALSE),"")</f>
        <v>5.4340000000000002</v>
      </c>
      <c r="AN370" s="3">
        <f t="shared" si="17"/>
        <v>0</v>
      </c>
    </row>
    <row r="371" spans="1:40" x14ac:dyDescent="0.25">
      <c r="B371" s="3" t="s">
        <v>380</v>
      </c>
      <c r="C371" s="3">
        <v>0</v>
      </c>
      <c r="D371" s="3">
        <v>0</v>
      </c>
      <c r="E371" s="3">
        <v>0</v>
      </c>
      <c r="F371" s="3">
        <v>0</v>
      </c>
      <c r="G371" s="3">
        <v>0</v>
      </c>
      <c r="H371" s="3">
        <v>0</v>
      </c>
      <c r="I371" s="3">
        <v>0.03</v>
      </c>
      <c r="J371" s="3">
        <v>0</v>
      </c>
      <c r="K371" s="3">
        <v>0</v>
      </c>
      <c r="L371" s="3">
        <v>0</v>
      </c>
      <c r="M371" s="238">
        <v>0</v>
      </c>
      <c r="N371" s="3">
        <v>0</v>
      </c>
      <c r="O371" s="3">
        <v>0</v>
      </c>
      <c r="P371" s="238">
        <v>0</v>
      </c>
      <c r="Q371" s="240">
        <f t="shared" si="16"/>
        <v>0</v>
      </c>
      <c r="R371" s="3">
        <v>0</v>
      </c>
      <c r="S371" s="3">
        <v>0</v>
      </c>
      <c r="T371" s="3">
        <v>0</v>
      </c>
      <c r="U371" s="3">
        <v>0</v>
      </c>
      <c r="V371" s="3">
        <v>0</v>
      </c>
      <c r="W371" s="3">
        <v>0</v>
      </c>
      <c r="X371" s="3">
        <v>2.3E-2</v>
      </c>
      <c r="Y371" s="3">
        <v>0</v>
      </c>
      <c r="Z371" s="3">
        <v>2.14</v>
      </c>
      <c r="AA371" s="3">
        <v>0</v>
      </c>
      <c r="AB371" s="3">
        <v>0</v>
      </c>
      <c r="AC371" s="3">
        <v>0</v>
      </c>
      <c r="AD371" s="3">
        <v>0</v>
      </c>
      <c r="AE371" s="3">
        <v>0</v>
      </c>
      <c r="AF371" s="3">
        <v>0</v>
      </c>
      <c r="AG371" s="3">
        <v>0</v>
      </c>
      <c r="AJ371" s="3">
        <f t="shared" si="15"/>
        <v>2.1930000000000001</v>
      </c>
      <c r="AL371" s="3">
        <f>IFERROR(VLOOKUP(B371,Totalt!$B$1:$BD$409,MATCH("totalt tillförda bränslen:",Totalt!$B$1:$BC$1,0),FALSE),"")</f>
        <v>2.1930000000000001</v>
      </c>
      <c r="AN371" s="3">
        <f t="shared" si="17"/>
        <v>0</v>
      </c>
    </row>
    <row r="372" spans="1:40" x14ac:dyDescent="0.25">
      <c r="B372" s="3" t="s">
        <v>381</v>
      </c>
      <c r="C372" s="3">
        <v>0</v>
      </c>
      <c r="D372" s="3">
        <v>0</v>
      </c>
      <c r="E372" s="3">
        <v>0</v>
      </c>
      <c r="F372" s="3">
        <v>0</v>
      </c>
      <c r="G372" s="3">
        <v>0</v>
      </c>
      <c r="H372" s="3">
        <v>0</v>
      </c>
      <c r="I372" s="3">
        <v>0.04</v>
      </c>
      <c r="J372" s="3">
        <v>0</v>
      </c>
      <c r="K372" s="3">
        <v>0</v>
      </c>
      <c r="L372" s="3">
        <v>0</v>
      </c>
      <c r="M372" s="238">
        <v>0</v>
      </c>
      <c r="N372" s="3">
        <v>0</v>
      </c>
      <c r="O372" s="3">
        <v>0</v>
      </c>
      <c r="P372" s="238">
        <v>0</v>
      </c>
      <c r="Q372" s="240">
        <f t="shared" si="16"/>
        <v>0</v>
      </c>
      <c r="R372" s="3">
        <v>0</v>
      </c>
      <c r="S372" s="3">
        <v>0</v>
      </c>
      <c r="T372" s="3">
        <v>0</v>
      </c>
      <c r="U372" s="3">
        <v>0</v>
      </c>
      <c r="V372" s="3">
        <v>0</v>
      </c>
      <c r="W372" s="3">
        <v>0</v>
      </c>
      <c r="X372" s="3">
        <v>4.5999999999999999E-2</v>
      </c>
      <c r="Y372" s="3">
        <v>0</v>
      </c>
      <c r="Z372" s="3">
        <v>3.75</v>
      </c>
      <c r="AA372" s="3">
        <v>0</v>
      </c>
      <c r="AB372" s="3">
        <v>0</v>
      </c>
      <c r="AC372" s="3">
        <v>0</v>
      </c>
      <c r="AD372" s="3">
        <v>0</v>
      </c>
      <c r="AE372" s="3">
        <v>0</v>
      </c>
      <c r="AF372" s="3">
        <v>0</v>
      </c>
      <c r="AG372" s="3">
        <v>0</v>
      </c>
      <c r="AJ372" s="3">
        <f t="shared" si="15"/>
        <v>3.8359999999999999</v>
      </c>
      <c r="AL372" s="3">
        <f>IFERROR(VLOOKUP(B372,Totalt!$B$1:$BD$409,MATCH("totalt tillförda bränslen:",Totalt!$B$1:$BC$1,0),FALSE),"")</f>
        <v>3.8359999999999999</v>
      </c>
      <c r="AN372" s="3">
        <f t="shared" si="17"/>
        <v>0</v>
      </c>
    </row>
    <row r="373" spans="1:40" x14ac:dyDescent="0.25">
      <c r="A373" s="3" t="s">
        <v>382</v>
      </c>
      <c r="Q373" s="240">
        <f t="shared" si="16"/>
        <v>0</v>
      </c>
      <c r="AJ373" s="3">
        <f t="shared" si="15"/>
        <v>0</v>
      </c>
      <c r="AL373" s="3" t="str">
        <f>IFERROR(VLOOKUP(B373,Totalt!$B$1:$BD$409,MATCH("totalt tillförda bränslen:",Totalt!$B$1:$BC$1,0),FALSE),"")</f>
        <v/>
      </c>
      <c r="AN373" s="3" t="str">
        <f t="shared" si="17"/>
        <v/>
      </c>
    </row>
    <row r="374" spans="1:40" x14ac:dyDescent="0.25">
      <c r="B374" s="3" t="s">
        <v>383</v>
      </c>
      <c r="C374" s="3">
        <v>0</v>
      </c>
      <c r="D374" s="3">
        <v>0</v>
      </c>
      <c r="E374" s="3">
        <v>0</v>
      </c>
      <c r="F374" s="3">
        <v>0</v>
      </c>
      <c r="G374" s="3">
        <v>0</v>
      </c>
      <c r="H374" s="3">
        <v>5.3490000000000002</v>
      </c>
      <c r="I374" s="3">
        <v>2.0739999999999998</v>
      </c>
      <c r="J374" s="3">
        <v>0</v>
      </c>
      <c r="K374" s="3">
        <v>0</v>
      </c>
      <c r="L374" s="3">
        <v>0</v>
      </c>
      <c r="M374" s="238">
        <v>0</v>
      </c>
      <c r="N374" s="3">
        <v>0</v>
      </c>
      <c r="O374" s="3">
        <v>0</v>
      </c>
      <c r="P374" s="238">
        <v>0</v>
      </c>
      <c r="Q374" s="240">
        <f t="shared" si="16"/>
        <v>0</v>
      </c>
      <c r="R374" s="3">
        <v>22.792000000000002</v>
      </c>
      <c r="S374" s="3">
        <v>0</v>
      </c>
      <c r="T374" s="3">
        <v>0</v>
      </c>
      <c r="U374" s="3">
        <v>0</v>
      </c>
      <c r="V374" s="3">
        <v>0</v>
      </c>
      <c r="W374" s="3">
        <v>0</v>
      </c>
      <c r="X374" s="3">
        <v>0.9</v>
      </c>
      <c r="Y374" s="3">
        <v>0</v>
      </c>
      <c r="Z374" s="3">
        <v>13.677</v>
      </c>
      <c r="AA374" s="3">
        <v>0</v>
      </c>
      <c r="AB374" s="3">
        <v>0</v>
      </c>
      <c r="AC374" s="3">
        <v>0</v>
      </c>
      <c r="AD374" s="3">
        <v>0</v>
      </c>
      <c r="AE374" s="3">
        <v>0</v>
      </c>
      <c r="AF374" s="3">
        <v>0</v>
      </c>
      <c r="AG374" s="3">
        <v>0</v>
      </c>
      <c r="AJ374" s="3">
        <f t="shared" si="15"/>
        <v>44.792000000000002</v>
      </c>
      <c r="AL374" s="3">
        <f>IFERROR(VLOOKUP(B374,Totalt!$B$1:$BD$409,MATCH("totalt tillförda bränslen:",Totalt!$B$1:$BC$1,0),FALSE),"")</f>
        <v>44.792000000000002</v>
      </c>
      <c r="AN374" s="3">
        <f t="shared" si="17"/>
        <v>0</v>
      </c>
    </row>
    <row r="375" spans="1:40" x14ac:dyDescent="0.25">
      <c r="B375" s="3" t="s">
        <v>384</v>
      </c>
      <c r="C375" s="3">
        <v>0</v>
      </c>
      <c r="D375" s="3">
        <v>0</v>
      </c>
      <c r="E375" s="3">
        <v>0</v>
      </c>
      <c r="F375" s="3">
        <v>0</v>
      </c>
      <c r="G375" s="3">
        <v>0</v>
      </c>
      <c r="H375" s="3">
        <v>0</v>
      </c>
      <c r="I375" s="3">
        <v>0.13200000000000001</v>
      </c>
      <c r="J375" s="3">
        <v>0</v>
      </c>
      <c r="K375" s="3">
        <v>0</v>
      </c>
      <c r="L375" s="3">
        <v>0</v>
      </c>
      <c r="M375" s="238">
        <v>0</v>
      </c>
      <c r="N375" s="3">
        <v>0</v>
      </c>
      <c r="O375" s="3">
        <v>0</v>
      </c>
      <c r="P375" s="238">
        <v>0</v>
      </c>
      <c r="Q375" s="240">
        <f t="shared" si="16"/>
        <v>0</v>
      </c>
      <c r="R375" s="3">
        <v>0</v>
      </c>
      <c r="S375" s="3">
        <v>0</v>
      </c>
      <c r="T375" s="3">
        <v>0</v>
      </c>
      <c r="U375" s="3">
        <v>0</v>
      </c>
      <c r="V375" s="3">
        <v>0</v>
      </c>
      <c r="W375" s="3">
        <v>0</v>
      </c>
      <c r="X375" s="3">
        <v>0.1</v>
      </c>
      <c r="Y375" s="3">
        <v>0</v>
      </c>
      <c r="Z375" s="3">
        <v>0</v>
      </c>
      <c r="AA375" s="3">
        <v>0</v>
      </c>
      <c r="AB375" s="3">
        <v>0</v>
      </c>
      <c r="AC375" s="3">
        <v>0</v>
      </c>
      <c r="AD375" s="3">
        <v>0</v>
      </c>
      <c r="AE375" s="3">
        <v>0</v>
      </c>
      <c r="AF375" s="3">
        <v>0</v>
      </c>
      <c r="AG375" s="3">
        <v>5.4729400000000004</v>
      </c>
      <c r="AJ375" s="3">
        <f t="shared" si="15"/>
        <v>5.7049400000000006</v>
      </c>
      <c r="AL375" s="3">
        <f>IFERROR(VLOOKUP(B375,Totalt!$B$1:$BD$409,MATCH("totalt tillförda bränslen:",Totalt!$B$1:$BC$1,0),FALSE),"")</f>
        <v>5.7049399999999997</v>
      </c>
      <c r="AN375" s="3">
        <f t="shared" si="17"/>
        <v>8.8817841970012523E-16</v>
      </c>
    </row>
    <row r="376" spans="1:40" x14ac:dyDescent="0.25">
      <c r="A376" s="3" t="s">
        <v>385</v>
      </c>
      <c r="Q376" s="240">
        <f t="shared" si="16"/>
        <v>0</v>
      </c>
      <c r="AJ376" s="3">
        <f t="shared" si="15"/>
        <v>0</v>
      </c>
      <c r="AL376" s="3" t="str">
        <f>IFERROR(VLOOKUP(B376,Totalt!$B$1:$BD$409,MATCH("totalt tillförda bränslen:",Totalt!$B$1:$BC$1,0),FALSE),"")</f>
        <v/>
      </c>
      <c r="AN376" s="3" t="str">
        <f t="shared" si="17"/>
        <v/>
      </c>
    </row>
    <row r="377" spans="1:40" x14ac:dyDescent="0.25">
      <c r="B377" s="3" t="s">
        <v>386</v>
      </c>
      <c r="C377" s="3">
        <v>0</v>
      </c>
      <c r="D377" s="3">
        <v>0</v>
      </c>
      <c r="E377" s="3">
        <v>0</v>
      </c>
      <c r="F377" s="3">
        <v>0</v>
      </c>
      <c r="G377" s="3">
        <v>0</v>
      </c>
      <c r="H377" s="3">
        <v>0</v>
      </c>
      <c r="I377" s="3">
        <v>0</v>
      </c>
      <c r="J377" s="3">
        <v>0</v>
      </c>
      <c r="K377" s="3">
        <v>0</v>
      </c>
      <c r="L377" s="3">
        <v>0</v>
      </c>
      <c r="M377" s="238">
        <v>0</v>
      </c>
      <c r="N377" s="3">
        <v>0</v>
      </c>
      <c r="O377" s="3">
        <v>0</v>
      </c>
      <c r="P377" s="238">
        <v>0</v>
      </c>
      <c r="Q377" s="240">
        <f t="shared" si="16"/>
        <v>0</v>
      </c>
      <c r="R377" s="3">
        <v>0</v>
      </c>
      <c r="S377" s="3">
        <v>0</v>
      </c>
      <c r="T377" s="3">
        <v>0</v>
      </c>
      <c r="U377" s="3">
        <v>0</v>
      </c>
      <c r="V377" s="3">
        <v>0</v>
      </c>
      <c r="W377" s="3">
        <v>0</v>
      </c>
      <c r="X377" s="3">
        <v>8.82</v>
      </c>
      <c r="Y377" s="3">
        <v>0</v>
      </c>
      <c r="Z377" s="3">
        <v>0</v>
      </c>
      <c r="AA377" s="3">
        <v>0</v>
      </c>
      <c r="AB377" s="3">
        <v>0</v>
      </c>
      <c r="AC377" s="3">
        <v>0</v>
      </c>
      <c r="AD377" s="3">
        <v>0</v>
      </c>
      <c r="AE377" s="3">
        <v>0</v>
      </c>
      <c r="AF377" s="3">
        <v>0</v>
      </c>
      <c r="AG377" s="3">
        <v>0</v>
      </c>
      <c r="AJ377" s="3">
        <f t="shared" si="15"/>
        <v>8.82</v>
      </c>
      <c r="AL377" s="3">
        <f>IFERROR(VLOOKUP(B377,Totalt!$B$1:$BD$409,MATCH("totalt tillförda bränslen:",Totalt!$B$1:$BC$1,0),FALSE),"")</f>
        <v>8.82</v>
      </c>
      <c r="AN377" s="3">
        <f t="shared" si="17"/>
        <v>0</v>
      </c>
    </row>
    <row r="378" spans="1:40" x14ac:dyDescent="0.25">
      <c r="A378" s="3" t="s">
        <v>387</v>
      </c>
      <c r="Q378" s="240">
        <f t="shared" si="16"/>
        <v>0</v>
      </c>
      <c r="AJ378" s="3">
        <f t="shared" si="15"/>
        <v>0</v>
      </c>
      <c r="AL378" s="3" t="str">
        <f>IFERROR(VLOOKUP(B378,Totalt!$B$1:$BD$409,MATCH("totalt tillförda bränslen:",Totalt!$B$1:$BC$1,0),FALSE),"")</f>
        <v/>
      </c>
      <c r="AN378" s="3" t="str">
        <f t="shared" si="17"/>
        <v/>
      </c>
    </row>
    <row r="379" spans="1:40" x14ac:dyDescent="0.25">
      <c r="B379" s="3" t="s">
        <v>388</v>
      </c>
      <c r="C379" s="3">
        <v>0</v>
      </c>
      <c r="D379" s="3">
        <v>0</v>
      </c>
      <c r="E379" s="3">
        <v>0</v>
      </c>
      <c r="F379" s="3">
        <v>0</v>
      </c>
      <c r="G379" s="3">
        <v>0</v>
      </c>
      <c r="H379" s="3">
        <v>0.38</v>
      </c>
      <c r="I379" s="3">
        <v>1.1000000000000001</v>
      </c>
      <c r="J379" s="3">
        <v>0</v>
      </c>
      <c r="K379" s="3">
        <v>0</v>
      </c>
      <c r="L379" s="3">
        <v>0</v>
      </c>
      <c r="M379" s="238">
        <v>0</v>
      </c>
      <c r="N379" s="3">
        <v>0</v>
      </c>
      <c r="O379" s="3">
        <v>43</v>
      </c>
      <c r="P379" s="238">
        <v>0</v>
      </c>
      <c r="Q379" s="240">
        <f t="shared" si="16"/>
        <v>0</v>
      </c>
      <c r="R379" s="3">
        <v>0</v>
      </c>
      <c r="S379" s="3">
        <v>0</v>
      </c>
      <c r="T379" s="3">
        <v>0</v>
      </c>
      <c r="U379" s="3">
        <v>0</v>
      </c>
      <c r="V379" s="3">
        <v>0</v>
      </c>
      <c r="W379" s="3">
        <v>0</v>
      </c>
      <c r="X379" s="3">
        <v>1.1000000000000001</v>
      </c>
      <c r="Y379" s="3">
        <v>0</v>
      </c>
      <c r="Z379" s="3">
        <v>0</v>
      </c>
      <c r="AA379" s="3">
        <v>0</v>
      </c>
      <c r="AB379" s="3">
        <v>0</v>
      </c>
      <c r="AC379" s="3">
        <v>0</v>
      </c>
      <c r="AD379" s="3">
        <v>0</v>
      </c>
      <c r="AE379" s="3">
        <v>0</v>
      </c>
      <c r="AF379" s="3">
        <v>0</v>
      </c>
      <c r="AG379" s="3">
        <v>0</v>
      </c>
      <c r="AJ379" s="3">
        <f t="shared" si="15"/>
        <v>45.58</v>
      </c>
      <c r="AL379" s="3">
        <f>IFERROR(VLOOKUP(B379,Totalt!$B$1:$BD$409,MATCH("totalt tillförda bränslen:",Totalt!$B$1:$BC$1,0),FALSE),"")</f>
        <v>45.580000000000005</v>
      </c>
      <c r="AN379" s="3">
        <f t="shared" si="17"/>
        <v>-7.1054273576010019E-15</v>
      </c>
    </row>
    <row r="380" spans="1:40" x14ac:dyDescent="0.25">
      <c r="A380" s="3" t="s">
        <v>389</v>
      </c>
      <c r="Q380" s="240">
        <f t="shared" si="16"/>
        <v>0</v>
      </c>
      <c r="AJ380" s="3">
        <f t="shared" si="15"/>
        <v>0</v>
      </c>
      <c r="AL380" s="3" t="str">
        <f>IFERROR(VLOOKUP(B380,Totalt!$B$1:$BD$409,MATCH("totalt tillförda bränslen:",Totalt!$B$1:$BC$1,0),FALSE),"")</f>
        <v/>
      </c>
      <c r="AN380" s="3" t="str">
        <f t="shared" si="17"/>
        <v/>
      </c>
    </row>
    <row r="381" spans="1:40" x14ac:dyDescent="0.25">
      <c r="B381" s="3" t="s">
        <v>390</v>
      </c>
      <c r="C381" s="3">
        <v>0</v>
      </c>
      <c r="D381" s="3">
        <v>0</v>
      </c>
      <c r="E381" s="3">
        <v>0</v>
      </c>
      <c r="F381" s="3">
        <v>31.4</v>
      </c>
      <c r="G381" s="3">
        <v>0.46</v>
      </c>
      <c r="H381" s="3">
        <v>0</v>
      </c>
      <c r="I381" s="3">
        <v>0</v>
      </c>
      <c r="J381" s="3">
        <v>0</v>
      </c>
      <c r="K381" s="3">
        <v>0</v>
      </c>
      <c r="L381" s="3">
        <v>43.82</v>
      </c>
      <c r="M381" s="238">
        <v>0.13369900000000001</v>
      </c>
      <c r="N381" s="3">
        <v>0</v>
      </c>
      <c r="O381" s="3">
        <v>0</v>
      </c>
      <c r="P381" s="238">
        <v>52.2</v>
      </c>
      <c r="Q381" s="240">
        <f t="shared" si="16"/>
        <v>26.1</v>
      </c>
      <c r="R381" s="3">
        <v>0</v>
      </c>
      <c r="S381" s="3">
        <v>8.6999999999999993</v>
      </c>
      <c r="T381" s="3">
        <v>32.603099999999998</v>
      </c>
      <c r="U381" s="3">
        <v>0</v>
      </c>
      <c r="V381" s="3">
        <v>0</v>
      </c>
      <c r="W381" s="3">
        <v>0</v>
      </c>
      <c r="X381" s="3">
        <v>3.6337000000000002</v>
      </c>
      <c r="Y381" s="3">
        <v>0</v>
      </c>
      <c r="Z381" s="3">
        <v>0</v>
      </c>
      <c r="AA381" s="3">
        <v>0</v>
      </c>
      <c r="AB381" s="3">
        <v>0</v>
      </c>
      <c r="AC381" s="3">
        <v>0</v>
      </c>
      <c r="AD381" s="3">
        <v>0</v>
      </c>
      <c r="AE381" s="3">
        <v>0</v>
      </c>
      <c r="AF381" s="3">
        <v>0</v>
      </c>
      <c r="AG381" s="3">
        <v>0</v>
      </c>
      <c r="AJ381" s="3">
        <f t="shared" si="15"/>
        <v>146.71680000000003</v>
      </c>
      <c r="AL381" s="3">
        <f>IFERROR(VLOOKUP(B381,Totalt!$B$1:$BD$409,MATCH("totalt tillförda bränslen:",Totalt!$B$1:$BC$1,0),FALSE),"")</f>
        <v>146.71680000000001</v>
      </c>
      <c r="AN381" s="3">
        <f t="shared" si="17"/>
        <v>2.8421709430404007E-14</v>
      </c>
    </row>
    <row r="382" spans="1:40" x14ac:dyDescent="0.25">
      <c r="B382" s="3" t="s">
        <v>391</v>
      </c>
      <c r="C382" s="3">
        <v>0</v>
      </c>
      <c r="D382" s="3">
        <v>0</v>
      </c>
      <c r="E382" s="3">
        <v>0</v>
      </c>
      <c r="F382" s="3">
        <v>9.92</v>
      </c>
      <c r="G382" s="3">
        <v>0</v>
      </c>
      <c r="H382" s="3">
        <v>0</v>
      </c>
      <c r="I382" s="3">
        <v>0.47</v>
      </c>
      <c r="J382" s="3">
        <v>0</v>
      </c>
      <c r="K382" s="3">
        <v>0</v>
      </c>
      <c r="L382" s="3">
        <v>4.46</v>
      </c>
      <c r="M382" s="238">
        <v>0</v>
      </c>
      <c r="N382" s="3">
        <v>0</v>
      </c>
      <c r="O382" s="3">
        <v>0</v>
      </c>
      <c r="P382" s="238">
        <v>9.14</v>
      </c>
      <c r="Q382" s="240">
        <f t="shared" si="16"/>
        <v>4.57</v>
      </c>
      <c r="R382" s="3">
        <v>0</v>
      </c>
      <c r="S382" s="3">
        <v>0</v>
      </c>
      <c r="T382" s="3">
        <v>5.87</v>
      </c>
      <c r="U382" s="3">
        <v>0</v>
      </c>
      <c r="V382" s="3">
        <v>0</v>
      </c>
      <c r="W382" s="3">
        <v>0</v>
      </c>
      <c r="X382" s="3">
        <v>0.71</v>
      </c>
      <c r="Y382" s="3">
        <v>0</v>
      </c>
      <c r="Z382" s="3">
        <v>0</v>
      </c>
      <c r="AA382" s="3">
        <v>0</v>
      </c>
      <c r="AB382" s="3">
        <v>0</v>
      </c>
      <c r="AC382" s="3">
        <v>0</v>
      </c>
      <c r="AD382" s="3">
        <v>0</v>
      </c>
      <c r="AE382" s="3">
        <v>0</v>
      </c>
      <c r="AF382" s="3">
        <v>0</v>
      </c>
      <c r="AG382" s="3">
        <v>0</v>
      </c>
      <c r="AJ382" s="3">
        <f t="shared" si="15"/>
        <v>26</v>
      </c>
      <c r="AL382" s="3">
        <f>IFERROR(VLOOKUP(B382,Totalt!$B$1:$BD$409,MATCH("totalt tillförda bränslen:",Totalt!$B$1:$BC$1,0),FALSE),"")</f>
        <v>26.000000000000004</v>
      </c>
      <c r="AN382" s="3">
        <f t="shared" si="17"/>
        <v>-3.5527136788005009E-15</v>
      </c>
    </row>
    <row r="383" spans="1:40" x14ac:dyDescent="0.25">
      <c r="B383" s="3" t="s">
        <v>392</v>
      </c>
      <c r="C383" s="3">
        <v>0</v>
      </c>
      <c r="D383" s="3">
        <v>0</v>
      </c>
      <c r="E383" s="3">
        <v>0</v>
      </c>
      <c r="F383" s="3">
        <v>0</v>
      </c>
      <c r="G383" s="3">
        <v>0</v>
      </c>
      <c r="H383" s="3">
        <v>0</v>
      </c>
      <c r="I383" s="3">
        <v>7.0000000000000007E-2</v>
      </c>
      <c r="J383" s="3">
        <v>0</v>
      </c>
      <c r="K383" s="3">
        <v>0</v>
      </c>
      <c r="L383" s="3">
        <v>0.93</v>
      </c>
      <c r="M383" s="238">
        <v>0</v>
      </c>
      <c r="N383" s="3">
        <v>0</v>
      </c>
      <c r="O383" s="3">
        <v>0</v>
      </c>
      <c r="P383" s="238">
        <v>2.12</v>
      </c>
      <c r="Q383" s="240">
        <f t="shared" si="16"/>
        <v>1.06</v>
      </c>
      <c r="R383" s="3">
        <v>0</v>
      </c>
      <c r="S383" s="3">
        <v>0</v>
      </c>
      <c r="T383" s="3">
        <v>8.34</v>
      </c>
      <c r="U383" s="3">
        <v>0</v>
      </c>
      <c r="V383" s="3">
        <v>0</v>
      </c>
      <c r="W383" s="3">
        <v>0</v>
      </c>
      <c r="X383" s="3">
        <v>0.19</v>
      </c>
      <c r="Y383" s="3">
        <v>0</v>
      </c>
      <c r="Z383" s="3">
        <v>0</v>
      </c>
      <c r="AA383" s="3">
        <v>0</v>
      </c>
      <c r="AB383" s="3">
        <v>0</v>
      </c>
      <c r="AC383" s="3">
        <v>0</v>
      </c>
      <c r="AD383" s="3">
        <v>0</v>
      </c>
      <c r="AE383" s="3">
        <v>0</v>
      </c>
      <c r="AF383" s="3">
        <v>0</v>
      </c>
      <c r="AG383" s="3">
        <v>0</v>
      </c>
      <c r="AJ383" s="3">
        <f t="shared" si="15"/>
        <v>10.59</v>
      </c>
      <c r="AL383" s="3">
        <f>IFERROR(VLOOKUP(B383,Totalt!$B$1:$BD$409,MATCH("totalt tillförda bränslen:",Totalt!$B$1:$BC$1,0),FALSE),"")</f>
        <v>10.59</v>
      </c>
      <c r="AN383" s="3">
        <f t="shared" si="17"/>
        <v>0</v>
      </c>
    </row>
    <row r="384" spans="1:40" x14ac:dyDescent="0.25">
      <c r="B384" s="3" t="s">
        <v>393</v>
      </c>
      <c r="C384" s="3">
        <v>0</v>
      </c>
      <c r="D384" s="3">
        <v>0</v>
      </c>
      <c r="E384" s="3">
        <v>0</v>
      </c>
      <c r="F384" s="3">
        <v>8.39</v>
      </c>
      <c r="G384" s="3">
        <v>0</v>
      </c>
      <c r="H384" s="3">
        <v>0</v>
      </c>
      <c r="I384" s="3">
        <v>1.37</v>
      </c>
      <c r="J384" s="3">
        <v>0</v>
      </c>
      <c r="K384" s="3">
        <v>0</v>
      </c>
      <c r="L384" s="3">
        <v>4.2</v>
      </c>
      <c r="M384" s="238">
        <v>0</v>
      </c>
      <c r="N384" s="3">
        <v>0</v>
      </c>
      <c r="O384" s="3">
        <v>0</v>
      </c>
      <c r="P384" s="238">
        <v>13.04</v>
      </c>
      <c r="Q384" s="240">
        <f t="shared" si="16"/>
        <v>6.52</v>
      </c>
      <c r="R384" s="3">
        <v>0</v>
      </c>
      <c r="S384" s="3">
        <v>0</v>
      </c>
      <c r="T384" s="3">
        <v>29.37</v>
      </c>
      <c r="U384" s="3">
        <v>0</v>
      </c>
      <c r="V384" s="3">
        <v>0</v>
      </c>
      <c r="W384" s="3">
        <v>0</v>
      </c>
      <c r="X384" s="3">
        <v>1</v>
      </c>
      <c r="Y384" s="3">
        <v>0</v>
      </c>
      <c r="Z384" s="3">
        <v>0</v>
      </c>
      <c r="AA384" s="3">
        <v>0</v>
      </c>
      <c r="AB384" s="3">
        <v>0</v>
      </c>
      <c r="AC384" s="3">
        <v>0</v>
      </c>
      <c r="AD384" s="3">
        <v>0</v>
      </c>
      <c r="AE384" s="3">
        <v>0</v>
      </c>
      <c r="AF384" s="3">
        <v>0</v>
      </c>
      <c r="AG384" s="3">
        <v>0</v>
      </c>
      <c r="AJ384" s="3">
        <f t="shared" si="15"/>
        <v>50.85</v>
      </c>
      <c r="AL384" s="3">
        <f>IFERROR(VLOOKUP(B384,Totalt!$B$1:$BD$409,MATCH("totalt tillförda bränslen:",Totalt!$B$1:$BC$1,0),FALSE),"")</f>
        <v>50.849999999999994</v>
      </c>
      <c r="AN384" s="3">
        <f t="shared" si="17"/>
        <v>7.1054273576010019E-15</v>
      </c>
    </row>
    <row r="385" spans="1:40" x14ac:dyDescent="0.25">
      <c r="A385" s="3" t="s">
        <v>394</v>
      </c>
      <c r="Q385" s="240">
        <f t="shared" si="16"/>
        <v>0</v>
      </c>
      <c r="AJ385" s="3">
        <f t="shared" si="15"/>
        <v>0</v>
      </c>
      <c r="AL385" s="3" t="str">
        <f>IFERROR(VLOOKUP(B385,Totalt!$B$1:$BD$409,MATCH("totalt tillförda bränslen:",Totalt!$B$1:$BC$1,0),FALSE),"")</f>
        <v/>
      </c>
      <c r="AN385" s="3" t="str">
        <f t="shared" si="17"/>
        <v/>
      </c>
    </row>
    <row r="386" spans="1:40" x14ac:dyDescent="0.25">
      <c r="B386" s="3" t="s">
        <v>395</v>
      </c>
      <c r="C386" s="3">
        <v>0</v>
      </c>
      <c r="D386" s="3">
        <v>0</v>
      </c>
      <c r="E386" s="3">
        <v>0</v>
      </c>
      <c r="F386" s="3">
        <v>0</v>
      </c>
      <c r="G386" s="3">
        <v>0</v>
      </c>
      <c r="H386" s="3">
        <v>0</v>
      </c>
      <c r="I386" s="3">
        <v>0</v>
      </c>
      <c r="J386" s="3">
        <v>0</v>
      </c>
      <c r="K386" s="3">
        <v>0</v>
      </c>
      <c r="L386" s="3">
        <v>0</v>
      </c>
      <c r="M386" s="238">
        <v>0</v>
      </c>
      <c r="N386" s="3">
        <v>1.375</v>
      </c>
      <c r="O386" s="3">
        <v>0</v>
      </c>
      <c r="P386" s="238">
        <v>0</v>
      </c>
      <c r="Q386" s="240">
        <f t="shared" si="16"/>
        <v>0</v>
      </c>
      <c r="R386" s="3">
        <v>81</v>
      </c>
      <c r="S386" s="3">
        <v>0</v>
      </c>
      <c r="T386" s="3">
        <v>0</v>
      </c>
      <c r="U386" s="3">
        <v>0</v>
      </c>
      <c r="V386" s="3">
        <v>0</v>
      </c>
      <c r="W386" s="3">
        <v>0</v>
      </c>
      <c r="X386" s="3">
        <v>1</v>
      </c>
      <c r="Y386" s="3">
        <v>0</v>
      </c>
      <c r="Z386" s="3">
        <v>0</v>
      </c>
      <c r="AA386" s="3">
        <v>0</v>
      </c>
      <c r="AB386" s="3">
        <v>0</v>
      </c>
      <c r="AC386" s="3">
        <v>0</v>
      </c>
      <c r="AD386" s="3">
        <v>0</v>
      </c>
      <c r="AE386" s="3">
        <v>0</v>
      </c>
      <c r="AF386" s="3">
        <v>0</v>
      </c>
      <c r="AG386" s="3">
        <v>0</v>
      </c>
      <c r="AJ386" s="3">
        <f t="shared" si="15"/>
        <v>83.375</v>
      </c>
      <c r="AL386" s="3">
        <f>IFERROR(VLOOKUP(B386,Totalt!$B$1:$BD$409,MATCH("totalt tillförda bränslen:",Totalt!$B$1:$BC$1,0),FALSE),"")</f>
        <v>83.375</v>
      </c>
      <c r="AN386" s="3">
        <f t="shared" si="17"/>
        <v>0</v>
      </c>
    </row>
    <row r="387" spans="1:40" x14ac:dyDescent="0.25">
      <c r="B387" s="3" t="s">
        <v>396</v>
      </c>
      <c r="C387" s="3">
        <v>0</v>
      </c>
      <c r="D387" s="3">
        <v>0</v>
      </c>
      <c r="E387" s="3">
        <v>0</v>
      </c>
      <c r="F387" s="3">
        <v>0</v>
      </c>
      <c r="G387" s="3">
        <v>0</v>
      </c>
      <c r="H387" s="3">
        <v>0</v>
      </c>
      <c r="I387" s="3">
        <v>0.14000000000000001</v>
      </c>
      <c r="J387" s="3">
        <v>0</v>
      </c>
      <c r="K387" s="3">
        <v>0</v>
      </c>
      <c r="L387" s="3">
        <v>0</v>
      </c>
      <c r="M387" s="238">
        <v>0</v>
      </c>
      <c r="N387" s="3">
        <v>0</v>
      </c>
      <c r="O387" s="3">
        <v>0</v>
      </c>
      <c r="P387" s="238">
        <v>0</v>
      </c>
      <c r="Q387" s="240">
        <f t="shared" si="16"/>
        <v>0</v>
      </c>
      <c r="R387" s="3">
        <v>0</v>
      </c>
      <c r="S387" s="3">
        <v>0</v>
      </c>
      <c r="T387" s="3">
        <v>0</v>
      </c>
      <c r="U387" s="3">
        <v>0</v>
      </c>
      <c r="V387" s="3">
        <v>0</v>
      </c>
      <c r="W387" s="3">
        <v>0</v>
      </c>
      <c r="X387" s="3">
        <v>0.05</v>
      </c>
      <c r="Y387" s="3">
        <v>0.7</v>
      </c>
      <c r="Z387" s="3">
        <v>0</v>
      </c>
      <c r="AA387" s="3">
        <v>0</v>
      </c>
      <c r="AB387" s="3">
        <v>0</v>
      </c>
      <c r="AC387" s="3">
        <v>0</v>
      </c>
      <c r="AD387" s="3">
        <v>0</v>
      </c>
      <c r="AE387" s="3">
        <v>0</v>
      </c>
      <c r="AF387" s="3">
        <v>0</v>
      </c>
      <c r="AG387" s="3">
        <v>0</v>
      </c>
      <c r="AJ387" s="3">
        <f t="shared" ref="AJ387:AJ450" si="18">SUM(C387:AG387)-M387-P387</f>
        <v>0.8899999999999999</v>
      </c>
      <c r="AL387" s="3">
        <f>IFERROR(VLOOKUP(B387,Totalt!$B$1:$BD$409,MATCH("totalt tillförda bränslen:",Totalt!$B$1:$BC$1,0),FALSE),"")</f>
        <v>0.89</v>
      </c>
      <c r="AN387" s="3">
        <f t="shared" si="17"/>
        <v>-1.1102230246251565E-16</v>
      </c>
    </row>
    <row r="388" spans="1:40" x14ac:dyDescent="0.25">
      <c r="A388" s="3" t="s">
        <v>397</v>
      </c>
      <c r="Q388" s="240">
        <f t="shared" ref="Q388:Q451" si="19">P388/2</f>
        <v>0</v>
      </c>
      <c r="AJ388" s="3">
        <f t="shared" si="18"/>
        <v>0</v>
      </c>
      <c r="AL388" s="3" t="str">
        <f>IFERROR(VLOOKUP(B388,Totalt!$B$1:$BD$409,MATCH("totalt tillförda bränslen:",Totalt!$B$1:$BC$1,0),FALSE),"")</f>
        <v/>
      </c>
      <c r="AN388" s="3" t="str">
        <f t="shared" ref="AN388:AN451" si="20">IFERROR(AJ388-AL388,"")</f>
        <v/>
      </c>
    </row>
    <row r="389" spans="1:40" x14ac:dyDescent="0.25">
      <c r="B389" s="3" t="s">
        <v>398</v>
      </c>
      <c r="C389" s="3">
        <v>0</v>
      </c>
      <c r="D389" s="3">
        <v>25.369800000000001</v>
      </c>
      <c r="E389" s="3">
        <v>0</v>
      </c>
      <c r="F389" s="3">
        <v>0</v>
      </c>
      <c r="G389" s="3">
        <v>0</v>
      </c>
      <c r="H389" s="3">
        <v>0</v>
      </c>
      <c r="I389" s="3">
        <v>6.6539999999999999</v>
      </c>
      <c r="J389" s="3">
        <v>0</v>
      </c>
      <c r="K389" s="3">
        <v>0</v>
      </c>
      <c r="L389" s="3">
        <v>10.1716</v>
      </c>
      <c r="M389" s="238">
        <v>3.0031500000000002</v>
      </c>
      <c r="N389" s="3">
        <v>0</v>
      </c>
      <c r="O389" s="3">
        <v>92.4345</v>
      </c>
      <c r="P389" s="238">
        <v>32.799999999999997</v>
      </c>
      <c r="Q389" s="240">
        <f t="shared" si="19"/>
        <v>16.399999999999999</v>
      </c>
      <c r="R389" s="3">
        <v>0</v>
      </c>
      <c r="S389" s="3">
        <v>0</v>
      </c>
      <c r="T389" s="3">
        <v>0</v>
      </c>
      <c r="U389" s="3">
        <v>0</v>
      </c>
      <c r="V389" s="3">
        <v>0</v>
      </c>
      <c r="W389" s="3">
        <v>0.40408100000000002</v>
      </c>
      <c r="X389" s="3">
        <v>3.3121499999999999</v>
      </c>
      <c r="Y389" s="3">
        <v>0</v>
      </c>
      <c r="Z389" s="3">
        <v>8.9949999999999992</v>
      </c>
      <c r="AA389" s="3">
        <v>0</v>
      </c>
      <c r="AB389" s="3">
        <v>0</v>
      </c>
      <c r="AC389" s="3">
        <v>0</v>
      </c>
      <c r="AD389" s="3">
        <v>0</v>
      </c>
      <c r="AE389" s="3">
        <v>0</v>
      </c>
      <c r="AF389" s="3">
        <v>0</v>
      </c>
      <c r="AG389" s="3">
        <v>11.876200000000001</v>
      </c>
      <c r="AJ389" s="3">
        <f t="shared" si="18"/>
        <v>175.61733099999998</v>
      </c>
      <c r="AL389" s="3">
        <f>IFERROR(VLOOKUP(B389,Totalt!$B$1:$BD$409,MATCH("totalt tillförda bränslen:",Totalt!$B$1:$BC$1,0),FALSE),"")</f>
        <v>175.61733100000004</v>
      </c>
      <c r="AN389" s="3">
        <f t="shared" si="20"/>
        <v>-5.6843418860808015E-14</v>
      </c>
    </row>
    <row r="390" spans="1:40" x14ac:dyDescent="0.25">
      <c r="A390" s="3" t="s">
        <v>399</v>
      </c>
      <c r="Q390" s="240">
        <f t="shared" si="19"/>
        <v>0</v>
      </c>
      <c r="AJ390" s="3">
        <f t="shared" si="18"/>
        <v>0</v>
      </c>
      <c r="AL390" s="3" t="str">
        <f>IFERROR(VLOOKUP(B390,Totalt!$B$1:$BD$409,MATCH("totalt tillförda bränslen:",Totalt!$B$1:$BC$1,0),FALSE),"")</f>
        <v/>
      </c>
      <c r="AN390" s="3" t="str">
        <f t="shared" si="20"/>
        <v/>
      </c>
    </row>
    <row r="391" spans="1:40" x14ac:dyDescent="0.25">
      <c r="B391" s="3" t="s">
        <v>400</v>
      </c>
      <c r="C391" s="3">
        <v>0</v>
      </c>
      <c r="D391" s="3">
        <v>0</v>
      </c>
      <c r="E391" s="3">
        <v>0</v>
      </c>
      <c r="F391" s="3">
        <v>0</v>
      </c>
      <c r="G391" s="3">
        <v>0</v>
      </c>
      <c r="H391" s="3">
        <v>0</v>
      </c>
      <c r="I391" s="3">
        <v>0</v>
      </c>
      <c r="J391" s="3">
        <v>0</v>
      </c>
      <c r="K391" s="3">
        <v>5.415</v>
      </c>
      <c r="L391" s="3">
        <v>0</v>
      </c>
      <c r="M391" s="238">
        <v>0</v>
      </c>
      <c r="N391" s="3">
        <v>0</v>
      </c>
      <c r="O391" s="3">
        <v>0</v>
      </c>
      <c r="P391" s="238">
        <v>9.3680000000000003</v>
      </c>
      <c r="Q391" s="240">
        <f t="shared" si="19"/>
        <v>4.6840000000000002</v>
      </c>
      <c r="R391" s="3">
        <v>0</v>
      </c>
      <c r="S391" s="3">
        <v>17.268999999999998</v>
      </c>
      <c r="T391" s="3">
        <v>0</v>
      </c>
      <c r="U391" s="3">
        <v>0</v>
      </c>
      <c r="V391" s="3">
        <v>0</v>
      </c>
      <c r="W391" s="3">
        <v>0</v>
      </c>
      <c r="X391" s="3">
        <v>0.6</v>
      </c>
      <c r="Y391" s="3">
        <v>0</v>
      </c>
      <c r="Z391" s="3">
        <v>0</v>
      </c>
      <c r="AA391" s="3">
        <v>0</v>
      </c>
      <c r="AB391" s="3">
        <v>0</v>
      </c>
      <c r="AC391" s="3">
        <v>0</v>
      </c>
      <c r="AD391" s="3">
        <v>0</v>
      </c>
      <c r="AE391" s="3">
        <v>0</v>
      </c>
      <c r="AF391" s="3">
        <v>0</v>
      </c>
      <c r="AG391" s="3">
        <v>0</v>
      </c>
      <c r="AJ391" s="3">
        <f t="shared" si="18"/>
        <v>27.968000000000004</v>
      </c>
      <c r="AL391" s="3">
        <f>IFERROR(VLOOKUP(B391,Totalt!$B$1:$BD$409,MATCH("totalt tillförda bränslen:",Totalt!$B$1:$BC$1,0),FALSE),"")</f>
        <v>27.968</v>
      </c>
      <c r="AN391" s="3">
        <f t="shared" si="20"/>
        <v>3.5527136788005009E-15</v>
      </c>
    </row>
    <row r="392" spans="1:40" x14ac:dyDescent="0.25">
      <c r="B392" s="3" t="s">
        <v>401</v>
      </c>
      <c r="C392" s="3">
        <v>0</v>
      </c>
      <c r="D392" s="3">
        <v>0</v>
      </c>
      <c r="E392" s="3">
        <v>0</v>
      </c>
      <c r="F392" s="3">
        <v>0</v>
      </c>
      <c r="G392" s="3">
        <v>0</v>
      </c>
      <c r="H392" s="3">
        <v>0</v>
      </c>
      <c r="I392" s="3">
        <v>1.1599999999999999</v>
      </c>
      <c r="J392" s="3">
        <v>0</v>
      </c>
      <c r="K392" s="3">
        <v>0</v>
      </c>
      <c r="L392" s="3">
        <v>0</v>
      </c>
      <c r="M392" s="238">
        <v>0</v>
      </c>
      <c r="N392" s="3">
        <v>0</v>
      </c>
      <c r="O392" s="3">
        <v>3.2</v>
      </c>
      <c r="P392" s="238">
        <v>4.96</v>
      </c>
      <c r="Q392" s="240">
        <f t="shared" si="19"/>
        <v>2.48</v>
      </c>
      <c r="R392" s="3">
        <v>0</v>
      </c>
      <c r="S392" s="3">
        <v>2.39</v>
      </c>
      <c r="T392" s="3">
        <v>9.6</v>
      </c>
      <c r="U392" s="3">
        <v>0</v>
      </c>
      <c r="V392" s="3">
        <v>1.83</v>
      </c>
      <c r="W392" s="3">
        <v>0</v>
      </c>
      <c r="X392" s="3">
        <v>0.6</v>
      </c>
      <c r="Y392" s="3">
        <v>0</v>
      </c>
      <c r="Z392" s="3">
        <v>0</v>
      </c>
      <c r="AA392" s="3">
        <v>0</v>
      </c>
      <c r="AB392" s="3">
        <v>0</v>
      </c>
      <c r="AC392" s="3">
        <v>0</v>
      </c>
      <c r="AD392" s="3">
        <v>0</v>
      </c>
      <c r="AE392" s="3">
        <v>0</v>
      </c>
      <c r="AF392" s="3">
        <v>0</v>
      </c>
      <c r="AG392" s="3">
        <v>0</v>
      </c>
      <c r="AJ392" s="3">
        <f t="shared" si="18"/>
        <v>21.259999999999998</v>
      </c>
      <c r="AL392" s="3">
        <f>IFERROR(VLOOKUP(B392,Totalt!$B$1:$BD$409,MATCH("totalt tillförda bränslen:",Totalt!$B$1:$BC$1,0),FALSE),"")</f>
        <v>21.26</v>
      </c>
      <c r="AN392" s="3">
        <f t="shared" si="20"/>
        <v>-3.5527136788005009E-15</v>
      </c>
    </row>
    <row r="393" spans="1:40" x14ac:dyDescent="0.25">
      <c r="B393" s="3" t="s">
        <v>402</v>
      </c>
      <c r="C393" s="3">
        <v>0</v>
      </c>
      <c r="D393" s="3">
        <v>295.5</v>
      </c>
      <c r="E393" s="3">
        <v>0</v>
      </c>
      <c r="F393" s="3">
        <v>0</v>
      </c>
      <c r="G393" s="3">
        <v>0</v>
      </c>
      <c r="H393" s="3">
        <v>0</v>
      </c>
      <c r="I393" s="3">
        <v>1.07</v>
      </c>
      <c r="J393" s="3">
        <v>0</v>
      </c>
      <c r="K393" s="3">
        <v>12.08</v>
      </c>
      <c r="L393" s="3">
        <v>0</v>
      </c>
      <c r="M393" s="238">
        <v>7.5355699999999999</v>
      </c>
      <c r="N393" s="3">
        <v>0</v>
      </c>
      <c r="O393" s="3">
        <v>0</v>
      </c>
      <c r="P393" s="238">
        <v>98.9</v>
      </c>
      <c r="Q393" s="240">
        <f t="shared" si="19"/>
        <v>49.45</v>
      </c>
      <c r="R393" s="3">
        <v>174.43899999999999</v>
      </c>
      <c r="S393" s="3">
        <v>0</v>
      </c>
      <c r="T393" s="3">
        <v>0</v>
      </c>
      <c r="U393" s="3">
        <v>0</v>
      </c>
      <c r="V393" s="3">
        <v>13.07</v>
      </c>
      <c r="W393" s="3">
        <v>0</v>
      </c>
      <c r="X393" s="3">
        <v>20.1356</v>
      </c>
      <c r="Y393" s="3">
        <v>0</v>
      </c>
      <c r="Z393" s="3">
        <v>60.011800000000001</v>
      </c>
      <c r="AA393" s="3">
        <v>0</v>
      </c>
      <c r="AB393" s="3">
        <v>0</v>
      </c>
      <c r="AC393" s="3">
        <v>0</v>
      </c>
      <c r="AD393" s="3">
        <v>0</v>
      </c>
      <c r="AE393" s="3">
        <v>0</v>
      </c>
      <c r="AF393" s="3">
        <v>0</v>
      </c>
      <c r="AG393" s="3">
        <v>9.4600000000000009</v>
      </c>
      <c r="AJ393" s="3">
        <f t="shared" si="18"/>
        <v>635.21640000000002</v>
      </c>
      <c r="AL393" s="3">
        <f>IFERROR(VLOOKUP(B393,Totalt!$B$1:$BD$409,MATCH("totalt tillförda bränslen:",Totalt!$B$1:$BC$1,0),FALSE),"")</f>
        <v>635.21639999999991</v>
      </c>
      <c r="AN393" s="3">
        <f t="shared" si="20"/>
        <v>1.1368683772161603E-13</v>
      </c>
    </row>
    <row r="394" spans="1:40" x14ac:dyDescent="0.25">
      <c r="B394" s="3" t="s">
        <v>403</v>
      </c>
      <c r="C394" s="3">
        <v>0</v>
      </c>
      <c r="D394" s="3">
        <v>74.954999999999998</v>
      </c>
      <c r="E394" s="3">
        <v>0</v>
      </c>
      <c r="F394" s="3">
        <v>0</v>
      </c>
      <c r="G394" s="3">
        <v>0</v>
      </c>
      <c r="H394" s="3">
        <v>30.873000000000001</v>
      </c>
      <c r="I394" s="3">
        <v>0.26200000000000001</v>
      </c>
      <c r="J394" s="3">
        <v>0</v>
      </c>
      <c r="K394" s="3">
        <v>5.4119999999999999</v>
      </c>
      <c r="L394" s="3">
        <v>0</v>
      </c>
      <c r="M394" s="238">
        <v>0</v>
      </c>
      <c r="N394" s="3">
        <v>0</v>
      </c>
      <c r="O394" s="3">
        <v>0</v>
      </c>
      <c r="P394" s="238">
        <v>0</v>
      </c>
      <c r="Q394" s="240">
        <f t="shared" si="19"/>
        <v>0</v>
      </c>
      <c r="R394" s="3">
        <v>0</v>
      </c>
      <c r="S394" s="3">
        <v>0</v>
      </c>
      <c r="T394" s="3">
        <v>0</v>
      </c>
      <c r="U394" s="3">
        <v>0</v>
      </c>
      <c r="V394" s="3">
        <v>0</v>
      </c>
      <c r="W394" s="3">
        <v>0</v>
      </c>
      <c r="X394" s="3">
        <v>3</v>
      </c>
      <c r="Y394" s="3">
        <v>0</v>
      </c>
      <c r="Z394" s="3">
        <v>0</v>
      </c>
      <c r="AA394" s="3">
        <v>0</v>
      </c>
      <c r="AB394" s="3">
        <v>0</v>
      </c>
      <c r="AC394" s="3">
        <v>0</v>
      </c>
      <c r="AD394" s="3">
        <v>0</v>
      </c>
      <c r="AE394" s="3">
        <v>0</v>
      </c>
      <c r="AF394" s="3">
        <v>0</v>
      </c>
      <c r="AG394" s="3">
        <v>2.2949999999999999</v>
      </c>
      <c r="AJ394" s="3">
        <f t="shared" si="18"/>
        <v>116.79700000000001</v>
      </c>
      <c r="AL394" s="3">
        <f>IFERROR(VLOOKUP(B394,Totalt!$B$1:$BD$409,MATCH("totalt tillförda bränslen:",Totalt!$B$1:$BC$1,0),FALSE),"")</f>
        <v>116.797</v>
      </c>
      <c r="AN394" s="3">
        <f t="shared" si="20"/>
        <v>1.4210854715202004E-14</v>
      </c>
    </row>
    <row r="395" spans="1:40" x14ac:dyDescent="0.25">
      <c r="B395" s="3" t="s">
        <v>404</v>
      </c>
      <c r="C395" s="3">
        <v>0</v>
      </c>
      <c r="D395" s="3">
        <v>0</v>
      </c>
      <c r="E395" s="3">
        <v>0</v>
      </c>
      <c r="F395" s="3">
        <v>0</v>
      </c>
      <c r="G395" s="3">
        <v>0</v>
      </c>
      <c r="H395" s="3">
        <v>0</v>
      </c>
      <c r="I395" s="3">
        <v>0.27900000000000003</v>
      </c>
      <c r="J395" s="3">
        <v>0</v>
      </c>
      <c r="K395" s="3">
        <v>0</v>
      </c>
      <c r="L395" s="3">
        <v>0</v>
      </c>
      <c r="M395" s="238">
        <v>0</v>
      </c>
      <c r="N395" s="3">
        <v>0</v>
      </c>
      <c r="O395" s="3">
        <v>0</v>
      </c>
      <c r="P395" s="238">
        <v>0</v>
      </c>
      <c r="Q395" s="240">
        <f t="shared" si="19"/>
        <v>0</v>
      </c>
      <c r="R395" s="3">
        <v>0</v>
      </c>
      <c r="S395" s="3">
        <v>0</v>
      </c>
      <c r="T395" s="3">
        <v>0</v>
      </c>
      <c r="U395" s="3">
        <v>0</v>
      </c>
      <c r="V395" s="3">
        <v>0</v>
      </c>
      <c r="W395" s="3">
        <v>0</v>
      </c>
      <c r="X395" s="3">
        <v>0.1</v>
      </c>
      <c r="Y395" s="3">
        <v>0</v>
      </c>
      <c r="Z395" s="3">
        <v>7.02</v>
      </c>
      <c r="AA395" s="3">
        <v>0</v>
      </c>
      <c r="AB395" s="3">
        <v>0</v>
      </c>
      <c r="AC395" s="3">
        <v>0</v>
      </c>
      <c r="AD395" s="3">
        <v>0</v>
      </c>
      <c r="AE395" s="3">
        <v>0</v>
      </c>
      <c r="AF395" s="3">
        <v>0</v>
      </c>
      <c r="AG395" s="3">
        <v>0</v>
      </c>
      <c r="AJ395" s="3">
        <f t="shared" si="18"/>
        <v>7.3989999999999991</v>
      </c>
      <c r="AL395" s="3">
        <f>IFERROR(VLOOKUP(B395,Totalt!$B$1:$BD$409,MATCH("totalt tillförda bränslen:",Totalt!$B$1:$BC$1,0),FALSE),"")</f>
        <v>7.3989999999999991</v>
      </c>
      <c r="AN395" s="3">
        <f t="shared" si="20"/>
        <v>0</v>
      </c>
    </row>
    <row r="396" spans="1:40" x14ac:dyDescent="0.25">
      <c r="A396" s="3" t="s">
        <v>405</v>
      </c>
      <c r="Q396" s="240">
        <f t="shared" si="19"/>
        <v>0</v>
      </c>
      <c r="AJ396" s="3">
        <f t="shared" si="18"/>
        <v>0</v>
      </c>
      <c r="AL396" s="3" t="str">
        <f>IFERROR(VLOOKUP(B396,Totalt!$B$1:$BD$409,MATCH("totalt tillförda bränslen:",Totalt!$B$1:$BC$1,0),FALSE),"")</f>
        <v/>
      </c>
      <c r="AN396" s="3" t="str">
        <f t="shared" si="20"/>
        <v/>
      </c>
    </row>
    <row r="397" spans="1:40" x14ac:dyDescent="0.25">
      <c r="B397" s="3" t="s">
        <v>406</v>
      </c>
      <c r="C397" s="3">
        <v>0</v>
      </c>
      <c r="D397" s="3">
        <v>0</v>
      </c>
      <c r="E397" s="3">
        <v>0</v>
      </c>
      <c r="F397" s="3">
        <v>0</v>
      </c>
      <c r="G397" s="3">
        <v>0</v>
      </c>
      <c r="H397" s="3">
        <v>0</v>
      </c>
      <c r="I397" s="3">
        <v>0</v>
      </c>
      <c r="J397" s="3">
        <v>0</v>
      </c>
      <c r="K397" s="3">
        <v>0</v>
      </c>
      <c r="L397" s="3">
        <v>0</v>
      </c>
      <c r="M397" s="238">
        <v>0</v>
      </c>
      <c r="N397" s="3">
        <v>0</v>
      </c>
      <c r="O397" s="3">
        <v>0</v>
      </c>
      <c r="P397" s="238">
        <v>0</v>
      </c>
      <c r="Q397" s="240">
        <f t="shared" si="19"/>
        <v>0</v>
      </c>
      <c r="R397" s="3">
        <v>0</v>
      </c>
      <c r="S397" s="3">
        <v>0</v>
      </c>
      <c r="T397" s="3">
        <v>0</v>
      </c>
      <c r="U397" s="3">
        <v>0</v>
      </c>
      <c r="V397" s="3">
        <v>0</v>
      </c>
      <c r="W397" s="3">
        <v>0</v>
      </c>
      <c r="X397" s="3">
        <v>0</v>
      </c>
      <c r="Y397" s="3">
        <v>0</v>
      </c>
      <c r="Z397" s="3">
        <v>0</v>
      </c>
      <c r="AA397" s="3">
        <v>0</v>
      </c>
      <c r="AB397" s="3">
        <v>0</v>
      </c>
      <c r="AC397" s="3">
        <v>0</v>
      </c>
      <c r="AD397" s="3">
        <v>0</v>
      </c>
      <c r="AE397" s="3">
        <v>0</v>
      </c>
      <c r="AF397" s="3">
        <v>0</v>
      </c>
      <c r="AG397" s="3">
        <v>0</v>
      </c>
      <c r="AJ397" s="3">
        <f t="shared" si="18"/>
        <v>0</v>
      </c>
      <c r="AL397" s="3">
        <f>IFERROR(VLOOKUP(B397,Totalt!$B$1:$BD$409,MATCH("totalt tillförda bränslen:",Totalt!$B$1:$BC$1,0),FALSE),"")</f>
        <v>0</v>
      </c>
      <c r="AN397" s="3">
        <f t="shared" si="20"/>
        <v>0</v>
      </c>
    </row>
    <row r="398" spans="1:40" x14ac:dyDescent="0.25">
      <c r="B398" s="3" t="s">
        <v>407</v>
      </c>
      <c r="C398" s="3">
        <v>0</v>
      </c>
      <c r="D398" s="3">
        <v>0</v>
      </c>
      <c r="E398" s="3">
        <v>0</v>
      </c>
      <c r="F398" s="3">
        <v>0</v>
      </c>
      <c r="G398" s="3">
        <v>0</v>
      </c>
      <c r="H398" s="3">
        <v>0</v>
      </c>
      <c r="I398" s="3">
        <v>0</v>
      </c>
      <c r="J398" s="3">
        <v>0</v>
      </c>
      <c r="K398" s="3">
        <v>0</v>
      </c>
      <c r="L398" s="3">
        <v>0</v>
      </c>
      <c r="M398" s="238">
        <v>0</v>
      </c>
      <c r="N398" s="3">
        <v>0</v>
      </c>
      <c r="O398" s="3">
        <v>0</v>
      </c>
      <c r="P398" s="238">
        <v>0</v>
      </c>
      <c r="Q398" s="240">
        <f t="shared" si="19"/>
        <v>0</v>
      </c>
      <c r="R398" s="3">
        <v>0</v>
      </c>
      <c r="S398" s="3">
        <v>0</v>
      </c>
      <c r="T398" s="3">
        <v>0</v>
      </c>
      <c r="U398" s="3">
        <v>0</v>
      </c>
      <c r="V398" s="3">
        <v>0</v>
      </c>
      <c r="W398" s="3">
        <v>0</v>
      </c>
      <c r="X398" s="3">
        <v>0</v>
      </c>
      <c r="Y398" s="3">
        <v>0</v>
      </c>
      <c r="Z398" s="3">
        <v>0</v>
      </c>
      <c r="AA398" s="3">
        <v>0</v>
      </c>
      <c r="AB398" s="3">
        <v>0</v>
      </c>
      <c r="AC398" s="3">
        <v>0</v>
      </c>
      <c r="AD398" s="3">
        <v>0</v>
      </c>
      <c r="AE398" s="3">
        <v>0</v>
      </c>
      <c r="AF398" s="3">
        <v>0</v>
      </c>
      <c r="AG398" s="3">
        <v>0</v>
      </c>
      <c r="AJ398" s="3">
        <f t="shared" si="18"/>
        <v>0</v>
      </c>
      <c r="AL398" s="3">
        <f>IFERROR(VLOOKUP(B398,Totalt!$B$1:$BD$409,MATCH("totalt tillförda bränslen:",Totalt!$B$1:$BC$1,0),FALSE),"")</f>
        <v>0</v>
      </c>
      <c r="AN398" s="3">
        <f t="shared" si="20"/>
        <v>0</v>
      </c>
    </row>
    <row r="399" spans="1:40" x14ac:dyDescent="0.25">
      <c r="B399" s="3" t="s">
        <v>408</v>
      </c>
      <c r="C399" s="3">
        <v>0</v>
      </c>
      <c r="D399" s="3">
        <v>0</v>
      </c>
      <c r="E399" s="3">
        <v>0</v>
      </c>
      <c r="F399" s="3">
        <v>0</v>
      </c>
      <c r="G399" s="3">
        <v>0</v>
      </c>
      <c r="H399" s="3">
        <v>0</v>
      </c>
      <c r="I399" s="3">
        <v>0</v>
      </c>
      <c r="J399" s="3">
        <v>0</v>
      </c>
      <c r="K399" s="3">
        <v>0</v>
      </c>
      <c r="L399" s="3">
        <v>0</v>
      </c>
      <c r="M399" s="238">
        <v>0</v>
      </c>
      <c r="N399" s="3">
        <v>0</v>
      </c>
      <c r="O399" s="3">
        <v>0</v>
      </c>
      <c r="P399" s="238">
        <v>0</v>
      </c>
      <c r="Q399" s="240">
        <f t="shared" si="19"/>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J399" s="3">
        <f t="shared" si="18"/>
        <v>0</v>
      </c>
      <c r="AL399" s="3">
        <f>IFERROR(VLOOKUP(B399,Totalt!$B$1:$BD$409,MATCH("totalt tillförda bränslen:",Totalt!$B$1:$BC$1,0),FALSE),"")</f>
        <v>0</v>
      </c>
      <c r="AN399" s="3">
        <f t="shared" si="20"/>
        <v>0</v>
      </c>
    </row>
    <row r="400" spans="1:40" x14ac:dyDescent="0.25">
      <c r="B400" s="3" t="s">
        <v>409</v>
      </c>
      <c r="C400" s="3">
        <v>0</v>
      </c>
      <c r="D400" s="3">
        <v>0</v>
      </c>
      <c r="E400" s="3">
        <v>0</v>
      </c>
      <c r="F400" s="3">
        <v>0</v>
      </c>
      <c r="G400" s="3">
        <v>0</v>
      </c>
      <c r="H400" s="3">
        <v>0</v>
      </c>
      <c r="I400" s="3">
        <v>0</v>
      </c>
      <c r="J400" s="3">
        <v>0</v>
      </c>
      <c r="K400" s="3">
        <v>0</v>
      </c>
      <c r="L400" s="3">
        <v>0</v>
      </c>
      <c r="M400" s="238">
        <v>0</v>
      </c>
      <c r="N400" s="3">
        <v>0</v>
      </c>
      <c r="O400" s="3">
        <v>0</v>
      </c>
      <c r="P400" s="238">
        <v>0</v>
      </c>
      <c r="Q400" s="240">
        <f t="shared" si="19"/>
        <v>0</v>
      </c>
      <c r="R400" s="3">
        <v>0</v>
      </c>
      <c r="S400" s="3">
        <v>0</v>
      </c>
      <c r="T400" s="3">
        <v>0</v>
      </c>
      <c r="U400" s="3">
        <v>0</v>
      </c>
      <c r="V400" s="3">
        <v>0</v>
      </c>
      <c r="W400" s="3">
        <v>0</v>
      </c>
      <c r="X400" s="3">
        <v>0</v>
      </c>
      <c r="Y400" s="3">
        <v>0</v>
      </c>
      <c r="Z400" s="3">
        <v>0</v>
      </c>
      <c r="AA400" s="3">
        <v>0</v>
      </c>
      <c r="AB400" s="3">
        <v>0</v>
      </c>
      <c r="AC400" s="3">
        <v>0</v>
      </c>
      <c r="AD400" s="3">
        <v>0</v>
      </c>
      <c r="AE400" s="3">
        <v>0</v>
      </c>
      <c r="AF400" s="3">
        <v>0</v>
      </c>
      <c r="AG400" s="3">
        <v>0</v>
      </c>
      <c r="AJ400" s="3">
        <f t="shared" si="18"/>
        <v>0</v>
      </c>
      <c r="AL400" s="3">
        <f>IFERROR(VLOOKUP(B400,Totalt!$B$1:$BD$409,MATCH("totalt tillförda bränslen:",Totalt!$B$1:$BC$1,0),FALSE),"")</f>
        <v>0</v>
      </c>
      <c r="AN400" s="3">
        <f t="shared" si="20"/>
        <v>0</v>
      </c>
    </row>
    <row r="401" spans="1:40" x14ac:dyDescent="0.25">
      <c r="A401" s="3" t="s">
        <v>410</v>
      </c>
      <c r="Q401" s="240">
        <f t="shared" si="19"/>
        <v>0</v>
      </c>
      <c r="AJ401" s="3">
        <f t="shared" si="18"/>
        <v>0</v>
      </c>
      <c r="AL401" s="3" t="str">
        <f>IFERROR(VLOOKUP(B401,Totalt!$B$1:$BD$409,MATCH("totalt tillförda bränslen:",Totalt!$B$1:$BC$1,0),FALSE),"")</f>
        <v/>
      </c>
      <c r="AN401" s="3" t="str">
        <f t="shared" si="20"/>
        <v/>
      </c>
    </row>
    <row r="402" spans="1:40" x14ac:dyDescent="0.25">
      <c r="B402" s="3" t="s">
        <v>411</v>
      </c>
      <c r="C402" s="3">
        <v>0</v>
      </c>
      <c r="D402" s="3">
        <v>0</v>
      </c>
      <c r="E402" s="3">
        <v>0</v>
      </c>
      <c r="F402" s="3">
        <v>0</v>
      </c>
      <c r="G402" s="3">
        <v>0</v>
      </c>
      <c r="H402" s="3">
        <v>0</v>
      </c>
      <c r="I402" s="3">
        <v>0</v>
      </c>
      <c r="J402" s="3">
        <v>0</v>
      </c>
      <c r="K402" s="3">
        <v>0</v>
      </c>
      <c r="L402" s="3">
        <v>0</v>
      </c>
      <c r="M402" s="238">
        <v>0</v>
      </c>
      <c r="N402" s="3">
        <v>0</v>
      </c>
      <c r="O402" s="3">
        <v>0</v>
      </c>
      <c r="P402" s="238">
        <v>0</v>
      </c>
      <c r="Q402" s="240">
        <f t="shared" si="19"/>
        <v>0</v>
      </c>
      <c r="R402" s="3">
        <v>0</v>
      </c>
      <c r="S402" s="3">
        <v>0</v>
      </c>
      <c r="T402" s="3">
        <v>0</v>
      </c>
      <c r="U402" s="3">
        <v>0</v>
      </c>
      <c r="V402" s="3">
        <v>0</v>
      </c>
      <c r="W402" s="3">
        <v>0</v>
      </c>
      <c r="X402" s="3">
        <v>9.2999999999999999E-2</v>
      </c>
      <c r="Y402" s="3">
        <v>0</v>
      </c>
      <c r="Z402" s="3">
        <v>0</v>
      </c>
      <c r="AA402" s="3">
        <v>0</v>
      </c>
      <c r="AB402" s="3">
        <v>0</v>
      </c>
      <c r="AC402" s="3">
        <v>0</v>
      </c>
      <c r="AD402" s="3">
        <v>0</v>
      </c>
      <c r="AE402" s="3">
        <v>0</v>
      </c>
      <c r="AF402" s="3">
        <v>0</v>
      </c>
      <c r="AG402" s="3">
        <v>4.5882399999999999</v>
      </c>
      <c r="AJ402" s="3">
        <f t="shared" si="18"/>
        <v>4.6812399999999998</v>
      </c>
      <c r="AL402" s="3">
        <f>IFERROR(VLOOKUP(B402,Totalt!$B$1:$BD$409,MATCH("totalt tillförda bränslen:",Totalt!$B$1:$BC$1,0),FALSE),"")</f>
        <v>4.6812399999999998</v>
      </c>
      <c r="AN402" s="3">
        <f t="shared" si="20"/>
        <v>0</v>
      </c>
    </row>
    <row r="403" spans="1:40" x14ac:dyDescent="0.25">
      <c r="B403" s="3" t="s">
        <v>412</v>
      </c>
      <c r="C403" s="3">
        <v>0</v>
      </c>
      <c r="D403" s="3">
        <v>0</v>
      </c>
      <c r="E403" s="3">
        <v>0</v>
      </c>
      <c r="F403" s="3">
        <v>9.4</v>
      </c>
      <c r="G403" s="3">
        <v>0</v>
      </c>
      <c r="H403" s="3">
        <v>0</v>
      </c>
      <c r="I403" s="3">
        <v>0.3</v>
      </c>
      <c r="J403" s="3">
        <v>0</v>
      </c>
      <c r="K403" s="3">
        <v>0</v>
      </c>
      <c r="L403" s="3">
        <v>15.3</v>
      </c>
      <c r="M403" s="238">
        <v>0</v>
      </c>
      <c r="N403" s="3">
        <v>0</v>
      </c>
      <c r="O403" s="3">
        <v>0</v>
      </c>
      <c r="P403" s="238">
        <v>7.6</v>
      </c>
      <c r="Q403" s="240">
        <f t="shared" si="19"/>
        <v>3.8</v>
      </c>
      <c r="R403" s="3">
        <v>0</v>
      </c>
      <c r="S403" s="3">
        <v>0</v>
      </c>
      <c r="T403" s="3">
        <v>0</v>
      </c>
      <c r="U403" s="3">
        <v>0</v>
      </c>
      <c r="V403" s="3">
        <v>0</v>
      </c>
      <c r="W403" s="3">
        <v>0</v>
      </c>
      <c r="X403" s="3">
        <v>0.8</v>
      </c>
      <c r="Y403" s="3">
        <v>16</v>
      </c>
      <c r="Z403" s="3">
        <v>6.1</v>
      </c>
      <c r="AA403" s="3">
        <v>0</v>
      </c>
      <c r="AB403" s="3">
        <v>0</v>
      </c>
      <c r="AC403" s="3">
        <v>0</v>
      </c>
      <c r="AD403" s="3">
        <v>0</v>
      </c>
      <c r="AE403" s="3">
        <v>1.8</v>
      </c>
      <c r="AF403" s="3">
        <v>0</v>
      </c>
      <c r="AG403" s="3">
        <v>0</v>
      </c>
      <c r="AJ403" s="3">
        <f t="shared" si="18"/>
        <v>53.499999999999993</v>
      </c>
      <c r="AL403" s="3">
        <f>IFERROR(VLOOKUP(B403,Totalt!$B$1:$BD$409,MATCH("totalt tillförda bränslen:",Totalt!$B$1:$BC$1,0),FALSE),"")</f>
        <v>53.499999999999993</v>
      </c>
      <c r="AN403" s="3">
        <f t="shared" si="20"/>
        <v>0</v>
      </c>
    </row>
    <row r="404" spans="1:40" x14ac:dyDescent="0.25">
      <c r="A404" s="3" t="s">
        <v>413</v>
      </c>
      <c r="Q404" s="240">
        <f t="shared" si="19"/>
        <v>0</v>
      </c>
      <c r="AJ404" s="3">
        <f t="shared" si="18"/>
        <v>0</v>
      </c>
      <c r="AL404" s="3" t="str">
        <f>IFERROR(VLOOKUP(B404,Totalt!$B$1:$BD$409,MATCH("totalt tillförda bränslen:",Totalt!$B$1:$BC$1,0),FALSE),"")</f>
        <v/>
      </c>
      <c r="AN404" s="3" t="str">
        <f t="shared" si="20"/>
        <v/>
      </c>
    </row>
    <row r="405" spans="1:40" x14ac:dyDescent="0.25">
      <c r="B405" s="3" t="s">
        <v>414</v>
      </c>
      <c r="C405" s="3">
        <v>0</v>
      </c>
      <c r="D405" s="3">
        <v>424</v>
      </c>
      <c r="E405" s="3">
        <v>0</v>
      </c>
      <c r="F405" s="3">
        <v>93.434899999999999</v>
      </c>
      <c r="G405" s="3">
        <v>0</v>
      </c>
      <c r="H405" s="3">
        <v>0</v>
      </c>
      <c r="I405" s="3">
        <v>2.9590999999999998</v>
      </c>
      <c r="J405" s="3">
        <v>0</v>
      </c>
      <c r="K405" s="3">
        <v>10.4</v>
      </c>
      <c r="L405" s="3">
        <v>123.53700000000001</v>
      </c>
      <c r="M405" s="238">
        <v>26.241900000000001</v>
      </c>
      <c r="N405" s="3">
        <v>0</v>
      </c>
      <c r="O405" s="3">
        <v>670.34299999999996</v>
      </c>
      <c r="P405" s="238">
        <v>852.5</v>
      </c>
      <c r="Q405" s="240">
        <f t="shared" si="19"/>
        <v>426.25</v>
      </c>
      <c r="R405" s="3">
        <v>0</v>
      </c>
      <c r="S405" s="3">
        <v>157.55500000000001</v>
      </c>
      <c r="T405" s="3">
        <v>63.822000000000003</v>
      </c>
      <c r="U405" s="3">
        <v>0</v>
      </c>
      <c r="V405" s="3">
        <v>12.95</v>
      </c>
      <c r="W405" s="3">
        <v>221.87299999999999</v>
      </c>
      <c r="X405" s="3">
        <v>61.5</v>
      </c>
      <c r="Y405" s="3">
        <v>2.5510100000000001E-2</v>
      </c>
      <c r="Z405" s="3">
        <v>136.76</v>
      </c>
      <c r="AA405" s="3">
        <v>0</v>
      </c>
      <c r="AB405" s="3">
        <v>0</v>
      </c>
      <c r="AC405" s="3">
        <v>0</v>
      </c>
      <c r="AD405" s="3">
        <v>0</v>
      </c>
      <c r="AE405" s="3">
        <v>0</v>
      </c>
      <c r="AF405" s="3">
        <v>0</v>
      </c>
      <c r="AG405" s="3">
        <v>0</v>
      </c>
      <c r="AJ405" s="3">
        <f t="shared" si="18"/>
        <v>2405.4095100999994</v>
      </c>
      <c r="AL405" s="3">
        <f>IFERROR(VLOOKUP(B405,Totalt!$B$1:$BD$409,MATCH("totalt tillförda bränslen:",Totalt!$B$1:$BC$1,0),FALSE),"")</f>
        <v>2405.4095101000003</v>
      </c>
      <c r="AN405" s="3">
        <f t="shared" si="20"/>
        <v>-9.0949470177292824E-13</v>
      </c>
    </row>
    <row r="406" spans="1:40" x14ac:dyDescent="0.25">
      <c r="A406" s="3" t="s">
        <v>415</v>
      </c>
      <c r="Q406" s="240">
        <f t="shared" si="19"/>
        <v>0</v>
      </c>
      <c r="AJ406" s="3">
        <f t="shared" si="18"/>
        <v>0</v>
      </c>
      <c r="AL406" s="3" t="str">
        <f>IFERROR(VLOOKUP(B406,Totalt!$B$1:$BD$409,MATCH("totalt tillförda bränslen:",Totalt!$B$1:$BC$1,0),FALSE),"")</f>
        <v/>
      </c>
      <c r="AN406" s="3" t="str">
        <f t="shared" si="20"/>
        <v/>
      </c>
    </row>
    <row r="407" spans="1:40" x14ac:dyDescent="0.25">
      <c r="B407" s="3" t="s">
        <v>416</v>
      </c>
      <c r="C407" s="3">
        <v>0</v>
      </c>
      <c r="D407" s="3">
        <v>0</v>
      </c>
      <c r="E407" s="3">
        <v>0</v>
      </c>
      <c r="F407" s="3">
        <v>0</v>
      </c>
      <c r="G407" s="3">
        <v>0</v>
      </c>
      <c r="H407" s="3">
        <v>0</v>
      </c>
      <c r="I407" s="3">
        <v>0</v>
      </c>
      <c r="J407" s="3">
        <v>0</v>
      </c>
      <c r="K407" s="3">
        <v>0</v>
      </c>
      <c r="L407" s="3">
        <v>0</v>
      </c>
      <c r="M407" s="238">
        <v>0</v>
      </c>
      <c r="N407" s="3">
        <v>0</v>
      </c>
      <c r="O407" s="3">
        <v>0</v>
      </c>
      <c r="P407" s="238">
        <v>0</v>
      </c>
      <c r="Q407" s="240">
        <f t="shared" si="19"/>
        <v>0</v>
      </c>
      <c r="R407" s="3">
        <v>0</v>
      </c>
      <c r="S407" s="3">
        <v>0</v>
      </c>
      <c r="T407" s="3">
        <v>0</v>
      </c>
      <c r="U407" s="3">
        <v>0</v>
      </c>
      <c r="V407" s="3">
        <v>0</v>
      </c>
      <c r="W407" s="3">
        <v>0</v>
      </c>
      <c r="X407" s="3">
        <v>0.17152000000000001</v>
      </c>
      <c r="Y407" s="3">
        <v>0</v>
      </c>
      <c r="Z407" s="3">
        <v>0</v>
      </c>
      <c r="AA407" s="3">
        <v>0</v>
      </c>
      <c r="AB407" s="3">
        <v>0</v>
      </c>
      <c r="AC407" s="3">
        <v>0</v>
      </c>
      <c r="AD407" s="3">
        <v>0</v>
      </c>
      <c r="AE407" s="3">
        <v>1.968</v>
      </c>
      <c r="AF407" s="3">
        <v>0</v>
      </c>
      <c r="AG407" s="3">
        <v>12.490600000000001</v>
      </c>
      <c r="AJ407" s="3">
        <f t="shared" si="18"/>
        <v>14.630120000000002</v>
      </c>
      <c r="AL407" s="3">
        <f>IFERROR(VLOOKUP(B407,Totalt!$B$1:$BD$409,MATCH("totalt tillförda bränslen:",Totalt!$B$1:$BC$1,0),FALSE),"")</f>
        <v>14.63012</v>
      </c>
      <c r="AN407" s="3">
        <f t="shared" si="20"/>
        <v>1.7763568394002505E-15</v>
      </c>
    </row>
    <row r="408" spans="1:40" x14ac:dyDescent="0.25">
      <c r="B408" s="3" t="s">
        <v>417</v>
      </c>
      <c r="C408" s="3">
        <v>0</v>
      </c>
      <c r="D408" s="3">
        <v>0</v>
      </c>
      <c r="E408" s="3">
        <v>0</v>
      </c>
      <c r="F408" s="3">
        <v>0</v>
      </c>
      <c r="G408" s="3">
        <v>0</v>
      </c>
      <c r="H408" s="3">
        <v>0</v>
      </c>
      <c r="I408" s="3">
        <v>0</v>
      </c>
      <c r="J408" s="3">
        <v>0</v>
      </c>
      <c r="K408" s="3">
        <v>0</v>
      </c>
      <c r="L408" s="3">
        <v>0</v>
      </c>
      <c r="M408" s="238">
        <v>0</v>
      </c>
      <c r="N408" s="3">
        <v>0</v>
      </c>
      <c r="O408" s="3">
        <v>0</v>
      </c>
      <c r="P408" s="238">
        <v>0</v>
      </c>
      <c r="Q408" s="240">
        <f t="shared" si="19"/>
        <v>0</v>
      </c>
      <c r="R408" s="3">
        <v>0</v>
      </c>
      <c r="S408" s="3">
        <v>0</v>
      </c>
      <c r="T408" s="3">
        <v>0</v>
      </c>
      <c r="U408" s="3">
        <v>0</v>
      </c>
      <c r="V408" s="3">
        <v>0</v>
      </c>
      <c r="W408" s="3">
        <v>0</v>
      </c>
      <c r="X408" s="3">
        <v>0.23464399999999999</v>
      </c>
      <c r="Y408" s="3">
        <v>0</v>
      </c>
      <c r="Z408" s="3">
        <v>0.59855999999999998</v>
      </c>
      <c r="AA408" s="3">
        <v>0</v>
      </c>
      <c r="AB408" s="3">
        <v>0</v>
      </c>
      <c r="AC408" s="3">
        <v>0</v>
      </c>
      <c r="AD408" s="3">
        <v>0</v>
      </c>
      <c r="AE408" s="3">
        <v>0</v>
      </c>
      <c r="AF408" s="3">
        <v>0</v>
      </c>
      <c r="AG408" s="3">
        <v>0</v>
      </c>
      <c r="AJ408" s="3">
        <f t="shared" si="18"/>
        <v>0.83320399999999994</v>
      </c>
      <c r="AL408" s="3">
        <f>IFERROR(VLOOKUP(B408,Totalt!$B$1:$BD$409,MATCH("totalt tillförda bränslen:",Totalt!$B$1:$BC$1,0),FALSE),"")</f>
        <v>0.83320399999999994</v>
      </c>
      <c r="AN408" s="3">
        <f t="shared" si="20"/>
        <v>0</v>
      </c>
    </row>
    <row r="409" spans="1:40" x14ac:dyDescent="0.25">
      <c r="B409" s="3" t="s">
        <v>418</v>
      </c>
      <c r="C409" s="3">
        <v>0</v>
      </c>
      <c r="D409" s="3">
        <v>0</v>
      </c>
      <c r="E409" s="3">
        <v>0</v>
      </c>
      <c r="F409" s="3">
        <v>0</v>
      </c>
      <c r="G409" s="3">
        <v>0</v>
      </c>
      <c r="H409" s="3">
        <v>0</v>
      </c>
      <c r="I409" s="3">
        <v>0.57999999999999996</v>
      </c>
      <c r="J409" s="3">
        <v>0</v>
      </c>
      <c r="K409" s="3">
        <v>0</v>
      </c>
      <c r="L409" s="3">
        <v>0</v>
      </c>
      <c r="M409" s="238">
        <v>0</v>
      </c>
      <c r="N409" s="3">
        <v>0</v>
      </c>
      <c r="O409" s="3">
        <v>0</v>
      </c>
      <c r="P409" s="238">
        <v>0</v>
      </c>
      <c r="Q409" s="240">
        <f t="shared" si="19"/>
        <v>0</v>
      </c>
      <c r="R409" s="3">
        <v>0</v>
      </c>
      <c r="S409" s="3">
        <v>0</v>
      </c>
      <c r="T409" s="3">
        <v>0</v>
      </c>
      <c r="U409" s="3">
        <v>0</v>
      </c>
      <c r="V409" s="3">
        <v>0</v>
      </c>
      <c r="W409" s="3">
        <v>0</v>
      </c>
      <c r="X409" s="3">
        <v>0.169017</v>
      </c>
      <c r="Y409" s="3">
        <v>0</v>
      </c>
      <c r="Z409" s="3">
        <v>3.0529999999999999</v>
      </c>
      <c r="AA409" s="3">
        <v>0</v>
      </c>
      <c r="AB409" s="3">
        <v>0</v>
      </c>
      <c r="AC409" s="3">
        <v>0</v>
      </c>
      <c r="AD409" s="3">
        <v>0</v>
      </c>
      <c r="AE409" s="3">
        <v>0</v>
      </c>
      <c r="AF409" s="3">
        <v>0</v>
      </c>
      <c r="AG409" s="3">
        <v>0</v>
      </c>
      <c r="AJ409" s="3">
        <f t="shared" si="18"/>
        <v>3.8020169999999998</v>
      </c>
      <c r="AL409" s="3">
        <f>IFERROR(VLOOKUP(B409,Totalt!$B$1:$BD$409,MATCH("totalt tillförda bränslen:",Totalt!$B$1:$BC$1,0),FALSE),"")</f>
        <v>3.8020170000000002</v>
      </c>
      <c r="AN409" s="3">
        <f t="shared" si="20"/>
        <v>-4.4408920985006262E-16</v>
      </c>
    </row>
    <row r="410" spans="1:40" x14ac:dyDescent="0.25">
      <c r="B410" s="3" t="s">
        <v>419</v>
      </c>
      <c r="C410" s="3">
        <v>0</v>
      </c>
      <c r="D410" s="3">
        <v>0</v>
      </c>
      <c r="E410" s="3">
        <v>0</v>
      </c>
      <c r="F410" s="3">
        <v>0</v>
      </c>
      <c r="G410" s="3">
        <v>0</v>
      </c>
      <c r="H410" s="3">
        <v>0</v>
      </c>
      <c r="I410" s="3">
        <v>0.19724800000000001</v>
      </c>
      <c r="J410" s="3">
        <v>0</v>
      </c>
      <c r="K410" s="3">
        <v>0</v>
      </c>
      <c r="L410" s="3">
        <v>0</v>
      </c>
      <c r="M410" s="238">
        <v>3.1659299999999999</v>
      </c>
      <c r="N410" s="3">
        <v>0</v>
      </c>
      <c r="O410" s="3">
        <v>0</v>
      </c>
      <c r="P410" s="238">
        <v>41.502000000000002</v>
      </c>
      <c r="Q410" s="240">
        <f t="shared" si="19"/>
        <v>20.751000000000001</v>
      </c>
      <c r="R410" s="3">
        <v>0</v>
      </c>
      <c r="S410" s="3">
        <v>0</v>
      </c>
      <c r="T410" s="3">
        <v>0</v>
      </c>
      <c r="U410" s="3">
        <v>0</v>
      </c>
      <c r="V410" s="3">
        <v>0</v>
      </c>
      <c r="W410" s="3">
        <v>0</v>
      </c>
      <c r="X410" s="3">
        <v>10.866300000000001</v>
      </c>
      <c r="Y410" s="3">
        <v>0</v>
      </c>
      <c r="Z410" s="3">
        <v>17.111000000000001</v>
      </c>
      <c r="AA410" s="3">
        <v>0</v>
      </c>
      <c r="AB410" s="3">
        <v>0</v>
      </c>
      <c r="AC410" s="3">
        <v>0</v>
      </c>
      <c r="AD410" s="3">
        <v>0</v>
      </c>
      <c r="AE410" s="3">
        <v>2.1999999999999999E-2</v>
      </c>
      <c r="AF410" s="3">
        <v>0</v>
      </c>
      <c r="AG410" s="3">
        <v>98.924899999999994</v>
      </c>
      <c r="AJ410" s="3">
        <f t="shared" si="18"/>
        <v>147.87244799999999</v>
      </c>
      <c r="AL410" s="3">
        <f>IFERROR(VLOOKUP(B410,Totalt!$B$1:$BD$409,MATCH("totalt tillförda bränslen:",Totalt!$B$1:$BC$1,0),FALSE),"")</f>
        <v>147.87244799999999</v>
      </c>
      <c r="AN410" s="3">
        <f t="shared" si="20"/>
        <v>0</v>
      </c>
    </row>
    <row r="411" spans="1:40" x14ac:dyDescent="0.25">
      <c r="A411" s="3" t="s">
        <v>420</v>
      </c>
      <c r="Q411" s="240">
        <f t="shared" si="19"/>
        <v>0</v>
      </c>
      <c r="AJ411" s="3">
        <f t="shared" si="18"/>
        <v>0</v>
      </c>
      <c r="AL411" s="3" t="str">
        <f>IFERROR(VLOOKUP(B411,Totalt!$B$1:$BD$409,MATCH("totalt tillförda bränslen:",Totalt!$B$1:$BC$1,0),FALSE),"")</f>
        <v/>
      </c>
      <c r="AN411" s="3" t="str">
        <f t="shared" si="20"/>
        <v/>
      </c>
    </row>
    <row r="412" spans="1:40" x14ac:dyDescent="0.25">
      <c r="B412" s="3" t="s">
        <v>421</v>
      </c>
      <c r="C412" s="3">
        <v>0</v>
      </c>
      <c r="D412" s="3">
        <v>0</v>
      </c>
      <c r="E412" s="3">
        <v>7.73</v>
      </c>
      <c r="F412" s="3">
        <v>0</v>
      </c>
      <c r="G412" s="3">
        <v>0</v>
      </c>
      <c r="H412" s="3">
        <v>0</v>
      </c>
      <c r="I412" s="3">
        <v>0</v>
      </c>
      <c r="J412" s="3">
        <v>0</v>
      </c>
      <c r="K412" s="3">
        <v>0.57999999999999996</v>
      </c>
      <c r="L412" s="3">
        <v>0</v>
      </c>
      <c r="M412" s="238">
        <v>0</v>
      </c>
      <c r="N412" s="3">
        <v>0</v>
      </c>
      <c r="O412" s="3">
        <v>0</v>
      </c>
      <c r="P412" s="238">
        <v>0</v>
      </c>
      <c r="Q412" s="240">
        <f t="shared" si="19"/>
        <v>0</v>
      </c>
      <c r="R412" s="3">
        <v>0</v>
      </c>
      <c r="S412" s="3">
        <v>0</v>
      </c>
      <c r="T412" s="3">
        <v>0</v>
      </c>
      <c r="U412" s="3">
        <v>0</v>
      </c>
      <c r="V412" s="3">
        <v>23.04</v>
      </c>
      <c r="W412" s="3">
        <v>0</v>
      </c>
      <c r="X412" s="3">
        <v>28.097999999999999</v>
      </c>
      <c r="Y412" s="3">
        <v>0</v>
      </c>
      <c r="Z412" s="3">
        <v>0</v>
      </c>
      <c r="AA412" s="3">
        <v>0</v>
      </c>
      <c r="AB412" s="3">
        <v>0</v>
      </c>
      <c r="AC412" s="3">
        <v>0</v>
      </c>
      <c r="AD412" s="3">
        <v>0</v>
      </c>
      <c r="AE412" s="3">
        <v>0</v>
      </c>
      <c r="AF412" s="3">
        <v>0</v>
      </c>
      <c r="AG412" s="3">
        <v>0</v>
      </c>
      <c r="AJ412" s="3">
        <f t="shared" si="18"/>
        <v>59.448</v>
      </c>
      <c r="AL412" s="3">
        <f>IFERROR(VLOOKUP(B412,Totalt!$B$1:$BD$409,MATCH("totalt tillförda bränslen:",Totalt!$B$1:$BC$1,0),FALSE),"")</f>
        <v>59.448</v>
      </c>
      <c r="AN412" s="3">
        <f t="shared" si="20"/>
        <v>0</v>
      </c>
    </row>
    <row r="413" spans="1:40" x14ac:dyDescent="0.25">
      <c r="A413" s="3" t="s">
        <v>422</v>
      </c>
      <c r="Q413" s="240">
        <f t="shared" si="19"/>
        <v>0</v>
      </c>
      <c r="AJ413" s="3">
        <f t="shared" si="18"/>
        <v>0</v>
      </c>
      <c r="AL413" s="3" t="str">
        <f>IFERROR(VLOOKUP(B413,Totalt!$B$1:$BD$409,MATCH("totalt tillförda bränslen:",Totalt!$B$1:$BC$1,0),FALSE),"")</f>
        <v/>
      </c>
      <c r="AN413" s="3" t="str">
        <f t="shared" si="20"/>
        <v/>
      </c>
    </row>
    <row r="414" spans="1:40" x14ac:dyDescent="0.25">
      <c r="B414" s="3" t="s">
        <v>423</v>
      </c>
      <c r="C414" s="3">
        <v>0</v>
      </c>
      <c r="D414" s="3">
        <v>121.023</v>
      </c>
      <c r="E414" s="3">
        <v>0</v>
      </c>
      <c r="F414" s="3">
        <v>0</v>
      </c>
      <c r="G414" s="3">
        <v>0</v>
      </c>
      <c r="H414" s="3">
        <v>8.4809999999999999</v>
      </c>
      <c r="I414" s="3">
        <v>6.94</v>
      </c>
      <c r="J414" s="3">
        <v>0</v>
      </c>
      <c r="K414" s="3">
        <v>0</v>
      </c>
      <c r="L414" s="3">
        <v>0</v>
      </c>
      <c r="M414" s="238">
        <v>3.5924800000000001</v>
      </c>
      <c r="N414" s="3">
        <v>0</v>
      </c>
      <c r="O414" s="3">
        <v>37.289900000000003</v>
      </c>
      <c r="P414" s="238">
        <v>42.838000000000001</v>
      </c>
      <c r="Q414" s="240">
        <f t="shared" si="19"/>
        <v>21.419</v>
      </c>
      <c r="R414" s="3">
        <v>39.125</v>
      </c>
      <c r="S414" s="3">
        <v>0</v>
      </c>
      <c r="T414" s="3">
        <v>0</v>
      </c>
      <c r="U414" s="3">
        <v>0</v>
      </c>
      <c r="V414" s="3">
        <v>0</v>
      </c>
      <c r="W414" s="3">
        <v>6.3637600000000001</v>
      </c>
      <c r="X414" s="3">
        <v>4.9144800000000002</v>
      </c>
      <c r="Y414" s="3">
        <v>0</v>
      </c>
      <c r="Z414" s="3">
        <v>0</v>
      </c>
      <c r="AA414" s="3">
        <v>0</v>
      </c>
      <c r="AB414" s="3">
        <v>0</v>
      </c>
      <c r="AC414" s="3">
        <v>0</v>
      </c>
      <c r="AD414" s="3">
        <v>0</v>
      </c>
      <c r="AE414" s="3">
        <v>0</v>
      </c>
      <c r="AF414" s="3">
        <v>0</v>
      </c>
      <c r="AG414" s="3">
        <v>0</v>
      </c>
      <c r="AJ414" s="3">
        <f t="shared" si="18"/>
        <v>245.55614</v>
      </c>
      <c r="AL414" s="3">
        <f>IFERROR(VLOOKUP(B414,Totalt!$B$1:$BD$409,MATCH("totalt tillförda bränslen:",Totalt!$B$1:$BC$1,0),FALSE),"")</f>
        <v>245.55614000000003</v>
      </c>
      <c r="AN414" s="3">
        <f t="shared" si="20"/>
        <v>-2.8421709430404007E-14</v>
      </c>
    </row>
    <row r="415" spans="1:40" x14ac:dyDescent="0.25">
      <c r="B415" s="3" t="s">
        <v>424</v>
      </c>
      <c r="C415" s="3">
        <v>0</v>
      </c>
      <c r="D415" s="3">
        <v>0</v>
      </c>
      <c r="E415" s="3">
        <v>0</v>
      </c>
      <c r="F415" s="3">
        <v>0</v>
      </c>
      <c r="G415" s="3">
        <v>0</v>
      </c>
      <c r="H415" s="3">
        <v>1.4650000000000001</v>
      </c>
      <c r="I415" s="3">
        <v>0.105</v>
      </c>
      <c r="J415" s="3">
        <v>0</v>
      </c>
      <c r="K415" s="3">
        <v>0</v>
      </c>
      <c r="L415" s="3">
        <v>0</v>
      </c>
      <c r="M415" s="238">
        <v>0</v>
      </c>
      <c r="N415" s="3">
        <v>0</v>
      </c>
      <c r="O415" s="3">
        <v>0</v>
      </c>
      <c r="P415" s="238">
        <v>0</v>
      </c>
      <c r="Q415" s="240">
        <f t="shared" si="19"/>
        <v>0</v>
      </c>
      <c r="R415" s="3">
        <v>0</v>
      </c>
      <c r="S415" s="3">
        <v>0</v>
      </c>
      <c r="T415" s="3">
        <v>6.9980000000000002</v>
      </c>
      <c r="U415" s="3">
        <v>0</v>
      </c>
      <c r="V415" s="3">
        <v>0</v>
      </c>
      <c r="W415" s="3">
        <v>0</v>
      </c>
      <c r="X415" s="3">
        <v>0.14299999999999999</v>
      </c>
      <c r="Y415" s="3">
        <v>0</v>
      </c>
      <c r="Z415" s="3">
        <v>0</v>
      </c>
      <c r="AA415" s="3">
        <v>0</v>
      </c>
      <c r="AB415" s="3">
        <v>0</v>
      </c>
      <c r="AC415" s="3">
        <v>0</v>
      </c>
      <c r="AD415" s="3">
        <v>0</v>
      </c>
      <c r="AE415" s="3">
        <v>0</v>
      </c>
      <c r="AF415" s="3">
        <v>0</v>
      </c>
      <c r="AG415" s="3">
        <v>0</v>
      </c>
      <c r="AJ415" s="3">
        <f t="shared" si="18"/>
        <v>8.7110000000000003</v>
      </c>
      <c r="AL415" s="3">
        <f>IFERROR(VLOOKUP(B415,Totalt!$B$1:$BD$409,MATCH("totalt tillförda bränslen:",Totalt!$B$1:$BC$1,0),FALSE),"")</f>
        <v>8.7110000000000021</v>
      </c>
      <c r="AN415" s="3">
        <f t="shared" si="20"/>
        <v>-1.7763568394002505E-15</v>
      </c>
    </row>
    <row r="416" spans="1:40" x14ac:dyDescent="0.25">
      <c r="A416" s="3" t="s">
        <v>425</v>
      </c>
      <c r="Q416" s="240">
        <f t="shared" si="19"/>
        <v>0</v>
      </c>
      <c r="AJ416" s="3">
        <f t="shared" si="18"/>
        <v>0</v>
      </c>
      <c r="AL416" s="3" t="str">
        <f>IFERROR(VLOOKUP(B416,Totalt!$B$1:$BD$409,MATCH("totalt tillförda bränslen:",Totalt!$B$1:$BC$1,0),FALSE),"")</f>
        <v/>
      </c>
      <c r="AN416" s="3" t="str">
        <f t="shared" si="20"/>
        <v/>
      </c>
    </row>
    <row r="417" spans="1:40" x14ac:dyDescent="0.25">
      <c r="B417" s="3" t="s">
        <v>426</v>
      </c>
      <c r="C417" s="3">
        <v>0</v>
      </c>
      <c r="D417" s="3">
        <v>0</v>
      </c>
      <c r="E417" s="3">
        <v>0</v>
      </c>
      <c r="F417" s="3">
        <v>0</v>
      </c>
      <c r="G417" s="3">
        <v>0.8</v>
      </c>
      <c r="H417" s="3">
        <v>0</v>
      </c>
      <c r="I417" s="3">
        <v>0.2</v>
      </c>
      <c r="J417" s="3">
        <v>0</v>
      </c>
      <c r="K417" s="3">
        <v>0</v>
      </c>
      <c r="L417" s="3">
        <v>17.100000000000001</v>
      </c>
      <c r="M417" s="238">
        <v>0</v>
      </c>
      <c r="N417" s="3">
        <v>0</v>
      </c>
      <c r="O417" s="3">
        <v>0</v>
      </c>
      <c r="P417" s="238">
        <v>0</v>
      </c>
      <c r="Q417" s="240">
        <f t="shared" si="19"/>
        <v>0</v>
      </c>
      <c r="R417" s="3">
        <v>0</v>
      </c>
      <c r="S417" s="3">
        <v>0</v>
      </c>
      <c r="T417" s="3">
        <v>0</v>
      </c>
      <c r="U417" s="3">
        <v>0</v>
      </c>
      <c r="V417" s="3">
        <v>0</v>
      </c>
      <c r="W417" s="3">
        <v>0</v>
      </c>
      <c r="X417" s="3">
        <v>0.4</v>
      </c>
      <c r="Y417" s="3">
        <v>0</v>
      </c>
      <c r="Z417" s="3">
        <v>0</v>
      </c>
      <c r="AA417" s="3">
        <v>0</v>
      </c>
      <c r="AB417" s="3">
        <v>0</v>
      </c>
      <c r="AC417" s="3">
        <v>0</v>
      </c>
      <c r="AD417" s="3">
        <v>0</v>
      </c>
      <c r="AE417" s="3">
        <v>0</v>
      </c>
      <c r="AF417" s="3">
        <v>0</v>
      </c>
      <c r="AG417" s="3">
        <v>0</v>
      </c>
      <c r="AJ417" s="3">
        <f t="shared" si="18"/>
        <v>18.5</v>
      </c>
      <c r="AL417" s="3">
        <f>IFERROR(VLOOKUP(B417,Totalt!$B$1:$BD$409,MATCH("totalt tillförda bränslen:",Totalt!$B$1:$BC$1,0),FALSE),"")</f>
        <v>18.5</v>
      </c>
      <c r="AN417" s="3">
        <f t="shared" si="20"/>
        <v>0</v>
      </c>
    </row>
    <row r="418" spans="1:40" x14ac:dyDescent="0.25">
      <c r="B418" s="3" t="s">
        <v>427</v>
      </c>
      <c r="C418" s="3">
        <v>0</v>
      </c>
      <c r="D418" s="3">
        <v>0</v>
      </c>
      <c r="E418" s="3">
        <v>0</v>
      </c>
      <c r="F418" s="3">
        <v>0</v>
      </c>
      <c r="G418" s="3">
        <v>0</v>
      </c>
      <c r="H418" s="3">
        <v>0</v>
      </c>
      <c r="I418" s="3">
        <v>0.21541299999999999</v>
      </c>
      <c r="J418" s="3">
        <v>0</v>
      </c>
      <c r="K418" s="3">
        <v>1.67</v>
      </c>
      <c r="L418" s="3">
        <v>41.640500000000003</v>
      </c>
      <c r="M418" s="238">
        <v>1.73291</v>
      </c>
      <c r="N418" s="3">
        <v>0</v>
      </c>
      <c r="O418" s="3">
        <v>124.5</v>
      </c>
      <c r="P418" s="238">
        <v>21.2</v>
      </c>
      <c r="Q418" s="240">
        <f t="shared" si="19"/>
        <v>10.6</v>
      </c>
      <c r="R418" s="3">
        <v>0</v>
      </c>
      <c r="S418" s="3">
        <v>0</v>
      </c>
      <c r="T418" s="3">
        <v>0.391459</v>
      </c>
      <c r="U418" s="3">
        <v>0</v>
      </c>
      <c r="V418" s="3">
        <v>0</v>
      </c>
      <c r="W418" s="3">
        <v>0</v>
      </c>
      <c r="X418" s="3">
        <v>5.4929100000000002</v>
      </c>
      <c r="Y418" s="3">
        <v>0</v>
      </c>
      <c r="Z418" s="3">
        <v>13.2</v>
      </c>
      <c r="AA418" s="3">
        <v>0</v>
      </c>
      <c r="AB418" s="3">
        <v>0</v>
      </c>
      <c r="AC418" s="3">
        <v>0</v>
      </c>
      <c r="AD418" s="3">
        <v>0</v>
      </c>
      <c r="AE418" s="3">
        <v>0.271561</v>
      </c>
      <c r="AF418" s="3">
        <v>0</v>
      </c>
      <c r="AG418" s="3">
        <v>9.9418099999999995E-2</v>
      </c>
      <c r="AJ418" s="3">
        <f t="shared" si="18"/>
        <v>198.08126109999998</v>
      </c>
      <c r="AL418" s="3">
        <f>IFERROR(VLOOKUP(B418,Totalt!$B$1:$BD$409,MATCH("totalt tillförda bränslen:",Totalt!$B$1:$BC$1,0),FALSE),"")</f>
        <v>198.08126110000001</v>
      </c>
      <c r="AN418" s="3">
        <f t="shared" si="20"/>
        <v>-2.8421709430404007E-14</v>
      </c>
    </row>
    <row r="419" spans="1:40" x14ac:dyDescent="0.25">
      <c r="B419" s="3" t="s">
        <v>428</v>
      </c>
      <c r="C419" s="3">
        <v>0</v>
      </c>
      <c r="D419" s="3">
        <v>0</v>
      </c>
      <c r="E419" s="3">
        <v>0</v>
      </c>
      <c r="F419" s="3">
        <v>0</v>
      </c>
      <c r="G419" s="3">
        <v>0</v>
      </c>
      <c r="H419" s="3">
        <v>0</v>
      </c>
      <c r="I419" s="3">
        <v>0.22</v>
      </c>
      <c r="J419" s="3">
        <v>0</v>
      </c>
      <c r="K419" s="3">
        <v>0</v>
      </c>
      <c r="L419" s="3">
        <v>0.47</v>
      </c>
      <c r="M419" s="238">
        <v>0</v>
      </c>
      <c r="N419" s="3">
        <v>0</v>
      </c>
      <c r="O419" s="3">
        <v>0</v>
      </c>
      <c r="P419" s="238">
        <v>0</v>
      </c>
      <c r="Q419" s="240">
        <f t="shared" si="19"/>
        <v>0</v>
      </c>
      <c r="R419" s="3">
        <v>0</v>
      </c>
      <c r="S419" s="3">
        <v>0</v>
      </c>
      <c r="T419" s="3">
        <v>0</v>
      </c>
      <c r="U419" s="3">
        <v>0</v>
      </c>
      <c r="V419" s="3">
        <v>0</v>
      </c>
      <c r="W419" s="3">
        <v>0</v>
      </c>
      <c r="X419" s="3">
        <v>0.02</v>
      </c>
      <c r="Y419" s="3">
        <v>0</v>
      </c>
      <c r="Z419" s="3">
        <v>0</v>
      </c>
      <c r="AA419" s="3">
        <v>0</v>
      </c>
      <c r="AB419" s="3">
        <v>0</v>
      </c>
      <c r="AC419" s="3">
        <v>0</v>
      </c>
      <c r="AD419" s="3">
        <v>0</v>
      </c>
      <c r="AE419" s="3">
        <v>0</v>
      </c>
      <c r="AF419" s="3">
        <v>0</v>
      </c>
      <c r="AG419" s="3">
        <v>19.451799999999999</v>
      </c>
      <c r="AJ419" s="3">
        <f t="shared" si="18"/>
        <v>20.161799999999999</v>
      </c>
      <c r="AL419" s="3">
        <f>IFERROR(VLOOKUP(B419,Totalt!$B$1:$BD$409,MATCH("totalt tillförda bränslen:",Totalt!$B$1:$BC$1,0),FALSE),"")</f>
        <v>20.161799999999999</v>
      </c>
      <c r="AN419" s="3">
        <f t="shared" si="20"/>
        <v>0</v>
      </c>
    </row>
    <row r="420" spans="1:40" x14ac:dyDescent="0.25">
      <c r="B420" s="3" t="s">
        <v>429</v>
      </c>
      <c r="C420" s="3">
        <v>0</v>
      </c>
      <c r="D420" s="3">
        <v>658</v>
      </c>
      <c r="E420" s="3">
        <v>0</v>
      </c>
      <c r="F420" s="3">
        <v>12.0975</v>
      </c>
      <c r="G420" s="3">
        <v>0.9</v>
      </c>
      <c r="H420" s="3">
        <v>0</v>
      </c>
      <c r="I420" s="3">
        <v>8.1780200000000001</v>
      </c>
      <c r="J420" s="3">
        <v>0</v>
      </c>
      <c r="K420" s="3">
        <v>27.8216</v>
      </c>
      <c r="L420" s="3">
        <v>26.111499999999999</v>
      </c>
      <c r="M420" s="238">
        <v>36.226700000000001</v>
      </c>
      <c r="N420" s="3">
        <v>0</v>
      </c>
      <c r="O420" s="3">
        <v>296.48200000000003</v>
      </c>
      <c r="P420" s="238">
        <v>516.79999999999995</v>
      </c>
      <c r="Q420" s="240">
        <f t="shared" si="19"/>
        <v>258.39999999999998</v>
      </c>
      <c r="R420" s="3">
        <v>0</v>
      </c>
      <c r="S420" s="3">
        <v>0</v>
      </c>
      <c r="T420" s="3">
        <v>19.138300000000001</v>
      </c>
      <c r="U420" s="3">
        <v>84.015600000000006</v>
      </c>
      <c r="V420" s="3">
        <v>0</v>
      </c>
      <c r="W420" s="3">
        <v>0</v>
      </c>
      <c r="X420" s="3">
        <v>38.520699999999998</v>
      </c>
      <c r="Y420" s="3">
        <v>0</v>
      </c>
      <c r="Z420" s="3">
        <v>0.5</v>
      </c>
      <c r="AA420" s="3">
        <v>0</v>
      </c>
      <c r="AB420" s="3">
        <v>0</v>
      </c>
      <c r="AC420" s="3">
        <v>0</v>
      </c>
      <c r="AD420" s="3">
        <v>0</v>
      </c>
      <c r="AE420" s="3">
        <v>50</v>
      </c>
      <c r="AF420" s="3">
        <v>0</v>
      </c>
      <c r="AG420" s="3">
        <v>26.5307</v>
      </c>
      <c r="AJ420" s="3">
        <f t="shared" si="18"/>
        <v>1506.6959200000001</v>
      </c>
      <c r="AL420" s="3">
        <f>IFERROR(VLOOKUP(B420,Totalt!$B$1:$BD$409,MATCH("totalt tillförda bränslen:",Totalt!$B$1:$BC$1,0),FALSE),"")</f>
        <v>1506.6959200000001</v>
      </c>
      <c r="AN420" s="3">
        <f t="shared" si="20"/>
        <v>0</v>
      </c>
    </row>
    <row r="421" spans="1:40" x14ac:dyDescent="0.25">
      <c r="B421" s="3" t="s">
        <v>430</v>
      </c>
      <c r="C421" s="3">
        <v>0</v>
      </c>
      <c r="D421" s="3">
        <v>0</v>
      </c>
      <c r="E421" s="3">
        <v>0</v>
      </c>
      <c r="F421" s="3">
        <v>0</v>
      </c>
      <c r="G421" s="3">
        <v>0</v>
      </c>
      <c r="H421" s="3">
        <v>0</v>
      </c>
      <c r="I421" s="3">
        <v>7.0000000000000007E-2</v>
      </c>
      <c r="J421" s="3">
        <v>0</v>
      </c>
      <c r="K421" s="3">
        <v>2.5882399999999999</v>
      </c>
      <c r="L421" s="3">
        <v>0</v>
      </c>
      <c r="M421" s="238">
        <v>0</v>
      </c>
      <c r="N421" s="3">
        <v>0</v>
      </c>
      <c r="O421" s="3">
        <v>0</v>
      </c>
      <c r="P421" s="238">
        <v>0</v>
      </c>
      <c r="Q421" s="240">
        <f t="shared" si="19"/>
        <v>0</v>
      </c>
      <c r="R421" s="3">
        <v>8.76</v>
      </c>
      <c r="S421" s="3">
        <v>0</v>
      </c>
      <c r="T421" s="3">
        <v>0</v>
      </c>
      <c r="U421" s="3">
        <v>0</v>
      </c>
      <c r="V421" s="3">
        <v>0</v>
      </c>
      <c r="W421" s="3">
        <v>0</v>
      </c>
      <c r="X421" s="3">
        <v>0.38</v>
      </c>
      <c r="Y421" s="3">
        <v>0</v>
      </c>
      <c r="Z421" s="3">
        <v>0</v>
      </c>
      <c r="AA421" s="3">
        <v>0</v>
      </c>
      <c r="AB421" s="3">
        <v>0</v>
      </c>
      <c r="AC421" s="3">
        <v>0</v>
      </c>
      <c r="AD421" s="3">
        <v>0</v>
      </c>
      <c r="AE421" s="3">
        <v>0</v>
      </c>
      <c r="AF421" s="3">
        <v>0</v>
      </c>
      <c r="AG421" s="3">
        <v>9.8823500000000006</v>
      </c>
      <c r="AJ421" s="3">
        <f t="shared" si="18"/>
        <v>21.680590000000002</v>
      </c>
      <c r="AL421" s="3">
        <f>IFERROR(VLOOKUP(B421,Totalt!$B$1:$BD$409,MATCH("totalt tillförda bränslen:",Totalt!$B$1:$BC$1,0),FALSE),"")</f>
        <v>21.680589999999999</v>
      </c>
      <c r="AN421" s="3">
        <f t="shared" si="20"/>
        <v>3.5527136788005009E-15</v>
      </c>
    </row>
    <row r="422" spans="1:40" x14ac:dyDescent="0.25">
      <c r="B422" s="3" t="s">
        <v>431</v>
      </c>
      <c r="C422" s="3">
        <v>0</v>
      </c>
      <c r="D422" s="3">
        <v>0</v>
      </c>
      <c r="E422" s="3">
        <v>0</v>
      </c>
      <c r="F422" s="3">
        <v>0</v>
      </c>
      <c r="G422" s="3">
        <v>0</v>
      </c>
      <c r="H422" s="3">
        <v>0</v>
      </c>
      <c r="I422" s="3">
        <v>0.54</v>
      </c>
      <c r="J422" s="3">
        <v>0</v>
      </c>
      <c r="K422" s="3">
        <v>0</v>
      </c>
      <c r="L422" s="3">
        <v>26.96</v>
      </c>
      <c r="M422" s="238">
        <v>0</v>
      </c>
      <c r="N422" s="3">
        <v>0</v>
      </c>
      <c r="O422" s="3">
        <v>0</v>
      </c>
      <c r="P422" s="238">
        <v>0</v>
      </c>
      <c r="Q422" s="240">
        <f t="shared" si="19"/>
        <v>0</v>
      </c>
      <c r="R422" s="3">
        <v>0</v>
      </c>
      <c r="S422" s="3">
        <v>0</v>
      </c>
      <c r="T422" s="3">
        <v>0</v>
      </c>
      <c r="U422" s="3">
        <v>0</v>
      </c>
      <c r="V422" s="3">
        <v>0</v>
      </c>
      <c r="W422" s="3">
        <v>0</v>
      </c>
      <c r="X422" s="3">
        <v>0.56000000000000005</v>
      </c>
      <c r="Y422" s="3">
        <v>0</v>
      </c>
      <c r="Z422" s="3">
        <v>0</v>
      </c>
      <c r="AA422" s="3">
        <v>0</v>
      </c>
      <c r="AB422" s="3">
        <v>0</v>
      </c>
      <c r="AC422" s="3">
        <v>0</v>
      </c>
      <c r="AD422" s="3">
        <v>0</v>
      </c>
      <c r="AE422" s="3">
        <v>0</v>
      </c>
      <c r="AF422" s="3">
        <v>0</v>
      </c>
      <c r="AG422" s="3">
        <v>5.8823499999999997</v>
      </c>
      <c r="AJ422" s="3">
        <f t="shared" si="18"/>
        <v>33.942349999999998</v>
      </c>
      <c r="AL422" s="3">
        <f>IFERROR(VLOOKUP(B422,Totalt!$B$1:$BD$409,MATCH("totalt tillförda bränslen:",Totalt!$B$1:$BC$1,0),FALSE),"")</f>
        <v>33.942350000000005</v>
      </c>
      <c r="AN422" s="3">
        <f t="shared" si="20"/>
        <v>-7.1054273576010019E-15</v>
      </c>
    </row>
    <row r="423" spans="1:40" x14ac:dyDescent="0.25">
      <c r="A423" s="3" t="s">
        <v>432</v>
      </c>
      <c r="Q423" s="240">
        <f t="shared" si="19"/>
        <v>0</v>
      </c>
      <c r="AJ423" s="3">
        <f t="shared" si="18"/>
        <v>0</v>
      </c>
      <c r="AL423" s="3" t="str">
        <f>IFERROR(VLOOKUP(B423,Totalt!$B$1:$BD$409,MATCH("totalt tillförda bränslen:",Totalt!$B$1:$BC$1,0),FALSE),"")</f>
        <v/>
      </c>
      <c r="AN423" s="3" t="str">
        <f t="shared" si="20"/>
        <v/>
      </c>
    </row>
    <row r="424" spans="1:40" x14ac:dyDescent="0.25">
      <c r="B424" s="3" t="s">
        <v>433</v>
      </c>
      <c r="C424" s="3">
        <v>0</v>
      </c>
      <c r="D424" s="3">
        <v>0</v>
      </c>
      <c r="E424" s="3">
        <v>0</v>
      </c>
      <c r="F424" s="3">
        <v>0</v>
      </c>
      <c r="G424" s="3">
        <v>0</v>
      </c>
      <c r="H424" s="3">
        <v>0</v>
      </c>
      <c r="I424" s="3">
        <v>0</v>
      </c>
      <c r="J424" s="3">
        <v>0</v>
      </c>
      <c r="K424" s="3">
        <v>0</v>
      </c>
      <c r="L424" s="3">
        <v>0</v>
      </c>
      <c r="M424" s="238">
        <v>0</v>
      </c>
      <c r="N424" s="3">
        <v>0</v>
      </c>
      <c r="O424" s="3">
        <v>0</v>
      </c>
      <c r="P424" s="238">
        <v>0</v>
      </c>
      <c r="Q424" s="240">
        <f t="shared" si="19"/>
        <v>0</v>
      </c>
      <c r="R424" s="3">
        <v>0</v>
      </c>
      <c r="S424" s="3">
        <v>0</v>
      </c>
      <c r="T424" s="3">
        <v>0</v>
      </c>
      <c r="U424" s="3">
        <v>0</v>
      </c>
      <c r="V424" s="3">
        <v>0</v>
      </c>
      <c r="W424" s="3">
        <v>0</v>
      </c>
      <c r="X424" s="3">
        <v>0</v>
      </c>
      <c r="Y424" s="3">
        <v>0</v>
      </c>
      <c r="Z424" s="3">
        <v>0</v>
      </c>
      <c r="AA424" s="3">
        <v>0</v>
      </c>
      <c r="AB424" s="3">
        <v>0</v>
      </c>
      <c r="AC424" s="3">
        <v>0</v>
      </c>
      <c r="AD424" s="3">
        <v>0</v>
      </c>
      <c r="AE424" s="3">
        <v>0</v>
      </c>
      <c r="AF424" s="3">
        <v>0</v>
      </c>
      <c r="AG424" s="3">
        <v>0</v>
      </c>
      <c r="AJ424" s="3">
        <f t="shared" si="18"/>
        <v>0</v>
      </c>
      <c r="AL424" s="3">
        <f>IFERROR(VLOOKUP(B424,Totalt!$B$1:$BD$409,MATCH("totalt tillförda bränslen:",Totalt!$B$1:$BC$1,0),FALSE),"")</f>
        <v>0</v>
      </c>
      <c r="AN424" s="3">
        <f t="shared" si="20"/>
        <v>0</v>
      </c>
    </row>
    <row r="425" spans="1:40" x14ac:dyDescent="0.25">
      <c r="B425" s="3" t="s">
        <v>434</v>
      </c>
      <c r="C425" s="3">
        <v>0</v>
      </c>
      <c r="D425" s="3">
        <v>0</v>
      </c>
      <c r="E425" s="3">
        <v>0</v>
      </c>
      <c r="F425" s="3">
        <v>0</v>
      </c>
      <c r="G425" s="3">
        <v>0</v>
      </c>
      <c r="H425" s="3">
        <v>0</v>
      </c>
      <c r="I425" s="3">
        <v>0</v>
      </c>
      <c r="J425" s="3">
        <v>0</v>
      </c>
      <c r="K425" s="3">
        <v>0</v>
      </c>
      <c r="L425" s="3">
        <v>0</v>
      </c>
      <c r="M425" s="238">
        <v>0</v>
      </c>
      <c r="N425" s="3">
        <v>0</v>
      </c>
      <c r="O425" s="3">
        <v>0</v>
      </c>
      <c r="P425" s="238">
        <v>0</v>
      </c>
      <c r="Q425" s="240">
        <f t="shared" si="19"/>
        <v>0</v>
      </c>
      <c r="R425" s="3">
        <v>0</v>
      </c>
      <c r="S425" s="3">
        <v>0</v>
      </c>
      <c r="T425" s="3">
        <v>0</v>
      </c>
      <c r="U425" s="3">
        <v>0</v>
      </c>
      <c r="V425" s="3">
        <v>0</v>
      </c>
      <c r="W425" s="3">
        <v>0</v>
      </c>
      <c r="X425" s="3">
        <v>0</v>
      </c>
      <c r="Y425" s="3">
        <v>0</v>
      </c>
      <c r="Z425" s="3">
        <v>0</v>
      </c>
      <c r="AA425" s="3">
        <v>0</v>
      </c>
      <c r="AB425" s="3">
        <v>0</v>
      </c>
      <c r="AC425" s="3">
        <v>0</v>
      </c>
      <c r="AD425" s="3">
        <v>0</v>
      </c>
      <c r="AE425" s="3">
        <v>0</v>
      </c>
      <c r="AF425" s="3">
        <v>0</v>
      </c>
      <c r="AG425" s="3">
        <v>0</v>
      </c>
      <c r="AJ425" s="3">
        <f t="shared" si="18"/>
        <v>0</v>
      </c>
      <c r="AL425" s="3">
        <f>IFERROR(VLOOKUP(B425,Totalt!$B$1:$BD$409,MATCH("totalt tillförda bränslen:",Totalt!$B$1:$BC$1,0),FALSE),"")</f>
        <v>0</v>
      </c>
      <c r="AN425" s="3">
        <f t="shared" si="20"/>
        <v>0</v>
      </c>
    </row>
    <row r="426" spans="1:40" x14ac:dyDescent="0.25">
      <c r="B426" s="3" t="s">
        <v>435</v>
      </c>
      <c r="C426" s="3">
        <v>0</v>
      </c>
      <c r="D426" s="3">
        <v>0</v>
      </c>
      <c r="E426" s="3">
        <v>0</v>
      </c>
      <c r="F426" s="3">
        <v>0</v>
      </c>
      <c r="G426" s="3">
        <v>0</v>
      </c>
      <c r="H426" s="3">
        <v>0</v>
      </c>
      <c r="I426" s="3">
        <v>0</v>
      </c>
      <c r="J426" s="3">
        <v>0</v>
      </c>
      <c r="K426" s="3">
        <v>0</v>
      </c>
      <c r="L426" s="3">
        <v>0</v>
      </c>
      <c r="M426" s="238">
        <v>0</v>
      </c>
      <c r="N426" s="3">
        <v>0</v>
      </c>
      <c r="O426" s="3">
        <v>0</v>
      </c>
      <c r="P426" s="238">
        <v>0</v>
      </c>
      <c r="Q426" s="240">
        <f t="shared" si="19"/>
        <v>0</v>
      </c>
      <c r="R426" s="3">
        <v>0</v>
      </c>
      <c r="S426" s="3">
        <v>0</v>
      </c>
      <c r="T426" s="3">
        <v>0</v>
      </c>
      <c r="U426" s="3">
        <v>0</v>
      </c>
      <c r="V426" s="3">
        <v>0</v>
      </c>
      <c r="W426" s="3">
        <v>0</v>
      </c>
      <c r="X426" s="3">
        <v>18.149999999999999</v>
      </c>
      <c r="Y426" s="3">
        <v>0</v>
      </c>
      <c r="Z426" s="3">
        <v>0</v>
      </c>
      <c r="AA426" s="3">
        <v>0</v>
      </c>
      <c r="AB426" s="3">
        <v>0</v>
      </c>
      <c r="AC426" s="3">
        <v>0</v>
      </c>
      <c r="AD426" s="3">
        <v>0</v>
      </c>
      <c r="AE426" s="3">
        <v>0</v>
      </c>
      <c r="AF426" s="3">
        <v>0</v>
      </c>
      <c r="AG426" s="3">
        <v>0</v>
      </c>
      <c r="AJ426" s="3">
        <f t="shared" si="18"/>
        <v>18.149999999999999</v>
      </c>
      <c r="AL426" s="3">
        <f>IFERROR(VLOOKUP(B426,Totalt!$B$1:$BD$409,MATCH("totalt tillförda bränslen:",Totalt!$B$1:$BC$1,0),FALSE),"")</f>
        <v>18.149999999999999</v>
      </c>
      <c r="AN426" s="3">
        <f t="shared" si="20"/>
        <v>0</v>
      </c>
    </row>
    <row r="427" spans="1:40" x14ac:dyDescent="0.25">
      <c r="A427" s="3" t="s">
        <v>436</v>
      </c>
      <c r="Q427" s="240">
        <f t="shared" si="19"/>
        <v>0</v>
      </c>
      <c r="AJ427" s="3">
        <f t="shared" si="18"/>
        <v>0</v>
      </c>
      <c r="AL427" s="3" t="str">
        <f>IFERROR(VLOOKUP(B427,Totalt!$B$1:$BD$409,MATCH("totalt tillförda bränslen:",Totalt!$B$1:$BC$1,0),FALSE),"")</f>
        <v/>
      </c>
      <c r="AN427" s="3" t="str">
        <f t="shared" si="20"/>
        <v/>
      </c>
    </row>
    <row r="428" spans="1:40" x14ac:dyDescent="0.25">
      <c r="B428" s="3" t="s">
        <v>437</v>
      </c>
      <c r="C428" s="3">
        <v>0</v>
      </c>
      <c r="D428" s="3">
        <v>21.8765</v>
      </c>
      <c r="E428" s="3">
        <v>0</v>
      </c>
      <c r="F428" s="3">
        <v>0</v>
      </c>
      <c r="G428" s="3">
        <v>0</v>
      </c>
      <c r="H428" s="3">
        <v>0</v>
      </c>
      <c r="I428" s="3">
        <v>0.1</v>
      </c>
      <c r="J428" s="3">
        <v>0</v>
      </c>
      <c r="K428" s="3">
        <v>0</v>
      </c>
      <c r="L428" s="3">
        <v>1.62866</v>
      </c>
      <c r="M428" s="238">
        <v>1.4436500000000001</v>
      </c>
      <c r="N428" s="3">
        <v>0</v>
      </c>
      <c r="O428" s="3">
        <v>9.1797000000000004</v>
      </c>
      <c r="P428" s="238">
        <v>0</v>
      </c>
      <c r="Q428" s="240">
        <f t="shared" si="19"/>
        <v>0</v>
      </c>
      <c r="R428" s="3">
        <v>0</v>
      </c>
      <c r="S428" s="3">
        <v>0</v>
      </c>
      <c r="T428" s="3">
        <v>0</v>
      </c>
      <c r="U428" s="3">
        <v>0</v>
      </c>
      <c r="V428" s="3">
        <v>0</v>
      </c>
      <c r="W428" s="3">
        <v>0</v>
      </c>
      <c r="X428" s="3">
        <v>1.7436499999999999</v>
      </c>
      <c r="Y428" s="3">
        <v>0</v>
      </c>
      <c r="Z428" s="3">
        <v>0.08</v>
      </c>
      <c r="AA428" s="3">
        <v>0</v>
      </c>
      <c r="AB428" s="3">
        <v>0</v>
      </c>
      <c r="AC428" s="3">
        <v>0</v>
      </c>
      <c r="AD428" s="3">
        <v>0</v>
      </c>
      <c r="AE428" s="3">
        <v>0</v>
      </c>
      <c r="AF428" s="3">
        <v>17.915199999999999</v>
      </c>
      <c r="AG428" s="3">
        <v>9.4</v>
      </c>
      <c r="AJ428" s="3">
        <f t="shared" si="18"/>
        <v>61.92371</v>
      </c>
      <c r="AL428" s="3">
        <f>IFERROR(VLOOKUP(B428,Totalt!$B$1:$BD$409,MATCH("totalt tillförda bränslen:",Totalt!$B$1:$BC$1,0),FALSE),"")</f>
        <v>61.92371</v>
      </c>
      <c r="AN428" s="3">
        <f t="shared" si="20"/>
        <v>0</v>
      </c>
    </row>
    <row r="429" spans="1:40" x14ac:dyDescent="0.25">
      <c r="A429" s="3" t="s">
        <v>438</v>
      </c>
      <c r="Q429" s="240">
        <f t="shared" si="19"/>
        <v>0</v>
      </c>
      <c r="AJ429" s="3">
        <f t="shared" si="18"/>
        <v>0</v>
      </c>
      <c r="AL429" s="3" t="str">
        <f>IFERROR(VLOOKUP(B429,Totalt!$B$1:$BD$409,MATCH("totalt tillförda bränslen:",Totalt!$B$1:$BC$1,0),FALSE),"")</f>
        <v/>
      </c>
      <c r="AN429" s="3" t="str">
        <f t="shared" si="20"/>
        <v/>
      </c>
    </row>
    <row r="430" spans="1:40" x14ac:dyDescent="0.25">
      <c r="B430" s="3" t="s">
        <v>439</v>
      </c>
      <c r="C430" s="3">
        <v>0</v>
      </c>
      <c r="D430" s="3">
        <v>0</v>
      </c>
      <c r="E430" s="3">
        <v>0</v>
      </c>
      <c r="F430" s="3">
        <v>0</v>
      </c>
      <c r="G430" s="3">
        <v>0</v>
      </c>
      <c r="H430" s="3">
        <v>1.474</v>
      </c>
      <c r="I430" s="3">
        <v>0.317</v>
      </c>
      <c r="J430" s="3">
        <v>0</v>
      </c>
      <c r="K430" s="3">
        <v>0</v>
      </c>
      <c r="L430" s="3">
        <v>45.625</v>
      </c>
      <c r="M430" s="238">
        <v>0</v>
      </c>
      <c r="N430" s="3">
        <v>0</v>
      </c>
      <c r="O430" s="3">
        <v>0</v>
      </c>
      <c r="P430" s="238">
        <v>4.3739999999999997</v>
      </c>
      <c r="Q430" s="240">
        <f t="shared" si="19"/>
        <v>2.1869999999999998</v>
      </c>
      <c r="R430" s="3">
        <v>0</v>
      </c>
      <c r="S430" s="3">
        <v>0</v>
      </c>
      <c r="T430" s="3">
        <v>0</v>
      </c>
      <c r="U430" s="3">
        <v>0</v>
      </c>
      <c r="V430" s="3">
        <v>0</v>
      </c>
      <c r="W430" s="3">
        <v>0</v>
      </c>
      <c r="X430" s="3">
        <v>1.083</v>
      </c>
      <c r="Y430" s="3">
        <v>0</v>
      </c>
      <c r="Z430" s="3">
        <v>0.85</v>
      </c>
      <c r="AA430" s="3">
        <v>0</v>
      </c>
      <c r="AB430" s="3">
        <v>0</v>
      </c>
      <c r="AC430" s="3">
        <v>0</v>
      </c>
      <c r="AD430" s="3">
        <v>0</v>
      </c>
      <c r="AE430" s="3">
        <v>0.46899999999999997</v>
      </c>
      <c r="AF430" s="3">
        <v>0</v>
      </c>
      <c r="AG430" s="3">
        <v>0</v>
      </c>
      <c r="AJ430" s="3">
        <f t="shared" si="18"/>
        <v>52.004999999999995</v>
      </c>
      <c r="AL430" s="3">
        <f>IFERROR(VLOOKUP(B430,Totalt!$B$1:$BD$409,MATCH("totalt tillförda bränslen:",Totalt!$B$1:$BC$1,0),FALSE),"")</f>
        <v>52.004999999999995</v>
      </c>
      <c r="AN430" s="3">
        <f t="shared" si="20"/>
        <v>0</v>
      </c>
    </row>
    <row r="431" spans="1:40" x14ac:dyDescent="0.25">
      <c r="B431" s="3" t="s">
        <v>440</v>
      </c>
      <c r="C431" s="3">
        <v>0</v>
      </c>
      <c r="D431" s="3">
        <v>0</v>
      </c>
      <c r="E431" s="3">
        <v>0</v>
      </c>
      <c r="F431" s="3">
        <v>0</v>
      </c>
      <c r="G431" s="3">
        <v>0</v>
      </c>
      <c r="H431" s="3">
        <v>0.14000000000000001</v>
      </c>
      <c r="I431" s="3">
        <v>3.2000000000000001E-2</v>
      </c>
      <c r="J431" s="3">
        <v>0</v>
      </c>
      <c r="K431" s="3">
        <v>0</v>
      </c>
      <c r="L431" s="3">
        <v>0</v>
      </c>
      <c r="M431" s="238">
        <v>0</v>
      </c>
      <c r="N431" s="3">
        <v>0</v>
      </c>
      <c r="O431" s="3">
        <v>0</v>
      </c>
      <c r="P431" s="238">
        <v>0</v>
      </c>
      <c r="Q431" s="240">
        <f t="shared" si="19"/>
        <v>0</v>
      </c>
      <c r="R431" s="3">
        <v>0</v>
      </c>
      <c r="S431" s="3">
        <v>0</v>
      </c>
      <c r="T431" s="3">
        <v>0</v>
      </c>
      <c r="U431" s="3">
        <v>0</v>
      </c>
      <c r="V431" s="3">
        <v>0</v>
      </c>
      <c r="W431" s="3">
        <v>0</v>
      </c>
      <c r="X431" s="3">
        <v>0.16700000000000001</v>
      </c>
      <c r="Y431" s="3">
        <v>7.343</v>
      </c>
      <c r="Z431" s="3">
        <v>0</v>
      </c>
      <c r="AA431" s="3">
        <v>0</v>
      </c>
      <c r="AB431" s="3">
        <v>0</v>
      </c>
      <c r="AC431" s="3">
        <v>0</v>
      </c>
      <c r="AD431" s="3">
        <v>0</v>
      </c>
      <c r="AE431" s="3">
        <v>0</v>
      </c>
      <c r="AF431" s="3">
        <v>0</v>
      </c>
      <c r="AG431" s="3">
        <v>0</v>
      </c>
      <c r="AJ431" s="3">
        <f t="shared" si="18"/>
        <v>7.6820000000000004</v>
      </c>
      <c r="AL431" s="3">
        <f>IFERROR(VLOOKUP(B431,Totalt!$B$1:$BD$409,MATCH("totalt tillförda bränslen:",Totalt!$B$1:$BC$1,0),FALSE),"")</f>
        <v>7.6819999999999995</v>
      </c>
      <c r="AN431" s="3">
        <f t="shared" si="20"/>
        <v>8.8817841970012523E-16</v>
      </c>
    </row>
    <row r="432" spans="1:40" x14ac:dyDescent="0.25">
      <c r="A432" s="3" t="s">
        <v>441</v>
      </c>
      <c r="Q432" s="240">
        <f t="shared" si="19"/>
        <v>0</v>
      </c>
      <c r="AJ432" s="3">
        <f t="shared" si="18"/>
        <v>0</v>
      </c>
      <c r="AL432" s="3" t="str">
        <f>IFERROR(VLOOKUP(B432,Totalt!$B$1:$BD$409,MATCH("totalt tillförda bränslen:",Totalt!$B$1:$BC$1,0),FALSE),"")</f>
        <v/>
      </c>
      <c r="AN432" s="3" t="str">
        <f t="shared" si="20"/>
        <v/>
      </c>
    </row>
    <row r="433" spans="1:40" x14ac:dyDescent="0.25">
      <c r="B433" s="3" t="s">
        <v>442</v>
      </c>
      <c r="C433" s="3">
        <v>0</v>
      </c>
      <c r="D433" s="3">
        <v>0</v>
      </c>
      <c r="E433" s="3">
        <v>0</v>
      </c>
      <c r="F433" s="3">
        <v>0</v>
      </c>
      <c r="G433" s="3">
        <v>0</v>
      </c>
      <c r="H433" s="3">
        <v>0</v>
      </c>
      <c r="I433" s="3">
        <v>0</v>
      </c>
      <c r="J433" s="3">
        <v>0</v>
      </c>
      <c r="K433" s="3">
        <v>0</v>
      </c>
      <c r="L433" s="3">
        <v>0</v>
      </c>
      <c r="M433" s="238">
        <v>0</v>
      </c>
      <c r="N433" s="3">
        <v>0</v>
      </c>
      <c r="O433" s="3">
        <v>0</v>
      </c>
      <c r="P433" s="238">
        <v>0</v>
      </c>
      <c r="Q433" s="240">
        <f t="shared" si="19"/>
        <v>0</v>
      </c>
      <c r="R433" s="3">
        <v>0</v>
      </c>
      <c r="S433" s="3">
        <v>0</v>
      </c>
      <c r="T433" s="3">
        <v>0</v>
      </c>
      <c r="U433" s="3">
        <v>0</v>
      </c>
      <c r="V433" s="3">
        <v>0</v>
      </c>
      <c r="W433" s="3">
        <v>0</v>
      </c>
      <c r="X433" s="3">
        <v>0</v>
      </c>
      <c r="Y433" s="3">
        <v>0</v>
      </c>
      <c r="Z433" s="3">
        <v>0</v>
      </c>
      <c r="AA433" s="3">
        <v>0</v>
      </c>
      <c r="AB433" s="3">
        <v>0</v>
      </c>
      <c r="AC433" s="3">
        <v>0</v>
      </c>
      <c r="AD433" s="3">
        <v>0</v>
      </c>
      <c r="AE433" s="3">
        <v>0</v>
      </c>
      <c r="AF433" s="3">
        <v>0</v>
      </c>
      <c r="AG433" s="3">
        <v>0</v>
      </c>
      <c r="AJ433" s="3">
        <f t="shared" si="18"/>
        <v>0</v>
      </c>
      <c r="AL433" s="3">
        <f>IFERROR(VLOOKUP(B433,Totalt!$B$1:$BD$409,MATCH("totalt tillförda bränslen:",Totalt!$B$1:$BC$1,0),FALSE),"")</f>
        <v>0</v>
      </c>
      <c r="AN433" s="3">
        <f t="shared" si="20"/>
        <v>0</v>
      </c>
    </row>
    <row r="434" spans="1:40" x14ac:dyDescent="0.25">
      <c r="A434" s="3" t="s">
        <v>443</v>
      </c>
      <c r="Q434" s="240">
        <f t="shared" si="19"/>
        <v>0</v>
      </c>
      <c r="AJ434" s="3">
        <f t="shared" si="18"/>
        <v>0</v>
      </c>
      <c r="AL434" s="3" t="str">
        <f>IFERROR(VLOOKUP(B434,Totalt!$B$1:$BD$409,MATCH("totalt tillförda bränslen:",Totalt!$B$1:$BC$1,0),FALSE),"")</f>
        <v/>
      </c>
      <c r="AN434" s="3" t="str">
        <f t="shared" si="20"/>
        <v/>
      </c>
    </row>
    <row r="435" spans="1:40" x14ac:dyDescent="0.25">
      <c r="B435" s="3" t="s">
        <v>444</v>
      </c>
      <c r="C435" s="3">
        <v>0</v>
      </c>
      <c r="D435" s="3">
        <v>0</v>
      </c>
      <c r="E435" s="3">
        <v>0</v>
      </c>
      <c r="F435" s="3">
        <v>1.5446500000000001</v>
      </c>
      <c r="G435" s="3">
        <v>0</v>
      </c>
      <c r="H435" s="3">
        <v>0</v>
      </c>
      <c r="I435" s="3">
        <v>0.01</v>
      </c>
      <c r="J435" s="3">
        <v>0</v>
      </c>
      <c r="K435" s="3">
        <v>1.8</v>
      </c>
      <c r="L435" s="3">
        <v>102.52</v>
      </c>
      <c r="M435" s="238">
        <v>0.11584899999999999</v>
      </c>
      <c r="N435" s="3">
        <v>0</v>
      </c>
      <c r="O435" s="3">
        <v>0</v>
      </c>
      <c r="P435" s="238">
        <v>45.8</v>
      </c>
      <c r="Q435" s="240">
        <f t="shared" si="19"/>
        <v>22.9</v>
      </c>
      <c r="R435" s="3">
        <v>0</v>
      </c>
      <c r="S435" s="3">
        <v>1.5446500000000001</v>
      </c>
      <c r="T435" s="3">
        <v>9.8777299999999997</v>
      </c>
      <c r="U435" s="3">
        <v>0</v>
      </c>
      <c r="V435" s="3">
        <v>0</v>
      </c>
      <c r="W435" s="3">
        <v>0</v>
      </c>
      <c r="X435" s="3">
        <v>2.5158499999999999</v>
      </c>
      <c r="Y435" s="3">
        <v>0</v>
      </c>
      <c r="Z435" s="3">
        <v>0</v>
      </c>
      <c r="AA435" s="3">
        <v>0</v>
      </c>
      <c r="AB435" s="3">
        <v>0</v>
      </c>
      <c r="AC435" s="3">
        <v>0</v>
      </c>
      <c r="AD435" s="3">
        <v>0</v>
      </c>
      <c r="AE435" s="3">
        <v>0</v>
      </c>
      <c r="AF435" s="3">
        <v>0</v>
      </c>
      <c r="AG435" s="3">
        <v>0</v>
      </c>
      <c r="AJ435" s="3">
        <f t="shared" si="18"/>
        <v>142.71288000000004</v>
      </c>
      <c r="AL435" s="3">
        <f>IFERROR(VLOOKUP(B435,Totalt!$B$1:$BD$409,MATCH("totalt tillförda bränslen:",Totalt!$B$1:$BC$1,0),FALSE),"")</f>
        <v>142.71288000000001</v>
      </c>
      <c r="AN435" s="3">
        <f t="shared" si="20"/>
        <v>2.8421709430404007E-14</v>
      </c>
    </row>
    <row r="436" spans="1:40" x14ac:dyDescent="0.25">
      <c r="A436" s="3" t="s">
        <v>445</v>
      </c>
      <c r="Q436" s="240">
        <f t="shared" si="19"/>
        <v>0</v>
      </c>
      <c r="AJ436" s="3">
        <f t="shared" si="18"/>
        <v>0</v>
      </c>
      <c r="AL436" s="3" t="str">
        <f>IFERROR(VLOOKUP(B436,Totalt!$B$1:$BD$409,MATCH("totalt tillförda bränslen:",Totalt!$B$1:$BC$1,0),FALSE),"")</f>
        <v/>
      </c>
      <c r="AN436" s="3" t="str">
        <f t="shared" si="20"/>
        <v/>
      </c>
    </row>
    <row r="437" spans="1:40" x14ac:dyDescent="0.25">
      <c r="B437" s="3" t="s">
        <v>446</v>
      </c>
      <c r="C437" s="3">
        <v>1.5058800000000001</v>
      </c>
      <c r="D437" s="3">
        <v>0</v>
      </c>
      <c r="E437" s="3">
        <v>0</v>
      </c>
      <c r="F437" s="3">
        <v>0</v>
      </c>
      <c r="G437" s="3">
        <v>0</v>
      </c>
      <c r="H437" s="3">
        <v>0</v>
      </c>
      <c r="I437" s="3">
        <v>0.64</v>
      </c>
      <c r="J437" s="3">
        <v>0</v>
      </c>
      <c r="K437" s="3">
        <v>0</v>
      </c>
      <c r="L437" s="3">
        <v>40</v>
      </c>
      <c r="M437" s="238">
        <v>0</v>
      </c>
      <c r="N437" s="3">
        <v>1.2E-2</v>
      </c>
      <c r="O437" s="3">
        <v>0</v>
      </c>
      <c r="P437" s="238">
        <v>23</v>
      </c>
      <c r="Q437" s="240">
        <f t="shared" si="19"/>
        <v>11.5</v>
      </c>
      <c r="R437" s="3">
        <v>0</v>
      </c>
      <c r="S437" s="3">
        <v>0</v>
      </c>
      <c r="T437" s="3">
        <v>30</v>
      </c>
      <c r="U437" s="3">
        <v>0</v>
      </c>
      <c r="V437" s="3">
        <v>0</v>
      </c>
      <c r="W437" s="3">
        <v>0</v>
      </c>
      <c r="X437" s="3">
        <v>1.909</v>
      </c>
      <c r="Y437" s="3">
        <v>0</v>
      </c>
      <c r="Z437" s="3">
        <v>8.1176499999999994</v>
      </c>
      <c r="AA437" s="3">
        <v>0</v>
      </c>
      <c r="AB437" s="3">
        <v>0</v>
      </c>
      <c r="AC437" s="3">
        <v>0</v>
      </c>
      <c r="AD437" s="3">
        <v>0</v>
      </c>
      <c r="AE437" s="3">
        <v>0</v>
      </c>
      <c r="AF437" s="3">
        <v>0</v>
      </c>
      <c r="AG437" s="3">
        <v>0</v>
      </c>
      <c r="AJ437" s="3">
        <f t="shared" si="18"/>
        <v>93.684530000000009</v>
      </c>
      <c r="AL437" s="3">
        <f>IFERROR(VLOOKUP(B437,Totalt!$B$1:$BD$409,MATCH("totalt tillförda bränslen:",Totalt!$B$1:$BC$1,0),FALSE),"")</f>
        <v>93.684530000000009</v>
      </c>
      <c r="AN437" s="3">
        <f t="shared" si="20"/>
        <v>0</v>
      </c>
    </row>
    <row r="438" spans="1:40" x14ac:dyDescent="0.25">
      <c r="A438" s="3" t="s">
        <v>447</v>
      </c>
      <c r="Q438" s="240">
        <f t="shared" si="19"/>
        <v>0</v>
      </c>
      <c r="AJ438" s="3">
        <f t="shared" si="18"/>
        <v>0</v>
      </c>
      <c r="AL438" s="3" t="str">
        <f>IFERROR(VLOOKUP(B438,Totalt!$B$1:$BD$409,MATCH("totalt tillförda bränslen:",Totalt!$B$1:$BC$1,0),FALSE),"")</f>
        <v/>
      </c>
      <c r="AN438" s="3" t="str">
        <f t="shared" si="20"/>
        <v/>
      </c>
    </row>
    <row r="439" spans="1:40" x14ac:dyDescent="0.25">
      <c r="B439" s="3" t="s">
        <v>448</v>
      </c>
      <c r="C439" s="3">
        <v>0</v>
      </c>
      <c r="D439" s="3">
        <v>0</v>
      </c>
      <c r="E439" s="3">
        <v>0</v>
      </c>
      <c r="F439" s="3">
        <v>0</v>
      </c>
      <c r="G439" s="3">
        <v>18.2</v>
      </c>
      <c r="H439" s="3">
        <v>11.4</v>
      </c>
      <c r="I439" s="3">
        <v>1.3</v>
      </c>
      <c r="J439" s="3">
        <v>0</v>
      </c>
      <c r="K439" s="3">
        <v>0</v>
      </c>
      <c r="L439" s="3">
        <v>313.22300000000001</v>
      </c>
      <c r="M439" s="238">
        <v>2.5996700000000001</v>
      </c>
      <c r="N439" s="3">
        <v>0</v>
      </c>
      <c r="O439" s="3">
        <v>0</v>
      </c>
      <c r="P439" s="238">
        <v>102.8</v>
      </c>
      <c r="Q439" s="240">
        <f t="shared" si="19"/>
        <v>51.4</v>
      </c>
      <c r="R439" s="3">
        <v>0</v>
      </c>
      <c r="S439" s="3">
        <v>0</v>
      </c>
      <c r="T439" s="3">
        <v>0</v>
      </c>
      <c r="U439" s="3">
        <v>0</v>
      </c>
      <c r="V439" s="3">
        <v>0</v>
      </c>
      <c r="W439" s="3">
        <v>0</v>
      </c>
      <c r="X439" s="3">
        <v>7.8996700000000004</v>
      </c>
      <c r="Y439" s="3">
        <v>0</v>
      </c>
      <c r="Z439" s="3">
        <v>0</v>
      </c>
      <c r="AA439" s="3">
        <v>0</v>
      </c>
      <c r="AB439" s="3">
        <v>0</v>
      </c>
      <c r="AC439" s="3">
        <v>0</v>
      </c>
      <c r="AD439" s="3">
        <v>0</v>
      </c>
      <c r="AE439" s="3">
        <v>0</v>
      </c>
      <c r="AF439" s="3">
        <v>0</v>
      </c>
      <c r="AG439" s="3">
        <v>0</v>
      </c>
      <c r="AJ439" s="3">
        <f t="shared" si="18"/>
        <v>403.42266999999998</v>
      </c>
      <c r="AL439" s="3">
        <f>IFERROR(VLOOKUP(B439,Totalt!$B$1:$BD$409,MATCH("totalt tillförda bränslen:",Totalt!$B$1:$BC$1,0),FALSE),"")</f>
        <v>403.42266999999998</v>
      </c>
      <c r="AN439" s="3">
        <f t="shared" si="20"/>
        <v>0</v>
      </c>
    </row>
    <row r="440" spans="1:40" x14ac:dyDescent="0.25">
      <c r="A440" s="3" t="s">
        <v>449</v>
      </c>
      <c r="Q440" s="240">
        <f t="shared" si="19"/>
        <v>0</v>
      </c>
      <c r="AJ440" s="3">
        <f t="shared" si="18"/>
        <v>0</v>
      </c>
      <c r="AL440" s="3" t="str">
        <f>IFERROR(VLOOKUP(B440,Totalt!$B$1:$BD$409,MATCH("totalt tillförda bränslen:",Totalt!$B$1:$BC$1,0),FALSE),"")</f>
        <v/>
      </c>
      <c r="AN440" s="3" t="str">
        <f t="shared" si="20"/>
        <v/>
      </c>
    </row>
    <row r="441" spans="1:40" x14ac:dyDescent="0.25">
      <c r="B441" s="3" t="s">
        <v>450</v>
      </c>
      <c r="C441" s="3">
        <v>0</v>
      </c>
      <c r="D441" s="3">
        <v>0</v>
      </c>
      <c r="E441" s="3">
        <v>0</v>
      </c>
      <c r="F441" s="3">
        <v>0</v>
      </c>
      <c r="G441" s="3">
        <v>0.13</v>
      </c>
      <c r="H441" s="3">
        <v>0</v>
      </c>
      <c r="I441" s="3">
        <v>0</v>
      </c>
      <c r="J441" s="3">
        <v>0</v>
      </c>
      <c r="K441" s="3">
        <v>0</v>
      </c>
      <c r="L441" s="3">
        <v>0</v>
      </c>
      <c r="M441" s="238">
        <v>0</v>
      </c>
      <c r="N441" s="3">
        <v>0</v>
      </c>
      <c r="O441" s="3">
        <v>0</v>
      </c>
      <c r="P441" s="238">
        <v>0</v>
      </c>
      <c r="Q441" s="240">
        <f t="shared" si="19"/>
        <v>0</v>
      </c>
      <c r="R441" s="3">
        <v>0</v>
      </c>
      <c r="S441" s="3">
        <v>0</v>
      </c>
      <c r="T441" s="3">
        <v>1.87</v>
      </c>
      <c r="U441" s="3">
        <v>0</v>
      </c>
      <c r="V441" s="3">
        <v>0</v>
      </c>
      <c r="W441" s="3">
        <v>0</v>
      </c>
      <c r="X441" s="3">
        <v>8.1000000000000003E-2</v>
      </c>
      <c r="Y441" s="3">
        <v>3.53</v>
      </c>
      <c r="Z441" s="3">
        <v>0</v>
      </c>
      <c r="AA441" s="3">
        <v>0</v>
      </c>
      <c r="AB441" s="3">
        <v>0</v>
      </c>
      <c r="AC441" s="3">
        <v>0</v>
      </c>
      <c r="AD441" s="3">
        <v>0</v>
      </c>
      <c r="AE441" s="3">
        <v>0</v>
      </c>
      <c r="AF441" s="3">
        <v>0</v>
      </c>
      <c r="AG441" s="3">
        <v>0</v>
      </c>
      <c r="AJ441" s="3">
        <f t="shared" si="18"/>
        <v>5.6109999999999998</v>
      </c>
      <c r="AL441" s="3">
        <f>IFERROR(VLOOKUP(B441,Totalt!$B$1:$BD$409,MATCH("totalt tillförda bränslen:",Totalt!$B$1:$BC$1,0),FALSE),"")</f>
        <v>5.6110000000000007</v>
      </c>
      <c r="AN441" s="3">
        <f t="shared" si="20"/>
        <v>-8.8817841970012523E-16</v>
      </c>
    </row>
    <row r="442" spans="1:40" x14ac:dyDescent="0.25">
      <c r="B442" s="3" t="s">
        <v>451</v>
      </c>
      <c r="C442" s="3">
        <v>0</v>
      </c>
      <c r="D442" s="3">
        <v>0</v>
      </c>
      <c r="E442" s="3">
        <v>0</v>
      </c>
      <c r="F442" s="3">
        <v>0</v>
      </c>
      <c r="G442" s="3">
        <v>0.16</v>
      </c>
      <c r="H442" s="3">
        <v>0</v>
      </c>
      <c r="I442" s="3">
        <v>0</v>
      </c>
      <c r="J442" s="3">
        <v>0</v>
      </c>
      <c r="K442" s="3">
        <v>0</v>
      </c>
      <c r="L442" s="3">
        <v>0</v>
      </c>
      <c r="M442" s="238">
        <v>0</v>
      </c>
      <c r="N442" s="3">
        <v>0</v>
      </c>
      <c r="O442" s="3">
        <v>0</v>
      </c>
      <c r="P442" s="238">
        <v>0</v>
      </c>
      <c r="Q442" s="240">
        <f t="shared" si="19"/>
        <v>0</v>
      </c>
      <c r="R442" s="3">
        <v>0</v>
      </c>
      <c r="S442" s="3">
        <v>0</v>
      </c>
      <c r="T442" s="3">
        <v>2.5</v>
      </c>
      <c r="U442" s="3">
        <v>0</v>
      </c>
      <c r="V442" s="3">
        <v>0</v>
      </c>
      <c r="W442" s="3">
        <v>0</v>
      </c>
      <c r="X442" s="3">
        <v>0.13</v>
      </c>
      <c r="Y442" s="3">
        <v>5.88</v>
      </c>
      <c r="Z442" s="3">
        <v>0</v>
      </c>
      <c r="AA442" s="3">
        <v>0</v>
      </c>
      <c r="AB442" s="3">
        <v>0</v>
      </c>
      <c r="AC442" s="3">
        <v>0</v>
      </c>
      <c r="AD442" s="3">
        <v>0</v>
      </c>
      <c r="AE442" s="3">
        <v>0</v>
      </c>
      <c r="AF442" s="3">
        <v>0</v>
      </c>
      <c r="AG442" s="3">
        <v>0</v>
      </c>
      <c r="AJ442" s="3">
        <f t="shared" si="18"/>
        <v>8.67</v>
      </c>
      <c r="AL442" s="3">
        <f>IFERROR(VLOOKUP(B442,Totalt!$B$1:$BD$409,MATCH("totalt tillförda bränslen:",Totalt!$B$1:$BC$1,0),FALSE),"")</f>
        <v>8.67</v>
      </c>
      <c r="AN442" s="3">
        <f t="shared" si="20"/>
        <v>0</v>
      </c>
    </row>
    <row r="443" spans="1:40" x14ac:dyDescent="0.25">
      <c r="B443" s="3" t="s">
        <v>452</v>
      </c>
      <c r="C443" s="3">
        <v>0</v>
      </c>
      <c r="D443" s="3">
        <v>151.25299999999999</v>
      </c>
      <c r="E443" s="3">
        <v>0</v>
      </c>
      <c r="F443" s="3">
        <v>0</v>
      </c>
      <c r="G443" s="3">
        <v>3.3</v>
      </c>
      <c r="H443" s="3">
        <v>0</v>
      </c>
      <c r="I443" s="3">
        <v>0.24099999999999999</v>
      </c>
      <c r="J443" s="3">
        <v>0</v>
      </c>
      <c r="K443" s="3">
        <v>0</v>
      </c>
      <c r="L443" s="3">
        <v>0</v>
      </c>
      <c r="M443" s="238">
        <v>6.5981800000000002</v>
      </c>
      <c r="N443" s="3">
        <v>0</v>
      </c>
      <c r="O443" s="3">
        <v>13.777900000000001</v>
      </c>
      <c r="P443" s="238">
        <v>86.498000000000005</v>
      </c>
      <c r="Q443" s="240">
        <f t="shared" si="19"/>
        <v>43.249000000000002</v>
      </c>
      <c r="R443" s="3">
        <v>0</v>
      </c>
      <c r="S443" s="3">
        <v>0</v>
      </c>
      <c r="T443" s="3">
        <v>35.180999999999997</v>
      </c>
      <c r="U443" s="3">
        <v>0</v>
      </c>
      <c r="V443" s="3">
        <v>0</v>
      </c>
      <c r="W443" s="3">
        <v>12.1</v>
      </c>
      <c r="X443" s="3">
        <v>10.1982</v>
      </c>
      <c r="Y443" s="3">
        <v>0</v>
      </c>
      <c r="Z443" s="3">
        <v>0</v>
      </c>
      <c r="AA443" s="3">
        <v>0</v>
      </c>
      <c r="AB443" s="3">
        <v>0</v>
      </c>
      <c r="AC443" s="3">
        <v>0</v>
      </c>
      <c r="AD443" s="3">
        <v>0</v>
      </c>
      <c r="AE443" s="3">
        <v>0</v>
      </c>
      <c r="AF443" s="3">
        <v>1.01799</v>
      </c>
      <c r="AG443" s="3">
        <v>0</v>
      </c>
      <c r="AJ443" s="3">
        <f t="shared" si="18"/>
        <v>270.31809000000004</v>
      </c>
      <c r="AL443" s="3">
        <f>IFERROR(VLOOKUP(B443,Totalt!$B$1:$BD$409,MATCH("totalt tillförda bränslen:",Totalt!$B$1:$BC$1,0),FALSE),"")</f>
        <v>270.31808999999998</v>
      </c>
      <c r="AN443" s="3">
        <f t="shared" si="20"/>
        <v>5.6843418860808015E-14</v>
      </c>
    </row>
    <row r="444" spans="1:40" x14ac:dyDescent="0.25">
      <c r="A444" s="3" t="s">
        <v>453</v>
      </c>
      <c r="Q444" s="240">
        <f t="shared" si="19"/>
        <v>0</v>
      </c>
      <c r="AJ444" s="3">
        <f t="shared" si="18"/>
        <v>0</v>
      </c>
      <c r="AL444" s="3" t="str">
        <f>IFERROR(VLOOKUP(B444,Totalt!$B$1:$BD$409,MATCH("totalt tillförda bränslen:",Totalt!$B$1:$BC$1,0),FALSE),"")</f>
        <v/>
      </c>
      <c r="AN444" s="3" t="str">
        <f t="shared" si="20"/>
        <v/>
      </c>
    </row>
    <row r="445" spans="1:40" x14ac:dyDescent="0.25">
      <c r="B445" s="3" t="s">
        <v>454</v>
      </c>
      <c r="C445" s="3">
        <v>0</v>
      </c>
      <c r="D445" s="3">
        <v>0</v>
      </c>
      <c r="E445" s="3">
        <v>0</v>
      </c>
      <c r="F445" s="3">
        <v>0</v>
      </c>
      <c r="G445" s="3">
        <v>0</v>
      </c>
      <c r="H445" s="3">
        <v>0</v>
      </c>
      <c r="I445" s="3">
        <v>5.7200000000000001E-2</v>
      </c>
      <c r="J445" s="3">
        <v>0</v>
      </c>
      <c r="K445" s="3">
        <v>0</v>
      </c>
      <c r="L445" s="3">
        <v>0</v>
      </c>
      <c r="M445" s="238">
        <v>0</v>
      </c>
      <c r="N445" s="3">
        <v>0</v>
      </c>
      <c r="O445" s="3">
        <v>0</v>
      </c>
      <c r="P445" s="238">
        <v>0</v>
      </c>
      <c r="Q445" s="240">
        <f t="shared" si="19"/>
        <v>0</v>
      </c>
      <c r="R445" s="3">
        <v>0</v>
      </c>
      <c r="S445" s="3">
        <v>0</v>
      </c>
      <c r="T445" s="3">
        <v>0</v>
      </c>
      <c r="U445" s="3">
        <v>0</v>
      </c>
      <c r="V445" s="3">
        <v>0</v>
      </c>
      <c r="W445" s="3">
        <v>0</v>
      </c>
      <c r="X445" s="3">
        <v>3.1850000000000003E-2</v>
      </c>
      <c r="Y445" s="3">
        <v>0</v>
      </c>
      <c r="Z445" s="3">
        <v>2.6070000000000002</v>
      </c>
      <c r="AA445" s="3">
        <v>0</v>
      </c>
      <c r="AB445" s="3">
        <v>0</v>
      </c>
      <c r="AC445" s="3">
        <v>0</v>
      </c>
      <c r="AD445" s="3">
        <v>0</v>
      </c>
      <c r="AE445" s="3">
        <v>0</v>
      </c>
      <c r="AF445" s="3">
        <v>0</v>
      </c>
      <c r="AG445" s="3">
        <v>0</v>
      </c>
      <c r="AJ445" s="3">
        <f t="shared" si="18"/>
        <v>2.6960500000000001</v>
      </c>
      <c r="AL445" s="3">
        <f>IFERROR(VLOOKUP(B445,Totalt!$B$1:$BD$409,MATCH("totalt tillförda bränslen:",Totalt!$B$1:$BC$1,0),FALSE),"")</f>
        <v>2.6960500000000001</v>
      </c>
      <c r="AN445" s="3">
        <f t="shared" si="20"/>
        <v>0</v>
      </c>
    </row>
    <row r="446" spans="1:40" x14ac:dyDescent="0.25">
      <c r="B446" s="3" t="s">
        <v>455</v>
      </c>
      <c r="C446" s="3">
        <v>0</v>
      </c>
      <c r="D446" s="3">
        <v>0</v>
      </c>
      <c r="E446" s="3">
        <v>0</v>
      </c>
      <c r="F446" s="3">
        <v>0</v>
      </c>
      <c r="G446" s="3">
        <v>0</v>
      </c>
      <c r="H446" s="3">
        <v>1.359E-3</v>
      </c>
      <c r="I446" s="3">
        <v>0</v>
      </c>
      <c r="J446" s="3">
        <v>0</v>
      </c>
      <c r="K446" s="3">
        <v>0</v>
      </c>
      <c r="L446" s="3">
        <v>0</v>
      </c>
      <c r="M446" s="238">
        <v>0</v>
      </c>
      <c r="N446" s="3">
        <v>0</v>
      </c>
      <c r="O446" s="3">
        <v>0</v>
      </c>
      <c r="P446" s="238">
        <v>0</v>
      </c>
      <c r="Q446" s="240">
        <f t="shared" si="19"/>
        <v>0</v>
      </c>
      <c r="R446" s="3">
        <v>0</v>
      </c>
      <c r="S446" s="3">
        <v>0</v>
      </c>
      <c r="T446" s="3">
        <v>0</v>
      </c>
      <c r="U446" s="3">
        <v>0</v>
      </c>
      <c r="V446" s="3">
        <v>0</v>
      </c>
      <c r="W446" s="3">
        <v>0</v>
      </c>
      <c r="X446" s="3">
        <v>9.7000000000000003E-3</v>
      </c>
      <c r="Y446" s="3">
        <v>0</v>
      </c>
      <c r="Z446" s="3">
        <v>0.91200000000000003</v>
      </c>
      <c r="AA446" s="3">
        <v>0</v>
      </c>
      <c r="AB446" s="3">
        <v>0</v>
      </c>
      <c r="AC446" s="3">
        <v>0</v>
      </c>
      <c r="AD446" s="3">
        <v>0</v>
      </c>
      <c r="AE446" s="3">
        <v>0</v>
      </c>
      <c r="AF446" s="3">
        <v>0</v>
      </c>
      <c r="AG446" s="3">
        <v>0</v>
      </c>
      <c r="AJ446" s="3">
        <f t="shared" si="18"/>
        <v>0.92305900000000007</v>
      </c>
      <c r="AL446" s="3">
        <f>IFERROR(VLOOKUP(B446,Totalt!$B$1:$BD$409,MATCH("totalt tillförda bränslen:",Totalt!$B$1:$BC$1,0),FALSE),"")</f>
        <v>0.92305900000000007</v>
      </c>
      <c r="AN446" s="3">
        <f t="shared" si="20"/>
        <v>0</v>
      </c>
    </row>
    <row r="447" spans="1:40" x14ac:dyDescent="0.25">
      <c r="B447" s="3" t="s">
        <v>456</v>
      </c>
      <c r="C447" s="3">
        <v>0</v>
      </c>
      <c r="D447" s="3">
        <v>0</v>
      </c>
      <c r="E447" s="3">
        <v>0</v>
      </c>
      <c r="F447" s="3">
        <v>0</v>
      </c>
      <c r="G447" s="3">
        <v>0</v>
      </c>
      <c r="H447" s="3">
        <v>0</v>
      </c>
      <c r="I447" s="3">
        <v>0.34</v>
      </c>
      <c r="J447" s="3">
        <v>0</v>
      </c>
      <c r="K447" s="3">
        <v>0</v>
      </c>
      <c r="L447" s="3">
        <v>0</v>
      </c>
      <c r="M447" s="238">
        <v>0</v>
      </c>
      <c r="N447" s="3">
        <v>0</v>
      </c>
      <c r="O447" s="3">
        <v>0</v>
      </c>
      <c r="P447" s="238">
        <v>0</v>
      </c>
      <c r="Q447" s="240">
        <f t="shared" si="19"/>
        <v>0</v>
      </c>
      <c r="R447" s="3">
        <v>31.594000000000001</v>
      </c>
      <c r="S447" s="3">
        <v>0</v>
      </c>
      <c r="T447" s="3">
        <v>0</v>
      </c>
      <c r="U447" s="3">
        <v>0</v>
      </c>
      <c r="V447" s="3">
        <v>0</v>
      </c>
      <c r="W447" s="3">
        <v>0</v>
      </c>
      <c r="X447" s="3">
        <v>0.56720000000000004</v>
      </c>
      <c r="Y447" s="3">
        <v>0</v>
      </c>
      <c r="Z447" s="3">
        <v>3.032</v>
      </c>
      <c r="AA447" s="3">
        <v>0</v>
      </c>
      <c r="AB447" s="3">
        <v>0</v>
      </c>
      <c r="AC447" s="3">
        <v>0</v>
      </c>
      <c r="AD447" s="3">
        <v>0</v>
      </c>
      <c r="AE447" s="3">
        <v>0</v>
      </c>
      <c r="AF447" s="3">
        <v>0</v>
      </c>
      <c r="AG447" s="3">
        <v>16.966699999999999</v>
      </c>
      <c r="AJ447" s="3">
        <f t="shared" si="18"/>
        <v>52.499900000000011</v>
      </c>
      <c r="AL447" s="3">
        <f>IFERROR(VLOOKUP(B447,Totalt!$B$1:$BD$409,MATCH("totalt tillförda bränslen:",Totalt!$B$1:$BC$1,0),FALSE),"")</f>
        <v>52.499899999999997</v>
      </c>
      <c r="AN447" s="3">
        <f t="shared" si="20"/>
        <v>1.4210854715202004E-14</v>
      </c>
    </row>
    <row r="448" spans="1:40" x14ac:dyDescent="0.25">
      <c r="A448" s="3" t="s">
        <v>457</v>
      </c>
      <c r="Q448" s="240">
        <f t="shared" si="19"/>
        <v>0</v>
      </c>
      <c r="AJ448" s="3">
        <f t="shared" si="18"/>
        <v>0</v>
      </c>
      <c r="AL448" s="3" t="str">
        <f>IFERROR(VLOOKUP(B448,Totalt!$B$1:$BD$409,MATCH("totalt tillförda bränslen:",Totalt!$B$1:$BC$1,0),FALSE),"")</f>
        <v/>
      </c>
      <c r="AN448" s="3" t="str">
        <f t="shared" si="20"/>
        <v/>
      </c>
    </row>
    <row r="449" spans="1:40" x14ac:dyDescent="0.25">
      <c r="B449" s="3" t="s">
        <v>458</v>
      </c>
      <c r="C449" s="3">
        <v>0</v>
      </c>
      <c r="D449" s="3">
        <v>0</v>
      </c>
      <c r="E449" s="3">
        <v>0</v>
      </c>
      <c r="F449" s="3">
        <v>0</v>
      </c>
      <c r="G449" s="3">
        <v>0</v>
      </c>
      <c r="H449" s="3">
        <v>0</v>
      </c>
      <c r="I449" s="3">
        <v>1.33</v>
      </c>
      <c r="J449" s="3">
        <v>0</v>
      </c>
      <c r="K449" s="3">
        <v>0</v>
      </c>
      <c r="L449" s="3">
        <v>0</v>
      </c>
      <c r="M449" s="238">
        <v>0</v>
      </c>
      <c r="N449" s="3">
        <v>0</v>
      </c>
      <c r="O449" s="3">
        <v>0</v>
      </c>
      <c r="P449" s="238">
        <v>0</v>
      </c>
      <c r="Q449" s="240">
        <f t="shared" si="19"/>
        <v>0</v>
      </c>
      <c r="R449" s="3">
        <v>0</v>
      </c>
      <c r="S449" s="3">
        <v>0</v>
      </c>
      <c r="T449" s="3">
        <v>0</v>
      </c>
      <c r="U449" s="3">
        <v>0</v>
      </c>
      <c r="V449" s="3">
        <v>0</v>
      </c>
      <c r="W449" s="3">
        <v>0</v>
      </c>
      <c r="X449" s="3">
        <v>0.14299999999999999</v>
      </c>
      <c r="Y449" s="3">
        <v>0</v>
      </c>
      <c r="Z449" s="3">
        <v>8.23</v>
      </c>
      <c r="AA449" s="3">
        <v>0</v>
      </c>
      <c r="AB449" s="3">
        <v>0</v>
      </c>
      <c r="AC449" s="3">
        <v>0</v>
      </c>
      <c r="AD449" s="3">
        <v>0</v>
      </c>
      <c r="AE449" s="3">
        <v>0</v>
      </c>
      <c r="AF449" s="3">
        <v>0</v>
      </c>
      <c r="AG449" s="3">
        <v>0</v>
      </c>
      <c r="AJ449" s="3">
        <f t="shared" si="18"/>
        <v>9.7030000000000012</v>
      </c>
      <c r="AL449" s="3">
        <f>IFERROR(VLOOKUP(B449,Totalt!$B$1:$BD$409,MATCH("totalt tillförda bränslen:",Totalt!$B$1:$BC$1,0),FALSE),"")</f>
        <v>9.7030000000000012</v>
      </c>
      <c r="AN449" s="3">
        <f t="shared" si="20"/>
        <v>0</v>
      </c>
    </row>
    <row r="450" spans="1:40" x14ac:dyDescent="0.25">
      <c r="B450" s="3" t="s">
        <v>459</v>
      </c>
      <c r="C450" s="3">
        <v>0</v>
      </c>
      <c r="D450" s="3">
        <v>0</v>
      </c>
      <c r="E450" s="3">
        <v>0</v>
      </c>
      <c r="F450" s="3">
        <v>0</v>
      </c>
      <c r="G450" s="3">
        <v>0</v>
      </c>
      <c r="H450" s="3">
        <v>0</v>
      </c>
      <c r="I450" s="3">
        <v>0.04</v>
      </c>
      <c r="J450" s="3">
        <v>0</v>
      </c>
      <c r="K450" s="3">
        <v>0</v>
      </c>
      <c r="L450" s="3">
        <v>0</v>
      </c>
      <c r="M450" s="238">
        <v>0</v>
      </c>
      <c r="N450" s="3">
        <v>0</v>
      </c>
      <c r="O450" s="3">
        <v>0</v>
      </c>
      <c r="P450" s="238">
        <v>0</v>
      </c>
      <c r="Q450" s="240">
        <f t="shared" si="19"/>
        <v>0</v>
      </c>
      <c r="R450" s="3">
        <v>0</v>
      </c>
      <c r="S450" s="3">
        <v>0</v>
      </c>
      <c r="T450" s="3">
        <v>0</v>
      </c>
      <c r="U450" s="3">
        <v>0</v>
      </c>
      <c r="V450" s="3">
        <v>0</v>
      </c>
      <c r="W450" s="3">
        <v>0</v>
      </c>
      <c r="X450" s="3">
        <v>0.17399999999999999</v>
      </c>
      <c r="Y450" s="3">
        <v>0</v>
      </c>
      <c r="Z450" s="3">
        <v>10.7</v>
      </c>
      <c r="AA450" s="3">
        <v>0</v>
      </c>
      <c r="AB450" s="3">
        <v>0</v>
      </c>
      <c r="AC450" s="3">
        <v>0</v>
      </c>
      <c r="AD450" s="3">
        <v>0</v>
      </c>
      <c r="AE450" s="3">
        <v>0</v>
      </c>
      <c r="AF450" s="3">
        <v>0</v>
      </c>
      <c r="AG450" s="3">
        <v>0</v>
      </c>
      <c r="AJ450" s="3">
        <f t="shared" si="18"/>
        <v>10.914</v>
      </c>
      <c r="AL450" s="3">
        <f>IFERROR(VLOOKUP(B450,Totalt!$B$1:$BD$409,MATCH("totalt tillförda bränslen:",Totalt!$B$1:$BC$1,0),FALSE),"")</f>
        <v>10.913999999999998</v>
      </c>
      <c r="AN450" s="3">
        <f t="shared" si="20"/>
        <v>1.7763568394002505E-15</v>
      </c>
    </row>
    <row r="451" spans="1:40" x14ac:dyDescent="0.25">
      <c r="B451" s="3" t="s">
        <v>460</v>
      </c>
      <c r="C451" s="3">
        <v>0</v>
      </c>
      <c r="D451" s="3">
        <v>0</v>
      </c>
      <c r="E451" s="3">
        <v>0</v>
      </c>
      <c r="F451" s="3">
        <v>0</v>
      </c>
      <c r="G451" s="3">
        <v>0</v>
      </c>
      <c r="H451" s="3">
        <v>0</v>
      </c>
      <c r="I451" s="3">
        <v>0.17</v>
      </c>
      <c r="J451" s="3">
        <v>0</v>
      </c>
      <c r="K451" s="3">
        <v>0</v>
      </c>
      <c r="L451" s="3">
        <v>0</v>
      </c>
      <c r="M451" s="238">
        <v>0</v>
      </c>
      <c r="N451" s="3">
        <v>0</v>
      </c>
      <c r="O451" s="3">
        <v>0</v>
      </c>
      <c r="P451" s="238">
        <v>0</v>
      </c>
      <c r="Q451" s="240">
        <f t="shared" si="19"/>
        <v>0</v>
      </c>
      <c r="R451" s="3">
        <v>0</v>
      </c>
      <c r="S451" s="3">
        <v>0</v>
      </c>
      <c r="T451" s="3">
        <v>0</v>
      </c>
      <c r="U451" s="3">
        <v>0</v>
      </c>
      <c r="V451" s="3">
        <v>0</v>
      </c>
      <c r="W451" s="3">
        <v>0</v>
      </c>
      <c r="X451" s="3">
        <v>0.05</v>
      </c>
      <c r="Y451" s="3">
        <v>0</v>
      </c>
      <c r="Z451" s="3">
        <v>0</v>
      </c>
      <c r="AA451" s="3">
        <v>0</v>
      </c>
      <c r="AB451" s="3">
        <v>0</v>
      </c>
      <c r="AC451" s="3">
        <v>0</v>
      </c>
      <c r="AD451" s="3">
        <v>0</v>
      </c>
      <c r="AE451" s="3">
        <v>0</v>
      </c>
      <c r="AF451" s="3">
        <v>0</v>
      </c>
      <c r="AG451" s="3">
        <v>10.184699999999999</v>
      </c>
      <c r="AJ451" s="3">
        <f t="shared" ref="AJ451:AJ514" si="21">SUM(C451:AG451)-M451-P451</f>
        <v>10.4047</v>
      </c>
      <c r="AL451" s="3">
        <f>IFERROR(VLOOKUP(B451,Totalt!$B$1:$BD$409,MATCH("totalt tillförda bränslen:",Totalt!$B$1:$BC$1,0),FALSE),"")</f>
        <v>10.4047</v>
      </c>
      <c r="AN451" s="3">
        <f t="shared" si="20"/>
        <v>0</v>
      </c>
    </row>
    <row r="452" spans="1:40" x14ac:dyDescent="0.25">
      <c r="B452" s="3" t="s">
        <v>461</v>
      </c>
      <c r="C452" s="3">
        <v>0.52470600000000001</v>
      </c>
      <c r="D452" s="3">
        <v>263.39999999999998</v>
      </c>
      <c r="E452" s="3">
        <v>0</v>
      </c>
      <c r="F452" s="3">
        <v>90.405000000000001</v>
      </c>
      <c r="G452" s="3">
        <v>0</v>
      </c>
      <c r="H452" s="3">
        <v>7.14</v>
      </c>
      <c r="I452" s="3">
        <v>16.829999999999998</v>
      </c>
      <c r="J452" s="3">
        <v>0</v>
      </c>
      <c r="K452" s="3">
        <v>0</v>
      </c>
      <c r="L452" s="3">
        <v>57.468000000000004</v>
      </c>
      <c r="M452" s="238">
        <v>22.8</v>
      </c>
      <c r="N452" s="3">
        <v>0</v>
      </c>
      <c r="O452" s="3">
        <v>46.017000000000003</v>
      </c>
      <c r="P452" s="238">
        <v>388.8</v>
      </c>
      <c r="Q452" s="240">
        <f t="shared" ref="Q452:Q515" si="22">P452/2</f>
        <v>194.4</v>
      </c>
      <c r="R452" s="3">
        <v>0</v>
      </c>
      <c r="S452" s="3">
        <v>33.4</v>
      </c>
      <c r="T452" s="3">
        <v>62.183999999999997</v>
      </c>
      <c r="U452" s="3">
        <v>0</v>
      </c>
      <c r="V452" s="3">
        <v>0</v>
      </c>
      <c r="W452" s="3">
        <v>19.5</v>
      </c>
      <c r="X452" s="3">
        <v>33.628</v>
      </c>
      <c r="Y452" s="3">
        <v>0.3</v>
      </c>
      <c r="Z452" s="3">
        <v>11.4</v>
      </c>
      <c r="AA452" s="3">
        <v>0</v>
      </c>
      <c r="AB452" s="3">
        <v>9.2850000000000001</v>
      </c>
      <c r="AC452" s="3">
        <v>14.333</v>
      </c>
      <c r="AD452" s="3">
        <v>0</v>
      </c>
      <c r="AE452" s="3">
        <v>0</v>
      </c>
      <c r="AF452" s="3">
        <v>0</v>
      </c>
      <c r="AG452" s="3">
        <v>30</v>
      </c>
      <c r="AJ452" s="3">
        <f t="shared" si="21"/>
        <v>890.21470600000043</v>
      </c>
      <c r="AL452" s="3">
        <f>IFERROR(VLOOKUP(B452,Totalt!$B$1:$BD$409,MATCH("totalt tillförda bränslen:",Totalt!$B$1:$BC$1,0),FALSE),"")</f>
        <v>890.21470599999986</v>
      </c>
      <c r="AN452" s="3">
        <f t="shared" ref="AN452:AN515" si="23">IFERROR(AJ452-AL452,"")</f>
        <v>5.6843418860808015E-13</v>
      </c>
    </row>
    <row r="453" spans="1:40" x14ac:dyDescent="0.25">
      <c r="A453" s="3" t="s">
        <v>462</v>
      </c>
      <c r="Q453" s="240">
        <f t="shared" si="22"/>
        <v>0</v>
      </c>
      <c r="AJ453" s="3">
        <f t="shared" si="21"/>
        <v>0</v>
      </c>
      <c r="AL453" s="3" t="str">
        <f>IFERROR(VLOOKUP(B453,Totalt!$B$1:$BD$409,MATCH("totalt tillförda bränslen:",Totalt!$B$1:$BC$1,0),FALSE),"")</f>
        <v/>
      </c>
      <c r="AN453" s="3" t="str">
        <f t="shared" si="23"/>
        <v/>
      </c>
    </row>
    <row r="454" spans="1:40" x14ac:dyDescent="0.25">
      <c r="B454" s="3" t="s">
        <v>463</v>
      </c>
      <c r="C454" s="3">
        <v>0</v>
      </c>
      <c r="D454" s="3">
        <v>0</v>
      </c>
      <c r="E454" s="3">
        <v>0</v>
      </c>
      <c r="F454" s="3">
        <v>0</v>
      </c>
      <c r="G454" s="3">
        <v>0</v>
      </c>
      <c r="H454" s="3">
        <v>0</v>
      </c>
      <c r="I454" s="3">
        <v>0</v>
      </c>
      <c r="J454" s="3">
        <v>0</v>
      </c>
      <c r="K454" s="3">
        <v>0</v>
      </c>
      <c r="L454" s="3">
        <v>0</v>
      </c>
      <c r="M454" s="238">
        <v>0</v>
      </c>
      <c r="N454" s="3">
        <v>0</v>
      </c>
      <c r="O454" s="3">
        <v>0</v>
      </c>
      <c r="P454" s="238">
        <v>0</v>
      </c>
      <c r="Q454" s="240">
        <f t="shared" si="22"/>
        <v>0</v>
      </c>
      <c r="R454" s="3">
        <v>0</v>
      </c>
      <c r="S454" s="3">
        <v>0</v>
      </c>
      <c r="T454" s="3">
        <v>0</v>
      </c>
      <c r="U454" s="3">
        <v>0</v>
      </c>
      <c r="V454" s="3">
        <v>0</v>
      </c>
      <c r="W454" s="3">
        <v>0</v>
      </c>
      <c r="X454" s="3">
        <v>0</v>
      </c>
      <c r="Y454" s="3">
        <v>0</v>
      </c>
      <c r="Z454" s="3">
        <v>0</v>
      </c>
      <c r="AA454" s="3">
        <v>0</v>
      </c>
      <c r="AB454" s="3">
        <v>0</v>
      </c>
      <c r="AC454" s="3">
        <v>0</v>
      </c>
      <c r="AD454" s="3">
        <v>0</v>
      </c>
      <c r="AE454" s="3">
        <v>0</v>
      </c>
      <c r="AF454" s="3">
        <v>0</v>
      </c>
      <c r="AG454" s="3">
        <v>0</v>
      </c>
      <c r="AJ454" s="3">
        <f t="shared" si="21"/>
        <v>0</v>
      </c>
      <c r="AL454" s="3">
        <f>IFERROR(VLOOKUP(B454,Totalt!$B$1:$BD$409,MATCH("totalt tillförda bränslen:",Totalt!$B$1:$BC$1,0),FALSE),"")</f>
        <v>0</v>
      </c>
      <c r="AN454" s="3">
        <f t="shared" si="23"/>
        <v>0</v>
      </c>
    </row>
    <row r="455" spans="1:40" x14ac:dyDescent="0.25">
      <c r="B455" s="3" t="s">
        <v>464</v>
      </c>
      <c r="C455" s="3">
        <v>0</v>
      </c>
      <c r="D455" s="3">
        <v>0</v>
      </c>
      <c r="E455" s="3">
        <v>0</v>
      </c>
      <c r="F455" s="3">
        <v>0</v>
      </c>
      <c r="G455" s="3">
        <v>0</v>
      </c>
      <c r="H455" s="3">
        <v>0</v>
      </c>
      <c r="I455" s="3">
        <v>0</v>
      </c>
      <c r="J455" s="3">
        <v>0</v>
      </c>
      <c r="K455" s="3">
        <v>0</v>
      </c>
      <c r="L455" s="3">
        <v>0</v>
      </c>
      <c r="M455" s="238">
        <v>0</v>
      </c>
      <c r="N455" s="3">
        <v>0</v>
      </c>
      <c r="O455" s="3">
        <v>0</v>
      </c>
      <c r="P455" s="238">
        <v>0</v>
      </c>
      <c r="Q455" s="240">
        <f t="shared" si="22"/>
        <v>0</v>
      </c>
      <c r="R455" s="3">
        <v>0</v>
      </c>
      <c r="S455" s="3">
        <v>0</v>
      </c>
      <c r="T455" s="3">
        <v>0</v>
      </c>
      <c r="U455" s="3">
        <v>0</v>
      </c>
      <c r="V455" s="3">
        <v>0</v>
      </c>
      <c r="W455" s="3">
        <v>0</v>
      </c>
      <c r="X455" s="3">
        <v>0</v>
      </c>
      <c r="Y455" s="3">
        <v>0</v>
      </c>
      <c r="Z455" s="3">
        <v>0</v>
      </c>
      <c r="AA455" s="3">
        <v>0</v>
      </c>
      <c r="AB455" s="3">
        <v>0</v>
      </c>
      <c r="AC455" s="3">
        <v>0</v>
      </c>
      <c r="AD455" s="3">
        <v>0</v>
      </c>
      <c r="AE455" s="3">
        <v>0</v>
      </c>
      <c r="AF455" s="3">
        <v>0</v>
      </c>
      <c r="AG455" s="3">
        <v>0</v>
      </c>
      <c r="AJ455" s="3">
        <f t="shared" si="21"/>
        <v>0</v>
      </c>
      <c r="AL455" s="3">
        <f>IFERROR(VLOOKUP(B455,Totalt!$B$1:$BD$409,MATCH("totalt tillförda bränslen:",Totalt!$B$1:$BC$1,0),FALSE),"")</f>
        <v>0</v>
      </c>
      <c r="AN455" s="3">
        <f t="shared" si="23"/>
        <v>0</v>
      </c>
    </row>
    <row r="456" spans="1:40" x14ac:dyDescent="0.25">
      <c r="A456" s="3" t="s">
        <v>465</v>
      </c>
      <c r="Q456" s="240">
        <f t="shared" si="22"/>
        <v>0</v>
      </c>
      <c r="AJ456" s="3">
        <f t="shared" si="21"/>
        <v>0</v>
      </c>
      <c r="AL456" s="3" t="str">
        <f>IFERROR(VLOOKUP(B456,Totalt!$B$1:$BD$409,MATCH("totalt tillförda bränslen:",Totalt!$B$1:$BC$1,0),FALSE),"")</f>
        <v/>
      </c>
      <c r="AN456" s="3" t="str">
        <f t="shared" si="23"/>
        <v/>
      </c>
    </row>
    <row r="457" spans="1:40" x14ac:dyDescent="0.25">
      <c r="B457" s="3" t="s">
        <v>466</v>
      </c>
      <c r="C457" s="3">
        <v>0</v>
      </c>
      <c r="D457" s="3">
        <v>0</v>
      </c>
      <c r="E457" s="3">
        <v>0</v>
      </c>
      <c r="F457" s="3">
        <v>0.6</v>
      </c>
      <c r="G457" s="3">
        <v>0</v>
      </c>
      <c r="H457" s="3">
        <v>0</v>
      </c>
      <c r="I457" s="3">
        <v>5.8999999999999997E-2</v>
      </c>
      <c r="J457" s="3">
        <v>0</v>
      </c>
      <c r="K457" s="3">
        <v>0</v>
      </c>
      <c r="L457" s="3">
        <v>6</v>
      </c>
      <c r="M457" s="238">
        <v>0</v>
      </c>
      <c r="N457" s="3">
        <v>0</v>
      </c>
      <c r="O457" s="3">
        <v>0</v>
      </c>
      <c r="P457" s="238">
        <v>0</v>
      </c>
      <c r="Q457" s="240">
        <f t="shared" si="22"/>
        <v>0</v>
      </c>
      <c r="R457" s="3">
        <v>0</v>
      </c>
      <c r="S457" s="3">
        <v>3.5</v>
      </c>
      <c r="T457" s="3">
        <v>23.9</v>
      </c>
      <c r="U457" s="3">
        <v>0</v>
      </c>
      <c r="V457" s="3">
        <v>0</v>
      </c>
      <c r="W457" s="3">
        <v>0</v>
      </c>
      <c r="X457" s="3">
        <v>0.59499999999999997</v>
      </c>
      <c r="Y457" s="3">
        <v>0</v>
      </c>
      <c r="Z457" s="3">
        <v>0</v>
      </c>
      <c r="AA457" s="3">
        <v>0</v>
      </c>
      <c r="AB457" s="3">
        <v>0</v>
      </c>
      <c r="AC457" s="3">
        <v>0</v>
      </c>
      <c r="AD457" s="3">
        <v>0</v>
      </c>
      <c r="AE457" s="3">
        <v>0</v>
      </c>
      <c r="AF457" s="3">
        <v>0</v>
      </c>
      <c r="AG457" s="3">
        <v>1.42</v>
      </c>
      <c r="AJ457" s="3">
        <f t="shared" si="21"/>
        <v>36.073999999999998</v>
      </c>
      <c r="AL457" s="3">
        <f>IFERROR(VLOOKUP(B457,Totalt!$B$1:$BD$409,MATCH("totalt tillförda bränslen:",Totalt!$B$1:$BC$1,0),FALSE),"")</f>
        <v>36.073999999999998</v>
      </c>
      <c r="AN457" s="3">
        <f t="shared" si="23"/>
        <v>0</v>
      </c>
    </row>
    <row r="458" spans="1:40" x14ac:dyDescent="0.25">
      <c r="A458" s="3" t="s">
        <v>467</v>
      </c>
      <c r="Q458" s="240">
        <f t="shared" si="22"/>
        <v>0</v>
      </c>
      <c r="AJ458" s="3">
        <f t="shared" si="21"/>
        <v>0</v>
      </c>
      <c r="AL458" s="3" t="str">
        <f>IFERROR(VLOOKUP(B458,Totalt!$B$1:$BD$409,MATCH("totalt tillförda bränslen:",Totalt!$B$1:$BC$1,0),FALSE),"")</f>
        <v/>
      </c>
      <c r="AN458" s="3" t="str">
        <f t="shared" si="23"/>
        <v/>
      </c>
    </row>
    <row r="459" spans="1:40" x14ac:dyDescent="0.25">
      <c r="B459" s="3" t="s">
        <v>468</v>
      </c>
      <c r="C459" s="3">
        <v>0</v>
      </c>
      <c r="D459" s="3">
        <v>0</v>
      </c>
      <c r="E459" s="3">
        <v>0</v>
      </c>
      <c r="F459" s="3">
        <v>0</v>
      </c>
      <c r="G459" s="3">
        <v>0</v>
      </c>
      <c r="H459" s="3">
        <v>0</v>
      </c>
      <c r="I459" s="3">
        <v>0.248</v>
      </c>
      <c r="J459" s="3">
        <v>0</v>
      </c>
      <c r="K459" s="3">
        <v>0</v>
      </c>
      <c r="L459" s="3">
        <v>0</v>
      </c>
      <c r="M459" s="238">
        <v>0</v>
      </c>
      <c r="N459" s="3">
        <v>0</v>
      </c>
      <c r="O459" s="3">
        <v>0</v>
      </c>
      <c r="P459" s="238">
        <v>0</v>
      </c>
      <c r="Q459" s="240">
        <f t="shared" si="22"/>
        <v>0</v>
      </c>
      <c r="R459" s="3">
        <v>0</v>
      </c>
      <c r="S459" s="3">
        <v>0</v>
      </c>
      <c r="T459" s="3">
        <v>0</v>
      </c>
      <c r="U459" s="3">
        <v>0</v>
      </c>
      <c r="V459" s="3">
        <v>0</v>
      </c>
      <c r="W459" s="3">
        <v>0</v>
      </c>
      <c r="X459" s="3">
        <v>3.9E-2</v>
      </c>
      <c r="Y459" s="3">
        <v>0</v>
      </c>
      <c r="Z459" s="3">
        <v>1.76</v>
      </c>
      <c r="AA459" s="3">
        <v>0</v>
      </c>
      <c r="AB459" s="3">
        <v>0</v>
      </c>
      <c r="AC459" s="3">
        <v>0</v>
      </c>
      <c r="AD459" s="3">
        <v>0</v>
      </c>
      <c r="AE459" s="3">
        <v>0</v>
      </c>
      <c r="AF459" s="3">
        <v>0</v>
      </c>
      <c r="AG459" s="3">
        <v>0</v>
      </c>
      <c r="AJ459" s="3">
        <f t="shared" si="21"/>
        <v>2.0470000000000002</v>
      </c>
      <c r="AL459" s="3">
        <f>IFERROR(VLOOKUP(B459,Totalt!$B$1:$BD$409,MATCH("totalt tillförda bränslen:",Totalt!$B$1:$BC$1,0),FALSE),"")</f>
        <v>2.0470000000000002</v>
      </c>
      <c r="AN459" s="3">
        <f t="shared" si="23"/>
        <v>0</v>
      </c>
    </row>
    <row r="460" spans="1:40" x14ac:dyDescent="0.25">
      <c r="B460" s="3" t="s">
        <v>469</v>
      </c>
      <c r="C460" s="3">
        <v>0</v>
      </c>
      <c r="D460" s="3">
        <v>0</v>
      </c>
      <c r="E460" s="3">
        <v>0</v>
      </c>
      <c r="F460" s="3">
        <v>0</v>
      </c>
      <c r="G460" s="3">
        <v>0</v>
      </c>
      <c r="H460" s="3">
        <v>0.622</v>
      </c>
      <c r="I460" s="3">
        <v>0.31900000000000001</v>
      </c>
      <c r="J460" s="3">
        <v>0</v>
      </c>
      <c r="K460" s="3">
        <v>0</v>
      </c>
      <c r="L460" s="3">
        <v>0</v>
      </c>
      <c r="M460" s="238">
        <v>0</v>
      </c>
      <c r="N460" s="3">
        <v>0</v>
      </c>
      <c r="O460" s="3">
        <v>0</v>
      </c>
      <c r="P460" s="238">
        <v>0</v>
      </c>
      <c r="Q460" s="240">
        <f t="shared" si="22"/>
        <v>0</v>
      </c>
      <c r="R460" s="3">
        <v>0</v>
      </c>
      <c r="S460" s="3">
        <v>0</v>
      </c>
      <c r="T460" s="3">
        <v>0</v>
      </c>
      <c r="U460" s="3">
        <v>0</v>
      </c>
      <c r="V460" s="3">
        <v>0</v>
      </c>
      <c r="W460" s="3">
        <v>0</v>
      </c>
      <c r="X460" s="3">
        <v>8.7499999999999994E-2</v>
      </c>
      <c r="Y460" s="3">
        <v>4.1539999999999999</v>
      </c>
      <c r="Z460" s="3">
        <v>0</v>
      </c>
      <c r="AA460" s="3">
        <v>0</v>
      </c>
      <c r="AB460" s="3">
        <v>0</v>
      </c>
      <c r="AC460" s="3">
        <v>0</v>
      </c>
      <c r="AD460" s="3">
        <v>0</v>
      </c>
      <c r="AE460" s="3">
        <v>0</v>
      </c>
      <c r="AF460" s="3">
        <v>0</v>
      </c>
      <c r="AG460" s="3">
        <v>0</v>
      </c>
      <c r="AJ460" s="3">
        <f t="shared" si="21"/>
        <v>5.1825000000000001</v>
      </c>
      <c r="AL460" s="3">
        <f>IFERROR(VLOOKUP(B460,Totalt!$B$1:$BD$409,MATCH("totalt tillförda bränslen:",Totalt!$B$1:$BC$1,0),FALSE),"")</f>
        <v>5.1825000000000001</v>
      </c>
      <c r="AN460" s="3">
        <f t="shared" si="23"/>
        <v>0</v>
      </c>
    </row>
    <row r="461" spans="1:40" x14ac:dyDescent="0.25">
      <c r="B461" s="3" t="s">
        <v>470</v>
      </c>
      <c r="C461" s="3">
        <v>0</v>
      </c>
      <c r="D461" s="3">
        <v>0</v>
      </c>
      <c r="E461" s="3">
        <v>0</v>
      </c>
      <c r="F461" s="3">
        <v>0</v>
      </c>
      <c r="G461" s="3">
        <v>3.448</v>
      </c>
      <c r="H461" s="3">
        <v>0</v>
      </c>
      <c r="I461" s="3">
        <v>0</v>
      </c>
      <c r="J461" s="3">
        <v>0</v>
      </c>
      <c r="K461" s="3">
        <v>0</v>
      </c>
      <c r="L461" s="3">
        <v>0</v>
      </c>
      <c r="M461" s="238">
        <v>0</v>
      </c>
      <c r="N461" s="3">
        <v>1.0329999999999999</v>
      </c>
      <c r="O461" s="3">
        <v>0</v>
      </c>
      <c r="P461" s="238">
        <v>0</v>
      </c>
      <c r="Q461" s="240">
        <f t="shared" si="22"/>
        <v>0</v>
      </c>
      <c r="R461" s="3">
        <v>122.31</v>
      </c>
      <c r="S461" s="3">
        <v>0</v>
      </c>
      <c r="T461" s="3">
        <v>33.741999999999997</v>
      </c>
      <c r="U461" s="3">
        <v>0</v>
      </c>
      <c r="V461" s="3">
        <v>0</v>
      </c>
      <c r="W461" s="3">
        <v>0</v>
      </c>
      <c r="X461" s="3">
        <v>2.6219999999999999</v>
      </c>
      <c r="Y461" s="3">
        <v>0</v>
      </c>
      <c r="Z461" s="3">
        <v>0</v>
      </c>
      <c r="AA461" s="3">
        <v>0</v>
      </c>
      <c r="AB461" s="3">
        <v>0</v>
      </c>
      <c r="AC461" s="3">
        <v>0</v>
      </c>
      <c r="AD461" s="3">
        <v>0</v>
      </c>
      <c r="AE461" s="3">
        <v>0</v>
      </c>
      <c r="AF461" s="3">
        <v>0</v>
      </c>
      <c r="AG461" s="3">
        <v>1.68353</v>
      </c>
      <c r="AJ461" s="3">
        <f t="shared" si="21"/>
        <v>164.83852999999996</v>
      </c>
      <c r="AL461" s="3">
        <f>IFERROR(VLOOKUP(B461,Totalt!$B$1:$BD$409,MATCH("totalt tillförda bränslen:",Totalt!$B$1:$BC$1,0),FALSE),"")</f>
        <v>164.83852999999999</v>
      </c>
      <c r="AN461" s="3">
        <f t="shared" si="23"/>
        <v>-2.8421709430404007E-14</v>
      </c>
    </row>
    <row r="462" spans="1:40" x14ac:dyDescent="0.25">
      <c r="B462" s="3" t="s">
        <v>471</v>
      </c>
      <c r="C462" s="3">
        <v>0</v>
      </c>
      <c r="D462" s="3">
        <v>0</v>
      </c>
      <c r="E462" s="3">
        <v>0</v>
      </c>
      <c r="F462" s="3">
        <v>0</v>
      </c>
      <c r="G462" s="3">
        <v>0</v>
      </c>
      <c r="H462" s="3">
        <v>0</v>
      </c>
      <c r="I462" s="3">
        <v>0.63100000000000001</v>
      </c>
      <c r="J462" s="3">
        <v>0</v>
      </c>
      <c r="K462" s="3">
        <v>0</v>
      </c>
      <c r="L462" s="3">
        <v>0</v>
      </c>
      <c r="M462" s="238">
        <v>0</v>
      </c>
      <c r="N462" s="3">
        <v>0</v>
      </c>
      <c r="O462" s="3">
        <v>0</v>
      </c>
      <c r="P462" s="238">
        <v>0</v>
      </c>
      <c r="Q462" s="240">
        <f t="shared" si="22"/>
        <v>0</v>
      </c>
      <c r="R462" s="3">
        <v>0</v>
      </c>
      <c r="S462" s="3">
        <v>0</v>
      </c>
      <c r="T462" s="3">
        <v>0</v>
      </c>
      <c r="U462" s="3">
        <v>0</v>
      </c>
      <c r="V462" s="3">
        <v>0</v>
      </c>
      <c r="W462" s="3">
        <v>0</v>
      </c>
      <c r="X462" s="3">
        <v>7.8700000000000006E-2</v>
      </c>
      <c r="Y462" s="3">
        <v>3.681</v>
      </c>
      <c r="Z462" s="3">
        <v>0</v>
      </c>
      <c r="AA462" s="3">
        <v>0</v>
      </c>
      <c r="AB462" s="3">
        <v>0</v>
      </c>
      <c r="AC462" s="3">
        <v>0</v>
      </c>
      <c r="AD462" s="3">
        <v>0</v>
      </c>
      <c r="AE462" s="3">
        <v>0</v>
      </c>
      <c r="AF462" s="3">
        <v>0</v>
      </c>
      <c r="AG462" s="3">
        <v>0</v>
      </c>
      <c r="AJ462" s="3">
        <f t="shared" si="21"/>
        <v>4.3906999999999998</v>
      </c>
      <c r="AL462" s="3">
        <f>IFERROR(VLOOKUP(B462,Totalt!$B$1:$BD$409,MATCH("totalt tillförda bränslen:",Totalt!$B$1:$BC$1,0),FALSE),"")</f>
        <v>4.3907000000000007</v>
      </c>
      <c r="AN462" s="3">
        <f t="shared" si="23"/>
        <v>-8.8817841970012523E-16</v>
      </c>
    </row>
    <row r="463" spans="1:40" x14ac:dyDescent="0.25">
      <c r="A463" s="3" t="s">
        <v>472</v>
      </c>
      <c r="Q463" s="240">
        <f t="shared" si="22"/>
        <v>0</v>
      </c>
      <c r="AJ463" s="3">
        <f t="shared" si="21"/>
        <v>0</v>
      </c>
      <c r="AL463" s="3" t="str">
        <f>IFERROR(VLOOKUP(B463,Totalt!$B$1:$BD$409,MATCH("totalt tillförda bränslen:",Totalt!$B$1:$BC$1,0),FALSE),"")</f>
        <v/>
      </c>
      <c r="AN463" s="3" t="str">
        <f t="shared" si="23"/>
        <v/>
      </c>
    </row>
    <row r="464" spans="1:40" x14ac:dyDescent="0.25">
      <c r="B464" s="3" t="s">
        <v>11</v>
      </c>
      <c r="C464" s="3">
        <v>0</v>
      </c>
      <c r="D464" s="3">
        <v>0</v>
      </c>
      <c r="E464" s="3">
        <v>0</v>
      </c>
      <c r="F464" s="3">
        <v>38.700000000000003</v>
      </c>
      <c r="G464" s="3">
        <v>0</v>
      </c>
      <c r="H464" s="3">
        <v>0</v>
      </c>
      <c r="I464" s="3">
        <v>0</v>
      </c>
      <c r="J464" s="3">
        <v>3.2</v>
      </c>
      <c r="K464" s="3">
        <v>0</v>
      </c>
      <c r="L464" s="3">
        <v>22.8</v>
      </c>
      <c r="M464" s="238">
        <v>0</v>
      </c>
      <c r="N464" s="3">
        <v>0</v>
      </c>
      <c r="O464" s="3">
        <v>17.100000000000001</v>
      </c>
      <c r="P464" s="238">
        <v>17.600000000000001</v>
      </c>
      <c r="Q464" s="240">
        <f t="shared" si="22"/>
        <v>8.8000000000000007</v>
      </c>
      <c r="R464" s="3">
        <v>0</v>
      </c>
      <c r="S464" s="3">
        <v>1</v>
      </c>
      <c r="T464" s="3">
        <v>15.3</v>
      </c>
      <c r="U464" s="3">
        <v>0</v>
      </c>
      <c r="V464" s="3">
        <v>0</v>
      </c>
      <c r="W464" s="3">
        <v>0</v>
      </c>
      <c r="X464" s="3">
        <v>3.1</v>
      </c>
      <c r="Y464" s="3">
        <v>0</v>
      </c>
      <c r="Z464" s="3">
        <v>0</v>
      </c>
      <c r="AA464" s="3">
        <v>0</v>
      </c>
      <c r="AB464" s="3">
        <v>0</v>
      </c>
      <c r="AC464" s="3">
        <v>0</v>
      </c>
      <c r="AD464" s="3">
        <v>0</v>
      </c>
      <c r="AE464" s="3">
        <v>0</v>
      </c>
      <c r="AF464" s="3">
        <v>0</v>
      </c>
      <c r="AG464" s="3">
        <v>11.8</v>
      </c>
      <c r="AJ464" s="3">
        <f t="shared" si="21"/>
        <v>121.80000000000001</v>
      </c>
      <c r="AL464" s="3">
        <f>IFERROR(VLOOKUP(B464,Totalt!$B$1:$BD$409,MATCH("totalt tillförda bränslen:",Totalt!$B$1:$BC$1,0),FALSE),"")</f>
        <v>121.79999999999998</v>
      </c>
      <c r="AN464" s="3">
        <f t="shared" si="23"/>
        <v>2.8421709430404007E-14</v>
      </c>
    </row>
    <row r="465" spans="1:40" x14ac:dyDescent="0.25">
      <c r="B465" s="3" t="s">
        <v>473</v>
      </c>
      <c r="C465" s="3">
        <v>0</v>
      </c>
      <c r="D465" s="3">
        <v>0</v>
      </c>
      <c r="E465" s="3">
        <v>0</v>
      </c>
      <c r="F465" s="3">
        <v>0</v>
      </c>
      <c r="G465" s="3">
        <v>0</v>
      </c>
      <c r="H465" s="3">
        <v>0</v>
      </c>
      <c r="I465" s="3">
        <v>0</v>
      </c>
      <c r="J465" s="3">
        <v>0</v>
      </c>
      <c r="K465" s="3">
        <v>0</v>
      </c>
      <c r="L465" s="3">
        <v>0</v>
      </c>
      <c r="M465" s="238">
        <v>0</v>
      </c>
      <c r="N465" s="3">
        <v>0</v>
      </c>
      <c r="O465" s="3">
        <v>0</v>
      </c>
      <c r="P465" s="238">
        <v>0</v>
      </c>
      <c r="Q465" s="240">
        <f t="shared" si="22"/>
        <v>0</v>
      </c>
      <c r="R465" s="3">
        <v>0</v>
      </c>
      <c r="S465" s="3">
        <v>0</v>
      </c>
      <c r="T465" s="3">
        <v>0</v>
      </c>
      <c r="U465" s="3">
        <v>0</v>
      </c>
      <c r="V465" s="3">
        <v>0</v>
      </c>
      <c r="W465" s="3">
        <v>0</v>
      </c>
      <c r="X465" s="3">
        <v>0</v>
      </c>
      <c r="Y465" s="3">
        <v>0</v>
      </c>
      <c r="Z465" s="3">
        <v>0</v>
      </c>
      <c r="AA465" s="3">
        <v>0</v>
      </c>
      <c r="AB465" s="3">
        <v>0</v>
      </c>
      <c r="AC465" s="3">
        <v>0</v>
      </c>
      <c r="AD465" s="3">
        <v>0</v>
      </c>
      <c r="AE465" s="3">
        <v>0</v>
      </c>
      <c r="AF465" s="3">
        <v>0</v>
      </c>
      <c r="AG465" s="3">
        <v>0</v>
      </c>
      <c r="AJ465" s="3">
        <f t="shared" si="21"/>
        <v>0</v>
      </c>
      <c r="AL465" s="3">
        <f>IFERROR(VLOOKUP(B465,Totalt!$B$1:$BD$409,MATCH("totalt tillförda bränslen:",Totalt!$B$1:$BC$1,0),FALSE),"")</f>
        <v>0</v>
      </c>
      <c r="AN465" s="3">
        <f t="shared" si="23"/>
        <v>0</v>
      </c>
    </row>
    <row r="466" spans="1:40" x14ac:dyDescent="0.25">
      <c r="B466" s="3" t="s">
        <v>276</v>
      </c>
      <c r="C466" s="3">
        <v>0</v>
      </c>
      <c r="D466" s="3">
        <v>0</v>
      </c>
      <c r="E466" s="3">
        <v>0</v>
      </c>
      <c r="F466" s="3">
        <v>0</v>
      </c>
      <c r="G466" s="3">
        <v>0</v>
      </c>
      <c r="H466" s="3">
        <v>0</v>
      </c>
      <c r="I466" s="3">
        <v>0.1</v>
      </c>
      <c r="J466" s="3">
        <v>0</v>
      </c>
      <c r="K466" s="3">
        <v>0</v>
      </c>
      <c r="L466" s="3">
        <v>0</v>
      </c>
      <c r="M466" s="238">
        <v>0</v>
      </c>
      <c r="N466" s="3">
        <v>0</v>
      </c>
      <c r="O466" s="3">
        <v>0</v>
      </c>
      <c r="P466" s="238">
        <v>0</v>
      </c>
      <c r="Q466" s="240">
        <f t="shared" si="22"/>
        <v>0</v>
      </c>
      <c r="R466" s="3">
        <v>0</v>
      </c>
      <c r="S466" s="3">
        <v>0</v>
      </c>
      <c r="T466" s="3">
        <v>15.1</v>
      </c>
      <c r="U466" s="3">
        <v>0</v>
      </c>
      <c r="V466" s="3">
        <v>0</v>
      </c>
      <c r="W466" s="3">
        <v>0</v>
      </c>
      <c r="X466" s="3">
        <v>0.2</v>
      </c>
      <c r="Y466" s="3">
        <v>1.8</v>
      </c>
      <c r="Z466" s="3">
        <v>0</v>
      </c>
      <c r="AA466" s="3">
        <v>0</v>
      </c>
      <c r="AB466" s="3">
        <v>0</v>
      </c>
      <c r="AC466" s="3">
        <v>0</v>
      </c>
      <c r="AD466" s="3">
        <v>0</v>
      </c>
      <c r="AE466" s="3">
        <v>0</v>
      </c>
      <c r="AF466" s="3">
        <v>0</v>
      </c>
      <c r="AG466" s="3">
        <v>0</v>
      </c>
      <c r="AJ466" s="3">
        <f t="shared" si="21"/>
        <v>17.2</v>
      </c>
      <c r="AL466" s="3">
        <f>IFERROR(VLOOKUP(B466,Totalt!$B$1:$BD$409,MATCH("totalt tillförda bränslen:",Totalt!$B$1:$BC$1,0),FALSE),"")</f>
        <v>17.2</v>
      </c>
      <c r="AN466" s="3">
        <f t="shared" si="23"/>
        <v>0</v>
      </c>
    </row>
    <row r="467" spans="1:40" x14ac:dyDescent="0.25">
      <c r="A467" s="3" t="s">
        <v>474</v>
      </c>
      <c r="Q467" s="240">
        <f t="shared" si="22"/>
        <v>0</v>
      </c>
      <c r="AJ467" s="3">
        <f t="shared" si="21"/>
        <v>0</v>
      </c>
      <c r="AL467" s="3" t="str">
        <f>IFERROR(VLOOKUP(B467,Totalt!$B$1:$BD$409,MATCH("totalt tillförda bränslen:",Totalt!$B$1:$BC$1,0),FALSE),"")</f>
        <v/>
      </c>
      <c r="AN467" s="3" t="str">
        <f t="shared" si="23"/>
        <v/>
      </c>
    </row>
    <row r="468" spans="1:40" x14ac:dyDescent="0.25">
      <c r="B468" s="3" t="s">
        <v>475</v>
      </c>
      <c r="C468" s="3">
        <v>0</v>
      </c>
      <c r="D468" s="3">
        <v>0</v>
      </c>
      <c r="E468" s="3">
        <v>0</v>
      </c>
      <c r="F468" s="3">
        <v>12.709</v>
      </c>
      <c r="G468" s="3">
        <v>0</v>
      </c>
      <c r="H468" s="3">
        <v>0</v>
      </c>
      <c r="I468" s="3">
        <v>0.752</v>
      </c>
      <c r="J468" s="3">
        <v>0</v>
      </c>
      <c r="K468" s="3">
        <v>0</v>
      </c>
      <c r="L468" s="3">
        <v>0</v>
      </c>
      <c r="M468" s="238">
        <v>0</v>
      </c>
      <c r="N468" s="3">
        <v>0</v>
      </c>
      <c r="O468" s="3">
        <v>0</v>
      </c>
      <c r="P468" s="238">
        <v>6.6859999999999999</v>
      </c>
      <c r="Q468" s="240">
        <f t="shared" si="22"/>
        <v>3.343</v>
      </c>
      <c r="R468" s="3">
        <v>0</v>
      </c>
      <c r="S468" s="3">
        <v>0</v>
      </c>
      <c r="T468" s="3">
        <v>4.7229999999999999</v>
      </c>
      <c r="U468" s="3">
        <v>0</v>
      </c>
      <c r="V468" s="3">
        <v>0</v>
      </c>
      <c r="W468" s="3">
        <v>0</v>
      </c>
      <c r="X468" s="3">
        <v>0.625</v>
      </c>
      <c r="Y468" s="3">
        <v>0</v>
      </c>
      <c r="Z468" s="3">
        <v>0</v>
      </c>
      <c r="AA468" s="3">
        <v>0</v>
      </c>
      <c r="AB468" s="3">
        <v>0</v>
      </c>
      <c r="AC468" s="3">
        <v>0</v>
      </c>
      <c r="AD468" s="3">
        <v>0</v>
      </c>
      <c r="AE468" s="3">
        <v>0</v>
      </c>
      <c r="AF468" s="3">
        <v>0</v>
      </c>
      <c r="AG468" s="3">
        <v>0</v>
      </c>
      <c r="AJ468" s="3">
        <f t="shared" si="21"/>
        <v>22.151999999999997</v>
      </c>
      <c r="AL468" s="3">
        <f>IFERROR(VLOOKUP(B468,Totalt!$B$1:$BD$409,MATCH("totalt tillförda bränslen:",Totalt!$B$1:$BC$1,0),FALSE),"")</f>
        <v>22.152000000000001</v>
      </c>
      <c r="AN468" s="3">
        <f t="shared" si="23"/>
        <v>-3.5527136788005009E-15</v>
      </c>
    </row>
    <row r="469" spans="1:40" x14ac:dyDescent="0.25">
      <c r="B469" s="3" t="s">
        <v>476</v>
      </c>
      <c r="C469" s="3">
        <v>0</v>
      </c>
      <c r="D469" s="3">
        <v>0</v>
      </c>
      <c r="E469" s="3">
        <v>0</v>
      </c>
      <c r="F469" s="3">
        <v>0</v>
      </c>
      <c r="G469" s="3">
        <v>11.81</v>
      </c>
      <c r="H469" s="3">
        <v>0</v>
      </c>
      <c r="I469" s="3">
        <v>0</v>
      </c>
      <c r="J469" s="3">
        <v>0</v>
      </c>
      <c r="K469" s="3">
        <v>0</v>
      </c>
      <c r="L469" s="3">
        <v>0</v>
      </c>
      <c r="M469" s="238">
        <v>7.5157800000000003</v>
      </c>
      <c r="N469" s="3">
        <v>0</v>
      </c>
      <c r="O469" s="3">
        <v>244.91900000000001</v>
      </c>
      <c r="P469" s="238">
        <v>0</v>
      </c>
      <c r="Q469" s="240">
        <f t="shared" si="22"/>
        <v>0</v>
      </c>
      <c r="R469" s="3">
        <v>0</v>
      </c>
      <c r="S469" s="3">
        <v>0</v>
      </c>
      <c r="T469" s="3">
        <v>2.18323</v>
      </c>
      <c r="U469" s="3">
        <v>0</v>
      </c>
      <c r="V469" s="3">
        <v>10.17</v>
      </c>
      <c r="W469" s="3">
        <v>0</v>
      </c>
      <c r="X469" s="3">
        <v>18.6328</v>
      </c>
      <c r="Y469" s="3">
        <v>199.47</v>
      </c>
      <c r="Z469" s="3">
        <v>0</v>
      </c>
      <c r="AA469" s="3">
        <v>0</v>
      </c>
      <c r="AB469" s="3">
        <v>0</v>
      </c>
      <c r="AC469" s="3">
        <v>0</v>
      </c>
      <c r="AD469" s="3">
        <v>0</v>
      </c>
      <c r="AE469" s="3">
        <v>0</v>
      </c>
      <c r="AF469" s="3">
        <v>0</v>
      </c>
      <c r="AG469" s="3">
        <v>0</v>
      </c>
      <c r="AJ469" s="3">
        <f t="shared" si="21"/>
        <v>487.18502999999993</v>
      </c>
      <c r="AL469" s="3">
        <f>IFERROR(VLOOKUP(B469,Totalt!$B$1:$BD$409,MATCH("totalt tillförda bränslen:",Totalt!$B$1:$BC$1,0),FALSE),"")</f>
        <v>487.18502999999998</v>
      </c>
      <c r="AN469" s="3">
        <f t="shared" si="23"/>
        <v>-5.6843418860808015E-14</v>
      </c>
    </row>
    <row r="470" spans="1:40" x14ac:dyDescent="0.25">
      <c r="B470" s="3" t="s">
        <v>477</v>
      </c>
      <c r="C470" s="3">
        <v>0</v>
      </c>
      <c r="D470" s="3">
        <v>0</v>
      </c>
      <c r="E470" s="3">
        <v>6.11</v>
      </c>
      <c r="F470" s="3">
        <v>0</v>
      </c>
      <c r="G470" s="3">
        <v>11.54</v>
      </c>
      <c r="H470" s="3">
        <v>0</v>
      </c>
      <c r="I470" s="3">
        <v>0.59</v>
      </c>
      <c r="J470" s="3">
        <v>0</v>
      </c>
      <c r="K470" s="3">
        <v>0</v>
      </c>
      <c r="L470" s="3">
        <v>0</v>
      </c>
      <c r="M470" s="238">
        <v>0</v>
      </c>
      <c r="N470" s="3">
        <v>0</v>
      </c>
      <c r="O470" s="3">
        <v>0</v>
      </c>
      <c r="P470" s="238">
        <v>9.34</v>
      </c>
      <c r="Q470" s="240">
        <f t="shared" si="22"/>
        <v>4.67</v>
      </c>
      <c r="R470" s="3">
        <v>0</v>
      </c>
      <c r="S470" s="3">
        <v>0</v>
      </c>
      <c r="T470" s="3">
        <v>37.340000000000003</v>
      </c>
      <c r="U470" s="3">
        <v>0</v>
      </c>
      <c r="V470" s="3">
        <v>0</v>
      </c>
      <c r="W470" s="3">
        <v>0</v>
      </c>
      <c r="X470" s="3">
        <v>4.45</v>
      </c>
      <c r="Y470" s="3">
        <v>0</v>
      </c>
      <c r="Z470" s="3">
        <v>2.42</v>
      </c>
      <c r="AA470" s="3">
        <v>0</v>
      </c>
      <c r="AB470" s="3">
        <v>0</v>
      </c>
      <c r="AC470" s="3">
        <v>0</v>
      </c>
      <c r="AD470" s="3">
        <v>0</v>
      </c>
      <c r="AE470" s="3">
        <v>0</v>
      </c>
      <c r="AF470" s="3">
        <v>0</v>
      </c>
      <c r="AG470" s="3">
        <v>0</v>
      </c>
      <c r="AJ470" s="3">
        <f t="shared" si="21"/>
        <v>67.12</v>
      </c>
      <c r="AL470" s="3">
        <f>IFERROR(VLOOKUP(B470,Totalt!$B$1:$BD$409,MATCH("totalt tillförda bränslen:",Totalt!$B$1:$BC$1,0),FALSE),"")</f>
        <v>67.12</v>
      </c>
      <c r="AN470" s="3">
        <f t="shared" si="23"/>
        <v>0</v>
      </c>
    </row>
    <row r="471" spans="1:40" x14ac:dyDescent="0.25">
      <c r="B471" s="3" t="s">
        <v>478</v>
      </c>
      <c r="C471" s="3">
        <v>0</v>
      </c>
      <c r="D471" s="3">
        <v>0</v>
      </c>
      <c r="E471" s="3">
        <v>0</v>
      </c>
      <c r="F471" s="3">
        <v>0</v>
      </c>
      <c r="G471" s="3">
        <v>1.8</v>
      </c>
      <c r="H471" s="3">
        <v>0</v>
      </c>
      <c r="I471" s="3">
        <v>3.5890900000000001</v>
      </c>
      <c r="J471" s="3">
        <v>0</v>
      </c>
      <c r="K471" s="3">
        <v>0</v>
      </c>
      <c r="L471" s="3">
        <v>0</v>
      </c>
      <c r="M471" s="238">
        <v>0</v>
      </c>
      <c r="N471" s="3">
        <v>0</v>
      </c>
      <c r="O471" s="3">
        <v>0</v>
      </c>
      <c r="P471" s="238">
        <v>0</v>
      </c>
      <c r="Q471" s="240">
        <f t="shared" si="22"/>
        <v>0</v>
      </c>
      <c r="R471" s="3">
        <v>0</v>
      </c>
      <c r="S471" s="3">
        <v>0</v>
      </c>
      <c r="T471" s="3">
        <v>4.96</v>
      </c>
      <c r="U471" s="3">
        <v>0</v>
      </c>
      <c r="V471" s="3">
        <v>0</v>
      </c>
      <c r="W471" s="3">
        <v>65.616799999999998</v>
      </c>
      <c r="X471" s="3">
        <v>0.39</v>
      </c>
      <c r="Y471" s="3">
        <v>0</v>
      </c>
      <c r="Z471" s="3">
        <v>1.64</v>
      </c>
      <c r="AA471" s="3">
        <v>0</v>
      </c>
      <c r="AB471" s="3">
        <v>0</v>
      </c>
      <c r="AC471" s="3">
        <v>0</v>
      </c>
      <c r="AD471" s="3">
        <v>0</v>
      </c>
      <c r="AE471" s="3">
        <v>0</v>
      </c>
      <c r="AF471" s="3">
        <v>0</v>
      </c>
      <c r="AG471" s="3">
        <v>0</v>
      </c>
      <c r="AJ471" s="3">
        <f t="shared" si="21"/>
        <v>77.995890000000003</v>
      </c>
      <c r="AL471" s="3">
        <f>IFERROR(VLOOKUP(B471,Totalt!$B$1:$BD$409,MATCH("totalt tillförda bränslen:",Totalt!$B$1:$BC$1,0),FALSE),"")</f>
        <v>77.995890000000003</v>
      </c>
      <c r="AN471" s="3">
        <f t="shared" si="23"/>
        <v>0</v>
      </c>
    </row>
    <row r="472" spans="1:40" x14ac:dyDescent="0.25">
      <c r="B472" s="3" t="s">
        <v>479</v>
      </c>
      <c r="C472" s="3">
        <v>0</v>
      </c>
      <c r="D472" s="3">
        <v>0</v>
      </c>
      <c r="E472" s="3">
        <v>0</v>
      </c>
      <c r="F472" s="3">
        <v>9.5</v>
      </c>
      <c r="G472" s="3">
        <v>0</v>
      </c>
      <c r="H472" s="3">
        <v>0</v>
      </c>
      <c r="I472" s="3">
        <v>0.8</v>
      </c>
      <c r="J472" s="3">
        <v>0</v>
      </c>
      <c r="K472" s="3">
        <v>0</v>
      </c>
      <c r="L472" s="3">
        <v>42.3</v>
      </c>
      <c r="M472" s="238">
        <v>0</v>
      </c>
      <c r="N472" s="3">
        <v>0</v>
      </c>
      <c r="O472" s="3">
        <v>0</v>
      </c>
      <c r="P472" s="238">
        <v>0</v>
      </c>
      <c r="Q472" s="240">
        <f t="shared" si="22"/>
        <v>0</v>
      </c>
      <c r="R472" s="3">
        <v>0</v>
      </c>
      <c r="S472" s="3">
        <v>0</v>
      </c>
      <c r="T472" s="3">
        <v>13</v>
      </c>
      <c r="U472" s="3">
        <v>0</v>
      </c>
      <c r="V472" s="3">
        <v>0</v>
      </c>
      <c r="W472" s="3">
        <v>0</v>
      </c>
      <c r="X472" s="3">
        <v>2</v>
      </c>
      <c r="Y472" s="3">
        <v>0</v>
      </c>
      <c r="Z472" s="3">
        <v>0</v>
      </c>
      <c r="AA472" s="3">
        <v>0</v>
      </c>
      <c r="AB472" s="3">
        <v>0</v>
      </c>
      <c r="AC472" s="3">
        <v>0</v>
      </c>
      <c r="AD472" s="3">
        <v>0</v>
      </c>
      <c r="AE472" s="3">
        <v>0</v>
      </c>
      <c r="AF472" s="3">
        <v>0</v>
      </c>
      <c r="AG472" s="3">
        <v>0</v>
      </c>
      <c r="AJ472" s="3">
        <f t="shared" si="21"/>
        <v>67.599999999999994</v>
      </c>
      <c r="AL472" s="3">
        <f>IFERROR(VLOOKUP(B472,Totalt!$B$1:$BD$409,MATCH("totalt tillförda bränslen:",Totalt!$B$1:$BC$1,0),FALSE),"")</f>
        <v>67.599999999999994</v>
      </c>
      <c r="AN472" s="3">
        <f t="shared" si="23"/>
        <v>0</v>
      </c>
    </row>
    <row r="473" spans="1:40" x14ac:dyDescent="0.25">
      <c r="B473" s="3" t="s">
        <v>480</v>
      </c>
      <c r="C473" s="3">
        <v>0</v>
      </c>
      <c r="D473" s="3">
        <v>0</v>
      </c>
      <c r="E473" s="3">
        <v>0</v>
      </c>
      <c r="F473" s="3">
        <v>34.656399999999998</v>
      </c>
      <c r="G473" s="3">
        <v>0</v>
      </c>
      <c r="H473" s="3">
        <v>0</v>
      </c>
      <c r="I473" s="3">
        <v>0.26500000000000001</v>
      </c>
      <c r="J473" s="3">
        <v>0</v>
      </c>
      <c r="K473" s="3">
        <v>1.661</v>
      </c>
      <c r="L473" s="3">
        <v>72.213499999999996</v>
      </c>
      <c r="M473" s="238">
        <v>1.5947499999999999</v>
      </c>
      <c r="N473" s="3">
        <v>0</v>
      </c>
      <c r="O473" s="3">
        <v>0</v>
      </c>
      <c r="P473" s="238">
        <v>67.676000000000002</v>
      </c>
      <c r="Q473" s="240">
        <f t="shared" si="22"/>
        <v>33.838000000000001</v>
      </c>
      <c r="R473" s="3">
        <v>0</v>
      </c>
      <c r="S473" s="3">
        <v>18.1005</v>
      </c>
      <c r="T473" s="3">
        <v>11.007899999999999</v>
      </c>
      <c r="U473" s="3">
        <v>0</v>
      </c>
      <c r="V473" s="3">
        <v>0</v>
      </c>
      <c r="W473" s="3">
        <v>0</v>
      </c>
      <c r="X473" s="3">
        <v>8.2707499999999996</v>
      </c>
      <c r="Y473" s="3">
        <v>0</v>
      </c>
      <c r="Z473" s="3">
        <v>0</v>
      </c>
      <c r="AA473" s="3">
        <v>0</v>
      </c>
      <c r="AB473" s="3">
        <v>0</v>
      </c>
      <c r="AC473" s="3">
        <v>0</v>
      </c>
      <c r="AD473" s="3">
        <v>0</v>
      </c>
      <c r="AE473" s="3">
        <v>0</v>
      </c>
      <c r="AF473" s="3">
        <v>0</v>
      </c>
      <c r="AG473" s="3">
        <v>0</v>
      </c>
      <c r="AJ473" s="3">
        <f t="shared" si="21"/>
        <v>180.01304999999996</v>
      </c>
      <c r="AL473" s="3">
        <f>IFERROR(VLOOKUP(B473,Totalt!$B$1:$BD$409,MATCH("totalt tillförda bränslen:",Totalt!$B$1:$BC$1,0),FALSE),"")</f>
        <v>180.01304999999996</v>
      </c>
      <c r="AN473" s="3">
        <f t="shared" si="23"/>
        <v>0</v>
      </c>
    </row>
    <row r="474" spans="1:40" x14ac:dyDescent="0.25">
      <c r="B474" s="3" t="s">
        <v>481</v>
      </c>
      <c r="C474" s="3">
        <v>0</v>
      </c>
      <c r="D474" s="3">
        <v>0</v>
      </c>
      <c r="E474" s="3">
        <v>0</v>
      </c>
      <c r="F474" s="3">
        <v>0</v>
      </c>
      <c r="G474" s="3">
        <v>0</v>
      </c>
      <c r="H474" s="3">
        <v>0</v>
      </c>
      <c r="I474" s="3">
        <v>0.21</v>
      </c>
      <c r="J474" s="3">
        <v>5.82423</v>
      </c>
      <c r="K474" s="3">
        <v>0</v>
      </c>
      <c r="L474" s="3">
        <v>65.681200000000004</v>
      </c>
      <c r="M474" s="238">
        <v>8.4132999999999996</v>
      </c>
      <c r="N474" s="3">
        <v>0</v>
      </c>
      <c r="O474" s="3">
        <v>188.75399999999999</v>
      </c>
      <c r="P474" s="238">
        <v>92.471999999999994</v>
      </c>
      <c r="Q474" s="240">
        <f t="shared" si="22"/>
        <v>46.235999999999997</v>
      </c>
      <c r="R474" s="3">
        <v>0</v>
      </c>
      <c r="S474" s="3">
        <v>0</v>
      </c>
      <c r="T474" s="3">
        <v>0</v>
      </c>
      <c r="U474" s="3">
        <v>0</v>
      </c>
      <c r="V474" s="3">
        <v>0</v>
      </c>
      <c r="W474" s="3">
        <v>0</v>
      </c>
      <c r="X474" s="3">
        <v>13.4163</v>
      </c>
      <c r="Y474" s="3">
        <v>0</v>
      </c>
      <c r="Z474" s="3">
        <v>0</v>
      </c>
      <c r="AA474" s="3">
        <v>0</v>
      </c>
      <c r="AB474" s="3">
        <v>0</v>
      </c>
      <c r="AC474" s="3">
        <v>0</v>
      </c>
      <c r="AD474" s="3">
        <v>0</v>
      </c>
      <c r="AE474" s="3">
        <v>0</v>
      </c>
      <c r="AF474" s="3">
        <v>0</v>
      </c>
      <c r="AG474" s="3">
        <v>0</v>
      </c>
      <c r="AJ474" s="3">
        <f t="shared" si="21"/>
        <v>320.12172999999996</v>
      </c>
      <c r="AL474" s="3">
        <f>IFERROR(VLOOKUP(B474,Totalt!$B$1:$BD$409,MATCH("totalt tillförda bränslen:",Totalt!$B$1:$BC$1,0),FALSE),"")</f>
        <v>320.12172999999996</v>
      </c>
      <c r="AN474" s="3">
        <f t="shared" si="23"/>
        <v>0</v>
      </c>
    </row>
    <row r="475" spans="1:40" x14ac:dyDescent="0.25">
      <c r="B475" s="3" t="s">
        <v>482</v>
      </c>
      <c r="C475" s="3">
        <v>0</v>
      </c>
      <c r="D475" s="3">
        <v>0</v>
      </c>
      <c r="E475" s="3">
        <v>0</v>
      </c>
      <c r="F475" s="3">
        <v>0</v>
      </c>
      <c r="G475" s="3">
        <v>29.931000000000001</v>
      </c>
      <c r="H475" s="3">
        <v>0</v>
      </c>
      <c r="I475" s="3">
        <v>0.191</v>
      </c>
      <c r="J475" s="3">
        <v>0</v>
      </c>
      <c r="K475" s="3">
        <v>0</v>
      </c>
      <c r="L475" s="3">
        <v>0</v>
      </c>
      <c r="M475" s="238">
        <v>0</v>
      </c>
      <c r="N475" s="3">
        <v>0</v>
      </c>
      <c r="O475" s="3">
        <v>0</v>
      </c>
      <c r="P475" s="238">
        <v>0</v>
      </c>
      <c r="Q475" s="240">
        <f t="shared" si="22"/>
        <v>0</v>
      </c>
      <c r="R475" s="3">
        <v>0</v>
      </c>
      <c r="S475" s="3">
        <v>0</v>
      </c>
      <c r="T475" s="3">
        <v>0</v>
      </c>
      <c r="U475" s="3">
        <v>0</v>
      </c>
      <c r="V475" s="3">
        <v>0</v>
      </c>
      <c r="W475" s="3">
        <v>0</v>
      </c>
      <c r="X475" s="3">
        <v>0.53439999999999999</v>
      </c>
      <c r="Y475" s="3">
        <v>0</v>
      </c>
      <c r="Z475" s="3">
        <v>0</v>
      </c>
      <c r="AA475" s="3">
        <v>0</v>
      </c>
      <c r="AB475" s="3">
        <v>0</v>
      </c>
      <c r="AC475" s="3">
        <v>0</v>
      </c>
      <c r="AD475" s="3">
        <v>0</v>
      </c>
      <c r="AE475" s="3">
        <v>0</v>
      </c>
      <c r="AF475" s="3">
        <v>0</v>
      </c>
      <c r="AG475" s="3">
        <v>0</v>
      </c>
      <c r="AJ475" s="3">
        <f t="shared" si="21"/>
        <v>30.656400000000001</v>
      </c>
      <c r="AL475" s="3">
        <f>IFERROR(VLOOKUP(B475,Totalt!$B$1:$BD$409,MATCH("totalt tillförda bränslen:",Totalt!$B$1:$BC$1,0),FALSE),"")</f>
        <v>30.656400000000001</v>
      </c>
      <c r="AN475" s="3">
        <f t="shared" si="23"/>
        <v>0</v>
      </c>
    </row>
    <row r="476" spans="1:40" x14ac:dyDescent="0.25">
      <c r="B476" s="3" t="s">
        <v>483</v>
      </c>
      <c r="C476" s="3">
        <v>0</v>
      </c>
      <c r="D476" s="3">
        <v>0</v>
      </c>
      <c r="E476" s="3">
        <v>0</v>
      </c>
      <c r="F476" s="3">
        <v>0</v>
      </c>
      <c r="G476" s="3">
        <v>0</v>
      </c>
      <c r="H476" s="3">
        <v>0</v>
      </c>
      <c r="I476" s="3">
        <v>0</v>
      </c>
      <c r="J476" s="3">
        <v>0</v>
      </c>
      <c r="K476" s="3">
        <v>0</v>
      </c>
      <c r="L476" s="3">
        <v>0</v>
      </c>
      <c r="M476" s="238">
        <v>0</v>
      </c>
      <c r="N476" s="3">
        <v>0</v>
      </c>
      <c r="O476" s="3">
        <v>0</v>
      </c>
      <c r="P476" s="238">
        <v>0</v>
      </c>
      <c r="Q476" s="240">
        <f t="shared" si="22"/>
        <v>0</v>
      </c>
      <c r="R476" s="3">
        <v>0</v>
      </c>
      <c r="S476" s="3">
        <v>0</v>
      </c>
      <c r="T476" s="3">
        <v>0</v>
      </c>
      <c r="U476" s="3">
        <v>0</v>
      </c>
      <c r="V476" s="3">
        <v>0</v>
      </c>
      <c r="W476" s="3">
        <v>0</v>
      </c>
      <c r="X476" s="3">
        <v>0.2</v>
      </c>
      <c r="Y476" s="3">
        <v>0</v>
      </c>
      <c r="Z476" s="3">
        <v>21.3</v>
      </c>
      <c r="AA476" s="3">
        <v>0</v>
      </c>
      <c r="AB476" s="3">
        <v>0</v>
      </c>
      <c r="AC476" s="3">
        <v>0</v>
      </c>
      <c r="AD476" s="3">
        <v>0</v>
      </c>
      <c r="AE476" s="3">
        <v>0</v>
      </c>
      <c r="AF476" s="3">
        <v>0</v>
      </c>
      <c r="AG476" s="3">
        <v>0</v>
      </c>
      <c r="AJ476" s="3">
        <f t="shared" si="21"/>
        <v>21.5</v>
      </c>
      <c r="AL476" s="3">
        <f>IFERROR(VLOOKUP(B476,Totalt!$B$1:$BD$409,MATCH("totalt tillförda bränslen:",Totalt!$B$1:$BC$1,0),FALSE),"")</f>
        <v>21.5</v>
      </c>
      <c r="AN476" s="3">
        <f t="shared" si="23"/>
        <v>0</v>
      </c>
    </row>
    <row r="477" spans="1:40" x14ac:dyDescent="0.25">
      <c r="B477" s="3" t="s">
        <v>484</v>
      </c>
      <c r="C477" s="3">
        <v>0</v>
      </c>
      <c r="D477" s="3">
        <v>1011.91</v>
      </c>
      <c r="E477" s="3">
        <v>0</v>
      </c>
      <c r="F477" s="3">
        <v>0</v>
      </c>
      <c r="G477" s="3">
        <v>0</v>
      </c>
      <c r="H477" s="3">
        <v>56.3</v>
      </c>
      <c r="I477" s="3">
        <v>22.520700000000001</v>
      </c>
      <c r="J477" s="3">
        <v>0</v>
      </c>
      <c r="K477" s="3">
        <v>12.3942</v>
      </c>
      <c r="L477" s="3">
        <v>0</v>
      </c>
      <c r="M477" s="238">
        <v>4.6132299999999997</v>
      </c>
      <c r="N477" s="3">
        <v>0</v>
      </c>
      <c r="O477" s="3">
        <v>0</v>
      </c>
      <c r="P477" s="238">
        <v>279</v>
      </c>
      <c r="Q477" s="240">
        <f t="shared" si="22"/>
        <v>139.5</v>
      </c>
      <c r="R477" s="3">
        <v>0</v>
      </c>
      <c r="S477" s="3">
        <v>0</v>
      </c>
      <c r="T477" s="3">
        <v>0</v>
      </c>
      <c r="U477" s="3">
        <v>0</v>
      </c>
      <c r="V477" s="3">
        <v>0</v>
      </c>
      <c r="W477" s="3">
        <v>312.27199999999999</v>
      </c>
      <c r="X477" s="3">
        <v>46.513199999999998</v>
      </c>
      <c r="Y477" s="3">
        <v>0</v>
      </c>
      <c r="Z477" s="3">
        <v>88.233000000000004</v>
      </c>
      <c r="AA477" s="3">
        <v>0</v>
      </c>
      <c r="AB477" s="3">
        <v>28.3</v>
      </c>
      <c r="AC477" s="3">
        <v>97.7</v>
      </c>
      <c r="AD477" s="3">
        <v>0</v>
      </c>
      <c r="AE477" s="3">
        <v>0</v>
      </c>
      <c r="AF477" s="3">
        <v>0</v>
      </c>
      <c r="AG477" s="3">
        <v>3.2588699999999999</v>
      </c>
      <c r="AJ477" s="3">
        <f t="shared" si="21"/>
        <v>1818.9019699999999</v>
      </c>
      <c r="AL477" s="3">
        <f>IFERROR(VLOOKUP(B477,Totalt!$B$1:$BD$409,MATCH("totalt tillförda bränslen:",Totalt!$B$1:$BC$1,0),FALSE),"")</f>
        <v>1818.9019699999999</v>
      </c>
      <c r="AN477" s="3">
        <f t="shared" si="23"/>
        <v>0</v>
      </c>
    </row>
    <row r="478" spans="1:40" x14ac:dyDescent="0.25">
      <c r="B478" s="3" t="s">
        <v>485</v>
      </c>
      <c r="C478" s="3">
        <v>0</v>
      </c>
      <c r="D478" s="3">
        <v>0</v>
      </c>
      <c r="E478" s="3">
        <v>0</v>
      </c>
      <c r="F478" s="3">
        <v>0</v>
      </c>
      <c r="G478" s="3">
        <v>32.5</v>
      </c>
      <c r="H478" s="3">
        <v>0</v>
      </c>
      <c r="I478" s="3">
        <v>0.05</v>
      </c>
      <c r="J478" s="3">
        <v>0</v>
      </c>
      <c r="K478" s="3">
        <v>0</v>
      </c>
      <c r="L478" s="3">
        <v>0</v>
      </c>
      <c r="M478" s="238">
        <v>0</v>
      </c>
      <c r="N478" s="3">
        <v>0</v>
      </c>
      <c r="O478" s="3">
        <v>0</v>
      </c>
      <c r="P478" s="238">
        <v>0</v>
      </c>
      <c r="Q478" s="240">
        <f t="shared" si="22"/>
        <v>0</v>
      </c>
      <c r="R478" s="3">
        <v>114</v>
      </c>
      <c r="S478" s="3">
        <v>0</v>
      </c>
      <c r="T478" s="3">
        <v>0</v>
      </c>
      <c r="U478" s="3">
        <v>0</v>
      </c>
      <c r="V478" s="3">
        <v>0</v>
      </c>
      <c r="W478" s="3">
        <v>0</v>
      </c>
      <c r="X478" s="3">
        <v>1.1000000000000001</v>
      </c>
      <c r="Y478" s="3">
        <v>0</v>
      </c>
      <c r="Z478" s="3">
        <v>0</v>
      </c>
      <c r="AA478" s="3">
        <v>0</v>
      </c>
      <c r="AB478" s="3">
        <v>0</v>
      </c>
      <c r="AC478" s="3">
        <v>0</v>
      </c>
      <c r="AD478" s="3">
        <v>0</v>
      </c>
      <c r="AE478" s="3">
        <v>0</v>
      </c>
      <c r="AF478" s="3">
        <v>0</v>
      </c>
      <c r="AG478" s="3">
        <v>0</v>
      </c>
      <c r="AJ478" s="3">
        <f t="shared" si="21"/>
        <v>147.65</v>
      </c>
      <c r="AL478" s="3">
        <f>IFERROR(VLOOKUP(B478,Totalt!$B$1:$BD$409,MATCH("totalt tillförda bränslen:",Totalt!$B$1:$BC$1,0),FALSE),"")</f>
        <v>147.65</v>
      </c>
      <c r="AN478" s="3">
        <f t="shared" si="23"/>
        <v>0</v>
      </c>
    </row>
    <row r="479" spans="1:40" x14ac:dyDescent="0.25">
      <c r="B479" s="3" t="s">
        <v>486</v>
      </c>
      <c r="C479" s="3">
        <v>0</v>
      </c>
      <c r="D479" s="3">
        <v>0</v>
      </c>
      <c r="E479" s="3">
        <v>0</v>
      </c>
      <c r="F479" s="3">
        <v>0</v>
      </c>
      <c r="G479" s="3">
        <v>0</v>
      </c>
      <c r="H479" s="3">
        <v>0</v>
      </c>
      <c r="I479" s="3">
        <v>3.57</v>
      </c>
      <c r="J479" s="3">
        <v>0</v>
      </c>
      <c r="K479" s="3">
        <v>0</v>
      </c>
      <c r="L479" s="3">
        <v>5.83</v>
      </c>
      <c r="M479" s="238">
        <v>0</v>
      </c>
      <c r="N479" s="3">
        <v>0</v>
      </c>
      <c r="O479" s="3">
        <v>0</v>
      </c>
      <c r="P479" s="238">
        <v>0.8</v>
      </c>
      <c r="Q479" s="240">
        <f t="shared" si="22"/>
        <v>0.4</v>
      </c>
      <c r="R479" s="3">
        <v>0</v>
      </c>
      <c r="S479" s="3">
        <v>0</v>
      </c>
      <c r="T479" s="3">
        <v>0</v>
      </c>
      <c r="U479" s="3">
        <v>0</v>
      </c>
      <c r="V479" s="3">
        <v>0</v>
      </c>
      <c r="W479" s="3">
        <v>15.53</v>
      </c>
      <c r="X479" s="3">
        <v>0.67</v>
      </c>
      <c r="Y479" s="3">
        <v>0</v>
      </c>
      <c r="Z479" s="3">
        <v>7.73</v>
      </c>
      <c r="AA479" s="3">
        <v>0</v>
      </c>
      <c r="AB479" s="3">
        <v>0</v>
      </c>
      <c r="AC479" s="3">
        <v>0</v>
      </c>
      <c r="AD479" s="3">
        <v>0</v>
      </c>
      <c r="AE479" s="3">
        <v>0</v>
      </c>
      <c r="AF479" s="3">
        <v>0</v>
      </c>
      <c r="AG479" s="3">
        <v>0</v>
      </c>
      <c r="AJ479" s="3">
        <f t="shared" si="21"/>
        <v>33.730000000000004</v>
      </c>
      <c r="AL479" s="3">
        <f>IFERROR(VLOOKUP(B479,Totalt!$B$1:$BD$409,MATCH("totalt tillförda bränslen:",Totalt!$B$1:$BC$1,0),FALSE),"")</f>
        <v>33.730000000000004</v>
      </c>
      <c r="AN479" s="3">
        <f t="shared" si="23"/>
        <v>0</v>
      </c>
    </row>
    <row r="480" spans="1:40" x14ac:dyDescent="0.25">
      <c r="A480" s="3" t="s">
        <v>487</v>
      </c>
      <c r="Q480" s="240">
        <f t="shared" si="22"/>
        <v>0</v>
      </c>
      <c r="AJ480" s="3">
        <f t="shared" si="21"/>
        <v>0</v>
      </c>
      <c r="AL480" s="3" t="str">
        <f>IFERROR(VLOOKUP(B480,Totalt!$B$1:$BD$409,MATCH("totalt tillförda bränslen:",Totalt!$B$1:$BC$1,0),FALSE),"")</f>
        <v/>
      </c>
      <c r="AN480" s="3" t="str">
        <f t="shared" si="23"/>
        <v/>
      </c>
    </row>
    <row r="481" spans="1:40" x14ac:dyDescent="0.25">
      <c r="B481" s="3" t="s">
        <v>488</v>
      </c>
      <c r="C481" s="3">
        <v>0</v>
      </c>
      <c r="D481" s="3">
        <v>0</v>
      </c>
      <c r="E481" s="3">
        <v>0</v>
      </c>
      <c r="F481" s="3">
        <v>0</v>
      </c>
      <c r="G481" s="3">
        <v>0</v>
      </c>
      <c r="H481" s="3">
        <v>0</v>
      </c>
      <c r="I481" s="3">
        <v>0.4</v>
      </c>
      <c r="J481" s="3">
        <v>0</v>
      </c>
      <c r="K481" s="3">
        <v>0</v>
      </c>
      <c r="L481" s="3">
        <v>0</v>
      </c>
      <c r="M481" s="238">
        <v>0</v>
      </c>
      <c r="N481" s="3">
        <v>0</v>
      </c>
      <c r="O481" s="3">
        <v>0</v>
      </c>
      <c r="P481" s="238">
        <v>0</v>
      </c>
      <c r="Q481" s="240">
        <f t="shared" si="22"/>
        <v>0</v>
      </c>
      <c r="R481" s="3">
        <v>0</v>
      </c>
      <c r="S481" s="3">
        <v>0</v>
      </c>
      <c r="T481" s="3">
        <v>4.5</v>
      </c>
      <c r="U481" s="3">
        <v>0</v>
      </c>
      <c r="V481" s="3">
        <v>0</v>
      </c>
      <c r="W481" s="3">
        <v>0</v>
      </c>
      <c r="X481" s="3">
        <v>0.1</v>
      </c>
      <c r="Y481" s="3">
        <v>0</v>
      </c>
      <c r="Z481" s="3">
        <v>0</v>
      </c>
      <c r="AA481" s="3">
        <v>0</v>
      </c>
      <c r="AB481" s="3">
        <v>0</v>
      </c>
      <c r="AC481" s="3">
        <v>0</v>
      </c>
      <c r="AD481" s="3">
        <v>0</v>
      </c>
      <c r="AE481" s="3">
        <v>0</v>
      </c>
      <c r="AF481" s="3">
        <v>0</v>
      </c>
      <c r="AG481" s="3">
        <v>3.1764700000000001</v>
      </c>
      <c r="AJ481" s="3">
        <f t="shared" si="21"/>
        <v>8.1764700000000001</v>
      </c>
      <c r="AL481" s="3">
        <f>IFERROR(VLOOKUP(B481,Totalt!$B$1:$BD$409,MATCH("totalt tillförda bränslen:",Totalt!$B$1:$BC$1,0),FALSE),"")</f>
        <v>8.1764700000000001</v>
      </c>
      <c r="AN481" s="3">
        <f t="shared" si="23"/>
        <v>0</v>
      </c>
    </row>
    <row r="482" spans="1:40" x14ac:dyDescent="0.25">
      <c r="B482" s="3" t="s">
        <v>489</v>
      </c>
      <c r="C482" s="3">
        <v>0</v>
      </c>
      <c r="D482" s="3">
        <v>0</v>
      </c>
      <c r="E482" s="3">
        <v>0</v>
      </c>
      <c r="F482" s="3">
        <v>0</v>
      </c>
      <c r="G482" s="3">
        <v>0</v>
      </c>
      <c r="H482" s="3">
        <v>0</v>
      </c>
      <c r="I482" s="3">
        <v>0.4</v>
      </c>
      <c r="J482" s="3">
        <v>0</v>
      </c>
      <c r="K482" s="3">
        <v>0</v>
      </c>
      <c r="L482" s="3">
        <v>0</v>
      </c>
      <c r="M482" s="238">
        <v>0</v>
      </c>
      <c r="N482" s="3">
        <v>0</v>
      </c>
      <c r="O482" s="3">
        <v>0</v>
      </c>
      <c r="P482" s="238">
        <v>0</v>
      </c>
      <c r="Q482" s="240">
        <f t="shared" si="22"/>
        <v>0</v>
      </c>
      <c r="R482" s="3">
        <v>0</v>
      </c>
      <c r="S482" s="3">
        <v>0</v>
      </c>
      <c r="T482" s="3">
        <v>4.5999999999999996</v>
      </c>
      <c r="U482" s="3">
        <v>0</v>
      </c>
      <c r="V482" s="3">
        <v>0</v>
      </c>
      <c r="W482" s="3">
        <v>0</v>
      </c>
      <c r="X482" s="3">
        <v>0.1</v>
      </c>
      <c r="Y482" s="3">
        <v>0</v>
      </c>
      <c r="Z482" s="3">
        <v>0</v>
      </c>
      <c r="AA482" s="3">
        <v>0</v>
      </c>
      <c r="AB482" s="3">
        <v>0</v>
      </c>
      <c r="AC482" s="3">
        <v>0</v>
      </c>
      <c r="AD482" s="3">
        <v>0</v>
      </c>
      <c r="AE482" s="3">
        <v>0</v>
      </c>
      <c r="AF482" s="3">
        <v>0</v>
      </c>
      <c r="AG482" s="3">
        <v>0</v>
      </c>
      <c r="AJ482" s="3">
        <f t="shared" si="21"/>
        <v>5.0999999999999996</v>
      </c>
      <c r="AL482" s="3">
        <f>IFERROR(VLOOKUP(B482,Totalt!$B$1:$BD$409,MATCH("totalt tillförda bränslen:",Totalt!$B$1:$BC$1,0),FALSE),"")</f>
        <v>5.0999999999999996</v>
      </c>
      <c r="AN482" s="3">
        <f t="shared" si="23"/>
        <v>0</v>
      </c>
    </row>
    <row r="483" spans="1:40" x14ac:dyDescent="0.25">
      <c r="B483" s="3" t="s">
        <v>490</v>
      </c>
      <c r="C483" s="3">
        <v>0</v>
      </c>
      <c r="D483" s="3">
        <v>0.60340899999999997</v>
      </c>
      <c r="E483" s="3">
        <v>2.1</v>
      </c>
      <c r="F483" s="3">
        <v>8.4426199999999998</v>
      </c>
      <c r="G483" s="3">
        <v>0</v>
      </c>
      <c r="H483" s="3">
        <v>0</v>
      </c>
      <c r="I483" s="3">
        <v>3.9340700000000002</v>
      </c>
      <c r="J483" s="3">
        <v>0</v>
      </c>
      <c r="K483" s="3">
        <v>0</v>
      </c>
      <c r="L483" s="3">
        <v>15.6854</v>
      </c>
      <c r="M483" s="238">
        <v>2.8563499999999999</v>
      </c>
      <c r="N483" s="3">
        <v>0</v>
      </c>
      <c r="O483" s="3">
        <v>73.555899999999994</v>
      </c>
      <c r="P483" s="238">
        <v>36.6</v>
      </c>
      <c r="Q483" s="240">
        <f t="shared" si="22"/>
        <v>18.3</v>
      </c>
      <c r="R483" s="3">
        <v>0</v>
      </c>
      <c r="S483" s="3">
        <v>0</v>
      </c>
      <c r="T483" s="3">
        <v>20.8428</v>
      </c>
      <c r="U483" s="3">
        <v>0</v>
      </c>
      <c r="V483" s="3">
        <v>0</v>
      </c>
      <c r="W483" s="3">
        <v>0</v>
      </c>
      <c r="X483" s="3">
        <v>4.3563499999999999</v>
      </c>
      <c r="Y483" s="3">
        <v>0.5</v>
      </c>
      <c r="Z483" s="3">
        <v>0</v>
      </c>
      <c r="AA483" s="3">
        <v>0</v>
      </c>
      <c r="AB483" s="3">
        <v>0</v>
      </c>
      <c r="AC483" s="3">
        <v>0</v>
      </c>
      <c r="AD483" s="3">
        <v>0</v>
      </c>
      <c r="AE483" s="3">
        <v>0</v>
      </c>
      <c r="AF483" s="3">
        <v>0</v>
      </c>
      <c r="AG483" s="3">
        <v>0</v>
      </c>
      <c r="AJ483" s="3">
        <f t="shared" si="21"/>
        <v>148.32054900000003</v>
      </c>
      <c r="AL483" s="3">
        <f>IFERROR(VLOOKUP(B483,Totalt!$B$1:$BD$409,MATCH("totalt tillförda bränslen:",Totalt!$B$1:$BC$1,0),FALSE),"")</f>
        <v>148.320549</v>
      </c>
      <c r="AN483" s="3">
        <f t="shared" si="23"/>
        <v>2.8421709430404007E-14</v>
      </c>
    </row>
    <row r="484" spans="1:40" x14ac:dyDescent="0.25">
      <c r="A484" s="3" t="s">
        <v>491</v>
      </c>
      <c r="Q484" s="240">
        <f t="shared" si="22"/>
        <v>0</v>
      </c>
      <c r="AJ484" s="3">
        <f t="shared" si="21"/>
        <v>0</v>
      </c>
      <c r="AL484" s="3" t="str">
        <f>IFERROR(VLOOKUP(B484,Totalt!$B$1:$BD$409,MATCH("totalt tillförda bränslen:",Totalt!$B$1:$BC$1,0),FALSE),"")</f>
        <v/>
      </c>
      <c r="AN484" s="3" t="str">
        <f t="shared" si="23"/>
        <v/>
      </c>
    </row>
    <row r="485" spans="1:40" x14ac:dyDescent="0.25">
      <c r="B485" s="3" t="s">
        <v>492</v>
      </c>
      <c r="C485" s="3">
        <v>0</v>
      </c>
      <c r="D485" s="3">
        <v>0</v>
      </c>
      <c r="E485" s="3">
        <v>0</v>
      </c>
      <c r="F485" s="3">
        <v>0</v>
      </c>
      <c r="G485" s="3">
        <v>0</v>
      </c>
      <c r="H485" s="3">
        <v>0</v>
      </c>
      <c r="I485" s="3">
        <v>0</v>
      </c>
      <c r="J485" s="3">
        <v>0</v>
      </c>
      <c r="K485" s="3">
        <v>0</v>
      </c>
      <c r="L485" s="3">
        <v>0</v>
      </c>
      <c r="M485" s="238">
        <v>0</v>
      </c>
      <c r="N485" s="3">
        <v>0</v>
      </c>
      <c r="O485" s="3">
        <v>0</v>
      </c>
      <c r="P485" s="238">
        <v>0</v>
      </c>
      <c r="Q485" s="240">
        <f t="shared" si="22"/>
        <v>0</v>
      </c>
      <c r="R485" s="3">
        <v>0</v>
      </c>
      <c r="S485" s="3">
        <v>0</v>
      </c>
      <c r="T485" s="3">
        <v>0</v>
      </c>
      <c r="U485" s="3">
        <v>0</v>
      </c>
      <c r="V485" s="3">
        <v>0</v>
      </c>
      <c r="W485" s="3">
        <v>0</v>
      </c>
      <c r="X485" s="3">
        <v>0.13197</v>
      </c>
      <c r="Y485" s="3">
        <v>0</v>
      </c>
      <c r="Z485" s="3">
        <v>0</v>
      </c>
      <c r="AA485" s="3">
        <v>0</v>
      </c>
      <c r="AB485" s="3">
        <v>0</v>
      </c>
      <c r="AC485" s="3">
        <v>0</v>
      </c>
      <c r="AD485" s="3">
        <v>0</v>
      </c>
      <c r="AE485" s="3">
        <v>0</v>
      </c>
      <c r="AF485" s="3">
        <v>0</v>
      </c>
      <c r="AG485" s="3">
        <v>6.2988499999999998</v>
      </c>
      <c r="AJ485" s="3">
        <f t="shared" si="21"/>
        <v>6.4308199999999998</v>
      </c>
      <c r="AL485" s="3">
        <f>IFERROR(VLOOKUP(B485,Totalt!$B$1:$BD$409,MATCH("totalt tillförda bränslen:",Totalt!$B$1:$BC$1,0),FALSE),"")</f>
        <v>6.4308199999999998</v>
      </c>
      <c r="AN485" s="3">
        <f t="shared" si="23"/>
        <v>0</v>
      </c>
    </row>
    <row r="486" spans="1:40" x14ac:dyDescent="0.25">
      <c r="B486" s="3" t="s">
        <v>493</v>
      </c>
      <c r="C486" s="3">
        <v>0</v>
      </c>
      <c r="D486" s="3">
        <v>0</v>
      </c>
      <c r="E486" s="3">
        <v>0</v>
      </c>
      <c r="F486" s="3">
        <v>0</v>
      </c>
      <c r="G486" s="3">
        <v>0.17199999999999999</v>
      </c>
      <c r="H486" s="3">
        <v>0</v>
      </c>
      <c r="I486" s="3">
        <v>0</v>
      </c>
      <c r="J486" s="3">
        <v>0</v>
      </c>
      <c r="K486" s="3">
        <v>0</v>
      </c>
      <c r="L486" s="3">
        <v>0</v>
      </c>
      <c r="M486" s="238">
        <v>0</v>
      </c>
      <c r="N486" s="3">
        <v>0</v>
      </c>
      <c r="O486" s="3">
        <v>0</v>
      </c>
      <c r="P486" s="238">
        <v>0</v>
      </c>
      <c r="Q486" s="240">
        <f t="shared" si="22"/>
        <v>0</v>
      </c>
      <c r="R486" s="3">
        <v>0</v>
      </c>
      <c r="S486" s="3">
        <v>0</v>
      </c>
      <c r="T486" s="3">
        <v>4.7389999999999999</v>
      </c>
      <c r="U486" s="3">
        <v>0</v>
      </c>
      <c r="V486" s="3">
        <v>0</v>
      </c>
      <c r="W486" s="3">
        <v>0</v>
      </c>
      <c r="X486" s="3">
        <v>0.1</v>
      </c>
      <c r="Y486" s="3">
        <v>0</v>
      </c>
      <c r="Z486" s="3">
        <v>0</v>
      </c>
      <c r="AA486" s="3">
        <v>0</v>
      </c>
      <c r="AB486" s="3">
        <v>0</v>
      </c>
      <c r="AC486" s="3">
        <v>0</v>
      </c>
      <c r="AD486" s="3">
        <v>0</v>
      </c>
      <c r="AE486" s="3">
        <v>0</v>
      </c>
      <c r="AF486" s="3">
        <v>0</v>
      </c>
      <c r="AG486" s="3">
        <v>0</v>
      </c>
      <c r="AJ486" s="3">
        <f t="shared" si="21"/>
        <v>5.0109999999999992</v>
      </c>
      <c r="AL486" s="3">
        <f>IFERROR(VLOOKUP(B486,Totalt!$B$1:$BD$409,MATCH("totalt tillförda bränslen:",Totalt!$B$1:$BC$1,0),FALSE),"")</f>
        <v>5.0109999999999992</v>
      </c>
      <c r="AN486" s="3">
        <f t="shared" si="23"/>
        <v>0</v>
      </c>
    </row>
    <row r="487" spans="1:40" x14ac:dyDescent="0.25">
      <c r="B487" s="3" t="s">
        <v>494</v>
      </c>
      <c r="C487" s="3">
        <v>0</v>
      </c>
      <c r="D487" s="3">
        <v>0</v>
      </c>
      <c r="E487" s="3">
        <v>0</v>
      </c>
      <c r="F487" s="3">
        <v>0</v>
      </c>
      <c r="G487" s="3">
        <v>1.9E-2</v>
      </c>
      <c r="H487" s="3">
        <v>0</v>
      </c>
      <c r="I487" s="3">
        <v>0</v>
      </c>
      <c r="J487" s="3">
        <v>0</v>
      </c>
      <c r="K487" s="3">
        <v>0</v>
      </c>
      <c r="L487" s="3">
        <v>0</v>
      </c>
      <c r="M487" s="238">
        <v>0</v>
      </c>
      <c r="N487" s="3">
        <v>0</v>
      </c>
      <c r="O487" s="3">
        <v>0</v>
      </c>
      <c r="P487" s="238">
        <v>0</v>
      </c>
      <c r="Q487" s="240">
        <f t="shared" si="22"/>
        <v>0</v>
      </c>
      <c r="R487" s="3">
        <v>0</v>
      </c>
      <c r="S487" s="3">
        <v>0</v>
      </c>
      <c r="T487" s="3">
        <v>0</v>
      </c>
      <c r="U487" s="3">
        <v>0</v>
      </c>
      <c r="V487" s="3">
        <v>0</v>
      </c>
      <c r="W487" s="3">
        <v>0</v>
      </c>
      <c r="X487" s="3">
        <v>0.15</v>
      </c>
      <c r="Y487" s="3">
        <v>0</v>
      </c>
      <c r="Z487" s="3">
        <v>0</v>
      </c>
      <c r="AA487" s="3">
        <v>0</v>
      </c>
      <c r="AB487" s="3">
        <v>0</v>
      </c>
      <c r="AC487" s="3">
        <v>0</v>
      </c>
      <c r="AD487" s="3">
        <v>0</v>
      </c>
      <c r="AE487" s="3">
        <v>0</v>
      </c>
      <c r="AF487" s="3">
        <v>0</v>
      </c>
      <c r="AG487" s="3">
        <v>8.5210000000000008</v>
      </c>
      <c r="AJ487" s="3">
        <f t="shared" si="21"/>
        <v>8.6900000000000013</v>
      </c>
      <c r="AL487" s="3">
        <f>IFERROR(VLOOKUP(B487,Totalt!$B$1:$BD$409,MATCH("totalt tillförda bränslen:",Totalt!$B$1:$BC$1,0),FALSE),"")</f>
        <v>8.6900000000000013</v>
      </c>
      <c r="AN487" s="3">
        <f t="shared" si="23"/>
        <v>0</v>
      </c>
    </row>
    <row r="488" spans="1:40" x14ac:dyDescent="0.25">
      <c r="B488" s="3" t="s">
        <v>495</v>
      </c>
      <c r="C488" s="3">
        <v>0</v>
      </c>
      <c r="D488" s="3">
        <v>0</v>
      </c>
      <c r="E488" s="3">
        <v>0</v>
      </c>
      <c r="F488" s="3">
        <v>0</v>
      </c>
      <c r="G488" s="3">
        <v>0.19</v>
      </c>
      <c r="H488" s="3">
        <v>0</v>
      </c>
      <c r="I488" s="3">
        <v>0</v>
      </c>
      <c r="J488" s="3">
        <v>0</v>
      </c>
      <c r="K488" s="3">
        <v>0</v>
      </c>
      <c r="L488" s="3">
        <v>0</v>
      </c>
      <c r="M488" s="238">
        <v>0</v>
      </c>
      <c r="N488" s="3">
        <v>0</v>
      </c>
      <c r="O488" s="3">
        <v>0</v>
      </c>
      <c r="P488" s="238">
        <v>0</v>
      </c>
      <c r="Q488" s="240">
        <f t="shared" si="22"/>
        <v>0</v>
      </c>
      <c r="R488" s="3">
        <v>0</v>
      </c>
      <c r="S488" s="3">
        <v>0</v>
      </c>
      <c r="T488" s="3">
        <v>0</v>
      </c>
      <c r="U488" s="3">
        <v>0</v>
      </c>
      <c r="V488" s="3">
        <v>0</v>
      </c>
      <c r="W488" s="3">
        <v>0</v>
      </c>
      <c r="X488" s="3">
        <v>0.2</v>
      </c>
      <c r="Y488" s="3">
        <v>0</v>
      </c>
      <c r="Z488" s="3">
        <v>0</v>
      </c>
      <c r="AA488" s="3">
        <v>0</v>
      </c>
      <c r="AB488" s="3">
        <v>0</v>
      </c>
      <c r="AC488" s="3">
        <v>0</v>
      </c>
      <c r="AD488" s="3">
        <v>0</v>
      </c>
      <c r="AE488" s="3">
        <v>0</v>
      </c>
      <c r="AF488" s="3">
        <v>0</v>
      </c>
      <c r="AG488" s="3">
        <v>10.851000000000001</v>
      </c>
      <c r="AJ488" s="3">
        <f t="shared" si="21"/>
        <v>11.241000000000001</v>
      </c>
      <c r="AL488" s="3">
        <f>IFERROR(VLOOKUP(B488,Totalt!$B$1:$BD$409,MATCH("totalt tillförda bränslen:",Totalt!$B$1:$BC$1,0),FALSE),"")</f>
        <v>11.241</v>
      </c>
      <c r="AN488" s="3">
        <f t="shared" si="23"/>
        <v>1.7763568394002505E-15</v>
      </c>
    </row>
    <row r="489" spans="1:40" x14ac:dyDescent="0.25">
      <c r="B489" s="3" t="s">
        <v>496</v>
      </c>
      <c r="C489" s="3">
        <v>0</v>
      </c>
      <c r="D489" s="3">
        <v>0</v>
      </c>
      <c r="E489" s="3">
        <v>3.47</v>
      </c>
      <c r="F489" s="3">
        <v>13.742000000000001</v>
      </c>
      <c r="G489" s="3">
        <v>5.33</v>
      </c>
      <c r="H489" s="3">
        <v>0</v>
      </c>
      <c r="I489" s="3">
        <v>2.11</v>
      </c>
      <c r="J489" s="3">
        <v>0.39700000000000002</v>
      </c>
      <c r="K489" s="3">
        <v>0</v>
      </c>
      <c r="L489" s="3">
        <v>0.73960000000000004</v>
      </c>
      <c r="M489" s="238">
        <v>0</v>
      </c>
      <c r="N489" s="3">
        <v>0</v>
      </c>
      <c r="O489" s="3">
        <v>0</v>
      </c>
      <c r="P489" s="238">
        <v>20.82</v>
      </c>
      <c r="Q489" s="240">
        <f t="shared" si="22"/>
        <v>10.41</v>
      </c>
      <c r="R489" s="3">
        <v>0</v>
      </c>
      <c r="S489" s="3">
        <v>24.212</v>
      </c>
      <c r="T489" s="3">
        <v>29.92</v>
      </c>
      <c r="U489" s="3">
        <v>0</v>
      </c>
      <c r="V489" s="3">
        <v>0</v>
      </c>
      <c r="W489" s="3">
        <v>0</v>
      </c>
      <c r="X489" s="3">
        <v>1.8</v>
      </c>
      <c r="Y489" s="3">
        <v>0</v>
      </c>
      <c r="Z489" s="3">
        <v>0</v>
      </c>
      <c r="AA489" s="3">
        <v>0</v>
      </c>
      <c r="AB489" s="3">
        <v>0</v>
      </c>
      <c r="AC489" s="3">
        <v>0</v>
      </c>
      <c r="AD489" s="3">
        <v>0</v>
      </c>
      <c r="AE489" s="3">
        <v>0</v>
      </c>
      <c r="AF489" s="3">
        <v>0</v>
      </c>
      <c r="AG489" s="3">
        <v>23.067</v>
      </c>
      <c r="AJ489" s="3">
        <f t="shared" si="21"/>
        <v>115.19759999999999</v>
      </c>
      <c r="AL489" s="3">
        <f>IFERROR(VLOOKUP(B489,Totalt!$B$1:$BD$409,MATCH("totalt tillförda bränslen:",Totalt!$B$1:$BC$1,0),FALSE),"")</f>
        <v>115.19759999999999</v>
      </c>
      <c r="AN489" s="3">
        <f t="shared" si="23"/>
        <v>0</v>
      </c>
    </row>
    <row r="490" spans="1:40" x14ac:dyDescent="0.25">
      <c r="A490" s="3" t="s">
        <v>497</v>
      </c>
      <c r="Q490" s="240">
        <f t="shared" si="22"/>
        <v>0</v>
      </c>
      <c r="AJ490" s="3">
        <f t="shared" si="21"/>
        <v>0</v>
      </c>
      <c r="AL490" s="3" t="str">
        <f>IFERROR(VLOOKUP(B490,Totalt!$B$1:$BD$409,MATCH("totalt tillförda bränslen:",Totalt!$B$1:$BC$1,0),FALSE),"")</f>
        <v/>
      </c>
      <c r="AN490" s="3" t="str">
        <f t="shared" si="23"/>
        <v/>
      </c>
    </row>
    <row r="491" spans="1:40" x14ac:dyDescent="0.25">
      <c r="B491" s="3" t="s">
        <v>498</v>
      </c>
      <c r="C491" s="3">
        <v>0</v>
      </c>
      <c r="D491" s="3">
        <v>0</v>
      </c>
      <c r="E491" s="3">
        <v>0</v>
      </c>
      <c r="F491" s="3">
        <v>0</v>
      </c>
      <c r="G491" s="3">
        <v>0</v>
      </c>
      <c r="H491" s="3">
        <v>0</v>
      </c>
      <c r="I491" s="3">
        <v>0.1</v>
      </c>
      <c r="J491" s="3">
        <v>0</v>
      </c>
      <c r="K491" s="3">
        <v>0</v>
      </c>
      <c r="L491" s="3">
        <v>0</v>
      </c>
      <c r="M491" s="238">
        <v>0</v>
      </c>
      <c r="N491" s="3">
        <v>0</v>
      </c>
      <c r="O491" s="3">
        <v>0</v>
      </c>
      <c r="P491" s="238">
        <v>0</v>
      </c>
      <c r="Q491" s="240">
        <f t="shared" si="22"/>
        <v>0</v>
      </c>
      <c r="R491" s="3">
        <v>0</v>
      </c>
      <c r="S491" s="3">
        <v>0</v>
      </c>
      <c r="T491" s="3">
        <v>0</v>
      </c>
      <c r="U491" s="3">
        <v>0</v>
      </c>
      <c r="V491" s="3">
        <v>0</v>
      </c>
      <c r="W491" s="3">
        <v>0</v>
      </c>
      <c r="X491" s="3">
        <v>0.04</v>
      </c>
      <c r="Y491" s="3">
        <v>0</v>
      </c>
      <c r="Z491" s="3">
        <v>2.8</v>
      </c>
      <c r="AA491" s="3">
        <v>0</v>
      </c>
      <c r="AB491" s="3">
        <v>0</v>
      </c>
      <c r="AC491" s="3">
        <v>0</v>
      </c>
      <c r="AD491" s="3">
        <v>0</v>
      </c>
      <c r="AE491" s="3">
        <v>0</v>
      </c>
      <c r="AF491" s="3">
        <v>0</v>
      </c>
      <c r="AG491" s="3">
        <v>0</v>
      </c>
      <c r="AJ491" s="3">
        <f t="shared" si="21"/>
        <v>2.94</v>
      </c>
      <c r="AL491" s="3">
        <f>IFERROR(VLOOKUP(B491,Totalt!$B$1:$BD$409,MATCH("totalt tillförda bränslen:",Totalt!$B$1:$BC$1,0),FALSE),"")</f>
        <v>2.94</v>
      </c>
      <c r="AN491" s="3">
        <f t="shared" si="23"/>
        <v>0</v>
      </c>
    </row>
    <row r="492" spans="1:40" x14ac:dyDescent="0.25">
      <c r="B492" s="3" t="s">
        <v>499</v>
      </c>
      <c r="C492" s="3">
        <v>0</v>
      </c>
      <c r="D492" s="3">
        <v>0</v>
      </c>
      <c r="E492" s="3">
        <v>0</v>
      </c>
      <c r="F492" s="3">
        <v>0</v>
      </c>
      <c r="G492" s="3">
        <v>0</v>
      </c>
      <c r="H492" s="3">
        <v>0</v>
      </c>
      <c r="I492" s="3">
        <v>4.8235299999999999</v>
      </c>
      <c r="J492" s="3">
        <v>0</v>
      </c>
      <c r="K492" s="3">
        <v>0</v>
      </c>
      <c r="L492" s="3">
        <v>0</v>
      </c>
      <c r="M492" s="238">
        <v>0</v>
      </c>
      <c r="N492" s="3">
        <v>0</v>
      </c>
      <c r="O492" s="3">
        <v>0</v>
      </c>
      <c r="P492" s="238">
        <v>0</v>
      </c>
      <c r="Q492" s="240">
        <f t="shared" si="22"/>
        <v>0</v>
      </c>
      <c r="R492" s="3">
        <v>0</v>
      </c>
      <c r="S492" s="3">
        <v>0</v>
      </c>
      <c r="T492" s="3">
        <v>0</v>
      </c>
      <c r="U492" s="3">
        <v>0</v>
      </c>
      <c r="V492" s="3">
        <v>0</v>
      </c>
      <c r="W492" s="3">
        <v>0</v>
      </c>
      <c r="X492" s="3">
        <v>3.5550000000000002</v>
      </c>
      <c r="Y492" s="3">
        <v>0</v>
      </c>
      <c r="Z492" s="3">
        <v>0</v>
      </c>
      <c r="AA492" s="3">
        <v>0</v>
      </c>
      <c r="AB492" s="3">
        <v>0</v>
      </c>
      <c r="AC492" s="3">
        <v>0</v>
      </c>
      <c r="AD492" s="3">
        <v>0</v>
      </c>
      <c r="AE492" s="3">
        <v>0</v>
      </c>
      <c r="AF492" s="3">
        <v>0</v>
      </c>
      <c r="AG492" s="3">
        <v>154.35300000000001</v>
      </c>
      <c r="AJ492" s="3">
        <f t="shared" si="21"/>
        <v>162.73153000000002</v>
      </c>
      <c r="AL492" s="3">
        <f>IFERROR(VLOOKUP(B492,Totalt!$B$1:$BD$409,MATCH("totalt tillförda bränslen:",Totalt!$B$1:$BC$1,0),FALSE),"")</f>
        <v>162.73153000000002</v>
      </c>
      <c r="AN492" s="3">
        <f t="shared" si="23"/>
        <v>0</v>
      </c>
    </row>
    <row r="493" spans="1:40" x14ac:dyDescent="0.25">
      <c r="B493" s="3" t="s">
        <v>500</v>
      </c>
      <c r="C493" s="3">
        <v>0</v>
      </c>
      <c r="D493" s="3">
        <v>0</v>
      </c>
      <c r="E493" s="3">
        <v>0</v>
      </c>
      <c r="F493" s="3">
        <v>0</v>
      </c>
      <c r="G493" s="3">
        <v>0</v>
      </c>
      <c r="H493" s="3">
        <v>0</v>
      </c>
      <c r="I493" s="3">
        <v>0.01</v>
      </c>
      <c r="J493" s="3">
        <v>0</v>
      </c>
      <c r="K493" s="3">
        <v>0</v>
      </c>
      <c r="L493" s="3">
        <v>0</v>
      </c>
      <c r="M493" s="238">
        <v>0</v>
      </c>
      <c r="N493" s="3">
        <v>0</v>
      </c>
      <c r="O493" s="3">
        <v>0</v>
      </c>
      <c r="P493" s="238">
        <v>2.4</v>
      </c>
      <c r="Q493" s="240">
        <f t="shared" si="22"/>
        <v>1.2</v>
      </c>
      <c r="R493" s="3">
        <v>0</v>
      </c>
      <c r="S493" s="3">
        <v>15</v>
      </c>
      <c r="T493" s="3">
        <v>8.8000000000000007</v>
      </c>
      <c r="U493" s="3">
        <v>0</v>
      </c>
      <c r="V493" s="3">
        <v>0</v>
      </c>
      <c r="W493" s="3">
        <v>0</v>
      </c>
      <c r="X493" s="3">
        <v>0.5</v>
      </c>
      <c r="Y493" s="3">
        <v>0</v>
      </c>
      <c r="Z493" s="3">
        <v>0.2</v>
      </c>
      <c r="AA493" s="3">
        <v>0</v>
      </c>
      <c r="AB493" s="3">
        <v>0</v>
      </c>
      <c r="AC493" s="3">
        <v>0</v>
      </c>
      <c r="AD493" s="3">
        <v>0</v>
      </c>
      <c r="AE493" s="3">
        <v>0</v>
      </c>
      <c r="AF493" s="3">
        <v>0</v>
      </c>
      <c r="AG493" s="3">
        <v>0</v>
      </c>
      <c r="AJ493" s="3">
        <f t="shared" si="21"/>
        <v>25.71</v>
      </c>
      <c r="AL493" s="3">
        <f>IFERROR(VLOOKUP(B493,Totalt!$B$1:$BD$409,MATCH("totalt tillförda bränslen:",Totalt!$B$1:$BC$1,0),FALSE),"")</f>
        <v>25.71</v>
      </c>
      <c r="AN493" s="3">
        <f t="shared" si="23"/>
        <v>0</v>
      </c>
    </row>
    <row r="494" spans="1:40" x14ac:dyDescent="0.25">
      <c r="A494" s="3" t="s">
        <v>501</v>
      </c>
      <c r="Q494" s="240">
        <f t="shared" si="22"/>
        <v>0</v>
      </c>
      <c r="AJ494" s="3">
        <f t="shared" si="21"/>
        <v>0</v>
      </c>
      <c r="AL494" s="3" t="str">
        <f>IFERROR(VLOOKUP(B494,Totalt!$B$1:$BD$409,MATCH("totalt tillförda bränslen:",Totalt!$B$1:$BC$1,0),FALSE),"")</f>
        <v/>
      </c>
      <c r="AN494" s="3" t="str">
        <f t="shared" si="23"/>
        <v/>
      </c>
    </row>
    <row r="495" spans="1:40" x14ac:dyDescent="0.25">
      <c r="B495" s="3" t="s">
        <v>502</v>
      </c>
      <c r="C495" s="3">
        <v>0</v>
      </c>
      <c r="D495" s="3">
        <v>196.7</v>
      </c>
      <c r="E495" s="3">
        <v>0</v>
      </c>
      <c r="F495" s="3">
        <v>0</v>
      </c>
      <c r="G495" s="3">
        <v>0</v>
      </c>
      <c r="H495" s="3">
        <v>0</v>
      </c>
      <c r="I495" s="3">
        <v>3.4</v>
      </c>
      <c r="J495" s="3">
        <v>10.6</v>
      </c>
      <c r="K495" s="3">
        <v>0</v>
      </c>
      <c r="L495" s="3">
        <v>0</v>
      </c>
      <c r="M495" s="238">
        <v>0</v>
      </c>
      <c r="N495" s="3">
        <v>0</v>
      </c>
      <c r="O495" s="3">
        <v>0</v>
      </c>
      <c r="P495" s="238">
        <v>29.844000000000001</v>
      </c>
      <c r="Q495" s="240">
        <f t="shared" si="22"/>
        <v>14.922000000000001</v>
      </c>
      <c r="R495" s="3">
        <v>27.35</v>
      </c>
      <c r="S495" s="3">
        <v>26.2</v>
      </c>
      <c r="T495" s="3">
        <v>0.3</v>
      </c>
      <c r="U495" s="3">
        <v>0</v>
      </c>
      <c r="V495" s="3">
        <v>0</v>
      </c>
      <c r="W495" s="3">
        <v>0</v>
      </c>
      <c r="X495" s="3">
        <v>8.2189999999999994</v>
      </c>
      <c r="Y495" s="3">
        <v>0</v>
      </c>
      <c r="Z495" s="3">
        <v>0.3</v>
      </c>
      <c r="AA495" s="3">
        <v>0</v>
      </c>
      <c r="AB495" s="3">
        <v>0</v>
      </c>
      <c r="AC495" s="3">
        <v>0</v>
      </c>
      <c r="AD495" s="3">
        <v>0</v>
      </c>
      <c r="AE495" s="3">
        <v>0</v>
      </c>
      <c r="AF495" s="3">
        <v>0</v>
      </c>
      <c r="AG495" s="3">
        <v>5.1176500000000003</v>
      </c>
      <c r="AJ495" s="3">
        <f t="shared" si="21"/>
        <v>293.10865000000001</v>
      </c>
      <c r="AL495" s="3">
        <f>IFERROR(VLOOKUP(B495,Totalt!$B$1:$BD$409,MATCH("totalt tillförda bränslen:",Totalt!$B$1:$BC$1,0),FALSE),"")</f>
        <v>293.10865000000001</v>
      </c>
      <c r="AN495" s="3">
        <f t="shared" si="23"/>
        <v>0</v>
      </c>
    </row>
    <row r="496" spans="1:40" x14ac:dyDescent="0.25">
      <c r="B496" s="3" t="s">
        <v>503</v>
      </c>
      <c r="C496" s="3">
        <v>0</v>
      </c>
      <c r="D496" s="3">
        <v>0</v>
      </c>
      <c r="E496" s="3">
        <v>0</v>
      </c>
      <c r="F496" s="3">
        <v>0</v>
      </c>
      <c r="G496" s="3">
        <v>0</v>
      </c>
      <c r="H496" s="3">
        <v>0</v>
      </c>
      <c r="I496" s="3">
        <v>5.0200000000000002E-2</v>
      </c>
      <c r="J496" s="3">
        <v>0</v>
      </c>
      <c r="K496" s="3">
        <v>0</v>
      </c>
      <c r="L496" s="3">
        <v>0</v>
      </c>
      <c r="M496" s="238">
        <v>0</v>
      </c>
      <c r="N496" s="3">
        <v>0</v>
      </c>
      <c r="O496" s="3">
        <v>0</v>
      </c>
      <c r="P496" s="238">
        <v>0</v>
      </c>
      <c r="Q496" s="240">
        <f t="shared" si="22"/>
        <v>0</v>
      </c>
      <c r="R496" s="3">
        <v>0</v>
      </c>
      <c r="S496" s="3">
        <v>0</v>
      </c>
      <c r="T496" s="3">
        <v>0</v>
      </c>
      <c r="U496" s="3">
        <v>0</v>
      </c>
      <c r="V496" s="3">
        <v>0</v>
      </c>
      <c r="W496" s="3">
        <v>0</v>
      </c>
      <c r="X496" s="3">
        <v>0.17499999999999999</v>
      </c>
      <c r="Y496" s="3">
        <v>0</v>
      </c>
      <c r="Z496" s="3">
        <v>3.2869999999999999</v>
      </c>
      <c r="AA496" s="3">
        <v>0</v>
      </c>
      <c r="AB496" s="3">
        <v>0</v>
      </c>
      <c r="AC496" s="3">
        <v>0</v>
      </c>
      <c r="AD496" s="3">
        <v>0</v>
      </c>
      <c r="AE496" s="3">
        <v>0</v>
      </c>
      <c r="AF496" s="3">
        <v>0</v>
      </c>
      <c r="AG496" s="3">
        <v>0</v>
      </c>
      <c r="AJ496" s="3">
        <f t="shared" si="21"/>
        <v>3.5122</v>
      </c>
      <c r="AL496" s="3">
        <f>IFERROR(VLOOKUP(B496,Totalt!$B$1:$BD$409,MATCH("totalt tillförda bränslen:",Totalt!$B$1:$BC$1,0),FALSE),"")</f>
        <v>3.5121999999999995</v>
      </c>
      <c r="AN496" s="3">
        <f t="shared" si="23"/>
        <v>4.4408920985006262E-16</v>
      </c>
    </row>
    <row r="497" spans="2:40" x14ac:dyDescent="0.25">
      <c r="B497" s="3" t="s">
        <v>504</v>
      </c>
      <c r="C497" s="3">
        <v>0</v>
      </c>
      <c r="D497" s="3">
        <v>0</v>
      </c>
      <c r="E497" s="3">
        <v>0</v>
      </c>
      <c r="F497" s="3">
        <v>0</v>
      </c>
      <c r="G497" s="3">
        <v>0</v>
      </c>
      <c r="H497" s="3">
        <v>0</v>
      </c>
      <c r="I497" s="3">
        <v>0.44500000000000001</v>
      </c>
      <c r="J497" s="3">
        <v>0</v>
      </c>
      <c r="K497" s="3">
        <v>0</v>
      </c>
      <c r="L497" s="3">
        <v>0</v>
      </c>
      <c r="M497" s="238">
        <v>0</v>
      </c>
      <c r="N497" s="3">
        <v>0</v>
      </c>
      <c r="O497" s="3">
        <v>0</v>
      </c>
      <c r="P497" s="238">
        <v>4.5599999999999996</v>
      </c>
      <c r="Q497" s="240">
        <f t="shared" si="22"/>
        <v>2.2799999999999998</v>
      </c>
      <c r="R497" s="3">
        <v>0</v>
      </c>
      <c r="S497" s="3">
        <v>14.62</v>
      </c>
      <c r="T497" s="3">
        <v>0</v>
      </c>
      <c r="U497" s="3">
        <v>0</v>
      </c>
      <c r="V497" s="3">
        <v>0</v>
      </c>
      <c r="W497" s="3">
        <v>0</v>
      </c>
      <c r="X497" s="3">
        <v>0.39792</v>
      </c>
      <c r="Y497" s="3">
        <v>0</v>
      </c>
      <c r="Z497" s="3">
        <v>0</v>
      </c>
      <c r="AA497" s="3">
        <v>0</v>
      </c>
      <c r="AB497" s="3">
        <v>0</v>
      </c>
      <c r="AC497" s="3">
        <v>0</v>
      </c>
      <c r="AD497" s="3">
        <v>0</v>
      </c>
      <c r="AE497" s="3">
        <v>0</v>
      </c>
      <c r="AF497" s="3">
        <v>0</v>
      </c>
      <c r="AG497" s="3">
        <v>0</v>
      </c>
      <c r="AJ497" s="3">
        <f t="shared" si="21"/>
        <v>17.742920000000002</v>
      </c>
      <c r="AL497" s="3">
        <f>IFERROR(VLOOKUP(B497,Totalt!$B$1:$BD$409,MATCH("totalt tillförda bränslen:",Totalt!$B$1:$BC$1,0),FALSE),"")</f>
        <v>17.742919999999998</v>
      </c>
      <c r="AN497" s="3">
        <f t="shared" si="23"/>
        <v>3.5527136788005009E-15</v>
      </c>
    </row>
    <row r="498" spans="2:40" x14ac:dyDescent="0.25">
      <c r="B498" s="3" t="s">
        <v>505</v>
      </c>
      <c r="C498" s="3">
        <v>0</v>
      </c>
      <c r="D498" s="3">
        <v>0</v>
      </c>
      <c r="E498" s="3">
        <v>0</v>
      </c>
      <c r="F498" s="3">
        <v>0</v>
      </c>
      <c r="G498" s="3">
        <v>0</v>
      </c>
      <c r="H498" s="3">
        <v>0</v>
      </c>
      <c r="I498" s="3">
        <v>1.3308800000000001</v>
      </c>
      <c r="J498" s="3">
        <v>0</v>
      </c>
      <c r="K498" s="3">
        <v>0</v>
      </c>
      <c r="L498" s="3">
        <v>0</v>
      </c>
      <c r="M498" s="238">
        <v>0</v>
      </c>
      <c r="N498" s="3">
        <v>0</v>
      </c>
      <c r="O498" s="3">
        <v>0</v>
      </c>
      <c r="P498" s="238">
        <v>0</v>
      </c>
      <c r="Q498" s="240">
        <f t="shared" si="22"/>
        <v>0</v>
      </c>
      <c r="R498" s="3">
        <v>23.561</v>
      </c>
      <c r="S498" s="3">
        <v>0</v>
      </c>
      <c r="T498" s="3">
        <v>0</v>
      </c>
      <c r="U498" s="3">
        <v>0</v>
      </c>
      <c r="V498" s="3">
        <v>0</v>
      </c>
      <c r="W498" s="3">
        <v>0</v>
      </c>
      <c r="X498" s="3">
        <v>0.64680000000000004</v>
      </c>
      <c r="Y498" s="3">
        <v>0</v>
      </c>
      <c r="Z498" s="3">
        <v>0</v>
      </c>
      <c r="AA498" s="3">
        <v>0</v>
      </c>
      <c r="AB498" s="3">
        <v>0</v>
      </c>
      <c r="AC498" s="3">
        <v>0</v>
      </c>
      <c r="AD498" s="3">
        <v>0</v>
      </c>
      <c r="AE498" s="3">
        <v>0</v>
      </c>
      <c r="AF498" s="3">
        <v>0</v>
      </c>
      <c r="AG498" s="3">
        <v>1.16517</v>
      </c>
      <c r="AJ498" s="3">
        <f t="shared" si="21"/>
        <v>26.703849999999999</v>
      </c>
      <c r="AL498" s="3">
        <f>IFERROR(VLOOKUP(B498,Totalt!$B$1:$BD$409,MATCH("totalt tillförda bränslen:",Totalt!$B$1:$BC$1,0),FALSE),"")</f>
        <v>26.703849999999999</v>
      </c>
      <c r="AN498" s="3">
        <f t="shared" si="23"/>
        <v>0</v>
      </c>
    </row>
    <row r="499" spans="2:40" x14ac:dyDescent="0.25">
      <c r="B499" s="3" t="s">
        <v>506</v>
      </c>
      <c r="C499" s="3">
        <v>0</v>
      </c>
      <c r="D499" s="3">
        <v>0</v>
      </c>
      <c r="E499" s="3">
        <v>0</v>
      </c>
      <c r="F499" s="3">
        <v>0</v>
      </c>
      <c r="G499" s="3">
        <v>0</v>
      </c>
      <c r="H499" s="3">
        <v>0</v>
      </c>
      <c r="I499" s="3">
        <v>0.20599999999999999</v>
      </c>
      <c r="J499" s="3">
        <v>0</v>
      </c>
      <c r="K499" s="3">
        <v>0</v>
      </c>
      <c r="L499" s="3">
        <v>0</v>
      </c>
      <c r="M499" s="238">
        <v>0</v>
      </c>
      <c r="N499" s="3">
        <v>0</v>
      </c>
      <c r="O499" s="3">
        <v>0</v>
      </c>
      <c r="P499" s="238">
        <v>0</v>
      </c>
      <c r="Q499" s="240">
        <f t="shared" si="22"/>
        <v>0</v>
      </c>
      <c r="R499" s="3">
        <v>0</v>
      </c>
      <c r="S499" s="3">
        <v>0</v>
      </c>
      <c r="T499" s="3">
        <v>3.0030000000000001</v>
      </c>
      <c r="U499" s="3">
        <v>0</v>
      </c>
      <c r="V499" s="3">
        <v>0</v>
      </c>
      <c r="W499" s="3">
        <v>0</v>
      </c>
      <c r="X499" s="3">
        <v>0.17004</v>
      </c>
      <c r="Y499" s="3">
        <v>4.0330000000000004</v>
      </c>
      <c r="Z499" s="3">
        <v>0</v>
      </c>
      <c r="AA499" s="3">
        <v>0</v>
      </c>
      <c r="AB499" s="3">
        <v>0</v>
      </c>
      <c r="AC499" s="3">
        <v>0</v>
      </c>
      <c r="AD499" s="3">
        <v>0</v>
      </c>
      <c r="AE499" s="3">
        <v>0</v>
      </c>
      <c r="AF499" s="3">
        <v>0</v>
      </c>
      <c r="AG499" s="3">
        <v>0</v>
      </c>
      <c r="AJ499" s="3">
        <f t="shared" si="21"/>
        <v>7.4120400000000011</v>
      </c>
      <c r="AL499" s="3">
        <f>IFERROR(VLOOKUP(B499,Totalt!$B$1:$BD$409,MATCH("totalt tillförda bränslen:",Totalt!$B$1:$BC$1,0),FALSE),"")</f>
        <v>7.4120400000000011</v>
      </c>
      <c r="AN499" s="3">
        <f t="shared" si="23"/>
        <v>0</v>
      </c>
    </row>
    <row r="500" spans="2:40" x14ac:dyDescent="0.25">
      <c r="B500" s="3" t="s">
        <v>507</v>
      </c>
      <c r="C500" s="3">
        <v>0</v>
      </c>
      <c r="D500" s="3">
        <v>0</v>
      </c>
      <c r="E500" s="3">
        <v>0</v>
      </c>
      <c r="F500" s="3">
        <v>0</v>
      </c>
      <c r="G500" s="3">
        <v>0</v>
      </c>
      <c r="H500" s="3">
        <v>0</v>
      </c>
      <c r="I500" s="3">
        <v>0.27100000000000002</v>
      </c>
      <c r="J500" s="3">
        <v>0</v>
      </c>
      <c r="K500" s="3">
        <v>0</v>
      </c>
      <c r="L500" s="3">
        <v>0</v>
      </c>
      <c r="M500" s="238">
        <v>0</v>
      </c>
      <c r="N500" s="3">
        <v>0</v>
      </c>
      <c r="O500" s="3">
        <v>0</v>
      </c>
      <c r="P500" s="238">
        <v>0</v>
      </c>
      <c r="Q500" s="240">
        <f t="shared" si="22"/>
        <v>0</v>
      </c>
      <c r="R500" s="3">
        <v>0</v>
      </c>
      <c r="S500" s="3">
        <v>0</v>
      </c>
      <c r="T500" s="3">
        <v>0</v>
      </c>
      <c r="U500" s="3">
        <v>0</v>
      </c>
      <c r="V500" s="3">
        <v>0</v>
      </c>
      <c r="W500" s="3">
        <v>0</v>
      </c>
      <c r="X500" s="3">
        <v>5.5230000000000001E-2</v>
      </c>
      <c r="Y500" s="3">
        <v>0</v>
      </c>
      <c r="Z500" s="3">
        <v>2.19529</v>
      </c>
      <c r="AA500" s="3">
        <v>0</v>
      </c>
      <c r="AB500" s="3">
        <v>0</v>
      </c>
      <c r="AC500" s="3">
        <v>0</v>
      </c>
      <c r="AD500" s="3">
        <v>0</v>
      </c>
      <c r="AE500" s="3">
        <v>0</v>
      </c>
      <c r="AF500" s="3">
        <v>0</v>
      </c>
      <c r="AG500" s="3">
        <v>0</v>
      </c>
      <c r="AJ500" s="3">
        <f t="shared" si="21"/>
        <v>2.5215199999999998</v>
      </c>
      <c r="AL500" s="3">
        <f>IFERROR(VLOOKUP(B500,Totalt!$B$1:$BD$409,MATCH("totalt tillförda bränslen:",Totalt!$B$1:$BC$1,0),FALSE),"")</f>
        <v>2.5215199999999998</v>
      </c>
      <c r="AN500" s="3">
        <f t="shared" si="23"/>
        <v>0</v>
      </c>
    </row>
    <row r="501" spans="2:40" x14ac:dyDescent="0.25">
      <c r="B501" s="3" t="s">
        <v>508</v>
      </c>
      <c r="C501" s="3">
        <v>0</v>
      </c>
      <c r="D501" s="3">
        <v>0</v>
      </c>
      <c r="E501" s="3">
        <v>0</v>
      </c>
      <c r="F501" s="3">
        <v>0</v>
      </c>
      <c r="G501" s="3">
        <v>0</v>
      </c>
      <c r="H501" s="3">
        <v>0</v>
      </c>
      <c r="I501" s="3">
        <v>0</v>
      </c>
      <c r="J501" s="3">
        <v>0</v>
      </c>
      <c r="K501" s="3">
        <v>0</v>
      </c>
      <c r="L501" s="3">
        <v>0</v>
      </c>
      <c r="M501" s="238">
        <v>0</v>
      </c>
      <c r="N501" s="3">
        <v>0</v>
      </c>
      <c r="O501" s="3">
        <v>0</v>
      </c>
      <c r="P501" s="238">
        <v>17.646000000000001</v>
      </c>
      <c r="Q501" s="240">
        <f t="shared" si="22"/>
        <v>8.8230000000000004</v>
      </c>
      <c r="R501" s="3">
        <v>32.624000000000002</v>
      </c>
      <c r="S501" s="3">
        <v>8.5649999999999995</v>
      </c>
      <c r="T501" s="3">
        <v>22.797000000000001</v>
      </c>
      <c r="U501" s="3">
        <v>0</v>
      </c>
      <c r="V501" s="3">
        <v>0</v>
      </c>
      <c r="W501" s="3">
        <v>0</v>
      </c>
      <c r="X501" s="3">
        <v>1.9450000000000001</v>
      </c>
      <c r="Y501" s="3">
        <v>0</v>
      </c>
      <c r="Z501" s="3">
        <v>0</v>
      </c>
      <c r="AA501" s="3">
        <v>0</v>
      </c>
      <c r="AB501" s="3">
        <v>0</v>
      </c>
      <c r="AC501" s="3">
        <v>0</v>
      </c>
      <c r="AD501" s="3">
        <v>0</v>
      </c>
      <c r="AE501" s="3">
        <v>0</v>
      </c>
      <c r="AF501" s="3">
        <v>0</v>
      </c>
      <c r="AG501" s="3">
        <v>7.1999999999999995E-2</v>
      </c>
      <c r="AJ501" s="3">
        <f t="shared" si="21"/>
        <v>74.825999999999993</v>
      </c>
      <c r="AL501" s="3">
        <f>IFERROR(VLOOKUP(B501,Totalt!$B$1:$BD$409,MATCH("totalt tillförda bränslen:",Totalt!$B$1:$BC$1,0),FALSE),"")</f>
        <v>74.825999999999993</v>
      </c>
      <c r="AN501" s="3">
        <f t="shared" si="23"/>
        <v>0</v>
      </c>
    </row>
    <row r="502" spans="2:40" x14ac:dyDescent="0.25">
      <c r="B502" s="3" t="s">
        <v>509</v>
      </c>
      <c r="C502" s="3">
        <v>0</v>
      </c>
      <c r="D502" s="3">
        <v>0</v>
      </c>
      <c r="E502" s="3">
        <v>3.4657399999999998</v>
      </c>
      <c r="F502" s="3">
        <v>39.9221</v>
      </c>
      <c r="G502" s="3">
        <v>0</v>
      </c>
      <c r="H502" s="3">
        <v>0</v>
      </c>
      <c r="I502" s="3">
        <v>1.0289999999999999</v>
      </c>
      <c r="J502" s="3">
        <v>0</v>
      </c>
      <c r="K502" s="3">
        <v>0</v>
      </c>
      <c r="L502" s="3">
        <v>10.7897</v>
      </c>
      <c r="M502" s="238">
        <v>2.88375</v>
      </c>
      <c r="N502" s="3">
        <v>0</v>
      </c>
      <c r="O502" s="3">
        <v>0</v>
      </c>
      <c r="P502" s="238">
        <v>66.116</v>
      </c>
      <c r="Q502" s="240">
        <f t="shared" si="22"/>
        <v>33.058</v>
      </c>
      <c r="R502" s="3">
        <v>0</v>
      </c>
      <c r="S502" s="3">
        <v>22.4358</v>
      </c>
      <c r="T502" s="3">
        <v>0</v>
      </c>
      <c r="U502" s="3">
        <v>0</v>
      </c>
      <c r="V502" s="3">
        <v>9.0660000000000007</v>
      </c>
      <c r="W502" s="3">
        <v>0</v>
      </c>
      <c r="X502" s="3">
        <v>3.08975</v>
      </c>
      <c r="Y502" s="3">
        <v>0</v>
      </c>
      <c r="Z502" s="3">
        <v>0</v>
      </c>
      <c r="AA502" s="3">
        <v>0</v>
      </c>
      <c r="AB502" s="3">
        <v>0</v>
      </c>
      <c r="AC502" s="3">
        <v>0</v>
      </c>
      <c r="AD502" s="3">
        <v>0</v>
      </c>
      <c r="AE502" s="3">
        <v>0</v>
      </c>
      <c r="AF502" s="3">
        <v>0</v>
      </c>
      <c r="AG502" s="3">
        <v>1.88392</v>
      </c>
      <c r="AJ502" s="3">
        <f t="shared" si="21"/>
        <v>124.74001</v>
      </c>
      <c r="AL502" s="3">
        <f>IFERROR(VLOOKUP(B502,Totalt!$B$1:$BD$409,MATCH("totalt tillförda bränslen:",Totalt!$B$1:$BC$1,0),FALSE),"")</f>
        <v>124.74001</v>
      </c>
      <c r="AN502" s="3">
        <f t="shared" si="23"/>
        <v>0</v>
      </c>
    </row>
    <row r="503" spans="2:40" x14ac:dyDescent="0.25">
      <c r="B503" s="3" t="s">
        <v>510</v>
      </c>
      <c r="C503" s="3">
        <v>0</v>
      </c>
      <c r="D503" s="3">
        <v>0</v>
      </c>
      <c r="E503" s="3">
        <v>0</v>
      </c>
      <c r="F503" s="3">
        <v>9.5630000000000006</v>
      </c>
      <c r="G503" s="3">
        <v>0</v>
      </c>
      <c r="H503" s="3">
        <v>0</v>
      </c>
      <c r="I503" s="3">
        <v>0.55400000000000005</v>
      </c>
      <c r="J503" s="3">
        <v>0</v>
      </c>
      <c r="K503" s="3">
        <v>0</v>
      </c>
      <c r="L503" s="3">
        <v>2.8490000000000002</v>
      </c>
      <c r="M503" s="238">
        <v>0</v>
      </c>
      <c r="N503" s="3">
        <v>0</v>
      </c>
      <c r="O503" s="3">
        <v>0</v>
      </c>
      <c r="P503" s="238">
        <v>13.318</v>
      </c>
      <c r="Q503" s="240">
        <f t="shared" si="22"/>
        <v>6.6589999999999998</v>
      </c>
      <c r="R503" s="3">
        <v>7.165</v>
      </c>
      <c r="S503" s="3">
        <v>4.6760000000000002</v>
      </c>
      <c r="T503" s="3">
        <v>0</v>
      </c>
      <c r="U503" s="3">
        <v>0</v>
      </c>
      <c r="V503" s="3">
        <v>0</v>
      </c>
      <c r="W503" s="3">
        <v>0</v>
      </c>
      <c r="X503" s="3">
        <v>1.12035</v>
      </c>
      <c r="Y503" s="3">
        <v>0</v>
      </c>
      <c r="Z503" s="3">
        <v>0</v>
      </c>
      <c r="AA503" s="3">
        <v>0</v>
      </c>
      <c r="AB503" s="3">
        <v>0</v>
      </c>
      <c r="AC503" s="3">
        <v>0</v>
      </c>
      <c r="AD503" s="3">
        <v>0</v>
      </c>
      <c r="AE503" s="3">
        <v>0</v>
      </c>
      <c r="AF503" s="3">
        <v>0</v>
      </c>
      <c r="AG503" s="3">
        <v>15.409000000000001</v>
      </c>
      <c r="AJ503" s="3">
        <f t="shared" si="21"/>
        <v>47.995350000000002</v>
      </c>
      <c r="AL503" s="3">
        <f>IFERROR(VLOOKUP(B503,Totalt!$B$1:$BD$409,MATCH("totalt tillförda bränslen:",Totalt!$B$1:$BC$1,0),FALSE),"")</f>
        <v>47.995350000000002</v>
      </c>
      <c r="AN503" s="3">
        <f t="shared" si="23"/>
        <v>0</v>
      </c>
    </row>
    <row r="504" spans="2:40" x14ac:dyDescent="0.25">
      <c r="B504" s="3" t="s">
        <v>511</v>
      </c>
      <c r="C504" s="3">
        <v>0</v>
      </c>
      <c r="D504" s="3">
        <v>0</v>
      </c>
      <c r="E504" s="3">
        <v>0</v>
      </c>
      <c r="F504" s="3">
        <v>0</v>
      </c>
      <c r="G504" s="3">
        <v>0</v>
      </c>
      <c r="H504" s="3">
        <v>0</v>
      </c>
      <c r="I504" s="3">
        <v>1.7010000000000001</v>
      </c>
      <c r="J504" s="3">
        <v>0</v>
      </c>
      <c r="K504" s="3">
        <v>0.289412</v>
      </c>
      <c r="L504" s="3">
        <v>0</v>
      </c>
      <c r="M504" s="238">
        <v>0</v>
      </c>
      <c r="N504" s="3">
        <v>0</v>
      </c>
      <c r="O504" s="3">
        <v>0</v>
      </c>
      <c r="P504" s="238">
        <v>0</v>
      </c>
      <c r="Q504" s="240">
        <f t="shared" si="22"/>
        <v>0</v>
      </c>
      <c r="R504" s="3">
        <v>13.382</v>
      </c>
      <c r="S504" s="3">
        <v>0</v>
      </c>
      <c r="T504" s="3">
        <v>0</v>
      </c>
      <c r="U504" s="3">
        <v>0</v>
      </c>
      <c r="V504" s="3">
        <v>0</v>
      </c>
      <c r="W504" s="3">
        <v>0</v>
      </c>
      <c r="X504" s="3">
        <v>0.184</v>
      </c>
      <c r="Y504" s="3">
        <v>0</v>
      </c>
      <c r="Z504" s="3">
        <v>0</v>
      </c>
      <c r="AA504" s="3">
        <v>0</v>
      </c>
      <c r="AB504" s="3">
        <v>0</v>
      </c>
      <c r="AC504" s="3">
        <v>0</v>
      </c>
      <c r="AD504" s="3">
        <v>0</v>
      </c>
      <c r="AE504" s="3">
        <v>0</v>
      </c>
      <c r="AF504" s="3">
        <v>0</v>
      </c>
      <c r="AG504" s="3">
        <v>3.43059</v>
      </c>
      <c r="AJ504" s="3">
        <f t="shared" si="21"/>
        <v>18.987002</v>
      </c>
      <c r="AL504" s="3">
        <f>IFERROR(VLOOKUP(B504,Totalt!$B$1:$BD$409,MATCH("totalt tillförda bränslen:",Totalt!$B$1:$BC$1,0),FALSE),"")</f>
        <v>18.987002</v>
      </c>
      <c r="AN504" s="3">
        <f t="shared" si="23"/>
        <v>0</v>
      </c>
    </row>
    <row r="505" spans="2:40" x14ac:dyDescent="0.25">
      <c r="B505" s="3" t="s">
        <v>512</v>
      </c>
      <c r="C505" s="3">
        <v>0</v>
      </c>
      <c r="D505" s="3">
        <v>0</v>
      </c>
      <c r="E505" s="3">
        <v>0</v>
      </c>
      <c r="F505" s="3">
        <v>0</v>
      </c>
      <c r="G505" s="3">
        <v>0</v>
      </c>
      <c r="H505" s="3">
        <v>0</v>
      </c>
      <c r="I505" s="3">
        <v>0.17799999999999999</v>
      </c>
      <c r="J505" s="3">
        <v>0</v>
      </c>
      <c r="K505" s="3">
        <v>0</v>
      </c>
      <c r="L505" s="3">
        <v>0</v>
      </c>
      <c r="M505" s="238">
        <v>0</v>
      </c>
      <c r="N505" s="3">
        <v>0</v>
      </c>
      <c r="O505" s="3">
        <v>0</v>
      </c>
      <c r="P505" s="238">
        <v>0</v>
      </c>
      <c r="Q505" s="240">
        <f t="shared" si="22"/>
        <v>0</v>
      </c>
      <c r="R505" s="3">
        <v>0</v>
      </c>
      <c r="S505" s="3">
        <v>0</v>
      </c>
      <c r="T505" s="3">
        <v>0</v>
      </c>
      <c r="U505" s="3">
        <v>0</v>
      </c>
      <c r="V505" s="3">
        <v>0</v>
      </c>
      <c r="W505" s="3">
        <v>0</v>
      </c>
      <c r="X505" s="3">
        <v>0.33611999999999997</v>
      </c>
      <c r="Y505" s="3">
        <v>0</v>
      </c>
      <c r="Z505" s="3">
        <v>0</v>
      </c>
      <c r="AA505" s="3">
        <v>0</v>
      </c>
      <c r="AB505" s="3">
        <v>0</v>
      </c>
      <c r="AC505" s="3">
        <v>0</v>
      </c>
      <c r="AD505" s="3">
        <v>0</v>
      </c>
      <c r="AE505" s="3">
        <v>0</v>
      </c>
      <c r="AF505" s="3">
        <v>0</v>
      </c>
      <c r="AG505" s="3">
        <v>14.852</v>
      </c>
      <c r="AJ505" s="3">
        <f t="shared" si="21"/>
        <v>15.36612</v>
      </c>
      <c r="AL505" s="3">
        <f>IFERROR(VLOOKUP(B505,Totalt!$B$1:$BD$409,MATCH("totalt tillförda bränslen:",Totalt!$B$1:$BC$1,0),FALSE),"")</f>
        <v>15.36612</v>
      </c>
      <c r="AN505" s="3">
        <f t="shared" si="23"/>
        <v>0</v>
      </c>
    </row>
    <row r="506" spans="2:40" x14ac:dyDescent="0.25">
      <c r="B506" s="3" t="s">
        <v>513</v>
      </c>
      <c r="C506" s="3">
        <v>0</v>
      </c>
      <c r="D506" s="3">
        <v>0</v>
      </c>
      <c r="E506" s="3">
        <v>0</v>
      </c>
      <c r="F506" s="3">
        <v>10.663</v>
      </c>
      <c r="G506" s="3">
        <v>0</v>
      </c>
      <c r="H506" s="3">
        <v>0</v>
      </c>
      <c r="I506" s="3">
        <v>0.72299999999999998</v>
      </c>
      <c r="J506" s="3">
        <v>0</v>
      </c>
      <c r="K506" s="3">
        <v>0</v>
      </c>
      <c r="L506" s="3">
        <v>19.527000000000001</v>
      </c>
      <c r="M506" s="238">
        <v>0</v>
      </c>
      <c r="N506" s="3">
        <v>0</v>
      </c>
      <c r="O506" s="3">
        <v>0</v>
      </c>
      <c r="P506" s="238">
        <v>46.828000000000003</v>
      </c>
      <c r="Q506" s="240">
        <f t="shared" si="22"/>
        <v>23.414000000000001</v>
      </c>
      <c r="R506" s="3">
        <v>0</v>
      </c>
      <c r="S506" s="3">
        <v>0</v>
      </c>
      <c r="T506" s="3">
        <v>0</v>
      </c>
      <c r="U506" s="3">
        <v>0</v>
      </c>
      <c r="V506" s="3">
        <v>0</v>
      </c>
      <c r="W506" s="3">
        <v>0</v>
      </c>
      <c r="X506" s="3">
        <v>3.13266</v>
      </c>
      <c r="Y506" s="3">
        <v>0</v>
      </c>
      <c r="Z506" s="3">
        <v>0</v>
      </c>
      <c r="AA506" s="3">
        <v>0</v>
      </c>
      <c r="AB506" s="3">
        <v>0</v>
      </c>
      <c r="AC506" s="3">
        <v>0</v>
      </c>
      <c r="AD506" s="3">
        <v>0</v>
      </c>
      <c r="AE506" s="3">
        <v>0</v>
      </c>
      <c r="AF506" s="3">
        <v>0</v>
      </c>
      <c r="AG506" s="3">
        <v>62.335999999999999</v>
      </c>
      <c r="AJ506" s="3">
        <f t="shared" si="21"/>
        <v>119.79566000000003</v>
      </c>
      <c r="AL506" s="3">
        <f>IFERROR(VLOOKUP(B506,Totalt!$B$1:$BD$409,MATCH("totalt tillförda bränslen:",Totalt!$B$1:$BC$1,0),FALSE),"")</f>
        <v>119.79566</v>
      </c>
      <c r="AN506" s="3">
        <f t="shared" si="23"/>
        <v>2.8421709430404007E-14</v>
      </c>
    </row>
    <row r="507" spans="2:40" x14ac:dyDescent="0.25">
      <c r="B507" s="3" t="s">
        <v>514</v>
      </c>
      <c r="C507" s="3">
        <v>0</v>
      </c>
      <c r="D507" s="3">
        <v>0.21235000000000001</v>
      </c>
      <c r="E507" s="3">
        <v>0</v>
      </c>
      <c r="F507" s="3">
        <v>0</v>
      </c>
      <c r="G507" s="3">
        <v>0</v>
      </c>
      <c r="H507" s="3">
        <v>0</v>
      </c>
      <c r="I507" s="3">
        <v>9.0527499999999997E-2</v>
      </c>
      <c r="J507" s="3">
        <v>0</v>
      </c>
      <c r="K507" s="3">
        <v>0.471939</v>
      </c>
      <c r="L507" s="3">
        <v>1.1298600000000001</v>
      </c>
      <c r="M507" s="238">
        <v>0.40669</v>
      </c>
      <c r="N507" s="3">
        <v>0</v>
      </c>
      <c r="O507" s="3">
        <v>9.5713100000000004</v>
      </c>
      <c r="P507" s="238">
        <v>35.448</v>
      </c>
      <c r="Q507" s="240">
        <f t="shared" si="22"/>
        <v>17.724</v>
      </c>
      <c r="R507" s="3">
        <v>29.119</v>
      </c>
      <c r="S507" s="3">
        <v>0</v>
      </c>
      <c r="T507" s="3">
        <v>0</v>
      </c>
      <c r="U507" s="3">
        <v>0</v>
      </c>
      <c r="V507" s="3">
        <v>0</v>
      </c>
      <c r="W507" s="3">
        <v>0</v>
      </c>
      <c r="X507" s="3">
        <v>1.2036899999999999</v>
      </c>
      <c r="Y507" s="3">
        <v>0</v>
      </c>
      <c r="Z507" s="3">
        <v>0</v>
      </c>
      <c r="AA507" s="3">
        <v>0</v>
      </c>
      <c r="AB507" s="3">
        <v>0</v>
      </c>
      <c r="AC507" s="3">
        <v>0</v>
      </c>
      <c r="AD507" s="3">
        <v>0</v>
      </c>
      <c r="AE507" s="3">
        <v>0</v>
      </c>
      <c r="AF507" s="3">
        <v>0</v>
      </c>
      <c r="AG507" s="3">
        <v>0.64901500000000001</v>
      </c>
      <c r="AJ507" s="3">
        <f t="shared" si="21"/>
        <v>60.171691500000001</v>
      </c>
      <c r="AL507" s="3">
        <f>IFERROR(VLOOKUP(B507,Totalt!$B$1:$BD$409,MATCH("totalt tillförda bränslen:",Totalt!$B$1:$BC$1,0),FALSE),"")</f>
        <v>60.171691500000001</v>
      </c>
      <c r="AN507" s="3">
        <f t="shared" si="23"/>
        <v>0</v>
      </c>
    </row>
    <row r="508" spans="2:40" x14ac:dyDescent="0.25">
      <c r="B508" s="3" t="s">
        <v>515</v>
      </c>
      <c r="C508" s="3">
        <v>0</v>
      </c>
      <c r="D508" s="3">
        <v>0</v>
      </c>
      <c r="E508" s="3">
        <v>0</v>
      </c>
      <c r="F508" s="3">
        <v>0</v>
      </c>
      <c r="G508" s="3">
        <v>0</v>
      </c>
      <c r="H508" s="3">
        <v>0</v>
      </c>
      <c r="I508" s="3">
        <v>6.4000000000000001E-2</v>
      </c>
      <c r="J508" s="3">
        <v>0</v>
      </c>
      <c r="K508" s="3">
        <v>0</v>
      </c>
      <c r="L508" s="3">
        <v>0</v>
      </c>
      <c r="M508" s="238">
        <v>0</v>
      </c>
      <c r="N508" s="3">
        <v>0</v>
      </c>
      <c r="O508" s="3">
        <v>0</v>
      </c>
      <c r="P508" s="238">
        <v>0</v>
      </c>
      <c r="Q508" s="240">
        <f t="shared" si="22"/>
        <v>0</v>
      </c>
      <c r="R508" s="3">
        <v>0</v>
      </c>
      <c r="S508" s="3">
        <v>0</v>
      </c>
      <c r="T508" s="3">
        <v>0</v>
      </c>
      <c r="U508" s="3">
        <v>0</v>
      </c>
      <c r="V508" s="3">
        <v>0</v>
      </c>
      <c r="W508" s="3">
        <v>0</v>
      </c>
      <c r="X508" s="3">
        <v>3.5000000000000003E-2</v>
      </c>
      <c r="Y508" s="3">
        <v>0</v>
      </c>
      <c r="Z508" s="3">
        <v>2.21</v>
      </c>
      <c r="AA508" s="3">
        <v>0</v>
      </c>
      <c r="AB508" s="3">
        <v>0</v>
      </c>
      <c r="AC508" s="3">
        <v>0</v>
      </c>
      <c r="AD508" s="3">
        <v>0</v>
      </c>
      <c r="AE508" s="3">
        <v>0</v>
      </c>
      <c r="AF508" s="3">
        <v>0</v>
      </c>
      <c r="AG508" s="3">
        <v>0</v>
      </c>
      <c r="AJ508" s="3">
        <f t="shared" si="21"/>
        <v>2.3090000000000002</v>
      </c>
      <c r="AL508" s="3">
        <f>IFERROR(VLOOKUP(B508,Totalt!$B$1:$BD$409,MATCH("totalt tillförda bränslen:",Totalt!$B$1:$BC$1,0),FALSE),"")</f>
        <v>2.3090000000000002</v>
      </c>
      <c r="AN508" s="3">
        <f t="shared" si="23"/>
        <v>0</v>
      </c>
    </row>
    <row r="509" spans="2:40" x14ac:dyDescent="0.25">
      <c r="B509" s="3" t="s">
        <v>516</v>
      </c>
      <c r="C509" s="3">
        <v>0</v>
      </c>
      <c r="D509" s="3">
        <v>0</v>
      </c>
      <c r="E509" s="3">
        <v>0</v>
      </c>
      <c r="F509" s="3">
        <v>0</v>
      </c>
      <c r="G509" s="3">
        <v>0</v>
      </c>
      <c r="H509" s="3">
        <v>0</v>
      </c>
      <c r="I509" s="3">
        <v>8.6700000000000006E-3</v>
      </c>
      <c r="J509" s="3">
        <v>0</v>
      </c>
      <c r="K509" s="3">
        <v>0</v>
      </c>
      <c r="L509" s="3">
        <v>0</v>
      </c>
      <c r="M509" s="238">
        <v>0</v>
      </c>
      <c r="N509" s="3">
        <v>0</v>
      </c>
      <c r="O509" s="3">
        <v>0</v>
      </c>
      <c r="P509" s="238">
        <v>0</v>
      </c>
      <c r="Q509" s="240">
        <f t="shared" si="22"/>
        <v>0</v>
      </c>
      <c r="R509" s="3">
        <v>0</v>
      </c>
      <c r="S509" s="3">
        <v>0</v>
      </c>
      <c r="T509" s="3">
        <v>0</v>
      </c>
      <c r="U509" s="3">
        <v>0</v>
      </c>
      <c r="V509" s="3">
        <v>0</v>
      </c>
      <c r="W509" s="3">
        <v>0</v>
      </c>
      <c r="X509" s="3">
        <v>4.7219999999999998E-2</v>
      </c>
      <c r="Y509" s="3">
        <v>2.1829999999999998</v>
      </c>
      <c r="Z509" s="3">
        <v>0</v>
      </c>
      <c r="AA509" s="3">
        <v>0</v>
      </c>
      <c r="AB509" s="3">
        <v>0</v>
      </c>
      <c r="AC509" s="3">
        <v>0</v>
      </c>
      <c r="AD509" s="3">
        <v>0</v>
      </c>
      <c r="AE509" s="3">
        <v>0</v>
      </c>
      <c r="AF509" s="3">
        <v>0</v>
      </c>
      <c r="AG509" s="3">
        <v>0</v>
      </c>
      <c r="AJ509" s="3">
        <f t="shared" si="21"/>
        <v>2.2388899999999996</v>
      </c>
      <c r="AL509" s="3">
        <f>IFERROR(VLOOKUP(B509,Totalt!$B$1:$BD$409,MATCH("totalt tillförda bränslen:",Totalt!$B$1:$BC$1,0),FALSE),"")</f>
        <v>2.2388899999999996</v>
      </c>
      <c r="AN509" s="3">
        <f t="shared" si="23"/>
        <v>0</v>
      </c>
    </row>
    <row r="510" spans="2:40" x14ac:dyDescent="0.25">
      <c r="B510" s="3" t="s">
        <v>975</v>
      </c>
      <c r="C510" s="3">
        <v>0</v>
      </c>
      <c r="D510" s="3">
        <v>0</v>
      </c>
      <c r="E510" s="3">
        <v>0</v>
      </c>
      <c r="F510" s="3">
        <v>0</v>
      </c>
      <c r="G510" s="3">
        <v>0</v>
      </c>
      <c r="H510" s="3">
        <v>0</v>
      </c>
      <c r="I510" s="3">
        <v>0.45400000000000001</v>
      </c>
      <c r="J510" s="3">
        <v>1.0720000000000001</v>
      </c>
      <c r="K510" s="3">
        <v>0</v>
      </c>
      <c r="L510" s="3">
        <v>0</v>
      </c>
      <c r="M510" s="238">
        <v>0</v>
      </c>
      <c r="N510" s="3">
        <v>0</v>
      </c>
      <c r="O510" s="3">
        <v>0</v>
      </c>
      <c r="P510" s="238">
        <v>0</v>
      </c>
      <c r="Q510" s="240">
        <f t="shared" si="22"/>
        <v>0</v>
      </c>
      <c r="R510" s="3">
        <v>27.457999999999998</v>
      </c>
      <c r="S510" s="3">
        <v>0</v>
      </c>
      <c r="T510" s="3">
        <v>0</v>
      </c>
      <c r="U510" s="3">
        <v>0</v>
      </c>
      <c r="V510" s="3">
        <v>0</v>
      </c>
      <c r="W510" s="3">
        <v>0</v>
      </c>
      <c r="X510" s="3">
        <v>1.4306399999999999</v>
      </c>
      <c r="Y510" s="3">
        <v>0</v>
      </c>
      <c r="Z510" s="3">
        <v>25.425000000000001</v>
      </c>
      <c r="AA510" s="3">
        <v>0</v>
      </c>
      <c r="AB510" s="3">
        <v>0</v>
      </c>
      <c r="AC510" s="3">
        <v>0</v>
      </c>
      <c r="AD510" s="3">
        <v>0</v>
      </c>
      <c r="AE510" s="3">
        <v>0</v>
      </c>
      <c r="AF510" s="3">
        <v>0</v>
      </c>
      <c r="AG510" s="3">
        <v>0.86470599999999997</v>
      </c>
      <c r="AJ510" s="3">
        <f t="shared" si="21"/>
        <v>56.704346000000001</v>
      </c>
      <c r="AL510" s="3">
        <f>IFERROR(VLOOKUP(B510,Totalt!$B$1:$BD$409,MATCH("totalt tillförda bränslen:",Totalt!$B$1:$BC$1,0),FALSE),"")</f>
        <v>56.704345999999994</v>
      </c>
      <c r="AN510" s="3">
        <f t="shared" si="23"/>
        <v>7.1054273576010019E-15</v>
      </c>
    </row>
    <row r="511" spans="2:40" x14ac:dyDescent="0.25">
      <c r="B511" s="3" t="s">
        <v>518</v>
      </c>
      <c r="C511" s="3">
        <v>0</v>
      </c>
      <c r="D511" s="3">
        <v>0</v>
      </c>
      <c r="E511" s="3">
        <v>0</v>
      </c>
      <c r="F511" s="3">
        <v>0</v>
      </c>
      <c r="G511" s="3">
        <v>0</v>
      </c>
      <c r="H511" s="3">
        <v>0</v>
      </c>
      <c r="I511" s="3">
        <v>0.31</v>
      </c>
      <c r="J511" s="3">
        <v>0</v>
      </c>
      <c r="K511" s="3">
        <v>0</v>
      </c>
      <c r="L511" s="3">
        <v>0</v>
      </c>
      <c r="M511" s="238">
        <v>0</v>
      </c>
      <c r="N511" s="3">
        <v>0</v>
      </c>
      <c r="O511" s="3">
        <v>0</v>
      </c>
      <c r="P511" s="238">
        <v>0</v>
      </c>
      <c r="Q511" s="240">
        <f t="shared" si="22"/>
        <v>0</v>
      </c>
      <c r="R511" s="3">
        <v>0</v>
      </c>
      <c r="S511" s="3">
        <v>1.405</v>
      </c>
      <c r="T511" s="3">
        <v>0</v>
      </c>
      <c r="U511" s="3">
        <v>0</v>
      </c>
      <c r="V511" s="3">
        <v>0</v>
      </c>
      <c r="W511" s="3">
        <v>0</v>
      </c>
      <c r="X511" s="3">
        <v>0.09</v>
      </c>
      <c r="Y511" s="3">
        <v>0</v>
      </c>
      <c r="Z511" s="3">
        <v>0</v>
      </c>
      <c r="AA511" s="3">
        <v>0</v>
      </c>
      <c r="AB511" s="3">
        <v>0</v>
      </c>
      <c r="AC511" s="3">
        <v>0</v>
      </c>
      <c r="AD511" s="3">
        <v>0</v>
      </c>
      <c r="AE511" s="3">
        <v>0</v>
      </c>
      <c r="AF511" s="3">
        <v>0</v>
      </c>
      <c r="AG511" s="3">
        <v>6.2610000000000001</v>
      </c>
      <c r="AJ511" s="3">
        <f t="shared" si="21"/>
        <v>8.0660000000000007</v>
      </c>
      <c r="AL511" s="3">
        <f>IFERROR(VLOOKUP(B511,Totalt!$B$1:$BD$409,MATCH("totalt tillförda bränslen:",Totalt!$B$1:$BC$1,0),FALSE),"")</f>
        <v>8.0660000000000007</v>
      </c>
      <c r="AN511" s="3">
        <f t="shared" si="23"/>
        <v>0</v>
      </c>
    </row>
    <row r="512" spans="2:40" x14ac:dyDescent="0.25">
      <c r="B512" s="3" t="s">
        <v>519</v>
      </c>
      <c r="C512" s="3">
        <v>0</v>
      </c>
      <c r="D512" s="3">
        <v>0</v>
      </c>
      <c r="E512" s="3">
        <v>0</v>
      </c>
      <c r="F512" s="3">
        <v>0</v>
      </c>
      <c r="G512" s="3">
        <v>0</v>
      </c>
      <c r="H512" s="3">
        <v>0</v>
      </c>
      <c r="I512" s="3">
        <v>1.208</v>
      </c>
      <c r="J512" s="3">
        <v>0</v>
      </c>
      <c r="K512" s="3">
        <v>0</v>
      </c>
      <c r="L512" s="3">
        <v>0</v>
      </c>
      <c r="M512" s="238">
        <v>0</v>
      </c>
      <c r="N512" s="3">
        <v>0</v>
      </c>
      <c r="O512" s="3">
        <v>0</v>
      </c>
      <c r="P512" s="238">
        <v>33.863999999999997</v>
      </c>
      <c r="Q512" s="240">
        <f t="shared" si="22"/>
        <v>16.931999999999999</v>
      </c>
      <c r="R512" s="3">
        <v>0</v>
      </c>
      <c r="S512" s="3">
        <v>0</v>
      </c>
      <c r="T512" s="3">
        <v>0</v>
      </c>
      <c r="U512" s="3">
        <v>0</v>
      </c>
      <c r="V512" s="3">
        <v>0</v>
      </c>
      <c r="W512" s="3">
        <v>0</v>
      </c>
      <c r="X512" s="3">
        <v>2.5691099999999998</v>
      </c>
      <c r="Y512" s="3">
        <v>0</v>
      </c>
      <c r="Z512" s="3">
        <v>0</v>
      </c>
      <c r="AA512" s="3">
        <v>0</v>
      </c>
      <c r="AB512" s="3">
        <v>0</v>
      </c>
      <c r="AC512" s="3">
        <v>0</v>
      </c>
      <c r="AD512" s="3">
        <v>0</v>
      </c>
      <c r="AE512" s="3">
        <v>0</v>
      </c>
      <c r="AF512" s="3">
        <v>0</v>
      </c>
      <c r="AG512" s="3">
        <v>84.513000000000005</v>
      </c>
      <c r="AJ512" s="3">
        <f t="shared" si="21"/>
        <v>105.22210999999999</v>
      </c>
      <c r="AL512" s="3">
        <f>IFERROR(VLOOKUP(B512,Totalt!$B$1:$BD$409,MATCH("totalt tillförda bränslen:",Totalt!$B$1:$BC$1,0),FALSE),"")</f>
        <v>105.22211</v>
      </c>
      <c r="AN512" s="3">
        <f t="shared" si="23"/>
        <v>-1.4210854715202004E-14</v>
      </c>
    </row>
    <row r="513" spans="1:40" x14ac:dyDescent="0.25">
      <c r="B513" s="3" t="s">
        <v>520</v>
      </c>
      <c r="C513" s="3">
        <v>0</v>
      </c>
      <c r="D513" s="3">
        <v>0</v>
      </c>
      <c r="E513" s="3">
        <v>0</v>
      </c>
      <c r="F513" s="3">
        <v>0</v>
      </c>
      <c r="G513" s="3">
        <v>0</v>
      </c>
      <c r="H513" s="3">
        <v>0</v>
      </c>
      <c r="I513" s="3">
        <v>0</v>
      </c>
      <c r="J513" s="3">
        <v>0</v>
      </c>
      <c r="K513" s="3">
        <v>0</v>
      </c>
      <c r="L513" s="3">
        <v>0</v>
      </c>
      <c r="M513" s="238">
        <v>0</v>
      </c>
      <c r="N513" s="3">
        <v>0</v>
      </c>
      <c r="O513" s="3">
        <v>0</v>
      </c>
      <c r="P513" s="238">
        <v>0</v>
      </c>
      <c r="Q513" s="240">
        <f t="shared" si="22"/>
        <v>0</v>
      </c>
      <c r="R513" s="3">
        <v>0</v>
      </c>
      <c r="S513" s="3">
        <v>0</v>
      </c>
      <c r="T513" s="3">
        <v>0</v>
      </c>
      <c r="U513" s="3">
        <v>0</v>
      </c>
      <c r="V513" s="3">
        <v>0</v>
      </c>
      <c r="W513" s="3">
        <v>0</v>
      </c>
      <c r="X513" s="3">
        <v>0</v>
      </c>
      <c r="Y513" s="3">
        <v>0</v>
      </c>
      <c r="Z513" s="3">
        <v>0</v>
      </c>
      <c r="AA513" s="3">
        <v>0</v>
      </c>
      <c r="AB513" s="3">
        <v>0</v>
      </c>
      <c r="AC513" s="3">
        <v>0</v>
      </c>
      <c r="AD513" s="3">
        <v>0</v>
      </c>
      <c r="AE513" s="3">
        <v>0</v>
      </c>
      <c r="AF513" s="3">
        <v>0</v>
      </c>
      <c r="AG513" s="3">
        <v>0</v>
      </c>
      <c r="AJ513" s="3">
        <f t="shared" si="21"/>
        <v>0</v>
      </c>
      <c r="AL513" s="3">
        <f>IFERROR(VLOOKUP(B513,Totalt!$B$1:$BD$409,MATCH("totalt tillförda bränslen:",Totalt!$B$1:$BC$1,0),FALSE),"")</f>
        <v>0</v>
      </c>
      <c r="AN513" s="3">
        <f t="shared" si="23"/>
        <v>0</v>
      </c>
    </row>
    <row r="514" spans="1:40" x14ac:dyDescent="0.25">
      <c r="B514" s="3" t="s">
        <v>521</v>
      </c>
      <c r="C514" s="3">
        <v>0</v>
      </c>
      <c r="D514" s="3">
        <v>0</v>
      </c>
      <c r="E514" s="3">
        <v>0</v>
      </c>
      <c r="F514" s="3">
        <v>0</v>
      </c>
      <c r="G514" s="3">
        <v>0</v>
      </c>
      <c r="H514" s="3">
        <v>0</v>
      </c>
      <c r="I514" s="3">
        <v>0</v>
      </c>
      <c r="J514" s="3">
        <v>0</v>
      </c>
      <c r="K514" s="3">
        <v>0</v>
      </c>
      <c r="L514" s="3">
        <v>0</v>
      </c>
      <c r="M514" s="238">
        <v>0</v>
      </c>
      <c r="N514" s="3">
        <v>0</v>
      </c>
      <c r="O514" s="3">
        <v>0</v>
      </c>
      <c r="P514" s="238">
        <v>0</v>
      </c>
      <c r="Q514" s="240">
        <f t="shared" si="22"/>
        <v>0</v>
      </c>
      <c r="R514" s="3">
        <v>0</v>
      </c>
      <c r="S514" s="3">
        <v>0</v>
      </c>
      <c r="T514" s="3">
        <v>0</v>
      </c>
      <c r="U514" s="3">
        <v>0</v>
      </c>
      <c r="V514" s="3">
        <v>0</v>
      </c>
      <c r="W514" s="3">
        <v>0</v>
      </c>
      <c r="X514" s="3">
        <v>0</v>
      </c>
      <c r="Y514" s="3">
        <v>0</v>
      </c>
      <c r="Z514" s="3">
        <v>0</v>
      </c>
      <c r="AA514" s="3">
        <v>0</v>
      </c>
      <c r="AB514" s="3">
        <v>0</v>
      </c>
      <c r="AC514" s="3">
        <v>0</v>
      </c>
      <c r="AD514" s="3">
        <v>0</v>
      </c>
      <c r="AE514" s="3">
        <v>0</v>
      </c>
      <c r="AF514" s="3">
        <v>0</v>
      </c>
      <c r="AG514" s="3">
        <v>0</v>
      </c>
      <c r="AJ514" s="3">
        <f t="shared" si="21"/>
        <v>0</v>
      </c>
      <c r="AL514" s="3">
        <f>IFERROR(VLOOKUP(B514,Totalt!$B$1:$BD$409,MATCH("totalt tillförda bränslen:",Totalt!$B$1:$BC$1,0),FALSE),"")</f>
        <v>0</v>
      </c>
      <c r="AN514" s="3">
        <f t="shared" si="23"/>
        <v>0</v>
      </c>
    </row>
    <row r="515" spans="1:40" x14ac:dyDescent="0.25">
      <c r="A515" s="3" t="s">
        <v>522</v>
      </c>
      <c r="Q515" s="240">
        <f t="shared" si="22"/>
        <v>0</v>
      </c>
      <c r="AJ515" s="3">
        <f t="shared" ref="AJ515:AJ558" si="24">SUM(C515:AG515)-M515-P515</f>
        <v>0</v>
      </c>
      <c r="AL515" s="3" t="str">
        <f>IFERROR(VLOOKUP(B515,Totalt!$B$1:$BD$409,MATCH("totalt tillförda bränslen:",Totalt!$B$1:$BC$1,0),FALSE),"")</f>
        <v/>
      </c>
      <c r="AN515" s="3" t="str">
        <f t="shared" si="23"/>
        <v/>
      </c>
    </row>
    <row r="516" spans="1:40" x14ac:dyDescent="0.25">
      <c r="B516" s="3" t="s">
        <v>523</v>
      </c>
      <c r="C516" s="3">
        <v>0</v>
      </c>
      <c r="D516" s="3">
        <v>0</v>
      </c>
      <c r="E516" s="3">
        <v>0</v>
      </c>
      <c r="F516" s="3">
        <v>0</v>
      </c>
      <c r="G516" s="3">
        <v>0</v>
      </c>
      <c r="H516" s="3">
        <v>0</v>
      </c>
      <c r="I516" s="3">
        <v>0</v>
      </c>
      <c r="J516" s="3">
        <v>0</v>
      </c>
      <c r="K516" s="3">
        <v>0</v>
      </c>
      <c r="L516" s="3">
        <v>0</v>
      </c>
      <c r="M516" s="238">
        <v>0</v>
      </c>
      <c r="N516" s="3">
        <v>0</v>
      </c>
      <c r="O516" s="3">
        <v>0</v>
      </c>
      <c r="P516" s="238">
        <v>0</v>
      </c>
      <c r="Q516" s="240">
        <f t="shared" ref="Q516:Q556" si="25">P516/2</f>
        <v>0</v>
      </c>
      <c r="R516" s="3">
        <v>0</v>
      </c>
      <c r="S516" s="3">
        <v>0</v>
      </c>
      <c r="T516" s="3">
        <v>0</v>
      </c>
      <c r="U516" s="3">
        <v>0</v>
      </c>
      <c r="V516" s="3">
        <v>0</v>
      </c>
      <c r="W516" s="3">
        <v>0</v>
      </c>
      <c r="X516" s="3">
        <v>0.24792</v>
      </c>
      <c r="Y516" s="3">
        <v>0</v>
      </c>
      <c r="Z516" s="3">
        <v>0</v>
      </c>
      <c r="AA516" s="3">
        <v>0</v>
      </c>
      <c r="AB516" s="3">
        <v>0</v>
      </c>
      <c r="AC516" s="3">
        <v>0</v>
      </c>
      <c r="AD516" s="3">
        <v>0</v>
      </c>
      <c r="AE516" s="3">
        <v>0</v>
      </c>
      <c r="AF516" s="3">
        <v>0</v>
      </c>
      <c r="AG516" s="3">
        <v>12.0824</v>
      </c>
      <c r="AJ516" s="3">
        <f t="shared" si="24"/>
        <v>12.33032</v>
      </c>
      <c r="AL516" s="3">
        <f>IFERROR(VLOOKUP(B516,Totalt!$B$1:$BD$409,MATCH("totalt tillförda bränslen:",Totalt!$B$1:$BC$1,0),FALSE),"")</f>
        <v>12.33032</v>
      </c>
      <c r="AN516" s="3">
        <f t="shared" ref="AN516:AN556" si="26">IFERROR(AJ516-AL516,"")</f>
        <v>0</v>
      </c>
    </row>
    <row r="517" spans="1:40" x14ac:dyDescent="0.25">
      <c r="B517" s="3" t="s">
        <v>524</v>
      </c>
      <c r="C517" s="3">
        <v>0</v>
      </c>
      <c r="D517" s="3">
        <v>0</v>
      </c>
      <c r="E517" s="3">
        <v>0.68899999999999995</v>
      </c>
      <c r="F517" s="3">
        <v>38.154400000000003</v>
      </c>
      <c r="G517" s="3">
        <v>6.9980000000000002</v>
      </c>
      <c r="H517" s="3">
        <v>2.2029999999999998</v>
      </c>
      <c r="I517" s="3">
        <v>0</v>
      </c>
      <c r="J517" s="3">
        <v>0</v>
      </c>
      <c r="K517" s="3">
        <v>0</v>
      </c>
      <c r="L517" s="3">
        <v>41.465200000000003</v>
      </c>
      <c r="M517" s="238">
        <v>0</v>
      </c>
      <c r="N517" s="3">
        <v>0</v>
      </c>
      <c r="O517" s="3">
        <v>0</v>
      </c>
      <c r="P517" s="238">
        <v>54.738</v>
      </c>
      <c r="Q517" s="240">
        <f t="shared" si="25"/>
        <v>27.369</v>
      </c>
      <c r="R517" s="3">
        <v>0.25800000000000001</v>
      </c>
      <c r="S517" s="3">
        <v>0</v>
      </c>
      <c r="T517" s="3">
        <v>42.887500000000003</v>
      </c>
      <c r="U517" s="3">
        <v>0</v>
      </c>
      <c r="V517" s="3">
        <v>0</v>
      </c>
      <c r="W517" s="3">
        <v>0</v>
      </c>
      <c r="X517" s="3">
        <v>4.0229999999999997</v>
      </c>
      <c r="Y517" s="3">
        <v>0</v>
      </c>
      <c r="Z517" s="3">
        <v>0</v>
      </c>
      <c r="AA517" s="3">
        <v>0</v>
      </c>
      <c r="AB517" s="3">
        <v>0</v>
      </c>
      <c r="AC517" s="3">
        <v>0</v>
      </c>
      <c r="AD517" s="3">
        <v>0</v>
      </c>
      <c r="AE517" s="3">
        <v>3.1440000000000001</v>
      </c>
      <c r="AF517" s="3">
        <v>0</v>
      </c>
      <c r="AG517" s="3">
        <v>0</v>
      </c>
      <c r="AJ517" s="3">
        <f t="shared" si="24"/>
        <v>167.19110000000003</v>
      </c>
      <c r="AL517" s="3">
        <f>IFERROR(VLOOKUP(B517,Totalt!$B$1:$BD$409,MATCH("totalt tillförda bränslen:",Totalt!$B$1:$BC$1,0),FALSE),"")</f>
        <v>167.19110000000001</v>
      </c>
      <c r="AN517" s="3">
        <f t="shared" si="26"/>
        <v>2.8421709430404007E-14</v>
      </c>
    </row>
    <row r="518" spans="1:40" x14ac:dyDescent="0.25">
      <c r="A518" s="3" t="s">
        <v>525</v>
      </c>
      <c r="Q518" s="240">
        <f t="shared" si="25"/>
        <v>0</v>
      </c>
      <c r="AJ518" s="3">
        <f t="shared" si="24"/>
        <v>0</v>
      </c>
      <c r="AL518" s="3" t="str">
        <f>IFERROR(VLOOKUP(B518,Totalt!$B$1:$BD$409,MATCH("totalt tillförda bränslen:",Totalt!$B$1:$BC$1,0),FALSE),"")</f>
        <v/>
      </c>
      <c r="AN518" s="3" t="str">
        <f t="shared" si="26"/>
        <v/>
      </c>
    </row>
    <row r="519" spans="1:40" x14ac:dyDescent="0.25">
      <c r="B519" s="3" t="s">
        <v>526</v>
      </c>
      <c r="C519" s="3">
        <v>0</v>
      </c>
      <c r="D519" s="3">
        <v>0</v>
      </c>
      <c r="E519" s="3">
        <v>0</v>
      </c>
      <c r="F519" s="3">
        <v>4.1689999999999996</v>
      </c>
      <c r="G519" s="3">
        <v>5.19</v>
      </c>
      <c r="H519" s="3">
        <v>0</v>
      </c>
      <c r="I519" s="3">
        <v>0.75700000000000001</v>
      </c>
      <c r="J519" s="3">
        <v>0</v>
      </c>
      <c r="K519" s="3">
        <v>0</v>
      </c>
      <c r="L519" s="3">
        <v>22.126999999999999</v>
      </c>
      <c r="M519" s="238">
        <v>0</v>
      </c>
      <c r="N519" s="3">
        <v>0</v>
      </c>
      <c r="O519" s="3">
        <v>0</v>
      </c>
      <c r="P519" s="238">
        <v>29.297999999999998</v>
      </c>
      <c r="Q519" s="240">
        <f t="shared" si="25"/>
        <v>14.648999999999999</v>
      </c>
      <c r="R519" s="3">
        <v>15.862</v>
      </c>
      <c r="S519" s="3">
        <v>8.4019999999999992</v>
      </c>
      <c r="T519" s="3">
        <v>41.067999999999998</v>
      </c>
      <c r="U519" s="3">
        <v>0</v>
      </c>
      <c r="V519" s="3">
        <v>0</v>
      </c>
      <c r="W519" s="3">
        <v>5.3869999999999996</v>
      </c>
      <c r="X519" s="3">
        <v>3.101</v>
      </c>
      <c r="Y519" s="3">
        <v>0</v>
      </c>
      <c r="Z519" s="3">
        <v>0</v>
      </c>
      <c r="AA519" s="3">
        <v>0</v>
      </c>
      <c r="AB519" s="3">
        <v>0</v>
      </c>
      <c r="AC519" s="3">
        <v>0</v>
      </c>
      <c r="AD519" s="3">
        <v>0</v>
      </c>
      <c r="AE519" s="3">
        <v>0</v>
      </c>
      <c r="AF519" s="3">
        <v>0</v>
      </c>
      <c r="AG519" s="3">
        <v>0</v>
      </c>
      <c r="AJ519" s="3">
        <f t="shared" si="24"/>
        <v>120.71199999999999</v>
      </c>
      <c r="AL519" s="3">
        <f>IFERROR(VLOOKUP(B519,Totalt!$B$1:$BD$409,MATCH("totalt tillförda bränslen:",Totalt!$B$1:$BC$1,0),FALSE),"")</f>
        <v>120.71199999999999</v>
      </c>
      <c r="AN519" s="3">
        <f t="shared" si="26"/>
        <v>0</v>
      </c>
    </row>
    <row r="520" spans="1:40" x14ac:dyDescent="0.25">
      <c r="B520" s="3" t="s">
        <v>527</v>
      </c>
      <c r="C520" s="3">
        <v>0</v>
      </c>
      <c r="D520" s="3">
        <v>0</v>
      </c>
      <c r="E520" s="3">
        <v>0</v>
      </c>
      <c r="F520" s="3">
        <v>0</v>
      </c>
      <c r="G520" s="3">
        <v>0</v>
      </c>
      <c r="H520" s="3">
        <v>0</v>
      </c>
      <c r="I520" s="3">
        <v>0.75700000000000001</v>
      </c>
      <c r="J520" s="3">
        <v>0</v>
      </c>
      <c r="K520" s="3">
        <v>0</v>
      </c>
      <c r="L520" s="3">
        <v>0</v>
      </c>
      <c r="M520" s="238">
        <v>0</v>
      </c>
      <c r="N520" s="3">
        <v>0</v>
      </c>
      <c r="O520" s="3">
        <v>0</v>
      </c>
      <c r="P520" s="238">
        <v>0</v>
      </c>
      <c r="Q520" s="240">
        <f t="shared" si="25"/>
        <v>0</v>
      </c>
      <c r="R520" s="3">
        <v>0</v>
      </c>
      <c r="S520" s="3">
        <v>0</v>
      </c>
      <c r="T520" s="3">
        <v>13.939</v>
      </c>
      <c r="U520" s="3">
        <v>0</v>
      </c>
      <c r="V520" s="3">
        <v>0</v>
      </c>
      <c r="W520" s="3">
        <v>0</v>
      </c>
      <c r="X520" s="3">
        <v>0.29099999999999998</v>
      </c>
      <c r="Y520" s="3">
        <v>0</v>
      </c>
      <c r="Z520" s="3">
        <v>0</v>
      </c>
      <c r="AA520" s="3">
        <v>0</v>
      </c>
      <c r="AB520" s="3">
        <v>0</v>
      </c>
      <c r="AC520" s="3">
        <v>0</v>
      </c>
      <c r="AD520" s="3">
        <v>0</v>
      </c>
      <c r="AE520" s="3">
        <v>0</v>
      </c>
      <c r="AF520" s="3">
        <v>0</v>
      </c>
      <c r="AG520" s="3">
        <v>0</v>
      </c>
      <c r="AJ520" s="3">
        <f t="shared" si="24"/>
        <v>14.987</v>
      </c>
      <c r="AL520" s="3">
        <f>IFERROR(VLOOKUP(B520,Totalt!$B$1:$BD$409,MATCH("totalt tillförda bränslen:",Totalt!$B$1:$BC$1,0),FALSE),"")</f>
        <v>14.987</v>
      </c>
      <c r="AN520" s="3">
        <f t="shared" si="26"/>
        <v>0</v>
      </c>
    </row>
    <row r="521" spans="1:40" x14ac:dyDescent="0.25">
      <c r="B521" s="3" t="s">
        <v>528</v>
      </c>
      <c r="C521" s="3">
        <v>0</v>
      </c>
      <c r="D521" s="3">
        <v>0</v>
      </c>
      <c r="E521" s="3">
        <v>0</v>
      </c>
      <c r="F521" s="3">
        <v>8.7050000000000001</v>
      </c>
      <c r="G521" s="3">
        <v>0</v>
      </c>
      <c r="H521" s="3">
        <v>0</v>
      </c>
      <c r="I521" s="3">
        <v>6.8604099999999999</v>
      </c>
      <c r="J521" s="3">
        <v>0</v>
      </c>
      <c r="K521" s="3">
        <v>0</v>
      </c>
      <c r="L521" s="3">
        <v>2.5529999999999999</v>
      </c>
      <c r="M521" s="238">
        <v>0</v>
      </c>
      <c r="N521" s="3">
        <v>0</v>
      </c>
      <c r="O521" s="3">
        <v>77.527000000000001</v>
      </c>
      <c r="P521" s="238">
        <v>37.765999999999998</v>
      </c>
      <c r="Q521" s="240">
        <f t="shared" si="25"/>
        <v>18.882999999999999</v>
      </c>
      <c r="R521" s="3">
        <v>1.3460000000000001</v>
      </c>
      <c r="S521" s="3">
        <v>5.4580000000000002</v>
      </c>
      <c r="T521" s="3">
        <v>9.0739999999999998</v>
      </c>
      <c r="U521" s="3">
        <v>0</v>
      </c>
      <c r="V521" s="3">
        <v>0</v>
      </c>
      <c r="W521" s="3">
        <v>0</v>
      </c>
      <c r="X521" s="3">
        <v>3.8340000000000001</v>
      </c>
      <c r="Y521" s="3">
        <v>0</v>
      </c>
      <c r="Z521" s="3">
        <v>0</v>
      </c>
      <c r="AA521" s="3">
        <v>0</v>
      </c>
      <c r="AB521" s="3">
        <v>0</v>
      </c>
      <c r="AC521" s="3">
        <v>0</v>
      </c>
      <c r="AD521" s="3">
        <v>0</v>
      </c>
      <c r="AE521" s="3">
        <v>0</v>
      </c>
      <c r="AF521" s="3">
        <v>0</v>
      </c>
      <c r="AG521" s="3">
        <v>0</v>
      </c>
      <c r="AJ521" s="3">
        <f t="shared" si="24"/>
        <v>134.24041000000003</v>
      </c>
      <c r="AL521" s="3">
        <f>IFERROR(VLOOKUP(B521,Totalt!$B$1:$BD$409,MATCH("totalt tillförda bränslen:",Totalt!$B$1:$BC$1,0),FALSE),"")</f>
        <v>134.24041</v>
      </c>
      <c r="AN521" s="3">
        <f t="shared" si="26"/>
        <v>2.8421709430404007E-14</v>
      </c>
    </row>
    <row r="522" spans="1:40" x14ac:dyDescent="0.25">
      <c r="B522" s="3" t="s">
        <v>529</v>
      </c>
      <c r="C522" s="3">
        <v>0</v>
      </c>
      <c r="D522" s="3">
        <v>0</v>
      </c>
      <c r="E522" s="3">
        <v>0</v>
      </c>
      <c r="F522" s="3">
        <v>0</v>
      </c>
      <c r="G522" s="3">
        <v>0</v>
      </c>
      <c r="H522" s="3">
        <v>0</v>
      </c>
      <c r="I522" s="3">
        <v>0.31888899999999998</v>
      </c>
      <c r="J522" s="3">
        <v>0</v>
      </c>
      <c r="K522" s="3">
        <v>0</v>
      </c>
      <c r="L522" s="3">
        <v>0</v>
      </c>
      <c r="M522" s="238">
        <v>0</v>
      </c>
      <c r="N522" s="3">
        <v>0</v>
      </c>
      <c r="O522" s="3">
        <v>0</v>
      </c>
      <c r="P522" s="238">
        <v>0</v>
      </c>
      <c r="Q522" s="240">
        <f t="shared" si="25"/>
        <v>0</v>
      </c>
      <c r="R522" s="3">
        <v>18.728999999999999</v>
      </c>
      <c r="S522" s="3">
        <v>0</v>
      </c>
      <c r="T522" s="3">
        <v>0</v>
      </c>
      <c r="U522" s="3">
        <v>0</v>
      </c>
      <c r="V522" s="3">
        <v>0</v>
      </c>
      <c r="W522" s="3">
        <v>0</v>
      </c>
      <c r="X522" s="3">
        <v>0.51987000000000005</v>
      </c>
      <c r="Y522" s="3">
        <v>0</v>
      </c>
      <c r="Z522" s="3">
        <v>1.0088900000000001</v>
      </c>
      <c r="AA522" s="3">
        <v>0</v>
      </c>
      <c r="AB522" s="3">
        <v>0</v>
      </c>
      <c r="AC522" s="3">
        <v>0</v>
      </c>
      <c r="AD522" s="3">
        <v>0</v>
      </c>
      <c r="AE522" s="3">
        <v>0</v>
      </c>
      <c r="AF522" s="3">
        <v>0</v>
      </c>
      <c r="AG522" s="3">
        <v>0</v>
      </c>
      <c r="AJ522" s="3">
        <f t="shared" si="24"/>
        <v>20.576649</v>
      </c>
      <c r="AL522" s="3">
        <f>IFERROR(VLOOKUP(B522,Totalt!$B$1:$BD$409,MATCH("totalt tillförda bränslen:",Totalt!$B$1:$BC$1,0),FALSE),"")</f>
        <v>20.576649</v>
      </c>
      <c r="AN522" s="3">
        <f t="shared" si="26"/>
        <v>0</v>
      </c>
    </row>
    <row r="523" spans="1:40" x14ac:dyDescent="0.25">
      <c r="A523" s="3" t="s">
        <v>530</v>
      </c>
      <c r="Q523" s="240">
        <f t="shared" si="25"/>
        <v>0</v>
      </c>
      <c r="AJ523" s="3">
        <f t="shared" si="24"/>
        <v>0</v>
      </c>
      <c r="AL523" s="3" t="str">
        <f>IFERROR(VLOOKUP(B523,Totalt!$B$1:$BD$409,MATCH("totalt tillförda bränslen:",Totalt!$B$1:$BC$1,0),FALSE),"")</f>
        <v/>
      </c>
      <c r="AN523" s="3" t="str">
        <f t="shared" si="26"/>
        <v/>
      </c>
    </row>
    <row r="524" spans="1:40" x14ac:dyDescent="0.25">
      <c r="B524" s="3" t="s">
        <v>531</v>
      </c>
      <c r="C524" s="3">
        <v>0</v>
      </c>
      <c r="D524" s="3">
        <v>0</v>
      </c>
      <c r="E524" s="3">
        <v>0</v>
      </c>
      <c r="F524" s="3">
        <v>0</v>
      </c>
      <c r="G524" s="3">
        <v>0</v>
      </c>
      <c r="H524" s="3">
        <v>0</v>
      </c>
      <c r="I524" s="3">
        <v>0.72199999999999998</v>
      </c>
      <c r="J524" s="3">
        <v>0</v>
      </c>
      <c r="K524" s="3">
        <v>0</v>
      </c>
      <c r="L524" s="3">
        <v>0</v>
      </c>
      <c r="M524" s="238">
        <v>0</v>
      </c>
      <c r="N524" s="3">
        <v>0</v>
      </c>
      <c r="O524" s="3">
        <v>0</v>
      </c>
      <c r="P524" s="238">
        <v>0</v>
      </c>
      <c r="Q524" s="240">
        <f t="shared" si="25"/>
        <v>0</v>
      </c>
      <c r="R524" s="3">
        <v>0</v>
      </c>
      <c r="S524" s="3">
        <v>0</v>
      </c>
      <c r="T524" s="3">
        <v>9.0500000000000007</v>
      </c>
      <c r="U524" s="3">
        <v>0</v>
      </c>
      <c r="V524" s="3">
        <v>0</v>
      </c>
      <c r="W524" s="3">
        <v>0</v>
      </c>
      <c r="X524" s="3">
        <v>0.21299999999999999</v>
      </c>
      <c r="Y524" s="3">
        <v>0</v>
      </c>
      <c r="Z524" s="3">
        <v>0</v>
      </c>
      <c r="AA524" s="3">
        <v>0</v>
      </c>
      <c r="AB524" s="3">
        <v>0</v>
      </c>
      <c r="AC524" s="3">
        <v>0</v>
      </c>
      <c r="AD524" s="3">
        <v>0</v>
      </c>
      <c r="AE524" s="3">
        <v>0</v>
      </c>
      <c r="AF524" s="3">
        <v>0</v>
      </c>
      <c r="AG524" s="3">
        <v>0</v>
      </c>
      <c r="AJ524" s="3">
        <f t="shared" si="24"/>
        <v>9.9849999999999994</v>
      </c>
      <c r="AL524" s="3">
        <f>IFERROR(VLOOKUP(B524,Totalt!$B$1:$BD$409,MATCH("totalt tillförda bränslen:",Totalt!$B$1:$BC$1,0),FALSE),"")</f>
        <v>9.9849999999999994</v>
      </c>
      <c r="AN524" s="3">
        <f t="shared" si="26"/>
        <v>0</v>
      </c>
    </row>
    <row r="525" spans="1:40" x14ac:dyDescent="0.25">
      <c r="B525" s="3" t="s">
        <v>532</v>
      </c>
      <c r="C525" s="3">
        <v>0</v>
      </c>
      <c r="D525" s="3">
        <v>0</v>
      </c>
      <c r="E525" s="3">
        <v>0</v>
      </c>
      <c r="F525" s="3">
        <v>0</v>
      </c>
      <c r="G525" s="3">
        <v>0</v>
      </c>
      <c r="H525" s="3">
        <v>0</v>
      </c>
      <c r="I525" s="3">
        <v>2.637</v>
      </c>
      <c r="J525" s="3">
        <v>0</v>
      </c>
      <c r="K525" s="3">
        <v>0</v>
      </c>
      <c r="L525" s="3">
        <v>10.457000000000001</v>
      </c>
      <c r="M525" s="238">
        <v>0</v>
      </c>
      <c r="N525" s="3">
        <v>0</v>
      </c>
      <c r="O525" s="3">
        <v>0</v>
      </c>
      <c r="P525" s="238">
        <v>0</v>
      </c>
      <c r="Q525" s="240">
        <f t="shared" si="25"/>
        <v>0</v>
      </c>
      <c r="R525" s="3">
        <v>0</v>
      </c>
      <c r="S525" s="3">
        <v>0</v>
      </c>
      <c r="T525" s="3">
        <v>23.565000000000001</v>
      </c>
      <c r="U525" s="3">
        <v>0</v>
      </c>
      <c r="V525" s="3">
        <v>0</v>
      </c>
      <c r="W525" s="3">
        <v>0</v>
      </c>
      <c r="X525" s="3">
        <v>0.92400000000000004</v>
      </c>
      <c r="Y525" s="3">
        <v>0</v>
      </c>
      <c r="Z525" s="3">
        <v>0</v>
      </c>
      <c r="AA525" s="3">
        <v>0</v>
      </c>
      <c r="AB525" s="3">
        <v>0</v>
      </c>
      <c r="AC525" s="3">
        <v>0</v>
      </c>
      <c r="AD525" s="3">
        <v>0</v>
      </c>
      <c r="AE525" s="3">
        <v>0</v>
      </c>
      <c r="AF525" s="3">
        <v>0</v>
      </c>
      <c r="AG525" s="3">
        <v>0</v>
      </c>
      <c r="AJ525" s="3">
        <f t="shared" si="24"/>
        <v>37.583000000000006</v>
      </c>
      <c r="AL525" s="3">
        <f>IFERROR(VLOOKUP(B525,Totalt!$B$1:$BD$409,MATCH("totalt tillförda bränslen:",Totalt!$B$1:$BC$1,0),FALSE),"")</f>
        <v>37.583000000000006</v>
      </c>
      <c r="AN525" s="3">
        <f t="shared" si="26"/>
        <v>0</v>
      </c>
    </row>
    <row r="526" spans="1:40" x14ac:dyDescent="0.25">
      <c r="B526" s="3" t="s">
        <v>533</v>
      </c>
      <c r="C526" s="3">
        <v>0</v>
      </c>
      <c r="D526" s="3">
        <v>166.68600000000001</v>
      </c>
      <c r="E526" s="3">
        <v>0</v>
      </c>
      <c r="F526" s="3">
        <v>2.0790000000000002</v>
      </c>
      <c r="G526" s="3">
        <v>0</v>
      </c>
      <c r="H526" s="3">
        <v>0</v>
      </c>
      <c r="I526" s="3">
        <v>3.97777</v>
      </c>
      <c r="J526" s="3">
        <v>0</v>
      </c>
      <c r="K526" s="3">
        <v>0</v>
      </c>
      <c r="L526" s="3">
        <v>18.809999999999999</v>
      </c>
      <c r="M526" s="238">
        <v>3.6058599999999998</v>
      </c>
      <c r="N526" s="3">
        <v>0</v>
      </c>
      <c r="O526" s="3">
        <v>4.4080199999999996</v>
      </c>
      <c r="P526" s="238">
        <v>34.054000000000002</v>
      </c>
      <c r="Q526" s="240">
        <f t="shared" si="25"/>
        <v>17.027000000000001</v>
      </c>
      <c r="R526" s="3">
        <v>0</v>
      </c>
      <c r="S526" s="3">
        <v>0</v>
      </c>
      <c r="T526" s="3">
        <v>3.746</v>
      </c>
      <c r="U526" s="3">
        <v>0</v>
      </c>
      <c r="V526" s="3">
        <v>0</v>
      </c>
      <c r="W526" s="3">
        <v>0</v>
      </c>
      <c r="X526" s="3">
        <v>9.3168600000000001</v>
      </c>
      <c r="Y526" s="3">
        <v>0</v>
      </c>
      <c r="Z526" s="3">
        <v>0</v>
      </c>
      <c r="AA526" s="3">
        <v>0</v>
      </c>
      <c r="AB526" s="3">
        <v>0</v>
      </c>
      <c r="AC526" s="3">
        <v>0</v>
      </c>
      <c r="AD526" s="3">
        <v>0</v>
      </c>
      <c r="AE526" s="3">
        <v>0</v>
      </c>
      <c r="AF526" s="3">
        <v>0</v>
      </c>
      <c r="AG526" s="3">
        <v>0</v>
      </c>
      <c r="AJ526" s="3">
        <f t="shared" si="24"/>
        <v>226.05064999999999</v>
      </c>
      <c r="AL526" s="3">
        <f>IFERROR(VLOOKUP(B526,Totalt!$B$1:$BD$409,MATCH("totalt tillförda bränslen:",Totalt!$B$1:$BC$1,0),FALSE),"")</f>
        <v>226.05064999999999</v>
      </c>
      <c r="AN526" s="3">
        <f t="shared" si="26"/>
        <v>0</v>
      </c>
    </row>
    <row r="527" spans="1:40" x14ac:dyDescent="0.25">
      <c r="A527" s="3" t="s">
        <v>534</v>
      </c>
      <c r="Q527" s="240">
        <f t="shared" si="25"/>
        <v>0</v>
      </c>
      <c r="AJ527" s="3">
        <f t="shared" si="24"/>
        <v>0</v>
      </c>
      <c r="AL527" s="3" t="str">
        <f>IFERROR(VLOOKUP(B527,Totalt!$B$1:$BD$409,MATCH("totalt tillförda bränslen:",Totalt!$B$1:$BC$1,0),FALSE),"")</f>
        <v/>
      </c>
      <c r="AN527" s="3" t="str">
        <f t="shared" si="26"/>
        <v/>
      </c>
    </row>
    <row r="528" spans="1:40" x14ac:dyDescent="0.25">
      <c r="B528" s="3" t="s">
        <v>535</v>
      </c>
      <c r="C528" s="3">
        <v>0</v>
      </c>
      <c r="D528" s="3">
        <v>0</v>
      </c>
      <c r="E528" s="3">
        <v>0</v>
      </c>
      <c r="F528" s="3">
        <v>0</v>
      </c>
      <c r="G528" s="3">
        <v>0.78200000000000003</v>
      </c>
      <c r="H528" s="3">
        <v>0</v>
      </c>
      <c r="I528" s="3">
        <v>0</v>
      </c>
      <c r="J528" s="3">
        <v>0</v>
      </c>
      <c r="K528" s="3">
        <v>0</v>
      </c>
      <c r="L528" s="3">
        <v>0</v>
      </c>
      <c r="M528" s="238">
        <v>0</v>
      </c>
      <c r="N528" s="3">
        <v>0</v>
      </c>
      <c r="O528" s="3">
        <v>0</v>
      </c>
      <c r="P528" s="238">
        <v>0</v>
      </c>
      <c r="Q528" s="240">
        <f t="shared" si="25"/>
        <v>0</v>
      </c>
      <c r="R528" s="3">
        <v>0</v>
      </c>
      <c r="S528" s="3">
        <v>0</v>
      </c>
      <c r="T528" s="3">
        <v>15.669</v>
      </c>
      <c r="U528" s="3">
        <v>0</v>
      </c>
      <c r="V528" s="3">
        <v>0</v>
      </c>
      <c r="W528" s="3">
        <v>0</v>
      </c>
      <c r="X528" s="3">
        <v>0.27</v>
      </c>
      <c r="Y528" s="3">
        <v>0</v>
      </c>
      <c r="Z528" s="3">
        <v>2.5680000000000001</v>
      </c>
      <c r="AA528" s="3">
        <v>0</v>
      </c>
      <c r="AB528" s="3">
        <v>0</v>
      </c>
      <c r="AC528" s="3">
        <v>0</v>
      </c>
      <c r="AD528" s="3">
        <v>0</v>
      </c>
      <c r="AE528" s="3">
        <v>0</v>
      </c>
      <c r="AF528" s="3">
        <v>0</v>
      </c>
      <c r="AG528" s="3">
        <v>0</v>
      </c>
      <c r="AJ528" s="3">
        <f t="shared" si="24"/>
        <v>19.289000000000001</v>
      </c>
      <c r="AL528" s="3">
        <f>IFERROR(VLOOKUP(B528,Totalt!$B$1:$BD$409,MATCH("totalt tillförda bränslen:",Totalt!$B$1:$BC$1,0),FALSE),"")</f>
        <v>19.289000000000001</v>
      </c>
      <c r="AN528" s="3">
        <f t="shared" si="26"/>
        <v>0</v>
      </c>
    </row>
    <row r="529" spans="1:40" x14ac:dyDescent="0.25">
      <c r="B529" s="3" t="s">
        <v>536</v>
      </c>
      <c r="C529" s="3">
        <v>0</v>
      </c>
      <c r="D529" s="3">
        <v>0</v>
      </c>
      <c r="E529" s="3">
        <v>0</v>
      </c>
      <c r="F529" s="3">
        <v>0</v>
      </c>
      <c r="G529" s="3">
        <v>0.58299999999999996</v>
      </c>
      <c r="H529" s="3">
        <v>0</v>
      </c>
      <c r="I529" s="3">
        <v>0</v>
      </c>
      <c r="J529" s="3">
        <v>0</v>
      </c>
      <c r="K529" s="3">
        <v>0</v>
      </c>
      <c r="L529" s="3">
        <v>0</v>
      </c>
      <c r="M529" s="238">
        <v>0</v>
      </c>
      <c r="N529" s="3">
        <v>0</v>
      </c>
      <c r="O529" s="3">
        <v>0</v>
      </c>
      <c r="P529" s="238">
        <v>0</v>
      </c>
      <c r="Q529" s="240">
        <f t="shared" si="25"/>
        <v>0</v>
      </c>
      <c r="R529" s="3">
        <v>0</v>
      </c>
      <c r="S529" s="3">
        <v>0</v>
      </c>
      <c r="T529" s="3">
        <v>8.1489999999999991</v>
      </c>
      <c r="U529" s="3">
        <v>0</v>
      </c>
      <c r="V529" s="3">
        <v>0</v>
      </c>
      <c r="W529" s="3">
        <v>0</v>
      </c>
      <c r="X529" s="3">
        <v>0.13900000000000001</v>
      </c>
      <c r="Y529" s="3">
        <v>0</v>
      </c>
      <c r="Z529" s="3">
        <v>2.331</v>
      </c>
      <c r="AA529" s="3">
        <v>0</v>
      </c>
      <c r="AB529" s="3">
        <v>0</v>
      </c>
      <c r="AC529" s="3">
        <v>0</v>
      </c>
      <c r="AD529" s="3">
        <v>0</v>
      </c>
      <c r="AE529" s="3">
        <v>0</v>
      </c>
      <c r="AF529" s="3">
        <v>0</v>
      </c>
      <c r="AG529" s="3">
        <v>0</v>
      </c>
      <c r="AJ529" s="3">
        <f t="shared" si="24"/>
        <v>11.201999999999998</v>
      </c>
      <c r="AL529" s="3">
        <f>IFERROR(VLOOKUP(B529,Totalt!$B$1:$BD$409,MATCH("totalt tillförda bränslen:",Totalt!$B$1:$BC$1,0),FALSE),"")</f>
        <v>11.201999999999998</v>
      </c>
      <c r="AN529" s="3">
        <f t="shared" si="26"/>
        <v>0</v>
      </c>
    </row>
    <row r="530" spans="1:40" x14ac:dyDescent="0.25">
      <c r="B530" s="3" t="s">
        <v>537</v>
      </c>
      <c r="C530" s="3">
        <v>0</v>
      </c>
      <c r="D530" s="3">
        <v>0</v>
      </c>
      <c r="E530" s="3">
        <v>0</v>
      </c>
      <c r="F530" s="3">
        <v>0</v>
      </c>
      <c r="G530" s="3">
        <v>0.52100000000000002</v>
      </c>
      <c r="H530" s="3">
        <v>0</v>
      </c>
      <c r="I530" s="3">
        <v>0</v>
      </c>
      <c r="J530" s="3">
        <v>0</v>
      </c>
      <c r="K530" s="3">
        <v>0</v>
      </c>
      <c r="L530" s="3">
        <v>0</v>
      </c>
      <c r="M530" s="238">
        <v>0</v>
      </c>
      <c r="N530" s="3">
        <v>0</v>
      </c>
      <c r="O530" s="3">
        <v>0</v>
      </c>
      <c r="P530" s="238">
        <v>0</v>
      </c>
      <c r="Q530" s="240">
        <f t="shared" si="25"/>
        <v>0</v>
      </c>
      <c r="R530" s="3">
        <v>0</v>
      </c>
      <c r="S530" s="3">
        <v>0</v>
      </c>
      <c r="T530" s="3">
        <v>13.99</v>
      </c>
      <c r="U530" s="3">
        <v>0</v>
      </c>
      <c r="V530" s="3">
        <v>0</v>
      </c>
      <c r="W530" s="3">
        <v>0</v>
      </c>
      <c r="X530" s="3">
        <v>0.19900000000000001</v>
      </c>
      <c r="Y530" s="3">
        <v>0</v>
      </c>
      <c r="Z530" s="3">
        <v>0</v>
      </c>
      <c r="AA530" s="3">
        <v>0</v>
      </c>
      <c r="AB530" s="3">
        <v>0</v>
      </c>
      <c r="AC530" s="3">
        <v>0</v>
      </c>
      <c r="AD530" s="3">
        <v>0</v>
      </c>
      <c r="AE530" s="3">
        <v>0</v>
      </c>
      <c r="AF530" s="3">
        <v>0</v>
      </c>
      <c r="AG530" s="3">
        <v>0</v>
      </c>
      <c r="AJ530" s="3">
        <f t="shared" si="24"/>
        <v>14.71</v>
      </c>
      <c r="AL530" s="3">
        <f>IFERROR(VLOOKUP(B530,Totalt!$B$1:$BD$409,MATCH("totalt tillförda bränslen:",Totalt!$B$1:$BC$1,0),FALSE),"")</f>
        <v>14.71</v>
      </c>
      <c r="AN530" s="3">
        <f t="shared" si="26"/>
        <v>0</v>
      </c>
    </row>
    <row r="531" spans="1:40" x14ac:dyDescent="0.25">
      <c r="B531" s="3" t="s">
        <v>538</v>
      </c>
      <c r="C531" s="3">
        <v>0</v>
      </c>
      <c r="D531" s="3">
        <v>0</v>
      </c>
      <c r="E531" s="3">
        <v>0</v>
      </c>
      <c r="F531" s="3">
        <v>47.493899999999996</v>
      </c>
      <c r="G531" s="3">
        <v>0</v>
      </c>
      <c r="H531" s="3">
        <v>0</v>
      </c>
      <c r="I531" s="3">
        <v>162.476</v>
      </c>
      <c r="J531" s="3">
        <v>0</v>
      </c>
      <c r="K531" s="3">
        <v>8.9664599999999997</v>
      </c>
      <c r="L531" s="3">
        <v>238.64500000000001</v>
      </c>
      <c r="M531" s="238">
        <v>12.985799999999999</v>
      </c>
      <c r="N531" s="3">
        <v>0</v>
      </c>
      <c r="O531" s="3">
        <v>0</v>
      </c>
      <c r="P531" s="238">
        <v>0</v>
      </c>
      <c r="Q531" s="240">
        <f t="shared" si="25"/>
        <v>0</v>
      </c>
      <c r="R531" s="3">
        <v>0</v>
      </c>
      <c r="S531" s="3">
        <v>35.928199999999997</v>
      </c>
      <c r="T531" s="3">
        <v>109.94499999999999</v>
      </c>
      <c r="U531" s="3">
        <v>0</v>
      </c>
      <c r="V531" s="3">
        <v>0</v>
      </c>
      <c r="W531" s="3">
        <v>41.559100000000001</v>
      </c>
      <c r="X531" s="3">
        <v>20.216799999999999</v>
      </c>
      <c r="Y531" s="3">
        <v>0</v>
      </c>
      <c r="Z531" s="3">
        <v>0</v>
      </c>
      <c r="AA531" s="3">
        <v>0</v>
      </c>
      <c r="AB531" s="3">
        <v>0</v>
      </c>
      <c r="AC531" s="3">
        <v>0</v>
      </c>
      <c r="AD531" s="3">
        <v>0</v>
      </c>
      <c r="AE531" s="3">
        <v>0</v>
      </c>
      <c r="AF531" s="3">
        <v>0</v>
      </c>
      <c r="AG531" s="3">
        <v>0</v>
      </c>
      <c r="AJ531" s="3">
        <f t="shared" si="24"/>
        <v>665.23045999999999</v>
      </c>
      <c r="AL531" s="3">
        <f>IFERROR(VLOOKUP(B531,Totalt!$B$1:$BD$409,MATCH("totalt tillförda bränslen:",Totalt!$B$1:$BC$1,0),FALSE),"")</f>
        <v>665.23046000000011</v>
      </c>
      <c r="AN531" s="3">
        <f t="shared" si="26"/>
        <v>-1.1368683772161603E-13</v>
      </c>
    </row>
    <row r="532" spans="1:40" x14ac:dyDescent="0.25">
      <c r="A532" s="3" t="s">
        <v>539</v>
      </c>
      <c r="Q532" s="240">
        <f t="shared" si="25"/>
        <v>0</v>
      </c>
      <c r="AJ532" s="3">
        <f t="shared" si="24"/>
        <v>0</v>
      </c>
      <c r="AL532" s="3" t="str">
        <f>IFERROR(VLOOKUP(B532,Totalt!$B$1:$BD$409,MATCH("totalt tillförda bränslen:",Totalt!$B$1:$BC$1,0),FALSE),"")</f>
        <v/>
      </c>
      <c r="AN532" s="3" t="str">
        <f t="shared" si="26"/>
        <v/>
      </c>
    </row>
    <row r="533" spans="1:40" x14ac:dyDescent="0.25">
      <c r="B533" s="3" t="s">
        <v>540</v>
      </c>
      <c r="C533" s="3">
        <v>0</v>
      </c>
      <c r="D533" s="3">
        <v>0</v>
      </c>
      <c r="E533" s="3">
        <v>4.3780000000000001</v>
      </c>
      <c r="F533" s="3">
        <v>0</v>
      </c>
      <c r="G533" s="3">
        <v>0</v>
      </c>
      <c r="H533" s="3">
        <v>0</v>
      </c>
      <c r="I533" s="3">
        <v>2.3380000000000001</v>
      </c>
      <c r="J533" s="3">
        <v>0</v>
      </c>
      <c r="K533" s="3">
        <v>0</v>
      </c>
      <c r="L533" s="3">
        <v>90.509</v>
      </c>
      <c r="M533" s="238">
        <v>0</v>
      </c>
      <c r="N533" s="3">
        <v>0</v>
      </c>
      <c r="O533" s="3">
        <v>0</v>
      </c>
      <c r="P533" s="238">
        <v>33.619999999999997</v>
      </c>
      <c r="Q533" s="240">
        <f t="shared" si="25"/>
        <v>16.809999999999999</v>
      </c>
      <c r="R533" s="3">
        <v>0</v>
      </c>
      <c r="S533" s="3">
        <v>0</v>
      </c>
      <c r="T533" s="3">
        <v>10.595000000000001</v>
      </c>
      <c r="U533" s="3">
        <v>0</v>
      </c>
      <c r="V533" s="3">
        <v>0</v>
      </c>
      <c r="W533" s="3">
        <v>0</v>
      </c>
      <c r="X533" s="3">
        <v>3.3487399999999998</v>
      </c>
      <c r="Y533" s="3">
        <v>0</v>
      </c>
      <c r="Z533" s="3">
        <v>3.4540000000000002</v>
      </c>
      <c r="AA533" s="3">
        <v>0</v>
      </c>
      <c r="AB533" s="3">
        <v>0</v>
      </c>
      <c r="AC533" s="3">
        <v>0</v>
      </c>
      <c r="AD533" s="3">
        <v>1.3280000000000001</v>
      </c>
      <c r="AE533" s="3">
        <v>0</v>
      </c>
      <c r="AF533" s="3">
        <v>0</v>
      </c>
      <c r="AG533" s="3">
        <v>37.7318</v>
      </c>
      <c r="AJ533" s="3">
        <f t="shared" si="24"/>
        <v>170.49253999999999</v>
      </c>
      <c r="AL533" s="3">
        <f>IFERROR(VLOOKUP(B533,Totalt!$B$1:$BD$409,MATCH("totalt tillförda bränslen:",Totalt!$B$1:$BC$1,0),FALSE),"")</f>
        <v>170.49253999999999</v>
      </c>
      <c r="AN533" s="3">
        <f t="shared" si="26"/>
        <v>0</v>
      </c>
    </row>
    <row r="534" spans="1:40" x14ac:dyDescent="0.25">
      <c r="A534" s="3" t="s">
        <v>541</v>
      </c>
      <c r="Q534" s="240">
        <f t="shared" si="25"/>
        <v>0</v>
      </c>
      <c r="AJ534" s="3">
        <f t="shared" si="24"/>
        <v>0</v>
      </c>
      <c r="AL534" s="3" t="str">
        <f>IFERROR(VLOOKUP(B534,Totalt!$B$1:$BD$409,MATCH("totalt tillförda bränslen:",Totalt!$B$1:$BC$1,0),FALSE),"")</f>
        <v/>
      </c>
      <c r="AN534" s="3" t="str">
        <f t="shared" si="26"/>
        <v/>
      </c>
    </row>
    <row r="535" spans="1:40" x14ac:dyDescent="0.25">
      <c r="B535" s="3" t="s">
        <v>542</v>
      </c>
      <c r="C535" s="3">
        <v>0</v>
      </c>
      <c r="D535" s="3">
        <v>0</v>
      </c>
      <c r="E535" s="3">
        <v>0</v>
      </c>
      <c r="F535" s="3">
        <v>0</v>
      </c>
      <c r="G535" s="3">
        <v>0</v>
      </c>
      <c r="H535" s="3">
        <v>0</v>
      </c>
      <c r="I535" s="3">
        <v>0</v>
      </c>
      <c r="J535" s="3">
        <v>0</v>
      </c>
      <c r="K535" s="3">
        <v>0</v>
      </c>
      <c r="L535" s="3">
        <v>0</v>
      </c>
      <c r="M535" s="238">
        <v>0</v>
      </c>
      <c r="N535" s="3">
        <v>0</v>
      </c>
      <c r="O535" s="3">
        <v>0</v>
      </c>
      <c r="P535" s="238">
        <v>0</v>
      </c>
      <c r="Q535" s="240">
        <f t="shared" si="25"/>
        <v>0</v>
      </c>
      <c r="R535" s="3">
        <v>0</v>
      </c>
      <c r="S535" s="3">
        <v>0</v>
      </c>
      <c r="T535" s="3">
        <v>0</v>
      </c>
      <c r="U535" s="3">
        <v>0</v>
      </c>
      <c r="V535" s="3">
        <v>0</v>
      </c>
      <c r="W535" s="3">
        <v>0</v>
      </c>
      <c r="X535" s="3">
        <v>0.20399999999999999</v>
      </c>
      <c r="Y535" s="3">
        <v>0</v>
      </c>
      <c r="Z535" s="3">
        <v>7.7</v>
      </c>
      <c r="AA535" s="3">
        <v>0</v>
      </c>
      <c r="AB535" s="3">
        <v>0</v>
      </c>
      <c r="AC535" s="3">
        <v>0</v>
      </c>
      <c r="AD535" s="3">
        <v>0</v>
      </c>
      <c r="AE535" s="3">
        <v>0</v>
      </c>
      <c r="AF535" s="3">
        <v>0</v>
      </c>
      <c r="AG535" s="3">
        <v>0</v>
      </c>
      <c r="AJ535" s="3">
        <f t="shared" si="24"/>
        <v>7.9039999999999999</v>
      </c>
      <c r="AL535" s="3">
        <f>IFERROR(VLOOKUP(B535,Totalt!$B$1:$BD$409,MATCH("totalt tillförda bränslen:",Totalt!$B$1:$BC$1,0),FALSE),"")</f>
        <v>7.9039999999999999</v>
      </c>
      <c r="AN535" s="3">
        <f t="shared" si="26"/>
        <v>0</v>
      </c>
    </row>
    <row r="536" spans="1:40" x14ac:dyDescent="0.25">
      <c r="B536" s="3" t="s">
        <v>543</v>
      </c>
      <c r="C536" s="3">
        <v>0</v>
      </c>
      <c r="D536" s="3">
        <v>0</v>
      </c>
      <c r="E536" s="3">
        <v>0</v>
      </c>
      <c r="F536" s="3">
        <v>0</v>
      </c>
      <c r="G536" s="3">
        <v>0</v>
      </c>
      <c r="H536" s="3">
        <v>0</v>
      </c>
      <c r="I536" s="3">
        <v>0.6</v>
      </c>
      <c r="J536" s="3">
        <v>0</v>
      </c>
      <c r="K536" s="3">
        <v>0</v>
      </c>
      <c r="L536" s="3">
        <v>0</v>
      </c>
      <c r="M536" s="238">
        <v>0</v>
      </c>
      <c r="N536" s="3">
        <v>0</v>
      </c>
      <c r="O536" s="3">
        <v>0</v>
      </c>
      <c r="P536" s="238">
        <v>0</v>
      </c>
      <c r="Q536" s="240">
        <f t="shared" si="25"/>
        <v>0</v>
      </c>
      <c r="R536" s="3">
        <v>0</v>
      </c>
      <c r="S536" s="3">
        <v>0</v>
      </c>
      <c r="T536" s="3">
        <v>0</v>
      </c>
      <c r="U536" s="3">
        <v>0</v>
      </c>
      <c r="V536" s="3">
        <v>0</v>
      </c>
      <c r="W536" s="3">
        <v>0</v>
      </c>
      <c r="X536" s="3">
        <v>2.4E-2</v>
      </c>
      <c r="Y536" s="3">
        <v>0</v>
      </c>
      <c r="Z536" s="3">
        <v>0</v>
      </c>
      <c r="AA536" s="3">
        <v>0</v>
      </c>
      <c r="AB536" s="3">
        <v>0</v>
      </c>
      <c r="AC536" s="3">
        <v>0</v>
      </c>
      <c r="AD536" s="3">
        <v>0</v>
      </c>
      <c r="AE536" s="3">
        <v>0</v>
      </c>
      <c r="AF536" s="3">
        <v>0</v>
      </c>
      <c r="AG536" s="3">
        <v>0</v>
      </c>
      <c r="AJ536" s="3">
        <f t="shared" si="24"/>
        <v>0.624</v>
      </c>
      <c r="AL536" s="3">
        <f>IFERROR(VLOOKUP(B536,Totalt!$B$1:$BD$409,MATCH("totalt tillförda bränslen:",Totalt!$B$1:$BC$1,0),FALSE),"")</f>
        <v>0.624</v>
      </c>
      <c r="AN536" s="3">
        <f t="shared" si="26"/>
        <v>0</v>
      </c>
    </row>
    <row r="537" spans="1:40" x14ac:dyDescent="0.25">
      <c r="B537" s="3" t="s">
        <v>544</v>
      </c>
      <c r="C537" s="3">
        <v>0</v>
      </c>
      <c r="D537" s="3">
        <v>0</v>
      </c>
      <c r="E537" s="3">
        <v>0</v>
      </c>
      <c r="F537" s="3">
        <v>0</v>
      </c>
      <c r="G537" s="3">
        <v>0</v>
      </c>
      <c r="H537" s="3">
        <v>0</v>
      </c>
      <c r="I537" s="3">
        <v>0.5</v>
      </c>
      <c r="J537" s="3">
        <v>0</v>
      </c>
      <c r="K537" s="3">
        <v>0</v>
      </c>
      <c r="L537" s="3">
        <v>0</v>
      </c>
      <c r="M537" s="238">
        <v>0</v>
      </c>
      <c r="N537" s="3">
        <v>0</v>
      </c>
      <c r="O537" s="3">
        <v>0</v>
      </c>
      <c r="P537" s="238">
        <v>0</v>
      </c>
      <c r="Q537" s="240">
        <f t="shared" si="25"/>
        <v>0</v>
      </c>
      <c r="R537" s="3">
        <v>28.885899999999999</v>
      </c>
      <c r="S537" s="3">
        <v>0</v>
      </c>
      <c r="T537" s="3">
        <v>2.8</v>
      </c>
      <c r="U537" s="3">
        <v>0</v>
      </c>
      <c r="V537" s="3">
        <v>0</v>
      </c>
      <c r="W537" s="3">
        <v>0</v>
      </c>
      <c r="X537" s="3">
        <v>0.65010000000000001</v>
      </c>
      <c r="Y537" s="3">
        <v>0</v>
      </c>
      <c r="Z537" s="3">
        <v>6.3</v>
      </c>
      <c r="AA537" s="3">
        <v>0</v>
      </c>
      <c r="AB537" s="3">
        <v>0</v>
      </c>
      <c r="AC537" s="3">
        <v>0</v>
      </c>
      <c r="AD537" s="3">
        <v>0</v>
      </c>
      <c r="AE537" s="3">
        <v>0</v>
      </c>
      <c r="AF537" s="3">
        <v>0</v>
      </c>
      <c r="AG537" s="3">
        <v>0</v>
      </c>
      <c r="AJ537" s="3">
        <f t="shared" si="24"/>
        <v>39.135999999999996</v>
      </c>
      <c r="AL537" s="3">
        <f>IFERROR(VLOOKUP(B537,Totalt!$B$1:$BD$409,MATCH("totalt tillförda bränslen:",Totalt!$B$1:$BC$1,0),FALSE),"")</f>
        <v>39.136000000000003</v>
      </c>
      <c r="AN537" s="3">
        <f t="shared" si="26"/>
        <v>-7.1054273576010019E-15</v>
      </c>
    </row>
    <row r="538" spans="1:40" x14ac:dyDescent="0.25">
      <c r="A538" s="3" t="s">
        <v>545</v>
      </c>
      <c r="Q538" s="240">
        <f t="shared" si="25"/>
        <v>0</v>
      </c>
      <c r="AJ538" s="3">
        <f t="shared" si="24"/>
        <v>0</v>
      </c>
      <c r="AL538" s="3" t="str">
        <f>IFERROR(VLOOKUP(B538,Totalt!$B$1:$BD$409,MATCH("totalt tillförda bränslen:",Totalt!$B$1:$BC$1,0),FALSE),"")</f>
        <v/>
      </c>
      <c r="AN538" s="3" t="str">
        <f t="shared" si="26"/>
        <v/>
      </c>
    </row>
    <row r="539" spans="1:40" x14ac:dyDescent="0.25">
      <c r="B539" s="3" t="s">
        <v>546</v>
      </c>
      <c r="C539" s="3">
        <v>0</v>
      </c>
      <c r="D539" s="3">
        <v>0</v>
      </c>
      <c r="E539" s="3">
        <v>0</v>
      </c>
      <c r="F539" s="3">
        <v>0</v>
      </c>
      <c r="G539" s="3">
        <v>0</v>
      </c>
      <c r="H539" s="3">
        <v>0</v>
      </c>
      <c r="I539" s="3">
        <v>0</v>
      </c>
      <c r="J539" s="3">
        <v>0</v>
      </c>
      <c r="K539" s="3">
        <v>0</v>
      </c>
      <c r="L539" s="3">
        <v>0</v>
      </c>
      <c r="M539" s="238">
        <v>0</v>
      </c>
      <c r="N539" s="3">
        <v>0</v>
      </c>
      <c r="O539" s="3">
        <v>0</v>
      </c>
      <c r="P539" s="238">
        <v>0</v>
      </c>
      <c r="Q539" s="240">
        <f t="shared" si="25"/>
        <v>0</v>
      </c>
      <c r="R539" s="3">
        <v>0</v>
      </c>
      <c r="S539" s="3">
        <v>0</v>
      </c>
      <c r="T539" s="3">
        <v>0</v>
      </c>
      <c r="U539" s="3">
        <v>0</v>
      </c>
      <c r="V539" s="3">
        <v>0</v>
      </c>
      <c r="W539" s="3">
        <v>0</v>
      </c>
      <c r="X539" s="3">
        <v>0</v>
      </c>
      <c r="Y539" s="3">
        <v>0</v>
      </c>
      <c r="Z539" s="3">
        <v>0</v>
      </c>
      <c r="AA539" s="3">
        <v>0</v>
      </c>
      <c r="AB539" s="3">
        <v>0</v>
      </c>
      <c r="AC539" s="3">
        <v>0</v>
      </c>
      <c r="AD539" s="3">
        <v>0</v>
      </c>
      <c r="AE539" s="3">
        <v>0</v>
      </c>
      <c r="AF539" s="3">
        <v>0</v>
      </c>
      <c r="AG539" s="3">
        <v>0</v>
      </c>
      <c r="AJ539" s="3">
        <f t="shared" si="24"/>
        <v>0</v>
      </c>
      <c r="AL539" s="3">
        <f>IFERROR(VLOOKUP(B539,Totalt!$B$1:$BD$409,MATCH("totalt tillförda bränslen:",Totalt!$B$1:$BC$1,0),FALSE),"")</f>
        <v>0</v>
      </c>
      <c r="AN539" s="3">
        <f t="shared" si="26"/>
        <v>0</v>
      </c>
    </row>
    <row r="540" spans="1:40" x14ac:dyDescent="0.25">
      <c r="A540" s="3" t="s">
        <v>547</v>
      </c>
      <c r="Q540" s="240">
        <f t="shared" si="25"/>
        <v>0</v>
      </c>
      <c r="AJ540" s="3">
        <f t="shared" si="24"/>
        <v>0</v>
      </c>
      <c r="AL540" s="3" t="str">
        <f>IFERROR(VLOOKUP(B540,Totalt!$B$1:$BD$409,MATCH("totalt tillförda bränslen:",Totalt!$B$1:$BC$1,0),FALSE),"")</f>
        <v/>
      </c>
      <c r="AN540" s="3" t="str">
        <f t="shared" si="26"/>
        <v/>
      </c>
    </row>
    <row r="541" spans="1:40" x14ac:dyDescent="0.25">
      <c r="B541" s="3" t="s">
        <v>548</v>
      </c>
      <c r="C541" s="3">
        <v>0</v>
      </c>
      <c r="D541" s="3">
        <v>192.9</v>
      </c>
      <c r="E541" s="3">
        <v>20.833300000000001</v>
      </c>
      <c r="F541" s="3">
        <v>0</v>
      </c>
      <c r="G541" s="3">
        <v>0</v>
      </c>
      <c r="H541" s="3">
        <v>0</v>
      </c>
      <c r="I541" s="3">
        <v>1.25</v>
      </c>
      <c r="J541" s="3">
        <v>0</v>
      </c>
      <c r="K541" s="3">
        <v>1.2574000000000001</v>
      </c>
      <c r="L541" s="3">
        <v>20.3</v>
      </c>
      <c r="M541" s="238">
        <v>15.7</v>
      </c>
      <c r="N541" s="3">
        <v>2.1999999999999999E-2</v>
      </c>
      <c r="O541" s="3">
        <v>0</v>
      </c>
      <c r="P541" s="238">
        <v>215.2</v>
      </c>
      <c r="Q541" s="240">
        <f t="shared" si="25"/>
        <v>107.6</v>
      </c>
      <c r="R541" s="3">
        <v>321.02100000000002</v>
      </c>
      <c r="S541" s="3">
        <v>0</v>
      </c>
      <c r="T541" s="3">
        <v>0</v>
      </c>
      <c r="U541" s="3">
        <v>0</v>
      </c>
      <c r="V541" s="3">
        <v>0</v>
      </c>
      <c r="W541" s="3">
        <v>0</v>
      </c>
      <c r="X541" s="3">
        <v>22.145</v>
      </c>
      <c r="Y541" s="3">
        <v>0</v>
      </c>
      <c r="Z541" s="3">
        <v>165</v>
      </c>
      <c r="AA541" s="3">
        <v>5.08</v>
      </c>
      <c r="AB541" s="3">
        <v>18.472000000000001</v>
      </c>
      <c r="AC541" s="3">
        <v>39.465000000000003</v>
      </c>
      <c r="AD541" s="3">
        <v>0</v>
      </c>
      <c r="AE541" s="3">
        <v>0</v>
      </c>
      <c r="AF541" s="3">
        <v>0</v>
      </c>
      <c r="AG541" s="3">
        <v>0</v>
      </c>
      <c r="AJ541" s="3">
        <f t="shared" si="24"/>
        <v>915.34569999999962</v>
      </c>
      <c r="AL541" s="3">
        <f>IFERROR(VLOOKUP(B541,Totalt!$B$1:$BD$409,MATCH("totalt tillförda bränslen:",Totalt!$B$1:$BC$1,0),FALSE),"")</f>
        <v>915.34570000000008</v>
      </c>
      <c r="AN541" s="3">
        <f t="shared" si="26"/>
        <v>-4.5474735088646412E-13</v>
      </c>
    </row>
    <row r="542" spans="1:40" x14ac:dyDescent="0.25">
      <c r="B542" s="3" t="s">
        <v>549</v>
      </c>
      <c r="C542" s="3">
        <v>0</v>
      </c>
      <c r="D542" s="3">
        <v>0</v>
      </c>
      <c r="E542" s="3">
        <v>0</v>
      </c>
      <c r="F542" s="3">
        <v>0</v>
      </c>
      <c r="G542" s="3">
        <v>0</v>
      </c>
      <c r="H542" s="3">
        <v>0</v>
      </c>
      <c r="I542" s="3">
        <v>2E-3</v>
      </c>
      <c r="J542" s="3">
        <v>0</v>
      </c>
      <c r="K542" s="3">
        <v>0</v>
      </c>
      <c r="L542" s="3">
        <v>0</v>
      </c>
      <c r="M542" s="238">
        <v>0</v>
      </c>
      <c r="N542" s="3">
        <v>0</v>
      </c>
      <c r="O542" s="3">
        <v>0</v>
      </c>
      <c r="P542" s="238">
        <v>0</v>
      </c>
      <c r="Q542" s="240">
        <f t="shared" si="25"/>
        <v>0</v>
      </c>
      <c r="R542" s="3">
        <v>0</v>
      </c>
      <c r="S542" s="3">
        <v>0</v>
      </c>
      <c r="T542" s="3">
        <v>0</v>
      </c>
      <c r="U542" s="3">
        <v>0</v>
      </c>
      <c r="V542" s="3">
        <v>0</v>
      </c>
      <c r="W542" s="3">
        <v>0</v>
      </c>
      <c r="X542" s="3">
        <v>6.1445E-2</v>
      </c>
      <c r="Y542" s="3">
        <v>0</v>
      </c>
      <c r="Z542" s="3">
        <v>2.375</v>
      </c>
      <c r="AA542" s="3">
        <v>0</v>
      </c>
      <c r="AB542" s="3">
        <v>0</v>
      </c>
      <c r="AC542" s="3">
        <v>0</v>
      </c>
      <c r="AD542" s="3">
        <v>0</v>
      </c>
      <c r="AE542" s="3">
        <v>0</v>
      </c>
      <c r="AF542" s="3">
        <v>0</v>
      </c>
      <c r="AG542" s="3">
        <v>0</v>
      </c>
      <c r="AJ542" s="3">
        <f t="shared" si="24"/>
        <v>2.4384450000000002</v>
      </c>
      <c r="AL542" s="3">
        <f>IFERROR(VLOOKUP(B542,Totalt!$B$1:$BD$409,MATCH("totalt tillförda bränslen:",Totalt!$B$1:$BC$1,0),FALSE),"")</f>
        <v>2.4384449999999998</v>
      </c>
      <c r="AN542" s="3">
        <f t="shared" si="26"/>
        <v>4.4408920985006262E-16</v>
      </c>
    </row>
    <row r="543" spans="1:40" x14ac:dyDescent="0.25">
      <c r="B543" s="3" t="s">
        <v>550</v>
      </c>
      <c r="C543" s="3">
        <v>0</v>
      </c>
      <c r="D543" s="3">
        <v>0</v>
      </c>
      <c r="E543" s="3">
        <v>0</v>
      </c>
      <c r="F543" s="3">
        <v>0</v>
      </c>
      <c r="G543" s="3">
        <v>0</v>
      </c>
      <c r="H543" s="3">
        <v>0</v>
      </c>
      <c r="I543" s="3">
        <v>0.06</v>
      </c>
      <c r="J543" s="3">
        <v>0</v>
      </c>
      <c r="K543" s="3">
        <v>0</v>
      </c>
      <c r="L543" s="3">
        <v>0</v>
      </c>
      <c r="M543" s="238">
        <v>0</v>
      </c>
      <c r="N543" s="3">
        <v>0</v>
      </c>
      <c r="O543" s="3">
        <v>0</v>
      </c>
      <c r="P543" s="238">
        <v>0</v>
      </c>
      <c r="Q543" s="240">
        <f t="shared" si="25"/>
        <v>0</v>
      </c>
      <c r="R543" s="3">
        <v>0</v>
      </c>
      <c r="S543" s="3">
        <v>0</v>
      </c>
      <c r="T543" s="3">
        <v>0</v>
      </c>
      <c r="U543" s="3">
        <v>0</v>
      </c>
      <c r="V543" s="3">
        <v>0</v>
      </c>
      <c r="W543" s="3">
        <v>0</v>
      </c>
      <c r="X543" s="3">
        <v>0.21299999999999999</v>
      </c>
      <c r="Y543" s="3">
        <v>5.9</v>
      </c>
      <c r="Z543" s="3">
        <v>9.6999999999999993</v>
      </c>
      <c r="AA543" s="3">
        <v>0</v>
      </c>
      <c r="AB543" s="3">
        <v>0</v>
      </c>
      <c r="AC543" s="3">
        <v>0</v>
      </c>
      <c r="AD543" s="3">
        <v>0</v>
      </c>
      <c r="AE543" s="3">
        <v>0</v>
      </c>
      <c r="AF543" s="3">
        <v>0</v>
      </c>
      <c r="AG543" s="3">
        <v>0</v>
      </c>
      <c r="AJ543" s="3">
        <f t="shared" si="24"/>
        <v>15.872999999999999</v>
      </c>
      <c r="AL543" s="3">
        <f>IFERROR(VLOOKUP(B543,Totalt!$B$1:$BD$409,MATCH("totalt tillförda bränslen:",Totalt!$B$1:$BC$1,0),FALSE),"")</f>
        <v>15.872999999999999</v>
      </c>
      <c r="AN543" s="3">
        <f t="shared" si="26"/>
        <v>0</v>
      </c>
    </row>
    <row r="544" spans="1:40" x14ac:dyDescent="0.25">
      <c r="B544" s="3" t="s">
        <v>551</v>
      </c>
      <c r="C544" s="3">
        <v>0</v>
      </c>
      <c r="D544" s="3">
        <v>25.132000000000001</v>
      </c>
      <c r="E544" s="3">
        <v>1.61059</v>
      </c>
      <c r="F544" s="3">
        <v>0</v>
      </c>
      <c r="G544" s="3">
        <v>1.645</v>
      </c>
      <c r="H544" s="3">
        <v>0</v>
      </c>
      <c r="I544" s="3">
        <v>1.1000000000000001</v>
      </c>
      <c r="J544" s="3">
        <v>0</v>
      </c>
      <c r="K544" s="3">
        <v>0</v>
      </c>
      <c r="L544" s="3">
        <v>0</v>
      </c>
      <c r="M544" s="238">
        <v>0</v>
      </c>
      <c r="N544" s="3">
        <v>0</v>
      </c>
      <c r="O544" s="3">
        <v>185.6</v>
      </c>
      <c r="P544" s="238">
        <v>0</v>
      </c>
      <c r="Q544" s="240">
        <f t="shared" si="25"/>
        <v>0</v>
      </c>
      <c r="R544" s="3">
        <v>0.25800000000000001</v>
      </c>
      <c r="S544" s="3">
        <v>0</v>
      </c>
      <c r="T544" s="3">
        <v>7.6450500000000003</v>
      </c>
      <c r="U544" s="3">
        <v>0</v>
      </c>
      <c r="V544" s="3">
        <v>0</v>
      </c>
      <c r="W544" s="3">
        <v>0</v>
      </c>
      <c r="X544" s="3">
        <v>8.5370000000000008</v>
      </c>
      <c r="Y544" s="3">
        <v>0</v>
      </c>
      <c r="Z544" s="3">
        <v>0</v>
      </c>
      <c r="AA544" s="3">
        <v>0</v>
      </c>
      <c r="AB544" s="3">
        <v>0</v>
      </c>
      <c r="AC544" s="3">
        <v>0</v>
      </c>
      <c r="AD544" s="3">
        <v>0</v>
      </c>
      <c r="AE544" s="3">
        <v>0</v>
      </c>
      <c r="AF544" s="3">
        <v>0</v>
      </c>
      <c r="AG544" s="3">
        <v>4.5148200000000003</v>
      </c>
      <c r="AJ544" s="3">
        <f t="shared" si="24"/>
        <v>236.04246000000001</v>
      </c>
      <c r="AL544" s="3">
        <f>IFERROR(VLOOKUP(B544,Totalt!$B$1:$BD$409,MATCH("totalt tillförda bränslen:",Totalt!$B$1:$BC$1,0),FALSE),"")</f>
        <v>236.04246000000003</v>
      </c>
      <c r="AN544" s="3">
        <f t="shared" si="26"/>
        <v>-2.8421709430404007E-14</v>
      </c>
    </row>
    <row r="545" spans="1:40" x14ac:dyDescent="0.25">
      <c r="A545" s="3" t="s">
        <v>552</v>
      </c>
      <c r="Q545" s="240">
        <f t="shared" si="25"/>
        <v>0</v>
      </c>
      <c r="AJ545" s="3">
        <f t="shared" si="24"/>
        <v>0</v>
      </c>
      <c r="AL545" s="3" t="str">
        <f>IFERROR(VLOOKUP(B545,Totalt!$B$1:$BD$409,MATCH("totalt tillförda bränslen:",Totalt!$B$1:$BC$1,0),FALSE),"")</f>
        <v/>
      </c>
      <c r="AN545" s="3" t="str">
        <f t="shared" si="26"/>
        <v/>
      </c>
    </row>
    <row r="546" spans="1:40" x14ac:dyDescent="0.25">
      <c r="B546" s="3" t="s">
        <v>553</v>
      </c>
      <c r="C546" s="3">
        <v>0</v>
      </c>
      <c r="D546" s="3">
        <v>0</v>
      </c>
      <c r="E546" s="3">
        <v>0</v>
      </c>
      <c r="F546" s="3">
        <v>0</v>
      </c>
      <c r="G546" s="3">
        <v>0</v>
      </c>
      <c r="H546" s="3">
        <v>0</v>
      </c>
      <c r="I546" s="3">
        <v>0.19</v>
      </c>
      <c r="J546" s="3">
        <v>0</v>
      </c>
      <c r="K546" s="3">
        <v>0</v>
      </c>
      <c r="L546" s="3">
        <v>33.328000000000003</v>
      </c>
      <c r="M546" s="238">
        <v>0</v>
      </c>
      <c r="N546" s="3">
        <v>0</v>
      </c>
      <c r="O546" s="3">
        <v>0</v>
      </c>
      <c r="P546" s="238">
        <v>8.4600000000000009</v>
      </c>
      <c r="Q546" s="240">
        <f t="shared" si="25"/>
        <v>4.2300000000000004</v>
      </c>
      <c r="R546" s="3">
        <v>0</v>
      </c>
      <c r="S546" s="3">
        <v>0</v>
      </c>
      <c r="T546" s="3">
        <v>0</v>
      </c>
      <c r="U546" s="3">
        <v>0</v>
      </c>
      <c r="V546" s="3">
        <v>0</v>
      </c>
      <c r="W546" s="3">
        <v>0</v>
      </c>
      <c r="X546" s="3">
        <v>0.747</v>
      </c>
      <c r="Y546" s="3">
        <v>0</v>
      </c>
      <c r="Z546" s="3">
        <v>0</v>
      </c>
      <c r="AA546" s="3">
        <v>0</v>
      </c>
      <c r="AB546" s="3">
        <v>0</v>
      </c>
      <c r="AC546" s="3">
        <v>0</v>
      </c>
      <c r="AD546" s="3">
        <v>0</v>
      </c>
      <c r="AE546" s="3">
        <v>0</v>
      </c>
      <c r="AF546" s="3">
        <v>0</v>
      </c>
      <c r="AG546" s="3">
        <v>0</v>
      </c>
      <c r="AJ546" s="3">
        <f t="shared" si="24"/>
        <v>38.494999999999997</v>
      </c>
      <c r="AL546" s="3">
        <f>IFERROR(VLOOKUP(B546,Totalt!$B$1:$BD$409,MATCH("totalt tillförda bränslen:",Totalt!$B$1:$BC$1,0),FALSE),"")</f>
        <v>38.495000000000005</v>
      </c>
      <c r="AN546" s="3">
        <f t="shared" si="26"/>
        <v>-7.1054273576010019E-15</v>
      </c>
    </row>
    <row r="547" spans="1:40" x14ac:dyDescent="0.25">
      <c r="A547" s="3" t="s">
        <v>554</v>
      </c>
      <c r="Q547" s="240">
        <f t="shared" si="25"/>
        <v>0</v>
      </c>
      <c r="AJ547" s="3">
        <f t="shared" si="24"/>
        <v>0</v>
      </c>
      <c r="AL547" s="3" t="str">
        <f>IFERROR(VLOOKUP(B547,Totalt!$B$1:$BD$409,MATCH("totalt tillförda bränslen:",Totalt!$B$1:$BC$1,0),FALSE),"")</f>
        <v/>
      </c>
      <c r="AN547" s="3" t="str">
        <f t="shared" si="26"/>
        <v/>
      </c>
    </row>
    <row r="548" spans="1:40" x14ac:dyDescent="0.25">
      <c r="B548" s="3" t="s">
        <v>555</v>
      </c>
      <c r="C548" s="3">
        <v>0</v>
      </c>
      <c r="D548" s="3">
        <v>0</v>
      </c>
      <c r="E548" s="3">
        <v>0</v>
      </c>
      <c r="F548" s="3">
        <v>0</v>
      </c>
      <c r="G548" s="3">
        <v>0</v>
      </c>
      <c r="H548" s="3">
        <v>0</v>
      </c>
      <c r="I548" s="3">
        <v>1.6</v>
      </c>
      <c r="J548" s="3">
        <v>0</v>
      </c>
      <c r="K548" s="3">
        <v>0</v>
      </c>
      <c r="L548" s="3">
        <v>0</v>
      </c>
      <c r="M548" s="238">
        <v>0</v>
      </c>
      <c r="N548" s="3">
        <v>0</v>
      </c>
      <c r="O548" s="3">
        <v>0</v>
      </c>
      <c r="P548" s="238">
        <v>10.6</v>
      </c>
      <c r="Q548" s="240">
        <f t="shared" si="25"/>
        <v>5.3</v>
      </c>
      <c r="R548" s="3">
        <v>0</v>
      </c>
      <c r="S548" s="3">
        <v>0</v>
      </c>
      <c r="T548" s="3">
        <v>0</v>
      </c>
      <c r="U548" s="3">
        <v>0</v>
      </c>
      <c r="V548" s="3">
        <v>0</v>
      </c>
      <c r="W548" s="3">
        <v>0</v>
      </c>
      <c r="X548" s="3">
        <v>1.7</v>
      </c>
      <c r="Y548" s="3">
        <v>0</v>
      </c>
      <c r="Z548" s="3">
        <v>0</v>
      </c>
      <c r="AA548" s="3">
        <v>0</v>
      </c>
      <c r="AB548" s="3">
        <v>0</v>
      </c>
      <c r="AC548" s="3">
        <v>0</v>
      </c>
      <c r="AD548" s="3">
        <v>0</v>
      </c>
      <c r="AE548" s="3">
        <v>0</v>
      </c>
      <c r="AF548" s="3">
        <v>0</v>
      </c>
      <c r="AG548" s="3">
        <v>50.6</v>
      </c>
      <c r="AJ548" s="3">
        <f t="shared" si="24"/>
        <v>59.199999999999996</v>
      </c>
      <c r="AL548" s="3">
        <f>IFERROR(VLOOKUP(B548,Totalt!$B$1:$BD$409,MATCH("totalt tillförda bränslen:",Totalt!$B$1:$BC$1,0),FALSE),"")</f>
        <v>59.2</v>
      </c>
      <c r="AN548" s="3">
        <f t="shared" si="26"/>
        <v>-7.1054273576010019E-15</v>
      </c>
    </row>
    <row r="549" spans="1:40" x14ac:dyDescent="0.25">
      <c r="A549" s="3" t="s">
        <v>556</v>
      </c>
      <c r="Q549" s="240">
        <f t="shared" si="25"/>
        <v>0</v>
      </c>
      <c r="AJ549" s="3">
        <f t="shared" si="24"/>
        <v>0</v>
      </c>
      <c r="AL549" s="3" t="str">
        <f>IFERROR(VLOOKUP(B549,Totalt!$B$1:$BD$409,MATCH("totalt tillförda bränslen:",Totalt!$B$1:$BC$1,0),FALSE),"")</f>
        <v/>
      </c>
      <c r="AN549" s="3" t="str">
        <f t="shared" si="26"/>
        <v/>
      </c>
    </row>
    <row r="550" spans="1:40" x14ac:dyDescent="0.25">
      <c r="B550" s="3" t="s">
        <v>557</v>
      </c>
      <c r="C550" s="3">
        <v>0</v>
      </c>
      <c r="D550" s="3">
        <v>0</v>
      </c>
      <c r="E550" s="3">
        <v>0</v>
      </c>
      <c r="F550" s="3">
        <v>0</v>
      </c>
      <c r="G550" s="3">
        <v>0.25705</v>
      </c>
      <c r="H550" s="3">
        <v>0</v>
      </c>
      <c r="I550" s="3">
        <v>0.43351000000000001</v>
      </c>
      <c r="J550" s="3">
        <v>0</v>
      </c>
      <c r="K550" s="3">
        <v>0</v>
      </c>
      <c r="L550" s="3">
        <v>0</v>
      </c>
      <c r="M550" s="238">
        <v>0</v>
      </c>
      <c r="N550" s="3">
        <v>0</v>
      </c>
      <c r="O550" s="3">
        <v>0</v>
      </c>
      <c r="P550" s="238">
        <v>0</v>
      </c>
      <c r="Q550" s="240">
        <f t="shared" si="25"/>
        <v>0</v>
      </c>
      <c r="R550" s="3">
        <v>0</v>
      </c>
      <c r="S550" s="3">
        <v>0</v>
      </c>
      <c r="T550" s="3">
        <v>9.1127400000000005</v>
      </c>
      <c r="U550" s="3">
        <v>0</v>
      </c>
      <c r="V550" s="3">
        <v>0</v>
      </c>
      <c r="W550" s="3">
        <v>0</v>
      </c>
      <c r="X550" s="3">
        <v>0.25198999999999999</v>
      </c>
      <c r="Y550" s="3">
        <v>0</v>
      </c>
      <c r="Z550" s="3">
        <v>0</v>
      </c>
      <c r="AA550" s="3">
        <v>0</v>
      </c>
      <c r="AB550" s="3">
        <v>0</v>
      </c>
      <c r="AC550" s="3">
        <v>0</v>
      </c>
      <c r="AD550" s="3">
        <v>0</v>
      </c>
      <c r="AE550" s="3">
        <v>0</v>
      </c>
      <c r="AF550" s="3">
        <v>0</v>
      </c>
      <c r="AG550" s="3">
        <v>0</v>
      </c>
      <c r="AJ550" s="3">
        <f t="shared" si="24"/>
        <v>10.055289999999999</v>
      </c>
      <c r="AL550" s="3">
        <f>IFERROR(VLOOKUP(B550,Totalt!$B$1:$BD$409,MATCH("totalt tillförda bränslen:",Totalt!$B$1:$BC$1,0),FALSE),"")</f>
        <v>10.055289999999999</v>
      </c>
      <c r="AN550" s="3">
        <f t="shared" si="26"/>
        <v>0</v>
      </c>
    </row>
    <row r="551" spans="1:40" x14ac:dyDescent="0.25">
      <c r="B551" s="3" t="s">
        <v>558</v>
      </c>
      <c r="C551" s="3">
        <v>0</v>
      </c>
      <c r="D551" s="3">
        <v>0</v>
      </c>
      <c r="E551" s="3">
        <v>0</v>
      </c>
      <c r="F551" s="3">
        <v>0</v>
      </c>
      <c r="G551" s="3">
        <v>2.7E-2</v>
      </c>
      <c r="H551" s="3">
        <v>1.2869999999999999</v>
      </c>
      <c r="I551" s="3">
        <v>0.11600000000000001</v>
      </c>
      <c r="J551" s="3">
        <v>0</v>
      </c>
      <c r="K551" s="3">
        <v>0</v>
      </c>
      <c r="L551" s="3">
        <v>0</v>
      </c>
      <c r="M551" s="238">
        <v>0</v>
      </c>
      <c r="N551" s="3">
        <v>0</v>
      </c>
      <c r="O551" s="3">
        <v>0</v>
      </c>
      <c r="P551" s="238">
        <v>0</v>
      </c>
      <c r="Q551" s="240">
        <f t="shared" si="25"/>
        <v>0</v>
      </c>
      <c r="R551" s="3">
        <v>0</v>
      </c>
      <c r="S551" s="3">
        <v>0</v>
      </c>
      <c r="T551" s="3">
        <v>4.4619999999999997</v>
      </c>
      <c r="U551" s="3">
        <v>0</v>
      </c>
      <c r="V551" s="3">
        <v>0</v>
      </c>
      <c r="W551" s="3">
        <v>0</v>
      </c>
      <c r="X551" s="3">
        <v>0.13965</v>
      </c>
      <c r="Y551" s="3">
        <v>0</v>
      </c>
      <c r="Z551" s="3">
        <v>0</v>
      </c>
      <c r="AA551" s="3">
        <v>0</v>
      </c>
      <c r="AB551" s="3">
        <v>0.27900000000000003</v>
      </c>
      <c r="AC551" s="3">
        <v>0.51800000000000002</v>
      </c>
      <c r="AD551" s="3">
        <v>0</v>
      </c>
      <c r="AE551" s="3">
        <v>0</v>
      </c>
      <c r="AF551" s="3">
        <v>0</v>
      </c>
      <c r="AG551" s="3">
        <v>0</v>
      </c>
      <c r="AJ551" s="3">
        <f t="shared" si="24"/>
        <v>6.8286499999999988</v>
      </c>
      <c r="AL551" s="3">
        <f>IFERROR(VLOOKUP(B551,Totalt!$B$1:$BD$409,MATCH("totalt tillförda bränslen:",Totalt!$B$1:$BC$1,0),FALSE),"")</f>
        <v>6.8286499999999988</v>
      </c>
      <c r="AN551" s="3">
        <f t="shared" si="26"/>
        <v>0</v>
      </c>
    </row>
    <row r="552" spans="1:40" x14ac:dyDescent="0.25">
      <c r="B552" s="3" t="s">
        <v>559</v>
      </c>
      <c r="C552" s="3">
        <v>0</v>
      </c>
      <c r="D552" s="3">
        <v>0</v>
      </c>
      <c r="E552" s="3">
        <v>0</v>
      </c>
      <c r="F552" s="3">
        <v>0</v>
      </c>
      <c r="G552" s="3">
        <v>0</v>
      </c>
      <c r="H552" s="3">
        <v>0</v>
      </c>
      <c r="I552" s="3">
        <v>4.836E-2</v>
      </c>
      <c r="J552" s="3">
        <v>0</v>
      </c>
      <c r="K552" s="3">
        <v>0</v>
      </c>
      <c r="L552" s="3">
        <v>0</v>
      </c>
      <c r="M552" s="238">
        <v>0</v>
      </c>
      <c r="N552" s="3">
        <v>0</v>
      </c>
      <c r="O552" s="3">
        <v>0</v>
      </c>
      <c r="P552" s="238">
        <v>0</v>
      </c>
      <c r="Q552" s="240">
        <f t="shared" si="25"/>
        <v>0</v>
      </c>
      <c r="R552" s="3">
        <v>0</v>
      </c>
      <c r="S552" s="3">
        <v>0</v>
      </c>
      <c r="T552" s="3">
        <v>0</v>
      </c>
      <c r="U552" s="3">
        <v>0</v>
      </c>
      <c r="V552" s="3">
        <v>0</v>
      </c>
      <c r="W552" s="3">
        <v>0</v>
      </c>
      <c r="X552" s="3">
        <v>3.5009999999999999E-2</v>
      </c>
      <c r="Y552" s="3">
        <v>0</v>
      </c>
      <c r="Z552" s="3">
        <v>1.3937999999999999</v>
      </c>
      <c r="AA552" s="3">
        <v>0</v>
      </c>
      <c r="AB552" s="3">
        <v>0</v>
      </c>
      <c r="AC552" s="3">
        <v>0</v>
      </c>
      <c r="AD552" s="3">
        <v>0</v>
      </c>
      <c r="AE552" s="3">
        <v>0</v>
      </c>
      <c r="AF552" s="3">
        <v>0</v>
      </c>
      <c r="AG552" s="3">
        <v>0</v>
      </c>
      <c r="AJ552" s="3">
        <f t="shared" si="24"/>
        <v>1.4771699999999999</v>
      </c>
      <c r="AL552" s="3">
        <f>IFERROR(VLOOKUP(B552,Totalt!$B$1:$BD$409,MATCH("totalt tillförda bränslen:",Totalt!$B$1:$BC$1,0),FALSE),"")</f>
        <v>1.4771699999999999</v>
      </c>
      <c r="AN552" s="3">
        <f t="shared" si="26"/>
        <v>0</v>
      </c>
    </row>
    <row r="553" spans="1:40" x14ac:dyDescent="0.25">
      <c r="B553" s="3" t="s">
        <v>560</v>
      </c>
      <c r="C553" s="3">
        <v>0</v>
      </c>
      <c r="D553" s="3">
        <v>0</v>
      </c>
      <c r="E553" s="3">
        <v>0</v>
      </c>
      <c r="F553" s="3">
        <v>0</v>
      </c>
      <c r="G553" s="3">
        <v>0</v>
      </c>
      <c r="H553" s="3">
        <v>0</v>
      </c>
      <c r="I553" s="3">
        <v>0.27239000000000002</v>
      </c>
      <c r="J553" s="3">
        <v>0</v>
      </c>
      <c r="K553" s="3">
        <v>4.9352899999999998E-2</v>
      </c>
      <c r="L553" s="3">
        <v>0</v>
      </c>
      <c r="M553" s="238">
        <v>0</v>
      </c>
      <c r="N553" s="3">
        <v>0</v>
      </c>
      <c r="O553" s="3">
        <v>0</v>
      </c>
      <c r="P553" s="238">
        <v>0</v>
      </c>
      <c r="Q553" s="240">
        <f t="shared" si="25"/>
        <v>0</v>
      </c>
      <c r="R553" s="3">
        <v>5.2685000000000004</v>
      </c>
      <c r="S553" s="3">
        <v>0</v>
      </c>
      <c r="T553" s="3">
        <v>0</v>
      </c>
      <c r="U553" s="3">
        <v>0</v>
      </c>
      <c r="V553" s="3">
        <v>0</v>
      </c>
      <c r="W553" s="3">
        <v>0</v>
      </c>
      <c r="X553" s="3">
        <v>0.18437999999999999</v>
      </c>
      <c r="Y553" s="3">
        <v>0</v>
      </c>
      <c r="Z553" s="3">
        <v>0</v>
      </c>
      <c r="AA553" s="3">
        <v>0</v>
      </c>
      <c r="AB553" s="3">
        <v>0</v>
      </c>
      <c r="AC553" s="3">
        <v>0</v>
      </c>
      <c r="AD553" s="3">
        <v>0</v>
      </c>
      <c r="AE553" s="3">
        <v>0</v>
      </c>
      <c r="AF553" s="3">
        <v>0</v>
      </c>
      <c r="AG553" s="3">
        <v>3.33114</v>
      </c>
      <c r="AJ553" s="3">
        <f t="shared" si="24"/>
        <v>9.1057629000000002</v>
      </c>
      <c r="AL553" s="3">
        <f>IFERROR(VLOOKUP(B553,Totalt!$B$1:$BD$409,MATCH("totalt tillförda bränslen:",Totalt!$B$1:$BC$1,0),FALSE),"")</f>
        <v>9.105762900000002</v>
      </c>
      <c r="AN553" s="3">
        <f t="shared" si="26"/>
        <v>-1.7763568394002505E-15</v>
      </c>
    </row>
    <row r="554" spans="1:40" x14ac:dyDescent="0.25">
      <c r="B554" s="3" t="s">
        <v>561</v>
      </c>
      <c r="C554" s="3">
        <v>0</v>
      </c>
      <c r="D554" s="3">
        <v>0</v>
      </c>
      <c r="E554" s="3">
        <v>0</v>
      </c>
      <c r="F554" s="3">
        <v>0</v>
      </c>
      <c r="G554" s="3">
        <v>0</v>
      </c>
      <c r="H554" s="3">
        <v>0</v>
      </c>
      <c r="I554" s="3">
        <v>2.4920000000000001E-2</v>
      </c>
      <c r="J554" s="3">
        <v>0</v>
      </c>
      <c r="K554" s="3">
        <v>0</v>
      </c>
      <c r="L554" s="3">
        <v>0</v>
      </c>
      <c r="M554" s="238">
        <v>0</v>
      </c>
      <c r="N554" s="3">
        <v>0</v>
      </c>
      <c r="O554" s="3">
        <v>0</v>
      </c>
      <c r="P554" s="238">
        <v>0</v>
      </c>
      <c r="Q554" s="240">
        <f t="shared" si="25"/>
        <v>0</v>
      </c>
      <c r="R554" s="3">
        <v>0</v>
      </c>
      <c r="S554" s="3">
        <v>0</v>
      </c>
      <c r="T554" s="3">
        <v>0</v>
      </c>
      <c r="U554" s="3">
        <v>0</v>
      </c>
      <c r="V554" s="3">
        <v>0</v>
      </c>
      <c r="W554" s="3">
        <v>0</v>
      </c>
      <c r="X554" s="3">
        <v>1.593E-2</v>
      </c>
      <c r="Y554" s="3">
        <v>0</v>
      </c>
      <c r="Z554" s="3">
        <v>0.69889999999999997</v>
      </c>
      <c r="AA554" s="3">
        <v>0</v>
      </c>
      <c r="AB554" s="3">
        <v>0</v>
      </c>
      <c r="AC554" s="3">
        <v>0</v>
      </c>
      <c r="AD554" s="3">
        <v>0</v>
      </c>
      <c r="AE554" s="3">
        <v>0</v>
      </c>
      <c r="AF554" s="3">
        <v>0</v>
      </c>
      <c r="AG554" s="3">
        <v>0</v>
      </c>
      <c r="AJ554" s="3">
        <f t="shared" si="24"/>
        <v>0.73974999999999991</v>
      </c>
      <c r="AL554" s="3">
        <f>IFERROR(VLOOKUP(B554,Totalt!$B$1:$BD$409,MATCH("totalt tillförda bränslen:",Totalt!$B$1:$BC$1,0),FALSE),"")</f>
        <v>0.73975000000000002</v>
      </c>
      <c r="AN554" s="3">
        <f t="shared" si="26"/>
        <v>-1.1102230246251565E-16</v>
      </c>
    </row>
    <row r="555" spans="1:40" x14ac:dyDescent="0.25">
      <c r="B555" s="3" t="s">
        <v>562</v>
      </c>
      <c r="C555" s="3">
        <v>0</v>
      </c>
      <c r="D555" s="3">
        <v>0</v>
      </c>
      <c r="E555" s="3">
        <v>10.275600000000001</v>
      </c>
      <c r="F555" s="3">
        <v>94.465500000000006</v>
      </c>
      <c r="G555" s="3">
        <v>3.4111799999999998E-2</v>
      </c>
      <c r="H555" s="3">
        <v>0</v>
      </c>
      <c r="I555" s="3">
        <v>0</v>
      </c>
      <c r="J555" s="3">
        <v>0</v>
      </c>
      <c r="K555" s="3">
        <v>6.1890099999999997</v>
      </c>
      <c r="L555" s="3">
        <v>25.276700000000002</v>
      </c>
      <c r="M555" s="238">
        <v>8.9852900000000009</v>
      </c>
      <c r="N555" s="3">
        <v>0</v>
      </c>
      <c r="O555" s="3">
        <v>0</v>
      </c>
      <c r="P555" s="238">
        <v>0</v>
      </c>
      <c r="Q555" s="240">
        <f t="shared" si="25"/>
        <v>0</v>
      </c>
      <c r="R555" s="3">
        <v>0</v>
      </c>
      <c r="S555" s="3">
        <v>43.313000000000002</v>
      </c>
      <c r="T555" s="3">
        <v>16.050699999999999</v>
      </c>
      <c r="U555" s="3">
        <v>0</v>
      </c>
      <c r="V555" s="3">
        <v>0</v>
      </c>
      <c r="W555" s="3">
        <v>21.832000000000001</v>
      </c>
      <c r="X555" s="3">
        <v>17.527999999999999</v>
      </c>
      <c r="Y555" s="3">
        <v>0</v>
      </c>
      <c r="Z555" s="3">
        <v>0</v>
      </c>
      <c r="AA555" s="3">
        <v>0</v>
      </c>
      <c r="AB555" s="3">
        <v>0</v>
      </c>
      <c r="AC555" s="3">
        <v>0</v>
      </c>
      <c r="AD555" s="3">
        <v>0</v>
      </c>
      <c r="AE555" s="3">
        <v>0</v>
      </c>
      <c r="AF555" s="3">
        <v>0</v>
      </c>
      <c r="AG555" s="3">
        <v>0</v>
      </c>
      <c r="AJ555" s="3">
        <f t="shared" si="24"/>
        <v>234.96462179999997</v>
      </c>
      <c r="AL555" s="3">
        <f>IFERROR(VLOOKUP(B555,Totalt!$B$1:$BD$409,MATCH("totalt tillförda bränslen:",Totalt!$B$1:$BC$1,0),FALSE),"")</f>
        <v>234.9646218</v>
      </c>
      <c r="AN555" s="3">
        <f t="shared" si="26"/>
        <v>-2.8421709430404007E-14</v>
      </c>
    </row>
    <row r="556" spans="1:40" x14ac:dyDescent="0.25">
      <c r="B556" s="3" t="s">
        <v>563</v>
      </c>
      <c r="C556" s="3">
        <v>0</v>
      </c>
      <c r="D556" s="3">
        <v>0</v>
      </c>
      <c r="E556" s="3">
        <v>4.9913100000000004</v>
      </c>
      <c r="F556" s="3">
        <v>65.183599999999998</v>
      </c>
      <c r="G556" s="3">
        <v>3.5878999999999999</v>
      </c>
      <c r="H556" s="3">
        <v>0.01</v>
      </c>
      <c r="I556" s="3">
        <v>3.528</v>
      </c>
      <c r="J556" s="3">
        <v>0</v>
      </c>
      <c r="K556" s="3">
        <v>1.3258099999999999</v>
      </c>
      <c r="L556" s="3">
        <v>16.822600000000001</v>
      </c>
      <c r="M556" s="238">
        <v>5.8192399999999997</v>
      </c>
      <c r="N556" s="3">
        <v>0</v>
      </c>
      <c r="O556" s="3">
        <v>0</v>
      </c>
      <c r="P556" s="238">
        <v>135.536</v>
      </c>
      <c r="Q556" s="240">
        <f t="shared" si="25"/>
        <v>67.768000000000001</v>
      </c>
      <c r="R556" s="3">
        <v>0</v>
      </c>
      <c r="S556" s="3">
        <v>28.371300000000002</v>
      </c>
      <c r="T556" s="3">
        <v>11.1114</v>
      </c>
      <c r="U556" s="3">
        <v>0</v>
      </c>
      <c r="V556" s="3">
        <v>0</v>
      </c>
      <c r="W556" s="3">
        <v>17.534400000000002</v>
      </c>
      <c r="X556" s="3">
        <v>6.39724</v>
      </c>
      <c r="Y556" s="3">
        <v>0</v>
      </c>
      <c r="Z556" s="3">
        <v>0</v>
      </c>
      <c r="AA556" s="3">
        <v>0</v>
      </c>
      <c r="AB556" s="3">
        <v>0</v>
      </c>
      <c r="AC556" s="3">
        <v>0</v>
      </c>
      <c r="AD556" s="3">
        <v>0</v>
      </c>
      <c r="AE556" s="3">
        <v>0</v>
      </c>
      <c r="AF556" s="3">
        <v>0</v>
      </c>
      <c r="AG556" s="3">
        <v>0</v>
      </c>
      <c r="AJ556" s="3">
        <f t="shared" si="24"/>
        <v>226.63156000000004</v>
      </c>
      <c r="AL556" s="3">
        <f>IFERROR(VLOOKUP(B556,Totalt!$B$1:$BD$409,MATCH("totalt tillförda bränslen:",Totalt!$B$1:$BC$1,0),FALSE),"")</f>
        <v>226.63155999999998</v>
      </c>
      <c r="AN556" s="3">
        <f t="shared" si="26"/>
        <v>5.6843418860808015E-14</v>
      </c>
    </row>
    <row r="557" spans="1:40" x14ac:dyDescent="0.25">
      <c r="AJ557" s="3">
        <f t="shared" si="24"/>
        <v>0</v>
      </c>
    </row>
    <row r="558" spans="1:40" x14ac:dyDescent="0.25">
      <c r="B558" s="94" t="s">
        <v>1064</v>
      </c>
      <c r="C558" s="3">
        <f t="shared" ref="C558:AG558" si="27">SUM(C2:C556)</f>
        <v>23.089386000000001</v>
      </c>
      <c r="D558" s="3">
        <f t="shared" si="27"/>
        <v>11085.367992999998</v>
      </c>
      <c r="E558" s="3">
        <f t="shared" si="27"/>
        <v>122.93143805899999</v>
      </c>
      <c r="F558" s="3">
        <f t="shared" si="27"/>
        <v>1855.2187871000006</v>
      </c>
      <c r="G558" s="3">
        <f t="shared" si="27"/>
        <v>769.77212580000003</v>
      </c>
      <c r="H558" s="3">
        <f t="shared" si="27"/>
        <v>225.17362899999995</v>
      </c>
      <c r="I558" s="3">
        <f t="shared" si="27"/>
        <v>526.65061059999994</v>
      </c>
      <c r="J558" s="3">
        <f t="shared" si="27"/>
        <v>88.185630000000003</v>
      </c>
      <c r="K558" s="3">
        <f t="shared" si="27"/>
        <v>325.4767769</v>
      </c>
      <c r="L558" s="3">
        <f t="shared" si="27"/>
        <v>5876.5198434000049</v>
      </c>
      <c r="M558" s="238">
        <f t="shared" si="27"/>
        <v>642.52480889000003</v>
      </c>
      <c r="N558" s="3">
        <f t="shared" si="27"/>
        <v>958.10299999999995</v>
      </c>
      <c r="O558" s="3">
        <f t="shared" si="27"/>
        <v>2962.9568862999995</v>
      </c>
      <c r="P558" s="238">
        <f t="shared" si="27"/>
        <v>10562.538559999994</v>
      </c>
      <c r="Q558" s="240">
        <f t="shared" si="27"/>
        <v>5281.2692799999968</v>
      </c>
      <c r="R558" s="3">
        <f t="shared" si="27"/>
        <v>4720.8863299999985</v>
      </c>
      <c r="S558" s="3">
        <f t="shared" si="27"/>
        <v>1325.5216554000003</v>
      </c>
      <c r="T558" s="3">
        <f t="shared" si="27"/>
        <v>2777.8775074000014</v>
      </c>
      <c r="U558" s="3">
        <f t="shared" si="27"/>
        <v>1156.2032795</v>
      </c>
      <c r="V558" s="3">
        <f t="shared" si="27"/>
        <v>433.24310650999996</v>
      </c>
      <c r="W558" s="3">
        <f t="shared" si="27"/>
        <v>1223.5504582799999</v>
      </c>
      <c r="X558" s="3">
        <f t="shared" si="27"/>
        <v>1608.0440098899996</v>
      </c>
      <c r="Y558" s="3">
        <f t="shared" si="27"/>
        <v>519.27506010000002</v>
      </c>
      <c r="Z558" s="3">
        <f t="shared" si="27"/>
        <v>2130.4108304000001</v>
      </c>
      <c r="AA558" s="3">
        <f t="shared" si="27"/>
        <v>465.11219999999997</v>
      </c>
      <c r="AB558" s="3">
        <f t="shared" si="27"/>
        <v>1215.7718473</v>
      </c>
      <c r="AC558" s="3">
        <f t="shared" si="27"/>
        <v>2736.0459787</v>
      </c>
      <c r="AD558" s="3">
        <f t="shared" si="27"/>
        <v>83.864430880000015</v>
      </c>
      <c r="AE558" s="3">
        <f t="shared" si="27"/>
        <v>67.857561000000004</v>
      </c>
      <c r="AF558" s="3">
        <f t="shared" si="27"/>
        <v>29.336490000000001</v>
      </c>
      <c r="AG558" s="3">
        <f t="shared" si="27"/>
        <v>2378.4724051799999</v>
      </c>
      <c r="AJ558" s="3">
        <f t="shared" si="24"/>
        <v>52972.188536698995</v>
      </c>
    </row>
    <row r="560" spans="1:40" x14ac:dyDescent="0.25">
      <c r="AJ560" s="9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tabColor theme="3" tint="0.39997558519241921"/>
  </sheetPr>
  <dimension ref="A1:BC441"/>
  <sheetViews>
    <sheetView workbookViewId="0">
      <pane xSplit="2" ySplit="1" topLeftCell="C2" activePane="bottomRight" state="frozen"/>
      <selection activeCell="B4" sqref="B4:F4"/>
      <selection pane="topRight" activeCell="B4" sqref="B4:F4"/>
      <selection pane="bottomLeft" activeCell="B4" sqref="B4:F4"/>
      <selection pane="bottomRight" activeCell="B4" sqref="B4:F4"/>
    </sheetView>
  </sheetViews>
  <sheetFormatPr defaultRowHeight="15" customHeight="1" x14ac:dyDescent="0.25"/>
  <cols>
    <col min="1" max="1" width="28" customWidth="1"/>
    <col min="2" max="2" width="18.85546875" customWidth="1"/>
    <col min="3" max="3" width="12.85546875" customWidth="1"/>
    <col min="6" max="8" width="9.28515625" bestFit="1" customWidth="1"/>
    <col min="9" max="9" width="9.5703125" bestFit="1" customWidth="1"/>
    <col min="10" max="10" width="9.28515625" bestFit="1" customWidth="1"/>
    <col min="37" max="37" width="10.28515625" customWidth="1"/>
    <col min="38" max="38" width="9.85546875" bestFit="1" customWidth="1"/>
    <col min="42" max="42" width="9.42578125" customWidth="1"/>
    <col min="49" max="49" width="10.28515625" customWidth="1"/>
    <col min="53" max="53" width="11.28515625" customWidth="1"/>
    <col min="55" max="55" width="10.42578125" customWidth="1"/>
  </cols>
  <sheetData>
    <row r="1" spans="1:55" s="7" customFormat="1" ht="87" customHeight="1" x14ac:dyDescent="0.25">
      <c r="A1" s="4" t="s">
        <v>564</v>
      </c>
      <c r="B1" s="4" t="s">
        <v>1</v>
      </c>
      <c r="C1" s="4" t="s">
        <v>959</v>
      </c>
      <c r="D1" s="4" t="s">
        <v>666</v>
      </c>
      <c r="E1" s="4" t="s">
        <v>951</v>
      </c>
      <c r="F1" s="4" t="s">
        <v>678</v>
      </c>
      <c r="G1" s="4" t="s">
        <v>954</v>
      </c>
      <c r="H1" s="4" t="s">
        <v>969</v>
      </c>
      <c r="I1" s="4" t="s">
        <v>634</v>
      </c>
      <c r="J1" s="4" t="s">
        <v>947</v>
      </c>
      <c r="K1" s="5" t="s">
        <v>976</v>
      </c>
      <c r="L1" s="4" t="s">
        <v>635</v>
      </c>
      <c r="M1" s="4" t="s">
        <v>948</v>
      </c>
      <c r="N1" s="4" t="s">
        <v>952</v>
      </c>
      <c r="O1" s="4" t="s">
        <v>957</v>
      </c>
      <c r="P1" s="4" t="s">
        <v>958</v>
      </c>
      <c r="Q1" s="4" t="s">
        <v>971</v>
      </c>
      <c r="R1" s="4" t="s">
        <v>964</v>
      </c>
      <c r="S1" s="4" t="s">
        <v>963</v>
      </c>
      <c r="T1" s="4" t="s">
        <v>965</v>
      </c>
      <c r="U1" s="4" t="s">
        <v>970</v>
      </c>
      <c r="V1" s="4" t="s">
        <v>960</v>
      </c>
      <c r="W1" s="4" t="s">
        <v>949</v>
      </c>
      <c r="X1" s="4" t="s">
        <v>968</v>
      </c>
      <c r="Y1" s="4" t="s">
        <v>961</v>
      </c>
      <c r="Z1" s="4" t="s">
        <v>950</v>
      </c>
      <c r="AA1" s="4" t="s">
        <v>966</v>
      </c>
      <c r="AB1" s="4" t="s">
        <v>967</v>
      </c>
      <c r="AC1" s="4" t="s">
        <v>956</v>
      </c>
      <c r="AD1" s="4" t="s">
        <v>656</v>
      </c>
      <c r="AE1" s="4" t="s">
        <v>946</v>
      </c>
      <c r="AF1" s="6" t="s">
        <v>962</v>
      </c>
      <c r="AG1" s="17" t="s">
        <v>977</v>
      </c>
      <c r="AH1" s="241" t="s">
        <v>622</v>
      </c>
      <c r="AI1" s="242" t="s">
        <v>978</v>
      </c>
      <c r="AJ1" s="242" t="s">
        <v>979</v>
      </c>
      <c r="AK1" s="243" t="s">
        <v>980</v>
      </c>
      <c r="AL1" s="244" t="s">
        <v>981</v>
      </c>
      <c r="AM1" s="244" t="s">
        <v>982</v>
      </c>
      <c r="AN1" s="242" t="s">
        <v>1001</v>
      </c>
      <c r="AO1" s="8"/>
      <c r="AP1" s="10" t="s">
        <v>983</v>
      </c>
      <c r="AQ1" s="9" t="s">
        <v>984</v>
      </c>
      <c r="AT1" s="24" t="s">
        <v>985</v>
      </c>
      <c r="AU1" s="25" t="s">
        <v>986</v>
      </c>
      <c r="AV1" s="26" t="s">
        <v>669</v>
      </c>
      <c r="AW1" s="26" t="s">
        <v>658</v>
      </c>
      <c r="AX1" s="26" t="s">
        <v>987</v>
      </c>
      <c r="AY1" s="26"/>
      <c r="AZ1" s="26" t="s">
        <v>988</v>
      </c>
      <c r="BA1" s="26" t="s">
        <v>989</v>
      </c>
      <c r="BB1" s="26"/>
      <c r="BC1" s="27" t="s">
        <v>990</v>
      </c>
    </row>
    <row r="2" spans="1:55" ht="15" customHeight="1" x14ac:dyDescent="0.25">
      <c r="A2" t="s">
        <v>12</v>
      </c>
      <c r="B2" t="s">
        <v>13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0</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0.81699999999999995</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2.5000000000000001E-2</v>
      </c>
      <c r="AG2">
        <f>IFERROR(VLOOKUP(B2,Miljö!$B$1:$S$476,9,FALSE)/1,0)</f>
        <v>0</v>
      </c>
      <c r="AI2">
        <f>SUM(C2:AF2)</f>
        <v>0.84199999999999997</v>
      </c>
      <c r="AJ2">
        <f>SUM(C2:AG2)</f>
        <v>0.84199999999999997</v>
      </c>
      <c r="AK2">
        <f>IF(ISERROR(1/VLOOKUP($B2,Leveranser!$B$1:$S$500,MATCH("såld värme (gwh)",Leveranser!$B$1:$S$1,0),FALSE)),"",VLOOKUP($B2,Leveranser!$B$1:$S$500,MATCH("såld värme (gwh)",Leveranser!$B$1:$S$1,0),FALSE))</f>
        <v>0.36</v>
      </c>
      <c r="AL2" s="22">
        <f>VLOOKUP($B2,Leveranser!$B$1:$Y$500,MATCH("Totalt såld fjärrvärme till andra fjärrvärmeföretag",Leveranser!$B$1:$AA$1,0),FALSE)</f>
        <v>0</v>
      </c>
      <c r="AM2" s="22">
        <f>IF(ISERROR(1/VLOOKUP($B2,Miljö!$B$1:$S$500,MATCH("Såld mängd produktionsspecifik fjärrvärme (GWh)",Miljö!$B$1:$R$1,0),FALSE)),0,VLOOKUP($B2,Miljö!$B$1:$S$500,MATCH("Såld mängd produktionsspecifik fjärrvärme (GWh)",Miljö!$B$1:$R$1,0),FALSE))</f>
        <v>0</v>
      </c>
      <c r="AN2" s="23">
        <f>IFERROR(AK2/AJ2,"")</f>
        <v>0.42755344418052255</v>
      </c>
      <c r="AP2" t="str">
        <f>VLOOKUP($B2,'Miljövärden urval för publ'!$B$1:$H$450,7,FALSE)</f>
        <v>Ja</v>
      </c>
      <c r="AQ2" t="str">
        <f>VLOOKUP($B2,'Miljövärden urval för publ'!$B$1:$H$450,6,FALSE)</f>
        <v>Nej</v>
      </c>
      <c r="AU2">
        <f>Z2+AA2+AF2</f>
        <v>0.84199999999999997</v>
      </c>
      <c r="AV2">
        <f>X2</f>
        <v>0</v>
      </c>
      <c r="AW2">
        <f>M2+N2+O2+P2+Q2</f>
        <v>0</v>
      </c>
      <c r="AX2">
        <f>R2+S2+T2+U2</f>
        <v>0</v>
      </c>
      <c r="AZ2">
        <f>AB2</f>
        <v>0</v>
      </c>
      <c r="BA2">
        <f>AE2</f>
        <v>0</v>
      </c>
      <c r="BC2">
        <f>L2+M2+N2+O2+P2+Q2+R2+S2+T2+U2+V2+W2+X2</f>
        <v>0</v>
      </c>
    </row>
    <row r="3" spans="1:55" ht="15" customHeight="1" x14ac:dyDescent="0.25">
      <c r="A3" t="s">
        <v>12</v>
      </c>
      <c r="B3" t="s">
        <v>14</v>
      </c>
      <c r="C3">
        <f>VLOOKUP($B3,'Tillförd energi'!$B$1:$AS$566,MATCH(C$1,'Tillförd energi'!$B$1:$AQ$1,0),FALSE)</f>
        <v>0</v>
      </c>
      <c r="D3">
        <f>VLOOKUP($B3,'Tillförd energi'!$B$1:$AS$566,MATCH(D$1,'Tillförd energi'!$B$1:$AQ$1,0),FALSE)</f>
        <v>0.16465099999999999</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3.8180000000000001</v>
      </c>
      <c r="M3">
        <f>VLOOKUP($B3,'Tillförd energi'!$B$1:$AS$566,MATCH(M$1,'Tillförd energi'!$B$1:$AQ$1,0),FALSE)</f>
        <v>0</v>
      </c>
      <c r="N3">
        <f>VLOOKUP($B3,'Tillförd energi'!$B$1:$AS$566,MATCH(N$1,'Tillförd energi'!$B$1:$AQ$1,0),FALSE)</f>
        <v>191.251</v>
      </c>
      <c r="O3">
        <f>VLOOKUP($B3,'Tillförd energi'!$B$1:$AS$566,MATCH(O$1,'Tillförd energi'!$B$1:$AQ$1,0),FALSE)</f>
        <v>0</v>
      </c>
      <c r="P3">
        <f>VLOOKUP($B3,'Tillförd energi'!$B$1:$AS$566,MATCH(P$1,'Tillförd energi'!$B$1:$AQ$1,0),FALSE)</f>
        <v>0</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7.5999999999999998E-2</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52.926000000000002</v>
      </c>
      <c r="AD3">
        <f>VLOOKUP($B3,'Tillförd energi'!$B$1:$AS$566,MATCH(AD$1,'Tillförd energi'!$B$1:$AQ$1,0),FALSE)</f>
        <v>0</v>
      </c>
      <c r="AE3">
        <f>VLOOKUP($B3,'Tillförd energi'!$B$1:$AS$566,MATCH(AE$1,'Tillförd energi'!$B$1:$AQ$1,0),FALSE)</f>
        <v>0</v>
      </c>
      <c r="AF3">
        <f>VLOOKUP($B3,'Tillförd energi'!$B$1:$AS$566,MATCH(AF$1,'Tillförd energi'!$B$1:$AQ$1,0),FALSE)</f>
        <v>8.3910800000000005</v>
      </c>
      <c r="AG3">
        <f>IFERROR(VLOOKUP(B3,Miljö!$B$1:$S$476,9,FALSE)/1,0)</f>
        <v>0</v>
      </c>
      <c r="AI3">
        <f t="shared" ref="AI3:AI66" si="0">SUM(C3:AF3)</f>
        <v>256.62673100000001</v>
      </c>
      <c r="AJ3">
        <f t="shared" ref="AJ3:AJ66" si="1">SUM(C3:AG3)</f>
        <v>256.62673100000001</v>
      </c>
      <c r="AK3">
        <f>IF(ISERROR(1/VLOOKUP($B3,Leveranser!$B$1:$S$500,MATCH("såld värme (gwh)",Leveranser!$B$1:$S$1,0),FALSE)),"",VLOOKUP($B3,Leveranser!$B$1:$S$500,MATCH("såld värme (gwh)",Leveranser!$B$1:$S$1,0),FALSE))</f>
        <v>212.73</v>
      </c>
      <c r="AL3" s="22">
        <f>VLOOKUP($B3,Leveranser!$B$1:$Y$500,MATCH("Totalt såld fjärrvärme till andra fjärrvärmeföretag",Leveranser!$B$1:$AA$1,0),FALSE)</f>
        <v>0</v>
      </c>
      <c r="AM3" s="22">
        <f>IF(ISERROR(1/VLOOKUP($B3,Miljö!$B$1:$S$500,MATCH("Såld mängd produktionsspecifik fjärrvärme (GWh)",Miljö!$B$1:$R$1,0),FALSE)),0,VLOOKUP($B3,Miljö!$B$1:$S$500,MATCH("Såld mängd produktionsspecifik fjärrvärme (GWh)",Miljö!$B$1:$R$1,0),FALSE))</f>
        <v>0</v>
      </c>
      <c r="AN3" s="23">
        <f t="shared" ref="AN3:AN66" si="2">IFERROR(AK3/AJ3,"")</f>
        <v>0.82894716061359941</v>
      </c>
      <c r="AP3" t="str">
        <f>VLOOKUP($B3,'Miljövärden urval för publ'!$B$1:$H$450,7,FALSE)</f>
        <v>Ja</v>
      </c>
      <c r="AQ3" t="str">
        <f>VLOOKUP($B3,'Miljövärden urval för publ'!$B$1:$H$450,6,FALSE)</f>
        <v>Ja</v>
      </c>
      <c r="AU3">
        <f t="shared" ref="AU3:AU66" si="3">Z3+AA3+AF3</f>
        <v>8.3910800000000005</v>
      </c>
      <c r="AV3">
        <f t="shared" ref="AV3:AV66" si="4">X3</f>
        <v>0</v>
      </c>
      <c r="AW3">
        <f t="shared" ref="AW3:AW66" si="5">M3+N3+O3+P3+Q3</f>
        <v>191.251</v>
      </c>
      <c r="AX3">
        <f t="shared" ref="AX3:AX66" si="6">R3+S3+T3+U3</f>
        <v>0</v>
      </c>
      <c r="AZ3">
        <f t="shared" ref="AZ3:AZ66" si="7">AB3</f>
        <v>0</v>
      </c>
      <c r="BA3">
        <f t="shared" ref="BA3:BA66" si="8">AE3</f>
        <v>0</v>
      </c>
      <c r="BC3">
        <f t="shared" ref="BC3:BC66" si="9">L3+M3+N3+O3+P3+Q3+R3+S3+T3+U3+V3+W3+X3</f>
        <v>195.14500000000001</v>
      </c>
    </row>
    <row r="4" spans="1:55" ht="15" customHeight="1" x14ac:dyDescent="0.25">
      <c r="A4" t="s">
        <v>12</v>
      </c>
      <c r="B4" t="s">
        <v>15</v>
      </c>
      <c r="C4">
        <f>VLOOKUP($B4,'Tillförd energi'!$B$1:$AS$566,MATCH(C$1,'Tillförd energi'!$B$1:$AQ$1,0),FALSE)</f>
        <v>0</v>
      </c>
      <c r="D4">
        <f>VLOOKUP($B4,'Tillförd energi'!$B$1:$AS$566,MATCH(D$1,'Tillförd energi'!$B$1:$AQ$1,0),FALSE)</f>
        <v>0.152</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0</v>
      </c>
      <c r="Q4">
        <f>VLOOKUP($B4,'Tillförd energi'!$B$1:$AS$566,MATCH(Q$1,'Tillförd energi'!$B$1:$AQ$1,0),FALSE)</f>
        <v>0</v>
      </c>
      <c r="R4">
        <f>VLOOKUP($B4,'Tillförd energi'!$B$1:$AS$566,MATCH(R$1,'Tillförd energi'!$B$1:$AQ$1,0),FALSE)</f>
        <v>3.9180000000000001</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0.51200000000000001</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8.5999999999999993E-2</v>
      </c>
      <c r="AG4">
        <f>IFERROR(VLOOKUP(B4,Miljö!$B$1:$S$476,9,FALSE)/1,0)</f>
        <v>0</v>
      </c>
      <c r="AI4">
        <f t="shared" si="0"/>
        <v>4.668000000000001</v>
      </c>
      <c r="AJ4">
        <f t="shared" si="1"/>
        <v>4.668000000000001</v>
      </c>
      <c r="AK4">
        <f>IF(ISERROR(1/VLOOKUP($B4,Leveranser!$B$1:$S$500,MATCH("såld värme (gwh)",Leveranser!$B$1:$S$1,0),FALSE)),"",VLOOKUP($B4,Leveranser!$B$1:$S$500,MATCH("såld värme (gwh)",Leveranser!$B$1:$S$1,0),FALSE))</f>
        <v>3.21</v>
      </c>
      <c r="AL4" s="22">
        <f>VLOOKUP($B4,Leveranser!$B$1:$Y$500,MATCH("Totalt såld fjärrvärme till andra fjärrvärmeföretag",Leveranser!$B$1:$AA$1,0),FALSE)</f>
        <v>0</v>
      </c>
      <c r="AM4" s="22">
        <f>IF(ISERROR(1/VLOOKUP($B4,Miljö!$B$1:$S$500,MATCH("Såld mängd produktionsspecifik fjärrvärme (GWh)",Miljö!$B$1:$R$1,0),FALSE)),0,VLOOKUP($B4,Miljö!$B$1:$S$500,MATCH("Såld mängd produktionsspecifik fjärrvärme (GWh)",Miljö!$B$1:$R$1,0),FALSE))</f>
        <v>0</v>
      </c>
      <c r="AN4" s="23">
        <f t="shared" si="2"/>
        <v>0.68766066838046258</v>
      </c>
      <c r="AP4" t="str">
        <f>VLOOKUP($B4,'Miljövärden urval för publ'!$B$1:$H$450,7,FALSE)</f>
        <v>Ja</v>
      </c>
      <c r="AQ4" t="str">
        <f>VLOOKUP($B4,'Miljövärden urval för publ'!$B$1:$H$450,6,FALSE)</f>
        <v>Ja</v>
      </c>
      <c r="AU4">
        <f t="shared" si="3"/>
        <v>0.59799999999999998</v>
      </c>
      <c r="AV4">
        <f t="shared" si="4"/>
        <v>0</v>
      </c>
      <c r="AW4">
        <f t="shared" si="5"/>
        <v>0</v>
      </c>
      <c r="AX4">
        <f t="shared" si="6"/>
        <v>3.9180000000000001</v>
      </c>
      <c r="AZ4">
        <f t="shared" si="7"/>
        <v>0</v>
      </c>
      <c r="BA4">
        <f t="shared" si="8"/>
        <v>0</v>
      </c>
      <c r="BC4">
        <f t="shared" si="9"/>
        <v>3.9180000000000001</v>
      </c>
    </row>
    <row r="5" spans="1:55" ht="15" customHeight="1" x14ac:dyDescent="0.25">
      <c r="A5" t="s">
        <v>12</v>
      </c>
      <c r="B5" t="s">
        <v>16</v>
      </c>
      <c r="C5">
        <f>VLOOKUP($B5,'Tillförd energi'!$B$1:$AS$566,MATCH(C$1,'Tillförd energi'!$B$1:$AQ$1,0),FALSE)</f>
        <v>0</v>
      </c>
      <c r="D5">
        <f>VLOOKUP($B5,'Tillförd energi'!$B$1:$AS$566,MATCH(D$1,'Tillförd energi'!$B$1:$AQ$1,0),FALSE)</f>
        <v>0.09</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0</v>
      </c>
      <c r="P5">
        <f>VLOOKUP($B5,'Tillförd energi'!$B$1:$AS$566,MATCH(P$1,'Tillförd energi'!$B$1:$AQ$1,0),FALSE)</f>
        <v>0</v>
      </c>
      <c r="Q5">
        <f>VLOOKUP($B5,'Tillförd energi'!$B$1:$AS$566,MATCH(Q$1,'Tillförd energi'!$B$1:$AQ$1,0),FALSE)</f>
        <v>0</v>
      </c>
      <c r="R5">
        <f>VLOOKUP($B5,'Tillförd energi'!$B$1:$AS$566,MATCH(R$1,'Tillförd energi'!$B$1:$AQ$1,0),FALSE)</f>
        <v>0.751</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5.2999999999999999E-2</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1.2999999999999999E-2</v>
      </c>
      <c r="AG5">
        <f>IFERROR(VLOOKUP(B5,Miljö!$B$1:$S$476,9,FALSE)/1,0)</f>
        <v>0</v>
      </c>
      <c r="AI5">
        <f t="shared" si="0"/>
        <v>0.90700000000000003</v>
      </c>
      <c r="AJ5">
        <f t="shared" si="1"/>
        <v>0.90700000000000003</v>
      </c>
      <c r="AK5">
        <f>IF(ISERROR(1/VLOOKUP($B5,Leveranser!$B$1:$S$500,MATCH("såld värme (gwh)",Leveranser!$B$1:$S$1,0),FALSE)),"",VLOOKUP($B5,Leveranser!$B$1:$S$500,MATCH("såld värme (gwh)",Leveranser!$B$1:$S$1,0),FALSE))</f>
        <v>0.67</v>
      </c>
      <c r="AL5" s="22">
        <f>VLOOKUP($B5,Leveranser!$B$1:$Y$500,MATCH("Totalt såld fjärrvärme till andra fjärrvärmeföretag",Leveranser!$B$1:$AA$1,0),FALSE)</f>
        <v>0</v>
      </c>
      <c r="AM5" s="22">
        <f>IF(ISERROR(1/VLOOKUP($B5,Miljö!$B$1:$S$500,MATCH("Såld mängd produktionsspecifik fjärrvärme (GWh)",Miljö!$B$1:$R$1,0),FALSE)),0,VLOOKUP($B5,Miljö!$B$1:$S$500,MATCH("Såld mängd produktionsspecifik fjärrvärme (GWh)",Miljö!$B$1:$R$1,0),FALSE))</f>
        <v>0</v>
      </c>
      <c r="AN5" s="23">
        <f t="shared" si="2"/>
        <v>0.73869900771775088</v>
      </c>
      <c r="AP5" t="str">
        <f>VLOOKUP($B5,'Miljövärden urval för publ'!$B$1:$H$450,7,FALSE)</f>
        <v>Ja</v>
      </c>
      <c r="AQ5" t="str">
        <f>VLOOKUP($B5,'Miljövärden urval för publ'!$B$1:$H$450,6,FALSE)</f>
        <v>Ja</v>
      </c>
      <c r="AU5">
        <f t="shared" si="3"/>
        <v>6.6000000000000003E-2</v>
      </c>
      <c r="AV5">
        <f t="shared" si="4"/>
        <v>0</v>
      </c>
      <c r="AW5">
        <f t="shared" si="5"/>
        <v>0</v>
      </c>
      <c r="AX5">
        <f t="shared" si="6"/>
        <v>0.751</v>
      </c>
      <c r="AZ5">
        <f t="shared" si="7"/>
        <v>0</v>
      </c>
      <c r="BA5">
        <f t="shared" si="8"/>
        <v>0</v>
      </c>
      <c r="BC5">
        <f t="shared" si="9"/>
        <v>0.751</v>
      </c>
    </row>
    <row r="6" spans="1:55" ht="15" customHeight="1" x14ac:dyDescent="0.25">
      <c r="A6" t="s">
        <v>17</v>
      </c>
      <c r="B6" t="s">
        <v>18</v>
      </c>
      <c r="C6">
        <f>VLOOKUP($B6,'Tillförd energi'!$B$1:$AS$566,MATCH(C$1,'Tillförd energi'!$B$1:$AQ$1,0),FALSE)</f>
        <v>0</v>
      </c>
      <c r="D6">
        <f>VLOOKUP($B6,'Tillförd energi'!$B$1:$AS$566,MATCH(D$1,'Tillförd energi'!$B$1:$AQ$1,0),FALSE)</f>
        <v>0.05</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2.2000000000000002</v>
      </c>
      <c r="K6">
        <v>0</v>
      </c>
      <c r="L6">
        <f>VLOOKUP($B6,'Tillförd energi'!$B$1:$AS$566,MATCH(L$1,'Tillförd energi'!$B$1:$AQ$1,0),FALSE)</f>
        <v>0</v>
      </c>
      <c r="M6">
        <f>VLOOKUP($B6,'Tillförd energi'!$B$1:$AS$566,MATCH(M$1,'Tillförd energi'!$B$1:$AQ$1,0),FALSE)</f>
        <v>0</v>
      </c>
      <c r="N6">
        <f>VLOOKUP($B6,'Tillförd energi'!$B$1:$AS$566,MATCH(N$1,'Tillförd energi'!$B$1:$AQ$1,0),FALSE)</f>
        <v>0</v>
      </c>
      <c r="O6">
        <f>VLOOKUP($B6,'Tillförd energi'!$B$1:$AS$566,MATCH(O$1,'Tillförd energi'!$B$1:$AQ$1,0),FALSE)</f>
        <v>0</v>
      </c>
      <c r="P6">
        <f>VLOOKUP($B6,'Tillförd energi'!$B$1:$AS$566,MATCH(P$1,'Tillförd energi'!$B$1:$AQ$1,0),FALSE)</f>
        <v>0</v>
      </c>
      <c r="Q6">
        <f>VLOOKUP($B6,'Tillförd energi'!$B$1:$AS$566,MATCH(Q$1,'Tillförd energi'!$B$1:$AQ$1,0),FALSE)</f>
        <v>90.3</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4.0999999999999996</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27.4</v>
      </c>
      <c r="AD6">
        <f>VLOOKUP($B6,'Tillförd energi'!$B$1:$AS$566,MATCH(AD$1,'Tillförd energi'!$B$1:$AQ$1,0),FALSE)</f>
        <v>0</v>
      </c>
      <c r="AE6">
        <f>VLOOKUP($B6,'Tillförd energi'!$B$1:$AS$566,MATCH(AE$1,'Tillförd energi'!$B$1:$AQ$1,0),FALSE)</f>
        <v>0</v>
      </c>
      <c r="AF6">
        <f>VLOOKUP($B6,'Tillförd energi'!$B$1:$AS$566,MATCH(AF$1,'Tillförd energi'!$B$1:$AQ$1,0),FALSE)</f>
        <v>3.2</v>
      </c>
      <c r="AG6">
        <f>IFERROR(VLOOKUP(B6,Miljö!$B$1:$S$476,9,FALSE)/1,0)</f>
        <v>0</v>
      </c>
      <c r="AI6">
        <f t="shared" si="0"/>
        <v>127.24999999999999</v>
      </c>
      <c r="AJ6">
        <f t="shared" si="1"/>
        <v>127.24999999999999</v>
      </c>
      <c r="AK6">
        <f>IF(ISERROR(1/VLOOKUP($B6,Leveranser!$B$1:$S$500,MATCH("såld värme (gwh)",Leveranser!$B$1:$S$1,0),FALSE)),"",VLOOKUP($B6,Leveranser!$B$1:$S$500,MATCH("såld värme (gwh)",Leveranser!$B$1:$S$1,0),FALSE))</f>
        <v>107.5</v>
      </c>
      <c r="AL6" s="22">
        <f>VLOOKUP($B6,Leveranser!$B$1:$Y$500,MATCH("Totalt såld fjärrvärme till andra fjärrvärmeföretag",Leveranser!$B$1:$AA$1,0),FALSE)</f>
        <v>0</v>
      </c>
      <c r="AM6" s="22">
        <f>IF(ISERROR(1/VLOOKUP($B6,Miljö!$B$1:$S$500,MATCH("Såld mängd produktionsspecifik fjärrvärme (GWh)",Miljö!$B$1:$R$1,0),FALSE)),0,VLOOKUP($B6,Miljö!$B$1:$S$500,MATCH("Såld mängd produktionsspecifik fjärrvärme (GWh)",Miljö!$B$1:$R$1,0),FALSE))</f>
        <v>0</v>
      </c>
      <c r="AN6" s="23">
        <f t="shared" si="2"/>
        <v>0.84479371316306495</v>
      </c>
      <c r="AP6" t="str">
        <f>VLOOKUP($B6,'Miljövärden urval för publ'!$B$1:$H$450,7,FALSE)</f>
        <v>Ja</v>
      </c>
      <c r="AQ6" t="str">
        <f>VLOOKUP($B6,'Miljövärden urval för publ'!$B$1:$H$450,6,FALSE)</f>
        <v>Nej</v>
      </c>
      <c r="AU6">
        <f t="shared" si="3"/>
        <v>3.2</v>
      </c>
      <c r="AV6">
        <f t="shared" si="4"/>
        <v>0</v>
      </c>
      <c r="AW6">
        <f t="shared" si="5"/>
        <v>90.3</v>
      </c>
      <c r="AX6">
        <f t="shared" si="6"/>
        <v>0</v>
      </c>
      <c r="AZ6">
        <f t="shared" si="7"/>
        <v>0</v>
      </c>
      <c r="BA6">
        <f t="shared" si="8"/>
        <v>0</v>
      </c>
      <c r="BC6">
        <f t="shared" si="9"/>
        <v>94.399999999999991</v>
      </c>
    </row>
    <row r="7" spans="1:55" ht="15" customHeight="1" x14ac:dyDescent="0.25">
      <c r="A7" t="s">
        <v>19</v>
      </c>
      <c r="B7" t="s">
        <v>20</v>
      </c>
      <c r="C7">
        <f>VLOOKUP($B7,'Tillförd energi'!$B$1:$AS$566,MATCH(C$1,'Tillförd energi'!$B$1:$AQ$1,0),FALSE)</f>
        <v>0</v>
      </c>
      <c r="D7">
        <f>VLOOKUP($B7,'Tillförd energi'!$B$1:$AS$566,MATCH(D$1,'Tillförd energi'!$B$1:$AQ$1,0),FALSE)</f>
        <v>0</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0</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v>
      </c>
      <c r="AG7">
        <f>IFERROR(VLOOKUP(B7,Miljö!$B$1:$S$476,9,FALSE)/1,0)</f>
        <v>0</v>
      </c>
      <c r="AI7">
        <f t="shared" si="0"/>
        <v>0</v>
      </c>
      <c r="AJ7">
        <f t="shared" si="1"/>
        <v>0</v>
      </c>
      <c r="AK7" t="str">
        <f>IF(ISERROR(1/VLOOKUP($B7,Leveranser!$B$1:$S$500,MATCH("såld värme (gwh)",Leveranser!$B$1:$S$1,0),FALSE)),"",VLOOKUP($B7,Leveranser!$B$1:$S$500,MATCH("såld värme (gwh)",Leveranser!$B$1:$S$1,0),FALSE))</f>
        <v/>
      </c>
      <c r="AL7" s="22">
        <f>VLOOKUP($B7,Leveranser!$B$1:$Y$500,MATCH("Totalt såld fjärrvärme till andra fjärrvärmeföretag",Leveranser!$B$1:$AA$1,0),FALSE)</f>
        <v>0</v>
      </c>
      <c r="AM7" s="22">
        <f>IF(ISERROR(1/VLOOKUP($B7,Miljö!$B$1:$S$500,MATCH("Såld mängd produktionsspecifik fjärrvärme (GWh)",Miljö!$B$1:$R$1,0),FALSE)),0,VLOOKUP($B7,Miljö!$B$1:$S$500,MATCH("Såld mängd produktionsspecifik fjärrvärme (GWh)",Miljö!$B$1:$R$1,0),FALSE))</f>
        <v>0</v>
      </c>
      <c r="AN7" s="23" t="str">
        <f t="shared" si="2"/>
        <v/>
      </c>
      <c r="AP7" t="str">
        <f>VLOOKUP($B7,'Miljövärden urval för publ'!$B$1:$H$450,7,FALSE)</f>
        <v>Nej</v>
      </c>
      <c r="AQ7" t="str">
        <f>VLOOKUP($B7,'Miljövärden urval för publ'!$B$1:$H$450,6,FALSE)</f>
        <v>Nej</v>
      </c>
      <c r="AU7">
        <f t="shared" si="3"/>
        <v>0</v>
      </c>
      <c r="AV7">
        <f t="shared" si="4"/>
        <v>0</v>
      </c>
      <c r="AW7">
        <f t="shared" si="5"/>
        <v>0</v>
      </c>
      <c r="AX7">
        <f t="shared" si="6"/>
        <v>0</v>
      </c>
      <c r="AZ7">
        <f t="shared" si="7"/>
        <v>0</v>
      </c>
      <c r="BA7">
        <f t="shared" si="8"/>
        <v>0</v>
      </c>
      <c r="BC7">
        <f t="shared" si="9"/>
        <v>0</v>
      </c>
    </row>
    <row r="8" spans="1:55" ht="15" customHeight="1" x14ac:dyDescent="0.25">
      <c r="A8" t="s">
        <v>19</v>
      </c>
      <c r="B8" t="s">
        <v>21</v>
      </c>
      <c r="C8">
        <f>VLOOKUP($B8,'Tillförd energi'!$B$1:$AS$566,MATCH(C$1,'Tillförd energi'!$B$1:$AQ$1,0),FALSE)</f>
        <v>0</v>
      </c>
      <c r="D8">
        <f>VLOOKUP($B8,'Tillförd energi'!$B$1:$AS$566,MATCH(D$1,'Tillförd energi'!$B$1:$AQ$1,0),FALSE)</f>
        <v>0</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0</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v>
      </c>
      <c r="AG8">
        <f>IFERROR(VLOOKUP(B8,Miljö!$B$1:$S$476,9,FALSE)/1,0)</f>
        <v>0</v>
      </c>
      <c r="AI8">
        <f t="shared" si="0"/>
        <v>0</v>
      </c>
      <c r="AJ8">
        <f t="shared" si="1"/>
        <v>0</v>
      </c>
      <c r="AK8" t="str">
        <f>IF(ISERROR(1/VLOOKUP($B8,Leveranser!$B$1:$S$500,MATCH("såld värme (gwh)",Leveranser!$B$1:$S$1,0),FALSE)),"",VLOOKUP($B8,Leveranser!$B$1:$S$500,MATCH("såld värme (gwh)",Leveranser!$B$1:$S$1,0),FALSE))</f>
        <v/>
      </c>
      <c r="AL8" s="22">
        <f>VLOOKUP($B8,Leveranser!$B$1:$Y$500,MATCH("Totalt såld fjärrvärme till andra fjärrvärmeföretag",Leveranser!$B$1:$AA$1,0),FALSE)</f>
        <v>0</v>
      </c>
      <c r="AM8" s="22">
        <f>IF(ISERROR(1/VLOOKUP($B8,Miljö!$B$1:$S$500,MATCH("Såld mängd produktionsspecifik fjärrvärme (GWh)",Miljö!$B$1:$R$1,0),FALSE)),0,VLOOKUP($B8,Miljö!$B$1:$S$500,MATCH("Såld mängd produktionsspecifik fjärrvärme (GWh)",Miljö!$B$1:$R$1,0),FALSE))</f>
        <v>0</v>
      </c>
      <c r="AN8" s="23" t="str">
        <f t="shared" si="2"/>
        <v/>
      </c>
      <c r="AP8" t="str">
        <f>VLOOKUP($B8,'Miljövärden urval för publ'!$B$1:$H$450,7,FALSE)</f>
        <v>Nej</v>
      </c>
      <c r="AQ8" t="str">
        <f>VLOOKUP($B8,'Miljövärden urval för publ'!$B$1:$H$450,6,FALSE)</f>
        <v>Nej</v>
      </c>
      <c r="AU8">
        <f t="shared" si="3"/>
        <v>0</v>
      </c>
      <c r="AV8">
        <f t="shared" si="4"/>
        <v>0</v>
      </c>
      <c r="AW8">
        <f t="shared" si="5"/>
        <v>0</v>
      </c>
      <c r="AX8">
        <f t="shared" si="6"/>
        <v>0</v>
      </c>
      <c r="AZ8">
        <f t="shared" si="7"/>
        <v>0</v>
      </c>
      <c r="BA8">
        <f t="shared" si="8"/>
        <v>0</v>
      </c>
      <c r="BC8">
        <f t="shared" si="9"/>
        <v>0</v>
      </c>
    </row>
    <row r="9" spans="1:55" ht="15" customHeight="1" x14ac:dyDescent="0.25">
      <c r="A9" t="s">
        <v>19</v>
      </c>
      <c r="B9" t="s">
        <v>22</v>
      </c>
      <c r="C9">
        <f>VLOOKUP($B9,'Tillförd energi'!$B$1:$AS$566,MATCH(C$1,'Tillförd energi'!$B$1:$AQ$1,0),FALSE)</f>
        <v>0</v>
      </c>
      <c r="D9">
        <f>VLOOKUP($B9,'Tillförd energi'!$B$1:$AS$566,MATCH(D$1,'Tillförd energi'!$B$1:$AQ$1,0),FALSE)</f>
        <v>0</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0</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v>
      </c>
      <c r="AG9">
        <f>IFERROR(VLOOKUP(B9,Miljö!$B$1:$S$476,9,FALSE)/1,0)</f>
        <v>0</v>
      </c>
      <c r="AI9">
        <f t="shared" si="0"/>
        <v>0</v>
      </c>
      <c r="AJ9">
        <f t="shared" si="1"/>
        <v>0</v>
      </c>
      <c r="AK9" t="str">
        <f>IF(ISERROR(1/VLOOKUP($B9,Leveranser!$B$1:$S$500,MATCH("såld värme (gwh)",Leveranser!$B$1:$S$1,0),FALSE)),"",VLOOKUP($B9,Leveranser!$B$1:$S$500,MATCH("såld värme (gwh)",Leveranser!$B$1:$S$1,0),FALSE))</f>
        <v/>
      </c>
      <c r="AL9" s="22">
        <f>VLOOKUP($B9,Leveranser!$B$1:$Y$500,MATCH("Totalt såld fjärrvärme till andra fjärrvärmeföretag",Leveranser!$B$1:$AA$1,0),FALSE)</f>
        <v>0</v>
      </c>
      <c r="AM9" s="22">
        <f>IF(ISERROR(1/VLOOKUP($B9,Miljö!$B$1:$S$500,MATCH("Såld mängd produktionsspecifik fjärrvärme (GWh)",Miljö!$B$1:$R$1,0),FALSE)),0,VLOOKUP($B9,Miljö!$B$1:$S$500,MATCH("Såld mängd produktionsspecifik fjärrvärme (GWh)",Miljö!$B$1:$R$1,0),FALSE))</f>
        <v>0</v>
      </c>
      <c r="AN9" s="23" t="str">
        <f t="shared" si="2"/>
        <v/>
      </c>
      <c r="AP9" t="str">
        <f>VLOOKUP($B9,'Miljövärden urval för publ'!$B$1:$H$450,7,FALSE)</f>
        <v>Nej</v>
      </c>
      <c r="AQ9" t="str">
        <f>VLOOKUP($B9,'Miljövärden urval för publ'!$B$1:$H$450,6,FALSE)</f>
        <v>Nej</v>
      </c>
      <c r="AU9">
        <f t="shared" si="3"/>
        <v>0</v>
      </c>
      <c r="AV9">
        <f t="shared" si="4"/>
        <v>0</v>
      </c>
      <c r="AW9">
        <f t="shared" si="5"/>
        <v>0</v>
      </c>
      <c r="AX9">
        <f t="shared" si="6"/>
        <v>0</v>
      </c>
      <c r="AZ9">
        <f t="shared" si="7"/>
        <v>0</v>
      </c>
      <c r="BA9">
        <f t="shared" si="8"/>
        <v>0</v>
      </c>
      <c r="BC9">
        <f t="shared" si="9"/>
        <v>0</v>
      </c>
    </row>
    <row r="10" spans="1:55" ht="15" customHeight="1" x14ac:dyDescent="0.25">
      <c r="A10" t="s">
        <v>23</v>
      </c>
      <c r="B10" s="15" t="s">
        <v>328</v>
      </c>
      <c r="C10">
        <f>VLOOKUP($B10,'Tillförd energi'!$B$1:$AS$566,MATCH(C$1,'Tillförd energi'!$B$1:$AQ$1,0),FALSE)</f>
        <v>0</v>
      </c>
      <c r="D10">
        <f>VLOOKUP($B10,'Tillförd energi'!$B$1:$AS$566,MATCH(D$1,'Tillförd energi'!$B$1:$AQ$1,0),FALSE)</f>
        <v>0</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0</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0</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0</v>
      </c>
      <c r="AG10">
        <f>IFERROR(VLOOKUP(B10,Miljö!$B$1:$S$476,9,FALSE)/1,0)</f>
        <v>0</v>
      </c>
      <c r="AI10">
        <f t="shared" si="0"/>
        <v>0</v>
      </c>
      <c r="AJ10">
        <f t="shared" si="1"/>
        <v>0</v>
      </c>
      <c r="AK10">
        <f>IF(ISERROR(1/VLOOKUP($B10,Leveranser!$B$1:$S$500,MATCH("såld värme (gwh)",Leveranser!$B$1:$S$1,0),FALSE)),"",VLOOKUP($B10,Leveranser!$B$1:$S$500,MATCH("såld värme (gwh)",Leveranser!$B$1:$S$1,0),FALSE))</f>
        <v>21.15</v>
      </c>
      <c r="AL10" s="22">
        <f>VLOOKUP($B10,Leveranser!$B$1:$Y$500,MATCH("Totalt såld fjärrvärme till andra fjärrvärmeföretag",Leveranser!$B$1:$AA$1,0),FALSE)</f>
        <v>0</v>
      </c>
      <c r="AM10" s="22">
        <f>IF(ISERROR(1/VLOOKUP($B10,Miljö!$B$1:$S$500,MATCH("Såld mängd produktionsspecifik fjärrvärme (GWh)",Miljö!$B$1:$R$1,0),FALSE)),0,VLOOKUP($B10,Miljö!$B$1:$S$500,MATCH("Såld mängd produktionsspecifik fjärrvärme (GWh)",Miljö!$B$1:$R$1,0),FALSE))</f>
        <v>0</v>
      </c>
      <c r="AN10" s="23" t="str">
        <f t="shared" si="2"/>
        <v/>
      </c>
      <c r="AP10" t="str">
        <f>VLOOKUP($B10,'Miljövärden urval för publ'!$B$1:$H$450,7,FALSE)</f>
        <v>Nej</v>
      </c>
      <c r="AQ10" t="str">
        <f>VLOOKUP($B10,'Miljövärden urval för publ'!$B$1:$H$450,6,FALSE)</f>
        <v>Nej</v>
      </c>
      <c r="AU10">
        <f t="shared" si="3"/>
        <v>0</v>
      </c>
      <c r="AV10">
        <f t="shared" si="4"/>
        <v>0</v>
      </c>
      <c r="AW10">
        <f t="shared" si="5"/>
        <v>0</v>
      </c>
      <c r="AX10">
        <f t="shared" si="6"/>
        <v>0</v>
      </c>
      <c r="AZ10">
        <f t="shared" si="7"/>
        <v>0</v>
      </c>
      <c r="BA10">
        <f t="shared" si="8"/>
        <v>0</v>
      </c>
      <c r="BC10">
        <f t="shared" si="9"/>
        <v>0</v>
      </c>
    </row>
    <row r="11" spans="1:55" ht="15" customHeight="1" x14ac:dyDescent="0.25">
      <c r="A11" t="s">
        <v>25</v>
      </c>
      <c r="B11" t="s">
        <v>26</v>
      </c>
      <c r="C11">
        <f>VLOOKUP($B11,'Tillförd energi'!$B$1:$AS$566,MATCH(C$1,'Tillförd energi'!$B$1:$AQ$1,0),FALSE)</f>
        <v>0</v>
      </c>
      <c r="D11">
        <f>VLOOKUP($B11,'Tillförd energi'!$B$1:$AS$566,MATCH(D$1,'Tillförd energi'!$B$1:$AQ$1,0),FALSE)</f>
        <v>0</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0</v>
      </c>
      <c r="M11">
        <f>VLOOKUP($B11,'Tillförd energi'!$B$1:$AS$566,MATCH(M$1,'Tillförd energi'!$B$1:$AQ$1,0),FALSE)</f>
        <v>0</v>
      </c>
      <c r="N11">
        <f>VLOOKUP($B11,'Tillförd energi'!$B$1:$AS$566,MATCH(N$1,'Tillförd energi'!$B$1:$AQ$1,0),FALSE)</f>
        <v>90</v>
      </c>
      <c r="O11">
        <f>VLOOKUP($B11,'Tillförd energi'!$B$1:$AS$566,MATCH(O$1,'Tillförd energi'!$B$1:$AQ$1,0),FALSE)</f>
        <v>0</v>
      </c>
      <c r="P11">
        <f>VLOOKUP($B11,'Tillförd energi'!$B$1:$AS$566,MATCH(P$1,'Tillförd energi'!$B$1:$AQ$1,0),FALSE)</f>
        <v>11</v>
      </c>
      <c r="Q11">
        <f>VLOOKUP($B11,'Tillförd energi'!$B$1:$AS$566,MATCH(Q$1,'Tillförd energi'!$B$1:$AQ$1,0),FALSE)</f>
        <v>0</v>
      </c>
      <c r="R11">
        <f>VLOOKUP($B11,'Tillförd energi'!$B$1:$AS$566,MATCH(R$1,'Tillförd energi'!$B$1:$AQ$1,0),FALSE)</f>
        <v>7.4</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3</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16.2</v>
      </c>
      <c r="AD11">
        <f>VLOOKUP($B11,'Tillförd energi'!$B$1:$AS$566,MATCH(AD$1,'Tillförd energi'!$B$1:$AQ$1,0),FALSE)</f>
        <v>7.9000000000000001E-2</v>
      </c>
      <c r="AE11">
        <f>VLOOKUP($B11,'Tillförd energi'!$B$1:$AS$566,MATCH(AE$1,'Tillförd energi'!$B$1:$AQ$1,0),FALSE)</f>
        <v>0</v>
      </c>
      <c r="AF11">
        <f>VLOOKUP($B11,'Tillförd energi'!$B$1:$AS$566,MATCH(AF$1,'Tillförd energi'!$B$1:$AQ$1,0),FALSE)</f>
        <v>2.7</v>
      </c>
      <c r="AG11">
        <f>IFERROR(VLOOKUP(B11,Miljö!$B$1:$S$476,9,FALSE)/1,0)</f>
        <v>0</v>
      </c>
      <c r="AI11">
        <f t="shared" si="0"/>
        <v>130.37899999999999</v>
      </c>
      <c r="AJ11">
        <f t="shared" si="1"/>
        <v>130.37899999999999</v>
      </c>
      <c r="AK11">
        <f>IF(ISERROR(1/VLOOKUP($B11,Leveranser!$B$1:$S$500,MATCH("såld värme (gwh)",Leveranser!$B$1:$S$1,0),FALSE)),"",VLOOKUP($B11,Leveranser!$B$1:$S$500,MATCH("såld värme (gwh)",Leveranser!$B$1:$S$1,0),FALSE))</f>
        <v>88.1</v>
      </c>
      <c r="AL11" s="22">
        <f>VLOOKUP($B11,Leveranser!$B$1:$Y$500,MATCH("Totalt såld fjärrvärme till andra fjärrvärmeföretag",Leveranser!$B$1:$AA$1,0),FALSE)</f>
        <v>0</v>
      </c>
      <c r="AM11" s="22">
        <f>IF(ISERROR(1/VLOOKUP($B11,Miljö!$B$1:$S$500,MATCH("Såld mängd produktionsspecifik fjärrvärme (GWh)",Miljö!$B$1:$R$1,0),FALSE)),0,VLOOKUP($B11,Miljö!$B$1:$S$500,MATCH("Såld mängd produktionsspecifik fjärrvärme (GWh)",Miljö!$B$1:$R$1,0),FALSE))</f>
        <v>0</v>
      </c>
      <c r="AN11" s="23">
        <f t="shared" si="2"/>
        <v>0.67572231724434151</v>
      </c>
      <c r="AP11" t="str">
        <f>VLOOKUP($B11,'Miljövärden urval för publ'!$B$1:$H$450,7,FALSE)</f>
        <v>Ja</v>
      </c>
      <c r="AQ11" t="str">
        <f>VLOOKUP($B11,'Miljövärden urval för publ'!$B$1:$H$450,6,FALSE)</f>
        <v>Nej</v>
      </c>
      <c r="AU11">
        <f t="shared" si="3"/>
        <v>2.7</v>
      </c>
      <c r="AV11">
        <f t="shared" si="4"/>
        <v>0</v>
      </c>
      <c r="AW11">
        <f t="shared" si="5"/>
        <v>101</v>
      </c>
      <c r="AX11">
        <f t="shared" si="6"/>
        <v>7.4</v>
      </c>
      <c r="AZ11">
        <f t="shared" si="7"/>
        <v>0</v>
      </c>
      <c r="BA11">
        <f t="shared" si="8"/>
        <v>0</v>
      </c>
      <c r="BC11">
        <f t="shared" si="9"/>
        <v>111.4</v>
      </c>
    </row>
    <row r="12" spans="1:55" ht="15" customHeight="1" x14ac:dyDescent="0.25">
      <c r="A12" t="s">
        <v>27</v>
      </c>
      <c r="B12" t="s">
        <v>28</v>
      </c>
      <c r="C12">
        <f>VLOOKUP($B12,'Tillförd energi'!$B$1:$AS$566,MATCH(C$1,'Tillförd energi'!$B$1:$AQ$1,0),FALSE)</f>
        <v>0</v>
      </c>
      <c r="D12">
        <f>VLOOKUP($B12,'Tillförd energi'!$B$1:$AS$566,MATCH(D$1,'Tillförd energi'!$B$1:$AQ$1,0),FALSE)</f>
        <v>0</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0</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0</v>
      </c>
      <c r="AG12">
        <f>IFERROR(VLOOKUP(B12,Miljö!$B$1:$S$476,9,FALSE)/1,0)</f>
        <v>0</v>
      </c>
      <c r="AI12">
        <f t="shared" si="0"/>
        <v>0</v>
      </c>
      <c r="AJ12">
        <f t="shared" si="1"/>
        <v>0</v>
      </c>
      <c r="AK12" t="str">
        <f>IF(ISERROR(1/VLOOKUP($B12,Leveranser!$B$1:$S$500,MATCH("såld värme (gwh)",Leveranser!$B$1:$S$1,0),FALSE)),"",VLOOKUP($B12,Leveranser!$B$1:$S$500,MATCH("såld värme (gwh)",Leveranser!$B$1:$S$1,0),FALSE))</f>
        <v/>
      </c>
      <c r="AL12" s="22">
        <f>VLOOKUP($B12,Leveranser!$B$1:$Y$500,MATCH("Totalt såld fjärrvärme till andra fjärrvärmeföretag",Leveranser!$B$1:$AA$1,0),FALSE)</f>
        <v>0</v>
      </c>
      <c r="AM12" s="22">
        <f>IF(ISERROR(1/VLOOKUP($B12,Miljö!$B$1:$S$500,MATCH("Såld mängd produktionsspecifik fjärrvärme (GWh)",Miljö!$B$1:$R$1,0),FALSE)),0,VLOOKUP($B12,Miljö!$B$1:$S$500,MATCH("Såld mängd produktionsspecifik fjärrvärme (GWh)",Miljö!$B$1:$R$1,0),FALSE))</f>
        <v>0</v>
      </c>
      <c r="AN12" s="23" t="str">
        <f t="shared" si="2"/>
        <v/>
      </c>
      <c r="AP12" t="str">
        <f>VLOOKUP($B12,'Miljövärden urval för publ'!$B$1:$H$450,7,FALSE)</f>
        <v>Nej</v>
      </c>
      <c r="AQ12" t="str">
        <f>VLOOKUP($B12,'Miljövärden urval för publ'!$B$1:$H$450,6,FALSE)</f>
        <v>Nej</v>
      </c>
      <c r="AU12">
        <f t="shared" si="3"/>
        <v>0</v>
      </c>
      <c r="AV12">
        <f t="shared" si="4"/>
        <v>0</v>
      </c>
      <c r="AW12">
        <f t="shared" si="5"/>
        <v>0</v>
      </c>
      <c r="AX12">
        <f t="shared" si="6"/>
        <v>0</v>
      </c>
      <c r="AZ12">
        <f t="shared" si="7"/>
        <v>0</v>
      </c>
      <c r="BA12">
        <f t="shared" si="8"/>
        <v>0</v>
      </c>
      <c r="BC12">
        <f t="shared" si="9"/>
        <v>0</v>
      </c>
    </row>
    <row r="13" spans="1:55" ht="15" customHeight="1" x14ac:dyDescent="0.25">
      <c r="A13" t="s">
        <v>29</v>
      </c>
      <c r="B13" t="s">
        <v>30</v>
      </c>
      <c r="C13">
        <f>VLOOKUP($B13,'Tillförd energi'!$B$1:$AS$566,MATCH(C$1,'Tillförd energi'!$B$1:$AQ$1,0),FALSE)</f>
        <v>0</v>
      </c>
      <c r="D13">
        <f>VLOOKUP($B13,'Tillförd energi'!$B$1:$AS$566,MATCH(D$1,'Tillförd energi'!$B$1:$AQ$1,0),FALSE)</f>
        <v>1.1850000000000001</v>
      </c>
      <c r="E13">
        <f>VLOOKUP($B13,'Tillförd energi'!$B$1:$AS$566,MATCH(E$1,'Tillförd energi'!$B$1:$AQ$1,0),FALSE)</f>
        <v>0</v>
      </c>
      <c r="F13">
        <f>VLOOKUP($B13,'Tillförd energi'!$B$1:$AS$566,MATCH(F$1,'Tillförd energi'!$B$1:$AQ$1,0),FALSE)</f>
        <v>1.145</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2.2000000000000002</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89.2</v>
      </c>
      <c r="R13">
        <f>VLOOKUP($B13,'Tillförd energi'!$B$1:$AS$566,MATCH(R$1,'Tillförd energi'!$B$1:$AQ$1,0),FALSE)</f>
        <v>8.048</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v>
      </c>
      <c r="AA13">
        <f>VLOOKUP($B13,'Tillförd energi'!$B$1:$AS$566,MATCH(AA$1,'Tillförd energi'!$B$1:$AQ$1,0),FALSE)</f>
        <v>0</v>
      </c>
      <c r="AB13">
        <f>VLOOKUP($B13,'Tillförd energi'!$B$1:$AS$566,MATCH(AB$1,'Tillförd energi'!$B$1:$AQ$1,0),FALSE)</f>
        <v>0</v>
      </c>
      <c r="AC13">
        <f>VLOOKUP($B13,'Tillförd energi'!$B$1:$AS$566,MATCH(AC$1,'Tillförd energi'!$B$1:$AQ$1,0),FALSE)</f>
        <v>21.38</v>
      </c>
      <c r="AD13">
        <f>VLOOKUP($B13,'Tillförd energi'!$B$1:$AS$566,MATCH(AD$1,'Tillförd energi'!$B$1:$AQ$1,0),FALSE)</f>
        <v>4.9020000000000001</v>
      </c>
      <c r="AE13">
        <f>VLOOKUP($B13,'Tillförd energi'!$B$1:$AS$566,MATCH(AE$1,'Tillförd energi'!$B$1:$AQ$1,0),FALSE)</f>
        <v>0</v>
      </c>
      <c r="AF13">
        <f>VLOOKUP($B13,'Tillförd energi'!$B$1:$AS$566,MATCH(AF$1,'Tillförd energi'!$B$1:$AQ$1,0),FALSE)</f>
        <v>3.03</v>
      </c>
      <c r="AG13">
        <f>IFERROR(VLOOKUP(B13,Miljö!$B$1:$S$476,9,FALSE)/1,0)</f>
        <v>0</v>
      </c>
      <c r="AI13">
        <f t="shared" si="0"/>
        <v>131.09</v>
      </c>
      <c r="AJ13">
        <f t="shared" si="1"/>
        <v>131.09</v>
      </c>
      <c r="AK13">
        <f>IF(ISERROR(1/VLOOKUP($B13,Leveranser!$B$1:$S$500,MATCH("såld värme (gwh)",Leveranser!$B$1:$S$1,0),FALSE)),"",VLOOKUP($B13,Leveranser!$B$1:$S$500,MATCH("såld värme (gwh)",Leveranser!$B$1:$S$1,0),FALSE))</f>
        <v>99.6</v>
      </c>
      <c r="AL13" s="22">
        <f>VLOOKUP($B13,Leveranser!$B$1:$Y$500,MATCH("Totalt såld fjärrvärme till andra fjärrvärmeföretag",Leveranser!$B$1:$AA$1,0),FALSE)</f>
        <v>0</v>
      </c>
      <c r="AM13" s="22">
        <f>IF(ISERROR(1/VLOOKUP($B13,Miljö!$B$1:$S$500,MATCH("Såld mängd produktionsspecifik fjärrvärme (GWh)",Miljö!$B$1:$R$1,0),FALSE)),0,VLOOKUP($B13,Miljö!$B$1:$S$500,MATCH("Såld mängd produktionsspecifik fjärrvärme (GWh)",Miljö!$B$1:$R$1,0),FALSE))</f>
        <v>0</v>
      </c>
      <c r="AN13" s="23">
        <f t="shared" si="2"/>
        <v>0.7597833549469829</v>
      </c>
      <c r="AP13" t="str">
        <f>VLOOKUP($B13,'Miljövärden urval för publ'!$B$1:$H$450,7,FALSE)</f>
        <v>Ja</v>
      </c>
      <c r="AQ13" t="str">
        <f>VLOOKUP($B13,'Miljövärden urval för publ'!$B$1:$H$450,6,FALSE)</f>
        <v>Nej</v>
      </c>
      <c r="AU13">
        <f t="shared" si="3"/>
        <v>3.03</v>
      </c>
      <c r="AV13">
        <f t="shared" si="4"/>
        <v>0</v>
      </c>
      <c r="AW13">
        <f t="shared" si="5"/>
        <v>89.2</v>
      </c>
      <c r="AX13">
        <f t="shared" si="6"/>
        <v>8.048</v>
      </c>
      <c r="AZ13">
        <f t="shared" si="7"/>
        <v>0</v>
      </c>
      <c r="BA13">
        <f t="shared" si="8"/>
        <v>0</v>
      </c>
      <c r="BC13">
        <f t="shared" si="9"/>
        <v>97.248000000000005</v>
      </c>
    </row>
    <row r="14" spans="1:55" ht="15" customHeight="1" x14ac:dyDescent="0.25">
      <c r="A14" t="s">
        <v>31</v>
      </c>
      <c r="B14" t="s">
        <v>32</v>
      </c>
      <c r="C14">
        <f>VLOOKUP($B14,'Tillförd energi'!$B$1:$AS$566,MATCH(C$1,'Tillförd energi'!$B$1:$AQ$1,0),FALSE)</f>
        <v>0</v>
      </c>
      <c r="D14">
        <f>VLOOKUP($B14,'Tillförd energi'!$B$1:$AS$566,MATCH(D$1,'Tillförd energi'!$B$1:$AQ$1,0),FALSE)</f>
        <v>0.3</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0</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0</v>
      </c>
      <c r="R14">
        <f>VLOOKUP($B14,'Tillförd energi'!$B$1:$AS$566,MATCH(R$1,'Tillförd energi'!$B$1:$AQ$1,0),FALSE)</f>
        <v>9</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0</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0</v>
      </c>
      <c r="AD14">
        <f>VLOOKUP($B14,'Tillförd energi'!$B$1:$AS$566,MATCH(AD$1,'Tillförd energi'!$B$1:$AQ$1,0),FALSE)</f>
        <v>0</v>
      </c>
      <c r="AE14">
        <f>VLOOKUP($B14,'Tillförd energi'!$B$1:$AS$566,MATCH(AE$1,'Tillförd energi'!$B$1:$AQ$1,0),FALSE)</f>
        <v>0</v>
      </c>
      <c r="AF14">
        <f>VLOOKUP($B14,'Tillförd energi'!$B$1:$AS$566,MATCH(AF$1,'Tillförd energi'!$B$1:$AQ$1,0),FALSE)</f>
        <v>0.08</v>
      </c>
      <c r="AG14">
        <f>IFERROR(VLOOKUP(B14,Miljö!$B$1:$S$476,9,FALSE)/1,0)</f>
        <v>0</v>
      </c>
      <c r="AI14">
        <f t="shared" si="0"/>
        <v>9.3800000000000008</v>
      </c>
      <c r="AJ14">
        <f t="shared" si="1"/>
        <v>9.3800000000000008</v>
      </c>
      <c r="AK14">
        <f>IF(ISERROR(1/VLOOKUP($B14,Leveranser!$B$1:$S$500,MATCH("såld värme (gwh)",Leveranser!$B$1:$S$1,0),FALSE)),"",VLOOKUP($B14,Leveranser!$B$1:$S$500,MATCH("såld värme (gwh)",Leveranser!$B$1:$S$1,0),FALSE))</f>
        <v>7.5</v>
      </c>
      <c r="AL14" s="22">
        <f>VLOOKUP($B14,Leveranser!$B$1:$Y$500,MATCH("Totalt såld fjärrvärme till andra fjärrvärmeföretag",Leveranser!$B$1:$AA$1,0),FALSE)</f>
        <v>0</v>
      </c>
      <c r="AM14" s="22">
        <f>IF(ISERROR(1/VLOOKUP($B14,Miljö!$B$1:$S$500,MATCH("Såld mängd produktionsspecifik fjärrvärme (GWh)",Miljö!$B$1:$R$1,0),FALSE)),0,VLOOKUP($B14,Miljö!$B$1:$S$500,MATCH("Såld mängd produktionsspecifik fjärrvärme (GWh)",Miljö!$B$1:$R$1,0),FALSE))</f>
        <v>0</v>
      </c>
      <c r="AN14" s="23">
        <f t="shared" si="2"/>
        <v>0.79957356076759056</v>
      </c>
      <c r="AP14" t="str">
        <f>VLOOKUP($B14,'Miljövärden urval för publ'!$B$1:$H$450,7,FALSE)</f>
        <v>Ja</v>
      </c>
      <c r="AQ14" t="str">
        <f>VLOOKUP($B14,'Miljövärden urval för publ'!$B$1:$H$450,6,FALSE)</f>
        <v>Nej</v>
      </c>
      <c r="AU14">
        <f t="shared" si="3"/>
        <v>0.08</v>
      </c>
      <c r="AV14">
        <f t="shared" si="4"/>
        <v>0</v>
      </c>
      <c r="AW14">
        <f t="shared" si="5"/>
        <v>0</v>
      </c>
      <c r="AX14">
        <f t="shared" si="6"/>
        <v>9</v>
      </c>
      <c r="AZ14">
        <f t="shared" si="7"/>
        <v>0</v>
      </c>
      <c r="BA14">
        <f t="shared" si="8"/>
        <v>0</v>
      </c>
      <c r="BC14">
        <f t="shared" si="9"/>
        <v>9</v>
      </c>
    </row>
    <row r="15" spans="1:55" ht="15" customHeight="1" x14ac:dyDescent="0.25">
      <c r="A15" t="s">
        <v>33</v>
      </c>
      <c r="B15" t="s">
        <v>34</v>
      </c>
      <c r="C15">
        <f>VLOOKUP($B15,'Tillförd energi'!$B$1:$AS$566,MATCH(C$1,'Tillförd energi'!$B$1:$AQ$1,0),FALSE)</f>
        <v>0</v>
      </c>
      <c r="D15">
        <f>VLOOKUP($B15,'Tillförd energi'!$B$1:$AS$566,MATCH(D$1,'Tillförd energi'!$B$1:$AQ$1,0),FALSE)</f>
        <v>7.6999999999999999E-2</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3.7389999999999999</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5.5E-2</v>
      </c>
      <c r="AG15">
        <f>IFERROR(VLOOKUP(B15,Miljö!$B$1:$S$476,9,FALSE)/1,0)</f>
        <v>0</v>
      </c>
      <c r="AI15">
        <f t="shared" si="0"/>
        <v>3.871</v>
      </c>
      <c r="AJ15">
        <f t="shared" si="1"/>
        <v>3.871</v>
      </c>
      <c r="AK15">
        <f>IF(ISERROR(1/VLOOKUP($B15,Leveranser!$B$1:$S$500,MATCH("såld värme (gwh)",Leveranser!$B$1:$S$1,0),FALSE)),"",VLOOKUP($B15,Leveranser!$B$1:$S$500,MATCH("såld värme (gwh)",Leveranser!$B$1:$S$1,0),FALSE))</f>
        <v>3.2</v>
      </c>
      <c r="AL15" s="22">
        <f>VLOOKUP($B15,Leveranser!$B$1:$Y$500,MATCH("Totalt såld fjärrvärme till andra fjärrvärmeföretag",Leveranser!$B$1:$AA$1,0),FALSE)</f>
        <v>0</v>
      </c>
      <c r="AM15" s="22">
        <f>IF(ISERROR(1/VLOOKUP($B15,Miljö!$B$1:$S$500,MATCH("Såld mängd produktionsspecifik fjärrvärme (GWh)",Miljö!$B$1:$R$1,0),FALSE)),0,VLOOKUP($B15,Miljö!$B$1:$S$500,MATCH("Såld mängd produktionsspecifik fjärrvärme (GWh)",Miljö!$B$1:$R$1,0),FALSE))</f>
        <v>0</v>
      </c>
      <c r="AN15" s="23">
        <f t="shared" si="2"/>
        <v>0.82665977783518474</v>
      </c>
      <c r="AP15" t="str">
        <f>VLOOKUP($B15,'Miljövärden urval för publ'!$B$1:$H$450,7,FALSE)</f>
        <v>Ja</v>
      </c>
      <c r="AQ15" t="str">
        <f>VLOOKUP($B15,'Miljövärden urval för publ'!$B$1:$H$450,6,FALSE)</f>
        <v>Ja</v>
      </c>
      <c r="AU15">
        <f t="shared" si="3"/>
        <v>5.5E-2</v>
      </c>
      <c r="AV15">
        <f t="shared" si="4"/>
        <v>0</v>
      </c>
      <c r="AW15">
        <f t="shared" si="5"/>
        <v>0</v>
      </c>
      <c r="AX15">
        <f t="shared" si="6"/>
        <v>3.7389999999999999</v>
      </c>
      <c r="AZ15">
        <f t="shared" si="7"/>
        <v>0</v>
      </c>
      <c r="BA15">
        <f t="shared" si="8"/>
        <v>0</v>
      </c>
      <c r="BC15">
        <f t="shared" si="9"/>
        <v>3.7389999999999999</v>
      </c>
    </row>
    <row r="16" spans="1:55" ht="15" customHeight="1" x14ac:dyDescent="0.25">
      <c r="A16" t="s">
        <v>33</v>
      </c>
      <c r="B16" t="s">
        <v>35</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2.097</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1E-3</v>
      </c>
      <c r="AG16">
        <f>IFERROR(VLOOKUP(B16,Miljö!$B$1:$S$476,9,FALSE)/1,0)</f>
        <v>0</v>
      </c>
      <c r="AI16">
        <f t="shared" si="0"/>
        <v>2.0979999999999999</v>
      </c>
      <c r="AJ16">
        <f t="shared" si="1"/>
        <v>2.0979999999999999</v>
      </c>
      <c r="AK16">
        <f>IF(ISERROR(1/VLOOKUP($B16,Leveranser!$B$1:$S$500,MATCH("såld värme (gwh)",Leveranser!$B$1:$S$1,0),FALSE)),"",VLOOKUP($B16,Leveranser!$B$1:$S$500,MATCH("såld värme (gwh)",Leveranser!$B$1:$S$1,0),FALSE))</f>
        <v>1.8520000000000001</v>
      </c>
      <c r="AL16" s="22">
        <f>VLOOKUP($B16,Leveranser!$B$1:$Y$500,MATCH("Totalt såld fjärrvärme till andra fjärrvärmeföretag",Leveranser!$B$1:$AA$1,0),FALSE)</f>
        <v>0</v>
      </c>
      <c r="AM16" s="22">
        <f>IF(ISERROR(1/VLOOKUP($B16,Miljö!$B$1:$S$500,MATCH("Såld mängd produktionsspecifik fjärrvärme (GWh)",Miljö!$B$1:$R$1,0),FALSE)),0,VLOOKUP($B16,Miljö!$B$1:$S$500,MATCH("Såld mängd produktionsspecifik fjärrvärme (GWh)",Miljö!$B$1:$R$1,0),FALSE))</f>
        <v>0</v>
      </c>
      <c r="AN16" s="23">
        <f t="shared" si="2"/>
        <v>0.88274547187797914</v>
      </c>
      <c r="AP16" t="str">
        <f>VLOOKUP($B16,'Miljövärden urval för publ'!$B$1:$H$450,7,FALSE)</f>
        <v>Ja</v>
      </c>
      <c r="AQ16" t="str">
        <f>VLOOKUP($B16,'Miljövärden urval för publ'!$B$1:$H$450,6,FALSE)</f>
        <v>Nej</v>
      </c>
      <c r="AU16">
        <f t="shared" si="3"/>
        <v>1E-3</v>
      </c>
      <c r="AV16">
        <f t="shared" si="4"/>
        <v>0</v>
      </c>
      <c r="AW16">
        <f t="shared" si="5"/>
        <v>0</v>
      </c>
      <c r="AX16">
        <f t="shared" si="6"/>
        <v>2.097</v>
      </c>
      <c r="AZ16">
        <f t="shared" si="7"/>
        <v>0</v>
      </c>
      <c r="BA16">
        <f t="shared" si="8"/>
        <v>0</v>
      </c>
      <c r="BC16">
        <f t="shared" si="9"/>
        <v>2.097</v>
      </c>
    </row>
    <row r="17" spans="1:55" ht="15" customHeight="1" x14ac:dyDescent="0.25">
      <c r="A17" t="s">
        <v>33</v>
      </c>
      <c r="B17" t="s">
        <v>36</v>
      </c>
      <c r="C17">
        <f>VLOOKUP($B17,'Tillförd energi'!$B$1:$AS$566,MATCH(C$1,'Tillförd energi'!$B$1:$AQ$1,0),FALSE)</f>
        <v>0</v>
      </c>
      <c r="D17">
        <f>VLOOKUP($B17,'Tillförd energi'!$B$1:$AS$566,MATCH(D$1,'Tillförd energi'!$B$1:$AQ$1,0),FALSE)</f>
        <v>4.0000000000000001E-3</v>
      </c>
      <c r="E17">
        <f>VLOOKUP($B17,'Tillförd energi'!$B$1:$AS$566,MATCH(E$1,'Tillförd energi'!$B$1:$AQ$1,0),FALSE)</f>
        <v>0</v>
      </c>
      <c r="F17">
        <f>VLOOKUP($B17,'Tillförd energi'!$B$1:$AS$566,MATCH(F$1,'Tillförd energi'!$B$1:$AQ$1,0),FALSE)</f>
        <v>0</v>
      </c>
      <c r="G17">
        <f>VLOOKUP($B17,'Tillförd energi'!$B$1:$AS$566,MATCH(G$1,'Tillförd energi'!$B$1:$AQ$1,0),FALSE)</f>
        <v>1.48</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6.5279999999999996</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1E-3</v>
      </c>
      <c r="AG17">
        <f>IFERROR(VLOOKUP(B17,Miljö!$B$1:$S$476,9,FALSE)/1,0)</f>
        <v>0</v>
      </c>
      <c r="AI17">
        <f t="shared" si="0"/>
        <v>8.0129999999999999</v>
      </c>
      <c r="AJ17">
        <f t="shared" si="1"/>
        <v>8.0129999999999999</v>
      </c>
      <c r="AK17">
        <f>IF(ISERROR(1/VLOOKUP($B17,Leveranser!$B$1:$S$500,MATCH("såld värme (gwh)",Leveranser!$B$1:$S$1,0),FALSE)),"",VLOOKUP($B17,Leveranser!$B$1:$S$500,MATCH("såld värme (gwh)",Leveranser!$B$1:$S$1,0),FALSE))</f>
        <v>7.3579999999999997</v>
      </c>
      <c r="AL17" s="22">
        <f>VLOOKUP($B17,Leveranser!$B$1:$Y$500,MATCH("Totalt såld fjärrvärme till andra fjärrvärmeföretag",Leveranser!$B$1:$AA$1,0),FALSE)</f>
        <v>0</v>
      </c>
      <c r="AM17" s="22">
        <f>IF(ISERROR(1/VLOOKUP($B17,Miljö!$B$1:$S$500,MATCH("Såld mängd produktionsspecifik fjärrvärme (GWh)",Miljö!$B$1:$R$1,0),FALSE)),0,VLOOKUP($B17,Miljö!$B$1:$S$500,MATCH("Såld mängd produktionsspecifik fjärrvärme (GWh)",Miljö!$B$1:$R$1,0),FALSE))</f>
        <v>0</v>
      </c>
      <c r="AN17" s="23">
        <f t="shared" si="2"/>
        <v>0.91825783102458503</v>
      </c>
      <c r="AP17" t="str">
        <f>VLOOKUP($B17,'Miljövärden urval för publ'!$B$1:$H$450,7,FALSE)</f>
        <v>Ja</v>
      </c>
      <c r="AQ17" t="str">
        <f>VLOOKUP($B17,'Miljövärden urval för publ'!$B$1:$H$450,6,FALSE)</f>
        <v>Ja</v>
      </c>
      <c r="AU17">
        <f t="shared" si="3"/>
        <v>1E-3</v>
      </c>
      <c r="AV17">
        <f t="shared" si="4"/>
        <v>0</v>
      </c>
      <c r="AW17">
        <f t="shared" si="5"/>
        <v>6.5279999999999996</v>
      </c>
      <c r="AX17">
        <f t="shared" si="6"/>
        <v>0</v>
      </c>
      <c r="AZ17">
        <f t="shared" si="7"/>
        <v>0</v>
      </c>
      <c r="BA17">
        <f t="shared" si="8"/>
        <v>0</v>
      </c>
      <c r="BC17">
        <f t="shared" si="9"/>
        <v>6.5279999999999996</v>
      </c>
    </row>
    <row r="18" spans="1:55" ht="15" customHeight="1" x14ac:dyDescent="0.25">
      <c r="A18" t="s">
        <v>33</v>
      </c>
      <c r="B18" t="s">
        <v>37</v>
      </c>
      <c r="C18">
        <f>VLOOKUP($B18,'Tillförd energi'!$B$1:$AS$566,MATCH(C$1,'Tillförd energi'!$B$1:$AQ$1,0),FALSE)</f>
        <v>0</v>
      </c>
      <c r="D18">
        <f>VLOOKUP($B18,'Tillförd energi'!$B$1:$AS$566,MATCH(D$1,'Tillförd energi'!$B$1:$AQ$1,0),FALSE)</f>
        <v>0.184</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0</v>
      </c>
      <c r="Q18">
        <f>VLOOKUP($B18,'Tillförd energi'!$B$1:$AS$566,MATCH(Q$1,'Tillförd energi'!$B$1:$AQ$1,0),FALSE)</f>
        <v>0</v>
      </c>
      <c r="R18">
        <f>VLOOKUP($B18,'Tillförd energi'!$B$1:$AS$566,MATCH(R$1,'Tillförd energi'!$B$1:$AQ$1,0),FALSE)</f>
        <v>3.9940000000000002</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6.8000000000000005E-2</v>
      </c>
      <c r="AG18">
        <f>IFERROR(VLOOKUP(B18,Miljö!$B$1:$S$476,9,FALSE)/1,0)</f>
        <v>0</v>
      </c>
      <c r="AI18">
        <f t="shared" si="0"/>
        <v>4.2459999999999996</v>
      </c>
      <c r="AJ18">
        <f t="shared" si="1"/>
        <v>4.2459999999999996</v>
      </c>
      <c r="AK18">
        <f>IF(ISERROR(1/VLOOKUP($B18,Leveranser!$B$1:$S$500,MATCH("såld värme (gwh)",Leveranser!$B$1:$S$1,0),FALSE)),"",VLOOKUP($B18,Leveranser!$B$1:$S$500,MATCH("såld värme (gwh)",Leveranser!$B$1:$S$1,0),FALSE))</f>
        <v>3.42</v>
      </c>
      <c r="AL18" s="22">
        <f>VLOOKUP($B18,Leveranser!$B$1:$Y$500,MATCH("Totalt såld fjärrvärme till andra fjärrvärmeföretag",Leveranser!$B$1:$AA$1,0),FALSE)</f>
        <v>0</v>
      </c>
      <c r="AM18" s="22">
        <f>IF(ISERROR(1/VLOOKUP($B18,Miljö!$B$1:$S$500,MATCH("Såld mängd produktionsspecifik fjärrvärme (GWh)",Miljö!$B$1:$R$1,0),FALSE)),0,VLOOKUP($B18,Miljö!$B$1:$S$500,MATCH("Såld mängd produktionsspecifik fjärrvärme (GWh)",Miljö!$B$1:$R$1,0),FALSE))</f>
        <v>0</v>
      </c>
      <c r="AN18" s="23">
        <f t="shared" si="2"/>
        <v>0.80546396608572779</v>
      </c>
      <c r="AP18" t="str">
        <f>VLOOKUP($B18,'Miljövärden urval för publ'!$B$1:$H$450,7,FALSE)</f>
        <v>Ja</v>
      </c>
      <c r="AQ18" t="str">
        <f>VLOOKUP($B18,'Miljövärden urval för publ'!$B$1:$H$450,6,FALSE)</f>
        <v>Ja</v>
      </c>
      <c r="AU18">
        <f t="shared" si="3"/>
        <v>6.8000000000000005E-2</v>
      </c>
      <c r="AV18">
        <f t="shared" si="4"/>
        <v>0</v>
      </c>
      <c r="AW18">
        <f t="shared" si="5"/>
        <v>0</v>
      </c>
      <c r="AX18">
        <f t="shared" si="6"/>
        <v>3.9940000000000002</v>
      </c>
      <c r="AZ18">
        <f t="shared" si="7"/>
        <v>0</v>
      </c>
      <c r="BA18">
        <f t="shared" si="8"/>
        <v>0</v>
      </c>
      <c r="BC18">
        <f t="shared" si="9"/>
        <v>3.9940000000000002</v>
      </c>
    </row>
    <row r="19" spans="1:55" ht="15" customHeight="1" x14ac:dyDescent="0.25">
      <c r="A19" t="s">
        <v>33</v>
      </c>
      <c r="B19" t="s">
        <v>38</v>
      </c>
      <c r="C19">
        <f>VLOOKUP($B19,'Tillförd energi'!$B$1:$AS$566,MATCH(C$1,'Tillförd energi'!$B$1:$AQ$1,0),FALSE)</f>
        <v>0</v>
      </c>
      <c r="D19">
        <f>VLOOKUP($B19,'Tillförd energi'!$B$1:$AS$566,MATCH(D$1,'Tillförd energi'!$B$1:$AQ$1,0),FALSE)</f>
        <v>0.13</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0</v>
      </c>
      <c r="N19">
        <f>VLOOKUP($B19,'Tillförd energi'!$B$1:$AS$566,MATCH(N$1,'Tillförd energi'!$B$1:$AQ$1,0),FALSE)</f>
        <v>0</v>
      </c>
      <c r="O19">
        <f>VLOOKUP($B19,'Tillförd energi'!$B$1:$AS$566,MATCH(O$1,'Tillförd energi'!$B$1:$AQ$1,0),FALSE)</f>
        <v>0</v>
      </c>
      <c r="P19">
        <f>VLOOKUP($B19,'Tillförd energi'!$B$1:$AS$566,MATCH(P$1,'Tillförd energi'!$B$1:$AQ$1,0),FALSE)</f>
        <v>0</v>
      </c>
      <c r="Q19">
        <f>VLOOKUP($B19,'Tillförd energi'!$B$1:$AS$566,MATCH(Q$1,'Tillförd energi'!$B$1:$AQ$1,0),FALSE)</f>
        <v>0</v>
      </c>
      <c r="R19">
        <f>VLOOKUP($B19,'Tillförd energi'!$B$1:$AS$566,MATCH(R$1,'Tillförd energi'!$B$1:$AQ$1,0),FALSE)</f>
        <v>3.758</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0</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0</v>
      </c>
      <c r="AD19">
        <f>VLOOKUP($B19,'Tillförd energi'!$B$1:$AS$566,MATCH(AD$1,'Tillförd energi'!$B$1:$AQ$1,0),FALSE)</f>
        <v>0</v>
      </c>
      <c r="AE19">
        <f>VLOOKUP($B19,'Tillförd energi'!$B$1:$AS$566,MATCH(AE$1,'Tillförd energi'!$B$1:$AQ$1,0),FALSE)</f>
        <v>0</v>
      </c>
      <c r="AF19">
        <f>VLOOKUP($B19,'Tillförd energi'!$B$1:$AS$566,MATCH(AF$1,'Tillförd energi'!$B$1:$AQ$1,0),FALSE)</f>
        <v>0.01</v>
      </c>
      <c r="AG19">
        <f>IFERROR(VLOOKUP(B19,Miljö!$B$1:$S$476,9,FALSE)/1,0)</f>
        <v>0</v>
      </c>
      <c r="AI19">
        <f t="shared" si="0"/>
        <v>3.8979999999999997</v>
      </c>
      <c r="AJ19">
        <f t="shared" si="1"/>
        <v>3.8979999999999997</v>
      </c>
      <c r="AK19">
        <f>IF(ISERROR(1/VLOOKUP($B19,Leveranser!$B$1:$S$500,MATCH("såld värme (gwh)",Leveranser!$B$1:$S$1,0),FALSE)),"",VLOOKUP($B19,Leveranser!$B$1:$S$500,MATCH("såld värme (gwh)",Leveranser!$B$1:$S$1,0),FALSE))</f>
        <v>3.2280000000000002</v>
      </c>
      <c r="AL19" s="22">
        <f>VLOOKUP($B19,Leveranser!$B$1:$Y$500,MATCH("Totalt såld fjärrvärme till andra fjärrvärmeföretag",Leveranser!$B$1:$AA$1,0),FALSE)</f>
        <v>0</v>
      </c>
      <c r="AM19" s="22">
        <f>IF(ISERROR(1/VLOOKUP($B19,Miljö!$B$1:$S$500,MATCH("Såld mängd produktionsspecifik fjärrvärme (GWh)",Miljö!$B$1:$R$1,0),FALSE)),0,VLOOKUP($B19,Miljö!$B$1:$S$500,MATCH("Såld mängd produktionsspecifik fjärrvärme (GWh)",Miljö!$B$1:$R$1,0),FALSE))</f>
        <v>0</v>
      </c>
      <c r="AN19" s="23">
        <f t="shared" si="2"/>
        <v>0.82811698306824022</v>
      </c>
      <c r="AP19" t="str">
        <f>VLOOKUP($B19,'Miljövärden urval för publ'!$B$1:$H$450,7,FALSE)</f>
        <v>Ja</v>
      </c>
      <c r="AQ19" t="str">
        <f>VLOOKUP($B19,'Miljövärden urval för publ'!$B$1:$H$450,6,FALSE)</f>
        <v>Nej</v>
      </c>
      <c r="AU19">
        <f t="shared" si="3"/>
        <v>0.01</v>
      </c>
      <c r="AV19">
        <f t="shared" si="4"/>
        <v>0</v>
      </c>
      <c r="AW19">
        <f t="shared" si="5"/>
        <v>0</v>
      </c>
      <c r="AX19">
        <f t="shared" si="6"/>
        <v>3.758</v>
      </c>
      <c r="AZ19">
        <f t="shared" si="7"/>
        <v>0</v>
      </c>
      <c r="BA19">
        <f t="shared" si="8"/>
        <v>0</v>
      </c>
      <c r="BC19">
        <f t="shared" si="9"/>
        <v>3.758</v>
      </c>
    </row>
    <row r="20" spans="1:55" ht="15" customHeight="1" x14ac:dyDescent="0.25">
      <c r="A20" t="s">
        <v>33</v>
      </c>
      <c r="B20" t="s">
        <v>39</v>
      </c>
      <c r="C20">
        <f>VLOOKUP($B20,'Tillförd energi'!$B$1:$AS$566,MATCH(C$1,'Tillförd energi'!$B$1:$AQ$1,0),FALSE)</f>
        <v>0</v>
      </c>
      <c r="D20">
        <f>VLOOKUP($B20,'Tillförd energi'!$B$1:$AS$566,MATCH(D$1,'Tillförd energi'!$B$1:$AQ$1,0),FALSE)</f>
        <v>1.637</v>
      </c>
      <c r="E20">
        <f>VLOOKUP($B20,'Tillförd energi'!$B$1:$AS$566,MATCH(E$1,'Tillförd energi'!$B$1:$AQ$1,0),FALSE)</f>
        <v>0</v>
      </c>
      <c r="F20">
        <f>VLOOKUP($B20,'Tillförd energi'!$B$1:$AS$566,MATCH(F$1,'Tillförd energi'!$B$1:$AQ$1,0),FALSE)</f>
        <v>0</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0</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29.706</v>
      </c>
      <c r="Q20">
        <f>VLOOKUP($B20,'Tillförd energi'!$B$1:$AS$566,MATCH(Q$1,'Tillförd energi'!$B$1:$AQ$1,0),FALSE)</f>
        <v>0</v>
      </c>
      <c r="R20">
        <f>VLOOKUP($B20,'Tillförd energi'!$B$1:$AS$566,MATCH(R$1,'Tillförd energi'!$B$1:$AQ$1,0),FALSE)</f>
        <v>1.0860000000000001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3.3210000000000002</v>
      </c>
      <c r="AD20">
        <f>VLOOKUP($B20,'Tillförd energi'!$B$1:$AS$566,MATCH(AD$1,'Tillförd energi'!$B$1:$AQ$1,0),FALSE)</f>
        <v>0</v>
      </c>
      <c r="AE20">
        <f>VLOOKUP($B20,'Tillförd energi'!$B$1:$AS$566,MATCH(AE$1,'Tillförd energi'!$B$1:$AQ$1,0),FALSE)</f>
        <v>0</v>
      </c>
      <c r="AF20">
        <f>VLOOKUP($B20,'Tillförd energi'!$B$1:$AS$566,MATCH(AF$1,'Tillförd energi'!$B$1:$AQ$1,0),FALSE)</f>
        <v>0.94499999999999995</v>
      </c>
      <c r="AG20">
        <f>IFERROR(VLOOKUP(B20,Miljö!$B$1:$S$476,9,FALSE)/1,0)</f>
        <v>0</v>
      </c>
      <c r="AI20">
        <f t="shared" si="0"/>
        <v>36.695</v>
      </c>
      <c r="AJ20">
        <f t="shared" si="1"/>
        <v>36.695</v>
      </c>
      <c r="AK20">
        <f>IF(ISERROR(1/VLOOKUP($B20,Leveranser!$B$1:$S$500,MATCH("såld värme (gwh)",Leveranser!$B$1:$S$1,0),FALSE)),"",VLOOKUP($B20,Leveranser!$B$1:$S$500,MATCH("såld värme (gwh)",Leveranser!$B$1:$S$1,0),FALSE))</f>
        <v>21.513999999999999</v>
      </c>
      <c r="AL20" s="22">
        <f>VLOOKUP($B20,Leveranser!$B$1:$Y$500,MATCH("Totalt såld fjärrvärme till andra fjärrvärmeföretag",Leveranser!$B$1:$AA$1,0),FALSE)</f>
        <v>0</v>
      </c>
      <c r="AM20" s="22">
        <f>IF(ISERROR(1/VLOOKUP($B20,Miljö!$B$1:$S$500,MATCH("Såld mängd produktionsspecifik fjärrvärme (GWh)",Miljö!$B$1:$R$1,0),FALSE)),0,VLOOKUP($B20,Miljö!$B$1:$S$500,MATCH("Såld mängd produktionsspecifik fjärrvärme (GWh)",Miljö!$B$1:$R$1,0),FALSE))</f>
        <v>0</v>
      </c>
      <c r="AN20" s="23">
        <f t="shared" si="2"/>
        <v>0.58629241041013758</v>
      </c>
      <c r="AP20" t="str">
        <f>VLOOKUP($B20,'Miljövärden urval för publ'!$B$1:$H$450,7,FALSE)</f>
        <v>Ja</v>
      </c>
      <c r="AQ20" t="str">
        <f>VLOOKUP($B20,'Miljövärden urval för publ'!$B$1:$H$450,6,FALSE)</f>
        <v>Ja</v>
      </c>
      <c r="AU20">
        <f t="shared" si="3"/>
        <v>0.94499999999999995</v>
      </c>
      <c r="AV20">
        <f t="shared" si="4"/>
        <v>0</v>
      </c>
      <c r="AW20">
        <f t="shared" si="5"/>
        <v>29.706</v>
      </c>
      <c r="AX20">
        <f t="shared" si="6"/>
        <v>1.0860000000000001</v>
      </c>
      <c r="AZ20">
        <f t="shared" si="7"/>
        <v>0</v>
      </c>
      <c r="BA20">
        <f t="shared" si="8"/>
        <v>0</v>
      </c>
      <c r="BC20">
        <f t="shared" si="9"/>
        <v>30.791999999999998</v>
      </c>
    </row>
    <row r="21" spans="1:55" ht="15" customHeight="1" x14ac:dyDescent="0.25">
      <c r="A21" t="s">
        <v>33</v>
      </c>
      <c r="B21" t="s">
        <v>40</v>
      </c>
      <c r="C21">
        <f>VLOOKUP($B21,'Tillförd energi'!$B$1:$AS$566,MATCH(C$1,'Tillförd energi'!$B$1:$AQ$1,0),FALSE)</f>
        <v>0</v>
      </c>
      <c r="D21">
        <f>VLOOKUP($B21,'Tillförd energi'!$B$1:$AS$566,MATCH(D$1,'Tillförd energi'!$B$1:$AQ$1,0),FALSE)</f>
        <v>0</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0</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0.67300000000000004</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26.930599999999998</v>
      </c>
      <c r="AE21">
        <f>VLOOKUP($B21,'Tillförd energi'!$B$1:$AS$566,MATCH(AE$1,'Tillförd energi'!$B$1:$AQ$1,0),FALSE)</f>
        <v>0</v>
      </c>
      <c r="AF21">
        <f>VLOOKUP($B21,'Tillförd energi'!$B$1:$AS$566,MATCH(AF$1,'Tillförd energi'!$B$1:$AQ$1,0),FALSE)</f>
        <v>0.67300000000000004</v>
      </c>
      <c r="AG21">
        <f>IFERROR(VLOOKUP(B21,Miljö!$B$1:$S$476,9,FALSE)/1,0)</f>
        <v>0</v>
      </c>
      <c r="AI21">
        <f t="shared" si="0"/>
        <v>28.276600000000002</v>
      </c>
      <c r="AJ21">
        <f t="shared" si="1"/>
        <v>28.276600000000002</v>
      </c>
      <c r="AK21">
        <f>IF(ISERROR(1/VLOOKUP($B21,Leveranser!$B$1:$S$500,MATCH("såld värme (gwh)",Leveranser!$B$1:$S$1,0),FALSE)),"",VLOOKUP($B21,Leveranser!$B$1:$S$500,MATCH("såld värme (gwh)",Leveranser!$B$1:$S$1,0),FALSE))</f>
        <v>23.940999999999999</v>
      </c>
      <c r="AL21" s="22">
        <f>VLOOKUP($B21,Leveranser!$B$1:$Y$500,MATCH("Totalt såld fjärrvärme till andra fjärrvärmeföretag",Leveranser!$B$1:$AA$1,0),FALSE)</f>
        <v>0</v>
      </c>
      <c r="AM21" s="22">
        <f>IF(ISERROR(1/VLOOKUP($B21,Miljö!$B$1:$S$500,MATCH("Såld mängd produktionsspecifik fjärrvärme (GWh)",Miljö!$B$1:$R$1,0),FALSE)),0,VLOOKUP($B21,Miljö!$B$1:$S$500,MATCH("Såld mängd produktionsspecifik fjärrvärme (GWh)",Miljö!$B$1:$R$1,0),FALSE))</f>
        <v>0</v>
      </c>
      <c r="AN21" s="23">
        <f t="shared" si="2"/>
        <v>0.84667180636993122</v>
      </c>
      <c r="AP21" t="str">
        <f>VLOOKUP($B21,'Miljövärden urval för publ'!$B$1:$H$450,7,FALSE)</f>
        <v>Ja</v>
      </c>
      <c r="AQ21" t="str">
        <f>VLOOKUP($B21,'Miljövärden urval för publ'!$B$1:$H$450,6,FALSE)</f>
        <v>Ja</v>
      </c>
      <c r="AU21">
        <f t="shared" si="3"/>
        <v>0.67300000000000004</v>
      </c>
      <c r="AV21">
        <f t="shared" si="4"/>
        <v>0</v>
      </c>
      <c r="AW21">
        <f t="shared" si="5"/>
        <v>0</v>
      </c>
      <c r="AX21">
        <f t="shared" si="6"/>
        <v>0</v>
      </c>
      <c r="AZ21">
        <f t="shared" si="7"/>
        <v>0</v>
      </c>
      <c r="BA21">
        <f t="shared" si="8"/>
        <v>0</v>
      </c>
      <c r="BC21">
        <f t="shared" si="9"/>
        <v>0.67300000000000004</v>
      </c>
    </row>
    <row r="22" spans="1:55" ht="15" customHeight="1" x14ac:dyDescent="0.25">
      <c r="A22" t="s">
        <v>33</v>
      </c>
      <c r="B22" t="s">
        <v>41</v>
      </c>
      <c r="C22">
        <f>VLOOKUP($B22,'Tillförd energi'!$B$1:$AS$566,MATCH(C$1,'Tillförd energi'!$B$1:$AQ$1,0),FALSE)</f>
        <v>0</v>
      </c>
      <c r="D22">
        <f>VLOOKUP($B22,'Tillförd energi'!$B$1:$AS$566,MATCH(D$1,'Tillförd energi'!$B$1:$AQ$1,0),FALSE)</f>
        <v>0.14000000000000001</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6.782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7.5999999999999998E-2</v>
      </c>
      <c r="AG22">
        <f>IFERROR(VLOOKUP(B22,Miljö!$B$1:$S$476,9,FALSE)/1,0)</f>
        <v>0</v>
      </c>
      <c r="AI22">
        <f t="shared" si="0"/>
        <v>6.9979999999999993</v>
      </c>
      <c r="AJ22">
        <f t="shared" si="1"/>
        <v>6.9979999999999993</v>
      </c>
      <c r="AK22">
        <f>IF(ISERROR(1/VLOOKUP($B22,Leveranser!$B$1:$S$500,MATCH("såld värme (gwh)",Leveranser!$B$1:$S$1,0),FALSE)),"",VLOOKUP($B22,Leveranser!$B$1:$S$500,MATCH("såld värme (gwh)",Leveranser!$B$1:$S$1,0),FALSE))</f>
        <v>5.5449999999999999</v>
      </c>
      <c r="AL22" s="22">
        <f>VLOOKUP($B22,Leveranser!$B$1:$Y$500,MATCH("Totalt såld fjärrvärme till andra fjärrvärmeföretag",Leveranser!$B$1:$AA$1,0),FALSE)</f>
        <v>0</v>
      </c>
      <c r="AM22" s="22">
        <f>IF(ISERROR(1/VLOOKUP($B22,Miljö!$B$1:$S$500,MATCH("Såld mängd produktionsspecifik fjärrvärme (GWh)",Miljö!$B$1:$R$1,0),FALSE)),0,VLOOKUP($B22,Miljö!$B$1:$S$500,MATCH("Såld mängd produktionsspecifik fjärrvärme (GWh)",Miljö!$B$1:$R$1,0),FALSE))</f>
        <v>0</v>
      </c>
      <c r="AN22" s="23">
        <f t="shared" si="2"/>
        <v>0.79236924835667344</v>
      </c>
      <c r="AP22" t="str">
        <f>VLOOKUP($B22,'Miljövärden urval för publ'!$B$1:$H$450,7,FALSE)</f>
        <v>Ja</v>
      </c>
      <c r="AQ22" t="str">
        <f>VLOOKUP($B22,'Miljövärden urval för publ'!$B$1:$H$450,6,FALSE)</f>
        <v>Ja</v>
      </c>
      <c r="AU22">
        <f t="shared" si="3"/>
        <v>7.5999999999999998E-2</v>
      </c>
      <c r="AV22">
        <f t="shared" si="4"/>
        <v>0</v>
      </c>
      <c r="AW22">
        <f t="shared" si="5"/>
        <v>0</v>
      </c>
      <c r="AX22">
        <f t="shared" si="6"/>
        <v>6.782</v>
      </c>
      <c r="AZ22">
        <f t="shared" si="7"/>
        <v>0</v>
      </c>
      <c r="BA22">
        <f t="shared" si="8"/>
        <v>0</v>
      </c>
      <c r="BC22">
        <f t="shared" si="9"/>
        <v>6.782</v>
      </c>
    </row>
    <row r="23" spans="1:55" ht="15" customHeight="1" x14ac:dyDescent="0.25">
      <c r="A23" t="s">
        <v>33</v>
      </c>
      <c r="B23" t="s">
        <v>42</v>
      </c>
      <c r="C23">
        <f>VLOOKUP($B23,'Tillförd energi'!$B$1:$AS$566,MATCH(C$1,'Tillförd energi'!$B$1:$AQ$1,0),FALSE)</f>
        <v>0</v>
      </c>
      <c r="D23">
        <f>VLOOKUP($B23,'Tillförd energi'!$B$1:$AS$566,MATCH(D$1,'Tillförd energi'!$B$1:$AQ$1,0),FALSE)</f>
        <v>2.4E-2</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2.5680000000000001</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4.8000000000000001E-2</v>
      </c>
      <c r="AG23">
        <f>IFERROR(VLOOKUP(B23,Miljö!$B$1:$S$476,9,FALSE)/1,0)</f>
        <v>0</v>
      </c>
      <c r="AI23">
        <f t="shared" si="0"/>
        <v>2.64</v>
      </c>
      <c r="AJ23">
        <f t="shared" si="1"/>
        <v>2.64</v>
      </c>
      <c r="AK23">
        <f>IF(ISERROR(1/VLOOKUP($B23,Leveranser!$B$1:$S$500,MATCH("såld värme (gwh)",Leveranser!$B$1:$S$1,0),FALSE)),"",VLOOKUP($B23,Leveranser!$B$1:$S$500,MATCH("såld värme (gwh)",Leveranser!$B$1:$S$1,0),FALSE))</f>
        <v>2.19</v>
      </c>
      <c r="AL23" s="22">
        <f>VLOOKUP($B23,Leveranser!$B$1:$Y$500,MATCH("Totalt såld fjärrvärme till andra fjärrvärmeföretag",Leveranser!$B$1:$AA$1,0),FALSE)</f>
        <v>0</v>
      </c>
      <c r="AM23" s="22">
        <f>IF(ISERROR(1/VLOOKUP($B23,Miljö!$B$1:$S$500,MATCH("Såld mängd produktionsspecifik fjärrvärme (GWh)",Miljö!$B$1:$R$1,0),FALSE)),0,VLOOKUP($B23,Miljö!$B$1:$S$500,MATCH("Såld mängd produktionsspecifik fjärrvärme (GWh)",Miljö!$B$1:$R$1,0),FALSE))</f>
        <v>0</v>
      </c>
      <c r="AN23" s="23">
        <f t="shared" si="2"/>
        <v>0.82954545454545447</v>
      </c>
      <c r="AP23" t="str">
        <f>VLOOKUP($B23,'Miljövärden urval för publ'!$B$1:$H$450,7,FALSE)</f>
        <v>Ja</v>
      </c>
      <c r="AQ23" t="str">
        <f>VLOOKUP($B23,'Miljövärden urval för publ'!$B$1:$H$450,6,FALSE)</f>
        <v>Ja</v>
      </c>
      <c r="AU23">
        <f t="shared" si="3"/>
        <v>4.8000000000000001E-2</v>
      </c>
      <c r="AV23">
        <f t="shared" si="4"/>
        <v>0</v>
      </c>
      <c r="AW23">
        <f t="shared" si="5"/>
        <v>0</v>
      </c>
      <c r="AX23">
        <f t="shared" si="6"/>
        <v>2.5680000000000001</v>
      </c>
      <c r="AZ23">
        <f t="shared" si="7"/>
        <v>0</v>
      </c>
      <c r="BA23">
        <f t="shared" si="8"/>
        <v>0</v>
      </c>
      <c r="BC23">
        <f t="shared" si="9"/>
        <v>2.5680000000000001</v>
      </c>
    </row>
    <row r="24" spans="1:55" ht="15" customHeight="1" x14ac:dyDescent="0.25">
      <c r="A24" t="s">
        <v>33</v>
      </c>
      <c r="B24" t="s">
        <v>43</v>
      </c>
      <c r="C24">
        <f>VLOOKUP($B24,'Tillförd energi'!$B$1:$AS$566,MATCH(C$1,'Tillförd energi'!$B$1:$AQ$1,0),FALSE)</f>
        <v>0</v>
      </c>
      <c r="D24">
        <f>VLOOKUP($B24,'Tillförd energi'!$B$1:$AS$566,MATCH(D$1,'Tillförd energi'!$B$1:$AQ$1,0),FALSE)</f>
        <v>0.14000000000000001</v>
      </c>
      <c r="E24">
        <f>VLOOKUP($B24,'Tillförd energi'!$B$1:$AS$566,MATCH(E$1,'Tillförd energi'!$B$1:$AQ$1,0),FALSE)</f>
        <v>0</v>
      </c>
      <c r="F24">
        <f>VLOOKUP($B24,'Tillförd energi'!$B$1:$AS$566,MATCH(F$1,'Tillförd energi'!$B$1:$AQ$1,0),FALSE)</f>
        <v>0</v>
      </c>
      <c r="G24">
        <f>VLOOKUP($B24,'Tillförd energi'!$B$1:$AS$566,MATCH(G$1,'Tillförd energi'!$B$1:$AQ$1,0),FALSE)</f>
        <v>0</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0</v>
      </c>
      <c r="Q24">
        <f>VLOOKUP($B24,'Tillförd energi'!$B$1:$AS$566,MATCH(Q$1,'Tillförd energi'!$B$1:$AQ$1,0),FALSE)</f>
        <v>0</v>
      </c>
      <c r="R24">
        <f>VLOOKUP($B24,'Tillförd energi'!$B$1:$AS$566,MATCH(R$1,'Tillförd energi'!$B$1:$AQ$1,0),FALSE)</f>
        <v>3.544</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5.8000000000000003E-2</v>
      </c>
      <c r="AG24">
        <f>IFERROR(VLOOKUP(B24,Miljö!$B$1:$S$476,9,FALSE)/1,0)</f>
        <v>0</v>
      </c>
      <c r="AI24">
        <f t="shared" si="0"/>
        <v>3.742</v>
      </c>
      <c r="AJ24">
        <f t="shared" si="1"/>
        <v>3.742</v>
      </c>
      <c r="AK24">
        <f>IF(ISERROR(1/VLOOKUP($B24,Leveranser!$B$1:$S$500,MATCH("såld värme (gwh)",Leveranser!$B$1:$S$1,0),FALSE)),"",VLOOKUP($B24,Leveranser!$B$1:$S$500,MATCH("såld värme (gwh)",Leveranser!$B$1:$S$1,0),FALSE))</f>
        <v>2.73</v>
      </c>
      <c r="AL24" s="22">
        <f>VLOOKUP($B24,Leveranser!$B$1:$Y$500,MATCH("Totalt såld fjärrvärme till andra fjärrvärmeföretag",Leveranser!$B$1:$AA$1,0),FALSE)</f>
        <v>0</v>
      </c>
      <c r="AM24" s="22">
        <f>IF(ISERROR(1/VLOOKUP($B24,Miljö!$B$1:$S$500,MATCH("Såld mängd produktionsspecifik fjärrvärme (GWh)",Miljö!$B$1:$R$1,0),FALSE)),0,VLOOKUP($B24,Miljö!$B$1:$S$500,MATCH("Såld mängd produktionsspecifik fjärrvärme (GWh)",Miljö!$B$1:$R$1,0),FALSE))</f>
        <v>0</v>
      </c>
      <c r="AN24" s="23">
        <f t="shared" si="2"/>
        <v>0.7295563869588455</v>
      </c>
      <c r="AP24" t="str">
        <f>VLOOKUP($B24,'Miljövärden urval för publ'!$B$1:$H$450,7,FALSE)</f>
        <v>Ja</v>
      </c>
      <c r="AQ24" t="str">
        <f>VLOOKUP($B24,'Miljövärden urval för publ'!$B$1:$H$450,6,FALSE)</f>
        <v>Ja</v>
      </c>
      <c r="AU24">
        <f t="shared" si="3"/>
        <v>5.8000000000000003E-2</v>
      </c>
      <c r="AV24">
        <f t="shared" si="4"/>
        <v>0</v>
      </c>
      <c r="AW24">
        <f t="shared" si="5"/>
        <v>0</v>
      </c>
      <c r="AX24">
        <f t="shared" si="6"/>
        <v>3.544</v>
      </c>
      <c r="AZ24">
        <f t="shared" si="7"/>
        <v>0</v>
      </c>
      <c r="BA24">
        <f t="shared" si="8"/>
        <v>0</v>
      </c>
      <c r="BC24">
        <f t="shared" si="9"/>
        <v>3.544</v>
      </c>
    </row>
    <row r="25" spans="1:55" ht="15" customHeight="1" x14ac:dyDescent="0.25">
      <c r="A25" t="s">
        <v>44</v>
      </c>
      <c r="B25" t="s">
        <v>45</v>
      </c>
      <c r="C25">
        <f>VLOOKUP($B25,'Tillförd energi'!$B$1:$AS$566,MATCH(C$1,'Tillförd energi'!$B$1:$AQ$1,0),FALSE)</f>
        <v>0</v>
      </c>
      <c r="D25">
        <f>VLOOKUP($B25,'Tillförd energi'!$B$1:$AS$566,MATCH(D$1,'Tillförd energi'!$B$1:$AQ$1,0),FALSE)</f>
        <v>0.24</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5.54</v>
      </c>
      <c r="P25">
        <f>VLOOKUP($B25,'Tillförd energi'!$B$1:$AS$566,MATCH(P$1,'Tillförd energi'!$B$1:$AQ$1,0),FALSE)</f>
        <v>10.99</v>
      </c>
      <c r="Q25">
        <f>VLOOKUP($B25,'Tillförd energi'!$B$1:$AS$566,MATCH(Q$1,'Tillförd energi'!$B$1:$AQ$1,0),FALSE)</f>
        <v>0</v>
      </c>
      <c r="R25">
        <f>VLOOKUP($B25,'Tillförd energi'!$B$1:$AS$566,MATCH(R$1,'Tillförd energi'!$B$1:$AQ$1,0),FALSE)</f>
        <v>0</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1.9</v>
      </c>
      <c r="AD25">
        <f>VLOOKUP($B25,'Tillförd energi'!$B$1:$AS$566,MATCH(AD$1,'Tillförd energi'!$B$1:$AQ$1,0),FALSE)</f>
        <v>0</v>
      </c>
      <c r="AE25">
        <f>VLOOKUP($B25,'Tillförd energi'!$B$1:$AS$566,MATCH(AE$1,'Tillförd energi'!$B$1:$AQ$1,0),FALSE)</f>
        <v>0</v>
      </c>
      <c r="AF25">
        <f>VLOOKUP($B25,'Tillförd energi'!$B$1:$AS$566,MATCH(AF$1,'Tillförd energi'!$B$1:$AQ$1,0),FALSE)</f>
        <v>0.27</v>
      </c>
      <c r="AG25">
        <f>IFERROR(VLOOKUP(B25,Miljö!$B$1:$S$476,9,FALSE)/1,0)</f>
        <v>0</v>
      </c>
      <c r="AI25">
        <f t="shared" si="0"/>
        <v>18.939999999999998</v>
      </c>
      <c r="AJ25">
        <f t="shared" si="1"/>
        <v>18.939999999999998</v>
      </c>
      <c r="AK25">
        <f>IF(ISERROR(1/VLOOKUP($B25,Leveranser!$B$1:$S$500,MATCH("såld värme (gwh)",Leveranser!$B$1:$S$1,0),FALSE)),"",VLOOKUP($B25,Leveranser!$B$1:$S$500,MATCH("såld värme (gwh)",Leveranser!$B$1:$S$1,0),FALSE))</f>
        <v>13.773999999999999</v>
      </c>
      <c r="AL25" s="22">
        <f>VLOOKUP($B25,Leveranser!$B$1:$Y$500,MATCH("Totalt såld fjärrvärme till andra fjärrvärmeföretag",Leveranser!$B$1:$AA$1,0),FALSE)</f>
        <v>0</v>
      </c>
      <c r="AM25" s="22">
        <f>IF(ISERROR(1/VLOOKUP($B25,Miljö!$B$1:$S$500,MATCH("Såld mängd produktionsspecifik fjärrvärme (GWh)",Miljö!$B$1:$R$1,0),FALSE)),0,VLOOKUP($B25,Miljö!$B$1:$S$500,MATCH("Såld mängd produktionsspecifik fjärrvärme (GWh)",Miljö!$B$1:$R$1,0),FALSE))</f>
        <v>0</v>
      </c>
      <c r="AN25" s="23">
        <f t="shared" si="2"/>
        <v>0.72724392819429784</v>
      </c>
      <c r="AP25" t="str">
        <f>VLOOKUP($B25,'Miljövärden urval för publ'!$B$1:$H$450,7,FALSE)</f>
        <v>Ja</v>
      </c>
      <c r="AQ25" t="str">
        <f>VLOOKUP($B25,'Miljövärden urval för publ'!$B$1:$H$450,6,FALSE)</f>
        <v>Ja</v>
      </c>
      <c r="AU25">
        <f t="shared" si="3"/>
        <v>0.27</v>
      </c>
      <c r="AV25">
        <f t="shared" si="4"/>
        <v>0</v>
      </c>
      <c r="AW25">
        <f t="shared" si="5"/>
        <v>16.53</v>
      </c>
      <c r="AX25">
        <f t="shared" si="6"/>
        <v>0</v>
      </c>
      <c r="AZ25">
        <f t="shared" si="7"/>
        <v>0</v>
      </c>
      <c r="BA25">
        <f t="shared" si="8"/>
        <v>0</v>
      </c>
      <c r="BC25">
        <f t="shared" si="9"/>
        <v>16.53</v>
      </c>
    </row>
    <row r="26" spans="1:55" ht="15" customHeight="1" x14ac:dyDescent="0.25">
      <c r="A26" t="s">
        <v>44</v>
      </c>
      <c r="B26" t="s">
        <v>46</v>
      </c>
      <c r="C26">
        <f>VLOOKUP($B26,'Tillförd energi'!$B$1:$AS$566,MATCH(C$1,'Tillförd energi'!$B$1:$AQ$1,0),FALSE)</f>
        <v>0</v>
      </c>
      <c r="D26">
        <f>VLOOKUP($B26,'Tillförd energi'!$B$1:$AS$566,MATCH(D$1,'Tillförd energi'!$B$1:$AQ$1,0),FALSE)</f>
        <v>0.87795400000000001</v>
      </c>
      <c r="E26">
        <f>VLOOKUP($B26,'Tillförd energi'!$B$1:$AS$566,MATCH(E$1,'Tillförd energi'!$B$1:$AQ$1,0),FALSE)</f>
        <v>0.45</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86.836200000000005</v>
      </c>
      <c r="J26">
        <f>VLOOKUP($B26,'Tillförd energi'!$B$1:$AS$566,MATCH(J$1,'Tillförd energi'!$B$1:$AQ$1,0),FALSE)</f>
        <v>0</v>
      </c>
      <c r="K26">
        <v>0</v>
      </c>
      <c r="L26">
        <f>VLOOKUP($B26,'Tillförd energi'!$B$1:$AS$566,MATCH(L$1,'Tillförd energi'!$B$1:$AQ$1,0),FALSE)</f>
        <v>10.6503</v>
      </c>
      <c r="M26">
        <f>VLOOKUP($B26,'Tillförd energi'!$B$1:$AS$566,MATCH(M$1,'Tillförd energi'!$B$1:$AQ$1,0),FALSE)</f>
        <v>1.24</v>
      </c>
      <c r="N26">
        <f>VLOOKUP($B26,'Tillförd energi'!$B$1:$AS$566,MATCH(N$1,'Tillförd energi'!$B$1:$AQ$1,0),FALSE)</f>
        <v>1.57206</v>
      </c>
      <c r="O26">
        <f>VLOOKUP($B26,'Tillförd energi'!$B$1:$AS$566,MATCH(O$1,'Tillförd energi'!$B$1:$AQ$1,0),FALSE)</f>
        <v>1.23</v>
      </c>
      <c r="P26">
        <f>VLOOKUP($B26,'Tillförd energi'!$B$1:$AS$566,MATCH(P$1,'Tillförd energi'!$B$1:$AQ$1,0),FALSE)</f>
        <v>4.0599999999999996</v>
      </c>
      <c r="Q26">
        <f>VLOOKUP($B26,'Tillförd energi'!$B$1:$AS$566,MATCH(Q$1,'Tillförd energi'!$B$1:$AQ$1,0),FALSE)</f>
        <v>0</v>
      </c>
      <c r="R26">
        <f>VLOOKUP($B26,'Tillförd energi'!$B$1:$AS$566,MATCH(R$1,'Tillförd energi'!$B$1:$AQ$1,0),FALSE)</f>
        <v>0</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11.23</v>
      </c>
      <c r="AD26">
        <f>VLOOKUP($B26,'Tillförd energi'!$B$1:$AS$566,MATCH(AD$1,'Tillförd energi'!$B$1:$AQ$1,0),FALSE)</f>
        <v>0</v>
      </c>
      <c r="AE26">
        <f>VLOOKUP($B26,'Tillförd energi'!$B$1:$AS$566,MATCH(AE$1,'Tillförd energi'!$B$1:$AQ$1,0),FALSE)</f>
        <v>0</v>
      </c>
      <c r="AF26">
        <f>VLOOKUP($B26,'Tillförd energi'!$B$1:$AS$566,MATCH(AF$1,'Tillförd energi'!$B$1:$AQ$1,0),FALSE)</f>
        <v>6.1103500000000004</v>
      </c>
      <c r="AG26">
        <f>IFERROR(VLOOKUP(B26,Miljö!$B$1:$S$476,9,FALSE)/1,0)</f>
        <v>0</v>
      </c>
      <c r="AI26">
        <f t="shared" si="0"/>
        <v>124.25686400000001</v>
      </c>
      <c r="AJ26">
        <f t="shared" si="1"/>
        <v>124.25686400000001</v>
      </c>
      <c r="AK26">
        <f>IF(ISERROR(1/VLOOKUP($B26,Leveranser!$B$1:$S$500,MATCH("såld värme (gwh)",Leveranser!$B$1:$S$1,0),FALSE)),"",VLOOKUP($B26,Leveranser!$B$1:$S$500,MATCH("såld värme (gwh)",Leveranser!$B$1:$S$1,0),FALSE))</f>
        <v>116.577</v>
      </c>
      <c r="AL26" s="22">
        <f>VLOOKUP($B26,Leveranser!$B$1:$Y$500,MATCH("Totalt såld fjärrvärme till andra fjärrvärmeföretag",Leveranser!$B$1:$AA$1,0),FALSE)</f>
        <v>0</v>
      </c>
      <c r="AM26" s="22">
        <f>IF(ISERROR(1/VLOOKUP($B26,Miljö!$B$1:$S$500,MATCH("Såld mängd produktionsspecifik fjärrvärme (GWh)",Miljö!$B$1:$R$1,0),FALSE)),0,VLOOKUP($B26,Miljö!$B$1:$S$500,MATCH("Såld mängd produktionsspecifik fjärrvärme (GWh)",Miljö!$B$1:$R$1,0),FALSE))</f>
        <v>0</v>
      </c>
      <c r="AN26" s="23">
        <f t="shared" si="2"/>
        <v>0.93819364377327263</v>
      </c>
      <c r="AP26" t="str">
        <f>VLOOKUP($B26,'Miljövärden urval för publ'!$B$1:$H$450,7,FALSE)</f>
        <v>Ja</v>
      </c>
      <c r="AQ26" t="str">
        <f>VLOOKUP($B26,'Miljövärden urval för publ'!$B$1:$H$450,6,FALSE)</f>
        <v>Ja</v>
      </c>
      <c r="AU26">
        <f t="shared" si="3"/>
        <v>6.1103500000000004</v>
      </c>
      <c r="AV26">
        <f t="shared" si="4"/>
        <v>0</v>
      </c>
      <c r="AW26">
        <f t="shared" si="5"/>
        <v>8.102059999999998</v>
      </c>
      <c r="AX26">
        <f t="shared" si="6"/>
        <v>0</v>
      </c>
      <c r="AZ26">
        <f t="shared" si="7"/>
        <v>0</v>
      </c>
      <c r="BA26">
        <f t="shared" si="8"/>
        <v>0</v>
      </c>
      <c r="BC26">
        <f t="shared" si="9"/>
        <v>18.752359999999999</v>
      </c>
    </row>
    <row r="27" spans="1:55" ht="15" customHeight="1" x14ac:dyDescent="0.25">
      <c r="A27" t="s">
        <v>44</v>
      </c>
      <c r="B27" t="s">
        <v>47</v>
      </c>
      <c r="C27">
        <f>VLOOKUP($B27,'Tillförd energi'!$B$1:$AS$566,MATCH(C$1,'Tillförd energi'!$B$1:$AQ$1,0),FALSE)</f>
        <v>0</v>
      </c>
      <c r="D27">
        <f>VLOOKUP($B27,'Tillförd energi'!$B$1:$AS$566,MATCH(D$1,'Tillförd energi'!$B$1:$AQ$1,0),FALSE)</f>
        <v>0.15</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7.26</v>
      </c>
      <c r="N27">
        <f>VLOOKUP($B27,'Tillförd energi'!$B$1:$AS$566,MATCH(N$1,'Tillförd energi'!$B$1:$AQ$1,0),FALSE)</f>
        <v>0</v>
      </c>
      <c r="O27">
        <f>VLOOKUP($B27,'Tillförd energi'!$B$1:$AS$566,MATCH(O$1,'Tillförd energi'!$B$1:$AQ$1,0),FALSE)</f>
        <v>7.26</v>
      </c>
      <c r="P27">
        <f>VLOOKUP($B27,'Tillförd energi'!$B$1:$AS$566,MATCH(P$1,'Tillförd energi'!$B$1:$AQ$1,0),FALSE)</f>
        <v>4.03</v>
      </c>
      <c r="Q27">
        <f>VLOOKUP($B27,'Tillförd energi'!$B$1:$AS$566,MATCH(Q$1,'Tillförd energi'!$B$1:$AQ$1,0),FALSE)</f>
        <v>0</v>
      </c>
      <c r="R27">
        <f>VLOOKUP($B27,'Tillförd energi'!$B$1:$AS$566,MATCH(R$1,'Tillförd energi'!$B$1:$AQ$1,0),FALSE)</f>
        <v>0</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2.84</v>
      </c>
      <c r="AD27">
        <f>VLOOKUP($B27,'Tillförd energi'!$B$1:$AS$566,MATCH(AD$1,'Tillförd energi'!$B$1:$AQ$1,0),FALSE)</f>
        <v>0</v>
      </c>
      <c r="AE27">
        <f>VLOOKUP($B27,'Tillförd energi'!$B$1:$AS$566,MATCH(AE$1,'Tillförd energi'!$B$1:$AQ$1,0),FALSE)</f>
        <v>0</v>
      </c>
      <c r="AF27">
        <f>VLOOKUP($B27,'Tillförd energi'!$B$1:$AS$566,MATCH(AF$1,'Tillförd energi'!$B$1:$AQ$1,0),FALSE)</f>
        <v>0.51</v>
      </c>
      <c r="AG27">
        <f>IFERROR(VLOOKUP(B27,Miljö!$B$1:$S$476,9,FALSE)/1,0)</f>
        <v>0</v>
      </c>
      <c r="AI27">
        <f t="shared" si="0"/>
        <v>22.05</v>
      </c>
      <c r="AJ27">
        <f t="shared" si="1"/>
        <v>22.05</v>
      </c>
      <c r="AK27">
        <f>IF(ISERROR(1/VLOOKUP($B27,Leveranser!$B$1:$S$500,MATCH("såld värme (gwh)",Leveranser!$B$1:$S$1,0),FALSE)),"",VLOOKUP($B27,Leveranser!$B$1:$S$500,MATCH("såld värme (gwh)",Leveranser!$B$1:$S$1,0),FALSE))</f>
        <v>16.312000000000001</v>
      </c>
      <c r="AL27" s="22">
        <f>VLOOKUP($B27,Leveranser!$B$1:$Y$500,MATCH("Totalt såld fjärrvärme till andra fjärrvärmeföretag",Leveranser!$B$1:$AA$1,0),FALSE)</f>
        <v>0</v>
      </c>
      <c r="AM27" s="22">
        <f>IF(ISERROR(1/VLOOKUP($B27,Miljö!$B$1:$S$500,MATCH("Såld mängd produktionsspecifik fjärrvärme (GWh)",Miljö!$B$1:$R$1,0),FALSE)),0,VLOOKUP($B27,Miljö!$B$1:$S$500,MATCH("Såld mängd produktionsspecifik fjärrvärme (GWh)",Miljö!$B$1:$R$1,0),FALSE))</f>
        <v>0</v>
      </c>
      <c r="AN27" s="23">
        <f t="shared" si="2"/>
        <v>0.73977324263038546</v>
      </c>
      <c r="AP27" t="str">
        <f>VLOOKUP($B27,'Miljövärden urval för publ'!$B$1:$H$450,7,FALSE)</f>
        <v>Ja</v>
      </c>
      <c r="AQ27" t="str">
        <f>VLOOKUP($B27,'Miljövärden urval för publ'!$B$1:$H$450,6,FALSE)</f>
        <v>Ja</v>
      </c>
      <c r="AU27">
        <f t="shared" si="3"/>
        <v>0.51</v>
      </c>
      <c r="AV27">
        <f t="shared" si="4"/>
        <v>0</v>
      </c>
      <c r="AW27">
        <f t="shared" si="5"/>
        <v>18.55</v>
      </c>
      <c r="AX27">
        <f t="shared" si="6"/>
        <v>0</v>
      </c>
      <c r="AZ27">
        <f t="shared" si="7"/>
        <v>0</v>
      </c>
      <c r="BA27">
        <f t="shared" si="8"/>
        <v>0</v>
      </c>
      <c r="BC27">
        <f t="shared" si="9"/>
        <v>18.55</v>
      </c>
    </row>
    <row r="28" spans="1:55" ht="15" customHeight="1" x14ac:dyDescent="0.25">
      <c r="A28" t="s">
        <v>48</v>
      </c>
      <c r="B28" t="s">
        <v>49</v>
      </c>
      <c r="C28">
        <f>VLOOKUP($B28,'Tillförd energi'!$B$1:$AS$566,MATCH(C$1,'Tillförd energi'!$B$1:$AQ$1,0),FALSE)</f>
        <v>0</v>
      </c>
      <c r="D28">
        <f>VLOOKUP($B28,'Tillförd energi'!$B$1:$AS$566,MATCH(D$1,'Tillförd energi'!$B$1:$AQ$1,0),FALSE)</f>
        <v>0.05</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28</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0</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4</v>
      </c>
      <c r="AD28">
        <f>VLOOKUP($B28,'Tillförd energi'!$B$1:$AS$566,MATCH(AD$1,'Tillförd energi'!$B$1:$AQ$1,0),FALSE)</f>
        <v>0</v>
      </c>
      <c r="AE28">
        <f>VLOOKUP($B28,'Tillförd energi'!$B$1:$AS$566,MATCH(AE$1,'Tillförd energi'!$B$1:$AQ$1,0),FALSE)</f>
        <v>0</v>
      </c>
      <c r="AF28">
        <f>VLOOKUP($B28,'Tillförd energi'!$B$1:$AS$566,MATCH(AF$1,'Tillförd energi'!$B$1:$AQ$1,0),FALSE)</f>
        <v>0.72719999999999996</v>
      </c>
      <c r="AG28">
        <f>IFERROR(VLOOKUP(B28,Miljö!$B$1:$S$476,9,FALSE)/1,0)</f>
        <v>0</v>
      </c>
      <c r="AI28">
        <f t="shared" si="0"/>
        <v>32.777200000000001</v>
      </c>
      <c r="AJ28">
        <f t="shared" si="1"/>
        <v>32.777200000000001</v>
      </c>
      <c r="AK28">
        <f>IF(ISERROR(1/VLOOKUP($B28,Leveranser!$B$1:$S$500,MATCH("såld värme (gwh)",Leveranser!$B$1:$S$1,0),FALSE)),"",VLOOKUP($B28,Leveranser!$B$1:$S$500,MATCH("såld värme (gwh)",Leveranser!$B$1:$S$1,0),FALSE))</f>
        <v>24.24</v>
      </c>
      <c r="AL28" s="22">
        <f>VLOOKUP($B28,Leveranser!$B$1:$Y$500,MATCH("Totalt såld fjärrvärme till andra fjärrvärmeföretag",Leveranser!$B$1:$AA$1,0),FALSE)</f>
        <v>0</v>
      </c>
      <c r="AM28" s="22">
        <f>IF(ISERROR(1/VLOOKUP($B28,Miljö!$B$1:$S$500,MATCH("Såld mängd produktionsspecifik fjärrvärme (GWh)",Miljö!$B$1:$R$1,0),FALSE)),0,VLOOKUP($B28,Miljö!$B$1:$S$500,MATCH("Såld mängd produktionsspecifik fjärrvärme (GWh)",Miljö!$B$1:$R$1,0),FALSE))</f>
        <v>0</v>
      </c>
      <c r="AN28" s="23">
        <f t="shared" si="2"/>
        <v>0.73953845966098375</v>
      </c>
      <c r="AP28" t="str">
        <f>VLOOKUP($B28,'Miljövärden urval för publ'!$B$1:$H$450,7,FALSE)</f>
        <v>Ja</v>
      </c>
      <c r="AQ28" t="str">
        <f>VLOOKUP($B28,'Miljövärden urval för publ'!$B$1:$H$450,6,FALSE)</f>
        <v>Nej</v>
      </c>
      <c r="AU28">
        <f t="shared" si="3"/>
        <v>0.72719999999999996</v>
      </c>
      <c r="AV28">
        <f t="shared" si="4"/>
        <v>0</v>
      </c>
      <c r="AW28">
        <f t="shared" si="5"/>
        <v>28</v>
      </c>
      <c r="AX28">
        <f t="shared" si="6"/>
        <v>0</v>
      </c>
      <c r="AZ28">
        <f t="shared" si="7"/>
        <v>0</v>
      </c>
      <c r="BA28">
        <f t="shared" si="8"/>
        <v>0</v>
      </c>
      <c r="BC28">
        <f t="shared" si="9"/>
        <v>28</v>
      </c>
    </row>
    <row r="29" spans="1:55" ht="15" customHeight="1" x14ac:dyDescent="0.25">
      <c r="A29" t="s">
        <v>48</v>
      </c>
      <c r="B29" t="s">
        <v>50</v>
      </c>
      <c r="C29">
        <f>VLOOKUP($B29,'Tillförd energi'!$B$1:$AS$566,MATCH(C$1,'Tillförd energi'!$B$1:$AQ$1,0),FALSE)</f>
        <v>0</v>
      </c>
      <c r="D29">
        <f>VLOOKUP($B29,'Tillförd energi'!$B$1:$AS$566,MATCH(D$1,'Tillförd energi'!$B$1:$AQ$1,0),FALSE)</f>
        <v>0.05</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2.6</v>
      </c>
      <c r="Q29">
        <f>VLOOKUP($B29,'Tillförd energi'!$B$1:$AS$566,MATCH(Q$1,'Tillförd energi'!$B$1:$AQ$1,0),FALSE)</f>
        <v>0</v>
      </c>
      <c r="R29">
        <f>VLOOKUP($B29,'Tillförd energi'!$B$1:$AS$566,MATCH(R$1,'Tillförd energi'!$B$1:$AQ$1,0),FALSE)</f>
        <v>0</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6.1800000000000001E-2</v>
      </c>
      <c r="AG29">
        <f>IFERROR(VLOOKUP(B29,Miljö!$B$1:$S$476,9,FALSE)/1,0)</f>
        <v>0</v>
      </c>
      <c r="AI29">
        <f t="shared" si="0"/>
        <v>2.7117999999999998</v>
      </c>
      <c r="AJ29">
        <f t="shared" si="1"/>
        <v>2.7117999999999998</v>
      </c>
      <c r="AK29">
        <f>IF(ISERROR(1/VLOOKUP($B29,Leveranser!$B$1:$S$500,MATCH("såld värme (gwh)",Leveranser!$B$1:$S$1,0),FALSE)),"",VLOOKUP($B29,Leveranser!$B$1:$S$500,MATCH("såld värme (gwh)",Leveranser!$B$1:$S$1,0),FALSE))</f>
        <v>2.06</v>
      </c>
      <c r="AL29" s="22">
        <f>VLOOKUP($B29,Leveranser!$B$1:$Y$500,MATCH("Totalt såld fjärrvärme till andra fjärrvärmeföretag",Leveranser!$B$1:$AA$1,0),FALSE)</f>
        <v>0</v>
      </c>
      <c r="AM29" s="22">
        <f>IF(ISERROR(1/VLOOKUP($B29,Miljö!$B$1:$S$500,MATCH("Såld mängd produktionsspecifik fjärrvärme (GWh)",Miljö!$B$1:$R$1,0),FALSE)),0,VLOOKUP($B29,Miljö!$B$1:$S$500,MATCH("Såld mängd produktionsspecifik fjärrvärme (GWh)",Miljö!$B$1:$R$1,0),FALSE))</f>
        <v>0</v>
      </c>
      <c r="AN29" s="23">
        <f t="shared" si="2"/>
        <v>0.75964304152223627</v>
      </c>
      <c r="AP29" t="str">
        <f>VLOOKUP($B29,'Miljövärden urval för publ'!$B$1:$H$450,7,FALSE)</f>
        <v>Ja</v>
      </c>
      <c r="AQ29" t="str">
        <f>VLOOKUP($B29,'Miljövärden urval för publ'!$B$1:$H$450,6,FALSE)</f>
        <v>Nej</v>
      </c>
      <c r="AU29">
        <f t="shared" si="3"/>
        <v>6.1800000000000001E-2</v>
      </c>
      <c r="AV29">
        <f t="shared" si="4"/>
        <v>0</v>
      </c>
      <c r="AW29">
        <f t="shared" si="5"/>
        <v>2.6</v>
      </c>
      <c r="AX29">
        <f t="shared" si="6"/>
        <v>0</v>
      </c>
      <c r="AZ29">
        <f t="shared" si="7"/>
        <v>0</v>
      </c>
      <c r="BA29">
        <f t="shared" si="8"/>
        <v>0</v>
      </c>
      <c r="BC29">
        <f t="shared" si="9"/>
        <v>2.6</v>
      </c>
    </row>
    <row r="30" spans="1:55" ht="15" customHeight="1" x14ac:dyDescent="0.25">
      <c r="A30" t="s">
        <v>51</v>
      </c>
      <c r="B30" t="s">
        <v>52</v>
      </c>
      <c r="C30">
        <f>VLOOKUP($B30,'Tillförd energi'!$B$1:$AS$566,MATCH(C$1,'Tillförd energi'!$B$1:$AQ$1,0),FALSE)</f>
        <v>0</v>
      </c>
      <c r="D30">
        <f>VLOOKUP($B30,'Tillförd energi'!$B$1:$AS$566,MATCH(D$1,'Tillförd energi'!$B$1:$AQ$1,0),FALSE)</f>
        <v>1.1038600000000001</v>
      </c>
      <c r="E30">
        <f>VLOOKUP($B30,'Tillförd energi'!$B$1:$AS$566,MATCH(E$1,'Tillförd energi'!$B$1:$AQ$1,0),FALSE)</f>
        <v>2.33</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161.571</v>
      </c>
      <c r="J30">
        <f>VLOOKUP($B30,'Tillförd energi'!$B$1:$AS$566,MATCH(J$1,'Tillförd energi'!$B$1:$AQ$1,0),FALSE)</f>
        <v>2.714</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131.85599999999999</v>
      </c>
      <c r="R30">
        <f>VLOOKUP($B30,'Tillförd energi'!$B$1:$AS$566,MATCH(R$1,'Tillförd energi'!$B$1:$AQ$1,0),FALSE)</f>
        <v>0</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1.7</v>
      </c>
      <c r="AB30">
        <f>VLOOKUP($B30,'Tillförd energi'!$B$1:$AS$566,MATCH(AB$1,'Tillförd energi'!$B$1:$AQ$1,0),FALSE)</f>
        <v>2.2789999999999999</v>
      </c>
      <c r="AC30">
        <f>VLOOKUP($B30,'Tillförd energi'!$B$1:$AS$566,MATCH(AC$1,'Tillförd energi'!$B$1:$AQ$1,0),FALSE)</f>
        <v>7.0780000000000003</v>
      </c>
      <c r="AD30">
        <f>VLOOKUP($B30,'Tillförd energi'!$B$1:$AS$566,MATCH(AD$1,'Tillförd energi'!$B$1:$AQ$1,0),FALSE)</f>
        <v>96.543999999999997</v>
      </c>
      <c r="AE30">
        <f>VLOOKUP($B30,'Tillförd energi'!$B$1:$AS$566,MATCH(AE$1,'Tillförd energi'!$B$1:$AQ$1,0),FALSE)</f>
        <v>0</v>
      </c>
      <c r="AF30">
        <f>VLOOKUP($B30,'Tillförd energi'!$B$1:$AS$566,MATCH(AF$1,'Tillförd energi'!$B$1:$AQ$1,0),FALSE)</f>
        <v>6.3862899999999998</v>
      </c>
      <c r="AG30">
        <f>IFERROR(VLOOKUP(B30,Miljö!$B$1:$S$476,9,FALSE)/1,0)</f>
        <v>9.4E-2</v>
      </c>
      <c r="AI30">
        <f t="shared" si="0"/>
        <v>413.56214999999992</v>
      </c>
      <c r="AJ30">
        <f t="shared" si="1"/>
        <v>413.65614999999991</v>
      </c>
      <c r="AK30">
        <f>IF(ISERROR(1/VLOOKUP($B30,Leveranser!$B$1:$S$500,MATCH("såld värme (gwh)",Leveranser!$B$1:$S$1,0),FALSE)),"",VLOOKUP($B30,Leveranser!$B$1:$S$500,MATCH("såld värme (gwh)",Leveranser!$B$1:$S$1,0),FALSE))</f>
        <v>355.608</v>
      </c>
      <c r="AL30" s="22">
        <f>VLOOKUP($B30,Leveranser!$B$1:$Y$500,MATCH("Totalt såld fjärrvärme till andra fjärrvärmeföretag",Leveranser!$B$1:$AA$1,0),FALSE)</f>
        <v>5.8339999999999996</v>
      </c>
      <c r="AM30" s="22">
        <f>IF(ISERROR(1/VLOOKUP($B30,Miljö!$B$1:$S$500,MATCH("Såld mängd produktionsspecifik fjärrvärme (GWh)",Miljö!$B$1:$R$1,0),FALSE)),0,VLOOKUP($B30,Miljö!$B$1:$S$500,MATCH("Såld mängd produktionsspecifik fjärrvärme (GWh)",Miljö!$B$1:$R$1,0),FALSE))</f>
        <v>5.8339999999999996</v>
      </c>
      <c r="AN30" s="23">
        <f t="shared" si="2"/>
        <v>0.85967052587033965</v>
      </c>
      <c r="AP30" t="str">
        <f>VLOOKUP($B30,'Miljövärden urval för publ'!$B$1:$H$450,7,FALSE)</f>
        <v>Ja</v>
      </c>
      <c r="AQ30" t="str">
        <f>VLOOKUP($B30,'Miljövärden urval för publ'!$B$1:$H$450,6,FALSE)</f>
        <v>Ja</v>
      </c>
      <c r="AU30">
        <f t="shared" si="3"/>
        <v>8.08629</v>
      </c>
      <c r="AV30">
        <f t="shared" si="4"/>
        <v>0</v>
      </c>
      <c r="AW30">
        <f t="shared" si="5"/>
        <v>131.85599999999999</v>
      </c>
      <c r="AX30">
        <f t="shared" si="6"/>
        <v>0</v>
      </c>
      <c r="AZ30">
        <f t="shared" si="7"/>
        <v>2.2789999999999999</v>
      </c>
      <c r="BA30">
        <f t="shared" si="8"/>
        <v>0</v>
      </c>
      <c r="BC30">
        <f t="shared" si="9"/>
        <v>131.85599999999999</v>
      </c>
    </row>
    <row r="31" spans="1:55" ht="15" customHeight="1" x14ac:dyDescent="0.25">
      <c r="A31" t="s">
        <v>51</v>
      </c>
      <c r="B31" t="s">
        <v>53</v>
      </c>
      <c r="C31">
        <f>VLOOKUP($B31,'Tillförd energi'!$B$1:$AS$566,MATCH(C$1,'Tillförd energi'!$B$1:$AQ$1,0),FALSE)</f>
        <v>0</v>
      </c>
      <c r="D31">
        <f>VLOOKUP($B31,'Tillförd energi'!$B$1:$AS$566,MATCH(D$1,'Tillförd energi'!$B$1:$AQ$1,0),FALSE)</f>
        <v>4.0000000000000001E-3</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2.4569999999999999</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5.0000000000000001E-3</v>
      </c>
      <c r="AG31">
        <f>IFERROR(VLOOKUP(B31,Miljö!$B$1:$S$476,9,FALSE)/1,0)</f>
        <v>0</v>
      </c>
      <c r="AI31">
        <f t="shared" si="0"/>
        <v>2.4659999999999997</v>
      </c>
      <c r="AJ31">
        <f t="shared" si="1"/>
        <v>2.4659999999999997</v>
      </c>
      <c r="AK31">
        <f>IF(ISERROR(1/VLOOKUP($B31,Leveranser!$B$1:$S$500,MATCH("såld värme (gwh)",Leveranser!$B$1:$S$1,0),FALSE)),"",VLOOKUP($B31,Leveranser!$B$1:$S$500,MATCH("såld värme (gwh)",Leveranser!$B$1:$S$1,0),FALSE))</f>
        <v>1.7909999999999999</v>
      </c>
      <c r="AL31" s="22">
        <f>VLOOKUP($B31,Leveranser!$B$1:$Y$500,MATCH("Totalt såld fjärrvärme till andra fjärrvärmeföretag",Leveranser!$B$1:$AA$1,0),FALSE)</f>
        <v>0</v>
      </c>
      <c r="AM31" s="22">
        <f>IF(ISERROR(1/VLOOKUP($B31,Miljö!$B$1:$S$500,MATCH("Såld mängd produktionsspecifik fjärrvärme (GWh)",Miljö!$B$1:$R$1,0),FALSE)),0,VLOOKUP($B31,Miljö!$B$1:$S$500,MATCH("Såld mängd produktionsspecifik fjärrvärme (GWh)",Miljö!$B$1:$R$1,0),FALSE))</f>
        <v>0</v>
      </c>
      <c r="AN31" s="23">
        <f t="shared" si="2"/>
        <v>0.72627737226277378</v>
      </c>
      <c r="AP31" t="str">
        <f>VLOOKUP($B31,'Miljövärden urval för publ'!$B$1:$H$450,7,FALSE)</f>
        <v>Ja</v>
      </c>
      <c r="AQ31" t="str">
        <f>VLOOKUP($B31,'Miljövärden urval för publ'!$B$1:$H$450,6,FALSE)</f>
        <v>Ja</v>
      </c>
      <c r="AU31">
        <f t="shared" si="3"/>
        <v>5.0000000000000001E-3</v>
      </c>
      <c r="AV31">
        <f t="shared" si="4"/>
        <v>0</v>
      </c>
      <c r="AW31">
        <f t="shared" si="5"/>
        <v>0</v>
      </c>
      <c r="AX31">
        <f t="shared" si="6"/>
        <v>2.4569999999999999</v>
      </c>
      <c r="AZ31">
        <f t="shared" si="7"/>
        <v>0</v>
      </c>
      <c r="BA31">
        <f t="shared" si="8"/>
        <v>0</v>
      </c>
      <c r="BC31">
        <f t="shared" si="9"/>
        <v>2.4569999999999999</v>
      </c>
    </row>
    <row r="32" spans="1:55" ht="15" customHeight="1" x14ac:dyDescent="0.25">
      <c r="A32" t="s">
        <v>51</v>
      </c>
      <c r="B32" t="s">
        <v>54</v>
      </c>
      <c r="C32">
        <f>VLOOKUP($B32,'Tillförd energi'!$B$1:$AS$566,MATCH(C$1,'Tillförd energi'!$B$1:$AQ$1,0),FALSE)</f>
        <v>0</v>
      </c>
      <c r="D32">
        <f>VLOOKUP($B32,'Tillförd energi'!$B$1:$AS$566,MATCH(D$1,'Tillförd energi'!$B$1:$AQ$1,0),FALSE)</f>
        <v>1.0999999999999999E-2</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0</v>
      </c>
      <c r="P32">
        <f>VLOOKUP($B32,'Tillförd energi'!$B$1:$AS$566,MATCH(P$1,'Tillförd energi'!$B$1:$AQ$1,0),FALSE)</f>
        <v>0</v>
      </c>
      <c r="Q32">
        <f>VLOOKUP($B32,'Tillförd energi'!$B$1:$AS$566,MATCH(Q$1,'Tillförd energi'!$B$1:$AQ$1,0),FALSE)</f>
        <v>0</v>
      </c>
      <c r="R32">
        <f>VLOOKUP($B32,'Tillförd energi'!$B$1:$AS$566,MATCH(R$1,'Tillförd energi'!$B$1:$AQ$1,0),FALSE)</f>
        <v>3.0419999999999998</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0.42699999999999999</v>
      </c>
      <c r="AA32">
        <f>VLOOKUP($B32,'Tillförd energi'!$B$1:$AS$566,MATCH(AA$1,'Tillförd energi'!$B$1:$AQ$1,0),FALSE)</f>
        <v>0</v>
      </c>
      <c r="AB32">
        <f>VLOOKUP($B32,'Tillförd energi'!$B$1:$AS$566,MATCH(AB$1,'Tillförd energi'!$B$1:$AQ$1,0),FALSE)</f>
        <v>0</v>
      </c>
      <c r="AC32">
        <f>VLOOKUP($B32,'Tillförd energi'!$B$1:$AS$566,MATCH(AC$1,'Tillförd energi'!$B$1:$AQ$1,0),FALSE)</f>
        <v>0</v>
      </c>
      <c r="AD32">
        <f>VLOOKUP($B32,'Tillförd energi'!$B$1:$AS$566,MATCH(AD$1,'Tillförd energi'!$B$1:$AQ$1,0),FALSE)</f>
        <v>0</v>
      </c>
      <c r="AE32">
        <f>VLOOKUP($B32,'Tillförd energi'!$B$1:$AS$566,MATCH(AE$1,'Tillförd energi'!$B$1:$AQ$1,0),FALSE)</f>
        <v>0</v>
      </c>
      <c r="AF32">
        <f>VLOOKUP($B32,'Tillförd energi'!$B$1:$AS$566,MATCH(AF$1,'Tillförd energi'!$B$1:$AQ$1,0),FALSE)</f>
        <v>0.1</v>
      </c>
      <c r="AG32">
        <f>IFERROR(VLOOKUP(B32,Miljö!$B$1:$S$476,9,FALSE)/1,0)</f>
        <v>0</v>
      </c>
      <c r="AI32">
        <f t="shared" si="0"/>
        <v>3.58</v>
      </c>
      <c r="AJ32">
        <f t="shared" si="1"/>
        <v>3.58</v>
      </c>
      <c r="AK32">
        <f>IF(ISERROR(1/VLOOKUP($B32,Leveranser!$B$1:$S$500,MATCH("såld värme (gwh)",Leveranser!$B$1:$S$1,0),FALSE)),"",VLOOKUP($B32,Leveranser!$B$1:$S$500,MATCH("såld värme (gwh)",Leveranser!$B$1:$S$1,0),FALSE))</f>
        <v>2.39</v>
      </c>
      <c r="AL32" s="22">
        <f>VLOOKUP($B32,Leveranser!$B$1:$Y$500,MATCH("Totalt såld fjärrvärme till andra fjärrvärmeföretag",Leveranser!$B$1:$AA$1,0),FALSE)</f>
        <v>0</v>
      </c>
      <c r="AM32" s="22">
        <f>IF(ISERROR(1/VLOOKUP($B32,Miljö!$B$1:$S$500,MATCH("Såld mängd produktionsspecifik fjärrvärme (GWh)",Miljö!$B$1:$R$1,0),FALSE)),0,VLOOKUP($B32,Miljö!$B$1:$S$500,MATCH("Såld mängd produktionsspecifik fjärrvärme (GWh)",Miljö!$B$1:$R$1,0),FALSE))</f>
        <v>0</v>
      </c>
      <c r="AN32" s="23">
        <f t="shared" si="2"/>
        <v>0.66759776536312854</v>
      </c>
      <c r="AP32" t="str">
        <f>VLOOKUP($B32,'Miljövärden urval för publ'!$B$1:$H$450,7,FALSE)</f>
        <v>Ja</v>
      </c>
      <c r="AQ32" t="str">
        <f>VLOOKUP($B32,'Miljövärden urval för publ'!$B$1:$H$450,6,FALSE)</f>
        <v>Ja</v>
      </c>
      <c r="AU32">
        <f t="shared" si="3"/>
        <v>0.52700000000000002</v>
      </c>
      <c r="AV32">
        <f t="shared" si="4"/>
        <v>0</v>
      </c>
      <c r="AW32">
        <f t="shared" si="5"/>
        <v>0</v>
      </c>
      <c r="AX32">
        <f t="shared" si="6"/>
        <v>3.0419999999999998</v>
      </c>
      <c r="AZ32">
        <f t="shared" si="7"/>
        <v>0</v>
      </c>
      <c r="BA32">
        <f t="shared" si="8"/>
        <v>0</v>
      </c>
      <c r="BC32">
        <f t="shared" si="9"/>
        <v>3.0419999999999998</v>
      </c>
    </row>
    <row r="33" spans="1:55" ht="15" customHeight="1" x14ac:dyDescent="0.25">
      <c r="A33" t="s">
        <v>55</v>
      </c>
      <c r="B33" t="s">
        <v>56</v>
      </c>
      <c r="C33">
        <f>VLOOKUP($B33,'Tillförd energi'!$B$1:$AS$566,MATCH(C$1,'Tillförd energi'!$B$1:$AQ$1,0),FALSE)</f>
        <v>0</v>
      </c>
      <c r="D33">
        <f>VLOOKUP($B33,'Tillförd energi'!$B$1:$AS$566,MATCH(D$1,'Tillförd energi'!$B$1:$AQ$1,0),FALSE)</f>
        <v>0.33</v>
      </c>
      <c r="E33">
        <f>VLOOKUP($B33,'Tillförd energi'!$B$1:$AS$566,MATCH(E$1,'Tillförd energi'!$B$1:$AQ$1,0),FALSE)</f>
        <v>9.3679299999999994</v>
      </c>
      <c r="F33">
        <f>VLOOKUP($B33,'Tillförd energi'!$B$1:$AS$566,MATCH(F$1,'Tillförd energi'!$B$1:$AQ$1,0),FALSE)</f>
        <v>0</v>
      </c>
      <c r="G33">
        <f>VLOOKUP($B33,'Tillförd energi'!$B$1:$AS$566,MATCH(G$1,'Tillförd energi'!$B$1:$AQ$1,0),FALSE)</f>
        <v>0</v>
      </c>
      <c r="H33">
        <f>VLOOKUP($B33,'Tillförd energi'!$B$1:$AS$566,MATCH(H$1,'Tillförd energi'!$B$1:$AQ$1,0),FALSE)</f>
        <v>0.35</v>
      </c>
      <c r="I33">
        <f>VLOOKUP($B33,'Tillförd energi'!$B$1:$AS$566,MATCH(I$1,'Tillförd energi'!$B$1:$AQ$1,0),FALSE)</f>
        <v>193.95699999999999</v>
      </c>
      <c r="J33">
        <f>VLOOKUP($B33,'Tillförd energi'!$B$1:$AS$566,MATCH(J$1,'Tillförd energi'!$B$1:$AQ$1,0),FALSE)</f>
        <v>0</v>
      </c>
      <c r="K33">
        <v>0</v>
      </c>
      <c r="L33">
        <f>VLOOKUP($B33,'Tillförd energi'!$B$1:$AS$566,MATCH(L$1,'Tillförd energi'!$B$1:$AQ$1,0),FALSE)</f>
        <v>0</v>
      </c>
      <c r="M33">
        <f>VLOOKUP($B33,'Tillförd energi'!$B$1:$AS$566,MATCH(M$1,'Tillförd energi'!$B$1:$AQ$1,0),FALSE)</f>
        <v>20.569900000000001</v>
      </c>
      <c r="N33">
        <f>VLOOKUP($B33,'Tillförd energi'!$B$1:$AS$566,MATCH(N$1,'Tillförd energi'!$B$1:$AQ$1,0),FALSE)</f>
        <v>257.20499999999998</v>
      </c>
      <c r="O33">
        <f>VLOOKUP($B33,'Tillförd energi'!$B$1:$AS$566,MATCH(O$1,'Tillförd energi'!$B$1:$AQ$1,0),FALSE)</f>
        <v>0</v>
      </c>
      <c r="P33">
        <f>VLOOKUP($B33,'Tillförd energi'!$B$1:$AS$566,MATCH(P$1,'Tillförd energi'!$B$1:$AQ$1,0),FALSE)</f>
        <v>31.3919</v>
      </c>
      <c r="Q33">
        <f>VLOOKUP($B33,'Tillförd energi'!$B$1:$AS$566,MATCH(Q$1,'Tillförd energi'!$B$1:$AQ$1,0),FALSE)</f>
        <v>0</v>
      </c>
      <c r="R33">
        <f>VLOOKUP($B33,'Tillförd energi'!$B$1:$AS$566,MATCH(R$1,'Tillförd energi'!$B$1:$AQ$1,0),FALSE)</f>
        <v>13.853</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17.510000000000002</v>
      </c>
      <c r="X33">
        <f>VLOOKUP($B33,'Tillförd energi'!$B$1:$AS$566,MATCH(X$1,'Tillförd energi'!$B$1:$AQ$1,0),FALSE)</f>
        <v>0</v>
      </c>
      <c r="Y33">
        <f>VLOOKUP($B33,'Tillförd energi'!$B$1:$AS$566,MATCH(Y$1,'Tillförd energi'!$B$1:$AQ$1,0),FALSE)</f>
        <v>0</v>
      </c>
      <c r="Z33">
        <f>VLOOKUP($B33,'Tillförd energi'!$B$1:$AS$566,MATCH(Z$1,'Tillförd energi'!$B$1:$AQ$1,0),FALSE)</f>
        <v>4.1000000000000003E-3</v>
      </c>
      <c r="AA33">
        <f>VLOOKUP($B33,'Tillförd energi'!$B$1:$AS$566,MATCH(AA$1,'Tillförd energi'!$B$1:$AQ$1,0),FALSE)</f>
        <v>8.42</v>
      </c>
      <c r="AB33">
        <f>VLOOKUP($B33,'Tillförd energi'!$B$1:$AS$566,MATCH(AB$1,'Tillförd energi'!$B$1:$AQ$1,0),FALSE)</f>
        <v>16.62</v>
      </c>
      <c r="AC33">
        <f>VLOOKUP($B33,'Tillförd energi'!$B$1:$AS$566,MATCH(AC$1,'Tillförd energi'!$B$1:$AQ$1,0),FALSE)</f>
        <v>6.681</v>
      </c>
      <c r="AD33">
        <f>VLOOKUP($B33,'Tillförd energi'!$B$1:$AS$566,MATCH(AD$1,'Tillförd energi'!$B$1:$AQ$1,0),FALSE)</f>
        <v>0</v>
      </c>
      <c r="AE33">
        <f>VLOOKUP($B33,'Tillförd energi'!$B$1:$AS$566,MATCH(AE$1,'Tillförd energi'!$B$1:$AQ$1,0),FALSE)</f>
        <v>0</v>
      </c>
      <c r="AF33">
        <f>VLOOKUP($B33,'Tillförd energi'!$B$1:$AS$566,MATCH(AF$1,'Tillförd energi'!$B$1:$AQ$1,0),FALSE)</f>
        <v>23.337</v>
      </c>
      <c r="AG33">
        <f>IFERROR(VLOOKUP(B33,Miljö!$B$1:$S$476,9,FALSE)/1,0)</f>
        <v>0</v>
      </c>
      <c r="AI33">
        <f t="shared" si="0"/>
        <v>599.59682999999984</v>
      </c>
      <c r="AJ33">
        <f t="shared" si="1"/>
        <v>599.59682999999984</v>
      </c>
      <c r="AK33">
        <f>IF(ISERROR(1/VLOOKUP($B33,Leveranser!$B$1:$S$500,MATCH("såld värme (gwh)",Leveranser!$B$1:$S$1,0),FALSE)),"",VLOOKUP($B33,Leveranser!$B$1:$S$500,MATCH("såld värme (gwh)",Leveranser!$B$1:$S$1,0),FALSE))</f>
        <v>550.18899999999996</v>
      </c>
      <c r="AL33" s="22">
        <f>VLOOKUP($B33,Leveranser!$B$1:$Y$500,MATCH("Totalt såld fjärrvärme till andra fjärrvärmeföretag",Leveranser!$B$1:$AA$1,0),FALSE)</f>
        <v>0</v>
      </c>
      <c r="AM33" s="22">
        <f>IF(ISERROR(1/VLOOKUP($B33,Miljö!$B$1:$S$500,MATCH("Såld mängd produktionsspecifik fjärrvärme (GWh)",Miljö!$B$1:$R$1,0),FALSE)),0,VLOOKUP($B33,Miljö!$B$1:$S$500,MATCH("Såld mängd produktionsspecifik fjärrvärme (GWh)",Miljö!$B$1:$R$1,0),FALSE))</f>
        <v>0</v>
      </c>
      <c r="AN33" s="23">
        <f t="shared" si="2"/>
        <v>0.91759824680860991</v>
      </c>
      <c r="AP33" t="str">
        <f>VLOOKUP($B33,'Miljövärden urval för publ'!$B$1:$H$450,7,FALSE)</f>
        <v>Ja</v>
      </c>
      <c r="AQ33" t="str">
        <f>VLOOKUP($B33,'Miljövärden urval för publ'!$B$1:$H$450,6,FALSE)</f>
        <v>Nej</v>
      </c>
      <c r="AU33">
        <f t="shared" si="3"/>
        <v>31.761099999999999</v>
      </c>
      <c r="AV33">
        <f t="shared" si="4"/>
        <v>0</v>
      </c>
      <c r="AW33">
        <f t="shared" si="5"/>
        <v>309.16680000000002</v>
      </c>
      <c r="AX33">
        <f t="shared" si="6"/>
        <v>13.853</v>
      </c>
      <c r="AZ33">
        <f t="shared" si="7"/>
        <v>16.62</v>
      </c>
      <c r="BA33">
        <f t="shared" si="8"/>
        <v>0</v>
      </c>
      <c r="BC33">
        <f t="shared" si="9"/>
        <v>340.52980000000002</v>
      </c>
    </row>
    <row r="34" spans="1:55" ht="15" customHeight="1" x14ac:dyDescent="0.25">
      <c r="A34" t="s">
        <v>55</v>
      </c>
      <c r="B34" t="s">
        <v>57</v>
      </c>
      <c r="C34">
        <f>VLOOKUP($B34,'Tillförd energi'!$B$1:$AS$566,MATCH(C$1,'Tillförd energi'!$B$1:$AQ$1,0),FALSE)</f>
        <v>0</v>
      </c>
      <c r="D34">
        <f>VLOOKUP($B34,'Tillförd energi'!$B$1:$AS$566,MATCH(D$1,'Tillförd energi'!$B$1:$AQ$1,0),FALSE)</f>
        <v>5.78</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0</v>
      </c>
      <c r="N34">
        <f>VLOOKUP($B34,'Tillförd energi'!$B$1:$AS$566,MATCH(N$1,'Tillförd energi'!$B$1:$AQ$1,0),FALSE)</f>
        <v>0</v>
      </c>
      <c r="O34">
        <f>VLOOKUP($B34,'Tillförd energi'!$B$1:$AS$566,MATCH(O$1,'Tillförd energi'!$B$1:$AQ$1,0),FALSE)</f>
        <v>0</v>
      </c>
      <c r="P34">
        <f>VLOOKUP($B34,'Tillförd energi'!$B$1:$AS$566,MATCH(P$1,'Tillförd energi'!$B$1:$AQ$1,0),FALSE)</f>
        <v>0</v>
      </c>
      <c r="Q34">
        <f>VLOOKUP($B34,'Tillförd energi'!$B$1:$AS$566,MATCH(Q$1,'Tillförd energi'!$B$1:$AQ$1,0),FALSE)</f>
        <v>0</v>
      </c>
      <c r="R34">
        <f>VLOOKUP($B34,'Tillförd energi'!$B$1:$AS$566,MATCH(R$1,'Tillförd energi'!$B$1:$AQ$1,0),FALSE)</f>
        <v>5.75</v>
      </c>
      <c r="S34">
        <f>VLOOKUP($B34,'Tillförd energi'!$B$1:$AS$566,MATCH(S$1,'Tillförd energi'!$B$1:$AQ$1,0),FALSE)</f>
        <v>12.4</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0</v>
      </c>
      <c r="AD34">
        <f>VLOOKUP($B34,'Tillförd energi'!$B$1:$AS$566,MATCH(AD$1,'Tillförd energi'!$B$1:$AQ$1,0),FALSE)</f>
        <v>0</v>
      </c>
      <c r="AE34">
        <f>VLOOKUP($B34,'Tillförd energi'!$B$1:$AS$566,MATCH(AE$1,'Tillförd energi'!$B$1:$AQ$1,0),FALSE)</f>
        <v>0</v>
      </c>
      <c r="AF34">
        <f>VLOOKUP($B34,'Tillförd energi'!$B$1:$AS$566,MATCH(AF$1,'Tillförd energi'!$B$1:$AQ$1,0),FALSE)</f>
        <v>0.33</v>
      </c>
      <c r="AG34">
        <f>IFERROR(VLOOKUP(B34,Miljö!$B$1:$S$476,9,FALSE)/1,0)</f>
        <v>0</v>
      </c>
      <c r="AI34">
        <f t="shared" si="0"/>
        <v>24.259999999999998</v>
      </c>
      <c r="AJ34">
        <f t="shared" si="1"/>
        <v>24.259999999999998</v>
      </c>
      <c r="AK34">
        <f>IF(ISERROR(1/VLOOKUP($B34,Leveranser!$B$1:$S$500,MATCH("såld värme (gwh)",Leveranser!$B$1:$S$1,0),FALSE)),"",VLOOKUP($B34,Leveranser!$B$1:$S$500,MATCH("såld värme (gwh)",Leveranser!$B$1:$S$1,0),FALSE))</f>
        <v>17.352</v>
      </c>
      <c r="AL34" s="22">
        <f>VLOOKUP($B34,Leveranser!$B$1:$Y$500,MATCH("Totalt såld fjärrvärme till andra fjärrvärmeföretag",Leveranser!$B$1:$AA$1,0),FALSE)</f>
        <v>0</v>
      </c>
      <c r="AM34" s="22">
        <f>IF(ISERROR(1/VLOOKUP($B34,Miljö!$B$1:$S$500,MATCH("Såld mängd produktionsspecifik fjärrvärme (GWh)",Miljö!$B$1:$R$1,0),FALSE)),0,VLOOKUP($B34,Miljö!$B$1:$S$500,MATCH("Såld mängd produktionsspecifik fjärrvärme (GWh)",Miljö!$B$1:$R$1,0),FALSE))</f>
        <v>0</v>
      </c>
      <c r="AN34" s="23">
        <f t="shared" si="2"/>
        <v>0.71525144270403962</v>
      </c>
      <c r="AP34" t="str">
        <f>VLOOKUP($B34,'Miljövärden urval för publ'!$B$1:$H$450,7,FALSE)</f>
        <v>Ja</v>
      </c>
      <c r="AQ34" t="str">
        <f>VLOOKUP($B34,'Miljövärden urval för publ'!$B$1:$H$450,6,FALSE)</f>
        <v>Nej</v>
      </c>
      <c r="AU34">
        <f t="shared" si="3"/>
        <v>0.33</v>
      </c>
      <c r="AV34">
        <f t="shared" si="4"/>
        <v>0</v>
      </c>
      <c r="AW34">
        <f t="shared" si="5"/>
        <v>0</v>
      </c>
      <c r="AX34">
        <f t="shared" si="6"/>
        <v>18.149999999999999</v>
      </c>
      <c r="AZ34">
        <f t="shared" si="7"/>
        <v>0</v>
      </c>
      <c r="BA34">
        <f t="shared" si="8"/>
        <v>0</v>
      </c>
      <c r="BC34">
        <f t="shared" si="9"/>
        <v>18.149999999999999</v>
      </c>
    </row>
    <row r="35" spans="1:55" ht="15" customHeight="1" x14ac:dyDescent="0.25">
      <c r="A35" t="s">
        <v>58</v>
      </c>
      <c r="B35" t="s">
        <v>59</v>
      </c>
      <c r="C35">
        <f>VLOOKUP($B35,'Tillförd energi'!$B$1:$AS$566,MATCH(C$1,'Tillförd energi'!$B$1:$AQ$1,0),FALSE)</f>
        <v>0</v>
      </c>
      <c r="D35">
        <f>VLOOKUP($B35,'Tillförd energi'!$B$1:$AS$566,MATCH(D$1,'Tillförd energi'!$B$1:$AQ$1,0),FALSE)</f>
        <v>0</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0</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0.7</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0</v>
      </c>
      <c r="AD35">
        <f>VLOOKUP($B35,'Tillförd energi'!$B$1:$AS$566,MATCH(AD$1,'Tillförd energi'!$B$1:$AQ$1,0),FALSE)</f>
        <v>29.8</v>
      </c>
      <c r="AE35">
        <f>VLOOKUP($B35,'Tillförd energi'!$B$1:$AS$566,MATCH(AE$1,'Tillförd energi'!$B$1:$AQ$1,0),FALSE)</f>
        <v>21.058800000000002</v>
      </c>
      <c r="AF35">
        <f>VLOOKUP($B35,'Tillförd energi'!$B$1:$AS$566,MATCH(AF$1,'Tillförd energi'!$B$1:$AQ$1,0),FALSE)</f>
        <v>0.14000000000000001</v>
      </c>
      <c r="AG35">
        <f>IFERROR(VLOOKUP(B35,Miljö!$B$1:$S$476,9,FALSE)/1,0)</f>
        <v>0</v>
      </c>
      <c r="AI35">
        <f t="shared" si="0"/>
        <v>51.698800000000006</v>
      </c>
      <c r="AJ35">
        <f t="shared" si="1"/>
        <v>51.698800000000006</v>
      </c>
      <c r="AK35">
        <f>IF(ISERROR(1/VLOOKUP($B35,Leveranser!$B$1:$S$500,MATCH("såld värme (gwh)",Leveranser!$B$1:$S$1,0),FALSE)),"",VLOOKUP($B35,Leveranser!$B$1:$S$500,MATCH("såld värme (gwh)",Leveranser!$B$1:$S$1,0),FALSE))</f>
        <v>34.799999999999997</v>
      </c>
      <c r="AL35" s="22">
        <f>VLOOKUP($B35,Leveranser!$B$1:$Y$500,MATCH("Totalt såld fjärrvärme till andra fjärrvärmeföretag",Leveranser!$B$1:$AA$1,0),FALSE)</f>
        <v>0</v>
      </c>
      <c r="AM35" s="22">
        <f>IF(ISERROR(1/VLOOKUP($B35,Miljö!$B$1:$S$500,MATCH("Såld mängd produktionsspecifik fjärrvärme (GWh)",Miljö!$B$1:$R$1,0),FALSE)),0,VLOOKUP($B35,Miljö!$B$1:$S$500,MATCH("Såld mängd produktionsspecifik fjärrvärme (GWh)",Miljö!$B$1:$R$1,0),FALSE))</f>
        <v>0</v>
      </c>
      <c r="AN35" s="23">
        <f t="shared" si="2"/>
        <v>0.67312974382384105</v>
      </c>
      <c r="AP35" t="str">
        <f>VLOOKUP($B35,'Miljövärden urval för publ'!$B$1:$H$450,7,FALSE)</f>
        <v>Ja</v>
      </c>
      <c r="AQ35" t="str">
        <f>VLOOKUP($B35,'Miljövärden urval för publ'!$B$1:$H$450,6,FALSE)</f>
        <v>Nej</v>
      </c>
      <c r="AU35">
        <f t="shared" si="3"/>
        <v>0.14000000000000001</v>
      </c>
      <c r="AV35">
        <f t="shared" si="4"/>
        <v>0</v>
      </c>
      <c r="AW35">
        <f t="shared" si="5"/>
        <v>0</v>
      </c>
      <c r="AX35">
        <f t="shared" si="6"/>
        <v>0</v>
      </c>
      <c r="AZ35">
        <f t="shared" si="7"/>
        <v>0</v>
      </c>
      <c r="BA35">
        <f t="shared" si="8"/>
        <v>21.058800000000002</v>
      </c>
      <c r="BC35">
        <f t="shared" si="9"/>
        <v>0.7</v>
      </c>
    </row>
    <row r="36" spans="1:55" ht="15" customHeight="1" x14ac:dyDescent="0.25">
      <c r="A36" t="s">
        <v>60</v>
      </c>
      <c r="B36" t="s">
        <v>61</v>
      </c>
      <c r="C36">
        <f>VLOOKUP($B36,'Tillförd energi'!$B$1:$AS$566,MATCH(C$1,'Tillförd energi'!$B$1:$AQ$1,0),FALSE)</f>
        <v>0</v>
      </c>
      <c r="D36">
        <f>VLOOKUP($B36,'Tillförd energi'!$B$1:$AS$566,MATCH(D$1,'Tillförd energi'!$B$1:$AQ$1,0),FALSE)</f>
        <v>0</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0</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0</v>
      </c>
      <c r="AG36">
        <f>IFERROR(VLOOKUP(B36,Miljö!$B$1:$S$476,9,FALSE)/1,0)</f>
        <v>0</v>
      </c>
      <c r="AI36">
        <f t="shared" si="0"/>
        <v>0</v>
      </c>
      <c r="AJ36">
        <f t="shared" si="1"/>
        <v>0</v>
      </c>
      <c r="AK36" t="str">
        <f>IF(ISERROR(1/VLOOKUP($B36,Leveranser!$B$1:$S$500,MATCH("såld värme (gwh)",Leveranser!$B$1:$S$1,0),FALSE)),"",VLOOKUP($B36,Leveranser!$B$1:$S$500,MATCH("såld värme (gwh)",Leveranser!$B$1:$S$1,0),FALSE))</f>
        <v/>
      </c>
      <c r="AL36" s="22">
        <f>VLOOKUP($B36,Leveranser!$B$1:$Y$500,MATCH("Totalt såld fjärrvärme till andra fjärrvärmeföretag",Leveranser!$B$1:$AA$1,0),FALSE)</f>
        <v>0</v>
      </c>
      <c r="AM36" s="22">
        <f>IF(ISERROR(1/VLOOKUP($B36,Miljö!$B$1:$S$500,MATCH("Såld mängd produktionsspecifik fjärrvärme (GWh)",Miljö!$B$1:$R$1,0),FALSE)),0,VLOOKUP($B36,Miljö!$B$1:$S$500,MATCH("Såld mängd produktionsspecifik fjärrvärme (GWh)",Miljö!$B$1:$R$1,0),FALSE))</f>
        <v>0</v>
      </c>
      <c r="AN36" s="23" t="str">
        <f t="shared" si="2"/>
        <v/>
      </c>
      <c r="AP36" t="str">
        <f>VLOOKUP($B36,'Miljövärden urval för publ'!$B$1:$H$450,7,FALSE)</f>
        <v>Nej</v>
      </c>
      <c r="AQ36" t="str">
        <f>VLOOKUP($B36,'Miljövärden urval för publ'!$B$1:$H$450,6,FALSE)</f>
        <v>Nej</v>
      </c>
      <c r="AU36">
        <f t="shared" si="3"/>
        <v>0</v>
      </c>
      <c r="AV36">
        <f t="shared" si="4"/>
        <v>0</v>
      </c>
      <c r="AW36">
        <f t="shared" si="5"/>
        <v>0</v>
      </c>
      <c r="AX36">
        <f t="shared" si="6"/>
        <v>0</v>
      </c>
      <c r="AZ36">
        <f t="shared" si="7"/>
        <v>0</v>
      </c>
      <c r="BA36">
        <f t="shared" si="8"/>
        <v>0</v>
      </c>
      <c r="BC36">
        <f t="shared" si="9"/>
        <v>0</v>
      </c>
    </row>
    <row r="37" spans="1:55" ht="15" customHeight="1" x14ac:dyDescent="0.25">
      <c r="A37" t="s">
        <v>60</v>
      </c>
      <c r="B37" t="s">
        <v>62</v>
      </c>
      <c r="C37">
        <f>VLOOKUP($B37,'Tillförd energi'!$B$1:$AS$566,MATCH(C$1,'Tillförd energi'!$B$1:$AQ$1,0),FALSE)</f>
        <v>0</v>
      </c>
      <c r="D37">
        <f>VLOOKUP($B37,'Tillförd energi'!$B$1:$AS$566,MATCH(D$1,'Tillförd energi'!$B$1:$AQ$1,0),FALSE)</f>
        <v>0</v>
      </c>
      <c r="E37">
        <f>VLOOKUP($B37,'Tillförd energi'!$B$1:$AS$566,MATCH(E$1,'Tillförd energi'!$B$1:$AQ$1,0),FALSE)</f>
        <v>0</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0</v>
      </c>
      <c r="J37">
        <f>VLOOKUP($B37,'Tillförd energi'!$B$1:$AS$566,MATCH(J$1,'Tillförd energi'!$B$1:$AQ$1,0),FALSE)</f>
        <v>0</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0</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0</v>
      </c>
      <c r="AB37">
        <f>VLOOKUP($B37,'Tillförd energi'!$B$1:$AS$566,MATCH(AB$1,'Tillförd energi'!$B$1:$AQ$1,0),FALSE)</f>
        <v>0</v>
      </c>
      <c r="AC37">
        <f>VLOOKUP($B37,'Tillförd energi'!$B$1:$AS$566,MATCH(AC$1,'Tillförd energi'!$B$1:$AQ$1,0),FALSE)</f>
        <v>0</v>
      </c>
      <c r="AD37">
        <f>VLOOKUP($B37,'Tillförd energi'!$B$1:$AS$566,MATCH(AD$1,'Tillförd energi'!$B$1:$AQ$1,0),FALSE)</f>
        <v>0</v>
      </c>
      <c r="AE37">
        <f>VLOOKUP($B37,'Tillförd energi'!$B$1:$AS$566,MATCH(AE$1,'Tillförd energi'!$B$1:$AQ$1,0),FALSE)</f>
        <v>0</v>
      </c>
      <c r="AF37">
        <f>VLOOKUP($B37,'Tillförd energi'!$B$1:$AS$566,MATCH(AF$1,'Tillförd energi'!$B$1:$AQ$1,0),FALSE)</f>
        <v>0</v>
      </c>
      <c r="AG37">
        <f>IFERROR(VLOOKUP(B37,Miljö!$B$1:$S$476,9,FALSE)/1,0)</f>
        <v>0</v>
      </c>
      <c r="AI37">
        <f t="shared" si="0"/>
        <v>0</v>
      </c>
      <c r="AJ37">
        <f t="shared" si="1"/>
        <v>0</v>
      </c>
      <c r="AK37" t="str">
        <f>IF(ISERROR(1/VLOOKUP($B37,Leveranser!$B$1:$S$500,MATCH("såld värme (gwh)",Leveranser!$B$1:$S$1,0),FALSE)),"",VLOOKUP($B37,Leveranser!$B$1:$S$500,MATCH("såld värme (gwh)",Leveranser!$B$1:$S$1,0),FALSE))</f>
        <v/>
      </c>
      <c r="AL37" s="22">
        <f>VLOOKUP($B37,Leveranser!$B$1:$Y$500,MATCH("Totalt såld fjärrvärme till andra fjärrvärmeföretag",Leveranser!$B$1:$AA$1,0),FALSE)</f>
        <v>0</v>
      </c>
      <c r="AM37" s="22">
        <f>IF(ISERROR(1/VLOOKUP($B37,Miljö!$B$1:$S$500,MATCH("Såld mängd produktionsspecifik fjärrvärme (GWh)",Miljö!$B$1:$R$1,0),FALSE)),0,VLOOKUP($B37,Miljö!$B$1:$S$500,MATCH("Såld mängd produktionsspecifik fjärrvärme (GWh)",Miljö!$B$1:$R$1,0),FALSE))</f>
        <v>0</v>
      </c>
      <c r="AN37" s="23" t="str">
        <f t="shared" si="2"/>
        <v/>
      </c>
      <c r="AP37" t="str">
        <f>VLOOKUP($B37,'Miljövärden urval för publ'!$B$1:$H$450,7,FALSE)</f>
        <v>Nej</v>
      </c>
      <c r="AQ37" t="str">
        <f>VLOOKUP($B37,'Miljövärden urval för publ'!$B$1:$H$450,6,FALSE)</f>
        <v>Nej</v>
      </c>
      <c r="AU37">
        <f t="shared" si="3"/>
        <v>0</v>
      </c>
      <c r="AV37">
        <f t="shared" si="4"/>
        <v>0</v>
      </c>
      <c r="AW37">
        <f t="shared" si="5"/>
        <v>0</v>
      </c>
      <c r="AX37">
        <f t="shared" si="6"/>
        <v>0</v>
      </c>
      <c r="AZ37">
        <f t="shared" si="7"/>
        <v>0</v>
      </c>
      <c r="BA37">
        <f t="shared" si="8"/>
        <v>0</v>
      </c>
      <c r="BC37">
        <f t="shared" si="9"/>
        <v>0</v>
      </c>
    </row>
    <row r="38" spans="1:55" ht="15" customHeight="1" x14ac:dyDescent="0.25">
      <c r="A38" t="s">
        <v>63</v>
      </c>
      <c r="B38" t="s">
        <v>64</v>
      </c>
      <c r="C38">
        <f>VLOOKUP($B38,'Tillförd energi'!$B$1:$AS$566,MATCH(C$1,'Tillförd energi'!$B$1:$AQ$1,0),FALSE)</f>
        <v>0</v>
      </c>
      <c r="D38">
        <f>VLOOKUP($B38,'Tillförd energi'!$B$1:$AS$566,MATCH(D$1,'Tillförd energi'!$B$1:$AQ$1,0),FALSE)</f>
        <v>0</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0</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0.18</v>
      </c>
      <c r="AG38">
        <f>IFERROR(VLOOKUP(B38,Miljö!$B$1:$S$476,9,FALSE)/1,0)</f>
        <v>0</v>
      </c>
      <c r="AI38">
        <f t="shared" si="0"/>
        <v>0.18</v>
      </c>
      <c r="AJ38">
        <f t="shared" si="1"/>
        <v>0.18</v>
      </c>
      <c r="AK38">
        <f>IF(ISERROR(1/VLOOKUP($B38,Leveranser!$B$1:$S$500,MATCH("såld värme (gwh)",Leveranser!$B$1:$S$1,0),FALSE)),"",VLOOKUP($B38,Leveranser!$B$1:$S$500,MATCH("såld värme (gwh)",Leveranser!$B$1:$S$1,0),FALSE))</f>
        <v>6</v>
      </c>
      <c r="AL38" s="22">
        <f>VLOOKUP($B38,Leveranser!$B$1:$Y$500,MATCH("Totalt såld fjärrvärme till andra fjärrvärmeföretag",Leveranser!$B$1:$AA$1,0),FALSE)</f>
        <v>0</v>
      </c>
      <c r="AM38" s="22">
        <f>IF(ISERROR(1/VLOOKUP($B38,Miljö!$B$1:$S$500,MATCH("Såld mängd produktionsspecifik fjärrvärme (GWh)",Miljö!$B$1:$R$1,0),FALSE)),0,VLOOKUP($B38,Miljö!$B$1:$S$500,MATCH("Såld mängd produktionsspecifik fjärrvärme (GWh)",Miljö!$B$1:$R$1,0),FALSE))</f>
        <v>0</v>
      </c>
      <c r="AN38" s="23">
        <f t="shared" si="2"/>
        <v>33.333333333333336</v>
      </c>
      <c r="AP38" t="str">
        <f>VLOOKUP($B38,'Miljövärden urval för publ'!$B$1:$H$450,7,FALSE)</f>
        <v>Nej</v>
      </c>
      <c r="AQ38" t="str">
        <f>VLOOKUP($B38,'Miljövärden urval för publ'!$B$1:$H$450,6,FALSE)</f>
        <v>Nej</v>
      </c>
      <c r="AU38">
        <f t="shared" si="3"/>
        <v>0.18</v>
      </c>
      <c r="AV38">
        <f t="shared" si="4"/>
        <v>0</v>
      </c>
      <c r="AW38">
        <f t="shared" si="5"/>
        <v>0</v>
      </c>
      <c r="AX38">
        <f t="shared" si="6"/>
        <v>0</v>
      </c>
      <c r="AZ38">
        <f t="shared" si="7"/>
        <v>0</v>
      </c>
      <c r="BA38">
        <f t="shared" si="8"/>
        <v>0</v>
      </c>
      <c r="BC38">
        <f t="shared" si="9"/>
        <v>0</v>
      </c>
    </row>
    <row r="39" spans="1:55" ht="15" customHeight="1" x14ac:dyDescent="0.25">
      <c r="A39" t="s">
        <v>65</v>
      </c>
      <c r="B39" t="s">
        <v>66</v>
      </c>
      <c r="C39">
        <f>VLOOKUP($B39,'Tillförd energi'!$B$1:$AS$566,MATCH(C$1,'Tillförd energi'!$B$1:$AQ$1,0),FALSE)</f>
        <v>0</v>
      </c>
      <c r="D39">
        <f>VLOOKUP($B39,'Tillförd energi'!$B$1:$AS$566,MATCH(D$1,'Tillförd energi'!$B$1:$AQ$1,0),FALSE)</f>
        <v>1.7999999999999999E-2</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5.7510000000000003</v>
      </c>
      <c r="Q39">
        <f>VLOOKUP($B39,'Tillförd energi'!$B$1:$AS$566,MATCH(Q$1,'Tillförd energi'!$B$1:$AQ$1,0),FALSE)</f>
        <v>0</v>
      </c>
      <c r="R39">
        <f>VLOOKUP($B39,'Tillförd energi'!$B$1:$AS$566,MATCH(R$1,'Tillförd energi'!$B$1:$AQ$1,0),FALSE)</f>
        <v>0</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0.88600000000000001</v>
      </c>
      <c r="X39">
        <f>VLOOKUP($B39,'Tillförd energi'!$B$1:$AS$566,MATCH(X$1,'Tillförd energi'!$B$1:$AQ$1,0),FALSE)</f>
        <v>0</v>
      </c>
      <c r="Y39">
        <f>VLOOKUP($B39,'Tillförd energi'!$B$1:$AS$566,MATCH(Y$1,'Tillförd energi'!$B$1:$AQ$1,0),FALSE)</f>
        <v>0</v>
      </c>
      <c r="Z39">
        <f>VLOOKUP($B39,'Tillförd energi'!$B$1:$AS$566,MATCH(Z$1,'Tillförd energi'!$B$1:$AQ$1,0),FALSE)</f>
        <v>0</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0.129</v>
      </c>
      <c r="AG39">
        <f>IFERROR(VLOOKUP(B39,Miljö!$B$1:$S$476,9,FALSE)/1,0)</f>
        <v>0</v>
      </c>
      <c r="AI39">
        <f t="shared" si="0"/>
        <v>6.7840000000000007</v>
      </c>
      <c r="AJ39">
        <f t="shared" si="1"/>
        <v>6.7840000000000007</v>
      </c>
      <c r="AK39">
        <f>IF(ISERROR(1/VLOOKUP($B39,Leveranser!$B$1:$S$500,MATCH("såld värme (gwh)",Leveranser!$B$1:$S$1,0),FALSE)),"",VLOOKUP($B39,Leveranser!$B$1:$S$500,MATCH("såld värme (gwh)",Leveranser!$B$1:$S$1,0),FALSE))</f>
        <v>4.0190000000000001</v>
      </c>
      <c r="AL39" s="22">
        <f>VLOOKUP($B39,Leveranser!$B$1:$Y$500,MATCH("Totalt såld fjärrvärme till andra fjärrvärmeföretag",Leveranser!$B$1:$AA$1,0),FALSE)</f>
        <v>0</v>
      </c>
      <c r="AM39" s="22">
        <f>IF(ISERROR(1/VLOOKUP($B39,Miljö!$B$1:$S$500,MATCH("Såld mängd produktionsspecifik fjärrvärme (GWh)",Miljö!$B$1:$R$1,0),FALSE)),0,VLOOKUP($B39,Miljö!$B$1:$S$500,MATCH("Såld mängd produktionsspecifik fjärrvärme (GWh)",Miljö!$B$1:$R$1,0),FALSE))</f>
        <v>0</v>
      </c>
      <c r="AN39" s="23">
        <f t="shared" si="2"/>
        <v>0.59242334905660377</v>
      </c>
      <c r="AP39" t="str">
        <f>VLOOKUP($B39,'Miljövärden urval för publ'!$B$1:$H$450,7,FALSE)</f>
        <v>Ja</v>
      </c>
      <c r="AQ39" t="str">
        <f>VLOOKUP($B39,'Miljövärden urval för publ'!$B$1:$H$450,6,FALSE)</f>
        <v>Ja</v>
      </c>
      <c r="AU39">
        <f t="shared" si="3"/>
        <v>0.129</v>
      </c>
      <c r="AV39">
        <f t="shared" si="4"/>
        <v>0</v>
      </c>
      <c r="AW39">
        <f t="shared" si="5"/>
        <v>5.7510000000000003</v>
      </c>
      <c r="AX39">
        <f t="shared" si="6"/>
        <v>0</v>
      </c>
      <c r="AZ39">
        <f t="shared" si="7"/>
        <v>0</v>
      </c>
      <c r="BA39">
        <f t="shared" si="8"/>
        <v>0</v>
      </c>
      <c r="BC39">
        <f t="shared" si="9"/>
        <v>6.6370000000000005</v>
      </c>
    </row>
    <row r="40" spans="1:55" ht="15" customHeight="1" x14ac:dyDescent="0.25">
      <c r="A40" t="s">
        <v>65</v>
      </c>
      <c r="B40" t="s">
        <v>67</v>
      </c>
      <c r="C40">
        <f>VLOOKUP($B40,'Tillförd energi'!$B$1:$AS$566,MATCH(C$1,'Tillförd energi'!$B$1:$AQ$1,0),FALSE)</f>
        <v>0</v>
      </c>
      <c r="D40">
        <f>VLOOKUP($B40,'Tillförd energi'!$B$1:$AS$566,MATCH(D$1,'Tillförd energi'!$B$1:$AQ$1,0),FALSE)</f>
        <v>0.27638400000000002</v>
      </c>
      <c r="E40">
        <f>VLOOKUP($B40,'Tillförd energi'!$B$1:$AS$566,MATCH(E$1,'Tillförd energi'!$B$1:$AQ$1,0),FALSE)</f>
        <v>0</v>
      </c>
      <c r="F40">
        <f>VLOOKUP($B40,'Tillförd energi'!$B$1:$AS$566,MATCH(F$1,'Tillförd energi'!$B$1:$AQ$1,0),FALSE)</f>
        <v>0</v>
      </c>
      <c r="G40">
        <f>VLOOKUP($B40,'Tillförd energi'!$B$1:$AS$566,MATCH(G$1,'Tillförd energi'!$B$1:$AQ$1,0),FALSE)</f>
        <v>0</v>
      </c>
      <c r="H40">
        <f>VLOOKUP($B40,'Tillförd energi'!$B$1:$AS$566,MATCH(H$1,'Tillförd energi'!$B$1:$AQ$1,0),FALSE)</f>
        <v>0.214</v>
      </c>
      <c r="I40">
        <f>VLOOKUP($B40,'Tillförd energi'!$B$1:$AS$566,MATCH(I$1,'Tillförd energi'!$B$1:$AQ$1,0),FALSE)</f>
        <v>0</v>
      </c>
      <c r="J40">
        <f>VLOOKUP($B40,'Tillförd energi'!$B$1:$AS$566,MATCH(J$1,'Tillförd energi'!$B$1:$AQ$1,0),FALSE)</f>
        <v>0</v>
      </c>
      <c r="K40">
        <v>0</v>
      </c>
      <c r="L40">
        <f>VLOOKUP($B40,'Tillförd energi'!$B$1:$AS$566,MATCH(L$1,'Tillförd energi'!$B$1:$AQ$1,0),FALSE)</f>
        <v>0</v>
      </c>
      <c r="M40">
        <f>VLOOKUP($B40,'Tillförd energi'!$B$1:$AS$566,MATCH(M$1,'Tillförd energi'!$B$1:$AQ$1,0),FALSE)</f>
        <v>0</v>
      </c>
      <c r="N40">
        <f>VLOOKUP($B40,'Tillförd energi'!$B$1:$AS$566,MATCH(N$1,'Tillförd energi'!$B$1:$AQ$1,0),FALSE)</f>
        <v>180.28899999999999</v>
      </c>
      <c r="O40">
        <f>VLOOKUP($B40,'Tillförd energi'!$B$1:$AS$566,MATCH(O$1,'Tillförd energi'!$B$1:$AQ$1,0),FALSE)</f>
        <v>0</v>
      </c>
      <c r="P40">
        <f>VLOOKUP($B40,'Tillförd energi'!$B$1:$AS$566,MATCH(P$1,'Tillförd energi'!$B$1:$AQ$1,0),FALSE)</f>
        <v>48.387599999999999</v>
      </c>
      <c r="Q40">
        <f>VLOOKUP($B40,'Tillförd energi'!$B$1:$AS$566,MATCH(Q$1,'Tillförd energi'!$B$1:$AQ$1,0),FALSE)</f>
        <v>30.482600000000001</v>
      </c>
      <c r="R40">
        <f>VLOOKUP($B40,'Tillförd energi'!$B$1:$AS$566,MATCH(R$1,'Tillförd energi'!$B$1:$AQ$1,0),FALSE)</f>
        <v>0</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19.905999999999999</v>
      </c>
      <c r="X40">
        <f>VLOOKUP($B40,'Tillförd energi'!$B$1:$AS$566,MATCH(X$1,'Tillförd energi'!$B$1:$AQ$1,0),FALSE)</f>
        <v>0</v>
      </c>
      <c r="Y40">
        <f>VLOOKUP($B40,'Tillförd energi'!$B$1:$AS$566,MATCH(Y$1,'Tillförd energi'!$B$1:$AQ$1,0),FALSE)</f>
        <v>0</v>
      </c>
      <c r="Z40">
        <f>VLOOKUP($B40,'Tillförd energi'!$B$1:$AS$566,MATCH(Z$1,'Tillförd energi'!$B$1:$AQ$1,0),FALSE)</f>
        <v>0</v>
      </c>
      <c r="AA40">
        <f>VLOOKUP($B40,'Tillförd energi'!$B$1:$AS$566,MATCH(AA$1,'Tillförd energi'!$B$1:$AQ$1,0),FALSE)</f>
        <v>0</v>
      </c>
      <c r="AB40">
        <f>VLOOKUP($B40,'Tillförd energi'!$B$1:$AS$566,MATCH(AB$1,'Tillförd energi'!$B$1:$AQ$1,0),FALSE)</f>
        <v>0</v>
      </c>
      <c r="AC40">
        <f>VLOOKUP($B40,'Tillförd energi'!$B$1:$AS$566,MATCH(AC$1,'Tillförd energi'!$B$1:$AQ$1,0),FALSE)</f>
        <v>60.265000000000001</v>
      </c>
      <c r="AD40">
        <f>VLOOKUP($B40,'Tillförd energi'!$B$1:$AS$566,MATCH(AD$1,'Tillförd energi'!$B$1:$AQ$1,0),FALSE)</f>
        <v>0.64100000000000001</v>
      </c>
      <c r="AE40">
        <f>VLOOKUP($B40,'Tillförd energi'!$B$1:$AS$566,MATCH(AE$1,'Tillförd energi'!$B$1:$AQ$1,0),FALSE)</f>
        <v>0</v>
      </c>
      <c r="AF40">
        <f>VLOOKUP($B40,'Tillförd energi'!$B$1:$AS$566,MATCH(AF$1,'Tillförd energi'!$B$1:$AQ$1,0),FALSE)</f>
        <v>9.8112899999999996</v>
      </c>
      <c r="AG40">
        <f>IFERROR(VLOOKUP(B40,Miljö!$B$1:$S$476,9,FALSE)/1,0)</f>
        <v>0</v>
      </c>
      <c r="AI40">
        <f t="shared" si="0"/>
        <v>350.272874</v>
      </c>
      <c r="AJ40">
        <f t="shared" si="1"/>
        <v>350.272874</v>
      </c>
      <c r="AK40">
        <f>IF(ISERROR(1/VLOOKUP($B40,Leveranser!$B$1:$S$500,MATCH("såld värme (gwh)",Leveranser!$B$1:$S$1,0),FALSE)),"",VLOOKUP($B40,Leveranser!$B$1:$S$500,MATCH("såld värme (gwh)",Leveranser!$B$1:$S$1,0),FALSE))</f>
        <v>321.67599999999999</v>
      </c>
      <c r="AL40" s="22">
        <f>VLOOKUP($B40,Leveranser!$B$1:$Y$500,MATCH("Totalt såld fjärrvärme till andra fjärrvärmeföretag",Leveranser!$B$1:$AA$1,0),FALSE)</f>
        <v>0</v>
      </c>
      <c r="AM40" s="22">
        <f>IF(ISERROR(1/VLOOKUP($B40,Miljö!$B$1:$S$500,MATCH("Såld mängd produktionsspecifik fjärrvärme (GWh)",Miljö!$B$1:$R$1,0),FALSE)),0,VLOOKUP($B40,Miljö!$B$1:$S$500,MATCH("Såld mängd produktionsspecifik fjärrvärme (GWh)",Miljö!$B$1:$R$1,0),FALSE))</f>
        <v>0</v>
      </c>
      <c r="AN40" s="23">
        <f t="shared" si="2"/>
        <v>0.91835829685172821</v>
      </c>
      <c r="AP40" t="str">
        <f>VLOOKUP($B40,'Miljövärden urval för publ'!$B$1:$H$450,7,FALSE)</f>
        <v>Ja</v>
      </c>
      <c r="AQ40" t="str">
        <f>VLOOKUP($B40,'Miljövärden urval för publ'!$B$1:$H$450,6,FALSE)</f>
        <v>Ja</v>
      </c>
      <c r="AU40">
        <f t="shared" si="3"/>
        <v>9.8112899999999996</v>
      </c>
      <c r="AV40">
        <f t="shared" si="4"/>
        <v>0</v>
      </c>
      <c r="AW40">
        <f t="shared" si="5"/>
        <v>259.1592</v>
      </c>
      <c r="AX40">
        <f t="shared" si="6"/>
        <v>0</v>
      </c>
      <c r="AZ40">
        <f t="shared" si="7"/>
        <v>0</v>
      </c>
      <c r="BA40">
        <f t="shared" si="8"/>
        <v>0</v>
      </c>
      <c r="BC40">
        <f t="shared" si="9"/>
        <v>279.0652</v>
      </c>
    </row>
    <row r="41" spans="1:55" ht="15" customHeight="1" x14ac:dyDescent="0.25">
      <c r="A41" t="s">
        <v>68</v>
      </c>
      <c r="B41" t="s">
        <v>69</v>
      </c>
      <c r="C41">
        <f>VLOOKUP($B41,'Tillförd energi'!$B$1:$AS$566,MATCH(C$1,'Tillförd energi'!$B$1:$AQ$1,0),FALSE)</f>
        <v>0</v>
      </c>
      <c r="D41">
        <f>VLOOKUP($B41,'Tillförd energi'!$B$1:$AS$566,MATCH(D$1,'Tillförd energi'!$B$1:$AQ$1,0),FALSE)</f>
        <v>0.19700000000000001</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1.1060000000000001</v>
      </c>
      <c r="O41">
        <f>VLOOKUP($B41,'Tillförd energi'!$B$1:$AS$566,MATCH(O$1,'Tillförd energi'!$B$1:$AQ$1,0),FALSE)</f>
        <v>0</v>
      </c>
      <c r="P41">
        <f>VLOOKUP($B41,'Tillförd energi'!$B$1:$AS$566,MATCH(P$1,'Tillförd energi'!$B$1:$AQ$1,0),FALSE)</f>
        <v>0</v>
      </c>
      <c r="Q41">
        <f>VLOOKUP($B41,'Tillförd energi'!$B$1:$AS$566,MATCH(Q$1,'Tillförd energi'!$B$1:$AQ$1,0),FALSE)</f>
        <v>2.0213299999999998</v>
      </c>
      <c r="R41">
        <f>VLOOKUP($B41,'Tillförd energi'!$B$1:$AS$566,MATCH(R$1,'Tillförd energi'!$B$1:$AQ$1,0),FALSE)</f>
        <v>8.5</v>
      </c>
      <c r="S41">
        <f>VLOOKUP($B41,'Tillförd energi'!$B$1:$AS$566,MATCH(S$1,'Tillförd energi'!$B$1:$AQ$1,0),FALSE)</f>
        <v>0</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0.20899999999999999</v>
      </c>
      <c r="AG41">
        <f>IFERROR(VLOOKUP(B41,Miljö!$B$1:$S$476,9,FALSE)/1,0)</f>
        <v>0</v>
      </c>
      <c r="AI41">
        <f t="shared" si="0"/>
        <v>12.033329999999999</v>
      </c>
      <c r="AJ41">
        <f t="shared" si="1"/>
        <v>12.033329999999999</v>
      </c>
      <c r="AK41">
        <f>IF(ISERROR(1/VLOOKUP($B41,Leveranser!$B$1:$S$500,MATCH("såld värme (gwh)",Leveranser!$B$1:$S$1,0),FALSE)),"",VLOOKUP($B41,Leveranser!$B$1:$S$500,MATCH("såld värme (gwh)",Leveranser!$B$1:$S$1,0),FALSE))</f>
        <v>8.2460000000000004</v>
      </c>
      <c r="AL41" s="22">
        <f>VLOOKUP($B41,Leveranser!$B$1:$Y$500,MATCH("Totalt såld fjärrvärme till andra fjärrvärmeföretag",Leveranser!$B$1:$AA$1,0),FALSE)</f>
        <v>0</v>
      </c>
      <c r="AM41" s="22">
        <f>IF(ISERROR(1/VLOOKUP($B41,Miljö!$B$1:$S$500,MATCH("Såld mängd produktionsspecifik fjärrvärme (GWh)",Miljö!$B$1:$R$1,0),FALSE)),0,VLOOKUP($B41,Miljö!$B$1:$S$500,MATCH("Såld mängd produktionsspecifik fjärrvärme (GWh)",Miljö!$B$1:$R$1,0),FALSE))</f>
        <v>0</v>
      </c>
      <c r="AN41" s="23">
        <f t="shared" si="2"/>
        <v>0.68526334771837893</v>
      </c>
      <c r="AP41" t="str">
        <f>VLOOKUP($B41,'Miljövärden urval för publ'!$B$1:$H$450,7,FALSE)</f>
        <v>Ja</v>
      </c>
      <c r="AQ41" t="str">
        <f>VLOOKUP($B41,'Miljövärden urval för publ'!$B$1:$H$450,6,FALSE)</f>
        <v>Ja</v>
      </c>
      <c r="AU41">
        <f t="shared" si="3"/>
        <v>0.20899999999999999</v>
      </c>
      <c r="AV41">
        <f t="shared" si="4"/>
        <v>0</v>
      </c>
      <c r="AW41">
        <f t="shared" si="5"/>
        <v>3.1273299999999997</v>
      </c>
      <c r="AX41">
        <f t="shared" si="6"/>
        <v>8.5</v>
      </c>
      <c r="AZ41">
        <f t="shared" si="7"/>
        <v>0</v>
      </c>
      <c r="BA41">
        <f t="shared" si="8"/>
        <v>0</v>
      </c>
      <c r="BC41">
        <f t="shared" si="9"/>
        <v>11.627330000000001</v>
      </c>
    </row>
    <row r="42" spans="1:55" ht="15" customHeight="1" x14ac:dyDescent="0.25">
      <c r="A42" t="s">
        <v>68</v>
      </c>
      <c r="B42" t="s">
        <v>70</v>
      </c>
      <c r="C42">
        <f>VLOOKUP($B42,'Tillförd energi'!$B$1:$AS$566,MATCH(C$1,'Tillförd energi'!$B$1:$AQ$1,0),FALSE)</f>
        <v>0</v>
      </c>
      <c r="D42">
        <f>VLOOKUP($B42,'Tillförd energi'!$B$1:$AS$566,MATCH(D$1,'Tillförd energi'!$B$1:$AQ$1,0),FALSE)</f>
        <v>9.0999999999999998E-2</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4.2240000000000002</v>
      </c>
      <c r="N42">
        <f>VLOOKUP($B42,'Tillförd energi'!$B$1:$AS$566,MATCH(N$1,'Tillförd energi'!$B$1:$AQ$1,0),FALSE)</f>
        <v>29.853000000000002</v>
      </c>
      <c r="O42">
        <f>VLOOKUP($B42,'Tillförd energi'!$B$1:$AS$566,MATCH(O$1,'Tillförd energi'!$B$1:$AQ$1,0),FALSE)</f>
        <v>0</v>
      </c>
      <c r="P42">
        <f>VLOOKUP($B42,'Tillförd energi'!$B$1:$AS$566,MATCH(P$1,'Tillförd energi'!$B$1:$AQ$1,0),FALSE)</f>
        <v>4.492</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5.1379999999999999</v>
      </c>
      <c r="AD42">
        <f>VLOOKUP($B42,'Tillförd energi'!$B$1:$AS$566,MATCH(AD$1,'Tillförd energi'!$B$1:$AQ$1,0),FALSE)</f>
        <v>0</v>
      </c>
      <c r="AE42">
        <f>VLOOKUP($B42,'Tillförd energi'!$B$1:$AS$566,MATCH(AE$1,'Tillförd energi'!$B$1:$AQ$1,0),FALSE)</f>
        <v>0</v>
      </c>
      <c r="AF42">
        <f>VLOOKUP($B42,'Tillförd energi'!$B$1:$AS$566,MATCH(AF$1,'Tillförd energi'!$B$1:$AQ$1,0),FALSE)</f>
        <v>1.133</v>
      </c>
      <c r="AG42">
        <f>IFERROR(VLOOKUP(B42,Miljö!$B$1:$S$476,9,FALSE)/1,0)</f>
        <v>0</v>
      </c>
      <c r="AI42">
        <f t="shared" si="0"/>
        <v>44.930999999999997</v>
      </c>
      <c r="AJ42">
        <f t="shared" si="1"/>
        <v>44.930999999999997</v>
      </c>
      <c r="AK42">
        <f>IF(ISERROR(1/VLOOKUP($B42,Leveranser!$B$1:$S$500,MATCH("såld värme (gwh)",Leveranser!$B$1:$S$1,0),FALSE)),"",VLOOKUP($B42,Leveranser!$B$1:$S$500,MATCH("såld värme (gwh)",Leveranser!$B$1:$S$1,0),FALSE))</f>
        <v>30.108000000000001</v>
      </c>
      <c r="AL42" s="22">
        <f>VLOOKUP($B42,Leveranser!$B$1:$Y$500,MATCH("Totalt såld fjärrvärme till andra fjärrvärmeföretag",Leveranser!$B$1:$AA$1,0),FALSE)</f>
        <v>0</v>
      </c>
      <c r="AM42" s="22">
        <f>IF(ISERROR(1/VLOOKUP($B42,Miljö!$B$1:$S$500,MATCH("Såld mängd produktionsspecifik fjärrvärme (GWh)",Miljö!$B$1:$R$1,0),FALSE)),0,VLOOKUP($B42,Miljö!$B$1:$S$500,MATCH("Såld mängd produktionsspecifik fjärrvärme (GWh)",Miljö!$B$1:$R$1,0),FALSE))</f>
        <v>0</v>
      </c>
      <c r="AN42" s="23">
        <f t="shared" si="2"/>
        <v>0.67009414435467718</v>
      </c>
      <c r="AP42" t="str">
        <f>VLOOKUP($B42,'Miljövärden urval för publ'!$B$1:$H$450,7,FALSE)</f>
        <v>Ja</v>
      </c>
      <c r="AQ42" t="str">
        <f>VLOOKUP($B42,'Miljövärden urval för publ'!$B$1:$H$450,6,FALSE)</f>
        <v>Ja</v>
      </c>
      <c r="AU42">
        <f t="shared" si="3"/>
        <v>1.133</v>
      </c>
      <c r="AV42">
        <f t="shared" si="4"/>
        <v>0</v>
      </c>
      <c r="AW42">
        <f t="shared" si="5"/>
        <v>38.568999999999996</v>
      </c>
      <c r="AX42">
        <f t="shared" si="6"/>
        <v>0</v>
      </c>
      <c r="AZ42">
        <f t="shared" si="7"/>
        <v>0</v>
      </c>
      <c r="BA42">
        <f t="shared" si="8"/>
        <v>0</v>
      </c>
      <c r="BC42">
        <f t="shared" si="9"/>
        <v>38.568999999999996</v>
      </c>
    </row>
    <row r="43" spans="1:55" ht="15" customHeight="1" x14ac:dyDescent="0.25">
      <c r="A43" t="s">
        <v>71</v>
      </c>
      <c r="B43" t="s">
        <v>72</v>
      </c>
      <c r="C43">
        <f>VLOOKUP($B43,'Tillförd energi'!$B$1:$AS$566,MATCH(C$1,'Tillförd energi'!$B$1:$AQ$1,0),FALSE)</f>
        <v>0</v>
      </c>
      <c r="D43">
        <f>VLOOKUP($B43,'Tillförd energi'!$B$1:$AS$566,MATCH(D$1,'Tillförd energi'!$B$1:$AQ$1,0),FALSE)</f>
        <v>0.42799999999999999</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0</v>
      </c>
      <c r="Q43">
        <f>VLOOKUP($B43,'Tillförd energi'!$B$1:$AS$566,MATCH(Q$1,'Tillförd energi'!$B$1:$AQ$1,0),FALSE)</f>
        <v>0</v>
      </c>
      <c r="R43">
        <f>VLOOKUP($B43,'Tillförd energi'!$B$1:$AS$566,MATCH(R$1,'Tillförd energi'!$B$1:$AQ$1,0),FALSE)</f>
        <v>5.5220000000000002</v>
      </c>
      <c r="S43">
        <f>VLOOKUP($B43,'Tillförd energi'!$B$1:$AS$566,MATCH(S$1,'Tillförd energi'!$B$1:$AQ$1,0),FALSE)</f>
        <v>33.499000000000002</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0.432</v>
      </c>
      <c r="AG43">
        <f>IFERROR(VLOOKUP(B43,Miljö!$B$1:$S$476,9,FALSE)/1,0)</f>
        <v>0</v>
      </c>
      <c r="AI43">
        <f t="shared" si="0"/>
        <v>39.881000000000007</v>
      </c>
      <c r="AJ43">
        <f t="shared" si="1"/>
        <v>39.881000000000007</v>
      </c>
      <c r="AK43">
        <f>IF(ISERROR(1/VLOOKUP($B43,Leveranser!$B$1:$S$500,MATCH("såld värme (gwh)",Leveranser!$B$1:$S$1,0),FALSE)),"",VLOOKUP($B43,Leveranser!$B$1:$S$500,MATCH("såld värme (gwh)",Leveranser!$B$1:$S$1,0),FALSE))</f>
        <v>30.693000000000001</v>
      </c>
      <c r="AL43" s="22">
        <f>VLOOKUP($B43,Leveranser!$B$1:$Y$500,MATCH("Totalt såld fjärrvärme till andra fjärrvärmeföretag",Leveranser!$B$1:$AA$1,0),FALSE)</f>
        <v>0</v>
      </c>
      <c r="AM43" s="22">
        <f>IF(ISERROR(1/VLOOKUP($B43,Miljö!$B$1:$S$500,MATCH("Såld mängd produktionsspecifik fjärrvärme (GWh)",Miljö!$B$1:$R$1,0),FALSE)),0,VLOOKUP($B43,Miljö!$B$1:$S$500,MATCH("Såld mängd produktionsspecifik fjärrvärme (GWh)",Miljö!$B$1:$R$1,0),FALSE))</f>
        <v>0</v>
      </c>
      <c r="AN43" s="23">
        <f t="shared" si="2"/>
        <v>0.76961460344524946</v>
      </c>
      <c r="AP43" t="str">
        <f>VLOOKUP($B43,'Miljövärden urval för publ'!$B$1:$H$450,7,FALSE)</f>
        <v>Ja</v>
      </c>
      <c r="AQ43" t="str">
        <f>VLOOKUP($B43,'Miljövärden urval för publ'!$B$1:$H$450,6,FALSE)</f>
        <v>Ja</v>
      </c>
      <c r="AU43">
        <f t="shared" si="3"/>
        <v>0.432</v>
      </c>
      <c r="AV43">
        <f t="shared" si="4"/>
        <v>0</v>
      </c>
      <c r="AW43">
        <f t="shared" si="5"/>
        <v>0</v>
      </c>
      <c r="AX43">
        <f t="shared" si="6"/>
        <v>39.021000000000001</v>
      </c>
      <c r="AZ43">
        <f t="shared" si="7"/>
        <v>0</v>
      </c>
      <c r="BA43">
        <f t="shared" si="8"/>
        <v>0</v>
      </c>
      <c r="BC43">
        <f t="shared" si="9"/>
        <v>39.021000000000001</v>
      </c>
    </row>
    <row r="44" spans="1:55" ht="15" customHeight="1" x14ac:dyDescent="0.25">
      <c r="A44" t="s">
        <v>71</v>
      </c>
      <c r="B44" t="s">
        <v>73</v>
      </c>
      <c r="C44">
        <f>VLOOKUP($B44,'Tillförd energi'!$B$1:$AS$566,MATCH(C$1,'Tillförd energi'!$B$1:$AQ$1,0),FALSE)</f>
        <v>0</v>
      </c>
      <c r="D44">
        <f>VLOOKUP($B44,'Tillförd energi'!$B$1:$AS$566,MATCH(D$1,'Tillförd energi'!$B$1:$AQ$1,0),FALSE)</f>
        <v>0.17050000000000001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v>
      </c>
      <c r="N44">
        <f>VLOOKUP($B44,'Tillförd energi'!$B$1:$AS$566,MATCH(N$1,'Tillförd energi'!$B$1:$AQ$1,0),FALSE)</f>
        <v>0</v>
      </c>
      <c r="O44">
        <f>VLOOKUP($B44,'Tillförd energi'!$B$1:$AS$566,MATCH(O$1,'Tillförd energi'!$B$1:$AQ$1,0),FALSE)</f>
        <v>0</v>
      </c>
      <c r="P44">
        <f>VLOOKUP($B44,'Tillförd energi'!$B$1:$AS$566,MATCH(P$1,'Tillförd energi'!$B$1:$AQ$1,0),FALSE)</f>
        <v>0</v>
      </c>
      <c r="Q44">
        <f>VLOOKUP($B44,'Tillförd energi'!$B$1:$AS$566,MATCH(Q$1,'Tillförd energi'!$B$1:$AQ$1,0),FALSE)</f>
        <v>0</v>
      </c>
      <c r="R44">
        <f>VLOOKUP($B44,'Tillförd energi'!$B$1:$AS$566,MATCH(R$1,'Tillförd energi'!$B$1:$AQ$1,0),FALSE)</f>
        <v>3.0249999999999999</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0</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0</v>
      </c>
      <c r="AD44">
        <f>VLOOKUP($B44,'Tillförd energi'!$B$1:$AS$566,MATCH(AD$1,'Tillförd energi'!$B$1:$AQ$1,0),FALSE)</f>
        <v>0</v>
      </c>
      <c r="AE44">
        <f>VLOOKUP($B44,'Tillförd energi'!$B$1:$AS$566,MATCH(AE$1,'Tillförd energi'!$B$1:$AQ$1,0),FALSE)</f>
        <v>0</v>
      </c>
      <c r="AF44">
        <f>VLOOKUP($B44,'Tillförd energi'!$B$1:$AS$566,MATCH(AF$1,'Tillförd energi'!$B$1:$AQ$1,0),FALSE)</f>
        <v>8.6800000000000002E-2</v>
      </c>
      <c r="AG44">
        <f>IFERROR(VLOOKUP(B44,Miljö!$B$1:$S$476,9,FALSE)/1,0)</f>
        <v>0</v>
      </c>
      <c r="AI44">
        <f t="shared" si="0"/>
        <v>3.2823000000000002</v>
      </c>
      <c r="AJ44">
        <f t="shared" si="1"/>
        <v>3.2823000000000002</v>
      </c>
      <c r="AK44">
        <f>IF(ISERROR(1/VLOOKUP($B44,Leveranser!$B$1:$S$500,MATCH("såld värme (gwh)",Leveranser!$B$1:$S$1,0),FALSE)),"",VLOOKUP($B44,Leveranser!$B$1:$S$500,MATCH("såld värme (gwh)",Leveranser!$B$1:$S$1,0),FALSE))</f>
        <v>2.33</v>
      </c>
      <c r="AL44" s="22">
        <f>VLOOKUP($B44,Leveranser!$B$1:$Y$500,MATCH("Totalt såld fjärrvärme till andra fjärrvärmeföretag",Leveranser!$B$1:$AA$1,0),FALSE)</f>
        <v>0</v>
      </c>
      <c r="AM44" s="22">
        <f>IF(ISERROR(1/VLOOKUP($B44,Miljö!$B$1:$S$500,MATCH("Såld mängd produktionsspecifik fjärrvärme (GWh)",Miljö!$B$1:$R$1,0),FALSE)),0,VLOOKUP($B44,Miljö!$B$1:$S$500,MATCH("Såld mängd produktionsspecifik fjärrvärme (GWh)",Miljö!$B$1:$R$1,0),FALSE))</f>
        <v>0</v>
      </c>
      <c r="AN44" s="23">
        <f t="shared" si="2"/>
        <v>0.70986808030953896</v>
      </c>
      <c r="AP44" t="str">
        <f>VLOOKUP($B44,'Miljövärden urval för publ'!$B$1:$H$450,7,FALSE)</f>
        <v>Ja</v>
      </c>
      <c r="AQ44" t="str">
        <f>VLOOKUP($B44,'Miljövärden urval för publ'!$B$1:$H$450,6,FALSE)</f>
        <v>Ja</v>
      </c>
      <c r="AU44">
        <f t="shared" si="3"/>
        <v>8.6800000000000002E-2</v>
      </c>
      <c r="AV44">
        <f t="shared" si="4"/>
        <v>0</v>
      </c>
      <c r="AW44">
        <f t="shared" si="5"/>
        <v>0</v>
      </c>
      <c r="AX44">
        <f t="shared" si="6"/>
        <v>3.0249999999999999</v>
      </c>
      <c r="AZ44">
        <f t="shared" si="7"/>
        <v>0</v>
      </c>
      <c r="BA44">
        <f t="shared" si="8"/>
        <v>0</v>
      </c>
      <c r="BC44">
        <f t="shared" si="9"/>
        <v>3.0249999999999999</v>
      </c>
    </row>
    <row r="45" spans="1:55" ht="15" customHeight="1" x14ac:dyDescent="0.25">
      <c r="A45" t="s">
        <v>71</v>
      </c>
      <c r="B45" t="s">
        <v>74</v>
      </c>
      <c r="C45">
        <f>VLOOKUP($B45,'Tillförd energi'!$B$1:$AS$566,MATCH(C$1,'Tillförd energi'!$B$1:$AQ$1,0),FALSE)</f>
        <v>0</v>
      </c>
      <c r="D45">
        <f>VLOOKUP($B45,'Tillförd energi'!$B$1:$AS$566,MATCH(D$1,'Tillförd energi'!$B$1:$AQ$1,0),FALSE)</f>
        <v>1.5699999999999999E-2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v>
      </c>
      <c r="Q45">
        <f>VLOOKUP($B45,'Tillförd energi'!$B$1:$AS$566,MATCH(Q$1,'Tillförd energi'!$B$1:$AQ$1,0),FALSE)</f>
        <v>0</v>
      </c>
      <c r="R45">
        <f>VLOOKUP($B45,'Tillförd energi'!$B$1:$AS$566,MATCH(R$1,'Tillförd energi'!$B$1:$AQ$1,0),FALSE)</f>
        <v>2.9809999999999999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4.9700000000000001E-2</v>
      </c>
      <c r="AG45">
        <f>IFERROR(VLOOKUP(B45,Miljö!$B$1:$S$476,9,FALSE)/1,0)</f>
        <v>0</v>
      </c>
      <c r="AI45">
        <f t="shared" si="0"/>
        <v>3.0463999999999998</v>
      </c>
      <c r="AJ45">
        <f t="shared" si="1"/>
        <v>3.0463999999999998</v>
      </c>
      <c r="AK45">
        <f>IF(ISERROR(1/VLOOKUP($B45,Leveranser!$B$1:$S$500,MATCH("såld värme (gwh)",Leveranser!$B$1:$S$1,0),FALSE)),"",VLOOKUP($B45,Leveranser!$B$1:$S$500,MATCH("såld värme (gwh)",Leveranser!$B$1:$S$1,0),FALSE))</f>
        <v>2.1859999999999999</v>
      </c>
      <c r="AL45" s="22">
        <f>VLOOKUP($B45,Leveranser!$B$1:$Y$500,MATCH("Totalt såld fjärrvärme till andra fjärrvärmeföretag",Leveranser!$B$1:$AA$1,0),FALSE)</f>
        <v>0</v>
      </c>
      <c r="AM45" s="22">
        <f>IF(ISERROR(1/VLOOKUP($B45,Miljö!$B$1:$S$500,MATCH("Såld mängd produktionsspecifik fjärrvärme (GWh)",Miljö!$B$1:$R$1,0),FALSE)),0,VLOOKUP($B45,Miljö!$B$1:$S$500,MATCH("Såld mängd produktionsspecifik fjärrvärme (GWh)",Miljö!$B$1:$R$1,0),FALSE))</f>
        <v>0</v>
      </c>
      <c r="AN45" s="23">
        <f t="shared" si="2"/>
        <v>0.71756827731092443</v>
      </c>
      <c r="AP45" t="str">
        <f>VLOOKUP($B45,'Miljövärden urval för publ'!$B$1:$H$450,7,FALSE)</f>
        <v>Ja</v>
      </c>
      <c r="AQ45" t="str">
        <f>VLOOKUP($B45,'Miljövärden urval för publ'!$B$1:$H$450,6,FALSE)</f>
        <v>Ja</v>
      </c>
      <c r="AU45">
        <f t="shared" si="3"/>
        <v>4.9700000000000001E-2</v>
      </c>
      <c r="AV45">
        <f t="shared" si="4"/>
        <v>0</v>
      </c>
      <c r="AW45">
        <f t="shared" si="5"/>
        <v>0</v>
      </c>
      <c r="AX45">
        <f t="shared" si="6"/>
        <v>2.9809999999999999</v>
      </c>
      <c r="AZ45">
        <f t="shared" si="7"/>
        <v>0</v>
      </c>
      <c r="BA45">
        <f t="shared" si="8"/>
        <v>0</v>
      </c>
      <c r="BC45">
        <f t="shared" si="9"/>
        <v>2.9809999999999999</v>
      </c>
    </row>
    <row r="46" spans="1:55" ht="15" customHeight="1" x14ac:dyDescent="0.25">
      <c r="A46" t="s">
        <v>71</v>
      </c>
      <c r="B46" t="s">
        <v>75</v>
      </c>
      <c r="C46">
        <f>VLOOKUP($B46,'Tillförd energi'!$B$1:$AS$566,MATCH(C$1,'Tillförd energi'!$B$1:$AQ$1,0),FALSE)</f>
        <v>0</v>
      </c>
      <c r="D46">
        <f>VLOOKUP($B46,'Tillförd energi'!$B$1:$AS$566,MATCH(D$1,'Tillförd energi'!$B$1:$AQ$1,0),FALSE)</f>
        <v>5.4000000000000003E-3</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0</v>
      </c>
      <c r="N46">
        <f>VLOOKUP($B46,'Tillförd energi'!$B$1:$AS$566,MATCH(N$1,'Tillförd energi'!$B$1:$AQ$1,0),FALSE)</f>
        <v>0</v>
      </c>
      <c r="O46">
        <f>VLOOKUP($B46,'Tillförd energi'!$B$1:$AS$566,MATCH(O$1,'Tillförd energi'!$B$1:$AQ$1,0),FALSE)</f>
        <v>0</v>
      </c>
      <c r="P46">
        <f>VLOOKUP($B46,'Tillförd energi'!$B$1:$AS$566,MATCH(P$1,'Tillförd energi'!$B$1:$AQ$1,0),FALSE)</f>
        <v>0</v>
      </c>
      <c r="Q46">
        <f>VLOOKUP($B46,'Tillförd energi'!$B$1:$AS$566,MATCH(Q$1,'Tillförd energi'!$B$1:$AQ$1,0),FALSE)</f>
        <v>0</v>
      </c>
      <c r="R46">
        <f>VLOOKUP($B46,'Tillförd energi'!$B$1:$AS$566,MATCH(R$1,'Tillförd energi'!$B$1:$AQ$1,0),FALSE)</f>
        <v>0.68959999999999999</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0</v>
      </c>
      <c r="AD46">
        <f>VLOOKUP($B46,'Tillförd energi'!$B$1:$AS$566,MATCH(AD$1,'Tillförd energi'!$B$1:$AQ$1,0),FALSE)</f>
        <v>0</v>
      </c>
      <c r="AE46">
        <f>VLOOKUP($B46,'Tillförd energi'!$B$1:$AS$566,MATCH(AE$1,'Tillförd energi'!$B$1:$AQ$1,0),FALSE)</f>
        <v>0</v>
      </c>
      <c r="AF46">
        <f>VLOOKUP($B46,'Tillförd energi'!$B$1:$AS$566,MATCH(AF$1,'Tillförd energi'!$B$1:$AQ$1,0),FALSE)</f>
        <v>1.14E-2</v>
      </c>
      <c r="AG46">
        <f>IFERROR(VLOOKUP(B46,Miljö!$B$1:$S$476,9,FALSE)/1,0)</f>
        <v>0</v>
      </c>
      <c r="AI46">
        <f t="shared" si="0"/>
        <v>0.70639999999999992</v>
      </c>
      <c r="AJ46">
        <f t="shared" si="1"/>
        <v>0.70639999999999992</v>
      </c>
      <c r="AK46">
        <f>IF(ISERROR(1/VLOOKUP($B46,Leveranser!$B$1:$S$500,MATCH("såld värme (gwh)",Leveranser!$B$1:$S$1,0),FALSE)),"",VLOOKUP($B46,Leveranser!$B$1:$S$500,MATCH("såld värme (gwh)",Leveranser!$B$1:$S$1,0),FALSE))</f>
        <v>0.42799999999999999</v>
      </c>
      <c r="AL46" s="22">
        <f>VLOOKUP($B46,Leveranser!$B$1:$Y$500,MATCH("Totalt såld fjärrvärme till andra fjärrvärmeföretag",Leveranser!$B$1:$AA$1,0),FALSE)</f>
        <v>0</v>
      </c>
      <c r="AM46" s="22">
        <f>IF(ISERROR(1/VLOOKUP($B46,Miljö!$B$1:$S$500,MATCH("Såld mängd produktionsspecifik fjärrvärme (GWh)",Miljö!$B$1:$R$1,0),FALSE)),0,VLOOKUP($B46,Miljö!$B$1:$S$500,MATCH("Såld mängd produktionsspecifik fjärrvärme (GWh)",Miljö!$B$1:$R$1,0),FALSE))</f>
        <v>0</v>
      </c>
      <c r="AN46" s="23">
        <f t="shared" si="2"/>
        <v>0.60588901472253687</v>
      </c>
      <c r="AP46" t="str">
        <f>VLOOKUP($B46,'Miljövärden urval för publ'!$B$1:$H$450,7,FALSE)</f>
        <v>Ja</v>
      </c>
      <c r="AQ46" t="str">
        <f>VLOOKUP($B46,'Miljövärden urval för publ'!$B$1:$H$450,6,FALSE)</f>
        <v>Ja</v>
      </c>
      <c r="AU46">
        <f t="shared" si="3"/>
        <v>1.14E-2</v>
      </c>
      <c r="AV46">
        <f t="shared" si="4"/>
        <v>0</v>
      </c>
      <c r="AW46">
        <f t="shared" si="5"/>
        <v>0</v>
      </c>
      <c r="AX46">
        <f t="shared" si="6"/>
        <v>0.68959999999999999</v>
      </c>
      <c r="AZ46">
        <f t="shared" si="7"/>
        <v>0</v>
      </c>
      <c r="BA46">
        <f t="shared" si="8"/>
        <v>0</v>
      </c>
      <c r="BC46">
        <f t="shared" si="9"/>
        <v>0.68959999999999999</v>
      </c>
    </row>
    <row r="47" spans="1:55" ht="15" customHeight="1" x14ac:dyDescent="0.25">
      <c r="A47" t="s">
        <v>76</v>
      </c>
      <c r="B47" t="s">
        <v>77</v>
      </c>
      <c r="C47">
        <f>VLOOKUP($B47,'Tillförd energi'!$B$1:$AS$566,MATCH(C$1,'Tillförd energi'!$B$1:$AQ$1,0),FALSE)</f>
        <v>0</v>
      </c>
      <c r="D47">
        <f>VLOOKUP($B47,'Tillförd energi'!$B$1:$AS$566,MATCH(D$1,'Tillförd energi'!$B$1:$AQ$1,0),FALSE)</f>
        <v>0</v>
      </c>
      <c r="E47">
        <f>VLOOKUP($B47,'Tillförd energi'!$B$1:$AS$566,MATCH(E$1,'Tillförd energi'!$B$1:$AQ$1,0),FALSE)</f>
        <v>0</v>
      </c>
      <c r="F47">
        <f>VLOOKUP($B47,'Tillförd energi'!$B$1:$AS$566,MATCH(F$1,'Tillförd energi'!$B$1:$AQ$1,0),FALSE)</f>
        <v>0</v>
      </c>
      <c r="G47">
        <f>VLOOKUP($B47,'Tillförd energi'!$B$1:$AS$566,MATCH(G$1,'Tillförd energi'!$B$1:$AQ$1,0),FALSE)</f>
        <v>2.1789999999999998</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0</v>
      </c>
      <c r="N47">
        <f>VLOOKUP($B47,'Tillförd energi'!$B$1:$AS$566,MATCH(N$1,'Tillförd energi'!$B$1:$AQ$1,0),FALSE)</f>
        <v>0</v>
      </c>
      <c r="O47">
        <f>VLOOKUP($B47,'Tillförd energi'!$B$1:$AS$566,MATCH(O$1,'Tillförd energi'!$B$1:$AQ$1,0),FALSE)</f>
        <v>0</v>
      </c>
      <c r="P47">
        <f>VLOOKUP($B47,'Tillförd energi'!$B$1:$AS$566,MATCH(P$1,'Tillförd energi'!$B$1:$AQ$1,0),FALSE)</f>
        <v>0</v>
      </c>
      <c r="Q47">
        <f>VLOOKUP($B47,'Tillförd energi'!$B$1:$AS$566,MATCH(Q$1,'Tillförd energi'!$B$1:$AQ$1,0),FALSE)</f>
        <v>0</v>
      </c>
      <c r="R47">
        <f>VLOOKUP($B47,'Tillförd energi'!$B$1:$AS$566,MATCH(R$1,'Tillförd energi'!$B$1:$AQ$1,0),FALSE)</f>
        <v>6.1749999999999998</v>
      </c>
      <c r="S47">
        <f>VLOOKUP($B47,'Tillförd energi'!$B$1:$AS$566,MATCH(S$1,'Tillförd energi'!$B$1:$AQ$1,0),FALSE)</f>
        <v>0</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0</v>
      </c>
      <c r="AD47">
        <f>VLOOKUP($B47,'Tillförd energi'!$B$1:$AS$566,MATCH(AD$1,'Tillförd energi'!$B$1:$AQ$1,0),FALSE)</f>
        <v>0</v>
      </c>
      <c r="AE47">
        <f>VLOOKUP($B47,'Tillförd energi'!$B$1:$AS$566,MATCH(AE$1,'Tillförd energi'!$B$1:$AQ$1,0),FALSE)</f>
        <v>0</v>
      </c>
      <c r="AF47">
        <f>VLOOKUP($B47,'Tillförd energi'!$B$1:$AS$566,MATCH(AF$1,'Tillförd energi'!$B$1:$AQ$1,0),FALSE)</f>
        <v>0.1</v>
      </c>
      <c r="AG47">
        <f>IFERROR(VLOOKUP(B47,Miljö!$B$1:$S$476,9,FALSE)/1,0)</f>
        <v>0</v>
      </c>
      <c r="AI47">
        <f t="shared" si="0"/>
        <v>8.4539999999999988</v>
      </c>
      <c r="AJ47">
        <f t="shared" si="1"/>
        <v>8.4539999999999988</v>
      </c>
      <c r="AK47">
        <f>IF(ISERROR(1/VLOOKUP($B47,Leveranser!$B$1:$S$500,MATCH("såld värme (gwh)",Leveranser!$B$1:$S$1,0),FALSE)),"",VLOOKUP($B47,Leveranser!$B$1:$S$500,MATCH("såld värme (gwh)",Leveranser!$B$1:$S$1,0),FALSE))</f>
        <v>6.95</v>
      </c>
      <c r="AL47" s="22">
        <f>VLOOKUP($B47,Leveranser!$B$1:$Y$500,MATCH("Totalt såld fjärrvärme till andra fjärrvärmeföretag",Leveranser!$B$1:$AA$1,0),FALSE)</f>
        <v>0</v>
      </c>
      <c r="AM47" s="22">
        <f>IF(ISERROR(1/VLOOKUP($B47,Miljö!$B$1:$S$500,MATCH("Såld mängd produktionsspecifik fjärrvärme (GWh)",Miljö!$B$1:$R$1,0),FALSE)),0,VLOOKUP($B47,Miljö!$B$1:$S$500,MATCH("Såld mängd produktionsspecifik fjärrvärme (GWh)",Miljö!$B$1:$R$1,0),FALSE))</f>
        <v>0</v>
      </c>
      <c r="AN47" s="23">
        <f t="shared" si="2"/>
        <v>0.82209604920747592</v>
      </c>
      <c r="AP47" t="str">
        <f>VLOOKUP($B47,'Miljövärden urval för publ'!$B$1:$H$450,7,FALSE)</f>
        <v>Ja</v>
      </c>
      <c r="AQ47" t="str">
        <f>VLOOKUP($B47,'Miljövärden urval för publ'!$B$1:$H$450,6,FALSE)</f>
        <v>Nej</v>
      </c>
      <c r="AU47">
        <f t="shared" si="3"/>
        <v>0.1</v>
      </c>
      <c r="AV47">
        <f t="shared" si="4"/>
        <v>0</v>
      </c>
      <c r="AW47">
        <f t="shared" si="5"/>
        <v>0</v>
      </c>
      <c r="AX47">
        <f t="shared" si="6"/>
        <v>6.1749999999999998</v>
      </c>
      <c r="AZ47">
        <f t="shared" si="7"/>
        <v>0</v>
      </c>
      <c r="BA47">
        <f t="shared" si="8"/>
        <v>0</v>
      </c>
      <c r="BC47">
        <f t="shared" si="9"/>
        <v>6.1749999999999998</v>
      </c>
    </row>
    <row r="48" spans="1:55" ht="15" customHeight="1" x14ac:dyDescent="0.25">
      <c r="A48" t="s">
        <v>76</v>
      </c>
      <c r="B48" t="s">
        <v>78</v>
      </c>
      <c r="C48">
        <f>VLOOKUP($B48,'Tillförd energi'!$B$1:$AS$566,MATCH(C$1,'Tillförd energi'!$B$1:$AQ$1,0),FALSE)</f>
        <v>0</v>
      </c>
      <c r="D48">
        <f>VLOOKUP($B48,'Tillförd energi'!$B$1:$AS$566,MATCH(D$1,'Tillförd energi'!$B$1:$AQ$1,0),FALSE)</f>
        <v>0</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0</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0</v>
      </c>
      <c r="AG48">
        <f>IFERROR(VLOOKUP(B48,Miljö!$B$1:$S$476,9,FALSE)/1,0)</f>
        <v>0</v>
      </c>
      <c r="AI48">
        <f t="shared" si="0"/>
        <v>0</v>
      </c>
      <c r="AJ48">
        <f t="shared" si="1"/>
        <v>0</v>
      </c>
      <c r="AK48" t="str">
        <f>IF(ISERROR(1/VLOOKUP($B48,Leveranser!$B$1:$S$500,MATCH("såld värme (gwh)",Leveranser!$B$1:$S$1,0),FALSE)),"",VLOOKUP($B48,Leveranser!$B$1:$S$500,MATCH("såld värme (gwh)",Leveranser!$B$1:$S$1,0),FALSE))</f>
        <v/>
      </c>
      <c r="AL48" s="22">
        <f>VLOOKUP($B48,Leveranser!$B$1:$Y$500,MATCH("Totalt såld fjärrvärme till andra fjärrvärmeföretag",Leveranser!$B$1:$AA$1,0),FALSE)</f>
        <v>0</v>
      </c>
      <c r="AM48" s="22">
        <f>IF(ISERROR(1/VLOOKUP($B48,Miljö!$B$1:$S$500,MATCH("Såld mängd produktionsspecifik fjärrvärme (GWh)",Miljö!$B$1:$R$1,0),FALSE)),0,VLOOKUP($B48,Miljö!$B$1:$S$500,MATCH("Såld mängd produktionsspecifik fjärrvärme (GWh)",Miljö!$B$1:$R$1,0),FALSE))</f>
        <v>0</v>
      </c>
      <c r="AN48" s="23" t="str">
        <f t="shared" si="2"/>
        <v/>
      </c>
      <c r="AP48" t="str">
        <f>VLOOKUP($B48,'Miljövärden urval för publ'!$B$1:$H$450,7,FALSE)</f>
        <v>Nej</v>
      </c>
      <c r="AQ48" t="str">
        <f>VLOOKUP($B48,'Miljövärden urval för publ'!$B$1:$H$450,6,FALSE)</f>
        <v>Nej</v>
      </c>
      <c r="AU48">
        <f t="shared" si="3"/>
        <v>0</v>
      </c>
      <c r="AV48">
        <f t="shared" si="4"/>
        <v>0</v>
      </c>
      <c r="AW48">
        <f t="shared" si="5"/>
        <v>0</v>
      </c>
      <c r="AX48">
        <f t="shared" si="6"/>
        <v>0</v>
      </c>
      <c r="AZ48">
        <f t="shared" si="7"/>
        <v>0</v>
      </c>
      <c r="BA48">
        <f t="shared" si="8"/>
        <v>0</v>
      </c>
      <c r="BC48">
        <f t="shared" si="9"/>
        <v>0</v>
      </c>
    </row>
    <row r="49" spans="1:55" ht="15" customHeight="1" x14ac:dyDescent="0.25">
      <c r="A49" t="s">
        <v>76</v>
      </c>
      <c r="B49" t="s">
        <v>79</v>
      </c>
      <c r="C49">
        <f>VLOOKUP($B49,'Tillförd energi'!$B$1:$AS$566,MATCH(C$1,'Tillförd energi'!$B$1:$AQ$1,0),FALSE)</f>
        <v>0</v>
      </c>
      <c r="D49">
        <f>VLOOKUP($B49,'Tillförd energi'!$B$1:$AS$566,MATCH(D$1,'Tillförd energi'!$B$1:$AQ$1,0),FALSE)</f>
        <v>0.28499999999999998</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60.7</v>
      </c>
      <c r="R49">
        <f>VLOOKUP($B49,'Tillförd energi'!$B$1:$AS$566,MATCH(R$1,'Tillförd energi'!$B$1:$AQ$1,0),FALSE)</f>
        <v>0</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0.97099999999999997</v>
      </c>
      <c r="AG49">
        <f>IFERROR(VLOOKUP(B49,Miljö!$B$1:$S$476,9,FALSE)/1,0)</f>
        <v>0</v>
      </c>
      <c r="AI49">
        <f t="shared" si="0"/>
        <v>61.955999999999996</v>
      </c>
      <c r="AJ49">
        <f t="shared" si="1"/>
        <v>61.955999999999996</v>
      </c>
      <c r="AK49">
        <f>IF(ISERROR(1/VLOOKUP($B49,Leveranser!$B$1:$S$500,MATCH("såld värme (gwh)",Leveranser!$B$1:$S$1,0),FALSE)),"",VLOOKUP($B49,Leveranser!$B$1:$S$500,MATCH("såld värme (gwh)",Leveranser!$B$1:$S$1,0),FALSE))</f>
        <v>54.47</v>
      </c>
      <c r="AL49" s="22">
        <f>VLOOKUP($B49,Leveranser!$B$1:$Y$500,MATCH("Totalt såld fjärrvärme till andra fjärrvärmeföretag",Leveranser!$B$1:$AA$1,0),FALSE)</f>
        <v>0</v>
      </c>
      <c r="AM49" s="22">
        <f>IF(ISERROR(1/VLOOKUP($B49,Miljö!$B$1:$S$500,MATCH("Såld mängd produktionsspecifik fjärrvärme (GWh)",Miljö!$B$1:$R$1,0),FALSE)),0,VLOOKUP($B49,Miljö!$B$1:$S$500,MATCH("Såld mängd produktionsspecifik fjärrvärme (GWh)",Miljö!$B$1:$R$1,0),FALSE))</f>
        <v>0</v>
      </c>
      <c r="AN49" s="23">
        <f t="shared" si="2"/>
        <v>0.87917231583704569</v>
      </c>
      <c r="AP49" t="str">
        <f>VLOOKUP($B49,'Miljövärden urval för publ'!$B$1:$H$450,7,FALSE)</f>
        <v>Ja</v>
      </c>
      <c r="AQ49" t="str">
        <f>VLOOKUP($B49,'Miljövärden urval för publ'!$B$1:$H$450,6,FALSE)</f>
        <v>Nej</v>
      </c>
      <c r="AU49">
        <f t="shared" si="3"/>
        <v>0.97099999999999997</v>
      </c>
      <c r="AV49">
        <f t="shared" si="4"/>
        <v>0</v>
      </c>
      <c r="AW49">
        <f t="shared" si="5"/>
        <v>60.7</v>
      </c>
      <c r="AX49">
        <f t="shared" si="6"/>
        <v>0</v>
      </c>
      <c r="AZ49">
        <f t="shared" si="7"/>
        <v>0</v>
      </c>
      <c r="BA49">
        <f t="shared" si="8"/>
        <v>0</v>
      </c>
      <c r="BC49">
        <f t="shared" si="9"/>
        <v>60.7</v>
      </c>
    </row>
    <row r="50" spans="1:55" ht="15" customHeight="1" x14ac:dyDescent="0.25">
      <c r="A50" t="s">
        <v>76</v>
      </c>
      <c r="B50" t="s">
        <v>80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10.1</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19</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0.81116999999999995</v>
      </c>
      <c r="AG50">
        <f>IFERROR(VLOOKUP(B50,Miljö!$B$1:$S$476,9,FALSE)/1,0)</f>
        <v>0</v>
      </c>
      <c r="AI50">
        <f t="shared" si="0"/>
        <v>29.911170000000002</v>
      </c>
      <c r="AJ50">
        <f t="shared" si="1"/>
        <v>29.911170000000002</v>
      </c>
      <c r="AK50">
        <f>IF(ISERROR(1/VLOOKUP($B50,Leveranser!$B$1:$S$500,MATCH("såld värme (gwh)",Leveranser!$B$1:$S$1,0),FALSE)),"",VLOOKUP($B50,Leveranser!$B$1:$S$500,MATCH("såld värme (gwh)",Leveranser!$B$1:$S$1,0),FALSE))</f>
        <v>27.039000000000001</v>
      </c>
      <c r="AL50" s="22">
        <f>VLOOKUP($B50,Leveranser!$B$1:$Y$500,MATCH("Totalt såld fjärrvärme till andra fjärrvärmeföretag",Leveranser!$B$1:$AA$1,0),FALSE)</f>
        <v>0</v>
      </c>
      <c r="AM50" s="22">
        <f>IF(ISERROR(1/VLOOKUP($B50,Miljö!$B$1:$S$500,MATCH("Såld mängd produktionsspecifik fjärrvärme (GWh)",Miljö!$B$1:$R$1,0),FALSE)),0,VLOOKUP($B50,Miljö!$B$1:$S$500,MATCH("Såld mängd produktionsspecifik fjärrvärme (GWh)",Miljö!$B$1:$R$1,0),FALSE))</f>
        <v>0</v>
      </c>
      <c r="AN50" s="23">
        <f t="shared" si="2"/>
        <v>0.90397667493448097</v>
      </c>
      <c r="AP50" t="str">
        <f>VLOOKUP($B50,'Miljövärden urval för publ'!$B$1:$H$450,7,FALSE)</f>
        <v>Ja</v>
      </c>
      <c r="AQ50" t="str">
        <f>VLOOKUP($B50,'Miljövärden urval för publ'!$B$1:$H$450,6,FALSE)</f>
        <v>Nej</v>
      </c>
      <c r="AU50">
        <f t="shared" si="3"/>
        <v>0.81116999999999995</v>
      </c>
      <c r="AV50">
        <f t="shared" si="4"/>
        <v>0</v>
      </c>
      <c r="AW50">
        <f t="shared" si="5"/>
        <v>0</v>
      </c>
      <c r="AX50">
        <f t="shared" si="6"/>
        <v>0</v>
      </c>
      <c r="AZ50">
        <f t="shared" si="7"/>
        <v>0</v>
      </c>
      <c r="BA50">
        <f t="shared" si="8"/>
        <v>0</v>
      </c>
      <c r="BC50">
        <f t="shared" si="9"/>
        <v>19</v>
      </c>
    </row>
    <row r="51" spans="1:55" ht="15" customHeight="1" x14ac:dyDescent="0.25">
      <c r="A51" t="s">
        <v>76</v>
      </c>
      <c r="B51" t="s">
        <v>81</v>
      </c>
      <c r="C51">
        <f>VLOOKUP($B51,'Tillförd energi'!$B$1:$AS$566,MATCH(C$1,'Tillförd energi'!$B$1:$AQ$1,0),FALSE)</f>
        <v>0</v>
      </c>
      <c r="D51">
        <f>VLOOKUP($B51,'Tillförd energi'!$B$1:$AS$566,MATCH(D$1,'Tillförd energi'!$B$1:$AQ$1,0),FALSE)</f>
        <v>0.7</v>
      </c>
      <c r="E51">
        <f>VLOOKUP($B51,'Tillförd energi'!$B$1:$AS$566,MATCH(E$1,'Tillförd energi'!$B$1:$AQ$1,0),FALSE)</f>
        <v>0</v>
      </c>
      <c r="F51">
        <f>VLOOKUP($B51,'Tillförd energi'!$B$1:$AS$566,MATCH(F$1,'Tillförd energi'!$B$1:$AQ$1,0),FALSE)</f>
        <v>0</v>
      </c>
      <c r="G51">
        <f>VLOOKUP($B51,'Tillförd energi'!$B$1:$AS$566,MATCH(G$1,'Tillförd energi'!$B$1:$AQ$1,0),FALSE)</f>
        <v>0</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24.7</v>
      </c>
      <c r="Q51">
        <f>VLOOKUP($B51,'Tillförd energi'!$B$1:$AS$566,MATCH(Q$1,'Tillförd energi'!$B$1:$AQ$1,0),FALSE)</f>
        <v>0</v>
      </c>
      <c r="R51">
        <f>VLOOKUP($B51,'Tillförd energi'!$B$1:$AS$566,MATCH(R$1,'Tillförd energi'!$B$1:$AQ$1,0),FALSE)</f>
        <v>8.6999999999999993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0.9</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8.7200000000000006</v>
      </c>
      <c r="AE51">
        <f>VLOOKUP($B51,'Tillförd energi'!$B$1:$AS$566,MATCH(AE$1,'Tillförd energi'!$B$1:$AQ$1,0),FALSE)</f>
        <v>0</v>
      </c>
      <c r="AF51">
        <f>VLOOKUP($B51,'Tillförd energi'!$B$1:$AS$566,MATCH(AF$1,'Tillförd energi'!$B$1:$AQ$1,0),FALSE)</f>
        <v>0.78900000000000003</v>
      </c>
      <c r="AG51">
        <f>IFERROR(VLOOKUP(B51,Miljö!$B$1:$S$476,9,FALSE)/1,0)</f>
        <v>0</v>
      </c>
      <c r="AI51">
        <f t="shared" si="0"/>
        <v>44.508999999999993</v>
      </c>
      <c r="AJ51">
        <f t="shared" si="1"/>
        <v>44.508999999999993</v>
      </c>
      <c r="AK51">
        <f>IF(ISERROR(1/VLOOKUP($B51,Leveranser!$B$1:$S$500,MATCH("såld värme (gwh)",Leveranser!$B$1:$S$1,0),FALSE)),"",VLOOKUP($B51,Leveranser!$B$1:$S$500,MATCH("såld värme (gwh)",Leveranser!$B$1:$S$1,0),FALSE))</f>
        <v>26.3</v>
      </c>
      <c r="AL51" s="22">
        <f>VLOOKUP($B51,Leveranser!$B$1:$Y$500,MATCH("Totalt såld fjärrvärme till andra fjärrvärmeföretag",Leveranser!$B$1:$AA$1,0),FALSE)</f>
        <v>0</v>
      </c>
      <c r="AM51" s="22">
        <f>IF(ISERROR(1/VLOOKUP($B51,Miljö!$B$1:$S$500,MATCH("Såld mängd produktionsspecifik fjärrvärme (GWh)",Miljö!$B$1:$R$1,0),FALSE)),0,VLOOKUP($B51,Miljö!$B$1:$S$500,MATCH("Såld mängd produktionsspecifik fjärrvärme (GWh)",Miljö!$B$1:$R$1,0),FALSE))</f>
        <v>0</v>
      </c>
      <c r="AN51" s="23">
        <f t="shared" si="2"/>
        <v>0.59089172976252002</v>
      </c>
      <c r="AP51" t="str">
        <f>VLOOKUP($B51,'Miljövärden urval för publ'!$B$1:$H$450,7,FALSE)</f>
        <v>Ja</v>
      </c>
      <c r="AQ51" t="str">
        <f>VLOOKUP($B51,'Miljövärden urval för publ'!$B$1:$H$450,6,FALSE)</f>
        <v>Nej</v>
      </c>
      <c r="AU51">
        <f t="shared" si="3"/>
        <v>0.78900000000000003</v>
      </c>
      <c r="AV51">
        <f t="shared" si="4"/>
        <v>0</v>
      </c>
      <c r="AW51">
        <f t="shared" si="5"/>
        <v>24.7</v>
      </c>
      <c r="AX51">
        <f t="shared" si="6"/>
        <v>8.6999999999999993</v>
      </c>
      <c r="AZ51">
        <f t="shared" si="7"/>
        <v>0</v>
      </c>
      <c r="BA51">
        <f t="shared" si="8"/>
        <v>0</v>
      </c>
      <c r="BC51">
        <f t="shared" si="9"/>
        <v>34.299999999999997</v>
      </c>
    </row>
    <row r="52" spans="1:55" ht="15" customHeight="1" x14ac:dyDescent="0.25">
      <c r="A52" t="s">
        <v>76</v>
      </c>
      <c r="B52" t="s">
        <v>82</v>
      </c>
      <c r="C52">
        <f>VLOOKUP($B52,'Tillförd energi'!$B$1:$AS$566,MATCH(C$1,'Tillförd energi'!$B$1:$AQ$1,0),FALSE)</f>
        <v>0</v>
      </c>
      <c r="D52">
        <f>VLOOKUP($B52,'Tillförd energi'!$B$1:$AS$566,MATCH(D$1,'Tillförd energi'!$B$1:$AQ$1,0),FALSE)</f>
        <v>0.5</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0</v>
      </c>
      <c r="P52">
        <f>VLOOKUP($B52,'Tillförd energi'!$B$1:$AS$566,MATCH(P$1,'Tillförd energi'!$B$1:$AQ$1,0),FALSE)</f>
        <v>15.2</v>
      </c>
      <c r="Q52">
        <f>VLOOKUP($B52,'Tillförd energi'!$B$1:$AS$566,MATCH(Q$1,'Tillförd energi'!$B$1:$AQ$1,0),FALSE)</f>
        <v>0</v>
      </c>
      <c r="R52">
        <f>VLOOKUP($B52,'Tillförd energi'!$B$1:$AS$566,MATCH(R$1,'Tillförd energi'!$B$1:$AQ$1,0),FALSE)</f>
        <v>0</v>
      </c>
      <c r="S52">
        <f>VLOOKUP($B52,'Tillförd energi'!$B$1:$AS$566,MATCH(S$1,'Tillförd energi'!$B$1:$AQ$1,0),FALSE)</f>
        <v>0</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0.42599999999999999</v>
      </c>
      <c r="AG52">
        <f>IFERROR(VLOOKUP(B52,Miljö!$B$1:$S$476,9,FALSE)/1,0)</f>
        <v>0</v>
      </c>
      <c r="AI52">
        <f t="shared" si="0"/>
        <v>16.125999999999998</v>
      </c>
      <c r="AJ52">
        <f t="shared" si="1"/>
        <v>16.125999999999998</v>
      </c>
      <c r="AK52">
        <f>IF(ISERROR(1/VLOOKUP($B52,Leveranser!$B$1:$S$500,MATCH("såld värme (gwh)",Leveranser!$B$1:$S$1,0),FALSE)),"",VLOOKUP($B52,Leveranser!$B$1:$S$500,MATCH("såld värme (gwh)",Leveranser!$B$1:$S$1,0),FALSE))</f>
        <v>14.2</v>
      </c>
      <c r="AL52" s="22">
        <f>VLOOKUP($B52,Leveranser!$B$1:$Y$500,MATCH("Totalt såld fjärrvärme till andra fjärrvärmeföretag",Leveranser!$B$1:$AA$1,0),FALSE)</f>
        <v>0</v>
      </c>
      <c r="AM52" s="22">
        <f>IF(ISERROR(1/VLOOKUP($B52,Miljö!$B$1:$S$500,MATCH("Såld mängd produktionsspecifik fjärrvärme (GWh)",Miljö!$B$1:$R$1,0),FALSE)),0,VLOOKUP($B52,Miljö!$B$1:$S$500,MATCH("Såld mängd produktionsspecifik fjärrvärme (GWh)",Miljö!$B$1:$R$1,0),FALSE))</f>
        <v>0</v>
      </c>
      <c r="AN52" s="23">
        <f t="shared" si="2"/>
        <v>0.88056554632270878</v>
      </c>
      <c r="AP52" t="str">
        <f>VLOOKUP($B52,'Miljövärden urval för publ'!$B$1:$H$450,7,FALSE)</f>
        <v>Ja</v>
      </c>
      <c r="AQ52" t="str">
        <f>VLOOKUP($B52,'Miljövärden urval för publ'!$B$1:$H$450,6,FALSE)</f>
        <v>Nej</v>
      </c>
      <c r="AU52">
        <f t="shared" si="3"/>
        <v>0.42599999999999999</v>
      </c>
      <c r="AV52">
        <f t="shared" si="4"/>
        <v>0</v>
      </c>
      <c r="AW52">
        <f t="shared" si="5"/>
        <v>15.2</v>
      </c>
      <c r="AX52">
        <f t="shared" si="6"/>
        <v>0</v>
      </c>
      <c r="AZ52">
        <f t="shared" si="7"/>
        <v>0</v>
      </c>
      <c r="BA52">
        <f t="shared" si="8"/>
        <v>0</v>
      </c>
      <c r="BC52">
        <f t="shared" si="9"/>
        <v>15.2</v>
      </c>
    </row>
    <row r="53" spans="1:55" ht="15" customHeight="1" x14ac:dyDescent="0.25">
      <c r="A53" t="s">
        <v>76</v>
      </c>
      <c r="B53" t="s">
        <v>83</v>
      </c>
      <c r="C53">
        <f>VLOOKUP($B53,'Tillförd energi'!$B$1:$AS$566,MATCH(C$1,'Tillförd energi'!$B$1:$AQ$1,0),FALSE)</f>
        <v>4.1952699999999998</v>
      </c>
      <c r="D53">
        <f>VLOOKUP($B53,'Tillförd energi'!$B$1:$AS$566,MATCH(D$1,'Tillförd energi'!$B$1:$AQ$1,0),FALSE)</f>
        <v>2.0259999999999998</v>
      </c>
      <c r="E53">
        <f>VLOOKUP($B53,'Tillförd energi'!$B$1:$AS$566,MATCH(E$1,'Tillförd energi'!$B$1:$AQ$1,0),FALSE)</f>
        <v>0</v>
      </c>
      <c r="F53">
        <f>VLOOKUP($B53,'Tillförd energi'!$B$1:$AS$566,MATCH(F$1,'Tillförd energi'!$B$1:$AQ$1,0),FALSE)</f>
        <v>44.124200000000002</v>
      </c>
      <c r="G53">
        <f>VLOOKUP($B53,'Tillförd energi'!$B$1:$AS$566,MATCH(G$1,'Tillförd energi'!$B$1:$AQ$1,0),FALSE)</f>
        <v>0</v>
      </c>
      <c r="H53">
        <f>VLOOKUP($B53,'Tillförd energi'!$B$1:$AS$566,MATCH(H$1,'Tillförd energi'!$B$1:$AQ$1,0),FALSE)</f>
        <v>0</v>
      </c>
      <c r="I53">
        <f>VLOOKUP($B53,'Tillförd energi'!$B$1:$AS$566,MATCH(I$1,'Tillförd energi'!$B$1:$AQ$1,0),FALSE)</f>
        <v>178.00800000000001</v>
      </c>
      <c r="J53">
        <f>VLOOKUP($B53,'Tillförd energi'!$B$1:$AS$566,MATCH(J$1,'Tillförd energi'!$B$1:$AQ$1,0),FALSE)</f>
        <v>0</v>
      </c>
      <c r="K53">
        <v>0</v>
      </c>
      <c r="L53">
        <f>VLOOKUP($B53,'Tillförd energi'!$B$1:$AS$566,MATCH(L$1,'Tillförd energi'!$B$1:$AQ$1,0),FALSE)</f>
        <v>77.812299999999993</v>
      </c>
      <c r="M53">
        <f>VLOOKUP($B53,'Tillförd energi'!$B$1:$AS$566,MATCH(M$1,'Tillförd energi'!$B$1:$AQ$1,0),FALSE)</f>
        <v>89.436099999999996</v>
      </c>
      <c r="N53">
        <f>VLOOKUP($B53,'Tillförd energi'!$B$1:$AS$566,MATCH(N$1,'Tillförd energi'!$B$1:$AQ$1,0),FALSE)</f>
        <v>142.89500000000001</v>
      </c>
      <c r="O53">
        <f>VLOOKUP($B53,'Tillförd energi'!$B$1:$AS$566,MATCH(O$1,'Tillförd energi'!$B$1:$AQ$1,0),FALSE)</f>
        <v>95.037899999999993</v>
      </c>
      <c r="P53">
        <f>VLOOKUP($B53,'Tillförd energi'!$B$1:$AS$566,MATCH(P$1,'Tillförd energi'!$B$1:$AQ$1,0),FALSE)</f>
        <v>115.997</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0</v>
      </c>
      <c r="X53">
        <f>VLOOKUP($B53,'Tillförd energi'!$B$1:$AS$566,MATCH(X$1,'Tillförd energi'!$B$1:$AQ$1,0),FALSE)</f>
        <v>10.8736</v>
      </c>
      <c r="Y53">
        <f>VLOOKUP($B53,'Tillförd energi'!$B$1:$AS$566,MATCH(Y$1,'Tillförd energi'!$B$1:$AQ$1,0),FALSE)</f>
        <v>53</v>
      </c>
      <c r="Z53">
        <f>VLOOKUP($B53,'Tillförd energi'!$B$1:$AS$566,MATCH(Z$1,'Tillförd energi'!$B$1:$AQ$1,0),FALSE)</f>
        <v>2.62</v>
      </c>
      <c r="AA53">
        <f>VLOOKUP($B53,'Tillförd energi'!$B$1:$AS$566,MATCH(AA$1,'Tillförd energi'!$B$1:$AQ$1,0),FALSE)</f>
        <v>16.899999999999999</v>
      </c>
      <c r="AB53">
        <f>VLOOKUP($B53,'Tillförd energi'!$B$1:$AS$566,MATCH(AB$1,'Tillförd energi'!$B$1:$AQ$1,0),FALSE)</f>
        <v>38</v>
      </c>
      <c r="AC53">
        <f>VLOOKUP($B53,'Tillförd energi'!$B$1:$AS$566,MATCH(AC$1,'Tillförd energi'!$B$1:$AQ$1,0),FALSE)</f>
        <v>133.821</v>
      </c>
      <c r="AD53">
        <f>VLOOKUP($B53,'Tillförd energi'!$B$1:$AS$566,MATCH(AD$1,'Tillförd energi'!$B$1:$AQ$1,0),FALSE)</f>
        <v>75.578999999999994</v>
      </c>
      <c r="AE53">
        <f>VLOOKUP($B53,'Tillförd energi'!$B$1:$AS$566,MATCH(AE$1,'Tillförd energi'!$B$1:$AQ$1,0),FALSE)</f>
        <v>0</v>
      </c>
      <c r="AF53">
        <f>VLOOKUP($B53,'Tillförd energi'!$B$1:$AS$566,MATCH(AF$1,'Tillförd energi'!$B$1:$AQ$1,0),FALSE)</f>
        <v>32.201599999999999</v>
      </c>
      <c r="AG53">
        <f>IFERROR(VLOOKUP(B53,Miljö!$B$1:$S$476,9,FALSE)/1,0)</f>
        <v>0</v>
      </c>
      <c r="AI53">
        <f t="shared" si="0"/>
        <v>1112.5269700000001</v>
      </c>
      <c r="AJ53">
        <f t="shared" si="1"/>
        <v>1112.5269700000001</v>
      </c>
      <c r="AK53">
        <f>IF(ISERROR(1/VLOOKUP($B53,Leveranser!$B$1:$S$500,MATCH("såld värme (gwh)",Leveranser!$B$1:$S$1,0),FALSE)),"",VLOOKUP($B53,Leveranser!$B$1:$S$500,MATCH("såld värme (gwh)",Leveranser!$B$1:$S$1,0),FALSE))</f>
        <v>959.51300000000003</v>
      </c>
      <c r="AL53" s="22">
        <f>VLOOKUP($B53,Leveranser!$B$1:$Y$500,MATCH("Totalt såld fjärrvärme till andra fjärrvärmeföretag",Leveranser!$B$1:$AA$1,0),FALSE)</f>
        <v>0</v>
      </c>
      <c r="AM53" s="22">
        <f>IF(ISERROR(1/VLOOKUP($B53,Miljö!$B$1:$S$500,MATCH("Såld mängd produktionsspecifik fjärrvärme (GWh)",Miljö!$B$1:$R$1,0),FALSE)),0,VLOOKUP($B53,Miljö!$B$1:$S$500,MATCH("Såld mängd produktionsspecifik fjärrvärme (GWh)",Miljö!$B$1:$R$1,0),FALSE))</f>
        <v>0</v>
      </c>
      <c r="AN53" s="23">
        <f t="shared" si="2"/>
        <v>0.86246268708434093</v>
      </c>
      <c r="AP53" t="str">
        <f>VLOOKUP($B53,'Miljövärden urval för publ'!$B$1:$H$450,7,FALSE)</f>
        <v>Ja</v>
      </c>
      <c r="AQ53" t="str">
        <f>VLOOKUP($B53,'Miljövärden urval för publ'!$B$1:$H$450,6,FALSE)</f>
        <v>Nej</v>
      </c>
      <c r="AU53">
        <f t="shared" si="3"/>
        <v>51.721599999999995</v>
      </c>
      <c r="AV53">
        <f t="shared" si="4"/>
        <v>10.8736</v>
      </c>
      <c r="AW53">
        <f t="shared" si="5"/>
        <v>443.36599999999999</v>
      </c>
      <c r="AX53">
        <f t="shared" si="6"/>
        <v>0</v>
      </c>
      <c r="AZ53">
        <f t="shared" si="7"/>
        <v>38</v>
      </c>
      <c r="BA53">
        <f t="shared" si="8"/>
        <v>0</v>
      </c>
      <c r="BC53">
        <f t="shared" si="9"/>
        <v>532.05190000000005</v>
      </c>
    </row>
    <row r="54" spans="1:55" ht="15" customHeight="1" x14ac:dyDescent="0.25">
      <c r="A54" t="s">
        <v>76</v>
      </c>
      <c r="B54" t="s">
        <v>84</v>
      </c>
      <c r="C54">
        <f>VLOOKUP($B54,'Tillförd energi'!$B$1:$AS$566,MATCH(C$1,'Tillförd energi'!$B$1:$AQ$1,0),FALSE)</f>
        <v>0</v>
      </c>
      <c r="D54">
        <f>VLOOKUP($B54,'Tillförd energi'!$B$1:$AS$566,MATCH(D$1,'Tillförd energi'!$B$1:$AQ$1,0),FALSE)</f>
        <v>0</v>
      </c>
      <c r="E54">
        <f>VLOOKUP($B54,'Tillförd energi'!$B$1:$AS$566,MATCH(E$1,'Tillförd energi'!$B$1:$AQ$1,0),FALSE)</f>
        <v>0</v>
      </c>
      <c r="F54">
        <f>VLOOKUP($B54,'Tillförd energi'!$B$1:$AS$566,MATCH(F$1,'Tillförd energi'!$B$1:$AQ$1,0),FALSE)</f>
        <v>2.5</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0</v>
      </c>
      <c r="Q54">
        <f>VLOOKUP($B54,'Tillförd energi'!$B$1:$AS$566,MATCH(Q$1,'Tillförd energi'!$B$1:$AQ$1,0),FALSE)</f>
        <v>0</v>
      </c>
      <c r="R54">
        <f>VLOOKUP($B54,'Tillförd energi'!$B$1:$AS$566,MATCH(R$1,'Tillförd energi'!$B$1:$AQ$1,0),FALSE)</f>
        <v>24</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10.5</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78.400000000000006</v>
      </c>
      <c r="AB54">
        <f>VLOOKUP($B54,'Tillförd energi'!$B$1:$AS$566,MATCH(AB$1,'Tillförd energi'!$B$1:$AQ$1,0),FALSE)</f>
        <v>154.80000000000001</v>
      </c>
      <c r="AC54">
        <f>VLOOKUP($B54,'Tillförd energi'!$B$1:$AS$566,MATCH(AC$1,'Tillförd energi'!$B$1:$AQ$1,0),FALSE)</f>
        <v>0</v>
      </c>
      <c r="AD54">
        <f>VLOOKUP($B54,'Tillförd energi'!$B$1:$AS$566,MATCH(AD$1,'Tillförd energi'!$B$1:$AQ$1,0),FALSE)</f>
        <v>0</v>
      </c>
      <c r="AE54">
        <f>VLOOKUP($B54,'Tillförd energi'!$B$1:$AS$566,MATCH(AE$1,'Tillförd energi'!$B$1:$AQ$1,0),FALSE)</f>
        <v>0</v>
      </c>
      <c r="AF54">
        <f>VLOOKUP($B54,'Tillförd energi'!$B$1:$AS$566,MATCH(AF$1,'Tillförd energi'!$B$1:$AQ$1,0),FALSE)</f>
        <v>8.3640000000000008</v>
      </c>
      <c r="AG54">
        <f>IFERROR(VLOOKUP(B54,Miljö!$B$1:$S$476,9,FALSE)/1,0)</f>
        <v>0</v>
      </c>
      <c r="AI54">
        <f t="shared" si="0"/>
        <v>278.56400000000002</v>
      </c>
      <c r="AJ54">
        <f t="shared" si="1"/>
        <v>278.56400000000002</v>
      </c>
      <c r="AK54">
        <f>IF(ISERROR(1/VLOOKUP($B54,Leveranser!$B$1:$S$500,MATCH("såld värme (gwh)",Leveranser!$B$1:$S$1,0),FALSE)),"",VLOOKUP($B54,Leveranser!$B$1:$S$500,MATCH("såld värme (gwh)",Leveranser!$B$1:$S$1,0),FALSE))</f>
        <v>278.8</v>
      </c>
      <c r="AL54" s="22">
        <f>VLOOKUP($B54,Leveranser!$B$1:$Y$500,MATCH("Totalt såld fjärrvärme till andra fjärrvärmeföretag",Leveranser!$B$1:$AA$1,0),FALSE)</f>
        <v>19.7</v>
      </c>
      <c r="AM54" s="22">
        <f>IF(ISERROR(1/VLOOKUP($B54,Miljö!$B$1:$S$500,MATCH("Såld mängd produktionsspecifik fjärrvärme (GWh)",Miljö!$B$1:$R$1,0),FALSE)),0,VLOOKUP($B54,Miljö!$B$1:$S$500,MATCH("Såld mängd produktionsspecifik fjärrvärme (GWh)",Miljö!$B$1:$R$1,0),FALSE))</f>
        <v>0</v>
      </c>
      <c r="AN54" s="23">
        <f t="shared" si="2"/>
        <v>1.0008472020792349</v>
      </c>
      <c r="AP54" t="str">
        <f>VLOOKUP($B54,'Miljövärden urval för publ'!$B$1:$H$450,7,FALSE)</f>
        <v>Ja</v>
      </c>
      <c r="AQ54" t="str">
        <f>VLOOKUP($B54,'Miljövärden urval för publ'!$B$1:$H$450,6,FALSE)</f>
        <v>Nej</v>
      </c>
      <c r="AU54">
        <f t="shared" si="3"/>
        <v>86.76400000000001</v>
      </c>
      <c r="AV54">
        <f t="shared" si="4"/>
        <v>0</v>
      </c>
      <c r="AW54">
        <f t="shared" si="5"/>
        <v>0</v>
      </c>
      <c r="AX54">
        <f t="shared" si="6"/>
        <v>24</v>
      </c>
      <c r="AZ54">
        <f t="shared" si="7"/>
        <v>154.80000000000001</v>
      </c>
      <c r="BA54">
        <f t="shared" si="8"/>
        <v>0</v>
      </c>
      <c r="BC54">
        <f t="shared" si="9"/>
        <v>34.5</v>
      </c>
    </row>
    <row r="55" spans="1:55" ht="15" customHeight="1" x14ac:dyDescent="0.25">
      <c r="A55" t="s">
        <v>76</v>
      </c>
      <c r="B55" t="s">
        <v>85</v>
      </c>
      <c r="C55">
        <f>VLOOKUP($B55,'Tillförd energi'!$B$1:$AS$566,MATCH(C$1,'Tillförd energi'!$B$1:$AQ$1,0),FALSE)</f>
        <v>0</v>
      </c>
      <c r="D55">
        <f>VLOOKUP($B55,'Tillförd energi'!$B$1:$AS$566,MATCH(D$1,'Tillförd energi'!$B$1:$AQ$1,0),FALSE)</f>
        <v>0.3</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0</v>
      </c>
      <c r="Q55">
        <f>VLOOKUP($B55,'Tillförd energi'!$B$1:$AS$566,MATCH(Q$1,'Tillförd energi'!$B$1:$AQ$1,0),FALSE)</f>
        <v>0</v>
      </c>
      <c r="R55">
        <f>VLOOKUP($B55,'Tillförd energi'!$B$1:$AS$566,MATCH(R$1,'Tillförd energi'!$B$1:$AQ$1,0),FALSE)</f>
        <v>3.2</v>
      </c>
      <c r="S55">
        <f>VLOOKUP($B55,'Tillförd energi'!$B$1:$AS$566,MATCH(S$1,'Tillförd energi'!$B$1:$AQ$1,0),FALSE)</f>
        <v>22.3</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4.3</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8.1</v>
      </c>
      <c r="AB55">
        <f>VLOOKUP($B55,'Tillförd energi'!$B$1:$AS$566,MATCH(AB$1,'Tillförd energi'!$B$1:$AQ$1,0),FALSE)</f>
        <v>5.4</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1.395</v>
      </c>
      <c r="AG55">
        <f>IFERROR(VLOOKUP(B55,Miljö!$B$1:$S$476,9,FALSE)/1,0)</f>
        <v>0</v>
      </c>
      <c r="AI55">
        <f t="shared" si="0"/>
        <v>44.995000000000005</v>
      </c>
      <c r="AJ55">
        <f t="shared" si="1"/>
        <v>44.995000000000005</v>
      </c>
      <c r="AK55">
        <f>IF(ISERROR(1/VLOOKUP($B55,Leveranser!$B$1:$S$500,MATCH("såld värme (gwh)",Leveranser!$B$1:$S$1,0),FALSE)),"",VLOOKUP($B55,Leveranser!$B$1:$S$500,MATCH("såld värme (gwh)",Leveranser!$B$1:$S$1,0),FALSE))</f>
        <v>46.5</v>
      </c>
      <c r="AL55" s="22">
        <f>VLOOKUP($B55,Leveranser!$B$1:$Y$500,MATCH("Totalt såld fjärrvärme till andra fjärrvärmeföretag",Leveranser!$B$1:$AA$1,0),FALSE)</f>
        <v>0</v>
      </c>
      <c r="AM55" s="22">
        <f>IF(ISERROR(1/VLOOKUP($B55,Miljö!$B$1:$S$500,MATCH("Såld mängd produktionsspecifik fjärrvärme (GWh)",Miljö!$B$1:$R$1,0),FALSE)),0,VLOOKUP($B55,Miljö!$B$1:$S$500,MATCH("Såld mängd produktionsspecifik fjärrvärme (GWh)",Miljö!$B$1:$R$1,0),FALSE))</f>
        <v>0</v>
      </c>
      <c r="AN55" s="23">
        <f t="shared" si="2"/>
        <v>1.0334481609067674</v>
      </c>
      <c r="AP55" t="str">
        <f>VLOOKUP($B55,'Miljövärden urval för publ'!$B$1:$H$450,7,FALSE)</f>
        <v>Ja</v>
      </c>
      <c r="AQ55" t="str">
        <f>VLOOKUP($B55,'Miljövärden urval för publ'!$B$1:$H$450,6,FALSE)</f>
        <v>Nej</v>
      </c>
      <c r="AU55">
        <f t="shared" si="3"/>
        <v>9.4949999999999992</v>
      </c>
      <c r="AV55">
        <f t="shared" si="4"/>
        <v>0</v>
      </c>
      <c r="AW55">
        <f t="shared" si="5"/>
        <v>0</v>
      </c>
      <c r="AX55">
        <f t="shared" si="6"/>
        <v>25.5</v>
      </c>
      <c r="AZ55">
        <f t="shared" si="7"/>
        <v>5.4</v>
      </c>
      <c r="BA55">
        <f t="shared" si="8"/>
        <v>0</v>
      </c>
      <c r="BC55">
        <f t="shared" si="9"/>
        <v>29.8</v>
      </c>
    </row>
    <row r="56" spans="1:55" ht="15" customHeight="1" x14ac:dyDescent="0.25">
      <c r="A56" t="s">
        <v>76</v>
      </c>
      <c r="B56" t="s">
        <v>86</v>
      </c>
      <c r="C56">
        <f>VLOOKUP($B56,'Tillförd energi'!$B$1:$AS$566,MATCH(C$1,'Tillförd energi'!$B$1:$AQ$1,0),FALSE)</f>
        <v>0</v>
      </c>
      <c r="D56">
        <f>VLOOKUP($B56,'Tillförd energi'!$B$1:$AS$566,MATCH(D$1,'Tillförd energi'!$B$1:$AQ$1,0),FALSE)</f>
        <v>0.13700000000000001</v>
      </c>
      <c r="E56">
        <f>VLOOKUP($B56,'Tillförd energi'!$B$1:$AS$566,MATCH(E$1,'Tillförd energi'!$B$1:$AQ$1,0),FALSE)</f>
        <v>0</v>
      </c>
      <c r="F56">
        <f>VLOOKUP($B56,'Tillförd energi'!$B$1:$AS$566,MATCH(F$1,'Tillförd energi'!$B$1:$AQ$1,0),FALSE)</f>
        <v>3.9089999999999998</v>
      </c>
      <c r="G56">
        <f>VLOOKUP($B56,'Tillförd energi'!$B$1:$AS$566,MATCH(G$1,'Tillförd energi'!$B$1:$AQ$1,0),FALSE)</f>
        <v>563.70299999999997</v>
      </c>
      <c r="H56">
        <f>VLOOKUP($B56,'Tillförd energi'!$B$1:$AS$566,MATCH(H$1,'Tillförd energi'!$B$1:$AQ$1,0),FALSE)</f>
        <v>0</v>
      </c>
      <c r="I56">
        <f>VLOOKUP($B56,'Tillförd energi'!$B$1:$AS$566,MATCH(I$1,'Tillförd energi'!$B$1:$AQ$1,0),FALSE)</f>
        <v>1129</v>
      </c>
      <c r="J56">
        <f>VLOOKUP($B56,'Tillförd energi'!$B$1:$AS$566,MATCH(J$1,'Tillförd energi'!$B$1:$AQ$1,0),FALSE)</f>
        <v>0</v>
      </c>
      <c r="K56">
        <v>0</v>
      </c>
      <c r="L56">
        <f>VLOOKUP($B56,'Tillförd energi'!$B$1:$AS$566,MATCH(L$1,'Tillförd energi'!$B$1:$AQ$1,0),FALSE)</f>
        <v>0</v>
      </c>
      <c r="M56">
        <f>VLOOKUP($B56,'Tillförd energi'!$B$1:$AS$566,MATCH(M$1,'Tillförd energi'!$B$1:$AQ$1,0),FALSE)</f>
        <v>0</v>
      </c>
      <c r="N56">
        <f>VLOOKUP($B56,'Tillförd energi'!$B$1:$AS$566,MATCH(N$1,'Tillförd energi'!$B$1:$AQ$1,0),FALSE)</f>
        <v>0</v>
      </c>
      <c r="O56">
        <f>VLOOKUP($B56,'Tillförd energi'!$B$1:$AS$566,MATCH(O$1,'Tillförd energi'!$B$1:$AQ$1,0),FALSE)</f>
        <v>0</v>
      </c>
      <c r="P56">
        <f>VLOOKUP($B56,'Tillförd energi'!$B$1:$AS$566,MATCH(P$1,'Tillförd energi'!$B$1:$AQ$1,0),FALSE)</f>
        <v>0</v>
      </c>
      <c r="Q56">
        <f>VLOOKUP($B56,'Tillförd energi'!$B$1:$AS$566,MATCH(Q$1,'Tillförd energi'!$B$1:$AQ$1,0),FALSE)</f>
        <v>0</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0</v>
      </c>
      <c r="Y56">
        <f>VLOOKUP($B56,'Tillförd energi'!$B$1:$AS$566,MATCH(Y$1,'Tillförd energi'!$B$1:$AQ$1,0),FALSE)</f>
        <v>0</v>
      </c>
      <c r="Z56">
        <f>VLOOKUP($B56,'Tillförd energi'!$B$1:$AS$566,MATCH(Z$1,'Tillförd energi'!$B$1:$AQ$1,0),FALSE)</f>
        <v>0</v>
      </c>
      <c r="AA56">
        <f>VLOOKUP($B56,'Tillförd energi'!$B$1:$AS$566,MATCH(AA$1,'Tillförd energi'!$B$1:$AQ$1,0),FALSE)</f>
        <v>2</v>
      </c>
      <c r="AB56">
        <f>VLOOKUP($B56,'Tillförd energi'!$B$1:$AS$566,MATCH(AB$1,'Tillförd energi'!$B$1:$AQ$1,0),FALSE)</f>
        <v>4</v>
      </c>
      <c r="AC56">
        <f>VLOOKUP($B56,'Tillförd energi'!$B$1:$AS$566,MATCH(AC$1,'Tillförd energi'!$B$1:$AQ$1,0),FALSE)</f>
        <v>21.734000000000002</v>
      </c>
      <c r="AD56">
        <f>VLOOKUP($B56,'Tillförd energi'!$B$1:$AS$566,MATCH(AD$1,'Tillförd energi'!$B$1:$AQ$1,0),FALSE)</f>
        <v>103.5</v>
      </c>
      <c r="AE56">
        <f>VLOOKUP($B56,'Tillförd energi'!$B$1:$AS$566,MATCH(AE$1,'Tillförd energi'!$B$1:$AQ$1,0),FALSE)</f>
        <v>0</v>
      </c>
      <c r="AF56">
        <f>VLOOKUP($B56,'Tillförd energi'!$B$1:$AS$566,MATCH(AF$1,'Tillförd energi'!$B$1:$AQ$1,0),FALSE)</f>
        <v>29.033999999999999</v>
      </c>
      <c r="AG56">
        <f>IFERROR(VLOOKUP(B56,Miljö!$B$1:$S$476,9,FALSE)/1,0)</f>
        <v>0</v>
      </c>
      <c r="AI56">
        <f t="shared" si="0"/>
        <v>1857.0170000000001</v>
      </c>
      <c r="AJ56">
        <f t="shared" si="1"/>
        <v>1857.0170000000001</v>
      </c>
      <c r="AK56">
        <f>IF(ISERROR(1/VLOOKUP($B56,Leveranser!$B$1:$S$500,MATCH("såld värme (gwh)",Leveranser!$B$1:$S$1,0),FALSE)),"",VLOOKUP($B56,Leveranser!$B$1:$S$500,MATCH("såld värme (gwh)",Leveranser!$B$1:$S$1,0),FALSE))</f>
        <v>1940</v>
      </c>
      <c r="AL56" s="22">
        <f>VLOOKUP($B56,Leveranser!$B$1:$Y$500,MATCH("Totalt såld fjärrvärme till andra fjärrvärmeföretag",Leveranser!$B$1:$AA$1,0),FALSE)</f>
        <v>0</v>
      </c>
      <c r="AM56" s="22">
        <f>IF(ISERROR(1/VLOOKUP($B56,Miljö!$B$1:$S$500,MATCH("Såld mängd produktionsspecifik fjärrvärme (GWh)",Miljö!$B$1:$R$1,0),FALSE)),0,VLOOKUP($B56,Miljö!$B$1:$S$500,MATCH("Såld mängd produktionsspecifik fjärrvärme (GWh)",Miljö!$B$1:$R$1,0),FALSE))</f>
        <v>0</v>
      </c>
      <c r="AN56" s="23">
        <f t="shared" si="2"/>
        <v>1.0446861821943472</v>
      </c>
      <c r="AP56" t="str">
        <f>VLOOKUP($B56,'Miljövärden urval för publ'!$B$1:$H$450,7,FALSE)</f>
        <v>Ja</v>
      </c>
      <c r="AQ56" t="str">
        <f>VLOOKUP($B56,'Miljövärden urval för publ'!$B$1:$H$450,6,FALSE)</f>
        <v>Nej</v>
      </c>
      <c r="AU56">
        <f t="shared" si="3"/>
        <v>31.033999999999999</v>
      </c>
      <c r="AV56">
        <f t="shared" si="4"/>
        <v>0</v>
      </c>
      <c r="AW56">
        <f t="shared" si="5"/>
        <v>0</v>
      </c>
      <c r="AX56">
        <f t="shared" si="6"/>
        <v>0</v>
      </c>
      <c r="AZ56">
        <f t="shared" si="7"/>
        <v>4</v>
      </c>
      <c r="BA56">
        <f t="shared" si="8"/>
        <v>0</v>
      </c>
      <c r="BC56">
        <f t="shared" si="9"/>
        <v>0</v>
      </c>
    </row>
    <row r="57" spans="1:55" ht="15" customHeight="1" x14ac:dyDescent="0.25">
      <c r="A57" t="s">
        <v>76</v>
      </c>
      <c r="B57" t="s">
        <v>87</v>
      </c>
      <c r="C57">
        <f>VLOOKUP($B57,'Tillförd energi'!$B$1:$AS$566,MATCH(C$1,'Tillförd energi'!$B$1:$AQ$1,0),FALSE)</f>
        <v>0</v>
      </c>
      <c r="D57">
        <f>VLOOKUP($B57,'Tillförd energi'!$B$1:$AS$566,MATCH(D$1,'Tillförd energi'!$B$1:$AQ$1,0),FALSE)</f>
        <v>2.7160000000000002</v>
      </c>
      <c r="E57">
        <f>VLOOKUP($B57,'Tillförd energi'!$B$1:$AS$566,MATCH(E$1,'Tillförd energi'!$B$1:$AQ$1,0),FALSE)</f>
        <v>0</v>
      </c>
      <c r="F57">
        <f>VLOOKUP($B57,'Tillförd energi'!$B$1:$AS$566,MATCH(F$1,'Tillförd energi'!$B$1:$AQ$1,0),FALSE)</f>
        <v>0</v>
      </c>
      <c r="G57">
        <f>VLOOKUP($B57,'Tillförd energi'!$B$1:$AS$566,MATCH(G$1,'Tillförd energi'!$B$1:$AQ$1,0),FALSE)</f>
        <v>0</v>
      </c>
      <c r="H57">
        <f>VLOOKUP($B57,'Tillförd energi'!$B$1:$AS$566,MATCH(H$1,'Tillförd energi'!$B$1:$AQ$1,0),FALSE)</f>
        <v>0</v>
      </c>
      <c r="I57">
        <f>VLOOKUP($B57,'Tillförd energi'!$B$1:$AS$566,MATCH(I$1,'Tillförd energi'!$B$1:$AQ$1,0),FALSE)</f>
        <v>61.497999999999998</v>
      </c>
      <c r="J57">
        <f>VLOOKUP($B57,'Tillförd energi'!$B$1:$AS$566,MATCH(J$1,'Tillförd energi'!$B$1:$AQ$1,0),FALSE)</f>
        <v>0</v>
      </c>
      <c r="K57">
        <v>0</v>
      </c>
      <c r="L57">
        <f>VLOOKUP($B57,'Tillförd energi'!$B$1:$AS$566,MATCH(L$1,'Tillförd energi'!$B$1:$AQ$1,0),FALSE)</f>
        <v>2.2850000000000001</v>
      </c>
      <c r="M57">
        <f>VLOOKUP($B57,'Tillförd energi'!$B$1:$AS$566,MATCH(M$1,'Tillförd energi'!$B$1:$AQ$1,0),FALSE)</f>
        <v>16.126999999999999</v>
      </c>
      <c r="N57">
        <f>VLOOKUP($B57,'Tillförd energi'!$B$1:$AS$566,MATCH(N$1,'Tillförd energi'!$B$1:$AQ$1,0),FALSE)</f>
        <v>2.5139999999999998</v>
      </c>
      <c r="O57">
        <f>VLOOKUP($B57,'Tillförd energi'!$B$1:$AS$566,MATCH(O$1,'Tillförd energi'!$B$1:$AQ$1,0),FALSE)</f>
        <v>5.4909999999999997</v>
      </c>
      <c r="P57">
        <f>VLOOKUP($B57,'Tillförd energi'!$B$1:$AS$566,MATCH(P$1,'Tillförd energi'!$B$1:$AQ$1,0),FALSE)</f>
        <v>11.714</v>
      </c>
      <c r="Q57">
        <f>VLOOKUP($B57,'Tillförd energi'!$B$1:$AS$566,MATCH(Q$1,'Tillförd energi'!$B$1:$AQ$1,0),FALSE)</f>
        <v>21.319500000000001</v>
      </c>
      <c r="R57">
        <f>VLOOKUP($B57,'Tillförd energi'!$B$1:$AS$566,MATCH(R$1,'Tillförd energi'!$B$1:$AQ$1,0),FALSE)</f>
        <v>0</v>
      </c>
      <c r="S57">
        <f>VLOOKUP($B57,'Tillförd energi'!$B$1:$AS$566,MATCH(S$1,'Tillförd energi'!$B$1:$AQ$1,0),FALSE)</f>
        <v>0</v>
      </c>
      <c r="T57">
        <f>VLOOKUP($B57,'Tillförd energi'!$B$1:$AS$566,MATCH(T$1,'Tillförd energi'!$B$1:$AQ$1,0),FALSE)</f>
        <v>0</v>
      </c>
      <c r="U57">
        <f>VLOOKUP($B57,'Tillförd energi'!$B$1:$AS$566,MATCH(U$1,'Tillförd energi'!$B$1:$AQ$1,0),FALSE)</f>
        <v>0.55600000000000005</v>
      </c>
      <c r="V57">
        <f>VLOOKUP($B57,'Tillförd energi'!$B$1:$AS$566,MATCH(V$1,'Tillförd energi'!$B$1:$AQ$1,0),FALSE)</f>
        <v>0</v>
      </c>
      <c r="W57">
        <f>VLOOKUP($B57,'Tillförd energi'!$B$1:$AS$566,MATCH(W$1,'Tillförd energi'!$B$1:$AQ$1,0),FALSE)</f>
        <v>0</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0</v>
      </c>
      <c r="AB57">
        <f>VLOOKUP($B57,'Tillförd energi'!$B$1:$AS$566,MATCH(AB$1,'Tillförd energi'!$B$1:$AQ$1,0),FALSE)</f>
        <v>0</v>
      </c>
      <c r="AC57">
        <f>VLOOKUP($B57,'Tillförd energi'!$B$1:$AS$566,MATCH(AC$1,'Tillförd energi'!$B$1:$AQ$1,0),FALSE)</f>
        <v>9.5210000000000008</v>
      </c>
      <c r="AD57">
        <f>VLOOKUP($B57,'Tillförd energi'!$B$1:$AS$566,MATCH(AD$1,'Tillförd energi'!$B$1:$AQ$1,0),FALSE)</f>
        <v>0</v>
      </c>
      <c r="AE57">
        <f>VLOOKUP($B57,'Tillförd energi'!$B$1:$AS$566,MATCH(AE$1,'Tillförd energi'!$B$1:$AQ$1,0),FALSE)</f>
        <v>0</v>
      </c>
      <c r="AF57">
        <f>VLOOKUP($B57,'Tillförd energi'!$B$1:$AS$566,MATCH(AF$1,'Tillförd energi'!$B$1:$AQ$1,0),FALSE)</f>
        <v>2.9739599999999999</v>
      </c>
      <c r="AG57">
        <f>IFERROR(VLOOKUP(B57,Miljö!$B$1:$S$476,9,FALSE)/1,0)</f>
        <v>0</v>
      </c>
      <c r="AI57">
        <f t="shared" si="0"/>
        <v>136.71545999999998</v>
      </c>
      <c r="AJ57">
        <f t="shared" si="1"/>
        <v>136.71545999999998</v>
      </c>
      <c r="AK57">
        <f>IF(ISERROR(1/VLOOKUP($B57,Leveranser!$B$1:$S$500,MATCH("såld värme (gwh)",Leveranser!$B$1:$S$1,0),FALSE)),"",VLOOKUP($B57,Leveranser!$B$1:$S$500,MATCH("såld värme (gwh)",Leveranser!$B$1:$S$1,0),FALSE))</f>
        <v>99.132000000000005</v>
      </c>
      <c r="AL57" s="22">
        <f>VLOOKUP($B57,Leveranser!$B$1:$Y$500,MATCH("Totalt såld fjärrvärme till andra fjärrvärmeföretag",Leveranser!$B$1:$AA$1,0),FALSE)</f>
        <v>0</v>
      </c>
      <c r="AM57" s="22">
        <f>IF(ISERROR(1/VLOOKUP($B57,Miljö!$B$1:$S$500,MATCH("Såld mängd produktionsspecifik fjärrvärme (GWh)",Miljö!$B$1:$R$1,0),FALSE)),0,VLOOKUP($B57,Miljö!$B$1:$S$500,MATCH("Såld mängd produktionsspecifik fjärrvärme (GWh)",Miljö!$B$1:$R$1,0),FALSE))</f>
        <v>0</v>
      </c>
      <c r="AN57" s="23">
        <f t="shared" si="2"/>
        <v>0.72509722016807765</v>
      </c>
      <c r="AP57" t="str">
        <f>VLOOKUP($B57,'Miljövärden urval för publ'!$B$1:$H$450,7,FALSE)</f>
        <v>Ja</v>
      </c>
      <c r="AQ57" t="str">
        <f>VLOOKUP($B57,'Miljövärden urval för publ'!$B$1:$H$450,6,FALSE)</f>
        <v>Nej</v>
      </c>
      <c r="AU57">
        <f t="shared" si="3"/>
        <v>2.9739599999999999</v>
      </c>
      <c r="AV57">
        <f t="shared" si="4"/>
        <v>0</v>
      </c>
      <c r="AW57">
        <f t="shared" si="5"/>
        <v>57.165499999999994</v>
      </c>
      <c r="AX57">
        <f t="shared" si="6"/>
        <v>0.55600000000000005</v>
      </c>
      <c r="AZ57">
        <f t="shared" si="7"/>
        <v>0</v>
      </c>
      <c r="BA57">
        <f t="shared" si="8"/>
        <v>0</v>
      </c>
      <c r="BC57">
        <f t="shared" si="9"/>
        <v>60.006500000000003</v>
      </c>
    </row>
    <row r="58" spans="1:55" ht="15" customHeight="1" x14ac:dyDescent="0.25">
      <c r="A58" t="s">
        <v>76</v>
      </c>
      <c r="B58" t="s">
        <v>88</v>
      </c>
      <c r="C58">
        <f>VLOOKUP($B58,'Tillförd energi'!$B$1:$AS$566,MATCH(C$1,'Tillförd energi'!$B$1:$AQ$1,0),FALSE)</f>
        <v>0</v>
      </c>
      <c r="D58">
        <f>VLOOKUP($B58,'Tillförd energi'!$B$1:$AS$566,MATCH(D$1,'Tillförd energi'!$B$1:$AQ$1,0),FALSE)</f>
        <v>0</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0</v>
      </c>
      <c r="S58">
        <f>VLOOKUP($B58,'Tillförd energi'!$B$1:$AS$566,MATCH(S$1,'Tillförd energi'!$B$1:$AQ$1,0),FALSE)</f>
        <v>0</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0</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0</v>
      </c>
      <c r="AB58">
        <f>VLOOKUP($B58,'Tillförd energi'!$B$1:$AS$566,MATCH(AB$1,'Tillförd energi'!$B$1:$AQ$1,0),FALSE)</f>
        <v>0</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v>
      </c>
      <c r="AG58">
        <f>IFERROR(VLOOKUP(B58,Miljö!$B$1:$S$476,9,FALSE)/1,0)</f>
        <v>0</v>
      </c>
      <c r="AI58">
        <f t="shared" si="0"/>
        <v>0</v>
      </c>
      <c r="AJ58">
        <f t="shared" si="1"/>
        <v>0</v>
      </c>
      <c r="AK58" t="str">
        <f>IF(ISERROR(1/VLOOKUP($B58,Leveranser!$B$1:$S$500,MATCH("såld värme (gwh)",Leveranser!$B$1:$S$1,0),FALSE)),"",VLOOKUP($B58,Leveranser!$B$1:$S$500,MATCH("såld värme (gwh)",Leveranser!$B$1:$S$1,0),FALSE))</f>
        <v/>
      </c>
      <c r="AL58" s="22">
        <f>VLOOKUP($B58,Leveranser!$B$1:$Y$500,MATCH("Totalt såld fjärrvärme till andra fjärrvärmeföretag",Leveranser!$B$1:$AA$1,0),FALSE)</f>
        <v>0</v>
      </c>
      <c r="AM58" s="22">
        <f>IF(ISERROR(1/VLOOKUP($B58,Miljö!$B$1:$S$500,MATCH("Såld mängd produktionsspecifik fjärrvärme (GWh)",Miljö!$B$1:$R$1,0),FALSE)),0,VLOOKUP($B58,Miljö!$B$1:$S$500,MATCH("Såld mängd produktionsspecifik fjärrvärme (GWh)",Miljö!$B$1:$R$1,0),FALSE))</f>
        <v>0</v>
      </c>
      <c r="AN58" s="23" t="str">
        <f t="shared" si="2"/>
        <v/>
      </c>
      <c r="AP58" t="str">
        <f>VLOOKUP($B58,'Miljövärden urval för publ'!$B$1:$H$450,7,FALSE)</f>
        <v>Nej</v>
      </c>
      <c r="AQ58" t="str">
        <f>VLOOKUP($B58,'Miljövärden urval för publ'!$B$1:$H$450,6,FALSE)</f>
        <v>Nej</v>
      </c>
      <c r="AU58">
        <f t="shared" si="3"/>
        <v>0</v>
      </c>
      <c r="AV58">
        <f t="shared" si="4"/>
        <v>0</v>
      </c>
      <c r="AW58">
        <f t="shared" si="5"/>
        <v>0</v>
      </c>
      <c r="AX58">
        <f t="shared" si="6"/>
        <v>0</v>
      </c>
      <c r="AZ58">
        <f t="shared" si="7"/>
        <v>0</v>
      </c>
      <c r="BA58">
        <f t="shared" si="8"/>
        <v>0</v>
      </c>
      <c r="BC58">
        <f t="shared" si="9"/>
        <v>0</v>
      </c>
    </row>
    <row r="59" spans="1:55" ht="15" customHeight="1" x14ac:dyDescent="0.25">
      <c r="A59" t="s">
        <v>76</v>
      </c>
      <c r="B59" t="s">
        <v>89</v>
      </c>
      <c r="C59">
        <f>VLOOKUP($B59,'Tillförd energi'!$B$1:$AS$566,MATCH(C$1,'Tillförd energi'!$B$1:$AQ$1,0),FALSE)</f>
        <v>41.867899999999999</v>
      </c>
      <c r="D59">
        <f>VLOOKUP($B59,'Tillförd energi'!$B$1:$AS$566,MATCH(D$1,'Tillförd energi'!$B$1:$AQ$1,0),FALSE)</f>
        <v>11.94</v>
      </c>
      <c r="E59">
        <f>VLOOKUP($B59,'Tillförd energi'!$B$1:$AS$566,MATCH(E$1,'Tillförd energi'!$B$1:$AQ$1,0),FALSE)</f>
        <v>0</v>
      </c>
      <c r="F59">
        <f>VLOOKUP($B59,'Tillförd energi'!$B$1:$AS$566,MATCH(F$1,'Tillförd energi'!$B$1:$AQ$1,0),FALSE)</f>
        <v>10.8</v>
      </c>
      <c r="G59">
        <f>VLOOKUP($B59,'Tillförd energi'!$B$1:$AS$566,MATCH(G$1,'Tillförd energi'!$B$1:$AQ$1,0),FALSE)</f>
        <v>0</v>
      </c>
      <c r="H59">
        <f>VLOOKUP($B59,'Tillförd energi'!$B$1:$AS$566,MATCH(H$1,'Tillförd energi'!$B$1:$AQ$1,0),FALSE)</f>
        <v>0</v>
      </c>
      <c r="I59">
        <f>VLOOKUP($B59,'Tillförd energi'!$B$1:$AS$566,MATCH(I$1,'Tillförd energi'!$B$1:$AQ$1,0),FALSE)</f>
        <v>682.21600000000001</v>
      </c>
      <c r="J59">
        <f>VLOOKUP($B59,'Tillförd energi'!$B$1:$AS$566,MATCH(J$1,'Tillförd energi'!$B$1:$AQ$1,0),FALSE)</f>
        <v>0</v>
      </c>
      <c r="K59">
        <v>0</v>
      </c>
      <c r="L59">
        <f>VLOOKUP($B59,'Tillförd energi'!$B$1:$AS$566,MATCH(L$1,'Tillförd energi'!$B$1:$AQ$1,0),FALSE)</f>
        <v>49.454099999999997</v>
      </c>
      <c r="M59">
        <f>VLOOKUP($B59,'Tillförd energi'!$B$1:$AS$566,MATCH(M$1,'Tillförd energi'!$B$1:$AQ$1,0),FALSE)</f>
        <v>0</v>
      </c>
      <c r="N59">
        <f>VLOOKUP($B59,'Tillförd energi'!$B$1:$AS$566,MATCH(N$1,'Tillförd energi'!$B$1:$AQ$1,0),FALSE)</f>
        <v>79.715500000000006</v>
      </c>
      <c r="O59">
        <f>VLOOKUP($B59,'Tillförd energi'!$B$1:$AS$566,MATCH(O$1,'Tillförd energi'!$B$1:$AQ$1,0),FALSE)</f>
        <v>0</v>
      </c>
      <c r="P59">
        <f>VLOOKUP($B59,'Tillförd energi'!$B$1:$AS$566,MATCH(P$1,'Tillförd energi'!$B$1:$AQ$1,0),FALSE)</f>
        <v>0</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v>
      </c>
      <c r="AB59">
        <f>VLOOKUP($B59,'Tillförd energi'!$B$1:$AS$566,MATCH(AB$1,'Tillförd energi'!$B$1:$AQ$1,0),FALSE)</f>
        <v>0</v>
      </c>
      <c r="AC59">
        <f>VLOOKUP($B59,'Tillförd energi'!$B$1:$AS$566,MATCH(AC$1,'Tillförd energi'!$B$1:$AQ$1,0),FALSE)</f>
        <v>55.1</v>
      </c>
      <c r="AD59">
        <f>VLOOKUP($B59,'Tillförd energi'!$B$1:$AS$566,MATCH(AD$1,'Tillförd energi'!$B$1:$AQ$1,0),FALSE)</f>
        <v>0</v>
      </c>
      <c r="AE59">
        <f>VLOOKUP($B59,'Tillförd energi'!$B$1:$AS$566,MATCH(AE$1,'Tillförd energi'!$B$1:$AQ$1,0),FALSE)</f>
        <v>0</v>
      </c>
      <c r="AF59">
        <f>VLOOKUP($B59,'Tillförd energi'!$B$1:$AS$566,MATCH(AF$1,'Tillförd energi'!$B$1:$AQ$1,0),FALSE)</f>
        <v>70.8</v>
      </c>
      <c r="AG59">
        <f>IFERROR(VLOOKUP(B59,Miljö!$B$1:$S$476,9,FALSE)/1,0)</f>
        <v>0</v>
      </c>
      <c r="AI59">
        <f t="shared" si="0"/>
        <v>1001.8935</v>
      </c>
      <c r="AJ59">
        <f t="shared" si="1"/>
        <v>1001.8935</v>
      </c>
      <c r="AK59">
        <f>IF(ISERROR(1/VLOOKUP($B59,Leveranser!$B$1:$S$500,MATCH("såld värme (gwh)",Leveranser!$B$1:$S$1,0),FALSE)),"",VLOOKUP($B59,Leveranser!$B$1:$S$500,MATCH("såld värme (gwh)",Leveranser!$B$1:$S$1,0),FALSE))</f>
        <v>870.2</v>
      </c>
      <c r="AL59" s="22">
        <f>VLOOKUP($B59,Leveranser!$B$1:$Y$500,MATCH("Totalt såld fjärrvärme till andra fjärrvärmeföretag",Leveranser!$B$1:$AA$1,0),FALSE)</f>
        <v>0</v>
      </c>
      <c r="AM59" s="22">
        <f>IF(ISERROR(1/VLOOKUP($B59,Miljö!$B$1:$S$500,MATCH("Såld mängd produktionsspecifik fjärrvärme (GWh)",Miljö!$B$1:$R$1,0),FALSE)),0,VLOOKUP($B59,Miljö!$B$1:$S$500,MATCH("Såld mängd produktionsspecifik fjärrvärme (GWh)",Miljö!$B$1:$R$1,0),FALSE))</f>
        <v>0</v>
      </c>
      <c r="AN59" s="23">
        <f t="shared" si="2"/>
        <v>0.86855539036833762</v>
      </c>
      <c r="AP59" t="str">
        <f>VLOOKUP($B59,'Miljövärden urval för publ'!$B$1:$H$450,7,FALSE)</f>
        <v>Ja</v>
      </c>
      <c r="AQ59" t="str">
        <f>VLOOKUP($B59,'Miljövärden urval för publ'!$B$1:$H$450,6,FALSE)</f>
        <v>Nej</v>
      </c>
      <c r="AU59">
        <f t="shared" si="3"/>
        <v>70.8</v>
      </c>
      <c r="AV59">
        <f t="shared" si="4"/>
        <v>0</v>
      </c>
      <c r="AW59">
        <f t="shared" si="5"/>
        <v>79.715500000000006</v>
      </c>
      <c r="AX59">
        <f t="shared" si="6"/>
        <v>0</v>
      </c>
      <c r="AZ59">
        <f t="shared" si="7"/>
        <v>0</v>
      </c>
      <c r="BA59">
        <f t="shared" si="8"/>
        <v>0</v>
      </c>
      <c r="BC59">
        <f t="shared" si="9"/>
        <v>129.1696</v>
      </c>
    </row>
    <row r="60" spans="1:55" ht="15" customHeight="1" x14ac:dyDescent="0.25">
      <c r="A60" t="s">
        <v>76</v>
      </c>
      <c r="B60" t="s">
        <v>90</v>
      </c>
      <c r="C60">
        <f>VLOOKUP($B60,'Tillförd energi'!$B$1:$AS$566,MATCH(C$1,'Tillförd energi'!$B$1:$AQ$1,0),FALSE)</f>
        <v>0</v>
      </c>
      <c r="D60">
        <f>VLOOKUP($B60,'Tillförd energi'!$B$1:$AS$566,MATCH(D$1,'Tillförd energi'!$B$1:$AQ$1,0),FALSE)</f>
        <v>7.0999999999999994E-2</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0</v>
      </c>
      <c r="J60">
        <f>VLOOKUP($B60,'Tillförd energi'!$B$1:$AS$566,MATCH(J$1,'Tillförd energi'!$B$1:$AQ$1,0),FALSE)</f>
        <v>0</v>
      </c>
      <c r="K60">
        <v>0</v>
      </c>
      <c r="L60">
        <f>VLOOKUP($B60,'Tillförd energi'!$B$1:$AS$566,MATCH(L$1,'Tillförd energi'!$B$1:$AQ$1,0),FALSE)</f>
        <v>0</v>
      </c>
      <c r="M60">
        <f>VLOOKUP($B60,'Tillförd energi'!$B$1:$AS$566,MATCH(M$1,'Tillförd energi'!$B$1:$AQ$1,0),FALSE)</f>
        <v>5.77</v>
      </c>
      <c r="N60">
        <f>VLOOKUP($B60,'Tillförd energi'!$B$1:$AS$566,MATCH(N$1,'Tillförd energi'!$B$1:$AQ$1,0),FALSE)</f>
        <v>4.97</v>
      </c>
      <c r="O60">
        <f>VLOOKUP($B60,'Tillförd energi'!$B$1:$AS$566,MATCH(O$1,'Tillförd energi'!$B$1:$AQ$1,0),FALSE)</f>
        <v>0</v>
      </c>
      <c r="P60">
        <f>VLOOKUP($B60,'Tillförd energi'!$B$1:$AS$566,MATCH(P$1,'Tillförd energi'!$B$1:$AQ$1,0),FALSE)</f>
        <v>5.2</v>
      </c>
      <c r="Q60">
        <f>VLOOKUP($B60,'Tillförd energi'!$B$1:$AS$566,MATCH(Q$1,'Tillförd energi'!$B$1:$AQ$1,0),FALSE)</f>
        <v>0</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8.3879999999999999</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0</v>
      </c>
      <c r="AD60">
        <f>VLOOKUP($B60,'Tillförd energi'!$B$1:$AS$566,MATCH(AD$1,'Tillförd energi'!$B$1:$AQ$1,0),FALSE)</f>
        <v>0</v>
      </c>
      <c r="AE60">
        <f>VLOOKUP($B60,'Tillförd energi'!$B$1:$AS$566,MATCH(AE$1,'Tillförd energi'!$B$1:$AQ$1,0),FALSE)</f>
        <v>0</v>
      </c>
      <c r="AF60">
        <f>VLOOKUP($B60,'Tillförd energi'!$B$1:$AS$566,MATCH(AF$1,'Tillförd energi'!$B$1:$AQ$1,0),FALSE)</f>
        <v>0.66198000000000001</v>
      </c>
      <c r="AG60">
        <f>IFERROR(VLOOKUP(B60,Miljö!$B$1:$S$476,9,FALSE)/1,0)</f>
        <v>0</v>
      </c>
      <c r="AI60">
        <f t="shared" si="0"/>
        <v>25.060980000000001</v>
      </c>
      <c r="AJ60">
        <f t="shared" si="1"/>
        <v>25.060980000000001</v>
      </c>
      <c r="AK60">
        <f>IF(ISERROR(1/VLOOKUP($B60,Leveranser!$B$1:$S$500,MATCH("såld värme (gwh)",Leveranser!$B$1:$S$1,0),FALSE)),"",VLOOKUP($B60,Leveranser!$B$1:$S$500,MATCH("såld värme (gwh)",Leveranser!$B$1:$S$1,0),FALSE))</f>
        <v>22.065999999999999</v>
      </c>
      <c r="AL60" s="22">
        <f>VLOOKUP($B60,Leveranser!$B$1:$Y$500,MATCH("Totalt såld fjärrvärme till andra fjärrvärmeföretag",Leveranser!$B$1:$AA$1,0),FALSE)</f>
        <v>0</v>
      </c>
      <c r="AM60" s="22">
        <f>IF(ISERROR(1/VLOOKUP($B60,Miljö!$B$1:$S$500,MATCH("Såld mängd produktionsspecifik fjärrvärme (GWh)",Miljö!$B$1:$R$1,0),FALSE)),0,VLOOKUP($B60,Miljö!$B$1:$S$500,MATCH("Såld mängd produktionsspecifik fjärrvärme (GWh)",Miljö!$B$1:$R$1,0),FALSE))</f>
        <v>0</v>
      </c>
      <c r="AN60" s="23">
        <f t="shared" si="2"/>
        <v>0.88049230317409766</v>
      </c>
      <c r="AP60" t="str">
        <f>VLOOKUP($B60,'Miljövärden urval för publ'!$B$1:$H$450,7,FALSE)</f>
        <v>Ja</v>
      </c>
      <c r="AQ60" t="str">
        <f>VLOOKUP($B60,'Miljövärden urval för publ'!$B$1:$H$450,6,FALSE)</f>
        <v>Nej</v>
      </c>
      <c r="AU60">
        <f t="shared" si="3"/>
        <v>0.66198000000000001</v>
      </c>
      <c r="AV60">
        <f t="shared" si="4"/>
        <v>0</v>
      </c>
      <c r="AW60">
        <f t="shared" si="5"/>
        <v>15.939999999999998</v>
      </c>
      <c r="AX60">
        <f t="shared" si="6"/>
        <v>8.3879999999999999</v>
      </c>
      <c r="AZ60">
        <f t="shared" si="7"/>
        <v>0</v>
      </c>
      <c r="BA60">
        <f t="shared" si="8"/>
        <v>0</v>
      </c>
      <c r="BC60">
        <f t="shared" si="9"/>
        <v>24.327999999999996</v>
      </c>
    </row>
    <row r="61" spans="1:55" ht="15" customHeight="1" x14ac:dyDescent="0.25">
      <c r="A61" t="s">
        <v>76</v>
      </c>
      <c r="B61" t="s">
        <v>91</v>
      </c>
      <c r="C61">
        <f>VLOOKUP($B61,'Tillförd energi'!$B$1:$AS$566,MATCH(C$1,'Tillförd energi'!$B$1:$AQ$1,0),FALSE)</f>
        <v>0</v>
      </c>
      <c r="D61">
        <f>VLOOKUP($B61,'Tillförd energi'!$B$1:$AS$566,MATCH(D$1,'Tillförd energi'!$B$1:$AQ$1,0),FALSE)</f>
        <v>0.33200000000000002</v>
      </c>
      <c r="E61">
        <f>VLOOKUP($B61,'Tillförd energi'!$B$1:$AS$566,MATCH(E$1,'Tillförd energi'!$B$1:$AQ$1,0),FALSE)</f>
        <v>0</v>
      </c>
      <c r="F61">
        <f>VLOOKUP($B61,'Tillförd energi'!$B$1:$AS$566,MATCH(F$1,'Tillförd energi'!$B$1:$AQ$1,0),FALSE)</f>
        <v>0</v>
      </c>
      <c r="G61">
        <f>VLOOKUP($B61,'Tillförd energi'!$B$1:$AS$566,MATCH(G$1,'Tillförd energi'!$B$1:$AQ$1,0),FALSE)</f>
        <v>0</v>
      </c>
      <c r="H61">
        <f>VLOOKUP($B61,'Tillförd energi'!$B$1:$AS$566,MATCH(H$1,'Tillförd energi'!$B$1:$AQ$1,0),FALSE)</f>
        <v>0</v>
      </c>
      <c r="I61">
        <f>VLOOKUP($B61,'Tillförd energi'!$B$1:$AS$566,MATCH(I$1,'Tillförd energi'!$B$1:$AQ$1,0),FALSE)</f>
        <v>0</v>
      </c>
      <c r="J61">
        <f>VLOOKUP($B61,'Tillförd energi'!$B$1:$AS$566,MATCH(J$1,'Tillförd energi'!$B$1:$AQ$1,0),FALSE)</f>
        <v>0</v>
      </c>
      <c r="K61">
        <v>0</v>
      </c>
      <c r="L61">
        <f>VLOOKUP($B61,'Tillförd energi'!$B$1:$AS$566,MATCH(L$1,'Tillförd energi'!$B$1:$AQ$1,0),FALSE)</f>
        <v>0</v>
      </c>
      <c r="M61">
        <f>VLOOKUP($B61,'Tillförd energi'!$B$1:$AS$566,MATCH(M$1,'Tillförd energi'!$B$1:$AQ$1,0),FALSE)</f>
        <v>0</v>
      </c>
      <c r="N61">
        <f>VLOOKUP($B61,'Tillförd energi'!$B$1:$AS$566,MATCH(N$1,'Tillförd energi'!$B$1:$AQ$1,0),FALSE)</f>
        <v>0</v>
      </c>
      <c r="O61">
        <f>VLOOKUP($B61,'Tillförd energi'!$B$1:$AS$566,MATCH(O$1,'Tillförd energi'!$B$1:$AQ$1,0),FALSE)</f>
        <v>37.920999999999999</v>
      </c>
      <c r="P61">
        <f>VLOOKUP($B61,'Tillförd energi'!$B$1:$AS$566,MATCH(P$1,'Tillförd energi'!$B$1:$AQ$1,0),FALSE)</f>
        <v>23.021999999999998</v>
      </c>
      <c r="Q61">
        <f>VLOOKUP($B61,'Tillförd energi'!$B$1:$AS$566,MATCH(Q$1,'Tillförd energi'!$B$1:$AQ$1,0),FALSE)</f>
        <v>0</v>
      </c>
      <c r="R61">
        <f>VLOOKUP($B61,'Tillförd energi'!$B$1:$AS$566,MATCH(R$1,'Tillförd energi'!$B$1:$AQ$1,0),FALSE)</f>
        <v>3.7999999999999999E-2</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0</v>
      </c>
      <c r="AD61">
        <f>VLOOKUP($B61,'Tillförd energi'!$B$1:$AS$566,MATCH(AD$1,'Tillförd energi'!$B$1:$AQ$1,0),FALSE)</f>
        <v>0</v>
      </c>
      <c r="AE61">
        <f>VLOOKUP($B61,'Tillförd energi'!$B$1:$AS$566,MATCH(AE$1,'Tillförd energi'!$B$1:$AQ$1,0),FALSE)</f>
        <v>0</v>
      </c>
      <c r="AF61">
        <f>VLOOKUP($B61,'Tillförd energi'!$B$1:$AS$566,MATCH(AF$1,'Tillförd energi'!$B$1:$AQ$1,0),FALSE)</f>
        <v>1.6513199999999999</v>
      </c>
      <c r="AG61">
        <f>IFERROR(VLOOKUP(B61,Miljö!$B$1:$S$476,9,FALSE)/1,0)</f>
        <v>0</v>
      </c>
      <c r="AI61">
        <f t="shared" si="0"/>
        <v>62.964319999999994</v>
      </c>
      <c r="AJ61">
        <f t="shared" si="1"/>
        <v>62.964319999999994</v>
      </c>
      <c r="AK61">
        <f>IF(ISERROR(1/VLOOKUP($B61,Leveranser!$B$1:$S$500,MATCH("såld värme (gwh)",Leveranser!$B$1:$S$1,0),FALSE)),"",VLOOKUP($B61,Leveranser!$B$1:$S$500,MATCH("såld värme (gwh)",Leveranser!$B$1:$S$1,0),FALSE))</f>
        <v>55.043999999999997</v>
      </c>
      <c r="AL61" s="22">
        <f>VLOOKUP($B61,Leveranser!$B$1:$Y$500,MATCH("Totalt såld fjärrvärme till andra fjärrvärmeföretag",Leveranser!$B$1:$AA$1,0),FALSE)</f>
        <v>0</v>
      </c>
      <c r="AM61" s="22">
        <f>IF(ISERROR(1/VLOOKUP($B61,Miljö!$B$1:$S$500,MATCH("Såld mängd produktionsspecifik fjärrvärme (GWh)",Miljö!$B$1:$R$1,0),FALSE)),0,VLOOKUP($B61,Miljö!$B$1:$S$500,MATCH("Såld mängd produktionsspecifik fjärrvärme (GWh)",Miljö!$B$1:$R$1,0),FALSE))</f>
        <v>0</v>
      </c>
      <c r="AN61" s="23">
        <f t="shared" si="2"/>
        <v>0.87420939351048343</v>
      </c>
      <c r="AP61" t="str">
        <f>VLOOKUP($B61,'Miljövärden urval för publ'!$B$1:$H$450,7,FALSE)</f>
        <v>Ja</v>
      </c>
      <c r="AQ61" t="str">
        <f>VLOOKUP($B61,'Miljövärden urval för publ'!$B$1:$H$450,6,FALSE)</f>
        <v>Nej</v>
      </c>
      <c r="AU61">
        <f t="shared" si="3"/>
        <v>1.6513199999999999</v>
      </c>
      <c r="AV61">
        <f t="shared" si="4"/>
        <v>0</v>
      </c>
      <c r="AW61">
        <f t="shared" si="5"/>
        <v>60.942999999999998</v>
      </c>
      <c r="AX61">
        <f t="shared" si="6"/>
        <v>3.7999999999999999E-2</v>
      </c>
      <c r="AZ61">
        <f t="shared" si="7"/>
        <v>0</v>
      </c>
      <c r="BA61">
        <f t="shared" si="8"/>
        <v>0</v>
      </c>
      <c r="BC61">
        <f t="shared" si="9"/>
        <v>60.980999999999995</v>
      </c>
    </row>
    <row r="62" spans="1:55" ht="15" customHeight="1" x14ac:dyDescent="0.25">
      <c r="A62" t="s">
        <v>76</v>
      </c>
      <c r="B62" t="s">
        <v>92</v>
      </c>
      <c r="C62">
        <f>VLOOKUP($B62,'Tillförd energi'!$B$1:$AS$566,MATCH(C$1,'Tillförd energi'!$B$1:$AQ$1,0),FALSE)</f>
        <v>0</v>
      </c>
      <c r="D62">
        <f>VLOOKUP($B62,'Tillförd energi'!$B$1:$AS$566,MATCH(D$1,'Tillförd energi'!$B$1:$AQ$1,0),FALSE)</f>
        <v>0</v>
      </c>
      <c r="E62">
        <f>VLOOKUP($B62,'Tillförd energi'!$B$1:$AS$566,MATCH(E$1,'Tillförd energi'!$B$1:$AQ$1,0),FALSE)</f>
        <v>0</v>
      </c>
      <c r="F62">
        <f>VLOOKUP($B62,'Tillförd energi'!$B$1:$AS$566,MATCH(F$1,'Tillförd energi'!$B$1:$AQ$1,0),FALSE)</f>
        <v>0</v>
      </c>
      <c r="G62">
        <f>VLOOKUP($B62,'Tillförd energi'!$B$1:$AS$566,MATCH(G$1,'Tillförd energi'!$B$1:$AQ$1,0),FALSE)</f>
        <v>2.02</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0</v>
      </c>
      <c r="O62">
        <f>VLOOKUP($B62,'Tillförd energi'!$B$1:$AS$566,MATCH(O$1,'Tillförd energi'!$B$1:$AQ$1,0),FALSE)</f>
        <v>0</v>
      </c>
      <c r="P62">
        <f>VLOOKUP($B62,'Tillförd energi'!$B$1:$AS$566,MATCH(P$1,'Tillförd energi'!$B$1:$AQ$1,0),FALSE)</f>
        <v>25.164999999999999</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2.0169999999999999</v>
      </c>
      <c r="AD62">
        <f>VLOOKUP($B62,'Tillförd energi'!$B$1:$AS$566,MATCH(AD$1,'Tillförd energi'!$B$1:$AQ$1,0),FALSE)</f>
        <v>0</v>
      </c>
      <c r="AE62">
        <f>VLOOKUP($B62,'Tillförd energi'!$B$1:$AS$566,MATCH(AE$1,'Tillförd energi'!$B$1:$AQ$1,0),FALSE)</f>
        <v>0</v>
      </c>
      <c r="AF62">
        <f>VLOOKUP($B62,'Tillförd energi'!$B$1:$AS$566,MATCH(AF$1,'Tillförd energi'!$B$1:$AQ$1,0),FALSE)</f>
        <v>0.79500000000000004</v>
      </c>
      <c r="AG62">
        <f>IFERROR(VLOOKUP(B62,Miljö!$B$1:$S$476,9,FALSE)/1,0)</f>
        <v>0</v>
      </c>
      <c r="AI62">
        <f t="shared" si="0"/>
        <v>29.997</v>
      </c>
      <c r="AJ62">
        <f t="shared" si="1"/>
        <v>29.997</v>
      </c>
      <c r="AK62">
        <f>IF(ISERROR(1/VLOOKUP($B62,Leveranser!$B$1:$S$500,MATCH("såld värme (gwh)",Leveranser!$B$1:$S$1,0),FALSE)),"",VLOOKUP($B62,Leveranser!$B$1:$S$500,MATCH("såld värme (gwh)",Leveranser!$B$1:$S$1,0),FALSE))</f>
        <v>27.52</v>
      </c>
      <c r="AL62" s="22">
        <f>VLOOKUP($B62,Leveranser!$B$1:$Y$500,MATCH("Totalt såld fjärrvärme till andra fjärrvärmeföretag",Leveranser!$B$1:$AA$1,0),FALSE)</f>
        <v>0</v>
      </c>
      <c r="AM62" s="22">
        <f>IF(ISERROR(1/VLOOKUP($B62,Miljö!$B$1:$S$500,MATCH("Såld mängd produktionsspecifik fjärrvärme (GWh)",Miljö!$B$1:$R$1,0),FALSE)),0,VLOOKUP($B62,Miljö!$B$1:$S$500,MATCH("Såld mängd produktionsspecifik fjärrvärme (GWh)",Miljö!$B$1:$R$1,0),FALSE))</f>
        <v>0</v>
      </c>
      <c r="AN62" s="23">
        <f t="shared" si="2"/>
        <v>0.91742507584091737</v>
      </c>
      <c r="AP62" t="str">
        <f>VLOOKUP($B62,'Miljövärden urval för publ'!$B$1:$H$450,7,FALSE)</f>
        <v>Ja</v>
      </c>
      <c r="AQ62" t="str">
        <f>VLOOKUP($B62,'Miljövärden urval för publ'!$B$1:$H$450,6,FALSE)</f>
        <v>Nej</v>
      </c>
      <c r="AU62">
        <f t="shared" si="3"/>
        <v>0.79500000000000004</v>
      </c>
      <c r="AV62">
        <f t="shared" si="4"/>
        <v>0</v>
      </c>
      <c r="AW62">
        <f t="shared" si="5"/>
        <v>25.164999999999999</v>
      </c>
      <c r="AX62">
        <f t="shared" si="6"/>
        <v>0</v>
      </c>
      <c r="AZ62">
        <f t="shared" si="7"/>
        <v>0</v>
      </c>
      <c r="BA62">
        <f t="shared" si="8"/>
        <v>0</v>
      </c>
      <c r="BC62">
        <f t="shared" si="9"/>
        <v>25.164999999999999</v>
      </c>
    </row>
    <row r="63" spans="1:55" ht="15" customHeight="1" x14ac:dyDescent="0.25">
      <c r="A63" t="s">
        <v>76</v>
      </c>
      <c r="B63" t="s">
        <v>93</v>
      </c>
      <c r="C63">
        <f>VLOOKUP($B63,'Tillförd energi'!$B$1:$AS$566,MATCH(C$1,'Tillförd energi'!$B$1:$AQ$1,0),FALSE)</f>
        <v>0</v>
      </c>
      <c r="D63">
        <f>VLOOKUP($B63,'Tillförd energi'!$B$1:$AS$566,MATCH(D$1,'Tillförd energi'!$B$1:$AQ$1,0),FALSE)</f>
        <v>1.2090000000000001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0</v>
      </c>
      <c r="P63">
        <f>VLOOKUP($B63,'Tillförd energi'!$B$1:$AS$566,MATCH(P$1,'Tillförd energi'!$B$1:$AQ$1,0),FALSE)</f>
        <v>0</v>
      </c>
      <c r="Q63">
        <f>VLOOKUP($B63,'Tillförd energi'!$B$1:$AS$566,MATCH(Q$1,'Tillförd energi'!$B$1:$AQ$1,0),FALSE)</f>
        <v>0</v>
      </c>
      <c r="R63">
        <f>VLOOKUP($B63,'Tillförd energi'!$B$1:$AS$566,MATCH(R$1,'Tillförd energi'!$B$1:$AQ$1,0),FALSE)</f>
        <v>0</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0</v>
      </c>
      <c r="AD63">
        <f>VLOOKUP($B63,'Tillförd energi'!$B$1:$AS$566,MATCH(AD$1,'Tillförd energi'!$B$1:$AQ$1,0),FALSE)</f>
        <v>73.888999999999996</v>
      </c>
      <c r="AE63">
        <f>VLOOKUP($B63,'Tillförd energi'!$B$1:$AS$566,MATCH(AE$1,'Tillförd energi'!$B$1:$AQ$1,0),FALSE)</f>
        <v>0</v>
      </c>
      <c r="AF63">
        <f>VLOOKUP($B63,'Tillförd energi'!$B$1:$AS$566,MATCH(AF$1,'Tillförd energi'!$B$1:$AQ$1,0),FALSE)</f>
        <v>1.89516</v>
      </c>
      <c r="AG63">
        <f>IFERROR(VLOOKUP(B63,Miljö!$B$1:$S$476,9,FALSE)/1,0)</f>
        <v>0</v>
      </c>
      <c r="AI63">
        <f t="shared" si="0"/>
        <v>76.993160000000003</v>
      </c>
      <c r="AJ63">
        <f t="shared" si="1"/>
        <v>76.993160000000003</v>
      </c>
      <c r="AK63">
        <f>IF(ISERROR(1/VLOOKUP($B63,Leveranser!$B$1:$S$500,MATCH("såld värme (gwh)",Leveranser!$B$1:$S$1,0),FALSE)),"",VLOOKUP($B63,Leveranser!$B$1:$S$500,MATCH("såld värme (gwh)",Leveranser!$B$1:$S$1,0),FALSE))</f>
        <v>63.171999999999997</v>
      </c>
      <c r="AL63" s="22">
        <f>VLOOKUP($B63,Leveranser!$B$1:$Y$500,MATCH("Totalt såld fjärrvärme till andra fjärrvärmeföretag",Leveranser!$B$1:$AA$1,0),FALSE)</f>
        <v>0</v>
      </c>
      <c r="AM63" s="22">
        <f>IF(ISERROR(1/VLOOKUP($B63,Miljö!$B$1:$S$500,MATCH("Såld mängd produktionsspecifik fjärrvärme (GWh)",Miljö!$B$1:$R$1,0),FALSE)),0,VLOOKUP($B63,Miljö!$B$1:$S$500,MATCH("Såld mängd produktionsspecifik fjärrvärme (GWh)",Miljö!$B$1:$R$1,0),FALSE))</f>
        <v>0</v>
      </c>
      <c r="AN63" s="23">
        <f t="shared" si="2"/>
        <v>0.8204884693653306</v>
      </c>
      <c r="AP63" t="str">
        <f>VLOOKUP($B63,'Miljövärden urval för publ'!$B$1:$H$450,7,FALSE)</f>
        <v>Ja</v>
      </c>
      <c r="AQ63" t="str">
        <f>VLOOKUP($B63,'Miljövärden urval för publ'!$B$1:$H$450,6,FALSE)</f>
        <v>Nej</v>
      </c>
      <c r="AU63">
        <f t="shared" si="3"/>
        <v>1.89516</v>
      </c>
      <c r="AV63">
        <f t="shared" si="4"/>
        <v>0</v>
      </c>
      <c r="AW63">
        <f t="shared" si="5"/>
        <v>0</v>
      </c>
      <c r="AX63">
        <f t="shared" si="6"/>
        <v>0</v>
      </c>
      <c r="AZ63">
        <f t="shared" si="7"/>
        <v>0</v>
      </c>
      <c r="BA63">
        <f t="shared" si="8"/>
        <v>0</v>
      </c>
      <c r="BC63">
        <f t="shared" si="9"/>
        <v>0</v>
      </c>
    </row>
    <row r="64" spans="1:55" ht="15" customHeight="1" x14ac:dyDescent="0.25">
      <c r="A64" t="s">
        <v>76</v>
      </c>
      <c r="B64" t="s">
        <v>94</v>
      </c>
      <c r="C64">
        <f>VLOOKUP($B64,'Tillförd energi'!$B$1:$AS$566,MATCH(C$1,'Tillförd energi'!$B$1:$AQ$1,0),FALSE)</f>
        <v>0</v>
      </c>
      <c r="D64">
        <f>VLOOKUP($B64,'Tillförd energi'!$B$1:$AS$566,MATCH(D$1,'Tillförd energi'!$B$1:$AQ$1,0),FALSE)</f>
        <v>2.4</v>
      </c>
      <c r="E64">
        <f>VLOOKUP($B64,'Tillförd energi'!$B$1:$AS$566,MATCH(E$1,'Tillförd energi'!$B$1:$AQ$1,0),FALSE)</f>
        <v>0</v>
      </c>
      <c r="F64">
        <f>VLOOKUP($B64,'Tillförd energi'!$B$1:$AS$566,MATCH(F$1,'Tillförd energi'!$B$1:$AQ$1,0),FALSE)</f>
        <v>0</v>
      </c>
      <c r="G64">
        <f>VLOOKUP($B64,'Tillförd energi'!$B$1:$AS$566,MATCH(G$1,'Tillförd energi'!$B$1:$AQ$1,0),FALSE)</f>
        <v>0</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0</v>
      </c>
      <c r="Q64">
        <f>VLOOKUP($B64,'Tillförd energi'!$B$1:$AS$566,MATCH(Q$1,'Tillförd energi'!$B$1:$AQ$1,0),FALSE)</f>
        <v>0</v>
      </c>
      <c r="R64">
        <f>VLOOKUP($B64,'Tillförd energi'!$B$1:$AS$566,MATCH(R$1,'Tillförd energi'!$B$1:$AQ$1,0),FALSE)</f>
        <v>31.088999999999999</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0</v>
      </c>
      <c r="AD64">
        <f>VLOOKUP($B64,'Tillförd energi'!$B$1:$AS$566,MATCH(AD$1,'Tillförd energi'!$B$1:$AQ$1,0),FALSE)</f>
        <v>0</v>
      </c>
      <c r="AE64">
        <f>VLOOKUP($B64,'Tillförd energi'!$B$1:$AS$566,MATCH(AE$1,'Tillförd energi'!$B$1:$AQ$1,0),FALSE)</f>
        <v>0</v>
      </c>
      <c r="AF64">
        <f>VLOOKUP($B64,'Tillförd energi'!$B$1:$AS$566,MATCH(AF$1,'Tillförd energi'!$B$1:$AQ$1,0),FALSE)</f>
        <v>0.82199999999999995</v>
      </c>
      <c r="AG64">
        <f>IFERROR(VLOOKUP(B64,Miljö!$B$1:$S$476,9,FALSE)/1,0)</f>
        <v>0</v>
      </c>
      <c r="AI64">
        <f t="shared" si="0"/>
        <v>34.311</v>
      </c>
      <c r="AJ64">
        <f t="shared" si="1"/>
        <v>34.311</v>
      </c>
      <c r="AK64">
        <f>IF(ISERROR(1/VLOOKUP($B64,Leveranser!$B$1:$S$500,MATCH("såld värme (gwh)",Leveranser!$B$1:$S$1,0),FALSE)),"",VLOOKUP($B64,Leveranser!$B$1:$S$500,MATCH("såld värme (gwh)",Leveranser!$B$1:$S$1,0),FALSE))</f>
        <v>27.4</v>
      </c>
      <c r="AL64" s="22">
        <f>VLOOKUP($B64,Leveranser!$B$1:$Y$500,MATCH("Totalt såld fjärrvärme till andra fjärrvärmeföretag",Leveranser!$B$1:$AA$1,0),FALSE)</f>
        <v>0</v>
      </c>
      <c r="AM64" s="22">
        <f>IF(ISERROR(1/VLOOKUP($B64,Miljö!$B$1:$S$500,MATCH("Såld mängd produktionsspecifik fjärrvärme (GWh)",Miljö!$B$1:$R$1,0),FALSE)),0,VLOOKUP($B64,Miljö!$B$1:$S$500,MATCH("Såld mängd produktionsspecifik fjärrvärme (GWh)",Miljö!$B$1:$R$1,0),FALSE))</f>
        <v>0</v>
      </c>
      <c r="AN64" s="23">
        <f t="shared" si="2"/>
        <v>0.79857771560141055</v>
      </c>
      <c r="AP64" t="str">
        <f>VLOOKUP($B64,'Miljövärden urval för publ'!$B$1:$H$450,7,FALSE)</f>
        <v>Ja</v>
      </c>
      <c r="AQ64" t="str">
        <f>VLOOKUP($B64,'Miljövärden urval för publ'!$B$1:$H$450,6,FALSE)</f>
        <v>Nej</v>
      </c>
      <c r="AU64">
        <f t="shared" si="3"/>
        <v>0.82199999999999995</v>
      </c>
      <c r="AV64">
        <f t="shared" si="4"/>
        <v>0</v>
      </c>
      <c r="AW64">
        <f t="shared" si="5"/>
        <v>0</v>
      </c>
      <c r="AX64">
        <f t="shared" si="6"/>
        <v>31.088999999999999</v>
      </c>
      <c r="AZ64">
        <f t="shared" si="7"/>
        <v>0</v>
      </c>
      <c r="BA64">
        <f t="shared" si="8"/>
        <v>0</v>
      </c>
      <c r="BC64">
        <f t="shared" si="9"/>
        <v>31.088999999999999</v>
      </c>
    </row>
    <row r="65" spans="1:55" ht="15" customHeight="1" x14ac:dyDescent="0.25">
      <c r="A65" t="s">
        <v>76</v>
      </c>
      <c r="B65" t="s">
        <v>95</v>
      </c>
      <c r="C65">
        <f>VLOOKUP($B65,'Tillförd energi'!$B$1:$AS$566,MATCH(C$1,'Tillförd energi'!$B$1:$AQ$1,0),FALSE)</f>
        <v>0</v>
      </c>
      <c r="D65">
        <f>VLOOKUP($B65,'Tillförd energi'!$B$1:$AS$566,MATCH(D$1,'Tillförd energi'!$B$1:$AQ$1,0),FALSE)</f>
        <v>0.27</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40.1</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0.7</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9.5</v>
      </c>
      <c r="AB65">
        <f>VLOOKUP($B65,'Tillförd energi'!$B$1:$AS$566,MATCH(AB$1,'Tillförd energi'!$B$1:$AQ$1,0),FALSE)</f>
        <v>5.6</v>
      </c>
      <c r="AC65">
        <f>VLOOKUP($B65,'Tillförd energi'!$B$1:$AS$566,MATCH(AC$1,'Tillförd energi'!$B$1:$AQ$1,0),FALSE)</f>
        <v>0</v>
      </c>
      <c r="AD65">
        <f>VLOOKUP($B65,'Tillförd energi'!$B$1:$AS$566,MATCH(AD$1,'Tillförd energi'!$B$1:$AQ$1,0),FALSE)</f>
        <v>0</v>
      </c>
      <c r="AE65">
        <f>VLOOKUP($B65,'Tillförd energi'!$B$1:$AS$566,MATCH(AE$1,'Tillförd energi'!$B$1:$AQ$1,0),FALSE)</f>
        <v>0</v>
      </c>
      <c r="AF65">
        <f>VLOOKUP($B65,'Tillförd energi'!$B$1:$AS$566,MATCH(AF$1,'Tillförd energi'!$B$1:$AQ$1,0),FALSE)</f>
        <v>1.6679999999999999</v>
      </c>
      <c r="AG65">
        <f>IFERROR(VLOOKUP(B65,Miljö!$B$1:$S$476,9,FALSE)/1,0)</f>
        <v>0</v>
      </c>
      <c r="AI65">
        <f t="shared" si="0"/>
        <v>57.838000000000008</v>
      </c>
      <c r="AJ65">
        <f t="shared" si="1"/>
        <v>57.838000000000008</v>
      </c>
      <c r="AK65">
        <f>IF(ISERROR(1/VLOOKUP($B65,Leveranser!$B$1:$S$500,MATCH("såld värme (gwh)",Leveranser!$B$1:$S$1,0),FALSE)),"",VLOOKUP($B65,Leveranser!$B$1:$S$500,MATCH("såld värme (gwh)",Leveranser!$B$1:$S$1,0),FALSE))</f>
        <v>55.6</v>
      </c>
      <c r="AL65" s="22">
        <f>VLOOKUP($B65,Leveranser!$B$1:$Y$500,MATCH("Totalt såld fjärrvärme till andra fjärrvärmeföretag",Leveranser!$B$1:$AA$1,0),FALSE)</f>
        <v>0</v>
      </c>
      <c r="AM65" s="22">
        <f>IF(ISERROR(1/VLOOKUP($B65,Miljö!$B$1:$S$500,MATCH("Såld mängd produktionsspecifik fjärrvärme (GWh)",Miljö!$B$1:$R$1,0),FALSE)),0,VLOOKUP($B65,Miljö!$B$1:$S$500,MATCH("Såld mängd produktionsspecifik fjärrvärme (GWh)",Miljö!$B$1:$R$1,0),FALSE))</f>
        <v>0</v>
      </c>
      <c r="AN65" s="23">
        <f t="shared" si="2"/>
        <v>0.96130571596528225</v>
      </c>
      <c r="AP65" t="str">
        <f>VLOOKUP($B65,'Miljövärden urval för publ'!$B$1:$H$450,7,FALSE)</f>
        <v>Ja</v>
      </c>
      <c r="AQ65" t="str">
        <f>VLOOKUP($B65,'Miljövärden urval för publ'!$B$1:$H$450,6,FALSE)</f>
        <v>Nej</v>
      </c>
      <c r="AU65">
        <f t="shared" si="3"/>
        <v>11.167999999999999</v>
      </c>
      <c r="AV65">
        <f t="shared" si="4"/>
        <v>0</v>
      </c>
      <c r="AW65">
        <f t="shared" si="5"/>
        <v>40.1</v>
      </c>
      <c r="AX65">
        <f t="shared" si="6"/>
        <v>0</v>
      </c>
      <c r="AZ65">
        <f t="shared" si="7"/>
        <v>5.6</v>
      </c>
      <c r="BA65">
        <f t="shared" si="8"/>
        <v>0</v>
      </c>
      <c r="BC65">
        <f t="shared" si="9"/>
        <v>40.800000000000004</v>
      </c>
    </row>
    <row r="66" spans="1:55" ht="15" customHeight="1" x14ac:dyDescent="0.25">
      <c r="A66" t="s">
        <v>76</v>
      </c>
      <c r="B66" t="s">
        <v>96</v>
      </c>
      <c r="C66">
        <f>VLOOKUP($B66,'Tillförd energi'!$B$1:$AS$566,MATCH(C$1,'Tillförd energi'!$B$1:$AQ$1,0),FALSE)</f>
        <v>0</v>
      </c>
      <c r="D66">
        <f>VLOOKUP($B66,'Tillförd energi'!$B$1:$AS$566,MATCH(D$1,'Tillförd energi'!$B$1:$AQ$1,0),FALSE)</f>
        <v>0.7</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24.3</v>
      </c>
      <c r="Q66">
        <f>VLOOKUP($B66,'Tillförd energi'!$B$1:$AS$566,MATCH(Q$1,'Tillförd energi'!$B$1:$AQ$1,0),FALSE)</f>
        <v>0</v>
      </c>
      <c r="R66">
        <f>VLOOKUP($B66,'Tillförd energi'!$B$1:$AS$566,MATCH(R$1,'Tillförd energi'!$B$1:$AQ$1,0),FALSE)</f>
        <v>0</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0</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0.66600000000000004</v>
      </c>
      <c r="AG66">
        <f>IFERROR(VLOOKUP(B66,Miljö!$B$1:$S$476,9,FALSE)/1,0)</f>
        <v>0</v>
      </c>
      <c r="AI66">
        <f t="shared" si="0"/>
        <v>25.666</v>
      </c>
      <c r="AJ66">
        <f t="shared" si="1"/>
        <v>25.666</v>
      </c>
      <c r="AK66">
        <f>IF(ISERROR(1/VLOOKUP($B66,Leveranser!$B$1:$S$500,MATCH("såld värme (gwh)",Leveranser!$B$1:$S$1,0),FALSE)),"",VLOOKUP($B66,Leveranser!$B$1:$S$500,MATCH("såld värme (gwh)",Leveranser!$B$1:$S$1,0),FALSE))</f>
        <v>22.2</v>
      </c>
      <c r="AL66" s="22">
        <f>VLOOKUP($B66,Leveranser!$B$1:$Y$500,MATCH("Totalt såld fjärrvärme till andra fjärrvärmeföretag",Leveranser!$B$1:$AA$1,0),FALSE)</f>
        <v>0</v>
      </c>
      <c r="AM66" s="22">
        <f>IF(ISERROR(1/VLOOKUP($B66,Miljö!$B$1:$S$500,MATCH("Såld mängd produktionsspecifik fjärrvärme (GWh)",Miljö!$B$1:$R$1,0),FALSE)),0,VLOOKUP($B66,Miljö!$B$1:$S$500,MATCH("Såld mängd produktionsspecifik fjärrvärme (GWh)",Miljö!$B$1:$R$1,0),FALSE))</f>
        <v>0</v>
      </c>
      <c r="AN66" s="23">
        <f t="shared" si="2"/>
        <v>0.86495753136445097</v>
      </c>
      <c r="AP66" t="str">
        <f>VLOOKUP($B66,'Miljövärden urval för publ'!$B$1:$H$450,7,FALSE)</f>
        <v>Ja</v>
      </c>
      <c r="AQ66" t="str">
        <f>VLOOKUP($B66,'Miljövärden urval för publ'!$B$1:$H$450,6,FALSE)</f>
        <v>Nej</v>
      </c>
      <c r="AU66">
        <f t="shared" si="3"/>
        <v>0.66600000000000004</v>
      </c>
      <c r="AV66">
        <f t="shared" si="4"/>
        <v>0</v>
      </c>
      <c r="AW66">
        <f t="shared" si="5"/>
        <v>24.3</v>
      </c>
      <c r="AX66">
        <f t="shared" si="6"/>
        <v>0</v>
      </c>
      <c r="AZ66">
        <f t="shared" si="7"/>
        <v>0</v>
      </c>
      <c r="BA66">
        <f t="shared" si="8"/>
        <v>0</v>
      </c>
      <c r="BC66">
        <f t="shared" si="9"/>
        <v>24.3</v>
      </c>
    </row>
    <row r="67" spans="1:55" ht="15" customHeight="1" x14ac:dyDescent="0.25">
      <c r="A67" t="s">
        <v>76</v>
      </c>
      <c r="B67" t="s">
        <v>97</v>
      </c>
      <c r="C67">
        <f>VLOOKUP($B67,'Tillförd energi'!$B$1:$AS$566,MATCH(C$1,'Tillförd energi'!$B$1:$AQ$1,0),FALSE)</f>
        <v>0</v>
      </c>
      <c r="D67">
        <f>VLOOKUP($B67,'Tillförd energi'!$B$1:$AS$566,MATCH(D$1,'Tillförd energi'!$B$1:$AQ$1,0),FALSE)</f>
        <v>0.39400000000000002</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3.637</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0</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0</v>
      </c>
      <c r="AB67">
        <f>VLOOKUP($B67,'Tillförd energi'!$B$1:$AS$566,MATCH(AB$1,'Tillförd energi'!$B$1:$AQ$1,0),FALSE)</f>
        <v>0</v>
      </c>
      <c r="AC67">
        <f>VLOOKUP($B67,'Tillförd energi'!$B$1:$AS$566,MATCH(AC$1,'Tillförd energi'!$B$1:$AQ$1,0),FALSE)</f>
        <v>0</v>
      </c>
      <c r="AD67">
        <f>VLOOKUP($B67,'Tillförd energi'!$B$1:$AS$566,MATCH(AD$1,'Tillförd energi'!$B$1:$AQ$1,0),FALSE)</f>
        <v>0</v>
      </c>
      <c r="AE67">
        <f>VLOOKUP($B67,'Tillförd energi'!$B$1:$AS$566,MATCH(AE$1,'Tillförd energi'!$B$1:$AQ$1,0),FALSE)</f>
        <v>0</v>
      </c>
      <c r="AF67">
        <f>VLOOKUP($B67,'Tillförd energi'!$B$1:$AS$566,MATCH(AF$1,'Tillförd energi'!$B$1:$AQ$1,0),FALSE)</f>
        <v>6.9330000000000003E-2</v>
      </c>
      <c r="AG67">
        <f>IFERROR(VLOOKUP(B67,Miljö!$B$1:$S$476,9,FALSE)/1,0)</f>
        <v>0</v>
      </c>
      <c r="AI67">
        <f t="shared" ref="AI67:AI130" si="10">SUM(C67:AF67)</f>
        <v>4.1003299999999996</v>
      </c>
      <c r="AJ67">
        <f t="shared" ref="AJ67:AJ130" si="11">SUM(C67:AG67)</f>
        <v>4.1003299999999996</v>
      </c>
      <c r="AK67">
        <f>IF(ISERROR(1/VLOOKUP($B67,Leveranser!$B$1:$S$500,MATCH("såld värme (gwh)",Leveranser!$B$1:$S$1,0),FALSE)),"",VLOOKUP($B67,Leveranser!$B$1:$S$500,MATCH("såld värme (gwh)",Leveranser!$B$1:$S$1,0),FALSE))</f>
        <v>2.3109999999999999</v>
      </c>
      <c r="AL67" s="22">
        <f>VLOOKUP($B67,Leveranser!$B$1:$Y$500,MATCH("Totalt såld fjärrvärme till andra fjärrvärmeföretag",Leveranser!$B$1:$AA$1,0),FALSE)</f>
        <v>0</v>
      </c>
      <c r="AM67" s="22">
        <f>IF(ISERROR(1/VLOOKUP($B67,Miljö!$B$1:$S$500,MATCH("Såld mängd produktionsspecifik fjärrvärme (GWh)",Miljö!$B$1:$R$1,0),FALSE)),0,VLOOKUP($B67,Miljö!$B$1:$S$500,MATCH("Såld mängd produktionsspecifik fjärrvärme (GWh)",Miljö!$B$1:$R$1,0),FALSE))</f>
        <v>0</v>
      </c>
      <c r="AN67" s="23">
        <f t="shared" ref="AN67:AN130" si="12">IFERROR(AK67/AJ67,"")</f>
        <v>0.56361317259830312</v>
      </c>
      <c r="AP67" t="str">
        <f>VLOOKUP($B67,'Miljövärden urval för publ'!$B$1:$H$450,7,FALSE)</f>
        <v>Ja</v>
      </c>
      <c r="AQ67" t="str">
        <f>VLOOKUP($B67,'Miljövärden urval för publ'!$B$1:$H$450,6,FALSE)</f>
        <v>Nej</v>
      </c>
      <c r="AU67">
        <f t="shared" ref="AU67:AU130" si="13">Z67+AA67+AF67</f>
        <v>6.9330000000000003E-2</v>
      </c>
      <c r="AV67">
        <f t="shared" ref="AV67:AV130" si="14">X67</f>
        <v>0</v>
      </c>
      <c r="AW67">
        <f t="shared" ref="AW67:AW130" si="15">M67+N67+O67+P67+Q67</f>
        <v>3.637</v>
      </c>
      <c r="AX67">
        <f t="shared" ref="AX67:AX130" si="16">R67+S67+T67+U67</f>
        <v>0</v>
      </c>
      <c r="AZ67">
        <f t="shared" ref="AZ67:AZ130" si="17">AB67</f>
        <v>0</v>
      </c>
      <c r="BA67">
        <f t="shared" ref="BA67:BA130" si="18">AE67</f>
        <v>0</v>
      </c>
      <c r="BC67">
        <f t="shared" ref="BC67:BC130" si="19">L67+M67+N67+O67+P67+Q67+R67+S67+T67+U67+V67+W67+X67</f>
        <v>3.637</v>
      </c>
    </row>
    <row r="68" spans="1:55" ht="15" customHeight="1" x14ac:dyDescent="0.25">
      <c r="A68" t="s">
        <v>76</v>
      </c>
      <c r="B68" t="s">
        <v>98</v>
      </c>
      <c r="C68">
        <f>VLOOKUP($B68,'Tillförd energi'!$B$1:$AS$566,MATCH(C$1,'Tillförd energi'!$B$1:$AQ$1,0),FALSE)</f>
        <v>0</v>
      </c>
      <c r="D68">
        <f>VLOOKUP($B68,'Tillförd energi'!$B$1:$AS$566,MATCH(D$1,'Tillförd energi'!$B$1:$AQ$1,0),FALSE)</f>
        <v>0.8</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1.43</v>
      </c>
      <c r="I68">
        <f>VLOOKUP($B68,'Tillförd energi'!$B$1:$AS$566,MATCH(I$1,'Tillförd energi'!$B$1:$AQ$1,0),FALSE)</f>
        <v>0</v>
      </c>
      <c r="J68">
        <f>VLOOKUP($B68,'Tillförd energi'!$B$1:$AS$566,MATCH(J$1,'Tillförd energi'!$B$1:$AQ$1,0),FALSE)</f>
        <v>0.53600000000000003</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29.164999999999999</v>
      </c>
      <c r="P68">
        <f>VLOOKUP($B68,'Tillförd energi'!$B$1:$AS$566,MATCH(P$1,'Tillförd energi'!$B$1:$AQ$1,0),FALSE)</f>
        <v>18.084</v>
      </c>
      <c r="Q68">
        <f>VLOOKUP($B68,'Tillförd energi'!$B$1:$AS$566,MATCH(Q$1,'Tillförd energi'!$B$1:$AQ$1,0),FALSE)</f>
        <v>24.350999999999999</v>
      </c>
      <c r="R68">
        <f>VLOOKUP($B68,'Tillförd energi'!$B$1:$AS$566,MATCH(R$1,'Tillförd energi'!$B$1:$AQ$1,0),FALSE)</f>
        <v>0</v>
      </c>
      <c r="S68">
        <f>VLOOKUP($B68,'Tillförd energi'!$B$1:$AS$566,MATCH(S$1,'Tillförd energi'!$B$1:$AQ$1,0),FALSE)</f>
        <v>7.4749999999999996</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11.244999999999999</v>
      </c>
      <c r="AD68">
        <f>VLOOKUP($B68,'Tillförd energi'!$B$1:$AS$566,MATCH(AD$1,'Tillförd energi'!$B$1:$AQ$1,0),FALSE)</f>
        <v>3.657</v>
      </c>
      <c r="AE68">
        <f>VLOOKUP($B68,'Tillförd energi'!$B$1:$AS$566,MATCH(AE$1,'Tillförd energi'!$B$1:$AQ$1,0),FALSE)</f>
        <v>0</v>
      </c>
      <c r="AF68">
        <f>VLOOKUP($B68,'Tillförd energi'!$B$1:$AS$566,MATCH(AF$1,'Tillförd energi'!$B$1:$AQ$1,0),FALSE)</f>
        <v>1.3440000000000001</v>
      </c>
      <c r="AG68">
        <f>IFERROR(VLOOKUP(B68,Miljö!$B$1:$S$476,9,FALSE)/1,0)</f>
        <v>0</v>
      </c>
      <c r="AI68">
        <f t="shared" si="10"/>
        <v>98.086999999999989</v>
      </c>
      <c r="AJ68">
        <f t="shared" si="11"/>
        <v>98.086999999999989</v>
      </c>
      <c r="AK68">
        <f>IF(ISERROR(1/VLOOKUP($B68,Leveranser!$B$1:$S$500,MATCH("såld värme (gwh)",Leveranser!$B$1:$S$1,0),FALSE)),"",VLOOKUP($B68,Leveranser!$B$1:$S$500,MATCH("såld värme (gwh)",Leveranser!$B$1:$S$1,0),FALSE))</f>
        <v>77.644000000000005</v>
      </c>
      <c r="AL68" s="22">
        <f>VLOOKUP($B68,Leveranser!$B$1:$Y$500,MATCH("Totalt såld fjärrvärme till andra fjärrvärmeföretag",Leveranser!$B$1:$AA$1,0),FALSE)</f>
        <v>0</v>
      </c>
      <c r="AM68" s="22">
        <f>IF(ISERROR(1/VLOOKUP($B68,Miljö!$B$1:$S$500,MATCH("Såld mängd produktionsspecifik fjärrvärme (GWh)",Miljö!$B$1:$R$1,0),FALSE)),0,VLOOKUP($B68,Miljö!$B$1:$S$500,MATCH("Såld mängd produktionsspecifik fjärrvärme (GWh)",Miljö!$B$1:$R$1,0),FALSE))</f>
        <v>0</v>
      </c>
      <c r="AN68" s="23">
        <f t="shared" si="12"/>
        <v>0.79158298245435188</v>
      </c>
      <c r="AP68" t="str">
        <f>VLOOKUP($B68,'Miljövärden urval för publ'!$B$1:$H$450,7,FALSE)</f>
        <v>Ja</v>
      </c>
      <c r="AQ68" t="str">
        <f>VLOOKUP($B68,'Miljövärden urval för publ'!$B$1:$H$450,6,FALSE)</f>
        <v>Nej</v>
      </c>
      <c r="AU68">
        <f t="shared" si="13"/>
        <v>1.3440000000000001</v>
      </c>
      <c r="AV68">
        <f t="shared" si="14"/>
        <v>0</v>
      </c>
      <c r="AW68">
        <f t="shared" si="15"/>
        <v>71.599999999999994</v>
      </c>
      <c r="AX68">
        <f t="shared" si="16"/>
        <v>7.4749999999999996</v>
      </c>
      <c r="AZ68">
        <f t="shared" si="17"/>
        <v>0</v>
      </c>
      <c r="BA68">
        <f t="shared" si="18"/>
        <v>0</v>
      </c>
      <c r="BC68">
        <f t="shared" si="19"/>
        <v>79.074999999999989</v>
      </c>
    </row>
    <row r="69" spans="1:55" ht="15" customHeight="1" x14ac:dyDescent="0.25">
      <c r="A69" t="s">
        <v>76</v>
      </c>
      <c r="B69" t="s">
        <v>99</v>
      </c>
      <c r="C69">
        <f>VLOOKUP($B69,'Tillförd energi'!$B$1:$AS$566,MATCH(C$1,'Tillförd energi'!$B$1:$AQ$1,0),FALSE)</f>
        <v>0</v>
      </c>
      <c r="D69">
        <f>VLOOKUP($B69,'Tillförd energi'!$B$1:$AS$566,MATCH(D$1,'Tillförd energi'!$B$1:$AQ$1,0),FALSE)</f>
        <v>1.9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v>
      </c>
      <c r="I69">
        <f>VLOOKUP($B69,'Tillförd energi'!$B$1:$AS$566,MATCH(I$1,'Tillförd energi'!$B$1:$AQ$1,0),FALSE)</f>
        <v>0</v>
      </c>
      <c r="J69">
        <f>VLOOKUP($B69,'Tillförd energi'!$B$1:$AS$566,MATCH(J$1,'Tillförd energi'!$B$1:$AQ$1,0),FALSE)</f>
        <v>0</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0</v>
      </c>
      <c r="P69">
        <f>VLOOKUP($B69,'Tillförd energi'!$B$1:$AS$566,MATCH(P$1,'Tillförd energi'!$B$1:$AQ$1,0),FALSE)</f>
        <v>0</v>
      </c>
      <c r="Q69">
        <f>VLOOKUP($B69,'Tillförd energi'!$B$1:$AS$566,MATCH(Q$1,'Tillförd energi'!$B$1:$AQ$1,0),FALSE)</f>
        <v>0</v>
      </c>
      <c r="R69">
        <f>VLOOKUP($B69,'Tillförd energi'!$B$1:$AS$566,MATCH(R$1,'Tillförd energi'!$B$1:$AQ$1,0),FALSE)</f>
        <v>52.5</v>
      </c>
      <c r="S69">
        <f>VLOOKUP($B69,'Tillförd energi'!$B$1:$AS$566,MATCH(S$1,'Tillförd energi'!$B$1:$AQ$1,0),FALSE)</f>
        <v>0</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8.8000000000000007</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7.5</v>
      </c>
      <c r="AB69">
        <f>VLOOKUP($B69,'Tillförd energi'!$B$1:$AS$566,MATCH(AB$1,'Tillförd energi'!$B$1:$AQ$1,0),FALSE)</f>
        <v>15</v>
      </c>
      <c r="AC69">
        <f>VLOOKUP($B69,'Tillförd energi'!$B$1:$AS$566,MATCH(AC$1,'Tillförd energi'!$B$1:$AQ$1,0),FALSE)</f>
        <v>0</v>
      </c>
      <c r="AD69">
        <f>VLOOKUP($B69,'Tillförd energi'!$B$1:$AS$566,MATCH(AD$1,'Tillförd energi'!$B$1:$AQ$1,0),FALSE)</f>
        <v>0</v>
      </c>
      <c r="AE69">
        <f>VLOOKUP($B69,'Tillförd energi'!$B$1:$AS$566,MATCH(AE$1,'Tillförd energi'!$B$1:$AQ$1,0),FALSE)</f>
        <v>0</v>
      </c>
      <c r="AF69">
        <f>VLOOKUP($B69,'Tillförd energi'!$B$1:$AS$566,MATCH(AF$1,'Tillförd energi'!$B$1:$AQ$1,0),FALSE)</f>
        <v>1.875</v>
      </c>
      <c r="AG69">
        <f>IFERROR(VLOOKUP(B69,Miljö!$B$1:$S$476,9,FALSE)/1,0)</f>
        <v>0</v>
      </c>
      <c r="AI69">
        <f t="shared" si="10"/>
        <v>87.575000000000003</v>
      </c>
      <c r="AJ69">
        <f t="shared" si="11"/>
        <v>87.575000000000003</v>
      </c>
      <c r="AK69">
        <f>IF(ISERROR(1/VLOOKUP($B69,Leveranser!$B$1:$S$500,MATCH("såld värme (gwh)",Leveranser!$B$1:$S$1,0),FALSE)),"",VLOOKUP($B69,Leveranser!$B$1:$S$500,MATCH("såld värme (gwh)",Leveranser!$B$1:$S$1,0),FALSE))</f>
        <v>62.5</v>
      </c>
      <c r="AL69" s="22">
        <f>VLOOKUP($B69,Leveranser!$B$1:$Y$500,MATCH("Totalt såld fjärrvärme till andra fjärrvärmeföretag",Leveranser!$B$1:$AA$1,0),FALSE)</f>
        <v>0</v>
      </c>
      <c r="AM69" s="22">
        <f>IF(ISERROR(1/VLOOKUP($B69,Miljö!$B$1:$S$500,MATCH("Såld mängd produktionsspecifik fjärrvärme (GWh)",Miljö!$B$1:$R$1,0),FALSE)),0,VLOOKUP($B69,Miljö!$B$1:$S$500,MATCH("Såld mängd produktionsspecifik fjärrvärme (GWh)",Miljö!$B$1:$R$1,0),FALSE))</f>
        <v>0</v>
      </c>
      <c r="AN69" s="23">
        <f t="shared" si="12"/>
        <v>0.71367399371966889</v>
      </c>
      <c r="AP69" t="str">
        <f>VLOOKUP($B69,'Miljövärden urval för publ'!$B$1:$H$450,7,FALSE)</f>
        <v>Ja</v>
      </c>
      <c r="AQ69" t="str">
        <f>VLOOKUP($B69,'Miljövärden urval för publ'!$B$1:$H$450,6,FALSE)</f>
        <v>Nej</v>
      </c>
      <c r="AU69">
        <f t="shared" si="13"/>
        <v>9.375</v>
      </c>
      <c r="AV69">
        <f t="shared" si="14"/>
        <v>0</v>
      </c>
      <c r="AW69">
        <f t="shared" si="15"/>
        <v>0</v>
      </c>
      <c r="AX69">
        <f t="shared" si="16"/>
        <v>52.5</v>
      </c>
      <c r="AZ69">
        <f t="shared" si="17"/>
        <v>15</v>
      </c>
      <c r="BA69">
        <f t="shared" si="18"/>
        <v>0</v>
      </c>
      <c r="BC69">
        <f t="shared" si="19"/>
        <v>61.3</v>
      </c>
    </row>
    <row r="70" spans="1:55" ht="15" customHeight="1" x14ac:dyDescent="0.25">
      <c r="A70" t="s">
        <v>100</v>
      </c>
      <c r="B70" t="s">
        <v>101</v>
      </c>
      <c r="C70">
        <f>VLOOKUP($B70,'Tillförd energi'!$B$1:$AS$566,MATCH(C$1,'Tillförd energi'!$B$1:$AQ$1,0),FALSE)</f>
        <v>0</v>
      </c>
      <c r="D70">
        <f>VLOOKUP($B70,'Tillförd energi'!$B$1:$AS$566,MATCH(D$1,'Tillförd energi'!$B$1:$AQ$1,0),FALSE)</f>
        <v>0.111111</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8.2222200000000001</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0</v>
      </c>
      <c r="R70">
        <f>VLOOKUP($B70,'Tillförd energi'!$B$1:$AS$566,MATCH(R$1,'Tillförd energi'!$B$1:$AQ$1,0),FALSE)</f>
        <v>0</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0</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0</v>
      </c>
      <c r="AB70">
        <f>VLOOKUP($B70,'Tillförd energi'!$B$1:$AS$566,MATCH(AB$1,'Tillförd energi'!$B$1:$AQ$1,0),FALSE)</f>
        <v>0</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0.21299999999999999</v>
      </c>
      <c r="AG70">
        <f>IFERROR(VLOOKUP(B70,Miljö!$B$1:$S$476,9,FALSE)/1,0)</f>
        <v>0</v>
      </c>
      <c r="AI70">
        <f t="shared" si="10"/>
        <v>8.5463309999999986</v>
      </c>
      <c r="AJ70">
        <f t="shared" si="11"/>
        <v>8.5463309999999986</v>
      </c>
      <c r="AK70">
        <f>IF(ISERROR(1/VLOOKUP($B70,Leveranser!$B$1:$S$500,MATCH("såld värme (gwh)",Leveranser!$B$1:$S$1,0),FALSE)),"",VLOOKUP($B70,Leveranser!$B$1:$S$500,MATCH("såld värme (gwh)",Leveranser!$B$1:$S$1,0),FALSE))</f>
        <v>7.1</v>
      </c>
      <c r="AL70" s="22">
        <f>VLOOKUP($B70,Leveranser!$B$1:$Y$500,MATCH("Totalt såld fjärrvärme till andra fjärrvärmeföretag",Leveranser!$B$1:$AA$1,0),FALSE)</f>
        <v>0</v>
      </c>
      <c r="AM70" s="22">
        <f>IF(ISERROR(1/VLOOKUP($B70,Miljö!$B$1:$S$500,MATCH("Såld mängd produktionsspecifik fjärrvärme (GWh)",Miljö!$B$1:$R$1,0),FALSE)),0,VLOOKUP($B70,Miljö!$B$1:$S$500,MATCH("Såld mängd produktionsspecifik fjärrvärme (GWh)",Miljö!$B$1:$R$1,0),FALSE))</f>
        <v>0</v>
      </c>
      <c r="AN70" s="23">
        <f t="shared" si="12"/>
        <v>0.83076585730180597</v>
      </c>
      <c r="AP70" t="str">
        <f>VLOOKUP($B70,'Miljövärden urval för publ'!$B$1:$H$450,7,FALSE)</f>
        <v>Ja</v>
      </c>
      <c r="AQ70" t="str">
        <f>VLOOKUP($B70,'Miljövärden urval för publ'!$B$1:$H$450,6,FALSE)</f>
        <v>Nej</v>
      </c>
      <c r="AU70">
        <f t="shared" si="13"/>
        <v>0.21299999999999999</v>
      </c>
      <c r="AV70">
        <f t="shared" si="14"/>
        <v>0</v>
      </c>
      <c r="AW70">
        <f t="shared" si="15"/>
        <v>0</v>
      </c>
      <c r="AX70">
        <f t="shared" si="16"/>
        <v>0</v>
      </c>
      <c r="AZ70">
        <f t="shared" si="17"/>
        <v>0</v>
      </c>
      <c r="BA70">
        <f t="shared" si="18"/>
        <v>0</v>
      </c>
      <c r="BC70">
        <f t="shared" si="19"/>
        <v>0</v>
      </c>
    </row>
    <row r="71" spans="1:55" ht="15" customHeight="1" x14ac:dyDescent="0.25">
      <c r="A71" t="s">
        <v>102</v>
      </c>
      <c r="B71" t="s">
        <v>103</v>
      </c>
      <c r="C71">
        <f>VLOOKUP($B71,'Tillförd energi'!$B$1:$AS$566,MATCH(C$1,'Tillförd energi'!$B$1:$AQ$1,0),FALSE)</f>
        <v>0</v>
      </c>
      <c r="D71">
        <f>VLOOKUP($B71,'Tillförd energi'!$B$1:$AS$566,MATCH(D$1,'Tillförd energi'!$B$1:$AQ$1,0),FALSE)</f>
        <v>0.66261300000000001</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94.660200000000003</v>
      </c>
      <c r="J71">
        <f>VLOOKUP($B71,'Tillförd energi'!$B$1:$AS$566,MATCH(J$1,'Tillförd energi'!$B$1:$AQ$1,0),FALSE)</f>
        <v>0</v>
      </c>
      <c r="K71">
        <v>0</v>
      </c>
      <c r="L71">
        <f>VLOOKUP($B71,'Tillförd energi'!$B$1:$AS$566,MATCH(L$1,'Tillförd energi'!$B$1:$AQ$1,0),FALSE)</f>
        <v>0</v>
      </c>
      <c r="M71">
        <f>VLOOKUP($B71,'Tillförd energi'!$B$1:$AS$566,MATCH(M$1,'Tillförd energi'!$B$1:$AQ$1,0),FALSE)</f>
        <v>3</v>
      </c>
      <c r="N71">
        <f>VLOOKUP($B71,'Tillförd energi'!$B$1:$AS$566,MATCH(N$1,'Tillförd energi'!$B$1:$AQ$1,0),FALSE)</f>
        <v>0</v>
      </c>
      <c r="O71">
        <f>VLOOKUP($B71,'Tillförd energi'!$B$1:$AS$566,MATCH(O$1,'Tillförd energi'!$B$1:$AQ$1,0),FALSE)</f>
        <v>3</v>
      </c>
      <c r="P71">
        <f>VLOOKUP($B71,'Tillförd energi'!$B$1:$AS$566,MATCH(P$1,'Tillförd energi'!$B$1:$AQ$1,0),FALSE)</f>
        <v>11</v>
      </c>
      <c r="Q71">
        <f>VLOOKUP($B71,'Tillförd energi'!$B$1:$AS$566,MATCH(Q$1,'Tillförd energi'!$B$1:$AQ$1,0),FALSE)</f>
        <v>2.6635300000000002</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12</v>
      </c>
      <c r="AD71">
        <f>VLOOKUP($B71,'Tillförd energi'!$B$1:$AS$566,MATCH(AD$1,'Tillförd energi'!$B$1:$AQ$1,0),FALSE)</f>
        <v>0</v>
      </c>
      <c r="AE71">
        <f>VLOOKUP($B71,'Tillförd energi'!$B$1:$AS$566,MATCH(AE$1,'Tillförd energi'!$B$1:$AQ$1,0),FALSE)</f>
        <v>0</v>
      </c>
      <c r="AF71">
        <f>VLOOKUP($B71,'Tillförd energi'!$B$1:$AS$566,MATCH(AF$1,'Tillförd energi'!$B$1:$AQ$1,0),FALSE)</f>
        <v>2.96658</v>
      </c>
      <c r="AG71">
        <f>IFERROR(VLOOKUP(B71,Miljö!$B$1:$S$476,9,FALSE)/1,0)</f>
        <v>0</v>
      </c>
      <c r="AI71">
        <f t="shared" si="10"/>
        <v>129.952923</v>
      </c>
      <c r="AJ71">
        <f t="shared" si="11"/>
        <v>129.952923</v>
      </c>
      <c r="AK71">
        <f>IF(ISERROR(1/VLOOKUP($B71,Leveranser!$B$1:$S$500,MATCH("såld värme (gwh)",Leveranser!$B$1:$S$1,0),FALSE)),"",VLOOKUP($B71,Leveranser!$B$1:$S$500,MATCH("såld värme (gwh)",Leveranser!$B$1:$S$1,0),FALSE))</f>
        <v>98.885999999999996</v>
      </c>
      <c r="AL71" s="22">
        <f>VLOOKUP($B71,Leveranser!$B$1:$Y$500,MATCH("Totalt såld fjärrvärme till andra fjärrvärmeföretag",Leveranser!$B$1:$AA$1,0),FALSE)</f>
        <v>0</v>
      </c>
      <c r="AM71" s="22">
        <f>IF(ISERROR(1/VLOOKUP($B71,Miljö!$B$1:$S$500,MATCH("Såld mängd produktionsspecifik fjärrvärme (GWh)",Miljö!$B$1:$R$1,0),FALSE)),0,VLOOKUP($B71,Miljö!$B$1:$S$500,MATCH("Såld mängd produktionsspecifik fjärrvärme (GWh)",Miljö!$B$1:$R$1,0),FALSE))</f>
        <v>0</v>
      </c>
      <c r="AN71" s="23">
        <f t="shared" si="12"/>
        <v>0.76093709719788294</v>
      </c>
      <c r="AP71" t="str">
        <f>VLOOKUP($B71,'Miljövärden urval för publ'!$B$1:$H$450,7,FALSE)</f>
        <v>Ja</v>
      </c>
      <c r="AQ71" t="str">
        <f>VLOOKUP($B71,'Miljövärden urval för publ'!$B$1:$H$450,6,FALSE)</f>
        <v>Ja</v>
      </c>
      <c r="AU71">
        <f t="shared" si="13"/>
        <v>2.96658</v>
      </c>
      <c r="AV71">
        <f t="shared" si="14"/>
        <v>0</v>
      </c>
      <c r="AW71">
        <f t="shared" si="15"/>
        <v>19.663530000000002</v>
      </c>
      <c r="AX71">
        <f t="shared" si="16"/>
        <v>0</v>
      </c>
      <c r="AZ71">
        <f t="shared" si="17"/>
        <v>0</v>
      </c>
      <c r="BA71">
        <f t="shared" si="18"/>
        <v>0</v>
      </c>
      <c r="BC71">
        <f t="shared" si="19"/>
        <v>19.663530000000002</v>
      </c>
    </row>
    <row r="72" spans="1:55" ht="15" customHeight="1" x14ac:dyDescent="0.25">
      <c r="A72" t="s">
        <v>102</v>
      </c>
      <c r="B72" t="s">
        <v>104</v>
      </c>
      <c r="C72">
        <f>VLOOKUP($B72,'Tillförd energi'!$B$1:$AS$566,MATCH(C$1,'Tillförd energi'!$B$1:$AQ$1,0),FALSE)</f>
        <v>0</v>
      </c>
      <c r="D72">
        <f>VLOOKUP($B72,'Tillförd energi'!$B$1:$AS$566,MATCH(D$1,'Tillförd energi'!$B$1:$AQ$1,0),FALSE)</f>
        <v>0.05</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0</v>
      </c>
      <c r="J72">
        <f>VLOOKUP($B72,'Tillförd energi'!$B$1:$AS$566,MATCH(J$1,'Tillförd energi'!$B$1:$AQ$1,0),FALSE)</f>
        <v>0</v>
      </c>
      <c r="K72">
        <v>0</v>
      </c>
      <c r="L72">
        <f>VLOOKUP($B72,'Tillförd energi'!$B$1:$AS$566,MATCH(L$1,'Tillförd energi'!$B$1:$AQ$1,0),FALSE)</f>
        <v>0</v>
      </c>
      <c r="M72">
        <f>VLOOKUP($B72,'Tillförd energi'!$B$1:$AS$566,MATCH(M$1,'Tillförd energi'!$B$1:$AQ$1,0),FALSE)</f>
        <v>1.4159999999999999</v>
      </c>
      <c r="N72">
        <f>VLOOKUP($B72,'Tillförd energi'!$B$1:$AS$566,MATCH(N$1,'Tillförd energi'!$B$1:$AQ$1,0),FALSE)</f>
        <v>0</v>
      </c>
      <c r="O72">
        <f>VLOOKUP($B72,'Tillförd energi'!$B$1:$AS$566,MATCH(O$1,'Tillförd energi'!$B$1:$AQ$1,0),FALSE)</f>
        <v>1.4159999999999999</v>
      </c>
      <c r="P72">
        <f>VLOOKUP($B72,'Tillförd energi'!$B$1:$AS$566,MATCH(P$1,'Tillförd energi'!$B$1:$AQ$1,0),FALSE)</f>
        <v>1.4179999999999999</v>
      </c>
      <c r="Q72">
        <f>VLOOKUP($B72,'Tillförd energi'!$B$1:$AS$566,MATCH(Q$1,'Tillförd energi'!$B$1:$AQ$1,0),FALSE)</f>
        <v>0</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7.911E-2</v>
      </c>
      <c r="AG72">
        <f>IFERROR(VLOOKUP(B72,Miljö!$B$1:$S$476,9,FALSE)/1,0)</f>
        <v>0</v>
      </c>
      <c r="AI72">
        <f t="shared" si="10"/>
        <v>4.3791099999999998</v>
      </c>
      <c r="AJ72">
        <f t="shared" si="11"/>
        <v>4.3791099999999998</v>
      </c>
      <c r="AK72">
        <f>IF(ISERROR(1/VLOOKUP($B72,Leveranser!$B$1:$S$500,MATCH("såld värme (gwh)",Leveranser!$B$1:$S$1,0),FALSE)),"",VLOOKUP($B72,Leveranser!$B$1:$S$500,MATCH("såld värme (gwh)",Leveranser!$B$1:$S$1,0),FALSE))</f>
        <v>2.637</v>
      </c>
      <c r="AL72" s="22">
        <f>VLOOKUP($B72,Leveranser!$B$1:$Y$500,MATCH("Totalt såld fjärrvärme till andra fjärrvärmeföretag",Leveranser!$B$1:$AA$1,0),FALSE)</f>
        <v>0</v>
      </c>
      <c r="AM72" s="22">
        <f>IF(ISERROR(1/VLOOKUP($B72,Miljö!$B$1:$S$500,MATCH("Såld mängd produktionsspecifik fjärrvärme (GWh)",Miljö!$B$1:$R$1,0),FALSE)),0,VLOOKUP($B72,Miljö!$B$1:$S$500,MATCH("Såld mängd produktionsspecifik fjärrvärme (GWh)",Miljö!$B$1:$R$1,0),FALSE))</f>
        <v>0</v>
      </c>
      <c r="AN72" s="23">
        <f t="shared" si="12"/>
        <v>0.60217715471865285</v>
      </c>
      <c r="AP72" t="str">
        <f>VLOOKUP($B72,'Miljövärden urval för publ'!$B$1:$H$450,7,FALSE)</f>
        <v>Ja</v>
      </c>
      <c r="AQ72" t="str">
        <f>VLOOKUP($B72,'Miljövärden urval för publ'!$B$1:$H$450,6,FALSE)</f>
        <v>Ja</v>
      </c>
      <c r="AU72">
        <f t="shared" si="13"/>
        <v>7.911E-2</v>
      </c>
      <c r="AV72">
        <f t="shared" si="14"/>
        <v>0</v>
      </c>
      <c r="AW72">
        <f t="shared" si="15"/>
        <v>4.25</v>
      </c>
      <c r="AX72">
        <f t="shared" si="16"/>
        <v>0</v>
      </c>
      <c r="AZ72">
        <f t="shared" si="17"/>
        <v>0</v>
      </c>
      <c r="BA72">
        <f t="shared" si="18"/>
        <v>0</v>
      </c>
      <c r="BC72">
        <f t="shared" si="19"/>
        <v>4.25</v>
      </c>
    </row>
    <row r="73" spans="1:55" ht="15" customHeight="1" x14ac:dyDescent="0.25">
      <c r="A73" t="s">
        <v>102</v>
      </c>
      <c r="B73" t="s">
        <v>105</v>
      </c>
      <c r="C73">
        <f>VLOOKUP($B73,'Tillförd energi'!$B$1:$AS$566,MATCH(C$1,'Tillförd energi'!$B$1:$AQ$1,0),FALSE)</f>
        <v>0</v>
      </c>
      <c r="D73">
        <f>VLOOKUP($B73,'Tillförd energi'!$B$1:$AS$566,MATCH(D$1,'Tillförd energi'!$B$1:$AQ$1,0),FALSE)</f>
        <v>4.2999999999999997E-2</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6.66</v>
      </c>
      <c r="N73">
        <f>VLOOKUP($B73,'Tillförd energi'!$B$1:$AS$566,MATCH(N$1,'Tillförd energi'!$B$1:$AQ$1,0),FALSE)</f>
        <v>0</v>
      </c>
      <c r="O73">
        <f>VLOOKUP($B73,'Tillförd energi'!$B$1:$AS$566,MATCH(O$1,'Tillförd energi'!$B$1:$AQ$1,0),FALSE)</f>
        <v>6.66</v>
      </c>
      <c r="P73">
        <f>VLOOKUP($B73,'Tillförd energi'!$B$1:$AS$566,MATCH(P$1,'Tillförd energi'!$B$1:$AQ$1,0),FALSE)</f>
        <v>6.67</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0.39345000000000002</v>
      </c>
      <c r="AG73">
        <f>IFERROR(VLOOKUP(B73,Miljö!$B$1:$S$476,9,FALSE)/1,0)</f>
        <v>0</v>
      </c>
      <c r="AI73">
        <f t="shared" si="10"/>
        <v>20.426450000000003</v>
      </c>
      <c r="AJ73">
        <f t="shared" si="11"/>
        <v>20.426450000000003</v>
      </c>
      <c r="AK73">
        <f>IF(ISERROR(1/VLOOKUP($B73,Leveranser!$B$1:$S$500,MATCH("såld värme (gwh)",Leveranser!$B$1:$S$1,0),FALSE)),"",VLOOKUP($B73,Leveranser!$B$1:$S$500,MATCH("såld värme (gwh)",Leveranser!$B$1:$S$1,0),FALSE))</f>
        <v>13.115</v>
      </c>
      <c r="AL73" s="22">
        <f>VLOOKUP($B73,Leveranser!$B$1:$Y$500,MATCH("Totalt såld fjärrvärme till andra fjärrvärmeföretag",Leveranser!$B$1:$AA$1,0),FALSE)</f>
        <v>0</v>
      </c>
      <c r="AM73" s="22">
        <f>IF(ISERROR(1/VLOOKUP($B73,Miljö!$B$1:$S$500,MATCH("Såld mängd produktionsspecifik fjärrvärme (GWh)",Miljö!$B$1:$R$1,0),FALSE)),0,VLOOKUP($B73,Miljö!$B$1:$S$500,MATCH("Såld mängd produktionsspecifik fjärrvärme (GWh)",Miljö!$B$1:$R$1,0),FALSE))</f>
        <v>0</v>
      </c>
      <c r="AN73" s="23">
        <f t="shared" si="12"/>
        <v>0.64205968242156608</v>
      </c>
      <c r="AP73" t="str">
        <f>VLOOKUP($B73,'Miljövärden urval för publ'!$B$1:$H$450,7,FALSE)</f>
        <v>Ja</v>
      </c>
      <c r="AQ73" t="str">
        <f>VLOOKUP($B73,'Miljövärden urval för publ'!$B$1:$H$450,6,FALSE)</f>
        <v>Ja</v>
      </c>
      <c r="AU73">
        <f t="shared" si="13"/>
        <v>0.39345000000000002</v>
      </c>
      <c r="AV73">
        <f t="shared" si="14"/>
        <v>0</v>
      </c>
      <c r="AW73">
        <f t="shared" si="15"/>
        <v>19.990000000000002</v>
      </c>
      <c r="AX73">
        <f t="shared" si="16"/>
        <v>0</v>
      </c>
      <c r="AZ73">
        <f t="shared" si="17"/>
        <v>0</v>
      </c>
      <c r="BA73">
        <f t="shared" si="18"/>
        <v>0</v>
      </c>
      <c r="BC73">
        <f t="shared" si="19"/>
        <v>19.990000000000002</v>
      </c>
    </row>
    <row r="74" spans="1:55" ht="15" customHeight="1" x14ac:dyDescent="0.25">
      <c r="A74" t="s">
        <v>106</v>
      </c>
      <c r="B74" t="s">
        <v>107</v>
      </c>
      <c r="C74">
        <f>VLOOKUP($B74,'Tillförd energi'!$B$1:$AS$566,MATCH(C$1,'Tillförd energi'!$B$1:$AQ$1,0),FALSE)</f>
        <v>0</v>
      </c>
      <c r="D74">
        <f>VLOOKUP($B74,'Tillförd energi'!$B$1:$AS$566,MATCH(D$1,'Tillförd energi'!$B$1:$AQ$1,0),FALSE)</f>
        <v>2.415</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0</v>
      </c>
      <c r="N74">
        <f>VLOOKUP($B74,'Tillförd energi'!$B$1:$AS$566,MATCH(N$1,'Tillförd energi'!$B$1:$AQ$1,0),FALSE)</f>
        <v>0</v>
      </c>
      <c r="O74">
        <f>VLOOKUP($B74,'Tillförd energi'!$B$1:$AS$566,MATCH(O$1,'Tillförd energi'!$B$1:$AQ$1,0),FALSE)</f>
        <v>0</v>
      </c>
      <c r="P74">
        <f>VLOOKUP($B74,'Tillförd energi'!$B$1:$AS$566,MATCH(P$1,'Tillförd energi'!$B$1:$AQ$1,0),FALSE)</f>
        <v>2.069</v>
      </c>
      <c r="Q74">
        <f>VLOOKUP($B74,'Tillförd energi'!$B$1:$AS$566,MATCH(Q$1,'Tillförd energi'!$B$1:$AQ$1,0),FALSE)</f>
        <v>0</v>
      </c>
      <c r="R74">
        <f>VLOOKUP($B74,'Tillförd energi'!$B$1:$AS$566,MATCH(R$1,'Tillförd energi'!$B$1:$AQ$1,0),FALSE)</f>
        <v>17.815999999999999</v>
      </c>
      <c r="S74">
        <f>VLOOKUP($B74,'Tillförd energi'!$B$1:$AS$566,MATCH(S$1,'Tillförd energi'!$B$1:$AQ$1,0),FALSE)</f>
        <v>11.295999999999999</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14.063499999999999</v>
      </c>
      <c r="Y74">
        <f>VLOOKUP($B74,'Tillförd energi'!$B$1:$AS$566,MATCH(Y$1,'Tillförd energi'!$B$1:$AQ$1,0),FALSE)</f>
        <v>0</v>
      </c>
      <c r="Z74">
        <f>VLOOKUP($B74,'Tillförd energi'!$B$1:$AS$566,MATCH(Z$1,'Tillförd energi'!$B$1:$AQ$1,0),FALSE)</f>
        <v>0.17199999999999999</v>
      </c>
      <c r="AA74">
        <f>VLOOKUP($B74,'Tillförd energi'!$B$1:$AS$566,MATCH(AA$1,'Tillförd energi'!$B$1:$AQ$1,0),FALSE)</f>
        <v>0.06</v>
      </c>
      <c r="AB74">
        <f>VLOOKUP($B74,'Tillförd energi'!$B$1:$AS$566,MATCH(AB$1,'Tillförd energi'!$B$1:$AQ$1,0),FALSE)</f>
        <v>0.21299999999999999</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0.91818</v>
      </c>
      <c r="AG74">
        <f>IFERROR(VLOOKUP(B74,Miljö!$B$1:$S$476,9,FALSE)/1,0)</f>
        <v>0</v>
      </c>
      <c r="AI74">
        <f t="shared" si="10"/>
        <v>49.022679999999994</v>
      </c>
      <c r="AJ74">
        <f t="shared" si="11"/>
        <v>49.022679999999994</v>
      </c>
      <c r="AK74">
        <f>IF(ISERROR(1/VLOOKUP($B74,Leveranser!$B$1:$S$500,MATCH("såld värme (gwh)",Leveranser!$B$1:$S$1,0),FALSE)),"",VLOOKUP($B74,Leveranser!$B$1:$S$500,MATCH("såld värme (gwh)",Leveranser!$B$1:$S$1,0),FALSE))</f>
        <v>30.606000000000002</v>
      </c>
      <c r="AL74" s="22">
        <f>VLOOKUP($B74,Leveranser!$B$1:$Y$500,MATCH("Totalt såld fjärrvärme till andra fjärrvärmeföretag",Leveranser!$B$1:$AA$1,0),FALSE)</f>
        <v>0</v>
      </c>
      <c r="AM74" s="22">
        <f>IF(ISERROR(1/VLOOKUP($B74,Miljö!$B$1:$S$500,MATCH("Såld mängd produktionsspecifik fjärrvärme (GWh)",Miljö!$B$1:$R$1,0),FALSE)),0,VLOOKUP($B74,Miljö!$B$1:$S$500,MATCH("Såld mängd produktionsspecifik fjärrvärme (GWh)",Miljö!$B$1:$R$1,0),FALSE))</f>
        <v>0</v>
      </c>
      <c r="AN74" s="23">
        <f t="shared" si="12"/>
        <v>0.62432327241187147</v>
      </c>
      <c r="AP74" t="str">
        <f>VLOOKUP($B74,'Miljövärden urval för publ'!$B$1:$H$450,7,FALSE)</f>
        <v>Ja</v>
      </c>
      <c r="AQ74" t="str">
        <f>VLOOKUP($B74,'Miljövärden urval för publ'!$B$1:$H$450,6,FALSE)</f>
        <v>Nej</v>
      </c>
      <c r="AU74">
        <f t="shared" si="13"/>
        <v>1.15018</v>
      </c>
      <c r="AV74">
        <f t="shared" si="14"/>
        <v>14.063499999999999</v>
      </c>
      <c r="AW74">
        <f t="shared" si="15"/>
        <v>2.069</v>
      </c>
      <c r="AX74">
        <f t="shared" si="16"/>
        <v>29.111999999999998</v>
      </c>
      <c r="AZ74">
        <f t="shared" si="17"/>
        <v>0.21299999999999999</v>
      </c>
      <c r="BA74">
        <f t="shared" si="18"/>
        <v>0</v>
      </c>
      <c r="BC74">
        <f t="shared" si="19"/>
        <v>45.244499999999995</v>
      </c>
    </row>
    <row r="75" spans="1:55" ht="15" customHeight="1" x14ac:dyDescent="0.25">
      <c r="A75" t="s">
        <v>108</v>
      </c>
      <c r="B75" t="s">
        <v>109</v>
      </c>
      <c r="C75">
        <f>VLOOKUP($B75,'Tillförd energi'!$B$1:$AS$566,MATCH(C$1,'Tillförd energi'!$B$1:$AQ$1,0),FALSE)</f>
        <v>0</v>
      </c>
      <c r="D75">
        <f>VLOOKUP($B75,'Tillförd energi'!$B$1:$AS$566,MATCH(D$1,'Tillförd energi'!$B$1:$AQ$1,0),FALSE)</f>
        <v>0.6</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6.6929999999999996</v>
      </c>
      <c r="N75">
        <f>VLOOKUP($B75,'Tillförd energi'!$B$1:$AS$566,MATCH(N$1,'Tillförd energi'!$B$1:$AQ$1,0),FALSE)</f>
        <v>0</v>
      </c>
      <c r="O75">
        <f>VLOOKUP($B75,'Tillförd energi'!$B$1:$AS$566,MATCH(O$1,'Tillförd energi'!$B$1:$AQ$1,0),FALSE)</f>
        <v>0</v>
      </c>
      <c r="P75">
        <f>VLOOKUP($B75,'Tillförd energi'!$B$1:$AS$566,MATCH(P$1,'Tillförd energi'!$B$1:$AQ$1,0),FALSE)</f>
        <v>0</v>
      </c>
      <c r="Q75">
        <f>VLOOKUP($B75,'Tillförd energi'!$B$1:$AS$566,MATCH(Q$1,'Tillförd energi'!$B$1:$AQ$1,0),FALSE)</f>
        <v>11.124700000000001</v>
      </c>
      <c r="R75">
        <f>VLOOKUP($B75,'Tillförd energi'!$B$1:$AS$566,MATCH(R$1,'Tillförd energi'!$B$1:$AQ$1,0),FALSE)</f>
        <v>0</v>
      </c>
      <c r="S75">
        <f>VLOOKUP($B75,'Tillförd energi'!$B$1:$AS$566,MATCH(S$1,'Tillförd energi'!$B$1:$AQ$1,0),FALSE)</f>
        <v>0</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0</v>
      </c>
      <c r="Y75">
        <f>VLOOKUP($B75,'Tillförd energi'!$B$1:$AS$566,MATCH(Y$1,'Tillförd energi'!$B$1:$AQ$1,0),FALSE)</f>
        <v>0</v>
      </c>
      <c r="Z75">
        <f>VLOOKUP($B75,'Tillförd energi'!$B$1:$AS$566,MATCH(Z$1,'Tillförd energi'!$B$1:$AQ$1,0),FALSE)</f>
        <v>0</v>
      </c>
      <c r="AA75">
        <f>VLOOKUP($B75,'Tillförd energi'!$B$1:$AS$566,MATCH(AA$1,'Tillförd energi'!$B$1:$AQ$1,0),FALSE)</f>
        <v>0</v>
      </c>
      <c r="AB75">
        <f>VLOOKUP($B75,'Tillförd energi'!$B$1:$AS$566,MATCH(AB$1,'Tillförd energi'!$B$1:$AQ$1,0),FALSE)</f>
        <v>0</v>
      </c>
      <c r="AC75">
        <f>VLOOKUP($B75,'Tillförd energi'!$B$1:$AS$566,MATCH(AC$1,'Tillförd energi'!$B$1:$AQ$1,0),FALSE)</f>
        <v>2.3250000000000002</v>
      </c>
      <c r="AD75">
        <f>VLOOKUP($B75,'Tillförd energi'!$B$1:$AS$566,MATCH(AD$1,'Tillförd energi'!$B$1:$AQ$1,0),FALSE)</f>
        <v>0</v>
      </c>
      <c r="AE75">
        <f>VLOOKUP($B75,'Tillförd energi'!$B$1:$AS$566,MATCH(AE$1,'Tillförd energi'!$B$1:$AQ$1,0),FALSE)</f>
        <v>0</v>
      </c>
      <c r="AF75">
        <f>VLOOKUP($B75,'Tillförd energi'!$B$1:$AS$566,MATCH(AF$1,'Tillförd energi'!$B$1:$AQ$1,0),FALSE)</f>
        <v>0.379</v>
      </c>
      <c r="AG75">
        <f>IFERROR(VLOOKUP(B75,Miljö!$B$1:$S$476,9,FALSE)/1,0)</f>
        <v>0</v>
      </c>
      <c r="AI75">
        <f t="shared" si="10"/>
        <v>21.121700000000001</v>
      </c>
      <c r="AJ75">
        <f t="shared" si="11"/>
        <v>21.121700000000001</v>
      </c>
      <c r="AK75">
        <f>IF(ISERROR(1/VLOOKUP($B75,Leveranser!$B$1:$S$500,MATCH("såld värme (gwh)",Leveranser!$B$1:$S$1,0),FALSE)),"",VLOOKUP($B75,Leveranser!$B$1:$S$500,MATCH("såld värme (gwh)",Leveranser!$B$1:$S$1,0),FALSE))</f>
        <v>15.928000000000001</v>
      </c>
      <c r="AL75" s="22">
        <f>VLOOKUP($B75,Leveranser!$B$1:$Y$500,MATCH("Totalt såld fjärrvärme till andra fjärrvärmeföretag",Leveranser!$B$1:$AA$1,0),FALSE)</f>
        <v>0</v>
      </c>
      <c r="AM75" s="22">
        <f>IF(ISERROR(1/VLOOKUP($B75,Miljö!$B$1:$S$500,MATCH("Såld mängd produktionsspecifik fjärrvärme (GWh)",Miljö!$B$1:$R$1,0),FALSE)),0,VLOOKUP($B75,Miljö!$B$1:$S$500,MATCH("Såld mängd produktionsspecifik fjärrvärme (GWh)",Miljö!$B$1:$R$1,0),FALSE))</f>
        <v>0</v>
      </c>
      <c r="AN75" s="23">
        <f t="shared" si="12"/>
        <v>0.75410596684925935</v>
      </c>
      <c r="AP75" t="str">
        <f>VLOOKUP($B75,'Miljövärden urval för publ'!$B$1:$H$450,7,FALSE)</f>
        <v>Ja</v>
      </c>
      <c r="AQ75" t="str">
        <f>VLOOKUP($B75,'Miljövärden urval för publ'!$B$1:$H$450,6,FALSE)</f>
        <v>Ja</v>
      </c>
      <c r="AU75">
        <f t="shared" si="13"/>
        <v>0.379</v>
      </c>
      <c r="AV75">
        <f t="shared" si="14"/>
        <v>0</v>
      </c>
      <c r="AW75">
        <f t="shared" si="15"/>
        <v>17.817700000000002</v>
      </c>
      <c r="AX75">
        <f t="shared" si="16"/>
        <v>0</v>
      </c>
      <c r="AZ75">
        <f t="shared" si="17"/>
        <v>0</v>
      </c>
      <c r="BA75">
        <f t="shared" si="18"/>
        <v>0</v>
      </c>
      <c r="BC75">
        <f t="shared" si="19"/>
        <v>17.817700000000002</v>
      </c>
    </row>
    <row r="76" spans="1:55" ht="15" customHeight="1" x14ac:dyDescent="0.25">
      <c r="A76" t="s">
        <v>108</v>
      </c>
      <c r="B76" t="s">
        <v>110</v>
      </c>
      <c r="C76">
        <f>VLOOKUP($B76,'Tillförd energi'!$B$1:$AS$566,MATCH(C$1,'Tillförd energi'!$B$1:$AQ$1,0),FALSE)</f>
        <v>0</v>
      </c>
      <c r="D76">
        <f>VLOOKUP($B76,'Tillförd energi'!$B$1:$AS$566,MATCH(D$1,'Tillförd energi'!$B$1:$AQ$1,0),FALSE)</f>
        <v>0.29899999999999999</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0</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38.190800000000003</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0</v>
      </c>
      <c r="AD76">
        <f>VLOOKUP($B76,'Tillförd energi'!$B$1:$AS$566,MATCH(AD$1,'Tillförd energi'!$B$1:$AQ$1,0),FALSE)</f>
        <v>2.0590000000000002</v>
      </c>
      <c r="AE76">
        <f>VLOOKUP($B76,'Tillförd energi'!$B$1:$AS$566,MATCH(AE$1,'Tillförd energi'!$B$1:$AQ$1,0),FALSE)</f>
        <v>0</v>
      </c>
      <c r="AF76">
        <f>VLOOKUP($B76,'Tillförd energi'!$B$1:$AS$566,MATCH(AF$1,'Tillförd energi'!$B$1:$AQ$1,0),FALSE)</f>
        <v>0.152</v>
      </c>
      <c r="AG76">
        <f>IFERROR(VLOOKUP(B76,Miljö!$B$1:$S$476,9,FALSE)/1,0)</f>
        <v>0</v>
      </c>
      <c r="AI76">
        <f t="shared" si="10"/>
        <v>40.700800000000001</v>
      </c>
      <c r="AJ76">
        <f t="shared" si="11"/>
        <v>40.700800000000001</v>
      </c>
      <c r="AK76">
        <f>IF(ISERROR(1/VLOOKUP($B76,Leveranser!$B$1:$S$500,MATCH("såld värme (gwh)",Leveranser!$B$1:$S$1,0),FALSE)),"",VLOOKUP($B76,Leveranser!$B$1:$S$500,MATCH("såld värme (gwh)",Leveranser!$B$1:$S$1,0),FALSE))</f>
        <v>29.317</v>
      </c>
      <c r="AL76" s="22">
        <f>VLOOKUP($B76,Leveranser!$B$1:$Y$500,MATCH("Totalt såld fjärrvärme till andra fjärrvärmeföretag",Leveranser!$B$1:$AA$1,0),FALSE)</f>
        <v>0</v>
      </c>
      <c r="AM76" s="22">
        <f>IF(ISERROR(1/VLOOKUP($B76,Miljö!$B$1:$S$500,MATCH("Såld mängd produktionsspecifik fjärrvärme (GWh)",Miljö!$B$1:$R$1,0),FALSE)),0,VLOOKUP($B76,Miljö!$B$1:$S$500,MATCH("Såld mängd produktionsspecifik fjärrvärme (GWh)",Miljö!$B$1:$R$1,0),FALSE))</f>
        <v>0</v>
      </c>
      <c r="AN76" s="23">
        <f t="shared" si="12"/>
        <v>0.720305251985219</v>
      </c>
      <c r="AP76" t="str">
        <f>VLOOKUP($B76,'Miljövärden urval för publ'!$B$1:$H$450,7,FALSE)</f>
        <v>Ja</v>
      </c>
      <c r="AQ76" t="str">
        <f>VLOOKUP($B76,'Miljövärden urval för publ'!$B$1:$H$450,6,FALSE)</f>
        <v>Ja</v>
      </c>
      <c r="AU76">
        <f t="shared" si="13"/>
        <v>0.152</v>
      </c>
      <c r="AV76">
        <f t="shared" si="14"/>
        <v>0</v>
      </c>
      <c r="AW76">
        <f t="shared" si="15"/>
        <v>38.190800000000003</v>
      </c>
      <c r="AX76">
        <f t="shared" si="16"/>
        <v>0</v>
      </c>
      <c r="AZ76">
        <f t="shared" si="17"/>
        <v>0</v>
      </c>
      <c r="BA76">
        <f t="shared" si="18"/>
        <v>0</v>
      </c>
      <c r="BC76">
        <f t="shared" si="19"/>
        <v>38.190800000000003</v>
      </c>
    </row>
    <row r="77" spans="1:55" ht="15" customHeight="1" x14ac:dyDescent="0.25">
      <c r="A77" t="s">
        <v>111</v>
      </c>
      <c r="B77" t="s">
        <v>112</v>
      </c>
      <c r="C77">
        <f>VLOOKUP($B77,'Tillförd energi'!$B$1:$AS$566,MATCH(C$1,'Tillförd energi'!$B$1:$AQ$1,0),FALSE)</f>
        <v>0</v>
      </c>
      <c r="D77">
        <f>VLOOKUP($B77,'Tillförd energi'!$B$1:$AS$566,MATCH(D$1,'Tillförd energi'!$B$1:$AQ$1,0),FALSE)</f>
        <v>0.45</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2.5</v>
      </c>
      <c r="P77">
        <f>VLOOKUP($B77,'Tillförd energi'!$B$1:$AS$566,MATCH(P$1,'Tillförd energi'!$B$1:$AQ$1,0),FALSE)</f>
        <v>0</v>
      </c>
      <c r="Q77">
        <f>VLOOKUP($B77,'Tillförd energi'!$B$1:$AS$566,MATCH(Q$1,'Tillförd energi'!$B$1:$AQ$1,0),FALSE)</f>
        <v>48.6</v>
      </c>
      <c r="R77">
        <f>VLOOKUP($B77,'Tillförd energi'!$B$1:$AS$566,MATCH(R$1,'Tillförd energi'!$B$1:$AQ$1,0),FALSE)</f>
        <v>2.56</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8.5</v>
      </c>
      <c r="AD77">
        <f>VLOOKUP($B77,'Tillförd energi'!$B$1:$AS$566,MATCH(AD$1,'Tillförd energi'!$B$1:$AQ$1,0),FALSE)</f>
        <v>0</v>
      </c>
      <c r="AE77">
        <f>VLOOKUP($B77,'Tillförd energi'!$B$1:$AS$566,MATCH(AE$1,'Tillförd energi'!$B$1:$AQ$1,0),FALSE)</f>
        <v>0</v>
      </c>
      <c r="AF77">
        <f>VLOOKUP($B77,'Tillförd energi'!$B$1:$AS$566,MATCH(AF$1,'Tillförd energi'!$B$1:$AQ$1,0),FALSE)</f>
        <v>1.4</v>
      </c>
      <c r="AG77">
        <f>IFERROR(VLOOKUP(B77,Miljö!$B$1:$S$476,9,FALSE)/1,0)</f>
        <v>0</v>
      </c>
      <c r="AI77">
        <f t="shared" si="10"/>
        <v>64.010000000000005</v>
      </c>
      <c r="AJ77">
        <f t="shared" si="11"/>
        <v>64.010000000000005</v>
      </c>
      <c r="AK77">
        <f>IF(ISERROR(1/VLOOKUP($B77,Leveranser!$B$1:$S$500,MATCH("såld värme (gwh)",Leveranser!$B$1:$S$1,0),FALSE)),"",VLOOKUP($B77,Leveranser!$B$1:$S$500,MATCH("såld värme (gwh)",Leveranser!$B$1:$S$1,0),FALSE))</f>
        <v>41.4</v>
      </c>
      <c r="AL77" s="22">
        <f>VLOOKUP($B77,Leveranser!$B$1:$Y$500,MATCH("Totalt såld fjärrvärme till andra fjärrvärmeföretag",Leveranser!$B$1:$AA$1,0),FALSE)</f>
        <v>0</v>
      </c>
      <c r="AM77" s="22">
        <f>IF(ISERROR(1/VLOOKUP($B77,Miljö!$B$1:$S$500,MATCH("Såld mängd produktionsspecifik fjärrvärme (GWh)",Miljö!$B$1:$R$1,0),FALSE)),0,VLOOKUP($B77,Miljö!$B$1:$S$500,MATCH("Såld mängd produktionsspecifik fjärrvärme (GWh)",Miljö!$B$1:$R$1,0),FALSE))</f>
        <v>0</v>
      </c>
      <c r="AN77" s="23">
        <f t="shared" si="12"/>
        <v>0.64677394157162937</v>
      </c>
      <c r="AP77" t="str">
        <f>VLOOKUP($B77,'Miljövärden urval för publ'!$B$1:$H$450,7,FALSE)</f>
        <v>Ja</v>
      </c>
      <c r="AQ77" t="str">
        <f>VLOOKUP($B77,'Miljövärden urval för publ'!$B$1:$H$450,6,FALSE)</f>
        <v>Ja</v>
      </c>
      <c r="AU77">
        <f t="shared" si="13"/>
        <v>1.4</v>
      </c>
      <c r="AV77">
        <f t="shared" si="14"/>
        <v>0</v>
      </c>
      <c r="AW77">
        <f t="shared" si="15"/>
        <v>51.1</v>
      </c>
      <c r="AX77">
        <f t="shared" si="16"/>
        <v>2.56</v>
      </c>
      <c r="AZ77">
        <f t="shared" si="17"/>
        <v>0</v>
      </c>
      <c r="BA77">
        <f t="shared" si="18"/>
        <v>0</v>
      </c>
      <c r="BC77">
        <f t="shared" si="19"/>
        <v>53.660000000000004</v>
      </c>
    </row>
    <row r="78" spans="1:55" ht="15" customHeight="1" x14ac:dyDescent="0.25">
      <c r="A78" t="s">
        <v>113</v>
      </c>
      <c r="B78" t="s">
        <v>114</v>
      </c>
      <c r="C78">
        <f>VLOOKUP($B78,'Tillförd energi'!$B$1:$AS$566,MATCH(C$1,'Tillförd energi'!$B$1:$AQ$1,0),FALSE)</f>
        <v>0</v>
      </c>
      <c r="D78">
        <f>VLOOKUP($B78,'Tillförd energi'!$B$1:$AS$566,MATCH(D$1,'Tillförd energi'!$B$1:$AQ$1,0),FALSE)</f>
        <v>10.1737</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104.872</v>
      </c>
      <c r="M78">
        <f>VLOOKUP($B78,'Tillförd energi'!$B$1:$AS$566,MATCH(M$1,'Tillförd energi'!$B$1:$AQ$1,0),FALSE)</f>
        <v>0</v>
      </c>
      <c r="N78">
        <f>VLOOKUP($B78,'Tillförd energi'!$B$1:$AS$566,MATCH(N$1,'Tillförd energi'!$B$1:$AQ$1,0),FALSE)</f>
        <v>25.1693</v>
      </c>
      <c r="O78">
        <f>VLOOKUP($B78,'Tillförd energi'!$B$1:$AS$566,MATCH(O$1,'Tillförd energi'!$B$1:$AQ$1,0),FALSE)</f>
        <v>0.52436099999999997</v>
      </c>
      <c r="P78">
        <f>VLOOKUP($B78,'Tillförd energi'!$B$1:$AS$566,MATCH(P$1,'Tillförd energi'!$B$1:$AQ$1,0),FALSE)</f>
        <v>3.6705299999999998</v>
      </c>
      <c r="Q78">
        <f>VLOOKUP($B78,'Tillförd energi'!$B$1:$AS$566,MATCH(Q$1,'Tillförd energi'!$B$1:$AQ$1,0),FALSE)</f>
        <v>15.2065</v>
      </c>
      <c r="R78">
        <f>VLOOKUP($B78,'Tillförd energi'!$B$1:$AS$566,MATCH(R$1,'Tillförd energi'!$B$1:$AQ$1,0),FALSE)</f>
        <v>42</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1.89232</v>
      </c>
      <c r="Y78">
        <f>VLOOKUP($B78,'Tillförd energi'!$B$1:$AS$566,MATCH(Y$1,'Tillförd energi'!$B$1:$AQ$1,0),FALSE)</f>
        <v>0</v>
      </c>
      <c r="Z78">
        <f>VLOOKUP($B78,'Tillförd energi'!$B$1:$AS$566,MATCH(Z$1,'Tillförd energi'!$B$1:$AQ$1,0),FALSE)</f>
        <v>5</v>
      </c>
      <c r="AA78">
        <f>VLOOKUP($B78,'Tillförd energi'!$B$1:$AS$566,MATCH(AA$1,'Tillförd energi'!$B$1:$AQ$1,0),FALSE)</f>
        <v>0</v>
      </c>
      <c r="AB78">
        <f>VLOOKUP($B78,'Tillförd energi'!$B$1:$AS$566,MATCH(AB$1,'Tillförd energi'!$B$1:$AQ$1,0),FALSE)</f>
        <v>0</v>
      </c>
      <c r="AC78">
        <f>VLOOKUP($B78,'Tillförd energi'!$B$1:$AS$566,MATCH(AC$1,'Tillförd energi'!$B$1:$AQ$1,0),FALSE)</f>
        <v>21</v>
      </c>
      <c r="AD78">
        <f>VLOOKUP($B78,'Tillförd energi'!$B$1:$AS$566,MATCH(AD$1,'Tillförd energi'!$B$1:$AQ$1,0),FALSE)</f>
        <v>0</v>
      </c>
      <c r="AE78">
        <f>VLOOKUP($B78,'Tillförd energi'!$B$1:$AS$566,MATCH(AE$1,'Tillförd energi'!$B$1:$AQ$1,0),FALSE)</f>
        <v>0</v>
      </c>
      <c r="AF78">
        <f>VLOOKUP($B78,'Tillförd energi'!$B$1:$AS$566,MATCH(AF$1,'Tillförd energi'!$B$1:$AQ$1,0),FALSE)</f>
        <v>4.66859</v>
      </c>
      <c r="AG78">
        <f>IFERROR(VLOOKUP(B78,Miljö!$B$1:$S$476,9,FALSE)/1,0)</f>
        <v>0</v>
      </c>
      <c r="AI78">
        <f t="shared" si="10"/>
        <v>234.17730100000003</v>
      </c>
      <c r="AJ78">
        <f t="shared" si="11"/>
        <v>234.17730100000003</v>
      </c>
      <c r="AK78">
        <f>IF(ISERROR(1/VLOOKUP($B78,Leveranser!$B$1:$S$500,MATCH("såld värme (gwh)",Leveranser!$B$1:$S$1,0),FALSE)),"",VLOOKUP($B78,Leveranser!$B$1:$S$500,MATCH("såld värme (gwh)",Leveranser!$B$1:$S$1,0),FALSE))</f>
        <v>195</v>
      </c>
      <c r="AL78" s="22">
        <f>VLOOKUP($B78,Leveranser!$B$1:$Y$500,MATCH("Totalt såld fjärrvärme till andra fjärrvärmeföretag",Leveranser!$B$1:$AA$1,0),FALSE)</f>
        <v>0</v>
      </c>
      <c r="AM78" s="22">
        <f>IF(ISERROR(1/VLOOKUP($B78,Miljö!$B$1:$S$500,MATCH("Såld mängd produktionsspecifik fjärrvärme (GWh)",Miljö!$B$1:$R$1,0),FALSE)),0,VLOOKUP($B78,Miljö!$B$1:$S$500,MATCH("Såld mängd produktionsspecifik fjärrvärme (GWh)",Miljö!$B$1:$R$1,0),FALSE))</f>
        <v>0</v>
      </c>
      <c r="AN78" s="23">
        <f t="shared" si="12"/>
        <v>0.83270239757353759</v>
      </c>
      <c r="AP78" t="str">
        <f>VLOOKUP($B78,'Miljövärden urval för publ'!$B$1:$H$450,7,FALSE)</f>
        <v>Ja</v>
      </c>
      <c r="AQ78" t="str">
        <f>VLOOKUP($B78,'Miljövärden urval för publ'!$B$1:$H$450,6,FALSE)</f>
        <v>Nej</v>
      </c>
      <c r="AU78">
        <f t="shared" si="13"/>
        <v>9.66859</v>
      </c>
      <c r="AV78">
        <f t="shared" si="14"/>
        <v>1.89232</v>
      </c>
      <c r="AW78">
        <f t="shared" si="15"/>
        <v>44.570690999999997</v>
      </c>
      <c r="AX78">
        <f t="shared" si="16"/>
        <v>42</v>
      </c>
      <c r="AZ78">
        <f t="shared" si="17"/>
        <v>0</v>
      </c>
      <c r="BA78">
        <f t="shared" si="18"/>
        <v>0</v>
      </c>
      <c r="BC78">
        <f t="shared" si="19"/>
        <v>193.33501100000004</v>
      </c>
    </row>
    <row r="79" spans="1:55" ht="15" customHeight="1" x14ac:dyDescent="0.25">
      <c r="A79" t="s">
        <v>115</v>
      </c>
      <c r="B79" t="s">
        <v>116</v>
      </c>
      <c r="C79">
        <f>VLOOKUP($B79,'Tillförd energi'!$B$1:$AS$566,MATCH(C$1,'Tillförd energi'!$B$1:$AQ$1,0),FALSE)</f>
        <v>0</v>
      </c>
      <c r="D79">
        <f>VLOOKUP($B79,'Tillförd energi'!$B$1:$AS$566,MATCH(D$1,'Tillförd energi'!$B$1:$AQ$1,0),FALSE)</f>
        <v>0</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0</v>
      </c>
      <c r="K79">
        <v>0</v>
      </c>
      <c r="L79">
        <f>VLOOKUP($B79,'Tillförd energi'!$B$1:$AS$566,MATCH(L$1,'Tillförd energi'!$B$1:$AQ$1,0),FALSE)</f>
        <v>0</v>
      </c>
      <c r="M79">
        <f>VLOOKUP($B79,'Tillförd energi'!$B$1:$AS$566,MATCH(M$1,'Tillförd energi'!$B$1:$AQ$1,0),FALSE)</f>
        <v>0</v>
      </c>
      <c r="N79">
        <f>VLOOKUP($B79,'Tillförd energi'!$B$1:$AS$566,MATCH(N$1,'Tillförd energi'!$B$1:$AQ$1,0),FALSE)</f>
        <v>0</v>
      </c>
      <c r="O79">
        <f>VLOOKUP($B79,'Tillförd energi'!$B$1:$AS$566,MATCH(O$1,'Tillförd energi'!$B$1:$AQ$1,0),FALSE)</f>
        <v>0</v>
      </c>
      <c r="P79">
        <f>VLOOKUP($B79,'Tillförd energi'!$B$1:$AS$566,MATCH(P$1,'Tillförd energi'!$B$1:$AQ$1,0),FALSE)</f>
        <v>0</v>
      </c>
      <c r="Q79">
        <f>VLOOKUP($B79,'Tillförd energi'!$B$1:$AS$566,MATCH(Q$1,'Tillförd energi'!$B$1:$AQ$1,0),FALSE)</f>
        <v>0</v>
      </c>
      <c r="R79">
        <f>VLOOKUP($B79,'Tillförd energi'!$B$1:$AS$566,MATCH(R$1,'Tillförd energi'!$B$1:$AQ$1,0),FALSE)</f>
        <v>0</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0</v>
      </c>
      <c r="Y79">
        <f>VLOOKUP($B79,'Tillförd energi'!$B$1:$AS$566,MATCH(Y$1,'Tillförd energi'!$B$1:$AQ$1,0),FALSE)</f>
        <v>0</v>
      </c>
      <c r="Z79">
        <f>VLOOKUP($B79,'Tillförd energi'!$B$1:$AS$566,MATCH(Z$1,'Tillförd energi'!$B$1:$AQ$1,0),FALSE)</f>
        <v>0</v>
      </c>
      <c r="AA79">
        <f>VLOOKUP($B79,'Tillförd energi'!$B$1:$AS$566,MATCH(AA$1,'Tillförd energi'!$B$1:$AQ$1,0),FALSE)</f>
        <v>0</v>
      </c>
      <c r="AB79">
        <f>VLOOKUP($B79,'Tillförd energi'!$B$1:$AS$566,MATCH(AB$1,'Tillförd energi'!$B$1:$AQ$1,0),FALSE)</f>
        <v>0</v>
      </c>
      <c r="AC79">
        <f>VLOOKUP($B79,'Tillförd energi'!$B$1:$AS$566,MATCH(AC$1,'Tillförd energi'!$B$1:$AQ$1,0),FALSE)</f>
        <v>0</v>
      </c>
      <c r="AD79">
        <f>VLOOKUP($B79,'Tillförd energi'!$B$1:$AS$566,MATCH(AD$1,'Tillförd energi'!$B$1:$AQ$1,0),FALSE)</f>
        <v>0</v>
      </c>
      <c r="AE79">
        <f>VLOOKUP($B79,'Tillförd energi'!$B$1:$AS$566,MATCH(AE$1,'Tillförd energi'!$B$1:$AQ$1,0),FALSE)</f>
        <v>0</v>
      </c>
      <c r="AF79">
        <f>VLOOKUP($B79,'Tillförd energi'!$B$1:$AS$566,MATCH(AF$1,'Tillförd energi'!$B$1:$AQ$1,0),FALSE)</f>
        <v>0</v>
      </c>
      <c r="AG79">
        <f>IFERROR(VLOOKUP(B79,Miljö!$B$1:$S$476,9,FALSE)/1,0)</f>
        <v>0</v>
      </c>
      <c r="AI79">
        <f t="shared" si="10"/>
        <v>0</v>
      </c>
      <c r="AJ79">
        <f t="shared" si="11"/>
        <v>0</v>
      </c>
      <c r="AK79" t="str">
        <f>IF(ISERROR(1/VLOOKUP($B79,Leveranser!$B$1:$S$500,MATCH("såld värme (gwh)",Leveranser!$B$1:$S$1,0),FALSE)),"",VLOOKUP($B79,Leveranser!$B$1:$S$500,MATCH("såld värme (gwh)",Leveranser!$B$1:$S$1,0),FALSE))</f>
        <v/>
      </c>
      <c r="AL79" s="22">
        <f>VLOOKUP($B79,Leveranser!$B$1:$Y$500,MATCH("Totalt såld fjärrvärme till andra fjärrvärmeföretag",Leveranser!$B$1:$AA$1,0),FALSE)</f>
        <v>0</v>
      </c>
      <c r="AM79" s="22">
        <f>IF(ISERROR(1/VLOOKUP($B79,Miljö!$B$1:$S$500,MATCH("Såld mängd produktionsspecifik fjärrvärme (GWh)",Miljö!$B$1:$R$1,0),FALSE)),0,VLOOKUP($B79,Miljö!$B$1:$S$500,MATCH("Såld mängd produktionsspecifik fjärrvärme (GWh)",Miljö!$B$1:$R$1,0),FALSE))</f>
        <v>0</v>
      </c>
      <c r="AN79" s="23" t="str">
        <f t="shared" si="12"/>
        <v/>
      </c>
      <c r="AP79" t="str">
        <f>VLOOKUP($B79,'Miljövärden urval för publ'!$B$1:$H$450,7,FALSE)</f>
        <v>Nej</v>
      </c>
      <c r="AQ79" t="str">
        <f>VLOOKUP($B79,'Miljövärden urval för publ'!$B$1:$H$450,6,FALSE)</f>
        <v>Nej</v>
      </c>
      <c r="AU79">
        <f t="shared" si="13"/>
        <v>0</v>
      </c>
      <c r="AV79">
        <f t="shared" si="14"/>
        <v>0</v>
      </c>
      <c r="AW79">
        <f t="shared" si="15"/>
        <v>0</v>
      </c>
      <c r="AX79">
        <f t="shared" si="16"/>
        <v>0</v>
      </c>
      <c r="AZ79">
        <f t="shared" si="17"/>
        <v>0</v>
      </c>
      <c r="BA79">
        <f t="shared" si="18"/>
        <v>0</v>
      </c>
      <c r="BC79">
        <f t="shared" si="19"/>
        <v>0</v>
      </c>
    </row>
    <row r="80" spans="1:55" ht="15" customHeight="1" x14ac:dyDescent="0.25">
      <c r="A80" t="s">
        <v>115</v>
      </c>
      <c r="B80" t="s">
        <v>117</v>
      </c>
      <c r="C80">
        <f>VLOOKUP($B80,'Tillförd energi'!$B$1:$AS$566,MATCH(C$1,'Tillförd energi'!$B$1:$AQ$1,0),FALSE)</f>
        <v>0</v>
      </c>
      <c r="D80">
        <f>VLOOKUP($B80,'Tillförd energi'!$B$1:$AS$566,MATCH(D$1,'Tillförd energi'!$B$1:$AQ$1,0),FALSE)</f>
        <v>0</v>
      </c>
      <c r="E80">
        <f>VLOOKUP($B80,'Tillförd energi'!$B$1:$AS$566,MATCH(E$1,'Tillförd energi'!$B$1:$AQ$1,0),FALSE)</f>
        <v>0</v>
      </c>
      <c r="F80">
        <f>VLOOKUP($B80,'Tillförd energi'!$B$1:$AS$566,MATCH(F$1,'Tillförd energi'!$B$1:$AQ$1,0),FALSE)</f>
        <v>0</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0</v>
      </c>
      <c r="N80">
        <f>VLOOKUP($B80,'Tillförd energi'!$B$1:$AS$566,MATCH(N$1,'Tillförd energi'!$B$1:$AQ$1,0),FALSE)</f>
        <v>0</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0</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0</v>
      </c>
      <c r="AD80">
        <f>VLOOKUP($B80,'Tillförd energi'!$B$1:$AS$566,MATCH(AD$1,'Tillförd energi'!$B$1:$AQ$1,0),FALSE)</f>
        <v>0</v>
      </c>
      <c r="AE80">
        <f>VLOOKUP($B80,'Tillförd energi'!$B$1:$AS$566,MATCH(AE$1,'Tillförd energi'!$B$1:$AQ$1,0),FALSE)</f>
        <v>0</v>
      </c>
      <c r="AF80">
        <f>VLOOKUP($B80,'Tillförd energi'!$B$1:$AS$566,MATCH(AF$1,'Tillförd energi'!$B$1:$AQ$1,0),FALSE)</f>
        <v>0</v>
      </c>
      <c r="AG80">
        <f>IFERROR(VLOOKUP(B80,Miljö!$B$1:$S$476,9,FALSE)/1,0)</f>
        <v>0</v>
      </c>
      <c r="AI80">
        <f t="shared" si="10"/>
        <v>0</v>
      </c>
      <c r="AJ80">
        <f t="shared" si="11"/>
        <v>0</v>
      </c>
      <c r="AK80" t="str">
        <f>IF(ISERROR(1/VLOOKUP($B80,Leveranser!$B$1:$S$500,MATCH("såld värme (gwh)",Leveranser!$B$1:$S$1,0),FALSE)),"",VLOOKUP($B80,Leveranser!$B$1:$S$500,MATCH("såld värme (gwh)",Leveranser!$B$1:$S$1,0),FALSE))</f>
        <v/>
      </c>
      <c r="AL80" s="22">
        <f>VLOOKUP($B80,Leveranser!$B$1:$Y$500,MATCH("Totalt såld fjärrvärme till andra fjärrvärmeföretag",Leveranser!$B$1:$AA$1,0),FALSE)</f>
        <v>0</v>
      </c>
      <c r="AM80" s="22">
        <f>IF(ISERROR(1/VLOOKUP($B80,Miljö!$B$1:$S$500,MATCH("Såld mängd produktionsspecifik fjärrvärme (GWh)",Miljö!$B$1:$R$1,0),FALSE)),0,VLOOKUP($B80,Miljö!$B$1:$S$500,MATCH("Såld mängd produktionsspecifik fjärrvärme (GWh)",Miljö!$B$1:$R$1,0),FALSE))</f>
        <v>0</v>
      </c>
      <c r="AN80" s="23" t="str">
        <f t="shared" si="12"/>
        <v/>
      </c>
      <c r="AP80" t="str">
        <f>VLOOKUP($B80,'Miljövärden urval för publ'!$B$1:$H$450,7,FALSE)</f>
        <v>Nej</v>
      </c>
      <c r="AQ80" t="str">
        <f>VLOOKUP($B80,'Miljövärden urval för publ'!$B$1:$H$450,6,FALSE)</f>
        <v>Nej</v>
      </c>
      <c r="AU80">
        <f t="shared" si="13"/>
        <v>0</v>
      </c>
      <c r="AV80">
        <f t="shared" si="14"/>
        <v>0</v>
      </c>
      <c r="AW80">
        <f t="shared" si="15"/>
        <v>0</v>
      </c>
      <c r="AX80">
        <f t="shared" si="16"/>
        <v>0</v>
      </c>
      <c r="AZ80">
        <f t="shared" si="17"/>
        <v>0</v>
      </c>
      <c r="BA80">
        <f t="shared" si="18"/>
        <v>0</v>
      </c>
      <c r="BC80">
        <f t="shared" si="19"/>
        <v>0</v>
      </c>
    </row>
    <row r="81" spans="1:55" ht="15" customHeight="1" x14ac:dyDescent="0.25">
      <c r="A81" t="s">
        <v>115</v>
      </c>
      <c r="B81" t="s">
        <v>118</v>
      </c>
      <c r="C81">
        <f>VLOOKUP($B81,'Tillförd energi'!$B$1:$AS$566,MATCH(C$1,'Tillförd energi'!$B$1:$AQ$1,0),FALSE)</f>
        <v>0</v>
      </c>
      <c r="D81">
        <f>VLOOKUP($B81,'Tillförd energi'!$B$1:$AS$566,MATCH(D$1,'Tillförd energi'!$B$1:$AQ$1,0),FALSE)</f>
        <v>0</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0</v>
      </c>
      <c r="AG81">
        <f>IFERROR(VLOOKUP(B81,Miljö!$B$1:$S$476,9,FALSE)/1,0)</f>
        <v>0</v>
      </c>
      <c r="AI81">
        <f t="shared" si="10"/>
        <v>0</v>
      </c>
      <c r="AJ81">
        <f t="shared" si="11"/>
        <v>0</v>
      </c>
      <c r="AK81" t="str">
        <f>IF(ISERROR(1/VLOOKUP($B81,Leveranser!$B$1:$S$500,MATCH("såld värme (gwh)",Leveranser!$B$1:$S$1,0),FALSE)),"",VLOOKUP($B81,Leveranser!$B$1:$S$500,MATCH("såld värme (gwh)",Leveranser!$B$1:$S$1,0),FALSE))</f>
        <v/>
      </c>
      <c r="AL81" s="22">
        <f>VLOOKUP($B81,Leveranser!$B$1:$Y$500,MATCH("Totalt såld fjärrvärme till andra fjärrvärmeföretag",Leveranser!$B$1:$AA$1,0),FALSE)</f>
        <v>0</v>
      </c>
      <c r="AM81" s="22">
        <f>IF(ISERROR(1/VLOOKUP($B81,Miljö!$B$1:$S$500,MATCH("Såld mängd produktionsspecifik fjärrvärme (GWh)",Miljö!$B$1:$R$1,0),FALSE)),0,VLOOKUP($B81,Miljö!$B$1:$S$500,MATCH("Såld mängd produktionsspecifik fjärrvärme (GWh)",Miljö!$B$1:$R$1,0),FALSE))</f>
        <v>0</v>
      </c>
      <c r="AN81" s="23" t="str">
        <f t="shared" si="12"/>
        <v/>
      </c>
      <c r="AP81" t="str">
        <f>VLOOKUP($B81,'Miljövärden urval för publ'!$B$1:$H$450,7,FALSE)</f>
        <v>Nej</v>
      </c>
      <c r="AQ81" t="str">
        <f>VLOOKUP($B81,'Miljövärden urval för publ'!$B$1:$H$450,6,FALSE)</f>
        <v>Nej</v>
      </c>
      <c r="AU81">
        <f t="shared" si="13"/>
        <v>0</v>
      </c>
      <c r="AV81">
        <f t="shared" si="14"/>
        <v>0</v>
      </c>
      <c r="AW81">
        <f t="shared" si="15"/>
        <v>0</v>
      </c>
      <c r="AX81">
        <f t="shared" si="16"/>
        <v>0</v>
      </c>
      <c r="AZ81">
        <f t="shared" si="17"/>
        <v>0</v>
      </c>
      <c r="BA81">
        <f t="shared" si="18"/>
        <v>0</v>
      </c>
      <c r="BC81">
        <f t="shared" si="19"/>
        <v>0</v>
      </c>
    </row>
    <row r="82" spans="1:55" ht="15" customHeight="1" x14ac:dyDescent="0.25">
      <c r="A82" t="s">
        <v>115</v>
      </c>
      <c r="B82" t="s">
        <v>119</v>
      </c>
      <c r="C82">
        <f>VLOOKUP($B82,'Tillförd energi'!$B$1:$AS$566,MATCH(C$1,'Tillförd energi'!$B$1:$AQ$1,0),FALSE)</f>
        <v>0</v>
      </c>
      <c r="D82">
        <f>VLOOKUP($B82,'Tillförd energi'!$B$1:$AS$566,MATCH(D$1,'Tillförd energi'!$B$1:$AQ$1,0),FALSE)</f>
        <v>0</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0</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0</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v>
      </c>
      <c r="AG82">
        <f>IFERROR(VLOOKUP(B82,Miljö!$B$1:$S$476,9,FALSE)/1,0)</f>
        <v>0</v>
      </c>
      <c r="AI82">
        <f t="shared" si="10"/>
        <v>0</v>
      </c>
      <c r="AJ82">
        <f t="shared" si="11"/>
        <v>0</v>
      </c>
      <c r="AK82" t="str">
        <f>IF(ISERROR(1/VLOOKUP($B82,Leveranser!$B$1:$S$500,MATCH("såld värme (gwh)",Leveranser!$B$1:$S$1,0),FALSE)),"",VLOOKUP($B82,Leveranser!$B$1:$S$500,MATCH("såld värme (gwh)",Leveranser!$B$1:$S$1,0),FALSE))</f>
        <v/>
      </c>
      <c r="AL82" s="22">
        <f>VLOOKUP($B82,Leveranser!$B$1:$Y$500,MATCH("Totalt såld fjärrvärme till andra fjärrvärmeföretag",Leveranser!$B$1:$AA$1,0),FALSE)</f>
        <v>0</v>
      </c>
      <c r="AM82" s="22">
        <f>IF(ISERROR(1/VLOOKUP($B82,Miljö!$B$1:$S$500,MATCH("Såld mängd produktionsspecifik fjärrvärme (GWh)",Miljö!$B$1:$R$1,0),FALSE)),0,VLOOKUP($B82,Miljö!$B$1:$S$500,MATCH("Såld mängd produktionsspecifik fjärrvärme (GWh)",Miljö!$B$1:$R$1,0),FALSE))</f>
        <v>0</v>
      </c>
      <c r="AN82" s="23" t="str">
        <f t="shared" si="12"/>
        <v/>
      </c>
      <c r="AP82" t="str">
        <f>VLOOKUP($B82,'Miljövärden urval för publ'!$B$1:$H$450,7,FALSE)</f>
        <v>Nej</v>
      </c>
      <c r="AQ82" t="str">
        <f>VLOOKUP($B82,'Miljövärden urval för publ'!$B$1:$H$450,6,FALSE)</f>
        <v>Nej</v>
      </c>
      <c r="AU82">
        <f t="shared" si="13"/>
        <v>0</v>
      </c>
      <c r="AV82">
        <f t="shared" si="14"/>
        <v>0</v>
      </c>
      <c r="AW82">
        <f t="shared" si="15"/>
        <v>0</v>
      </c>
      <c r="AX82">
        <f t="shared" si="16"/>
        <v>0</v>
      </c>
      <c r="AZ82">
        <f t="shared" si="17"/>
        <v>0</v>
      </c>
      <c r="BA82">
        <f t="shared" si="18"/>
        <v>0</v>
      </c>
      <c r="BC82">
        <f t="shared" si="19"/>
        <v>0</v>
      </c>
    </row>
    <row r="83" spans="1:55" ht="15" customHeight="1" x14ac:dyDescent="0.25">
      <c r="A83" t="s">
        <v>115</v>
      </c>
      <c r="B83" t="s">
        <v>120</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0</v>
      </c>
      <c r="N83">
        <f>VLOOKUP($B83,'Tillförd energi'!$B$1:$AS$566,MATCH(N$1,'Tillförd energi'!$B$1:$AQ$1,0),FALSE)</f>
        <v>0</v>
      </c>
      <c r="O83">
        <f>VLOOKUP($B83,'Tillförd energi'!$B$1:$AS$566,MATCH(O$1,'Tillförd energi'!$B$1:$AQ$1,0),FALSE)</f>
        <v>0</v>
      </c>
      <c r="P83">
        <f>VLOOKUP($B83,'Tillförd energi'!$B$1:$AS$566,MATCH(P$1,'Tillförd energi'!$B$1:$AQ$1,0),FALSE)</f>
        <v>0</v>
      </c>
      <c r="Q83">
        <f>VLOOKUP($B83,'Tillförd energi'!$B$1:$AS$566,MATCH(Q$1,'Tillförd energi'!$B$1:$AQ$1,0),FALSE)</f>
        <v>0</v>
      </c>
      <c r="R83">
        <f>VLOOKUP($B83,'Tillförd energi'!$B$1:$AS$566,MATCH(R$1,'Tillförd energi'!$B$1:$AQ$1,0),FALSE)</f>
        <v>0</v>
      </c>
      <c r="S83">
        <f>VLOOKUP($B83,'Tillförd energi'!$B$1:$AS$566,MATCH(S$1,'Tillförd energi'!$B$1:$AQ$1,0),FALSE)</f>
        <v>0</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0</v>
      </c>
      <c r="AD83">
        <f>VLOOKUP($B83,'Tillförd energi'!$B$1:$AS$566,MATCH(AD$1,'Tillförd energi'!$B$1:$AQ$1,0),FALSE)</f>
        <v>0</v>
      </c>
      <c r="AE83">
        <f>VLOOKUP($B83,'Tillförd energi'!$B$1:$AS$566,MATCH(AE$1,'Tillförd energi'!$B$1:$AQ$1,0),FALSE)</f>
        <v>0</v>
      </c>
      <c r="AF83">
        <f>VLOOKUP($B83,'Tillförd energi'!$B$1:$AS$566,MATCH(AF$1,'Tillförd energi'!$B$1:$AQ$1,0),FALSE)</f>
        <v>0</v>
      </c>
      <c r="AG83">
        <f>IFERROR(VLOOKUP(B83,Miljö!$B$1:$S$476,9,FALSE)/1,0)</f>
        <v>0</v>
      </c>
      <c r="AI83">
        <f t="shared" si="10"/>
        <v>0</v>
      </c>
      <c r="AJ83">
        <f t="shared" si="11"/>
        <v>0</v>
      </c>
      <c r="AK83" t="str">
        <f>IF(ISERROR(1/VLOOKUP($B83,Leveranser!$B$1:$S$500,MATCH("såld värme (gwh)",Leveranser!$B$1:$S$1,0),FALSE)),"",VLOOKUP($B83,Leveranser!$B$1:$S$500,MATCH("såld värme (gwh)",Leveranser!$B$1:$S$1,0),FALSE))</f>
        <v/>
      </c>
      <c r="AL83" s="22">
        <f>VLOOKUP($B83,Leveranser!$B$1:$Y$500,MATCH("Totalt såld fjärrvärme till andra fjärrvärmeföretag",Leveranser!$B$1:$AA$1,0),FALSE)</f>
        <v>0</v>
      </c>
      <c r="AM83" s="22">
        <f>IF(ISERROR(1/VLOOKUP($B83,Miljö!$B$1:$S$500,MATCH("Såld mängd produktionsspecifik fjärrvärme (GWh)",Miljö!$B$1:$R$1,0),FALSE)),0,VLOOKUP($B83,Miljö!$B$1:$S$500,MATCH("Såld mängd produktionsspecifik fjärrvärme (GWh)",Miljö!$B$1:$R$1,0),FALSE))</f>
        <v>0</v>
      </c>
      <c r="AN83" s="23" t="str">
        <f t="shared" si="12"/>
        <v/>
      </c>
      <c r="AP83" t="str">
        <f>VLOOKUP($B83,'Miljövärden urval för publ'!$B$1:$H$450,7,FALSE)</f>
        <v>Nej</v>
      </c>
      <c r="AQ83" t="str">
        <f>VLOOKUP($B83,'Miljövärden urval för publ'!$B$1:$H$450,6,FALSE)</f>
        <v>Nej</v>
      </c>
      <c r="AU83">
        <f t="shared" si="13"/>
        <v>0</v>
      </c>
      <c r="AV83">
        <f t="shared" si="14"/>
        <v>0</v>
      </c>
      <c r="AW83">
        <f t="shared" si="15"/>
        <v>0</v>
      </c>
      <c r="AX83">
        <f t="shared" si="16"/>
        <v>0</v>
      </c>
      <c r="AZ83">
        <f t="shared" si="17"/>
        <v>0</v>
      </c>
      <c r="BA83">
        <f t="shared" si="18"/>
        <v>0</v>
      </c>
      <c r="BC83">
        <f t="shared" si="19"/>
        <v>0</v>
      </c>
    </row>
    <row r="84" spans="1:55" ht="15" customHeight="1" x14ac:dyDescent="0.25">
      <c r="A84" t="s">
        <v>115</v>
      </c>
      <c r="B84" t="s">
        <v>121</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0</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v>
      </c>
      <c r="AG84">
        <f>IFERROR(VLOOKUP(B84,Miljö!$B$1:$S$476,9,FALSE)/1,0)</f>
        <v>0</v>
      </c>
      <c r="AI84">
        <f t="shared" si="10"/>
        <v>0</v>
      </c>
      <c r="AJ84">
        <f t="shared" si="11"/>
        <v>0</v>
      </c>
      <c r="AK84" t="str">
        <f>IF(ISERROR(1/VLOOKUP($B84,Leveranser!$B$1:$S$500,MATCH("såld värme (gwh)",Leveranser!$B$1:$S$1,0),FALSE)),"",VLOOKUP($B84,Leveranser!$B$1:$S$500,MATCH("såld värme (gwh)",Leveranser!$B$1:$S$1,0),FALSE))</f>
        <v/>
      </c>
      <c r="AL84" s="22">
        <f>VLOOKUP($B84,Leveranser!$B$1:$Y$500,MATCH("Totalt såld fjärrvärme till andra fjärrvärmeföretag",Leveranser!$B$1:$AA$1,0),FALSE)</f>
        <v>0</v>
      </c>
      <c r="AM84" s="22">
        <f>IF(ISERROR(1/VLOOKUP($B84,Miljö!$B$1:$S$500,MATCH("Såld mängd produktionsspecifik fjärrvärme (GWh)",Miljö!$B$1:$R$1,0),FALSE)),0,VLOOKUP($B84,Miljö!$B$1:$S$500,MATCH("Såld mängd produktionsspecifik fjärrvärme (GWh)",Miljö!$B$1:$R$1,0),FALSE))</f>
        <v>0</v>
      </c>
      <c r="AN84" s="23" t="str">
        <f t="shared" si="12"/>
        <v/>
      </c>
      <c r="AP84" t="str">
        <f>VLOOKUP($B84,'Miljövärden urval för publ'!$B$1:$H$450,7,FALSE)</f>
        <v>Nej</v>
      </c>
      <c r="AQ84" t="str">
        <f>VLOOKUP($B84,'Miljövärden urval för publ'!$B$1:$H$450,6,FALSE)</f>
        <v>Nej</v>
      </c>
      <c r="AU84">
        <f t="shared" si="13"/>
        <v>0</v>
      </c>
      <c r="AV84">
        <f t="shared" si="14"/>
        <v>0</v>
      </c>
      <c r="AW84">
        <f t="shared" si="15"/>
        <v>0</v>
      </c>
      <c r="AX84">
        <f t="shared" si="16"/>
        <v>0</v>
      </c>
      <c r="AZ84">
        <f t="shared" si="17"/>
        <v>0</v>
      </c>
      <c r="BA84">
        <f t="shared" si="18"/>
        <v>0</v>
      </c>
      <c r="BC84">
        <f t="shared" si="19"/>
        <v>0</v>
      </c>
    </row>
    <row r="85" spans="1:55" ht="15" customHeight="1" x14ac:dyDescent="0.25">
      <c r="A85" t="s">
        <v>115</v>
      </c>
      <c r="B85" t="s">
        <v>122</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0</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v>
      </c>
      <c r="AG85">
        <f>IFERROR(VLOOKUP(B85,Miljö!$B$1:$S$476,9,FALSE)/1,0)</f>
        <v>0</v>
      </c>
      <c r="AI85">
        <f t="shared" si="10"/>
        <v>0</v>
      </c>
      <c r="AJ85">
        <f t="shared" si="11"/>
        <v>0</v>
      </c>
      <c r="AK85" t="str">
        <f>IF(ISERROR(1/VLOOKUP($B85,Leveranser!$B$1:$S$500,MATCH("såld värme (gwh)",Leveranser!$B$1:$S$1,0),FALSE)),"",VLOOKUP($B85,Leveranser!$B$1:$S$500,MATCH("såld värme (gwh)",Leveranser!$B$1:$S$1,0),FALSE))</f>
        <v/>
      </c>
      <c r="AL85" s="22">
        <f>VLOOKUP($B85,Leveranser!$B$1:$Y$500,MATCH("Totalt såld fjärrvärme till andra fjärrvärmeföretag",Leveranser!$B$1:$AA$1,0),FALSE)</f>
        <v>0</v>
      </c>
      <c r="AM85" s="22">
        <f>IF(ISERROR(1/VLOOKUP($B85,Miljö!$B$1:$S$500,MATCH("Såld mängd produktionsspecifik fjärrvärme (GWh)",Miljö!$B$1:$R$1,0),FALSE)),0,VLOOKUP($B85,Miljö!$B$1:$S$500,MATCH("Såld mängd produktionsspecifik fjärrvärme (GWh)",Miljö!$B$1:$R$1,0),FALSE))</f>
        <v>0</v>
      </c>
      <c r="AN85" s="23" t="str">
        <f t="shared" si="12"/>
        <v/>
      </c>
      <c r="AP85" t="str">
        <f>VLOOKUP($B85,'Miljövärden urval för publ'!$B$1:$H$450,7,FALSE)</f>
        <v>Nej</v>
      </c>
      <c r="AQ85" t="str">
        <f>VLOOKUP($B85,'Miljövärden urval för publ'!$B$1:$H$450,6,FALSE)</f>
        <v>Nej</v>
      </c>
      <c r="AU85">
        <f t="shared" si="13"/>
        <v>0</v>
      </c>
      <c r="AV85">
        <f t="shared" si="14"/>
        <v>0</v>
      </c>
      <c r="AW85">
        <f t="shared" si="15"/>
        <v>0</v>
      </c>
      <c r="AX85">
        <f t="shared" si="16"/>
        <v>0</v>
      </c>
      <c r="AZ85">
        <f t="shared" si="17"/>
        <v>0</v>
      </c>
      <c r="BA85">
        <f t="shared" si="18"/>
        <v>0</v>
      </c>
      <c r="BC85">
        <f t="shared" si="19"/>
        <v>0</v>
      </c>
    </row>
    <row r="86" spans="1:55" ht="15" customHeight="1" x14ac:dyDescent="0.25">
      <c r="A86" t="s">
        <v>123</v>
      </c>
      <c r="B86" t="s">
        <v>124</v>
      </c>
      <c r="C86">
        <f>VLOOKUP($B86,'Tillförd energi'!$B$1:$AS$566,MATCH(C$1,'Tillförd energi'!$B$1:$AQ$1,0),FALSE)</f>
        <v>0</v>
      </c>
      <c r="D86">
        <f>VLOOKUP($B86,'Tillförd energi'!$B$1:$AS$566,MATCH(D$1,'Tillförd energi'!$B$1:$AQ$1,0),FALSE)</f>
        <v>1.4480299999999999</v>
      </c>
      <c r="E86">
        <f>VLOOKUP($B86,'Tillförd energi'!$B$1:$AS$566,MATCH(E$1,'Tillförd energi'!$B$1:$AQ$1,0),FALSE)</f>
        <v>0</v>
      </c>
      <c r="F86">
        <f>VLOOKUP($B86,'Tillförd energi'!$B$1:$AS$566,MATCH(F$1,'Tillförd energi'!$B$1:$AQ$1,0),FALSE)</f>
        <v>4.3040000000000003</v>
      </c>
      <c r="G86">
        <f>VLOOKUP($B86,'Tillförd energi'!$B$1:$AS$566,MATCH(G$1,'Tillförd energi'!$B$1:$AQ$1,0),FALSE)</f>
        <v>0</v>
      </c>
      <c r="H86">
        <f>VLOOKUP($B86,'Tillförd energi'!$B$1:$AS$566,MATCH(H$1,'Tillförd energi'!$B$1:$AQ$1,0),FALSE)</f>
        <v>0</v>
      </c>
      <c r="I86">
        <f>VLOOKUP($B86,'Tillförd energi'!$B$1:$AS$566,MATCH(I$1,'Tillförd energi'!$B$1:$AQ$1,0),FALSE)</f>
        <v>0</v>
      </c>
      <c r="J86">
        <f>VLOOKUP($B86,'Tillförd energi'!$B$1:$AS$566,MATCH(J$1,'Tillförd energi'!$B$1:$AQ$1,0),FALSE)</f>
        <v>2.1746099999999999</v>
      </c>
      <c r="K86">
        <v>0</v>
      </c>
      <c r="L86">
        <f>VLOOKUP($B86,'Tillförd energi'!$B$1:$AS$566,MATCH(L$1,'Tillförd energi'!$B$1:$AQ$1,0),FALSE)</f>
        <v>0</v>
      </c>
      <c r="M86">
        <f>VLOOKUP($B86,'Tillförd energi'!$B$1:$AS$566,MATCH(M$1,'Tillförd energi'!$B$1:$AQ$1,0),FALSE)</f>
        <v>119.83799999999999</v>
      </c>
      <c r="N86">
        <f>VLOOKUP($B86,'Tillförd energi'!$B$1:$AS$566,MATCH(N$1,'Tillförd energi'!$B$1:$AQ$1,0),FALSE)</f>
        <v>387.15499999999997</v>
      </c>
      <c r="O86">
        <f>VLOOKUP($B86,'Tillförd energi'!$B$1:$AS$566,MATCH(O$1,'Tillförd energi'!$B$1:$AQ$1,0),FALSE)</f>
        <v>5</v>
      </c>
      <c r="P86">
        <f>VLOOKUP($B86,'Tillförd energi'!$B$1:$AS$566,MATCH(P$1,'Tillförd energi'!$B$1:$AQ$1,0),FALSE)</f>
        <v>0</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7.99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157.87</v>
      </c>
      <c r="AD86">
        <f>VLOOKUP($B86,'Tillförd energi'!$B$1:$AS$566,MATCH(AD$1,'Tillförd energi'!$B$1:$AQ$1,0),FALSE)</f>
        <v>0</v>
      </c>
      <c r="AE86">
        <f>VLOOKUP($B86,'Tillförd energi'!$B$1:$AS$566,MATCH(AE$1,'Tillförd energi'!$B$1:$AQ$1,0),FALSE)</f>
        <v>0</v>
      </c>
      <c r="AF86">
        <f>VLOOKUP($B86,'Tillförd energi'!$B$1:$AS$566,MATCH(AF$1,'Tillförd energi'!$B$1:$AQ$1,0),FALSE)</f>
        <v>25.4057</v>
      </c>
      <c r="AG86">
        <f>IFERROR(VLOOKUP(B86,Miljö!$B$1:$S$476,9,FALSE)/1,0)</f>
        <v>0</v>
      </c>
      <c r="AI86">
        <f t="shared" si="10"/>
        <v>711.18534</v>
      </c>
      <c r="AJ86">
        <f t="shared" si="11"/>
        <v>711.18534</v>
      </c>
      <c r="AK86">
        <f>IF(ISERROR(1/VLOOKUP($B86,Leveranser!$B$1:$S$500,MATCH("såld värme (gwh)",Leveranser!$B$1:$S$1,0),FALSE)),"",VLOOKUP($B86,Leveranser!$B$1:$S$500,MATCH("såld värme (gwh)",Leveranser!$B$1:$S$1,0),FALSE))</f>
        <v>623.6</v>
      </c>
      <c r="AL86" s="22">
        <f>VLOOKUP($B86,Leveranser!$B$1:$Y$500,MATCH("Totalt såld fjärrvärme till andra fjärrvärmeföretag",Leveranser!$B$1:$AA$1,0),FALSE)</f>
        <v>0</v>
      </c>
      <c r="AM86" s="22">
        <f>IF(ISERROR(1/VLOOKUP($B86,Miljö!$B$1:$S$500,MATCH("Såld mängd produktionsspecifik fjärrvärme (GWh)",Miljö!$B$1:$R$1,0),FALSE)),0,VLOOKUP($B86,Miljö!$B$1:$S$500,MATCH("Såld mängd produktionsspecifik fjärrvärme (GWh)",Miljö!$B$1:$R$1,0),FALSE))</f>
        <v>0</v>
      </c>
      <c r="AN86" s="23">
        <f t="shared" si="12"/>
        <v>0.87684597098134787</v>
      </c>
      <c r="AP86" t="str">
        <f>VLOOKUP($B86,'Miljövärden urval för publ'!$B$1:$H$450,7,FALSE)</f>
        <v>Ja</v>
      </c>
      <c r="AQ86" t="str">
        <f>VLOOKUP($B86,'Miljövärden urval för publ'!$B$1:$H$450,6,FALSE)</f>
        <v>Nej</v>
      </c>
      <c r="AU86">
        <f t="shared" si="13"/>
        <v>25.4057</v>
      </c>
      <c r="AV86">
        <f t="shared" si="14"/>
        <v>0</v>
      </c>
      <c r="AW86">
        <f t="shared" si="15"/>
        <v>511.99299999999994</v>
      </c>
      <c r="AX86">
        <f t="shared" si="16"/>
        <v>0</v>
      </c>
      <c r="AZ86">
        <f t="shared" si="17"/>
        <v>0</v>
      </c>
      <c r="BA86">
        <f t="shared" si="18"/>
        <v>0</v>
      </c>
      <c r="BC86">
        <f t="shared" si="19"/>
        <v>519.98299999999995</v>
      </c>
    </row>
    <row r="87" spans="1:55" ht="15" customHeight="1" x14ac:dyDescent="0.25">
      <c r="A87" t="s">
        <v>123</v>
      </c>
      <c r="B87" t="s">
        <v>125</v>
      </c>
      <c r="C87">
        <f>VLOOKUP($B87,'Tillförd energi'!$B$1:$AS$566,MATCH(C$1,'Tillförd energi'!$B$1:$AQ$1,0),FALSE)</f>
        <v>0</v>
      </c>
      <c r="D87">
        <f>VLOOKUP($B87,'Tillförd energi'!$B$1:$AS$566,MATCH(D$1,'Tillförd energi'!$B$1:$AQ$1,0),FALSE)</f>
        <v>0.14000000000000001</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0.75900000000000001</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0.02</v>
      </c>
      <c r="AG87">
        <f>IFERROR(VLOOKUP(B87,Miljö!$B$1:$S$476,9,FALSE)/1,0)</f>
        <v>0</v>
      </c>
      <c r="AI87">
        <f t="shared" si="10"/>
        <v>0.91900000000000004</v>
      </c>
      <c r="AJ87">
        <f t="shared" si="11"/>
        <v>0.91900000000000004</v>
      </c>
      <c r="AK87">
        <f>IF(ISERROR(1/VLOOKUP($B87,Leveranser!$B$1:$S$500,MATCH("såld värme (gwh)",Leveranser!$B$1:$S$1,0),FALSE)),"",VLOOKUP($B87,Leveranser!$B$1:$S$500,MATCH("såld värme (gwh)",Leveranser!$B$1:$S$1,0),FALSE))</f>
        <v>0.8</v>
      </c>
      <c r="AL87" s="22">
        <f>VLOOKUP($B87,Leveranser!$B$1:$Y$500,MATCH("Totalt såld fjärrvärme till andra fjärrvärmeföretag",Leveranser!$B$1:$AA$1,0),FALSE)</f>
        <v>0</v>
      </c>
      <c r="AM87" s="22">
        <f>IF(ISERROR(1/VLOOKUP($B87,Miljö!$B$1:$S$500,MATCH("Såld mängd produktionsspecifik fjärrvärme (GWh)",Miljö!$B$1:$R$1,0),FALSE)),0,VLOOKUP($B87,Miljö!$B$1:$S$500,MATCH("Såld mängd produktionsspecifik fjärrvärme (GWh)",Miljö!$B$1:$R$1,0),FALSE))</f>
        <v>0</v>
      </c>
      <c r="AN87" s="23">
        <f t="shared" si="12"/>
        <v>0.87051142546245919</v>
      </c>
      <c r="AP87" t="str">
        <f>VLOOKUP($B87,'Miljövärden urval för publ'!$B$1:$H$450,7,FALSE)</f>
        <v>Ja</v>
      </c>
      <c r="AQ87" t="str">
        <f>VLOOKUP($B87,'Miljövärden urval för publ'!$B$1:$H$450,6,FALSE)</f>
        <v>Ja</v>
      </c>
      <c r="AU87">
        <f t="shared" si="13"/>
        <v>0.02</v>
      </c>
      <c r="AV87">
        <f t="shared" si="14"/>
        <v>0</v>
      </c>
      <c r="AW87">
        <f t="shared" si="15"/>
        <v>0</v>
      </c>
      <c r="AX87">
        <f t="shared" si="16"/>
        <v>0.75900000000000001</v>
      </c>
      <c r="AZ87">
        <f t="shared" si="17"/>
        <v>0</v>
      </c>
      <c r="BA87">
        <f t="shared" si="18"/>
        <v>0</v>
      </c>
      <c r="BC87">
        <f t="shared" si="19"/>
        <v>0.75900000000000001</v>
      </c>
    </row>
    <row r="88" spans="1:55" ht="15" customHeight="1" x14ac:dyDescent="0.25">
      <c r="A88" t="s">
        <v>123</v>
      </c>
      <c r="B88" t="s">
        <v>126</v>
      </c>
      <c r="C88">
        <f>VLOOKUP($B88,'Tillförd energi'!$B$1:$AS$566,MATCH(C$1,'Tillförd energi'!$B$1:$AQ$1,0),FALSE)</f>
        <v>0</v>
      </c>
      <c r="D88">
        <f>VLOOKUP($B88,'Tillförd energi'!$B$1:$AS$566,MATCH(D$1,'Tillförd energi'!$B$1:$AQ$1,0),FALSE)</f>
        <v>2.9000000000000001E-2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5.7279999999999998</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2.3849999999999998</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0.2</v>
      </c>
      <c r="AG88">
        <f>IFERROR(VLOOKUP(B88,Miljö!$B$1:$S$476,9,FALSE)/1,0)</f>
        <v>0</v>
      </c>
      <c r="AI88">
        <f t="shared" si="10"/>
        <v>8.3419999999999987</v>
      </c>
      <c r="AJ88">
        <f t="shared" si="11"/>
        <v>8.3419999999999987</v>
      </c>
      <c r="AK88">
        <f>IF(ISERROR(1/VLOOKUP($B88,Leveranser!$B$1:$S$500,MATCH("såld värme (gwh)",Leveranser!$B$1:$S$1,0),FALSE)),"",VLOOKUP($B88,Leveranser!$B$1:$S$500,MATCH("såld värme (gwh)",Leveranser!$B$1:$S$1,0),FALSE))</f>
        <v>3.9</v>
      </c>
      <c r="AL88" s="22">
        <f>VLOOKUP($B88,Leveranser!$B$1:$Y$500,MATCH("Totalt såld fjärrvärme till andra fjärrvärmeföretag",Leveranser!$B$1:$AA$1,0),FALSE)</f>
        <v>0</v>
      </c>
      <c r="AM88" s="22">
        <f>IF(ISERROR(1/VLOOKUP($B88,Miljö!$B$1:$S$500,MATCH("Såld mängd produktionsspecifik fjärrvärme (GWh)",Miljö!$B$1:$R$1,0),FALSE)),0,VLOOKUP($B88,Miljö!$B$1:$S$500,MATCH("Såld mängd produktionsspecifik fjärrvärme (GWh)",Miljö!$B$1:$R$1,0),FALSE))</f>
        <v>0</v>
      </c>
      <c r="AN88" s="23">
        <f t="shared" si="12"/>
        <v>0.46751378566291063</v>
      </c>
      <c r="AP88" t="str">
        <f>VLOOKUP($B88,'Miljövärden urval för publ'!$B$1:$H$450,7,FALSE)</f>
        <v>Ja</v>
      </c>
      <c r="AQ88" t="str">
        <f>VLOOKUP($B88,'Miljövärden urval för publ'!$B$1:$H$450,6,FALSE)</f>
        <v>Ja</v>
      </c>
      <c r="AU88">
        <f t="shared" si="13"/>
        <v>0.2</v>
      </c>
      <c r="AV88">
        <f t="shared" si="14"/>
        <v>0</v>
      </c>
      <c r="AW88">
        <f t="shared" si="15"/>
        <v>0</v>
      </c>
      <c r="AX88">
        <f t="shared" si="16"/>
        <v>5.7279999999999998</v>
      </c>
      <c r="AZ88">
        <f t="shared" si="17"/>
        <v>0</v>
      </c>
      <c r="BA88">
        <f t="shared" si="18"/>
        <v>0</v>
      </c>
      <c r="BC88">
        <f t="shared" si="19"/>
        <v>8.1129999999999995</v>
      </c>
    </row>
    <row r="89" spans="1:55" ht="15" customHeight="1" x14ac:dyDescent="0.25">
      <c r="A89" t="s">
        <v>127</v>
      </c>
      <c r="B89" t="s">
        <v>128</v>
      </c>
      <c r="C89">
        <f>VLOOKUP($B89,'Tillförd energi'!$B$1:$AS$566,MATCH(C$1,'Tillförd energi'!$B$1:$AQ$1,0),FALSE)</f>
        <v>0</v>
      </c>
      <c r="D89">
        <f>VLOOKUP($B89,'Tillförd energi'!$B$1:$AS$566,MATCH(D$1,'Tillförd energi'!$B$1:$AQ$1,0),FALSE)</f>
        <v>0</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13.9886</v>
      </c>
      <c r="N89">
        <f>VLOOKUP($B89,'Tillförd energi'!$B$1:$AS$566,MATCH(N$1,'Tillförd energi'!$B$1:$AQ$1,0),FALSE)</f>
        <v>89.590199999999996</v>
      </c>
      <c r="O89">
        <f>VLOOKUP($B89,'Tillförd energi'!$B$1:$AS$566,MATCH(O$1,'Tillförd energi'!$B$1:$AQ$1,0),FALSE)</f>
        <v>0</v>
      </c>
      <c r="P89">
        <f>VLOOKUP($B89,'Tillförd energi'!$B$1:$AS$566,MATCH(P$1,'Tillförd energi'!$B$1:$AQ$1,0),FALSE)</f>
        <v>0</v>
      </c>
      <c r="Q89">
        <f>VLOOKUP($B89,'Tillförd energi'!$B$1:$AS$566,MATCH(Q$1,'Tillförd energi'!$B$1:$AQ$1,0),FALSE)</f>
        <v>6.67997</v>
      </c>
      <c r="R89">
        <f>VLOOKUP($B89,'Tillförd energi'!$B$1:$AS$566,MATCH(R$1,'Tillförd energi'!$B$1:$AQ$1,0),FALSE)</f>
        <v>0</v>
      </c>
      <c r="S89">
        <f>VLOOKUP($B89,'Tillförd energi'!$B$1:$AS$566,MATCH(S$1,'Tillförd energi'!$B$1:$AQ$1,0),FALSE)</f>
        <v>4</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0.79526399999999997</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3.012</v>
      </c>
      <c r="AG89">
        <f>IFERROR(VLOOKUP(B89,Miljö!$B$1:$S$476,9,FALSE)/1,0)</f>
        <v>0</v>
      </c>
      <c r="AI89">
        <f t="shared" si="10"/>
        <v>118.066034</v>
      </c>
      <c r="AJ89">
        <f t="shared" si="11"/>
        <v>118.066034</v>
      </c>
      <c r="AK89">
        <f>IF(ISERROR(1/VLOOKUP($B89,Leveranser!$B$1:$S$500,MATCH("såld värme (gwh)",Leveranser!$B$1:$S$1,0),FALSE)),"",VLOOKUP($B89,Leveranser!$B$1:$S$500,MATCH("såld värme (gwh)",Leveranser!$B$1:$S$1,0),FALSE))</f>
        <v>100.4</v>
      </c>
      <c r="AL89" s="22">
        <f>VLOOKUP($B89,Leveranser!$B$1:$Y$500,MATCH("Totalt såld fjärrvärme till andra fjärrvärmeföretag",Leveranser!$B$1:$AA$1,0),FALSE)</f>
        <v>0</v>
      </c>
      <c r="AM89" s="22">
        <f>IF(ISERROR(1/VLOOKUP($B89,Miljö!$B$1:$S$500,MATCH("Såld mängd produktionsspecifik fjärrvärme (GWh)",Miljö!$B$1:$R$1,0),FALSE)),0,VLOOKUP($B89,Miljö!$B$1:$S$500,MATCH("Såld mängd produktionsspecifik fjärrvärme (GWh)",Miljö!$B$1:$R$1,0),FALSE))</f>
        <v>0</v>
      </c>
      <c r="AN89" s="23">
        <f t="shared" si="12"/>
        <v>0.85037158104252075</v>
      </c>
      <c r="AP89" t="str">
        <f>VLOOKUP($B89,'Miljövärden urval för publ'!$B$1:$H$450,7,FALSE)</f>
        <v>Ja</v>
      </c>
      <c r="AQ89" t="str">
        <f>VLOOKUP($B89,'Miljövärden urval för publ'!$B$1:$H$450,6,FALSE)</f>
        <v>Nej</v>
      </c>
      <c r="AU89">
        <f t="shared" si="13"/>
        <v>3.012</v>
      </c>
      <c r="AV89">
        <f t="shared" si="14"/>
        <v>0</v>
      </c>
      <c r="AW89">
        <f t="shared" si="15"/>
        <v>110.25877</v>
      </c>
      <c r="AX89">
        <f t="shared" si="16"/>
        <v>4</v>
      </c>
      <c r="AZ89">
        <f t="shared" si="17"/>
        <v>0</v>
      </c>
      <c r="BA89">
        <f t="shared" si="18"/>
        <v>0</v>
      </c>
      <c r="BC89">
        <f t="shared" si="19"/>
        <v>115.054034</v>
      </c>
    </row>
    <row r="90" spans="1:55" ht="15" customHeight="1" x14ac:dyDescent="0.25">
      <c r="A90" t="s">
        <v>127</v>
      </c>
      <c r="B90" t="s">
        <v>129</v>
      </c>
      <c r="C90">
        <f>VLOOKUP($B90,'Tillförd energi'!$B$1:$AS$566,MATCH(C$1,'Tillförd energi'!$B$1:$AQ$1,0),FALSE)</f>
        <v>0</v>
      </c>
      <c r="D90">
        <f>VLOOKUP($B90,'Tillförd energi'!$B$1:$AS$566,MATCH(D$1,'Tillförd energi'!$B$1:$AQ$1,0),FALSE)</f>
        <v>0</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0</v>
      </c>
      <c r="I90">
        <f>VLOOKUP($B90,'Tillförd energi'!$B$1:$AS$566,MATCH(I$1,'Tillförd energi'!$B$1:$AQ$1,0),FALSE)</f>
        <v>0</v>
      </c>
      <c r="J90">
        <f>VLOOKUP($B90,'Tillförd energi'!$B$1:$AS$566,MATCH(J$1,'Tillförd energi'!$B$1:$AQ$1,0),FALSE)</f>
        <v>0</v>
      </c>
      <c r="K90">
        <v>0</v>
      </c>
      <c r="L90">
        <f>VLOOKUP($B90,'Tillförd energi'!$B$1:$AS$566,MATCH(L$1,'Tillförd energi'!$B$1:$AQ$1,0),FALSE)</f>
        <v>0</v>
      </c>
      <c r="M90">
        <f>VLOOKUP($B90,'Tillförd energi'!$B$1:$AS$566,MATCH(M$1,'Tillförd energi'!$B$1:$AQ$1,0),FALSE)</f>
        <v>0</v>
      </c>
      <c r="N90">
        <f>VLOOKUP($B90,'Tillförd energi'!$B$1:$AS$566,MATCH(N$1,'Tillförd energi'!$B$1:$AQ$1,0),FALSE)</f>
        <v>0</v>
      </c>
      <c r="O90">
        <f>VLOOKUP($B90,'Tillförd energi'!$B$1:$AS$566,MATCH(O$1,'Tillförd energi'!$B$1:$AQ$1,0),FALSE)</f>
        <v>0</v>
      </c>
      <c r="P90">
        <f>VLOOKUP($B90,'Tillförd energi'!$B$1:$AS$566,MATCH(P$1,'Tillförd energi'!$B$1:$AQ$1,0),FALSE)</f>
        <v>0</v>
      </c>
      <c r="Q90">
        <f>VLOOKUP($B90,'Tillförd energi'!$B$1:$AS$566,MATCH(Q$1,'Tillförd energi'!$B$1:$AQ$1,0),FALSE)</f>
        <v>0</v>
      </c>
      <c r="R90">
        <f>VLOOKUP($B90,'Tillförd energi'!$B$1:$AS$566,MATCH(R$1,'Tillförd energi'!$B$1:$AQ$1,0),FALSE)</f>
        <v>0</v>
      </c>
      <c r="S90">
        <f>VLOOKUP($B90,'Tillförd energi'!$B$1:$AS$566,MATCH(S$1,'Tillförd energi'!$B$1:$AQ$1,0),FALSE)</f>
        <v>12.834</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7.0000000000000007E-2</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0</v>
      </c>
      <c r="AD90">
        <f>VLOOKUP($B90,'Tillförd energi'!$B$1:$AS$566,MATCH(AD$1,'Tillförd energi'!$B$1:$AQ$1,0),FALSE)</f>
        <v>0</v>
      </c>
      <c r="AE90">
        <f>VLOOKUP($B90,'Tillförd energi'!$B$1:$AS$566,MATCH(AE$1,'Tillförd energi'!$B$1:$AQ$1,0),FALSE)</f>
        <v>0</v>
      </c>
      <c r="AF90">
        <f>VLOOKUP($B90,'Tillförd energi'!$B$1:$AS$566,MATCH(AF$1,'Tillförd energi'!$B$1:$AQ$1,0),FALSE)</f>
        <v>0.27600000000000002</v>
      </c>
      <c r="AG90">
        <f>IFERROR(VLOOKUP(B90,Miljö!$B$1:$S$476,9,FALSE)/1,0)</f>
        <v>0</v>
      </c>
      <c r="AI90">
        <f t="shared" si="10"/>
        <v>13.18</v>
      </c>
      <c r="AJ90">
        <f t="shared" si="11"/>
        <v>13.18</v>
      </c>
      <c r="AK90">
        <f>IF(ISERROR(1/VLOOKUP($B90,Leveranser!$B$1:$S$500,MATCH("såld värme (gwh)",Leveranser!$B$1:$S$1,0),FALSE)),"",VLOOKUP($B90,Leveranser!$B$1:$S$500,MATCH("såld värme (gwh)",Leveranser!$B$1:$S$1,0),FALSE))</f>
        <v>9.1999999999999993</v>
      </c>
      <c r="AL90" s="22">
        <f>VLOOKUP($B90,Leveranser!$B$1:$Y$500,MATCH("Totalt såld fjärrvärme till andra fjärrvärmeföretag",Leveranser!$B$1:$AA$1,0),FALSE)</f>
        <v>0</v>
      </c>
      <c r="AM90" s="22">
        <f>IF(ISERROR(1/VLOOKUP($B90,Miljö!$B$1:$S$500,MATCH("Såld mängd produktionsspecifik fjärrvärme (GWh)",Miljö!$B$1:$R$1,0),FALSE)),0,VLOOKUP($B90,Miljö!$B$1:$S$500,MATCH("Såld mängd produktionsspecifik fjärrvärme (GWh)",Miljö!$B$1:$R$1,0),FALSE))</f>
        <v>0</v>
      </c>
      <c r="AN90" s="23">
        <f t="shared" si="12"/>
        <v>0.69802731411229135</v>
      </c>
      <c r="AP90" t="str">
        <f>VLOOKUP($B90,'Miljövärden urval för publ'!$B$1:$H$450,7,FALSE)</f>
        <v>Ja</v>
      </c>
      <c r="AQ90" t="str">
        <f>VLOOKUP($B90,'Miljövärden urval för publ'!$B$1:$H$450,6,FALSE)</f>
        <v>Nej</v>
      </c>
      <c r="AU90">
        <f t="shared" si="13"/>
        <v>0.27600000000000002</v>
      </c>
      <c r="AV90">
        <f t="shared" si="14"/>
        <v>0</v>
      </c>
      <c r="AW90">
        <f t="shared" si="15"/>
        <v>0</v>
      </c>
      <c r="AX90">
        <f t="shared" si="16"/>
        <v>12.834</v>
      </c>
      <c r="AZ90">
        <f t="shared" si="17"/>
        <v>0</v>
      </c>
      <c r="BA90">
        <f t="shared" si="18"/>
        <v>0</v>
      </c>
      <c r="BC90">
        <f t="shared" si="19"/>
        <v>12.904</v>
      </c>
    </row>
    <row r="91" spans="1:55" ht="15" customHeight="1" x14ac:dyDescent="0.25">
      <c r="A91" t="s">
        <v>127</v>
      </c>
      <c r="B91" t="s">
        <v>130</v>
      </c>
      <c r="C91">
        <f>VLOOKUP($B91,'Tillförd energi'!$B$1:$AS$566,MATCH(C$1,'Tillförd energi'!$B$1:$AQ$1,0),FALSE)</f>
        <v>0</v>
      </c>
      <c r="D91">
        <f>VLOOKUP($B91,'Tillförd energi'!$B$1:$AS$566,MATCH(D$1,'Tillförd energi'!$B$1:$AQ$1,0),FALSE)</f>
        <v>0</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5.4889999999999999</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0.14599999999999999</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0.13200000000000001</v>
      </c>
      <c r="AG91">
        <f>IFERROR(VLOOKUP(B91,Miljö!$B$1:$S$476,9,FALSE)/1,0)</f>
        <v>0</v>
      </c>
      <c r="AI91">
        <f t="shared" si="10"/>
        <v>5.7669999999999995</v>
      </c>
      <c r="AJ91">
        <f t="shared" si="11"/>
        <v>5.7669999999999995</v>
      </c>
      <c r="AK91">
        <f>IF(ISERROR(1/VLOOKUP($B91,Leveranser!$B$1:$S$500,MATCH("såld värme (gwh)",Leveranser!$B$1:$S$1,0),FALSE)),"",VLOOKUP($B91,Leveranser!$B$1:$S$500,MATCH("såld värme (gwh)",Leveranser!$B$1:$S$1,0),FALSE))</f>
        <v>4.4000000000000004</v>
      </c>
      <c r="AL91" s="22">
        <f>VLOOKUP($B91,Leveranser!$B$1:$Y$500,MATCH("Totalt såld fjärrvärme till andra fjärrvärmeföretag",Leveranser!$B$1:$AA$1,0),FALSE)</f>
        <v>0</v>
      </c>
      <c r="AM91" s="22">
        <f>IF(ISERROR(1/VLOOKUP($B91,Miljö!$B$1:$S$500,MATCH("Såld mängd produktionsspecifik fjärrvärme (GWh)",Miljö!$B$1:$R$1,0),FALSE)),0,VLOOKUP($B91,Miljö!$B$1:$S$500,MATCH("Såld mängd produktionsspecifik fjärrvärme (GWh)",Miljö!$B$1:$R$1,0),FALSE))</f>
        <v>0</v>
      </c>
      <c r="AN91" s="23">
        <f t="shared" si="12"/>
        <v>0.76296167851569285</v>
      </c>
      <c r="AP91" t="str">
        <f>VLOOKUP($B91,'Miljövärden urval för publ'!$B$1:$H$450,7,FALSE)</f>
        <v>Ja</v>
      </c>
      <c r="AQ91" t="str">
        <f>VLOOKUP($B91,'Miljövärden urval för publ'!$B$1:$H$450,6,FALSE)</f>
        <v>Nej</v>
      </c>
      <c r="AU91">
        <f t="shared" si="13"/>
        <v>0.27800000000000002</v>
      </c>
      <c r="AV91">
        <f t="shared" si="14"/>
        <v>0</v>
      </c>
      <c r="AW91">
        <f t="shared" si="15"/>
        <v>0</v>
      </c>
      <c r="AX91">
        <f t="shared" si="16"/>
        <v>5.4889999999999999</v>
      </c>
      <c r="AZ91">
        <f t="shared" si="17"/>
        <v>0</v>
      </c>
      <c r="BA91">
        <f t="shared" si="18"/>
        <v>0</v>
      </c>
      <c r="BC91">
        <f t="shared" si="19"/>
        <v>5.4889999999999999</v>
      </c>
    </row>
    <row r="92" spans="1:55" ht="15" customHeight="1" x14ac:dyDescent="0.25">
      <c r="A92" t="s">
        <v>131</v>
      </c>
      <c r="B92" t="s">
        <v>132</v>
      </c>
      <c r="C92">
        <f>VLOOKUP($B92,'Tillförd energi'!$B$1:$AS$566,MATCH(C$1,'Tillförd energi'!$B$1:$AQ$1,0),FALSE)</f>
        <v>0</v>
      </c>
      <c r="D92">
        <f>VLOOKUP($B92,'Tillförd energi'!$B$1:$AS$566,MATCH(D$1,'Tillförd energi'!$B$1:$AQ$1,0),FALSE)</f>
        <v>4.3999999999999997E-2</v>
      </c>
      <c r="E92">
        <f>VLOOKUP($B92,'Tillförd energi'!$B$1:$AS$566,MATCH(E$1,'Tillförd energi'!$B$1:$AQ$1,0),FALSE)</f>
        <v>0</v>
      </c>
      <c r="F92">
        <f>VLOOKUP($B92,'Tillförd energi'!$B$1:$AS$566,MATCH(F$1,'Tillförd energi'!$B$1:$AQ$1,0),FALSE)</f>
        <v>0</v>
      </c>
      <c r="G92">
        <f>VLOOKUP($B92,'Tillförd energi'!$B$1:$AS$566,MATCH(G$1,'Tillförd energi'!$B$1:$AQ$1,0),FALSE)</f>
        <v>1.0089999999999999</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65.272000000000006</v>
      </c>
      <c r="O92">
        <f>VLOOKUP($B92,'Tillförd energi'!$B$1:$AS$566,MATCH(O$1,'Tillförd energi'!$B$1:$AQ$1,0),FALSE)</f>
        <v>0</v>
      </c>
      <c r="P92">
        <f>VLOOKUP($B92,'Tillförd energi'!$B$1:$AS$566,MATCH(P$1,'Tillförd energi'!$B$1:$AQ$1,0),FALSE)</f>
        <v>0.80500000000000005</v>
      </c>
      <c r="Q92">
        <f>VLOOKUP($B92,'Tillförd energi'!$B$1:$AS$566,MATCH(Q$1,'Tillförd energi'!$B$1:$AQ$1,0),FALSE)</f>
        <v>0</v>
      </c>
      <c r="R92">
        <f>VLOOKUP($B92,'Tillförd energi'!$B$1:$AS$566,MATCH(R$1,'Tillförd energi'!$B$1:$AQ$1,0),FALSE)</f>
        <v>0</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3.91</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0.879</v>
      </c>
      <c r="AD92">
        <f>VLOOKUP($B92,'Tillförd energi'!$B$1:$AS$566,MATCH(AD$1,'Tillförd energi'!$B$1:$AQ$1,0),FALSE)</f>
        <v>0</v>
      </c>
      <c r="AE92">
        <f>VLOOKUP($B92,'Tillförd energi'!$B$1:$AS$566,MATCH(AE$1,'Tillförd energi'!$B$1:$AQ$1,0),FALSE)</f>
        <v>0</v>
      </c>
      <c r="AF92">
        <f>VLOOKUP($B92,'Tillförd energi'!$B$1:$AS$566,MATCH(AF$1,'Tillförd energi'!$B$1:$AQ$1,0),FALSE)</f>
        <v>1.3640000000000001</v>
      </c>
      <c r="AG92">
        <f>IFERROR(VLOOKUP(B92,Miljö!$B$1:$S$476,9,FALSE)/1,0)</f>
        <v>0</v>
      </c>
      <c r="AI92">
        <f t="shared" si="10"/>
        <v>73.283000000000015</v>
      </c>
      <c r="AJ92">
        <f t="shared" si="11"/>
        <v>73.283000000000015</v>
      </c>
      <c r="AK92">
        <f>IF(ISERROR(1/VLOOKUP($B92,Leveranser!$B$1:$S$500,MATCH("såld värme (gwh)",Leveranser!$B$1:$S$1,0),FALSE)),"",VLOOKUP($B92,Leveranser!$B$1:$S$500,MATCH("såld värme (gwh)",Leveranser!$B$1:$S$1,0),FALSE))</f>
        <v>55.631</v>
      </c>
      <c r="AL92" s="22">
        <f>VLOOKUP($B92,Leveranser!$B$1:$Y$500,MATCH("Totalt såld fjärrvärme till andra fjärrvärmeföretag",Leveranser!$B$1:$AA$1,0),FALSE)</f>
        <v>0</v>
      </c>
      <c r="AM92" s="22">
        <f>IF(ISERROR(1/VLOOKUP($B92,Miljö!$B$1:$S$500,MATCH("Såld mängd produktionsspecifik fjärrvärme (GWh)",Miljö!$B$1:$R$1,0),FALSE)),0,VLOOKUP($B92,Miljö!$B$1:$S$500,MATCH("Såld mängd produktionsspecifik fjärrvärme (GWh)",Miljö!$B$1:$R$1,0),FALSE))</f>
        <v>0</v>
      </c>
      <c r="AN92" s="23">
        <f t="shared" si="12"/>
        <v>0.75912558164922272</v>
      </c>
      <c r="AP92" t="str">
        <f>VLOOKUP($B92,'Miljövärden urval för publ'!$B$1:$H$450,7,FALSE)</f>
        <v>Ja</v>
      </c>
      <c r="AQ92" t="str">
        <f>VLOOKUP($B92,'Miljövärden urval för publ'!$B$1:$H$450,6,FALSE)</f>
        <v>Ja</v>
      </c>
      <c r="AU92">
        <f t="shared" si="13"/>
        <v>1.3640000000000001</v>
      </c>
      <c r="AV92">
        <f t="shared" si="14"/>
        <v>0</v>
      </c>
      <c r="AW92">
        <f t="shared" si="15"/>
        <v>66.077000000000012</v>
      </c>
      <c r="AX92">
        <f t="shared" si="16"/>
        <v>0</v>
      </c>
      <c r="AZ92">
        <f t="shared" si="17"/>
        <v>0</v>
      </c>
      <c r="BA92">
        <f t="shared" si="18"/>
        <v>0</v>
      </c>
      <c r="BC92">
        <f t="shared" si="19"/>
        <v>69.987000000000009</v>
      </c>
    </row>
    <row r="93" spans="1:55" ht="15" customHeight="1" x14ac:dyDescent="0.25">
      <c r="A93" t="s">
        <v>131</v>
      </c>
      <c r="B93" t="s">
        <v>133</v>
      </c>
      <c r="C93">
        <f>VLOOKUP($B93,'Tillförd energi'!$B$1:$AS$566,MATCH(C$1,'Tillförd energi'!$B$1:$AQ$1,0),FALSE)</f>
        <v>0</v>
      </c>
      <c r="D93">
        <f>VLOOKUP($B93,'Tillförd energi'!$B$1:$AS$566,MATCH(D$1,'Tillförd energi'!$B$1:$AQ$1,0),FALSE)</f>
        <v>2.9000000000000001E-2</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0</v>
      </c>
      <c r="J93">
        <f>VLOOKUP($B93,'Tillförd energi'!$B$1:$AS$566,MATCH(J$1,'Tillförd energi'!$B$1:$AQ$1,0),FALSE)</f>
        <v>0</v>
      </c>
      <c r="K93">
        <v>0</v>
      </c>
      <c r="L93">
        <f>VLOOKUP($B93,'Tillförd energi'!$B$1:$AS$566,MATCH(L$1,'Tillförd energi'!$B$1:$AQ$1,0),FALSE)</f>
        <v>0</v>
      </c>
      <c r="M93">
        <f>VLOOKUP($B93,'Tillförd energi'!$B$1:$AS$566,MATCH(M$1,'Tillförd energi'!$B$1:$AQ$1,0),FALSE)</f>
        <v>0</v>
      </c>
      <c r="N93">
        <f>VLOOKUP($B93,'Tillförd energi'!$B$1:$AS$566,MATCH(N$1,'Tillförd energi'!$B$1:$AQ$1,0),FALSE)</f>
        <v>0</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2.3860000000000001</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0</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0</v>
      </c>
      <c r="AE93">
        <f>VLOOKUP($B93,'Tillförd energi'!$B$1:$AS$566,MATCH(AE$1,'Tillförd energi'!$B$1:$AQ$1,0),FALSE)</f>
        <v>0</v>
      </c>
      <c r="AF93">
        <f>VLOOKUP($B93,'Tillförd energi'!$B$1:$AS$566,MATCH(AF$1,'Tillförd energi'!$B$1:$AQ$1,0),FALSE)</f>
        <v>3.6999999999999998E-2</v>
      </c>
      <c r="AG93">
        <f>IFERROR(VLOOKUP(B93,Miljö!$B$1:$S$476,9,FALSE)/1,0)</f>
        <v>0</v>
      </c>
      <c r="AI93">
        <f t="shared" si="10"/>
        <v>2.452</v>
      </c>
      <c r="AJ93">
        <f t="shared" si="11"/>
        <v>2.452</v>
      </c>
      <c r="AK93">
        <f>IF(ISERROR(1/VLOOKUP($B93,Leveranser!$B$1:$S$500,MATCH("såld värme (gwh)",Leveranser!$B$1:$S$1,0),FALSE)),"",VLOOKUP($B93,Leveranser!$B$1:$S$500,MATCH("såld värme (gwh)",Leveranser!$B$1:$S$1,0),FALSE))</f>
        <v>1.893</v>
      </c>
      <c r="AL93" s="22">
        <f>VLOOKUP($B93,Leveranser!$B$1:$Y$500,MATCH("Totalt såld fjärrvärme till andra fjärrvärmeföretag",Leveranser!$B$1:$AA$1,0),FALSE)</f>
        <v>0</v>
      </c>
      <c r="AM93" s="22">
        <f>IF(ISERROR(1/VLOOKUP($B93,Miljö!$B$1:$S$500,MATCH("Såld mängd produktionsspecifik fjärrvärme (GWh)",Miljö!$B$1:$R$1,0),FALSE)),0,VLOOKUP($B93,Miljö!$B$1:$S$500,MATCH("Såld mängd produktionsspecifik fjärrvärme (GWh)",Miljö!$B$1:$R$1,0),FALSE))</f>
        <v>0</v>
      </c>
      <c r="AN93" s="23">
        <f t="shared" si="12"/>
        <v>0.77202283849918441</v>
      </c>
      <c r="AP93" t="str">
        <f>VLOOKUP($B93,'Miljövärden urval för publ'!$B$1:$H$450,7,FALSE)</f>
        <v>Ja</v>
      </c>
      <c r="AQ93" t="str">
        <f>VLOOKUP($B93,'Miljövärden urval för publ'!$B$1:$H$450,6,FALSE)</f>
        <v>Ja</v>
      </c>
      <c r="AU93">
        <f t="shared" si="13"/>
        <v>3.6999999999999998E-2</v>
      </c>
      <c r="AV93">
        <f t="shared" si="14"/>
        <v>0</v>
      </c>
      <c r="AW93">
        <f t="shared" si="15"/>
        <v>0</v>
      </c>
      <c r="AX93">
        <f t="shared" si="16"/>
        <v>2.3860000000000001</v>
      </c>
      <c r="AZ93">
        <f t="shared" si="17"/>
        <v>0</v>
      </c>
      <c r="BA93">
        <f t="shared" si="18"/>
        <v>0</v>
      </c>
      <c r="BC93">
        <f t="shared" si="19"/>
        <v>2.3860000000000001</v>
      </c>
    </row>
    <row r="94" spans="1:55" ht="15" customHeight="1" x14ac:dyDescent="0.25">
      <c r="A94" t="s">
        <v>131</v>
      </c>
      <c r="B94" t="s">
        <v>134</v>
      </c>
      <c r="C94">
        <f>VLOOKUP($B94,'Tillförd energi'!$B$1:$AS$566,MATCH(C$1,'Tillförd energi'!$B$1:$AQ$1,0),FALSE)</f>
        <v>0</v>
      </c>
      <c r="D94">
        <f>VLOOKUP($B94,'Tillförd energi'!$B$1:$AS$566,MATCH(D$1,'Tillförd energi'!$B$1:$AQ$1,0),FALSE)</f>
        <v>0.183</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3.7589999999999999</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0.04</v>
      </c>
      <c r="AG94">
        <f>IFERROR(VLOOKUP(B94,Miljö!$B$1:$S$476,9,FALSE)/1,0)</f>
        <v>0</v>
      </c>
      <c r="AI94">
        <f t="shared" si="10"/>
        <v>3.9819999999999998</v>
      </c>
      <c r="AJ94">
        <f t="shared" si="11"/>
        <v>3.9819999999999998</v>
      </c>
      <c r="AK94">
        <f>IF(ISERROR(1/VLOOKUP($B94,Leveranser!$B$1:$S$500,MATCH("såld värme (gwh)",Leveranser!$B$1:$S$1,0),FALSE)),"",VLOOKUP($B94,Leveranser!$B$1:$S$500,MATCH("såld värme (gwh)",Leveranser!$B$1:$S$1,0),FALSE))</f>
        <v>3.0760000000000001</v>
      </c>
      <c r="AL94" s="22">
        <f>VLOOKUP($B94,Leveranser!$B$1:$Y$500,MATCH("Totalt såld fjärrvärme till andra fjärrvärmeföretag",Leveranser!$B$1:$AA$1,0),FALSE)</f>
        <v>0</v>
      </c>
      <c r="AM94" s="22">
        <f>IF(ISERROR(1/VLOOKUP($B94,Miljö!$B$1:$S$500,MATCH("Såld mängd produktionsspecifik fjärrvärme (GWh)",Miljö!$B$1:$R$1,0),FALSE)),0,VLOOKUP($B94,Miljö!$B$1:$S$500,MATCH("Såld mängd produktionsspecifik fjärrvärme (GWh)",Miljö!$B$1:$R$1,0),FALSE))</f>
        <v>0</v>
      </c>
      <c r="AN94" s="23">
        <f t="shared" si="12"/>
        <v>0.77247614264188857</v>
      </c>
      <c r="AP94" t="str">
        <f>VLOOKUP($B94,'Miljövärden urval för publ'!$B$1:$H$450,7,FALSE)</f>
        <v>Ja</v>
      </c>
      <c r="AQ94" t="str">
        <f>VLOOKUP($B94,'Miljövärden urval för publ'!$B$1:$H$450,6,FALSE)</f>
        <v>Ja</v>
      </c>
      <c r="AU94">
        <f t="shared" si="13"/>
        <v>0.04</v>
      </c>
      <c r="AV94">
        <f t="shared" si="14"/>
        <v>0</v>
      </c>
      <c r="AW94">
        <f t="shared" si="15"/>
        <v>0</v>
      </c>
      <c r="AX94">
        <f t="shared" si="16"/>
        <v>3.7589999999999999</v>
      </c>
      <c r="AZ94">
        <f t="shared" si="17"/>
        <v>0</v>
      </c>
      <c r="BA94">
        <f t="shared" si="18"/>
        <v>0</v>
      </c>
      <c r="BC94">
        <f t="shared" si="19"/>
        <v>3.7589999999999999</v>
      </c>
    </row>
    <row r="95" spans="1:55" ht="15" customHeight="1" x14ac:dyDescent="0.25">
      <c r="A95" t="s">
        <v>135</v>
      </c>
      <c r="B95" t="s">
        <v>136</v>
      </c>
      <c r="C95">
        <f>VLOOKUP($B95,'Tillförd energi'!$B$1:$AS$566,MATCH(C$1,'Tillförd energi'!$B$1:$AQ$1,0),FALSE)</f>
        <v>0</v>
      </c>
      <c r="D95">
        <f>VLOOKUP($B95,'Tillförd energi'!$B$1:$AS$566,MATCH(D$1,'Tillförd energi'!$B$1:$AQ$1,0),FALSE)</f>
        <v>0.18</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5.7</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0.09</v>
      </c>
      <c r="AG95">
        <f>IFERROR(VLOOKUP(B95,Miljö!$B$1:$S$476,9,FALSE)/1,0)</f>
        <v>0</v>
      </c>
      <c r="AI95">
        <f t="shared" si="10"/>
        <v>5.97</v>
      </c>
      <c r="AJ95">
        <f t="shared" si="11"/>
        <v>5.97</v>
      </c>
      <c r="AK95">
        <f>IF(ISERROR(1/VLOOKUP($B95,Leveranser!$B$1:$S$500,MATCH("såld värme (gwh)",Leveranser!$B$1:$S$1,0),FALSE)),"",VLOOKUP($B95,Leveranser!$B$1:$S$500,MATCH("såld värme (gwh)",Leveranser!$B$1:$S$1,0),FALSE))</f>
        <v>4.43</v>
      </c>
      <c r="AL95" s="22">
        <f>VLOOKUP($B95,Leveranser!$B$1:$Y$500,MATCH("Totalt såld fjärrvärme till andra fjärrvärmeföretag",Leveranser!$B$1:$AA$1,0),FALSE)</f>
        <v>0</v>
      </c>
      <c r="AM95" s="22">
        <f>IF(ISERROR(1/VLOOKUP($B95,Miljö!$B$1:$S$500,MATCH("Såld mängd produktionsspecifik fjärrvärme (GWh)",Miljö!$B$1:$R$1,0),FALSE)),0,VLOOKUP($B95,Miljö!$B$1:$S$500,MATCH("Såld mängd produktionsspecifik fjärrvärme (GWh)",Miljö!$B$1:$R$1,0),FALSE))</f>
        <v>0</v>
      </c>
      <c r="AN95" s="23">
        <f t="shared" si="12"/>
        <v>0.74204355108877718</v>
      </c>
      <c r="AP95" t="str">
        <f>VLOOKUP($B95,'Miljövärden urval för publ'!$B$1:$H$450,7,FALSE)</f>
        <v>Ja</v>
      </c>
      <c r="AQ95" t="str">
        <f>VLOOKUP($B95,'Miljövärden urval för publ'!$B$1:$H$450,6,FALSE)</f>
        <v>Ja</v>
      </c>
      <c r="AU95">
        <f t="shared" si="13"/>
        <v>0.09</v>
      </c>
      <c r="AV95">
        <f t="shared" si="14"/>
        <v>0</v>
      </c>
      <c r="AW95">
        <f t="shared" si="15"/>
        <v>0</v>
      </c>
      <c r="AX95">
        <f t="shared" si="16"/>
        <v>5.7</v>
      </c>
      <c r="AZ95">
        <f t="shared" si="17"/>
        <v>0</v>
      </c>
      <c r="BA95">
        <f t="shared" si="18"/>
        <v>0</v>
      </c>
      <c r="BC95">
        <f t="shared" si="19"/>
        <v>5.7</v>
      </c>
    </row>
    <row r="96" spans="1:55" ht="15" customHeight="1" x14ac:dyDescent="0.25">
      <c r="A96" t="s">
        <v>135</v>
      </c>
      <c r="B96" t="s">
        <v>137</v>
      </c>
      <c r="C96">
        <f>VLOOKUP($B96,'Tillförd energi'!$B$1:$AS$566,MATCH(C$1,'Tillförd energi'!$B$1:$AQ$1,0),FALSE)</f>
        <v>0</v>
      </c>
      <c r="D96">
        <f>VLOOKUP($B96,'Tillförd energi'!$B$1:$AS$566,MATCH(D$1,'Tillförd energi'!$B$1:$AQ$1,0),FALSE)</f>
        <v>0.60610299999999995</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1.73</v>
      </c>
      <c r="I96">
        <f>VLOOKUP($B96,'Tillförd energi'!$B$1:$AS$566,MATCH(I$1,'Tillförd energi'!$B$1:$AQ$1,0),FALSE)</f>
        <v>0</v>
      </c>
      <c r="J96">
        <f>VLOOKUP($B96,'Tillförd energi'!$B$1:$AS$566,MATCH(J$1,'Tillförd energi'!$B$1:$AQ$1,0),FALSE)</f>
        <v>0.63</v>
      </c>
      <c r="K96">
        <v>0</v>
      </c>
      <c r="L96">
        <f>VLOOKUP($B96,'Tillförd energi'!$B$1:$AS$566,MATCH(L$1,'Tillförd energi'!$B$1:$AQ$1,0),FALSE)</f>
        <v>34.546500000000002</v>
      </c>
      <c r="M96">
        <f>VLOOKUP($B96,'Tillförd energi'!$B$1:$AS$566,MATCH(M$1,'Tillförd energi'!$B$1:$AQ$1,0),FALSE)</f>
        <v>33.586599999999997</v>
      </c>
      <c r="N96">
        <f>VLOOKUP($B96,'Tillförd energi'!$B$1:$AS$566,MATCH(N$1,'Tillförd energi'!$B$1:$AQ$1,0),FALSE)</f>
        <v>40.631399999999999</v>
      </c>
      <c r="O96">
        <f>VLOOKUP($B96,'Tillförd energi'!$B$1:$AS$566,MATCH(O$1,'Tillförd energi'!$B$1:$AQ$1,0),FALSE)</f>
        <v>6.5784700000000003</v>
      </c>
      <c r="P96">
        <f>VLOOKUP($B96,'Tillförd energi'!$B$1:$AS$566,MATCH(P$1,'Tillförd energi'!$B$1:$AQ$1,0),FALSE)</f>
        <v>48.847700000000003</v>
      </c>
      <c r="Q96">
        <f>VLOOKUP($B96,'Tillförd energi'!$B$1:$AS$566,MATCH(Q$1,'Tillförd energi'!$B$1:$AQ$1,0),FALSE)</f>
        <v>44.2256</v>
      </c>
      <c r="R96">
        <f>VLOOKUP($B96,'Tillförd energi'!$B$1:$AS$566,MATCH(R$1,'Tillförd energi'!$B$1:$AQ$1,0),FALSE)</f>
        <v>21.9</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81.593000000000004</v>
      </c>
      <c r="AD96">
        <f>VLOOKUP($B96,'Tillförd energi'!$B$1:$AS$566,MATCH(AD$1,'Tillförd energi'!$B$1:$AQ$1,0),FALSE)</f>
        <v>1.2952300000000001</v>
      </c>
      <c r="AE96">
        <f>VLOOKUP($B96,'Tillförd energi'!$B$1:$AS$566,MATCH(AE$1,'Tillförd energi'!$B$1:$AQ$1,0),FALSE)</f>
        <v>0</v>
      </c>
      <c r="AF96">
        <f>VLOOKUP($B96,'Tillförd energi'!$B$1:$AS$566,MATCH(AF$1,'Tillförd energi'!$B$1:$AQ$1,0),FALSE)</f>
        <v>9.3611799999999992</v>
      </c>
      <c r="AG96">
        <f>IFERROR(VLOOKUP(B96,Miljö!$B$1:$S$476,9,FALSE)/1,0)</f>
        <v>0</v>
      </c>
      <c r="AI96">
        <f t="shared" si="10"/>
        <v>325.53178299999996</v>
      </c>
      <c r="AJ96">
        <f t="shared" si="11"/>
        <v>325.53178299999996</v>
      </c>
      <c r="AK96">
        <f>IF(ISERROR(1/VLOOKUP($B96,Leveranser!$B$1:$S$500,MATCH("såld värme (gwh)",Leveranser!$B$1:$S$1,0),FALSE)),"",VLOOKUP($B96,Leveranser!$B$1:$S$500,MATCH("såld värme (gwh)",Leveranser!$B$1:$S$1,0),FALSE))</f>
        <v>320.49</v>
      </c>
      <c r="AL96" s="22">
        <f>VLOOKUP($B96,Leveranser!$B$1:$Y$500,MATCH("Totalt såld fjärrvärme till andra fjärrvärmeföretag",Leveranser!$B$1:$AA$1,0),FALSE)</f>
        <v>48.91</v>
      </c>
      <c r="AM96" s="22">
        <f>IF(ISERROR(1/VLOOKUP($B96,Miljö!$B$1:$S$500,MATCH("Såld mängd produktionsspecifik fjärrvärme (GWh)",Miljö!$B$1:$R$1,0),FALSE)),0,VLOOKUP($B96,Miljö!$B$1:$S$500,MATCH("Såld mängd produktionsspecifik fjärrvärme (GWh)",Miljö!$B$1:$R$1,0),FALSE))</f>
        <v>0</v>
      </c>
      <c r="AN96" s="23">
        <f t="shared" si="12"/>
        <v>0.9845121635941767</v>
      </c>
      <c r="AP96" t="str">
        <f>VLOOKUP($B96,'Miljövärden urval för publ'!$B$1:$H$450,7,FALSE)</f>
        <v>Ja</v>
      </c>
      <c r="AQ96" t="str">
        <f>VLOOKUP($B96,'Miljövärden urval för publ'!$B$1:$H$450,6,FALSE)</f>
        <v>Ja</v>
      </c>
      <c r="AU96">
        <f t="shared" si="13"/>
        <v>9.3611799999999992</v>
      </c>
      <c r="AV96">
        <f t="shared" si="14"/>
        <v>0</v>
      </c>
      <c r="AW96">
        <f t="shared" si="15"/>
        <v>173.86976999999996</v>
      </c>
      <c r="AX96">
        <f t="shared" si="16"/>
        <v>21.9</v>
      </c>
      <c r="AZ96">
        <f t="shared" si="17"/>
        <v>0</v>
      </c>
      <c r="BA96">
        <f t="shared" si="18"/>
        <v>0</v>
      </c>
      <c r="BC96">
        <f t="shared" si="19"/>
        <v>230.31627</v>
      </c>
    </row>
    <row r="97" spans="1:55" ht="15" customHeight="1" x14ac:dyDescent="0.25">
      <c r="A97" t="s">
        <v>135</v>
      </c>
      <c r="B97" t="s">
        <v>138</v>
      </c>
      <c r="C97">
        <f>VLOOKUP($B97,'Tillförd energi'!$B$1:$AS$566,MATCH(C$1,'Tillförd energi'!$B$1:$AQ$1,0),FALSE)</f>
        <v>0</v>
      </c>
      <c r="D97">
        <f>VLOOKUP($B97,'Tillförd energi'!$B$1:$AS$566,MATCH(D$1,'Tillförd energi'!$B$1:$AQ$1,0),FALSE)</f>
        <v>0.06</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5.39</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0.06</v>
      </c>
      <c r="AG97">
        <f>IFERROR(VLOOKUP(B97,Miljö!$B$1:$S$476,9,FALSE)/1,0)</f>
        <v>0</v>
      </c>
      <c r="AI97">
        <f t="shared" si="10"/>
        <v>5.5099999999999989</v>
      </c>
      <c r="AJ97">
        <f t="shared" si="11"/>
        <v>5.5099999999999989</v>
      </c>
      <c r="AK97">
        <f>IF(ISERROR(1/VLOOKUP($B97,Leveranser!$B$1:$S$500,MATCH("såld värme (gwh)",Leveranser!$B$1:$S$1,0),FALSE)),"",VLOOKUP($B97,Leveranser!$B$1:$S$500,MATCH("såld värme (gwh)",Leveranser!$B$1:$S$1,0),FALSE))</f>
        <v>4.3</v>
      </c>
      <c r="AL97" s="22">
        <f>VLOOKUP($B97,Leveranser!$B$1:$Y$500,MATCH("Totalt såld fjärrvärme till andra fjärrvärmeföretag",Leveranser!$B$1:$AA$1,0),FALSE)</f>
        <v>0</v>
      </c>
      <c r="AM97" s="22">
        <f>IF(ISERROR(1/VLOOKUP($B97,Miljö!$B$1:$S$500,MATCH("Såld mängd produktionsspecifik fjärrvärme (GWh)",Miljö!$B$1:$R$1,0),FALSE)),0,VLOOKUP($B97,Miljö!$B$1:$S$500,MATCH("Såld mängd produktionsspecifik fjärrvärme (GWh)",Miljö!$B$1:$R$1,0),FALSE))</f>
        <v>0</v>
      </c>
      <c r="AN97" s="23">
        <f t="shared" si="12"/>
        <v>0.78039927404718701</v>
      </c>
      <c r="AP97" t="str">
        <f>VLOOKUP($B97,'Miljövärden urval för publ'!$B$1:$H$450,7,FALSE)</f>
        <v>Ja</v>
      </c>
      <c r="AQ97" t="str">
        <f>VLOOKUP($B97,'Miljövärden urval för publ'!$B$1:$H$450,6,FALSE)</f>
        <v>Ja</v>
      </c>
      <c r="AU97">
        <f t="shared" si="13"/>
        <v>0.06</v>
      </c>
      <c r="AV97">
        <f t="shared" si="14"/>
        <v>0</v>
      </c>
      <c r="AW97">
        <f t="shared" si="15"/>
        <v>0</v>
      </c>
      <c r="AX97">
        <f t="shared" si="16"/>
        <v>5.39</v>
      </c>
      <c r="AZ97">
        <f t="shared" si="17"/>
        <v>0</v>
      </c>
      <c r="BA97">
        <f t="shared" si="18"/>
        <v>0</v>
      </c>
      <c r="BC97">
        <f t="shared" si="19"/>
        <v>5.39</v>
      </c>
    </row>
    <row r="98" spans="1:55" ht="15" customHeight="1" x14ac:dyDescent="0.25">
      <c r="A98" t="s">
        <v>135</v>
      </c>
      <c r="B98" t="s">
        <v>139</v>
      </c>
      <c r="C98">
        <f>VLOOKUP($B98,'Tillförd energi'!$B$1:$AS$566,MATCH(C$1,'Tillförd energi'!$B$1:$AQ$1,0),FALSE)</f>
        <v>0</v>
      </c>
      <c r="D98">
        <f>VLOOKUP($B98,'Tillförd energi'!$B$1:$AS$566,MATCH(D$1,'Tillförd energi'!$B$1:$AQ$1,0),FALSE)</f>
        <v>0.16</v>
      </c>
      <c r="E98">
        <f>VLOOKUP($B98,'Tillförd energi'!$B$1:$AS$566,MATCH(E$1,'Tillförd energi'!$B$1:$AQ$1,0),FALSE)</f>
        <v>0</v>
      </c>
      <c r="F98">
        <f>VLOOKUP($B98,'Tillförd energi'!$B$1:$AS$566,MATCH(F$1,'Tillförd energi'!$B$1:$AQ$1,0),FALSE)</f>
        <v>0</v>
      </c>
      <c r="G98">
        <f>VLOOKUP($B98,'Tillförd energi'!$B$1:$AS$566,MATCH(G$1,'Tillförd energi'!$B$1:$AQ$1,0),FALSE)</f>
        <v>0</v>
      </c>
      <c r="H98">
        <f>VLOOKUP($B98,'Tillförd energi'!$B$1:$AS$566,MATCH(H$1,'Tillförd energi'!$B$1:$AQ$1,0),FALSE)</f>
        <v>0</v>
      </c>
      <c r="I98">
        <f>VLOOKUP($B98,'Tillförd energi'!$B$1:$AS$566,MATCH(I$1,'Tillförd energi'!$B$1:$AQ$1,0),FALSE)</f>
        <v>0</v>
      </c>
      <c r="J98">
        <f>VLOOKUP($B98,'Tillförd energi'!$B$1:$AS$566,MATCH(J$1,'Tillförd energi'!$B$1:$AQ$1,0),FALSE)</f>
        <v>0</v>
      </c>
      <c r="K98">
        <v>0</v>
      </c>
      <c r="L98">
        <f>VLOOKUP($B98,'Tillförd energi'!$B$1:$AS$566,MATCH(L$1,'Tillförd energi'!$B$1:$AQ$1,0),FALSE)</f>
        <v>0</v>
      </c>
      <c r="M98">
        <f>VLOOKUP($B98,'Tillförd energi'!$B$1:$AS$566,MATCH(M$1,'Tillförd energi'!$B$1:$AQ$1,0),FALSE)</f>
        <v>0</v>
      </c>
      <c r="N98">
        <f>VLOOKUP($B98,'Tillförd energi'!$B$1:$AS$566,MATCH(N$1,'Tillförd energi'!$B$1:$AQ$1,0),FALSE)</f>
        <v>0</v>
      </c>
      <c r="O98">
        <f>VLOOKUP($B98,'Tillförd energi'!$B$1:$AS$566,MATCH(O$1,'Tillförd energi'!$B$1:$AQ$1,0),FALSE)</f>
        <v>0</v>
      </c>
      <c r="P98">
        <f>VLOOKUP($B98,'Tillförd energi'!$B$1:$AS$566,MATCH(P$1,'Tillförd energi'!$B$1:$AQ$1,0),FALSE)</f>
        <v>0</v>
      </c>
      <c r="Q98">
        <f>VLOOKUP($B98,'Tillförd energi'!$B$1:$AS$566,MATCH(Q$1,'Tillförd energi'!$B$1:$AQ$1,0),FALSE)</f>
        <v>0</v>
      </c>
      <c r="R98">
        <f>VLOOKUP($B98,'Tillförd energi'!$B$1:$AS$566,MATCH(R$1,'Tillförd energi'!$B$1:$AQ$1,0),FALSE)</f>
        <v>5.8</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0</v>
      </c>
      <c r="W98">
        <f>VLOOKUP($B98,'Tillförd energi'!$B$1:$AS$566,MATCH(W$1,'Tillförd energi'!$B$1:$AQ$1,0),FALSE)</f>
        <v>0</v>
      </c>
      <c r="X98">
        <f>VLOOKUP($B98,'Tillförd energi'!$B$1:$AS$566,MATCH(X$1,'Tillförd energi'!$B$1:$AQ$1,0),FALSE)</f>
        <v>0</v>
      </c>
      <c r="Y98">
        <f>VLOOKUP($B98,'Tillförd energi'!$B$1:$AS$566,MATCH(Y$1,'Tillförd energi'!$B$1:$AQ$1,0),FALSE)</f>
        <v>0</v>
      </c>
      <c r="Z98">
        <f>VLOOKUP($B98,'Tillförd energi'!$B$1:$AS$566,MATCH(Z$1,'Tillförd energi'!$B$1:$AQ$1,0),FALSE)</f>
        <v>0</v>
      </c>
      <c r="AA98">
        <f>VLOOKUP($B98,'Tillförd energi'!$B$1:$AS$566,MATCH(AA$1,'Tillförd energi'!$B$1:$AQ$1,0),FALSE)</f>
        <v>0</v>
      </c>
      <c r="AB98">
        <f>VLOOKUP($B98,'Tillförd energi'!$B$1:$AS$566,MATCH(AB$1,'Tillförd energi'!$B$1:$AQ$1,0),FALSE)</f>
        <v>0</v>
      </c>
      <c r="AC98">
        <f>VLOOKUP($B98,'Tillförd energi'!$B$1:$AS$566,MATCH(AC$1,'Tillförd energi'!$B$1:$AQ$1,0),FALSE)</f>
        <v>0</v>
      </c>
      <c r="AD98">
        <f>VLOOKUP($B98,'Tillförd energi'!$B$1:$AS$566,MATCH(AD$1,'Tillförd energi'!$B$1:$AQ$1,0),FALSE)</f>
        <v>0</v>
      </c>
      <c r="AE98">
        <f>VLOOKUP($B98,'Tillförd energi'!$B$1:$AS$566,MATCH(AE$1,'Tillförd energi'!$B$1:$AQ$1,0),FALSE)</f>
        <v>0</v>
      </c>
      <c r="AF98">
        <f>VLOOKUP($B98,'Tillförd energi'!$B$1:$AS$566,MATCH(AF$1,'Tillförd energi'!$B$1:$AQ$1,0),FALSE)</f>
        <v>0.11</v>
      </c>
      <c r="AG98">
        <f>IFERROR(VLOOKUP(B98,Miljö!$B$1:$S$476,9,FALSE)/1,0)</f>
        <v>0</v>
      </c>
      <c r="AI98">
        <f t="shared" si="10"/>
        <v>6.07</v>
      </c>
      <c r="AJ98">
        <f t="shared" si="11"/>
        <v>6.07</v>
      </c>
      <c r="AK98">
        <f>IF(ISERROR(1/VLOOKUP($B98,Leveranser!$B$1:$S$500,MATCH("såld värme (gwh)",Leveranser!$B$1:$S$1,0),FALSE)),"",VLOOKUP($B98,Leveranser!$B$1:$S$500,MATCH("såld värme (gwh)",Leveranser!$B$1:$S$1,0),FALSE))</f>
        <v>4.4400000000000004</v>
      </c>
      <c r="AL98" s="22">
        <f>VLOOKUP($B98,Leveranser!$B$1:$Y$500,MATCH("Totalt såld fjärrvärme till andra fjärrvärmeföretag",Leveranser!$B$1:$AA$1,0),FALSE)</f>
        <v>0</v>
      </c>
      <c r="AM98" s="22">
        <f>IF(ISERROR(1/VLOOKUP($B98,Miljö!$B$1:$S$500,MATCH("Såld mängd produktionsspecifik fjärrvärme (GWh)",Miljö!$B$1:$R$1,0),FALSE)),0,VLOOKUP($B98,Miljö!$B$1:$S$500,MATCH("Såld mängd produktionsspecifik fjärrvärme (GWh)",Miljö!$B$1:$R$1,0),FALSE))</f>
        <v>0</v>
      </c>
      <c r="AN98" s="23">
        <f t="shared" si="12"/>
        <v>0.73146622734761124</v>
      </c>
      <c r="AP98" t="str">
        <f>VLOOKUP($B98,'Miljövärden urval för publ'!$B$1:$H$450,7,FALSE)</f>
        <v>Ja</v>
      </c>
      <c r="AQ98" t="str">
        <f>VLOOKUP($B98,'Miljövärden urval för publ'!$B$1:$H$450,6,FALSE)</f>
        <v>Ja</v>
      </c>
      <c r="AU98">
        <f t="shared" si="13"/>
        <v>0.11</v>
      </c>
      <c r="AV98">
        <f t="shared" si="14"/>
        <v>0</v>
      </c>
      <c r="AW98">
        <f t="shared" si="15"/>
        <v>0</v>
      </c>
      <c r="AX98">
        <f t="shared" si="16"/>
        <v>5.8</v>
      </c>
      <c r="AZ98">
        <f t="shared" si="17"/>
        <v>0</v>
      </c>
      <c r="BA98">
        <f t="shared" si="18"/>
        <v>0</v>
      </c>
      <c r="BC98">
        <f t="shared" si="19"/>
        <v>5.8</v>
      </c>
    </row>
    <row r="99" spans="1:55" ht="15" customHeight="1" x14ac:dyDescent="0.25">
      <c r="A99" t="s">
        <v>140</v>
      </c>
      <c r="B99" t="s">
        <v>141</v>
      </c>
      <c r="C99">
        <f>VLOOKUP($B99,'Tillförd energi'!$B$1:$AS$566,MATCH(C$1,'Tillförd energi'!$B$1:$AQ$1,0),FALSE)</f>
        <v>0</v>
      </c>
      <c r="D99">
        <f>VLOOKUP($B99,'Tillförd energi'!$B$1:$AS$566,MATCH(D$1,'Tillförd energi'!$B$1:$AQ$1,0),FALSE)</f>
        <v>8.1</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62.4</v>
      </c>
      <c r="J99">
        <f>VLOOKUP($B99,'Tillförd energi'!$B$1:$AS$566,MATCH(J$1,'Tillförd energi'!$B$1:$AQ$1,0),FALSE)</f>
        <v>0</v>
      </c>
      <c r="K99">
        <v>0</v>
      </c>
      <c r="L99">
        <f>VLOOKUP($B99,'Tillförd energi'!$B$1:$AS$566,MATCH(L$1,'Tillförd energi'!$B$1:$AQ$1,0),FALSE)</f>
        <v>7.1</v>
      </c>
      <c r="M99">
        <f>VLOOKUP($B99,'Tillförd energi'!$B$1:$AS$566,MATCH(M$1,'Tillförd energi'!$B$1:$AQ$1,0),FALSE)</f>
        <v>0</v>
      </c>
      <c r="N99">
        <f>VLOOKUP($B99,'Tillförd energi'!$B$1:$AS$566,MATCH(N$1,'Tillförd energi'!$B$1:$AQ$1,0),FALSE)</f>
        <v>44.2</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10</v>
      </c>
      <c r="AE99">
        <f>VLOOKUP($B99,'Tillförd energi'!$B$1:$AS$566,MATCH(AE$1,'Tillförd energi'!$B$1:$AQ$1,0),FALSE)</f>
        <v>0</v>
      </c>
      <c r="AF99">
        <f>VLOOKUP($B99,'Tillförd energi'!$B$1:$AS$566,MATCH(AF$1,'Tillförd energi'!$B$1:$AQ$1,0),FALSE)</f>
        <v>3.15</v>
      </c>
      <c r="AG99">
        <f>IFERROR(VLOOKUP(B99,Miljö!$B$1:$S$476,9,FALSE)/1,0)</f>
        <v>0</v>
      </c>
      <c r="AI99">
        <f t="shared" si="10"/>
        <v>134.95000000000002</v>
      </c>
      <c r="AJ99">
        <f t="shared" si="11"/>
        <v>134.95000000000002</v>
      </c>
      <c r="AK99">
        <f>IF(ISERROR(1/VLOOKUP($B99,Leveranser!$B$1:$S$500,MATCH("såld värme (gwh)",Leveranser!$B$1:$S$1,0),FALSE)),"",VLOOKUP($B99,Leveranser!$B$1:$S$500,MATCH("såld värme (gwh)",Leveranser!$B$1:$S$1,0),FALSE))</f>
        <v>105</v>
      </c>
      <c r="AL99" s="22">
        <f>VLOOKUP($B99,Leveranser!$B$1:$Y$500,MATCH("Totalt såld fjärrvärme till andra fjärrvärmeföretag",Leveranser!$B$1:$AA$1,0),FALSE)</f>
        <v>0</v>
      </c>
      <c r="AM99" s="22">
        <f>IF(ISERROR(1/VLOOKUP($B99,Miljö!$B$1:$S$500,MATCH("Såld mängd produktionsspecifik fjärrvärme (GWh)",Miljö!$B$1:$R$1,0),FALSE)),0,VLOOKUP($B99,Miljö!$B$1:$S$500,MATCH("Såld mängd produktionsspecifik fjärrvärme (GWh)",Miljö!$B$1:$R$1,0),FALSE))</f>
        <v>0</v>
      </c>
      <c r="AN99" s="23">
        <f t="shared" si="12"/>
        <v>0.77806595035198212</v>
      </c>
      <c r="AP99" t="str">
        <f>VLOOKUP($B99,'Miljövärden urval för publ'!$B$1:$H$450,7,FALSE)</f>
        <v>Ja</v>
      </c>
      <c r="AQ99" t="str">
        <f>VLOOKUP($B99,'Miljövärden urval för publ'!$B$1:$H$450,6,FALSE)</f>
        <v>Nej</v>
      </c>
      <c r="AU99">
        <f t="shared" si="13"/>
        <v>3.15</v>
      </c>
      <c r="AV99">
        <f t="shared" si="14"/>
        <v>0</v>
      </c>
      <c r="AW99">
        <f t="shared" si="15"/>
        <v>44.2</v>
      </c>
      <c r="AX99">
        <f t="shared" si="16"/>
        <v>0</v>
      </c>
      <c r="AZ99">
        <f t="shared" si="17"/>
        <v>0</v>
      </c>
      <c r="BA99">
        <f t="shared" si="18"/>
        <v>0</v>
      </c>
      <c r="BC99">
        <f t="shared" si="19"/>
        <v>51.300000000000004</v>
      </c>
    </row>
    <row r="100" spans="1:55" ht="15" customHeight="1" x14ac:dyDescent="0.25">
      <c r="A100" t="s">
        <v>142</v>
      </c>
      <c r="B100" t="s">
        <v>143</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10"/>
        <v>0</v>
      </c>
      <c r="AJ100">
        <f t="shared" si="11"/>
        <v>0</v>
      </c>
      <c r="AK100" t="str">
        <f>IF(ISERROR(1/VLOOKUP($B100,Leveranser!$B$1:$S$500,MATCH("såld värme (gwh)",Leveranser!$B$1:$S$1,0),FALSE)),"",VLOOKUP($B100,Leveranser!$B$1:$S$500,MATCH("såld värme (gwh)",Leveranser!$B$1:$S$1,0),FALSE))</f>
        <v/>
      </c>
      <c r="AL100" s="22">
        <f>VLOOKUP($B100,Leveranser!$B$1:$Y$500,MATCH("Totalt såld fjärrvärme till andra fjärrvärmeföretag",Leveranser!$B$1:$AA$1,0),FALSE)</f>
        <v>0</v>
      </c>
      <c r="AM100" s="22">
        <f>IF(ISERROR(1/VLOOKUP($B100,Miljö!$B$1:$S$500,MATCH("Såld mängd produktionsspecifik fjärrvärme (GWh)",Miljö!$B$1:$R$1,0),FALSE)),0,VLOOKUP($B100,Miljö!$B$1:$S$500,MATCH("Såld mängd produktionsspecifik fjärrvärme (GWh)",Miljö!$B$1:$R$1,0),FALSE))</f>
        <v>0</v>
      </c>
      <c r="AN100" s="23" t="str">
        <f t="shared" si="12"/>
        <v/>
      </c>
      <c r="AP100" t="str">
        <f>VLOOKUP($B100,'Miljövärden urval för publ'!$B$1:$H$450,7,FALSE)</f>
        <v>Nej</v>
      </c>
      <c r="AQ100" t="str">
        <f>VLOOKUP($B100,'Miljövärden urval för publ'!$B$1:$H$450,6,FALSE)</f>
        <v>Nej</v>
      </c>
      <c r="AU100">
        <f t="shared" si="13"/>
        <v>0</v>
      </c>
      <c r="AV100">
        <f t="shared" si="14"/>
        <v>0</v>
      </c>
      <c r="AW100">
        <f t="shared" si="15"/>
        <v>0</v>
      </c>
      <c r="AX100">
        <f t="shared" si="16"/>
        <v>0</v>
      </c>
      <c r="AZ100">
        <f t="shared" si="17"/>
        <v>0</v>
      </c>
      <c r="BA100">
        <f t="shared" si="18"/>
        <v>0</v>
      </c>
      <c r="BC100">
        <f t="shared" si="19"/>
        <v>0</v>
      </c>
    </row>
    <row r="101" spans="1:55" ht="15" customHeight="1" x14ac:dyDescent="0.25">
      <c r="A101" t="s">
        <v>144</v>
      </c>
      <c r="B101" t="s">
        <v>145</v>
      </c>
      <c r="C101">
        <f>VLOOKUP($B101,'Tillförd energi'!$B$1:$AS$566,MATCH(C$1,'Tillförd energi'!$B$1:$AQ$1,0),FALSE)</f>
        <v>724.79499999999996</v>
      </c>
      <c r="D101">
        <f>VLOOKUP($B101,'Tillförd energi'!$B$1:$AS$566,MATCH(D$1,'Tillförd energi'!$B$1:$AQ$1,0),FALSE)</f>
        <v>38.887</v>
      </c>
      <c r="E101">
        <f>VLOOKUP($B101,'Tillförd energi'!$B$1:$AS$566,MATCH(E$1,'Tillförd energi'!$B$1:$AQ$1,0),FALSE)</f>
        <v>0</v>
      </c>
      <c r="F101">
        <f>VLOOKUP($B101,'Tillförd energi'!$B$1:$AS$566,MATCH(F$1,'Tillförd energi'!$B$1:$AQ$1,0),FALSE)</f>
        <v>76.489999999999995</v>
      </c>
      <c r="G101">
        <f>VLOOKUP($B101,'Tillförd energi'!$B$1:$AS$566,MATCH(G$1,'Tillförd energi'!$B$1:$AQ$1,0),FALSE)</f>
        <v>0</v>
      </c>
      <c r="H101">
        <f>VLOOKUP($B101,'Tillförd energi'!$B$1:$AS$566,MATCH(H$1,'Tillförd energi'!$B$1:$AQ$1,0),FALSE)</f>
        <v>0</v>
      </c>
      <c r="I101">
        <f>VLOOKUP($B101,'Tillförd energi'!$B$1:$AS$566,MATCH(I$1,'Tillförd energi'!$B$1:$AQ$1,0),FALSE)</f>
        <v>1718.03</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395.16899999999998</v>
      </c>
      <c r="O101">
        <f>VLOOKUP($B101,'Tillförd energi'!$B$1:$AS$566,MATCH(O$1,'Tillförd energi'!$B$1:$AQ$1,0),FALSE)</f>
        <v>0</v>
      </c>
      <c r="P101">
        <f>VLOOKUP($B101,'Tillförd energi'!$B$1:$AS$566,MATCH(P$1,'Tillförd energi'!$B$1:$AQ$1,0),FALSE)</f>
        <v>0</v>
      </c>
      <c r="Q101">
        <f>VLOOKUP($B101,'Tillförd energi'!$B$1:$AS$566,MATCH(Q$1,'Tillförd energi'!$B$1:$AQ$1,0),FALSE)</f>
        <v>27.530999999999999</v>
      </c>
      <c r="R101">
        <f>VLOOKUP($B101,'Tillförd energi'!$B$1:$AS$566,MATCH(R$1,'Tillförd energi'!$B$1:$AQ$1,0),FALSE)</f>
        <v>482.79300000000001</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272.88900000000001</v>
      </c>
      <c r="W101">
        <f>VLOOKUP($B101,'Tillförd energi'!$B$1:$AS$566,MATCH(W$1,'Tillförd energi'!$B$1:$AQ$1,0),FALSE)</f>
        <v>245.87799999999999</v>
      </c>
      <c r="X101">
        <f>VLOOKUP($B101,'Tillförd energi'!$B$1:$AS$566,MATCH(X$1,'Tillförd energi'!$B$1:$AQ$1,0),FALSE)</f>
        <v>0</v>
      </c>
      <c r="Y101">
        <f>VLOOKUP($B101,'Tillförd energi'!$B$1:$AS$566,MATCH(Y$1,'Tillförd energi'!$B$1:$AQ$1,0),FALSE)</f>
        <v>0</v>
      </c>
      <c r="Z101">
        <f>VLOOKUP($B101,'Tillförd energi'!$B$1:$AS$566,MATCH(Z$1,'Tillförd energi'!$B$1:$AQ$1,0),FALSE)</f>
        <v>45.976999999999997</v>
      </c>
      <c r="AA101">
        <f>VLOOKUP($B101,'Tillförd energi'!$B$1:$AS$566,MATCH(AA$1,'Tillförd energi'!$B$1:$AQ$1,0),FALSE)</f>
        <v>587.12900000000002</v>
      </c>
      <c r="AB101">
        <f>VLOOKUP($B101,'Tillförd energi'!$B$1:$AS$566,MATCH(AB$1,'Tillförd energi'!$B$1:$AQ$1,0),FALSE)</f>
        <v>1429.1</v>
      </c>
      <c r="AC101">
        <f>VLOOKUP($B101,'Tillförd energi'!$B$1:$AS$566,MATCH(AC$1,'Tillförd energi'!$B$1:$AQ$1,0),FALSE)</f>
        <v>700.8</v>
      </c>
      <c r="AD101">
        <f>VLOOKUP($B101,'Tillförd energi'!$B$1:$AS$566,MATCH(AD$1,'Tillförd energi'!$B$1:$AQ$1,0),FALSE)</f>
        <v>1.0661</v>
      </c>
      <c r="AE101">
        <f>VLOOKUP($B101,'Tillförd energi'!$B$1:$AS$566,MATCH(AE$1,'Tillförd energi'!$B$1:$AQ$1,0),FALSE)</f>
        <v>0</v>
      </c>
      <c r="AF101">
        <f>VLOOKUP($B101,'Tillförd energi'!$B$1:$AS$566,MATCH(AF$1,'Tillförd energi'!$B$1:$AQ$1,0),FALSE)</f>
        <v>310.23700000000002</v>
      </c>
      <c r="AG101">
        <f>IFERROR(VLOOKUP(B101,Miljö!$B$1:$S$476,9,FALSE)/1,0)</f>
        <v>898.38639999999998</v>
      </c>
      <c r="AI101">
        <f t="shared" si="10"/>
        <v>7056.7710999999999</v>
      </c>
      <c r="AJ101">
        <f t="shared" si="11"/>
        <v>7955.1575000000003</v>
      </c>
      <c r="AK101">
        <f>IF(ISERROR(1/VLOOKUP($B101,Leveranser!$B$1:$S$500,MATCH("såld värme (gwh)",Leveranser!$B$1:$S$1,0),FALSE)),"",VLOOKUP($B101,Leveranser!$B$1:$S$500,MATCH("såld värme (gwh)",Leveranser!$B$1:$S$1,0),FALSE))</f>
        <v>7504.6790000000001</v>
      </c>
      <c r="AL101" s="22">
        <f>VLOOKUP($B101,Leveranser!$B$1:$Y$500,MATCH("Totalt såld fjärrvärme till andra fjärrvärmeföretag",Leveranser!$B$1:$AA$1,0),FALSE)</f>
        <v>583</v>
      </c>
      <c r="AM101" s="22">
        <f>IF(ISERROR(1/VLOOKUP($B101,Miljö!$B$1:$S$500,MATCH("Såld mängd produktionsspecifik fjärrvärme (GWh)",Miljö!$B$1:$R$1,0),FALSE)),0,VLOOKUP($B101,Miljö!$B$1:$S$500,MATCH("Såld mängd produktionsspecifik fjärrvärme (GWh)",Miljö!$B$1:$R$1,0),FALSE))</f>
        <v>208.18299999999999</v>
      </c>
      <c r="AN101" s="23">
        <f t="shared" si="12"/>
        <v>0.94337277420340204</v>
      </c>
      <c r="AP101" t="str">
        <f>VLOOKUP($B101,'Miljövärden urval för publ'!$B$1:$H$450,7,FALSE)</f>
        <v>Ja</v>
      </c>
      <c r="AQ101" t="str">
        <f>VLOOKUP($B101,'Miljövärden urval för publ'!$B$1:$H$450,6,FALSE)</f>
        <v>Nej</v>
      </c>
      <c r="AU101">
        <f t="shared" si="13"/>
        <v>943.34300000000007</v>
      </c>
      <c r="AV101">
        <f t="shared" si="14"/>
        <v>0</v>
      </c>
      <c r="AW101">
        <f t="shared" si="15"/>
        <v>422.7</v>
      </c>
      <c r="AX101">
        <f t="shared" si="16"/>
        <v>482.79300000000001</v>
      </c>
      <c r="AZ101">
        <f t="shared" si="17"/>
        <v>1429.1</v>
      </c>
      <c r="BA101">
        <f t="shared" si="18"/>
        <v>0</v>
      </c>
      <c r="BC101">
        <f t="shared" si="19"/>
        <v>1424.26</v>
      </c>
    </row>
    <row r="102" spans="1:55" ht="15" customHeight="1" x14ac:dyDescent="0.25">
      <c r="A102" t="s">
        <v>144</v>
      </c>
      <c r="B102" t="s">
        <v>146</v>
      </c>
      <c r="C102">
        <f>VLOOKUP($B102,'Tillförd energi'!$B$1:$AS$566,MATCH(C$1,'Tillförd energi'!$B$1:$AQ$1,0),FALSE)</f>
        <v>0</v>
      </c>
      <c r="D102">
        <f>VLOOKUP($B102,'Tillförd energi'!$B$1:$AS$566,MATCH(D$1,'Tillförd energi'!$B$1:$AQ$1,0),FALSE)</f>
        <v>8.04556</v>
      </c>
      <c r="E102">
        <f>VLOOKUP($B102,'Tillförd energi'!$B$1:$AS$566,MATCH(E$1,'Tillförd energi'!$B$1:$AQ$1,0),FALSE)</f>
        <v>0</v>
      </c>
      <c r="F102">
        <f>VLOOKUP($B102,'Tillförd energi'!$B$1:$AS$566,MATCH(F$1,'Tillförd energi'!$B$1:$AQ$1,0),FALSE)</f>
        <v>1.5243500000000001</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1.4055200000000001</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62.633800000000001</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1.29281</v>
      </c>
      <c r="AG102">
        <f>IFERROR(VLOOKUP(B102,Miljö!$B$1:$S$476,9,FALSE)/1,0)</f>
        <v>0</v>
      </c>
      <c r="AI102">
        <f t="shared" si="10"/>
        <v>74.90204</v>
      </c>
      <c r="AJ102">
        <f t="shared" si="11"/>
        <v>74.90204</v>
      </c>
      <c r="AK102">
        <f>IF(ISERROR(1/VLOOKUP($B102,Leveranser!$B$1:$S$500,MATCH("såld värme (gwh)",Leveranser!$B$1:$S$1,0),FALSE)),"",VLOOKUP($B102,Leveranser!$B$1:$S$500,MATCH("såld värme (gwh)",Leveranser!$B$1:$S$1,0),FALSE))</f>
        <v>55.81</v>
      </c>
      <c r="AL102" s="22">
        <f>VLOOKUP($B102,Leveranser!$B$1:$Y$500,MATCH("Totalt såld fjärrvärme till andra fjärrvärmeföretag",Leveranser!$B$1:$AA$1,0),FALSE)</f>
        <v>0</v>
      </c>
      <c r="AM102" s="22">
        <f>IF(ISERROR(1/VLOOKUP($B102,Miljö!$B$1:$S$500,MATCH("Såld mängd produktionsspecifik fjärrvärme (GWh)",Miljö!$B$1:$R$1,0),FALSE)),0,VLOOKUP($B102,Miljö!$B$1:$S$500,MATCH("Såld mängd produktionsspecifik fjärrvärme (GWh)",Miljö!$B$1:$R$1,0),FALSE))</f>
        <v>0</v>
      </c>
      <c r="AN102" s="23">
        <f t="shared" si="12"/>
        <v>0.74510654182449509</v>
      </c>
      <c r="AP102" t="str">
        <f>VLOOKUP($B102,'Miljövärden urval för publ'!$B$1:$H$450,7,FALSE)</f>
        <v>Ja</v>
      </c>
      <c r="AQ102" t="str">
        <f>VLOOKUP($B102,'Miljövärden urval för publ'!$B$1:$H$450,6,FALSE)</f>
        <v>Nej</v>
      </c>
      <c r="AU102">
        <f t="shared" si="13"/>
        <v>1.29281</v>
      </c>
      <c r="AV102">
        <f t="shared" si="14"/>
        <v>0</v>
      </c>
      <c r="AW102">
        <f t="shared" si="15"/>
        <v>0</v>
      </c>
      <c r="AX102">
        <f t="shared" si="16"/>
        <v>0</v>
      </c>
      <c r="AZ102">
        <f t="shared" si="17"/>
        <v>0</v>
      </c>
      <c r="BA102">
        <f t="shared" si="18"/>
        <v>0</v>
      </c>
      <c r="BC102">
        <f t="shared" si="19"/>
        <v>62.633800000000001</v>
      </c>
    </row>
    <row r="103" spans="1:55" ht="15" customHeight="1" x14ac:dyDescent="0.25">
      <c r="A103" t="s">
        <v>147</v>
      </c>
      <c r="B103" t="s">
        <v>148</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10"/>
        <v>0</v>
      </c>
      <c r="AJ103">
        <f t="shared" si="11"/>
        <v>0</v>
      </c>
      <c r="AK103" t="str">
        <f>IF(ISERROR(1/VLOOKUP($B103,Leveranser!$B$1:$S$500,MATCH("såld värme (gwh)",Leveranser!$B$1:$S$1,0),FALSE)),"",VLOOKUP($B103,Leveranser!$B$1:$S$500,MATCH("såld värme (gwh)",Leveranser!$B$1:$S$1,0),FALSE))</f>
        <v/>
      </c>
      <c r="AL103" s="22">
        <f>VLOOKUP($B103,Leveranser!$B$1:$Y$500,MATCH("Totalt såld fjärrvärme till andra fjärrvärmeföretag",Leveranser!$B$1:$AA$1,0),FALSE)</f>
        <v>0</v>
      </c>
      <c r="AM103" s="22">
        <f>IF(ISERROR(1/VLOOKUP($B103,Miljö!$B$1:$S$500,MATCH("Såld mängd produktionsspecifik fjärrvärme (GWh)",Miljö!$B$1:$R$1,0),FALSE)),0,VLOOKUP($B103,Miljö!$B$1:$S$500,MATCH("Såld mängd produktionsspecifik fjärrvärme (GWh)",Miljö!$B$1:$R$1,0),FALSE))</f>
        <v>0</v>
      </c>
      <c r="AN103" s="23" t="str">
        <f t="shared" si="12"/>
        <v/>
      </c>
      <c r="AP103" t="str">
        <f>VLOOKUP($B103,'Miljövärden urval för publ'!$B$1:$H$450,7,FALSE)</f>
        <v>Nej</v>
      </c>
      <c r="AQ103" t="str">
        <f>VLOOKUP($B103,'Miljövärden urval för publ'!$B$1:$H$450,6,FALSE)</f>
        <v>Nej</v>
      </c>
      <c r="AU103">
        <f t="shared" si="13"/>
        <v>0</v>
      </c>
      <c r="AV103">
        <f t="shared" si="14"/>
        <v>0</v>
      </c>
      <c r="AW103">
        <f t="shared" si="15"/>
        <v>0</v>
      </c>
      <c r="AX103">
        <f t="shared" si="16"/>
        <v>0</v>
      </c>
      <c r="AZ103">
        <f t="shared" si="17"/>
        <v>0</v>
      </c>
      <c r="BA103">
        <f t="shared" si="18"/>
        <v>0</v>
      </c>
      <c r="BC103">
        <f t="shared" si="19"/>
        <v>0</v>
      </c>
    </row>
    <row r="104" spans="1:55" ht="15" customHeight="1" x14ac:dyDescent="0.25">
      <c r="A104" t="s">
        <v>147</v>
      </c>
      <c r="B104" t="s">
        <v>149</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10"/>
        <v>0</v>
      </c>
      <c r="AJ104">
        <f t="shared" si="11"/>
        <v>0</v>
      </c>
      <c r="AK104" t="str">
        <f>IF(ISERROR(1/VLOOKUP($B104,Leveranser!$B$1:$S$500,MATCH("såld värme (gwh)",Leveranser!$B$1:$S$1,0),FALSE)),"",VLOOKUP($B104,Leveranser!$B$1:$S$500,MATCH("såld värme (gwh)",Leveranser!$B$1:$S$1,0),FALSE))</f>
        <v/>
      </c>
      <c r="AL104" s="22">
        <f>VLOOKUP($B104,Leveranser!$B$1:$Y$500,MATCH("Totalt såld fjärrvärme till andra fjärrvärmeföretag",Leveranser!$B$1:$AA$1,0),FALSE)</f>
        <v>0</v>
      </c>
      <c r="AM104" s="22">
        <f>IF(ISERROR(1/VLOOKUP($B104,Miljö!$B$1:$S$500,MATCH("Såld mängd produktionsspecifik fjärrvärme (GWh)",Miljö!$B$1:$R$1,0),FALSE)),0,VLOOKUP($B104,Miljö!$B$1:$S$500,MATCH("Såld mängd produktionsspecifik fjärrvärme (GWh)",Miljö!$B$1:$R$1,0),FALSE))</f>
        <v>0</v>
      </c>
      <c r="AN104" s="23" t="str">
        <f t="shared" si="12"/>
        <v/>
      </c>
      <c r="AP104" t="str">
        <f>VLOOKUP($B104,'Miljövärden urval för publ'!$B$1:$H$450,7,FALSE)</f>
        <v>Nej</v>
      </c>
      <c r="AQ104" t="str">
        <f>VLOOKUP($B104,'Miljövärden urval för publ'!$B$1:$H$450,6,FALSE)</f>
        <v>Nej</v>
      </c>
      <c r="AU104">
        <f t="shared" si="13"/>
        <v>0</v>
      </c>
      <c r="AV104">
        <f t="shared" si="14"/>
        <v>0</v>
      </c>
      <c r="AW104">
        <f t="shared" si="15"/>
        <v>0</v>
      </c>
      <c r="AX104">
        <f t="shared" si="16"/>
        <v>0</v>
      </c>
      <c r="AZ104">
        <f t="shared" si="17"/>
        <v>0</v>
      </c>
      <c r="BA104">
        <f t="shared" si="18"/>
        <v>0</v>
      </c>
      <c r="BC104">
        <f t="shared" si="19"/>
        <v>0</v>
      </c>
    </row>
    <row r="105" spans="1:55" ht="15" customHeight="1" x14ac:dyDescent="0.25">
      <c r="A105" t="s">
        <v>147</v>
      </c>
      <c r="B105" s="11" t="s">
        <v>991</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10"/>
        <v>0</v>
      </c>
      <c r="AJ105">
        <f t="shared" si="11"/>
        <v>0</v>
      </c>
      <c r="AK105" t="str">
        <f>IF(ISERROR(1/VLOOKUP($B105,Leveranser!$B$1:$S$500,MATCH("såld värme (gwh)",Leveranser!$B$1:$S$1,0),FALSE)),"",VLOOKUP($B105,Leveranser!$B$1:$S$500,MATCH("såld värme (gwh)",Leveranser!$B$1:$S$1,0),FALSE))</f>
        <v/>
      </c>
      <c r="AL105" s="22">
        <f>VLOOKUP($B105,Leveranser!$B$1:$Y$500,MATCH("Totalt såld fjärrvärme till andra fjärrvärmeföretag",Leveranser!$B$1:$AA$1,0),FALSE)</f>
        <v>0</v>
      </c>
      <c r="AM105" s="22">
        <f>IF(ISERROR(1/VLOOKUP($B105,Miljö!$B$1:$S$500,MATCH("Såld mängd produktionsspecifik fjärrvärme (GWh)",Miljö!$B$1:$R$1,0),FALSE)),0,VLOOKUP($B105,Miljö!$B$1:$S$500,MATCH("Såld mängd produktionsspecifik fjärrvärme (GWh)",Miljö!$B$1:$R$1,0),FALSE))</f>
        <v>0</v>
      </c>
      <c r="AN105" s="23" t="str">
        <f t="shared" si="12"/>
        <v/>
      </c>
      <c r="AP105" t="str">
        <f>VLOOKUP($B105,'Miljövärden urval för publ'!$B$1:$H$450,7,FALSE)</f>
        <v>Nej</v>
      </c>
      <c r="AQ105" t="str">
        <f>VLOOKUP($B105,'Miljövärden urval för publ'!$B$1:$H$450,6,FALSE)</f>
        <v>Nej</v>
      </c>
      <c r="AU105">
        <f t="shared" si="13"/>
        <v>0</v>
      </c>
      <c r="AV105">
        <f t="shared" si="14"/>
        <v>0</v>
      </c>
      <c r="AW105">
        <f t="shared" si="15"/>
        <v>0</v>
      </c>
      <c r="AX105">
        <f t="shared" si="16"/>
        <v>0</v>
      </c>
      <c r="AZ105">
        <f t="shared" si="17"/>
        <v>0</v>
      </c>
      <c r="BA105">
        <f t="shared" si="18"/>
        <v>0</v>
      </c>
      <c r="BC105">
        <f t="shared" si="19"/>
        <v>0</v>
      </c>
    </row>
    <row r="106" spans="1:55" ht="15" customHeight="1" x14ac:dyDescent="0.25">
      <c r="A106" t="s">
        <v>147</v>
      </c>
      <c r="B106" t="s">
        <v>151</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0</v>
      </c>
      <c r="AG106">
        <f>IFERROR(VLOOKUP(B106,Miljö!$B$1:$S$476,9,FALSE)/1,0)</f>
        <v>0</v>
      </c>
      <c r="AI106">
        <f t="shared" si="10"/>
        <v>0</v>
      </c>
      <c r="AJ106">
        <f t="shared" si="11"/>
        <v>0</v>
      </c>
      <c r="AK106" t="str">
        <f>IF(ISERROR(1/VLOOKUP($B106,Leveranser!$B$1:$S$500,MATCH("såld värme (gwh)",Leveranser!$B$1:$S$1,0),FALSE)),"",VLOOKUP($B106,Leveranser!$B$1:$S$500,MATCH("såld värme (gwh)",Leveranser!$B$1:$S$1,0),FALSE))</f>
        <v/>
      </c>
      <c r="AL106" s="22">
        <f>VLOOKUP($B106,Leveranser!$B$1:$Y$500,MATCH("Totalt såld fjärrvärme till andra fjärrvärmeföretag",Leveranser!$B$1:$AA$1,0),FALSE)</f>
        <v>0</v>
      </c>
      <c r="AM106" s="22">
        <f>IF(ISERROR(1/VLOOKUP($B106,Miljö!$B$1:$S$500,MATCH("Såld mängd produktionsspecifik fjärrvärme (GWh)",Miljö!$B$1:$R$1,0),FALSE)),0,VLOOKUP($B106,Miljö!$B$1:$S$500,MATCH("Såld mängd produktionsspecifik fjärrvärme (GWh)",Miljö!$B$1:$R$1,0),FALSE))</f>
        <v>0</v>
      </c>
      <c r="AN106" s="23" t="str">
        <f t="shared" si="12"/>
        <v/>
      </c>
      <c r="AP106" t="str">
        <f>VLOOKUP($B106,'Miljövärden urval för publ'!$B$1:$H$450,7,FALSE)</f>
        <v>Nej</v>
      </c>
      <c r="AQ106" t="str">
        <f>VLOOKUP($B106,'Miljövärden urval för publ'!$B$1:$H$450,6,FALSE)</f>
        <v>Nej</v>
      </c>
      <c r="AU106">
        <f t="shared" si="13"/>
        <v>0</v>
      </c>
      <c r="AV106">
        <f t="shared" si="14"/>
        <v>0</v>
      </c>
      <c r="AW106">
        <f t="shared" si="15"/>
        <v>0</v>
      </c>
      <c r="AX106">
        <f t="shared" si="16"/>
        <v>0</v>
      </c>
      <c r="AZ106">
        <f t="shared" si="17"/>
        <v>0</v>
      </c>
      <c r="BA106">
        <f t="shared" si="18"/>
        <v>0</v>
      </c>
      <c r="BC106">
        <f t="shared" si="19"/>
        <v>0</v>
      </c>
    </row>
    <row r="107" spans="1:55" ht="15" customHeight="1" x14ac:dyDescent="0.25">
      <c r="A107" t="s">
        <v>147</v>
      </c>
      <c r="B107" t="s">
        <v>152</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10"/>
        <v>0</v>
      </c>
      <c r="AJ107">
        <f t="shared" si="11"/>
        <v>0</v>
      </c>
      <c r="AK107" t="str">
        <f>IF(ISERROR(1/VLOOKUP($B107,Leveranser!$B$1:$S$500,MATCH("såld värme (gwh)",Leveranser!$B$1:$S$1,0),FALSE)),"",VLOOKUP($B107,Leveranser!$B$1:$S$500,MATCH("såld värme (gwh)",Leveranser!$B$1:$S$1,0),FALSE))</f>
        <v/>
      </c>
      <c r="AL107" s="22">
        <f>VLOOKUP($B107,Leveranser!$B$1:$Y$500,MATCH("Totalt såld fjärrvärme till andra fjärrvärmeföretag",Leveranser!$B$1:$AA$1,0),FALSE)</f>
        <v>0</v>
      </c>
      <c r="AM107" s="22">
        <f>IF(ISERROR(1/VLOOKUP($B107,Miljö!$B$1:$S$500,MATCH("Såld mängd produktionsspecifik fjärrvärme (GWh)",Miljö!$B$1:$R$1,0),FALSE)),0,VLOOKUP($B107,Miljö!$B$1:$S$500,MATCH("Såld mängd produktionsspecifik fjärrvärme (GWh)",Miljö!$B$1:$R$1,0),FALSE))</f>
        <v>0</v>
      </c>
      <c r="AN107" s="23" t="str">
        <f t="shared" si="12"/>
        <v/>
      </c>
      <c r="AP107" t="str">
        <f>VLOOKUP($B107,'Miljövärden urval för publ'!$B$1:$H$450,7,FALSE)</f>
        <v>Nej</v>
      </c>
      <c r="AQ107" t="str">
        <f>VLOOKUP($B107,'Miljövärden urval för publ'!$B$1:$H$450,6,FALSE)</f>
        <v>Nej</v>
      </c>
      <c r="AU107">
        <f t="shared" si="13"/>
        <v>0</v>
      </c>
      <c r="AV107">
        <f t="shared" si="14"/>
        <v>0</v>
      </c>
      <c r="AW107">
        <f t="shared" si="15"/>
        <v>0</v>
      </c>
      <c r="AX107">
        <f t="shared" si="16"/>
        <v>0</v>
      </c>
      <c r="AZ107">
        <f t="shared" si="17"/>
        <v>0</v>
      </c>
      <c r="BA107">
        <f t="shared" si="18"/>
        <v>0</v>
      </c>
      <c r="BC107">
        <f t="shared" si="19"/>
        <v>0</v>
      </c>
    </row>
    <row r="108" spans="1:55" ht="15" customHeight="1" x14ac:dyDescent="0.25">
      <c r="A108" t="s">
        <v>147</v>
      </c>
      <c r="B108" t="s">
        <v>153</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10"/>
        <v>0</v>
      </c>
      <c r="AJ108">
        <f t="shared" si="11"/>
        <v>0</v>
      </c>
      <c r="AK108" t="str">
        <f>IF(ISERROR(1/VLOOKUP($B108,Leveranser!$B$1:$S$500,MATCH("såld värme (gwh)",Leveranser!$B$1:$S$1,0),FALSE)),"",VLOOKUP($B108,Leveranser!$B$1:$S$500,MATCH("såld värme (gwh)",Leveranser!$B$1:$S$1,0),FALSE))</f>
        <v/>
      </c>
      <c r="AL108" s="22">
        <f>VLOOKUP($B108,Leveranser!$B$1:$Y$500,MATCH("Totalt såld fjärrvärme till andra fjärrvärmeföretag",Leveranser!$B$1:$AA$1,0),FALSE)</f>
        <v>0</v>
      </c>
      <c r="AM108" s="22">
        <f>IF(ISERROR(1/VLOOKUP($B108,Miljö!$B$1:$S$500,MATCH("Såld mängd produktionsspecifik fjärrvärme (GWh)",Miljö!$B$1:$R$1,0),FALSE)),0,VLOOKUP($B108,Miljö!$B$1:$S$500,MATCH("Såld mängd produktionsspecifik fjärrvärme (GWh)",Miljö!$B$1:$R$1,0),FALSE))</f>
        <v>0</v>
      </c>
      <c r="AN108" s="23" t="str">
        <f t="shared" si="12"/>
        <v/>
      </c>
      <c r="AP108" t="str">
        <f>VLOOKUP($B108,'Miljövärden urval för publ'!$B$1:$H$450,7,FALSE)</f>
        <v>Nej</v>
      </c>
      <c r="AQ108" t="str">
        <f>VLOOKUP($B108,'Miljövärden urval för publ'!$B$1:$H$450,6,FALSE)</f>
        <v>Nej</v>
      </c>
      <c r="AU108">
        <f t="shared" si="13"/>
        <v>0</v>
      </c>
      <c r="AV108">
        <f t="shared" si="14"/>
        <v>0</v>
      </c>
      <c r="AW108">
        <f t="shared" si="15"/>
        <v>0</v>
      </c>
      <c r="AX108">
        <f t="shared" si="16"/>
        <v>0</v>
      </c>
      <c r="AZ108">
        <f t="shared" si="17"/>
        <v>0</v>
      </c>
      <c r="BA108">
        <f t="shared" si="18"/>
        <v>0</v>
      </c>
      <c r="BC108">
        <f t="shared" si="19"/>
        <v>0</v>
      </c>
    </row>
    <row r="109" spans="1:55" ht="15" customHeight="1" x14ac:dyDescent="0.25">
      <c r="A109" t="s">
        <v>147</v>
      </c>
      <c r="B109" t="s">
        <v>154</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10"/>
        <v>0</v>
      </c>
      <c r="AJ109">
        <f t="shared" si="11"/>
        <v>0</v>
      </c>
      <c r="AK109" t="str">
        <f>IF(ISERROR(1/VLOOKUP($B109,Leveranser!$B$1:$S$500,MATCH("såld värme (gwh)",Leveranser!$B$1:$S$1,0),FALSE)),"",VLOOKUP($B109,Leveranser!$B$1:$S$500,MATCH("såld värme (gwh)",Leveranser!$B$1:$S$1,0),FALSE))</f>
        <v/>
      </c>
      <c r="AL109" s="22">
        <f>VLOOKUP($B109,Leveranser!$B$1:$Y$500,MATCH("Totalt såld fjärrvärme till andra fjärrvärmeföretag",Leveranser!$B$1:$AA$1,0),FALSE)</f>
        <v>0</v>
      </c>
      <c r="AM109" s="22">
        <f>IF(ISERROR(1/VLOOKUP($B109,Miljö!$B$1:$S$500,MATCH("Såld mängd produktionsspecifik fjärrvärme (GWh)",Miljö!$B$1:$R$1,0),FALSE)),0,VLOOKUP($B109,Miljö!$B$1:$S$500,MATCH("Såld mängd produktionsspecifik fjärrvärme (GWh)",Miljö!$B$1:$R$1,0),FALSE))</f>
        <v>0</v>
      </c>
      <c r="AN109" s="23" t="str">
        <f t="shared" si="12"/>
        <v/>
      </c>
      <c r="AP109" t="str">
        <f>VLOOKUP($B109,'Miljövärden urval för publ'!$B$1:$H$450,7,FALSE)</f>
        <v>Nej</v>
      </c>
      <c r="AQ109" t="str">
        <f>VLOOKUP($B109,'Miljövärden urval för publ'!$B$1:$H$450,6,FALSE)</f>
        <v>Nej</v>
      </c>
      <c r="AU109">
        <f t="shared" si="13"/>
        <v>0</v>
      </c>
      <c r="AV109">
        <f t="shared" si="14"/>
        <v>0</v>
      </c>
      <c r="AW109">
        <f t="shared" si="15"/>
        <v>0</v>
      </c>
      <c r="AX109">
        <f t="shared" si="16"/>
        <v>0</v>
      </c>
      <c r="AZ109">
        <f t="shared" si="17"/>
        <v>0</v>
      </c>
      <c r="BA109">
        <f t="shared" si="18"/>
        <v>0</v>
      </c>
      <c r="BC109">
        <f t="shared" si="19"/>
        <v>0</v>
      </c>
    </row>
    <row r="110" spans="1:55" ht="15" customHeight="1" x14ac:dyDescent="0.25">
      <c r="A110" t="s">
        <v>147</v>
      </c>
      <c r="B110" t="s">
        <v>155</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v>
      </c>
      <c r="AG110">
        <f>IFERROR(VLOOKUP(B110,Miljö!$B$1:$S$476,9,FALSE)/1,0)</f>
        <v>0</v>
      </c>
      <c r="AI110">
        <f t="shared" si="10"/>
        <v>0</v>
      </c>
      <c r="AJ110">
        <f t="shared" si="11"/>
        <v>0</v>
      </c>
      <c r="AK110" t="str">
        <f>IF(ISERROR(1/VLOOKUP($B110,Leveranser!$B$1:$S$500,MATCH("såld värme (gwh)",Leveranser!$B$1:$S$1,0),FALSE)),"",VLOOKUP($B110,Leveranser!$B$1:$S$500,MATCH("såld värme (gwh)",Leveranser!$B$1:$S$1,0),FALSE))</f>
        <v/>
      </c>
      <c r="AL110" s="22">
        <f>VLOOKUP($B110,Leveranser!$B$1:$Y$500,MATCH("Totalt såld fjärrvärme till andra fjärrvärmeföretag",Leveranser!$B$1:$AA$1,0),FALSE)</f>
        <v>0</v>
      </c>
      <c r="AM110" s="22">
        <f>IF(ISERROR(1/VLOOKUP($B110,Miljö!$B$1:$S$500,MATCH("Såld mängd produktionsspecifik fjärrvärme (GWh)",Miljö!$B$1:$R$1,0),FALSE)),0,VLOOKUP($B110,Miljö!$B$1:$S$500,MATCH("Såld mängd produktionsspecifik fjärrvärme (GWh)",Miljö!$B$1:$R$1,0),FALSE))</f>
        <v>0</v>
      </c>
      <c r="AN110" s="23" t="str">
        <f t="shared" si="12"/>
        <v/>
      </c>
      <c r="AP110" t="str">
        <f>VLOOKUP($B110,'Miljövärden urval för publ'!$B$1:$H$450,7,FALSE)</f>
        <v>Nej</v>
      </c>
      <c r="AQ110" t="str">
        <f>VLOOKUP($B110,'Miljövärden urval för publ'!$B$1:$H$450,6,FALSE)</f>
        <v>Nej</v>
      </c>
      <c r="AU110">
        <f t="shared" si="13"/>
        <v>0</v>
      </c>
      <c r="AV110">
        <f t="shared" si="14"/>
        <v>0</v>
      </c>
      <c r="AW110">
        <f t="shared" si="15"/>
        <v>0</v>
      </c>
      <c r="AX110">
        <f t="shared" si="16"/>
        <v>0</v>
      </c>
      <c r="AZ110">
        <f t="shared" si="17"/>
        <v>0</v>
      </c>
      <c r="BA110">
        <f t="shared" si="18"/>
        <v>0</v>
      </c>
      <c r="BC110">
        <f t="shared" si="19"/>
        <v>0</v>
      </c>
    </row>
    <row r="111" spans="1:55" ht="15" customHeight="1" x14ac:dyDescent="0.25">
      <c r="A111" t="s">
        <v>156</v>
      </c>
      <c r="B111" t="s">
        <v>157</v>
      </c>
      <c r="C111">
        <f>VLOOKUP($B111,'Tillförd energi'!$B$1:$AS$566,MATCH(C$1,'Tillförd energi'!$B$1:$AQ$1,0),FALSE)</f>
        <v>0</v>
      </c>
      <c r="D111">
        <f>VLOOKUP($B111,'Tillförd energi'!$B$1:$AS$566,MATCH(D$1,'Tillförd energi'!$B$1:$AQ$1,0),FALSE)</f>
        <v>0.33700000000000002</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12</v>
      </c>
      <c r="O111">
        <f>VLOOKUP($B111,'Tillförd energi'!$B$1:$AS$566,MATCH(O$1,'Tillförd energi'!$B$1:$AQ$1,0),FALSE)</f>
        <v>0</v>
      </c>
      <c r="P111">
        <f>VLOOKUP($B111,'Tillförd energi'!$B$1:$AS$566,MATCH(P$1,'Tillförd energi'!$B$1:$AQ$1,0),FALSE)</f>
        <v>10.228</v>
      </c>
      <c r="Q111">
        <f>VLOOKUP($B111,'Tillförd energi'!$B$1:$AS$566,MATCH(Q$1,'Tillförd energi'!$B$1:$AQ$1,0),FALSE)</f>
        <v>0</v>
      </c>
      <c r="R111">
        <f>VLOOKUP($B111,'Tillförd energi'!$B$1:$AS$566,MATCH(R$1,'Tillförd energi'!$B$1:$AQ$1,0),FALSE)</f>
        <v>4.8470000000000004</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0.32900000000000001</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6.8000000000000005E-2</v>
      </c>
      <c r="AE111">
        <f>VLOOKUP($B111,'Tillförd energi'!$B$1:$AS$566,MATCH(AE$1,'Tillförd energi'!$B$1:$AQ$1,0),FALSE)</f>
        <v>0</v>
      </c>
      <c r="AF111">
        <f>VLOOKUP($B111,'Tillförd energi'!$B$1:$AS$566,MATCH(AF$1,'Tillförd energi'!$B$1:$AQ$1,0),FALSE)</f>
        <v>0.64527000000000001</v>
      </c>
      <c r="AG111">
        <f>IFERROR(VLOOKUP(B111,Miljö!$B$1:$S$476,9,FALSE)/1,0)</f>
        <v>0</v>
      </c>
      <c r="AI111">
        <f t="shared" si="10"/>
        <v>28.454270000000001</v>
      </c>
      <c r="AJ111">
        <f t="shared" si="11"/>
        <v>28.454270000000001</v>
      </c>
      <c r="AK111">
        <f>IF(ISERROR(1/VLOOKUP($B111,Leveranser!$B$1:$S$500,MATCH("såld värme (gwh)",Leveranser!$B$1:$S$1,0),FALSE)),"",VLOOKUP($B111,Leveranser!$B$1:$S$500,MATCH("såld värme (gwh)",Leveranser!$B$1:$S$1,0),FALSE))</f>
        <v>21.509</v>
      </c>
      <c r="AL111" s="22">
        <f>VLOOKUP($B111,Leveranser!$B$1:$Y$500,MATCH("Totalt såld fjärrvärme till andra fjärrvärmeföretag",Leveranser!$B$1:$AA$1,0),FALSE)</f>
        <v>0</v>
      </c>
      <c r="AM111" s="22">
        <f>IF(ISERROR(1/VLOOKUP($B111,Miljö!$B$1:$S$500,MATCH("Såld mängd produktionsspecifik fjärrvärme (GWh)",Miljö!$B$1:$R$1,0),FALSE)),0,VLOOKUP($B111,Miljö!$B$1:$S$500,MATCH("Såld mängd produktionsspecifik fjärrvärme (GWh)",Miljö!$B$1:$R$1,0),FALSE))</f>
        <v>0</v>
      </c>
      <c r="AN111" s="23">
        <f t="shared" si="12"/>
        <v>0.75591466588318734</v>
      </c>
      <c r="AP111" t="str">
        <f>VLOOKUP($B111,'Miljövärden urval för publ'!$B$1:$H$450,7,FALSE)</f>
        <v>Ja</v>
      </c>
      <c r="AQ111" t="str">
        <f>VLOOKUP($B111,'Miljövärden urval för publ'!$B$1:$H$450,6,FALSE)</f>
        <v>Ja</v>
      </c>
      <c r="AU111">
        <f t="shared" si="13"/>
        <v>0.97426999999999997</v>
      </c>
      <c r="AV111">
        <f t="shared" si="14"/>
        <v>0</v>
      </c>
      <c r="AW111">
        <f t="shared" si="15"/>
        <v>22.228000000000002</v>
      </c>
      <c r="AX111">
        <f t="shared" si="16"/>
        <v>4.8470000000000004</v>
      </c>
      <c r="AZ111">
        <f t="shared" si="17"/>
        <v>0</v>
      </c>
      <c r="BA111">
        <f t="shared" si="18"/>
        <v>0</v>
      </c>
      <c r="BC111">
        <f t="shared" si="19"/>
        <v>27.075000000000003</v>
      </c>
    </row>
    <row r="112" spans="1:55" ht="15" customHeight="1" x14ac:dyDescent="0.25">
      <c r="A112" t="s">
        <v>156</v>
      </c>
      <c r="B112" t="s">
        <v>158</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5.5341199999999997</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0.11928</v>
      </c>
      <c r="AG112">
        <f>IFERROR(VLOOKUP(B112,Miljö!$B$1:$S$476,9,FALSE)/1,0)</f>
        <v>0</v>
      </c>
      <c r="AI112">
        <f t="shared" si="10"/>
        <v>5.6533999999999995</v>
      </c>
      <c r="AJ112">
        <f t="shared" si="11"/>
        <v>5.6533999999999995</v>
      </c>
      <c r="AK112">
        <f>IF(ISERROR(1/VLOOKUP($B112,Leveranser!$B$1:$S$500,MATCH("såld värme (gwh)",Leveranser!$B$1:$S$1,0),FALSE)),"",VLOOKUP($B112,Leveranser!$B$1:$S$500,MATCH("såld värme (gwh)",Leveranser!$B$1:$S$1,0),FALSE))</f>
        <v>3.976</v>
      </c>
      <c r="AL112" s="22">
        <f>VLOOKUP($B112,Leveranser!$B$1:$Y$500,MATCH("Totalt såld fjärrvärme till andra fjärrvärmeföretag",Leveranser!$B$1:$AA$1,0),FALSE)</f>
        <v>0</v>
      </c>
      <c r="AM112" s="22">
        <f>IF(ISERROR(1/VLOOKUP($B112,Miljö!$B$1:$S$500,MATCH("Såld mängd produktionsspecifik fjärrvärme (GWh)",Miljö!$B$1:$R$1,0),FALSE)),0,VLOOKUP($B112,Miljö!$B$1:$S$500,MATCH("Såld mängd produktionsspecifik fjärrvärme (GWh)",Miljö!$B$1:$R$1,0),FALSE))</f>
        <v>0</v>
      </c>
      <c r="AN112" s="23">
        <f t="shared" si="12"/>
        <v>0.70329359323592888</v>
      </c>
      <c r="AP112" t="str">
        <f>VLOOKUP($B112,'Miljövärden urval för publ'!$B$1:$H$450,7,FALSE)</f>
        <v>Ja</v>
      </c>
      <c r="AQ112" t="str">
        <f>VLOOKUP($B112,'Miljövärden urval för publ'!$B$1:$H$450,6,FALSE)</f>
        <v>Nej</v>
      </c>
      <c r="AU112">
        <f t="shared" si="13"/>
        <v>0.11928</v>
      </c>
      <c r="AV112">
        <f t="shared" si="14"/>
        <v>0</v>
      </c>
      <c r="AW112">
        <f t="shared" si="15"/>
        <v>5.5341199999999997</v>
      </c>
      <c r="AX112">
        <f t="shared" si="16"/>
        <v>0</v>
      </c>
      <c r="AZ112">
        <f t="shared" si="17"/>
        <v>0</v>
      </c>
      <c r="BA112">
        <f t="shared" si="18"/>
        <v>0</v>
      </c>
      <c r="BC112">
        <f t="shared" si="19"/>
        <v>5.5341199999999997</v>
      </c>
    </row>
    <row r="113" spans="1:55" ht="15" customHeight="1" x14ac:dyDescent="0.25">
      <c r="A113" t="s">
        <v>156</v>
      </c>
      <c r="B113" t="s">
        <v>159</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2.08</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6.2E-2</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5.901E-2</v>
      </c>
      <c r="AG113">
        <f>IFERROR(VLOOKUP(B113,Miljö!$B$1:$S$476,9,FALSE)/1,0)</f>
        <v>0</v>
      </c>
      <c r="AI113">
        <f t="shared" si="10"/>
        <v>2.2010099999999997</v>
      </c>
      <c r="AJ113">
        <f t="shared" si="11"/>
        <v>2.2010099999999997</v>
      </c>
      <c r="AK113">
        <f>IF(ISERROR(1/VLOOKUP($B113,Leveranser!$B$1:$S$500,MATCH("såld värme (gwh)",Leveranser!$B$1:$S$1,0),FALSE)),"",VLOOKUP($B113,Leveranser!$B$1:$S$500,MATCH("såld värme (gwh)",Leveranser!$B$1:$S$1,0),FALSE))</f>
        <v>1.9670000000000001</v>
      </c>
      <c r="AL113" s="22">
        <f>VLOOKUP($B113,Leveranser!$B$1:$Y$500,MATCH("Totalt såld fjärrvärme till andra fjärrvärmeföretag",Leveranser!$B$1:$AA$1,0),FALSE)</f>
        <v>0</v>
      </c>
      <c r="AM113" s="22">
        <f>IF(ISERROR(1/VLOOKUP($B113,Miljö!$B$1:$S$500,MATCH("Såld mängd produktionsspecifik fjärrvärme (GWh)",Miljö!$B$1:$R$1,0),FALSE)),0,VLOOKUP($B113,Miljö!$B$1:$S$500,MATCH("Såld mängd produktionsspecifik fjärrvärme (GWh)",Miljö!$B$1:$R$1,0),FALSE))</f>
        <v>0</v>
      </c>
      <c r="AN113" s="23">
        <f t="shared" si="12"/>
        <v>0.89368062843876239</v>
      </c>
      <c r="AP113" t="str">
        <f>VLOOKUP($B113,'Miljövärden urval för publ'!$B$1:$H$450,7,FALSE)</f>
        <v>Ja</v>
      </c>
      <c r="AQ113" t="str">
        <f>VLOOKUP($B113,'Miljövärden urval för publ'!$B$1:$H$450,6,FALSE)</f>
        <v>Nej</v>
      </c>
      <c r="AU113">
        <f t="shared" si="13"/>
        <v>0.12101000000000001</v>
      </c>
      <c r="AV113">
        <f t="shared" si="14"/>
        <v>0</v>
      </c>
      <c r="AW113">
        <f t="shared" si="15"/>
        <v>0</v>
      </c>
      <c r="AX113">
        <f t="shared" si="16"/>
        <v>2.08</v>
      </c>
      <c r="AZ113">
        <f t="shared" si="17"/>
        <v>0</v>
      </c>
      <c r="BA113">
        <f t="shared" si="18"/>
        <v>0</v>
      </c>
      <c r="BC113">
        <f t="shared" si="19"/>
        <v>2.08</v>
      </c>
    </row>
    <row r="114" spans="1:55" ht="15" customHeight="1" x14ac:dyDescent="0.25">
      <c r="A114" t="s">
        <v>160</v>
      </c>
      <c r="B114" t="s">
        <v>161</v>
      </c>
      <c r="C114">
        <f>VLOOKUP($B114,'Tillförd energi'!$B$1:$AS$566,MATCH(C$1,'Tillförd energi'!$B$1:$AQ$1,0),FALSE)</f>
        <v>0</v>
      </c>
      <c r="D114">
        <f>VLOOKUP($B114,'Tillförd energi'!$B$1:$AS$566,MATCH(D$1,'Tillförd energi'!$B$1:$AQ$1,0),FALSE)</f>
        <v>0.34</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12.84</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0.87</v>
      </c>
      <c r="AG114">
        <f>IFERROR(VLOOKUP(B114,Miljö!$B$1:$S$476,9,FALSE)/1,0)</f>
        <v>0</v>
      </c>
      <c r="AI114">
        <f t="shared" si="10"/>
        <v>14.049999999999999</v>
      </c>
      <c r="AJ114">
        <f t="shared" si="11"/>
        <v>14.049999999999999</v>
      </c>
      <c r="AK114">
        <f>IF(ISERROR(1/VLOOKUP($B114,Leveranser!$B$1:$S$500,MATCH("såld värme (gwh)",Leveranser!$B$1:$S$1,0),FALSE)),"",VLOOKUP($B114,Leveranser!$B$1:$S$500,MATCH("såld värme (gwh)",Leveranser!$B$1:$S$1,0),FALSE))</f>
        <v>11.5</v>
      </c>
      <c r="AL114" s="22">
        <f>VLOOKUP($B114,Leveranser!$B$1:$Y$500,MATCH("Totalt såld fjärrvärme till andra fjärrvärmeföretag",Leveranser!$B$1:$AA$1,0),FALSE)</f>
        <v>0</v>
      </c>
      <c r="AM114" s="22">
        <f>IF(ISERROR(1/VLOOKUP($B114,Miljö!$B$1:$S$500,MATCH("Såld mängd produktionsspecifik fjärrvärme (GWh)",Miljö!$B$1:$R$1,0),FALSE)),0,VLOOKUP($B114,Miljö!$B$1:$S$500,MATCH("Såld mängd produktionsspecifik fjärrvärme (GWh)",Miljö!$B$1:$R$1,0),FALSE))</f>
        <v>0</v>
      </c>
      <c r="AN114" s="23">
        <f t="shared" si="12"/>
        <v>0.81850533807829184</v>
      </c>
      <c r="AP114" t="str">
        <f>VLOOKUP($B114,'Miljövärden urval för publ'!$B$1:$H$450,7,FALSE)</f>
        <v>Ja</v>
      </c>
      <c r="AQ114" t="str">
        <f>VLOOKUP($B114,'Miljövärden urval för publ'!$B$1:$H$450,6,FALSE)</f>
        <v>Nej</v>
      </c>
      <c r="AU114">
        <f t="shared" si="13"/>
        <v>0.87</v>
      </c>
      <c r="AV114">
        <f t="shared" si="14"/>
        <v>0</v>
      </c>
      <c r="AW114">
        <f t="shared" si="15"/>
        <v>12.84</v>
      </c>
      <c r="AX114">
        <f t="shared" si="16"/>
        <v>0</v>
      </c>
      <c r="AZ114">
        <f t="shared" si="17"/>
        <v>0</v>
      </c>
      <c r="BA114">
        <f t="shared" si="18"/>
        <v>0</v>
      </c>
      <c r="BC114">
        <f t="shared" si="19"/>
        <v>12.84</v>
      </c>
    </row>
    <row r="115" spans="1:55" ht="15" customHeight="1" x14ac:dyDescent="0.25">
      <c r="A115" t="s">
        <v>160</v>
      </c>
      <c r="B115" t="s">
        <v>162</v>
      </c>
      <c r="C115">
        <f>VLOOKUP($B115,'Tillförd energi'!$B$1:$AS$566,MATCH(C$1,'Tillförd energi'!$B$1:$AQ$1,0),FALSE)</f>
        <v>0</v>
      </c>
      <c r="D115">
        <f>VLOOKUP($B115,'Tillförd energi'!$B$1:$AS$566,MATCH(D$1,'Tillförd energi'!$B$1:$AQ$1,0),FALSE)</f>
        <v>0.22</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0.21099999999999999</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8.91</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0.03</v>
      </c>
      <c r="AG115">
        <f>IFERROR(VLOOKUP(B115,Miljö!$B$1:$S$476,9,FALSE)/1,0)</f>
        <v>0</v>
      </c>
      <c r="AI115">
        <f t="shared" si="10"/>
        <v>9.3709999999999987</v>
      </c>
      <c r="AJ115">
        <f t="shared" si="11"/>
        <v>9.3709999999999987</v>
      </c>
      <c r="AK115">
        <f>IF(ISERROR(1/VLOOKUP($B115,Leveranser!$B$1:$S$500,MATCH("såld värme (gwh)",Leveranser!$B$1:$S$1,0),FALSE)),"",VLOOKUP($B115,Leveranser!$B$1:$S$500,MATCH("såld värme (gwh)",Leveranser!$B$1:$S$1,0),FALSE))</f>
        <v>7.6</v>
      </c>
      <c r="AL115" s="22">
        <f>VLOOKUP($B115,Leveranser!$B$1:$Y$500,MATCH("Totalt såld fjärrvärme till andra fjärrvärmeföretag",Leveranser!$B$1:$AA$1,0),FALSE)</f>
        <v>0</v>
      </c>
      <c r="AM115" s="22">
        <f>IF(ISERROR(1/VLOOKUP($B115,Miljö!$B$1:$S$500,MATCH("Såld mängd produktionsspecifik fjärrvärme (GWh)",Miljö!$B$1:$R$1,0),FALSE)),0,VLOOKUP($B115,Miljö!$B$1:$S$500,MATCH("Såld mängd produktionsspecifik fjärrvärme (GWh)",Miljö!$B$1:$R$1,0),FALSE))</f>
        <v>0</v>
      </c>
      <c r="AN115" s="23">
        <f t="shared" si="12"/>
        <v>0.81101269875146742</v>
      </c>
      <c r="AP115" t="str">
        <f>VLOOKUP($B115,'Miljövärden urval för publ'!$B$1:$H$450,7,FALSE)</f>
        <v>Ja</v>
      </c>
      <c r="AQ115" t="str">
        <f>VLOOKUP($B115,'Miljövärden urval för publ'!$B$1:$H$450,6,FALSE)</f>
        <v>Nej</v>
      </c>
      <c r="AU115">
        <f t="shared" si="13"/>
        <v>0.03</v>
      </c>
      <c r="AV115">
        <f t="shared" si="14"/>
        <v>8.91</v>
      </c>
      <c r="AW115">
        <f t="shared" si="15"/>
        <v>0.21099999999999999</v>
      </c>
      <c r="AX115">
        <f t="shared" si="16"/>
        <v>0</v>
      </c>
      <c r="AZ115">
        <f t="shared" si="17"/>
        <v>0</v>
      </c>
      <c r="BA115">
        <f t="shared" si="18"/>
        <v>0</v>
      </c>
      <c r="BC115">
        <f t="shared" si="19"/>
        <v>9.1210000000000004</v>
      </c>
    </row>
    <row r="116" spans="1:55" ht="15" customHeight="1" x14ac:dyDescent="0.25">
      <c r="A116" t="s">
        <v>160</v>
      </c>
      <c r="B116" t="s">
        <v>163</v>
      </c>
      <c r="C116">
        <f>VLOOKUP($B116,'Tillförd energi'!$B$1:$AS$566,MATCH(C$1,'Tillförd energi'!$B$1:$AQ$1,0),FALSE)</f>
        <v>0</v>
      </c>
      <c r="D116">
        <f>VLOOKUP($B116,'Tillförd energi'!$B$1:$AS$566,MATCH(D$1,'Tillförd energi'!$B$1:$AQ$1,0),FALSE)</f>
        <v>0.6</v>
      </c>
      <c r="E116">
        <f>VLOOKUP($B116,'Tillförd energi'!$B$1:$AS$566,MATCH(E$1,'Tillförd energi'!$B$1:$AQ$1,0),FALSE)</f>
        <v>0</v>
      </c>
      <c r="F116">
        <f>VLOOKUP($B116,'Tillförd energi'!$B$1:$AS$566,MATCH(F$1,'Tillförd energi'!$B$1:$AQ$1,0),FALSE)</f>
        <v>3.7</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v>
      </c>
      <c r="AE116">
        <f>VLOOKUP($B116,'Tillförd energi'!$B$1:$AS$566,MATCH(AE$1,'Tillförd energi'!$B$1:$AQ$1,0),FALSE)</f>
        <v>0</v>
      </c>
      <c r="AF116">
        <f>VLOOKUP($B116,'Tillförd energi'!$B$1:$AS$566,MATCH(AF$1,'Tillförd energi'!$B$1:$AQ$1,0),FALSE)</f>
        <v>6.8000000000000005E-2</v>
      </c>
      <c r="AG116">
        <f>IFERROR(VLOOKUP(B116,Miljö!$B$1:$S$476,9,FALSE)/1,0)</f>
        <v>0</v>
      </c>
      <c r="AI116">
        <f t="shared" si="10"/>
        <v>18.368000000000002</v>
      </c>
      <c r="AJ116">
        <f t="shared" si="11"/>
        <v>18.368000000000002</v>
      </c>
      <c r="AK116">
        <f>IF(ISERROR(1/VLOOKUP($B116,Leveranser!$B$1:$S$500,MATCH("såld värme (gwh)",Leveranser!$B$1:$S$1,0),FALSE)),"",VLOOKUP($B116,Leveranser!$B$1:$S$500,MATCH("såld värme (gwh)",Leveranser!$B$1:$S$1,0),FALSE))</f>
        <v>16.100000000000001</v>
      </c>
      <c r="AL116" s="22">
        <f>VLOOKUP($B116,Leveranser!$B$1:$Y$500,MATCH("Totalt såld fjärrvärme till andra fjärrvärmeföretag",Leveranser!$B$1:$AA$1,0),FALSE)</f>
        <v>0</v>
      </c>
      <c r="AM116" s="22">
        <f>IF(ISERROR(1/VLOOKUP($B116,Miljö!$B$1:$S$500,MATCH("Såld mängd produktionsspecifik fjärrvärme (GWh)",Miljö!$B$1:$R$1,0),FALSE)),0,VLOOKUP($B116,Miljö!$B$1:$S$500,MATCH("Såld mängd produktionsspecifik fjärrvärme (GWh)",Miljö!$B$1:$R$1,0),FALSE))</f>
        <v>0</v>
      </c>
      <c r="AN116" s="23">
        <f t="shared" si="12"/>
        <v>0.87652439024390238</v>
      </c>
      <c r="AP116" t="str">
        <f>VLOOKUP($B116,'Miljövärden urval för publ'!$B$1:$H$450,7,FALSE)</f>
        <v>Ja</v>
      </c>
      <c r="AQ116" t="str">
        <f>VLOOKUP($B116,'Miljövärden urval för publ'!$B$1:$H$450,6,FALSE)</f>
        <v>Nej</v>
      </c>
      <c r="AU116">
        <f t="shared" si="13"/>
        <v>6.8000000000000005E-2</v>
      </c>
      <c r="AV116">
        <f t="shared" si="14"/>
        <v>0</v>
      </c>
      <c r="AW116">
        <f t="shared" si="15"/>
        <v>0</v>
      </c>
      <c r="AX116">
        <f t="shared" si="16"/>
        <v>0</v>
      </c>
      <c r="AZ116">
        <f t="shared" si="17"/>
        <v>0</v>
      </c>
      <c r="BA116">
        <f t="shared" si="18"/>
        <v>0</v>
      </c>
      <c r="BC116">
        <f t="shared" si="19"/>
        <v>0</v>
      </c>
    </row>
    <row r="117" spans="1:55" ht="15" customHeight="1" x14ac:dyDescent="0.25">
      <c r="A117" t="s">
        <v>160</v>
      </c>
      <c r="B117" t="s">
        <v>164</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1.7</v>
      </c>
      <c r="K117">
        <v>0</v>
      </c>
      <c r="L117">
        <f>VLOOKUP($B117,'Tillförd energi'!$B$1:$AS$566,MATCH(L$1,'Tillförd energi'!$B$1:$AQ$1,0),FALSE)</f>
        <v>0</v>
      </c>
      <c r="M117">
        <f>VLOOKUP($B117,'Tillförd energi'!$B$1:$AS$566,MATCH(M$1,'Tillförd energi'!$B$1:$AQ$1,0),FALSE)</f>
        <v>30.48</v>
      </c>
      <c r="N117">
        <f>VLOOKUP($B117,'Tillförd energi'!$B$1:$AS$566,MATCH(N$1,'Tillförd energi'!$B$1:$AQ$1,0),FALSE)</f>
        <v>91.43</v>
      </c>
      <c r="O117">
        <f>VLOOKUP($B117,'Tillförd energi'!$B$1:$AS$566,MATCH(O$1,'Tillförd energi'!$B$1:$AQ$1,0),FALSE)</f>
        <v>0</v>
      </c>
      <c r="P117">
        <f>VLOOKUP($B117,'Tillförd energi'!$B$1:$AS$566,MATCH(P$1,'Tillförd energi'!$B$1:$AQ$1,0),FALSE)</f>
        <v>30.48</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7.47</v>
      </c>
      <c r="X117">
        <f>VLOOKUP($B117,'Tillförd energi'!$B$1:$AS$566,MATCH(X$1,'Tillförd energi'!$B$1:$AQ$1,0),FALSE)</f>
        <v>0</v>
      </c>
      <c r="Y117">
        <f>VLOOKUP($B117,'Tillförd energi'!$B$1:$AS$566,MATCH(Y$1,'Tillförd energi'!$B$1:$AQ$1,0),FALSE)</f>
        <v>0</v>
      </c>
      <c r="Z117">
        <f>VLOOKUP($B117,'Tillförd energi'!$B$1:$AS$566,MATCH(Z$1,'Tillförd energi'!$B$1:$AQ$1,0),FALSE)</f>
        <v>0.13</v>
      </c>
      <c r="AA117">
        <f>VLOOKUP($B117,'Tillförd energi'!$B$1:$AS$566,MATCH(AA$1,'Tillförd energi'!$B$1:$AQ$1,0),FALSE)</f>
        <v>13.5</v>
      </c>
      <c r="AB117">
        <f>VLOOKUP($B117,'Tillförd energi'!$B$1:$AS$566,MATCH(AB$1,'Tillförd energi'!$B$1:$AQ$1,0),FALSE)</f>
        <v>10.8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1.23</v>
      </c>
      <c r="AG117">
        <f>IFERROR(VLOOKUP(B117,Miljö!$B$1:$S$476,9,FALSE)/1,0)</f>
        <v>0</v>
      </c>
      <c r="AI117">
        <f t="shared" si="10"/>
        <v>187.22</v>
      </c>
      <c r="AJ117">
        <f t="shared" si="11"/>
        <v>187.22</v>
      </c>
      <c r="AK117">
        <f>IF(ISERROR(1/VLOOKUP($B117,Leveranser!$B$1:$S$500,MATCH("såld värme (gwh)",Leveranser!$B$1:$S$1,0),FALSE)),"",VLOOKUP($B117,Leveranser!$B$1:$S$500,MATCH("såld värme (gwh)",Leveranser!$B$1:$S$1,0),FALSE))</f>
        <v>165.9</v>
      </c>
      <c r="AL117" s="22">
        <f>VLOOKUP($B117,Leveranser!$B$1:$Y$500,MATCH("Totalt såld fjärrvärme till andra fjärrvärmeföretag",Leveranser!$B$1:$AA$1,0),FALSE)</f>
        <v>0</v>
      </c>
      <c r="AM117" s="22">
        <f>IF(ISERROR(1/VLOOKUP($B117,Miljö!$B$1:$S$500,MATCH("Såld mängd produktionsspecifik fjärrvärme (GWh)",Miljö!$B$1:$R$1,0),FALSE)),0,VLOOKUP($B117,Miljö!$B$1:$S$500,MATCH("Såld mängd produktionsspecifik fjärrvärme (GWh)",Miljö!$B$1:$R$1,0),FALSE))</f>
        <v>0</v>
      </c>
      <c r="AN117" s="23">
        <f t="shared" si="12"/>
        <v>0.88612327742762531</v>
      </c>
      <c r="AP117" t="str">
        <f>VLOOKUP($B117,'Miljövärden urval för publ'!$B$1:$H$450,7,FALSE)</f>
        <v>Ja</v>
      </c>
      <c r="AQ117" t="str">
        <f>VLOOKUP($B117,'Miljövärden urval för publ'!$B$1:$H$450,6,FALSE)</f>
        <v>Nej</v>
      </c>
      <c r="AU117">
        <f t="shared" si="13"/>
        <v>14.860000000000001</v>
      </c>
      <c r="AV117">
        <f t="shared" si="14"/>
        <v>0</v>
      </c>
      <c r="AW117">
        <f t="shared" si="15"/>
        <v>152.39000000000001</v>
      </c>
      <c r="AX117">
        <f t="shared" si="16"/>
        <v>0</v>
      </c>
      <c r="AZ117">
        <f t="shared" si="17"/>
        <v>10.8</v>
      </c>
      <c r="BA117">
        <f t="shared" si="18"/>
        <v>0</v>
      </c>
      <c r="BC117">
        <f t="shared" si="19"/>
        <v>159.86000000000001</v>
      </c>
    </row>
    <row r="118" spans="1:55" ht="15" customHeight="1" x14ac:dyDescent="0.25">
      <c r="A118" t="s">
        <v>165</v>
      </c>
      <c r="B118" t="s">
        <v>166</v>
      </c>
      <c r="C118">
        <f>VLOOKUP($B118,'Tillförd energi'!$B$1:$AS$566,MATCH(C$1,'Tillförd energi'!$B$1:$AQ$1,0),FALSE)</f>
        <v>0</v>
      </c>
      <c r="D118">
        <f>VLOOKUP($B118,'Tillförd energi'!$B$1:$AS$566,MATCH(D$1,'Tillförd energi'!$B$1:$AQ$1,0),FALSE)</f>
        <v>0.7</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2.7063000000000001</v>
      </c>
      <c r="P118">
        <f>VLOOKUP($B118,'Tillförd energi'!$B$1:$AS$566,MATCH(P$1,'Tillförd energi'!$B$1:$AQ$1,0),FALSE)</f>
        <v>59.132599999999996</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86.152199999999993</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1.5041199999999999</v>
      </c>
      <c r="AG118">
        <f>IFERROR(VLOOKUP(B118,Miljö!$B$1:$S$476,9,FALSE)/1,0)</f>
        <v>0</v>
      </c>
      <c r="AI118">
        <f t="shared" si="10"/>
        <v>155.29521999999997</v>
      </c>
      <c r="AJ118">
        <f t="shared" si="11"/>
        <v>155.29521999999997</v>
      </c>
      <c r="AK118">
        <f>IF(ISERROR(1/VLOOKUP($B118,Leveranser!$B$1:$S$500,MATCH("såld värme (gwh)",Leveranser!$B$1:$S$1,0),FALSE)),"",VLOOKUP($B118,Leveranser!$B$1:$S$500,MATCH("såld värme (gwh)",Leveranser!$B$1:$S$1,0),FALSE))</f>
        <v>155</v>
      </c>
      <c r="AL118" s="22">
        <f>VLOOKUP($B118,Leveranser!$B$1:$Y$500,MATCH("Totalt såld fjärrvärme till andra fjärrvärmeföretag",Leveranser!$B$1:$AA$1,0),FALSE)</f>
        <v>0</v>
      </c>
      <c r="AM118" s="22">
        <f>IF(ISERROR(1/VLOOKUP($B118,Miljö!$B$1:$S$500,MATCH("Såld mängd produktionsspecifik fjärrvärme (GWh)",Miljö!$B$1:$R$1,0),FALSE)),0,VLOOKUP($B118,Miljö!$B$1:$S$500,MATCH("Såld mängd produktionsspecifik fjärrvärme (GWh)",Miljö!$B$1:$R$1,0),FALSE))</f>
        <v>0</v>
      </c>
      <c r="AN118" s="23">
        <f t="shared" si="12"/>
        <v>0.99809897561560512</v>
      </c>
      <c r="AP118" t="str">
        <f>VLOOKUP($B118,'Miljövärden urval för publ'!$B$1:$H$450,7,FALSE)</f>
        <v>Ja</v>
      </c>
      <c r="AQ118" t="str">
        <f>VLOOKUP($B118,'Miljövärden urval för publ'!$B$1:$H$450,6,FALSE)</f>
        <v>Nej</v>
      </c>
      <c r="AU118">
        <f t="shared" si="13"/>
        <v>1.5041199999999999</v>
      </c>
      <c r="AV118">
        <f t="shared" si="14"/>
        <v>0</v>
      </c>
      <c r="AW118">
        <f t="shared" si="15"/>
        <v>61.838899999999995</v>
      </c>
      <c r="AX118">
        <f t="shared" si="16"/>
        <v>4.8</v>
      </c>
      <c r="AZ118">
        <f t="shared" si="17"/>
        <v>0</v>
      </c>
      <c r="BA118">
        <f t="shared" si="18"/>
        <v>0</v>
      </c>
      <c r="BC118">
        <f t="shared" si="19"/>
        <v>66.638899999999992</v>
      </c>
    </row>
    <row r="119" spans="1:55" ht="15" customHeight="1" x14ac:dyDescent="0.25">
      <c r="A119" t="s">
        <v>167</v>
      </c>
      <c r="B119" t="s">
        <v>168</v>
      </c>
      <c r="C119">
        <f>VLOOKUP($B119,'Tillförd energi'!$B$1:$AS$566,MATCH(C$1,'Tillförd energi'!$B$1:$AQ$1,0),FALSE)</f>
        <v>0</v>
      </c>
      <c r="D119">
        <f>VLOOKUP($B119,'Tillförd energi'!$B$1:$AS$566,MATCH(D$1,'Tillförd energi'!$B$1:$AQ$1,0),FALSE)</f>
        <v>1.1282000000000001</v>
      </c>
      <c r="E119">
        <f>VLOOKUP($B119,'Tillförd energi'!$B$1:$AS$566,MATCH(E$1,'Tillförd energi'!$B$1:$AQ$1,0),FALSE)</f>
        <v>0</v>
      </c>
      <c r="F119">
        <f>VLOOKUP($B119,'Tillförd energi'!$B$1:$AS$566,MATCH(F$1,'Tillförd energi'!$B$1:$AQ$1,0),FALSE)</f>
        <v>1.23529</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55.459099999999999</v>
      </c>
      <c r="M119">
        <f>VLOOKUP($B119,'Tillförd energi'!$B$1:$AS$566,MATCH(M$1,'Tillförd energi'!$B$1:$AQ$1,0),FALSE)</f>
        <v>74.945899999999995</v>
      </c>
      <c r="N119">
        <f>VLOOKUP($B119,'Tillförd energi'!$B$1:$AS$566,MATCH(N$1,'Tillförd energi'!$B$1:$AQ$1,0),FALSE)</f>
        <v>15.3294</v>
      </c>
      <c r="O119">
        <f>VLOOKUP($B119,'Tillförd energi'!$B$1:$AS$566,MATCH(O$1,'Tillförd energi'!$B$1:$AQ$1,0),FALSE)</f>
        <v>0</v>
      </c>
      <c r="P119">
        <f>VLOOKUP($B119,'Tillförd energi'!$B$1:$AS$566,MATCH(P$1,'Tillförd energi'!$B$1:$AQ$1,0),FALSE)</f>
        <v>0</v>
      </c>
      <c r="Q119">
        <f>VLOOKUP($B119,'Tillförd energi'!$B$1:$AS$566,MATCH(Q$1,'Tillförd energi'!$B$1:$AQ$1,0),FALSE)</f>
        <v>101.636</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0.35699999999999998</v>
      </c>
      <c r="X119">
        <f>VLOOKUP($B119,'Tillförd energi'!$B$1:$AS$566,MATCH(X$1,'Tillförd energi'!$B$1:$AQ$1,0),FALSE)</f>
        <v>0</v>
      </c>
      <c r="Y119">
        <f>VLOOKUP($B119,'Tillförd energi'!$B$1:$AS$566,MATCH(Y$1,'Tillförd energi'!$B$1:$AQ$1,0),FALSE)</f>
        <v>0</v>
      </c>
      <c r="Z119">
        <f>VLOOKUP($B119,'Tillförd energi'!$B$1:$AS$566,MATCH(Z$1,'Tillförd energi'!$B$1:$AQ$1,0),FALSE)</f>
        <v>9.5294100000000004</v>
      </c>
      <c r="AA119">
        <f>VLOOKUP($B119,'Tillförd energi'!$B$1:$AS$566,MATCH(AA$1,'Tillförd energi'!$B$1:$AQ$1,0),FALSE)</f>
        <v>0</v>
      </c>
      <c r="AB119">
        <f>VLOOKUP($B119,'Tillförd energi'!$B$1:$AS$566,MATCH(AB$1,'Tillförd energi'!$B$1:$AQ$1,0),FALSE)</f>
        <v>0</v>
      </c>
      <c r="AC119">
        <f>VLOOKUP($B119,'Tillförd energi'!$B$1:$AS$566,MATCH(AC$1,'Tillförd energi'!$B$1:$AQ$1,0),FALSE)</f>
        <v>185.39099999999999</v>
      </c>
      <c r="AD119">
        <f>VLOOKUP($B119,'Tillförd energi'!$B$1:$AS$566,MATCH(AD$1,'Tillförd energi'!$B$1:$AQ$1,0),FALSE)</f>
        <v>281.95999999999998</v>
      </c>
      <c r="AE119">
        <f>VLOOKUP($B119,'Tillförd energi'!$B$1:$AS$566,MATCH(AE$1,'Tillförd energi'!$B$1:$AQ$1,0),FALSE)</f>
        <v>0</v>
      </c>
      <c r="AF119">
        <f>VLOOKUP($B119,'Tillförd energi'!$B$1:$AS$566,MATCH(AF$1,'Tillförd energi'!$B$1:$AQ$1,0),FALSE)</f>
        <v>11.1793</v>
      </c>
      <c r="AG119">
        <f>IFERROR(VLOOKUP(B119,Miljö!$B$1:$S$476,9,FALSE)/1,0)</f>
        <v>0</v>
      </c>
      <c r="AI119">
        <f t="shared" si="10"/>
        <v>738.15059999999994</v>
      </c>
      <c r="AJ119">
        <f t="shared" si="11"/>
        <v>738.15059999999994</v>
      </c>
      <c r="AK119">
        <f>IF(ISERROR(1/VLOOKUP($B119,Leveranser!$B$1:$S$500,MATCH("såld värme (gwh)",Leveranser!$B$1:$S$1,0),FALSE)),"",VLOOKUP($B119,Leveranser!$B$1:$S$500,MATCH("såld värme (gwh)",Leveranser!$B$1:$S$1,0),FALSE))</f>
        <v>650.6</v>
      </c>
      <c r="AL119" s="22">
        <f>VLOOKUP($B119,Leveranser!$B$1:$Y$500,MATCH("Totalt såld fjärrvärme till andra fjärrvärmeföretag",Leveranser!$B$1:$AA$1,0),FALSE)</f>
        <v>0</v>
      </c>
      <c r="AM119" s="22">
        <f>IF(ISERROR(1/VLOOKUP($B119,Miljö!$B$1:$S$500,MATCH("Såld mängd produktionsspecifik fjärrvärme (GWh)",Miljö!$B$1:$R$1,0),FALSE)),0,VLOOKUP($B119,Miljö!$B$1:$S$500,MATCH("Såld mängd produktionsspecifik fjärrvärme (GWh)",Miljö!$B$1:$R$1,0),FALSE))</f>
        <v>0</v>
      </c>
      <c r="AN119" s="23">
        <f t="shared" si="12"/>
        <v>0.881391954433147</v>
      </c>
      <c r="AP119" t="str">
        <f>VLOOKUP($B119,'Miljövärden urval för publ'!$B$1:$H$450,7,FALSE)</f>
        <v>Ja</v>
      </c>
      <c r="AQ119" t="str">
        <f>VLOOKUP($B119,'Miljövärden urval för publ'!$B$1:$H$450,6,FALSE)</f>
        <v>Ja</v>
      </c>
      <c r="AU119">
        <f t="shared" si="13"/>
        <v>20.70871</v>
      </c>
      <c r="AV119">
        <f t="shared" si="14"/>
        <v>0</v>
      </c>
      <c r="AW119">
        <f t="shared" si="15"/>
        <v>191.91129999999998</v>
      </c>
      <c r="AX119">
        <f t="shared" si="16"/>
        <v>0</v>
      </c>
      <c r="AZ119">
        <f t="shared" si="17"/>
        <v>0</v>
      </c>
      <c r="BA119">
        <f t="shared" si="18"/>
        <v>0</v>
      </c>
      <c r="BC119">
        <f t="shared" si="19"/>
        <v>247.72739999999999</v>
      </c>
    </row>
    <row r="120" spans="1:55" ht="15" customHeight="1" x14ac:dyDescent="0.25">
      <c r="A120" t="s">
        <v>169</v>
      </c>
      <c r="B120" t="s">
        <v>170</v>
      </c>
      <c r="C120">
        <f>VLOOKUP($B120,'Tillförd energi'!$B$1:$AS$566,MATCH(C$1,'Tillförd energi'!$B$1:$AQ$1,0),FALSE)</f>
        <v>0</v>
      </c>
      <c r="D120">
        <f>VLOOKUP($B120,'Tillförd energi'!$B$1:$AS$566,MATCH(D$1,'Tillförd energi'!$B$1:$AQ$1,0),FALSE)</f>
        <v>0.99</v>
      </c>
      <c r="E120">
        <f>VLOOKUP($B120,'Tillförd energi'!$B$1:$AS$566,MATCH(E$1,'Tillförd energi'!$B$1:$AQ$1,0),FALSE)</f>
        <v>0</v>
      </c>
      <c r="F120">
        <f>VLOOKUP($B120,'Tillförd energi'!$B$1:$AS$566,MATCH(F$1,'Tillförd energi'!$B$1:$AQ$1,0),FALSE)</f>
        <v>6.202</v>
      </c>
      <c r="G120">
        <f>VLOOKUP($B120,'Tillförd energi'!$B$1:$AS$566,MATCH(G$1,'Tillförd energi'!$B$1:$AQ$1,0),FALSE)</f>
        <v>306.404</v>
      </c>
      <c r="H120">
        <f>VLOOKUP($B120,'Tillförd energi'!$B$1:$AS$566,MATCH(H$1,'Tillförd energi'!$B$1:$AQ$1,0),FALSE)</f>
        <v>0</v>
      </c>
      <c r="I120">
        <f>VLOOKUP($B120,'Tillförd energi'!$B$1:$AS$566,MATCH(I$1,'Tillförd energi'!$B$1:$AQ$1,0),FALSE)</f>
        <v>916.15</v>
      </c>
      <c r="J120">
        <f>VLOOKUP($B120,'Tillförd energi'!$B$1:$AS$566,MATCH(J$1,'Tillförd energi'!$B$1:$AQ$1,0),FALSE)</f>
        <v>0</v>
      </c>
      <c r="K120">
        <v>0</v>
      </c>
      <c r="L120">
        <f>VLOOKUP($B120,'Tillförd energi'!$B$1:$AS$566,MATCH(L$1,'Tillförd energi'!$B$1:$AQ$1,0),FALSE)</f>
        <v>0</v>
      </c>
      <c r="M120">
        <f>VLOOKUP($B120,'Tillförd energi'!$B$1:$AS$566,MATCH(M$1,'Tillförd energi'!$B$1:$AQ$1,0),FALSE)</f>
        <v>33.314999999999998</v>
      </c>
      <c r="N120">
        <f>VLOOKUP($B120,'Tillförd energi'!$B$1:$AS$566,MATCH(N$1,'Tillförd energi'!$B$1:$AQ$1,0),FALSE)</f>
        <v>72.099000000000004</v>
      </c>
      <c r="O120">
        <f>VLOOKUP($B120,'Tillförd energi'!$B$1:$AS$566,MATCH(O$1,'Tillförd energi'!$B$1:$AQ$1,0),FALSE)</f>
        <v>0</v>
      </c>
      <c r="P120">
        <f>VLOOKUP($B120,'Tillförd energi'!$B$1:$AS$566,MATCH(P$1,'Tillförd energi'!$B$1:$AQ$1,0),FALSE)</f>
        <v>63.646000000000001</v>
      </c>
      <c r="Q120">
        <f>VLOOKUP($B120,'Tillförd energi'!$B$1:$AS$566,MATCH(Q$1,'Tillförd energi'!$B$1:$AQ$1,0),FALSE)</f>
        <v>24.21</v>
      </c>
      <c r="R120">
        <f>VLOOKUP($B120,'Tillförd energi'!$B$1:$AS$566,MATCH(R$1,'Tillförd energi'!$B$1:$AQ$1,0),FALSE)</f>
        <v>96.99</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1.415</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136.4</v>
      </c>
      <c r="AB120">
        <f>VLOOKUP($B120,'Tillförd energi'!$B$1:$AS$566,MATCH(AB$1,'Tillförd energi'!$B$1:$AQ$1,0),FALSE)</f>
        <v>306.7</v>
      </c>
      <c r="AC120">
        <f>VLOOKUP($B120,'Tillförd energi'!$B$1:$AS$566,MATCH(AC$1,'Tillförd energi'!$B$1:$AQ$1,0),FALSE)</f>
        <v>472.74200000000002</v>
      </c>
      <c r="AD120">
        <f>VLOOKUP($B120,'Tillförd energi'!$B$1:$AS$566,MATCH(AD$1,'Tillförd energi'!$B$1:$AQ$1,0),FALSE)</f>
        <v>944.90099999999995</v>
      </c>
      <c r="AE120">
        <f>VLOOKUP($B120,'Tillförd energi'!$B$1:$AS$566,MATCH(AE$1,'Tillförd energi'!$B$1:$AQ$1,0),FALSE)</f>
        <v>0</v>
      </c>
      <c r="AF120">
        <f>VLOOKUP($B120,'Tillförd energi'!$B$1:$AS$566,MATCH(AF$1,'Tillförd energi'!$B$1:$AQ$1,0),FALSE)</f>
        <v>60.518999999999998</v>
      </c>
      <c r="AG120">
        <f>IFERROR(VLOOKUP(B120,Miljö!$B$1:$S$476,9,FALSE)/1,0)</f>
        <v>128.01499999999999</v>
      </c>
      <c r="AI120">
        <f t="shared" si="10"/>
        <v>3442.683</v>
      </c>
      <c r="AJ120">
        <f t="shared" si="11"/>
        <v>3570.6979999999999</v>
      </c>
      <c r="AK120">
        <f>IF(ISERROR(1/VLOOKUP($B120,Leveranser!$B$1:$S$500,MATCH("såld värme (gwh)",Leveranser!$B$1:$S$1,0),FALSE)),"",VLOOKUP($B120,Leveranser!$B$1:$S$500,MATCH("såld värme (gwh)",Leveranser!$B$1:$S$1,0),FALSE))</f>
        <v>3176.9430000000002</v>
      </c>
      <c r="AL120" s="22">
        <f>VLOOKUP($B120,Leveranser!$B$1:$Y$500,MATCH("Totalt såld fjärrvärme till andra fjärrvärmeföretag",Leveranser!$B$1:$AA$1,0),FALSE)</f>
        <v>78.5</v>
      </c>
      <c r="AM120" s="22">
        <f>IF(ISERROR(1/VLOOKUP($B120,Miljö!$B$1:$S$500,MATCH("Såld mängd produktionsspecifik fjärrvärme (GWh)",Miljö!$B$1:$R$1,0),FALSE)),0,VLOOKUP($B120,Miljö!$B$1:$S$500,MATCH("Såld mängd produktionsspecifik fjärrvärme (GWh)",Miljö!$B$1:$R$1,0),FALSE))</f>
        <v>77.593999999999994</v>
      </c>
      <c r="AN120" s="23">
        <f t="shared" si="12"/>
        <v>0.88972604235922514</v>
      </c>
      <c r="AP120" t="str">
        <f>VLOOKUP($B120,'Miljövärden urval för publ'!$B$1:$H$450,7,FALSE)</f>
        <v>Ja</v>
      </c>
      <c r="AQ120" t="str">
        <f>VLOOKUP($B120,'Miljövärden urval för publ'!$B$1:$H$450,6,FALSE)</f>
        <v>Ja</v>
      </c>
      <c r="AU120">
        <f t="shared" si="13"/>
        <v>196.91900000000001</v>
      </c>
      <c r="AV120">
        <f t="shared" si="14"/>
        <v>0</v>
      </c>
      <c r="AW120">
        <f t="shared" si="15"/>
        <v>193.27</v>
      </c>
      <c r="AX120">
        <f t="shared" si="16"/>
        <v>96.99</v>
      </c>
      <c r="AZ120">
        <f t="shared" si="17"/>
        <v>306.7</v>
      </c>
      <c r="BA120">
        <f t="shared" si="18"/>
        <v>0</v>
      </c>
      <c r="BC120">
        <f t="shared" si="19"/>
        <v>291.67500000000001</v>
      </c>
    </row>
    <row r="121" spans="1:55" ht="15" customHeight="1" x14ac:dyDescent="0.25">
      <c r="A121" t="s">
        <v>169</v>
      </c>
      <c r="B121" t="s">
        <v>171</v>
      </c>
      <c r="C121">
        <f>VLOOKUP($B121,'Tillförd energi'!$B$1:$AS$566,MATCH(C$1,'Tillförd energi'!$B$1:$AQ$1,0),FALSE)</f>
        <v>0</v>
      </c>
      <c r="D121">
        <f>VLOOKUP($B121,'Tillförd energi'!$B$1:$AS$566,MATCH(D$1,'Tillförd energi'!$B$1:$AQ$1,0),FALSE)</f>
        <v>0</v>
      </c>
      <c r="E121">
        <f>VLOOKUP($B121,'Tillförd energi'!$B$1:$AS$566,MATCH(E$1,'Tillförd energi'!$B$1:$AQ$1,0),FALSE)</f>
        <v>0</v>
      </c>
      <c r="F121">
        <f>VLOOKUP($B121,'Tillförd energi'!$B$1:$AS$566,MATCH(F$1,'Tillförd energi'!$B$1:$AQ$1,0),FALSE)</f>
        <v>0</v>
      </c>
      <c r="G121">
        <f>VLOOKUP($B121,'Tillförd energi'!$B$1:$AS$566,MATCH(G$1,'Tillförd energi'!$B$1:$AQ$1,0),FALSE)</f>
        <v>0</v>
      </c>
      <c r="H121">
        <f>VLOOKUP($B121,'Tillförd energi'!$B$1:$AS$566,MATCH(H$1,'Tillförd energi'!$B$1:$AQ$1,0),FALSE)</f>
        <v>0</v>
      </c>
      <c r="I121">
        <f>VLOOKUP($B121,'Tillförd energi'!$B$1:$AS$566,MATCH(I$1,'Tillförd energi'!$B$1:$AQ$1,0),FALSE)</f>
        <v>0</v>
      </c>
      <c r="J121">
        <f>VLOOKUP($B121,'Tillförd energi'!$B$1:$AS$566,MATCH(J$1,'Tillförd energi'!$B$1:$AQ$1,0),FALSE)</f>
        <v>0</v>
      </c>
      <c r="K121">
        <v>0</v>
      </c>
      <c r="L121">
        <f>VLOOKUP($B121,'Tillförd energi'!$B$1:$AS$566,MATCH(L$1,'Tillförd energi'!$B$1:$AQ$1,0),FALSE)</f>
        <v>0</v>
      </c>
      <c r="M121">
        <f>VLOOKUP($B121,'Tillförd energi'!$B$1:$AS$566,MATCH(M$1,'Tillförd energi'!$B$1:$AQ$1,0),FALSE)</f>
        <v>16.634599999999999</v>
      </c>
      <c r="N121">
        <f>VLOOKUP($B121,'Tillförd energi'!$B$1:$AS$566,MATCH(N$1,'Tillförd energi'!$B$1:$AQ$1,0),FALSE)</f>
        <v>36</v>
      </c>
      <c r="O121">
        <f>VLOOKUP($B121,'Tillförd energi'!$B$1:$AS$566,MATCH(O$1,'Tillförd energi'!$B$1:$AQ$1,0),FALSE)</f>
        <v>0</v>
      </c>
      <c r="P121">
        <f>VLOOKUP($B121,'Tillförd energi'!$B$1:$AS$566,MATCH(P$1,'Tillförd energi'!$B$1:$AQ$1,0),FALSE)</f>
        <v>31.779599999999999</v>
      </c>
      <c r="Q121">
        <f>VLOOKUP($B121,'Tillförd energi'!$B$1:$AS$566,MATCH(Q$1,'Tillförd energi'!$B$1:$AQ$1,0),FALSE)</f>
        <v>9.6827000000000005</v>
      </c>
      <c r="R121">
        <f>VLOOKUP($B121,'Tillförd energi'!$B$1:$AS$566,MATCH(R$1,'Tillförd energi'!$B$1:$AQ$1,0),FALSE)</f>
        <v>0</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0</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0</v>
      </c>
      <c r="AB121">
        <f>VLOOKUP($B121,'Tillförd energi'!$B$1:$AS$566,MATCH(AB$1,'Tillförd energi'!$B$1:$AQ$1,0),FALSE)</f>
        <v>0</v>
      </c>
      <c r="AC121">
        <f>VLOOKUP($B121,'Tillförd energi'!$B$1:$AS$566,MATCH(AC$1,'Tillförd energi'!$B$1:$AQ$1,0),FALSE)</f>
        <v>29.007999999999999</v>
      </c>
      <c r="AD121">
        <f>VLOOKUP($B121,'Tillförd energi'!$B$1:$AS$566,MATCH(AD$1,'Tillförd energi'!$B$1:$AQ$1,0),FALSE)</f>
        <v>0</v>
      </c>
      <c r="AE121">
        <f>VLOOKUP($B121,'Tillförd energi'!$B$1:$AS$566,MATCH(AE$1,'Tillförd energi'!$B$1:$AQ$1,0),FALSE)</f>
        <v>0</v>
      </c>
      <c r="AF121">
        <f>VLOOKUP($B121,'Tillförd energi'!$B$1:$AS$566,MATCH(AF$1,'Tillförd energi'!$B$1:$AQ$1,0),FALSE)</f>
        <v>2.0209999999999999</v>
      </c>
      <c r="AG121">
        <f>IFERROR(VLOOKUP(B121,Miljö!$B$1:$S$476,9,FALSE)/1,0)</f>
        <v>0</v>
      </c>
      <c r="AI121">
        <f t="shared" si="10"/>
        <v>125.12589999999999</v>
      </c>
      <c r="AJ121">
        <f t="shared" si="11"/>
        <v>125.12589999999999</v>
      </c>
      <c r="AK121">
        <f>IF(ISERROR(1/VLOOKUP($B121,Leveranser!$B$1:$S$500,MATCH("såld värme (gwh)",Leveranser!$B$1:$S$1,0),FALSE)),"",VLOOKUP($B121,Leveranser!$B$1:$S$500,MATCH("såld värme (gwh)",Leveranser!$B$1:$S$1,0),FALSE))</f>
        <v>116.473</v>
      </c>
      <c r="AL121" s="22">
        <f>VLOOKUP($B121,Leveranser!$B$1:$Y$500,MATCH("Totalt såld fjärrvärme till andra fjärrvärmeföretag",Leveranser!$B$1:$AA$1,0),FALSE)</f>
        <v>0</v>
      </c>
      <c r="AM121" s="22">
        <f>IF(ISERROR(1/VLOOKUP($B121,Miljö!$B$1:$S$500,MATCH("Såld mängd produktionsspecifik fjärrvärme (GWh)",Miljö!$B$1:$R$1,0),FALSE)),0,VLOOKUP($B121,Miljö!$B$1:$S$500,MATCH("Såld mängd produktionsspecifik fjärrvärme (GWh)",Miljö!$B$1:$R$1,0),FALSE))</f>
        <v>0</v>
      </c>
      <c r="AN121" s="23">
        <f t="shared" si="12"/>
        <v>0.9308464514540955</v>
      </c>
      <c r="AP121" t="str">
        <f>VLOOKUP($B121,'Miljövärden urval för publ'!$B$1:$H$450,7,FALSE)</f>
        <v>Ja</v>
      </c>
      <c r="AQ121" t="str">
        <f>VLOOKUP($B121,'Miljövärden urval för publ'!$B$1:$H$450,6,FALSE)</f>
        <v>Ja</v>
      </c>
      <c r="AU121">
        <f t="shared" si="13"/>
        <v>2.0209999999999999</v>
      </c>
      <c r="AV121">
        <f t="shared" si="14"/>
        <v>0</v>
      </c>
      <c r="AW121">
        <f t="shared" si="15"/>
        <v>94.096899999999991</v>
      </c>
      <c r="AX121">
        <f t="shared" si="16"/>
        <v>0</v>
      </c>
      <c r="AZ121">
        <f t="shared" si="17"/>
        <v>0</v>
      </c>
      <c r="BA121">
        <f t="shared" si="18"/>
        <v>0</v>
      </c>
      <c r="BC121">
        <f t="shared" si="19"/>
        <v>94.096899999999991</v>
      </c>
    </row>
    <row r="122" spans="1:55" ht="15" customHeight="1" x14ac:dyDescent="0.25">
      <c r="A122" t="s">
        <v>172</v>
      </c>
      <c r="B122" t="s">
        <v>173</v>
      </c>
      <c r="C122">
        <f>VLOOKUP($B122,'Tillförd energi'!$B$1:$AS$566,MATCH(C$1,'Tillförd energi'!$B$1:$AQ$1,0),FALSE)</f>
        <v>0</v>
      </c>
      <c r="D122">
        <f>VLOOKUP($B122,'Tillförd energi'!$B$1:$AS$566,MATCH(D$1,'Tillförd energi'!$B$1:$AQ$1,0),FALSE)</f>
        <v>4.391</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34.188000000000002</v>
      </c>
      <c r="N122">
        <f>VLOOKUP($B122,'Tillförd energi'!$B$1:$AS$566,MATCH(N$1,'Tillförd energi'!$B$1:$AQ$1,0),FALSE)</f>
        <v>93.207999999999998</v>
      </c>
      <c r="O122">
        <f>VLOOKUP($B122,'Tillförd energi'!$B$1:$AS$566,MATCH(O$1,'Tillförd energi'!$B$1:$AQ$1,0),FALSE)</f>
        <v>0</v>
      </c>
      <c r="P122">
        <f>VLOOKUP($B122,'Tillförd energi'!$B$1:$AS$566,MATCH(P$1,'Tillförd energi'!$B$1:$AQ$1,0),FALSE)</f>
        <v>0</v>
      </c>
      <c r="Q122">
        <f>VLOOKUP($B122,'Tillförd energi'!$B$1:$AS$566,MATCH(Q$1,'Tillförd energi'!$B$1:$AQ$1,0),FALSE)</f>
        <v>0</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0</v>
      </c>
      <c r="AD122">
        <f>VLOOKUP($B122,'Tillförd energi'!$B$1:$AS$566,MATCH(AD$1,'Tillförd energi'!$B$1:$AQ$1,0),FALSE)</f>
        <v>0</v>
      </c>
      <c r="AE122">
        <f>VLOOKUP($B122,'Tillförd energi'!$B$1:$AS$566,MATCH(AE$1,'Tillförd energi'!$B$1:$AQ$1,0),FALSE)</f>
        <v>0</v>
      </c>
      <c r="AF122">
        <f>VLOOKUP($B122,'Tillförd energi'!$B$1:$AS$566,MATCH(AF$1,'Tillförd energi'!$B$1:$AQ$1,0),FALSE)</f>
        <v>3.556</v>
      </c>
      <c r="AG122">
        <f>IFERROR(VLOOKUP(B122,Miljö!$B$1:$S$476,9,FALSE)/1,0)</f>
        <v>0</v>
      </c>
      <c r="AI122">
        <f t="shared" si="10"/>
        <v>135.34300000000002</v>
      </c>
      <c r="AJ122">
        <f t="shared" si="11"/>
        <v>135.34300000000002</v>
      </c>
      <c r="AK122">
        <f>IF(ISERROR(1/VLOOKUP($B122,Leveranser!$B$1:$S$500,MATCH("såld värme (gwh)",Leveranser!$B$1:$S$1,0),FALSE)),"",VLOOKUP($B122,Leveranser!$B$1:$S$500,MATCH("såld värme (gwh)",Leveranser!$B$1:$S$1,0),FALSE))</f>
        <v>114.6</v>
      </c>
      <c r="AL122" s="22">
        <f>VLOOKUP($B122,Leveranser!$B$1:$Y$500,MATCH("Totalt såld fjärrvärme till andra fjärrvärmeföretag",Leveranser!$B$1:$AA$1,0),FALSE)</f>
        <v>0</v>
      </c>
      <c r="AM122" s="22">
        <f>IF(ISERROR(1/VLOOKUP($B122,Miljö!$B$1:$S$500,MATCH("Såld mängd produktionsspecifik fjärrvärme (GWh)",Miljö!$B$1:$R$1,0),FALSE)),0,VLOOKUP($B122,Miljö!$B$1:$S$500,MATCH("Såld mängd produktionsspecifik fjärrvärme (GWh)",Miljö!$B$1:$R$1,0),FALSE))</f>
        <v>0</v>
      </c>
      <c r="AN122" s="23">
        <f t="shared" si="12"/>
        <v>0.84673754830319992</v>
      </c>
      <c r="AP122" t="str">
        <f>VLOOKUP($B122,'Miljövärden urval för publ'!$B$1:$H$450,7,FALSE)</f>
        <v>Ja</v>
      </c>
      <c r="AQ122" t="str">
        <f>VLOOKUP($B122,'Miljövärden urval för publ'!$B$1:$H$450,6,FALSE)</f>
        <v>Nej</v>
      </c>
      <c r="AU122">
        <f t="shared" si="13"/>
        <v>3.556</v>
      </c>
      <c r="AV122">
        <f t="shared" si="14"/>
        <v>0</v>
      </c>
      <c r="AW122">
        <f t="shared" si="15"/>
        <v>127.396</v>
      </c>
      <c r="AX122">
        <f t="shared" si="16"/>
        <v>0</v>
      </c>
      <c r="AZ122">
        <f t="shared" si="17"/>
        <v>0</v>
      </c>
      <c r="BA122">
        <f t="shared" si="18"/>
        <v>0</v>
      </c>
      <c r="BC122">
        <f t="shared" si="19"/>
        <v>127.396</v>
      </c>
    </row>
    <row r="123" spans="1:55" ht="15" customHeight="1" x14ac:dyDescent="0.25">
      <c r="A123" t="s">
        <v>172</v>
      </c>
      <c r="B123" t="s">
        <v>174</v>
      </c>
      <c r="C123">
        <f>VLOOKUP($B123,'Tillförd energi'!$B$1:$AS$566,MATCH(C$1,'Tillförd energi'!$B$1:$AQ$1,0),FALSE)</f>
        <v>0</v>
      </c>
      <c r="D123">
        <f>VLOOKUP($B123,'Tillförd energi'!$B$1:$AS$566,MATCH(D$1,'Tillförd energi'!$B$1:$AQ$1,0),FALSE)</f>
        <v>2.266E-2</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0.22115000000000001</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3.0830000000000002</v>
      </c>
      <c r="AE123">
        <f>VLOOKUP($B123,'Tillförd energi'!$B$1:$AS$566,MATCH(AE$1,'Tillförd energi'!$B$1:$AQ$1,0),FALSE)</f>
        <v>0</v>
      </c>
      <c r="AF123">
        <f>VLOOKUP($B123,'Tillförd energi'!$B$1:$AS$566,MATCH(AF$1,'Tillförd energi'!$B$1:$AQ$1,0),FALSE)</f>
        <v>7.4999999999999997E-2</v>
      </c>
      <c r="AG123">
        <f>IFERROR(VLOOKUP(B123,Miljö!$B$1:$S$476,9,FALSE)/1,0)</f>
        <v>0</v>
      </c>
      <c r="AI123">
        <f t="shared" si="10"/>
        <v>3.4018100000000002</v>
      </c>
      <c r="AJ123">
        <f t="shared" si="11"/>
        <v>3.4018100000000002</v>
      </c>
      <c r="AK123">
        <f>IF(ISERROR(1/VLOOKUP($B123,Leveranser!$B$1:$S$500,MATCH("såld värme (gwh)",Leveranser!$B$1:$S$1,0),FALSE)),"",VLOOKUP($B123,Leveranser!$B$1:$S$500,MATCH("såld värme (gwh)",Leveranser!$B$1:$S$1,0),FALSE))</f>
        <v>2.5</v>
      </c>
      <c r="AL123" s="22">
        <f>VLOOKUP($B123,Leveranser!$B$1:$Y$500,MATCH("Totalt såld fjärrvärme till andra fjärrvärmeföretag",Leveranser!$B$1:$AA$1,0),FALSE)</f>
        <v>0</v>
      </c>
      <c r="AM123" s="22">
        <f>IF(ISERROR(1/VLOOKUP($B123,Miljö!$B$1:$S$500,MATCH("Såld mängd produktionsspecifik fjärrvärme (GWh)",Miljö!$B$1:$R$1,0),FALSE)),0,VLOOKUP($B123,Miljö!$B$1:$S$500,MATCH("Såld mängd produktionsspecifik fjärrvärme (GWh)",Miljö!$B$1:$R$1,0),FALSE))</f>
        <v>0</v>
      </c>
      <c r="AN123" s="23">
        <f t="shared" si="12"/>
        <v>0.73490288993212427</v>
      </c>
      <c r="AP123" t="str">
        <f>VLOOKUP($B123,'Miljövärden urval för publ'!$B$1:$H$450,7,FALSE)</f>
        <v>Ja</v>
      </c>
      <c r="AQ123" t="str">
        <f>VLOOKUP($B123,'Miljövärden urval för publ'!$B$1:$H$450,6,FALSE)</f>
        <v>Nej</v>
      </c>
      <c r="AU123">
        <f t="shared" si="13"/>
        <v>7.4999999999999997E-2</v>
      </c>
      <c r="AV123">
        <f t="shared" si="14"/>
        <v>0</v>
      </c>
      <c r="AW123">
        <f t="shared" si="15"/>
        <v>0</v>
      </c>
      <c r="AX123">
        <f t="shared" si="16"/>
        <v>0.22115000000000001</v>
      </c>
      <c r="AZ123">
        <f t="shared" si="17"/>
        <v>0</v>
      </c>
      <c r="BA123">
        <f t="shared" si="18"/>
        <v>0</v>
      </c>
      <c r="BC123">
        <f t="shared" si="19"/>
        <v>0.22115000000000001</v>
      </c>
    </row>
    <row r="124" spans="1:55" ht="15" customHeight="1" x14ac:dyDescent="0.25">
      <c r="A124" t="s">
        <v>175</v>
      </c>
      <c r="B124" t="s">
        <v>176</v>
      </c>
      <c r="C124">
        <f>VLOOKUP($B124,'Tillförd energi'!$B$1:$AS$566,MATCH(C$1,'Tillförd energi'!$B$1:$AQ$1,0),FALSE)</f>
        <v>0</v>
      </c>
      <c r="D124">
        <f>VLOOKUP($B124,'Tillförd energi'!$B$1:$AS$566,MATCH(D$1,'Tillförd energi'!$B$1:$AQ$1,0),FALSE)</f>
        <v>0.4</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3.3</v>
      </c>
      <c r="O124">
        <f>VLOOKUP($B124,'Tillförd energi'!$B$1:$AS$566,MATCH(O$1,'Tillförd energi'!$B$1:$AQ$1,0),FALSE)</f>
        <v>0</v>
      </c>
      <c r="P124">
        <f>VLOOKUP($B124,'Tillförd energi'!$B$1:$AS$566,MATCH(P$1,'Tillförd energi'!$B$1:$AQ$1,0),FALSE)</f>
        <v>24.3</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0.15</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0.26</v>
      </c>
      <c r="AG124">
        <f>IFERROR(VLOOKUP(B124,Miljö!$B$1:$S$476,9,FALSE)/1,0)</f>
        <v>0</v>
      </c>
      <c r="AI124">
        <f t="shared" si="10"/>
        <v>28.41</v>
      </c>
      <c r="AJ124">
        <f t="shared" si="11"/>
        <v>28.41</v>
      </c>
      <c r="AK124">
        <f>IF(ISERROR(1/VLOOKUP($B124,Leveranser!$B$1:$S$500,MATCH("såld värme (gwh)",Leveranser!$B$1:$S$1,0),FALSE)),"",VLOOKUP($B124,Leveranser!$B$1:$S$500,MATCH("såld värme (gwh)",Leveranser!$B$1:$S$1,0),FALSE))</f>
        <v>18.8</v>
      </c>
      <c r="AL124" s="22">
        <f>VLOOKUP($B124,Leveranser!$B$1:$Y$500,MATCH("Totalt såld fjärrvärme till andra fjärrvärmeföretag",Leveranser!$B$1:$AA$1,0),FALSE)</f>
        <v>0</v>
      </c>
      <c r="AM124" s="22">
        <f>IF(ISERROR(1/VLOOKUP($B124,Miljö!$B$1:$S$500,MATCH("Såld mängd produktionsspecifik fjärrvärme (GWh)",Miljö!$B$1:$R$1,0),FALSE)),0,VLOOKUP($B124,Miljö!$B$1:$S$500,MATCH("Såld mängd produktionsspecifik fjärrvärme (GWh)",Miljö!$B$1:$R$1,0),FALSE))</f>
        <v>0</v>
      </c>
      <c r="AN124" s="23">
        <f t="shared" si="12"/>
        <v>0.66173882435762055</v>
      </c>
      <c r="AP124" t="str">
        <f>VLOOKUP($B124,'Miljövärden urval för publ'!$B$1:$H$450,7,FALSE)</f>
        <v>Ja</v>
      </c>
      <c r="AQ124" t="str">
        <f>VLOOKUP($B124,'Miljövärden urval för publ'!$B$1:$H$450,6,FALSE)</f>
        <v>Nej</v>
      </c>
      <c r="AU124">
        <f t="shared" si="13"/>
        <v>0.26</v>
      </c>
      <c r="AV124">
        <f t="shared" si="14"/>
        <v>0</v>
      </c>
      <c r="AW124">
        <f t="shared" si="15"/>
        <v>27.6</v>
      </c>
      <c r="AX124">
        <f t="shared" si="16"/>
        <v>0</v>
      </c>
      <c r="AZ124">
        <f t="shared" si="17"/>
        <v>0</v>
      </c>
      <c r="BA124">
        <f t="shared" si="18"/>
        <v>0</v>
      </c>
      <c r="BC124">
        <f t="shared" si="19"/>
        <v>27.75</v>
      </c>
    </row>
    <row r="125" spans="1:55" ht="15" customHeight="1" x14ac:dyDescent="0.25">
      <c r="A125" t="s">
        <v>177</v>
      </c>
      <c r="B125" t="s">
        <v>178</v>
      </c>
      <c r="C125">
        <f>VLOOKUP($B125,'Tillförd energi'!$B$1:$AS$566,MATCH(C$1,'Tillförd energi'!$B$1:$AQ$1,0),FALSE)</f>
        <v>0</v>
      </c>
      <c r="D125">
        <f>VLOOKUP($B125,'Tillförd energi'!$B$1:$AS$566,MATCH(D$1,'Tillförd energi'!$B$1:$AQ$1,0),FALSE)</f>
        <v>0.99399999999999999</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15.6</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2.2999999999999998</v>
      </c>
      <c r="AD125">
        <f>VLOOKUP($B125,'Tillförd energi'!$B$1:$AS$566,MATCH(AD$1,'Tillförd energi'!$B$1:$AQ$1,0),FALSE)</f>
        <v>0</v>
      </c>
      <c r="AE125">
        <f>VLOOKUP($B125,'Tillförd energi'!$B$1:$AS$566,MATCH(AE$1,'Tillförd energi'!$B$1:$AQ$1,0),FALSE)</f>
        <v>0</v>
      </c>
      <c r="AF125">
        <f>VLOOKUP($B125,'Tillförd energi'!$B$1:$AS$566,MATCH(AF$1,'Tillförd energi'!$B$1:$AQ$1,0),FALSE)</f>
        <v>0.33</v>
      </c>
      <c r="AG125">
        <f>IFERROR(VLOOKUP(B125,Miljö!$B$1:$S$476,9,FALSE)/1,0)</f>
        <v>0</v>
      </c>
      <c r="AI125">
        <f t="shared" si="10"/>
        <v>19.224</v>
      </c>
      <c r="AJ125">
        <f t="shared" si="11"/>
        <v>19.224</v>
      </c>
      <c r="AK125">
        <f>IF(ISERROR(1/VLOOKUP($B125,Leveranser!$B$1:$S$500,MATCH("såld värme (gwh)",Leveranser!$B$1:$S$1,0),FALSE)),"",VLOOKUP($B125,Leveranser!$B$1:$S$500,MATCH("såld värme (gwh)",Leveranser!$B$1:$S$1,0),FALSE))</f>
        <v>10.49</v>
      </c>
      <c r="AL125" s="22">
        <f>VLOOKUP($B125,Leveranser!$B$1:$Y$500,MATCH("Totalt såld fjärrvärme till andra fjärrvärmeföretag",Leveranser!$B$1:$AA$1,0),FALSE)</f>
        <v>0</v>
      </c>
      <c r="AM125" s="22">
        <f>IF(ISERROR(1/VLOOKUP($B125,Miljö!$B$1:$S$500,MATCH("Såld mängd produktionsspecifik fjärrvärme (GWh)",Miljö!$B$1:$R$1,0),FALSE)),0,VLOOKUP($B125,Miljö!$B$1:$S$500,MATCH("Såld mängd produktionsspecifik fjärrvärme (GWh)",Miljö!$B$1:$R$1,0),FALSE))</f>
        <v>0</v>
      </c>
      <c r="AN125" s="23">
        <f t="shared" si="12"/>
        <v>0.54567207657095296</v>
      </c>
      <c r="AP125" t="str">
        <f>VLOOKUP($B125,'Miljövärden urval för publ'!$B$1:$H$450,7,FALSE)</f>
        <v>Ja</v>
      </c>
      <c r="AQ125" t="str">
        <f>VLOOKUP($B125,'Miljövärden urval för publ'!$B$1:$H$450,6,FALSE)</f>
        <v>Nej</v>
      </c>
      <c r="AU125">
        <f t="shared" si="13"/>
        <v>0.33</v>
      </c>
      <c r="AV125">
        <f t="shared" si="14"/>
        <v>0</v>
      </c>
      <c r="AW125">
        <f t="shared" si="15"/>
        <v>15.6</v>
      </c>
      <c r="AX125">
        <f t="shared" si="16"/>
        <v>0</v>
      </c>
      <c r="AZ125">
        <f t="shared" si="17"/>
        <v>0</v>
      </c>
      <c r="BA125">
        <f t="shared" si="18"/>
        <v>0</v>
      </c>
      <c r="BC125">
        <f t="shared" si="19"/>
        <v>15.6</v>
      </c>
    </row>
    <row r="126" spans="1:55" ht="15" customHeight="1" x14ac:dyDescent="0.25">
      <c r="A126" t="s">
        <v>177</v>
      </c>
      <c r="B126" t="s">
        <v>179</v>
      </c>
      <c r="C126">
        <f>VLOOKUP($B126,'Tillförd energi'!$B$1:$AS$566,MATCH(C$1,'Tillförd energi'!$B$1:$AQ$1,0),FALSE)</f>
        <v>0</v>
      </c>
      <c r="D126">
        <f>VLOOKUP($B126,'Tillförd energi'!$B$1:$AS$566,MATCH(D$1,'Tillförd energi'!$B$1:$AQ$1,0),FALSE)</f>
        <v>1.99</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55.2</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6</v>
      </c>
      <c r="AD126">
        <f>VLOOKUP($B126,'Tillförd energi'!$B$1:$AS$566,MATCH(AD$1,'Tillförd energi'!$B$1:$AQ$1,0),FALSE)</f>
        <v>0.36</v>
      </c>
      <c r="AE126">
        <f>VLOOKUP($B126,'Tillförd energi'!$B$1:$AS$566,MATCH(AE$1,'Tillförd energi'!$B$1:$AQ$1,0),FALSE)</f>
        <v>0</v>
      </c>
      <c r="AF126">
        <f>VLOOKUP($B126,'Tillförd energi'!$B$1:$AS$566,MATCH(AF$1,'Tillförd energi'!$B$1:$AQ$1,0),FALSE)</f>
        <v>0.90200000000000002</v>
      </c>
      <c r="AG126">
        <f>IFERROR(VLOOKUP(B126,Miljö!$B$1:$S$476,9,FALSE)/1,0)</f>
        <v>0</v>
      </c>
      <c r="AI126">
        <f t="shared" si="10"/>
        <v>64.451999999999998</v>
      </c>
      <c r="AJ126">
        <f t="shared" si="11"/>
        <v>64.451999999999998</v>
      </c>
      <c r="AK126">
        <f>IF(ISERROR(1/VLOOKUP($B126,Leveranser!$B$1:$S$500,MATCH("såld värme (gwh)",Leveranser!$B$1:$S$1,0),FALSE)),"",VLOOKUP($B126,Leveranser!$B$1:$S$500,MATCH("såld värme (gwh)",Leveranser!$B$1:$S$1,0),FALSE))</f>
        <v>45.3</v>
      </c>
      <c r="AL126" s="22">
        <f>VLOOKUP($B126,Leveranser!$B$1:$Y$500,MATCH("Totalt såld fjärrvärme till andra fjärrvärmeföretag",Leveranser!$B$1:$AA$1,0),FALSE)</f>
        <v>0</v>
      </c>
      <c r="AM126" s="22">
        <f>IF(ISERROR(1/VLOOKUP($B126,Miljö!$B$1:$S$500,MATCH("Såld mängd produktionsspecifik fjärrvärme (GWh)",Miljö!$B$1:$R$1,0),FALSE)),0,VLOOKUP($B126,Miljö!$B$1:$S$500,MATCH("Såld mängd produktionsspecifik fjärrvärme (GWh)",Miljö!$B$1:$R$1,0),FALSE))</f>
        <v>0</v>
      </c>
      <c r="AN126" s="23">
        <f t="shared" si="12"/>
        <v>0.70284863153975052</v>
      </c>
      <c r="AP126" t="str">
        <f>VLOOKUP($B126,'Miljövärden urval för publ'!$B$1:$H$450,7,FALSE)</f>
        <v>Ja</v>
      </c>
      <c r="AQ126" t="str">
        <f>VLOOKUP($B126,'Miljövärden urval för publ'!$B$1:$H$450,6,FALSE)</f>
        <v>Nej</v>
      </c>
      <c r="AU126">
        <f t="shared" si="13"/>
        <v>0.90200000000000002</v>
      </c>
      <c r="AV126">
        <f t="shared" si="14"/>
        <v>0</v>
      </c>
      <c r="AW126">
        <f t="shared" si="15"/>
        <v>55.2</v>
      </c>
      <c r="AX126">
        <f t="shared" si="16"/>
        <v>0</v>
      </c>
      <c r="AZ126">
        <f t="shared" si="17"/>
        <v>0</v>
      </c>
      <c r="BA126">
        <f t="shared" si="18"/>
        <v>0</v>
      </c>
      <c r="BC126">
        <f t="shared" si="19"/>
        <v>55.2</v>
      </c>
    </row>
    <row r="127" spans="1:55" ht="15" customHeight="1" x14ac:dyDescent="0.25">
      <c r="A127" t="s">
        <v>177</v>
      </c>
      <c r="B127" t="s">
        <v>180</v>
      </c>
      <c r="C127">
        <f>VLOOKUP($B127,'Tillförd energi'!$B$1:$AS$566,MATCH(C$1,'Tillförd energi'!$B$1:$AQ$1,0),FALSE)</f>
        <v>0</v>
      </c>
      <c r="D127">
        <f>VLOOKUP($B127,'Tillförd energi'!$B$1:$AS$566,MATCH(D$1,'Tillförd energi'!$B$1:$AQ$1,0),FALSE)</f>
        <v>7.3000000000000001E-3</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0</v>
      </c>
      <c r="N127">
        <f>VLOOKUP($B127,'Tillförd energi'!$B$1:$AS$566,MATCH(N$1,'Tillförd energi'!$B$1:$AQ$1,0),FALSE)</f>
        <v>0</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0.22700000000000001</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0</v>
      </c>
      <c r="AD127">
        <f>VLOOKUP($B127,'Tillförd energi'!$B$1:$AS$566,MATCH(AD$1,'Tillförd energi'!$B$1:$AQ$1,0),FALSE)</f>
        <v>0</v>
      </c>
      <c r="AE127">
        <f>VLOOKUP($B127,'Tillförd energi'!$B$1:$AS$566,MATCH(AE$1,'Tillförd energi'!$B$1:$AQ$1,0),FALSE)</f>
        <v>0</v>
      </c>
      <c r="AF127">
        <f>VLOOKUP($B127,'Tillförd energi'!$B$1:$AS$566,MATCH(AF$1,'Tillförd energi'!$B$1:$AQ$1,0),FALSE)</f>
        <v>2E-3</v>
      </c>
      <c r="AG127">
        <f>IFERROR(VLOOKUP(B127,Miljö!$B$1:$S$476,9,FALSE)/1,0)</f>
        <v>0</v>
      </c>
      <c r="AI127">
        <f t="shared" si="10"/>
        <v>0.23630000000000001</v>
      </c>
      <c r="AJ127">
        <f t="shared" si="11"/>
        <v>0.23630000000000001</v>
      </c>
      <c r="AK127">
        <f>IF(ISERROR(1/VLOOKUP($B127,Leveranser!$B$1:$S$500,MATCH("såld värme (gwh)",Leveranser!$B$1:$S$1,0),FALSE)),"",VLOOKUP($B127,Leveranser!$B$1:$S$500,MATCH("såld värme (gwh)",Leveranser!$B$1:$S$1,0),FALSE))</f>
        <v>0.23400000000000001</v>
      </c>
      <c r="AL127" s="22">
        <f>VLOOKUP($B127,Leveranser!$B$1:$Y$500,MATCH("Totalt såld fjärrvärme till andra fjärrvärmeföretag",Leveranser!$B$1:$AA$1,0),FALSE)</f>
        <v>0</v>
      </c>
      <c r="AM127" s="22">
        <f>IF(ISERROR(1/VLOOKUP($B127,Miljö!$B$1:$S$500,MATCH("Såld mängd produktionsspecifik fjärrvärme (GWh)",Miljö!$B$1:$R$1,0),FALSE)),0,VLOOKUP($B127,Miljö!$B$1:$S$500,MATCH("Såld mängd produktionsspecifik fjärrvärme (GWh)",Miljö!$B$1:$R$1,0),FALSE))</f>
        <v>0</v>
      </c>
      <c r="AN127" s="23">
        <f t="shared" si="12"/>
        <v>0.99026661024121876</v>
      </c>
      <c r="AP127" t="str">
        <f>VLOOKUP($B127,'Miljövärden urval för publ'!$B$1:$H$450,7,FALSE)</f>
        <v>Ja</v>
      </c>
      <c r="AQ127" t="str">
        <f>VLOOKUP($B127,'Miljövärden urval för publ'!$B$1:$H$450,6,FALSE)</f>
        <v>Nej</v>
      </c>
      <c r="AU127">
        <f t="shared" si="13"/>
        <v>2E-3</v>
      </c>
      <c r="AV127">
        <f t="shared" si="14"/>
        <v>0</v>
      </c>
      <c r="AW127">
        <f t="shared" si="15"/>
        <v>0</v>
      </c>
      <c r="AX127">
        <f t="shared" si="16"/>
        <v>0.22700000000000001</v>
      </c>
      <c r="AZ127">
        <f t="shared" si="17"/>
        <v>0</v>
      </c>
      <c r="BA127">
        <f t="shared" si="18"/>
        <v>0</v>
      </c>
      <c r="BC127">
        <f t="shared" si="19"/>
        <v>0.22700000000000001</v>
      </c>
    </row>
    <row r="128" spans="1:55" ht="15" customHeight="1" x14ac:dyDescent="0.25">
      <c r="A128" t="s">
        <v>181</v>
      </c>
      <c r="B128" t="s">
        <v>182</v>
      </c>
      <c r="C128">
        <f>VLOOKUP($B128,'Tillförd energi'!$B$1:$AS$566,MATCH(C$1,'Tillförd energi'!$B$1:$AQ$1,0),FALSE)</f>
        <v>0</v>
      </c>
      <c r="D128">
        <f>VLOOKUP($B128,'Tillförd energi'!$B$1:$AS$566,MATCH(D$1,'Tillförd energi'!$B$1:$AQ$1,0),FALSE)</f>
        <v>2.9589400000000001</v>
      </c>
      <c r="E128">
        <f>VLOOKUP($B128,'Tillförd energi'!$B$1:$AS$566,MATCH(E$1,'Tillförd energi'!$B$1:$AQ$1,0),FALSE)</f>
        <v>0</v>
      </c>
      <c r="F128">
        <f>VLOOKUP($B128,'Tillförd energi'!$B$1:$AS$566,MATCH(F$1,'Tillförd energi'!$B$1:$AQ$1,0),FALSE)</f>
        <v>0</v>
      </c>
      <c r="G128">
        <f>VLOOKUP($B128,'Tillförd energi'!$B$1:$AS$566,MATCH(G$1,'Tillförd energi'!$B$1:$AQ$1,0),FALSE)</f>
        <v>20.741</v>
      </c>
      <c r="H128">
        <f>VLOOKUP($B128,'Tillförd energi'!$B$1:$AS$566,MATCH(H$1,'Tillförd energi'!$B$1:$AQ$1,0),FALSE)</f>
        <v>0</v>
      </c>
      <c r="I128">
        <f>VLOOKUP($B128,'Tillförd energi'!$B$1:$AS$566,MATCH(I$1,'Tillförd energi'!$B$1:$AQ$1,0),FALSE)</f>
        <v>395.25299999999999</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129.92099999999999</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1.1559999999999999</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103.6</v>
      </c>
      <c r="AD128">
        <f>VLOOKUP($B128,'Tillförd energi'!$B$1:$AS$566,MATCH(AD$1,'Tillförd energi'!$B$1:$AQ$1,0),FALSE)</f>
        <v>0</v>
      </c>
      <c r="AE128">
        <f>VLOOKUP($B128,'Tillförd energi'!$B$1:$AS$566,MATCH(AE$1,'Tillförd energi'!$B$1:$AQ$1,0),FALSE)</f>
        <v>0</v>
      </c>
      <c r="AF128">
        <f>VLOOKUP($B128,'Tillförd energi'!$B$1:$AS$566,MATCH(AF$1,'Tillförd energi'!$B$1:$AQ$1,0),FALSE)</f>
        <v>21.229600000000001</v>
      </c>
      <c r="AG128">
        <f>IFERROR(VLOOKUP(B128,Miljö!$B$1:$S$476,9,FALSE)/1,0)</f>
        <v>0</v>
      </c>
      <c r="AI128">
        <f t="shared" si="10"/>
        <v>674.85953999999992</v>
      </c>
      <c r="AJ128">
        <f t="shared" si="11"/>
        <v>674.85953999999992</v>
      </c>
      <c r="AK128">
        <f>IF(ISERROR(1/VLOOKUP($B128,Leveranser!$B$1:$S$500,MATCH("såld värme (gwh)",Leveranser!$B$1:$S$1,0),FALSE)),"",VLOOKUP($B128,Leveranser!$B$1:$S$500,MATCH("såld värme (gwh)",Leveranser!$B$1:$S$1,0),FALSE))</f>
        <v>524</v>
      </c>
      <c r="AL128" s="22">
        <f>VLOOKUP($B128,Leveranser!$B$1:$Y$500,MATCH("Totalt såld fjärrvärme till andra fjärrvärmeföretag",Leveranser!$B$1:$AA$1,0),FALSE)</f>
        <v>0</v>
      </c>
      <c r="AM128" s="22">
        <f>IF(ISERROR(1/VLOOKUP($B128,Miljö!$B$1:$S$500,MATCH("Såld mängd produktionsspecifik fjärrvärme (GWh)",Miljö!$B$1:$R$1,0),FALSE)),0,VLOOKUP($B128,Miljö!$B$1:$S$500,MATCH("Såld mängd produktionsspecifik fjärrvärme (GWh)",Miljö!$B$1:$R$1,0),FALSE))</f>
        <v>0</v>
      </c>
      <c r="AN128" s="23">
        <f t="shared" si="12"/>
        <v>0.77645786855143228</v>
      </c>
      <c r="AP128" t="str">
        <f>VLOOKUP($B128,'Miljövärden urval för publ'!$B$1:$H$450,7,FALSE)</f>
        <v>Ja</v>
      </c>
      <c r="AQ128" t="str">
        <f>VLOOKUP($B128,'Miljövärden urval för publ'!$B$1:$H$450,6,FALSE)</f>
        <v>Nej</v>
      </c>
      <c r="AU128">
        <f t="shared" si="13"/>
        <v>21.229600000000001</v>
      </c>
      <c r="AV128">
        <f t="shared" si="14"/>
        <v>0</v>
      </c>
      <c r="AW128">
        <f t="shared" si="15"/>
        <v>129.92099999999999</v>
      </c>
      <c r="AX128">
        <f t="shared" si="16"/>
        <v>0</v>
      </c>
      <c r="AZ128">
        <f t="shared" si="17"/>
        <v>0</v>
      </c>
      <c r="BA128">
        <f t="shared" si="18"/>
        <v>0</v>
      </c>
      <c r="BC128">
        <f t="shared" si="19"/>
        <v>131.077</v>
      </c>
    </row>
    <row r="129" spans="1:55" ht="15" customHeight="1" x14ac:dyDescent="0.25">
      <c r="A129" t="s">
        <v>183</v>
      </c>
      <c r="B129" t="s">
        <v>184</v>
      </c>
      <c r="C129">
        <f>VLOOKUP($B129,'Tillförd energi'!$B$1:$AS$566,MATCH(C$1,'Tillförd energi'!$B$1:$AQ$1,0),FALSE)</f>
        <v>0</v>
      </c>
      <c r="D129">
        <f>VLOOKUP($B129,'Tillförd energi'!$B$1:$AS$566,MATCH(D$1,'Tillförd energi'!$B$1:$AQ$1,0),FALSE)</f>
        <v>0.2</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0</v>
      </c>
      <c r="O129">
        <f>VLOOKUP($B129,'Tillförd energi'!$B$1:$AS$566,MATCH(O$1,'Tillförd energi'!$B$1:$AQ$1,0),FALSE)</f>
        <v>0</v>
      </c>
      <c r="P129">
        <f>VLOOKUP($B129,'Tillförd energi'!$B$1:$AS$566,MATCH(P$1,'Tillförd energi'!$B$1:$AQ$1,0),FALSE)</f>
        <v>0</v>
      </c>
      <c r="Q129">
        <f>VLOOKUP($B129,'Tillförd energi'!$B$1:$AS$566,MATCH(Q$1,'Tillförd energi'!$B$1:$AQ$1,0),FALSE)</f>
        <v>0</v>
      </c>
      <c r="R129">
        <f>VLOOKUP($B129,'Tillförd energi'!$B$1:$AS$566,MATCH(R$1,'Tillförd energi'!$B$1:$AQ$1,0),FALSE)</f>
        <v>3.5</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1.296</v>
      </c>
      <c r="AG129">
        <f>IFERROR(VLOOKUP(B129,Miljö!$B$1:$S$476,9,FALSE)/1,0)</f>
        <v>54.6</v>
      </c>
      <c r="AI129">
        <f t="shared" si="10"/>
        <v>4.9960000000000004</v>
      </c>
      <c r="AJ129">
        <f t="shared" si="11"/>
        <v>59.596000000000004</v>
      </c>
      <c r="AK129">
        <f>IF(ISERROR(1/VLOOKUP($B129,Leveranser!$B$1:$S$500,MATCH("såld värme (gwh)",Leveranser!$B$1:$S$1,0),FALSE)),"",VLOOKUP($B129,Leveranser!$B$1:$S$500,MATCH("såld värme (gwh)",Leveranser!$B$1:$S$1,0),FALSE))</f>
        <v>43.2</v>
      </c>
      <c r="AL129" s="22">
        <f>VLOOKUP($B129,Leveranser!$B$1:$Y$500,MATCH("Totalt såld fjärrvärme till andra fjärrvärmeföretag",Leveranser!$B$1:$AA$1,0),FALSE)</f>
        <v>0</v>
      </c>
      <c r="AM129" s="22">
        <f>IF(ISERROR(1/VLOOKUP($B129,Miljö!$B$1:$S$500,MATCH("Såld mängd produktionsspecifik fjärrvärme (GWh)",Miljö!$B$1:$R$1,0),FALSE)),0,VLOOKUP($B129,Miljö!$B$1:$S$500,MATCH("Såld mängd produktionsspecifik fjärrvärme (GWh)",Miljö!$B$1:$R$1,0),FALSE))</f>
        <v>0</v>
      </c>
      <c r="AN129" s="23">
        <f t="shared" si="12"/>
        <v>0.72488086448754951</v>
      </c>
      <c r="AP129" t="str">
        <f>VLOOKUP($B129,'Miljövärden urval för publ'!$B$1:$H$450,7,FALSE)</f>
        <v>Ja</v>
      </c>
      <c r="AQ129" t="str">
        <f>VLOOKUP($B129,'Miljövärden urval för publ'!$B$1:$H$450,6,FALSE)</f>
        <v>Nej</v>
      </c>
      <c r="AU129">
        <f t="shared" si="13"/>
        <v>1.296</v>
      </c>
      <c r="AV129">
        <f t="shared" si="14"/>
        <v>0</v>
      </c>
      <c r="AW129">
        <f t="shared" si="15"/>
        <v>0</v>
      </c>
      <c r="AX129">
        <f t="shared" si="16"/>
        <v>3.5</v>
      </c>
      <c r="AZ129">
        <f t="shared" si="17"/>
        <v>0</v>
      </c>
      <c r="BA129">
        <f t="shared" si="18"/>
        <v>0</v>
      </c>
      <c r="BC129">
        <f t="shared" si="19"/>
        <v>3.5</v>
      </c>
    </row>
    <row r="130" spans="1:55" ht="15" customHeight="1" x14ac:dyDescent="0.25">
      <c r="A130" t="s">
        <v>185</v>
      </c>
      <c r="B130" t="s">
        <v>186</v>
      </c>
      <c r="C130">
        <f>VLOOKUP($B130,'Tillförd energi'!$B$1:$AS$566,MATCH(C$1,'Tillförd energi'!$B$1:$AQ$1,0),FALSE)</f>
        <v>0</v>
      </c>
      <c r="D130">
        <f>VLOOKUP($B130,'Tillförd energi'!$B$1:$AS$566,MATCH(D$1,'Tillförd energi'!$B$1:$AQ$1,0),FALSE)</f>
        <v>1.18</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11.6487</v>
      </c>
      <c r="N130">
        <f>VLOOKUP($B130,'Tillförd energi'!$B$1:$AS$566,MATCH(N$1,'Tillförd energi'!$B$1:$AQ$1,0),FALSE)</f>
        <v>11.6487</v>
      </c>
      <c r="O130">
        <f>VLOOKUP($B130,'Tillförd energi'!$B$1:$AS$566,MATCH(O$1,'Tillförd energi'!$B$1:$AQ$1,0),FALSE)</f>
        <v>17.4876</v>
      </c>
      <c r="P130">
        <f>VLOOKUP($B130,'Tillförd energi'!$B$1:$AS$566,MATCH(P$1,'Tillförd energi'!$B$1:$AQ$1,0),FALSE)</f>
        <v>17.4876</v>
      </c>
      <c r="Q130">
        <f>VLOOKUP($B130,'Tillförd energi'!$B$1:$AS$566,MATCH(Q$1,'Tillförd energi'!$B$1:$AQ$1,0),FALSE)</f>
        <v>0</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8.9</v>
      </c>
      <c r="AD130">
        <f>VLOOKUP($B130,'Tillförd energi'!$B$1:$AS$566,MATCH(AD$1,'Tillförd energi'!$B$1:$AQ$1,0),FALSE)</f>
        <v>0</v>
      </c>
      <c r="AE130">
        <f>VLOOKUP($B130,'Tillförd energi'!$B$1:$AS$566,MATCH(AE$1,'Tillförd energi'!$B$1:$AQ$1,0),FALSE)</f>
        <v>0</v>
      </c>
      <c r="AF130">
        <f>VLOOKUP($B130,'Tillförd energi'!$B$1:$AS$566,MATCH(AF$1,'Tillförd energi'!$B$1:$AQ$1,0),FALSE)</f>
        <v>1.6739999999999999</v>
      </c>
      <c r="AG130">
        <f>IFERROR(VLOOKUP(B130,Miljö!$B$1:$S$476,9,FALSE)/1,0)</f>
        <v>0</v>
      </c>
      <c r="AI130">
        <f t="shared" si="10"/>
        <v>70.026600000000016</v>
      </c>
      <c r="AJ130">
        <f t="shared" si="11"/>
        <v>70.026600000000016</v>
      </c>
      <c r="AK130">
        <f>IF(ISERROR(1/VLOOKUP($B130,Leveranser!$B$1:$S$500,MATCH("såld värme (gwh)",Leveranser!$B$1:$S$1,0),FALSE)),"",VLOOKUP($B130,Leveranser!$B$1:$S$500,MATCH("såld värme (gwh)",Leveranser!$B$1:$S$1,0),FALSE))</f>
        <v>55.8</v>
      </c>
      <c r="AL130" s="22">
        <f>VLOOKUP($B130,Leveranser!$B$1:$Y$500,MATCH("Totalt såld fjärrvärme till andra fjärrvärmeföretag",Leveranser!$B$1:$AA$1,0),FALSE)</f>
        <v>0</v>
      </c>
      <c r="AM130" s="22">
        <f>IF(ISERROR(1/VLOOKUP($B130,Miljö!$B$1:$S$500,MATCH("Såld mängd produktionsspecifik fjärrvärme (GWh)",Miljö!$B$1:$R$1,0),FALSE)),0,VLOOKUP($B130,Miljö!$B$1:$S$500,MATCH("Såld mängd produktionsspecifik fjärrvärme (GWh)",Miljö!$B$1:$R$1,0),FALSE))</f>
        <v>0</v>
      </c>
      <c r="AN130" s="23">
        <f t="shared" si="12"/>
        <v>0.796840057920847</v>
      </c>
      <c r="AP130" t="str">
        <f>VLOOKUP($B130,'Miljövärden urval för publ'!$B$1:$H$450,7,FALSE)</f>
        <v>Ja</v>
      </c>
      <c r="AQ130" t="str">
        <f>VLOOKUP($B130,'Miljövärden urval för publ'!$B$1:$H$450,6,FALSE)</f>
        <v>Ja</v>
      </c>
      <c r="AU130">
        <f t="shared" si="13"/>
        <v>1.6739999999999999</v>
      </c>
      <c r="AV130">
        <f t="shared" si="14"/>
        <v>0</v>
      </c>
      <c r="AW130">
        <f t="shared" si="15"/>
        <v>58.272599999999997</v>
      </c>
      <c r="AX130">
        <f t="shared" si="16"/>
        <v>0</v>
      </c>
      <c r="AZ130">
        <f t="shared" si="17"/>
        <v>0</v>
      </c>
      <c r="BA130">
        <f t="shared" si="18"/>
        <v>0</v>
      </c>
      <c r="BC130">
        <f t="shared" si="19"/>
        <v>58.272599999999997</v>
      </c>
    </row>
    <row r="131" spans="1:55" ht="15" customHeight="1" x14ac:dyDescent="0.25">
      <c r="A131" t="s">
        <v>185</v>
      </c>
      <c r="B131" t="s">
        <v>187</v>
      </c>
      <c r="C131">
        <f>VLOOKUP($B131,'Tillförd energi'!$B$1:$AS$566,MATCH(C$1,'Tillförd energi'!$B$1:$AQ$1,0),FALSE)</f>
        <v>0</v>
      </c>
      <c r="D131">
        <f>VLOOKUP($B131,'Tillförd energi'!$B$1:$AS$566,MATCH(D$1,'Tillförd energi'!$B$1:$AQ$1,0),FALSE)</f>
        <v>0.72699999999999998</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7.2</v>
      </c>
      <c r="Q131">
        <f>VLOOKUP($B131,'Tillförd energi'!$B$1:$AS$566,MATCH(Q$1,'Tillförd energi'!$B$1:$AQ$1,0),FALSE)</f>
        <v>0</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0</v>
      </c>
      <c r="AD131">
        <f>VLOOKUP($B131,'Tillförd energi'!$B$1:$AS$566,MATCH(AD$1,'Tillförd energi'!$B$1:$AQ$1,0),FALSE)</f>
        <v>0</v>
      </c>
      <c r="AE131">
        <f>VLOOKUP($B131,'Tillförd energi'!$B$1:$AS$566,MATCH(AE$1,'Tillförd energi'!$B$1:$AQ$1,0),FALSE)</f>
        <v>0</v>
      </c>
      <c r="AF131">
        <f>VLOOKUP($B131,'Tillförd energi'!$B$1:$AS$566,MATCH(AF$1,'Tillförd energi'!$B$1:$AQ$1,0),FALSE)</f>
        <v>0.183</v>
      </c>
      <c r="AG131">
        <f>IFERROR(VLOOKUP(B131,Miljö!$B$1:$S$476,9,FALSE)/1,0)</f>
        <v>0</v>
      </c>
      <c r="AI131">
        <f t="shared" ref="AI131:AI194" si="20">SUM(C131:AF131)</f>
        <v>8.1100000000000012</v>
      </c>
      <c r="AJ131">
        <f t="shared" ref="AJ131:AJ194" si="21">SUM(C131:AG131)</f>
        <v>8.1100000000000012</v>
      </c>
      <c r="AK131">
        <f>IF(ISERROR(1/VLOOKUP($B131,Leveranser!$B$1:$S$500,MATCH("såld värme (gwh)",Leveranser!$B$1:$S$1,0),FALSE)),"",VLOOKUP($B131,Leveranser!$B$1:$S$500,MATCH("såld värme (gwh)",Leveranser!$B$1:$S$1,0),FALSE))</f>
        <v>6.1</v>
      </c>
      <c r="AL131" s="22">
        <f>VLOOKUP($B131,Leveranser!$B$1:$Y$500,MATCH("Totalt såld fjärrvärme till andra fjärrvärmeföretag",Leveranser!$B$1:$AA$1,0),FALSE)</f>
        <v>0</v>
      </c>
      <c r="AM131" s="22">
        <f>IF(ISERROR(1/VLOOKUP($B131,Miljö!$B$1:$S$500,MATCH("Såld mängd produktionsspecifik fjärrvärme (GWh)",Miljö!$B$1:$R$1,0),FALSE)),0,VLOOKUP($B131,Miljö!$B$1:$S$500,MATCH("Såld mängd produktionsspecifik fjärrvärme (GWh)",Miljö!$B$1:$R$1,0),FALSE))</f>
        <v>0</v>
      </c>
      <c r="AN131" s="23">
        <f t="shared" ref="AN131:AN194" si="22">IFERROR(AK131/AJ131,"")</f>
        <v>0.75215782983970392</v>
      </c>
      <c r="AP131" t="str">
        <f>VLOOKUP($B131,'Miljövärden urval för publ'!$B$1:$H$450,7,FALSE)</f>
        <v>Ja</v>
      </c>
      <c r="AQ131" t="str">
        <f>VLOOKUP($B131,'Miljövärden urval för publ'!$B$1:$H$450,6,FALSE)</f>
        <v>Ja</v>
      </c>
      <c r="AU131">
        <f t="shared" ref="AU131:AU194" si="23">Z131+AA131+AF131</f>
        <v>0.183</v>
      </c>
      <c r="AV131">
        <f t="shared" ref="AV131:AV194" si="24">X131</f>
        <v>0</v>
      </c>
      <c r="AW131">
        <f t="shared" ref="AW131:AW194" si="25">M131+N131+O131+P131+Q131</f>
        <v>7.2</v>
      </c>
      <c r="AX131">
        <f t="shared" ref="AX131:AX194" si="26">R131+S131+T131+U131</f>
        <v>0</v>
      </c>
      <c r="AZ131">
        <f t="shared" ref="AZ131:AZ194" si="27">AB131</f>
        <v>0</v>
      </c>
      <c r="BA131">
        <f t="shared" ref="BA131:BA194" si="28">AE131</f>
        <v>0</v>
      </c>
      <c r="BC131">
        <f t="shared" ref="BC131:BC194" si="29">L131+M131+N131+O131+P131+Q131+R131+S131+T131+U131+V131+W131+X131</f>
        <v>7.2</v>
      </c>
    </row>
    <row r="132" spans="1:55" ht="15" customHeight="1" x14ac:dyDescent="0.25">
      <c r="A132" t="s">
        <v>185</v>
      </c>
      <c r="B132" t="s">
        <v>188</v>
      </c>
      <c r="C132">
        <f>VLOOKUP($B132,'Tillförd energi'!$B$1:$AS$566,MATCH(C$1,'Tillförd energi'!$B$1:$AQ$1,0),FALSE)</f>
        <v>0</v>
      </c>
      <c r="D132">
        <f>VLOOKUP($B132,'Tillförd energi'!$B$1:$AS$566,MATCH(D$1,'Tillförd energi'!$B$1:$AQ$1,0),FALSE)</f>
        <v>0.29599999999999999</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2.6070000000000002</v>
      </c>
      <c r="Q132">
        <f>VLOOKUP($B132,'Tillförd energi'!$B$1:$AS$566,MATCH(Q$1,'Tillförd energi'!$B$1:$AQ$1,0),FALSE)</f>
        <v>0</v>
      </c>
      <c r="R132">
        <f>VLOOKUP($B132,'Tillförd energi'!$B$1:$AS$566,MATCH(R$1,'Tillförd energi'!$B$1:$AQ$1,0),FALSE)</f>
        <v>0</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5.9249999999999997E-2</v>
      </c>
      <c r="AG132">
        <f>IFERROR(VLOOKUP(B132,Miljö!$B$1:$S$476,9,FALSE)/1,0)</f>
        <v>0</v>
      </c>
      <c r="AI132">
        <f t="shared" si="20"/>
        <v>2.96225</v>
      </c>
      <c r="AJ132">
        <f t="shared" si="21"/>
        <v>2.96225</v>
      </c>
      <c r="AK132">
        <f>IF(ISERROR(1/VLOOKUP($B132,Leveranser!$B$1:$S$500,MATCH("såld värme (gwh)",Leveranser!$B$1:$S$1,0),FALSE)),"",VLOOKUP($B132,Leveranser!$B$1:$S$500,MATCH("såld värme (gwh)",Leveranser!$B$1:$S$1,0),FALSE))</f>
        <v>1.9750000000000001</v>
      </c>
      <c r="AL132" s="22">
        <f>VLOOKUP($B132,Leveranser!$B$1:$Y$500,MATCH("Totalt såld fjärrvärme till andra fjärrvärmeföretag",Leveranser!$B$1:$AA$1,0),FALSE)</f>
        <v>0</v>
      </c>
      <c r="AM132" s="22">
        <f>IF(ISERROR(1/VLOOKUP($B132,Miljö!$B$1:$S$500,MATCH("Såld mängd produktionsspecifik fjärrvärme (GWh)",Miljö!$B$1:$R$1,0),FALSE)),0,VLOOKUP($B132,Miljö!$B$1:$S$500,MATCH("Såld mängd produktionsspecifik fjärrvärme (GWh)",Miljö!$B$1:$R$1,0),FALSE))</f>
        <v>0</v>
      </c>
      <c r="AN132" s="23">
        <f t="shared" si="22"/>
        <v>0.66672293020508067</v>
      </c>
      <c r="AP132" t="str">
        <f>VLOOKUP($B132,'Miljövärden urval för publ'!$B$1:$H$450,7,FALSE)</f>
        <v>Ja</v>
      </c>
      <c r="AQ132" t="str">
        <f>VLOOKUP($B132,'Miljövärden urval för publ'!$B$1:$H$450,6,FALSE)</f>
        <v>Ja</v>
      </c>
      <c r="AU132">
        <f t="shared" si="23"/>
        <v>5.9249999999999997E-2</v>
      </c>
      <c r="AV132">
        <f t="shared" si="24"/>
        <v>0</v>
      </c>
      <c r="AW132">
        <f t="shared" si="25"/>
        <v>2.6070000000000002</v>
      </c>
      <c r="AX132">
        <f t="shared" si="26"/>
        <v>0</v>
      </c>
      <c r="AZ132">
        <f t="shared" si="27"/>
        <v>0</v>
      </c>
      <c r="BA132">
        <f t="shared" si="28"/>
        <v>0</v>
      </c>
      <c r="BC132">
        <f t="shared" si="29"/>
        <v>2.6070000000000002</v>
      </c>
    </row>
    <row r="133" spans="1:55" ht="15" customHeight="1" x14ac:dyDescent="0.25">
      <c r="A133" t="s">
        <v>185</v>
      </c>
      <c r="B133" t="s">
        <v>189</v>
      </c>
      <c r="C133">
        <f>VLOOKUP($B133,'Tillförd energi'!$B$1:$AS$566,MATCH(C$1,'Tillförd energi'!$B$1:$AQ$1,0),FALSE)</f>
        <v>0</v>
      </c>
      <c r="D133">
        <f>VLOOKUP($B133,'Tillförd energi'!$B$1:$AS$566,MATCH(D$1,'Tillförd energi'!$B$1:$AQ$1,0),FALSE)</f>
        <v>1.3</v>
      </c>
      <c r="E133">
        <f>VLOOKUP($B133,'Tillförd energi'!$B$1:$AS$566,MATCH(E$1,'Tillförd energi'!$B$1:$AQ$1,0),FALSE)</f>
        <v>0</v>
      </c>
      <c r="F133">
        <f>VLOOKUP($B133,'Tillförd energi'!$B$1:$AS$566,MATCH(F$1,'Tillförd energi'!$B$1:$AQ$1,0),FALSE)</f>
        <v>0</v>
      </c>
      <c r="G133">
        <f>VLOOKUP($B133,'Tillförd energi'!$B$1:$AS$566,MATCH(G$1,'Tillförd energi'!$B$1:$AQ$1,0),FALSE)</f>
        <v>0</v>
      </c>
      <c r="H133">
        <f>VLOOKUP($B133,'Tillförd energi'!$B$1:$AS$566,MATCH(H$1,'Tillförd energi'!$B$1:$AQ$1,0),FALSE)</f>
        <v>0</v>
      </c>
      <c r="I133">
        <f>VLOOKUP($B133,'Tillförd energi'!$B$1:$AS$566,MATCH(I$1,'Tillförd energi'!$B$1:$AQ$1,0),FALSE)</f>
        <v>0</v>
      </c>
      <c r="J133">
        <f>VLOOKUP($B133,'Tillförd energi'!$B$1:$AS$566,MATCH(J$1,'Tillförd energi'!$B$1:$AQ$1,0),FALSE)</f>
        <v>0</v>
      </c>
      <c r="K133">
        <v>0</v>
      </c>
      <c r="L133">
        <f>VLOOKUP($B133,'Tillförd energi'!$B$1:$AS$566,MATCH(L$1,'Tillförd energi'!$B$1:$AQ$1,0),FALSE)</f>
        <v>0</v>
      </c>
      <c r="M133">
        <f>VLOOKUP($B133,'Tillförd energi'!$B$1:$AS$566,MATCH(M$1,'Tillförd energi'!$B$1:$AQ$1,0),FALSE)</f>
        <v>8.56996</v>
      </c>
      <c r="N133">
        <f>VLOOKUP($B133,'Tillförd energi'!$B$1:$AS$566,MATCH(N$1,'Tillförd energi'!$B$1:$AQ$1,0),FALSE)</f>
        <v>8.56996</v>
      </c>
      <c r="O133">
        <f>VLOOKUP($B133,'Tillförd energi'!$B$1:$AS$566,MATCH(O$1,'Tillförd energi'!$B$1:$AQ$1,0),FALSE)</f>
        <v>12.888500000000001</v>
      </c>
      <c r="P133">
        <f>VLOOKUP($B133,'Tillförd energi'!$B$1:$AS$566,MATCH(P$1,'Tillförd energi'!$B$1:$AQ$1,0),FALSE)</f>
        <v>12.888500000000001</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7.2</v>
      </c>
      <c r="AD133">
        <f>VLOOKUP($B133,'Tillförd energi'!$B$1:$AS$566,MATCH(AD$1,'Tillförd energi'!$B$1:$AQ$1,0),FALSE)</f>
        <v>0</v>
      </c>
      <c r="AE133">
        <f>VLOOKUP($B133,'Tillförd energi'!$B$1:$AS$566,MATCH(AE$1,'Tillförd energi'!$B$1:$AQ$1,0),FALSE)</f>
        <v>0</v>
      </c>
      <c r="AF133">
        <f>VLOOKUP($B133,'Tillförd energi'!$B$1:$AS$566,MATCH(AF$1,'Tillförd energi'!$B$1:$AQ$1,0),FALSE)</f>
        <v>1.47</v>
      </c>
      <c r="AG133">
        <f>IFERROR(VLOOKUP(B133,Miljö!$B$1:$S$476,9,FALSE)/1,0)</f>
        <v>0</v>
      </c>
      <c r="AI133">
        <f t="shared" si="20"/>
        <v>52.886920000000003</v>
      </c>
      <c r="AJ133">
        <f t="shared" si="21"/>
        <v>52.886920000000003</v>
      </c>
      <c r="AK133">
        <f>IF(ISERROR(1/VLOOKUP($B133,Leveranser!$B$1:$S$500,MATCH("såld värme (gwh)",Leveranser!$B$1:$S$1,0),FALSE)),"",VLOOKUP($B133,Leveranser!$B$1:$S$500,MATCH("såld värme (gwh)",Leveranser!$B$1:$S$1,0),FALSE))</f>
        <v>49</v>
      </c>
      <c r="AL133" s="22">
        <f>VLOOKUP($B133,Leveranser!$B$1:$Y$500,MATCH("Totalt såld fjärrvärme till andra fjärrvärmeföretag",Leveranser!$B$1:$AA$1,0),FALSE)</f>
        <v>0</v>
      </c>
      <c r="AM133" s="22">
        <f>IF(ISERROR(1/VLOOKUP($B133,Miljö!$B$1:$S$500,MATCH("Såld mängd produktionsspecifik fjärrvärme (GWh)",Miljö!$B$1:$R$1,0),FALSE)),0,VLOOKUP($B133,Miljö!$B$1:$S$500,MATCH("Såld mängd produktionsspecifik fjärrvärme (GWh)",Miljö!$B$1:$R$1,0),FALSE))</f>
        <v>0</v>
      </c>
      <c r="AN133" s="23">
        <f t="shared" si="22"/>
        <v>0.92650507913866031</v>
      </c>
      <c r="AP133" t="str">
        <f>VLOOKUP($B133,'Miljövärden urval för publ'!$B$1:$H$450,7,FALSE)</f>
        <v>Ja</v>
      </c>
      <c r="AQ133" t="str">
        <f>VLOOKUP($B133,'Miljövärden urval för publ'!$B$1:$H$450,6,FALSE)</f>
        <v>Nej</v>
      </c>
      <c r="AU133">
        <f t="shared" si="23"/>
        <v>1.47</v>
      </c>
      <c r="AV133">
        <f t="shared" si="24"/>
        <v>0</v>
      </c>
      <c r="AW133">
        <f t="shared" si="25"/>
        <v>42.916920000000005</v>
      </c>
      <c r="AX133">
        <f t="shared" si="26"/>
        <v>0</v>
      </c>
      <c r="AZ133">
        <f t="shared" si="27"/>
        <v>0</v>
      </c>
      <c r="BA133">
        <f t="shared" si="28"/>
        <v>0</v>
      </c>
      <c r="BC133">
        <f t="shared" si="29"/>
        <v>42.916920000000005</v>
      </c>
    </row>
    <row r="134" spans="1:55" ht="15" customHeight="1" x14ac:dyDescent="0.25">
      <c r="A134" t="s">
        <v>190</v>
      </c>
      <c r="B134" t="s">
        <v>191</v>
      </c>
      <c r="C134">
        <f>VLOOKUP($B134,'Tillförd energi'!$B$1:$AS$566,MATCH(C$1,'Tillförd energi'!$B$1:$AQ$1,0),FALSE)</f>
        <v>0</v>
      </c>
      <c r="D134">
        <f>VLOOKUP($B134,'Tillförd energi'!$B$1:$AS$566,MATCH(D$1,'Tillförd energi'!$B$1:$AQ$1,0),FALSE)</f>
        <v>0.2</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30.7</v>
      </c>
      <c r="O134">
        <f>VLOOKUP($B134,'Tillförd energi'!$B$1:$AS$566,MATCH(O$1,'Tillförd energi'!$B$1:$AQ$1,0),FALSE)</f>
        <v>0</v>
      </c>
      <c r="P134">
        <f>VLOOKUP($B134,'Tillförd energi'!$B$1:$AS$566,MATCH(P$1,'Tillförd energi'!$B$1:$AQ$1,0),FALSE)</f>
        <v>5.6</v>
      </c>
      <c r="Q134">
        <f>VLOOKUP($B134,'Tillförd energi'!$B$1:$AS$566,MATCH(Q$1,'Tillförd energi'!$B$1:$AQ$1,0),FALSE)</f>
        <v>0</v>
      </c>
      <c r="R134">
        <f>VLOOKUP($B134,'Tillförd energi'!$B$1:$AS$566,MATCH(R$1,'Tillförd energi'!$B$1:$AQ$1,0),FALSE)</f>
        <v>0</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5.6</v>
      </c>
      <c r="AD134">
        <f>VLOOKUP($B134,'Tillförd energi'!$B$1:$AS$566,MATCH(AD$1,'Tillförd energi'!$B$1:$AQ$1,0),FALSE)</f>
        <v>0</v>
      </c>
      <c r="AE134">
        <f>VLOOKUP($B134,'Tillförd energi'!$B$1:$AS$566,MATCH(AE$1,'Tillförd energi'!$B$1:$AQ$1,0),FALSE)</f>
        <v>0</v>
      </c>
      <c r="AF134">
        <f>VLOOKUP($B134,'Tillförd energi'!$B$1:$AS$566,MATCH(AF$1,'Tillförd energi'!$B$1:$AQ$1,0),FALSE)</f>
        <v>0.72199999999999998</v>
      </c>
      <c r="AG134">
        <f>IFERROR(VLOOKUP(B134,Miljö!$B$1:$S$476,9,FALSE)/1,0)</f>
        <v>0</v>
      </c>
      <c r="AI134">
        <f t="shared" si="20"/>
        <v>42.822000000000003</v>
      </c>
      <c r="AJ134">
        <f t="shared" si="21"/>
        <v>42.822000000000003</v>
      </c>
      <c r="AK134">
        <f>IF(ISERROR(1/VLOOKUP($B134,Leveranser!$B$1:$S$500,MATCH("såld värme (gwh)",Leveranser!$B$1:$S$1,0),FALSE)),"",VLOOKUP($B134,Leveranser!$B$1:$S$500,MATCH("såld värme (gwh)",Leveranser!$B$1:$S$1,0),FALSE))</f>
        <v>30.33</v>
      </c>
      <c r="AL134" s="22">
        <f>VLOOKUP($B134,Leveranser!$B$1:$Y$500,MATCH("Totalt såld fjärrvärme till andra fjärrvärmeföretag",Leveranser!$B$1:$AA$1,0),FALSE)</f>
        <v>0</v>
      </c>
      <c r="AM134" s="22">
        <f>IF(ISERROR(1/VLOOKUP($B134,Miljö!$B$1:$S$500,MATCH("Såld mängd produktionsspecifik fjärrvärme (GWh)",Miljö!$B$1:$R$1,0),FALSE)),0,VLOOKUP($B134,Miljö!$B$1:$S$500,MATCH("Såld mängd produktionsspecifik fjärrvärme (GWh)",Miljö!$B$1:$R$1,0),FALSE))</f>
        <v>0</v>
      </c>
      <c r="AN134" s="23">
        <f t="shared" si="22"/>
        <v>0.70828079024800328</v>
      </c>
      <c r="AP134" t="str">
        <f>VLOOKUP($B134,'Miljövärden urval för publ'!$B$1:$H$450,7,FALSE)</f>
        <v>Ja</v>
      </c>
      <c r="AQ134" t="str">
        <f>VLOOKUP($B134,'Miljövärden urval för publ'!$B$1:$H$450,6,FALSE)</f>
        <v>Ja</v>
      </c>
      <c r="AU134">
        <f t="shared" si="23"/>
        <v>0.72199999999999998</v>
      </c>
      <c r="AV134">
        <f t="shared" si="24"/>
        <v>0</v>
      </c>
      <c r="AW134">
        <f t="shared" si="25"/>
        <v>36.299999999999997</v>
      </c>
      <c r="AX134">
        <f t="shared" si="26"/>
        <v>0</v>
      </c>
      <c r="AZ134">
        <f t="shared" si="27"/>
        <v>0</v>
      </c>
      <c r="BA134">
        <f t="shared" si="28"/>
        <v>0</v>
      </c>
      <c r="BC134">
        <f t="shared" si="29"/>
        <v>36.299999999999997</v>
      </c>
    </row>
    <row r="135" spans="1:55" ht="15" customHeight="1" x14ac:dyDescent="0.25">
      <c r="A135" t="s">
        <v>192</v>
      </c>
      <c r="B135" t="s">
        <v>193</v>
      </c>
      <c r="C135">
        <f>VLOOKUP($B135,'Tillförd energi'!$B$1:$AS$566,MATCH(C$1,'Tillförd energi'!$B$1:$AQ$1,0),FALSE)</f>
        <v>0</v>
      </c>
      <c r="D135">
        <f>VLOOKUP($B135,'Tillförd energi'!$B$1:$AS$566,MATCH(D$1,'Tillförd energi'!$B$1:$AQ$1,0),FALSE)</f>
        <v>0</v>
      </c>
      <c r="E135">
        <f>VLOOKUP($B135,'Tillförd energi'!$B$1:$AS$566,MATCH(E$1,'Tillförd energi'!$B$1:$AQ$1,0),FALSE)</f>
        <v>0.46</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3</v>
      </c>
      <c r="K135">
        <v>0</v>
      </c>
      <c r="L135">
        <f>VLOOKUP($B135,'Tillförd energi'!$B$1:$AS$566,MATCH(L$1,'Tillförd energi'!$B$1:$AQ$1,0),FALSE)</f>
        <v>0</v>
      </c>
      <c r="M135">
        <f>VLOOKUP($B135,'Tillförd energi'!$B$1:$AS$566,MATCH(M$1,'Tillförd energi'!$B$1:$AQ$1,0),FALSE)</f>
        <v>30.397300000000001</v>
      </c>
      <c r="N135">
        <f>VLOOKUP($B135,'Tillförd energi'!$B$1:$AS$566,MATCH(N$1,'Tillförd energi'!$B$1:$AQ$1,0),FALSE)</f>
        <v>33.770400000000002</v>
      </c>
      <c r="O135">
        <f>VLOOKUP($B135,'Tillförd energi'!$B$1:$AS$566,MATCH(O$1,'Tillförd energi'!$B$1:$AQ$1,0),FALSE)</f>
        <v>12.8857</v>
      </c>
      <c r="P135">
        <f>VLOOKUP($B135,'Tillförd energi'!$B$1:$AS$566,MATCH(P$1,'Tillförd energi'!$B$1:$AQ$1,0),FALSE)</f>
        <v>25.1252</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12.8666</v>
      </c>
      <c r="Z135">
        <f>VLOOKUP($B135,'Tillförd energi'!$B$1:$AS$566,MATCH(Z$1,'Tillförd energi'!$B$1:$AQ$1,0),FALSE)</f>
        <v>3.2</v>
      </c>
      <c r="AA135">
        <f>VLOOKUP($B135,'Tillförd energi'!$B$1:$AS$566,MATCH(AA$1,'Tillförd energi'!$B$1:$AQ$1,0),FALSE)</f>
        <v>0</v>
      </c>
      <c r="AB135">
        <f>VLOOKUP($B135,'Tillförd energi'!$B$1:$AS$566,MATCH(AB$1,'Tillförd energi'!$B$1:$AQ$1,0),FALSE)</f>
        <v>0</v>
      </c>
      <c r="AC135">
        <f>VLOOKUP($B135,'Tillförd energi'!$B$1:$AS$566,MATCH(AC$1,'Tillförd energi'!$B$1:$AQ$1,0),FALSE)</f>
        <v>33.299999999999997</v>
      </c>
      <c r="AD135">
        <f>VLOOKUP($B135,'Tillförd energi'!$B$1:$AS$566,MATCH(AD$1,'Tillförd energi'!$B$1:$AQ$1,0),FALSE)</f>
        <v>40.5</v>
      </c>
      <c r="AE135">
        <f>VLOOKUP($B135,'Tillförd energi'!$B$1:$AS$566,MATCH(AE$1,'Tillförd energi'!$B$1:$AQ$1,0),FALSE)</f>
        <v>0</v>
      </c>
      <c r="AF135">
        <f>VLOOKUP($B135,'Tillförd energi'!$B$1:$AS$566,MATCH(AF$1,'Tillförd energi'!$B$1:$AQ$1,0),FALSE)</f>
        <v>6.3815299999999997</v>
      </c>
      <c r="AG135">
        <f>IFERROR(VLOOKUP(B135,Miljö!$B$1:$S$476,9,FALSE)/1,0)</f>
        <v>0</v>
      </c>
      <c r="AI135">
        <f t="shared" si="20"/>
        <v>201.88673</v>
      </c>
      <c r="AJ135">
        <f t="shared" si="21"/>
        <v>201.88673</v>
      </c>
      <c r="AK135">
        <f>IF(ISERROR(1/VLOOKUP($B135,Leveranser!$B$1:$S$500,MATCH("såld värme (gwh)",Leveranser!$B$1:$S$1,0),FALSE)),"",VLOOKUP($B135,Leveranser!$B$1:$S$500,MATCH("såld värme (gwh)",Leveranser!$B$1:$S$1,0),FALSE))</f>
        <v>164</v>
      </c>
      <c r="AL135" s="22">
        <f>VLOOKUP($B135,Leveranser!$B$1:$Y$500,MATCH("Totalt såld fjärrvärme till andra fjärrvärmeföretag",Leveranser!$B$1:$AA$1,0),FALSE)</f>
        <v>0</v>
      </c>
      <c r="AM135" s="22">
        <f>IF(ISERROR(1/VLOOKUP($B135,Miljö!$B$1:$S$500,MATCH("Såld mängd produktionsspecifik fjärrvärme (GWh)",Miljö!$B$1:$R$1,0),FALSE)),0,VLOOKUP($B135,Miljö!$B$1:$S$500,MATCH("Såld mängd produktionsspecifik fjärrvärme (GWh)",Miljö!$B$1:$R$1,0),FALSE))</f>
        <v>0</v>
      </c>
      <c r="AN135" s="23">
        <f t="shared" si="22"/>
        <v>0.8123366998910726</v>
      </c>
      <c r="AP135" t="str">
        <f>VLOOKUP($B135,'Miljövärden urval för publ'!$B$1:$H$450,7,FALSE)</f>
        <v>Ja</v>
      </c>
      <c r="AQ135" t="str">
        <f>VLOOKUP($B135,'Miljövärden urval för publ'!$B$1:$H$450,6,FALSE)</f>
        <v>Nej</v>
      </c>
      <c r="AU135">
        <f t="shared" si="23"/>
        <v>9.5815300000000008</v>
      </c>
      <c r="AV135">
        <f t="shared" si="24"/>
        <v>0</v>
      </c>
      <c r="AW135">
        <f t="shared" si="25"/>
        <v>102.17859999999999</v>
      </c>
      <c r="AX135">
        <f t="shared" si="26"/>
        <v>0</v>
      </c>
      <c r="AZ135">
        <f t="shared" si="27"/>
        <v>0</v>
      </c>
      <c r="BA135">
        <f t="shared" si="28"/>
        <v>0</v>
      </c>
      <c r="BC135">
        <f t="shared" si="29"/>
        <v>102.17859999999999</v>
      </c>
    </row>
    <row r="136" spans="1:55" ht="15" customHeight="1" x14ac:dyDescent="0.25">
      <c r="A136" t="s">
        <v>194</v>
      </c>
      <c r="B136" t="s">
        <v>195</v>
      </c>
      <c r="C136">
        <f>VLOOKUP($B136,'Tillförd energi'!$B$1:$AS$566,MATCH(C$1,'Tillförd energi'!$B$1:$AQ$1,0),FALSE)</f>
        <v>0</v>
      </c>
      <c r="D136">
        <f>VLOOKUP($B136,'Tillförd energi'!$B$1:$AS$566,MATCH(D$1,'Tillförd energi'!$B$1:$AQ$1,0),FALSE)</f>
        <v>1.4159999999999999</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109.991</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88.1</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15.236000000000001</v>
      </c>
      <c r="AD136">
        <f>VLOOKUP($B136,'Tillförd energi'!$B$1:$AS$566,MATCH(AD$1,'Tillförd energi'!$B$1:$AQ$1,0),FALSE)</f>
        <v>1.883</v>
      </c>
      <c r="AE136">
        <f>VLOOKUP($B136,'Tillförd energi'!$B$1:$AS$566,MATCH(AE$1,'Tillförd energi'!$B$1:$AQ$1,0),FALSE)</f>
        <v>0</v>
      </c>
      <c r="AF136">
        <f>VLOOKUP($B136,'Tillförd energi'!$B$1:$AS$566,MATCH(AF$1,'Tillförd energi'!$B$1:$AQ$1,0),FALSE)</f>
        <v>9.1</v>
      </c>
      <c r="AG136">
        <f>IFERROR(VLOOKUP(B136,Miljö!$B$1:$S$476,9,FALSE)/1,0)</f>
        <v>0</v>
      </c>
      <c r="AI136">
        <f t="shared" si="20"/>
        <v>225.726</v>
      </c>
      <c r="AJ136">
        <f t="shared" si="21"/>
        <v>225.726</v>
      </c>
      <c r="AK136">
        <f>IF(ISERROR(1/VLOOKUP($B136,Leveranser!$B$1:$S$500,MATCH("såld värme (gwh)",Leveranser!$B$1:$S$1,0),FALSE)),"",VLOOKUP($B136,Leveranser!$B$1:$S$500,MATCH("såld värme (gwh)",Leveranser!$B$1:$S$1,0),FALSE))</f>
        <v>165</v>
      </c>
      <c r="AL136" s="22">
        <f>VLOOKUP($B136,Leveranser!$B$1:$Y$500,MATCH("Totalt såld fjärrvärme till andra fjärrvärmeföretag",Leveranser!$B$1:$AA$1,0),FALSE)</f>
        <v>0</v>
      </c>
      <c r="AM136" s="22">
        <f>IF(ISERROR(1/VLOOKUP($B136,Miljö!$B$1:$S$500,MATCH("Såld mängd produktionsspecifik fjärrvärme (GWh)",Miljö!$B$1:$R$1,0),FALSE)),0,VLOOKUP($B136,Miljö!$B$1:$S$500,MATCH("Såld mängd produktionsspecifik fjärrvärme (GWh)",Miljö!$B$1:$R$1,0),FALSE))</f>
        <v>0</v>
      </c>
      <c r="AN136" s="23">
        <f t="shared" si="22"/>
        <v>0.73097472156508336</v>
      </c>
      <c r="AP136" t="str">
        <f>VLOOKUP($B136,'Miljövärden urval för publ'!$B$1:$H$450,7,FALSE)</f>
        <v>Ja</v>
      </c>
      <c r="AQ136" t="str">
        <f>VLOOKUP($B136,'Miljövärden urval för publ'!$B$1:$H$450,6,FALSE)</f>
        <v>Nej</v>
      </c>
      <c r="AU136">
        <f t="shared" si="23"/>
        <v>9.1</v>
      </c>
      <c r="AV136">
        <f t="shared" si="24"/>
        <v>0</v>
      </c>
      <c r="AW136">
        <f t="shared" si="25"/>
        <v>88.1</v>
      </c>
      <c r="AX136">
        <f t="shared" si="26"/>
        <v>0</v>
      </c>
      <c r="AZ136">
        <f t="shared" si="27"/>
        <v>0</v>
      </c>
      <c r="BA136">
        <f t="shared" si="28"/>
        <v>0</v>
      </c>
      <c r="BC136">
        <f t="shared" si="29"/>
        <v>88.1</v>
      </c>
    </row>
    <row r="137" spans="1:55" ht="15" customHeight="1" x14ac:dyDescent="0.25">
      <c r="A137" t="s">
        <v>194</v>
      </c>
      <c r="B137" t="s">
        <v>196</v>
      </c>
      <c r="C137">
        <f>VLOOKUP($B137,'Tillförd energi'!$B$1:$AS$566,MATCH(C$1,'Tillförd energi'!$B$1:$AQ$1,0),FALSE)</f>
        <v>0</v>
      </c>
      <c r="D137">
        <f>VLOOKUP($B137,'Tillförd energi'!$B$1:$AS$566,MATCH(D$1,'Tillförd energi'!$B$1:$AQ$1,0),FALSE)</f>
        <v>0.15</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21.4</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0.64</v>
      </c>
      <c r="AG137">
        <f>IFERROR(VLOOKUP(B137,Miljö!$B$1:$S$476,9,FALSE)/1,0)</f>
        <v>0</v>
      </c>
      <c r="AI137">
        <f t="shared" si="20"/>
        <v>22.189999999999998</v>
      </c>
      <c r="AJ137">
        <f t="shared" si="21"/>
        <v>22.189999999999998</v>
      </c>
      <c r="AK137">
        <f>IF(ISERROR(1/VLOOKUP($B137,Leveranser!$B$1:$S$500,MATCH("såld värme (gwh)",Leveranser!$B$1:$S$1,0),FALSE)),"",VLOOKUP($B137,Leveranser!$B$1:$S$500,MATCH("såld värme (gwh)",Leveranser!$B$1:$S$1,0),FALSE))</f>
        <v>15</v>
      </c>
      <c r="AL137" s="22">
        <f>VLOOKUP($B137,Leveranser!$B$1:$Y$500,MATCH("Totalt såld fjärrvärme till andra fjärrvärmeföretag",Leveranser!$B$1:$AA$1,0),FALSE)</f>
        <v>0</v>
      </c>
      <c r="AM137" s="22">
        <f>IF(ISERROR(1/VLOOKUP($B137,Miljö!$B$1:$S$500,MATCH("Såld mängd produktionsspecifik fjärrvärme (GWh)",Miljö!$B$1:$R$1,0),FALSE)),0,VLOOKUP($B137,Miljö!$B$1:$S$500,MATCH("Såld mängd produktionsspecifik fjärrvärme (GWh)",Miljö!$B$1:$R$1,0),FALSE))</f>
        <v>0</v>
      </c>
      <c r="AN137" s="23">
        <f t="shared" si="22"/>
        <v>0.67598017124831011</v>
      </c>
      <c r="AP137" t="str">
        <f>VLOOKUP($B137,'Miljövärden urval för publ'!$B$1:$H$450,7,FALSE)</f>
        <v>Ja</v>
      </c>
      <c r="AQ137" t="str">
        <f>VLOOKUP($B137,'Miljövärden urval för publ'!$B$1:$H$450,6,FALSE)</f>
        <v>Nej</v>
      </c>
      <c r="AU137">
        <f t="shared" si="23"/>
        <v>0.64</v>
      </c>
      <c r="AV137">
        <f t="shared" si="24"/>
        <v>0</v>
      </c>
      <c r="AW137">
        <f t="shared" si="25"/>
        <v>21.4</v>
      </c>
      <c r="AX137">
        <f t="shared" si="26"/>
        <v>0</v>
      </c>
      <c r="AZ137">
        <f t="shared" si="27"/>
        <v>0</v>
      </c>
      <c r="BA137">
        <f t="shared" si="28"/>
        <v>0</v>
      </c>
      <c r="BC137">
        <f t="shared" si="29"/>
        <v>21.4</v>
      </c>
    </row>
    <row r="138" spans="1:55" ht="15" customHeight="1" x14ac:dyDescent="0.25">
      <c r="A138" t="s">
        <v>197</v>
      </c>
      <c r="B138" t="s">
        <v>198</v>
      </c>
      <c r="C138">
        <f>VLOOKUP($B138,'Tillförd energi'!$B$1:$AS$566,MATCH(C$1,'Tillförd energi'!$B$1:$AQ$1,0),FALSE)</f>
        <v>0</v>
      </c>
      <c r="D138">
        <f>VLOOKUP($B138,'Tillförd energi'!$B$1:$AS$566,MATCH(D$1,'Tillförd energi'!$B$1:$AQ$1,0),FALSE)</f>
        <v>0</v>
      </c>
      <c r="E138">
        <f>VLOOKUP($B138,'Tillförd energi'!$B$1:$AS$566,MATCH(E$1,'Tillförd energi'!$B$1:$AQ$1,0),FALSE)</f>
        <v>0</v>
      </c>
      <c r="F138">
        <f>VLOOKUP($B138,'Tillförd energi'!$B$1:$AS$566,MATCH(F$1,'Tillförd energi'!$B$1:$AQ$1,0),FALSE)</f>
        <v>0</v>
      </c>
      <c r="G138">
        <f>VLOOKUP($B138,'Tillförd energi'!$B$1:$AS$566,MATCH(G$1,'Tillförd energi'!$B$1:$AQ$1,0),FALSE)</f>
        <v>1.1870000000000001</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0</v>
      </c>
      <c r="N138">
        <f>VLOOKUP($B138,'Tillförd energi'!$B$1:$AS$566,MATCH(N$1,'Tillförd energi'!$B$1:$AQ$1,0),FALSE)</f>
        <v>0</v>
      </c>
      <c r="O138">
        <f>VLOOKUP($B138,'Tillförd energi'!$B$1:$AS$566,MATCH(O$1,'Tillförd energi'!$B$1:$AQ$1,0),FALSE)</f>
        <v>0</v>
      </c>
      <c r="P138">
        <f>VLOOKUP($B138,'Tillförd energi'!$B$1:$AS$566,MATCH(P$1,'Tillförd energi'!$B$1:$AQ$1,0),FALSE)</f>
        <v>0</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4.2699999999999996</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0</v>
      </c>
      <c r="AD138">
        <f>VLOOKUP($B138,'Tillförd energi'!$B$1:$AS$566,MATCH(AD$1,'Tillförd energi'!$B$1:$AQ$1,0),FALSE)</f>
        <v>42.478999999999999</v>
      </c>
      <c r="AE138">
        <f>VLOOKUP($B138,'Tillförd energi'!$B$1:$AS$566,MATCH(AE$1,'Tillförd energi'!$B$1:$AQ$1,0),FALSE)</f>
        <v>0</v>
      </c>
      <c r="AF138">
        <f>VLOOKUP($B138,'Tillförd energi'!$B$1:$AS$566,MATCH(AF$1,'Tillförd energi'!$B$1:$AQ$1,0),FALSE)</f>
        <v>0.34950799999999999</v>
      </c>
      <c r="AG138">
        <f>IFERROR(VLOOKUP(B138,Miljö!$B$1:$S$476,9,FALSE)/1,0)</f>
        <v>0</v>
      </c>
      <c r="AI138">
        <f t="shared" si="20"/>
        <v>48.285508</v>
      </c>
      <c r="AJ138">
        <f t="shared" si="21"/>
        <v>48.285508</v>
      </c>
      <c r="AK138">
        <f>IF(ISERROR(1/VLOOKUP($B138,Leveranser!$B$1:$S$500,MATCH("såld värme (gwh)",Leveranser!$B$1:$S$1,0),FALSE)),"",VLOOKUP($B138,Leveranser!$B$1:$S$500,MATCH("såld värme (gwh)",Leveranser!$B$1:$S$1,0),FALSE))</f>
        <v>42.039000000000001</v>
      </c>
      <c r="AL138" s="22">
        <f>VLOOKUP($B138,Leveranser!$B$1:$Y$500,MATCH("Totalt såld fjärrvärme till andra fjärrvärmeföretag",Leveranser!$B$1:$AA$1,0),FALSE)</f>
        <v>0</v>
      </c>
      <c r="AM138" s="22">
        <f>IF(ISERROR(1/VLOOKUP($B138,Miljö!$B$1:$S$500,MATCH("Såld mängd produktionsspecifik fjärrvärme (GWh)",Miljö!$B$1:$R$1,0),FALSE)),0,VLOOKUP($B138,Miljö!$B$1:$S$500,MATCH("Såld mängd produktionsspecifik fjärrvärme (GWh)",Miljö!$B$1:$R$1,0),FALSE))</f>
        <v>0</v>
      </c>
      <c r="AN138" s="23">
        <f t="shared" si="22"/>
        <v>0.87063389702765481</v>
      </c>
      <c r="AP138" t="str">
        <f>VLOOKUP($B138,'Miljövärden urval för publ'!$B$1:$H$450,7,FALSE)</f>
        <v>Ja</v>
      </c>
      <c r="AQ138" t="str">
        <f>VLOOKUP($B138,'Miljövärden urval för publ'!$B$1:$H$450,6,FALSE)</f>
        <v>Ja</v>
      </c>
      <c r="AU138">
        <f t="shared" si="23"/>
        <v>0.34950799999999999</v>
      </c>
      <c r="AV138">
        <f t="shared" si="24"/>
        <v>0</v>
      </c>
      <c r="AW138">
        <f t="shared" si="25"/>
        <v>0</v>
      </c>
      <c r="AX138">
        <f t="shared" si="26"/>
        <v>0</v>
      </c>
      <c r="AZ138">
        <f t="shared" si="27"/>
        <v>0</v>
      </c>
      <c r="BA138">
        <f t="shared" si="28"/>
        <v>0</v>
      </c>
      <c r="BC138">
        <f t="shared" si="29"/>
        <v>4.2699999999999996</v>
      </c>
    </row>
    <row r="139" spans="1:55" ht="15" customHeight="1" x14ac:dyDescent="0.25">
      <c r="A139" t="s">
        <v>199</v>
      </c>
      <c r="B139" t="s">
        <v>200</v>
      </c>
      <c r="C139">
        <f>VLOOKUP($B139,'Tillförd energi'!$B$1:$AS$566,MATCH(C$1,'Tillförd energi'!$B$1:$AQ$1,0),FALSE)</f>
        <v>0</v>
      </c>
      <c r="D139">
        <f>VLOOKUP($B139,'Tillförd energi'!$B$1:$AS$566,MATCH(D$1,'Tillförd energi'!$B$1:$AQ$1,0),FALSE)</f>
        <v>0.1</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0</v>
      </c>
      <c r="O139">
        <f>VLOOKUP($B139,'Tillförd energi'!$B$1:$AS$566,MATCH(O$1,'Tillförd energi'!$B$1:$AQ$1,0),FALSE)</f>
        <v>0</v>
      </c>
      <c r="P139">
        <f>VLOOKUP($B139,'Tillförd energi'!$B$1:$AS$566,MATCH(P$1,'Tillförd energi'!$B$1:$AQ$1,0),FALSE)</f>
        <v>38.299999999999997</v>
      </c>
      <c r="Q139">
        <f>VLOOKUP($B139,'Tillförd energi'!$B$1:$AS$566,MATCH(Q$1,'Tillförd energi'!$B$1:$AQ$1,0),FALSE)</f>
        <v>0</v>
      </c>
      <c r="R139">
        <f>VLOOKUP($B139,'Tillförd energi'!$B$1:$AS$566,MATCH(R$1,'Tillförd energi'!$B$1:$AQ$1,0),FALSE)</f>
        <v>5</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0</v>
      </c>
      <c r="AD139">
        <f>VLOOKUP($B139,'Tillförd energi'!$B$1:$AS$566,MATCH(AD$1,'Tillförd energi'!$B$1:$AQ$1,0),FALSE)</f>
        <v>0</v>
      </c>
      <c r="AE139">
        <f>VLOOKUP($B139,'Tillförd energi'!$B$1:$AS$566,MATCH(AE$1,'Tillförd energi'!$B$1:$AQ$1,0),FALSE)</f>
        <v>0</v>
      </c>
      <c r="AF139">
        <f>VLOOKUP($B139,'Tillförd energi'!$B$1:$AS$566,MATCH(AF$1,'Tillförd energi'!$B$1:$AQ$1,0),FALSE)</f>
        <v>1</v>
      </c>
      <c r="AG139">
        <f>IFERROR(VLOOKUP(B139,Miljö!$B$1:$S$476,9,FALSE)/1,0)</f>
        <v>0</v>
      </c>
      <c r="AI139">
        <f t="shared" si="20"/>
        <v>44.4</v>
      </c>
      <c r="AJ139">
        <f t="shared" si="21"/>
        <v>44.4</v>
      </c>
      <c r="AK139">
        <f>IF(ISERROR(1/VLOOKUP($B139,Leveranser!$B$1:$S$500,MATCH("såld värme (gwh)",Leveranser!$B$1:$S$1,0),FALSE)),"",VLOOKUP($B139,Leveranser!$B$1:$S$500,MATCH("såld värme (gwh)",Leveranser!$B$1:$S$1,0),FALSE))</f>
        <v>34</v>
      </c>
      <c r="AL139" s="22">
        <f>VLOOKUP($B139,Leveranser!$B$1:$Y$500,MATCH("Totalt såld fjärrvärme till andra fjärrvärmeföretag",Leveranser!$B$1:$AA$1,0),FALSE)</f>
        <v>0</v>
      </c>
      <c r="AM139" s="22">
        <f>IF(ISERROR(1/VLOOKUP($B139,Miljö!$B$1:$S$500,MATCH("Såld mängd produktionsspecifik fjärrvärme (GWh)",Miljö!$B$1:$R$1,0),FALSE)),0,VLOOKUP($B139,Miljö!$B$1:$S$500,MATCH("Såld mängd produktionsspecifik fjärrvärme (GWh)",Miljö!$B$1:$R$1,0),FALSE))</f>
        <v>0</v>
      </c>
      <c r="AN139" s="23">
        <f t="shared" si="22"/>
        <v>0.76576576576576583</v>
      </c>
      <c r="AP139" t="str">
        <f>VLOOKUP($B139,'Miljövärden urval för publ'!$B$1:$H$450,7,FALSE)</f>
        <v>Ja</v>
      </c>
      <c r="AQ139" t="str">
        <f>VLOOKUP($B139,'Miljövärden urval för publ'!$B$1:$H$450,6,FALSE)</f>
        <v>Nej</v>
      </c>
      <c r="AU139">
        <f t="shared" si="23"/>
        <v>1</v>
      </c>
      <c r="AV139">
        <f t="shared" si="24"/>
        <v>0</v>
      </c>
      <c r="AW139">
        <f t="shared" si="25"/>
        <v>38.299999999999997</v>
      </c>
      <c r="AX139">
        <f t="shared" si="26"/>
        <v>5</v>
      </c>
      <c r="AZ139">
        <f t="shared" si="27"/>
        <v>0</v>
      </c>
      <c r="BA139">
        <f t="shared" si="28"/>
        <v>0</v>
      </c>
      <c r="BC139">
        <f t="shared" si="29"/>
        <v>43.3</v>
      </c>
    </row>
    <row r="140" spans="1:55" ht="15" customHeight="1" x14ac:dyDescent="0.25">
      <c r="A140" t="s">
        <v>201</v>
      </c>
      <c r="B140" t="s">
        <v>202</v>
      </c>
      <c r="C140">
        <f>VLOOKUP($B140,'Tillförd energi'!$B$1:$AS$566,MATCH(C$1,'Tillförd energi'!$B$1:$AQ$1,0),FALSE)</f>
        <v>0</v>
      </c>
      <c r="D140">
        <f>VLOOKUP($B140,'Tillförd energi'!$B$1:$AS$566,MATCH(D$1,'Tillförd energi'!$B$1:$AQ$1,0),FALSE)</f>
        <v>0</v>
      </c>
      <c r="E140">
        <f>VLOOKUP($B140,'Tillförd energi'!$B$1:$AS$566,MATCH(E$1,'Tillförd energi'!$B$1:$AQ$1,0),FALSE)</f>
        <v>0</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0</v>
      </c>
      <c r="K140">
        <v>0</v>
      </c>
      <c r="L140">
        <f>VLOOKUP($B140,'Tillförd energi'!$B$1:$AS$566,MATCH(L$1,'Tillförd energi'!$B$1:$AQ$1,0),FALSE)</f>
        <v>0</v>
      </c>
      <c r="M140">
        <f>VLOOKUP($B140,'Tillförd energi'!$B$1:$AS$566,MATCH(M$1,'Tillförd energi'!$B$1:$AQ$1,0),FALSE)</f>
        <v>0</v>
      </c>
      <c r="N140">
        <f>VLOOKUP($B140,'Tillförd energi'!$B$1:$AS$566,MATCH(N$1,'Tillförd energi'!$B$1:$AQ$1,0),FALSE)</f>
        <v>0</v>
      </c>
      <c r="O140">
        <f>VLOOKUP($B140,'Tillförd energi'!$B$1:$AS$566,MATCH(O$1,'Tillförd energi'!$B$1:$AQ$1,0),FALSE)</f>
        <v>0</v>
      </c>
      <c r="P140">
        <f>VLOOKUP($B140,'Tillförd energi'!$B$1:$AS$566,MATCH(P$1,'Tillförd energi'!$B$1:$AQ$1,0),FALSE)</f>
        <v>0</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0</v>
      </c>
      <c r="Z140">
        <f>VLOOKUP($B140,'Tillförd energi'!$B$1:$AS$566,MATCH(Z$1,'Tillförd energi'!$B$1:$AQ$1,0),FALSE)</f>
        <v>0</v>
      </c>
      <c r="AA140">
        <f>VLOOKUP($B140,'Tillförd energi'!$B$1:$AS$566,MATCH(AA$1,'Tillförd energi'!$B$1:$AQ$1,0),FALSE)</f>
        <v>0</v>
      </c>
      <c r="AB140">
        <f>VLOOKUP($B140,'Tillförd energi'!$B$1:$AS$566,MATCH(AB$1,'Tillförd energi'!$B$1:$AQ$1,0),FALSE)</f>
        <v>0</v>
      </c>
      <c r="AC140">
        <f>VLOOKUP($B140,'Tillförd energi'!$B$1:$AS$566,MATCH(AC$1,'Tillförd energi'!$B$1:$AQ$1,0),FALSE)</f>
        <v>0</v>
      </c>
      <c r="AD140">
        <f>VLOOKUP($B140,'Tillförd energi'!$B$1:$AS$566,MATCH(AD$1,'Tillförd energi'!$B$1:$AQ$1,0),FALSE)</f>
        <v>0</v>
      </c>
      <c r="AE140">
        <f>VLOOKUP($B140,'Tillförd energi'!$B$1:$AS$566,MATCH(AE$1,'Tillförd energi'!$B$1:$AQ$1,0),FALSE)</f>
        <v>0</v>
      </c>
      <c r="AF140">
        <f>VLOOKUP($B140,'Tillförd energi'!$B$1:$AS$566,MATCH(AF$1,'Tillförd energi'!$B$1:$AQ$1,0),FALSE)</f>
        <v>0</v>
      </c>
      <c r="AG140">
        <f>IFERROR(VLOOKUP(B140,Miljö!$B$1:$S$476,9,FALSE)/1,0)</f>
        <v>0</v>
      </c>
      <c r="AI140">
        <f t="shared" si="20"/>
        <v>0</v>
      </c>
      <c r="AJ140">
        <f t="shared" si="21"/>
        <v>0</v>
      </c>
      <c r="AK140" t="str">
        <f>IF(ISERROR(1/VLOOKUP($B140,Leveranser!$B$1:$S$500,MATCH("såld värme (gwh)",Leveranser!$B$1:$S$1,0),FALSE)),"",VLOOKUP($B140,Leveranser!$B$1:$S$500,MATCH("såld värme (gwh)",Leveranser!$B$1:$S$1,0),FALSE))</f>
        <v/>
      </c>
      <c r="AL140" s="22">
        <f>VLOOKUP($B140,Leveranser!$B$1:$Y$500,MATCH("Totalt såld fjärrvärme till andra fjärrvärmeföretag",Leveranser!$B$1:$AA$1,0),FALSE)</f>
        <v>0</v>
      </c>
      <c r="AM140" s="22">
        <f>IF(ISERROR(1/VLOOKUP($B140,Miljö!$B$1:$S$500,MATCH("Såld mängd produktionsspecifik fjärrvärme (GWh)",Miljö!$B$1:$R$1,0),FALSE)),0,VLOOKUP($B140,Miljö!$B$1:$S$500,MATCH("Såld mängd produktionsspecifik fjärrvärme (GWh)",Miljö!$B$1:$R$1,0),FALSE))</f>
        <v>0</v>
      </c>
      <c r="AN140" s="23" t="str">
        <f t="shared" si="22"/>
        <v/>
      </c>
      <c r="AP140" t="str">
        <f>VLOOKUP($B140,'Miljövärden urval för publ'!$B$1:$H$450,7,FALSE)</f>
        <v>Nej</v>
      </c>
      <c r="AQ140" t="str">
        <f>VLOOKUP($B140,'Miljövärden urval för publ'!$B$1:$H$450,6,FALSE)</f>
        <v>Nej</v>
      </c>
      <c r="AU140">
        <f t="shared" si="23"/>
        <v>0</v>
      </c>
      <c r="AV140">
        <f t="shared" si="24"/>
        <v>0</v>
      </c>
      <c r="AW140">
        <f t="shared" si="25"/>
        <v>0</v>
      </c>
      <c r="AX140">
        <f t="shared" si="26"/>
        <v>0</v>
      </c>
      <c r="AZ140">
        <f t="shared" si="27"/>
        <v>0</v>
      </c>
      <c r="BA140">
        <f t="shared" si="28"/>
        <v>0</v>
      </c>
      <c r="BC140">
        <f t="shared" si="29"/>
        <v>0</v>
      </c>
    </row>
    <row r="141" spans="1:55" ht="15" customHeight="1" x14ac:dyDescent="0.25">
      <c r="A141" t="s">
        <v>201</v>
      </c>
      <c r="B141" t="s">
        <v>203</v>
      </c>
      <c r="C141">
        <f>VLOOKUP($B141,'Tillförd energi'!$B$1:$AS$566,MATCH(C$1,'Tillförd energi'!$B$1:$AQ$1,0),FALSE)</f>
        <v>0</v>
      </c>
      <c r="D141">
        <f>VLOOKUP($B141,'Tillförd energi'!$B$1:$AS$566,MATCH(D$1,'Tillförd energi'!$B$1:$AQ$1,0),FALSE)</f>
        <v>0.3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0</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0</v>
      </c>
      <c r="Q141">
        <f>VLOOKUP($B141,'Tillförd energi'!$B$1:$AS$566,MATCH(Q$1,'Tillförd energi'!$B$1:$AQ$1,0),FALSE)</f>
        <v>18</v>
      </c>
      <c r="R141">
        <f>VLOOKUP($B141,'Tillförd energi'!$B$1:$AS$566,MATCH(R$1,'Tillförd energi'!$B$1:$AQ$1,0),FALSE)</f>
        <v>6.3</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0.2</v>
      </c>
      <c r="AA141">
        <f>VLOOKUP($B141,'Tillförd energi'!$B$1:$AS$566,MATCH(AA$1,'Tillförd energi'!$B$1:$AQ$1,0),FALSE)</f>
        <v>0</v>
      </c>
      <c r="AB141">
        <f>VLOOKUP($B141,'Tillförd energi'!$B$1:$AS$566,MATCH(AB$1,'Tillförd energi'!$B$1:$AQ$1,0),FALSE)</f>
        <v>0</v>
      </c>
      <c r="AC141">
        <f>VLOOKUP($B141,'Tillförd energi'!$B$1:$AS$566,MATCH(AC$1,'Tillförd energi'!$B$1:$AQ$1,0),FALSE)</f>
        <v>0</v>
      </c>
      <c r="AD141">
        <f>VLOOKUP($B141,'Tillförd energi'!$B$1:$AS$566,MATCH(AD$1,'Tillförd energi'!$B$1:$AQ$1,0),FALSE)</f>
        <v>0</v>
      </c>
      <c r="AE141">
        <f>VLOOKUP($B141,'Tillförd energi'!$B$1:$AS$566,MATCH(AE$1,'Tillförd energi'!$B$1:$AQ$1,0),FALSE)</f>
        <v>0</v>
      </c>
      <c r="AF141">
        <f>VLOOKUP($B141,'Tillförd energi'!$B$1:$AS$566,MATCH(AF$1,'Tillförd energi'!$B$1:$AQ$1,0),FALSE)</f>
        <v>0.56340000000000001</v>
      </c>
      <c r="AG141">
        <f>IFERROR(VLOOKUP(B141,Miljö!$B$1:$S$476,9,FALSE)/1,0)</f>
        <v>0</v>
      </c>
      <c r="AI141">
        <f t="shared" si="20"/>
        <v>25.363400000000002</v>
      </c>
      <c r="AJ141">
        <f t="shared" si="21"/>
        <v>25.363400000000002</v>
      </c>
      <c r="AK141">
        <f>IF(ISERROR(1/VLOOKUP($B141,Leveranser!$B$1:$S$500,MATCH("såld värme (gwh)",Leveranser!$B$1:$S$1,0),FALSE)),"",VLOOKUP($B141,Leveranser!$B$1:$S$500,MATCH("såld värme (gwh)",Leveranser!$B$1:$S$1,0),FALSE))</f>
        <v>18.78</v>
      </c>
      <c r="AL141" s="22">
        <f>VLOOKUP($B141,Leveranser!$B$1:$Y$500,MATCH("Totalt såld fjärrvärme till andra fjärrvärmeföretag",Leveranser!$B$1:$AA$1,0),FALSE)</f>
        <v>0</v>
      </c>
      <c r="AM141" s="22">
        <f>IF(ISERROR(1/VLOOKUP($B141,Miljö!$B$1:$S$500,MATCH("Såld mängd produktionsspecifik fjärrvärme (GWh)",Miljö!$B$1:$R$1,0),FALSE)),0,VLOOKUP($B141,Miljö!$B$1:$S$500,MATCH("Såld mängd produktionsspecifik fjärrvärme (GWh)",Miljö!$B$1:$R$1,0),FALSE))</f>
        <v>0</v>
      </c>
      <c r="AN141" s="23">
        <f t="shared" si="22"/>
        <v>0.74043700765670217</v>
      </c>
      <c r="AP141" t="str">
        <f>VLOOKUP($B141,'Miljövärden urval för publ'!$B$1:$H$450,7,FALSE)</f>
        <v>Ja</v>
      </c>
      <c r="AQ141" t="str">
        <f>VLOOKUP($B141,'Miljövärden urval för publ'!$B$1:$H$450,6,FALSE)</f>
        <v>Nej</v>
      </c>
      <c r="AU141">
        <f t="shared" si="23"/>
        <v>0.76340000000000008</v>
      </c>
      <c r="AV141">
        <f t="shared" si="24"/>
        <v>0</v>
      </c>
      <c r="AW141">
        <f t="shared" si="25"/>
        <v>18</v>
      </c>
      <c r="AX141">
        <f t="shared" si="26"/>
        <v>6.3</v>
      </c>
      <c r="AZ141">
        <f t="shared" si="27"/>
        <v>0</v>
      </c>
      <c r="BA141">
        <f t="shared" si="28"/>
        <v>0</v>
      </c>
      <c r="BC141">
        <f t="shared" si="29"/>
        <v>24.3</v>
      </c>
    </row>
    <row r="142" spans="1:55" ht="15" customHeight="1" x14ac:dyDescent="0.25">
      <c r="A142" t="s">
        <v>201</v>
      </c>
      <c r="B142" t="s">
        <v>204</v>
      </c>
      <c r="C142">
        <f>VLOOKUP($B142,'Tillförd energi'!$B$1:$AS$566,MATCH(C$1,'Tillförd energi'!$B$1:$AQ$1,0),FALSE)</f>
        <v>0</v>
      </c>
      <c r="D142">
        <f>VLOOKUP($B142,'Tillförd energi'!$B$1:$AS$566,MATCH(D$1,'Tillförd energi'!$B$1:$AQ$1,0),FALSE)</f>
        <v>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64.400000000000006</v>
      </c>
      <c r="Q142">
        <f>VLOOKUP($B142,'Tillförd energi'!$B$1:$AS$566,MATCH(Q$1,'Tillförd energi'!$B$1:$AQ$1,0),FALSE)</f>
        <v>0</v>
      </c>
      <c r="R142">
        <f>VLOOKUP($B142,'Tillförd energi'!$B$1:$AS$566,MATCH(R$1,'Tillförd energi'!$B$1:$AQ$1,0),FALSE)</f>
        <v>11.2</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0.81</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1.5731999999999999</v>
      </c>
      <c r="AG142">
        <f>IFERROR(VLOOKUP(B142,Miljö!$B$1:$S$476,9,FALSE)/1,0)</f>
        <v>0</v>
      </c>
      <c r="AI142">
        <f t="shared" si="20"/>
        <v>80.983200000000011</v>
      </c>
      <c r="AJ142">
        <f t="shared" si="21"/>
        <v>80.983200000000011</v>
      </c>
      <c r="AK142">
        <f>IF(ISERROR(1/VLOOKUP($B142,Leveranser!$B$1:$S$500,MATCH("såld värme (gwh)",Leveranser!$B$1:$S$1,0),FALSE)),"",VLOOKUP($B142,Leveranser!$B$1:$S$500,MATCH("såld värme (gwh)",Leveranser!$B$1:$S$1,0),FALSE))</f>
        <v>52.44</v>
      </c>
      <c r="AL142" s="22">
        <f>VLOOKUP($B142,Leveranser!$B$1:$Y$500,MATCH("Totalt såld fjärrvärme till andra fjärrvärmeföretag",Leveranser!$B$1:$AA$1,0),FALSE)</f>
        <v>0</v>
      </c>
      <c r="AM142" s="22">
        <f>IF(ISERROR(1/VLOOKUP($B142,Miljö!$B$1:$S$500,MATCH("Såld mängd produktionsspecifik fjärrvärme (GWh)",Miljö!$B$1:$R$1,0),FALSE)),0,VLOOKUP($B142,Miljö!$B$1:$S$500,MATCH("Såld mängd produktionsspecifik fjärrvärme (GWh)",Miljö!$B$1:$R$1,0),FALSE))</f>
        <v>0</v>
      </c>
      <c r="AN142" s="23">
        <f t="shared" si="22"/>
        <v>0.64754171235515501</v>
      </c>
      <c r="AP142" t="str">
        <f>VLOOKUP($B142,'Miljövärden urval för publ'!$B$1:$H$450,7,FALSE)</f>
        <v>Ja</v>
      </c>
      <c r="AQ142" t="str">
        <f>VLOOKUP($B142,'Miljövärden urval för publ'!$B$1:$H$450,6,FALSE)</f>
        <v>Nej</v>
      </c>
      <c r="AU142">
        <f t="shared" si="23"/>
        <v>2.3832</v>
      </c>
      <c r="AV142">
        <f t="shared" si="24"/>
        <v>0</v>
      </c>
      <c r="AW142">
        <f t="shared" si="25"/>
        <v>64.400000000000006</v>
      </c>
      <c r="AX142">
        <f t="shared" si="26"/>
        <v>11.2</v>
      </c>
      <c r="AZ142">
        <f t="shared" si="27"/>
        <v>0</v>
      </c>
      <c r="BA142">
        <f t="shared" si="28"/>
        <v>0</v>
      </c>
      <c r="BC142">
        <f t="shared" si="29"/>
        <v>75.600000000000009</v>
      </c>
    </row>
    <row r="143" spans="1:55" ht="15" customHeight="1" x14ac:dyDescent="0.25">
      <c r="A143" t="s">
        <v>201</v>
      </c>
      <c r="B143" t="s">
        <v>205</v>
      </c>
      <c r="C143">
        <f>VLOOKUP($B143,'Tillförd energi'!$B$1:$AS$566,MATCH(C$1,'Tillförd energi'!$B$1:$AQ$1,0),FALSE)</f>
        <v>0</v>
      </c>
      <c r="D143">
        <f>VLOOKUP($B143,'Tillförd energi'!$B$1:$AS$566,MATCH(D$1,'Tillförd energi'!$B$1:$AQ$1,0),FALSE)</f>
        <v>2.8</v>
      </c>
      <c r="E143">
        <f>VLOOKUP($B143,'Tillförd energi'!$B$1:$AS$566,MATCH(E$1,'Tillförd energi'!$B$1:$AQ$1,0),FALSE)</f>
        <v>0</v>
      </c>
      <c r="F143">
        <f>VLOOKUP($B143,'Tillförd energi'!$B$1:$AS$566,MATCH(F$1,'Tillförd energi'!$B$1:$AQ$1,0),FALSE)</f>
        <v>2.6</v>
      </c>
      <c r="G143">
        <f>VLOOKUP($B143,'Tillförd energi'!$B$1:$AS$566,MATCH(G$1,'Tillförd energi'!$B$1:$AQ$1,0),FALSE)</f>
        <v>0</v>
      </c>
      <c r="H143">
        <f>VLOOKUP($B143,'Tillförd energi'!$B$1:$AS$566,MATCH(H$1,'Tillförd energi'!$B$1:$AQ$1,0),FALSE)</f>
        <v>0</v>
      </c>
      <c r="I143">
        <f>VLOOKUP($B143,'Tillförd energi'!$B$1:$AS$566,MATCH(I$1,'Tillförd energi'!$B$1:$AQ$1,0),FALSE)</f>
        <v>0</v>
      </c>
      <c r="J143">
        <f>VLOOKUP($B143,'Tillförd energi'!$B$1:$AS$566,MATCH(J$1,'Tillförd energi'!$B$1:$AQ$1,0),FALSE)</f>
        <v>0.7</v>
      </c>
      <c r="K143">
        <v>0</v>
      </c>
      <c r="L143">
        <f>VLOOKUP($B143,'Tillförd energi'!$B$1:$AS$566,MATCH(L$1,'Tillförd energi'!$B$1:$AQ$1,0),FALSE)</f>
        <v>52.379899999999999</v>
      </c>
      <c r="M143">
        <f>VLOOKUP($B143,'Tillförd energi'!$B$1:$AS$566,MATCH(M$1,'Tillförd energi'!$B$1:$AQ$1,0),FALSE)</f>
        <v>51.359400000000001</v>
      </c>
      <c r="N143">
        <f>VLOOKUP($B143,'Tillförd energi'!$B$1:$AS$566,MATCH(N$1,'Tillförd energi'!$B$1:$AQ$1,0),FALSE)</f>
        <v>28.229299999999999</v>
      </c>
      <c r="O143">
        <f>VLOOKUP($B143,'Tillförd energi'!$B$1:$AS$566,MATCH(O$1,'Tillförd energi'!$B$1:$AQ$1,0),FALSE)</f>
        <v>39.794400000000003</v>
      </c>
      <c r="P143">
        <f>VLOOKUP($B143,'Tillförd energi'!$B$1:$AS$566,MATCH(P$1,'Tillförd energi'!$B$1:$AQ$1,0),FALSE)</f>
        <v>27.9315</v>
      </c>
      <c r="Q143">
        <f>VLOOKUP($B143,'Tillförd energi'!$B$1:$AS$566,MATCH(Q$1,'Tillförd energi'!$B$1:$AQ$1,0),FALSE)</f>
        <v>155.9</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0</v>
      </c>
      <c r="X143">
        <f>VLOOKUP($B143,'Tillförd energi'!$B$1:$AS$566,MATCH(X$1,'Tillförd energi'!$B$1:$AQ$1,0),FALSE)</f>
        <v>0</v>
      </c>
      <c r="Y143">
        <f>VLOOKUP($B143,'Tillförd energi'!$B$1:$AS$566,MATCH(Y$1,'Tillförd energi'!$B$1:$AQ$1,0),FALSE)</f>
        <v>30.656099999999999</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124.8</v>
      </c>
      <c r="AD143">
        <f>VLOOKUP($B143,'Tillförd energi'!$B$1:$AS$566,MATCH(AD$1,'Tillförd energi'!$B$1:$AQ$1,0),FALSE)</f>
        <v>4.9000000000000004</v>
      </c>
      <c r="AE143">
        <f>VLOOKUP($B143,'Tillförd energi'!$B$1:$AS$566,MATCH(AE$1,'Tillförd energi'!$B$1:$AQ$1,0),FALSE)</f>
        <v>0</v>
      </c>
      <c r="AF143">
        <f>VLOOKUP($B143,'Tillförd energi'!$B$1:$AS$566,MATCH(AF$1,'Tillförd energi'!$B$1:$AQ$1,0),FALSE)</f>
        <v>15.3012</v>
      </c>
      <c r="AG143">
        <f>IFERROR(VLOOKUP(B143,Miljö!$B$1:$S$476,9,FALSE)/1,0)</f>
        <v>0</v>
      </c>
      <c r="AI143">
        <f t="shared" si="20"/>
        <v>537.35179999999991</v>
      </c>
      <c r="AJ143">
        <f t="shared" si="21"/>
        <v>537.35179999999991</v>
      </c>
      <c r="AK143">
        <f>IF(ISERROR(1/VLOOKUP($B143,Leveranser!$B$1:$S$500,MATCH("såld värme (gwh)",Leveranser!$B$1:$S$1,0),FALSE)),"",VLOOKUP($B143,Leveranser!$B$1:$S$500,MATCH("såld värme (gwh)",Leveranser!$B$1:$S$1,0),FALSE))</f>
        <v>510.04</v>
      </c>
      <c r="AL143" s="22">
        <f>VLOOKUP($B143,Leveranser!$B$1:$Y$500,MATCH("Totalt såld fjärrvärme till andra fjärrvärmeföretag",Leveranser!$B$1:$AA$1,0),FALSE)</f>
        <v>0</v>
      </c>
      <c r="AM143" s="22">
        <f>IF(ISERROR(1/VLOOKUP($B143,Miljö!$B$1:$S$500,MATCH("Såld mängd produktionsspecifik fjärrvärme (GWh)",Miljö!$B$1:$R$1,0),FALSE)),0,VLOOKUP($B143,Miljö!$B$1:$S$500,MATCH("Såld mängd produktionsspecifik fjärrvärme (GWh)",Miljö!$B$1:$R$1,0),FALSE))</f>
        <v>1.383</v>
      </c>
      <c r="AN143" s="23">
        <f t="shared" si="22"/>
        <v>0.94917333486181699</v>
      </c>
      <c r="AP143" t="str">
        <f>VLOOKUP($B143,'Miljövärden urval för publ'!$B$1:$H$450,7,FALSE)</f>
        <v>Ja</v>
      </c>
      <c r="AQ143" t="str">
        <f>VLOOKUP($B143,'Miljövärden urval för publ'!$B$1:$H$450,6,FALSE)</f>
        <v>Nej</v>
      </c>
      <c r="AU143">
        <f t="shared" si="23"/>
        <v>15.3012</v>
      </c>
      <c r="AV143">
        <f t="shared" si="24"/>
        <v>0</v>
      </c>
      <c r="AW143">
        <f t="shared" si="25"/>
        <v>303.21460000000002</v>
      </c>
      <c r="AX143">
        <f t="shared" si="26"/>
        <v>0</v>
      </c>
      <c r="AZ143">
        <f t="shared" si="27"/>
        <v>0</v>
      </c>
      <c r="BA143">
        <f t="shared" si="28"/>
        <v>0</v>
      </c>
      <c r="BC143">
        <f t="shared" si="29"/>
        <v>355.59450000000004</v>
      </c>
    </row>
    <row r="144" spans="1:55" ht="15" customHeight="1" x14ac:dyDescent="0.25">
      <c r="A144" t="s">
        <v>206</v>
      </c>
      <c r="B144" t="s">
        <v>207</v>
      </c>
      <c r="C144">
        <f>VLOOKUP($B144,'Tillförd energi'!$B$1:$AS$566,MATCH(C$1,'Tillförd energi'!$B$1:$AQ$1,0),FALSE)</f>
        <v>0</v>
      </c>
      <c r="D144">
        <f>VLOOKUP($B144,'Tillförd energi'!$B$1:$AS$566,MATCH(D$1,'Tillförd energi'!$B$1:$AQ$1,0),FALSE)</f>
        <v>0</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0</v>
      </c>
      <c r="N144">
        <f>VLOOKUP($B144,'Tillförd energi'!$B$1:$AS$566,MATCH(N$1,'Tillförd energi'!$B$1:$AQ$1,0),FALSE)</f>
        <v>0</v>
      </c>
      <c r="O144">
        <f>VLOOKUP($B144,'Tillförd energi'!$B$1:$AS$566,MATCH(O$1,'Tillförd energi'!$B$1:$AQ$1,0),FALSE)</f>
        <v>0</v>
      </c>
      <c r="P144">
        <f>VLOOKUP($B144,'Tillförd energi'!$B$1:$AS$566,MATCH(P$1,'Tillförd energi'!$B$1:$AQ$1,0),FALSE)</f>
        <v>0</v>
      </c>
      <c r="Q144">
        <f>VLOOKUP($B144,'Tillförd energi'!$B$1:$AS$566,MATCH(Q$1,'Tillförd energi'!$B$1:$AQ$1,0),FALSE)</f>
        <v>0</v>
      </c>
      <c r="R144">
        <f>VLOOKUP($B144,'Tillförd energi'!$B$1:$AS$566,MATCH(R$1,'Tillförd energi'!$B$1:$AQ$1,0),FALSE)</f>
        <v>0</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v>
      </c>
      <c r="AA144">
        <f>VLOOKUP($B144,'Tillförd energi'!$B$1:$AS$566,MATCH(AA$1,'Tillförd energi'!$B$1:$AQ$1,0),FALSE)</f>
        <v>0</v>
      </c>
      <c r="AB144">
        <f>VLOOKUP($B144,'Tillförd energi'!$B$1:$AS$566,MATCH(AB$1,'Tillförd energi'!$B$1:$AQ$1,0),FALSE)</f>
        <v>0</v>
      </c>
      <c r="AC144">
        <f>VLOOKUP($B144,'Tillförd energi'!$B$1:$AS$566,MATCH(AC$1,'Tillförd energi'!$B$1:$AQ$1,0),FALSE)</f>
        <v>0</v>
      </c>
      <c r="AD144">
        <f>VLOOKUP($B144,'Tillförd energi'!$B$1:$AS$566,MATCH(AD$1,'Tillförd energi'!$B$1:$AQ$1,0),FALSE)</f>
        <v>0</v>
      </c>
      <c r="AE144">
        <f>VLOOKUP($B144,'Tillförd energi'!$B$1:$AS$566,MATCH(AE$1,'Tillförd energi'!$B$1:$AQ$1,0),FALSE)</f>
        <v>0</v>
      </c>
      <c r="AF144">
        <f>VLOOKUP($B144,'Tillförd energi'!$B$1:$AS$566,MATCH(AF$1,'Tillförd energi'!$B$1:$AQ$1,0),FALSE)</f>
        <v>8.6999999999999994E-2</v>
      </c>
      <c r="AG144">
        <f>IFERROR(VLOOKUP(B144,Miljö!$B$1:$S$476,9,FALSE)/1,0)</f>
        <v>0</v>
      </c>
      <c r="AI144">
        <f t="shared" si="20"/>
        <v>8.6999999999999994E-2</v>
      </c>
      <c r="AJ144">
        <f t="shared" si="21"/>
        <v>8.6999999999999994E-2</v>
      </c>
      <c r="AK144">
        <f>IF(ISERROR(1/VLOOKUP($B144,Leveranser!$B$1:$S$500,MATCH("såld värme (gwh)",Leveranser!$B$1:$S$1,0),FALSE)),"",VLOOKUP($B144,Leveranser!$B$1:$S$500,MATCH("såld värme (gwh)",Leveranser!$B$1:$S$1,0),FALSE))</f>
        <v>2.9</v>
      </c>
      <c r="AL144" s="22">
        <f>VLOOKUP($B144,Leveranser!$B$1:$Y$500,MATCH("Totalt såld fjärrvärme till andra fjärrvärmeföretag",Leveranser!$B$1:$AA$1,0),FALSE)</f>
        <v>0</v>
      </c>
      <c r="AM144" s="22">
        <f>IF(ISERROR(1/VLOOKUP($B144,Miljö!$B$1:$S$500,MATCH("Såld mängd produktionsspecifik fjärrvärme (GWh)",Miljö!$B$1:$R$1,0),FALSE)),0,VLOOKUP($B144,Miljö!$B$1:$S$500,MATCH("Såld mängd produktionsspecifik fjärrvärme (GWh)",Miljö!$B$1:$R$1,0),FALSE))</f>
        <v>0</v>
      </c>
      <c r="AN144" s="23">
        <f t="shared" si="22"/>
        <v>33.333333333333336</v>
      </c>
      <c r="AP144" t="str">
        <f>VLOOKUP($B144,'Miljövärden urval för publ'!$B$1:$H$450,7,FALSE)</f>
        <v>Nej</v>
      </c>
      <c r="AQ144" t="str">
        <f>VLOOKUP($B144,'Miljövärden urval för publ'!$B$1:$H$450,6,FALSE)</f>
        <v>Nej</v>
      </c>
      <c r="AU144">
        <f t="shared" si="23"/>
        <v>8.6999999999999994E-2</v>
      </c>
      <c r="AV144">
        <f t="shared" si="24"/>
        <v>0</v>
      </c>
      <c r="AW144">
        <f t="shared" si="25"/>
        <v>0</v>
      </c>
      <c r="AX144">
        <f t="shared" si="26"/>
        <v>0</v>
      </c>
      <c r="AZ144">
        <f t="shared" si="27"/>
        <v>0</v>
      </c>
      <c r="BA144">
        <f t="shared" si="28"/>
        <v>0</v>
      </c>
      <c r="BC144">
        <f t="shared" si="29"/>
        <v>0</v>
      </c>
    </row>
    <row r="145" spans="1:55" ht="15" customHeight="1" x14ac:dyDescent="0.25">
      <c r="A145" t="s">
        <v>206</v>
      </c>
      <c r="B145" t="s">
        <v>208</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20"/>
        <v>0</v>
      </c>
      <c r="AJ145">
        <f t="shared" si="21"/>
        <v>0</v>
      </c>
      <c r="AK145" t="str">
        <f>IF(ISERROR(1/VLOOKUP($B145,Leveranser!$B$1:$S$500,MATCH("såld värme (gwh)",Leveranser!$B$1:$S$1,0),FALSE)),"",VLOOKUP($B145,Leveranser!$B$1:$S$500,MATCH("såld värme (gwh)",Leveranser!$B$1:$S$1,0),FALSE))</f>
        <v/>
      </c>
      <c r="AL145" s="22">
        <f>VLOOKUP($B145,Leveranser!$B$1:$Y$500,MATCH("Totalt såld fjärrvärme till andra fjärrvärmeföretag",Leveranser!$B$1:$AA$1,0),FALSE)</f>
        <v>0</v>
      </c>
      <c r="AM145" s="22">
        <f>IF(ISERROR(1/VLOOKUP($B145,Miljö!$B$1:$S$500,MATCH("Såld mängd produktionsspecifik fjärrvärme (GWh)",Miljö!$B$1:$R$1,0),FALSE)),0,VLOOKUP($B145,Miljö!$B$1:$S$500,MATCH("Såld mängd produktionsspecifik fjärrvärme (GWh)",Miljö!$B$1:$R$1,0),FALSE))</f>
        <v>0</v>
      </c>
      <c r="AN145" s="23" t="str">
        <f t="shared" si="22"/>
        <v/>
      </c>
      <c r="AP145" t="str">
        <f>VLOOKUP($B145,'Miljövärden urval för publ'!$B$1:$H$450,7,FALSE)</f>
        <v>Nej</v>
      </c>
      <c r="AQ145" t="str">
        <f>VLOOKUP($B145,'Miljövärden urval för publ'!$B$1:$H$450,6,FALSE)</f>
        <v>Nej</v>
      </c>
      <c r="AU145">
        <f t="shared" si="23"/>
        <v>0</v>
      </c>
      <c r="AV145">
        <f t="shared" si="24"/>
        <v>0</v>
      </c>
      <c r="AW145">
        <f t="shared" si="25"/>
        <v>0</v>
      </c>
      <c r="AX145">
        <f t="shared" si="26"/>
        <v>0</v>
      </c>
      <c r="AZ145">
        <f t="shared" si="27"/>
        <v>0</v>
      </c>
      <c r="BA145">
        <f t="shared" si="28"/>
        <v>0</v>
      </c>
      <c r="BC145">
        <f t="shared" si="29"/>
        <v>0</v>
      </c>
    </row>
    <row r="146" spans="1:55" ht="15" customHeight="1" x14ac:dyDescent="0.25">
      <c r="A146" t="s">
        <v>206</v>
      </c>
      <c r="B146" t="s">
        <v>209</v>
      </c>
      <c r="C146">
        <f>VLOOKUP($B146,'Tillförd energi'!$B$1:$AS$566,MATCH(C$1,'Tillförd energi'!$B$1:$AQ$1,0),FALSE)</f>
        <v>0</v>
      </c>
      <c r="D146">
        <f>VLOOKUP($B146,'Tillförd energi'!$B$1:$AS$566,MATCH(D$1,'Tillförd energi'!$B$1:$AQ$1,0),FALSE)</f>
        <v>0.77</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1.79</v>
      </c>
      <c r="O146">
        <f>VLOOKUP($B146,'Tillförd energi'!$B$1:$AS$566,MATCH(O$1,'Tillförd energi'!$B$1:$AQ$1,0),FALSE)</f>
        <v>0</v>
      </c>
      <c r="P146">
        <f>VLOOKUP($B146,'Tillförd energi'!$B$1:$AS$566,MATCH(P$1,'Tillförd energi'!$B$1:$AQ$1,0),FALSE)</f>
        <v>11.91</v>
      </c>
      <c r="Q146">
        <f>VLOOKUP($B146,'Tillförd energi'!$B$1:$AS$566,MATCH(Q$1,'Tillförd energi'!$B$1:$AQ$1,0),FALSE)</f>
        <v>0</v>
      </c>
      <c r="R146">
        <f>VLOOKUP($B146,'Tillförd energi'!$B$1:$AS$566,MATCH(R$1,'Tillförd energi'!$B$1:$AQ$1,0),FALSE)</f>
        <v>0</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v>
      </c>
      <c r="AA146">
        <f>VLOOKUP($B146,'Tillförd energi'!$B$1:$AS$566,MATCH(AA$1,'Tillförd energi'!$B$1:$AQ$1,0),FALSE)</f>
        <v>0</v>
      </c>
      <c r="AB146">
        <f>VLOOKUP($B146,'Tillförd energi'!$B$1:$AS$566,MATCH(AB$1,'Tillförd energi'!$B$1:$AQ$1,0),FALSE)</f>
        <v>0</v>
      </c>
      <c r="AC146">
        <f>VLOOKUP($B146,'Tillförd energi'!$B$1:$AS$566,MATCH(AC$1,'Tillförd energi'!$B$1:$AQ$1,0),FALSE)</f>
        <v>2</v>
      </c>
      <c r="AD146">
        <f>VLOOKUP($B146,'Tillförd energi'!$B$1:$AS$566,MATCH(AD$1,'Tillförd energi'!$B$1:$AQ$1,0),FALSE)</f>
        <v>0</v>
      </c>
      <c r="AE146">
        <f>VLOOKUP($B146,'Tillförd energi'!$B$1:$AS$566,MATCH(AE$1,'Tillförd energi'!$B$1:$AQ$1,0),FALSE)</f>
        <v>0</v>
      </c>
      <c r="AF146">
        <f>VLOOKUP($B146,'Tillförd energi'!$B$1:$AS$566,MATCH(AF$1,'Tillförd energi'!$B$1:$AQ$1,0),FALSE)</f>
        <v>0.4</v>
      </c>
      <c r="AG146">
        <f>IFERROR(VLOOKUP(B146,Miljö!$B$1:$S$476,9,FALSE)/1,0)</f>
        <v>0</v>
      </c>
      <c r="AI146">
        <f t="shared" si="20"/>
        <v>16.869999999999997</v>
      </c>
      <c r="AJ146">
        <f t="shared" si="21"/>
        <v>16.869999999999997</v>
      </c>
      <c r="AK146">
        <f>IF(ISERROR(1/VLOOKUP($B146,Leveranser!$B$1:$S$500,MATCH("såld värme (gwh)",Leveranser!$B$1:$S$1,0),FALSE)),"",VLOOKUP($B146,Leveranser!$B$1:$S$500,MATCH("såld värme (gwh)",Leveranser!$B$1:$S$1,0),FALSE))</f>
        <v>11.72</v>
      </c>
      <c r="AL146" s="22">
        <f>VLOOKUP($B146,Leveranser!$B$1:$Y$500,MATCH("Totalt såld fjärrvärme till andra fjärrvärmeföretag",Leveranser!$B$1:$AA$1,0),FALSE)</f>
        <v>0</v>
      </c>
      <c r="AM146" s="22">
        <f>IF(ISERROR(1/VLOOKUP($B146,Miljö!$B$1:$S$500,MATCH("Såld mängd produktionsspecifik fjärrvärme (GWh)",Miljö!$B$1:$R$1,0),FALSE)),0,VLOOKUP($B146,Miljö!$B$1:$S$500,MATCH("Såld mängd produktionsspecifik fjärrvärme (GWh)",Miljö!$B$1:$R$1,0),FALSE))</f>
        <v>0</v>
      </c>
      <c r="AN146" s="23">
        <f t="shared" si="22"/>
        <v>0.6947243627741555</v>
      </c>
      <c r="AP146" t="str">
        <f>VLOOKUP($B146,'Miljövärden urval för publ'!$B$1:$H$450,7,FALSE)</f>
        <v>Ja</v>
      </c>
      <c r="AQ146" t="str">
        <f>VLOOKUP($B146,'Miljövärden urval för publ'!$B$1:$H$450,6,FALSE)</f>
        <v>Ja</v>
      </c>
      <c r="AU146">
        <f t="shared" si="23"/>
        <v>0.4</v>
      </c>
      <c r="AV146">
        <f t="shared" si="24"/>
        <v>0</v>
      </c>
      <c r="AW146">
        <f t="shared" si="25"/>
        <v>13.7</v>
      </c>
      <c r="AX146">
        <f t="shared" si="26"/>
        <v>0</v>
      </c>
      <c r="AZ146">
        <f t="shared" si="27"/>
        <v>0</v>
      </c>
      <c r="BA146">
        <f t="shared" si="28"/>
        <v>0</v>
      </c>
      <c r="BC146">
        <f t="shared" si="29"/>
        <v>13.7</v>
      </c>
    </row>
    <row r="147" spans="1:55" ht="15" customHeight="1" x14ac:dyDescent="0.25">
      <c r="A147" t="s">
        <v>206</v>
      </c>
      <c r="B147" t="s">
        <v>210</v>
      </c>
      <c r="C147">
        <f>VLOOKUP($B147,'Tillförd energi'!$B$1:$AS$566,MATCH(C$1,'Tillförd energi'!$B$1:$AQ$1,0),FALSE)</f>
        <v>0</v>
      </c>
      <c r="D147">
        <f>VLOOKUP($B147,'Tillförd energi'!$B$1:$AS$566,MATCH(D$1,'Tillförd energi'!$B$1:$AQ$1,0),FALSE)</f>
        <v>6.9291099999999997</v>
      </c>
      <c r="E147">
        <f>VLOOKUP($B147,'Tillförd energi'!$B$1:$AS$566,MATCH(E$1,'Tillförd energi'!$B$1:$AQ$1,0),FALSE)</f>
        <v>0</v>
      </c>
      <c r="F147">
        <f>VLOOKUP($B147,'Tillförd energi'!$B$1:$AS$566,MATCH(F$1,'Tillförd energi'!$B$1:$AQ$1,0),FALSE)</f>
        <v>42.640900000000002</v>
      </c>
      <c r="G147">
        <f>VLOOKUP($B147,'Tillförd energi'!$B$1:$AS$566,MATCH(G$1,'Tillförd energi'!$B$1:$AQ$1,0),FALSE)</f>
        <v>0</v>
      </c>
      <c r="H147">
        <f>VLOOKUP($B147,'Tillförd energi'!$B$1:$AS$566,MATCH(H$1,'Tillförd energi'!$B$1:$AQ$1,0),FALSE)</f>
        <v>0</v>
      </c>
      <c r="I147">
        <f>VLOOKUP($B147,'Tillförd energi'!$B$1:$AS$566,MATCH(I$1,'Tillförd energi'!$B$1:$AQ$1,0),FALSE)</f>
        <v>296.774</v>
      </c>
      <c r="J147">
        <f>VLOOKUP($B147,'Tillförd energi'!$B$1:$AS$566,MATCH(J$1,'Tillförd energi'!$B$1:$AQ$1,0),FALSE)</f>
        <v>0</v>
      </c>
      <c r="K147">
        <v>0</v>
      </c>
      <c r="L147">
        <f>VLOOKUP($B147,'Tillförd energi'!$B$1:$AS$566,MATCH(L$1,'Tillförd energi'!$B$1:$AQ$1,0),FALSE)</f>
        <v>0</v>
      </c>
      <c r="M147">
        <f>VLOOKUP($B147,'Tillförd energi'!$B$1:$AS$566,MATCH(M$1,'Tillförd energi'!$B$1:$AQ$1,0),FALSE)</f>
        <v>2.0838000000000001</v>
      </c>
      <c r="N147">
        <f>VLOOKUP($B147,'Tillförd energi'!$B$1:$AS$566,MATCH(N$1,'Tillförd energi'!$B$1:$AQ$1,0),FALSE)</f>
        <v>37.502299999999998</v>
      </c>
      <c r="O147">
        <f>VLOOKUP($B147,'Tillförd energi'!$B$1:$AS$566,MATCH(O$1,'Tillförd energi'!$B$1:$AQ$1,0),FALSE)</f>
        <v>0</v>
      </c>
      <c r="P147">
        <f>VLOOKUP($B147,'Tillförd energi'!$B$1:$AS$566,MATCH(P$1,'Tillförd energi'!$B$1:$AQ$1,0),FALSE)</f>
        <v>7.99986</v>
      </c>
      <c r="Q147">
        <f>VLOOKUP($B147,'Tillförd energi'!$B$1:$AS$566,MATCH(Q$1,'Tillförd energi'!$B$1:$AQ$1,0),FALSE)</f>
        <v>0</v>
      </c>
      <c r="R147">
        <f>VLOOKUP($B147,'Tillförd energi'!$B$1:$AS$566,MATCH(R$1,'Tillförd energi'!$B$1:$AQ$1,0),FALSE)</f>
        <v>31.36</v>
      </c>
      <c r="S147">
        <f>VLOOKUP($B147,'Tillförd energi'!$B$1:$AS$566,MATCH(S$1,'Tillförd energi'!$B$1:$AQ$1,0),FALSE)</f>
        <v>0</v>
      </c>
      <c r="T147">
        <f>VLOOKUP($B147,'Tillförd energi'!$B$1:$AS$566,MATCH(T$1,'Tillförd energi'!$B$1:$AQ$1,0),FALSE)</f>
        <v>92.9375</v>
      </c>
      <c r="U147">
        <f>VLOOKUP($B147,'Tillförd energi'!$B$1:$AS$566,MATCH(U$1,'Tillförd energi'!$B$1:$AQ$1,0),FALSE)</f>
        <v>0</v>
      </c>
      <c r="V147">
        <f>VLOOKUP($B147,'Tillförd energi'!$B$1:$AS$566,MATCH(V$1,'Tillförd energi'!$B$1:$AQ$1,0),FALSE)</f>
        <v>0</v>
      </c>
      <c r="W147">
        <f>VLOOKUP($B147,'Tillförd energi'!$B$1:$AS$566,MATCH(W$1,'Tillförd energi'!$B$1:$AQ$1,0),FALSE)</f>
        <v>11.42</v>
      </c>
      <c r="X147">
        <f>VLOOKUP($B147,'Tillförd energi'!$B$1:$AS$566,MATCH(X$1,'Tillförd energi'!$B$1:$AQ$1,0),FALSE)</f>
        <v>0</v>
      </c>
      <c r="Y147">
        <f>VLOOKUP($B147,'Tillförd energi'!$B$1:$AS$566,MATCH(Y$1,'Tillförd energi'!$B$1:$AQ$1,0),FALSE)</f>
        <v>0</v>
      </c>
      <c r="Z147">
        <f>VLOOKUP($B147,'Tillförd energi'!$B$1:$AS$566,MATCH(Z$1,'Tillförd energi'!$B$1:$AQ$1,0),FALSE)</f>
        <v>0</v>
      </c>
      <c r="AA147">
        <f>VLOOKUP($B147,'Tillförd energi'!$B$1:$AS$566,MATCH(AA$1,'Tillförd energi'!$B$1:$AQ$1,0),FALSE)</f>
        <v>24.46</v>
      </c>
      <c r="AB147">
        <f>VLOOKUP($B147,'Tillförd energi'!$B$1:$AS$566,MATCH(AB$1,'Tillförd energi'!$B$1:$AQ$1,0),FALSE)</f>
        <v>53.92</v>
      </c>
      <c r="AC147">
        <f>VLOOKUP($B147,'Tillförd energi'!$B$1:$AS$566,MATCH(AC$1,'Tillförd energi'!$B$1:$AQ$1,0),FALSE)</f>
        <v>89.587000000000003</v>
      </c>
      <c r="AD147">
        <f>VLOOKUP($B147,'Tillförd energi'!$B$1:$AS$566,MATCH(AD$1,'Tillförd energi'!$B$1:$AQ$1,0),FALSE)</f>
        <v>0</v>
      </c>
      <c r="AE147">
        <f>VLOOKUP($B147,'Tillförd energi'!$B$1:$AS$566,MATCH(AE$1,'Tillförd energi'!$B$1:$AQ$1,0),FALSE)</f>
        <v>0</v>
      </c>
      <c r="AF147">
        <f>VLOOKUP($B147,'Tillförd energi'!$B$1:$AS$566,MATCH(AF$1,'Tillförd energi'!$B$1:$AQ$1,0),FALSE)</f>
        <v>21.429300000000001</v>
      </c>
      <c r="AG147">
        <f>IFERROR(VLOOKUP(B147,Miljö!$B$1:$S$476,9,FALSE)/1,0)</f>
        <v>0</v>
      </c>
      <c r="AI147">
        <f t="shared" si="20"/>
        <v>719.04376999999999</v>
      </c>
      <c r="AJ147">
        <f t="shared" si="21"/>
        <v>719.04376999999999</v>
      </c>
      <c r="AK147">
        <f>IF(ISERROR(1/VLOOKUP($B147,Leveranser!$B$1:$S$500,MATCH("såld värme (gwh)",Leveranser!$B$1:$S$1,0),FALSE)),"",VLOOKUP($B147,Leveranser!$B$1:$S$500,MATCH("såld värme (gwh)",Leveranser!$B$1:$S$1,0),FALSE))</f>
        <v>619.51</v>
      </c>
      <c r="AL147" s="22">
        <f>VLOOKUP($B147,Leveranser!$B$1:$Y$500,MATCH("Totalt såld fjärrvärme till andra fjärrvärmeföretag",Leveranser!$B$1:$AA$1,0),FALSE)</f>
        <v>0</v>
      </c>
      <c r="AM147" s="22">
        <f>IF(ISERROR(1/VLOOKUP($B147,Miljö!$B$1:$S$500,MATCH("Såld mängd produktionsspecifik fjärrvärme (GWh)",Miljö!$B$1:$R$1,0),FALSE)),0,VLOOKUP($B147,Miljö!$B$1:$S$500,MATCH("Såld mängd produktionsspecifik fjärrvärme (GWh)",Miljö!$B$1:$R$1,0),FALSE))</f>
        <v>7.3040000000000003</v>
      </c>
      <c r="AN147" s="23">
        <f t="shared" si="22"/>
        <v>0.86157481066834085</v>
      </c>
      <c r="AP147" t="str">
        <f>VLOOKUP($B147,'Miljövärden urval för publ'!$B$1:$H$450,7,FALSE)</f>
        <v>Ja</v>
      </c>
      <c r="AQ147" t="str">
        <f>VLOOKUP($B147,'Miljövärden urval för publ'!$B$1:$H$450,6,FALSE)</f>
        <v>Ja</v>
      </c>
      <c r="AU147">
        <f t="shared" si="23"/>
        <v>45.889300000000006</v>
      </c>
      <c r="AV147">
        <f t="shared" si="24"/>
        <v>0</v>
      </c>
      <c r="AW147">
        <f t="shared" si="25"/>
        <v>47.58596</v>
      </c>
      <c r="AX147">
        <f t="shared" si="26"/>
        <v>124.2975</v>
      </c>
      <c r="AZ147">
        <f t="shared" si="27"/>
        <v>53.92</v>
      </c>
      <c r="BA147">
        <f t="shared" si="28"/>
        <v>0</v>
      </c>
      <c r="BC147">
        <f t="shared" si="29"/>
        <v>183.30346</v>
      </c>
    </row>
    <row r="148" spans="1:55" ht="15" customHeight="1" x14ac:dyDescent="0.25">
      <c r="A148" t="s">
        <v>206</v>
      </c>
      <c r="B148" t="s">
        <v>211</v>
      </c>
      <c r="C148">
        <f>VLOOKUP($B148,'Tillförd energi'!$B$1:$AS$566,MATCH(C$1,'Tillförd energi'!$B$1:$AQ$1,0),FALSE)</f>
        <v>0</v>
      </c>
      <c r="D148">
        <f>VLOOKUP($B148,'Tillförd energi'!$B$1:$AS$566,MATCH(D$1,'Tillförd energi'!$B$1:$AQ$1,0),FALSE)</f>
        <v>0</v>
      </c>
      <c r="E148">
        <f>VLOOKUP($B148,'Tillförd energi'!$B$1:$AS$566,MATCH(E$1,'Tillförd energi'!$B$1:$AQ$1,0),FALSE)</f>
        <v>0</v>
      </c>
      <c r="F148">
        <f>VLOOKUP($B148,'Tillförd energi'!$B$1:$AS$566,MATCH(F$1,'Tillförd energi'!$B$1:$AQ$1,0),FALSE)</f>
        <v>0</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0</v>
      </c>
      <c r="M148">
        <f>VLOOKUP($B148,'Tillförd energi'!$B$1:$AS$566,MATCH(M$1,'Tillförd energi'!$B$1:$AQ$1,0),FALSE)</f>
        <v>0</v>
      </c>
      <c r="N148">
        <f>VLOOKUP($B148,'Tillförd energi'!$B$1:$AS$566,MATCH(N$1,'Tillförd energi'!$B$1:$AQ$1,0),FALSE)</f>
        <v>0</v>
      </c>
      <c r="O148">
        <f>VLOOKUP($B148,'Tillförd energi'!$B$1:$AS$566,MATCH(O$1,'Tillförd energi'!$B$1:$AQ$1,0),FALSE)</f>
        <v>0</v>
      </c>
      <c r="P148">
        <f>VLOOKUP($B148,'Tillförd energi'!$B$1:$AS$566,MATCH(P$1,'Tillförd energi'!$B$1:$AQ$1,0),FALSE)</f>
        <v>0</v>
      </c>
      <c r="Q148">
        <f>VLOOKUP($B148,'Tillförd energi'!$B$1:$AS$566,MATCH(Q$1,'Tillförd energi'!$B$1:$AQ$1,0),FALSE)</f>
        <v>0</v>
      </c>
      <c r="R148">
        <f>VLOOKUP($B148,'Tillförd energi'!$B$1:$AS$566,MATCH(R$1,'Tillförd energi'!$B$1:$AQ$1,0),FALSE)</f>
        <v>0</v>
      </c>
      <c r="S148">
        <f>VLOOKUP($B148,'Tillförd energi'!$B$1:$AS$566,MATCH(S$1,'Tillförd energi'!$B$1:$AQ$1,0),FALSE)</f>
        <v>0</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0</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0</v>
      </c>
      <c r="AD148">
        <f>VLOOKUP($B148,'Tillförd energi'!$B$1:$AS$566,MATCH(AD$1,'Tillförd energi'!$B$1:$AQ$1,0),FALSE)</f>
        <v>0</v>
      </c>
      <c r="AE148">
        <f>VLOOKUP($B148,'Tillförd energi'!$B$1:$AS$566,MATCH(AE$1,'Tillförd energi'!$B$1:$AQ$1,0),FALSE)</f>
        <v>0</v>
      </c>
      <c r="AF148">
        <f>VLOOKUP($B148,'Tillförd energi'!$B$1:$AS$566,MATCH(AF$1,'Tillförd energi'!$B$1:$AQ$1,0),FALSE)</f>
        <v>0</v>
      </c>
      <c r="AG148">
        <f>IFERROR(VLOOKUP(B148,Miljö!$B$1:$S$476,9,FALSE)/1,0)</f>
        <v>0</v>
      </c>
      <c r="AI148">
        <f t="shared" si="20"/>
        <v>0</v>
      </c>
      <c r="AJ148">
        <f t="shared" si="21"/>
        <v>0</v>
      </c>
      <c r="AK148" t="str">
        <f>IF(ISERROR(1/VLOOKUP($B148,Leveranser!$B$1:$S$500,MATCH("såld värme (gwh)",Leveranser!$B$1:$S$1,0),FALSE)),"",VLOOKUP($B148,Leveranser!$B$1:$S$500,MATCH("såld värme (gwh)",Leveranser!$B$1:$S$1,0),FALSE))</f>
        <v/>
      </c>
      <c r="AL148" s="22">
        <f>VLOOKUP($B148,Leveranser!$B$1:$Y$500,MATCH("Totalt såld fjärrvärme till andra fjärrvärmeföretag",Leveranser!$B$1:$AA$1,0),FALSE)</f>
        <v>0</v>
      </c>
      <c r="AM148" s="22">
        <f>IF(ISERROR(1/VLOOKUP($B148,Miljö!$B$1:$S$500,MATCH("Såld mängd produktionsspecifik fjärrvärme (GWh)",Miljö!$B$1:$R$1,0),FALSE)),0,VLOOKUP($B148,Miljö!$B$1:$S$500,MATCH("Såld mängd produktionsspecifik fjärrvärme (GWh)",Miljö!$B$1:$R$1,0),FALSE))</f>
        <v>0</v>
      </c>
      <c r="AN148" s="23" t="str">
        <f t="shared" si="22"/>
        <v/>
      </c>
      <c r="AP148" t="str">
        <f>VLOOKUP($B148,'Miljövärden urval för publ'!$B$1:$H$450,7,FALSE)</f>
        <v>Nej</v>
      </c>
      <c r="AQ148" t="str">
        <f>VLOOKUP($B148,'Miljövärden urval för publ'!$B$1:$H$450,6,FALSE)</f>
        <v>Nej</v>
      </c>
      <c r="AU148">
        <f t="shared" si="23"/>
        <v>0</v>
      </c>
      <c r="AV148">
        <f t="shared" si="24"/>
        <v>0</v>
      </c>
      <c r="AW148">
        <f t="shared" si="25"/>
        <v>0</v>
      </c>
      <c r="AX148">
        <f t="shared" si="26"/>
        <v>0</v>
      </c>
      <c r="AZ148">
        <f t="shared" si="27"/>
        <v>0</v>
      </c>
      <c r="BA148">
        <f t="shared" si="28"/>
        <v>0</v>
      </c>
      <c r="BC148">
        <f t="shared" si="29"/>
        <v>0</v>
      </c>
    </row>
    <row r="149" spans="1:55" ht="15" customHeight="1" x14ac:dyDescent="0.25">
      <c r="A149" t="s">
        <v>206</v>
      </c>
      <c r="B149" t="s">
        <v>212</v>
      </c>
      <c r="C149">
        <f>VLOOKUP($B149,'Tillförd energi'!$B$1:$AS$566,MATCH(C$1,'Tillförd energi'!$B$1:$AQ$1,0),FALSE)</f>
        <v>0</v>
      </c>
      <c r="D149">
        <f>VLOOKUP($B149,'Tillförd energi'!$B$1:$AS$566,MATCH(D$1,'Tillförd energi'!$B$1:$AQ$1,0),FALSE)</f>
        <v>0.12</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0</v>
      </c>
      <c r="O149">
        <f>VLOOKUP($B149,'Tillförd energi'!$B$1:$AS$566,MATCH(O$1,'Tillförd energi'!$B$1:$AQ$1,0),FALSE)</f>
        <v>0</v>
      </c>
      <c r="P149">
        <f>VLOOKUP($B149,'Tillförd energi'!$B$1:$AS$566,MATCH(P$1,'Tillförd energi'!$B$1:$AQ$1,0),FALSE)</f>
        <v>0</v>
      </c>
      <c r="Q149">
        <f>VLOOKUP($B149,'Tillförd energi'!$B$1:$AS$566,MATCH(Q$1,'Tillförd energi'!$B$1:$AQ$1,0),FALSE)</f>
        <v>0</v>
      </c>
      <c r="R149">
        <f>VLOOKUP($B149,'Tillförd energi'!$B$1:$AS$566,MATCH(R$1,'Tillförd energi'!$B$1:$AQ$1,0),FALSE)</f>
        <v>3.28</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0</v>
      </c>
      <c r="AD149">
        <f>VLOOKUP($B149,'Tillförd energi'!$B$1:$AS$566,MATCH(AD$1,'Tillförd energi'!$B$1:$AQ$1,0),FALSE)</f>
        <v>0</v>
      </c>
      <c r="AE149">
        <f>VLOOKUP($B149,'Tillförd energi'!$B$1:$AS$566,MATCH(AE$1,'Tillförd energi'!$B$1:$AQ$1,0),FALSE)</f>
        <v>0</v>
      </c>
      <c r="AF149">
        <f>VLOOKUP($B149,'Tillförd energi'!$B$1:$AS$566,MATCH(AF$1,'Tillförd energi'!$B$1:$AQ$1,0),FALSE)</f>
        <v>0.05</v>
      </c>
      <c r="AG149">
        <f>IFERROR(VLOOKUP(B149,Miljö!$B$1:$S$476,9,FALSE)/1,0)</f>
        <v>0</v>
      </c>
      <c r="AI149">
        <f t="shared" si="20"/>
        <v>3.4499999999999997</v>
      </c>
      <c r="AJ149">
        <f t="shared" si="21"/>
        <v>3.4499999999999997</v>
      </c>
      <c r="AK149">
        <f>IF(ISERROR(1/VLOOKUP($B149,Leveranser!$B$1:$S$500,MATCH("såld värme (gwh)",Leveranser!$B$1:$S$1,0),FALSE)),"",VLOOKUP($B149,Leveranser!$B$1:$S$500,MATCH("såld värme (gwh)",Leveranser!$B$1:$S$1,0),FALSE))</f>
        <v>2.91</v>
      </c>
      <c r="AL149" s="22">
        <f>VLOOKUP($B149,Leveranser!$B$1:$Y$500,MATCH("Totalt såld fjärrvärme till andra fjärrvärmeföretag",Leveranser!$B$1:$AA$1,0),FALSE)</f>
        <v>0</v>
      </c>
      <c r="AM149" s="22">
        <f>IF(ISERROR(1/VLOOKUP($B149,Miljö!$B$1:$S$500,MATCH("Såld mängd produktionsspecifik fjärrvärme (GWh)",Miljö!$B$1:$R$1,0),FALSE)),0,VLOOKUP($B149,Miljö!$B$1:$S$500,MATCH("Såld mängd produktionsspecifik fjärrvärme (GWh)",Miljö!$B$1:$R$1,0),FALSE))</f>
        <v>0</v>
      </c>
      <c r="AN149" s="23">
        <f t="shared" si="22"/>
        <v>0.84347826086956534</v>
      </c>
      <c r="AP149" t="str">
        <f>VLOOKUP($B149,'Miljövärden urval för publ'!$B$1:$H$450,7,FALSE)</f>
        <v>Ja</v>
      </c>
      <c r="AQ149" t="str">
        <f>VLOOKUP($B149,'Miljövärden urval för publ'!$B$1:$H$450,6,FALSE)</f>
        <v>Ja</v>
      </c>
      <c r="AU149">
        <f t="shared" si="23"/>
        <v>0.05</v>
      </c>
      <c r="AV149">
        <f t="shared" si="24"/>
        <v>0</v>
      </c>
      <c r="AW149">
        <f t="shared" si="25"/>
        <v>0</v>
      </c>
      <c r="AX149">
        <f t="shared" si="26"/>
        <v>3.28</v>
      </c>
      <c r="AZ149">
        <f t="shared" si="27"/>
        <v>0</v>
      </c>
      <c r="BA149">
        <f t="shared" si="28"/>
        <v>0</v>
      </c>
      <c r="BC149">
        <f t="shared" si="29"/>
        <v>3.28</v>
      </c>
    </row>
    <row r="150" spans="1:55" ht="15" customHeight="1" x14ac:dyDescent="0.25">
      <c r="A150" t="s">
        <v>213</v>
      </c>
      <c r="B150" t="s">
        <v>214</v>
      </c>
      <c r="C150">
        <f>VLOOKUP($B150,'Tillförd energi'!$B$1:$AS$566,MATCH(C$1,'Tillförd energi'!$B$1:$AQ$1,0),FALSE)</f>
        <v>0</v>
      </c>
      <c r="D150">
        <f>VLOOKUP($B150,'Tillförd energi'!$B$1:$AS$566,MATCH(D$1,'Tillförd energi'!$B$1:$AQ$1,0),FALSE)</f>
        <v>0.95</v>
      </c>
      <c r="E150">
        <f>VLOOKUP($B150,'Tillförd energi'!$B$1:$AS$566,MATCH(E$1,'Tillförd energi'!$B$1:$AQ$1,0),FALSE)</f>
        <v>0</v>
      </c>
      <c r="F150">
        <f>VLOOKUP($B150,'Tillförd energi'!$B$1:$AS$566,MATCH(F$1,'Tillförd energi'!$B$1:$AQ$1,0),FALSE)</f>
        <v>0.28000000000000003</v>
      </c>
      <c r="G150">
        <f>VLOOKUP($B150,'Tillförd energi'!$B$1:$AS$566,MATCH(G$1,'Tillförd energi'!$B$1:$AQ$1,0),FALSE)</f>
        <v>0</v>
      </c>
      <c r="H150">
        <f>VLOOKUP($B150,'Tillförd energi'!$B$1:$AS$566,MATCH(H$1,'Tillförd energi'!$B$1:$AQ$1,0),FALSE)</f>
        <v>0</v>
      </c>
      <c r="I150">
        <f>VLOOKUP($B150,'Tillförd energi'!$B$1:$AS$566,MATCH(I$1,'Tillförd energi'!$B$1:$AQ$1,0),FALSE)</f>
        <v>0</v>
      </c>
      <c r="J150">
        <f>VLOOKUP($B150,'Tillförd energi'!$B$1:$AS$566,MATCH(J$1,'Tillförd energi'!$B$1:$AQ$1,0),FALSE)</f>
        <v>0</v>
      </c>
      <c r="K150">
        <v>0</v>
      </c>
      <c r="L150">
        <f>VLOOKUP($B150,'Tillförd energi'!$B$1:$AS$566,MATCH(L$1,'Tillförd energi'!$B$1:$AQ$1,0),FALSE)</f>
        <v>0</v>
      </c>
      <c r="M150">
        <f>VLOOKUP($B150,'Tillförd energi'!$B$1:$AS$566,MATCH(M$1,'Tillförd energi'!$B$1:$AQ$1,0),FALSE)</f>
        <v>45.693899999999999</v>
      </c>
      <c r="N150">
        <f>VLOOKUP($B150,'Tillförd energi'!$B$1:$AS$566,MATCH(N$1,'Tillförd energi'!$B$1:$AQ$1,0),FALSE)</f>
        <v>135.07599999999999</v>
      </c>
      <c r="O150">
        <f>VLOOKUP($B150,'Tillförd energi'!$B$1:$AS$566,MATCH(O$1,'Tillförd energi'!$B$1:$AQ$1,0),FALSE)</f>
        <v>7.9351399999999996</v>
      </c>
      <c r="P150">
        <f>VLOOKUP($B150,'Tillförd energi'!$B$1:$AS$566,MATCH(P$1,'Tillförd energi'!$B$1:$AQ$1,0),FALSE)</f>
        <v>2.1843900000000001</v>
      </c>
      <c r="Q150">
        <f>VLOOKUP($B150,'Tillförd energi'!$B$1:$AS$566,MATCH(Q$1,'Tillförd energi'!$B$1:$AQ$1,0),FALSE)</f>
        <v>0</v>
      </c>
      <c r="R150">
        <f>VLOOKUP($B150,'Tillförd energi'!$B$1:$AS$566,MATCH(R$1,'Tillförd energi'!$B$1:$AQ$1,0),FALSE)</f>
        <v>0.02</v>
      </c>
      <c r="S150">
        <f>VLOOKUP($B150,'Tillförd energi'!$B$1:$AS$566,MATCH(S$1,'Tillförd energi'!$B$1:$AQ$1,0),FALSE)</f>
        <v>0</v>
      </c>
      <c r="T150">
        <f>VLOOKUP($B150,'Tillförd energi'!$B$1:$AS$566,MATCH(T$1,'Tillförd energi'!$B$1:$AQ$1,0),FALSE)</f>
        <v>79.7</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0</v>
      </c>
      <c r="AB150">
        <f>VLOOKUP($B150,'Tillförd energi'!$B$1:$AS$566,MATCH(AB$1,'Tillförd energi'!$B$1:$AQ$1,0),FALSE)</f>
        <v>0</v>
      </c>
      <c r="AC150">
        <f>VLOOKUP($B150,'Tillförd energi'!$B$1:$AS$566,MATCH(AC$1,'Tillförd energi'!$B$1:$AQ$1,0),FALSE)</f>
        <v>85.4</v>
      </c>
      <c r="AD150">
        <f>VLOOKUP($B150,'Tillförd energi'!$B$1:$AS$566,MATCH(AD$1,'Tillförd energi'!$B$1:$AQ$1,0),FALSE)</f>
        <v>0</v>
      </c>
      <c r="AE150">
        <f>VLOOKUP($B150,'Tillförd energi'!$B$1:$AS$566,MATCH(AE$1,'Tillförd energi'!$B$1:$AQ$1,0),FALSE)</f>
        <v>0</v>
      </c>
      <c r="AF150">
        <f>VLOOKUP($B150,'Tillförd energi'!$B$1:$AS$566,MATCH(AF$1,'Tillförd energi'!$B$1:$AQ$1,0),FALSE)</f>
        <v>14.321899999999999</v>
      </c>
      <c r="AG150">
        <f>IFERROR(VLOOKUP(B150,Miljö!$B$1:$S$476,9,FALSE)/1,0)</f>
        <v>0</v>
      </c>
      <c r="AI150">
        <f t="shared" si="20"/>
        <v>371.56133</v>
      </c>
      <c r="AJ150">
        <f t="shared" si="21"/>
        <v>371.56133</v>
      </c>
      <c r="AK150">
        <f>IF(ISERROR(1/VLOOKUP($B150,Leveranser!$B$1:$S$500,MATCH("såld värme (gwh)",Leveranser!$B$1:$S$1,0),FALSE)),"",VLOOKUP($B150,Leveranser!$B$1:$S$500,MATCH("såld värme (gwh)",Leveranser!$B$1:$S$1,0),FALSE))</f>
        <v>347</v>
      </c>
      <c r="AL150" s="22">
        <f>VLOOKUP($B150,Leveranser!$B$1:$Y$500,MATCH("Totalt såld fjärrvärme till andra fjärrvärmeföretag",Leveranser!$B$1:$AA$1,0),FALSE)</f>
        <v>0</v>
      </c>
      <c r="AM150" s="22">
        <f>IF(ISERROR(1/VLOOKUP($B150,Miljö!$B$1:$S$500,MATCH("Såld mängd produktionsspecifik fjärrvärme (GWh)",Miljö!$B$1:$R$1,0),FALSE)),0,VLOOKUP($B150,Miljö!$B$1:$S$500,MATCH("Såld mängd produktionsspecifik fjärrvärme (GWh)",Miljö!$B$1:$R$1,0),FALSE))</f>
        <v>0</v>
      </c>
      <c r="AN150" s="23">
        <f t="shared" si="22"/>
        <v>0.93389696931055766</v>
      </c>
      <c r="AP150" t="str">
        <f>VLOOKUP($B150,'Miljövärden urval för publ'!$B$1:$H$450,7,FALSE)</f>
        <v>Ja</v>
      </c>
      <c r="AQ150" t="str">
        <f>VLOOKUP($B150,'Miljövärden urval för publ'!$B$1:$H$450,6,FALSE)</f>
        <v>Ja</v>
      </c>
      <c r="AU150">
        <f t="shared" si="23"/>
        <v>14.321899999999999</v>
      </c>
      <c r="AV150">
        <f t="shared" si="24"/>
        <v>0</v>
      </c>
      <c r="AW150">
        <f t="shared" si="25"/>
        <v>190.88943</v>
      </c>
      <c r="AX150">
        <f t="shared" si="26"/>
        <v>79.72</v>
      </c>
      <c r="AZ150">
        <f t="shared" si="27"/>
        <v>0</v>
      </c>
      <c r="BA150">
        <f t="shared" si="28"/>
        <v>0</v>
      </c>
      <c r="BC150">
        <f t="shared" si="29"/>
        <v>270.60943000000003</v>
      </c>
    </row>
    <row r="151" spans="1:55" ht="15" customHeight="1" x14ac:dyDescent="0.25">
      <c r="A151" t="s">
        <v>215</v>
      </c>
      <c r="B151" t="s">
        <v>216</v>
      </c>
      <c r="C151">
        <f>VLOOKUP($B151,'Tillförd energi'!$B$1:$AS$566,MATCH(C$1,'Tillförd energi'!$B$1:$AQ$1,0),FALSE)</f>
        <v>0</v>
      </c>
      <c r="D151">
        <f>VLOOKUP($B151,'Tillförd energi'!$B$1:$AS$566,MATCH(D$1,'Tillförd energi'!$B$1:$AQ$1,0),FALSE)</f>
        <v>6</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1</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12</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164.6</v>
      </c>
      <c r="AE151">
        <f>VLOOKUP($B151,'Tillförd energi'!$B$1:$AS$566,MATCH(AE$1,'Tillförd energi'!$B$1:$AQ$1,0),FALSE)</f>
        <v>0</v>
      </c>
      <c r="AF151">
        <f>VLOOKUP($B151,'Tillförd energi'!$B$1:$AS$566,MATCH(AF$1,'Tillförd energi'!$B$1:$AQ$1,0),FALSE)</f>
        <v>4.71</v>
      </c>
      <c r="AG151">
        <f>IFERROR(VLOOKUP(B151,Miljö!$B$1:$S$476,9,FALSE)/1,0)</f>
        <v>0</v>
      </c>
      <c r="AI151">
        <f t="shared" si="20"/>
        <v>188.31</v>
      </c>
      <c r="AJ151">
        <f t="shared" si="21"/>
        <v>188.31</v>
      </c>
      <c r="AK151">
        <f>IF(ISERROR(1/VLOOKUP($B151,Leveranser!$B$1:$S$500,MATCH("såld värme (gwh)",Leveranser!$B$1:$S$1,0),FALSE)),"",VLOOKUP($B151,Leveranser!$B$1:$S$500,MATCH("såld värme (gwh)",Leveranser!$B$1:$S$1,0),FALSE))</f>
        <v>157</v>
      </c>
      <c r="AL151" s="22">
        <f>VLOOKUP($B151,Leveranser!$B$1:$Y$500,MATCH("Totalt såld fjärrvärme till andra fjärrvärmeföretag",Leveranser!$B$1:$AA$1,0),FALSE)</f>
        <v>0</v>
      </c>
      <c r="AM151" s="22">
        <f>IF(ISERROR(1/VLOOKUP($B151,Miljö!$B$1:$S$500,MATCH("Såld mängd produktionsspecifik fjärrvärme (GWh)",Miljö!$B$1:$R$1,0),FALSE)),0,VLOOKUP($B151,Miljö!$B$1:$S$500,MATCH("Såld mängd produktionsspecifik fjärrvärme (GWh)",Miljö!$B$1:$R$1,0),FALSE))</f>
        <v>0</v>
      </c>
      <c r="AN151" s="23">
        <f t="shared" si="22"/>
        <v>0.83373161276618346</v>
      </c>
      <c r="AP151" t="str">
        <f>VLOOKUP($B151,'Miljövärden urval för publ'!$B$1:$H$450,7,FALSE)</f>
        <v>Ja</v>
      </c>
      <c r="AQ151" t="str">
        <f>VLOOKUP($B151,'Miljövärden urval för publ'!$B$1:$H$450,6,FALSE)</f>
        <v>Ja</v>
      </c>
      <c r="AU151">
        <f t="shared" si="23"/>
        <v>4.71</v>
      </c>
      <c r="AV151">
        <f t="shared" si="24"/>
        <v>0</v>
      </c>
      <c r="AW151">
        <f t="shared" si="25"/>
        <v>0</v>
      </c>
      <c r="AX151">
        <f t="shared" si="26"/>
        <v>12</v>
      </c>
      <c r="AZ151">
        <f t="shared" si="27"/>
        <v>0</v>
      </c>
      <c r="BA151">
        <f t="shared" si="28"/>
        <v>0</v>
      </c>
      <c r="BC151">
        <f t="shared" si="29"/>
        <v>12</v>
      </c>
    </row>
    <row r="152" spans="1:55" ht="15" customHeight="1" x14ac:dyDescent="0.25">
      <c r="A152" t="s">
        <v>217</v>
      </c>
      <c r="B152" t="s">
        <v>218</v>
      </c>
      <c r="C152">
        <f>VLOOKUP($B152,'Tillförd energi'!$B$1:$AS$566,MATCH(C$1,'Tillförd energi'!$B$1:$AQ$1,0),FALSE)</f>
        <v>0</v>
      </c>
      <c r="D152">
        <f>VLOOKUP($B152,'Tillförd energi'!$B$1:$AS$566,MATCH(D$1,'Tillförd energi'!$B$1:$AQ$1,0),FALSE)</f>
        <v>5.5570000000000004</v>
      </c>
      <c r="E152">
        <f>VLOOKUP($B152,'Tillförd energi'!$B$1:$AS$566,MATCH(E$1,'Tillförd energi'!$B$1:$AQ$1,0),FALSE)</f>
        <v>0</v>
      </c>
      <c r="F152">
        <f>VLOOKUP($B152,'Tillförd energi'!$B$1:$AS$566,MATCH(F$1,'Tillförd energi'!$B$1:$AQ$1,0),FALSE)</f>
        <v>3.4493399999999999</v>
      </c>
      <c r="G152">
        <f>VLOOKUP($B152,'Tillförd energi'!$B$1:$AS$566,MATCH(G$1,'Tillförd energi'!$B$1:$AQ$1,0),FALSE)</f>
        <v>0</v>
      </c>
      <c r="H152">
        <f>VLOOKUP($B152,'Tillförd energi'!$B$1:$AS$566,MATCH(H$1,'Tillförd energi'!$B$1:$AQ$1,0),FALSE)</f>
        <v>0</v>
      </c>
      <c r="I152">
        <f>VLOOKUP($B152,'Tillförd energi'!$B$1:$AS$566,MATCH(I$1,'Tillförd energi'!$B$1:$AQ$1,0),FALSE)</f>
        <v>151.15600000000001</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334.96199999999999</v>
      </c>
      <c r="R152">
        <f>VLOOKUP($B152,'Tillförd energi'!$B$1:$AS$566,MATCH(R$1,'Tillförd energi'!$B$1:$AQ$1,0),FALSE)</f>
        <v>0</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12.766999999999999</v>
      </c>
      <c r="X152">
        <f>VLOOKUP($B152,'Tillförd energi'!$B$1:$AS$566,MATCH(X$1,'Tillförd energi'!$B$1:$AQ$1,0),FALSE)</f>
        <v>0</v>
      </c>
      <c r="Y152">
        <f>VLOOKUP($B152,'Tillförd energi'!$B$1:$AS$566,MATCH(Y$1,'Tillförd energi'!$B$1:$AQ$1,0),FALSE)</f>
        <v>0</v>
      </c>
      <c r="Z152">
        <f>VLOOKUP($B152,'Tillförd energi'!$B$1:$AS$566,MATCH(Z$1,'Tillförd energi'!$B$1:$AQ$1,0),FALSE)</f>
        <v>0</v>
      </c>
      <c r="AA152">
        <f>VLOOKUP($B152,'Tillförd energi'!$B$1:$AS$566,MATCH(AA$1,'Tillförd energi'!$B$1:$AQ$1,0),FALSE)</f>
        <v>0</v>
      </c>
      <c r="AB152">
        <f>VLOOKUP($B152,'Tillförd energi'!$B$1:$AS$566,MATCH(AB$1,'Tillförd energi'!$B$1:$AQ$1,0),FALSE)</f>
        <v>0</v>
      </c>
      <c r="AC152">
        <f>VLOOKUP($B152,'Tillförd energi'!$B$1:$AS$566,MATCH(AC$1,'Tillförd energi'!$B$1:$AQ$1,0),FALSE)</f>
        <v>129.095</v>
      </c>
      <c r="AD152">
        <f>VLOOKUP($B152,'Tillförd energi'!$B$1:$AS$566,MATCH(AD$1,'Tillförd energi'!$B$1:$AQ$1,0),FALSE)</f>
        <v>7.9729999999999999</v>
      </c>
      <c r="AE152">
        <f>VLOOKUP($B152,'Tillförd energi'!$B$1:$AS$566,MATCH(AE$1,'Tillförd energi'!$B$1:$AQ$1,0),FALSE)</f>
        <v>0</v>
      </c>
      <c r="AF152">
        <f>VLOOKUP($B152,'Tillförd energi'!$B$1:$AS$566,MATCH(AF$1,'Tillförd energi'!$B$1:$AQ$1,0),FALSE)</f>
        <v>26.020900000000001</v>
      </c>
      <c r="AG152">
        <f>IFERROR(VLOOKUP(B152,Miljö!$B$1:$S$476,9,FALSE)/1,0)</f>
        <v>0</v>
      </c>
      <c r="AI152">
        <f t="shared" si="20"/>
        <v>670.98023999999987</v>
      </c>
      <c r="AJ152">
        <f t="shared" si="21"/>
        <v>670.98023999999987</v>
      </c>
      <c r="AK152">
        <f>IF(ISERROR(1/VLOOKUP($B152,Leveranser!$B$1:$S$500,MATCH("såld värme (gwh)",Leveranser!$B$1:$S$1,0),FALSE)),"",VLOOKUP($B152,Leveranser!$B$1:$S$500,MATCH("såld värme (gwh)",Leveranser!$B$1:$S$1,0),FALSE))</f>
        <v>544.4</v>
      </c>
      <c r="AL152" s="22">
        <f>VLOOKUP($B152,Leveranser!$B$1:$Y$500,MATCH("Totalt såld fjärrvärme till andra fjärrvärmeföretag",Leveranser!$B$1:$AA$1,0),FALSE)</f>
        <v>54.646000000000001</v>
      </c>
      <c r="AM152" s="22">
        <f>IF(ISERROR(1/VLOOKUP($B152,Miljö!$B$1:$S$500,MATCH("Såld mängd produktionsspecifik fjärrvärme (GWh)",Miljö!$B$1:$R$1,0),FALSE)),0,VLOOKUP($B152,Miljö!$B$1:$S$500,MATCH("Såld mängd produktionsspecifik fjärrvärme (GWh)",Miljö!$B$1:$R$1,0),FALSE))</f>
        <v>0</v>
      </c>
      <c r="AN152" s="23">
        <f t="shared" si="22"/>
        <v>0.81135027165628615</v>
      </c>
      <c r="AP152" t="str">
        <f>VLOOKUP($B152,'Miljövärden urval för publ'!$B$1:$H$450,7,FALSE)</f>
        <v>Ja</v>
      </c>
      <c r="AQ152" t="str">
        <f>VLOOKUP($B152,'Miljövärden urval för publ'!$B$1:$H$450,6,FALSE)</f>
        <v>Ja</v>
      </c>
      <c r="AU152">
        <f t="shared" si="23"/>
        <v>26.020900000000001</v>
      </c>
      <c r="AV152">
        <f t="shared" si="24"/>
        <v>0</v>
      </c>
      <c r="AW152">
        <f t="shared" si="25"/>
        <v>334.96199999999999</v>
      </c>
      <c r="AX152">
        <f t="shared" si="26"/>
        <v>0</v>
      </c>
      <c r="AZ152">
        <f t="shared" si="27"/>
        <v>0</v>
      </c>
      <c r="BA152">
        <f t="shared" si="28"/>
        <v>0</v>
      </c>
      <c r="BC152">
        <f t="shared" si="29"/>
        <v>347.72899999999998</v>
      </c>
    </row>
    <row r="153" spans="1:55" ht="15" customHeight="1" x14ac:dyDescent="0.25">
      <c r="A153" t="s">
        <v>219</v>
      </c>
      <c r="B153" t="s">
        <v>220</v>
      </c>
      <c r="C153">
        <f>VLOOKUP($B153,'Tillförd energi'!$B$1:$AS$566,MATCH(C$1,'Tillförd energi'!$B$1:$AQ$1,0),FALSE)</f>
        <v>0</v>
      </c>
      <c r="D153">
        <f>VLOOKUP($B153,'Tillförd energi'!$B$1:$AS$566,MATCH(D$1,'Tillförd energi'!$B$1:$AQ$1,0),FALSE)</f>
        <v>0</v>
      </c>
      <c r="E153">
        <f>VLOOKUP($B153,'Tillförd energi'!$B$1:$AS$566,MATCH(E$1,'Tillförd energi'!$B$1:$AQ$1,0),FALSE)</f>
        <v>0</v>
      </c>
      <c r="F153">
        <f>VLOOKUP($B153,'Tillförd energi'!$B$1:$AS$566,MATCH(F$1,'Tillförd energi'!$B$1:$AQ$1,0),FALSE)</f>
        <v>0</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0</v>
      </c>
      <c r="N153">
        <f>VLOOKUP($B153,'Tillförd energi'!$B$1:$AS$566,MATCH(N$1,'Tillförd energi'!$B$1:$AQ$1,0),FALSE)</f>
        <v>0</v>
      </c>
      <c r="O153">
        <f>VLOOKUP($B153,'Tillförd energi'!$B$1:$AS$566,MATCH(O$1,'Tillförd energi'!$B$1:$AQ$1,0),FALSE)</f>
        <v>0</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0</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0</v>
      </c>
      <c r="AD153">
        <f>VLOOKUP($B153,'Tillförd energi'!$B$1:$AS$566,MATCH(AD$1,'Tillförd energi'!$B$1:$AQ$1,0),FALSE)</f>
        <v>0</v>
      </c>
      <c r="AE153">
        <f>VLOOKUP($B153,'Tillförd energi'!$B$1:$AS$566,MATCH(AE$1,'Tillförd energi'!$B$1:$AQ$1,0),FALSE)</f>
        <v>0</v>
      </c>
      <c r="AF153">
        <f>VLOOKUP($B153,'Tillförd energi'!$B$1:$AS$566,MATCH(AF$1,'Tillförd energi'!$B$1:$AQ$1,0),FALSE)</f>
        <v>0</v>
      </c>
      <c r="AG153">
        <f>IFERROR(VLOOKUP(B153,Miljö!$B$1:$S$476,9,FALSE)/1,0)</f>
        <v>0</v>
      </c>
      <c r="AI153">
        <f t="shared" si="20"/>
        <v>0</v>
      </c>
      <c r="AJ153">
        <f t="shared" si="21"/>
        <v>0</v>
      </c>
      <c r="AK153" t="str">
        <f>IF(ISERROR(1/VLOOKUP($B153,Leveranser!$B$1:$S$500,MATCH("såld värme (gwh)",Leveranser!$B$1:$S$1,0),FALSE)),"",VLOOKUP($B153,Leveranser!$B$1:$S$500,MATCH("såld värme (gwh)",Leveranser!$B$1:$S$1,0),FALSE))</f>
        <v/>
      </c>
      <c r="AL153" s="22">
        <f>VLOOKUP($B153,Leveranser!$B$1:$Y$500,MATCH("Totalt såld fjärrvärme till andra fjärrvärmeföretag",Leveranser!$B$1:$AA$1,0),FALSE)</f>
        <v>0</v>
      </c>
      <c r="AM153" s="22">
        <f>IF(ISERROR(1/VLOOKUP($B153,Miljö!$B$1:$S$500,MATCH("Såld mängd produktionsspecifik fjärrvärme (GWh)",Miljö!$B$1:$R$1,0),FALSE)),0,VLOOKUP($B153,Miljö!$B$1:$S$500,MATCH("Såld mängd produktionsspecifik fjärrvärme (GWh)",Miljö!$B$1:$R$1,0),FALSE))</f>
        <v>0</v>
      </c>
      <c r="AN153" s="23" t="str">
        <f t="shared" si="22"/>
        <v/>
      </c>
      <c r="AP153" t="str">
        <f>VLOOKUP($B153,'Miljövärden urval för publ'!$B$1:$H$450,7,FALSE)</f>
        <v>Nej</v>
      </c>
      <c r="AQ153" t="str">
        <f>VLOOKUP($B153,'Miljövärden urval för publ'!$B$1:$H$450,6,FALSE)</f>
        <v>Nej</v>
      </c>
      <c r="AU153">
        <f t="shared" si="23"/>
        <v>0</v>
      </c>
      <c r="AV153">
        <f t="shared" si="24"/>
        <v>0</v>
      </c>
      <c r="AW153">
        <f t="shared" si="25"/>
        <v>0</v>
      </c>
      <c r="AX153">
        <f t="shared" si="26"/>
        <v>0</v>
      </c>
      <c r="AZ153">
        <f t="shared" si="27"/>
        <v>0</v>
      </c>
      <c r="BA153">
        <f t="shared" si="28"/>
        <v>0</v>
      </c>
      <c r="BC153">
        <f t="shared" si="29"/>
        <v>0</v>
      </c>
    </row>
    <row r="154" spans="1:55" ht="15" customHeight="1" x14ac:dyDescent="0.25">
      <c r="A154" t="s">
        <v>221</v>
      </c>
      <c r="B154" t="s">
        <v>222</v>
      </c>
      <c r="C154">
        <f>VLOOKUP($B154,'Tillförd energi'!$B$1:$AS$566,MATCH(C$1,'Tillförd energi'!$B$1:$AQ$1,0),FALSE)</f>
        <v>0</v>
      </c>
      <c r="D154">
        <f>VLOOKUP($B154,'Tillförd energi'!$B$1:$AS$566,MATCH(D$1,'Tillförd energi'!$B$1:$AQ$1,0),FALSE)</f>
        <v>0.3</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0</v>
      </c>
      <c r="I154">
        <f>VLOOKUP($B154,'Tillförd energi'!$B$1:$AS$566,MATCH(I$1,'Tillförd energi'!$B$1:$AQ$1,0),FALSE)</f>
        <v>0</v>
      </c>
      <c r="J154">
        <f>VLOOKUP($B154,'Tillförd energi'!$B$1:$AS$566,MATCH(J$1,'Tillförd energi'!$B$1:$AQ$1,0),FALSE)</f>
        <v>0.65294099999999999</v>
      </c>
      <c r="K154">
        <v>0</v>
      </c>
      <c r="L154">
        <f>VLOOKUP($B154,'Tillförd energi'!$B$1:$AS$566,MATCH(L$1,'Tillförd energi'!$B$1:$AQ$1,0),FALSE)</f>
        <v>38.799999999999997</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2.7</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0</v>
      </c>
      <c r="AE154">
        <f>VLOOKUP($B154,'Tillförd energi'!$B$1:$AS$566,MATCH(AE$1,'Tillförd energi'!$B$1:$AQ$1,0),FALSE)</f>
        <v>0</v>
      </c>
      <c r="AF154">
        <f>VLOOKUP($B154,'Tillförd energi'!$B$1:$AS$566,MATCH(AF$1,'Tillförd energi'!$B$1:$AQ$1,0),FALSE)</f>
        <v>1.84</v>
      </c>
      <c r="AG154">
        <f>IFERROR(VLOOKUP(B154,Miljö!$B$1:$S$476,9,FALSE)/1,0)</f>
        <v>0</v>
      </c>
      <c r="AI154">
        <f t="shared" si="20"/>
        <v>44.292941000000006</v>
      </c>
      <c r="AJ154">
        <f t="shared" si="21"/>
        <v>44.292941000000006</v>
      </c>
      <c r="AK154">
        <f>IF(ISERROR(1/VLOOKUP($B154,Leveranser!$B$1:$S$500,MATCH("såld värme (gwh)",Leveranser!$B$1:$S$1,0),FALSE)),"",VLOOKUP($B154,Leveranser!$B$1:$S$500,MATCH("såld värme (gwh)",Leveranser!$B$1:$S$1,0),FALSE))</f>
        <v>35.1</v>
      </c>
      <c r="AL154" s="22">
        <f>VLOOKUP($B154,Leveranser!$B$1:$Y$500,MATCH("Totalt såld fjärrvärme till andra fjärrvärmeföretag",Leveranser!$B$1:$AA$1,0),FALSE)</f>
        <v>0</v>
      </c>
      <c r="AM154" s="22">
        <f>IF(ISERROR(1/VLOOKUP($B154,Miljö!$B$1:$S$500,MATCH("Såld mängd produktionsspecifik fjärrvärme (GWh)",Miljö!$B$1:$R$1,0),FALSE)),0,VLOOKUP($B154,Miljö!$B$1:$S$500,MATCH("Såld mängd produktionsspecifik fjärrvärme (GWh)",Miljö!$B$1:$R$1,0),FALSE))</f>
        <v>0</v>
      </c>
      <c r="AN154" s="23">
        <f t="shared" si="22"/>
        <v>0.79245132988572597</v>
      </c>
      <c r="AP154" t="str">
        <f>VLOOKUP($B154,'Miljövärden urval för publ'!$B$1:$H$450,7,FALSE)</f>
        <v>Ja</v>
      </c>
      <c r="AQ154" t="str">
        <f>VLOOKUP($B154,'Miljövärden urval för publ'!$B$1:$H$450,6,FALSE)</f>
        <v>Ja</v>
      </c>
      <c r="AU154">
        <f t="shared" si="23"/>
        <v>1.84</v>
      </c>
      <c r="AV154">
        <f t="shared" si="24"/>
        <v>0</v>
      </c>
      <c r="AW154">
        <f t="shared" si="25"/>
        <v>0</v>
      </c>
      <c r="AX154">
        <f t="shared" si="26"/>
        <v>2.7</v>
      </c>
      <c r="AZ154">
        <f t="shared" si="27"/>
        <v>0</v>
      </c>
      <c r="BA154">
        <f t="shared" si="28"/>
        <v>0</v>
      </c>
      <c r="BC154">
        <f t="shared" si="29"/>
        <v>41.5</v>
      </c>
    </row>
    <row r="155" spans="1:55" ht="15" customHeight="1" x14ac:dyDescent="0.25">
      <c r="A155" t="s">
        <v>223</v>
      </c>
      <c r="B155" t="s">
        <v>224</v>
      </c>
      <c r="C155">
        <f>VLOOKUP($B155,'Tillförd energi'!$B$1:$AS$566,MATCH(C$1,'Tillförd energi'!$B$1:$AQ$1,0),FALSE)</f>
        <v>0</v>
      </c>
      <c r="D155">
        <f>VLOOKUP($B155,'Tillförd energi'!$B$1:$AS$566,MATCH(D$1,'Tillförd energi'!$B$1:$AQ$1,0),FALSE)</f>
        <v>7.0000000000000001E-3</v>
      </c>
      <c r="E155">
        <f>VLOOKUP($B155,'Tillförd energi'!$B$1:$AS$566,MATCH(E$1,'Tillförd energi'!$B$1:$AQ$1,0),FALSE)</f>
        <v>0</v>
      </c>
      <c r="F155">
        <f>VLOOKUP($B155,'Tillförd energi'!$B$1:$AS$566,MATCH(F$1,'Tillförd energi'!$B$1:$AQ$1,0),FALSE)</f>
        <v>0</v>
      </c>
      <c r="G155">
        <f>VLOOKUP($B155,'Tillförd energi'!$B$1:$AS$566,MATCH(G$1,'Tillförd energi'!$B$1:$AQ$1,0),FALSE)</f>
        <v>50.271999999999998</v>
      </c>
      <c r="H155">
        <f>VLOOKUP($B155,'Tillförd energi'!$B$1:$AS$566,MATCH(H$1,'Tillförd energi'!$B$1:$AQ$1,0),FALSE)</f>
        <v>0</v>
      </c>
      <c r="I155">
        <f>VLOOKUP($B155,'Tillförd energi'!$B$1:$AS$566,MATCH(I$1,'Tillförd energi'!$B$1:$AQ$1,0),FALSE)</f>
        <v>0</v>
      </c>
      <c r="J155">
        <f>VLOOKUP($B155,'Tillförd energi'!$B$1:$AS$566,MATCH(J$1,'Tillförd energi'!$B$1:$AQ$1,0),FALSE)</f>
        <v>6.5819999999999999</v>
      </c>
      <c r="K155">
        <v>0</v>
      </c>
      <c r="L155">
        <f>VLOOKUP($B155,'Tillförd energi'!$B$1:$AS$566,MATCH(L$1,'Tillförd energi'!$B$1:$AQ$1,0),FALSE)</f>
        <v>111.846</v>
      </c>
      <c r="M155">
        <f>VLOOKUP($B155,'Tillförd energi'!$B$1:$AS$566,MATCH(M$1,'Tillförd energi'!$B$1:$AQ$1,0),FALSE)</f>
        <v>34.8474</v>
      </c>
      <c r="N155">
        <f>VLOOKUP($B155,'Tillförd energi'!$B$1:$AS$566,MATCH(N$1,'Tillförd energi'!$B$1:$AQ$1,0),FALSE)</f>
        <v>110</v>
      </c>
      <c r="O155">
        <f>VLOOKUP($B155,'Tillförd energi'!$B$1:$AS$566,MATCH(O$1,'Tillförd energi'!$B$1:$AQ$1,0),FALSE)</f>
        <v>23.146899999999999</v>
      </c>
      <c r="P155">
        <f>VLOOKUP($B155,'Tillförd energi'!$B$1:$AS$566,MATCH(P$1,'Tillförd energi'!$B$1:$AQ$1,0),FALSE)</f>
        <v>44.244599999999998</v>
      </c>
      <c r="Q155">
        <f>VLOOKUP($B155,'Tillförd energi'!$B$1:$AS$566,MATCH(Q$1,'Tillförd energi'!$B$1:$AQ$1,0),FALSE)</f>
        <v>10</v>
      </c>
      <c r="R155">
        <f>VLOOKUP($B155,'Tillförd energi'!$B$1:$AS$566,MATCH(R$1,'Tillförd energi'!$B$1:$AQ$1,0),FALSE)</f>
        <v>8.9830000000000005</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77.472999999999999</v>
      </c>
      <c r="X155">
        <f>VLOOKUP($B155,'Tillförd energi'!$B$1:$AS$566,MATCH(X$1,'Tillförd energi'!$B$1:$AQ$1,0),FALSE)</f>
        <v>0</v>
      </c>
      <c r="Y155">
        <f>VLOOKUP($B155,'Tillförd energi'!$B$1:$AS$566,MATCH(Y$1,'Tillförd energi'!$B$1:$AQ$1,0),FALSE)</f>
        <v>23.427</v>
      </c>
      <c r="Z155">
        <f>VLOOKUP($B155,'Tillförd energi'!$B$1:$AS$566,MATCH(Z$1,'Tillförd energi'!$B$1:$AQ$1,0),FALSE)</f>
        <v>0</v>
      </c>
      <c r="AA155">
        <f>VLOOKUP($B155,'Tillförd energi'!$B$1:$AS$566,MATCH(AA$1,'Tillförd energi'!$B$1:$AQ$1,0),FALSE)</f>
        <v>66.768000000000001</v>
      </c>
      <c r="AB155">
        <f>VLOOKUP($B155,'Tillförd energi'!$B$1:$AS$566,MATCH(AB$1,'Tillförd energi'!$B$1:$AQ$1,0),FALSE)</f>
        <v>136.54599999999999</v>
      </c>
      <c r="AC155">
        <f>VLOOKUP($B155,'Tillförd energi'!$B$1:$AS$566,MATCH(AC$1,'Tillförd energi'!$B$1:$AQ$1,0),FALSE)</f>
        <v>77.888000000000005</v>
      </c>
      <c r="AD155">
        <f>VLOOKUP($B155,'Tillförd energi'!$B$1:$AS$566,MATCH(AD$1,'Tillförd energi'!$B$1:$AQ$1,0),FALSE)</f>
        <v>50.3</v>
      </c>
      <c r="AE155">
        <f>VLOOKUP($B155,'Tillförd energi'!$B$1:$AS$566,MATCH(AE$1,'Tillförd energi'!$B$1:$AQ$1,0),FALSE)</f>
        <v>0</v>
      </c>
      <c r="AF155">
        <f>VLOOKUP($B155,'Tillförd energi'!$B$1:$AS$566,MATCH(AF$1,'Tillförd energi'!$B$1:$AQ$1,0),FALSE)</f>
        <v>22.728999999999999</v>
      </c>
      <c r="AG155">
        <f>IFERROR(VLOOKUP(B155,Miljö!$B$1:$S$476,9,FALSE)/1,0)</f>
        <v>0</v>
      </c>
      <c r="AI155">
        <f t="shared" si="20"/>
        <v>855.05990000000008</v>
      </c>
      <c r="AJ155">
        <f t="shared" si="21"/>
        <v>855.05990000000008</v>
      </c>
      <c r="AK155">
        <f>IF(ISERROR(1/VLOOKUP($B155,Leveranser!$B$1:$S$500,MATCH("såld värme (gwh)",Leveranser!$B$1:$S$1,0),FALSE)),"",VLOOKUP($B155,Leveranser!$B$1:$S$500,MATCH("såld värme (gwh)",Leveranser!$B$1:$S$1,0),FALSE))</f>
        <v>788</v>
      </c>
      <c r="AL155" s="22">
        <f>VLOOKUP($B155,Leveranser!$B$1:$Y$500,MATCH("Totalt såld fjärrvärme till andra fjärrvärmeföretag",Leveranser!$B$1:$AA$1,0),FALSE)</f>
        <v>0</v>
      </c>
      <c r="AM155" s="22">
        <f>IF(ISERROR(1/VLOOKUP($B155,Miljö!$B$1:$S$500,MATCH("Såld mängd produktionsspecifik fjärrvärme (GWh)",Miljö!$B$1:$R$1,0),FALSE)),0,VLOOKUP($B155,Miljö!$B$1:$S$500,MATCH("Såld mängd produktionsspecifik fjärrvärme (GWh)",Miljö!$B$1:$R$1,0),FALSE))</f>
        <v>29.753</v>
      </c>
      <c r="AN155" s="23">
        <f t="shared" si="22"/>
        <v>0.92157286290703133</v>
      </c>
      <c r="AP155" t="str">
        <f>VLOOKUP($B155,'Miljövärden urval för publ'!$B$1:$H$450,7,FALSE)</f>
        <v>Ja</v>
      </c>
      <c r="AQ155" t="str">
        <f>VLOOKUP($B155,'Miljövärden urval för publ'!$B$1:$H$450,6,FALSE)</f>
        <v>Nej</v>
      </c>
      <c r="AU155">
        <f t="shared" si="23"/>
        <v>89.497</v>
      </c>
      <c r="AV155">
        <f t="shared" si="24"/>
        <v>0</v>
      </c>
      <c r="AW155">
        <f t="shared" si="25"/>
        <v>222.23889999999997</v>
      </c>
      <c r="AX155">
        <f t="shared" si="26"/>
        <v>8.9830000000000005</v>
      </c>
      <c r="AZ155">
        <f t="shared" si="27"/>
        <v>136.54599999999999</v>
      </c>
      <c r="BA155">
        <f t="shared" si="28"/>
        <v>0</v>
      </c>
      <c r="BC155">
        <f t="shared" si="29"/>
        <v>420.54090000000002</v>
      </c>
    </row>
    <row r="156" spans="1:55" ht="15" customHeight="1" x14ac:dyDescent="0.25">
      <c r="A156" t="s">
        <v>223</v>
      </c>
      <c r="B156" t="s">
        <v>225</v>
      </c>
      <c r="C156">
        <f>VLOOKUP($B156,'Tillförd energi'!$B$1:$AS$566,MATCH(C$1,'Tillförd energi'!$B$1:$AQ$1,0),FALSE)</f>
        <v>0</v>
      </c>
      <c r="D156">
        <f>VLOOKUP($B156,'Tillförd energi'!$B$1:$AS$566,MATCH(D$1,'Tillförd energi'!$B$1:$AQ$1,0),FALSE)</f>
        <v>0</v>
      </c>
      <c r="E156">
        <f>VLOOKUP($B156,'Tillförd energi'!$B$1:$AS$566,MATCH(E$1,'Tillförd energi'!$B$1:$AQ$1,0),FALSE)</f>
        <v>0</v>
      </c>
      <c r="F156">
        <f>VLOOKUP($B156,'Tillförd energi'!$B$1:$AS$566,MATCH(F$1,'Tillförd energi'!$B$1:$AQ$1,0),FALSE)</f>
        <v>0</v>
      </c>
      <c r="G156">
        <f>VLOOKUP($B156,'Tillförd energi'!$B$1:$AS$566,MATCH(G$1,'Tillförd energi'!$B$1:$AQ$1,0),FALSE)</f>
        <v>2.3719999999999999</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30.19</v>
      </c>
      <c r="R156">
        <f>VLOOKUP($B156,'Tillförd energi'!$B$1:$AS$566,MATCH(R$1,'Tillförd energi'!$B$1:$AQ$1,0),FALSE)</f>
        <v>3.2559999999999998</v>
      </c>
      <c r="S156">
        <f>VLOOKUP($B156,'Tillförd energi'!$B$1:$AS$566,MATCH(S$1,'Tillförd energi'!$B$1:$AQ$1,0),FALSE)</f>
        <v>13.311</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13.398999999999999</v>
      </c>
      <c r="X156">
        <f>VLOOKUP($B156,'Tillförd energi'!$B$1:$AS$566,MATCH(X$1,'Tillförd energi'!$B$1:$AQ$1,0),FALSE)</f>
        <v>0</v>
      </c>
      <c r="Y156">
        <f>VLOOKUP($B156,'Tillförd energi'!$B$1:$AS$566,MATCH(Y$1,'Tillförd energi'!$B$1:$AQ$1,0),FALSE)</f>
        <v>0</v>
      </c>
      <c r="Z156">
        <f>VLOOKUP($B156,'Tillförd energi'!$B$1:$AS$566,MATCH(Z$1,'Tillförd energi'!$B$1:$AQ$1,0),FALSE)</f>
        <v>0.251</v>
      </c>
      <c r="AA156">
        <f>VLOOKUP($B156,'Tillförd energi'!$B$1:$AS$566,MATCH(AA$1,'Tillförd energi'!$B$1:$AQ$1,0),FALSE)</f>
        <v>1.016</v>
      </c>
      <c r="AB156">
        <f>VLOOKUP($B156,'Tillförd energi'!$B$1:$AS$566,MATCH(AB$1,'Tillförd energi'!$B$1:$AQ$1,0),FALSE)</f>
        <v>2.0430000000000001</v>
      </c>
      <c r="AC156">
        <f>VLOOKUP($B156,'Tillförd energi'!$B$1:$AS$566,MATCH(AC$1,'Tillförd energi'!$B$1:$AQ$1,0),FALSE)</f>
        <v>3.27</v>
      </c>
      <c r="AD156">
        <f>VLOOKUP($B156,'Tillförd energi'!$B$1:$AS$566,MATCH(AD$1,'Tillförd energi'!$B$1:$AQ$1,0),FALSE)</f>
        <v>0</v>
      </c>
      <c r="AE156">
        <f>VLOOKUP($B156,'Tillförd energi'!$B$1:$AS$566,MATCH(AE$1,'Tillförd energi'!$B$1:$AQ$1,0),FALSE)</f>
        <v>0</v>
      </c>
      <c r="AF156">
        <f>VLOOKUP($B156,'Tillförd energi'!$B$1:$AS$566,MATCH(AF$1,'Tillförd energi'!$B$1:$AQ$1,0),FALSE)</f>
        <v>1.5980000000000001</v>
      </c>
      <c r="AG156">
        <f>IFERROR(VLOOKUP(B156,Miljö!$B$1:$S$476,9,FALSE)/1,0)</f>
        <v>0</v>
      </c>
      <c r="AI156">
        <f t="shared" si="20"/>
        <v>70.705999999999989</v>
      </c>
      <c r="AJ156">
        <f t="shared" si="21"/>
        <v>70.705999999999989</v>
      </c>
      <c r="AK156">
        <f>IF(ISERROR(1/VLOOKUP($B156,Leveranser!$B$1:$S$500,MATCH("såld värme (gwh)",Leveranser!$B$1:$S$1,0),FALSE)),"",VLOOKUP($B156,Leveranser!$B$1:$S$500,MATCH("såld värme (gwh)",Leveranser!$B$1:$S$1,0),FALSE))</f>
        <v>50.2</v>
      </c>
      <c r="AL156" s="22">
        <f>VLOOKUP($B156,Leveranser!$B$1:$Y$500,MATCH("Totalt såld fjärrvärme till andra fjärrvärmeföretag",Leveranser!$B$1:$AA$1,0),FALSE)</f>
        <v>0</v>
      </c>
      <c r="AM156" s="22">
        <f>IF(ISERROR(1/VLOOKUP($B156,Miljö!$B$1:$S$500,MATCH("Såld mängd produktionsspecifik fjärrvärme (GWh)",Miljö!$B$1:$R$1,0),FALSE)),0,VLOOKUP($B156,Miljö!$B$1:$S$500,MATCH("Såld mängd produktionsspecifik fjärrvärme (GWh)",Miljö!$B$1:$R$1,0),FALSE))</f>
        <v>0</v>
      </c>
      <c r="AN156" s="23">
        <f t="shared" si="22"/>
        <v>0.70998217973015032</v>
      </c>
      <c r="AP156" t="str">
        <f>VLOOKUP($B156,'Miljövärden urval för publ'!$B$1:$H$450,7,FALSE)</f>
        <v>Ja</v>
      </c>
      <c r="AQ156" t="str">
        <f>VLOOKUP($B156,'Miljövärden urval för publ'!$B$1:$H$450,6,FALSE)</f>
        <v>Nej</v>
      </c>
      <c r="AU156">
        <f t="shared" si="23"/>
        <v>2.8650000000000002</v>
      </c>
      <c r="AV156">
        <f t="shared" si="24"/>
        <v>0</v>
      </c>
      <c r="AW156">
        <f t="shared" si="25"/>
        <v>30.19</v>
      </c>
      <c r="AX156">
        <f t="shared" si="26"/>
        <v>16.567</v>
      </c>
      <c r="AZ156">
        <f t="shared" si="27"/>
        <v>2.0430000000000001</v>
      </c>
      <c r="BA156">
        <f t="shared" si="28"/>
        <v>0</v>
      </c>
      <c r="BC156">
        <f t="shared" si="29"/>
        <v>60.155999999999999</v>
      </c>
    </row>
    <row r="157" spans="1:55" ht="15" customHeight="1" x14ac:dyDescent="0.25">
      <c r="A157" t="s">
        <v>226</v>
      </c>
      <c r="B157" t="s">
        <v>227</v>
      </c>
      <c r="C157">
        <f>VLOOKUP($B157,'Tillförd energi'!$B$1:$AS$566,MATCH(C$1,'Tillförd energi'!$B$1:$AQ$1,0),FALSE)</f>
        <v>0</v>
      </c>
      <c r="D157">
        <f>VLOOKUP($B157,'Tillförd energi'!$B$1:$AS$566,MATCH(D$1,'Tillförd energi'!$B$1:$AQ$1,0),FALSE)</f>
        <v>0</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v>
      </c>
      <c r="K157">
        <v>0</v>
      </c>
      <c r="L157">
        <f>VLOOKUP($B157,'Tillförd energi'!$B$1:$AS$566,MATCH(L$1,'Tillförd energi'!$B$1:$AQ$1,0),FALSE)</f>
        <v>0</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0</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2.67</v>
      </c>
      <c r="AG157">
        <f>IFERROR(VLOOKUP(B157,Miljö!$B$1:$S$476,9,FALSE)/1,0)</f>
        <v>103</v>
      </c>
      <c r="AI157">
        <f t="shared" si="20"/>
        <v>2.67</v>
      </c>
      <c r="AJ157">
        <f t="shared" si="21"/>
        <v>105.67</v>
      </c>
      <c r="AK157">
        <f>IF(ISERROR(1/VLOOKUP($B157,Leveranser!$B$1:$S$500,MATCH("såld värme (gwh)",Leveranser!$B$1:$S$1,0),FALSE)),"",VLOOKUP($B157,Leveranser!$B$1:$S$500,MATCH("såld värme (gwh)",Leveranser!$B$1:$S$1,0),FALSE))</f>
        <v>89</v>
      </c>
      <c r="AL157" s="22">
        <f>VLOOKUP($B157,Leveranser!$B$1:$Y$500,MATCH("Totalt såld fjärrvärme till andra fjärrvärmeföretag",Leveranser!$B$1:$AA$1,0),FALSE)</f>
        <v>0</v>
      </c>
      <c r="AM157" s="22">
        <f>IF(ISERROR(1/VLOOKUP($B157,Miljö!$B$1:$S$500,MATCH("Såld mängd produktionsspecifik fjärrvärme (GWh)",Miljö!$B$1:$R$1,0),FALSE)),0,VLOOKUP($B157,Miljö!$B$1:$S$500,MATCH("Såld mängd produktionsspecifik fjärrvärme (GWh)",Miljö!$B$1:$R$1,0),FALSE))</f>
        <v>0</v>
      </c>
      <c r="AN157" s="23">
        <f t="shared" si="22"/>
        <v>0.84224472414119422</v>
      </c>
      <c r="AP157" t="str">
        <f>VLOOKUP($B157,'Miljövärden urval för publ'!$B$1:$H$450,7,FALSE)</f>
        <v>Ja</v>
      </c>
      <c r="AQ157" t="str">
        <f>VLOOKUP($B157,'Miljövärden urval för publ'!$B$1:$H$450,6,FALSE)</f>
        <v>Nej</v>
      </c>
      <c r="AU157">
        <f t="shared" si="23"/>
        <v>2.67</v>
      </c>
      <c r="AV157">
        <f t="shared" si="24"/>
        <v>0</v>
      </c>
      <c r="AW157">
        <f t="shared" si="25"/>
        <v>0</v>
      </c>
      <c r="AX157">
        <f t="shared" si="26"/>
        <v>0</v>
      </c>
      <c r="AZ157">
        <f t="shared" si="27"/>
        <v>0</v>
      </c>
      <c r="BA157">
        <f t="shared" si="28"/>
        <v>0</v>
      </c>
      <c r="BC157">
        <f t="shared" si="29"/>
        <v>0</v>
      </c>
    </row>
    <row r="158" spans="1:55" ht="15" customHeight="1" x14ac:dyDescent="0.25">
      <c r="A158" t="s">
        <v>228</v>
      </c>
      <c r="B158" t="s">
        <v>229</v>
      </c>
      <c r="C158">
        <f>VLOOKUP($B158,'Tillförd energi'!$B$1:$AS$566,MATCH(C$1,'Tillförd energi'!$B$1:$AQ$1,0),FALSE)</f>
        <v>0</v>
      </c>
      <c r="D158">
        <f>VLOOKUP($B158,'Tillförd energi'!$B$1:$AS$566,MATCH(D$1,'Tillförd energi'!$B$1:$AQ$1,0),FALSE)</f>
        <v>1.9E-2</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0</v>
      </c>
      <c r="J158">
        <f>VLOOKUP($B158,'Tillförd energi'!$B$1:$AS$566,MATCH(J$1,'Tillförd energi'!$B$1:$AQ$1,0),FALSE)</f>
        <v>0</v>
      </c>
      <c r="K158">
        <v>0</v>
      </c>
      <c r="L158">
        <f>VLOOKUP($B158,'Tillförd energi'!$B$1:$AS$566,MATCH(L$1,'Tillförd energi'!$B$1:$AQ$1,0),FALSE)</f>
        <v>0</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1.4</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0</v>
      </c>
      <c r="AA158">
        <f>VLOOKUP($B158,'Tillförd energi'!$B$1:$AS$566,MATCH(AA$1,'Tillförd energi'!$B$1:$AQ$1,0),FALSE)</f>
        <v>0</v>
      </c>
      <c r="AB158">
        <f>VLOOKUP($B158,'Tillförd energi'!$B$1:$AS$566,MATCH(AB$1,'Tillförd energi'!$B$1:$AQ$1,0),FALSE)</f>
        <v>0</v>
      </c>
      <c r="AC158">
        <f>VLOOKUP($B158,'Tillförd energi'!$B$1:$AS$566,MATCH(AC$1,'Tillförd energi'!$B$1:$AQ$1,0),FALSE)</f>
        <v>0</v>
      </c>
      <c r="AD158">
        <f>VLOOKUP($B158,'Tillförd energi'!$B$1:$AS$566,MATCH(AD$1,'Tillförd energi'!$B$1:$AQ$1,0),FALSE)</f>
        <v>0</v>
      </c>
      <c r="AE158">
        <f>VLOOKUP($B158,'Tillförd energi'!$B$1:$AS$566,MATCH(AE$1,'Tillförd energi'!$B$1:$AQ$1,0),FALSE)</f>
        <v>0</v>
      </c>
      <c r="AF158">
        <f>VLOOKUP($B158,'Tillförd energi'!$B$1:$AS$566,MATCH(AF$1,'Tillförd energi'!$B$1:$AQ$1,0),FALSE)</f>
        <v>2.5999999999999999E-2</v>
      </c>
      <c r="AG158">
        <f>IFERROR(VLOOKUP(B158,Miljö!$B$1:$S$476,9,FALSE)/1,0)</f>
        <v>0</v>
      </c>
      <c r="AI158">
        <f t="shared" si="20"/>
        <v>1.4449999999999998</v>
      </c>
      <c r="AJ158">
        <f t="shared" si="21"/>
        <v>1.4449999999999998</v>
      </c>
      <c r="AK158">
        <f>IF(ISERROR(1/VLOOKUP($B158,Leveranser!$B$1:$S$500,MATCH("såld värme (gwh)",Leveranser!$B$1:$S$1,0),FALSE)),"",VLOOKUP($B158,Leveranser!$B$1:$S$500,MATCH("såld värme (gwh)",Leveranser!$B$1:$S$1,0),FALSE))</f>
        <v>1.1399999999999999</v>
      </c>
      <c r="AL158" s="22">
        <f>VLOOKUP($B158,Leveranser!$B$1:$Y$500,MATCH("Totalt såld fjärrvärme till andra fjärrvärmeföretag",Leveranser!$B$1:$AA$1,0),FALSE)</f>
        <v>0</v>
      </c>
      <c r="AM158" s="22">
        <f>IF(ISERROR(1/VLOOKUP($B158,Miljö!$B$1:$S$500,MATCH("Såld mängd produktionsspecifik fjärrvärme (GWh)",Miljö!$B$1:$R$1,0),FALSE)),0,VLOOKUP($B158,Miljö!$B$1:$S$500,MATCH("Såld mängd produktionsspecifik fjärrvärme (GWh)",Miljö!$B$1:$R$1,0),FALSE))</f>
        <v>0</v>
      </c>
      <c r="AN158" s="23">
        <f t="shared" si="22"/>
        <v>0.78892733564013839</v>
      </c>
      <c r="AP158" t="str">
        <f>VLOOKUP($B158,'Miljövärden urval för publ'!$B$1:$H$450,7,FALSE)</f>
        <v>Ja</v>
      </c>
      <c r="AQ158" t="str">
        <f>VLOOKUP($B158,'Miljövärden urval för publ'!$B$1:$H$450,6,FALSE)</f>
        <v>Nej</v>
      </c>
      <c r="AU158">
        <f t="shared" si="23"/>
        <v>2.5999999999999999E-2</v>
      </c>
      <c r="AV158">
        <f t="shared" si="24"/>
        <v>0</v>
      </c>
      <c r="AW158">
        <f t="shared" si="25"/>
        <v>0</v>
      </c>
      <c r="AX158">
        <f t="shared" si="26"/>
        <v>1.4</v>
      </c>
      <c r="AZ158">
        <f t="shared" si="27"/>
        <v>0</v>
      </c>
      <c r="BA158">
        <f t="shared" si="28"/>
        <v>0</v>
      </c>
      <c r="BC158">
        <f t="shared" si="29"/>
        <v>1.4</v>
      </c>
    </row>
    <row r="159" spans="1:55" ht="15" customHeight="1" x14ac:dyDescent="0.25">
      <c r="A159" t="s">
        <v>228</v>
      </c>
      <c r="B159" t="s">
        <v>230</v>
      </c>
      <c r="C159">
        <f>VLOOKUP($B159,'Tillförd energi'!$B$1:$AS$566,MATCH(C$1,'Tillförd energi'!$B$1:$AQ$1,0),FALSE)</f>
        <v>0</v>
      </c>
      <c r="D159">
        <f>VLOOKUP($B159,'Tillförd energi'!$B$1:$AS$566,MATCH(D$1,'Tillförd energi'!$B$1:$AQ$1,0),FALSE)</f>
        <v>0.02</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0</v>
      </c>
      <c r="Q159">
        <f>VLOOKUP($B159,'Tillförd energi'!$B$1:$AS$566,MATCH(Q$1,'Tillförd energi'!$B$1:$AQ$1,0),FALSE)</f>
        <v>0</v>
      </c>
      <c r="R159">
        <f>VLOOKUP($B159,'Tillförd energi'!$B$1:$AS$566,MATCH(R$1,'Tillförd energi'!$B$1:$AQ$1,0),FALSE)</f>
        <v>0.92</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0</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3.2000000000000001E-2</v>
      </c>
      <c r="AG159">
        <f>IFERROR(VLOOKUP(B159,Miljö!$B$1:$S$476,9,FALSE)/1,0)</f>
        <v>0</v>
      </c>
      <c r="AI159">
        <f t="shared" si="20"/>
        <v>0.97200000000000009</v>
      </c>
      <c r="AJ159">
        <f t="shared" si="21"/>
        <v>0.97200000000000009</v>
      </c>
      <c r="AK159">
        <f>IF(ISERROR(1/VLOOKUP($B159,Leveranser!$B$1:$S$500,MATCH("såld värme (gwh)",Leveranser!$B$1:$S$1,0),FALSE)),"",VLOOKUP($B159,Leveranser!$B$1:$S$500,MATCH("såld värme (gwh)",Leveranser!$B$1:$S$1,0),FALSE))</f>
        <v>0.75600000000000001</v>
      </c>
      <c r="AL159" s="22">
        <f>VLOOKUP($B159,Leveranser!$B$1:$Y$500,MATCH("Totalt såld fjärrvärme till andra fjärrvärmeföretag",Leveranser!$B$1:$AA$1,0),FALSE)</f>
        <v>0</v>
      </c>
      <c r="AM159" s="22">
        <f>IF(ISERROR(1/VLOOKUP($B159,Miljö!$B$1:$S$500,MATCH("Såld mängd produktionsspecifik fjärrvärme (GWh)",Miljö!$B$1:$R$1,0),FALSE)),0,VLOOKUP($B159,Miljö!$B$1:$S$500,MATCH("Såld mängd produktionsspecifik fjärrvärme (GWh)",Miljö!$B$1:$R$1,0),FALSE))</f>
        <v>0</v>
      </c>
      <c r="AN159" s="23">
        <f t="shared" si="22"/>
        <v>0.77777777777777768</v>
      </c>
      <c r="AP159" t="str">
        <f>VLOOKUP($B159,'Miljövärden urval för publ'!$B$1:$H$450,7,FALSE)</f>
        <v>Ja</v>
      </c>
      <c r="AQ159" t="str">
        <f>VLOOKUP($B159,'Miljövärden urval för publ'!$B$1:$H$450,6,FALSE)</f>
        <v>Nej</v>
      </c>
      <c r="AU159">
        <f t="shared" si="23"/>
        <v>3.2000000000000001E-2</v>
      </c>
      <c r="AV159">
        <f t="shared" si="24"/>
        <v>0</v>
      </c>
      <c r="AW159">
        <f t="shared" si="25"/>
        <v>0</v>
      </c>
      <c r="AX159">
        <f t="shared" si="26"/>
        <v>0.92</v>
      </c>
      <c r="AZ159">
        <f t="shared" si="27"/>
        <v>0</v>
      </c>
      <c r="BA159">
        <f t="shared" si="28"/>
        <v>0</v>
      </c>
      <c r="BC159">
        <f t="shared" si="29"/>
        <v>0.92</v>
      </c>
    </row>
    <row r="160" spans="1:55" ht="15" customHeight="1" x14ac:dyDescent="0.25">
      <c r="A160" t="s">
        <v>228</v>
      </c>
      <c r="B160" t="s">
        <v>231</v>
      </c>
      <c r="C160">
        <f>VLOOKUP($B160,'Tillförd energi'!$B$1:$AS$566,MATCH(C$1,'Tillförd energi'!$B$1:$AQ$1,0),FALSE)</f>
        <v>0</v>
      </c>
      <c r="D160">
        <f>VLOOKUP($B160,'Tillförd energi'!$B$1:$AS$566,MATCH(D$1,'Tillförd energi'!$B$1:$AQ$1,0),FALSE)</f>
        <v>0.03</v>
      </c>
      <c r="E160">
        <f>VLOOKUP($B160,'Tillförd energi'!$B$1:$AS$566,MATCH(E$1,'Tillförd energi'!$B$1:$AQ$1,0),FALSE)</f>
        <v>0</v>
      </c>
      <c r="F160">
        <f>VLOOKUP($B160,'Tillförd energi'!$B$1:$AS$566,MATCH(F$1,'Tillförd energi'!$B$1:$AQ$1,0),FALSE)</f>
        <v>0</v>
      </c>
      <c r="G160">
        <f>VLOOKUP($B160,'Tillförd energi'!$B$1:$AS$566,MATCH(G$1,'Tillförd energi'!$B$1:$AQ$1,0),FALSE)</f>
        <v>0</v>
      </c>
      <c r="H160">
        <f>VLOOKUP($B160,'Tillförd energi'!$B$1:$AS$566,MATCH(H$1,'Tillförd energi'!$B$1:$AQ$1,0),FALSE)</f>
        <v>0</v>
      </c>
      <c r="I160">
        <f>VLOOKUP($B160,'Tillförd energi'!$B$1:$AS$566,MATCH(I$1,'Tillförd energi'!$B$1:$AQ$1,0),FALSE)</f>
        <v>0</v>
      </c>
      <c r="J160">
        <f>VLOOKUP($B160,'Tillförd energi'!$B$1:$AS$566,MATCH(J$1,'Tillförd energi'!$B$1:$AQ$1,0),FALSE)</f>
        <v>0</v>
      </c>
      <c r="K160">
        <v>0</v>
      </c>
      <c r="L160">
        <f>VLOOKUP($B160,'Tillförd energi'!$B$1:$AS$566,MATCH(L$1,'Tillförd energi'!$B$1:$AQ$1,0),FALSE)</f>
        <v>0</v>
      </c>
      <c r="M160">
        <f>VLOOKUP($B160,'Tillförd energi'!$B$1:$AS$566,MATCH(M$1,'Tillförd energi'!$B$1:$AQ$1,0),FALSE)</f>
        <v>0</v>
      </c>
      <c r="N160">
        <f>VLOOKUP($B160,'Tillförd energi'!$B$1:$AS$566,MATCH(N$1,'Tillförd energi'!$B$1:$AQ$1,0),FALSE)</f>
        <v>0</v>
      </c>
      <c r="O160">
        <f>VLOOKUP($B160,'Tillförd energi'!$B$1:$AS$566,MATCH(O$1,'Tillförd energi'!$B$1:$AQ$1,0),FALSE)</f>
        <v>0</v>
      </c>
      <c r="P160">
        <f>VLOOKUP($B160,'Tillförd energi'!$B$1:$AS$566,MATCH(P$1,'Tillförd energi'!$B$1:$AQ$1,0),FALSE)</f>
        <v>0</v>
      </c>
      <c r="Q160">
        <f>VLOOKUP($B160,'Tillförd energi'!$B$1:$AS$566,MATCH(Q$1,'Tillförd energi'!$B$1:$AQ$1,0),FALSE)</f>
        <v>0</v>
      </c>
      <c r="R160">
        <f>VLOOKUP($B160,'Tillförd energi'!$B$1:$AS$566,MATCH(R$1,'Tillförd energi'!$B$1:$AQ$1,0),FALSE)</f>
        <v>3.23</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0</v>
      </c>
      <c r="X160">
        <f>VLOOKUP($B160,'Tillförd energi'!$B$1:$AS$566,MATCH(X$1,'Tillförd energi'!$B$1:$AQ$1,0),FALSE)</f>
        <v>0</v>
      </c>
      <c r="Y160">
        <f>VLOOKUP($B160,'Tillförd energi'!$B$1:$AS$566,MATCH(Y$1,'Tillförd energi'!$B$1:$AQ$1,0),FALSE)</f>
        <v>0</v>
      </c>
      <c r="Z160">
        <f>VLOOKUP($B160,'Tillförd energi'!$B$1:$AS$566,MATCH(Z$1,'Tillförd energi'!$B$1:$AQ$1,0),FALSE)</f>
        <v>0</v>
      </c>
      <c r="AA160">
        <f>VLOOKUP($B160,'Tillförd energi'!$B$1:$AS$566,MATCH(AA$1,'Tillförd energi'!$B$1:$AQ$1,0),FALSE)</f>
        <v>0</v>
      </c>
      <c r="AB160">
        <f>VLOOKUP($B160,'Tillförd energi'!$B$1:$AS$566,MATCH(AB$1,'Tillförd energi'!$B$1:$AQ$1,0),FALSE)</f>
        <v>0</v>
      </c>
      <c r="AC160">
        <f>VLOOKUP($B160,'Tillförd energi'!$B$1:$AS$566,MATCH(AC$1,'Tillförd energi'!$B$1:$AQ$1,0),FALSE)</f>
        <v>0</v>
      </c>
      <c r="AD160">
        <f>VLOOKUP($B160,'Tillförd energi'!$B$1:$AS$566,MATCH(AD$1,'Tillförd energi'!$B$1:$AQ$1,0),FALSE)</f>
        <v>0</v>
      </c>
      <c r="AE160">
        <f>VLOOKUP($B160,'Tillförd energi'!$B$1:$AS$566,MATCH(AE$1,'Tillförd energi'!$B$1:$AQ$1,0),FALSE)</f>
        <v>0</v>
      </c>
      <c r="AF160">
        <f>VLOOKUP($B160,'Tillförd energi'!$B$1:$AS$566,MATCH(AF$1,'Tillförd energi'!$B$1:$AQ$1,0),FALSE)</f>
        <v>4.2999999999999997E-2</v>
      </c>
      <c r="AG160">
        <f>IFERROR(VLOOKUP(B160,Miljö!$B$1:$S$476,9,FALSE)/1,0)</f>
        <v>0</v>
      </c>
      <c r="AI160">
        <f t="shared" si="20"/>
        <v>3.3029999999999999</v>
      </c>
      <c r="AJ160">
        <f t="shared" si="21"/>
        <v>3.3029999999999999</v>
      </c>
      <c r="AK160">
        <f>IF(ISERROR(1/VLOOKUP($B160,Leveranser!$B$1:$S$500,MATCH("såld värme (gwh)",Leveranser!$B$1:$S$1,0),FALSE)),"",VLOOKUP($B160,Leveranser!$B$1:$S$500,MATCH("såld värme (gwh)",Leveranser!$B$1:$S$1,0),FALSE))</f>
        <v>2.76</v>
      </c>
      <c r="AL160" s="22">
        <f>VLOOKUP($B160,Leveranser!$B$1:$Y$500,MATCH("Totalt såld fjärrvärme till andra fjärrvärmeföretag",Leveranser!$B$1:$AA$1,0),FALSE)</f>
        <v>0</v>
      </c>
      <c r="AM160" s="22">
        <f>IF(ISERROR(1/VLOOKUP($B160,Miljö!$B$1:$S$500,MATCH("Såld mängd produktionsspecifik fjärrvärme (GWh)",Miljö!$B$1:$R$1,0),FALSE)),0,VLOOKUP($B160,Miljö!$B$1:$S$500,MATCH("Såld mängd produktionsspecifik fjärrvärme (GWh)",Miljö!$B$1:$R$1,0),FALSE))</f>
        <v>0</v>
      </c>
      <c r="AN160" s="23">
        <f t="shared" si="22"/>
        <v>0.83560399636693905</v>
      </c>
      <c r="AP160" t="str">
        <f>VLOOKUP($B160,'Miljövärden urval för publ'!$B$1:$H$450,7,FALSE)</f>
        <v>Ja</v>
      </c>
      <c r="AQ160" t="str">
        <f>VLOOKUP($B160,'Miljövärden urval för publ'!$B$1:$H$450,6,FALSE)</f>
        <v>Nej</v>
      </c>
      <c r="AU160">
        <f t="shared" si="23"/>
        <v>4.2999999999999997E-2</v>
      </c>
      <c r="AV160">
        <f t="shared" si="24"/>
        <v>0</v>
      </c>
      <c r="AW160">
        <f t="shared" si="25"/>
        <v>0</v>
      </c>
      <c r="AX160">
        <f t="shared" si="26"/>
        <v>3.23</v>
      </c>
      <c r="AZ160">
        <f t="shared" si="27"/>
        <v>0</v>
      </c>
      <c r="BA160">
        <f t="shared" si="28"/>
        <v>0</v>
      </c>
      <c r="BC160">
        <f t="shared" si="29"/>
        <v>3.23</v>
      </c>
    </row>
    <row r="161" spans="1:55" ht="15" customHeight="1" x14ac:dyDescent="0.25">
      <c r="A161" t="s">
        <v>228</v>
      </c>
      <c r="B161" t="s">
        <v>232</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0</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22.9422</v>
      </c>
      <c r="N161">
        <f>VLOOKUP($B161,'Tillförd energi'!$B$1:$AS$566,MATCH(N$1,'Tillförd energi'!$B$1:$AQ$1,0),FALSE)</f>
        <v>38.262999999999998</v>
      </c>
      <c r="O161">
        <f>VLOOKUP($B161,'Tillförd energi'!$B$1:$AS$566,MATCH(O$1,'Tillförd energi'!$B$1:$AQ$1,0),FALSE)</f>
        <v>0</v>
      </c>
      <c r="P161">
        <f>VLOOKUP($B161,'Tillförd energi'!$B$1:$AS$566,MATCH(P$1,'Tillförd energi'!$B$1:$AQ$1,0),FALSE)</f>
        <v>15.3985</v>
      </c>
      <c r="Q161">
        <f>VLOOKUP($B161,'Tillförd energi'!$B$1:$AS$566,MATCH(Q$1,'Tillförd energi'!$B$1:$AQ$1,0),FALSE)</f>
        <v>0</v>
      </c>
      <c r="R161">
        <f>VLOOKUP($B161,'Tillförd energi'!$B$1:$AS$566,MATCH(R$1,'Tillförd energi'!$B$1:$AQ$1,0),FALSE)</f>
        <v>0</v>
      </c>
      <c r="S161">
        <f>VLOOKUP($B161,'Tillförd energi'!$B$1:$AS$566,MATCH(S$1,'Tillförd energi'!$B$1:$AQ$1,0),FALSE)</f>
        <v>0</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0.71</v>
      </c>
      <c r="X161">
        <f>VLOOKUP($B161,'Tillförd energi'!$B$1:$AS$566,MATCH(X$1,'Tillförd energi'!$B$1:$AQ$1,0),FALSE)</f>
        <v>0</v>
      </c>
      <c r="Y161">
        <f>VLOOKUP($B161,'Tillförd energi'!$B$1:$AS$566,MATCH(Y$1,'Tillförd energi'!$B$1:$AQ$1,0),FALSE)</f>
        <v>0</v>
      </c>
      <c r="Z161">
        <f>VLOOKUP($B161,'Tillförd energi'!$B$1:$AS$566,MATCH(Z$1,'Tillförd energi'!$B$1:$AQ$1,0),FALSE)</f>
        <v>0</v>
      </c>
      <c r="AA161">
        <f>VLOOKUP($B161,'Tillförd energi'!$B$1:$AS$566,MATCH(AA$1,'Tillförd energi'!$B$1:$AQ$1,0),FALSE)</f>
        <v>0</v>
      </c>
      <c r="AB161">
        <f>VLOOKUP($B161,'Tillförd energi'!$B$1:$AS$566,MATCH(AB$1,'Tillförd energi'!$B$1:$AQ$1,0),FALSE)</f>
        <v>0</v>
      </c>
      <c r="AC161">
        <f>VLOOKUP($B161,'Tillförd energi'!$B$1:$AS$566,MATCH(AC$1,'Tillförd energi'!$B$1:$AQ$1,0),FALSE)</f>
        <v>0</v>
      </c>
      <c r="AD161">
        <f>VLOOKUP($B161,'Tillförd energi'!$B$1:$AS$566,MATCH(AD$1,'Tillförd energi'!$B$1:$AQ$1,0),FALSE)</f>
        <v>0</v>
      </c>
      <c r="AE161">
        <f>VLOOKUP($B161,'Tillförd energi'!$B$1:$AS$566,MATCH(AE$1,'Tillförd energi'!$B$1:$AQ$1,0),FALSE)</f>
        <v>0</v>
      </c>
      <c r="AF161">
        <f>VLOOKUP($B161,'Tillförd energi'!$B$1:$AS$566,MATCH(AF$1,'Tillförd energi'!$B$1:$AQ$1,0),FALSE)</f>
        <v>4.17</v>
      </c>
      <c r="AG161">
        <f>IFERROR(VLOOKUP(B161,Miljö!$B$1:$S$476,9,FALSE)/1,0)</f>
        <v>27.04</v>
      </c>
      <c r="AI161">
        <f t="shared" si="20"/>
        <v>81.483699999999999</v>
      </c>
      <c r="AJ161">
        <f t="shared" si="21"/>
        <v>108.52369999999999</v>
      </c>
      <c r="AK161">
        <f>IF(ISERROR(1/VLOOKUP($B161,Leveranser!$B$1:$S$500,MATCH("såld värme (gwh)",Leveranser!$B$1:$S$1,0),FALSE)),"",VLOOKUP($B161,Leveranser!$B$1:$S$500,MATCH("såld värme (gwh)",Leveranser!$B$1:$S$1,0),FALSE))</f>
        <v>107</v>
      </c>
      <c r="AL161" s="22">
        <f>VLOOKUP($B161,Leveranser!$B$1:$Y$500,MATCH("Totalt såld fjärrvärme till andra fjärrvärmeföretag",Leveranser!$B$1:$AA$1,0),FALSE)</f>
        <v>0</v>
      </c>
      <c r="AM161" s="22">
        <f>IF(ISERROR(1/VLOOKUP($B161,Miljö!$B$1:$S$500,MATCH("Såld mängd produktionsspecifik fjärrvärme (GWh)",Miljö!$B$1:$R$1,0),FALSE)),0,VLOOKUP($B161,Miljö!$B$1:$S$500,MATCH("Såld mängd produktionsspecifik fjärrvärme (GWh)",Miljö!$B$1:$R$1,0),FALSE))</f>
        <v>0</v>
      </c>
      <c r="AN161" s="23">
        <f t="shared" si="22"/>
        <v>0.98595974888434512</v>
      </c>
      <c r="AP161" t="str">
        <f>VLOOKUP($B161,'Miljövärden urval för publ'!$B$1:$H$450,7,FALSE)</f>
        <v>Ja</v>
      </c>
      <c r="AQ161" t="str">
        <f>VLOOKUP($B161,'Miljövärden urval för publ'!$B$1:$H$450,6,FALSE)</f>
        <v>Nej</v>
      </c>
      <c r="AU161">
        <f t="shared" si="23"/>
        <v>4.17</v>
      </c>
      <c r="AV161">
        <f t="shared" si="24"/>
        <v>0</v>
      </c>
      <c r="AW161">
        <f t="shared" si="25"/>
        <v>76.603700000000003</v>
      </c>
      <c r="AX161">
        <f t="shared" si="26"/>
        <v>0</v>
      </c>
      <c r="AZ161">
        <f t="shared" si="27"/>
        <v>0</v>
      </c>
      <c r="BA161">
        <f t="shared" si="28"/>
        <v>0</v>
      </c>
      <c r="BC161">
        <f t="shared" si="29"/>
        <v>77.313699999999997</v>
      </c>
    </row>
    <row r="162" spans="1:55" ht="15" customHeight="1" x14ac:dyDescent="0.25">
      <c r="A162" t="s">
        <v>233</v>
      </c>
      <c r="B162" t="s">
        <v>234</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15.999000000000001</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0.26400000000000001</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0.38643</v>
      </c>
      <c r="AG162">
        <f>IFERROR(VLOOKUP(B162,Miljö!$B$1:$S$476,9,FALSE)/1,0)</f>
        <v>0</v>
      </c>
      <c r="AI162">
        <f t="shared" si="20"/>
        <v>16.649430000000002</v>
      </c>
      <c r="AJ162">
        <f t="shared" si="21"/>
        <v>16.649430000000002</v>
      </c>
      <c r="AK162">
        <f>IF(ISERROR(1/VLOOKUP($B162,Leveranser!$B$1:$S$500,MATCH("såld värme (gwh)",Leveranser!$B$1:$S$1,0),FALSE)),"",VLOOKUP($B162,Leveranser!$B$1:$S$500,MATCH("såld värme (gwh)",Leveranser!$B$1:$S$1,0),FALSE))</f>
        <v>12.881</v>
      </c>
      <c r="AL162" s="22">
        <f>VLOOKUP($B162,Leveranser!$B$1:$Y$500,MATCH("Totalt såld fjärrvärme till andra fjärrvärmeföretag",Leveranser!$B$1:$AA$1,0),FALSE)</f>
        <v>0</v>
      </c>
      <c r="AM162" s="22">
        <f>IF(ISERROR(1/VLOOKUP($B162,Miljö!$B$1:$S$500,MATCH("Såld mängd produktionsspecifik fjärrvärme (GWh)",Miljö!$B$1:$R$1,0),FALSE)),0,VLOOKUP($B162,Miljö!$B$1:$S$500,MATCH("Såld mängd produktionsspecifik fjärrvärme (GWh)",Miljö!$B$1:$R$1,0),FALSE))</f>
        <v>0</v>
      </c>
      <c r="AN162" s="23">
        <f t="shared" si="22"/>
        <v>0.77366011929537515</v>
      </c>
      <c r="AP162" t="str">
        <f>VLOOKUP($B162,'Miljövärden urval för publ'!$B$1:$H$450,7,FALSE)</f>
        <v>Ja</v>
      </c>
      <c r="AQ162" t="str">
        <f>VLOOKUP($B162,'Miljövärden urval för publ'!$B$1:$H$450,6,FALSE)</f>
        <v>Nej</v>
      </c>
      <c r="AU162">
        <f t="shared" si="23"/>
        <v>0.38643</v>
      </c>
      <c r="AV162">
        <f t="shared" si="24"/>
        <v>0</v>
      </c>
      <c r="AW162">
        <f t="shared" si="25"/>
        <v>0</v>
      </c>
      <c r="AX162">
        <f t="shared" si="26"/>
        <v>15.999000000000001</v>
      </c>
      <c r="AZ162">
        <f t="shared" si="27"/>
        <v>0</v>
      </c>
      <c r="BA162">
        <f t="shared" si="28"/>
        <v>0</v>
      </c>
      <c r="BC162">
        <f t="shared" si="29"/>
        <v>16.263000000000002</v>
      </c>
    </row>
    <row r="163" spans="1:55" ht="15" customHeight="1" x14ac:dyDescent="0.25">
      <c r="A163" t="s">
        <v>233</v>
      </c>
      <c r="B163" t="s">
        <v>235</v>
      </c>
      <c r="C163">
        <f>VLOOKUP($B163,'Tillförd energi'!$B$1:$AS$566,MATCH(C$1,'Tillförd energi'!$B$1:$AQ$1,0),FALSE)</f>
        <v>0</v>
      </c>
      <c r="D163">
        <f>VLOOKUP($B163,'Tillförd energi'!$B$1:$AS$566,MATCH(D$1,'Tillförd energi'!$B$1:$AQ$1,0),FALSE)</f>
        <v>4.0000000000000001E-3</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80.912899999999993</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9.5050000000000008</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0.94399999999999995</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134.286</v>
      </c>
      <c r="AE163">
        <f>VLOOKUP($B163,'Tillförd energi'!$B$1:$AS$566,MATCH(AE$1,'Tillförd energi'!$B$1:$AQ$1,0),FALSE)</f>
        <v>0</v>
      </c>
      <c r="AF163">
        <f>VLOOKUP($B163,'Tillförd energi'!$B$1:$AS$566,MATCH(AF$1,'Tillförd energi'!$B$1:$AQ$1,0),FALSE)</f>
        <v>5.54697</v>
      </c>
      <c r="AG163">
        <f>IFERROR(VLOOKUP(B163,Miljö!$B$1:$S$476,9,FALSE)/1,0)</f>
        <v>0</v>
      </c>
      <c r="AI163">
        <f t="shared" si="20"/>
        <v>231.19887</v>
      </c>
      <c r="AJ163">
        <f t="shared" si="21"/>
        <v>231.19887</v>
      </c>
      <c r="AK163">
        <f>IF(ISERROR(1/VLOOKUP($B163,Leveranser!$B$1:$S$500,MATCH("såld värme (gwh)",Leveranser!$B$1:$S$1,0),FALSE)),"",VLOOKUP($B163,Leveranser!$B$1:$S$500,MATCH("såld värme (gwh)",Leveranser!$B$1:$S$1,0),FALSE))</f>
        <v>184.899</v>
      </c>
      <c r="AL163" s="22">
        <f>VLOOKUP($B163,Leveranser!$B$1:$Y$500,MATCH("Totalt såld fjärrvärme till andra fjärrvärmeföretag",Leveranser!$B$1:$AA$1,0),FALSE)</f>
        <v>0</v>
      </c>
      <c r="AM163" s="22">
        <f>IF(ISERROR(1/VLOOKUP($B163,Miljö!$B$1:$S$500,MATCH("Såld mängd produktionsspecifik fjärrvärme (GWh)",Miljö!$B$1:$R$1,0),FALSE)),0,VLOOKUP($B163,Miljö!$B$1:$S$500,MATCH("Såld mängd produktionsspecifik fjärrvärme (GWh)",Miljö!$B$1:$R$1,0),FALSE))</f>
        <v>0</v>
      </c>
      <c r="AN163" s="23">
        <f t="shared" si="22"/>
        <v>0.79974006793372299</v>
      </c>
      <c r="AP163" t="str">
        <f>VLOOKUP($B163,'Miljövärden urval för publ'!$B$1:$H$450,7,FALSE)</f>
        <v>Ja</v>
      </c>
      <c r="AQ163" t="str">
        <f>VLOOKUP($B163,'Miljövärden urval för publ'!$B$1:$H$450,6,FALSE)</f>
        <v>Nej</v>
      </c>
      <c r="AU163">
        <f t="shared" si="23"/>
        <v>5.54697</v>
      </c>
      <c r="AV163">
        <f t="shared" si="24"/>
        <v>0</v>
      </c>
      <c r="AW163">
        <f t="shared" si="25"/>
        <v>0</v>
      </c>
      <c r="AX163">
        <f t="shared" si="26"/>
        <v>9.5050000000000008</v>
      </c>
      <c r="AZ163">
        <f t="shared" si="27"/>
        <v>0</v>
      </c>
      <c r="BA163">
        <f t="shared" si="28"/>
        <v>0</v>
      </c>
      <c r="BC163">
        <f t="shared" si="29"/>
        <v>10.449000000000002</v>
      </c>
    </row>
    <row r="164" spans="1:55" ht="15" customHeight="1" x14ac:dyDescent="0.25">
      <c r="A164" t="s">
        <v>236</v>
      </c>
      <c r="B164" t="s">
        <v>237</v>
      </c>
      <c r="C164">
        <f>VLOOKUP($B164,'Tillförd energi'!$B$1:$AS$566,MATCH(C$1,'Tillförd energi'!$B$1:$AQ$1,0),FALSE)</f>
        <v>0</v>
      </c>
      <c r="D164">
        <f>VLOOKUP($B164,'Tillförd energi'!$B$1:$AS$566,MATCH(D$1,'Tillförd energi'!$B$1:$AQ$1,0),FALSE)</f>
        <v>1.02261</v>
      </c>
      <c r="E164">
        <f>VLOOKUP($B164,'Tillförd energi'!$B$1:$AS$566,MATCH(E$1,'Tillförd energi'!$B$1:$AQ$1,0),FALSE)</f>
        <v>0</v>
      </c>
      <c r="F164">
        <f>VLOOKUP($B164,'Tillförd energi'!$B$1:$AS$566,MATCH(F$1,'Tillförd energi'!$B$1:$AQ$1,0),FALSE)</f>
        <v>0</v>
      </c>
      <c r="G164">
        <f>VLOOKUP($B164,'Tillförd energi'!$B$1:$AS$566,MATCH(G$1,'Tillförd energi'!$B$1:$AQ$1,0),FALSE)</f>
        <v>3.5139999999999998</v>
      </c>
      <c r="H164">
        <f>VLOOKUP($B164,'Tillförd energi'!$B$1:$AS$566,MATCH(H$1,'Tillförd energi'!$B$1:$AQ$1,0),FALSE)</f>
        <v>0</v>
      </c>
      <c r="I164">
        <f>VLOOKUP($B164,'Tillförd energi'!$B$1:$AS$566,MATCH(I$1,'Tillförd energi'!$B$1:$AQ$1,0),FALSE)</f>
        <v>85.044799999999995</v>
      </c>
      <c r="J164">
        <f>VLOOKUP($B164,'Tillförd energi'!$B$1:$AS$566,MATCH(J$1,'Tillförd energi'!$B$1:$AQ$1,0),FALSE)</f>
        <v>11.659000000000001</v>
      </c>
      <c r="K164">
        <v>0</v>
      </c>
      <c r="L164">
        <f>VLOOKUP($B164,'Tillförd energi'!$B$1:$AS$566,MATCH(L$1,'Tillförd energi'!$B$1:$AQ$1,0),FALSE)</f>
        <v>32.310499999999998</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43.622999999999998</v>
      </c>
      <c r="Q164">
        <f>VLOOKUP($B164,'Tillförd energi'!$B$1:$AS$566,MATCH(Q$1,'Tillförd energi'!$B$1:$AQ$1,0),FALSE)</f>
        <v>0</v>
      </c>
      <c r="R164">
        <f>VLOOKUP($B164,'Tillförd energi'!$B$1:$AS$566,MATCH(R$1,'Tillförd energi'!$B$1:$AQ$1,0),FALSE)</f>
        <v>0</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18.18</v>
      </c>
      <c r="AD164">
        <f>VLOOKUP($B164,'Tillförd energi'!$B$1:$AS$566,MATCH(AD$1,'Tillförd energi'!$B$1:$AQ$1,0),FALSE)</f>
        <v>57.134999999999998</v>
      </c>
      <c r="AE164">
        <f>VLOOKUP($B164,'Tillförd energi'!$B$1:$AS$566,MATCH(AE$1,'Tillförd energi'!$B$1:$AQ$1,0),FALSE)</f>
        <v>0</v>
      </c>
      <c r="AF164">
        <f>VLOOKUP($B164,'Tillförd energi'!$B$1:$AS$566,MATCH(AF$1,'Tillförd energi'!$B$1:$AQ$1,0),FALSE)</f>
        <v>6.6159600000000003</v>
      </c>
      <c r="AG164">
        <f>IFERROR(VLOOKUP(B164,Miljö!$B$1:$S$476,9,FALSE)/1,0)</f>
        <v>42.542000000000002</v>
      </c>
      <c r="AI164">
        <f t="shared" si="20"/>
        <v>259.10486999999995</v>
      </c>
      <c r="AJ164">
        <f t="shared" si="21"/>
        <v>301.64686999999992</v>
      </c>
      <c r="AK164">
        <f>IF(ISERROR(1/VLOOKUP($B164,Leveranser!$B$1:$S$500,MATCH("såld värme (gwh)",Leveranser!$B$1:$S$1,0),FALSE)),"",VLOOKUP($B164,Leveranser!$B$1:$S$500,MATCH("såld värme (gwh)",Leveranser!$B$1:$S$1,0),FALSE))</f>
        <v>242</v>
      </c>
      <c r="AL164" s="22">
        <f>VLOOKUP($B164,Leveranser!$B$1:$Y$500,MATCH("Totalt såld fjärrvärme till andra fjärrvärmeföretag",Leveranser!$B$1:$AA$1,0),FALSE)</f>
        <v>32.015999999999998</v>
      </c>
      <c r="AM164" s="22">
        <f>IF(ISERROR(1/VLOOKUP($B164,Miljö!$B$1:$S$500,MATCH("Såld mängd produktionsspecifik fjärrvärme (GWh)",Miljö!$B$1:$R$1,0),FALSE)),0,VLOOKUP($B164,Miljö!$B$1:$S$500,MATCH("Såld mängd produktionsspecifik fjärrvärme (GWh)",Miljö!$B$1:$R$1,0),FALSE))</f>
        <v>0</v>
      </c>
      <c r="AN164" s="23">
        <f t="shared" si="22"/>
        <v>0.80226259267997735</v>
      </c>
      <c r="AP164" t="str">
        <f>VLOOKUP($B164,'Miljövärden urval för publ'!$B$1:$H$450,7,FALSE)</f>
        <v>Ja</v>
      </c>
      <c r="AQ164" t="str">
        <f>VLOOKUP($B164,'Miljövärden urval för publ'!$B$1:$H$450,6,FALSE)</f>
        <v>Ja</v>
      </c>
      <c r="AU164">
        <f t="shared" si="23"/>
        <v>6.6159600000000003</v>
      </c>
      <c r="AV164">
        <f t="shared" si="24"/>
        <v>0</v>
      </c>
      <c r="AW164">
        <f t="shared" si="25"/>
        <v>43.622999999999998</v>
      </c>
      <c r="AX164">
        <f t="shared" si="26"/>
        <v>0</v>
      </c>
      <c r="AZ164">
        <f t="shared" si="27"/>
        <v>0</v>
      </c>
      <c r="BA164">
        <f t="shared" si="28"/>
        <v>0</v>
      </c>
      <c r="BC164">
        <f t="shared" si="29"/>
        <v>75.933499999999995</v>
      </c>
    </row>
    <row r="165" spans="1:55" ht="15" customHeight="1" x14ac:dyDescent="0.25">
      <c r="A165" t="s">
        <v>238</v>
      </c>
      <c r="B165" t="s">
        <v>239</v>
      </c>
      <c r="C165">
        <f>VLOOKUP($B165,'Tillförd energi'!$B$1:$AS$566,MATCH(C$1,'Tillförd energi'!$B$1:$AQ$1,0),FALSE)</f>
        <v>0</v>
      </c>
      <c r="D165">
        <f>VLOOKUP($B165,'Tillförd energi'!$B$1:$AS$566,MATCH(D$1,'Tillförd energi'!$B$1:$AQ$1,0),FALSE)</f>
        <v>1.4179999999999999</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8.5060000000000002</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0.16400000000000001</v>
      </c>
      <c r="AG165">
        <f>IFERROR(VLOOKUP(B165,Miljö!$B$1:$S$476,9,FALSE)/1,0)</f>
        <v>0</v>
      </c>
      <c r="AI165">
        <f t="shared" si="20"/>
        <v>10.087999999999999</v>
      </c>
      <c r="AJ165">
        <f t="shared" si="21"/>
        <v>10.087999999999999</v>
      </c>
      <c r="AK165">
        <f>IF(ISERROR(1/VLOOKUP($B165,Leveranser!$B$1:$S$500,MATCH("såld värme (gwh)",Leveranser!$B$1:$S$1,0),FALSE)),"",VLOOKUP($B165,Leveranser!$B$1:$S$500,MATCH("såld värme (gwh)",Leveranser!$B$1:$S$1,0),FALSE))</f>
        <v>8.1340000000000003</v>
      </c>
      <c r="AL165" s="22">
        <f>VLOOKUP($B165,Leveranser!$B$1:$Y$500,MATCH("Totalt såld fjärrvärme till andra fjärrvärmeföretag",Leveranser!$B$1:$AA$1,0),FALSE)</f>
        <v>0</v>
      </c>
      <c r="AM165" s="22">
        <f>IF(ISERROR(1/VLOOKUP($B165,Miljö!$B$1:$S$500,MATCH("Såld mängd produktionsspecifik fjärrvärme (GWh)",Miljö!$B$1:$R$1,0),FALSE)),0,VLOOKUP($B165,Miljö!$B$1:$S$500,MATCH("Såld mängd produktionsspecifik fjärrvärme (GWh)",Miljö!$B$1:$R$1,0),FALSE))</f>
        <v>0</v>
      </c>
      <c r="AN165" s="23">
        <f t="shared" si="22"/>
        <v>0.80630452022204613</v>
      </c>
      <c r="AP165" t="str">
        <f>VLOOKUP($B165,'Miljövärden urval för publ'!$B$1:$H$450,7,FALSE)</f>
        <v>Ja</v>
      </c>
      <c r="AQ165" t="str">
        <f>VLOOKUP($B165,'Miljövärden urval för publ'!$B$1:$H$450,6,FALSE)</f>
        <v>Nej</v>
      </c>
      <c r="AU165">
        <f t="shared" si="23"/>
        <v>0.16400000000000001</v>
      </c>
      <c r="AV165">
        <f t="shared" si="24"/>
        <v>0</v>
      </c>
      <c r="AW165">
        <f t="shared" si="25"/>
        <v>0</v>
      </c>
      <c r="AX165">
        <f t="shared" si="26"/>
        <v>8.5060000000000002</v>
      </c>
      <c r="AZ165">
        <f t="shared" si="27"/>
        <v>0</v>
      </c>
      <c r="BA165">
        <f t="shared" si="28"/>
        <v>0</v>
      </c>
      <c r="BC165">
        <f t="shared" si="29"/>
        <v>8.5060000000000002</v>
      </c>
    </row>
    <row r="166" spans="1:55" ht="15" customHeight="1" x14ac:dyDescent="0.25">
      <c r="A166" t="s">
        <v>238</v>
      </c>
      <c r="B166" t="s">
        <v>240</v>
      </c>
      <c r="C166">
        <f>VLOOKUP($B166,'Tillförd energi'!$B$1:$AS$566,MATCH(C$1,'Tillförd energi'!$B$1:$AQ$1,0),FALSE)</f>
        <v>0</v>
      </c>
      <c r="D166">
        <f>VLOOKUP($B166,'Tillförd energi'!$B$1:$AS$566,MATCH(D$1,'Tillförd energi'!$B$1:$AQ$1,0),FALSE)</f>
        <v>0.30399999999999999</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0</v>
      </c>
      <c r="N166">
        <f>VLOOKUP($B166,'Tillförd energi'!$B$1:$AS$566,MATCH(N$1,'Tillförd energi'!$B$1:$AQ$1,0),FALSE)</f>
        <v>0</v>
      </c>
      <c r="O166">
        <f>VLOOKUP($B166,'Tillförd energi'!$B$1:$AS$566,MATCH(O$1,'Tillförd energi'!$B$1:$AQ$1,0),FALSE)</f>
        <v>0</v>
      </c>
      <c r="P166">
        <f>VLOOKUP($B166,'Tillförd energi'!$B$1:$AS$566,MATCH(P$1,'Tillförd energi'!$B$1:$AQ$1,0),FALSE)</f>
        <v>8.9740000000000002</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0</v>
      </c>
      <c r="AD166">
        <f>VLOOKUP($B166,'Tillförd energi'!$B$1:$AS$566,MATCH(AD$1,'Tillförd energi'!$B$1:$AQ$1,0),FALSE)</f>
        <v>0</v>
      </c>
      <c r="AE166">
        <f>VLOOKUP($B166,'Tillförd energi'!$B$1:$AS$566,MATCH(AE$1,'Tillförd energi'!$B$1:$AQ$1,0),FALSE)</f>
        <v>0</v>
      </c>
      <c r="AF166">
        <f>VLOOKUP($B166,'Tillförd energi'!$B$1:$AS$566,MATCH(AF$1,'Tillförd energi'!$B$1:$AQ$1,0),FALSE)</f>
        <v>0.16300000000000001</v>
      </c>
      <c r="AG166">
        <f>IFERROR(VLOOKUP(B166,Miljö!$B$1:$S$476,9,FALSE)/1,0)</f>
        <v>0</v>
      </c>
      <c r="AI166">
        <f t="shared" si="20"/>
        <v>9.4410000000000007</v>
      </c>
      <c r="AJ166">
        <f t="shared" si="21"/>
        <v>9.4410000000000007</v>
      </c>
      <c r="AK166">
        <f>IF(ISERROR(1/VLOOKUP($B166,Leveranser!$B$1:$S$500,MATCH("såld värme (gwh)",Leveranser!$B$1:$S$1,0),FALSE)),"",VLOOKUP($B166,Leveranser!$B$1:$S$500,MATCH("såld värme (gwh)",Leveranser!$B$1:$S$1,0),FALSE))</f>
        <v>6.7670000000000003</v>
      </c>
      <c r="AL166" s="22">
        <f>VLOOKUP($B166,Leveranser!$B$1:$Y$500,MATCH("Totalt såld fjärrvärme till andra fjärrvärmeföretag",Leveranser!$B$1:$AA$1,0),FALSE)</f>
        <v>0</v>
      </c>
      <c r="AM166" s="22">
        <f>IF(ISERROR(1/VLOOKUP($B166,Miljö!$B$1:$S$500,MATCH("Såld mängd produktionsspecifik fjärrvärme (GWh)",Miljö!$B$1:$R$1,0),FALSE)),0,VLOOKUP($B166,Miljö!$B$1:$S$500,MATCH("Såld mängd produktionsspecifik fjärrvärme (GWh)",Miljö!$B$1:$R$1,0),FALSE))</f>
        <v>0</v>
      </c>
      <c r="AN166" s="23">
        <f t="shared" si="22"/>
        <v>0.71676729160046604</v>
      </c>
      <c r="AP166" t="str">
        <f>VLOOKUP($B166,'Miljövärden urval för publ'!$B$1:$H$450,7,FALSE)</f>
        <v>Ja</v>
      </c>
      <c r="AQ166" t="str">
        <f>VLOOKUP($B166,'Miljövärden urval för publ'!$B$1:$H$450,6,FALSE)</f>
        <v>Nej</v>
      </c>
      <c r="AU166">
        <f t="shared" si="23"/>
        <v>0.16300000000000001</v>
      </c>
      <c r="AV166">
        <f t="shared" si="24"/>
        <v>0</v>
      </c>
      <c r="AW166">
        <f t="shared" si="25"/>
        <v>8.9740000000000002</v>
      </c>
      <c r="AX166">
        <f t="shared" si="26"/>
        <v>0</v>
      </c>
      <c r="AZ166">
        <f t="shared" si="27"/>
        <v>0</v>
      </c>
      <c r="BA166">
        <f t="shared" si="28"/>
        <v>0</v>
      </c>
      <c r="BC166">
        <f t="shared" si="29"/>
        <v>8.9740000000000002</v>
      </c>
    </row>
    <row r="167" spans="1:55" ht="15" customHeight="1" x14ac:dyDescent="0.25">
      <c r="A167" t="s">
        <v>238</v>
      </c>
      <c r="B167" t="s">
        <v>241</v>
      </c>
      <c r="C167">
        <f>VLOOKUP($B167,'Tillförd energi'!$B$1:$AS$566,MATCH(C$1,'Tillförd energi'!$B$1:$AQ$1,0),FALSE)</f>
        <v>0</v>
      </c>
      <c r="D167">
        <f>VLOOKUP($B167,'Tillförd energi'!$B$1:$AS$566,MATCH(D$1,'Tillförd energi'!$B$1:$AQ$1,0),FALSE)</f>
        <v>0.23599999999999999</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0.92300000000000004</v>
      </c>
      <c r="P167">
        <f>VLOOKUP($B167,'Tillförd energi'!$B$1:$AS$566,MATCH(P$1,'Tillförd energi'!$B$1:$AQ$1,0),FALSE)</f>
        <v>10.163</v>
      </c>
      <c r="Q167">
        <f>VLOOKUP($B167,'Tillförd energi'!$B$1:$AS$566,MATCH(Q$1,'Tillförd energi'!$B$1:$AQ$1,0),FALSE)</f>
        <v>0</v>
      </c>
      <c r="R167">
        <f>VLOOKUP($B167,'Tillförd energi'!$B$1:$AS$566,MATCH(R$1,'Tillförd energi'!$B$1:$AQ$1,0),FALSE)</f>
        <v>0</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v>
      </c>
      <c r="X167">
        <f>VLOOKUP($B167,'Tillförd energi'!$B$1:$AS$566,MATCH(X$1,'Tillförd energi'!$B$1:$AQ$1,0),FALSE)</f>
        <v>3.2959999999999998</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0.222</v>
      </c>
      <c r="AG167">
        <f>IFERROR(VLOOKUP(B167,Miljö!$B$1:$S$476,9,FALSE)/1,0)</f>
        <v>0</v>
      </c>
      <c r="AI167">
        <f t="shared" si="20"/>
        <v>14.84</v>
      </c>
      <c r="AJ167">
        <f t="shared" si="21"/>
        <v>14.84</v>
      </c>
      <c r="AK167">
        <f>IF(ISERROR(1/VLOOKUP($B167,Leveranser!$B$1:$S$500,MATCH("såld värme (gwh)",Leveranser!$B$1:$S$1,0),FALSE)),"",VLOOKUP($B167,Leveranser!$B$1:$S$500,MATCH("såld värme (gwh)",Leveranser!$B$1:$S$1,0),FALSE))</f>
        <v>10.448</v>
      </c>
      <c r="AL167" s="22">
        <f>VLOOKUP($B167,Leveranser!$B$1:$Y$500,MATCH("Totalt såld fjärrvärme till andra fjärrvärmeföretag",Leveranser!$B$1:$AA$1,0),FALSE)</f>
        <v>0</v>
      </c>
      <c r="AM167" s="22">
        <f>IF(ISERROR(1/VLOOKUP($B167,Miljö!$B$1:$S$500,MATCH("Såld mängd produktionsspecifik fjärrvärme (GWh)",Miljö!$B$1:$R$1,0),FALSE)),0,VLOOKUP($B167,Miljö!$B$1:$S$500,MATCH("Såld mängd produktionsspecifik fjärrvärme (GWh)",Miljö!$B$1:$R$1,0),FALSE))</f>
        <v>0</v>
      </c>
      <c r="AN167" s="23">
        <f t="shared" si="22"/>
        <v>0.7040431266846362</v>
      </c>
      <c r="AP167" t="str">
        <f>VLOOKUP($B167,'Miljövärden urval för publ'!$B$1:$H$450,7,FALSE)</f>
        <v>Ja</v>
      </c>
      <c r="AQ167" t="str">
        <f>VLOOKUP($B167,'Miljövärden urval för publ'!$B$1:$H$450,6,FALSE)</f>
        <v>Nej</v>
      </c>
      <c r="AU167">
        <f t="shared" si="23"/>
        <v>0.222</v>
      </c>
      <c r="AV167">
        <f t="shared" si="24"/>
        <v>3.2959999999999998</v>
      </c>
      <c r="AW167">
        <f t="shared" si="25"/>
        <v>11.086</v>
      </c>
      <c r="AX167">
        <f t="shared" si="26"/>
        <v>0</v>
      </c>
      <c r="AZ167">
        <f t="shared" si="27"/>
        <v>0</v>
      </c>
      <c r="BA167">
        <f t="shared" si="28"/>
        <v>0</v>
      </c>
      <c r="BC167">
        <f t="shared" si="29"/>
        <v>14.382</v>
      </c>
    </row>
    <row r="168" spans="1:55" ht="15" customHeight="1" x14ac:dyDescent="0.25">
      <c r="A168" t="s">
        <v>238</v>
      </c>
      <c r="B168" t="s">
        <v>242</v>
      </c>
      <c r="C168">
        <f>VLOOKUP($B168,'Tillförd energi'!$B$1:$AS$566,MATCH(C$1,'Tillförd energi'!$B$1:$AQ$1,0),FALSE)</f>
        <v>0</v>
      </c>
      <c r="D168">
        <f>VLOOKUP($B168,'Tillförd energi'!$B$1:$AS$566,MATCH(D$1,'Tillförd energi'!$B$1:$AQ$1,0),FALSE)</f>
        <v>0.48199999999999998</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0</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0</v>
      </c>
      <c r="S168">
        <f>VLOOKUP($B168,'Tillförd energi'!$B$1:$AS$566,MATCH(S$1,'Tillförd energi'!$B$1:$AQ$1,0),FALSE)</f>
        <v>7.9370000000000003</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0</v>
      </c>
      <c r="AE168">
        <f>VLOOKUP($B168,'Tillförd energi'!$B$1:$AS$566,MATCH(AE$1,'Tillförd energi'!$B$1:$AQ$1,0),FALSE)</f>
        <v>0</v>
      </c>
      <c r="AF168">
        <f>VLOOKUP($B168,'Tillförd energi'!$B$1:$AS$566,MATCH(AF$1,'Tillförd energi'!$B$1:$AQ$1,0),FALSE)</f>
        <v>0.18</v>
      </c>
      <c r="AG168">
        <f>IFERROR(VLOOKUP(B168,Miljö!$B$1:$S$476,9,FALSE)/1,0)</f>
        <v>0</v>
      </c>
      <c r="AI168">
        <f t="shared" si="20"/>
        <v>8.5990000000000002</v>
      </c>
      <c r="AJ168">
        <f t="shared" si="21"/>
        <v>8.5990000000000002</v>
      </c>
      <c r="AK168">
        <f>IF(ISERROR(1/VLOOKUP($B168,Leveranser!$B$1:$S$500,MATCH("såld värme (gwh)",Leveranser!$B$1:$S$1,0),FALSE)),"",VLOOKUP($B168,Leveranser!$B$1:$S$500,MATCH("såld värme (gwh)",Leveranser!$B$1:$S$1,0),FALSE))</f>
        <v>6.5030000000000001</v>
      </c>
      <c r="AL168" s="22">
        <f>VLOOKUP($B168,Leveranser!$B$1:$Y$500,MATCH("Totalt såld fjärrvärme till andra fjärrvärmeföretag",Leveranser!$B$1:$AA$1,0),FALSE)</f>
        <v>0</v>
      </c>
      <c r="AM168" s="22">
        <f>IF(ISERROR(1/VLOOKUP($B168,Miljö!$B$1:$S$500,MATCH("Såld mängd produktionsspecifik fjärrvärme (GWh)",Miljö!$B$1:$R$1,0),FALSE)),0,VLOOKUP($B168,Miljö!$B$1:$S$500,MATCH("Såld mängd produktionsspecifik fjärrvärme (GWh)",Miljö!$B$1:$R$1,0),FALSE))</f>
        <v>0</v>
      </c>
      <c r="AN168" s="23">
        <f t="shared" si="22"/>
        <v>0.75625072682870098</v>
      </c>
      <c r="AP168" t="str">
        <f>VLOOKUP($B168,'Miljövärden urval för publ'!$B$1:$H$450,7,FALSE)</f>
        <v>Ja</v>
      </c>
      <c r="AQ168" t="str">
        <f>VLOOKUP($B168,'Miljövärden urval för publ'!$B$1:$H$450,6,FALSE)</f>
        <v>Nej</v>
      </c>
      <c r="AU168">
        <f t="shared" si="23"/>
        <v>0.18</v>
      </c>
      <c r="AV168">
        <f t="shared" si="24"/>
        <v>0</v>
      </c>
      <c r="AW168">
        <f t="shared" si="25"/>
        <v>0</v>
      </c>
      <c r="AX168">
        <f t="shared" si="26"/>
        <v>7.9370000000000003</v>
      </c>
      <c r="AZ168">
        <f t="shared" si="27"/>
        <v>0</v>
      </c>
      <c r="BA168">
        <f t="shared" si="28"/>
        <v>0</v>
      </c>
      <c r="BC168">
        <f t="shared" si="29"/>
        <v>7.9370000000000003</v>
      </c>
    </row>
    <row r="169" spans="1:55" ht="15" customHeight="1" x14ac:dyDescent="0.25">
      <c r="A169" t="s">
        <v>238</v>
      </c>
      <c r="B169" t="s">
        <v>243</v>
      </c>
      <c r="C169">
        <f>VLOOKUP($B169,'Tillförd energi'!$B$1:$AS$566,MATCH(C$1,'Tillförd energi'!$B$1:$AQ$1,0),FALSE)</f>
        <v>0</v>
      </c>
      <c r="D169">
        <f>VLOOKUP($B169,'Tillförd energi'!$B$1:$AS$566,MATCH(D$1,'Tillförd energi'!$B$1:$AQ$1,0),FALSE)</f>
        <v>3.2000000000000001E-2</v>
      </c>
      <c r="E169">
        <f>VLOOKUP($B169,'Tillförd energi'!$B$1:$AS$566,MATCH(E$1,'Tillförd energi'!$B$1:$AQ$1,0),FALSE)</f>
        <v>0</v>
      </c>
      <c r="F169">
        <f>VLOOKUP($B169,'Tillförd energi'!$B$1:$AS$566,MATCH(F$1,'Tillförd energi'!$B$1:$AQ$1,0),FALSE)</f>
        <v>0</v>
      </c>
      <c r="G169">
        <f>VLOOKUP($B169,'Tillförd energi'!$B$1:$AS$566,MATCH(G$1,'Tillförd energi'!$B$1:$AQ$1,0),FALSE)</f>
        <v>0</v>
      </c>
      <c r="H169">
        <f>VLOOKUP($B169,'Tillförd energi'!$B$1:$AS$566,MATCH(H$1,'Tillförd energi'!$B$1:$AQ$1,0),FALSE)</f>
        <v>0</v>
      </c>
      <c r="I169">
        <f>VLOOKUP($B169,'Tillförd energi'!$B$1:$AS$566,MATCH(I$1,'Tillförd energi'!$B$1:$AQ$1,0),FALSE)</f>
        <v>0</v>
      </c>
      <c r="J169">
        <f>VLOOKUP($B169,'Tillförd energi'!$B$1:$AS$566,MATCH(J$1,'Tillförd energi'!$B$1:$AQ$1,0),FALSE)</f>
        <v>0</v>
      </c>
      <c r="K169">
        <v>0</v>
      </c>
      <c r="L169">
        <f>VLOOKUP($B169,'Tillförd energi'!$B$1:$AS$566,MATCH(L$1,'Tillförd energi'!$B$1:$AQ$1,0),FALSE)</f>
        <v>0</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0.442</v>
      </c>
      <c r="Q169">
        <f>VLOOKUP($B169,'Tillförd energi'!$B$1:$AS$566,MATCH(Q$1,'Tillförd energi'!$B$1:$AQ$1,0),FALSE)</f>
        <v>0</v>
      </c>
      <c r="R169">
        <f>VLOOKUP($B169,'Tillförd energi'!$B$1:$AS$566,MATCH(R$1,'Tillförd energi'!$B$1:$AQ$1,0),FALSE)</f>
        <v>3.141</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11.115</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0</v>
      </c>
      <c r="AD169">
        <f>VLOOKUP($B169,'Tillförd energi'!$B$1:$AS$566,MATCH(AD$1,'Tillförd energi'!$B$1:$AQ$1,0),FALSE)</f>
        <v>0</v>
      </c>
      <c r="AE169">
        <f>VLOOKUP($B169,'Tillförd energi'!$B$1:$AS$566,MATCH(AE$1,'Tillförd energi'!$B$1:$AQ$1,0),FALSE)</f>
        <v>0</v>
      </c>
      <c r="AF169">
        <f>VLOOKUP($B169,'Tillförd energi'!$B$1:$AS$566,MATCH(AF$1,'Tillförd energi'!$B$1:$AQ$1,0),FALSE)</f>
        <v>0.30299999999999999</v>
      </c>
      <c r="AG169">
        <f>IFERROR(VLOOKUP(B169,Miljö!$B$1:$S$476,9,FALSE)/1,0)</f>
        <v>0</v>
      </c>
      <c r="AI169">
        <f t="shared" si="20"/>
        <v>15.033000000000001</v>
      </c>
      <c r="AJ169">
        <f t="shared" si="21"/>
        <v>15.033000000000001</v>
      </c>
      <c r="AK169">
        <f>IF(ISERROR(1/VLOOKUP($B169,Leveranser!$B$1:$S$500,MATCH("såld värme (gwh)",Leveranser!$B$1:$S$1,0),FALSE)),"",VLOOKUP($B169,Leveranser!$B$1:$S$500,MATCH("såld värme (gwh)",Leveranser!$B$1:$S$1,0),FALSE))</f>
        <v>11.792999999999999</v>
      </c>
      <c r="AL169" s="22">
        <f>VLOOKUP($B169,Leveranser!$B$1:$Y$500,MATCH("Totalt såld fjärrvärme till andra fjärrvärmeföretag",Leveranser!$B$1:$AA$1,0),FALSE)</f>
        <v>0</v>
      </c>
      <c r="AM169" s="22">
        <f>IF(ISERROR(1/VLOOKUP($B169,Miljö!$B$1:$S$500,MATCH("Såld mängd produktionsspecifik fjärrvärme (GWh)",Miljö!$B$1:$R$1,0),FALSE)),0,VLOOKUP($B169,Miljö!$B$1:$S$500,MATCH("Såld mängd produktionsspecifik fjärrvärme (GWh)",Miljö!$B$1:$R$1,0),FALSE))</f>
        <v>0</v>
      </c>
      <c r="AN169" s="23">
        <f t="shared" si="22"/>
        <v>0.78447415685491906</v>
      </c>
      <c r="AP169" t="str">
        <f>VLOOKUP($B169,'Miljövärden urval för publ'!$B$1:$H$450,7,FALSE)</f>
        <v>Ja</v>
      </c>
      <c r="AQ169" t="str">
        <f>VLOOKUP($B169,'Miljövärden urval för publ'!$B$1:$H$450,6,FALSE)</f>
        <v>Nej</v>
      </c>
      <c r="AU169">
        <f t="shared" si="23"/>
        <v>0.30299999999999999</v>
      </c>
      <c r="AV169">
        <f t="shared" si="24"/>
        <v>11.115</v>
      </c>
      <c r="AW169">
        <f t="shared" si="25"/>
        <v>0.442</v>
      </c>
      <c r="AX169">
        <f t="shared" si="26"/>
        <v>3.141</v>
      </c>
      <c r="AZ169">
        <f t="shared" si="27"/>
        <v>0</v>
      </c>
      <c r="BA169">
        <f t="shared" si="28"/>
        <v>0</v>
      </c>
      <c r="BC169">
        <f t="shared" si="29"/>
        <v>14.698</v>
      </c>
    </row>
    <row r="170" spans="1:55" ht="15" customHeight="1" x14ac:dyDescent="0.25">
      <c r="A170" t="s">
        <v>238</v>
      </c>
      <c r="B170" t="s">
        <v>244</v>
      </c>
      <c r="C170">
        <f>VLOOKUP($B170,'Tillförd energi'!$B$1:$AS$566,MATCH(C$1,'Tillförd energi'!$B$1:$AQ$1,0),FALSE)</f>
        <v>0</v>
      </c>
      <c r="D170">
        <f>VLOOKUP($B170,'Tillförd energi'!$B$1:$AS$566,MATCH(D$1,'Tillförd energi'!$B$1:$AQ$1,0),FALSE)</f>
        <v>0.11700000000000001</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6.069</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24.568999999999999</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0.5</v>
      </c>
      <c r="AG170">
        <f>IFERROR(VLOOKUP(B170,Miljö!$B$1:$S$476,9,FALSE)/1,0)</f>
        <v>0</v>
      </c>
      <c r="AI170">
        <f t="shared" si="20"/>
        <v>31.254999999999999</v>
      </c>
      <c r="AJ170">
        <f t="shared" si="21"/>
        <v>31.254999999999999</v>
      </c>
      <c r="AK170">
        <f>IF(ISERROR(1/VLOOKUP($B170,Leveranser!$B$1:$S$500,MATCH("såld värme (gwh)",Leveranser!$B$1:$S$1,0),FALSE)),"",VLOOKUP($B170,Leveranser!$B$1:$S$500,MATCH("såld värme (gwh)",Leveranser!$B$1:$S$1,0),FALSE))</f>
        <v>24.687000000000001</v>
      </c>
      <c r="AL170" s="22">
        <f>VLOOKUP($B170,Leveranser!$B$1:$Y$500,MATCH("Totalt såld fjärrvärme till andra fjärrvärmeföretag",Leveranser!$B$1:$AA$1,0),FALSE)</f>
        <v>0</v>
      </c>
      <c r="AM170" s="22">
        <f>IF(ISERROR(1/VLOOKUP($B170,Miljö!$B$1:$S$500,MATCH("Såld mängd produktionsspecifik fjärrvärme (GWh)",Miljö!$B$1:$R$1,0),FALSE)),0,VLOOKUP($B170,Miljö!$B$1:$S$500,MATCH("Såld mängd produktionsspecifik fjärrvärme (GWh)",Miljö!$B$1:$R$1,0),FALSE))</f>
        <v>0</v>
      </c>
      <c r="AN170" s="23">
        <f t="shared" si="22"/>
        <v>0.78985762278035521</v>
      </c>
      <c r="AP170" t="str">
        <f>VLOOKUP($B170,'Miljövärden urval för publ'!$B$1:$H$450,7,FALSE)</f>
        <v>Ja</v>
      </c>
      <c r="AQ170" t="str">
        <f>VLOOKUP($B170,'Miljövärden urval för publ'!$B$1:$H$450,6,FALSE)</f>
        <v>Nej</v>
      </c>
      <c r="AU170">
        <f t="shared" si="23"/>
        <v>0.5</v>
      </c>
      <c r="AV170">
        <f t="shared" si="24"/>
        <v>24.568999999999999</v>
      </c>
      <c r="AW170">
        <f t="shared" si="25"/>
        <v>0</v>
      </c>
      <c r="AX170">
        <f t="shared" si="26"/>
        <v>6.069</v>
      </c>
      <c r="AZ170">
        <f t="shared" si="27"/>
        <v>0</v>
      </c>
      <c r="BA170">
        <f t="shared" si="28"/>
        <v>0</v>
      </c>
      <c r="BC170">
        <f t="shared" si="29"/>
        <v>30.637999999999998</v>
      </c>
    </row>
    <row r="171" spans="1:55" ht="15" customHeight="1" x14ac:dyDescent="0.25">
      <c r="A171" t="s">
        <v>238</v>
      </c>
      <c r="B171" t="s">
        <v>245</v>
      </c>
      <c r="C171">
        <f>VLOOKUP($B171,'Tillförd energi'!$B$1:$AS$566,MATCH(C$1,'Tillförd energi'!$B$1:$AQ$1,0),FALSE)</f>
        <v>0</v>
      </c>
      <c r="D171">
        <f>VLOOKUP($B171,'Tillförd energi'!$B$1:$AS$566,MATCH(D$1,'Tillförd energi'!$B$1:$AQ$1,0),FALSE)</f>
        <v>0.18099999999999999</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15.598000000000001</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0.28799999999999998</v>
      </c>
      <c r="AG171">
        <f>IFERROR(VLOOKUP(B171,Miljö!$B$1:$S$476,9,FALSE)/1,0)</f>
        <v>0</v>
      </c>
      <c r="AI171">
        <f t="shared" si="20"/>
        <v>16.067</v>
      </c>
      <c r="AJ171">
        <f t="shared" si="21"/>
        <v>16.067</v>
      </c>
      <c r="AK171">
        <f>IF(ISERROR(1/VLOOKUP($B171,Leveranser!$B$1:$S$500,MATCH("såld värme (gwh)",Leveranser!$B$1:$S$1,0),FALSE)),"",VLOOKUP($B171,Leveranser!$B$1:$S$500,MATCH("såld värme (gwh)",Leveranser!$B$1:$S$1,0),FALSE))</f>
        <v>11.433</v>
      </c>
      <c r="AL171" s="22">
        <f>VLOOKUP($B171,Leveranser!$B$1:$Y$500,MATCH("Totalt såld fjärrvärme till andra fjärrvärmeföretag",Leveranser!$B$1:$AA$1,0),FALSE)</f>
        <v>0</v>
      </c>
      <c r="AM171" s="22">
        <f>IF(ISERROR(1/VLOOKUP($B171,Miljö!$B$1:$S$500,MATCH("Såld mängd produktionsspecifik fjärrvärme (GWh)",Miljö!$B$1:$R$1,0),FALSE)),0,VLOOKUP($B171,Miljö!$B$1:$S$500,MATCH("Såld mängd produktionsspecifik fjärrvärme (GWh)",Miljö!$B$1:$R$1,0),FALSE))</f>
        <v>0</v>
      </c>
      <c r="AN171" s="23">
        <f t="shared" si="22"/>
        <v>0.71158274724590775</v>
      </c>
      <c r="AP171" t="str">
        <f>VLOOKUP($B171,'Miljövärden urval för publ'!$B$1:$H$450,7,FALSE)</f>
        <v>Ja</v>
      </c>
      <c r="AQ171" t="str">
        <f>VLOOKUP($B171,'Miljövärden urval för publ'!$B$1:$H$450,6,FALSE)</f>
        <v>Nej</v>
      </c>
      <c r="AU171">
        <f t="shared" si="23"/>
        <v>0.28799999999999998</v>
      </c>
      <c r="AV171">
        <f t="shared" si="24"/>
        <v>0</v>
      </c>
      <c r="AW171">
        <f t="shared" si="25"/>
        <v>15.598000000000001</v>
      </c>
      <c r="AX171">
        <f t="shared" si="26"/>
        <v>0</v>
      </c>
      <c r="AZ171">
        <f t="shared" si="27"/>
        <v>0</v>
      </c>
      <c r="BA171">
        <f t="shared" si="28"/>
        <v>0</v>
      </c>
      <c r="BC171">
        <f t="shared" si="29"/>
        <v>15.598000000000001</v>
      </c>
    </row>
    <row r="172" spans="1:55" ht="15" customHeight="1" x14ac:dyDescent="0.25">
      <c r="A172" t="s">
        <v>238</v>
      </c>
      <c r="B172" t="s">
        <v>246</v>
      </c>
      <c r="C172">
        <f>VLOOKUP($B172,'Tillförd energi'!$B$1:$AS$566,MATCH(C$1,'Tillförd energi'!$B$1:$AQ$1,0),FALSE)</f>
        <v>0</v>
      </c>
      <c r="D172">
        <f>VLOOKUP($B172,'Tillförd energi'!$B$1:$AS$566,MATCH(D$1,'Tillförd energi'!$B$1:$AQ$1,0),FALSE)</f>
        <v>2.4E-2</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7.2329999999999997</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0</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0.14000000000000001</v>
      </c>
      <c r="AG172">
        <f>IFERROR(VLOOKUP(B172,Miljö!$B$1:$S$476,9,FALSE)/1,0)</f>
        <v>0</v>
      </c>
      <c r="AI172">
        <f t="shared" si="20"/>
        <v>7.3969999999999994</v>
      </c>
      <c r="AJ172">
        <f t="shared" si="21"/>
        <v>7.3969999999999994</v>
      </c>
      <c r="AK172">
        <f>IF(ISERROR(1/VLOOKUP($B172,Leveranser!$B$1:$S$500,MATCH("såld värme (gwh)",Leveranser!$B$1:$S$1,0),FALSE)),"",VLOOKUP($B172,Leveranser!$B$1:$S$500,MATCH("såld värme (gwh)",Leveranser!$B$1:$S$1,0),FALSE))</f>
        <v>5.05</v>
      </c>
      <c r="AL172" s="22">
        <f>VLOOKUP($B172,Leveranser!$B$1:$Y$500,MATCH("Totalt såld fjärrvärme till andra fjärrvärmeföretag",Leveranser!$B$1:$AA$1,0),FALSE)</f>
        <v>0</v>
      </c>
      <c r="AM172" s="22">
        <f>IF(ISERROR(1/VLOOKUP($B172,Miljö!$B$1:$S$500,MATCH("Såld mängd produktionsspecifik fjärrvärme (GWh)",Miljö!$B$1:$R$1,0),FALSE)),0,VLOOKUP($B172,Miljö!$B$1:$S$500,MATCH("Såld mängd produktionsspecifik fjärrvärme (GWh)",Miljö!$B$1:$R$1,0),FALSE))</f>
        <v>0</v>
      </c>
      <c r="AN172" s="23">
        <f t="shared" si="22"/>
        <v>0.68270920643504129</v>
      </c>
      <c r="AP172" t="str">
        <f>VLOOKUP($B172,'Miljövärden urval för publ'!$B$1:$H$450,7,FALSE)</f>
        <v>Ja</v>
      </c>
      <c r="AQ172" t="str">
        <f>VLOOKUP($B172,'Miljövärden urval för publ'!$B$1:$H$450,6,FALSE)</f>
        <v>Nej</v>
      </c>
      <c r="AU172">
        <f t="shared" si="23"/>
        <v>0.14000000000000001</v>
      </c>
      <c r="AV172">
        <f t="shared" si="24"/>
        <v>0</v>
      </c>
      <c r="AW172">
        <f t="shared" si="25"/>
        <v>7.2329999999999997</v>
      </c>
      <c r="AX172">
        <f t="shared" si="26"/>
        <v>0</v>
      </c>
      <c r="AZ172">
        <f t="shared" si="27"/>
        <v>0</v>
      </c>
      <c r="BA172">
        <f t="shared" si="28"/>
        <v>0</v>
      </c>
      <c r="BC172">
        <f t="shared" si="29"/>
        <v>7.2329999999999997</v>
      </c>
    </row>
    <row r="173" spans="1:55" ht="15" customHeight="1" x14ac:dyDescent="0.25">
      <c r="A173" t="s">
        <v>247</v>
      </c>
      <c r="B173" t="s">
        <v>248</v>
      </c>
      <c r="C173">
        <f>VLOOKUP($B173,'Tillförd energi'!$B$1:$AS$566,MATCH(C$1,'Tillförd energi'!$B$1:$AQ$1,0),FALSE)</f>
        <v>0</v>
      </c>
      <c r="D173">
        <f>VLOOKUP($B173,'Tillförd energi'!$B$1:$AS$566,MATCH(D$1,'Tillförd energi'!$B$1:$AQ$1,0),FALSE)</f>
        <v>0.13100000000000001</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1.72</v>
      </c>
      <c r="S173">
        <f>VLOOKUP($B173,'Tillförd energi'!$B$1:$AS$566,MATCH(S$1,'Tillförd energi'!$B$1:$AQ$1,0),FALSE)</f>
        <v>28.7</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0.42799999999999999</v>
      </c>
      <c r="AG173">
        <f>IFERROR(VLOOKUP(B173,Miljö!$B$1:$S$476,9,FALSE)/1,0)</f>
        <v>0</v>
      </c>
      <c r="AI173">
        <f t="shared" si="20"/>
        <v>30.978999999999999</v>
      </c>
      <c r="AJ173">
        <f t="shared" si="21"/>
        <v>30.978999999999999</v>
      </c>
      <c r="AK173">
        <f>IF(ISERROR(1/VLOOKUP($B173,Leveranser!$B$1:$S$500,MATCH("såld värme (gwh)",Leveranser!$B$1:$S$1,0),FALSE)),"",VLOOKUP($B173,Leveranser!$B$1:$S$500,MATCH("såld värme (gwh)",Leveranser!$B$1:$S$1,0),FALSE))</f>
        <v>27.425999999999998</v>
      </c>
      <c r="AL173" s="22">
        <f>VLOOKUP($B173,Leveranser!$B$1:$Y$500,MATCH("Totalt såld fjärrvärme till andra fjärrvärmeföretag",Leveranser!$B$1:$AA$1,0),FALSE)</f>
        <v>0</v>
      </c>
      <c r="AM173" s="22">
        <f>IF(ISERROR(1/VLOOKUP($B173,Miljö!$B$1:$S$500,MATCH("Såld mängd produktionsspecifik fjärrvärme (GWh)",Miljö!$B$1:$R$1,0),FALSE)),0,VLOOKUP($B173,Miljö!$B$1:$S$500,MATCH("Såld mängd produktionsspecifik fjärrvärme (GWh)",Miljö!$B$1:$R$1,0),FALSE))</f>
        <v>0</v>
      </c>
      <c r="AN173" s="23">
        <f t="shared" si="22"/>
        <v>0.88530940314406525</v>
      </c>
      <c r="AP173" t="str">
        <f>VLOOKUP($B173,'Miljövärden urval för publ'!$B$1:$H$450,7,FALSE)</f>
        <v>Ja</v>
      </c>
      <c r="AQ173" t="str">
        <f>VLOOKUP($B173,'Miljövärden urval för publ'!$B$1:$H$450,6,FALSE)</f>
        <v>Ja</v>
      </c>
      <c r="AU173">
        <f t="shared" si="23"/>
        <v>0.42799999999999999</v>
      </c>
      <c r="AV173">
        <f t="shared" si="24"/>
        <v>0</v>
      </c>
      <c r="AW173">
        <f t="shared" si="25"/>
        <v>0</v>
      </c>
      <c r="AX173">
        <f t="shared" si="26"/>
        <v>30.419999999999998</v>
      </c>
      <c r="AZ173">
        <f t="shared" si="27"/>
        <v>0</v>
      </c>
      <c r="BA173">
        <f t="shared" si="28"/>
        <v>0</v>
      </c>
      <c r="BC173">
        <f t="shared" si="29"/>
        <v>30.419999999999998</v>
      </c>
    </row>
    <row r="174" spans="1:55" ht="15" customHeight="1" x14ac:dyDescent="0.25">
      <c r="A174" t="s">
        <v>249</v>
      </c>
      <c r="B174" t="s">
        <v>150</v>
      </c>
      <c r="C174">
        <f>VLOOKUP($B174,'Tillförd energi'!$B$1:$AS$566,MATCH(C$1,'Tillförd energi'!$B$1:$AQ$1,0),FALSE)</f>
        <v>0</v>
      </c>
      <c r="D174">
        <f>VLOOKUP($B174,'Tillförd energi'!$B$1:$AS$566,MATCH(D$1,'Tillförd energi'!$B$1:$AQ$1,0),FALSE)</f>
        <v>0.190805</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9.3494299999999999</v>
      </c>
      <c r="R174">
        <f>VLOOKUP($B174,'Tillförd energi'!$B$1:$AS$566,MATCH(R$1,'Tillförd energi'!$B$1:$AQ$1,0),FALSE)</f>
        <v>0</v>
      </c>
      <c r="S174">
        <f>VLOOKUP($B174,'Tillförd energi'!$B$1:$AS$566,MATCH(S$1,'Tillförd energi'!$B$1:$AQ$1,0),FALSE)</f>
        <v>0</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0</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0.23100000000000001</v>
      </c>
      <c r="AG174">
        <f>IFERROR(VLOOKUP(B174,Miljö!$B$1:$S$476,9,FALSE)/1,0)</f>
        <v>0</v>
      </c>
      <c r="AI174">
        <f t="shared" si="20"/>
        <v>9.771234999999999</v>
      </c>
      <c r="AJ174">
        <f t="shared" si="21"/>
        <v>9.771234999999999</v>
      </c>
      <c r="AK174">
        <f>IF(ISERROR(1/VLOOKUP($B174,Leveranser!$B$1:$S$500,MATCH("såld värme (gwh)",Leveranser!$B$1:$S$1,0),FALSE)),"",VLOOKUP($B174,Leveranser!$B$1:$S$500,MATCH("såld värme (gwh)",Leveranser!$B$1:$S$1,0),FALSE))</f>
        <v>7.7</v>
      </c>
      <c r="AL174" s="22">
        <f>VLOOKUP($B174,Leveranser!$B$1:$Y$500,MATCH("Totalt såld fjärrvärme till andra fjärrvärmeföretag",Leveranser!$B$1:$AA$1,0),FALSE)</f>
        <v>0</v>
      </c>
      <c r="AM174" s="22">
        <f>IF(ISERROR(1/VLOOKUP($B174,Miljö!$B$1:$S$500,MATCH("Såld mängd produktionsspecifik fjärrvärme (GWh)",Miljö!$B$1:$R$1,0),FALSE)),0,VLOOKUP($B174,Miljö!$B$1:$S$500,MATCH("Såld mängd produktionsspecifik fjärrvärme (GWh)",Miljö!$B$1:$R$1,0),FALSE))</f>
        <v>0</v>
      </c>
      <c r="AN174" s="23">
        <f t="shared" si="22"/>
        <v>0.78802730668129473</v>
      </c>
      <c r="AP174" t="str">
        <f>VLOOKUP($B174,'Miljövärden urval för publ'!$B$1:$H$450,7,FALSE)</f>
        <v>Ja</v>
      </c>
      <c r="AQ174" t="str">
        <f>VLOOKUP($B174,'Miljövärden urval för publ'!$B$1:$H$450,6,FALSE)</f>
        <v>Nej</v>
      </c>
      <c r="AU174">
        <f t="shared" si="23"/>
        <v>0.23100000000000001</v>
      </c>
      <c r="AV174">
        <f t="shared" si="24"/>
        <v>0</v>
      </c>
      <c r="AW174">
        <f t="shared" si="25"/>
        <v>9.3494299999999999</v>
      </c>
      <c r="AX174">
        <f t="shared" si="26"/>
        <v>0</v>
      </c>
      <c r="AZ174">
        <f t="shared" si="27"/>
        <v>0</v>
      </c>
      <c r="BA174">
        <f t="shared" si="28"/>
        <v>0</v>
      </c>
      <c r="BC174">
        <f t="shared" si="29"/>
        <v>9.3494299999999999</v>
      </c>
    </row>
    <row r="175" spans="1:55" ht="15" customHeight="1" x14ac:dyDescent="0.25">
      <c r="A175" t="s">
        <v>249</v>
      </c>
      <c r="B175" t="s">
        <v>250</v>
      </c>
      <c r="C175">
        <f>VLOOKUP($B175,'Tillförd energi'!$B$1:$AS$566,MATCH(C$1,'Tillförd energi'!$B$1:$AQ$1,0),FALSE)</f>
        <v>0</v>
      </c>
      <c r="D175">
        <f>VLOOKUP($B175,'Tillförd energi'!$B$1:$AS$566,MATCH(D$1,'Tillförd energi'!$B$1:$AQ$1,0),FALSE)</f>
        <v>0.09</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2.21</v>
      </c>
      <c r="S175">
        <f>VLOOKUP($B175,'Tillförd energi'!$B$1:$AS$566,MATCH(S$1,'Tillförd energi'!$B$1:$AQ$1,0),FALSE)</f>
        <v>8.74</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0</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0.13</v>
      </c>
      <c r="AG175">
        <f>IFERROR(VLOOKUP(B175,Miljö!$B$1:$S$476,9,FALSE)/1,0)</f>
        <v>0</v>
      </c>
      <c r="AI175">
        <f t="shared" si="20"/>
        <v>11.17</v>
      </c>
      <c r="AJ175">
        <f t="shared" si="21"/>
        <v>11.17</v>
      </c>
      <c r="AK175">
        <f>IF(ISERROR(1/VLOOKUP($B175,Leveranser!$B$1:$S$500,MATCH("såld värme (gwh)",Leveranser!$B$1:$S$1,0),FALSE)),"",VLOOKUP($B175,Leveranser!$B$1:$S$500,MATCH("såld värme (gwh)",Leveranser!$B$1:$S$1,0),FALSE))</f>
        <v>9</v>
      </c>
      <c r="AL175" s="22">
        <f>VLOOKUP($B175,Leveranser!$B$1:$Y$500,MATCH("Totalt såld fjärrvärme till andra fjärrvärmeföretag",Leveranser!$B$1:$AA$1,0),FALSE)</f>
        <v>0</v>
      </c>
      <c r="AM175" s="22">
        <f>IF(ISERROR(1/VLOOKUP($B175,Miljö!$B$1:$S$500,MATCH("Såld mängd produktionsspecifik fjärrvärme (GWh)",Miljö!$B$1:$R$1,0),FALSE)),0,VLOOKUP($B175,Miljö!$B$1:$S$500,MATCH("Såld mängd produktionsspecifik fjärrvärme (GWh)",Miljö!$B$1:$R$1,0),FALSE))</f>
        <v>0</v>
      </c>
      <c r="AN175" s="23">
        <f t="shared" si="22"/>
        <v>0.80572963294538946</v>
      </c>
      <c r="AP175" t="str">
        <f>VLOOKUP($B175,'Miljövärden urval för publ'!$B$1:$H$450,7,FALSE)</f>
        <v>Ja</v>
      </c>
      <c r="AQ175" t="str">
        <f>VLOOKUP($B175,'Miljövärden urval för publ'!$B$1:$H$450,6,FALSE)</f>
        <v>Nej</v>
      </c>
      <c r="AU175">
        <f t="shared" si="23"/>
        <v>0.13</v>
      </c>
      <c r="AV175">
        <f t="shared" si="24"/>
        <v>0</v>
      </c>
      <c r="AW175">
        <f t="shared" si="25"/>
        <v>0</v>
      </c>
      <c r="AX175">
        <f t="shared" si="26"/>
        <v>10.95</v>
      </c>
      <c r="AZ175">
        <f t="shared" si="27"/>
        <v>0</v>
      </c>
      <c r="BA175">
        <f t="shared" si="28"/>
        <v>0</v>
      </c>
      <c r="BC175">
        <f t="shared" si="29"/>
        <v>10.95</v>
      </c>
    </row>
    <row r="176" spans="1:55" ht="15" customHeight="1" x14ac:dyDescent="0.25">
      <c r="A176" t="s">
        <v>249</v>
      </c>
      <c r="B176" t="s">
        <v>251</v>
      </c>
      <c r="C176">
        <f>VLOOKUP($B176,'Tillförd energi'!$B$1:$AS$566,MATCH(C$1,'Tillförd energi'!$B$1:$AQ$1,0),FALSE)</f>
        <v>0</v>
      </c>
      <c r="D176">
        <f>VLOOKUP($B176,'Tillförd energi'!$B$1:$AS$566,MATCH(D$1,'Tillförd energi'!$B$1:$AQ$1,0),FALSE)</f>
        <v>9.6000000000000002E-2</v>
      </c>
      <c r="E176">
        <f>VLOOKUP($B176,'Tillförd energi'!$B$1:$AS$566,MATCH(E$1,'Tillförd energi'!$B$1:$AQ$1,0),FALSE)</f>
        <v>0</v>
      </c>
      <c r="F176">
        <f>VLOOKUP($B176,'Tillförd energi'!$B$1:$AS$566,MATCH(F$1,'Tillförd energi'!$B$1:$AQ$1,0),FALSE)</f>
        <v>0</v>
      </c>
      <c r="G176">
        <f>VLOOKUP($B176,'Tillförd energi'!$B$1:$AS$566,MATCH(G$1,'Tillförd energi'!$B$1:$AQ$1,0),FALSE)</f>
        <v>0.78</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22.18</v>
      </c>
      <c r="Q176">
        <f>VLOOKUP($B176,'Tillförd energi'!$B$1:$AS$566,MATCH(Q$1,'Tillförd energi'!$B$1:$AQ$1,0),FALSE)</f>
        <v>0</v>
      </c>
      <c r="R176">
        <f>VLOOKUP($B176,'Tillförd energi'!$B$1:$AS$566,MATCH(R$1,'Tillförd energi'!$B$1:$AQ$1,0),FALSE)</f>
        <v>8.11</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1.59</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0.52400000000000002</v>
      </c>
      <c r="AG176">
        <f>IFERROR(VLOOKUP(B176,Miljö!$B$1:$S$476,9,FALSE)/1,0)</f>
        <v>0</v>
      </c>
      <c r="AI176">
        <f t="shared" si="20"/>
        <v>33.28</v>
      </c>
      <c r="AJ176">
        <f t="shared" si="21"/>
        <v>33.28</v>
      </c>
      <c r="AK176">
        <f>IF(ISERROR(1/VLOOKUP($B176,Leveranser!$B$1:$S$500,MATCH("såld värme (gwh)",Leveranser!$B$1:$S$1,0),FALSE)),"",VLOOKUP($B176,Leveranser!$B$1:$S$500,MATCH("såld värme (gwh)",Leveranser!$B$1:$S$1,0),FALSE))</f>
        <v>27</v>
      </c>
      <c r="AL176" s="22">
        <f>VLOOKUP($B176,Leveranser!$B$1:$Y$500,MATCH("Totalt såld fjärrvärme till andra fjärrvärmeföretag",Leveranser!$B$1:$AA$1,0),FALSE)</f>
        <v>0</v>
      </c>
      <c r="AM176" s="22">
        <f>IF(ISERROR(1/VLOOKUP($B176,Miljö!$B$1:$S$500,MATCH("Såld mängd produktionsspecifik fjärrvärme (GWh)",Miljö!$B$1:$R$1,0),FALSE)),0,VLOOKUP($B176,Miljö!$B$1:$S$500,MATCH("Såld mängd produktionsspecifik fjärrvärme (GWh)",Miljö!$B$1:$R$1,0),FALSE))</f>
        <v>0</v>
      </c>
      <c r="AN176" s="23">
        <f t="shared" si="22"/>
        <v>0.81129807692307687</v>
      </c>
      <c r="AP176" t="str">
        <f>VLOOKUP($B176,'Miljövärden urval för publ'!$B$1:$H$450,7,FALSE)</f>
        <v>Ja</v>
      </c>
      <c r="AQ176" t="str">
        <f>VLOOKUP($B176,'Miljövärden urval för publ'!$B$1:$H$450,6,FALSE)</f>
        <v>Nej</v>
      </c>
      <c r="AU176">
        <f t="shared" si="23"/>
        <v>0.52400000000000002</v>
      </c>
      <c r="AV176">
        <f t="shared" si="24"/>
        <v>0</v>
      </c>
      <c r="AW176">
        <f t="shared" si="25"/>
        <v>22.18</v>
      </c>
      <c r="AX176">
        <f t="shared" si="26"/>
        <v>8.11</v>
      </c>
      <c r="AZ176">
        <f t="shared" si="27"/>
        <v>0</v>
      </c>
      <c r="BA176">
        <f t="shared" si="28"/>
        <v>0</v>
      </c>
      <c r="BC176">
        <f t="shared" si="29"/>
        <v>31.88</v>
      </c>
    </row>
    <row r="177" spans="1:55" ht="15" customHeight="1" x14ac:dyDescent="0.25">
      <c r="A177" t="s">
        <v>249</v>
      </c>
      <c r="B177" t="s">
        <v>252</v>
      </c>
      <c r="C177">
        <f>VLOOKUP($B177,'Tillförd energi'!$B$1:$AS$566,MATCH(C$1,'Tillförd energi'!$B$1:$AQ$1,0),FALSE)</f>
        <v>0</v>
      </c>
      <c r="D177">
        <f>VLOOKUP($B177,'Tillförd energi'!$B$1:$AS$566,MATCH(D$1,'Tillförd energi'!$B$1:$AQ$1,0),FALSE)</f>
        <v>0.02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0</v>
      </c>
      <c r="Q177">
        <f>VLOOKUP($B177,'Tillförd energi'!$B$1:$AS$566,MATCH(Q$1,'Tillförd energi'!$B$1:$AQ$1,0),FALSE)</f>
        <v>0</v>
      </c>
      <c r="R177">
        <f>VLOOKUP($B177,'Tillförd energi'!$B$1:$AS$566,MATCH(R$1,'Tillförd energi'!$B$1:$AQ$1,0),FALSE)</f>
        <v>1.58</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1.2999999999999999E-2</v>
      </c>
      <c r="AG177">
        <f>IFERROR(VLOOKUP(B177,Miljö!$B$1:$S$476,9,FALSE)/1,0)</f>
        <v>0</v>
      </c>
      <c r="AI177">
        <f t="shared" si="20"/>
        <v>1.613</v>
      </c>
      <c r="AJ177">
        <f t="shared" si="21"/>
        <v>1.613</v>
      </c>
      <c r="AK177">
        <f>IF(ISERROR(1/VLOOKUP($B177,Leveranser!$B$1:$S$500,MATCH("såld värme (gwh)",Leveranser!$B$1:$S$1,0),FALSE)),"",VLOOKUP($B177,Leveranser!$B$1:$S$500,MATCH("såld värme (gwh)",Leveranser!$B$1:$S$1,0),FALSE))</f>
        <v>1.4</v>
      </c>
      <c r="AL177" s="22">
        <f>VLOOKUP($B177,Leveranser!$B$1:$Y$500,MATCH("Totalt såld fjärrvärme till andra fjärrvärmeföretag",Leveranser!$B$1:$AA$1,0),FALSE)</f>
        <v>0</v>
      </c>
      <c r="AM177" s="22">
        <f>IF(ISERROR(1/VLOOKUP($B177,Miljö!$B$1:$S$500,MATCH("Såld mängd produktionsspecifik fjärrvärme (GWh)",Miljö!$B$1:$R$1,0),FALSE)),0,VLOOKUP($B177,Miljö!$B$1:$S$500,MATCH("Såld mängd produktionsspecifik fjärrvärme (GWh)",Miljö!$B$1:$R$1,0),FALSE))</f>
        <v>0</v>
      </c>
      <c r="AN177" s="23">
        <f t="shared" si="22"/>
        <v>0.86794792312461244</v>
      </c>
      <c r="AP177" t="str">
        <f>VLOOKUP($B177,'Miljövärden urval för publ'!$B$1:$H$450,7,FALSE)</f>
        <v>Ja</v>
      </c>
      <c r="AQ177" t="str">
        <f>VLOOKUP($B177,'Miljövärden urval för publ'!$B$1:$H$450,6,FALSE)</f>
        <v>Nej</v>
      </c>
      <c r="AU177">
        <f t="shared" si="23"/>
        <v>1.2999999999999999E-2</v>
      </c>
      <c r="AV177">
        <f t="shared" si="24"/>
        <v>0</v>
      </c>
      <c r="AW177">
        <f t="shared" si="25"/>
        <v>0</v>
      </c>
      <c r="AX177">
        <f t="shared" si="26"/>
        <v>1.58</v>
      </c>
      <c r="AZ177">
        <f t="shared" si="27"/>
        <v>0</v>
      </c>
      <c r="BA177">
        <f t="shared" si="28"/>
        <v>0</v>
      </c>
      <c r="BC177">
        <f t="shared" si="29"/>
        <v>1.58</v>
      </c>
    </row>
    <row r="178" spans="1:55" ht="15" customHeight="1" x14ac:dyDescent="0.25">
      <c r="A178" t="s">
        <v>253</v>
      </c>
      <c r="B178" t="s">
        <v>254</v>
      </c>
      <c r="C178">
        <f>VLOOKUP($B178,'Tillförd energi'!$B$1:$AS$566,MATCH(C$1,'Tillförd energi'!$B$1:$AQ$1,0),FALSE)</f>
        <v>0</v>
      </c>
      <c r="D178">
        <f>VLOOKUP($B178,'Tillförd energi'!$B$1:$AS$566,MATCH(D$1,'Tillförd energi'!$B$1:$AQ$1,0),FALSE)</f>
        <v>0</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0</v>
      </c>
      <c r="S178">
        <f>VLOOKUP($B178,'Tillförd energi'!$B$1:$AS$566,MATCH(S$1,'Tillförd energi'!$B$1:$AQ$1,0),FALSE)</f>
        <v>0</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v>
      </c>
      <c r="AG178">
        <f>IFERROR(VLOOKUP(B178,Miljö!$B$1:$S$476,9,FALSE)/1,0)</f>
        <v>0</v>
      </c>
      <c r="AI178">
        <f t="shared" si="20"/>
        <v>0</v>
      </c>
      <c r="AJ178">
        <f t="shared" si="21"/>
        <v>0</v>
      </c>
      <c r="AK178" t="str">
        <f>IF(ISERROR(1/VLOOKUP($B178,Leveranser!$B$1:$S$500,MATCH("såld värme (gwh)",Leveranser!$B$1:$S$1,0),FALSE)),"",VLOOKUP($B178,Leveranser!$B$1:$S$500,MATCH("såld värme (gwh)",Leveranser!$B$1:$S$1,0),FALSE))</f>
        <v/>
      </c>
      <c r="AL178" s="22">
        <f>VLOOKUP($B178,Leveranser!$B$1:$Y$500,MATCH("Totalt såld fjärrvärme till andra fjärrvärmeföretag",Leveranser!$B$1:$AA$1,0),FALSE)</f>
        <v>0</v>
      </c>
      <c r="AM178" s="22">
        <f>IF(ISERROR(1/VLOOKUP($B178,Miljö!$B$1:$S$500,MATCH("Såld mängd produktionsspecifik fjärrvärme (GWh)",Miljö!$B$1:$R$1,0),FALSE)),0,VLOOKUP($B178,Miljö!$B$1:$S$500,MATCH("Såld mängd produktionsspecifik fjärrvärme (GWh)",Miljö!$B$1:$R$1,0),FALSE))</f>
        <v>0</v>
      </c>
      <c r="AN178" s="23" t="str">
        <f t="shared" si="22"/>
        <v/>
      </c>
      <c r="AP178" t="str">
        <f>VLOOKUP($B178,'Miljövärden urval för publ'!$B$1:$H$450,7,FALSE)</f>
        <v>Nej</v>
      </c>
      <c r="AQ178" t="str">
        <f>VLOOKUP($B178,'Miljövärden urval för publ'!$B$1:$H$450,6,FALSE)</f>
        <v>Nej</v>
      </c>
      <c r="AU178">
        <f t="shared" si="23"/>
        <v>0</v>
      </c>
      <c r="AV178">
        <f t="shared" si="24"/>
        <v>0</v>
      </c>
      <c r="AW178">
        <f t="shared" si="25"/>
        <v>0</v>
      </c>
      <c r="AX178">
        <f t="shared" si="26"/>
        <v>0</v>
      </c>
      <c r="AZ178">
        <f t="shared" si="27"/>
        <v>0</v>
      </c>
      <c r="BA178">
        <f t="shared" si="28"/>
        <v>0</v>
      </c>
      <c r="BC178">
        <f t="shared" si="29"/>
        <v>0</v>
      </c>
    </row>
    <row r="179" spans="1:55" ht="15" customHeight="1" x14ac:dyDescent="0.25">
      <c r="A179" t="s">
        <v>255</v>
      </c>
      <c r="B179" t="s">
        <v>256</v>
      </c>
      <c r="C179">
        <f>VLOOKUP($B179,'Tillförd energi'!$B$1:$AS$566,MATCH(C$1,'Tillförd energi'!$B$1:$AQ$1,0),FALSE)</f>
        <v>0</v>
      </c>
      <c r="D179">
        <f>VLOOKUP($B179,'Tillförd energi'!$B$1:$AS$566,MATCH(D$1,'Tillförd energi'!$B$1:$AQ$1,0),FALSE)</f>
        <v>0.312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0</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51.511000000000003</v>
      </c>
      <c r="AE179">
        <f>VLOOKUP($B179,'Tillförd energi'!$B$1:$AS$566,MATCH(AE$1,'Tillförd energi'!$B$1:$AQ$1,0),FALSE)</f>
        <v>0</v>
      </c>
      <c r="AF179">
        <f>VLOOKUP($B179,'Tillförd energi'!$B$1:$AS$566,MATCH(AF$1,'Tillförd energi'!$B$1:$AQ$1,0),FALSE)</f>
        <v>1.1859999999999999</v>
      </c>
      <c r="AG179">
        <f>IFERROR(VLOOKUP(B179,Miljö!$B$1:$S$476,9,FALSE)/1,0)</f>
        <v>0</v>
      </c>
      <c r="AI179">
        <f t="shared" si="20"/>
        <v>53.009</v>
      </c>
      <c r="AJ179">
        <f t="shared" si="21"/>
        <v>53.009</v>
      </c>
      <c r="AK179">
        <f>IF(ISERROR(1/VLOOKUP($B179,Leveranser!$B$1:$S$500,MATCH("såld värme (gwh)",Leveranser!$B$1:$S$1,0),FALSE)),"",VLOOKUP($B179,Leveranser!$B$1:$S$500,MATCH("såld värme (gwh)",Leveranser!$B$1:$S$1,0),FALSE))</f>
        <v>39.554000000000002</v>
      </c>
      <c r="AL179" s="22">
        <f>VLOOKUP($B179,Leveranser!$B$1:$Y$500,MATCH("Totalt såld fjärrvärme till andra fjärrvärmeföretag",Leveranser!$B$1:$AA$1,0),FALSE)</f>
        <v>0</v>
      </c>
      <c r="AM179" s="22">
        <f>IF(ISERROR(1/VLOOKUP($B179,Miljö!$B$1:$S$500,MATCH("Såld mängd produktionsspecifik fjärrvärme (GWh)",Miljö!$B$1:$R$1,0),FALSE)),0,VLOOKUP($B179,Miljö!$B$1:$S$500,MATCH("Såld mängd produktionsspecifik fjärrvärme (GWh)",Miljö!$B$1:$R$1,0),FALSE))</f>
        <v>0</v>
      </c>
      <c r="AN179" s="23">
        <f t="shared" si="22"/>
        <v>0.74617517779999631</v>
      </c>
      <c r="AP179" t="str">
        <f>VLOOKUP($B179,'Miljövärden urval för publ'!$B$1:$H$450,7,FALSE)</f>
        <v>Ja</v>
      </c>
      <c r="AQ179" t="str">
        <f>VLOOKUP($B179,'Miljövärden urval för publ'!$B$1:$H$450,6,FALSE)</f>
        <v>Ja</v>
      </c>
      <c r="AU179">
        <f t="shared" si="23"/>
        <v>1.1859999999999999</v>
      </c>
      <c r="AV179">
        <f t="shared" si="24"/>
        <v>0</v>
      </c>
      <c r="AW179">
        <f t="shared" si="25"/>
        <v>0</v>
      </c>
      <c r="AX179">
        <f t="shared" si="26"/>
        <v>0</v>
      </c>
      <c r="AZ179">
        <f t="shared" si="27"/>
        <v>0</v>
      </c>
      <c r="BA179">
        <f t="shared" si="28"/>
        <v>0</v>
      </c>
      <c r="BC179">
        <f t="shared" si="29"/>
        <v>0</v>
      </c>
    </row>
    <row r="180" spans="1:55" ht="15" customHeight="1" x14ac:dyDescent="0.25">
      <c r="A180" t="s">
        <v>257</v>
      </c>
      <c r="B180" t="s">
        <v>258</v>
      </c>
      <c r="C180">
        <f>VLOOKUP($B180,'Tillförd energi'!$B$1:$AS$566,MATCH(C$1,'Tillförd energi'!$B$1:$AQ$1,0),FALSE)</f>
        <v>0</v>
      </c>
      <c r="D180">
        <f>VLOOKUP($B180,'Tillförd energi'!$B$1:$AS$566,MATCH(D$1,'Tillförd energi'!$B$1:$AQ$1,0),FALSE)</f>
        <v>1.71</v>
      </c>
      <c r="E180">
        <f>VLOOKUP($B180,'Tillförd energi'!$B$1:$AS$566,MATCH(E$1,'Tillförd energi'!$B$1:$AQ$1,0),FALSE)</f>
        <v>0.89</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325.29599999999999</v>
      </c>
      <c r="J180">
        <f>VLOOKUP($B180,'Tillförd energi'!$B$1:$AS$566,MATCH(J$1,'Tillförd energi'!$B$1:$AQ$1,0),FALSE)</f>
        <v>0</v>
      </c>
      <c r="K180">
        <v>0</v>
      </c>
      <c r="L180">
        <f>VLOOKUP($B180,'Tillförd energi'!$B$1:$AS$566,MATCH(L$1,'Tillförd energi'!$B$1:$AQ$1,0),FALSE)</f>
        <v>3.4510000000000001</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v>
      </c>
      <c r="S180">
        <f>VLOOKUP($B180,'Tillförd energi'!$B$1:$AS$566,MATCH(S$1,'Tillförd energi'!$B$1:$AQ$1,0),FALSE)</f>
        <v>0</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6.7480000000000002</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8.5640000000000001</v>
      </c>
      <c r="AE180">
        <f>VLOOKUP($B180,'Tillförd energi'!$B$1:$AS$566,MATCH(AE$1,'Tillförd energi'!$B$1:$AQ$1,0),FALSE)</f>
        <v>0</v>
      </c>
      <c r="AF180">
        <f>VLOOKUP($B180,'Tillförd energi'!$B$1:$AS$566,MATCH(AF$1,'Tillförd energi'!$B$1:$AQ$1,0),FALSE)</f>
        <v>12.6836</v>
      </c>
      <c r="AG180">
        <f>IFERROR(VLOOKUP(B180,Miljö!$B$1:$S$476,9,FALSE)/1,0)</f>
        <v>0</v>
      </c>
      <c r="AI180">
        <f t="shared" si="20"/>
        <v>359.34260000000006</v>
      </c>
      <c r="AJ180">
        <f t="shared" si="21"/>
        <v>359.34260000000006</v>
      </c>
      <c r="AK180">
        <f>IF(ISERROR(1/VLOOKUP($B180,Leveranser!$B$1:$S$500,MATCH("såld värme (gwh)",Leveranser!$B$1:$S$1,0),FALSE)),"",VLOOKUP($B180,Leveranser!$B$1:$S$500,MATCH("såld värme (gwh)",Leveranser!$B$1:$S$1,0),FALSE))</f>
        <v>276.94</v>
      </c>
      <c r="AL180" s="22">
        <f>VLOOKUP($B180,Leveranser!$B$1:$Y$500,MATCH("Totalt såld fjärrvärme till andra fjärrvärmeföretag",Leveranser!$B$1:$AA$1,0),FALSE)</f>
        <v>0</v>
      </c>
      <c r="AM180" s="22">
        <f>IF(ISERROR(1/VLOOKUP($B180,Miljö!$B$1:$S$500,MATCH("Såld mängd produktionsspecifik fjärrvärme (GWh)",Miljö!$B$1:$R$1,0),FALSE)),0,VLOOKUP($B180,Miljö!$B$1:$S$500,MATCH("Såld mängd produktionsspecifik fjärrvärme (GWh)",Miljö!$B$1:$R$1,0),FALSE))</f>
        <v>0</v>
      </c>
      <c r="AN180" s="23">
        <f t="shared" si="22"/>
        <v>0.77068513446499232</v>
      </c>
      <c r="AP180" t="str">
        <f>VLOOKUP($B180,'Miljövärden urval för publ'!$B$1:$H$450,7,FALSE)</f>
        <v>Ja</v>
      </c>
      <c r="AQ180" t="str">
        <f>VLOOKUP($B180,'Miljövärden urval för publ'!$B$1:$H$450,6,FALSE)</f>
        <v>Nej</v>
      </c>
      <c r="AU180">
        <f t="shared" si="23"/>
        <v>12.6836</v>
      </c>
      <c r="AV180">
        <f t="shared" si="24"/>
        <v>0</v>
      </c>
      <c r="AW180">
        <f t="shared" si="25"/>
        <v>0</v>
      </c>
      <c r="AX180">
        <f t="shared" si="26"/>
        <v>0</v>
      </c>
      <c r="AZ180">
        <f t="shared" si="27"/>
        <v>0</v>
      </c>
      <c r="BA180">
        <f t="shared" si="28"/>
        <v>0</v>
      </c>
      <c r="BC180">
        <f t="shared" si="29"/>
        <v>10.199</v>
      </c>
    </row>
    <row r="181" spans="1:55" ht="15" customHeight="1" x14ac:dyDescent="0.25">
      <c r="A181" t="s">
        <v>259</v>
      </c>
      <c r="B181" t="s">
        <v>260</v>
      </c>
      <c r="C181">
        <f>VLOOKUP($B181,'Tillförd energi'!$B$1:$AS$566,MATCH(C$1,'Tillförd energi'!$B$1:$AQ$1,0),FALSE)</f>
        <v>0</v>
      </c>
      <c r="D181">
        <f>VLOOKUP($B181,'Tillförd energi'!$B$1:$AS$566,MATCH(D$1,'Tillförd energi'!$B$1:$AQ$1,0),FALSE)</f>
        <v>7.5999999999999998E-2</v>
      </c>
      <c r="E181">
        <f>VLOOKUP($B181,'Tillförd energi'!$B$1:$AS$566,MATCH(E$1,'Tillförd energi'!$B$1:$AQ$1,0),FALSE)</f>
        <v>0</v>
      </c>
      <c r="F181">
        <f>VLOOKUP($B181,'Tillförd energi'!$B$1:$AS$566,MATCH(F$1,'Tillförd energi'!$B$1:$AQ$1,0),FALSE)</f>
        <v>0</v>
      </c>
      <c r="G181">
        <f>VLOOKUP($B181,'Tillförd energi'!$B$1:$AS$566,MATCH(G$1,'Tillförd energi'!$B$1:$AQ$1,0),FALSE)</f>
        <v>0</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0</v>
      </c>
      <c r="Q181">
        <f>VLOOKUP($B181,'Tillförd energi'!$B$1:$AS$566,MATCH(Q$1,'Tillförd energi'!$B$1:$AQ$1,0),FALSE)</f>
        <v>13.918799999999999</v>
      </c>
      <c r="R181">
        <f>VLOOKUP($B181,'Tillförd energi'!$B$1:$AS$566,MATCH(R$1,'Tillförd energi'!$B$1:$AQ$1,0),FALSE)</f>
        <v>0</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0</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0</v>
      </c>
      <c r="AD181">
        <f>VLOOKUP($B181,'Tillförd energi'!$B$1:$AS$566,MATCH(AD$1,'Tillförd energi'!$B$1:$AQ$1,0),FALSE)</f>
        <v>0</v>
      </c>
      <c r="AE181">
        <f>VLOOKUP($B181,'Tillförd energi'!$B$1:$AS$566,MATCH(AE$1,'Tillförd energi'!$B$1:$AQ$1,0),FALSE)</f>
        <v>0</v>
      </c>
      <c r="AF181">
        <f>VLOOKUP($B181,'Tillförd energi'!$B$1:$AS$566,MATCH(AF$1,'Tillförd energi'!$B$1:$AQ$1,0),FALSE)</f>
        <v>2.5000000000000001E-2</v>
      </c>
      <c r="AG181">
        <f>IFERROR(VLOOKUP(B181,Miljö!$B$1:$S$476,9,FALSE)/1,0)</f>
        <v>0</v>
      </c>
      <c r="AI181">
        <f t="shared" si="20"/>
        <v>14.0198</v>
      </c>
      <c r="AJ181">
        <f t="shared" si="21"/>
        <v>14.0198</v>
      </c>
      <c r="AK181">
        <f>IF(ISERROR(1/VLOOKUP($B181,Leveranser!$B$1:$S$500,MATCH("såld värme (gwh)",Leveranser!$B$1:$S$1,0),FALSE)),"",VLOOKUP($B181,Leveranser!$B$1:$S$500,MATCH("såld värme (gwh)",Leveranser!$B$1:$S$1,0),FALSE))</f>
        <v>10.331</v>
      </c>
      <c r="AL181" s="22">
        <f>VLOOKUP($B181,Leveranser!$B$1:$Y$500,MATCH("Totalt såld fjärrvärme till andra fjärrvärmeföretag",Leveranser!$B$1:$AA$1,0),FALSE)</f>
        <v>0</v>
      </c>
      <c r="AM181" s="22">
        <f>IF(ISERROR(1/VLOOKUP($B181,Miljö!$B$1:$S$500,MATCH("Såld mängd produktionsspecifik fjärrvärme (GWh)",Miljö!$B$1:$R$1,0),FALSE)),0,VLOOKUP($B181,Miljö!$B$1:$S$500,MATCH("Såld mängd produktionsspecifik fjärrvärme (GWh)",Miljö!$B$1:$R$1,0),FALSE))</f>
        <v>0</v>
      </c>
      <c r="AN181" s="23">
        <f t="shared" si="22"/>
        <v>0.73688640351502865</v>
      </c>
      <c r="AP181" t="str">
        <f>VLOOKUP($B181,'Miljövärden urval för publ'!$B$1:$H$450,7,FALSE)</f>
        <v>Ja</v>
      </c>
      <c r="AQ181" t="str">
        <f>VLOOKUP($B181,'Miljövärden urval för publ'!$B$1:$H$450,6,FALSE)</f>
        <v>Nej</v>
      </c>
      <c r="AU181">
        <f t="shared" si="23"/>
        <v>2.5000000000000001E-2</v>
      </c>
      <c r="AV181">
        <f t="shared" si="24"/>
        <v>0</v>
      </c>
      <c r="AW181">
        <f t="shared" si="25"/>
        <v>13.918799999999999</v>
      </c>
      <c r="AX181">
        <f t="shared" si="26"/>
        <v>0</v>
      </c>
      <c r="AZ181">
        <f t="shared" si="27"/>
        <v>0</v>
      </c>
      <c r="BA181">
        <f t="shared" si="28"/>
        <v>0</v>
      </c>
      <c r="BC181">
        <f t="shared" si="29"/>
        <v>13.918799999999999</v>
      </c>
    </row>
    <row r="182" spans="1:55" ht="15" customHeight="1" x14ac:dyDescent="0.25">
      <c r="A182" t="s">
        <v>261</v>
      </c>
      <c r="B182" t="s">
        <v>262</v>
      </c>
      <c r="C182">
        <f>VLOOKUP($B182,'Tillförd energi'!$B$1:$AS$566,MATCH(C$1,'Tillförd energi'!$B$1:$AQ$1,0),FALSE)</f>
        <v>0</v>
      </c>
      <c r="D182">
        <f>VLOOKUP($B182,'Tillförd energi'!$B$1:$AS$566,MATCH(D$1,'Tillförd energi'!$B$1:$AQ$1,0),FALSE)</f>
        <v>0.44500000000000001</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0</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16.600000000000001</v>
      </c>
      <c r="AE182">
        <f>VLOOKUP($B182,'Tillförd energi'!$B$1:$AS$566,MATCH(AE$1,'Tillförd energi'!$B$1:$AQ$1,0),FALSE)</f>
        <v>0</v>
      </c>
      <c r="AF182">
        <f>VLOOKUP($B182,'Tillförd energi'!$B$1:$AS$566,MATCH(AF$1,'Tillförd energi'!$B$1:$AQ$1,0),FALSE)</f>
        <v>0.08</v>
      </c>
      <c r="AG182">
        <f>IFERROR(VLOOKUP(B182,Miljö!$B$1:$S$476,9,FALSE)/1,0)</f>
        <v>0</v>
      </c>
      <c r="AI182">
        <f t="shared" si="20"/>
        <v>17.125</v>
      </c>
      <c r="AJ182">
        <f t="shared" si="21"/>
        <v>17.125</v>
      </c>
      <c r="AK182">
        <f>IF(ISERROR(1/VLOOKUP($B182,Leveranser!$B$1:$S$500,MATCH("såld värme (gwh)",Leveranser!$B$1:$S$1,0),FALSE)),"",VLOOKUP($B182,Leveranser!$B$1:$S$500,MATCH("såld värme (gwh)",Leveranser!$B$1:$S$1,0),FALSE))</f>
        <v>13.4</v>
      </c>
      <c r="AL182" s="22">
        <f>VLOOKUP($B182,Leveranser!$B$1:$Y$500,MATCH("Totalt såld fjärrvärme till andra fjärrvärmeföretag",Leveranser!$B$1:$AA$1,0),FALSE)</f>
        <v>0</v>
      </c>
      <c r="AM182" s="22">
        <f>IF(ISERROR(1/VLOOKUP($B182,Miljö!$B$1:$S$500,MATCH("Såld mängd produktionsspecifik fjärrvärme (GWh)",Miljö!$B$1:$R$1,0),FALSE)),0,VLOOKUP($B182,Miljö!$B$1:$S$500,MATCH("Såld mängd produktionsspecifik fjärrvärme (GWh)",Miljö!$B$1:$R$1,0),FALSE))</f>
        <v>0</v>
      </c>
      <c r="AN182" s="23">
        <f t="shared" si="22"/>
        <v>0.7824817518248175</v>
      </c>
      <c r="AP182" t="str">
        <f>VLOOKUP($B182,'Miljövärden urval för publ'!$B$1:$H$450,7,FALSE)</f>
        <v>Ja</v>
      </c>
      <c r="AQ182" t="str">
        <f>VLOOKUP($B182,'Miljövärden urval för publ'!$B$1:$H$450,6,FALSE)</f>
        <v>Ja</v>
      </c>
      <c r="AU182">
        <f t="shared" si="23"/>
        <v>0.08</v>
      </c>
      <c r="AV182">
        <f t="shared" si="24"/>
        <v>0</v>
      </c>
      <c r="AW182">
        <f t="shared" si="25"/>
        <v>0</v>
      </c>
      <c r="AX182">
        <f t="shared" si="26"/>
        <v>0</v>
      </c>
      <c r="AZ182">
        <f t="shared" si="27"/>
        <v>0</v>
      </c>
      <c r="BA182">
        <f t="shared" si="28"/>
        <v>0</v>
      </c>
      <c r="BC182">
        <f t="shared" si="29"/>
        <v>0</v>
      </c>
    </row>
    <row r="183" spans="1:55" ht="15" customHeight="1" x14ac:dyDescent="0.25">
      <c r="A183" t="s">
        <v>261</v>
      </c>
      <c r="B183" t="s">
        <v>263</v>
      </c>
      <c r="C183">
        <f>VLOOKUP($B183,'Tillförd energi'!$B$1:$AS$566,MATCH(C$1,'Tillförd energi'!$B$1:$AQ$1,0),FALSE)</f>
        <v>0</v>
      </c>
      <c r="D183">
        <f>VLOOKUP($B183,'Tillförd energi'!$B$1:$AS$566,MATCH(D$1,'Tillförd energi'!$B$1:$AQ$1,0),FALSE)</f>
        <v>2.3570000000000002</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3.1080000000000001</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75.953000000000003</v>
      </c>
      <c r="AE183">
        <f>VLOOKUP($B183,'Tillförd energi'!$B$1:$AS$566,MATCH(AE$1,'Tillförd energi'!$B$1:$AQ$1,0),FALSE)</f>
        <v>0</v>
      </c>
      <c r="AF183">
        <f>VLOOKUP($B183,'Tillförd energi'!$B$1:$AS$566,MATCH(AF$1,'Tillförd energi'!$B$1:$AQ$1,0),FALSE)</f>
        <v>1.3</v>
      </c>
      <c r="AG183">
        <f>IFERROR(VLOOKUP(B183,Miljö!$B$1:$S$476,9,FALSE)/1,0)</f>
        <v>0</v>
      </c>
      <c r="AI183">
        <f t="shared" si="20"/>
        <v>82.718000000000004</v>
      </c>
      <c r="AJ183">
        <f t="shared" si="21"/>
        <v>82.718000000000004</v>
      </c>
      <c r="AK183">
        <f>IF(ISERROR(1/VLOOKUP($B183,Leveranser!$B$1:$S$500,MATCH("såld värme (gwh)",Leveranser!$B$1:$S$1,0),FALSE)),"",VLOOKUP($B183,Leveranser!$B$1:$S$500,MATCH("såld värme (gwh)",Leveranser!$B$1:$S$1,0),FALSE))</f>
        <v>81</v>
      </c>
      <c r="AL183" s="22">
        <f>VLOOKUP($B183,Leveranser!$B$1:$Y$500,MATCH("Totalt såld fjärrvärme till andra fjärrvärmeföretag",Leveranser!$B$1:$AA$1,0),FALSE)</f>
        <v>0</v>
      </c>
      <c r="AM183" s="22">
        <f>IF(ISERROR(1/VLOOKUP($B183,Miljö!$B$1:$S$500,MATCH("Såld mängd produktionsspecifik fjärrvärme (GWh)",Miljö!$B$1:$R$1,0),FALSE)),0,VLOOKUP($B183,Miljö!$B$1:$S$500,MATCH("Såld mängd produktionsspecifik fjärrvärme (GWh)",Miljö!$B$1:$R$1,0),FALSE))</f>
        <v>0</v>
      </c>
      <c r="AN183" s="23">
        <f t="shared" si="22"/>
        <v>0.97923063903866148</v>
      </c>
      <c r="AP183" t="str">
        <f>VLOOKUP($B183,'Miljövärden urval för publ'!$B$1:$H$450,7,FALSE)</f>
        <v>Ja</v>
      </c>
      <c r="AQ183" t="str">
        <f>VLOOKUP($B183,'Miljövärden urval för publ'!$B$1:$H$450,6,FALSE)</f>
        <v>Ja</v>
      </c>
      <c r="AU183">
        <f t="shared" si="23"/>
        <v>1.3</v>
      </c>
      <c r="AV183">
        <f t="shared" si="24"/>
        <v>0</v>
      </c>
      <c r="AW183">
        <f t="shared" si="25"/>
        <v>0</v>
      </c>
      <c r="AX183">
        <f t="shared" si="26"/>
        <v>3.1080000000000001</v>
      </c>
      <c r="AZ183">
        <f t="shared" si="27"/>
        <v>0</v>
      </c>
      <c r="BA183">
        <f t="shared" si="28"/>
        <v>0</v>
      </c>
      <c r="BC183">
        <f t="shared" si="29"/>
        <v>3.1080000000000001</v>
      </c>
    </row>
    <row r="184" spans="1:55" ht="15" customHeight="1" x14ac:dyDescent="0.25">
      <c r="A184" t="s">
        <v>261</v>
      </c>
      <c r="B184" t="s">
        <v>264</v>
      </c>
      <c r="C184">
        <f>VLOOKUP($B184,'Tillförd energi'!$B$1:$AS$566,MATCH(C$1,'Tillförd energi'!$B$1:$AQ$1,0),FALSE)</f>
        <v>0</v>
      </c>
      <c r="D184">
        <f>VLOOKUP($B184,'Tillförd energi'!$B$1:$AS$566,MATCH(D$1,'Tillförd energi'!$B$1:$AQ$1,0),FALSE)</f>
        <v>0</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0</v>
      </c>
      <c r="AE184">
        <f>VLOOKUP($B184,'Tillförd energi'!$B$1:$AS$566,MATCH(AE$1,'Tillförd energi'!$B$1:$AQ$1,0),FALSE)</f>
        <v>0</v>
      </c>
      <c r="AF184">
        <f>VLOOKUP($B184,'Tillförd energi'!$B$1:$AS$566,MATCH(AF$1,'Tillförd energi'!$B$1:$AQ$1,0),FALSE)</f>
        <v>0</v>
      </c>
      <c r="AG184">
        <f>IFERROR(VLOOKUP(B184,Miljö!$B$1:$S$476,9,FALSE)/1,0)</f>
        <v>0</v>
      </c>
      <c r="AI184">
        <f t="shared" si="20"/>
        <v>0</v>
      </c>
      <c r="AJ184">
        <f t="shared" si="21"/>
        <v>0</v>
      </c>
      <c r="AK184" t="str">
        <f>IF(ISERROR(1/VLOOKUP($B184,Leveranser!$B$1:$S$500,MATCH("såld värme (gwh)",Leveranser!$B$1:$S$1,0),FALSE)),"",VLOOKUP($B184,Leveranser!$B$1:$S$500,MATCH("såld värme (gwh)",Leveranser!$B$1:$S$1,0),FALSE))</f>
        <v/>
      </c>
      <c r="AL184" s="22">
        <f>VLOOKUP($B184,Leveranser!$B$1:$Y$500,MATCH("Totalt såld fjärrvärme till andra fjärrvärmeföretag",Leveranser!$B$1:$AA$1,0),FALSE)</f>
        <v>0</v>
      </c>
      <c r="AM184" s="22">
        <f>IF(ISERROR(1/VLOOKUP($B184,Miljö!$B$1:$S$500,MATCH("Såld mängd produktionsspecifik fjärrvärme (GWh)",Miljö!$B$1:$R$1,0),FALSE)),0,VLOOKUP($B184,Miljö!$B$1:$S$500,MATCH("Såld mängd produktionsspecifik fjärrvärme (GWh)",Miljö!$B$1:$R$1,0),FALSE))</f>
        <v>0</v>
      </c>
      <c r="AN184" s="23" t="str">
        <f t="shared" si="22"/>
        <v/>
      </c>
      <c r="AP184" t="str">
        <f>VLOOKUP($B184,'Miljövärden urval för publ'!$B$1:$H$450,7,FALSE)</f>
        <v>Nej</v>
      </c>
      <c r="AQ184" t="str">
        <f>VLOOKUP($B184,'Miljövärden urval för publ'!$B$1:$H$450,6,FALSE)</f>
        <v>Ja</v>
      </c>
      <c r="AU184">
        <f t="shared" si="23"/>
        <v>0</v>
      </c>
      <c r="AV184">
        <f t="shared" si="24"/>
        <v>0</v>
      </c>
      <c r="AW184">
        <f t="shared" si="25"/>
        <v>0</v>
      </c>
      <c r="AX184">
        <f t="shared" si="26"/>
        <v>0</v>
      </c>
      <c r="AZ184">
        <f t="shared" si="27"/>
        <v>0</v>
      </c>
      <c r="BA184">
        <f t="shared" si="28"/>
        <v>0</v>
      </c>
      <c r="BC184">
        <f t="shared" si="29"/>
        <v>0</v>
      </c>
    </row>
    <row r="185" spans="1:55" ht="15" customHeight="1" x14ac:dyDescent="0.25">
      <c r="A185" t="s">
        <v>261</v>
      </c>
      <c r="B185" t="s">
        <v>265</v>
      </c>
      <c r="C185">
        <f>VLOOKUP($B185,'Tillförd energi'!$B$1:$AS$566,MATCH(C$1,'Tillförd energi'!$B$1:$AQ$1,0),FALSE)</f>
        <v>0</v>
      </c>
      <c r="D185">
        <f>VLOOKUP($B185,'Tillförd energi'!$B$1:$AS$566,MATCH(D$1,'Tillförd energi'!$B$1:$AQ$1,0),FALSE)</f>
        <v>0.32700000000000001</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0</v>
      </c>
      <c r="J185">
        <f>VLOOKUP($B185,'Tillförd energi'!$B$1:$AS$566,MATCH(J$1,'Tillförd energi'!$B$1:$AQ$1,0),FALSE)</f>
        <v>0</v>
      </c>
      <c r="K185">
        <v>0</v>
      </c>
      <c r="L185">
        <f>VLOOKUP($B185,'Tillförd energi'!$B$1:$AS$566,MATCH(L$1,'Tillförd energi'!$B$1:$AQ$1,0),FALSE)</f>
        <v>0</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0</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0</v>
      </c>
      <c r="AD185">
        <f>VLOOKUP($B185,'Tillförd energi'!$B$1:$AS$566,MATCH(AD$1,'Tillförd energi'!$B$1:$AQ$1,0),FALSE)</f>
        <v>3.7930000000000001</v>
      </c>
      <c r="AE185">
        <f>VLOOKUP($B185,'Tillförd energi'!$B$1:$AS$566,MATCH(AE$1,'Tillförd energi'!$B$1:$AQ$1,0),FALSE)</f>
        <v>0</v>
      </c>
      <c r="AF185">
        <f>VLOOKUP($B185,'Tillförd energi'!$B$1:$AS$566,MATCH(AF$1,'Tillförd energi'!$B$1:$AQ$1,0),FALSE)</f>
        <v>3.356E-2</v>
      </c>
      <c r="AG185">
        <f>IFERROR(VLOOKUP(B185,Miljö!$B$1:$S$476,9,FALSE)/1,0)</f>
        <v>0</v>
      </c>
      <c r="AI185">
        <f t="shared" si="20"/>
        <v>4.1535599999999997</v>
      </c>
      <c r="AJ185">
        <f t="shared" si="21"/>
        <v>4.1535599999999997</v>
      </c>
      <c r="AK185">
        <f>IF(ISERROR(1/VLOOKUP($B185,Leveranser!$B$1:$S$500,MATCH("såld värme (gwh)",Leveranser!$B$1:$S$1,0),FALSE)),"",VLOOKUP($B185,Leveranser!$B$1:$S$500,MATCH("såld värme (gwh)",Leveranser!$B$1:$S$1,0),FALSE))</f>
        <v>3.319</v>
      </c>
      <c r="AL185" s="22">
        <f>VLOOKUP($B185,Leveranser!$B$1:$Y$500,MATCH("Totalt såld fjärrvärme till andra fjärrvärmeföretag",Leveranser!$B$1:$AA$1,0),FALSE)</f>
        <v>0</v>
      </c>
      <c r="AM185" s="22">
        <f>IF(ISERROR(1/VLOOKUP($B185,Miljö!$B$1:$S$500,MATCH("Såld mängd produktionsspecifik fjärrvärme (GWh)",Miljö!$B$1:$R$1,0),FALSE)),0,VLOOKUP($B185,Miljö!$B$1:$S$500,MATCH("Såld mängd produktionsspecifik fjärrvärme (GWh)",Miljö!$B$1:$R$1,0),FALSE))</f>
        <v>0</v>
      </c>
      <c r="AN185" s="23">
        <f t="shared" si="22"/>
        <v>0.79907356580860756</v>
      </c>
      <c r="AP185" t="str">
        <f>VLOOKUP($B185,'Miljövärden urval för publ'!$B$1:$H$450,7,FALSE)</f>
        <v>Ja</v>
      </c>
      <c r="AQ185" t="str">
        <f>VLOOKUP($B185,'Miljövärden urval för publ'!$B$1:$H$450,6,FALSE)</f>
        <v>Ja</v>
      </c>
      <c r="AU185">
        <f t="shared" si="23"/>
        <v>3.356E-2</v>
      </c>
      <c r="AV185">
        <f t="shared" si="24"/>
        <v>0</v>
      </c>
      <c r="AW185">
        <f t="shared" si="25"/>
        <v>0</v>
      </c>
      <c r="AX185">
        <f t="shared" si="26"/>
        <v>0</v>
      </c>
      <c r="AZ185">
        <f t="shared" si="27"/>
        <v>0</v>
      </c>
      <c r="BA185">
        <f t="shared" si="28"/>
        <v>0</v>
      </c>
      <c r="BC185">
        <f t="shared" si="29"/>
        <v>0</v>
      </c>
    </row>
    <row r="186" spans="1:55" ht="15" customHeight="1" x14ac:dyDescent="0.25">
      <c r="A186" t="s">
        <v>266</v>
      </c>
      <c r="B186" t="s">
        <v>267</v>
      </c>
      <c r="C186">
        <f>VLOOKUP($B186,'Tillförd energi'!$B$1:$AS$566,MATCH(C$1,'Tillförd energi'!$B$1:$AQ$1,0),FALSE)</f>
        <v>0</v>
      </c>
      <c r="D186">
        <f>VLOOKUP($B186,'Tillförd energi'!$B$1:$AS$566,MATCH(D$1,'Tillförd energi'!$B$1:$AQ$1,0),FALSE)</f>
        <v>0.78614099999999998</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0.24</v>
      </c>
      <c r="I186">
        <f>VLOOKUP($B186,'Tillförd energi'!$B$1:$AS$566,MATCH(I$1,'Tillförd energi'!$B$1:$AQ$1,0),FALSE)</f>
        <v>113.13200000000001</v>
      </c>
      <c r="J186">
        <f>VLOOKUP($B186,'Tillförd energi'!$B$1:$AS$566,MATCH(J$1,'Tillförd energi'!$B$1:$AQ$1,0),FALSE)</f>
        <v>0</v>
      </c>
      <c r="K186">
        <v>0</v>
      </c>
      <c r="L186">
        <f>VLOOKUP($B186,'Tillförd energi'!$B$1:$AS$566,MATCH(L$1,'Tillförd energi'!$B$1:$AQ$1,0),FALSE)</f>
        <v>15.2608</v>
      </c>
      <c r="M186">
        <f>VLOOKUP($B186,'Tillförd energi'!$B$1:$AS$566,MATCH(M$1,'Tillförd energi'!$B$1:$AQ$1,0),FALSE)</f>
        <v>0</v>
      </c>
      <c r="N186">
        <f>VLOOKUP($B186,'Tillförd energi'!$B$1:$AS$566,MATCH(N$1,'Tillförd energi'!$B$1:$AQ$1,0),FALSE)</f>
        <v>11.2</v>
      </c>
      <c r="O186">
        <f>VLOOKUP($B186,'Tillförd energi'!$B$1:$AS$566,MATCH(O$1,'Tillförd energi'!$B$1:$AQ$1,0),FALSE)</f>
        <v>0</v>
      </c>
      <c r="P186">
        <f>VLOOKUP($B186,'Tillförd energi'!$B$1:$AS$566,MATCH(P$1,'Tillförd energi'!$B$1:$AQ$1,0),FALSE)</f>
        <v>0</v>
      </c>
      <c r="Q186">
        <f>VLOOKUP($B186,'Tillförd energi'!$B$1:$AS$566,MATCH(Q$1,'Tillförd energi'!$B$1:$AQ$1,0),FALSE)</f>
        <v>0</v>
      </c>
      <c r="R186">
        <f>VLOOKUP($B186,'Tillförd energi'!$B$1:$AS$566,MATCH(R$1,'Tillförd energi'!$B$1:$AQ$1,0),FALSE)</f>
        <v>5.9</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24.265499999999999</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6</v>
      </c>
      <c r="AG186">
        <f>IFERROR(VLOOKUP(B186,Miljö!$B$1:$S$476,9,FALSE)/1,0)</f>
        <v>0</v>
      </c>
      <c r="AI186">
        <f t="shared" si="20"/>
        <v>176.78444099999999</v>
      </c>
      <c r="AJ186">
        <f t="shared" si="21"/>
        <v>176.78444099999999</v>
      </c>
      <c r="AK186">
        <f>IF(ISERROR(1/VLOOKUP($B186,Leveranser!$B$1:$S$500,MATCH("såld värme (gwh)",Leveranser!$B$1:$S$1,0),FALSE)),"",VLOOKUP($B186,Leveranser!$B$1:$S$500,MATCH("såld värme (gwh)",Leveranser!$B$1:$S$1,0),FALSE))</f>
        <v>128.9</v>
      </c>
      <c r="AL186" s="22">
        <f>VLOOKUP($B186,Leveranser!$B$1:$Y$500,MATCH("Totalt såld fjärrvärme till andra fjärrvärmeföretag",Leveranser!$B$1:$AA$1,0),FALSE)</f>
        <v>0</v>
      </c>
      <c r="AM186" s="22">
        <f>IF(ISERROR(1/VLOOKUP($B186,Miljö!$B$1:$S$500,MATCH("Såld mängd produktionsspecifik fjärrvärme (GWh)",Miljö!$B$1:$R$1,0),FALSE)),0,VLOOKUP($B186,Miljö!$B$1:$S$500,MATCH("Såld mängd produktionsspecifik fjärrvärme (GWh)",Miljö!$B$1:$R$1,0),FALSE))</f>
        <v>0</v>
      </c>
      <c r="AN186" s="23">
        <f t="shared" si="22"/>
        <v>0.72913656468218269</v>
      </c>
      <c r="AP186" t="str">
        <f>VLOOKUP($B186,'Miljövärden urval för publ'!$B$1:$H$450,7,FALSE)</f>
        <v>Ja</v>
      </c>
      <c r="AQ186" t="str">
        <f>VLOOKUP($B186,'Miljövärden urval för publ'!$B$1:$H$450,6,FALSE)</f>
        <v>Nej</v>
      </c>
      <c r="AU186">
        <f t="shared" si="23"/>
        <v>6</v>
      </c>
      <c r="AV186">
        <f t="shared" si="24"/>
        <v>0</v>
      </c>
      <c r="AW186">
        <f t="shared" si="25"/>
        <v>11.2</v>
      </c>
      <c r="AX186">
        <f t="shared" si="26"/>
        <v>5.9</v>
      </c>
      <c r="AZ186">
        <f t="shared" si="27"/>
        <v>0</v>
      </c>
      <c r="BA186">
        <f t="shared" si="28"/>
        <v>0</v>
      </c>
      <c r="BC186">
        <f t="shared" si="29"/>
        <v>32.360799999999998</v>
      </c>
    </row>
    <row r="187" spans="1:55" ht="15" customHeight="1" x14ac:dyDescent="0.25">
      <c r="A187" t="s">
        <v>268</v>
      </c>
      <c r="B187" t="s">
        <v>269</v>
      </c>
      <c r="C187">
        <f>VLOOKUP($B187,'Tillförd energi'!$B$1:$AS$566,MATCH(C$1,'Tillförd energi'!$B$1:$AQ$1,0),FALSE)</f>
        <v>0</v>
      </c>
      <c r="D187">
        <f>VLOOKUP($B187,'Tillförd energi'!$B$1:$AS$566,MATCH(D$1,'Tillförd energi'!$B$1:$AQ$1,0),FALSE)</f>
        <v>0.04</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8.5</v>
      </c>
      <c r="R187">
        <f>VLOOKUP($B187,'Tillförd energi'!$B$1:$AS$566,MATCH(R$1,'Tillförd energi'!$B$1:$AQ$1,0),FALSE)</f>
        <v>1.5</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0</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0</v>
      </c>
      <c r="AE187">
        <f>VLOOKUP($B187,'Tillförd energi'!$B$1:$AS$566,MATCH(AE$1,'Tillförd energi'!$B$1:$AQ$1,0),FALSE)</f>
        <v>0</v>
      </c>
      <c r="AF187">
        <f>VLOOKUP($B187,'Tillförd energi'!$B$1:$AS$566,MATCH(AF$1,'Tillförd energi'!$B$1:$AQ$1,0),FALSE)</f>
        <v>0.14099999999999999</v>
      </c>
      <c r="AG187">
        <f>IFERROR(VLOOKUP(B187,Miljö!$B$1:$S$476,9,FALSE)/1,0)</f>
        <v>0</v>
      </c>
      <c r="AI187">
        <f t="shared" si="20"/>
        <v>10.180999999999999</v>
      </c>
      <c r="AJ187">
        <f t="shared" si="21"/>
        <v>10.180999999999999</v>
      </c>
      <c r="AK187">
        <f>IF(ISERROR(1/VLOOKUP($B187,Leveranser!$B$1:$S$500,MATCH("såld värme (gwh)",Leveranser!$B$1:$S$1,0),FALSE)),"",VLOOKUP($B187,Leveranser!$B$1:$S$500,MATCH("såld värme (gwh)",Leveranser!$B$1:$S$1,0),FALSE))</f>
        <v>7</v>
      </c>
      <c r="AL187" s="22">
        <f>VLOOKUP($B187,Leveranser!$B$1:$Y$500,MATCH("Totalt såld fjärrvärme till andra fjärrvärmeföretag",Leveranser!$B$1:$AA$1,0),FALSE)</f>
        <v>0</v>
      </c>
      <c r="AM187" s="22">
        <f>IF(ISERROR(1/VLOOKUP($B187,Miljö!$B$1:$S$500,MATCH("Såld mängd produktionsspecifik fjärrvärme (GWh)",Miljö!$B$1:$R$1,0),FALSE)),0,VLOOKUP($B187,Miljö!$B$1:$S$500,MATCH("Såld mängd produktionsspecifik fjärrvärme (GWh)",Miljö!$B$1:$R$1,0),FALSE))</f>
        <v>0</v>
      </c>
      <c r="AN187" s="23">
        <f t="shared" si="22"/>
        <v>0.68755524997544448</v>
      </c>
      <c r="AP187" t="str">
        <f>VLOOKUP($B187,'Miljövärden urval för publ'!$B$1:$H$450,7,FALSE)</f>
        <v>Ja</v>
      </c>
      <c r="AQ187" t="str">
        <f>VLOOKUP($B187,'Miljövärden urval för publ'!$B$1:$H$450,6,FALSE)</f>
        <v>Ja</v>
      </c>
      <c r="AU187">
        <f t="shared" si="23"/>
        <v>0.14099999999999999</v>
      </c>
      <c r="AV187">
        <f t="shared" si="24"/>
        <v>0</v>
      </c>
      <c r="AW187">
        <f t="shared" si="25"/>
        <v>8.5</v>
      </c>
      <c r="AX187">
        <f t="shared" si="26"/>
        <v>1.5</v>
      </c>
      <c r="AZ187">
        <f t="shared" si="27"/>
        <v>0</v>
      </c>
      <c r="BA187">
        <f t="shared" si="28"/>
        <v>0</v>
      </c>
      <c r="BC187">
        <f t="shared" si="29"/>
        <v>10</v>
      </c>
    </row>
    <row r="188" spans="1:55" ht="15" customHeight="1" x14ac:dyDescent="0.25">
      <c r="A188" t="s">
        <v>268</v>
      </c>
      <c r="B188" t="s">
        <v>270</v>
      </c>
      <c r="C188">
        <f>VLOOKUP($B188,'Tillförd energi'!$B$1:$AS$566,MATCH(C$1,'Tillförd energi'!$B$1:$AQ$1,0),FALSE)</f>
        <v>0</v>
      </c>
      <c r="D188">
        <f>VLOOKUP($B188,'Tillförd energi'!$B$1:$AS$566,MATCH(D$1,'Tillförd energi'!$B$1:$AQ$1,0),FALSE)</f>
        <v>0.17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10</v>
      </c>
      <c r="Q188">
        <f>VLOOKUP($B188,'Tillförd energi'!$B$1:$AS$566,MATCH(Q$1,'Tillförd energi'!$B$1:$AQ$1,0),FALSE)</f>
        <v>0</v>
      </c>
      <c r="R188">
        <f>VLOOKUP($B188,'Tillförd energi'!$B$1:$AS$566,MATCH(R$1,'Tillförd energi'!$B$1:$AQ$1,0),FALSE)</f>
        <v>0</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0</v>
      </c>
      <c r="Y188">
        <f>VLOOKUP($B188,'Tillförd energi'!$B$1:$AS$566,MATCH(Y$1,'Tillförd energi'!$B$1:$AQ$1,0),FALSE)</f>
        <v>0</v>
      </c>
      <c r="Z188">
        <f>VLOOKUP($B188,'Tillförd energi'!$B$1:$AS$566,MATCH(Z$1,'Tillförd energi'!$B$1:$AQ$1,0),FALSE)</f>
        <v>0</v>
      </c>
      <c r="AA188">
        <f>VLOOKUP($B188,'Tillförd energi'!$B$1:$AS$566,MATCH(AA$1,'Tillförd energi'!$B$1:$AQ$1,0),FALSE)</f>
        <v>0</v>
      </c>
      <c r="AB188">
        <f>VLOOKUP($B188,'Tillförd energi'!$B$1:$AS$566,MATCH(AB$1,'Tillförd energi'!$B$1:$AQ$1,0),FALSE)</f>
        <v>0</v>
      </c>
      <c r="AC188">
        <f>VLOOKUP($B188,'Tillförd energi'!$B$1:$AS$566,MATCH(AC$1,'Tillförd energi'!$B$1:$AQ$1,0),FALSE)</f>
        <v>1.6</v>
      </c>
      <c r="AD188">
        <f>VLOOKUP($B188,'Tillförd energi'!$B$1:$AS$566,MATCH(AD$1,'Tillförd energi'!$B$1:$AQ$1,0),FALSE)</f>
        <v>0</v>
      </c>
      <c r="AE188">
        <f>VLOOKUP($B188,'Tillförd energi'!$B$1:$AS$566,MATCH(AE$1,'Tillförd energi'!$B$1:$AQ$1,0),FALSE)</f>
        <v>0</v>
      </c>
      <c r="AF188">
        <f>VLOOKUP($B188,'Tillförd energi'!$B$1:$AS$566,MATCH(AF$1,'Tillförd energi'!$B$1:$AQ$1,0),FALSE)</f>
        <v>0.26600000000000001</v>
      </c>
      <c r="AG188">
        <f>IFERROR(VLOOKUP(B188,Miljö!$B$1:$S$476,9,FALSE)/1,0)</f>
        <v>0</v>
      </c>
      <c r="AI188">
        <f t="shared" si="20"/>
        <v>12.036</v>
      </c>
      <c r="AJ188">
        <f t="shared" si="21"/>
        <v>12.036</v>
      </c>
      <c r="AK188">
        <f>IF(ISERROR(1/VLOOKUP($B188,Leveranser!$B$1:$S$500,MATCH("såld värme (gwh)",Leveranser!$B$1:$S$1,0),FALSE)),"",VLOOKUP($B188,Leveranser!$B$1:$S$500,MATCH("såld värme (gwh)",Leveranser!$B$1:$S$1,0),FALSE))</f>
        <v>8.6999999999999993</v>
      </c>
      <c r="AL188" s="22">
        <f>VLOOKUP($B188,Leveranser!$B$1:$Y$500,MATCH("Totalt såld fjärrvärme till andra fjärrvärmeföretag",Leveranser!$B$1:$AA$1,0),FALSE)</f>
        <v>0</v>
      </c>
      <c r="AM188" s="22">
        <f>IF(ISERROR(1/VLOOKUP($B188,Miljö!$B$1:$S$500,MATCH("Såld mängd produktionsspecifik fjärrvärme (GWh)",Miljö!$B$1:$R$1,0),FALSE)),0,VLOOKUP($B188,Miljö!$B$1:$S$500,MATCH("Såld mängd produktionsspecifik fjärrvärme (GWh)",Miljö!$B$1:$R$1,0),FALSE))</f>
        <v>0</v>
      </c>
      <c r="AN188" s="23">
        <f t="shared" si="22"/>
        <v>0.72283150548354935</v>
      </c>
      <c r="AP188" t="str">
        <f>VLOOKUP($B188,'Miljövärden urval för publ'!$B$1:$H$450,7,FALSE)</f>
        <v>Ja</v>
      </c>
      <c r="AQ188" t="str">
        <f>VLOOKUP($B188,'Miljövärden urval för publ'!$B$1:$H$450,6,FALSE)</f>
        <v>Ja</v>
      </c>
      <c r="AU188">
        <f t="shared" si="23"/>
        <v>0.26600000000000001</v>
      </c>
      <c r="AV188">
        <f t="shared" si="24"/>
        <v>0</v>
      </c>
      <c r="AW188">
        <f t="shared" si="25"/>
        <v>10</v>
      </c>
      <c r="AX188">
        <f t="shared" si="26"/>
        <v>0</v>
      </c>
      <c r="AZ188">
        <f t="shared" si="27"/>
        <v>0</v>
      </c>
      <c r="BA188">
        <f t="shared" si="28"/>
        <v>0</v>
      </c>
      <c r="BC188">
        <f t="shared" si="29"/>
        <v>10</v>
      </c>
    </row>
    <row r="189" spans="1:55" ht="15" customHeight="1" x14ac:dyDescent="0.25">
      <c r="A189" t="s">
        <v>268</v>
      </c>
      <c r="B189" t="s">
        <v>271</v>
      </c>
      <c r="C189">
        <f>VLOOKUP($B189,'Tillförd energi'!$B$1:$AS$566,MATCH(C$1,'Tillförd energi'!$B$1:$AQ$1,0),FALSE)</f>
        <v>0</v>
      </c>
      <c r="D189">
        <f>VLOOKUP($B189,'Tillförd energi'!$B$1:$AS$566,MATCH(D$1,'Tillförd energi'!$B$1:$AQ$1,0),FALSE)</f>
        <v>1.4</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9.8000000000000007</v>
      </c>
      <c r="N189">
        <f>VLOOKUP($B189,'Tillförd energi'!$B$1:$AS$566,MATCH(N$1,'Tillförd energi'!$B$1:$AQ$1,0),FALSE)</f>
        <v>31.4</v>
      </c>
      <c r="O189">
        <f>VLOOKUP($B189,'Tillförd energi'!$B$1:$AS$566,MATCH(O$1,'Tillförd energi'!$B$1:$AQ$1,0),FALSE)</f>
        <v>34.799999999999997</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2.19</v>
      </c>
      <c r="AG189">
        <f>IFERROR(VLOOKUP(B189,Miljö!$B$1:$S$476,9,FALSE)/1,0)</f>
        <v>0</v>
      </c>
      <c r="AI189">
        <f t="shared" si="20"/>
        <v>79.59</v>
      </c>
      <c r="AJ189">
        <f t="shared" si="21"/>
        <v>79.59</v>
      </c>
      <c r="AK189">
        <f>IF(ISERROR(1/VLOOKUP($B189,Leveranser!$B$1:$S$500,MATCH("såld värme (gwh)",Leveranser!$B$1:$S$1,0),FALSE)),"",VLOOKUP($B189,Leveranser!$B$1:$S$500,MATCH("såld värme (gwh)",Leveranser!$B$1:$S$1,0),FALSE))</f>
        <v>52</v>
      </c>
      <c r="AL189" s="22">
        <f>VLOOKUP($B189,Leveranser!$B$1:$Y$500,MATCH("Totalt såld fjärrvärme till andra fjärrvärmeföretag",Leveranser!$B$1:$AA$1,0),FALSE)</f>
        <v>0</v>
      </c>
      <c r="AM189" s="22">
        <f>IF(ISERROR(1/VLOOKUP($B189,Miljö!$B$1:$S$500,MATCH("Såld mängd produktionsspecifik fjärrvärme (GWh)",Miljö!$B$1:$R$1,0),FALSE)),0,VLOOKUP($B189,Miljö!$B$1:$S$500,MATCH("Såld mängd produktionsspecifik fjärrvärme (GWh)",Miljö!$B$1:$R$1,0),FALSE))</f>
        <v>0</v>
      </c>
      <c r="AN189" s="23">
        <f t="shared" si="22"/>
        <v>0.65334841060434723</v>
      </c>
      <c r="AP189" t="str">
        <f>VLOOKUP($B189,'Miljövärden urval för publ'!$B$1:$H$450,7,FALSE)</f>
        <v>Ja</v>
      </c>
      <c r="AQ189" t="str">
        <f>VLOOKUP($B189,'Miljövärden urval för publ'!$B$1:$H$450,6,FALSE)</f>
        <v>Ja</v>
      </c>
      <c r="AU189">
        <f t="shared" si="23"/>
        <v>2.19</v>
      </c>
      <c r="AV189">
        <f t="shared" si="24"/>
        <v>0</v>
      </c>
      <c r="AW189">
        <f t="shared" si="25"/>
        <v>76</v>
      </c>
      <c r="AX189">
        <f t="shared" si="26"/>
        <v>0</v>
      </c>
      <c r="AZ189">
        <f t="shared" si="27"/>
        <v>0</v>
      </c>
      <c r="BA189">
        <f t="shared" si="28"/>
        <v>0</v>
      </c>
      <c r="BC189">
        <f t="shared" si="29"/>
        <v>76</v>
      </c>
    </row>
    <row r="190" spans="1:55" ht="15" customHeight="1" x14ac:dyDescent="0.25">
      <c r="A190" t="s">
        <v>272</v>
      </c>
      <c r="B190" t="s">
        <v>273</v>
      </c>
      <c r="C190">
        <f>VLOOKUP($B190,'Tillförd energi'!$B$1:$AS$566,MATCH(C$1,'Tillförd energi'!$B$1:$AQ$1,0),FALSE)</f>
        <v>0</v>
      </c>
      <c r="D190">
        <f>VLOOKUP($B190,'Tillförd energi'!$B$1:$AS$566,MATCH(D$1,'Tillförd energi'!$B$1:$AQ$1,0),FALSE)</f>
        <v>0.01</v>
      </c>
      <c r="E190">
        <f>VLOOKUP($B190,'Tillförd energi'!$B$1:$AS$566,MATCH(E$1,'Tillförd energi'!$B$1:$AQ$1,0),FALSE)</f>
        <v>46.485100000000003</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s="104">
        <v>799.85900000000004</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26.3</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v>
      </c>
      <c r="Y190">
        <f>VLOOKUP($B190,'Tillförd energi'!$B$1:$AS$566,MATCH(Y$1,'Tillförd energi'!$B$1:$AQ$1,0),FALSE)</f>
        <v>0</v>
      </c>
      <c r="Z190">
        <f>VLOOKUP($B190,'Tillförd energi'!$B$1:$AS$566,MATCH(Z$1,'Tillförd energi'!$B$1:$AQ$1,0),FALSE)</f>
        <v>17.399999999999999</v>
      </c>
      <c r="AA190">
        <f>VLOOKUP($B190,'Tillförd energi'!$B$1:$AS$566,MATCH(AA$1,'Tillförd energi'!$B$1:$AQ$1,0),FALSE)</f>
        <v>0</v>
      </c>
      <c r="AB190">
        <f>VLOOKUP($B190,'Tillförd energi'!$B$1:$AS$566,MATCH(AB$1,'Tillförd energi'!$B$1:$AQ$1,0),FALSE)</f>
        <v>0</v>
      </c>
      <c r="AC190">
        <f>VLOOKUP($B190,'Tillförd energi'!$B$1:$AS$566,MATCH(AC$1,'Tillförd energi'!$B$1:$AQ$1,0),FALSE)</f>
        <v>0</v>
      </c>
      <c r="AD190" s="104">
        <v>0</v>
      </c>
      <c r="AE190">
        <f>VLOOKUP($B190,'Tillförd energi'!$B$1:$AS$566,MATCH(AE$1,'Tillförd energi'!$B$1:$AQ$1,0),FALSE)</f>
        <v>0</v>
      </c>
      <c r="AF190">
        <f>VLOOKUP($B190,'Tillförd energi'!$B$1:$AS$566,MATCH(AF$1,'Tillförd energi'!$B$1:$AQ$1,0),FALSE)</f>
        <v>21.3</v>
      </c>
      <c r="AG190">
        <f>IFERROR(VLOOKUP(B190,Miljö!$B$1:$S$476,9,FALSE)/1,0)</f>
        <v>0</v>
      </c>
      <c r="AI190">
        <f t="shared" si="20"/>
        <v>911.3540999999999</v>
      </c>
      <c r="AJ190">
        <f t="shared" si="21"/>
        <v>911.3540999999999</v>
      </c>
      <c r="AK190">
        <f>IF(ISERROR(1/VLOOKUP($B190,Leveranser!$B$1:$S$500,MATCH("såld värme (gwh)",Leveranser!$B$1:$S$1,0),FALSE)),"",VLOOKUP($B190,Leveranser!$B$1:$S$500,MATCH("såld värme (gwh)",Leveranser!$B$1:$S$1,0),FALSE))</f>
        <v>743.5</v>
      </c>
      <c r="AL190" s="22">
        <f>VLOOKUP($B190,Leveranser!$B$1:$Y$500,MATCH("Totalt såld fjärrvärme till andra fjärrvärmeföretag",Leveranser!$B$1:$AA$1,0),FALSE)</f>
        <v>0</v>
      </c>
      <c r="AM190" s="22">
        <f>IF(ISERROR(1/VLOOKUP($B190,Miljö!$B$1:$S$500,MATCH("Såld mängd produktionsspecifik fjärrvärme (GWh)",Miljö!$B$1:$R$1,0),FALSE)),0,VLOOKUP($B190,Miljö!$B$1:$S$500,MATCH("Såld mängd produktionsspecifik fjärrvärme (GWh)",Miljö!$B$1:$R$1,0),FALSE))</f>
        <v>0</v>
      </c>
      <c r="AN190" s="23">
        <f t="shared" si="22"/>
        <v>0.81581901041538085</v>
      </c>
      <c r="AP190" t="str">
        <f>VLOOKUP($B190,'Miljövärden urval för publ'!$B$1:$H$450,7,FALSE)</f>
        <v>Ja</v>
      </c>
      <c r="AQ190" t="str">
        <f>VLOOKUP($B190,'Miljövärden urval för publ'!$B$1:$H$450,6,FALSE)</f>
        <v>Ja</v>
      </c>
      <c r="AU190">
        <f t="shared" si="23"/>
        <v>38.700000000000003</v>
      </c>
      <c r="AV190">
        <f t="shared" si="24"/>
        <v>0</v>
      </c>
      <c r="AW190">
        <f t="shared" si="25"/>
        <v>0</v>
      </c>
      <c r="AX190">
        <f t="shared" si="26"/>
        <v>26.3</v>
      </c>
      <c r="AZ190">
        <f t="shared" si="27"/>
        <v>0</v>
      </c>
      <c r="BA190">
        <f t="shared" si="28"/>
        <v>0</v>
      </c>
      <c r="BC190">
        <f t="shared" si="29"/>
        <v>26.3</v>
      </c>
    </row>
    <row r="191" spans="1:55" ht="15" customHeight="1" x14ac:dyDescent="0.25">
      <c r="A191" t="s">
        <v>272</v>
      </c>
      <c r="B191" t="s">
        <v>274</v>
      </c>
      <c r="C191">
        <f>VLOOKUP($B191,'Tillförd energi'!$B$1:$AS$566,MATCH(C$1,'Tillförd energi'!$B$1:$AQ$1,0),FALSE)</f>
        <v>0</v>
      </c>
      <c r="D191">
        <f>VLOOKUP($B191,'Tillförd energi'!$B$1:$AS$566,MATCH(D$1,'Tillförd energi'!$B$1:$AQ$1,0),FALSE)</f>
        <v>1.2</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0</v>
      </c>
      <c r="J191">
        <f>VLOOKUP($B191,'Tillförd energi'!$B$1:$AS$566,MATCH(J$1,'Tillförd energi'!$B$1:$AQ$1,0),FALSE)</f>
        <v>0</v>
      </c>
      <c r="K191">
        <v>0</v>
      </c>
      <c r="L191">
        <f>VLOOKUP($B191,'Tillförd energi'!$B$1:$AS$566,MATCH(L$1,'Tillförd energi'!$B$1:$AQ$1,0),FALSE)</f>
        <v>0</v>
      </c>
      <c r="M191">
        <f>VLOOKUP($B191,'Tillförd energi'!$B$1:$AS$566,MATCH(M$1,'Tillförd energi'!$B$1:$AQ$1,0),FALSE)</f>
        <v>0</v>
      </c>
      <c r="N191">
        <f>VLOOKUP($B191,'Tillförd energi'!$B$1:$AS$566,MATCH(N$1,'Tillförd energi'!$B$1:$AQ$1,0),FALSE)</f>
        <v>3</v>
      </c>
      <c r="O191">
        <f>VLOOKUP($B191,'Tillförd energi'!$B$1:$AS$566,MATCH(O$1,'Tillförd energi'!$B$1:$AQ$1,0),FALSE)</f>
        <v>0</v>
      </c>
      <c r="P191">
        <f>VLOOKUP($B191,'Tillförd energi'!$B$1:$AS$566,MATCH(P$1,'Tillförd energi'!$B$1:$AQ$1,0),FALSE)</f>
        <v>8.9</v>
      </c>
      <c r="Q191">
        <f>VLOOKUP($B191,'Tillförd energi'!$B$1:$AS$566,MATCH(Q$1,'Tillförd energi'!$B$1:$AQ$1,0),FALSE)</f>
        <v>0</v>
      </c>
      <c r="R191">
        <f>VLOOKUP($B191,'Tillförd energi'!$B$1:$AS$566,MATCH(R$1,'Tillförd energi'!$B$1:$AQ$1,0),FALSE)</f>
        <v>15.2</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0</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0.46</v>
      </c>
      <c r="AG191">
        <f>IFERROR(VLOOKUP(B191,Miljö!$B$1:$S$476,9,FALSE)/1,0)</f>
        <v>0</v>
      </c>
      <c r="AI191">
        <f t="shared" si="20"/>
        <v>28.76</v>
      </c>
      <c r="AJ191">
        <f t="shared" si="21"/>
        <v>28.76</v>
      </c>
      <c r="AK191">
        <f>IF(ISERROR(1/VLOOKUP($B191,Leveranser!$B$1:$S$500,MATCH("såld värme (gwh)",Leveranser!$B$1:$S$1,0),FALSE)),"",VLOOKUP($B191,Leveranser!$B$1:$S$500,MATCH("såld värme (gwh)",Leveranser!$B$1:$S$1,0),FALSE))</f>
        <v>21.1</v>
      </c>
      <c r="AL191" s="22">
        <f>VLOOKUP($B191,Leveranser!$B$1:$Y$500,MATCH("Totalt såld fjärrvärme till andra fjärrvärmeföretag",Leveranser!$B$1:$AA$1,0),FALSE)</f>
        <v>0</v>
      </c>
      <c r="AM191" s="22">
        <f>IF(ISERROR(1/VLOOKUP($B191,Miljö!$B$1:$S$500,MATCH("Såld mängd produktionsspecifik fjärrvärme (GWh)",Miljö!$B$1:$R$1,0),FALSE)),0,VLOOKUP($B191,Miljö!$B$1:$S$500,MATCH("Såld mängd produktionsspecifik fjärrvärme (GWh)",Miljö!$B$1:$R$1,0),FALSE))</f>
        <v>0</v>
      </c>
      <c r="AN191" s="23">
        <f t="shared" si="22"/>
        <v>0.73365785813630047</v>
      </c>
      <c r="AP191" t="str">
        <f>VLOOKUP($B191,'Miljövärden urval för publ'!$B$1:$H$450,7,FALSE)</f>
        <v>Ja</v>
      </c>
      <c r="AQ191" t="str">
        <f>VLOOKUP($B191,'Miljövärden urval för publ'!$B$1:$H$450,6,FALSE)</f>
        <v>Ja</v>
      </c>
      <c r="AU191">
        <f t="shared" si="23"/>
        <v>0.46</v>
      </c>
      <c r="AV191">
        <f t="shared" si="24"/>
        <v>0</v>
      </c>
      <c r="AW191">
        <f t="shared" si="25"/>
        <v>11.9</v>
      </c>
      <c r="AX191">
        <f t="shared" si="26"/>
        <v>15.2</v>
      </c>
      <c r="AZ191">
        <f t="shared" si="27"/>
        <v>0</v>
      </c>
      <c r="BA191">
        <f t="shared" si="28"/>
        <v>0</v>
      </c>
      <c r="BC191">
        <f t="shared" si="29"/>
        <v>27.1</v>
      </c>
    </row>
    <row r="192" spans="1:55" ht="15" customHeight="1" x14ac:dyDescent="0.25">
      <c r="A192" t="s">
        <v>275</v>
      </c>
      <c r="B192" s="14" t="s">
        <v>993</v>
      </c>
      <c r="C192">
        <f>VLOOKUP($B192,'Tillförd energi'!$B$1:$AS$566,MATCH(C$1,'Tillförd energi'!$B$1:$AQ$1,0),FALSE)</f>
        <v>0</v>
      </c>
      <c r="D192">
        <f>VLOOKUP($B192,'Tillförd energi'!$B$1:$AS$566,MATCH(D$1,'Tillförd energi'!$B$1:$AQ$1,0),FALSE)</f>
        <v>0</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0</v>
      </c>
      <c r="R192">
        <f>VLOOKUP($B192,'Tillförd energi'!$B$1:$AS$566,MATCH(R$1,'Tillförd energi'!$B$1:$AQ$1,0),FALSE)</f>
        <v>0</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v>
      </c>
      <c r="AG192">
        <f>IFERROR(VLOOKUP(B192,Miljö!$B$1:$S$476,9,FALSE)/1,0)</f>
        <v>0</v>
      </c>
      <c r="AI192">
        <f t="shared" si="20"/>
        <v>0</v>
      </c>
      <c r="AJ192">
        <f t="shared" si="21"/>
        <v>0</v>
      </c>
      <c r="AK192" t="str">
        <f>IF(ISERROR(1/VLOOKUP($B192,Leveranser!$B$1:$S$500,MATCH("såld värme (gwh)",Leveranser!$B$1:$S$1,0),FALSE)),"",VLOOKUP($B192,Leveranser!$B$1:$S$500,MATCH("såld värme (gwh)",Leveranser!$B$1:$S$1,0),FALSE))</f>
        <v/>
      </c>
      <c r="AL192" s="22">
        <f>VLOOKUP($B192,Leveranser!$B$1:$Y$500,MATCH("Totalt såld fjärrvärme till andra fjärrvärmeföretag",Leveranser!$B$1:$AA$1,0),FALSE)</f>
        <v>0</v>
      </c>
      <c r="AM192" s="22">
        <f>IF(ISERROR(1/VLOOKUP($B192,Miljö!$B$1:$S$500,MATCH("Såld mängd produktionsspecifik fjärrvärme (GWh)",Miljö!$B$1:$R$1,0),FALSE)),0,VLOOKUP($B192,Miljö!$B$1:$S$500,MATCH("Såld mängd produktionsspecifik fjärrvärme (GWh)",Miljö!$B$1:$R$1,0),FALSE))</f>
        <v>0</v>
      </c>
      <c r="AN192" s="23" t="str">
        <f t="shared" si="22"/>
        <v/>
      </c>
      <c r="AP192" t="str">
        <f>VLOOKUP($B192,'Miljövärden urval för publ'!$B$1:$H$450,7,FALSE)</f>
        <v>Nej</v>
      </c>
      <c r="AQ192" t="str">
        <f>VLOOKUP($B192,'Miljövärden urval för publ'!$B$1:$H$450,6,FALSE)</f>
        <v>Nej</v>
      </c>
      <c r="AU192">
        <f t="shared" si="23"/>
        <v>0</v>
      </c>
      <c r="AV192">
        <f t="shared" si="24"/>
        <v>0</v>
      </c>
      <c r="AW192">
        <f t="shared" si="25"/>
        <v>0</v>
      </c>
      <c r="AX192">
        <f t="shared" si="26"/>
        <v>0</v>
      </c>
      <c r="AZ192">
        <f t="shared" si="27"/>
        <v>0</v>
      </c>
      <c r="BA192">
        <f t="shared" si="28"/>
        <v>0</v>
      </c>
      <c r="BC192">
        <f t="shared" si="29"/>
        <v>0</v>
      </c>
    </row>
    <row r="193" spans="1:55" ht="15" customHeight="1" x14ac:dyDescent="0.25">
      <c r="A193" t="s">
        <v>277</v>
      </c>
      <c r="B193" t="s">
        <v>278</v>
      </c>
      <c r="C193">
        <f>VLOOKUP($B193,'Tillförd energi'!$B$1:$AS$566,MATCH(C$1,'Tillförd energi'!$B$1:$AQ$1,0),FALSE)</f>
        <v>0</v>
      </c>
      <c r="D193">
        <f>VLOOKUP($B193,'Tillförd energi'!$B$1:$AS$566,MATCH(D$1,'Tillförd energi'!$B$1:$AQ$1,0),FALSE)</f>
        <v>0.02</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25.6</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3.1</v>
      </c>
      <c r="AD193">
        <f>VLOOKUP($B193,'Tillförd energi'!$B$1:$AS$566,MATCH(AD$1,'Tillförd energi'!$B$1:$AQ$1,0),FALSE)</f>
        <v>0</v>
      </c>
      <c r="AE193">
        <f>VLOOKUP($B193,'Tillförd energi'!$B$1:$AS$566,MATCH(AE$1,'Tillförd energi'!$B$1:$AQ$1,0),FALSE)</f>
        <v>0</v>
      </c>
      <c r="AF193">
        <f>VLOOKUP($B193,'Tillförd energi'!$B$1:$AS$566,MATCH(AF$1,'Tillförd energi'!$B$1:$AQ$1,0),FALSE)</f>
        <v>0.5</v>
      </c>
      <c r="AG193">
        <f>IFERROR(VLOOKUP(B193,Miljö!$B$1:$S$476,9,FALSE)/1,0)</f>
        <v>0</v>
      </c>
      <c r="AI193">
        <f t="shared" si="20"/>
        <v>29.220000000000002</v>
      </c>
      <c r="AJ193">
        <f t="shared" si="21"/>
        <v>29.220000000000002</v>
      </c>
      <c r="AK193">
        <f>IF(ISERROR(1/VLOOKUP($B193,Leveranser!$B$1:$S$500,MATCH("såld värme (gwh)",Leveranser!$B$1:$S$1,0),FALSE)),"",VLOOKUP($B193,Leveranser!$B$1:$S$500,MATCH("såld värme (gwh)",Leveranser!$B$1:$S$1,0),FALSE))</f>
        <v>22.3</v>
      </c>
      <c r="AL193" s="22">
        <f>VLOOKUP($B193,Leveranser!$B$1:$Y$500,MATCH("Totalt såld fjärrvärme till andra fjärrvärmeföretag",Leveranser!$B$1:$AA$1,0),FALSE)</f>
        <v>0</v>
      </c>
      <c r="AM193" s="22">
        <f>IF(ISERROR(1/VLOOKUP($B193,Miljö!$B$1:$S$500,MATCH("Såld mängd produktionsspecifik fjärrvärme (GWh)",Miljö!$B$1:$R$1,0),FALSE)),0,VLOOKUP($B193,Miljö!$B$1:$S$500,MATCH("Såld mängd produktionsspecifik fjärrvärme (GWh)",Miljö!$B$1:$R$1,0),FALSE))</f>
        <v>0</v>
      </c>
      <c r="AN193" s="23">
        <f t="shared" si="22"/>
        <v>0.76317590691307324</v>
      </c>
      <c r="AP193" t="str">
        <f>VLOOKUP($B193,'Miljövärden urval för publ'!$B$1:$H$450,7,FALSE)</f>
        <v>Ja</v>
      </c>
      <c r="AQ193" t="str">
        <f>VLOOKUP($B193,'Miljövärden urval för publ'!$B$1:$H$450,6,FALSE)</f>
        <v>Ja</v>
      </c>
      <c r="AU193">
        <f t="shared" si="23"/>
        <v>0.5</v>
      </c>
      <c r="AV193">
        <f t="shared" si="24"/>
        <v>0</v>
      </c>
      <c r="AW193">
        <f t="shared" si="25"/>
        <v>25.6</v>
      </c>
      <c r="AX193">
        <f t="shared" si="26"/>
        <v>0</v>
      </c>
      <c r="AZ193">
        <f t="shared" si="27"/>
        <v>0</v>
      </c>
      <c r="BA193">
        <f t="shared" si="28"/>
        <v>0</v>
      </c>
      <c r="BC193">
        <f t="shared" si="29"/>
        <v>25.6</v>
      </c>
    </row>
    <row r="194" spans="1:55" ht="15" customHeight="1" x14ac:dyDescent="0.25">
      <c r="A194" t="s">
        <v>279</v>
      </c>
      <c r="B194" t="s">
        <v>280</v>
      </c>
      <c r="C194">
        <f>VLOOKUP($B194,'Tillförd energi'!$B$1:$AS$566,MATCH(C$1,'Tillförd energi'!$B$1:$AQ$1,0),FALSE)</f>
        <v>0</v>
      </c>
      <c r="D194">
        <f>VLOOKUP($B194,'Tillförd energi'!$B$1:$AS$566,MATCH(D$1,'Tillförd energi'!$B$1:$AQ$1,0),FALSE)</f>
        <v>0.2</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10.057</v>
      </c>
      <c r="N194">
        <f>VLOOKUP($B194,'Tillförd energi'!$B$1:$AS$566,MATCH(N$1,'Tillförd energi'!$B$1:$AQ$1,0),FALSE)</f>
        <v>35.917900000000003</v>
      </c>
      <c r="O194">
        <f>VLOOKUP($B194,'Tillförd energi'!$B$1:$AS$566,MATCH(O$1,'Tillförd energi'!$B$1:$AQ$1,0),FALSE)</f>
        <v>0</v>
      </c>
      <c r="P194">
        <f>VLOOKUP($B194,'Tillförd energi'!$B$1:$AS$566,MATCH(P$1,'Tillförd energi'!$B$1:$AQ$1,0),FALSE)</f>
        <v>47.677300000000002</v>
      </c>
      <c r="Q194">
        <f>VLOOKUP($B194,'Tillförd energi'!$B$1:$AS$566,MATCH(Q$1,'Tillförd energi'!$B$1:$AQ$1,0),FALSE)</f>
        <v>0</v>
      </c>
      <c r="R194">
        <f>VLOOKUP($B194,'Tillförd energi'!$B$1:$AS$566,MATCH(R$1,'Tillförd energi'!$B$1:$AQ$1,0),FALSE)</f>
        <v>0</v>
      </c>
      <c r="S194">
        <f>VLOOKUP($B194,'Tillförd energi'!$B$1:$AS$566,MATCH(S$1,'Tillförd energi'!$B$1:$AQ$1,0),FALSE)</f>
        <v>0.3</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18.100000000000001</v>
      </c>
      <c r="AD194">
        <f>VLOOKUP($B194,'Tillförd energi'!$B$1:$AS$566,MATCH(AD$1,'Tillförd energi'!$B$1:$AQ$1,0),FALSE)</f>
        <v>0</v>
      </c>
      <c r="AE194">
        <f>VLOOKUP($B194,'Tillförd energi'!$B$1:$AS$566,MATCH(AE$1,'Tillförd energi'!$B$1:$AQ$1,0),FALSE)</f>
        <v>0</v>
      </c>
      <c r="AF194">
        <f>VLOOKUP($B194,'Tillförd energi'!$B$1:$AS$566,MATCH(AF$1,'Tillförd energi'!$B$1:$AQ$1,0),FALSE)</f>
        <v>2.8095699999999999</v>
      </c>
      <c r="AG194">
        <f>IFERROR(VLOOKUP(B194,Miljö!$B$1:$S$476,9,FALSE)/1,0)</f>
        <v>0</v>
      </c>
      <c r="AI194">
        <f t="shared" si="20"/>
        <v>115.06177000000001</v>
      </c>
      <c r="AJ194">
        <f t="shared" si="21"/>
        <v>115.06177000000001</v>
      </c>
      <c r="AK194">
        <f>IF(ISERROR(1/VLOOKUP($B194,Leveranser!$B$1:$S$500,MATCH("såld värme (gwh)",Leveranser!$B$1:$S$1,0),FALSE)),"",VLOOKUP($B194,Leveranser!$B$1:$S$500,MATCH("såld värme (gwh)",Leveranser!$B$1:$S$1,0),FALSE))</f>
        <v>69.8</v>
      </c>
      <c r="AL194" s="22">
        <f>VLOOKUP($B194,Leveranser!$B$1:$Y$500,MATCH("Totalt såld fjärrvärme till andra fjärrvärmeföretag",Leveranser!$B$1:$AA$1,0),FALSE)</f>
        <v>0</v>
      </c>
      <c r="AM194" s="22">
        <f>IF(ISERROR(1/VLOOKUP($B194,Miljö!$B$1:$S$500,MATCH("Såld mängd produktionsspecifik fjärrvärme (GWh)",Miljö!$B$1:$R$1,0),FALSE)),0,VLOOKUP($B194,Miljö!$B$1:$S$500,MATCH("Såld mängd produktionsspecifik fjärrvärme (GWh)",Miljö!$B$1:$R$1,0),FALSE))</f>
        <v>0</v>
      </c>
      <c r="AN194" s="23">
        <f t="shared" si="22"/>
        <v>0.60663068193718894</v>
      </c>
      <c r="AP194" t="str">
        <f>VLOOKUP($B194,'Miljövärden urval för publ'!$B$1:$H$450,7,FALSE)</f>
        <v>Ja</v>
      </c>
      <c r="AQ194" t="str">
        <f>VLOOKUP($B194,'Miljövärden urval för publ'!$B$1:$H$450,6,FALSE)</f>
        <v>Ja</v>
      </c>
      <c r="AU194">
        <f t="shared" si="23"/>
        <v>2.8095699999999999</v>
      </c>
      <c r="AV194">
        <f t="shared" si="24"/>
        <v>0</v>
      </c>
      <c r="AW194">
        <f t="shared" si="25"/>
        <v>93.652200000000008</v>
      </c>
      <c r="AX194">
        <f t="shared" si="26"/>
        <v>0.3</v>
      </c>
      <c r="AZ194">
        <f t="shared" si="27"/>
        <v>0</v>
      </c>
      <c r="BA194">
        <f t="shared" si="28"/>
        <v>0</v>
      </c>
      <c r="BC194">
        <f t="shared" si="29"/>
        <v>93.952200000000005</v>
      </c>
    </row>
    <row r="195" spans="1:55" ht="15" customHeight="1" x14ac:dyDescent="0.25">
      <c r="A195" t="s">
        <v>279</v>
      </c>
      <c r="B195" t="s">
        <v>281</v>
      </c>
      <c r="C195">
        <f>VLOOKUP($B195,'Tillförd energi'!$B$1:$AS$566,MATCH(C$1,'Tillförd energi'!$B$1:$AQ$1,0),FALSE)</f>
        <v>0</v>
      </c>
      <c r="D195">
        <f>VLOOKUP($B195,'Tillförd energi'!$B$1:$AS$566,MATCH(D$1,'Tillförd energi'!$B$1:$AQ$1,0),FALSE)</f>
        <v>0.15</v>
      </c>
      <c r="E195">
        <f>VLOOKUP($B195,'Tillförd energi'!$B$1:$AS$566,MATCH(E$1,'Tillförd energi'!$B$1:$AQ$1,0),FALSE)</f>
        <v>0</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v>0</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0</v>
      </c>
      <c r="S195">
        <f>VLOOKUP($B195,'Tillförd energi'!$B$1:$AS$566,MATCH(S$1,'Tillförd energi'!$B$1:$AQ$1,0),FALSE)</f>
        <v>8</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0</v>
      </c>
      <c r="AA195">
        <f>VLOOKUP($B195,'Tillförd energi'!$B$1:$AS$566,MATCH(AA$1,'Tillförd energi'!$B$1:$AQ$1,0),FALSE)</f>
        <v>0</v>
      </c>
      <c r="AB195">
        <f>VLOOKUP($B195,'Tillförd energi'!$B$1:$AS$566,MATCH(AB$1,'Tillförd energi'!$B$1:$AQ$1,0),FALSE)</f>
        <v>0</v>
      </c>
      <c r="AC195">
        <f>VLOOKUP($B195,'Tillförd energi'!$B$1:$AS$566,MATCH(AC$1,'Tillförd energi'!$B$1:$AQ$1,0),FALSE)</f>
        <v>0</v>
      </c>
      <c r="AD195">
        <f>VLOOKUP($B195,'Tillförd energi'!$B$1:$AS$566,MATCH(AD$1,'Tillförd energi'!$B$1:$AQ$1,0),FALSE)</f>
        <v>0</v>
      </c>
      <c r="AE195">
        <f>VLOOKUP($B195,'Tillförd energi'!$B$1:$AS$566,MATCH(AE$1,'Tillförd energi'!$B$1:$AQ$1,0),FALSE)</f>
        <v>0</v>
      </c>
      <c r="AF195">
        <f>VLOOKUP($B195,'Tillförd energi'!$B$1:$AS$566,MATCH(AF$1,'Tillförd energi'!$B$1:$AQ$1,0),FALSE)</f>
        <v>0.21</v>
      </c>
      <c r="AG195">
        <f>IFERROR(VLOOKUP(B195,Miljö!$B$1:$S$476,9,FALSE)/1,0)</f>
        <v>0</v>
      </c>
      <c r="AI195">
        <f t="shared" ref="AI195:AI258" si="30">SUM(C195:AF195)</f>
        <v>8.3600000000000012</v>
      </c>
      <c r="AJ195">
        <f t="shared" ref="AJ195:AJ258" si="31">SUM(C195:AG195)</f>
        <v>8.3600000000000012</v>
      </c>
      <c r="AK195">
        <f>IF(ISERROR(1/VLOOKUP($B195,Leveranser!$B$1:$S$500,MATCH("såld värme (gwh)",Leveranser!$B$1:$S$1,0),FALSE)),"",VLOOKUP($B195,Leveranser!$B$1:$S$500,MATCH("såld värme (gwh)",Leveranser!$B$1:$S$1,0),FALSE))</f>
        <v>7.19</v>
      </c>
      <c r="AL195" s="22">
        <f>VLOOKUP($B195,Leveranser!$B$1:$Y$500,MATCH("Totalt såld fjärrvärme till andra fjärrvärmeföretag",Leveranser!$B$1:$AA$1,0),FALSE)</f>
        <v>0</v>
      </c>
      <c r="AM195" s="22">
        <f>IF(ISERROR(1/VLOOKUP($B195,Miljö!$B$1:$S$500,MATCH("Såld mängd produktionsspecifik fjärrvärme (GWh)",Miljö!$B$1:$R$1,0),FALSE)),0,VLOOKUP($B195,Miljö!$B$1:$S$500,MATCH("Såld mängd produktionsspecifik fjärrvärme (GWh)",Miljö!$B$1:$R$1,0),FALSE))</f>
        <v>0</v>
      </c>
      <c r="AN195" s="23">
        <f t="shared" ref="AN195:AN258" si="32">IFERROR(AK195/AJ195,"")</f>
        <v>0.86004784688995206</v>
      </c>
      <c r="AP195" t="str">
        <f>VLOOKUP($B195,'Miljövärden urval för publ'!$B$1:$H$450,7,FALSE)</f>
        <v>Ja</v>
      </c>
      <c r="AQ195" t="str">
        <f>VLOOKUP($B195,'Miljövärden urval för publ'!$B$1:$H$450,6,FALSE)</f>
        <v>Nej</v>
      </c>
      <c r="AU195">
        <f t="shared" ref="AU195:AU258" si="33">Z195+AA195+AF195</f>
        <v>0.21</v>
      </c>
      <c r="AV195">
        <f t="shared" ref="AV195:AV258" si="34">X195</f>
        <v>0</v>
      </c>
      <c r="AW195">
        <f t="shared" ref="AW195:AW258" si="35">M195+N195+O195+P195+Q195</f>
        <v>0</v>
      </c>
      <c r="AX195">
        <f t="shared" ref="AX195:AX258" si="36">R195+S195+T195+U195</f>
        <v>8</v>
      </c>
      <c r="AZ195">
        <f t="shared" ref="AZ195:AZ258" si="37">AB195</f>
        <v>0</v>
      </c>
      <c r="BA195">
        <f t="shared" ref="BA195:BA258" si="38">AE195</f>
        <v>0</v>
      </c>
      <c r="BC195">
        <f t="shared" ref="BC195:BC258" si="39">L195+M195+N195+O195+P195+Q195+R195+S195+T195+U195+V195+W195+X195</f>
        <v>8</v>
      </c>
    </row>
    <row r="196" spans="1:55" ht="15" customHeight="1" x14ac:dyDescent="0.25">
      <c r="A196" t="s">
        <v>279</v>
      </c>
      <c r="B196" t="s">
        <v>282</v>
      </c>
      <c r="C196">
        <f>VLOOKUP($B196,'Tillförd energi'!$B$1:$AS$566,MATCH(C$1,'Tillförd energi'!$B$1:$AQ$1,0),FALSE)</f>
        <v>0</v>
      </c>
      <c r="D196">
        <f>VLOOKUP($B196,'Tillförd energi'!$B$1:$AS$566,MATCH(D$1,'Tillförd energi'!$B$1:$AQ$1,0),FALSE)</f>
        <v>1.2E-2</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v>
      </c>
      <c r="O196">
        <f>VLOOKUP($B196,'Tillförd energi'!$B$1:$AS$566,MATCH(O$1,'Tillförd energi'!$B$1:$AQ$1,0),FALSE)</f>
        <v>0</v>
      </c>
      <c r="P196">
        <f>VLOOKUP($B196,'Tillförd energi'!$B$1:$AS$566,MATCH(P$1,'Tillförd energi'!$B$1:$AQ$1,0),FALSE)</f>
        <v>0</v>
      </c>
      <c r="Q196">
        <f>VLOOKUP($B196,'Tillförd energi'!$B$1:$AS$566,MATCH(Q$1,'Tillförd energi'!$B$1:$AQ$1,0),FALSE)</f>
        <v>0</v>
      </c>
      <c r="R196">
        <f>VLOOKUP($B196,'Tillförd energi'!$B$1:$AS$566,MATCH(R$1,'Tillförd energi'!$B$1:$AQ$1,0),FALSE)</f>
        <v>0</v>
      </c>
      <c r="S196">
        <f>VLOOKUP($B196,'Tillförd energi'!$B$1:$AS$566,MATCH(S$1,'Tillförd energi'!$B$1:$AQ$1,0),FALSE)</f>
        <v>1.25</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0.05</v>
      </c>
      <c r="AG196">
        <f>IFERROR(VLOOKUP(B196,Miljö!$B$1:$S$476,9,FALSE)/1,0)</f>
        <v>0</v>
      </c>
      <c r="AI196">
        <f t="shared" si="30"/>
        <v>1.3120000000000001</v>
      </c>
      <c r="AJ196">
        <f t="shared" si="31"/>
        <v>1.3120000000000001</v>
      </c>
      <c r="AK196">
        <f>IF(ISERROR(1/VLOOKUP($B196,Leveranser!$B$1:$S$500,MATCH("såld värme (gwh)",Leveranser!$B$1:$S$1,0),FALSE)),"",VLOOKUP($B196,Leveranser!$B$1:$S$500,MATCH("såld värme (gwh)",Leveranser!$B$1:$S$1,0),FALSE))</f>
        <v>1.0549999999999999</v>
      </c>
      <c r="AL196" s="22">
        <f>VLOOKUP($B196,Leveranser!$B$1:$Y$500,MATCH("Totalt såld fjärrvärme till andra fjärrvärmeföretag",Leveranser!$B$1:$AA$1,0),FALSE)</f>
        <v>0</v>
      </c>
      <c r="AM196" s="22">
        <f>IF(ISERROR(1/VLOOKUP($B196,Miljö!$B$1:$S$500,MATCH("Såld mängd produktionsspecifik fjärrvärme (GWh)",Miljö!$B$1:$R$1,0),FALSE)),0,VLOOKUP($B196,Miljö!$B$1:$S$500,MATCH("Såld mängd produktionsspecifik fjärrvärme (GWh)",Miljö!$B$1:$R$1,0),FALSE))</f>
        <v>0</v>
      </c>
      <c r="AN196" s="23">
        <f t="shared" si="32"/>
        <v>0.80411585365853655</v>
      </c>
      <c r="AP196" t="str">
        <f>VLOOKUP($B196,'Miljövärden urval för publ'!$B$1:$H$450,7,FALSE)</f>
        <v>Ja</v>
      </c>
      <c r="AQ196" t="str">
        <f>VLOOKUP($B196,'Miljövärden urval för publ'!$B$1:$H$450,6,FALSE)</f>
        <v>Nej</v>
      </c>
      <c r="AU196">
        <f t="shared" si="33"/>
        <v>0.05</v>
      </c>
      <c r="AV196">
        <f t="shared" si="34"/>
        <v>0</v>
      </c>
      <c r="AW196">
        <f t="shared" si="35"/>
        <v>0</v>
      </c>
      <c r="AX196">
        <f t="shared" si="36"/>
        <v>1.25</v>
      </c>
      <c r="AZ196">
        <f t="shared" si="37"/>
        <v>0</v>
      </c>
      <c r="BA196">
        <f t="shared" si="38"/>
        <v>0</v>
      </c>
      <c r="BC196">
        <f t="shared" si="39"/>
        <v>1.25</v>
      </c>
    </row>
    <row r="197" spans="1:55" ht="15" customHeight="1" x14ac:dyDescent="0.25">
      <c r="A197" t="s">
        <v>283</v>
      </c>
      <c r="B197" t="s">
        <v>284</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0.99</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11.93</v>
      </c>
      <c r="Q197">
        <f>VLOOKUP($B197,'Tillförd energi'!$B$1:$AS$566,MATCH(Q$1,'Tillförd energi'!$B$1:$AQ$1,0),FALSE)</f>
        <v>0</v>
      </c>
      <c r="R197">
        <f>VLOOKUP($B197,'Tillförd energi'!$B$1:$AS$566,MATCH(R$1,'Tillförd energi'!$B$1:$AQ$1,0),FALSE)</f>
        <v>8.4</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0.42299999999999999</v>
      </c>
      <c r="AG197">
        <f>IFERROR(VLOOKUP(B197,Miljö!$B$1:$S$476,9,FALSE)/1,0)</f>
        <v>0</v>
      </c>
      <c r="AI197">
        <f t="shared" si="30"/>
        <v>21.742999999999999</v>
      </c>
      <c r="AJ197">
        <f t="shared" si="31"/>
        <v>21.742999999999999</v>
      </c>
      <c r="AK197">
        <f>IF(ISERROR(1/VLOOKUP($B197,Leveranser!$B$1:$S$500,MATCH("såld värme (gwh)",Leveranser!$B$1:$S$1,0),FALSE)),"",VLOOKUP($B197,Leveranser!$B$1:$S$500,MATCH("såld värme (gwh)",Leveranser!$B$1:$S$1,0),FALSE))</f>
        <v>14.1</v>
      </c>
      <c r="AL197" s="22">
        <f>VLOOKUP($B197,Leveranser!$B$1:$Y$500,MATCH("Totalt såld fjärrvärme till andra fjärrvärmeföretag",Leveranser!$B$1:$AA$1,0),FALSE)</f>
        <v>0</v>
      </c>
      <c r="AM197" s="22">
        <f>IF(ISERROR(1/VLOOKUP($B197,Miljö!$B$1:$S$500,MATCH("Såld mängd produktionsspecifik fjärrvärme (GWh)",Miljö!$B$1:$R$1,0),FALSE)),0,VLOOKUP($B197,Miljö!$B$1:$S$500,MATCH("Såld mängd produktionsspecifik fjärrvärme (GWh)",Miljö!$B$1:$R$1,0),FALSE))</f>
        <v>0</v>
      </c>
      <c r="AN197" s="23">
        <f t="shared" si="32"/>
        <v>0.64848456974658508</v>
      </c>
      <c r="AP197" t="str">
        <f>VLOOKUP($B197,'Miljövärden urval för publ'!$B$1:$H$450,7,FALSE)</f>
        <v>Ja</v>
      </c>
      <c r="AQ197" t="str">
        <f>VLOOKUP($B197,'Miljövärden urval för publ'!$B$1:$H$450,6,FALSE)</f>
        <v>Nej</v>
      </c>
      <c r="AU197">
        <f t="shared" si="33"/>
        <v>0.42299999999999999</v>
      </c>
      <c r="AV197">
        <f t="shared" si="34"/>
        <v>0</v>
      </c>
      <c r="AW197">
        <f t="shared" si="35"/>
        <v>11.93</v>
      </c>
      <c r="AX197">
        <f t="shared" si="36"/>
        <v>8.4</v>
      </c>
      <c r="AZ197">
        <f t="shared" si="37"/>
        <v>0</v>
      </c>
      <c r="BA197">
        <f t="shared" si="38"/>
        <v>0</v>
      </c>
      <c r="BC197">
        <f t="shared" si="39"/>
        <v>20.329999999999998</v>
      </c>
    </row>
    <row r="198" spans="1:55" ht="15" customHeight="1" x14ac:dyDescent="0.25">
      <c r="A198" t="s">
        <v>285</v>
      </c>
      <c r="B198" t="s">
        <v>286</v>
      </c>
      <c r="C198">
        <f>VLOOKUP($B198,'Tillförd energi'!$B$1:$AS$566,MATCH(C$1,'Tillförd energi'!$B$1:$AQ$1,0),FALSE)</f>
        <v>0</v>
      </c>
      <c r="D198">
        <f>VLOOKUP($B198,'Tillförd energi'!$B$1:$AS$566,MATCH(D$1,'Tillförd energi'!$B$1:$AQ$1,0),FALSE)</f>
        <v>0.26</v>
      </c>
      <c r="E198">
        <f>VLOOKUP($B198,'Tillförd energi'!$B$1:$AS$566,MATCH(E$1,'Tillförd energi'!$B$1:$AQ$1,0),FALSE)</f>
        <v>0</v>
      </c>
      <c r="F198">
        <f>VLOOKUP($B198,'Tillförd energi'!$B$1:$AS$566,MATCH(F$1,'Tillförd energi'!$B$1:$AQ$1,0),FALSE)</f>
        <v>2.17</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6.6</v>
      </c>
      <c r="N198">
        <f>VLOOKUP($B198,'Tillförd energi'!$B$1:$AS$566,MATCH(N$1,'Tillförd energi'!$B$1:$AQ$1,0),FALSE)</f>
        <v>70.3</v>
      </c>
      <c r="O198">
        <f>VLOOKUP($B198,'Tillförd energi'!$B$1:$AS$566,MATCH(O$1,'Tillförd energi'!$B$1:$AQ$1,0),FALSE)</f>
        <v>6.6</v>
      </c>
      <c r="P198">
        <f>VLOOKUP($B198,'Tillförd energi'!$B$1:$AS$566,MATCH(P$1,'Tillförd energi'!$B$1:$AQ$1,0),FALSE)</f>
        <v>10.199999999999999</v>
      </c>
      <c r="Q198">
        <f>VLOOKUP($B198,'Tillförd energi'!$B$1:$AS$566,MATCH(Q$1,'Tillförd energi'!$B$1:$AQ$1,0),FALSE)</f>
        <v>8.5882400000000008</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0</v>
      </c>
      <c r="AD198">
        <f>VLOOKUP($B198,'Tillförd energi'!$B$1:$AS$566,MATCH(AD$1,'Tillförd energi'!$B$1:$AQ$1,0),FALSE)</f>
        <v>0</v>
      </c>
      <c r="AE198">
        <f>VLOOKUP($B198,'Tillförd energi'!$B$1:$AS$566,MATCH(AE$1,'Tillförd energi'!$B$1:$AQ$1,0),FALSE)</f>
        <v>0</v>
      </c>
      <c r="AF198">
        <f>VLOOKUP($B198,'Tillförd energi'!$B$1:$AS$566,MATCH(AF$1,'Tillförd energi'!$B$1:$AQ$1,0),FALSE)</f>
        <v>4.9349999999999996</v>
      </c>
      <c r="AG198">
        <f>IFERROR(VLOOKUP(B198,Miljö!$B$1:$S$476,9,FALSE)/1,0)</f>
        <v>91.4</v>
      </c>
      <c r="AI198">
        <f t="shared" si="30"/>
        <v>109.65324</v>
      </c>
      <c r="AJ198">
        <f t="shared" si="31"/>
        <v>201.05324000000002</v>
      </c>
      <c r="AK198">
        <f>IF(ISERROR(1/VLOOKUP($B198,Leveranser!$B$1:$S$500,MATCH("såld värme (gwh)",Leveranser!$B$1:$S$1,0),FALSE)),"",VLOOKUP($B198,Leveranser!$B$1:$S$500,MATCH("såld värme (gwh)",Leveranser!$B$1:$S$1,0),FALSE))</f>
        <v>164.5</v>
      </c>
      <c r="AL198" s="22">
        <f>VLOOKUP($B198,Leveranser!$B$1:$Y$500,MATCH("Totalt såld fjärrvärme till andra fjärrvärmeföretag",Leveranser!$B$1:$AA$1,0),FALSE)</f>
        <v>0</v>
      </c>
      <c r="AM198" s="22">
        <f>IF(ISERROR(1/VLOOKUP($B198,Miljö!$B$1:$S$500,MATCH("Såld mängd produktionsspecifik fjärrvärme (GWh)",Miljö!$B$1:$R$1,0),FALSE)),0,VLOOKUP($B198,Miljö!$B$1:$S$500,MATCH("Såld mängd produktionsspecifik fjärrvärme (GWh)",Miljö!$B$1:$R$1,0),FALSE))</f>
        <v>0</v>
      </c>
      <c r="AN198" s="23">
        <f t="shared" si="32"/>
        <v>0.81819124128514409</v>
      </c>
      <c r="AP198" t="str">
        <f>VLOOKUP($B198,'Miljövärden urval för publ'!$B$1:$H$450,7,FALSE)</f>
        <v>Ja</v>
      </c>
      <c r="AQ198" t="str">
        <f>VLOOKUP($B198,'Miljövärden urval för publ'!$B$1:$H$450,6,FALSE)</f>
        <v>Ja</v>
      </c>
      <c r="AU198">
        <f t="shared" si="33"/>
        <v>4.9349999999999996</v>
      </c>
      <c r="AV198">
        <f t="shared" si="34"/>
        <v>0</v>
      </c>
      <c r="AW198">
        <f t="shared" si="35"/>
        <v>102.28823999999999</v>
      </c>
      <c r="AX198">
        <f t="shared" si="36"/>
        <v>0</v>
      </c>
      <c r="AZ198">
        <f t="shared" si="37"/>
        <v>0</v>
      </c>
      <c r="BA198">
        <f t="shared" si="38"/>
        <v>0</v>
      </c>
      <c r="BC198">
        <f t="shared" si="39"/>
        <v>102.28823999999999</v>
      </c>
    </row>
    <row r="199" spans="1:55" ht="15" customHeight="1" x14ac:dyDescent="0.25">
      <c r="A199" t="s">
        <v>287</v>
      </c>
      <c r="B199" t="s">
        <v>288</v>
      </c>
      <c r="C199">
        <f>VLOOKUP($B199,'Tillförd energi'!$B$1:$AS$566,MATCH(C$1,'Tillförd energi'!$B$1:$AQ$1,0),FALSE)</f>
        <v>0</v>
      </c>
      <c r="D199">
        <f>VLOOKUP($B199,'Tillförd energi'!$B$1:$AS$566,MATCH(D$1,'Tillförd energi'!$B$1:$AQ$1,0),FALSE)</f>
        <v>0</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0</v>
      </c>
      <c r="N199">
        <f>VLOOKUP($B199,'Tillförd energi'!$B$1:$AS$566,MATCH(N$1,'Tillförd energi'!$B$1:$AQ$1,0),FALSE)</f>
        <v>0</v>
      </c>
      <c r="O199">
        <f>VLOOKUP($B199,'Tillförd energi'!$B$1:$AS$566,MATCH(O$1,'Tillförd energi'!$B$1:$AQ$1,0),FALSE)</f>
        <v>0</v>
      </c>
      <c r="P199">
        <f>VLOOKUP($B199,'Tillförd energi'!$B$1:$AS$566,MATCH(P$1,'Tillförd energi'!$B$1:$AQ$1,0),FALSE)</f>
        <v>12.4</v>
      </c>
      <c r="Q199">
        <f>VLOOKUP($B199,'Tillförd energi'!$B$1:$AS$566,MATCH(Q$1,'Tillförd energi'!$B$1:$AQ$1,0),FALSE)</f>
        <v>0</v>
      </c>
      <c r="R199">
        <f>VLOOKUP($B199,'Tillförd energi'!$B$1:$AS$566,MATCH(R$1,'Tillförd energi'!$B$1:$AQ$1,0),FALSE)</f>
        <v>8.5</v>
      </c>
      <c r="S199">
        <f>VLOOKUP($B199,'Tillförd energi'!$B$1:$AS$566,MATCH(S$1,'Tillförd energi'!$B$1:$AQ$1,0),FALSE)</f>
        <v>0</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0</v>
      </c>
      <c r="AD199">
        <f>VLOOKUP($B199,'Tillförd energi'!$B$1:$AS$566,MATCH(AD$1,'Tillförd energi'!$B$1:$AQ$1,0),FALSE)</f>
        <v>0</v>
      </c>
      <c r="AE199">
        <f>VLOOKUP($B199,'Tillförd energi'!$B$1:$AS$566,MATCH(AE$1,'Tillförd energi'!$B$1:$AQ$1,0),FALSE)</f>
        <v>0</v>
      </c>
      <c r="AF199">
        <f>VLOOKUP($B199,'Tillförd energi'!$B$1:$AS$566,MATCH(AF$1,'Tillförd energi'!$B$1:$AQ$1,0),FALSE)</f>
        <v>0.23</v>
      </c>
      <c r="AG199">
        <f>IFERROR(VLOOKUP(B199,Miljö!$B$1:$S$476,9,FALSE)/1,0)</f>
        <v>0</v>
      </c>
      <c r="AI199">
        <f t="shared" si="30"/>
        <v>21.13</v>
      </c>
      <c r="AJ199">
        <f t="shared" si="31"/>
        <v>21.13</v>
      </c>
      <c r="AK199">
        <f>IF(ISERROR(1/VLOOKUP($B199,Leveranser!$B$1:$S$500,MATCH("såld värme (gwh)",Leveranser!$B$1:$S$1,0),FALSE)),"",VLOOKUP($B199,Leveranser!$B$1:$S$500,MATCH("såld värme (gwh)",Leveranser!$B$1:$S$1,0),FALSE))</f>
        <v>15.5</v>
      </c>
      <c r="AL199" s="22">
        <f>VLOOKUP($B199,Leveranser!$B$1:$Y$500,MATCH("Totalt såld fjärrvärme till andra fjärrvärmeföretag",Leveranser!$B$1:$AA$1,0),FALSE)</f>
        <v>0</v>
      </c>
      <c r="AM199" s="22">
        <f>IF(ISERROR(1/VLOOKUP($B199,Miljö!$B$1:$S$500,MATCH("Såld mängd produktionsspecifik fjärrvärme (GWh)",Miljö!$B$1:$R$1,0),FALSE)),0,VLOOKUP($B199,Miljö!$B$1:$S$500,MATCH("Såld mängd produktionsspecifik fjärrvärme (GWh)",Miljö!$B$1:$R$1,0),FALSE))</f>
        <v>0</v>
      </c>
      <c r="AN199" s="23">
        <f t="shared" si="32"/>
        <v>0.73355418835778519</v>
      </c>
      <c r="AP199" t="str">
        <f>VLOOKUP($B199,'Miljövärden urval för publ'!$B$1:$H$450,7,FALSE)</f>
        <v>Ja</v>
      </c>
      <c r="AQ199" t="str">
        <f>VLOOKUP($B199,'Miljövärden urval för publ'!$B$1:$H$450,6,FALSE)</f>
        <v>Ja</v>
      </c>
      <c r="AU199">
        <f t="shared" si="33"/>
        <v>0.23</v>
      </c>
      <c r="AV199">
        <f t="shared" si="34"/>
        <v>0</v>
      </c>
      <c r="AW199">
        <f t="shared" si="35"/>
        <v>12.4</v>
      </c>
      <c r="AX199">
        <f t="shared" si="36"/>
        <v>8.5</v>
      </c>
      <c r="AZ199">
        <f t="shared" si="37"/>
        <v>0</v>
      </c>
      <c r="BA199">
        <f t="shared" si="38"/>
        <v>0</v>
      </c>
      <c r="BC199">
        <f t="shared" si="39"/>
        <v>20.9</v>
      </c>
    </row>
    <row r="200" spans="1:55" ht="15" customHeight="1" x14ac:dyDescent="0.25">
      <c r="A200" t="s">
        <v>289</v>
      </c>
      <c r="B200" t="s">
        <v>290</v>
      </c>
      <c r="C200">
        <f>VLOOKUP($B200,'Tillförd energi'!$B$1:$AS$566,MATCH(C$1,'Tillförd energi'!$B$1:$AQ$1,0),FALSE)</f>
        <v>0</v>
      </c>
      <c r="D200">
        <f>VLOOKUP($B200,'Tillförd energi'!$B$1:$AS$566,MATCH(D$1,'Tillförd energi'!$B$1:$AQ$1,0),FALSE)</f>
        <v>0</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0</v>
      </c>
      <c r="Q200">
        <f>VLOOKUP($B200,'Tillförd energi'!$B$1:$AS$566,MATCH(Q$1,'Tillförd energi'!$B$1:$AQ$1,0),FALSE)</f>
        <v>0</v>
      </c>
      <c r="R200">
        <f>VLOOKUP($B200,'Tillförd energi'!$B$1:$AS$566,MATCH(R$1,'Tillförd energi'!$B$1:$AQ$1,0),FALSE)</f>
        <v>0</v>
      </c>
      <c r="S200">
        <f>VLOOKUP($B200,'Tillförd energi'!$B$1:$AS$566,MATCH(S$1,'Tillförd energi'!$B$1:$AQ$1,0),FALSE)</f>
        <v>0</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v>
      </c>
      <c r="AG200">
        <f>IFERROR(VLOOKUP(B200,Miljö!$B$1:$S$476,9,FALSE)/1,0)</f>
        <v>0</v>
      </c>
      <c r="AI200">
        <f t="shared" si="30"/>
        <v>0</v>
      </c>
      <c r="AJ200">
        <f t="shared" si="31"/>
        <v>0</v>
      </c>
      <c r="AK200" t="str">
        <f>IF(ISERROR(1/VLOOKUP($B200,Leveranser!$B$1:$S$500,MATCH("såld värme (gwh)",Leveranser!$B$1:$S$1,0),FALSE)),"",VLOOKUP($B200,Leveranser!$B$1:$S$500,MATCH("såld värme (gwh)",Leveranser!$B$1:$S$1,0),FALSE))</f>
        <v/>
      </c>
      <c r="AL200" s="22">
        <f>VLOOKUP($B200,Leveranser!$B$1:$Y$500,MATCH("Totalt såld fjärrvärme till andra fjärrvärmeföretag",Leveranser!$B$1:$AA$1,0),FALSE)</f>
        <v>0</v>
      </c>
      <c r="AM200" s="22">
        <f>IF(ISERROR(1/VLOOKUP($B200,Miljö!$B$1:$S$500,MATCH("Såld mängd produktionsspecifik fjärrvärme (GWh)",Miljö!$B$1:$R$1,0),FALSE)),0,VLOOKUP($B200,Miljö!$B$1:$S$500,MATCH("Såld mängd produktionsspecifik fjärrvärme (GWh)",Miljö!$B$1:$R$1,0),FALSE))</f>
        <v>0</v>
      </c>
      <c r="AN200" s="23" t="str">
        <f t="shared" si="32"/>
        <v/>
      </c>
      <c r="AP200" t="str">
        <f>VLOOKUP($B200,'Miljövärden urval för publ'!$B$1:$H$450,7,FALSE)</f>
        <v>Nej</v>
      </c>
      <c r="AQ200" t="str">
        <f>VLOOKUP($B200,'Miljövärden urval för publ'!$B$1:$H$450,6,FALSE)</f>
        <v>Nej</v>
      </c>
      <c r="AU200">
        <f t="shared" si="33"/>
        <v>0</v>
      </c>
      <c r="AV200">
        <f t="shared" si="34"/>
        <v>0</v>
      </c>
      <c r="AW200">
        <f t="shared" si="35"/>
        <v>0</v>
      </c>
      <c r="AX200">
        <f t="shared" si="36"/>
        <v>0</v>
      </c>
      <c r="AZ200">
        <f t="shared" si="37"/>
        <v>0</v>
      </c>
      <c r="BA200">
        <f t="shared" si="38"/>
        <v>0</v>
      </c>
      <c r="BC200">
        <f t="shared" si="39"/>
        <v>0</v>
      </c>
    </row>
    <row r="201" spans="1:55" ht="15" customHeight="1" x14ac:dyDescent="0.25">
      <c r="A201" t="s">
        <v>291</v>
      </c>
      <c r="B201" t="s">
        <v>292</v>
      </c>
      <c r="C201">
        <f>VLOOKUP($B201,'Tillförd energi'!$B$1:$AS$566,MATCH(C$1,'Tillförd energi'!$B$1:$AQ$1,0),FALSE)</f>
        <v>0</v>
      </c>
      <c r="D201">
        <f>VLOOKUP($B201,'Tillförd energi'!$B$1:$AS$566,MATCH(D$1,'Tillförd energi'!$B$1:$AQ$1,0),FALSE)</f>
        <v>0</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0</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v>
      </c>
      <c r="AG201">
        <f>IFERROR(VLOOKUP(B201,Miljö!$B$1:$S$476,9,FALSE)/1,0)</f>
        <v>0</v>
      </c>
      <c r="AI201">
        <f t="shared" si="30"/>
        <v>0</v>
      </c>
      <c r="AJ201">
        <f t="shared" si="31"/>
        <v>0</v>
      </c>
      <c r="AK201" t="str">
        <f>IF(ISERROR(1/VLOOKUP($B201,Leveranser!$B$1:$S$500,MATCH("såld värme (gwh)",Leveranser!$B$1:$S$1,0),FALSE)),"",VLOOKUP($B201,Leveranser!$B$1:$S$500,MATCH("såld värme (gwh)",Leveranser!$B$1:$S$1,0),FALSE))</f>
        <v/>
      </c>
      <c r="AL201" s="22">
        <f>VLOOKUP($B201,Leveranser!$B$1:$Y$500,MATCH("Totalt såld fjärrvärme till andra fjärrvärmeföretag",Leveranser!$B$1:$AA$1,0),FALSE)</f>
        <v>0</v>
      </c>
      <c r="AM201" s="22">
        <f>IF(ISERROR(1/VLOOKUP($B201,Miljö!$B$1:$S$500,MATCH("Såld mängd produktionsspecifik fjärrvärme (GWh)",Miljö!$B$1:$R$1,0),FALSE)),0,VLOOKUP($B201,Miljö!$B$1:$S$500,MATCH("Såld mängd produktionsspecifik fjärrvärme (GWh)",Miljö!$B$1:$R$1,0),FALSE))</f>
        <v>0</v>
      </c>
      <c r="AN201" s="23" t="str">
        <f t="shared" si="32"/>
        <v/>
      </c>
      <c r="AP201" t="str">
        <f>VLOOKUP($B201,'Miljövärden urval för publ'!$B$1:$H$450,7,FALSE)</f>
        <v>Nej</v>
      </c>
      <c r="AQ201" t="str">
        <f>VLOOKUP($B201,'Miljövärden urval för publ'!$B$1:$H$450,6,FALSE)</f>
        <v>Ja</v>
      </c>
      <c r="AU201">
        <f t="shared" si="33"/>
        <v>0</v>
      </c>
      <c r="AV201">
        <f t="shared" si="34"/>
        <v>0</v>
      </c>
      <c r="AW201">
        <f t="shared" si="35"/>
        <v>0</v>
      </c>
      <c r="AX201">
        <f t="shared" si="36"/>
        <v>0</v>
      </c>
      <c r="AZ201">
        <f t="shared" si="37"/>
        <v>0</v>
      </c>
      <c r="BA201">
        <f t="shared" si="38"/>
        <v>0</v>
      </c>
      <c r="BC201">
        <f t="shared" si="39"/>
        <v>0</v>
      </c>
    </row>
    <row r="202" spans="1:55" ht="15" customHeight="1" x14ac:dyDescent="0.25">
      <c r="A202" t="s">
        <v>291</v>
      </c>
      <c r="B202" t="s">
        <v>293</v>
      </c>
      <c r="C202">
        <f>VLOOKUP($B202,'Tillförd energi'!$B$1:$AS$566,MATCH(C$1,'Tillförd energi'!$B$1:$AQ$1,0),FALSE)</f>
        <v>0</v>
      </c>
      <c r="D202">
        <f>VLOOKUP($B202,'Tillförd energi'!$B$1:$AS$566,MATCH(D$1,'Tillförd energi'!$B$1:$AQ$1,0),FALSE)</f>
        <v>0.15</v>
      </c>
      <c r="E202">
        <f>VLOOKUP($B202,'Tillförd energi'!$B$1:$AS$566,MATCH(E$1,'Tillförd energi'!$B$1:$AQ$1,0),FALSE)</f>
        <v>0</v>
      </c>
      <c r="F202">
        <f>VLOOKUP($B202,'Tillförd energi'!$B$1:$AS$566,MATCH(F$1,'Tillförd energi'!$B$1:$AQ$1,0),FALSE)</f>
        <v>0</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0</v>
      </c>
      <c r="N202">
        <f>VLOOKUP($B202,'Tillförd energi'!$B$1:$AS$566,MATCH(N$1,'Tillförd energi'!$B$1:$AQ$1,0),FALSE)</f>
        <v>8.3149999999999995</v>
      </c>
      <c r="O202">
        <f>VLOOKUP($B202,'Tillförd energi'!$B$1:$AS$566,MATCH(O$1,'Tillförd energi'!$B$1:$AQ$1,0),FALSE)</f>
        <v>0</v>
      </c>
      <c r="P202">
        <f>VLOOKUP($B202,'Tillförd energi'!$B$1:$AS$566,MATCH(P$1,'Tillförd energi'!$B$1:$AQ$1,0),FALSE)</f>
        <v>25.795999999999999</v>
      </c>
      <c r="Q202">
        <f>VLOOKUP($B202,'Tillförd energi'!$B$1:$AS$566,MATCH(Q$1,'Tillförd energi'!$B$1:$AQ$1,0),FALSE)</f>
        <v>0</v>
      </c>
      <c r="R202">
        <f>VLOOKUP($B202,'Tillförd energi'!$B$1:$AS$566,MATCH(R$1,'Tillförd energi'!$B$1:$AQ$1,0),FALSE)</f>
        <v>6.5819999999999999</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0.876</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4.2510000000000003</v>
      </c>
      <c r="AD202">
        <f>VLOOKUP($B202,'Tillförd energi'!$B$1:$AS$566,MATCH(AD$1,'Tillförd energi'!$B$1:$AQ$1,0),FALSE)</f>
        <v>0</v>
      </c>
      <c r="AE202">
        <f>VLOOKUP($B202,'Tillförd energi'!$B$1:$AS$566,MATCH(AE$1,'Tillförd energi'!$B$1:$AQ$1,0),FALSE)</f>
        <v>0</v>
      </c>
      <c r="AF202">
        <f>VLOOKUP($B202,'Tillförd energi'!$B$1:$AS$566,MATCH(AF$1,'Tillförd energi'!$B$1:$AQ$1,0),FALSE)</f>
        <v>1.78</v>
      </c>
      <c r="AG202">
        <f>IFERROR(VLOOKUP(B202,Miljö!$B$1:$S$476,9,FALSE)/1,0)</f>
        <v>0</v>
      </c>
      <c r="AI202">
        <f t="shared" si="30"/>
        <v>47.749999999999993</v>
      </c>
      <c r="AJ202">
        <f t="shared" si="31"/>
        <v>47.749999999999993</v>
      </c>
      <c r="AK202">
        <f>IF(ISERROR(1/VLOOKUP($B202,Leveranser!$B$1:$S$500,MATCH("såld värme (gwh)",Leveranser!$B$1:$S$1,0),FALSE)),"",VLOOKUP($B202,Leveranser!$B$1:$S$500,MATCH("såld värme (gwh)",Leveranser!$B$1:$S$1,0),FALSE))</f>
        <v>34.4</v>
      </c>
      <c r="AL202" s="22">
        <f>VLOOKUP($B202,Leveranser!$B$1:$Y$500,MATCH("Totalt såld fjärrvärme till andra fjärrvärmeföretag",Leveranser!$B$1:$AA$1,0),FALSE)</f>
        <v>0</v>
      </c>
      <c r="AM202" s="22">
        <f>IF(ISERROR(1/VLOOKUP($B202,Miljö!$B$1:$S$500,MATCH("Såld mängd produktionsspecifik fjärrvärme (GWh)",Miljö!$B$1:$R$1,0),FALSE)),0,VLOOKUP($B202,Miljö!$B$1:$S$500,MATCH("Såld mängd produktionsspecifik fjärrvärme (GWh)",Miljö!$B$1:$R$1,0),FALSE))</f>
        <v>0</v>
      </c>
      <c r="AN202" s="23">
        <f t="shared" si="32"/>
        <v>0.72041884816753932</v>
      </c>
      <c r="AP202" t="str">
        <f>VLOOKUP($B202,'Miljövärden urval för publ'!$B$1:$H$450,7,FALSE)</f>
        <v>Ja</v>
      </c>
      <c r="AQ202" t="str">
        <f>VLOOKUP($B202,'Miljövärden urval för publ'!$B$1:$H$450,6,FALSE)</f>
        <v>Ja</v>
      </c>
      <c r="AU202">
        <f t="shared" si="33"/>
        <v>1.78</v>
      </c>
      <c r="AV202">
        <f t="shared" si="34"/>
        <v>0</v>
      </c>
      <c r="AW202">
        <f t="shared" si="35"/>
        <v>34.110999999999997</v>
      </c>
      <c r="AX202">
        <f t="shared" si="36"/>
        <v>6.5819999999999999</v>
      </c>
      <c r="AZ202">
        <f t="shared" si="37"/>
        <v>0</v>
      </c>
      <c r="BA202">
        <f t="shared" si="38"/>
        <v>0</v>
      </c>
      <c r="BC202">
        <f t="shared" si="39"/>
        <v>41.568999999999996</v>
      </c>
    </row>
    <row r="203" spans="1:55" ht="15" customHeight="1" x14ac:dyDescent="0.25">
      <c r="A203" t="s">
        <v>291</v>
      </c>
      <c r="B203" t="s">
        <v>294</v>
      </c>
      <c r="C203">
        <f>VLOOKUP($B203,'Tillförd energi'!$B$1:$AS$566,MATCH(C$1,'Tillförd energi'!$B$1:$AQ$1,0),FALSE)</f>
        <v>0</v>
      </c>
      <c r="D203">
        <f>VLOOKUP($B203,'Tillförd energi'!$B$1:$AS$566,MATCH(D$1,'Tillförd energi'!$B$1:$AQ$1,0),FALSE)</f>
        <v>0.318</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2.1709999999999998</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12.973000000000001</v>
      </c>
      <c r="O203">
        <f>VLOOKUP($B203,'Tillförd energi'!$B$1:$AS$566,MATCH(O$1,'Tillförd energi'!$B$1:$AQ$1,0),FALSE)</f>
        <v>0</v>
      </c>
      <c r="P203">
        <f>VLOOKUP($B203,'Tillförd energi'!$B$1:$AS$566,MATCH(P$1,'Tillförd energi'!$B$1:$AQ$1,0),FALSE)</f>
        <v>14.721</v>
      </c>
      <c r="Q203">
        <f>VLOOKUP($B203,'Tillförd energi'!$B$1:$AS$566,MATCH(Q$1,'Tillförd energi'!$B$1:$AQ$1,0),FALSE)</f>
        <v>0</v>
      </c>
      <c r="R203">
        <f>VLOOKUP($B203,'Tillförd energi'!$B$1:$AS$566,MATCH(R$1,'Tillförd energi'!$B$1:$AQ$1,0),FALSE)</f>
        <v>0</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20.805</v>
      </c>
      <c r="Z203">
        <f>VLOOKUP($B203,'Tillförd energi'!$B$1:$AS$566,MATCH(Z$1,'Tillförd energi'!$B$1:$AQ$1,0),FALSE)</f>
        <v>0.49399999999999999</v>
      </c>
      <c r="AA203">
        <f>VLOOKUP($B203,'Tillförd energi'!$B$1:$AS$566,MATCH(AA$1,'Tillförd energi'!$B$1:$AQ$1,0),FALSE)</f>
        <v>0</v>
      </c>
      <c r="AB203">
        <f>VLOOKUP($B203,'Tillförd energi'!$B$1:$AS$566,MATCH(AB$1,'Tillförd energi'!$B$1:$AQ$1,0),FALSE)</f>
        <v>0</v>
      </c>
      <c r="AC203">
        <f>VLOOKUP($B203,'Tillförd energi'!$B$1:$AS$566,MATCH(AC$1,'Tillförd energi'!$B$1:$AQ$1,0),FALSE)</f>
        <v>5.0979999999999999</v>
      </c>
      <c r="AD203">
        <f>VLOOKUP($B203,'Tillförd energi'!$B$1:$AS$566,MATCH(AD$1,'Tillförd energi'!$B$1:$AQ$1,0),FALSE)</f>
        <v>0</v>
      </c>
      <c r="AE203">
        <f>VLOOKUP($B203,'Tillförd energi'!$B$1:$AS$566,MATCH(AE$1,'Tillförd energi'!$B$1:$AQ$1,0),FALSE)</f>
        <v>0</v>
      </c>
      <c r="AF203">
        <f>VLOOKUP($B203,'Tillförd energi'!$B$1:$AS$566,MATCH(AF$1,'Tillförd energi'!$B$1:$AQ$1,0),FALSE)</f>
        <v>1.2150000000000001</v>
      </c>
      <c r="AG203">
        <f>IFERROR(VLOOKUP(B203,Miljö!$B$1:$S$476,9,FALSE)/1,0)</f>
        <v>0</v>
      </c>
      <c r="AI203">
        <f t="shared" si="30"/>
        <v>57.795000000000002</v>
      </c>
      <c r="AJ203">
        <f t="shared" si="31"/>
        <v>57.795000000000002</v>
      </c>
      <c r="AK203">
        <f>IF(ISERROR(1/VLOOKUP($B203,Leveranser!$B$1:$S$500,MATCH("såld värme (gwh)",Leveranser!$B$1:$S$1,0),FALSE)),"",VLOOKUP($B203,Leveranser!$B$1:$S$500,MATCH("såld värme (gwh)",Leveranser!$B$1:$S$1,0),FALSE))</f>
        <v>40.5</v>
      </c>
      <c r="AL203" s="22">
        <f>VLOOKUP($B203,Leveranser!$B$1:$Y$500,MATCH("Totalt såld fjärrvärme till andra fjärrvärmeföretag",Leveranser!$B$1:$AA$1,0),FALSE)</f>
        <v>0</v>
      </c>
      <c r="AM203" s="22">
        <f>IF(ISERROR(1/VLOOKUP($B203,Miljö!$B$1:$S$500,MATCH("Såld mängd produktionsspecifik fjärrvärme (GWh)",Miljö!$B$1:$R$1,0),FALSE)),0,VLOOKUP($B203,Miljö!$B$1:$S$500,MATCH("Såld mängd produktionsspecifik fjärrvärme (GWh)",Miljö!$B$1:$R$1,0),FALSE))</f>
        <v>0</v>
      </c>
      <c r="AN203" s="23">
        <f t="shared" si="32"/>
        <v>0.70075266026472871</v>
      </c>
      <c r="AP203" t="str">
        <f>VLOOKUP($B203,'Miljövärden urval för publ'!$B$1:$H$450,7,FALSE)</f>
        <v>Ja</v>
      </c>
      <c r="AQ203" t="str">
        <f>VLOOKUP($B203,'Miljövärden urval för publ'!$B$1:$H$450,6,FALSE)</f>
        <v>Ja</v>
      </c>
      <c r="AU203">
        <f t="shared" si="33"/>
        <v>1.7090000000000001</v>
      </c>
      <c r="AV203">
        <f t="shared" si="34"/>
        <v>0</v>
      </c>
      <c r="AW203">
        <f t="shared" si="35"/>
        <v>27.694000000000003</v>
      </c>
      <c r="AX203">
        <f t="shared" si="36"/>
        <v>0</v>
      </c>
      <c r="AZ203">
        <f t="shared" si="37"/>
        <v>0</v>
      </c>
      <c r="BA203">
        <f t="shared" si="38"/>
        <v>0</v>
      </c>
      <c r="BC203">
        <f t="shared" si="39"/>
        <v>27.694000000000003</v>
      </c>
    </row>
    <row r="204" spans="1:55" ht="15" customHeight="1" x14ac:dyDescent="0.25">
      <c r="A204" t="s">
        <v>291</v>
      </c>
      <c r="B204" t="s">
        <v>295</v>
      </c>
      <c r="C204">
        <f>VLOOKUP($B204,'Tillförd energi'!$B$1:$AS$566,MATCH(C$1,'Tillförd energi'!$B$1:$AQ$1,0),FALSE)</f>
        <v>301.298</v>
      </c>
      <c r="D204">
        <f>VLOOKUP($B204,'Tillförd energi'!$B$1:$AS$566,MATCH(D$1,'Tillförd energi'!$B$1:$AQ$1,0),FALSE)</f>
        <v>17.196400000000001</v>
      </c>
      <c r="E204">
        <f>VLOOKUP($B204,'Tillförd energi'!$B$1:$AS$566,MATCH(E$1,'Tillförd energi'!$B$1:$AQ$1,0),FALSE)</f>
        <v>0</v>
      </c>
      <c r="F204">
        <f>VLOOKUP($B204,'Tillförd energi'!$B$1:$AS$566,MATCH(F$1,'Tillförd energi'!$B$1:$AQ$1,0),FALSE)</f>
        <v>10.237</v>
      </c>
      <c r="G204">
        <f>VLOOKUP($B204,'Tillförd energi'!$B$1:$AS$566,MATCH(G$1,'Tillförd energi'!$B$1:$AQ$1,0),FALSE)</f>
        <v>0</v>
      </c>
      <c r="H204">
        <f>VLOOKUP($B204,'Tillförd energi'!$B$1:$AS$566,MATCH(H$1,'Tillförd energi'!$B$1:$AQ$1,0),FALSE)</f>
        <v>0</v>
      </c>
      <c r="I204">
        <f>VLOOKUP($B204,'Tillförd energi'!$B$1:$AS$566,MATCH(I$1,'Tillförd energi'!$B$1:$AQ$1,0),FALSE)</f>
        <v>458.87700000000001</v>
      </c>
      <c r="J204">
        <f>VLOOKUP($B204,'Tillförd energi'!$B$1:$AS$566,MATCH(J$1,'Tillförd energi'!$B$1:$AQ$1,0),FALSE)</f>
        <v>3.4482400000000002</v>
      </c>
      <c r="K204">
        <v>0</v>
      </c>
      <c r="L204">
        <f>VLOOKUP($B204,'Tillförd energi'!$B$1:$AS$566,MATCH(L$1,'Tillförd energi'!$B$1:$AQ$1,0),FALSE)</f>
        <v>146.20500000000001</v>
      </c>
      <c r="M204">
        <f>VLOOKUP($B204,'Tillförd energi'!$B$1:$AS$566,MATCH(M$1,'Tillförd energi'!$B$1:$AQ$1,0),FALSE)</f>
        <v>63.617800000000003</v>
      </c>
      <c r="N204">
        <f>VLOOKUP($B204,'Tillförd energi'!$B$1:$AS$566,MATCH(N$1,'Tillförd energi'!$B$1:$AQ$1,0),FALSE)</f>
        <v>189.828</v>
      </c>
      <c r="O204">
        <f>VLOOKUP($B204,'Tillförd energi'!$B$1:$AS$566,MATCH(O$1,'Tillförd energi'!$B$1:$AQ$1,0),FALSE)</f>
        <v>184.88800000000001</v>
      </c>
      <c r="P204">
        <f>VLOOKUP($B204,'Tillförd energi'!$B$1:$AS$566,MATCH(P$1,'Tillförd energi'!$B$1:$AQ$1,0),FALSE)</f>
        <v>40.251600000000003</v>
      </c>
      <c r="Q204">
        <f>VLOOKUP($B204,'Tillförd energi'!$B$1:$AS$566,MATCH(Q$1,'Tillförd energi'!$B$1:$AQ$1,0),FALSE)</f>
        <v>43.1858</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29.339700000000001</v>
      </c>
      <c r="W204">
        <f>VLOOKUP($B204,'Tillförd energi'!$B$1:$AS$566,MATCH(W$1,'Tillförd energi'!$B$1:$AQ$1,0),FALSE)</f>
        <v>0</v>
      </c>
      <c r="X204">
        <f>VLOOKUP($B204,'Tillförd energi'!$B$1:$AS$566,MATCH(X$1,'Tillförd energi'!$B$1:$AQ$1,0),FALSE)</f>
        <v>7.8156999999999996</v>
      </c>
      <c r="Y204">
        <f>VLOOKUP($B204,'Tillförd energi'!$B$1:$AS$566,MATCH(Y$1,'Tillförd energi'!$B$1:$AQ$1,0),FALSE)</f>
        <v>50.934399999999997</v>
      </c>
      <c r="Z204">
        <f>VLOOKUP($B204,'Tillförd energi'!$B$1:$AS$566,MATCH(Z$1,'Tillförd energi'!$B$1:$AQ$1,0),FALSE)</f>
        <v>0</v>
      </c>
      <c r="AA204">
        <f>VLOOKUP($B204,'Tillförd energi'!$B$1:$AS$566,MATCH(AA$1,'Tillförd energi'!$B$1:$AQ$1,0),FALSE)</f>
        <v>6.5730000000000004</v>
      </c>
      <c r="AB204">
        <f>VLOOKUP($B204,'Tillförd energi'!$B$1:$AS$566,MATCH(AB$1,'Tillförd energi'!$B$1:$AQ$1,0),FALSE)</f>
        <v>22.475000000000001</v>
      </c>
      <c r="AC204">
        <f>VLOOKUP($B204,'Tillförd energi'!$B$1:$AS$566,MATCH(AC$1,'Tillförd energi'!$B$1:$AQ$1,0),FALSE)</f>
        <v>201.351</v>
      </c>
      <c r="AD204">
        <f>VLOOKUP($B204,'Tillförd energi'!$B$1:$AS$566,MATCH(AD$1,'Tillförd energi'!$B$1:$AQ$1,0),FALSE)</f>
        <v>0</v>
      </c>
      <c r="AE204">
        <f>VLOOKUP($B204,'Tillförd energi'!$B$1:$AS$566,MATCH(AE$1,'Tillförd energi'!$B$1:$AQ$1,0),FALSE)</f>
        <v>0</v>
      </c>
      <c r="AF204">
        <f>VLOOKUP($B204,'Tillförd energi'!$B$1:$AS$566,MATCH(AF$1,'Tillförd energi'!$B$1:$AQ$1,0),FALSE)</f>
        <v>64.376599999999996</v>
      </c>
      <c r="AG204">
        <f>IFERROR(VLOOKUP(B204,Miljö!$B$1:$S$476,9,FALSE)/1,0)</f>
        <v>0</v>
      </c>
      <c r="AI204">
        <f t="shared" si="30"/>
        <v>1841.8982400000004</v>
      </c>
      <c r="AJ204">
        <f t="shared" si="31"/>
        <v>1841.8982400000004</v>
      </c>
      <c r="AK204">
        <f>IF(ISERROR(1/VLOOKUP($B204,Leveranser!$B$1:$S$500,MATCH("såld värme (gwh)",Leveranser!$B$1:$S$1,0),FALSE)),"",VLOOKUP($B204,Leveranser!$B$1:$S$500,MATCH("såld värme (gwh)",Leveranser!$B$1:$S$1,0),FALSE))</f>
        <v>1360.5</v>
      </c>
      <c r="AL204" s="22">
        <f>VLOOKUP($B204,Leveranser!$B$1:$Y$500,MATCH("Totalt såld fjärrvärme till andra fjärrvärmeföretag",Leveranser!$B$1:$AA$1,0),FALSE)</f>
        <v>0</v>
      </c>
      <c r="AM204" s="22">
        <f>IF(ISERROR(1/VLOOKUP($B204,Miljö!$B$1:$S$500,MATCH("Såld mängd produktionsspecifik fjärrvärme (GWh)",Miljö!$B$1:$R$1,0),FALSE)),0,VLOOKUP($B204,Miljö!$B$1:$S$500,MATCH("Såld mängd produktionsspecifik fjärrvärme (GWh)",Miljö!$B$1:$R$1,0),FALSE))</f>
        <v>0</v>
      </c>
      <c r="AN204" s="23">
        <f t="shared" si="32"/>
        <v>0.73864015419223139</v>
      </c>
      <c r="AP204" t="str">
        <f>VLOOKUP($B204,'Miljövärden urval för publ'!$B$1:$H$450,7,FALSE)</f>
        <v>Ja</v>
      </c>
      <c r="AQ204" t="str">
        <f>VLOOKUP($B204,'Miljövärden urval för publ'!$B$1:$H$450,6,FALSE)</f>
        <v>Ja</v>
      </c>
      <c r="AU204">
        <f t="shared" si="33"/>
        <v>70.949600000000004</v>
      </c>
      <c r="AV204">
        <f t="shared" si="34"/>
        <v>7.8156999999999996</v>
      </c>
      <c r="AW204">
        <f t="shared" si="35"/>
        <v>521.77120000000002</v>
      </c>
      <c r="AX204">
        <f t="shared" si="36"/>
        <v>0</v>
      </c>
      <c r="AZ204">
        <f t="shared" si="37"/>
        <v>22.475000000000001</v>
      </c>
      <c r="BA204">
        <f t="shared" si="38"/>
        <v>0</v>
      </c>
      <c r="BC204">
        <f t="shared" si="39"/>
        <v>705.13160000000005</v>
      </c>
    </row>
    <row r="205" spans="1:55" ht="15" customHeight="1" x14ac:dyDescent="0.25">
      <c r="A205" t="s">
        <v>291</v>
      </c>
      <c r="B205" t="s">
        <v>296</v>
      </c>
      <c r="C205">
        <f>VLOOKUP($B205,'Tillförd energi'!$B$1:$AS$566,MATCH(C$1,'Tillförd energi'!$B$1:$AQ$1,0),FALSE)</f>
        <v>3.1509500000000003E-2</v>
      </c>
      <c r="D205">
        <f>VLOOKUP($B205,'Tillförd energi'!$B$1:$AS$566,MATCH(D$1,'Tillförd energi'!$B$1:$AQ$1,0),FALSE)</f>
        <v>1.7154E-3</v>
      </c>
      <c r="E205">
        <f>VLOOKUP($B205,'Tillförd energi'!$B$1:$AS$566,MATCH(E$1,'Tillförd energi'!$B$1:$AQ$1,0),FALSE)</f>
        <v>0</v>
      </c>
      <c r="F205">
        <f>VLOOKUP($B205,'Tillförd energi'!$B$1:$AS$566,MATCH(F$1,'Tillförd energi'!$B$1:$AQ$1,0),FALSE)</f>
        <v>9.7300000000000002E-4</v>
      </c>
      <c r="G205">
        <f>VLOOKUP($B205,'Tillförd energi'!$B$1:$AS$566,MATCH(G$1,'Tillförd energi'!$B$1:$AQ$1,0),FALSE)</f>
        <v>0</v>
      </c>
      <c r="H205">
        <f>VLOOKUP($B205,'Tillförd energi'!$B$1:$AS$566,MATCH(H$1,'Tillförd energi'!$B$1:$AQ$1,0),FALSE)</f>
        <v>0</v>
      </c>
      <c r="I205">
        <f>VLOOKUP($B205,'Tillförd energi'!$B$1:$AS$566,MATCH(I$1,'Tillförd energi'!$B$1:$AQ$1,0),FALSE)</f>
        <v>6.2614000000000003E-2</v>
      </c>
      <c r="J205">
        <f>VLOOKUP($B205,'Tillförd energi'!$B$1:$AS$566,MATCH(J$1,'Tillförd energi'!$B$1:$AQ$1,0),FALSE)</f>
        <v>5.8705900000000002E-4</v>
      </c>
      <c r="K205">
        <v>0</v>
      </c>
      <c r="L205">
        <f>VLOOKUP($B205,'Tillförd energi'!$B$1:$AS$566,MATCH(L$1,'Tillförd energi'!$B$1:$AQ$1,0),FALSE)</f>
        <v>2.5256299999999999E-2</v>
      </c>
      <c r="M205">
        <f>VLOOKUP($B205,'Tillförd energi'!$B$1:$AS$566,MATCH(M$1,'Tillförd energi'!$B$1:$AQ$1,0),FALSE)</f>
        <v>1.09861E-2</v>
      </c>
      <c r="N205">
        <f>VLOOKUP($B205,'Tillförd energi'!$B$1:$AS$566,MATCH(N$1,'Tillförd energi'!$B$1:$AQ$1,0),FALSE)</f>
        <v>3.2773400000000001E-2</v>
      </c>
      <c r="O205">
        <f>VLOOKUP($B205,'Tillförd energi'!$B$1:$AS$566,MATCH(O$1,'Tillförd energi'!$B$1:$AQ$1,0),FALSE)</f>
        <v>3.1934400000000002E-2</v>
      </c>
      <c r="P205">
        <f>VLOOKUP($B205,'Tillförd energi'!$B$1:$AS$566,MATCH(P$1,'Tillförd energi'!$B$1:$AQ$1,0),FALSE)</f>
        <v>1.9448400000000001E-2</v>
      </c>
      <c r="Q205">
        <f>VLOOKUP($B205,'Tillförd energi'!$B$1:$AS$566,MATCH(Q$1,'Tillförd energi'!$B$1:$AQ$1,0),FALSE)</f>
        <v>7.4560800000000003E-3</v>
      </c>
      <c r="R205">
        <f>VLOOKUP($B205,'Tillförd energi'!$B$1:$AS$566,MATCH(R$1,'Tillförd energi'!$B$1:$AQ$1,0),FALSE)</f>
        <v>0</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5.4065099999999998E-3</v>
      </c>
      <c r="W205">
        <f>VLOOKUP($B205,'Tillförd energi'!$B$1:$AS$566,MATCH(W$1,'Tillförd energi'!$B$1:$AQ$1,0),FALSE)</f>
        <v>0</v>
      </c>
      <c r="X205">
        <f>VLOOKUP($B205,'Tillförd energi'!$B$1:$AS$566,MATCH(X$1,'Tillförd energi'!$B$1:$AQ$1,0),FALSE)</f>
        <v>1.3108799999999999E-3</v>
      </c>
      <c r="Y205">
        <f>VLOOKUP($B205,'Tillförd energi'!$B$1:$AS$566,MATCH(Y$1,'Tillförd energi'!$B$1:$AQ$1,0),FALSE)</f>
        <v>5.0172799999999998E-3</v>
      </c>
      <c r="Z205">
        <f>VLOOKUP($B205,'Tillförd energi'!$B$1:$AS$566,MATCH(Z$1,'Tillförd energi'!$B$1:$AQ$1,0),FALSE)</f>
        <v>0</v>
      </c>
      <c r="AA205">
        <f>VLOOKUP($B205,'Tillförd energi'!$B$1:$AS$566,MATCH(AA$1,'Tillförd energi'!$B$1:$AQ$1,0),FALSE)</f>
        <v>8.4730000000000005E-4</v>
      </c>
      <c r="AB205">
        <f>VLOOKUP($B205,'Tillförd energi'!$B$1:$AS$566,MATCH(AB$1,'Tillförd energi'!$B$1:$AQ$1,0),FALSE)</f>
        <v>2.9786999999999999E-3</v>
      </c>
      <c r="AC205">
        <f>VLOOKUP($B205,'Tillförd energi'!$B$1:$AS$566,MATCH(AC$1,'Tillförd energi'!$B$1:$AQ$1,0),FALSE)</f>
        <v>3.4279999999999998E-2</v>
      </c>
      <c r="AD205">
        <f>VLOOKUP($B205,'Tillförd energi'!$B$1:$AS$566,MATCH(AD$1,'Tillförd energi'!$B$1:$AQ$1,0),FALSE)</f>
        <v>0</v>
      </c>
      <c r="AE205">
        <f>VLOOKUP($B205,'Tillförd energi'!$B$1:$AS$566,MATCH(AE$1,'Tillförd energi'!$B$1:$AQ$1,0),FALSE)</f>
        <v>0</v>
      </c>
      <c r="AF205">
        <f>VLOOKUP($B205,'Tillförd energi'!$B$1:$AS$566,MATCH(AF$1,'Tillförd energi'!$B$1:$AQ$1,0),FALSE)</f>
        <v>8.9858899999999998E-3</v>
      </c>
      <c r="AG205">
        <f>IFERROR(VLOOKUP(B205,Miljö!$B$1:$S$476,9,FALSE)/1,0)</f>
        <v>0</v>
      </c>
      <c r="AI205">
        <f t="shared" si="30"/>
        <v>0.28408019900000003</v>
      </c>
      <c r="AJ205">
        <f t="shared" si="31"/>
        <v>0.28408019900000003</v>
      </c>
      <c r="AK205">
        <f>IF(ISERROR(1/VLOOKUP($B205,Leveranser!$B$1:$S$500,MATCH("såld värme (gwh)",Leveranser!$B$1:$S$1,0),FALSE)),"",VLOOKUP($B205,Leveranser!$B$1:$S$500,MATCH("såld värme (gwh)",Leveranser!$B$1:$S$1,0),FALSE))</f>
        <v>0.20008000000000001</v>
      </c>
      <c r="AL205" s="22">
        <f>VLOOKUP($B205,Leveranser!$B$1:$Y$500,MATCH("Totalt såld fjärrvärme till andra fjärrvärmeföretag",Leveranser!$B$1:$AA$1,0),FALSE)</f>
        <v>0</v>
      </c>
      <c r="AM205" s="22">
        <f>IF(ISERROR(1/VLOOKUP($B205,Miljö!$B$1:$S$500,MATCH("Såld mängd produktionsspecifik fjärrvärme (GWh)",Miljö!$B$1:$R$1,0),FALSE)),0,VLOOKUP($B205,Miljö!$B$1:$S$500,MATCH("Såld mängd produktionsspecifik fjärrvärme (GWh)",Miljö!$B$1:$R$1,0),FALSE))</f>
        <v>0</v>
      </c>
      <c r="AN205" s="23">
        <f t="shared" si="32"/>
        <v>0.70430815207926545</v>
      </c>
      <c r="AP205" t="str">
        <f>VLOOKUP($B205,'Miljövärden urval för publ'!$B$1:$H$450,7,FALSE)</f>
        <v>Ja</v>
      </c>
      <c r="AQ205" t="str">
        <f>VLOOKUP($B205,'Miljövärden urval för publ'!$B$1:$H$450,6,FALSE)</f>
        <v>Nej</v>
      </c>
      <c r="AU205">
        <f t="shared" si="33"/>
        <v>9.8331900000000003E-3</v>
      </c>
      <c r="AV205">
        <f t="shared" si="34"/>
        <v>1.3108799999999999E-3</v>
      </c>
      <c r="AW205">
        <f t="shared" si="35"/>
        <v>0.10259838000000002</v>
      </c>
      <c r="AX205">
        <f t="shared" si="36"/>
        <v>0</v>
      </c>
      <c r="AZ205">
        <f t="shared" si="37"/>
        <v>2.9786999999999999E-3</v>
      </c>
      <c r="BA205">
        <f t="shared" si="38"/>
        <v>0</v>
      </c>
      <c r="BC205">
        <f t="shared" si="39"/>
        <v>0.13457206999999999</v>
      </c>
    </row>
    <row r="206" spans="1:55" ht="15" customHeight="1" x14ac:dyDescent="0.25">
      <c r="A206" t="s">
        <v>297</v>
      </c>
      <c r="B206" t="s">
        <v>298</v>
      </c>
      <c r="C206">
        <f>VLOOKUP($B206,'Tillförd energi'!$B$1:$AS$566,MATCH(C$1,'Tillförd energi'!$B$1:$AQ$1,0),FALSE)</f>
        <v>0</v>
      </c>
      <c r="D206">
        <f>VLOOKUP($B206,'Tillförd energi'!$B$1:$AS$566,MATCH(D$1,'Tillförd energi'!$B$1:$AQ$1,0),FALSE)</f>
        <v>1.0987</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33.7072</v>
      </c>
      <c r="M206">
        <f>VLOOKUP($B206,'Tillförd energi'!$B$1:$AS$566,MATCH(M$1,'Tillförd energi'!$B$1:$AQ$1,0),FALSE)</f>
        <v>74.888599999999997</v>
      </c>
      <c r="N206">
        <f>VLOOKUP($B206,'Tillförd energi'!$B$1:$AS$566,MATCH(N$1,'Tillförd energi'!$B$1:$AQ$1,0),FALSE)</f>
        <v>60.6297</v>
      </c>
      <c r="O206">
        <f>VLOOKUP($B206,'Tillförd energi'!$B$1:$AS$566,MATCH(O$1,'Tillförd energi'!$B$1:$AQ$1,0),FALSE)</f>
        <v>0</v>
      </c>
      <c r="P206">
        <f>VLOOKUP($B206,'Tillförd energi'!$B$1:$AS$566,MATCH(P$1,'Tillförd energi'!$B$1:$AQ$1,0),FALSE)</f>
        <v>9.7212300000000003</v>
      </c>
      <c r="Q206">
        <f>VLOOKUP($B206,'Tillförd energi'!$B$1:$AS$566,MATCH(Q$1,'Tillförd energi'!$B$1:$AQ$1,0),FALSE)</f>
        <v>0</v>
      </c>
      <c r="R206">
        <f>VLOOKUP($B206,'Tillförd energi'!$B$1:$AS$566,MATCH(R$1,'Tillförd energi'!$B$1:$AQ$1,0),FALSE)</f>
        <v>7.5999999999999998E-2</v>
      </c>
      <c r="S206">
        <f>VLOOKUP($B206,'Tillförd energi'!$B$1:$AS$566,MATCH(S$1,'Tillförd energi'!$B$1:$AQ$1,0),FALSE)</f>
        <v>25.1296</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23.062000000000001</v>
      </c>
      <c r="Z206">
        <f>VLOOKUP($B206,'Tillförd energi'!$B$1:$AS$566,MATCH(Z$1,'Tillförd energi'!$B$1:$AQ$1,0),FALSE)</f>
        <v>0</v>
      </c>
      <c r="AA206">
        <f>VLOOKUP($B206,'Tillförd energi'!$B$1:$AS$566,MATCH(AA$1,'Tillförd energi'!$B$1:$AQ$1,0),FALSE)</f>
        <v>0</v>
      </c>
      <c r="AB206">
        <f>VLOOKUP($B206,'Tillförd energi'!$B$1:$AS$566,MATCH(AB$1,'Tillförd energi'!$B$1:$AQ$1,0),FALSE)</f>
        <v>0</v>
      </c>
      <c r="AC206">
        <f>VLOOKUP($B206,'Tillförd energi'!$B$1:$AS$566,MATCH(AC$1,'Tillförd energi'!$B$1:$AQ$1,0),FALSE)</f>
        <v>114.53</v>
      </c>
      <c r="AD206">
        <f>VLOOKUP($B206,'Tillförd energi'!$B$1:$AS$566,MATCH(AD$1,'Tillförd energi'!$B$1:$AQ$1,0),FALSE)</f>
        <v>0</v>
      </c>
      <c r="AE206">
        <f>VLOOKUP($B206,'Tillförd energi'!$B$1:$AS$566,MATCH(AE$1,'Tillförd energi'!$B$1:$AQ$1,0),FALSE)</f>
        <v>0</v>
      </c>
      <c r="AF206">
        <f>VLOOKUP($B206,'Tillförd energi'!$B$1:$AS$566,MATCH(AF$1,'Tillförd energi'!$B$1:$AQ$1,0),FALSE)</f>
        <v>10.4209</v>
      </c>
      <c r="AG206">
        <f>IFERROR(VLOOKUP(B206,Miljö!$B$1:$S$476,9,FALSE)/1,0)</f>
        <v>20.8</v>
      </c>
      <c r="AI206">
        <f t="shared" si="30"/>
        <v>353.26393000000002</v>
      </c>
      <c r="AJ206">
        <f t="shared" si="31"/>
        <v>374.06393000000003</v>
      </c>
      <c r="AK206">
        <f>IF(ISERROR(1/VLOOKUP($B206,Leveranser!$B$1:$S$500,MATCH("såld värme (gwh)",Leveranser!$B$1:$S$1,0),FALSE)),"",VLOOKUP($B206,Leveranser!$B$1:$S$500,MATCH("såld värme (gwh)",Leveranser!$B$1:$S$1,0),FALSE))</f>
        <v>382.19200000000001</v>
      </c>
      <c r="AL206" s="22">
        <f>VLOOKUP($B206,Leveranser!$B$1:$Y$500,MATCH("Totalt såld fjärrvärme till andra fjärrvärmeföretag",Leveranser!$B$1:$AA$1,0),FALSE)</f>
        <v>128.81100000000001</v>
      </c>
      <c r="AM206" s="22">
        <f>IF(ISERROR(1/VLOOKUP($B206,Miljö!$B$1:$S$500,MATCH("Såld mängd produktionsspecifik fjärrvärme (GWh)",Miljö!$B$1:$R$1,0),FALSE)),0,VLOOKUP($B206,Miljö!$B$1:$S$500,MATCH("Såld mängd produktionsspecifik fjärrvärme (GWh)",Miljö!$B$1:$R$1,0),FALSE))</f>
        <v>128</v>
      </c>
      <c r="AN206" s="23">
        <f t="shared" si="32"/>
        <v>1.021729093206073</v>
      </c>
      <c r="AP206" t="str">
        <f>VLOOKUP($B206,'Miljövärden urval för publ'!$B$1:$H$450,7,FALSE)</f>
        <v>Ja</v>
      </c>
      <c r="AQ206" t="str">
        <f>VLOOKUP($B206,'Miljövärden urval för publ'!$B$1:$H$450,6,FALSE)</f>
        <v>Ja</v>
      </c>
      <c r="AU206">
        <f t="shared" si="33"/>
        <v>10.4209</v>
      </c>
      <c r="AV206">
        <f t="shared" si="34"/>
        <v>0</v>
      </c>
      <c r="AW206">
        <f t="shared" si="35"/>
        <v>145.23953</v>
      </c>
      <c r="AX206">
        <f t="shared" si="36"/>
        <v>25.2056</v>
      </c>
      <c r="AZ206">
        <f t="shared" si="37"/>
        <v>0</v>
      </c>
      <c r="BA206">
        <f t="shared" si="38"/>
        <v>0</v>
      </c>
      <c r="BC206">
        <f t="shared" si="39"/>
        <v>204.15233000000001</v>
      </c>
    </row>
    <row r="207" spans="1:55" ht="15" customHeight="1" x14ac:dyDescent="0.25">
      <c r="A207" t="s">
        <v>297</v>
      </c>
      <c r="B207" t="s">
        <v>299</v>
      </c>
      <c r="C207">
        <f>VLOOKUP($B207,'Tillförd energi'!$B$1:$AS$566,MATCH(C$1,'Tillförd energi'!$B$1:$AQ$1,0),FALSE)</f>
        <v>0</v>
      </c>
      <c r="D207">
        <f>VLOOKUP($B207,'Tillförd energi'!$B$1:$AS$566,MATCH(D$1,'Tillförd energi'!$B$1:$AQ$1,0),FALSE)</f>
        <v>0</v>
      </c>
      <c r="E207">
        <f>VLOOKUP($B207,'Tillförd energi'!$B$1:$AS$566,MATCH(E$1,'Tillförd energi'!$B$1:$AQ$1,0),FALSE)</f>
        <v>0</v>
      </c>
      <c r="F207">
        <f>VLOOKUP($B207,'Tillförd energi'!$B$1:$AS$566,MATCH(F$1,'Tillförd energi'!$B$1:$AQ$1,0),FALSE)</f>
        <v>0</v>
      </c>
      <c r="G207">
        <f>VLOOKUP($B207,'Tillförd energi'!$B$1:$AS$566,MATCH(G$1,'Tillförd energi'!$B$1:$AQ$1,0),FALSE)</f>
        <v>0</v>
      </c>
      <c r="H207">
        <f>VLOOKUP($B207,'Tillförd energi'!$B$1:$AS$566,MATCH(H$1,'Tillförd energi'!$B$1:$AQ$1,0),FALSE)</f>
        <v>0</v>
      </c>
      <c r="I207">
        <f>VLOOKUP($B207,'Tillförd energi'!$B$1:$AS$566,MATCH(I$1,'Tillförd energi'!$B$1:$AQ$1,0),FALSE)</f>
        <v>0</v>
      </c>
      <c r="J207">
        <f>VLOOKUP($B207,'Tillförd energi'!$B$1:$AS$566,MATCH(J$1,'Tillförd energi'!$B$1:$AQ$1,0),FALSE)</f>
        <v>0</v>
      </c>
      <c r="K207">
        <v>0</v>
      </c>
      <c r="L207">
        <f>VLOOKUP($B207,'Tillförd energi'!$B$1:$AS$566,MATCH(L$1,'Tillförd energi'!$B$1:$AQ$1,0),FALSE)</f>
        <v>0</v>
      </c>
      <c r="M207">
        <f>VLOOKUP($B207,'Tillförd energi'!$B$1:$AS$566,MATCH(M$1,'Tillförd energi'!$B$1:$AQ$1,0),FALSE)</f>
        <v>0.78164100000000003</v>
      </c>
      <c r="N207">
        <f>VLOOKUP($B207,'Tillförd energi'!$B$1:$AS$566,MATCH(N$1,'Tillförd energi'!$B$1:$AQ$1,0),FALSE)</f>
        <v>7.0484299999999998</v>
      </c>
      <c r="O207">
        <f>VLOOKUP($B207,'Tillförd energi'!$B$1:$AS$566,MATCH(O$1,'Tillförd energi'!$B$1:$AQ$1,0),FALSE)</f>
        <v>0</v>
      </c>
      <c r="P207">
        <f>VLOOKUP($B207,'Tillförd energi'!$B$1:$AS$566,MATCH(P$1,'Tillförd energi'!$B$1:$AQ$1,0),FALSE)</f>
        <v>0</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0</v>
      </c>
      <c r="W207">
        <f>VLOOKUP($B207,'Tillförd energi'!$B$1:$AS$566,MATCH(W$1,'Tillförd energi'!$B$1:$AQ$1,0),FALSE)</f>
        <v>0</v>
      </c>
      <c r="X207">
        <f>VLOOKUP($B207,'Tillförd energi'!$B$1:$AS$566,MATCH(X$1,'Tillförd energi'!$B$1:$AQ$1,0),FALSE)</f>
        <v>0</v>
      </c>
      <c r="Y207">
        <f>VLOOKUP($B207,'Tillförd energi'!$B$1:$AS$566,MATCH(Y$1,'Tillförd energi'!$B$1:$AQ$1,0),FALSE)</f>
        <v>0</v>
      </c>
      <c r="Z207">
        <f>VLOOKUP($B207,'Tillförd energi'!$B$1:$AS$566,MATCH(Z$1,'Tillförd energi'!$B$1:$AQ$1,0),FALSE)</f>
        <v>0</v>
      </c>
      <c r="AA207">
        <f>VLOOKUP($B207,'Tillförd energi'!$B$1:$AS$566,MATCH(AA$1,'Tillförd energi'!$B$1:$AQ$1,0),FALSE)</f>
        <v>0</v>
      </c>
      <c r="AB207">
        <f>VLOOKUP($B207,'Tillförd energi'!$B$1:$AS$566,MATCH(AB$1,'Tillförd energi'!$B$1:$AQ$1,0),FALSE)</f>
        <v>0</v>
      </c>
      <c r="AC207">
        <f>VLOOKUP($B207,'Tillförd energi'!$B$1:$AS$566,MATCH(AC$1,'Tillförd energi'!$B$1:$AQ$1,0),FALSE)</f>
        <v>4.28</v>
      </c>
      <c r="AD207">
        <f>VLOOKUP($B207,'Tillförd energi'!$B$1:$AS$566,MATCH(AD$1,'Tillförd energi'!$B$1:$AQ$1,0),FALSE)</f>
        <v>0</v>
      </c>
      <c r="AE207">
        <f>VLOOKUP($B207,'Tillförd energi'!$B$1:$AS$566,MATCH(AE$1,'Tillförd energi'!$B$1:$AQ$1,0),FALSE)</f>
        <v>0</v>
      </c>
      <c r="AF207">
        <f>VLOOKUP($B207,'Tillförd energi'!$B$1:$AS$566,MATCH(AF$1,'Tillförd energi'!$B$1:$AQ$1,0),FALSE)</f>
        <v>1.7</v>
      </c>
      <c r="AG207">
        <f>IFERROR(VLOOKUP(B207,Miljö!$B$1:$S$476,9,FALSE)/1,0)</f>
        <v>0</v>
      </c>
      <c r="AI207">
        <f t="shared" si="30"/>
        <v>13.810071000000001</v>
      </c>
      <c r="AJ207">
        <f t="shared" si="31"/>
        <v>13.810071000000001</v>
      </c>
      <c r="AK207">
        <f>IF(ISERROR(1/VLOOKUP($B207,Leveranser!$B$1:$S$500,MATCH("såld värme (gwh)",Leveranser!$B$1:$S$1,0),FALSE)),"",VLOOKUP($B207,Leveranser!$B$1:$S$500,MATCH("såld värme (gwh)",Leveranser!$B$1:$S$1,0),FALSE))</f>
        <v>12.811999999999999</v>
      </c>
      <c r="AL207" s="22">
        <f>VLOOKUP($B207,Leveranser!$B$1:$Y$500,MATCH("Totalt såld fjärrvärme till andra fjärrvärmeföretag",Leveranser!$B$1:$AA$1,0),FALSE)</f>
        <v>0</v>
      </c>
      <c r="AM207" s="22">
        <f>IF(ISERROR(1/VLOOKUP($B207,Miljö!$B$1:$S$500,MATCH("Såld mängd produktionsspecifik fjärrvärme (GWh)",Miljö!$B$1:$R$1,0),FALSE)),0,VLOOKUP($B207,Miljö!$B$1:$S$500,MATCH("Såld mängd produktionsspecifik fjärrvärme (GWh)",Miljö!$B$1:$R$1,0),FALSE))</f>
        <v>0</v>
      </c>
      <c r="AN207" s="23">
        <f t="shared" si="32"/>
        <v>0.92772875678915767</v>
      </c>
      <c r="AP207" t="str">
        <f>VLOOKUP($B207,'Miljövärden urval för publ'!$B$1:$H$450,7,FALSE)</f>
        <v>Ja</v>
      </c>
      <c r="AQ207" t="str">
        <f>VLOOKUP($B207,'Miljövärden urval för publ'!$B$1:$H$450,6,FALSE)</f>
        <v>Ja</v>
      </c>
      <c r="AU207">
        <f t="shared" si="33"/>
        <v>1.7</v>
      </c>
      <c r="AV207">
        <f t="shared" si="34"/>
        <v>0</v>
      </c>
      <c r="AW207">
        <f t="shared" si="35"/>
        <v>7.8300710000000002</v>
      </c>
      <c r="AX207">
        <f t="shared" si="36"/>
        <v>0</v>
      </c>
      <c r="AZ207">
        <f t="shared" si="37"/>
        <v>0</v>
      </c>
      <c r="BA207">
        <f t="shared" si="38"/>
        <v>0</v>
      </c>
      <c r="BC207">
        <f t="shared" si="39"/>
        <v>7.8300710000000002</v>
      </c>
    </row>
    <row r="208" spans="1:55" ht="15" customHeight="1" x14ac:dyDescent="0.25">
      <c r="A208" t="s">
        <v>300</v>
      </c>
      <c r="B208" t="s">
        <v>301</v>
      </c>
      <c r="C208">
        <f>VLOOKUP($B208,'Tillförd energi'!$B$1:$AS$566,MATCH(C$1,'Tillförd energi'!$B$1:$AQ$1,0),FALSE)</f>
        <v>0</v>
      </c>
      <c r="D208">
        <f>VLOOKUP($B208,'Tillförd energi'!$B$1:$AS$566,MATCH(D$1,'Tillförd energi'!$B$1:$AQ$1,0),FALSE)</f>
        <v>1.8582000000000001</v>
      </c>
      <c r="E208">
        <f>VLOOKUP($B208,'Tillförd energi'!$B$1:$AS$566,MATCH(E$1,'Tillförd energi'!$B$1:$AQ$1,0),FALSE)</f>
        <v>0</v>
      </c>
      <c r="F208">
        <f>VLOOKUP($B208,'Tillförd energi'!$B$1:$AS$566,MATCH(F$1,'Tillförd energi'!$B$1:$AQ$1,0),FALSE)</f>
        <v>6.5033000000000003</v>
      </c>
      <c r="G208">
        <f>VLOOKUP($B208,'Tillförd energi'!$B$1:$AS$566,MATCH(G$1,'Tillförd energi'!$B$1:$AQ$1,0),FALSE)</f>
        <v>0</v>
      </c>
      <c r="H208">
        <f>VLOOKUP($B208,'Tillförd energi'!$B$1:$AS$566,MATCH(H$1,'Tillförd energi'!$B$1:$AQ$1,0),FALSE)</f>
        <v>0</v>
      </c>
      <c r="I208">
        <f>VLOOKUP($B208,'Tillförd energi'!$B$1:$AS$566,MATCH(I$1,'Tillförd energi'!$B$1:$AQ$1,0),FALSE)</f>
        <v>0</v>
      </c>
      <c r="J208">
        <f>VLOOKUP($B208,'Tillförd energi'!$B$1:$AS$566,MATCH(J$1,'Tillförd energi'!$B$1:$AQ$1,0),FALSE)</f>
        <v>0</v>
      </c>
      <c r="K208">
        <v>0</v>
      </c>
      <c r="L208">
        <f>VLOOKUP($B208,'Tillförd energi'!$B$1:$AS$566,MATCH(L$1,'Tillförd energi'!$B$1:$AQ$1,0),FALSE)</f>
        <v>0</v>
      </c>
      <c r="M208">
        <f>VLOOKUP($B208,'Tillförd energi'!$B$1:$AS$566,MATCH(M$1,'Tillförd energi'!$B$1:$AQ$1,0),FALSE)</f>
        <v>0</v>
      </c>
      <c r="N208">
        <f>VLOOKUP($B208,'Tillförd energi'!$B$1:$AS$566,MATCH(N$1,'Tillförd energi'!$B$1:$AQ$1,0),FALSE)</f>
        <v>0</v>
      </c>
      <c r="O208">
        <f>VLOOKUP($B208,'Tillförd energi'!$B$1:$AS$566,MATCH(O$1,'Tillförd energi'!$B$1:$AQ$1,0),FALSE)</f>
        <v>0</v>
      </c>
      <c r="P208">
        <f>VLOOKUP($B208,'Tillförd energi'!$B$1:$AS$566,MATCH(P$1,'Tillförd energi'!$B$1:$AQ$1,0),FALSE)</f>
        <v>0</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284.80500000000001</v>
      </c>
      <c r="U208">
        <f>VLOOKUP($B208,'Tillförd energi'!$B$1:$AS$566,MATCH(U$1,'Tillförd energi'!$B$1:$AQ$1,0),FALSE)</f>
        <v>0</v>
      </c>
      <c r="V208">
        <f>VLOOKUP($B208,'Tillförd energi'!$B$1:$AS$566,MATCH(V$1,'Tillförd energi'!$B$1:$AQ$1,0),FALSE)</f>
        <v>60.006999999999998</v>
      </c>
      <c r="W208">
        <f>VLOOKUP($B208,'Tillförd energi'!$B$1:$AS$566,MATCH(W$1,'Tillförd energi'!$B$1:$AQ$1,0),FALSE)</f>
        <v>20.593</v>
      </c>
      <c r="X208">
        <f>VLOOKUP($B208,'Tillförd energi'!$B$1:$AS$566,MATCH(X$1,'Tillförd energi'!$B$1:$AQ$1,0),FALSE)</f>
        <v>0</v>
      </c>
      <c r="Y208">
        <f>VLOOKUP($B208,'Tillförd energi'!$B$1:$AS$566,MATCH(Y$1,'Tillförd energi'!$B$1:$AQ$1,0),FALSE)</f>
        <v>0</v>
      </c>
      <c r="Z208">
        <f>VLOOKUP($B208,'Tillförd energi'!$B$1:$AS$566,MATCH(Z$1,'Tillförd energi'!$B$1:$AQ$1,0),FALSE)</f>
        <v>0</v>
      </c>
      <c r="AA208">
        <f>VLOOKUP($B208,'Tillförd energi'!$B$1:$AS$566,MATCH(AA$1,'Tillförd energi'!$B$1:$AQ$1,0),FALSE)</f>
        <v>189.364</v>
      </c>
      <c r="AB208">
        <f>VLOOKUP($B208,'Tillförd energi'!$B$1:$AS$566,MATCH(AB$1,'Tillförd energi'!$B$1:$AQ$1,0),FALSE)</f>
        <v>378.25</v>
      </c>
      <c r="AC208">
        <f>VLOOKUP($B208,'Tillförd energi'!$B$1:$AS$566,MATCH(AC$1,'Tillförd energi'!$B$1:$AQ$1,0),FALSE)</f>
        <v>0</v>
      </c>
      <c r="AD208">
        <f>VLOOKUP($B208,'Tillförd energi'!$B$1:$AS$566,MATCH(AD$1,'Tillförd energi'!$B$1:$AQ$1,0),FALSE)</f>
        <v>0</v>
      </c>
      <c r="AE208">
        <f>VLOOKUP($B208,'Tillförd energi'!$B$1:$AS$566,MATCH(AE$1,'Tillförd energi'!$B$1:$AQ$1,0),FALSE)</f>
        <v>0</v>
      </c>
      <c r="AF208">
        <f>VLOOKUP($B208,'Tillförd energi'!$B$1:$AS$566,MATCH(AF$1,'Tillförd energi'!$B$1:$AQ$1,0),FALSE)</f>
        <v>16.169</v>
      </c>
      <c r="AG208">
        <f>IFERROR(VLOOKUP(B208,Miljö!$B$1:$S$476,9,FALSE)/1,0)</f>
        <v>88.61</v>
      </c>
      <c r="AI208">
        <f t="shared" si="30"/>
        <v>957.54949999999997</v>
      </c>
      <c r="AJ208">
        <f t="shared" si="31"/>
        <v>1046.1595</v>
      </c>
      <c r="AK208">
        <f>IF(ISERROR(1/VLOOKUP($B208,Leveranser!$B$1:$S$500,MATCH("såld värme (gwh)",Leveranser!$B$1:$S$1,0),FALSE)),"",VLOOKUP($B208,Leveranser!$B$1:$S$500,MATCH("såld värme (gwh)",Leveranser!$B$1:$S$1,0),FALSE))</f>
        <v>957.62</v>
      </c>
      <c r="AL208" s="22">
        <f>VLOOKUP($B208,Leveranser!$B$1:$Y$500,MATCH("Totalt såld fjärrvärme till andra fjärrvärmeföretag",Leveranser!$B$1:$AA$1,0),FALSE)</f>
        <v>5.8109999999999999</v>
      </c>
      <c r="AM208" s="22">
        <f>IF(ISERROR(1/VLOOKUP($B208,Miljö!$B$1:$S$500,MATCH("Såld mängd produktionsspecifik fjärrvärme (GWh)",Miljö!$B$1:$R$1,0),FALSE)),0,VLOOKUP($B208,Miljö!$B$1:$S$500,MATCH("Såld mängd produktionsspecifik fjärrvärme (GWh)",Miljö!$B$1:$R$1,0),FALSE))</f>
        <v>4.3620000000000001</v>
      </c>
      <c r="AN208" s="23">
        <f t="shared" si="32"/>
        <v>0.91536711180274133</v>
      </c>
      <c r="AP208" t="str">
        <f>VLOOKUP($B208,'Miljövärden urval för publ'!$B$1:$H$450,7,FALSE)</f>
        <v>Ja</v>
      </c>
      <c r="AQ208" t="str">
        <f>VLOOKUP($B208,'Miljövärden urval för publ'!$B$1:$H$450,6,FALSE)</f>
        <v>Nej</v>
      </c>
      <c r="AU208">
        <f t="shared" si="33"/>
        <v>205.53300000000002</v>
      </c>
      <c r="AV208">
        <f t="shared" si="34"/>
        <v>0</v>
      </c>
      <c r="AW208">
        <f t="shared" si="35"/>
        <v>0</v>
      </c>
      <c r="AX208">
        <f t="shared" si="36"/>
        <v>284.80500000000001</v>
      </c>
      <c r="AZ208">
        <f t="shared" si="37"/>
        <v>378.25</v>
      </c>
      <c r="BA208">
        <f t="shared" si="38"/>
        <v>0</v>
      </c>
      <c r="BC208">
        <f t="shared" si="39"/>
        <v>365.40500000000003</v>
      </c>
    </row>
    <row r="209" spans="1:55" ht="15" customHeight="1" x14ac:dyDescent="0.25">
      <c r="A209" t="s">
        <v>302</v>
      </c>
      <c r="B209" t="s">
        <v>303</v>
      </c>
      <c r="C209">
        <f>VLOOKUP($B209,'Tillförd energi'!$B$1:$AS$566,MATCH(C$1,'Tillförd energi'!$B$1:$AQ$1,0),FALSE)</f>
        <v>0</v>
      </c>
      <c r="D209">
        <f>VLOOKUP($B209,'Tillförd energi'!$B$1:$AS$566,MATCH(D$1,'Tillförd energi'!$B$1:$AQ$1,0),FALSE)</f>
        <v>3.0000000000000001E-3</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0</v>
      </c>
      <c r="M209">
        <f>VLOOKUP($B209,'Tillförd energi'!$B$1:$AS$566,MATCH(M$1,'Tillförd energi'!$B$1:$AQ$1,0),FALSE)</f>
        <v>0</v>
      </c>
      <c r="N209">
        <f>VLOOKUP($B209,'Tillförd energi'!$B$1:$AS$566,MATCH(N$1,'Tillförd energi'!$B$1:$AQ$1,0),FALSE)</f>
        <v>0</v>
      </c>
      <c r="O209">
        <f>VLOOKUP($B209,'Tillförd energi'!$B$1:$AS$566,MATCH(O$1,'Tillförd energi'!$B$1:$AQ$1,0),FALSE)</f>
        <v>0</v>
      </c>
      <c r="P209">
        <f>VLOOKUP($B209,'Tillförd energi'!$B$1:$AS$566,MATCH(P$1,'Tillförd energi'!$B$1:$AQ$1,0),FALSE)</f>
        <v>0</v>
      </c>
      <c r="Q209">
        <f>VLOOKUP($B209,'Tillförd energi'!$B$1:$AS$566,MATCH(Q$1,'Tillförd energi'!$B$1:$AQ$1,0),FALSE)</f>
        <v>0</v>
      </c>
      <c r="R209">
        <f>VLOOKUP($B209,'Tillförd energi'!$B$1:$AS$566,MATCH(R$1,'Tillförd energi'!$B$1:$AQ$1,0),FALSE)</f>
        <v>0</v>
      </c>
      <c r="S209">
        <f>VLOOKUP($B209,'Tillförd energi'!$B$1:$AS$566,MATCH(S$1,'Tillförd energi'!$B$1:$AQ$1,0),FALSE)</f>
        <v>0</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0</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0</v>
      </c>
      <c r="AD209">
        <f>VLOOKUP($B209,'Tillförd energi'!$B$1:$AS$566,MATCH(AD$1,'Tillförd energi'!$B$1:$AQ$1,0),FALSE)</f>
        <v>16.52</v>
      </c>
      <c r="AE209">
        <f>VLOOKUP($B209,'Tillförd energi'!$B$1:$AS$566,MATCH(AE$1,'Tillförd energi'!$B$1:$AQ$1,0),FALSE)</f>
        <v>0</v>
      </c>
      <c r="AF209">
        <f>VLOOKUP($B209,'Tillförd energi'!$B$1:$AS$566,MATCH(AF$1,'Tillförd energi'!$B$1:$AQ$1,0),FALSE)</f>
        <v>0.05</v>
      </c>
      <c r="AG209">
        <f>IFERROR(VLOOKUP(B209,Miljö!$B$1:$S$476,9,FALSE)/1,0)</f>
        <v>0</v>
      </c>
      <c r="AI209">
        <f t="shared" si="30"/>
        <v>16.573</v>
      </c>
      <c r="AJ209">
        <f t="shared" si="31"/>
        <v>16.573</v>
      </c>
      <c r="AK209">
        <f>IF(ISERROR(1/VLOOKUP($B209,Leveranser!$B$1:$S$500,MATCH("såld värme (gwh)",Leveranser!$B$1:$S$1,0),FALSE)),"",VLOOKUP($B209,Leveranser!$B$1:$S$500,MATCH("såld värme (gwh)",Leveranser!$B$1:$S$1,0),FALSE))</f>
        <v>14.896000000000001</v>
      </c>
      <c r="AL209" s="22">
        <f>VLOOKUP($B209,Leveranser!$B$1:$Y$500,MATCH("Totalt såld fjärrvärme till andra fjärrvärmeföretag",Leveranser!$B$1:$AA$1,0),FALSE)</f>
        <v>0</v>
      </c>
      <c r="AM209" s="22">
        <f>IF(ISERROR(1/VLOOKUP($B209,Miljö!$B$1:$S$500,MATCH("Såld mängd produktionsspecifik fjärrvärme (GWh)",Miljö!$B$1:$R$1,0),FALSE)),0,VLOOKUP($B209,Miljö!$B$1:$S$500,MATCH("Såld mängd produktionsspecifik fjärrvärme (GWh)",Miljö!$B$1:$R$1,0),FALSE))</f>
        <v>0</v>
      </c>
      <c r="AN209" s="23">
        <f t="shared" si="32"/>
        <v>0.89881131961624328</v>
      </c>
      <c r="AP209" t="str">
        <f>VLOOKUP($B209,'Miljövärden urval för publ'!$B$1:$H$450,7,FALSE)</f>
        <v>Ja</v>
      </c>
      <c r="AQ209" t="str">
        <f>VLOOKUP($B209,'Miljövärden urval för publ'!$B$1:$H$450,6,FALSE)</f>
        <v>Ja</v>
      </c>
      <c r="AU209">
        <f t="shared" si="33"/>
        <v>0.05</v>
      </c>
      <c r="AV209">
        <f t="shared" si="34"/>
        <v>0</v>
      </c>
      <c r="AW209">
        <f t="shared" si="35"/>
        <v>0</v>
      </c>
      <c r="AX209">
        <f t="shared" si="36"/>
        <v>0</v>
      </c>
      <c r="AZ209">
        <f t="shared" si="37"/>
        <v>0</v>
      </c>
      <c r="BA209">
        <f t="shared" si="38"/>
        <v>0</v>
      </c>
      <c r="BC209">
        <f t="shared" si="39"/>
        <v>0</v>
      </c>
    </row>
    <row r="210" spans="1:55" ht="15" customHeight="1" x14ac:dyDescent="0.25">
      <c r="A210" t="s">
        <v>302</v>
      </c>
      <c r="B210" t="s">
        <v>304</v>
      </c>
      <c r="C210">
        <f>VLOOKUP($B210,'Tillförd energi'!$B$1:$AS$566,MATCH(C$1,'Tillförd energi'!$B$1:$AQ$1,0),FALSE)</f>
        <v>0</v>
      </c>
      <c r="D210">
        <f>VLOOKUP($B210,'Tillförd energi'!$B$1:$AS$566,MATCH(D$1,'Tillförd energi'!$B$1:$AQ$1,0),FALSE)</f>
        <v>2.7E-2</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3.5161899999999999</v>
      </c>
      <c r="N210">
        <f>VLOOKUP($B210,'Tillförd energi'!$B$1:$AS$566,MATCH(N$1,'Tillförd energi'!$B$1:$AQ$1,0),FALSE)</f>
        <v>54.685600000000001</v>
      </c>
      <c r="O210">
        <f>VLOOKUP($B210,'Tillförd energi'!$B$1:$AS$566,MATCH(O$1,'Tillförd energi'!$B$1:$AQ$1,0),FALSE)</f>
        <v>0</v>
      </c>
      <c r="P210">
        <f>VLOOKUP($B210,'Tillförd energi'!$B$1:$AS$566,MATCH(P$1,'Tillförd energi'!$B$1:$AQ$1,0),FALSE)</f>
        <v>46.798900000000003</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0.50900000000000001</v>
      </c>
      <c r="AA210">
        <f>VLOOKUP($B210,'Tillförd energi'!$B$1:$AS$566,MATCH(AA$1,'Tillförd energi'!$B$1:$AQ$1,0),FALSE)</f>
        <v>0</v>
      </c>
      <c r="AB210">
        <f>VLOOKUP($B210,'Tillförd energi'!$B$1:$AS$566,MATCH(AB$1,'Tillförd energi'!$B$1:$AQ$1,0),FALSE)</f>
        <v>0</v>
      </c>
      <c r="AC210">
        <f>VLOOKUP($B210,'Tillförd energi'!$B$1:$AS$566,MATCH(AC$1,'Tillförd energi'!$B$1:$AQ$1,0),FALSE)</f>
        <v>23.946999999999999</v>
      </c>
      <c r="AD210">
        <f>VLOOKUP($B210,'Tillförd energi'!$B$1:$AS$566,MATCH(AD$1,'Tillförd energi'!$B$1:$AQ$1,0),FALSE)</f>
        <v>0</v>
      </c>
      <c r="AE210">
        <f>VLOOKUP($B210,'Tillförd energi'!$B$1:$AS$566,MATCH(AE$1,'Tillförd energi'!$B$1:$AQ$1,0),FALSE)</f>
        <v>0</v>
      </c>
      <c r="AF210">
        <f>VLOOKUP($B210,'Tillförd energi'!$B$1:$AS$566,MATCH(AF$1,'Tillförd energi'!$B$1:$AQ$1,0),FALSE)</f>
        <v>3.93513</v>
      </c>
      <c r="AG210">
        <f>IFERROR(VLOOKUP(B210,Miljö!$B$1:$S$476,9,FALSE)/1,0)</f>
        <v>0</v>
      </c>
      <c r="AI210">
        <f t="shared" si="30"/>
        <v>133.41881999999998</v>
      </c>
      <c r="AJ210">
        <f t="shared" si="31"/>
        <v>133.41881999999998</v>
      </c>
      <c r="AK210">
        <f>IF(ISERROR(1/VLOOKUP($B210,Leveranser!$B$1:$S$500,MATCH("såld värme (gwh)",Leveranser!$B$1:$S$1,0),FALSE)),"",VLOOKUP($B210,Leveranser!$B$1:$S$500,MATCH("såld värme (gwh)",Leveranser!$B$1:$S$1,0),FALSE))</f>
        <v>115.727</v>
      </c>
      <c r="AL210" s="22">
        <f>VLOOKUP($B210,Leveranser!$B$1:$Y$500,MATCH("Totalt såld fjärrvärme till andra fjärrvärmeföretag",Leveranser!$B$1:$AA$1,0),FALSE)</f>
        <v>0</v>
      </c>
      <c r="AM210" s="22">
        <f>IF(ISERROR(1/VLOOKUP($B210,Miljö!$B$1:$S$500,MATCH("Såld mängd produktionsspecifik fjärrvärme (GWh)",Miljö!$B$1:$R$1,0),FALSE)),0,VLOOKUP($B210,Miljö!$B$1:$S$500,MATCH("Såld mängd produktionsspecifik fjärrvärme (GWh)",Miljö!$B$1:$R$1,0),FALSE))</f>
        <v>0</v>
      </c>
      <c r="AN210" s="23">
        <f t="shared" si="32"/>
        <v>0.86739636881813242</v>
      </c>
      <c r="AP210" t="str">
        <f>VLOOKUP($B210,'Miljövärden urval för publ'!$B$1:$H$450,7,FALSE)</f>
        <v>Ja</v>
      </c>
      <c r="AQ210" t="str">
        <f>VLOOKUP($B210,'Miljövärden urval för publ'!$B$1:$H$450,6,FALSE)</f>
        <v>Ja</v>
      </c>
      <c r="AU210">
        <f t="shared" si="33"/>
        <v>4.4441300000000004</v>
      </c>
      <c r="AV210">
        <f t="shared" si="34"/>
        <v>0</v>
      </c>
      <c r="AW210">
        <f t="shared" si="35"/>
        <v>105.00069000000001</v>
      </c>
      <c r="AX210">
        <f t="shared" si="36"/>
        <v>0</v>
      </c>
      <c r="AZ210">
        <f t="shared" si="37"/>
        <v>0</v>
      </c>
      <c r="BA210">
        <f t="shared" si="38"/>
        <v>0</v>
      </c>
      <c r="BC210">
        <f t="shared" si="39"/>
        <v>105.00069000000001</v>
      </c>
    </row>
    <row r="211" spans="1:55" ht="15" customHeight="1" x14ac:dyDescent="0.25">
      <c r="A211" t="s">
        <v>302</v>
      </c>
      <c r="B211" t="s">
        <v>305</v>
      </c>
      <c r="C211">
        <f>VLOOKUP($B211,'Tillförd energi'!$B$1:$AS$566,MATCH(C$1,'Tillförd energi'!$B$1:$AQ$1,0),FALSE)</f>
        <v>0</v>
      </c>
      <c r="D211">
        <f>VLOOKUP($B211,'Tillförd energi'!$B$1:$AS$566,MATCH(D$1,'Tillförd energi'!$B$1:$AQ$1,0),FALSE)</f>
        <v>0.95899999999999996</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0</v>
      </c>
      <c r="N211">
        <f>VLOOKUP($B211,'Tillförd energi'!$B$1:$AS$566,MATCH(N$1,'Tillförd energi'!$B$1:$AQ$1,0),FALSE)</f>
        <v>0</v>
      </c>
      <c r="O211">
        <f>VLOOKUP($B211,'Tillförd energi'!$B$1:$AS$566,MATCH(O$1,'Tillförd energi'!$B$1:$AQ$1,0),FALSE)</f>
        <v>0</v>
      </c>
      <c r="P211">
        <f>VLOOKUP($B211,'Tillförd energi'!$B$1:$AS$566,MATCH(P$1,'Tillförd energi'!$B$1:$AQ$1,0),FALSE)</f>
        <v>21.779</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0.84099999999999997</v>
      </c>
      <c r="AA211">
        <f>VLOOKUP($B211,'Tillförd energi'!$B$1:$AS$566,MATCH(AA$1,'Tillförd energi'!$B$1:$AQ$1,0),FALSE)</f>
        <v>0</v>
      </c>
      <c r="AB211">
        <f>VLOOKUP($B211,'Tillförd energi'!$B$1:$AS$566,MATCH(AB$1,'Tillförd energi'!$B$1:$AQ$1,0),FALSE)</f>
        <v>0</v>
      </c>
      <c r="AC211">
        <f>VLOOKUP($B211,'Tillförd energi'!$B$1:$AS$566,MATCH(AC$1,'Tillförd energi'!$B$1:$AQ$1,0),FALSE)</f>
        <v>3.8180000000000001</v>
      </c>
      <c r="AD211">
        <f>VLOOKUP($B211,'Tillförd energi'!$B$1:$AS$566,MATCH(AD$1,'Tillförd energi'!$B$1:$AQ$1,0),FALSE)</f>
        <v>0</v>
      </c>
      <c r="AE211">
        <f>VLOOKUP($B211,'Tillförd energi'!$B$1:$AS$566,MATCH(AE$1,'Tillförd energi'!$B$1:$AQ$1,0),FALSE)</f>
        <v>0</v>
      </c>
      <c r="AF211">
        <f>VLOOKUP($B211,'Tillförd energi'!$B$1:$AS$566,MATCH(AF$1,'Tillförd energi'!$B$1:$AQ$1,0),FALSE)</f>
        <v>0.60099999999999998</v>
      </c>
      <c r="AG211">
        <f>IFERROR(VLOOKUP(B211,Miljö!$B$1:$S$476,9,FALSE)/1,0)</f>
        <v>0</v>
      </c>
      <c r="AI211">
        <f t="shared" si="30"/>
        <v>27.998000000000001</v>
      </c>
      <c r="AJ211">
        <f t="shared" si="31"/>
        <v>27.998000000000001</v>
      </c>
      <c r="AK211">
        <f>IF(ISERROR(1/VLOOKUP($B211,Leveranser!$B$1:$S$500,MATCH("såld värme (gwh)",Leveranser!$B$1:$S$1,0),FALSE)),"",VLOOKUP($B211,Leveranser!$B$1:$S$500,MATCH("såld värme (gwh)",Leveranser!$B$1:$S$1,0),FALSE))</f>
        <v>18.050999999999998</v>
      </c>
      <c r="AL211" s="22">
        <f>VLOOKUP($B211,Leveranser!$B$1:$Y$500,MATCH("Totalt såld fjärrvärme till andra fjärrvärmeföretag",Leveranser!$B$1:$AA$1,0),FALSE)</f>
        <v>0</v>
      </c>
      <c r="AM211" s="22">
        <f>IF(ISERROR(1/VLOOKUP($B211,Miljö!$B$1:$S$500,MATCH("Såld mängd produktionsspecifik fjärrvärme (GWh)",Miljö!$B$1:$R$1,0),FALSE)),0,VLOOKUP($B211,Miljö!$B$1:$S$500,MATCH("Såld mängd produktionsspecifik fjärrvärme (GWh)",Miljö!$B$1:$R$1,0),FALSE))</f>
        <v>0</v>
      </c>
      <c r="AN211" s="23">
        <f t="shared" si="32"/>
        <v>0.64472462318737045</v>
      </c>
      <c r="AP211" t="str">
        <f>VLOOKUP($B211,'Miljövärden urval för publ'!$B$1:$H$450,7,FALSE)</f>
        <v>Ja</v>
      </c>
      <c r="AQ211" t="str">
        <f>VLOOKUP($B211,'Miljövärden urval för publ'!$B$1:$H$450,6,FALSE)</f>
        <v>Ja</v>
      </c>
      <c r="AU211">
        <f t="shared" si="33"/>
        <v>1.4419999999999999</v>
      </c>
      <c r="AV211">
        <f t="shared" si="34"/>
        <v>0</v>
      </c>
      <c r="AW211">
        <f t="shared" si="35"/>
        <v>21.779</v>
      </c>
      <c r="AX211">
        <f t="shared" si="36"/>
        <v>0</v>
      </c>
      <c r="AZ211">
        <f t="shared" si="37"/>
        <v>0</v>
      </c>
      <c r="BA211">
        <f t="shared" si="38"/>
        <v>0</v>
      </c>
      <c r="BC211">
        <f t="shared" si="39"/>
        <v>21.779</v>
      </c>
    </row>
    <row r="212" spans="1:55" ht="15" customHeight="1" x14ac:dyDescent="0.25">
      <c r="A212" t="s">
        <v>306</v>
      </c>
      <c r="B212" t="s">
        <v>307</v>
      </c>
      <c r="C212">
        <f>VLOOKUP($B212,'Tillförd energi'!$B$1:$AS$566,MATCH(C$1,'Tillförd energi'!$B$1:$AQ$1,0),FALSE)</f>
        <v>0</v>
      </c>
      <c r="D212">
        <f>VLOOKUP($B212,'Tillförd energi'!$B$1:$AS$566,MATCH(D$1,'Tillförd energi'!$B$1:$AQ$1,0),FALSE)</f>
        <v>1.62087</v>
      </c>
      <c r="E212">
        <f>VLOOKUP($B212,'Tillförd energi'!$B$1:$AS$566,MATCH(E$1,'Tillförd energi'!$B$1:$AQ$1,0),FALSE)</f>
        <v>0</v>
      </c>
      <c r="F212">
        <f>VLOOKUP($B212,'Tillförd energi'!$B$1:$AS$566,MATCH(F$1,'Tillförd energi'!$B$1:$AQ$1,0),FALSE)</f>
        <v>0</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2.29704</v>
      </c>
      <c r="N212">
        <f>VLOOKUP($B212,'Tillförd energi'!$B$1:$AS$566,MATCH(N$1,'Tillförd energi'!$B$1:$AQ$1,0),FALSE)</f>
        <v>50.5182</v>
      </c>
      <c r="O212">
        <f>VLOOKUP($B212,'Tillförd energi'!$B$1:$AS$566,MATCH(O$1,'Tillförd energi'!$B$1:$AQ$1,0),FALSE)</f>
        <v>79.509</v>
      </c>
      <c r="P212">
        <f>VLOOKUP($B212,'Tillförd energi'!$B$1:$AS$566,MATCH(P$1,'Tillförd energi'!$B$1:$AQ$1,0),FALSE)</f>
        <v>10.573</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0</v>
      </c>
      <c r="U212">
        <f>VLOOKUP($B212,'Tillförd energi'!$B$1:$AS$566,MATCH(U$1,'Tillförd energi'!$B$1:$AQ$1,0),FALSE)</f>
        <v>0</v>
      </c>
      <c r="V212">
        <f>VLOOKUP($B212,'Tillförd energi'!$B$1:$AS$566,MATCH(V$1,'Tillförd energi'!$B$1:$AQ$1,0),FALSE)</f>
        <v>0</v>
      </c>
      <c r="W212">
        <f>VLOOKUP($B212,'Tillförd energi'!$B$1:$AS$566,MATCH(W$1,'Tillförd energi'!$B$1:$AQ$1,0),FALSE)</f>
        <v>0</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0</v>
      </c>
      <c r="AB212">
        <f>VLOOKUP($B212,'Tillförd energi'!$B$1:$AS$566,MATCH(AB$1,'Tillförd energi'!$B$1:$AQ$1,0),FALSE)</f>
        <v>0</v>
      </c>
      <c r="AC212">
        <f>VLOOKUP($B212,'Tillförd energi'!$B$1:$AS$566,MATCH(AC$1,'Tillförd energi'!$B$1:$AQ$1,0),FALSE)</f>
        <v>0</v>
      </c>
      <c r="AD212">
        <f>VLOOKUP($B212,'Tillförd energi'!$B$1:$AS$566,MATCH(AD$1,'Tillförd energi'!$B$1:$AQ$1,0),FALSE)</f>
        <v>0</v>
      </c>
      <c r="AE212">
        <f>VLOOKUP($B212,'Tillförd energi'!$B$1:$AS$566,MATCH(AE$1,'Tillförd energi'!$B$1:$AQ$1,0),FALSE)</f>
        <v>0</v>
      </c>
      <c r="AF212">
        <f>VLOOKUP($B212,'Tillförd energi'!$B$1:$AS$566,MATCH(AF$1,'Tillförd energi'!$B$1:$AQ$1,0),FALSE)</f>
        <v>3.46801</v>
      </c>
      <c r="AG212">
        <f>IFERROR(VLOOKUP(B212,Miljö!$B$1:$S$476,9,FALSE)/1,0)</f>
        <v>0</v>
      </c>
      <c r="AI212">
        <f t="shared" si="30"/>
        <v>147.98612</v>
      </c>
      <c r="AJ212">
        <f t="shared" si="31"/>
        <v>147.98612</v>
      </c>
      <c r="AK212">
        <f>IF(ISERROR(1/VLOOKUP($B212,Leveranser!$B$1:$S$500,MATCH("såld värme (gwh)",Leveranser!$B$1:$S$1,0),FALSE)),"",VLOOKUP($B212,Leveranser!$B$1:$S$500,MATCH("såld värme (gwh)",Leveranser!$B$1:$S$1,0),FALSE))</f>
        <v>120.3</v>
      </c>
      <c r="AL212" s="22">
        <f>VLOOKUP($B212,Leveranser!$B$1:$Y$500,MATCH("Totalt såld fjärrvärme till andra fjärrvärmeföretag",Leveranser!$B$1:$AA$1,0),FALSE)</f>
        <v>0</v>
      </c>
      <c r="AM212" s="22">
        <f>IF(ISERROR(1/VLOOKUP($B212,Miljö!$B$1:$S$500,MATCH("Såld mängd produktionsspecifik fjärrvärme (GWh)",Miljö!$B$1:$R$1,0),FALSE)),0,VLOOKUP($B212,Miljö!$B$1:$S$500,MATCH("Såld mängd produktionsspecifik fjärrvärme (GWh)",Miljö!$B$1:$R$1,0),FALSE))</f>
        <v>0</v>
      </c>
      <c r="AN212" s="23">
        <f t="shared" si="32"/>
        <v>0.81291407599577581</v>
      </c>
      <c r="AP212" t="str">
        <f>VLOOKUP($B212,'Miljövärden urval för publ'!$B$1:$H$450,7,FALSE)</f>
        <v>Ja</v>
      </c>
      <c r="AQ212" t="str">
        <f>VLOOKUP($B212,'Miljövärden urval för publ'!$B$1:$H$450,6,FALSE)</f>
        <v>Ja</v>
      </c>
      <c r="AU212">
        <f t="shared" si="33"/>
        <v>3.46801</v>
      </c>
      <c r="AV212">
        <f t="shared" si="34"/>
        <v>0</v>
      </c>
      <c r="AW212">
        <f t="shared" si="35"/>
        <v>142.89724000000001</v>
      </c>
      <c r="AX212">
        <f t="shared" si="36"/>
        <v>0</v>
      </c>
      <c r="AZ212">
        <f t="shared" si="37"/>
        <v>0</v>
      </c>
      <c r="BA212">
        <f t="shared" si="38"/>
        <v>0</v>
      </c>
      <c r="BC212">
        <f t="shared" si="39"/>
        <v>142.89724000000001</v>
      </c>
    </row>
    <row r="213" spans="1:55" ht="15" customHeight="1" x14ac:dyDescent="0.25">
      <c r="A213" t="s">
        <v>308</v>
      </c>
      <c r="B213" t="s">
        <v>309</v>
      </c>
      <c r="C213">
        <f>VLOOKUP($B213,'Tillförd energi'!$B$1:$AS$566,MATCH(C$1,'Tillförd energi'!$B$1:$AQ$1,0),FALSE)</f>
        <v>0</v>
      </c>
      <c r="D213">
        <f>VLOOKUP($B213,'Tillförd energi'!$B$1:$AS$566,MATCH(D$1,'Tillförd energi'!$B$1:$AQ$1,0),FALSE)</f>
        <v>0.04</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2.3090000000000002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0</v>
      </c>
      <c r="AE213">
        <f>VLOOKUP($B213,'Tillförd energi'!$B$1:$AS$566,MATCH(AE$1,'Tillförd energi'!$B$1:$AQ$1,0),FALSE)</f>
        <v>0</v>
      </c>
      <c r="AF213">
        <f>VLOOKUP($B213,'Tillförd energi'!$B$1:$AS$566,MATCH(AF$1,'Tillförd energi'!$B$1:$AQ$1,0),FALSE)</f>
        <v>3.5000000000000003E-2</v>
      </c>
      <c r="AG213">
        <f>IFERROR(VLOOKUP(B213,Miljö!$B$1:$S$476,9,FALSE)/1,0)</f>
        <v>0</v>
      </c>
      <c r="AI213">
        <f t="shared" si="30"/>
        <v>2.3840000000000003</v>
      </c>
      <c r="AJ213">
        <f t="shared" si="31"/>
        <v>2.3840000000000003</v>
      </c>
      <c r="AK213">
        <f>IF(ISERROR(1/VLOOKUP($B213,Leveranser!$B$1:$S$500,MATCH("såld värme (gwh)",Leveranser!$B$1:$S$1,0),FALSE)),"",VLOOKUP($B213,Leveranser!$B$1:$S$500,MATCH("såld värme (gwh)",Leveranser!$B$1:$S$1,0),FALSE))</f>
        <v>1.8129999999999999</v>
      </c>
      <c r="AL213" s="22">
        <f>VLOOKUP($B213,Leveranser!$B$1:$Y$500,MATCH("Totalt såld fjärrvärme till andra fjärrvärmeföretag",Leveranser!$B$1:$AA$1,0),FALSE)</f>
        <v>0</v>
      </c>
      <c r="AM213" s="22">
        <f>IF(ISERROR(1/VLOOKUP($B213,Miljö!$B$1:$S$500,MATCH("Såld mängd produktionsspecifik fjärrvärme (GWh)",Miljö!$B$1:$R$1,0),FALSE)),0,VLOOKUP($B213,Miljö!$B$1:$S$500,MATCH("Såld mängd produktionsspecifik fjärrvärme (GWh)",Miljö!$B$1:$R$1,0),FALSE))</f>
        <v>0</v>
      </c>
      <c r="AN213" s="23">
        <f t="shared" si="32"/>
        <v>0.76048657718120793</v>
      </c>
      <c r="AP213" t="str">
        <f>VLOOKUP($B213,'Miljövärden urval för publ'!$B$1:$H$450,7,FALSE)</f>
        <v>Ja</v>
      </c>
      <c r="AQ213" t="str">
        <f>VLOOKUP($B213,'Miljövärden urval för publ'!$B$1:$H$450,6,FALSE)</f>
        <v>Ja</v>
      </c>
      <c r="AU213">
        <f t="shared" si="33"/>
        <v>3.5000000000000003E-2</v>
      </c>
      <c r="AV213">
        <f t="shared" si="34"/>
        <v>0</v>
      </c>
      <c r="AW213">
        <f t="shared" si="35"/>
        <v>0</v>
      </c>
      <c r="AX213">
        <f t="shared" si="36"/>
        <v>2.3090000000000002</v>
      </c>
      <c r="AZ213">
        <f t="shared" si="37"/>
        <v>0</v>
      </c>
      <c r="BA213">
        <f t="shared" si="38"/>
        <v>0</v>
      </c>
      <c r="BC213">
        <f t="shared" si="39"/>
        <v>2.3090000000000002</v>
      </c>
    </row>
    <row r="214" spans="1:55" ht="15" customHeight="1" x14ac:dyDescent="0.25">
      <c r="A214" t="s">
        <v>308</v>
      </c>
      <c r="B214" t="s">
        <v>310</v>
      </c>
      <c r="C214">
        <f>VLOOKUP($B214,'Tillförd energi'!$B$1:$AS$566,MATCH(C$1,'Tillförd energi'!$B$1:$AQ$1,0),FALSE)</f>
        <v>0</v>
      </c>
      <c r="D214">
        <f>VLOOKUP($B214,'Tillförd energi'!$B$1:$AS$566,MATCH(D$1,'Tillförd energi'!$B$1:$AQ$1,0),FALSE)</f>
        <v>1.05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0</v>
      </c>
      <c r="N214">
        <f>VLOOKUP($B214,'Tillförd energi'!$B$1:$AS$566,MATCH(N$1,'Tillförd energi'!$B$1:$AQ$1,0),FALSE)</f>
        <v>0</v>
      </c>
      <c r="O214">
        <f>VLOOKUP($B214,'Tillförd energi'!$B$1:$AS$566,MATCH(O$1,'Tillförd energi'!$B$1:$AQ$1,0),FALSE)</f>
        <v>0</v>
      </c>
      <c r="P214">
        <f>VLOOKUP($B214,'Tillförd energi'!$B$1:$AS$566,MATCH(P$1,'Tillförd energi'!$B$1:$AQ$1,0),FALSE)</f>
        <v>11.72</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0</v>
      </c>
      <c r="AA214">
        <f>VLOOKUP($B214,'Tillförd energi'!$B$1:$AS$566,MATCH(AA$1,'Tillförd energi'!$B$1:$AQ$1,0),FALSE)</f>
        <v>0</v>
      </c>
      <c r="AB214">
        <f>VLOOKUP($B214,'Tillförd energi'!$B$1:$AS$566,MATCH(AB$1,'Tillförd energi'!$B$1:$AQ$1,0),FALSE)</f>
        <v>0</v>
      </c>
      <c r="AC214">
        <f>VLOOKUP($B214,'Tillförd energi'!$B$1:$AS$566,MATCH(AC$1,'Tillförd energi'!$B$1:$AQ$1,0),FALSE)</f>
        <v>1.006</v>
      </c>
      <c r="AD214">
        <f>VLOOKUP($B214,'Tillförd energi'!$B$1:$AS$566,MATCH(AD$1,'Tillförd energi'!$B$1:$AQ$1,0),FALSE)</f>
        <v>0</v>
      </c>
      <c r="AE214">
        <f>VLOOKUP($B214,'Tillförd energi'!$B$1:$AS$566,MATCH(AE$1,'Tillförd energi'!$B$1:$AQ$1,0),FALSE)</f>
        <v>0</v>
      </c>
      <c r="AF214">
        <f>VLOOKUP($B214,'Tillförd energi'!$B$1:$AS$566,MATCH(AF$1,'Tillförd energi'!$B$1:$AQ$1,0),FALSE)</f>
        <v>0.24099999999999999</v>
      </c>
      <c r="AG214">
        <f>IFERROR(VLOOKUP(B214,Miljö!$B$1:$S$476,9,FALSE)/1,0)</f>
        <v>0</v>
      </c>
      <c r="AI214">
        <f t="shared" si="30"/>
        <v>14.017000000000001</v>
      </c>
      <c r="AJ214">
        <f t="shared" si="31"/>
        <v>14.017000000000001</v>
      </c>
      <c r="AK214">
        <f>IF(ISERROR(1/VLOOKUP($B214,Leveranser!$B$1:$S$500,MATCH("såld värme (gwh)",Leveranser!$B$1:$S$1,0),FALSE)),"",VLOOKUP($B214,Leveranser!$B$1:$S$500,MATCH("såld värme (gwh)",Leveranser!$B$1:$S$1,0),FALSE))</f>
        <v>9.7029999999999994</v>
      </c>
      <c r="AL214" s="22">
        <f>VLOOKUP($B214,Leveranser!$B$1:$Y$500,MATCH("Totalt såld fjärrvärme till andra fjärrvärmeföretag",Leveranser!$B$1:$AA$1,0),FALSE)</f>
        <v>0</v>
      </c>
      <c r="AM214" s="22">
        <f>IF(ISERROR(1/VLOOKUP($B214,Miljö!$B$1:$S$500,MATCH("Såld mängd produktionsspecifik fjärrvärme (GWh)",Miljö!$B$1:$R$1,0),FALSE)),0,VLOOKUP($B214,Miljö!$B$1:$S$500,MATCH("Såld mängd produktionsspecifik fjärrvärme (GWh)",Miljö!$B$1:$R$1,0),FALSE))</f>
        <v>0</v>
      </c>
      <c r="AN214" s="23">
        <f t="shared" si="32"/>
        <v>0.69223086252407784</v>
      </c>
      <c r="AP214" t="str">
        <f>VLOOKUP($B214,'Miljövärden urval för publ'!$B$1:$H$450,7,FALSE)</f>
        <v>Ja</v>
      </c>
      <c r="AQ214" t="str">
        <f>VLOOKUP($B214,'Miljövärden urval för publ'!$B$1:$H$450,6,FALSE)</f>
        <v>Ja</v>
      </c>
      <c r="AU214">
        <f t="shared" si="33"/>
        <v>0.24099999999999999</v>
      </c>
      <c r="AV214">
        <f t="shared" si="34"/>
        <v>0</v>
      </c>
      <c r="AW214">
        <f t="shared" si="35"/>
        <v>11.72</v>
      </c>
      <c r="AX214">
        <f t="shared" si="36"/>
        <v>0</v>
      </c>
      <c r="AZ214">
        <f t="shared" si="37"/>
        <v>0</v>
      </c>
      <c r="BA214">
        <f t="shared" si="38"/>
        <v>0</v>
      </c>
      <c r="BC214">
        <f t="shared" si="39"/>
        <v>11.72</v>
      </c>
    </row>
    <row r="215" spans="1:55" ht="15" customHeight="1" x14ac:dyDescent="0.25">
      <c r="A215" t="s">
        <v>308</v>
      </c>
      <c r="B215" t="s">
        <v>311</v>
      </c>
      <c r="C215">
        <f>VLOOKUP($B215,'Tillförd energi'!$B$1:$AS$566,MATCH(C$1,'Tillförd energi'!$B$1:$AQ$1,0),FALSE)</f>
        <v>0</v>
      </c>
      <c r="D215">
        <f>VLOOKUP($B215,'Tillförd energi'!$B$1:$AS$566,MATCH(D$1,'Tillförd energi'!$B$1:$AQ$1,0),FALSE)</f>
        <v>0.22700000000000001</v>
      </c>
      <c r="E215">
        <f>VLOOKUP($B215,'Tillförd energi'!$B$1:$AS$566,MATCH(E$1,'Tillförd energi'!$B$1:$AQ$1,0),FALSE)</f>
        <v>1.76</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120.86</v>
      </c>
      <c r="O215">
        <f>VLOOKUP($B215,'Tillförd energi'!$B$1:$AS$566,MATCH(O$1,'Tillförd energi'!$B$1:$AQ$1,0),FALSE)</f>
        <v>0</v>
      </c>
      <c r="P215">
        <f>VLOOKUP($B215,'Tillförd energi'!$B$1:$AS$566,MATCH(P$1,'Tillförd energi'!$B$1:$AQ$1,0),FALSE)</f>
        <v>0</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0</v>
      </c>
      <c r="AA215">
        <f>VLOOKUP($B215,'Tillförd energi'!$B$1:$AS$566,MATCH(AA$1,'Tillförd energi'!$B$1:$AQ$1,0),FALSE)</f>
        <v>0</v>
      </c>
      <c r="AB215">
        <f>VLOOKUP($B215,'Tillförd energi'!$B$1:$AS$566,MATCH(AB$1,'Tillförd energi'!$B$1:$AQ$1,0),FALSE)</f>
        <v>0</v>
      </c>
      <c r="AC215">
        <f>VLOOKUP($B215,'Tillförd energi'!$B$1:$AS$566,MATCH(AC$1,'Tillförd energi'!$B$1:$AQ$1,0),FALSE)</f>
        <v>26.73</v>
      </c>
      <c r="AD215">
        <f>VLOOKUP($B215,'Tillförd energi'!$B$1:$AS$566,MATCH(AD$1,'Tillförd energi'!$B$1:$AQ$1,0),FALSE)</f>
        <v>0</v>
      </c>
      <c r="AE215">
        <f>VLOOKUP($B215,'Tillförd energi'!$B$1:$AS$566,MATCH(AE$1,'Tillförd energi'!$B$1:$AQ$1,0),FALSE)</f>
        <v>0</v>
      </c>
      <c r="AF215">
        <f>VLOOKUP($B215,'Tillförd energi'!$B$1:$AS$566,MATCH(AF$1,'Tillförd energi'!$B$1:$AQ$1,0),FALSE)</f>
        <v>4.09863</v>
      </c>
      <c r="AG215">
        <f>IFERROR(VLOOKUP(B215,Miljö!$B$1:$S$476,9,FALSE)/1,0)</f>
        <v>0</v>
      </c>
      <c r="AI215">
        <f t="shared" si="30"/>
        <v>153.67563000000001</v>
      </c>
      <c r="AJ215">
        <f t="shared" si="31"/>
        <v>153.67563000000001</v>
      </c>
      <c r="AK215">
        <f>IF(ISERROR(1/VLOOKUP($B215,Leveranser!$B$1:$S$500,MATCH("såld värme (gwh)",Leveranser!$B$1:$S$1,0),FALSE)),"",VLOOKUP($B215,Leveranser!$B$1:$S$500,MATCH("såld värme (gwh)",Leveranser!$B$1:$S$1,0),FALSE))</f>
        <v>143.143</v>
      </c>
      <c r="AL215" s="22">
        <f>VLOOKUP($B215,Leveranser!$B$1:$Y$500,MATCH("Totalt såld fjärrvärme till andra fjärrvärmeföretag",Leveranser!$B$1:$AA$1,0),FALSE)</f>
        <v>0</v>
      </c>
      <c r="AM215" s="22">
        <f>IF(ISERROR(1/VLOOKUP($B215,Miljö!$B$1:$S$500,MATCH("Såld mängd produktionsspecifik fjärrvärme (GWh)",Miljö!$B$1:$R$1,0),FALSE)),0,VLOOKUP($B215,Miljö!$B$1:$S$500,MATCH("Såld mängd produktionsspecifik fjärrvärme (GWh)",Miljö!$B$1:$R$1,0),FALSE))</f>
        <v>0</v>
      </c>
      <c r="AN215" s="23">
        <f t="shared" si="32"/>
        <v>0.93146193706835623</v>
      </c>
      <c r="AP215" t="str">
        <f>VLOOKUP($B215,'Miljövärden urval för publ'!$B$1:$H$450,7,FALSE)</f>
        <v>Ja</v>
      </c>
      <c r="AQ215" t="str">
        <f>VLOOKUP($B215,'Miljövärden urval för publ'!$B$1:$H$450,6,FALSE)</f>
        <v>Ja</v>
      </c>
      <c r="AU215">
        <f t="shared" si="33"/>
        <v>4.09863</v>
      </c>
      <c r="AV215">
        <f t="shared" si="34"/>
        <v>0</v>
      </c>
      <c r="AW215">
        <f t="shared" si="35"/>
        <v>120.86</v>
      </c>
      <c r="AX215">
        <f t="shared" si="36"/>
        <v>0</v>
      </c>
      <c r="AZ215">
        <f t="shared" si="37"/>
        <v>0</v>
      </c>
      <c r="BA215">
        <f t="shared" si="38"/>
        <v>0</v>
      </c>
      <c r="BC215">
        <f t="shared" si="39"/>
        <v>120.86</v>
      </c>
    </row>
    <row r="216" spans="1:55" ht="15" customHeight="1" x14ac:dyDescent="0.25">
      <c r="A216" t="s">
        <v>312</v>
      </c>
      <c r="B216" t="s">
        <v>313</v>
      </c>
      <c r="C216">
        <f>VLOOKUP($B216,'Tillförd energi'!$B$1:$AS$566,MATCH(C$1,'Tillförd energi'!$B$1:$AQ$1,0),FALSE)</f>
        <v>0</v>
      </c>
      <c r="D216">
        <f>VLOOKUP($B216,'Tillförd energi'!$B$1:$AS$566,MATCH(D$1,'Tillförd energi'!$B$1:$AQ$1,0),FALSE)</f>
        <v>0</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1.4890000000000001</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48.5</v>
      </c>
      <c r="O216">
        <f>VLOOKUP($B216,'Tillförd energi'!$B$1:$AS$566,MATCH(O$1,'Tillförd energi'!$B$1:$AQ$1,0),FALSE)</f>
        <v>0</v>
      </c>
      <c r="P216">
        <f>VLOOKUP($B216,'Tillförd energi'!$B$1:$AS$566,MATCH(P$1,'Tillförd energi'!$B$1:$AQ$1,0),FALSE)</f>
        <v>0</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0.19</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0.9</v>
      </c>
      <c r="AG216">
        <f>IFERROR(VLOOKUP(B216,Miljö!$B$1:$S$476,9,FALSE)/1,0)</f>
        <v>0</v>
      </c>
      <c r="AI216">
        <f t="shared" si="30"/>
        <v>51.078999999999994</v>
      </c>
      <c r="AJ216">
        <f t="shared" si="31"/>
        <v>51.078999999999994</v>
      </c>
      <c r="AK216">
        <f>IF(ISERROR(1/VLOOKUP($B216,Leveranser!$B$1:$S$500,MATCH("såld värme (gwh)",Leveranser!$B$1:$S$1,0),FALSE)),"",VLOOKUP($B216,Leveranser!$B$1:$S$500,MATCH("såld värme (gwh)",Leveranser!$B$1:$S$1,0),FALSE))</f>
        <v>38.241</v>
      </c>
      <c r="AL216" s="22">
        <f>VLOOKUP($B216,Leveranser!$B$1:$Y$500,MATCH("Totalt såld fjärrvärme till andra fjärrvärmeföretag",Leveranser!$B$1:$AA$1,0),FALSE)</f>
        <v>0</v>
      </c>
      <c r="AM216" s="22">
        <f>IF(ISERROR(1/VLOOKUP($B216,Miljö!$B$1:$S$500,MATCH("Såld mängd produktionsspecifik fjärrvärme (GWh)",Miljö!$B$1:$R$1,0),FALSE)),0,VLOOKUP($B216,Miljö!$B$1:$S$500,MATCH("Såld mängd produktionsspecifik fjärrvärme (GWh)",Miljö!$B$1:$R$1,0),FALSE))</f>
        <v>0</v>
      </c>
      <c r="AN216" s="23">
        <f t="shared" si="32"/>
        <v>0.74866383445251483</v>
      </c>
      <c r="AP216" t="str">
        <f>VLOOKUP($B216,'Miljövärden urval för publ'!$B$1:$H$450,7,FALSE)</f>
        <v>Ja</v>
      </c>
      <c r="AQ216" t="str">
        <f>VLOOKUP($B216,'Miljövärden urval för publ'!$B$1:$H$450,6,FALSE)</f>
        <v>Ja</v>
      </c>
      <c r="AU216">
        <f t="shared" si="33"/>
        <v>1.0900000000000001</v>
      </c>
      <c r="AV216">
        <f t="shared" si="34"/>
        <v>0</v>
      </c>
      <c r="AW216">
        <f t="shared" si="35"/>
        <v>48.5</v>
      </c>
      <c r="AX216">
        <f t="shared" si="36"/>
        <v>0</v>
      </c>
      <c r="AZ216">
        <f t="shared" si="37"/>
        <v>0</v>
      </c>
      <c r="BA216">
        <f t="shared" si="38"/>
        <v>0</v>
      </c>
      <c r="BC216">
        <f t="shared" si="39"/>
        <v>48.5</v>
      </c>
    </row>
    <row r="217" spans="1:55" ht="15" customHeight="1" x14ac:dyDescent="0.25">
      <c r="A217" t="s">
        <v>314</v>
      </c>
      <c r="B217" t="s">
        <v>315</v>
      </c>
      <c r="C217">
        <f>VLOOKUP($B217,'Tillförd energi'!$B$1:$AS$566,MATCH(C$1,'Tillförd energi'!$B$1:$AQ$1,0),FALSE)</f>
        <v>0</v>
      </c>
      <c r="D217">
        <f>VLOOKUP($B217,'Tillförd energi'!$B$1:$AS$566,MATCH(D$1,'Tillförd energi'!$B$1:$AQ$1,0),FALSE)</f>
        <v>1</v>
      </c>
      <c r="E217">
        <f>VLOOKUP($B217,'Tillförd energi'!$B$1:$AS$566,MATCH(E$1,'Tillförd energi'!$B$1:$AQ$1,0),FALSE)</f>
        <v>0.3</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27</v>
      </c>
      <c r="N217">
        <f>VLOOKUP($B217,'Tillförd energi'!$B$1:$AS$566,MATCH(N$1,'Tillförd energi'!$B$1:$AQ$1,0),FALSE)</f>
        <v>7</v>
      </c>
      <c r="O217">
        <f>VLOOKUP($B217,'Tillförd energi'!$B$1:$AS$566,MATCH(O$1,'Tillförd energi'!$B$1:$AQ$1,0),FALSE)</f>
        <v>6</v>
      </c>
      <c r="P217">
        <f>VLOOKUP($B217,'Tillförd energi'!$B$1:$AS$566,MATCH(P$1,'Tillförd energi'!$B$1:$AQ$1,0),FALSE)</f>
        <v>26</v>
      </c>
      <c r="Q217">
        <f>VLOOKUP($B217,'Tillförd energi'!$B$1:$AS$566,MATCH(Q$1,'Tillförd energi'!$B$1:$AQ$1,0),FALSE)</f>
        <v>0</v>
      </c>
      <c r="R217">
        <f>VLOOKUP($B217,'Tillförd energi'!$B$1:$AS$566,MATCH(R$1,'Tillförd energi'!$B$1:$AQ$1,0),FALSE)</f>
        <v>33</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31</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1.6</v>
      </c>
      <c r="AB217">
        <f>VLOOKUP($B217,'Tillförd energi'!$B$1:$AS$566,MATCH(AB$1,'Tillförd energi'!$B$1:$AQ$1,0),FALSE)</f>
        <v>2.2000000000000002</v>
      </c>
      <c r="AC217">
        <f>VLOOKUP($B217,'Tillförd energi'!$B$1:$AS$566,MATCH(AC$1,'Tillförd energi'!$B$1:$AQ$1,0),FALSE)</f>
        <v>11.7</v>
      </c>
      <c r="AD217">
        <f>VLOOKUP($B217,'Tillförd energi'!$B$1:$AS$566,MATCH(AD$1,'Tillförd energi'!$B$1:$AQ$1,0),FALSE)</f>
        <v>0.4</v>
      </c>
      <c r="AE217">
        <f>VLOOKUP($B217,'Tillförd energi'!$B$1:$AS$566,MATCH(AE$1,'Tillförd energi'!$B$1:$AQ$1,0),FALSE)</f>
        <v>0</v>
      </c>
      <c r="AF217">
        <f>VLOOKUP($B217,'Tillförd energi'!$B$1:$AS$566,MATCH(AF$1,'Tillförd energi'!$B$1:$AQ$1,0),FALSE)</f>
        <v>2.2999999999999998</v>
      </c>
      <c r="AG217">
        <f>IFERROR(VLOOKUP(B217,Miljö!$B$1:$S$476,9,FALSE)/1,0)</f>
        <v>0</v>
      </c>
      <c r="AI217">
        <f t="shared" si="30"/>
        <v>149.5</v>
      </c>
      <c r="AJ217">
        <f t="shared" si="31"/>
        <v>149.5</v>
      </c>
      <c r="AK217">
        <f>IF(ISERROR(1/VLOOKUP($B217,Leveranser!$B$1:$S$500,MATCH("såld värme (gwh)",Leveranser!$B$1:$S$1,0),FALSE)),"",VLOOKUP($B217,Leveranser!$B$1:$S$500,MATCH("såld värme (gwh)",Leveranser!$B$1:$S$1,0),FALSE))</f>
        <v>120.6</v>
      </c>
      <c r="AL217" s="22">
        <f>VLOOKUP($B217,Leveranser!$B$1:$Y$500,MATCH("Totalt såld fjärrvärme till andra fjärrvärmeföretag",Leveranser!$B$1:$AA$1,0),FALSE)</f>
        <v>0</v>
      </c>
      <c r="AM217" s="22">
        <f>IF(ISERROR(1/VLOOKUP($B217,Miljö!$B$1:$S$500,MATCH("Såld mängd produktionsspecifik fjärrvärme (GWh)",Miljö!$B$1:$R$1,0),FALSE)),0,VLOOKUP($B217,Miljö!$B$1:$S$500,MATCH("Såld mängd produktionsspecifik fjärrvärme (GWh)",Miljö!$B$1:$R$1,0),FALSE))</f>
        <v>0</v>
      </c>
      <c r="AN217" s="23">
        <f t="shared" si="32"/>
        <v>0.80668896321070227</v>
      </c>
      <c r="AP217" t="str">
        <f>VLOOKUP($B217,'Miljövärden urval för publ'!$B$1:$H$450,7,FALSE)</f>
        <v>Ja</v>
      </c>
      <c r="AQ217" t="str">
        <f>VLOOKUP($B217,'Miljövärden urval för publ'!$B$1:$H$450,6,FALSE)</f>
        <v>Nej</v>
      </c>
      <c r="AU217">
        <f t="shared" si="33"/>
        <v>3.9</v>
      </c>
      <c r="AV217">
        <f t="shared" si="34"/>
        <v>0</v>
      </c>
      <c r="AW217">
        <f t="shared" si="35"/>
        <v>66</v>
      </c>
      <c r="AX217">
        <f t="shared" si="36"/>
        <v>33</v>
      </c>
      <c r="AZ217">
        <f t="shared" si="37"/>
        <v>2.2000000000000002</v>
      </c>
      <c r="BA217">
        <f t="shared" si="38"/>
        <v>0</v>
      </c>
      <c r="BC217">
        <f t="shared" si="39"/>
        <v>130</v>
      </c>
    </row>
    <row r="218" spans="1:55" ht="15" customHeight="1" x14ac:dyDescent="0.25">
      <c r="A218" t="s">
        <v>316</v>
      </c>
      <c r="B218" t="s">
        <v>317</v>
      </c>
      <c r="C218">
        <f>VLOOKUP($B218,'Tillförd energi'!$B$1:$AS$566,MATCH(C$1,'Tillförd energi'!$B$1:$AQ$1,0),FALSE)</f>
        <v>0</v>
      </c>
      <c r="D218">
        <f>VLOOKUP($B218,'Tillförd energi'!$B$1:$AS$566,MATCH(D$1,'Tillförd energi'!$B$1:$AQ$1,0),FALSE)</f>
        <v>0</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0</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89.38</v>
      </c>
      <c r="AE218">
        <f>VLOOKUP($B218,'Tillförd energi'!$B$1:$AS$566,MATCH(AE$1,'Tillförd energi'!$B$1:$AQ$1,0),FALSE)</f>
        <v>0</v>
      </c>
      <c r="AF218">
        <f>VLOOKUP($B218,'Tillförd energi'!$B$1:$AS$566,MATCH(AF$1,'Tillförd energi'!$B$1:$AQ$1,0),FALSE)</f>
        <v>2.3340000000000001</v>
      </c>
      <c r="AG218">
        <f>IFERROR(VLOOKUP(B218,Miljö!$B$1:$S$476,9,FALSE)/1,0)</f>
        <v>0</v>
      </c>
      <c r="AI218">
        <f t="shared" si="30"/>
        <v>91.713999999999999</v>
      </c>
      <c r="AJ218">
        <f t="shared" si="31"/>
        <v>91.713999999999999</v>
      </c>
      <c r="AK218">
        <f>IF(ISERROR(1/VLOOKUP($B218,Leveranser!$B$1:$S$500,MATCH("såld värme (gwh)",Leveranser!$B$1:$S$1,0),FALSE)),"",VLOOKUP($B218,Leveranser!$B$1:$S$500,MATCH("såld värme (gwh)",Leveranser!$B$1:$S$1,0),FALSE))</f>
        <v>77.8</v>
      </c>
      <c r="AL218" s="22">
        <f>VLOOKUP($B218,Leveranser!$B$1:$Y$500,MATCH("Totalt såld fjärrvärme till andra fjärrvärmeföretag",Leveranser!$B$1:$AA$1,0),FALSE)</f>
        <v>0</v>
      </c>
      <c r="AM218" s="22">
        <f>IF(ISERROR(1/VLOOKUP($B218,Miljö!$B$1:$S$500,MATCH("Såld mängd produktionsspecifik fjärrvärme (GWh)",Miljö!$B$1:$R$1,0),FALSE)),0,VLOOKUP($B218,Miljö!$B$1:$S$500,MATCH("Såld mängd produktionsspecifik fjärrvärme (GWh)",Miljö!$B$1:$R$1,0),FALSE))</f>
        <v>0</v>
      </c>
      <c r="AN218" s="23">
        <f t="shared" si="32"/>
        <v>0.84828924700700004</v>
      </c>
      <c r="AP218" t="str">
        <f>VLOOKUP($B218,'Miljövärden urval för publ'!$B$1:$H$450,7,FALSE)</f>
        <v>Ja</v>
      </c>
      <c r="AQ218" t="str">
        <f>VLOOKUP($B218,'Miljövärden urval för publ'!$B$1:$H$450,6,FALSE)</f>
        <v>Nej</v>
      </c>
      <c r="AU218">
        <f t="shared" si="33"/>
        <v>2.3340000000000001</v>
      </c>
      <c r="AV218">
        <f t="shared" si="34"/>
        <v>0</v>
      </c>
      <c r="AW218">
        <f t="shared" si="35"/>
        <v>0</v>
      </c>
      <c r="AX218">
        <f t="shared" si="36"/>
        <v>0</v>
      </c>
      <c r="AZ218">
        <f t="shared" si="37"/>
        <v>0</v>
      </c>
      <c r="BA218">
        <f t="shared" si="38"/>
        <v>0</v>
      </c>
      <c r="BC218">
        <f t="shared" si="39"/>
        <v>0</v>
      </c>
    </row>
    <row r="219" spans="1:55" ht="15" customHeight="1" x14ac:dyDescent="0.25">
      <c r="A219" t="s">
        <v>318</v>
      </c>
      <c r="B219" t="s">
        <v>319</v>
      </c>
      <c r="C219">
        <f>VLOOKUP($B219,'Tillförd energi'!$B$1:$AS$566,MATCH(C$1,'Tillförd energi'!$B$1:$AQ$1,0),FALSE)</f>
        <v>0</v>
      </c>
      <c r="D219">
        <f>VLOOKUP($B219,'Tillförd energi'!$B$1:$AS$566,MATCH(D$1,'Tillförd energi'!$B$1:$AQ$1,0),FALSE)</f>
        <v>0</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0</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0</v>
      </c>
      <c r="AD219">
        <f>VLOOKUP($B219,'Tillförd energi'!$B$1:$AS$566,MATCH(AD$1,'Tillförd energi'!$B$1:$AQ$1,0),FALSE)</f>
        <v>0</v>
      </c>
      <c r="AE219">
        <f>VLOOKUP($B219,'Tillförd energi'!$B$1:$AS$566,MATCH(AE$1,'Tillförd energi'!$B$1:$AQ$1,0),FALSE)</f>
        <v>0</v>
      </c>
      <c r="AF219">
        <f>VLOOKUP($B219,'Tillförd energi'!$B$1:$AS$566,MATCH(AF$1,'Tillförd energi'!$B$1:$AQ$1,0),FALSE)</f>
        <v>0</v>
      </c>
      <c r="AG219">
        <f>IFERROR(VLOOKUP(B219,Miljö!$B$1:$S$476,9,FALSE)/1,0)</f>
        <v>0</v>
      </c>
      <c r="AI219">
        <f t="shared" si="30"/>
        <v>0</v>
      </c>
      <c r="AJ219">
        <f t="shared" si="31"/>
        <v>0</v>
      </c>
      <c r="AK219" t="str">
        <f>IF(ISERROR(1/VLOOKUP($B219,Leveranser!$B$1:$S$500,MATCH("såld värme (gwh)",Leveranser!$B$1:$S$1,0),FALSE)),"",VLOOKUP($B219,Leveranser!$B$1:$S$500,MATCH("såld värme (gwh)",Leveranser!$B$1:$S$1,0),FALSE))</f>
        <v/>
      </c>
      <c r="AL219" s="22">
        <f>VLOOKUP($B219,Leveranser!$B$1:$Y$500,MATCH("Totalt såld fjärrvärme till andra fjärrvärmeföretag",Leveranser!$B$1:$AA$1,0),FALSE)</f>
        <v>0</v>
      </c>
      <c r="AM219" s="22">
        <f>IF(ISERROR(1/VLOOKUP($B219,Miljö!$B$1:$S$500,MATCH("Såld mängd produktionsspecifik fjärrvärme (GWh)",Miljö!$B$1:$R$1,0),FALSE)),0,VLOOKUP($B219,Miljö!$B$1:$S$500,MATCH("Såld mängd produktionsspecifik fjärrvärme (GWh)",Miljö!$B$1:$R$1,0),FALSE))</f>
        <v>0</v>
      </c>
      <c r="AN219" s="23" t="str">
        <f t="shared" si="32"/>
        <v/>
      </c>
      <c r="AP219" t="str">
        <f>VLOOKUP($B219,'Miljövärden urval för publ'!$B$1:$H$450,7,FALSE)</f>
        <v>Nej</v>
      </c>
      <c r="AQ219" t="str">
        <f>VLOOKUP($B219,'Miljövärden urval för publ'!$B$1:$H$450,6,FALSE)</f>
        <v>Nej</v>
      </c>
      <c r="AU219">
        <f t="shared" si="33"/>
        <v>0</v>
      </c>
      <c r="AV219">
        <f t="shared" si="34"/>
        <v>0</v>
      </c>
      <c r="AW219">
        <f t="shared" si="35"/>
        <v>0</v>
      </c>
      <c r="AX219">
        <f t="shared" si="36"/>
        <v>0</v>
      </c>
      <c r="AZ219">
        <f t="shared" si="37"/>
        <v>0</v>
      </c>
      <c r="BA219">
        <f t="shared" si="38"/>
        <v>0</v>
      </c>
      <c r="BC219">
        <f t="shared" si="39"/>
        <v>0</v>
      </c>
    </row>
    <row r="220" spans="1:55" ht="15" customHeight="1" x14ac:dyDescent="0.25">
      <c r="A220" t="s">
        <v>320</v>
      </c>
      <c r="B220" t="s">
        <v>321</v>
      </c>
      <c r="C220">
        <f>VLOOKUP($B220,'Tillförd energi'!$B$1:$AS$566,MATCH(C$1,'Tillförd energi'!$B$1:$AQ$1,0),FALSE)</f>
        <v>0</v>
      </c>
      <c r="D220">
        <f>VLOOKUP($B220,'Tillförd energi'!$B$1:$AS$566,MATCH(D$1,'Tillförd energi'!$B$1:$AQ$1,0),FALSE)</f>
        <v>0.69</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0</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9.3949999999999996</v>
      </c>
      <c r="N220">
        <f>VLOOKUP($B220,'Tillförd energi'!$B$1:$AS$566,MATCH(N$1,'Tillförd energi'!$B$1:$AQ$1,0),FALSE)</f>
        <v>7.2050000000000001</v>
      </c>
      <c r="O220">
        <f>VLOOKUP($B220,'Tillförd energi'!$B$1:$AS$566,MATCH(O$1,'Tillförd energi'!$B$1:$AQ$1,0),FALSE)</f>
        <v>0</v>
      </c>
      <c r="P220">
        <f>VLOOKUP($B220,'Tillförd energi'!$B$1:$AS$566,MATCH(P$1,'Tillförd energi'!$B$1:$AQ$1,0),FALSE)</f>
        <v>1.911</v>
      </c>
      <c r="Q220">
        <f>VLOOKUP($B220,'Tillförd energi'!$B$1:$AS$566,MATCH(Q$1,'Tillförd energi'!$B$1:$AQ$1,0),FALSE)</f>
        <v>15.8</v>
      </c>
      <c r="R220">
        <f>VLOOKUP($B220,'Tillförd energi'!$B$1:$AS$566,MATCH(R$1,'Tillförd energi'!$B$1:$AQ$1,0),FALSE)</f>
        <v>0</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v>
      </c>
      <c r="AA220">
        <f>VLOOKUP($B220,'Tillförd energi'!$B$1:$AS$566,MATCH(AA$1,'Tillförd energi'!$B$1:$AQ$1,0),FALSE)</f>
        <v>0</v>
      </c>
      <c r="AB220">
        <f>VLOOKUP($B220,'Tillförd energi'!$B$1:$AS$566,MATCH(AB$1,'Tillförd energi'!$B$1:$AQ$1,0),FALSE)</f>
        <v>0</v>
      </c>
      <c r="AC220">
        <f>VLOOKUP($B220,'Tillförd energi'!$B$1:$AS$566,MATCH(AC$1,'Tillförd energi'!$B$1:$AQ$1,0),FALSE)</f>
        <v>2.8</v>
      </c>
      <c r="AD220">
        <f>VLOOKUP($B220,'Tillförd energi'!$B$1:$AS$566,MATCH(AD$1,'Tillförd energi'!$B$1:$AQ$1,0),FALSE)</f>
        <v>17.2</v>
      </c>
      <c r="AE220">
        <f>VLOOKUP($B220,'Tillförd energi'!$B$1:$AS$566,MATCH(AE$1,'Tillförd energi'!$B$1:$AQ$1,0),FALSE)</f>
        <v>0</v>
      </c>
      <c r="AF220">
        <f>VLOOKUP($B220,'Tillförd energi'!$B$1:$AS$566,MATCH(AF$1,'Tillförd energi'!$B$1:$AQ$1,0),FALSE)</f>
        <v>0.72</v>
      </c>
      <c r="AG220">
        <f>IFERROR(VLOOKUP(B220,Miljö!$B$1:$S$476,9,FALSE)/1,0)</f>
        <v>0</v>
      </c>
      <c r="AI220">
        <f t="shared" si="30"/>
        <v>55.721000000000004</v>
      </c>
      <c r="AJ220">
        <f t="shared" si="31"/>
        <v>55.721000000000004</v>
      </c>
      <c r="AK220">
        <f>IF(ISERROR(1/VLOOKUP($B220,Leveranser!$B$1:$S$500,MATCH("såld värme (gwh)",Leveranser!$B$1:$S$1,0),FALSE)),"",VLOOKUP($B220,Leveranser!$B$1:$S$500,MATCH("såld värme (gwh)",Leveranser!$B$1:$S$1,0),FALSE))</f>
        <v>41.8</v>
      </c>
      <c r="AL220" s="22">
        <f>VLOOKUP($B220,Leveranser!$B$1:$Y$500,MATCH("Totalt såld fjärrvärme till andra fjärrvärmeföretag",Leveranser!$B$1:$AA$1,0),FALSE)</f>
        <v>0</v>
      </c>
      <c r="AM220" s="22">
        <f>IF(ISERROR(1/VLOOKUP($B220,Miljö!$B$1:$S$500,MATCH("Såld mängd produktionsspecifik fjärrvärme (GWh)",Miljö!$B$1:$R$1,0),FALSE)),0,VLOOKUP($B220,Miljö!$B$1:$S$500,MATCH("Såld mängd produktionsspecifik fjärrvärme (GWh)",Miljö!$B$1:$R$1,0),FALSE))</f>
        <v>0</v>
      </c>
      <c r="AN220" s="23">
        <f t="shared" si="32"/>
        <v>0.75016600563521818</v>
      </c>
      <c r="AP220" t="str">
        <f>VLOOKUP($B220,'Miljövärden urval för publ'!$B$1:$H$450,7,FALSE)</f>
        <v>Ja</v>
      </c>
      <c r="AQ220" t="str">
        <f>VLOOKUP($B220,'Miljövärden urval för publ'!$B$1:$H$450,6,FALSE)</f>
        <v>Nej</v>
      </c>
      <c r="AU220">
        <f t="shared" si="33"/>
        <v>0.72</v>
      </c>
      <c r="AV220">
        <f t="shared" si="34"/>
        <v>0</v>
      </c>
      <c r="AW220">
        <f t="shared" si="35"/>
        <v>34.311000000000007</v>
      </c>
      <c r="AX220">
        <f t="shared" si="36"/>
        <v>0</v>
      </c>
      <c r="AZ220">
        <f t="shared" si="37"/>
        <v>0</v>
      </c>
      <c r="BA220">
        <f t="shared" si="38"/>
        <v>0</v>
      </c>
      <c r="BC220">
        <f t="shared" si="39"/>
        <v>34.311000000000007</v>
      </c>
    </row>
    <row r="221" spans="1:55" ht="15" customHeight="1" x14ac:dyDescent="0.25">
      <c r="A221" t="s">
        <v>322</v>
      </c>
      <c r="B221" t="s">
        <v>323</v>
      </c>
      <c r="C221">
        <f>VLOOKUP($B221,'Tillförd energi'!$B$1:$AS$566,MATCH(C$1,'Tillförd energi'!$B$1:$AQ$1,0),FALSE)</f>
        <v>0</v>
      </c>
      <c r="D221">
        <f>VLOOKUP($B221,'Tillförd energi'!$B$1:$AS$566,MATCH(D$1,'Tillförd energi'!$B$1:$AQ$1,0),FALSE)</f>
        <v>0.01</v>
      </c>
      <c r="E221">
        <f>VLOOKUP($B221,'Tillförd energi'!$B$1:$AS$566,MATCH(E$1,'Tillförd energi'!$B$1:$AQ$1,0),FALSE)</f>
        <v>0</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0</v>
      </c>
      <c r="N221">
        <f>VLOOKUP($B221,'Tillförd energi'!$B$1:$AS$566,MATCH(N$1,'Tillförd energi'!$B$1:$AQ$1,0),FALSE)</f>
        <v>0</v>
      </c>
      <c r="O221">
        <f>VLOOKUP($B221,'Tillförd energi'!$B$1:$AS$566,MATCH(O$1,'Tillförd energi'!$B$1:$AQ$1,0),FALSE)</f>
        <v>0</v>
      </c>
      <c r="P221">
        <f>VLOOKUP($B221,'Tillförd energi'!$B$1:$AS$566,MATCH(P$1,'Tillförd energi'!$B$1:$AQ$1,0),FALSE)</f>
        <v>0</v>
      </c>
      <c r="Q221">
        <f>VLOOKUP($B221,'Tillförd energi'!$B$1:$AS$566,MATCH(Q$1,'Tillförd energi'!$B$1:$AQ$1,0),FALSE)</f>
        <v>0</v>
      </c>
      <c r="R221">
        <f>VLOOKUP($B221,'Tillförd energi'!$B$1:$AS$566,MATCH(R$1,'Tillförd energi'!$B$1:$AQ$1,0),FALSE)</f>
        <v>7.2</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0</v>
      </c>
      <c r="X221">
        <f>VLOOKUP($B221,'Tillförd energi'!$B$1:$AS$566,MATCH(X$1,'Tillförd energi'!$B$1:$AQ$1,0),FALSE)</f>
        <v>0</v>
      </c>
      <c r="Y221">
        <f>VLOOKUP($B221,'Tillförd energi'!$B$1:$AS$566,MATCH(Y$1,'Tillförd energi'!$B$1:$AQ$1,0),FALSE)</f>
        <v>0</v>
      </c>
      <c r="Z221">
        <f>VLOOKUP($B221,'Tillförd energi'!$B$1:$AS$566,MATCH(Z$1,'Tillförd energi'!$B$1:$AQ$1,0),FALSE)</f>
        <v>0.17</v>
      </c>
      <c r="AA221">
        <f>VLOOKUP($B221,'Tillförd energi'!$B$1:$AS$566,MATCH(AA$1,'Tillförd energi'!$B$1:$AQ$1,0),FALSE)</f>
        <v>0</v>
      </c>
      <c r="AB221">
        <f>VLOOKUP($B221,'Tillförd energi'!$B$1:$AS$566,MATCH(AB$1,'Tillförd energi'!$B$1:$AQ$1,0),FALSE)</f>
        <v>0</v>
      </c>
      <c r="AC221">
        <f>VLOOKUP($B221,'Tillförd energi'!$B$1:$AS$566,MATCH(AC$1,'Tillförd energi'!$B$1:$AQ$1,0),FALSE)</f>
        <v>0</v>
      </c>
      <c r="AD221">
        <f>VLOOKUP($B221,'Tillförd energi'!$B$1:$AS$566,MATCH(AD$1,'Tillförd energi'!$B$1:$AQ$1,0),FALSE)</f>
        <v>0</v>
      </c>
      <c r="AE221">
        <f>VLOOKUP($B221,'Tillförd energi'!$B$1:$AS$566,MATCH(AE$1,'Tillförd energi'!$B$1:$AQ$1,0),FALSE)</f>
        <v>0</v>
      </c>
      <c r="AF221">
        <f>VLOOKUP($B221,'Tillförd energi'!$B$1:$AS$566,MATCH(AF$1,'Tillförd energi'!$B$1:$AQ$1,0),FALSE)</f>
        <v>0.6</v>
      </c>
      <c r="AG221">
        <f>IFERROR(VLOOKUP(B221,Miljö!$B$1:$S$476,9,FALSE)/1,0)</f>
        <v>0</v>
      </c>
      <c r="AI221">
        <f t="shared" si="30"/>
        <v>7.9799999999999995</v>
      </c>
      <c r="AJ221">
        <f t="shared" si="31"/>
        <v>7.9799999999999995</v>
      </c>
      <c r="AK221">
        <f>IF(ISERROR(1/VLOOKUP($B221,Leveranser!$B$1:$S$500,MATCH("såld värme (gwh)",Leveranser!$B$1:$S$1,0),FALSE)),"",VLOOKUP($B221,Leveranser!$B$1:$S$500,MATCH("såld värme (gwh)",Leveranser!$B$1:$S$1,0),FALSE))</f>
        <v>5.89</v>
      </c>
      <c r="AL221" s="22">
        <f>VLOOKUP($B221,Leveranser!$B$1:$Y$500,MATCH("Totalt såld fjärrvärme till andra fjärrvärmeföretag",Leveranser!$B$1:$AA$1,0),FALSE)</f>
        <v>0</v>
      </c>
      <c r="AM221" s="22">
        <f>IF(ISERROR(1/VLOOKUP($B221,Miljö!$B$1:$S$500,MATCH("Såld mängd produktionsspecifik fjärrvärme (GWh)",Miljö!$B$1:$R$1,0),FALSE)),0,VLOOKUP($B221,Miljö!$B$1:$S$500,MATCH("Såld mängd produktionsspecifik fjärrvärme (GWh)",Miljö!$B$1:$R$1,0),FALSE))</f>
        <v>0</v>
      </c>
      <c r="AN221" s="23">
        <f t="shared" si="32"/>
        <v>0.73809523809523814</v>
      </c>
      <c r="AP221" t="str">
        <f>VLOOKUP($B221,'Miljövärden urval för publ'!$B$1:$H$450,7,FALSE)</f>
        <v>Ja</v>
      </c>
      <c r="AQ221" t="str">
        <f>VLOOKUP($B221,'Miljövärden urval för publ'!$B$1:$H$450,6,FALSE)</f>
        <v>Ja</v>
      </c>
      <c r="AU221">
        <f t="shared" si="33"/>
        <v>0.77</v>
      </c>
      <c r="AV221">
        <f t="shared" si="34"/>
        <v>0</v>
      </c>
      <c r="AW221">
        <f t="shared" si="35"/>
        <v>0</v>
      </c>
      <c r="AX221">
        <f t="shared" si="36"/>
        <v>7.2</v>
      </c>
      <c r="AZ221">
        <f t="shared" si="37"/>
        <v>0</v>
      </c>
      <c r="BA221">
        <f t="shared" si="38"/>
        <v>0</v>
      </c>
      <c r="BC221">
        <f t="shared" si="39"/>
        <v>7.2</v>
      </c>
    </row>
    <row r="222" spans="1:55" ht="15" customHeight="1" x14ac:dyDescent="0.25">
      <c r="A222" t="s">
        <v>322</v>
      </c>
      <c r="B222" t="s">
        <v>324</v>
      </c>
      <c r="C222">
        <f>VLOOKUP($B222,'Tillförd energi'!$B$1:$AS$566,MATCH(C$1,'Tillförd energi'!$B$1:$AQ$1,0),FALSE)</f>
        <v>0</v>
      </c>
      <c r="D222">
        <f>VLOOKUP($B222,'Tillförd energi'!$B$1:$AS$566,MATCH(D$1,'Tillförd energi'!$B$1:$AQ$1,0),FALSE)</f>
        <v>1.37</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0.66</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4.4705899999999996</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1.4999999999999999E-2</v>
      </c>
      <c r="X222">
        <f>VLOOKUP($B222,'Tillförd energi'!$B$1:$AS$566,MATCH(X$1,'Tillförd energi'!$B$1:$AQ$1,0),FALSE)</f>
        <v>0</v>
      </c>
      <c r="Y222">
        <f>VLOOKUP($B222,'Tillförd energi'!$B$1:$AS$566,MATCH(Y$1,'Tillförd energi'!$B$1:$AQ$1,0),FALSE)</f>
        <v>0</v>
      </c>
      <c r="Z222">
        <f>VLOOKUP($B222,'Tillförd energi'!$B$1:$AS$566,MATCH(Z$1,'Tillförd energi'!$B$1:$AQ$1,0),FALSE)</f>
        <v>1.01176</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262.5</v>
      </c>
      <c r="AE222">
        <f>VLOOKUP($B222,'Tillförd energi'!$B$1:$AS$566,MATCH(AE$1,'Tillförd energi'!$B$1:$AQ$1,0),FALSE)</f>
        <v>0</v>
      </c>
      <c r="AF222">
        <f>VLOOKUP($B222,'Tillförd energi'!$B$1:$AS$566,MATCH(AF$1,'Tillförd energi'!$B$1:$AQ$1,0),FALSE)</f>
        <v>2</v>
      </c>
      <c r="AG222">
        <f>IFERROR(VLOOKUP(B222,Miljö!$B$1:$S$476,9,FALSE)/1,0)</f>
        <v>0</v>
      </c>
      <c r="AI222">
        <f t="shared" si="30"/>
        <v>272.02735000000001</v>
      </c>
      <c r="AJ222">
        <f t="shared" si="31"/>
        <v>272.02735000000001</v>
      </c>
      <c r="AK222">
        <f>IF(ISERROR(1/VLOOKUP($B222,Leveranser!$B$1:$S$500,MATCH("såld värme (gwh)",Leveranser!$B$1:$S$1,0),FALSE)),"",VLOOKUP($B222,Leveranser!$B$1:$S$500,MATCH("såld värme (gwh)",Leveranser!$B$1:$S$1,0),FALSE))</f>
        <v>217.47</v>
      </c>
      <c r="AL222" s="22">
        <f>VLOOKUP($B222,Leveranser!$B$1:$Y$500,MATCH("Totalt såld fjärrvärme till andra fjärrvärmeföretag",Leveranser!$B$1:$AA$1,0),FALSE)</f>
        <v>0</v>
      </c>
      <c r="AM222" s="22">
        <f>IF(ISERROR(1/VLOOKUP($B222,Miljö!$B$1:$S$500,MATCH("Såld mängd produktionsspecifik fjärrvärme (GWh)",Miljö!$B$1:$R$1,0),FALSE)),0,VLOOKUP($B222,Miljö!$B$1:$S$500,MATCH("Såld mängd produktionsspecifik fjärrvärme (GWh)",Miljö!$B$1:$R$1,0),FALSE))</f>
        <v>0</v>
      </c>
      <c r="AN222" s="23">
        <f t="shared" si="32"/>
        <v>0.79944167378758046</v>
      </c>
      <c r="AP222" t="str">
        <f>VLOOKUP($B222,'Miljövärden urval för publ'!$B$1:$H$450,7,FALSE)</f>
        <v>Ja</v>
      </c>
      <c r="AQ222" t="str">
        <f>VLOOKUP($B222,'Miljövärden urval för publ'!$B$1:$H$450,6,FALSE)</f>
        <v>Ja</v>
      </c>
      <c r="AU222">
        <f t="shared" si="33"/>
        <v>3.0117599999999998</v>
      </c>
      <c r="AV222">
        <f t="shared" si="34"/>
        <v>0</v>
      </c>
      <c r="AW222">
        <f t="shared" si="35"/>
        <v>4.4705899999999996</v>
      </c>
      <c r="AX222">
        <f t="shared" si="36"/>
        <v>0</v>
      </c>
      <c r="AZ222">
        <f t="shared" si="37"/>
        <v>0</v>
      </c>
      <c r="BA222">
        <f t="shared" si="38"/>
        <v>0</v>
      </c>
      <c r="BC222">
        <f t="shared" si="39"/>
        <v>4.4855899999999993</v>
      </c>
    </row>
    <row r="223" spans="1:55" ht="15" customHeight="1" x14ac:dyDescent="0.25">
      <c r="A223" t="s">
        <v>322</v>
      </c>
      <c r="B223" t="s">
        <v>325</v>
      </c>
      <c r="C223">
        <f>VLOOKUP($B223,'Tillförd energi'!$B$1:$AS$566,MATCH(C$1,'Tillförd energi'!$B$1:$AQ$1,0),FALSE)</f>
        <v>0</v>
      </c>
      <c r="D223">
        <f>VLOOKUP($B223,'Tillförd energi'!$B$1:$AS$566,MATCH(D$1,'Tillförd energi'!$B$1:$AQ$1,0),FALSE)</f>
        <v>0</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0</v>
      </c>
      <c r="N223">
        <f>VLOOKUP($B223,'Tillförd energi'!$B$1:$AS$566,MATCH(N$1,'Tillförd energi'!$B$1:$AQ$1,0),FALSE)</f>
        <v>0</v>
      </c>
      <c r="O223">
        <f>VLOOKUP($B223,'Tillförd energi'!$B$1:$AS$566,MATCH(O$1,'Tillförd energi'!$B$1:$AQ$1,0),FALSE)</f>
        <v>0</v>
      </c>
      <c r="P223">
        <f>VLOOKUP($B223,'Tillförd energi'!$B$1:$AS$566,MATCH(P$1,'Tillförd energi'!$B$1:$AQ$1,0),FALSE)</f>
        <v>0</v>
      </c>
      <c r="Q223">
        <f>VLOOKUP($B223,'Tillförd energi'!$B$1:$AS$566,MATCH(Q$1,'Tillförd energi'!$B$1:$AQ$1,0),FALSE)</f>
        <v>1.9294100000000001</v>
      </c>
      <c r="R223">
        <f>VLOOKUP($B223,'Tillförd energi'!$B$1:$AS$566,MATCH(R$1,'Tillförd energi'!$B$1:$AQ$1,0),FALSE)</f>
        <v>0</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0</v>
      </c>
      <c r="AD223">
        <f>VLOOKUP($B223,'Tillförd energi'!$B$1:$AS$566,MATCH(AD$1,'Tillförd energi'!$B$1:$AQ$1,0),FALSE)</f>
        <v>0</v>
      </c>
      <c r="AE223">
        <f>VLOOKUP($B223,'Tillförd energi'!$B$1:$AS$566,MATCH(AE$1,'Tillförd energi'!$B$1:$AQ$1,0),FALSE)</f>
        <v>0</v>
      </c>
      <c r="AF223">
        <f>VLOOKUP($B223,'Tillförd energi'!$B$1:$AS$566,MATCH(AF$1,'Tillförd energi'!$B$1:$AQ$1,0),FALSE)</f>
        <v>3.9600000000000003E-2</v>
      </c>
      <c r="AG223">
        <f>IFERROR(VLOOKUP(B223,Miljö!$B$1:$S$476,9,FALSE)/1,0)</f>
        <v>0</v>
      </c>
      <c r="AI223">
        <f t="shared" si="30"/>
        <v>1.9690100000000001</v>
      </c>
      <c r="AJ223">
        <f t="shared" si="31"/>
        <v>1.9690100000000001</v>
      </c>
      <c r="AK223">
        <f>IF(ISERROR(1/VLOOKUP($B223,Leveranser!$B$1:$S$500,MATCH("såld värme (gwh)",Leveranser!$B$1:$S$1,0),FALSE)),"",VLOOKUP($B223,Leveranser!$B$1:$S$500,MATCH("såld värme (gwh)",Leveranser!$B$1:$S$1,0),FALSE))</f>
        <v>1.32</v>
      </c>
      <c r="AL223" s="22">
        <f>VLOOKUP($B223,Leveranser!$B$1:$Y$500,MATCH("Totalt såld fjärrvärme till andra fjärrvärmeföretag",Leveranser!$B$1:$AA$1,0),FALSE)</f>
        <v>0</v>
      </c>
      <c r="AM223" s="22">
        <f>IF(ISERROR(1/VLOOKUP($B223,Miljö!$B$1:$S$500,MATCH("Såld mängd produktionsspecifik fjärrvärme (GWh)",Miljö!$B$1:$R$1,0),FALSE)),0,VLOOKUP($B223,Miljö!$B$1:$S$500,MATCH("Såld mängd produktionsspecifik fjärrvärme (GWh)",Miljö!$B$1:$R$1,0),FALSE))</f>
        <v>0</v>
      </c>
      <c r="AN223" s="23">
        <f t="shared" si="32"/>
        <v>0.67038765674120493</v>
      </c>
      <c r="AP223" t="str">
        <f>VLOOKUP($B223,'Miljövärden urval för publ'!$B$1:$H$450,7,FALSE)</f>
        <v>Ja</v>
      </c>
      <c r="AQ223" t="str">
        <f>VLOOKUP($B223,'Miljövärden urval för publ'!$B$1:$H$450,6,FALSE)</f>
        <v>Ja</v>
      </c>
      <c r="AU223">
        <f t="shared" si="33"/>
        <v>3.9600000000000003E-2</v>
      </c>
      <c r="AV223">
        <f t="shared" si="34"/>
        <v>0</v>
      </c>
      <c r="AW223">
        <f t="shared" si="35"/>
        <v>1.9294100000000001</v>
      </c>
      <c r="AX223">
        <f t="shared" si="36"/>
        <v>0</v>
      </c>
      <c r="AZ223">
        <f t="shared" si="37"/>
        <v>0</v>
      </c>
      <c r="BA223">
        <f t="shared" si="38"/>
        <v>0</v>
      </c>
      <c r="BC223">
        <f t="shared" si="39"/>
        <v>1.9294100000000001</v>
      </c>
    </row>
    <row r="224" spans="1:55" ht="15" customHeight="1" x14ac:dyDescent="0.25">
      <c r="A224" t="s">
        <v>322</v>
      </c>
      <c r="B224" t="s">
        <v>326</v>
      </c>
      <c r="C224">
        <f>VLOOKUP($B224,'Tillförd energi'!$B$1:$AS$566,MATCH(C$1,'Tillförd energi'!$B$1:$AQ$1,0),FALSE)</f>
        <v>0</v>
      </c>
      <c r="D224">
        <f>VLOOKUP($B224,'Tillförd energi'!$B$1:$AS$566,MATCH(D$1,'Tillförd energi'!$B$1:$AQ$1,0),FALSE)</f>
        <v>4.4999999999999998E-2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2.2000000000000002</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0.1</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0.3</v>
      </c>
      <c r="AG224">
        <f>IFERROR(VLOOKUP(B224,Miljö!$B$1:$S$476,9,FALSE)/1,0)</f>
        <v>0</v>
      </c>
      <c r="AI224">
        <f t="shared" si="30"/>
        <v>2.645</v>
      </c>
      <c r="AJ224">
        <f t="shared" si="31"/>
        <v>2.645</v>
      </c>
      <c r="AK224">
        <f>IF(ISERROR(1/VLOOKUP($B224,Leveranser!$B$1:$S$500,MATCH("såld värme (gwh)",Leveranser!$B$1:$S$1,0),FALSE)),"",VLOOKUP($B224,Leveranser!$B$1:$S$500,MATCH("såld värme (gwh)",Leveranser!$B$1:$S$1,0),FALSE))</f>
        <v>1.94</v>
      </c>
      <c r="AL224" s="22">
        <f>VLOOKUP($B224,Leveranser!$B$1:$Y$500,MATCH("Totalt såld fjärrvärme till andra fjärrvärmeföretag",Leveranser!$B$1:$AA$1,0),FALSE)</f>
        <v>0</v>
      </c>
      <c r="AM224" s="22">
        <f>IF(ISERROR(1/VLOOKUP($B224,Miljö!$B$1:$S$500,MATCH("Såld mängd produktionsspecifik fjärrvärme (GWh)",Miljö!$B$1:$R$1,0),FALSE)),0,VLOOKUP($B224,Miljö!$B$1:$S$500,MATCH("Såld mängd produktionsspecifik fjärrvärme (GWh)",Miljö!$B$1:$R$1,0),FALSE))</f>
        <v>0</v>
      </c>
      <c r="AN224" s="23">
        <f t="shared" si="32"/>
        <v>0.73345935727788281</v>
      </c>
      <c r="AP224" t="str">
        <f>VLOOKUP($B224,'Miljövärden urval för publ'!$B$1:$H$450,7,FALSE)</f>
        <v>Ja</v>
      </c>
      <c r="AQ224" t="str">
        <f>VLOOKUP($B224,'Miljövärden urval för publ'!$B$1:$H$450,6,FALSE)</f>
        <v>Ja</v>
      </c>
      <c r="AU224">
        <f t="shared" si="33"/>
        <v>0.4</v>
      </c>
      <c r="AV224">
        <f t="shared" si="34"/>
        <v>0</v>
      </c>
      <c r="AW224">
        <f t="shared" si="35"/>
        <v>0</v>
      </c>
      <c r="AX224">
        <f t="shared" si="36"/>
        <v>2.2000000000000002</v>
      </c>
      <c r="AZ224">
        <f t="shared" si="37"/>
        <v>0</v>
      </c>
      <c r="BA224">
        <f t="shared" si="38"/>
        <v>0</v>
      </c>
      <c r="BC224">
        <f t="shared" si="39"/>
        <v>2.2000000000000002</v>
      </c>
    </row>
    <row r="225" spans="1:55" ht="15" customHeight="1" x14ac:dyDescent="0.25">
      <c r="A225" t="s">
        <v>327</v>
      </c>
      <c r="B225" s="11" t="s">
        <v>992</v>
      </c>
      <c r="C225">
        <f>VLOOKUP($B225,'Tillförd energi'!$B$1:$AS$566,MATCH(C$1,'Tillförd energi'!$B$1:$AQ$1,0),FALSE)</f>
        <v>0</v>
      </c>
      <c r="D225">
        <f>VLOOKUP($B225,'Tillförd energi'!$B$1:$AS$566,MATCH(D$1,'Tillförd energi'!$B$1:$AQ$1,0),FALSE)</f>
        <v>0</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0</v>
      </c>
      <c r="AE225">
        <f>VLOOKUP($B225,'Tillförd energi'!$B$1:$AS$566,MATCH(AE$1,'Tillförd energi'!$B$1:$AQ$1,0),FALSE)</f>
        <v>0</v>
      </c>
      <c r="AF225">
        <f>VLOOKUP($B225,'Tillförd energi'!$B$1:$AS$566,MATCH(AF$1,'Tillförd energi'!$B$1:$AQ$1,0),FALSE)</f>
        <v>0</v>
      </c>
      <c r="AG225">
        <f>IFERROR(VLOOKUP(B225,Miljö!$B$1:$S$476,9,FALSE)/1,0)</f>
        <v>0</v>
      </c>
      <c r="AI225">
        <f t="shared" si="30"/>
        <v>0</v>
      </c>
      <c r="AJ225">
        <f t="shared" si="31"/>
        <v>0</v>
      </c>
      <c r="AK225" t="str">
        <f>IF(ISERROR(1/VLOOKUP($B225,Leveranser!$B$1:$S$500,MATCH("såld värme (gwh)",Leveranser!$B$1:$S$1,0),FALSE)),"",VLOOKUP($B225,Leveranser!$B$1:$S$500,MATCH("såld värme (gwh)",Leveranser!$B$1:$S$1,0),FALSE))</f>
        <v/>
      </c>
      <c r="AL225" s="22">
        <f>VLOOKUP($B225,Leveranser!$B$1:$Y$500,MATCH("Totalt såld fjärrvärme till andra fjärrvärmeföretag",Leveranser!$B$1:$AA$1,0),FALSE)</f>
        <v>0</v>
      </c>
      <c r="AM225" s="22">
        <f>IF(ISERROR(1/VLOOKUP($B225,Miljö!$B$1:$S$500,MATCH("Såld mängd produktionsspecifik fjärrvärme (GWh)",Miljö!$B$1:$R$1,0),FALSE)),0,VLOOKUP($B225,Miljö!$B$1:$S$500,MATCH("Såld mängd produktionsspecifik fjärrvärme (GWh)",Miljö!$B$1:$R$1,0),FALSE))</f>
        <v>0</v>
      </c>
      <c r="AN225" s="23" t="str">
        <f t="shared" si="32"/>
        <v/>
      </c>
      <c r="AP225" t="str">
        <f>VLOOKUP($B225,'Miljövärden urval för publ'!$B$1:$H$450,7,FALSE)</f>
        <v>Nej</v>
      </c>
      <c r="AQ225" t="str">
        <f>VLOOKUP($B225,'Miljövärden urval för publ'!$B$1:$H$450,6,FALSE)</f>
        <v>Nej</v>
      </c>
      <c r="AU225">
        <f t="shared" si="33"/>
        <v>0</v>
      </c>
      <c r="AV225">
        <f t="shared" si="34"/>
        <v>0</v>
      </c>
      <c r="AW225">
        <f t="shared" si="35"/>
        <v>0</v>
      </c>
      <c r="AX225">
        <f t="shared" si="36"/>
        <v>0</v>
      </c>
      <c r="AZ225">
        <f t="shared" si="37"/>
        <v>0</v>
      </c>
      <c r="BA225">
        <f t="shared" si="38"/>
        <v>0</v>
      </c>
      <c r="BC225">
        <f t="shared" si="39"/>
        <v>0</v>
      </c>
    </row>
    <row r="226" spans="1:55" ht="15" customHeight="1" x14ac:dyDescent="0.25">
      <c r="A226" t="s">
        <v>329</v>
      </c>
      <c r="B226" t="s">
        <v>330</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0</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0</v>
      </c>
      <c r="AG226">
        <f>IFERROR(VLOOKUP(B226,Miljö!$B$1:$S$476,9,FALSE)/1,0)</f>
        <v>0</v>
      </c>
      <c r="AI226">
        <f t="shared" si="30"/>
        <v>0</v>
      </c>
      <c r="AJ226">
        <f t="shared" si="31"/>
        <v>0</v>
      </c>
      <c r="AK226" t="str">
        <f>IF(ISERROR(1/VLOOKUP($B226,Leveranser!$B$1:$S$500,MATCH("såld värme (gwh)",Leveranser!$B$1:$S$1,0),FALSE)),"",VLOOKUP($B226,Leveranser!$B$1:$S$500,MATCH("såld värme (gwh)",Leveranser!$B$1:$S$1,0),FALSE))</f>
        <v/>
      </c>
      <c r="AL226" s="22">
        <f>VLOOKUP($B226,Leveranser!$B$1:$Y$500,MATCH("Totalt såld fjärrvärme till andra fjärrvärmeföretag",Leveranser!$B$1:$AA$1,0),FALSE)</f>
        <v>0</v>
      </c>
      <c r="AM226" s="22">
        <f>IF(ISERROR(1/VLOOKUP($B226,Miljö!$B$1:$S$500,MATCH("Såld mängd produktionsspecifik fjärrvärme (GWh)",Miljö!$B$1:$R$1,0),FALSE)),0,VLOOKUP($B226,Miljö!$B$1:$S$500,MATCH("Såld mängd produktionsspecifik fjärrvärme (GWh)",Miljö!$B$1:$R$1,0),FALSE))</f>
        <v>0</v>
      </c>
      <c r="AN226" s="23" t="str">
        <f t="shared" si="32"/>
        <v/>
      </c>
      <c r="AP226" t="str">
        <f>VLOOKUP($B226,'Miljövärden urval för publ'!$B$1:$H$450,7,FALSE)</f>
        <v>Nej</v>
      </c>
      <c r="AQ226" t="str">
        <f>VLOOKUP($B226,'Miljövärden urval för publ'!$B$1:$H$450,6,FALSE)</f>
        <v>Nej</v>
      </c>
      <c r="AU226">
        <f t="shared" si="33"/>
        <v>0</v>
      </c>
      <c r="AV226">
        <f t="shared" si="34"/>
        <v>0</v>
      </c>
      <c r="AW226">
        <f t="shared" si="35"/>
        <v>0</v>
      </c>
      <c r="AX226">
        <f t="shared" si="36"/>
        <v>0</v>
      </c>
      <c r="AZ226">
        <f t="shared" si="37"/>
        <v>0</v>
      </c>
      <c r="BA226">
        <f t="shared" si="38"/>
        <v>0</v>
      </c>
      <c r="BC226">
        <f t="shared" si="39"/>
        <v>0</v>
      </c>
    </row>
    <row r="227" spans="1:55" ht="15" customHeight="1" x14ac:dyDescent="0.25">
      <c r="A227" t="s">
        <v>331</v>
      </c>
      <c r="B227" t="s">
        <v>332</v>
      </c>
      <c r="C227">
        <f>VLOOKUP($B227,'Tillförd energi'!$B$1:$AS$566,MATCH(C$1,'Tillförd energi'!$B$1:$AQ$1,0),FALSE)</f>
        <v>0</v>
      </c>
      <c r="D227">
        <f>VLOOKUP($B227,'Tillförd energi'!$B$1:$AS$566,MATCH(D$1,'Tillförd energi'!$B$1:$AQ$1,0),FALSE)</f>
        <v>1.286</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9.8550000000000004</v>
      </c>
      <c r="N227">
        <f>VLOOKUP($B227,'Tillförd energi'!$B$1:$AS$566,MATCH(N$1,'Tillförd energi'!$B$1:$AQ$1,0),FALSE)</f>
        <v>6.3680000000000003</v>
      </c>
      <c r="O227">
        <f>VLOOKUP($B227,'Tillförd energi'!$B$1:$AS$566,MATCH(O$1,'Tillförd energi'!$B$1:$AQ$1,0),FALSE)</f>
        <v>0</v>
      </c>
      <c r="P227">
        <f>VLOOKUP($B227,'Tillförd energi'!$B$1:$AS$566,MATCH(P$1,'Tillförd energi'!$B$1:$AQ$1,0),FALSE)</f>
        <v>14.7</v>
      </c>
      <c r="Q227">
        <f>VLOOKUP($B227,'Tillförd energi'!$B$1:$AS$566,MATCH(Q$1,'Tillförd energi'!$B$1:$AQ$1,0),FALSE)</f>
        <v>0</v>
      </c>
      <c r="R227">
        <f>VLOOKUP($B227,'Tillförd energi'!$B$1:$AS$566,MATCH(R$1,'Tillförd energi'!$B$1:$AQ$1,0),FALSE)</f>
        <v>0</v>
      </c>
      <c r="S227">
        <f>VLOOKUP($B227,'Tillförd energi'!$B$1:$AS$566,MATCH(S$1,'Tillförd energi'!$B$1:$AQ$1,0),FALSE)</f>
        <v>8.3309999999999995</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v>
      </c>
      <c r="AA227">
        <f>VLOOKUP($B227,'Tillförd energi'!$B$1:$AS$566,MATCH(AA$1,'Tillförd energi'!$B$1:$AQ$1,0),FALSE)</f>
        <v>0</v>
      </c>
      <c r="AB227">
        <f>VLOOKUP($B227,'Tillförd energi'!$B$1:$AS$566,MATCH(AB$1,'Tillförd energi'!$B$1:$AQ$1,0),FALSE)</f>
        <v>0</v>
      </c>
      <c r="AC227">
        <f>VLOOKUP($B227,'Tillförd energi'!$B$1:$AS$566,MATCH(AC$1,'Tillförd energi'!$B$1:$AQ$1,0),FALSE)</f>
        <v>4.5759999999999996</v>
      </c>
      <c r="AD227">
        <f>VLOOKUP($B227,'Tillförd energi'!$B$1:$AS$566,MATCH(AD$1,'Tillförd energi'!$B$1:$AQ$1,0),FALSE)</f>
        <v>0</v>
      </c>
      <c r="AE227">
        <f>VLOOKUP($B227,'Tillförd energi'!$B$1:$AS$566,MATCH(AE$1,'Tillförd energi'!$B$1:$AQ$1,0),FALSE)</f>
        <v>0</v>
      </c>
      <c r="AF227">
        <f>VLOOKUP($B227,'Tillförd energi'!$B$1:$AS$566,MATCH(AF$1,'Tillförd energi'!$B$1:$AQ$1,0),FALSE)</f>
        <v>0.79400000000000004</v>
      </c>
      <c r="AG227">
        <f>IFERROR(VLOOKUP(B227,Miljö!$B$1:$S$476,9,FALSE)/1,0)</f>
        <v>0</v>
      </c>
      <c r="AI227">
        <f t="shared" si="30"/>
        <v>45.910000000000004</v>
      </c>
      <c r="AJ227">
        <f t="shared" si="31"/>
        <v>45.910000000000004</v>
      </c>
      <c r="AK227">
        <f>IF(ISERROR(1/VLOOKUP($B227,Leveranser!$B$1:$S$500,MATCH("såld värme (gwh)",Leveranser!$B$1:$S$1,0),FALSE)),"",VLOOKUP($B227,Leveranser!$B$1:$S$500,MATCH("såld värme (gwh)",Leveranser!$B$1:$S$1,0),FALSE))</f>
        <v>38.555</v>
      </c>
      <c r="AL227" s="22">
        <f>VLOOKUP($B227,Leveranser!$B$1:$Y$500,MATCH("Totalt såld fjärrvärme till andra fjärrvärmeföretag",Leveranser!$B$1:$AA$1,0),FALSE)</f>
        <v>0</v>
      </c>
      <c r="AM227" s="22">
        <f>IF(ISERROR(1/VLOOKUP($B227,Miljö!$B$1:$S$500,MATCH("Såld mängd produktionsspecifik fjärrvärme (GWh)",Miljö!$B$1:$R$1,0),FALSE)),0,VLOOKUP($B227,Miljö!$B$1:$S$500,MATCH("Såld mängd produktionsspecifik fjärrvärme (GWh)",Miljö!$B$1:$R$1,0),FALSE))</f>
        <v>0</v>
      </c>
      <c r="AN227" s="23">
        <f t="shared" si="32"/>
        <v>0.83979525157917656</v>
      </c>
      <c r="AP227" t="str">
        <f>VLOOKUP($B227,'Miljövärden urval för publ'!$B$1:$H$450,7,FALSE)</f>
        <v>Ja</v>
      </c>
      <c r="AQ227" t="str">
        <f>VLOOKUP($B227,'Miljövärden urval för publ'!$B$1:$H$450,6,FALSE)</f>
        <v>Ja</v>
      </c>
      <c r="AU227">
        <f t="shared" si="33"/>
        <v>0.79400000000000004</v>
      </c>
      <c r="AV227">
        <f t="shared" si="34"/>
        <v>0</v>
      </c>
      <c r="AW227">
        <f t="shared" si="35"/>
        <v>30.922999999999998</v>
      </c>
      <c r="AX227">
        <f t="shared" si="36"/>
        <v>8.3309999999999995</v>
      </c>
      <c r="AZ227">
        <f t="shared" si="37"/>
        <v>0</v>
      </c>
      <c r="BA227">
        <f t="shared" si="38"/>
        <v>0</v>
      </c>
      <c r="BC227">
        <f t="shared" si="39"/>
        <v>39.253999999999998</v>
      </c>
    </row>
    <row r="228" spans="1:55" ht="15" customHeight="1" x14ac:dyDescent="0.25">
      <c r="A228" t="s">
        <v>331</v>
      </c>
      <c r="B228" t="s">
        <v>333</v>
      </c>
      <c r="C228">
        <f>VLOOKUP($B228,'Tillförd energi'!$B$1:$AS$566,MATCH(C$1,'Tillförd energi'!$B$1:$AQ$1,0),FALSE)</f>
        <v>0</v>
      </c>
      <c r="D228">
        <f>VLOOKUP($B228,'Tillförd energi'!$B$1:$AS$566,MATCH(D$1,'Tillförd energi'!$B$1:$AQ$1,0),FALSE)</f>
        <v>0.5</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9.4</v>
      </c>
      <c r="N228">
        <f>VLOOKUP($B228,'Tillförd energi'!$B$1:$AS$566,MATCH(N$1,'Tillförd energi'!$B$1:$AQ$1,0),FALSE)</f>
        <v>0</v>
      </c>
      <c r="O228">
        <f>VLOOKUP($B228,'Tillförd energi'!$B$1:$AS$566,MATCH(O$1,'Tillförd energi'!$B$1:$AQ$1,0),FALSE)</f>
        <v>13.9</v>
      </c>
      <c r="P228">
        <f>VLOOKUP($B228,'Tillförd energi'!$B$1:$AS$566,MATCH(P$1,'Tillförd energi'!$B$1:$AQ$1,0),FALSE)</f>
        <v>23.2</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8.1999999999999993</v>
      </c>
      <c r="AD228">
        <f>VLOOKUP($B228,'Tillförd energi'!$B$1:$AS$566,MATCH(AD$1,'Tillförd energi'!$B$1:$AQ$1,0),FALSE)</f>
        <v>0</v>
      </c>
      <c r="AE228">
        <f>VLOOKUP($B228,'Tillförd energi'!$B$1:$AS$566,MATCH(AE$1,'Tillförd energi'!$B$1:$AQ$1,0),FALSE)</f>
        <v>0</v>
      </c>
      <c r="AF228">
        <f>VLOOKUP($B228,'Tillförd energi'!$B$1:$AS$566,MATCH(AF$1,'Tillförd energi'!$B$1:$AQ$1,0),FALSE)</f>
        <v>0.9</v>
      </c>
      <c r="AG228">
        <f>IFERROR(VLOOKUP(B228,Miljö!$B$1:$S$476,9,FALSE)/1,0)</f>
        <v>0</v>
      </c>
      <c r="AI228">
        <f t="shared" si="30"/>
        <v>56.1</v>
      </c>
      <c r="AJ228">
        <f t="shared" si="31"/>
        <v>56.1</v>
      </c>
      <c r="AK228">
        <f>IF(ISERROR(1/VLOOKUP($B228,Leveranser!$B$1:$S$500,MATCH("såld värme (gwh)",Leveranser!$B$1:$S$1,0),FALSE)),"",VLOOKUP($B228,Leveranser!$B$1:$S$500,MATCH("såld värme (gwh)",Leveranser!$B$1:$S$1,0),FALSE))</f>
        <v>45.4</v>
      </c>
      <c r="AL228" s="22">
        <f>VLOOKUP($B228,Leveranser!$B$1:$Y$500,MATCH("Totalt såld fjärrvärme till andra fjärrvärmeföretag",Leveranser!$B$1:$AA$1,0),FALSE)</f>
        <v>0</v>
      </c>
      <c r="AM228" s="22">
        <f>IF(ISERROR(1/VLOOKUP($B228,Miljö!$B$1:$S$500,MATCH("Såld mängd produktionsspecifik fjärrvärme (GWh)",Miljö!$B$1:$R$1,0),FALSE)),0,VLOOKUP($B228,Miljö!$B$1:$S$500,MATCH("Såld mängd produktionsspecifik fjärrvärme (GWh)",Miljö!$B$1:$R$1,0),FALSE))</f>
        <v>0</v>
      </c>
      <c r="AN228" s="23">
        <f t="shared" si="32"/>
        <v>0.80926916221033862</v>
      </c>
      <c r="AP228" t="str">
        <f>VLOOKUP($B228,'Miljövärden urval för publ'!$B$1:$H$450,7,FALSE)</f>
        <v>Ja</v>
      </c>
      <c r="AQ228" t="str">
        <f>VLOOKUP($B228,'Miljövärden urval för publ'!$B$1:$H$450,6,FALSE)</f>
        <v>Nej</v>
      </c>
      <c r="AU228">
        <f t="shared" si="33"/>
        <v>0.9</v>
      </c>
      <c r="AV228">
        <f t="shared" si="34"/>
        <v>0</v>
      </c>
      <c r="AW228">
        <f t="shared" si="35"/>
        <v>46.5</v>
      </c>
      <c r="AX228">
        <f t="shared" si="36"/>
        <v>0</v>
      </c>
      <c r="AZ228">
        <f t="shared" si="37"/>
        <v>0</v>
      </c>
      <c r="BA228">
        <f t="shared" si="38"/>
        <v>0</v>
      </c>
      <c r="BC228">
        <f t="shared" si="39"/>
        <v>46.5</v>
      </c>
    </row>
    <row r="229" spans="1:55" ht="15" customHeight="1" x14ac:dyDescent="0.25">
      <c r="A229" t="s">
        <v>331</v>
      </c>
      <c r="B229" t="s">
        <v>334</v>
      </c>
      <c r="C229">
        <f>VLOOKUP($B229,'Tillförd energi'!$B$1:$AS$566,MATCH(C$1,'Tillförd energi'!$B$1:$AQ$1,0),FALSE)</f>
        <v>0</v>
      </c>
      <c r="D229">
        <f>VLOOKUP($B229,'Tillförd energi'!$B$1:$AS$566,MATCH(D$1,'Tillförd energi'!$B$1:$AQ$1,0),FALSE)</f>
        <v>0.7</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17.399999999999999</v>
      </c>
      <c r="P229">
        <f>VLOOKUP($B229,'Tillförd energi'!$B$1:$AS$566,MATCH(P$1,'Tillförd energi'!$B$1:$AQ$1,0),FALSE)</f>
        <v>2.7</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1</v>
      </c>
      <c r="AD229">
        <f>VLOOKUP($B229,'Tillförd energi'!$B$1:$AS$566,MATCH(AD$1,'Tillförd energi'!$B$1:$AQ$1,0),FALSE)</f>
        <v>0</v>
      </c>
      <c r="AE229">
        <f>VLOOKUP($B229,'Tillförd energi'!$B$1:$AS$566,MATCH(AE$1,'Tillförd energi'!$B$1:$AQ$1,0),FALSE)</f>
        <v>0</v>
      </c>
      <c r="AF229">
        <f>VLOOKUP($B229,'Tillförd energi'!$B$1:$AS$566,MATCH(AF$1,'Tillförd energi'!$B$1:$AQ$1,0),FALSE)</f>
        <v>0.5</v>
      </c>
      <c r="AG229">
        <f>IFERROR(VLOOKUP(B229,Miljö!$B$1:$S$476,9,FALSE)/1,0)</f>
        <v>0</v>
      </c>
      <c r="AI229">
        <f t="shared" si="30"/>
        <v>22.299999999999997</v>
      </c>
      <c r="AJ229">
        <f t="shared" si="31"/>
        <v>22.299999999999997</v>
      </c>
      <c r="AK229">
        <f>IF(ISERROR(1/VLOOKUP($B229,Leveranser!$B$1:$S$500,MATCH("såld värme (gwh)",Leveranser!$B$1:$S$1,0),FALSE)),"",VLOOKUP($B229,Leveranser!$B$1:$S$500,MATCH("såld värme (gwh)",Leveranser!$B$1:$S$1,0),FALSE))</f>
        <v>17.100000000000001</v>
      </c>
      <c r="AL229" s="22">
        <f>VLOOKUP($B229,Leveranser!$B$1:$Y$500,MATCH("Totalt såld fjärrvärme till andra fjärrvärmeföretag",Leveranser!$B$1:$AA$1,0),FALSE)</f>
        <v>0</v>
      </c>
      <c r="AM229" s="22">
        <f>IF(ISERROR(1/VLOOKUP($B229,Miljö!$B$1:$S$500,MATCH("Såld mängd produktionsspecifik fjärrvärme (GWh)",Miljö!$B$1:$R$1,0),FALSE)),0,VLOOKUP($B229,Miljö!$B$1:$S$500,MATCH("Såld mängd produktionsspecifik fjärrvärme (GWh)",Miljö!$B$1:$R$1,0),FALSE))</f>
        <v>0</v>
      </c>
      <c r="AN229" s="23">
        <f t="shared" si="32"/>
        <v>0.76681614349775806</v>
      </c>
      <c r="AP229" t="str">
        <f>VLOOKUP($B229,'Miljövärden urval för publ'!$B$1:$H$450,7,FALSE)</f>
        <v>Ja</v>
      </c>
      <c r="AQ229" t="str">
        <f>VLOOKUP($B229,'Miljövärden urval för publ'!$B$1:$H$450,6,FALSE)</f>
        <v>Nej</v>
      </c>
      <c r="AU229">
        <f t="shared" si="33"/>
        <v>0.5</v>
      </c>
      <c r="AV229">
        <f t="shared" si="34"/>
        <v>0</v>
      </c>
      <c r="AW229">
        <f t="shared" si="35"/>
        <v>20.099999999999998</v>
      </c>
      <c r="AX229">
        <f t="shared" si="36"/>
        <v>0</v>
      </c>
      <c r="AZ229">
        <f t="shared" si="37"/>
        <v>0</v>
      </c>
      <c r="BA229">
        <f t="shared" si="38"/>
        <v>0</v>
      </c>
      <c r="BC229">
        <f t="shared" si="39"/>
        <v>20.099999999999998</v>
      </c>
    </row>
    <row r="230" spans="1:55" ht="15" customHeight="1" x14ac:dyDescent="0.25">
      <c r="A230" t="s">
        <v>331</v>
      </c>
      <c r="B230" t="s">
        <v>335</v>
      </c>
      <c r="C230">
        <f>VLOOKUP($B230,'Tillförd energi'!$B$1:$AS$566,MATCH(C$1,'Tillförd energi'!$B$1:$AQ$1,0),FALSE)</f>
        <v>0</v>
      </c>
      <c r="D230">
        <f>VLOOKUP($B230,'Tillförd energi'!$B$1:$AS$566,MATCH(D$1,'Tillförd energi'!$B$1:$AQ$1,0),FALSE)</f>
        <v>0.54</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0</v>
      </c>
      <c r="N230">
        <f>VLOOKUP($B230,'Tillförd energi'!$B$1:$AS$566,MATCH(N$1,'Tillförd energi'!$B$1:$AQ$1,0),FALSE)</f>
        <v>35.200000000000003</v>
      </c>
      <c r="O230">
        <f>VLOOKUP($B230,'Tillförd energi'!$B$1:$AS$566,MATCH(O$1,'Tillförd energi'!$B$1:$AQ$1,0),FALSE)</f>
        <v>0</v>
      </c>
      <c r="P230">
        <f>VLOOKUP($B230,'Tillförd energi'!$B$1:$AS$566,MATCH(P$1,'Tillförd energi'!$B$1:$AQ$1,0),FALSE)</f>
        <v>0</v>
      </c>
      <c r="Q230">
        <f>VLOOKUP($B230,'Tillförd energi'!$B$1:$AS$566,MATCH(Q$1,'Tillförd energi'!$B$1:$AQ$1,0),FALSE)</f>
        <v>0</v>
      </c>
      <c r="R230">
        <f>VLOOKUP($B230,'Tillförd energi'!$B$1:$AS$566,MATCH(R$1,'Tillförd energi'!$B$1:$AQ$1,0),FALSE)</f>
        <v>0</v>
      </c>
      <c r="S230">
        <f>VLOOKUP($B230,'Tillförd energi'!$B$1:$AS$566,MATCH(S$1,'Tillförd energi'!$B$1:$AQ$1,0),FALSE)</f>
        <v>0</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4.8</v>
      </c>
      <c r="AD230">
        <f>VLOOKUP($B230,'Tillförd energi'!$B$1:$AS$566,MATCH(AD$1,'Tillförd energi'!$B$1:$AQ$1,0),FALSE)</f>
        <v>0</v>
      </c>
      <c r="AE230">
        <f>VLOOKUP($B230,'Tillförd energi'!$B$1:$AS$566,MATCH(AE$1,'Tillförd energi'!$B$1:$AQ$1,0),FALSE)</f>
        <v>0</v>
      </c>
      <c r="AF230">
        <f>VLOOKUP($B230,'Tillförd energi'!$B$1:$AS$566,MATCH(AF$1,'Tillförd energi'!$B$1:$AQ$1,0),FALSE)</f>
        <v>0.69</v>
      </c>
      <c r="AG230">
        <f>IFERROR(VLOOKUP(B230,Miljö!$B$1:$S$476,9,FALSE)/1,0)</f>
        <v>0</v>
      </c>
      <c r="AI230">
        <f t="shared" si="30"/>
        <v>41.23</v>
      </c>
      <c r="AJ230">
        <f t="shared" si="31"/>
        <v>41.23</v>
      </c>
      <c r="AK230">
        <f>IF(ISERROR(1/VLOOKUP($B230,Leveranser!$B$1:$S$500,MATCH("såld värme (gwh)",Leveranser!$B$1:$S$1,0),FALSE)),"",VLOOKUP($B230,Leveranser!$B$1:$S$500,MATCH("såld värme (gwh)",Leveranser!$B$1:$S$1,0),FALSE))</f>
        <v>25.3</v>
      </c>
      <c r="AL230" s="22">
        <f>VLOOKUP($B230,Leveranser!$B$1:$Y$500,MATCH("Totalt såld fjärrvärme till andra fjärrvärmeföretag",Leveranser!$B$1:$AA$1,0),FALSE)</f>
        <v>0</v>
      </c>
      <c r="AM230" s="22">
        <f>IF(ISERROR(1/VLOOKUP($B230,Miljö!$B$1:$S$500,MATCH("Såld mängd produktionsspecifik fjärrvärme (GWh)",Miljö!$B$1:$R$1,0),FALSE)),0,VLOOKUP($B230,Miljö!$B$1:$S$500,MATCH("Såld mängd produktionsspecifik fjärrvärme (GWh)",Miljö!$B$1:$R$1,0),FALSE))</f>
        <v>0</v>
      </c>
      <c r="AN230" s="23">
        <f t="shared" si="32"/>
        <v>0.61363085132185313</v>
      </c>
      <c r="AP230" t="str">
        <f>VLOOKUP($B230,'Miljövärden urval för publ'!$B$1:$H$450,7,FALSE)</f>
        <v>Ja</v>
      </c>
      <c r="AQ230" t="str">
        <f>VLOOKUP($B230,'Miljövärden urval för publ'!$B$1:$H$450,6,FALSE)</f>
        <v>Nej</v>
      </c>
      <c r="AU230">
        <f t="shared" si="33"/>
        <v>0.69</v>
      </c>
      <c r="AV230">
        <f t="shared" si="34"/>
        <v>0</v>
      </c>
      <c r="AW230">
        <f t="shared" si="35"/>
        <v>35.200000000000003</v>
      </c>
      <c r="AX230">
        <f t="shared" si="36"/>
        <v>0</v>
      </c>
      <c r="AZ230">
        <f t="shared" si="37"/>
        <v>0</v>
      </c>
      <c r="BA230">
        <f t="shared" si="38"/>
        <v>0</v>
      </c>
      <c r="BC230">
        <f t="shared" si="39"/>
        <v>35.200000000000003</v>
      </c>
    </row>
    <row r="231" spans="1:55" ht="15" customHeight="1" x14ac:dyDescent="0.25">
      <c r="A231" t="s">
        <v>331</v>
      </c>
      <c r="B231" t="s">
        <v>336</v>
      </c>
      <c r="C231">
        <f>VLOOKUP($B231,'Tillförd energi'!$B$1:$AS$566,MATCH(C$1,'Tillförd energi'!$B$1:$AQ$1,0),FALSE)</f>
        <v>0</v>
      </c>
      <c r="D231">
        <f>VLOOKUP($B231,'Tillförd energi'!$B$1:$AS$566,MATCH(D$1,'Tillförd energi'!$B$1:$AQ$1,0),FALSE)</f>
        <v>0</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0.27</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0</v>
      </c>
      <c r="N231">
        <f>VLOOKUP($B231,'Tillförd energi'!$B$1:$AS$566,MATCH(N$1,'Tillförd energi'!$B$1:$AQ$1,0),FALSE)</f>
        <v>25.9</v>
      </c>
      <c r="O231">
        <f>VLOOKUP($B231,'Tillförd energi'!$B$1:$AS$566,MATCH(O$1,'Tillförd energi'!$B$1:$AQ$1,0),FALSE)</f>
        <v>0</v>
      </c>
      <c r="P231">
        <f>VLOOKUP($B231,'Tillförd energi'!$B$1:$AS$566,MATCH(P$1,'Tillförd energi'!$B$1:$AQ$1,0),FALSE)</f>
        <v>0</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3.6</v>
      </c>
      <c r="AD231">
        <f>VLOOKUP($B231,'Tillförd energi'!$B$1:$AS$566,MATCH(AD$1,'Tillförd energi'!$B$1:$AQ$1,0),FALSE)</f>
        <v>0</v>
      </c>
      <c r="AE231">
        <f>VLOOKUP($B231,'Tillförd energi'!$B$1:$AS$566,MATCH(AE$1,'Tillförd energi'!$B$1:$AQ$1,0),FALSE)</f>
        <v>0</v>
      </c>
      <c r="AF231">
        <f>VLOOKUP($B231,'Tillförd energi'!$B$1:$AS$566,MATCH(AF$1,'Tillförd energi'!$B$1:$AQ$1,0),FALSE)</f>
        <v>0.7</v>
      </c>
      <c r="AG231">
        <f>IFERROR(VLOOKUP(B231,Miljö!$B$1:$S$476,9,FALSE)/1,0)</f>
        <v>0</v>
      </c>
      <c r="AI231">
        <f t="shared" si="30"/>
        <v>30.47</v>
      </c>
      <c r="AJ231">
        <f t="shared" si="31"/>
        <v>30.47</v>
      </c>
      <c r="AK231">
        <f>IF(ISERROR(1/VLOOKUP($B231,Leveranser!$B$1:$S$500,MATCH("såld värme (gwh)",Leveranser!$B$1:$S$1,0),FALSE)),"",VLOOKUP($B231,Leveranser!$B$1:$S$500,MATCH("såld värme (gwh)",Leveranser!$B$1:$S$1,0),FALSE))</f>
        <v>20.9</v>
      </c>
      <c r="AL231" s="22">
        <f>VLOOKUP($B231,Leveranser!$B$1:$Y$500,MATCH("Totalt såld fjärrvärme till andra fjärrvärmeföretag",Leveranser!$B$1:$AA$1,0),FALSE)</f>
        <v>0</v>
      </c>
      <c r="AM231" s="22">
        <f>IF(ISERROR(1/VLOOKUP($B231,Miljö!$B$1:$S$500,MATCH("Såld mängd produktionsspecifik fjärrvärme (GWh)",Miljö!$B$1:$R$1,0),FALSE)),0,VLOOKUP($B231,Miljö!$B$1:$S$500,MATCH("Såld mängd produktionsspecifik fjärrvärme (GWh)",Miljö!$B$1:$R$1,0),FALSE))</f>
        <v>0</v>
      </c>
      <c r="AN231" s="23">
        <f t="shared" si="32"/>
        <v>0.6859205776173285</v>
      </c>
      <c r="AP231" t="str">
        <f>VLOOKUP($B231,'Miljövärden urval för publ'!$B$1:$H$450,7,FALSE)</f>
        <v>Ja</v>
      </c>
      <c r="AQ231" t="str">
        <f>VLOOKUP($B231,'Miljövärden urval för publ'!$B$1:$H$450,6,FALSE)</f>
        <v>Nej</v>
      </c>
      <c r="AU231">
        <f t="shared" si="33"/>
        <v>0.7</v>
      </c>
      <c r="AV231">
        <f t="shared" si="34"/>
        <v>0</v>
      </c>
      <c r="AW231">
        <f t="shared" si="35"/>
        <v>25.9</v>
      </c>
      <c r="AX231">
        <f t="shared" si="36"/>
        <v>0</v>
      </c>
      <c r="AZ231">
        <f t="shared" si="37"/>
        <v>0</v>
      </c>
      <c r="BA231">
        <f t="shared" si="38"/>
        <v>0</v>
      </c>
      <c r="BC231">
        <f t="shared" si="39"/>
        <v>25.9</v>
      </c>
    </row>
    <row r="232" spans="1:55" ht="15" customHeight="1" x14ac:dyDescent="0.25">
      <c r="A232" t="s">
        <v>331</v>
      </c>
      <c r="B232" t="s">
        <v>337</v>
      </c>
      <c r="C232">
        <f>VLOOKUP($B232,'Tillförd energi'!$B$1:$AS$566,MATCH(C$1,'Tillförd energi'!$B$1:$AQ$1,0),FALSE)</f>
        <v>0</v>
      </c>
      <c r="D232">
        <f>VLOOKUP($B232,'Tillförd energi'!$B$1:$AS$566,MATCH(D$1,'Tillförd energi'!$B$1:$AQ$1,0),FALSE)</f>
        <v>0.7</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26.6</v>
      </c>
      <c r="O232">
        <f>VLOOKUP($B232,'Tillförd energi'!$B$1:$AS$566,MATCH(O$1,'Tillförd energi'!$B$1:$AQ$1,0),FALSE)</f>
        <v>0</v>
      </c>
      <c r="P232">
        <f>VLOOKUP($B232,'Tillförd energi'!$B$1:$AS$566,MATCH(P$1,'Tillförd energi'!$B$1:$AQ$1,0),FALSE)</f>
        <v>0</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0</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30"/>
        <v>27.8</v>
      </c>
      <c r="AJ232">
        <f t="shared" si="31"/>
        <v>27.8</v>
      </c>
      <c r="AK232">
        <f>IF(ISERROR(1/VLOOKUP($B232,Leveranser!$B$1:$S$500,MATCH("såld värme (gwh)",Leveranser!$B$1:$S$1,0),FALSE)),"",VLOOKUP($B232,Leveranser!$B$1:$S$500,MATCH("såld värme (gwh)",Leveranser!$B$1:$S$1,0),FALSE))</f>
        <v>22.5</v>
      </c>
      <c r="AL232" s="22">
        <f>VLOOKUP($B232,Leveranser!$B$1:$Y$500,MATCH("Totalt såld fjärrvärme till andra fjärrvärmeföretag",Leveranser!$B$1:$AA$1,0),FALSE)</f>
        <v>0</v>
      </c>
      <c r="AM232" s="22">
        <f>IF(ISERROR(1/VLOOKUP($B232,Miljö!$B$1:$S$500,MATCH("Såld mängd produktionsspecifik fjärrvärme (GWh)",Miljö!$B$1:$R$1,0),FALSE)),0,VLOOKUP($B232,Miljö!$B$1:$S$500,MATCH("Såld mängd produktionsspecifik fjärrvärme (GWh)",Miljö!$B$1:$R$1,0),FALSE))</f>
        <v>0</v>
      </c>
      <c r="AN232" s="23">
        <f t="shared" si="32"/>
        <v>0.80935251798561147</v>
      </c>
      <c r="AP232" t="str">
        <f>VLOOKUP($B232,'Miljövärden urval för publ'!$B$1:$H$450,7,FALSE)</f>
        <v>Ja</v>
      </c>
      <c r="AQ232" t="str">
        <f>VLOOKUP($B232,'Miljövärden urval för publ'!$B$1:$H$450,6,FALSE)</f>
        <v>Nej</v>
      </c>
      <c r="AU232">
        <f t="shared" si="33"/>
        <v>0.5</v>
      </c>
      <c r="AV232">
        <f t="shared" si="34"/>
        <v>0</v>
      </c>
      <c r="AW232">
        <f t="shared" si="35"/>
        <v>26.6</v>
      </c>
      <c r="AX232">
        <f t="shared" si="36"/>
        <v>0</v>
      </c>
      <c r="AZ232">
        <f t="shared" si="37"/>
        <v>0</v>
      </c>
      <c r="BA232">
        <f t="shared" si="38"/>
        <v>0</v>
      </c>
      <c r="BC232">
        <f t="shared" si="39"/>
        <v>26.6</v>
      </c>
    </row>
    <row r="233" spans="1:55" ht="15" customHeight="1" x14ac:dyDescent="0.25">
      <c r="A233" t="s">
        <v>331</v>
      </c>
      <c r="B233" t="s">
        <v>338</v>
      </c>
      <c r="C233">
        <f>VLOOKUP($B233,'Tillförd energi'!$B$1:$AS$566,MATCH(C$1,'Tillförd energi'!$B$1:$AQ$1,0),FALSE)</f>
        <v>0</v>
      </c>
      <c r="D233">
        <f>VLOOKUP($B233,'Tillförd energi'!$B$1:$AS$566,MATCH(D$1,'Tillförd energi'!$B$1:$AQ$1,0),FALSE)</f>
        <v>0.92200000000000004</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0</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6.7770000000000001</v>
      </c>
      <c r="S233">
        <f>VLOOKUP($B233,'Tillförd energi'!$B$1:$AS$566,MATCH(S$1,'Tillförd energi'!$B$1:$AQ$1,0),FALSE)</f>
        <v>10.677</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0</v>
      </c>
      <c r="AD233">
        <f>VLOOKUP($B233,'Tillförd energi'!$B$1:$AS$566,MATCH(AD$1,'Tillförd energi'!$B$1:$AQ$1,0),FALSE)</f>
        <v>0</v>
      </c>
      <c r="AE233">
        <f>VLOOKUP($B233,'Tillförd energi'!$B$1:$AS$566,MATCH(AE$1,'Tillförd energi'!$B$1:$AQ$1,0),FALSE)</f>
        <v>0</v>
      </c>
      <c r="AF233">
        <f>VLOOKUP($B233,'Tillförd energi'!$B$1:$AS$566,MATCH(AF$1,'Tillförd energi'!$B$1:$AQ$1,0),FALSE)</f>
        <v>0.38400000000000001</v>
      </c>
      <c r="AG233">
        <f>IFERROR(VLOOKUP(B233,Miljö!$B$1:$S$476,9,FALSE)/1,0)</f>
        <v>0</v>
      </c>
      <c r="AI233">
        <f t="shared" si="30"/>
        <v>18.759999999999998</v>
      </c>
      <c r="AJ233">
        <f t="shared" si="31"/>
        <v>18.759999999999998</v>
      </c>
      <c r="AK233">
        <f>IF(ISERROR(1/VLOOKUP($B233,Leveranser!$B$1:$S$500,MATCH("såld värme (gwh)",Leveranser!$B$1:$S$1,0),FALSE)),"",VLOOKUP($B233,Leveranser!$B$1:$S$500,MATCH("såld värme (gwh)",Leveranser!$B$1:$S$1,0),FALSE))</f>
        <v>14.084</v>
      </c>
      <c r="AL233" s="22">
        <f>VLOOKUP($B233,Leveranser!$B$1:$Y$500,MATCH("Totalt såld fjärrvärme till andra fjärrvärmeföretag",Leveranser!$B$1:$AA$1,0),FALSE)</f>
        <v>0</v>
      </c>
      <c r="AM233" s="22">
        <f>IF(ISERROR(1/VLOOKUP($B233,Miljö!$B$1:$S$500,MATCH("Såld mängd produktionsspecifik fjärrvärme (GWh)",Miljö!$B$1:$R$1,0),FALSE)),0,VLOOKUP($B233,Miljö!$B$1:$S$500,MATCH("Såld mängd produktionsspecifik fjärrvärme (GWh)",Miljö!$B$1:$R$1,0),FALSE))</f>
        <v>0</v>
      </c>
      <c r="AN233" s="23">
        <f t="shared" si="32"/>
        <v>0.75074626865671645</v>
      </c>
      <c r="AP233" t="str">
        <f>VLOOKUP($B233,'Miljövärden urval för publ'!$B$1:$H$450,7,FALSE)</f>
        <v>Ja</v>
      </c>
      <c r="AQ233" t="str">
        <f>VLOOKUP($B233,'Miljövärden urval för publ'!$B$1:$H$450,6,FALSE)</f>
        <v>Ja</v>
      </c>
      <c r="AU233">
        <f t="shared" si="33"/>
        <v>0.38400000000000001</v>
      </c>
      <c r="AV233">
        <f t="shared" si="34"/>
        <v>0</v>
      </c>
      <c r="AW233">
        <f t="shared" si="35"/>
        <v>0</v>
      </c>
      <c r="AX233">
        <f t="shared" si="36"/>
        <v>17.454000000000001</v>
      </c>
      <c r="AZ233">
        <f t="shared" si="37"/>
        <v>0</v>
      </c>
      <c r="BA233">
        <f t="shared" si="38"/>
        <v>0</v>
      </c>
      <c r="BC233">
        <f t="shared" si="39"/>
        <v>17.454000000000001</v>
      </c>
    </row>
    <row r="234" spans="1:55" ht="15" customHeight="1" x14ac:dyDescent="0.25">
      <c r="A234" t="s">
        <v>331</v>
      </c>
      <c r="B234" t="s">
        <v>339</v>
      </c>
      <c r="C234">
        <f>VLOOKUP($B234,'Tillförd energi'!$B$1:$AS$566,MATCH(C$1,'Tillförd energi'!$B$1:$AQ$1,0),FALSE)</f>
        <v>0</v>
      </c>
      <c r="D234">
        <f>VLOOKUP($B234,'Tillförd energi'!$B$1:$AS$566,MATCH(D$1,'Tillförd energi'!$B$1:$AQ$1,0),FALSE)</f>
        <v>0.22</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v>
      </c>
      <c r="I234">
        <f>VLOOKUP($B234,'Tillförd energi'!$B$1:$AS$566,MATCH(I$1,'Tillförd energi'!$B$1:$AQ$1,0),FALSE)</f>
        <v>0</v>
      </c>
      <c r="J234">
        <f>VLOOKUP($B234,'Tillförd energi'!$B$1:$AS$566,MATCH(J$1,'Tillförd energi'!$B$1:$AQ$1,0),FALSE)</f>
        <v>0.46600000000000003</v>
      </c>
      <c r="K234">
        <v>0</v>
      </c>
      <c r="L234">
        <f>VLOOKUP($B234,'Tillförd energi'!$B$1:$AS$566,MATCH(L$1,'Tillförd energi'!$B$1:$AQ$1,0),FALSE)</f>
        <v>0</v>
      </c>
      <c r="M234">
        <f>VLOOKUP($B234,'Tillförd energi'!$B$1:$AS$566,MATCH(M$1,'Tillförd energi'!$B$1:$AQ$1,0),FALSE)</f>
        <v>9.26</v>
      </c>
      <c r="N234">
        <f>VLOOKUP($B234,'Tillförd energi'!$B$1:$AS$566,MATCH(N$1,'Tillförd energi'!$B$1:$AQ$1,0),FALSE)</f>
        <v>0</v>
      </c>
      <c r="O234">
        <f>VLOOKUP($B234,'Tillförd energi'!$B$1:$AS$566,MATCH(O$1,'Tillförd energi'!$B$1:$AQ$1,0),FALSE)</f>
        <v>15.24</v>
      </c>
      <c r="P234">
        <f>VLOOKUP($B234,'Tillförd energi'!$B$1:$AS$566,MATCH(P$1,'Tillförd energi'!$B$1:$AQ$1,0),FALSE)</f>
        <v>7.05</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6.2149999999999999</v>
      </c>
      <c r="AD234">
        <f>VLOOKUP($B234,'Tillförd energi'!$B$1:$AS$566,MATCH(AD$1,'Tillförd energi'!$B$1:$AQ$1,0),FALSE)</f>
        <v>0</v>
      </c>
      <c r="AE234">
        <f>VLOOKUP($B234,'Tillförd energi'!$B$1:$AS$566,MATCH(AE$1,'Tillförd energi'!$B$1:$AQ$1,0),FALSE)</f>
        <v>0</v>
      </c>
      <c r="AF234">
        <f>VLOOKUP($B234,'Tillförd energi'!$B$1:$AS$566,MATCH(AF$1,'Tillförd energi'!$B$1:$AQ$1,0),FALSE)</f>
        <v>0.71299999999999997</v>
      </c>
      <c r="AG234">
        <f>IFERROR(VLOOKUP(B234,Miljö!$B$1:$S$476,9,FALSE)/1,0)</f>
        <v>0</v>
      </c>
      <c r="AI234">
        <f t="shared" si="30"/>
        <v>39.163999999999994</v>
      </c>
      <c r="AJ234">
        <f t="shared" si="31"/>
        <v>39.163999999999994</v>
      </c>
      <c r="AK234">
        <f>IF(ISERROR(1/VLOOKUP($B234,Leveranser!$B$1:$S$500,MATCH("såld värme (gwh)",Leveranser!$B$1:$S$1,0),FALSE)),"",VLOOKUP($B234,Leveranser!$B$1:$S$500,MATCH("såld värme (gwh)",Leveranser!$B$1:$S$1,0),FALSE))</f>
        <v>32.165999999999997</v>
      </c>
      <c r="AL234" s="22">
        <f>VLOOKUP($B234,Leveranser!$B$1:$Y$500,MATCH("Totalt såld fjärrvärme till andra fjärrvärmeföretag",Leveranser!$B$1:$AA$1,0),FALSE)</f>
        <v>0</v>
      </c>
      <c r="AM234" s="22">
        <f>IF(ISERROR(1/VLOOKUP($B234,Miljö!$B$1:$S$500,MATCH("Såld mängd produktionsspecifik fjärrvärme (GWh)",Miljö!$B$1:$R$1,0),FALSE)),0,VLOOKUP($B234,Miljö!$B$1:$S$500,MATCH("Såld mängd produktionsspecifik fjärrvärme (GWh)",Miljö!$B$1:$R$1,0),FALSE))</f>
        <v>0</v>
      </c>
      <c r="AN234" s="23">
        <f t="shared" si="32"/>
        <v>0.82131549382085589</v>
      </c>
      <c r="AP234" t="str">
        <f>VLOOKUP($B234,'Miljövärden urval för publ'!$B$1:$H$450,7,FALSE)</f>
        <v>Ja</v>
      </c>
      <c r="AQ234" t="str">
        <f>VLOOKUP($B234,'Miljövärden urval för publ'!$B$1:$H$450,6,FALSE)</f>
        <v>Ja</v>
      </c>
      <c r="AU234">
        <f t="shared" si="33"/>
        <v>0.71299999999999997</v>
      </c>
      <c r="AV234">
        <f t="shared" si="34"/>
        <v>0</v>
      </c>
      <c r="AW234">
        <f t="shared" si="35"/>
        <v>31.55</v>
      </c>
      <c r="AX234">
        <f t="shared" si="36"/>
        <v>0</v>
      </c>
      <c r="AZ234">
        <f t="shared" si="37"/>
        <v>0</v>
      </c>
      <c r="BA234">
        <f t="shared" si="38"/>
        <v>0</v>
      </c>
      <c r="BC234">
        <f t="shared" si="39"/>
        <v>31.55</v>
      </c>
    </row>
    <row r="235" spans="1:55" ht="15" customHeight="1" x14ac:dyDescent="0.25">
      <c r="A235" t="s">
        <v>331</v>
      </c>
      <c r="B235" t="s">
        <v>340</v>
      </c>
      <c r="C235">
        <f>VLOOKUP($B235,'Tillförd energi'!$B$1:$AS$566,MATCH(C$1,'Tillförd energi'!$B$1:$AQ$1,0),FALSE)</f>
        <v>0</v>
      </c>
      <c r="D235">
        <f>VLOOKUP($B235,'Tillförd energi'!$B$1:$AS$566,MATCH(D$1,'Tillförd energi'!$B$1:$AQ$1,0),FALSE)</f>
        <v>0.24</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35.4</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0</v>
      </c>
      <c r="AD235">
        <f>VLOOKUP($B235,'Tillförd energi'!$B$1:$AS$566,MATCH(AD$1,'Tillförd energi'!$B$1:$AQ$1,0),FALSE)</f>
        <v>0</v>
      </c>
      <c r="AE235">
        <f>VLOOKUP($B235,'Tillförd energi'!$B$1:$AS$566,MATCH(AE$1,'Tillförd energi'!$B$1:$AQ$1,0),FALSE)</f>
        <v>0</v>
      </c>
      <c r="AF235">
        <f>VLOOKUP($B235,'Tillförd energi'!$B$1:$AS$566,MATCH(AF$1,'Tillförd energi'!$B$1:$AQ$1,0),FALSE)</f>
        <v>0.71</v>
      </c>
      <c r="AG235">
        <f>IFERROR(VLOOKUP(B235,Miljö!$B$1:$S$476,9,FALSE)/1,0)</f>
        <v>0</v>
      </c>
      <c r="AI235">
        <f t="shared" si="30"/>
        <v>36.35</v>
      </c>
      <c r="AJ235">
        <f t="shared" si="31"/>
        <v>36.35</v>
      </c>
      <c r="AK235">
        <f>IF(ISERROR(1/VLOOKUP($B235,Leveranser!$B$1:$S$500,MATCH("såld värme (gwh)",Leveranser!$B$1:$S$1,0),FALSE)),"",VLOOKUP($B235,Leveranser!$B$1:$S$500,MATCH("såld värme (gwh)",Leveranser!$B$1:$S$1,0),FALSE))</f>
        <v>28.4</v>
      </c>
      <c r="AL235" s="22">
        <f>VLOOKUP($B235,Leveranser!$B$1:$Y$500,MATCH("Totalt såld fjärrvärme till andra fjärrvärmeföretag",Leveranser!$B$1:$AA$1,0),FALSE)</f>
        <v>0</v>
      </c>
      <c r="AM235" s="22">
        <f>IF(ISERROR(1/VLOOKUP($B235,Miljö!$B$1:$S$500,MATCH("Såld mängd produktionsspecifik fjärrvärme (GWh)",Miljö!$B$1:$R$1,0),FALSE)),0,VLOOKUP($B235,Miljö!$B$1:$S$500,MATCH("Såld mängd produktionsspecifik fjärrvärme (GWh)",Miljö!$B$1:$R$1,0),FALSE))</f>
        <v>0</v>
      </c>
      <c r="AN235" s="23">
        <f t="shared" si="32"/>
        <v>0.78129298486932597</v>
      </c>
      <c r="AP235" t="str">
        <f>VLOOKUP($B235,'Miljövärden urval för publ'!$B$1:$H$450,7,FALSE)</f>
        <v>Ja</v>
      </c>
      <c r="AQ235" t="str">
        <f>VLOOKUP($B235,'Miljövärden urval för publ'!$B$1:$H$450,6,FALSE)</f>
        <v>Nej</v>
      </c>
      <c r="AU235">
        <f t="shared" si="33"/>
        <v>0.71</v>
      </c>
      <c r="AV235">
        <f t="shared" si="34"/>
        <v>0</v>
      </c>
      <c r="AW235">
        <f t="shared" si="35"/>
        <v>35.4</v>
      </c>
      <c r="AX235">
        <f t="shared" si="36"/>
        <v>0</v>
      </c>
      <c r="AZ235">
        <f t="shared" si="37"/>
        <v>0</v>
      </c>
      <c r="BA235">
        <f t="shared" si="38"/>
        <v>0</v>
      </c>
      <c r="BC235">
        <f t="shared" si="39"/>
        <v>35.4</v>
      </c>
    </row>
    <row r="236" spans="1:55" ht="15" customHeight="1" x14ac:dyDescent="0.25">
      <c r="A236" t="s">
        <v>331</v>
      </c>
      <c r="B236" t="s">
        <v>341</v>
      </c>
      <c r="C236">
        <f>VLOOKUP($B236,'Tillförd energi'!$B$1:$AS$566,MATCH(C$1,'Tillförd energi'!$B$1:$AQ$1,0),FALSE)</f>
        <v>0</v>
      </c>
      <c r="D236">
        <f>VLOOKUP($B236,'Tillförd energi'!$B$1:$AS$566,MATCH(D$1,'Tillförd energi'!$B$1:$AQ$1,0),FALSE)</f>
        <v>2.2000000000000002</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9</v>
      </c>
      <c r="P236">
        <f>VLOOKUP($B236,'Tillförd energi'!$B$1:$AS$566,MATCH(P$1,'Tillförd energi'!$B$1:$AQ$1,0),FALSE)</f>
        <v>26</v>
      </c>
      <c r="Q236">
        <f>VLOOKUP($B236,'Tillförd energi'!$B$1:$AS$566,MATCH(Q$1,'Tillförd energi'!$B$1:$AQ$1,0),FALSE)</f>
        <v>0</v>
      </c>
      <c r="R236">
        <f>VLOOKUP($B236,'Tillförd energi'!$B$1:$AS$566,MATCH(R$1,'Tillförd energi'!$B$1:$AQ$1,0),FALSE)</f>
        <v>0</v>
      </c>
      <c r="S236">
        <f>VLOOKUP($B236,'Tillförd energi'!$B$1:$AS$566,MATCH(S$1,'Tillförd energi'!$B$1:$AQ$1,0),FALSE)</f>
        <v>0</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6.5</v>
      </c>
      <c r="AD236">
        <f>VLOOKUP($B236,'Tillförd energi'!$B$1:$AS$566,MATCH(AD$1,'Tillförd energi'!$B$1:$AQ$1,0),FALSE)</f>
        <v>0</v>
      </c>
      <c r="AE236">
        <f>VLOOKUP($B236,'Tillförd energi'!$B$1:$AS$566,MATCH(AE$1,'Tillförd energi'!$B$1:$AQ$1,0),FALSE)</f>
        <v>0</v>
      </c>
      <c r="AF236">
        <f>VLOOKUP($B236,'Tillförd energi'!$B$1:$AS$566,MATCH(AF$1,'Tillförd energi'!$B$1:$AQ$1,0),FALSE)</f>
        <v>0.7</v>
      </c>
      <c r="AG236">
        <f>IFERROR(VLOOKUP(B236,Miljö!$B$1:$S$476,9,FALSE)/1,0)</f>
        <v>0</v>
      </c>
      <c r="AI236">
        <f t="shared" si="30"/>
        <v>44.400000000000006</v>
      </c>
      <c r="AJ236">
        <f t="shared" si="31"/>
        <v>44.400000000000006</v>
      </c>
      <c r="AK236">
        <f>IF(ISERROR(1/VLOOKUP($B236,Leveranser!$B$1:$S$500,MATCH("såld värme (gwh)",Leveranser!$B$1:$S$1,0),FALSE)),"",VLOOKUP($B236,Leveranser!$B$1:$S$500,MATCH("såld värme (gwh)",Leveranser!$B$1:$S$1,0),FALSE))</f>
        <v>33.799999999999997</v>
      </c>
      <c r="AL236" s="22">
        <f>VLOOKUP($B236,Leveranser!$B$1:$Y$500,MATCH("Totalt såld fjärrvärme till andra fjärrvärmeföretag",Leveranser!$B$1:$AA$1,0),FALSE)</f>
        <v>0</v>
      </c>
      <c r="AM236" s="22">
        <f>IF(ISERROR(1/VLOOKUP($B236,Miljö!$B$1:$S$500,MATCH("Såld mängd produktionsspecifik fjärrvärme (GWh)",Miljö!$B$1:$R$1,0),FALSE)),0,VLOOKUP($B236,Miljö!$B$1:$S$500,MATCH("Såld mängd produktionsspecifik fjärrvärme (GWh)",Miljö!$B$1:$R$1,0),FALSE))</f>
        <v>0</v>
      </c>
      <c r="AN236" s="23">
        <f t="shared" si="32"/>
        <v>0.76126126126126115</v>
      </c>
      <c r="AP236" t="str">
        <f>VLOOKUP($B236,'Miljövärden urval för publ'!$B$1:$H$450,7,FALSE)</f>
        <v>Ja</v>
      </c>
      <c r="AQ236" t="str">
        <f>VLOOKUP($B236,'Miljövärden urval för publ'!$B$1:$H$450,6,FALSE)</f>
        <v>Nej</v>
      </c>
      <c r="AU236">
        <f t="shared" si="33"/>
        <v>0.7</v>
      </c>
      <c r="AV236">
        <f t="shared" si="34"/>
        <v>0</v>
      </c>
      <c r="AW236">
        <f t="shared" si="35"/>
        <v>35</v>
      </c>
      <c r="AX236">
        <f t="shared" si="36"/>
        <v>0</v>
      </c>
      <c r="AZ236">
        <f t="shared" si="37"/>
        <v>0</v>
      </c>
      <c r="BA236">
        <f t="shared" si="38"/>
        <v>0</v>
      </c>
      <c r="BC236">
        <f t="shared" si="39"/>
        <v>35</v>
      </c>
    </row>
    <row r="237" spans="1:55" ht="15" customHeight="1" x14ac:dyDescent="0.25">
      <c r="A237" t="s">
        <v>331</v>
      </c>
      <c r="B237" t="s">
        <v>342</v>
      </c>
      <c r="C237">
        <f>VLOOKUP($B237,'Tillförd energi'!$B$1:$AS$566,MATCH(C$1,'Tillförd energi'!$B$1:$AQ$1,0),FALSE)</f>
        <v>0</v>
      </c>
      <c r="D237">
        <f>VLOOKUP($B237,'Tillförd energi'!$B$1:$AS$566,MATCH(D$1,'Tillförd energi'!$B$1:$AQ$1,0),FALSE)</f>
        <v>0.154</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v>
      </c>
      <c r="K237">
        <v>0</v>
      </c>
      <c r="L237">
        <f>VLOOKUP($B237,'Tillförd energi'!$B$1:$AS$566,MATCH(L$1,'Tillförd energi'!$B$1:$AQ$1,0),FALSE)</f>
        <v>0</v>
      </c>
      <c r="M237">
        <f>VLOOKUP($B237,'Tillförd energi'!$B$1:$AS$566,MATCH(M$1,'Tillförd energi'!$B$1:$AQ$1,0),FALSE)</f>
        <v>12.45</v>
      </c>
      <c r="N237">
        <f>VLOOKUP($B237,'Tillförd energi'!$B$1:$AS$566,MATCH(N$1,'Tillförd energi'!$B$1:$AQ$1,0),FALSE)</f>
        <v>0</v>
      </c>
      <c r="O237">
        <f>VLOOKUP($B237,'Tillförd energi'!$B$1:$AS$566,MATCH(O$1,'Tillförd energi'!$B$1:$AQ$1,0),FALSE)</f>
        <v>0</v>
      </c>
      <c r="P237">
        <f>VLOOKUP($B237,'Tillförd energi'!$B$1:$AS$566,MATCH(P$1,'Tillförd energi'!$B$1:$AQ$1,0),FALSE)</f>
        <v>7.56</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0</v>
      </c>
      <c r="AD237">
        <f>VLOOKUP($B237,'Tillförd energi'!$B$1:$AS$566,MATCH(AD$1,'Tillförd energi'!$B$1:$AQ$1,0),FALSE)</f>
        <v>0</v>
      </c>
      <c r="AE237">
        <f>VLOOKUP($B237,'Tillförd energi'!$B$1:$AS$566,MATCH(AE$1,'Tillförd energi'!$B$1:$AQ$1,0),FALSE)</f>
        <v>0</v>
      </c>
      <c r="AF237">
        <f>VLOOKUP($B237,'Tillförd energi'!$B$1:$AS$566,MATCH(AF$1,'Tillförd energi'!$B$1:$AQ$1,0),FALSE)</f>
        <v>0.40300000000000002</v>
      </c>
      <c r="AG237">
        <f>IFERROR(VLOOKUP(B237,Miljö!$B$1:$S$476,9,FALSE)/1,0)</f>
        <v>0</v>
      </c>
      <c r="AI237">
        <f t="shared" si="30"/>
        <v>20.566999999999997</v>
      </c>
      <c r="AJ237">
        <f t="shared" si="31"/>
        <v>20.566999999999997</v>
      </c>
      <c r="AK237">
        <f>IF(ISERROR(1/VLOOKUP($B237,Leveranser!$B$1:$S$500,MATCH("såld värme (gwh)",Leveranser!$B$1:$S$1,0),FALSE)),"",VLOOKUP($B237,Leveranser!$B$1:$S$500,MATCH("såld värme (gwh)",Leveranser!$B$1:$S$1,0),FALSE))</f>
        <v>16.536000000000001</v>
      </c>
      <c r="AL237" s="22">
        <f>VLOOKUP($B237,Leveranser!$B$1:$Y$500,MATCH("Totalt såld fjärrvärme till andra fjärrvärmeföretag",Leveranser!$B$1:$AA$1,0),FALSE)</f>
        <v>0</v>
      </c>
      <c r="AM237" s="22">
        <f>IF(ISERROR(1/VLOOKUP($B237,Miljö!$B$1:$S$500,MATCH("Såld mängd produktionsspecifik fjärrvärme (GWh)",Miljö!$B$1:$R$1,0),FALSE)),0,VLOOKUP($B237,Miljö!$B$1:$S$500,MATCH("Såld mängd produktionsspecifik fjärrvärme (GWh)",Miljö!$B$1:$R$1,0),FALSE))</f>
        <v>0</v>
      </c>
      <c r="AN237" s="23">
        <f t="shared" si="32"/>
        <v>0.80400641804833006</v>
      </c>
      <c r="AP237" t="str">
        <f>VLOOKUP($B237,'Miljövärden urval för publ'!$B$1:$H$450,7,FALSE)</f>
        <v>Ja</v>
      </c>
      <c r="AQ237" t="str">
        <f>VLOOKUP($B237,'Miljövärden urval för publ'!$B$1:$H$450,6,FALSE)</f>
        <v>Ja</v>
      </c>
      <c r="AU237">
        <f t="shared" si="33"/>
        <v>0.40300000000000002</v>
      </c>
      <c r="AV237">
        <f t="shared" si="34"/>
        <v>0</v>
      </c>
      <c r="AW237">
        <f t="shared" si="35"/>
        <v>20.009999999999998</v>
      </c>
      <c r="AX237">
        <f t="shared" si="36"/>
        <v>0</v>
      </c>
      <c r="AZ237">
        <f t="shared" si="37"/>
        <v>0</v>
      </c>
      <c r="BA237">
        <f t="shared" si="38"/>
        <v>0</v>
      </c>
      <c r="BC237">
        <f t="shared" si="39"/>
        <v>20.009999999999998</v>
      </c>
    </row>
    <row r="238" spans="1:55" ht="15" customHeight="1" x14ac:dyDescent="0.25">
      <c r="A238" t="s">
        <v>331</v>
      </c>
      <c r="B238" t="s">
        <v>343</v>
      </c>
      <c r="C238">
        <f>VLOOKUP($B238,'Tillförd energi'!$B$1:$AS$566,MATCH(C$1,'Tillförd energi'!$B$1:$AQ$1,0),FALSE)</f>
        <v>0</v>
      </c>
      <c r="D238">
        <f>VLOOKUP($B238,'Tillförd energi'!$B$1:$AS$566,MATCH(D$1,'Tillförd energi'!$B$1:$AQ$1,0),FALSE)</f>
        <v>0.5</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3.3</v>
      </c>
      <c r="N238">
        <f>VLOOKUP($B238,'Tillförd energi'!$B$1:$AS$566,MATCH(N$1,'Tillförd energi'!$B$1:$AQ$1,0),FALSE)</f>
        <v>0</v>
      </c>
      <c r="O238">
        <f>VLOOKUP($B238,'Tillförd energi'!$B$1:$AS$566,MATCH(O$1,'Tillförd energi'!$B$1:$AQ$1,0),FALSE)</f>
        <v>2.4</v>
      </c>
      <c r="P238">
        <f>VLOOKUP($B238,'Tillförd energi'!$B$1:$AS$566,MATCH(P$1,'Tillförd energi'!$B$1:$AQ$1,0),FALSE)</f>
        <v>17.7</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0.5</v>
      </c>
      <c r="AG238">
        <f>IFERROR(VLOOKUP(B238,Miljö!$B$1:$S$476,9,FALSE)/1,0)</f>
        <v>0</v>
      </c>
      <c r="AI238">
        <f t="shared" si="30"/>
        <v>29.599999999999998</v>
      </c>
      <c r="AJ238">
        <f t="shared" si="31"/>
        <v>29.599999999999998</v>
      </c>
      <c r="AK238">
        <f>IF(ISERROR(1/VLOOKUP($B238,Leveranser!$B$1:$S$500,MATCH("såld värme (gwh)",Leveranser!$B$1:$S$1,0),FALSE)),"",VLOOKUP($B238,Leveranser!$B$1:$S$500,MATCH("såld värme (gwh)",Leveranser!$B$1:$S$1,0),FALSE))</f>
        <v>21.6</v>
      </c>
      <c r="AL238" s="22">
        <f>VLOOKUP($B238,Leveranser!$B$1:$Y$500,MATCH("Totalt såld fjärrvärme till andra fjärrvärmeföretag",Leveranser!$B$1:$AA$1,0),FALSE)</f>
        <v>0</v>
      </c>
      <c r="AM238" s="22">
        <f>IF(ISERROR(1/VLOOKUP($B238,Miljö!$B$1:$S$500,MATCH("Såld mängd produktionsspecifik fjärrvärme (GWh)",Miljö!$B$1:$R$1,0),FALSE)),0,VLOOKUP($B238,Miljö!$B$1:$S$500,MATCH("Såld mängd produktionsspecifik fjärrvärme (GWh)",Miljö!$B$1:$R$1,0),FALSE))</f>
        <v>0</v>
      </c>
      <c r="AN238" s="23">
        <f t="shared" si="32"/>
        <v>0.72972972972972983</v>
      </c>
      <c r="AP238" t="str">
        <f>VLOOKUP($B238,'Miljövärden urval för publ'!$B$1:$H$450,7,FALSE)</f>
        <v>Ja</v>
      </c>
      <c r="AQ238" t="str">
        <f>VLOOKUP($B238,'Miljövärden urval för publ'!$B$1:$H$450,6,FALSE)</f>
        <v>Nej</v>
      </c>
      <c r="AU238">
        <f t="shared" si="33"/>
        <v>0.5</v>
      </c>
      <c r="AV238">
        <f t="shared" si="34"/>
        <v>0</v>
      </c>
      <c r="AW238">
        <f t="shared" si="35"/>
        <v>23.4</v>
      </c>
      <c r="AX238">
        <f t="shared" si="36"/>
        <v>0</v>
      </c>
      <c r="AZ238">
        <f t="shared" si="37"/>
        <v>0</v>
      </c>
      <c r="BA238">
        <f t="shared" si="38"/>
        <v>0</v>
      </c>
      <c r="BC238">
        <f t="shared" si="39"/>
        <v>23.4</v>
      </c>
    </row>
    <row r="239" spans="1:55" ht="15" customHeight="1" x14ac:dyDescent="0.25">
      <c r="A239" t="s">
        <v>331</v>
      </c>
      <c r="B239" t="s">
        <v>344</v>
      </c>
      <c r="C239">
        <f>VLOOKUP($B239,'Tillförd energi'!$B$1:$AS$566,MATCH(C$1,'Tillförd energi'!$B$1:$AQ$1,0),FALSE)</f>
        <v>0</v>
      </c>
      <c r="D239">
        <f>VLOOKUP($B239,'Tillförd energi'!$B$1:$AS$566,MATCH(D$1,'Tillförd energi'!$B$1:$AQ$1,0),FALSE)</f>
        <v>0</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0</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0</v>
      </c>
      <c r="AD239">
        <f>VLOOKUP($B239,'Tillförd energi'!$B$1:$AS$566,MATCH(AD$1,'Tillförd energi'!$B$1:$AQ$1,0),FALSE)</f>
        <v>0</v>
      </c>
      <c r="AE239">
        <f>VLOOKUP($B239,'Tillförd energi'!$B$1:$AS$566,MATCH(AE$1,'Tillförd energi'!$B$1:$AQ$1,0),FALSE)</f>
        <v>0</v>
      </c>
      <c r="AF239">
        <f>VLOOKUP($B239,'Tillförd energi'!$B$1:$AS$566,MATCH(AF$1,'Tillförd energi'!$B$1:$AQ$1,0),FALSE)</f>
        <v>0</v>
      </c>
      <c r="AG239">
        <f>IFERROR(VLOOKUP(B239,Miljö!$B$1:$S$476,9,FALSE)/1,0)</f>
        <v>0</v>
      </c>
      <c r="AI239">
        <f t="shared" si="30"/>
        <v>0</v>
      </c>
      <c r="AJ239">
        <f t="shared" si="31"/>
        <v>0</v>
      </c>
      <c r="AK239" t="str">
        <f>IF(ISERROR(1/VLOOKUP($B239,Leveranser!$B$1:$S$500,MATCH("såld värme (gwh)",Leveranser!$B$1:$S$1,0),FALSE)),"",VLOOKUP($B239,Leveranser!$B$1:$S$500,MATCH("såld värme (gwh)",Leveranser!$B$1:$S$1,0),FALSE))</f>
        <v/>
      </c>
      <c r="AL239" s="22">
        <f>VLOOKUP($B239,Leveranser!$B$1:$Y$500,MATCH("Totalt såld fjärrvärme till andra fjärrvärmeföretag",Leveranser!$B$1:$AA$1,0),FALSE)</f>
        <v>0</v>
      </c>
      <c r="AM239" s="22">
        <f>IF(ISERROR(1/VLOOKUP($B239,Miljö!$B$1:$S$500,MATCH("Såld mängd produktionsspecifik fjärrvärme (GWh)",Miljö!$B$1:$R$1,0),FALSE)),0,VLOOKUP($B239,Miljö!$B$1:$S$500,MATCH("Såld mängd produktionsspecifik fjärrvärme (GWh)",Miljö!$B$1:$R$1,0),FALSE))</f>
        <v>0</v>
      </c>
      <c r="AN239" s="23" t="str">
        <f t="shared" si="32"/>
        <v/>
      </c>
      <c r="AP239" t="str">
        <f>VLOOKUP($B239,'Miljövärden urval för publ'!$B$1:$H$450,7,FALSE)</f>
        <v>Nej</v>
      </c>
      <c r="AQ239" t="str">
        <f>VLOOKUP($B239,'Miljövärden urval för publ'!$B$1:$H$450,6,FALSE)</f>
        <v>Nej</v>
      </c>
      <c r="AU239">
        <f t="shared" si="33"/>
        <v>0</v>
      </c>
      <c r="AV239">
        <f t="shared" si="34"/>
        <v>0</v>
      </c>
      <c r="AW239">
        <f t="shared" si="35"/>
        <v>0</v>
      </c>
      <c r="AX239">
        <f t="shared" si="36"/>
        <v>0</v>
      </c>
      <c r="AZ239">
        <f t="shared" si="37"/>
        <v>0</v>
      </c>
      <c r="BA239">
        <f t="shared" si="38"/>
        <v>0</v>
      </c>
      <c r="BC239">
        <f t="shared" si="39"/>
        <v>0</v>
      </c>
    </row>
    <row r="240" spans="1:55" ht="15" customHeight="1" x14ac:dyDescent="0.25">
      <c r="A240" t="s">
        <v>331</v>
      </c>
      <c r="B240" t="s">
        <v>345</v>
      </c>
      <c r="C240">
        <f>VLOOKUP($B240,'Tillförd energi'!$B$1:$AS$566,MATCH(C$1,'Tillförd energi'!$B$1:$AQ$1,0),FALSE)</f>
        <v>0</v>
      </c>
      <c r="D240">
        <f>VLOOKUP($B240,'Tillförd energi'!$B$1:$AS$566,MATCH(D$1,'Tillförd energi'!$B$1:$AQ$1,0),FALSE)</f>
        <v>0</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0</v>
      </c>
      <c r="N240">
        <f>VLOOKUP($B240,'Tillförd energi'!$B$1:$AS$566,MATCH(N$1,'Tillförd energi'!$B$1:$AQ$1,0),FALSE)</f>
        <v>0</v>
      </c>
      <c r="O240">
        <f>VLOOKUP($B240,'Tillförd energi'!$B$1:$AS$566,MATCH(O$1,'Tillförd energi'!$B$1:$AQ$1,0),FALSE)</f>
        <v>0</v>
      </c>
      <c r="P240">
        <f>VLOOKUP($B240,'Tillförd energi'!$B$1:$AS$566,MATCH(P$1,'Tillförd energi'!$B$1:$AQ$1,0),FALSE)</f>
        <v>0</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v>
      </c>
      <c r="AG240">
        <f>IFERROR(VLOOKUP(B240,Miljö!$B$1:$S$476,9,FALSE)/1,0)</f>
        <v>0</v>
      </c>
      <c r="AI240">
        <f t="shared" si="30"/>
        <v>0</v>
      </c>
      <c r="AJ240">
        <f t="shared" si="31"/>
        <v>0</v>
      </c>
      <c r="AK240" t="str">
        <f>IF(ISERROR(1/VLOOKUP($B240,Leveranser!$B$1:$S$500,MATCH("såld värme (gwh)",Leveranser!$B$1:$S$1,0),FALSE)),"",VLOOKUP($B240,Leveranser!$B$1:$S$500,MATCH("såld värme (gwh)",Leveranser!$B$1:$S$1,0),FALSE))</f>
        <v/>
      </c>
      <c r="AL240" s="22">
        <f>VLOOKUP($B240,Leveranser!$B$1:$Y$500,MATCH("Totalt såld fjärrvärme till andra fjärrvärmeföretag",Leveranser!$B$1:$AA$1,0),FALSE)</f>
        <v>0</v>
      </c>
      <c r="AM240" s="22">
        <f>IF(ISERROR(1/VLOOKUP($B240,Miljö!$B$1:$S$500,MATCH("Såld mängd produktionsspecifik fjärrvärme (GWh)",Miljö!$B$1:$R$1,0),FALSE)),0,VLOOKUP($B240,Miljö!$B$1:$S$500,MATCH("Såld mängd produktionsspecifik fjärrvärme (GWh)",Miljö!$B$1:$R$1,0),FALSE))</f>
        <v>0</v>
      </c>
      <c r="AN240" s="23" t="str">
        <f t="shared" si="32"/>
        <v/>
      </c>
      <c r="AP240" t="str">
        <f>VLOOKUP($B240,'Miljövärden urval för publ'!$B$1:$H$450,7,FALSE)</f>
        <v>Nej</v>
      </c>
      <c r="AQ240" t="str">
        <f>VLOOKUP($B240,'Miljövärden urval för publ'!$B$1:$H$450,6,FALSE)</f>
        <v>Nej</v>
      </c>
      <c r="AU240">
        <f t="shared" si="33"/>
        <v>0</v>
      </c>
      <c r="AV240">
        <f t="shared" si="34"/>
        <v>0</v>
      </c>
      <c r="AW240">
        <f t="shared" si="35"/>
        <v>0</v>
      </c>
      <c r="AX240">
        <f t="shared" si="36"/>
        <v>0</v>
      </c>
      <c r="AZ240">
        <f t="shared" si="37"/>
        <v>0</v>
      </c>
      <c r="BA240">
        <f t="shared" si="38"/>
        <v>0</v>
      </c>
      <c r="BC240">
        <f t="shared" si="39"/>
        <v>0</v>
      </c>
    </row>
    <row r="241" spans="1:55" ht="15" customHeight="1" x14ac:dyDescent="0.25">
      <c r="A241" t="s">
        <v>346</v>
      </c>
      <c r="B241" t="s">
        <v>347</v>
      </c>
      <c r="C241">
        <f>VLOOKUP($B241,'Tillförd energi'!$B$1:$AS$566,MATCH(C$1,'Tillförd energi'!$B$1:$AQ$1,0),FALSE)</f>
        <v>0</v>
      </c>
      <c r="D241">
        <f>VLOOKUP($B241,'Tillförd energi'!$B$1:$AS$566,MATCH(D$1,'Tillförd energi'!$B$1:$AQ$1,0),FALSE)</f>
        <v>0.16</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5.8</v>
      </c>
      <c r="N241">
        <f>VLOOKUP($B241,'Tillförd energi'!$B$1:$AS$566,MATCH(N$1,'Tillförd energi'!$B$1:$AQ$1,0),FALSE)</f>
        <v>5.5</v>
      </c>
      <c r="O241">
        <f>VLOOKUP($B241,'Tillförd energi'!$B$1:$AS$566,MATCH(O$1,'Tillförd energi'!$B$1:$AQ$1,0),FALSE)</f>
        <v>0</v>
      </c>
      <c r="P241">
        <f>VLOOKUP($B241,'Tillförd energi'!$B$1:$AS$566,MATCH(P$1,'Tillförd energi'!$B$1:$AQ$1,0),FALSE)</f>
        <v>5</v>
      </c>
      <c r="Q241">
        <f>VLOOKUP($B241,'Tillförd energi'!$B$1:$AS$566,MATCH(Q$1,'Tillförd energi'!$B$1:$AQ$1,0),FALSE)</f>
        <v>0</v>
      </c>
      <c r="R241">
        <f>VLOOKUP($B241,'Tillförd energi'!$B$1:$AS$566,MATCH(R$1,'Tillförd energi'!$B$1:$AQ$1,0),FALSE)</f>
        <v>2.4</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0</v>
      </c>
      <c r="AD241">
        <f>VLOOKUP($B241,'Tillförd energi'!$B$1:$AS$566,MATCH(AD$1,'Tillförd energi'!$B$1:$AQ$1,0),FALSE)</f>
        <v>0</v>
      </c>
      <c r="AE241">
        <f>VLOOKUP($B241,'Tillförd energi'!$B$1:$AS$566,MATCH(AE$1,'Tillförd energi'!$B$1:$AQ$1,0),FALSE)</f>
        <v>0</v>
      </c>
      <c r="AF241">
        <f>VLOOKUP($B241,'Tillförd energi'!$B$1:$AS$566,MATCH(AF$1,'Tillförd energi'!$B$1:$AQ$1,0),FALSE)</f>
        <v>0.42</v>
      </c>
      <c r="AG241">
        <f>IFERROR(VLOOKUP(B241,Miljö!$B$1:$S$476,9,FALSE)/1,0)</f>
        <v>0</v>
      </c>
      <c r="AI241">
        <f t="shared" si="30"/>
        <v>19.28</v>
      </c>
      <c r="AJ241">
        <f t="shared" si="31"/>
        <v>19.28</v>
      </c>
      <c r="AK241">
        <f>IF(ISERROR(1/VLOOKUP($B241,Leveranser!$B$1:$S$500,MATCH("såld värme (gwh)",Leveranser!$B$1:$S$1,0),FALSE)),"",VLOOKUP($B241,Leveranser!$B$1:$S$500,MATCH("såld värme (gwh)",Leveranser!$B$1:$S$1,0),FALSE))</f>
        <v>13.2</v>
      </c>
      <c r="AL241" s="22">
        <f>VLOOKUP($B241,Leveranser!$B$1:$Y$500,MATCH("Totalt såld fjärrvärme till andra fjärrvärmeföretag",Leveranser!$B$1:$AA$1,0),FALSE)</f>
        <v>0</v>
      </c>
      <c r="AM241" s="22">
        <f>IF(ISERROR(1/VLOOKUP($B241,Miljö!$B$1:$S$500,MATCH("Såld mängd produktionsspecifik fjärrvärme (GWh)",Miljö!$B$1:$R$1,0),FALSE)),0,VLOOKUP($B241,Miljö!$B$1:$S$500,MATCH("Såld mängd produktionsspecifik fjärrvärme (GWh)",Miljö!$B$1:$R$1,0),FALSE))</f>
        <v>0</v>
      </c>
      <c r="AN241" s="23">
        <f t="shared" si="32"/>
        <v>0.68464730290456421</v>
      </c>
      <c r="AP241" t="str">
        <f>VLOOKUP($B241,'Miljövärden urval för publ'!$B$1:$H$450,7,FALSE)</f>
        <v>Ja</v>
      </c>
      <c r="AQ241" t="str">
        <f>VLOOKUP($B241,'Miljövärden urval för publ'!$B$1:$H$450,6,FALSE)</f>
        <v>Ja</v>
      </c>
      <c r="AU241">
        <f t="shared" si="33"/>
        <v>0.42</v>
      </c>
      <c r="AV241">
        <f t="shared" si="34"/>
        <v>0</v>
      </c>
      <c r="AW241">
        <f t="shared" si="35"/>
        <v>16.3</v>
      </c>
      <c r="AX241">
        <f t="shared" si="36"/>
        <v>2.4</v>
      </c>
      <c r="AZ241">
        <f t="shared" si="37"/>
        <v>0</v>
      </c>
      <c r="BA241">
        <f t="shared" si="38"/>
        <v>0</v>
      </c>
      <c r="BC241">
        <f t="shared" si="39"/>
        <v>18.7</v>
      </c>
    </row>
    <row r="242" spans="1:55" ht="15" customHeight="1" x14ac:dyDescent="0.25">
      <c r="A242" t="s">
        <v>346</v>
      </c>
      <c r="B242" t="s">
        <v>348</v>
      </c>
      <c r="C242">
        <f>VLOOKUP($B242,'Tillförd energi'!$B$1:$AS$566,MATCH(C$1,'Tillförd energi'!$B$1:$AQ$1,0),FALSE)</f>
        <v>0</v>
      </c>
      <c r="D242">
        <f>VLOOKUP($B242,'Tillförd energi'!$B$1:$AS$566,MATCH(D$1,'Tillförd energi'!$B$1:$AQ$1,0),FALSE)</f>
        <v>0.87</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21.9</v>
      </c>
      <c r="N242">
        <f>VLOOKUP($B242,'Tillförd energi'!$B$1:$AS$566,MATCH(N$1,'Tillförd energi'!$B$1:$AQ$1,0),FALSE)</f>
        <v>22.3</v>
      </c>
      <c r="O242">
        <f>VLOOKUP($B242,'Tillförd energi'!$B$1:$AS$566,MATCH(O$1,'Tillförd energi'!$B$1:$AQ$1,0),FALSE)</f>
        <v>0</v>
      </c>
      <c r="P242">
        <f>VLOOKUP($B242,'Tillförd energi'!$B$1:$AS$566,MATCH(P$1,'Tillförd energi'!$B$1:$AQ$1,0),FALSE)</f>
        <v>23.5</v>
      </c>
      <c r="Q242">
        <f>VLOOKUP($B242,'Tillförd energi'!$B$1:$AS$566,MATCH(Q$1,'Tillförd energi'!$B$1:$AQ$1,0),FALSE)</f>
        <v>0</v>
      </c>
      <c r="R242">
        <f>VLOOKUP($B242,'Tillförd energi'!$B$1:$AS$566,MATCH(R$1,'Tillförd energi'!$B$1:$AQ$1,0),FALSE)</f>
        <v>0</v>
      </c>
      <c r="S242">
        <f>VLOOKUP($B242,'Tillförd energi'!$B$1:$AS$566,MATCH(S$1,'Tillförd energi'!$B$1:$AQ$1,0),FALSE)</f>
        <v>31.7</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10.4</v>
      </c>
      <c r="AD242">
        <f>VLOOKUP($B242,'Tillförd energi'!$B$1:$AS$566,MATCH(AD$1,'Tillförd energi'!$B$1:$AQ$1,0),FALSE)</f>
        <v>0</v>
      </c>
      <c r="AE242">
        <f>VLOOKUP($B242,'Tillförd energi'!$B$1:$AS$566,MATCH(AE$1,'Tillförd energi'!$B$1:$AQ$1,0),FALSE)</f>
        <v>0</v>
      </c>
      <c r="AF242">
        <f>VLOOKUP($B242,'Tillförd energi'!$B$1:$AS$566,MATCH(AF$1,'Tillförd energi'!$B$1:$AQ$1,0),FALSE)</f>
        <v>2.2000000000000002</v>
      </c>
      <c r="AG242">
        <f>IFERROR(VLOOKUP(B242,Miljö!$B$1:$S$476,9,FALSE)/1,0)</f>
        <v>0</v>
      </c>
      <c r="AI242">
        <f t="shared" si="30"/>
        <v>112.87</v>
      </c>
      <c r="AJ242">
        <f t="shared" si="31"/>
        <v>112.87</v>
      </c>
      <c r="AK242">
        <f>IF(ISERROR(1/VLOOKUP($B242,Leveranser!$B$1:$S$500,MATCH("såld värme (gwh)",Leveranser!$B$1:$S$1,0),FALSE)),"",VLOOKUP($B242,Leveranser!$B$1:$S$500,MATCH("såld värme (gwh)",Leveranser!$B$1:$S$1,0),FALSE))</f>
        <v>82.9</v>
      </c>
      <c r="AL242" s="22">
        <f>VLOOKUP($B242,Leveranser!$B$1:$Y$500,MATCH("Totalt såld fjärrvärme till andra fjärrvärmeföretag",Leveranser!$B$1:$AA$1,0),FALSE)</f>
        <v>0</v>
      </c>
      <c r="AM242" s="22">
        <f>IF(ISERROR(1/VLOOKUP($B242,Miljö!$B$1:$S$500,MATCH("Såld mängd produktionsspecifik fjärrvärme (GWh)",Miljö!$B$1:$R$1,0),FALSE)),0,VLOOKUP($B242,Miljö!$B$1:$S$500,MATCH("Såld mängd produktionsspecifik fjärrvärme (GWh)",Miljö!$B$1:$R$1,0),FALSE))</f>
        <v>0</v>
      </c>
      <c r="AN242" s="23">
        <f t="shared" si="32"/>
        <v>0.73447328785328259</v>
      </c>
      <c r="AP242" t="str">
        <f>VLOOKUP($B242,'Miljövärden urval för publ'!$B$1:$H$450,7,FALSE)</f>
        <v>Ja</v>
      </c>
      <c r="AQ242" t="str">
        <f>VLOOKUP($B242,'Miljövärden urval för publ'!$B$1:$H$450,6,FALSE)</f>
        <v>Ja</v>
      </c>
      <c r="AU242">
        <f t="shared" si="33"/>
        <v>2.2000000000000002</v>
      </c>
      <c r="AV242">
        <f t="shared" si="34"/>
        <v>0</v>
      </c>
      <c r="AW242">
        <f t="shared" si="35"/>
        <v>67.7</v>
      </c>
      <c r="AX242">
        <f t="shared" si="36"/>
        <v>31.7</v>
      </c>
      <c r="AZ242">
        <f t="shared" si="37"/>
        <v>0</v>
      </c>
      <c r="BA242">
        <f t="shared" si="38"/>
        <v>0</v>
      </c>
      <c r="BC242">
        <f t="shared" si="39"/>
        <v>99.4</v>
      </c>
    </row>
    <row r="243" spans="1:55" ht="15" customHeight="1" x14ac:dyDescent="0.25">
      <c r="A243" t="s">
        <v>349</v>
      </c>
      <c r="B243" t="s">
        <v>350</v>
      </c>
      <c r="C243">
        <f>VLOOKUP($B243,'Tillförd energi'!$B$1:$AS$566,MATCH(C$1,'Tillförd energi'!$B$1:$AQ$1,0),FALSE)</f>
        <v>0</v>
      </c>
      <c r="D243">
        <f>VLOOKUP($B243,'Tillförd energi'!$B$1:$AS$566,MATCH(D$1,'Tillförd energi'!$B$1:$AQ$1,0),FALSE)</f>
        <v>0</v>
      </c>
      <c r="E243">
        <f>VLOOKUP($B243,'Tillförd energi'!$B$1:$AS$566,MATCH(E$1,'Tillförd energi'!$B$1:$AQ$1,0),FALSE)</f>
        <v>1</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24</v>
      </c>
      <c r="N243">
        <f>VLOOKUP($B243,'Tillförd energi'!$B$1:$AS$566,MATCH(N$1,'Tillförd energi'!$B$1:$AQ$1,0),FALSE)</f>
        <v>3</v>
      </c>
      <c r="O243">
        <f>VLOOKUP($B243,'Tillförd energi'!$B$1:$AS$566,MATCH(O$1,'Tillförd energi'!$B$1:$AQ$1,0),FALSE)</f>
        <v>1</v>
      </c>
      <c r="P243">
        <f>VLOOKUP($B243,'Tillförd energi'!$B$1:$AS$566,MATCH(P$1,'Tillförd energi'!$B$1:$AQ$1,0),FALSE)</f>
        <v>18</v>
      </c>
      <c r="Q243">
        <f>VLOOKUP($B243,'Tillförd energi'!$B$1:$AS$566,MATCH(Q$1,'Tillförd energi'!$B$1:$AQ$1,0),FALSE)</f>
        <v>0</v>
      </c>
      <c r="R243">
        <f>VLOOKUP($B243,'Tillförd energi'!$B$1:$AS$566,MATCH(R$1,'Tillförd energi'!$B$1:$AQ$1,0),FALSE)</f>
        <v>0</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8.1999999999999993</v>
      </c>
      <c r="AD243">
        <f>VLOOKUP($B243,'Tillförd energi'!$B$1:$AS$566,MATCH(AD$1,'Tillförd energi'!$B$1:$AQ$1,0),FALSE)</f>
        <v>0</v>
      </c>
      <c r="AE243">
        <f>VLOOKUP($B243,'Tillförd energi'!$B$1:$AS$566,MATCH(AE$1,'Tillförd energi'!$B$1:$AQ$1,0),FALSE)</f>
        <v>0</v>
      </c>
      <c r="AF243">
        <f>VLOOKUP($B243,'Tillförd energi'!$B$1:$AS$566,MATCH(AF$1,'Tillförd energi'!$B$1:$AQ$1,0),FALSE)</f>
        <v>1.2</v>
      </c>
      <c r="AG243">
        <f>IFERROR(VLOOKUP(B243,Miljö!$B$1:$S$476,9,FALSE)/1,0)</f>
        <v>0</v>
      </c>
      <c r="AI243">
        <f t="shared" si="30"/>
        <v>56.400000000000006</v>
      </c>
      <c r="AJ243">
        <f t="shared" si="31"/>
        <v>56.400000000000006</v>
      </c>
      <c r="AK243">
        <f>IF(ISERROR(1/VLOOKUP($B243,Leveranser!$B$1:$S$500,MATCH("såld värme (gwh)",Leveranser!$B$1:$S$1,0),FALSE)),"",VLOOKUP($B243,Leveranser!$B$1:$S$500,MATCH("såld värme (gwh)",Leveranser!$B$1:$S$1,0),FALSE))</f>
        <v>43.1</v>
      </c>
      <c r="AL243" s="22">
        <f>VLOOKUP($B243,Leveranser!$B$1:$Y$500,MATCH("Totalt såld fjärrvärme till andra fjärrvärmeföretag",Leveranser!$B$1:$AA$1,0),FALSE)</f>
        <v>0</v>
      </c>
      <c r="AM243" s="22">
        <f>IF(ISERROR(1/VLOOKUP($B243,Miljö!$B$1:$S$500,MATCH("Såld mängd produktionsspecifik fjärrvärme (GWh)",Miljö!$B$1:$R$1,0),FALSE)),0,VLOOKUP($B243,Miljö!$B$1:$S$500,MATCH("Såld mängd produktionsspecifik fjärrvärme (GWh)",Miljö!$B$1:$R$1,0),FALSE))</f>
        <v>0</v>
      </c>
      <c r="AN243" s="23">
        <f t="shared" si="32"/>
        <v>0.76418439716312048</v>
      </c>
      <c r="AP243" t="str">
        <f>VLOOKUP($B243,'Miljövärden urval för publ'!$B$1:$H$450,7,FALSE)</f>
        <v>Ja</v>
      </c>
      <c r="AQ243" t="str">
        <f>VLOOKUP($B243,'Miljövärden urval för publ'!$B$1:$H$450,6,FALSE)</f>
        <v>Nej</v>
      </c>
      <c r="AU243">
        <f t="shared" si="33"/>
        <v>1.2</v>
      </c>
      <c r="AV243">
        <f t="shared" si="34"/>
        <v>0</v>
      </c>
      <c r="AW243">
        <f t="shared" si="35"/>
        <v>46</v>
      </c>
      <c r="AX243">
        <f t="shared" si="36"/>
        <v>0</v>
      </c>
      <c r="AZ243">
        <f t="shared" si="37"/>
        <v>0</v>
      </c>
      <c r="BA243">
        <f t="shared" si="38"/>
        <v>0</v>
      </c>
      <c r="BC243">
        <f t="shared" si="39"/>
        <v>46</v>
      </c>
    </row>
    <row r="244" spans="1:55" ht="15" customHeight="1" x14ac:dyDescent="0.25">
      <c r="A244" t="s">
        <v>351</v>
      </c>
      <c r="B244" t="s">
        <v>352</v>
      </c>
      <c r="C244">
        <f>VLOOKUP($B244,'Tillförd energi'!$B$1:$AS$566,MATCH(C$1,'Tillförd energi'!$B$1:$AQ$1,0),FALSE)</f>
        <v>0</v>
      </c>
      <c r="D244">
        <f>VLOOKUP($B244,'Tillförd energi'!$B$1:$AS$566,MATCH(D$1,'Tillförd energi'!$B$1:$AQ$1,0),FALSE)</f>
        <v>0</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1.0089999999999999</v>
      </c>
      <c r="K244">
        <v>0</v>
      </c>
      <c r="L244">
        <f>VLOOKUP($B244,'Tillförd energi'!$B$1:$AS$566,MATCH(L$1,'Tillförd energi'!$B$1:$AQ$1,0),FALSE)</f>
        <v>0</v>
      </c>
      <c r="M244">
        <f>VLOOKUP($B244,'Tillförd energi'!$B$1:$AS$566,MATCH(M$1,'Tillförd energi'!$B$1:$AQ$1,0),FALSE)</f>
        <v>3.44</v>
      </c>
      <c r="N244">
        <f>VLOOKUP($B244,'Tillförd energi'!$B$1:$AS$566,MATCH(N$1,'Tillförd energi'!$B$1:$AQ$1,0),FALSE)</f>
        <v>61.92</v>
      </c>
      <c r="O244">
        <f>VLOOKUP($B244,'Tillförd energi'!$B$1:$AS$566,MATCH(O$1,'Tillförd energi'!$B$1:$AQ$1,0),FALSE)</f>
        <v>8.7200000000000006</v>
      </c>
      <c r="P244">
        <f>VLOOKUP($B244,'Tillförd energi'!$B$1:$AS$566,MATCH(P$1,'Tillförd energi'!$B$1:$AQ$1,0),FALSE)</f>
        <v>52.216999999999999</v>
      </c>
      <c r="Q244">
        <f>VLOOKUP($B244,'Tillförd energi'!$B$1:$AS$566,MATCH(Q$1,'Tillförd energi'!$B$1:$AQ$1,0),FALSE)</f>
        <v>0</v>
      </c>
      <c r="R244">
        <f>VLOOKUP($B244,'Tillförd energi'!$B$1:$AS$566,MATCH(R$1,'Tillförd energi'!$B$1:$AQ$1,0),FALSE)</f>
        <v>22.151</v>
      </c>
      <c r="S244">
        <f>VLOOKUP($B244,'Tillförd energi'!$B$1:$AS$566,MATCH(S$1,'Tillförd energi'!$B$1:$AQ$1,0),FALSE)</f>
        <v>0</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2.1030000000000002</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4.4999999999999998E-2</v>
      </c>
      <c r="AB244">
        <f>VLOOKUP($B244,'Tillförd energi'!$B$1:$AS$566,MATCH(AB$1,'Tillförd energi'!$B$1:$AQ$1,0),FALSE)</f>
        <v>8.1000000000000003E-2</v>
      </c>
      <c r="AC244">
        <f>VLOOKUP($B244,'Tillförd energi'!$B$1:$AS$566,MATCH(AC$1,'Tillförd energi'!$B$1:$AQ$1,0),FALSE)</f>
        <v>17.806999999999999</v>
      </c>
      <c r="AD244">
        <f>VLOOKUP($B244,'Tillförd energi'!$B$1:$AS$566,MATCH(AD$1,'Tillförd energi'!$B$1:$AQ$1,0),FALSE)</f>
        <v>0</v>
      </c>
      <c r="AE244">
        <f>VLOOKUP($B244,'Tillförd energi'!$B$1:$AS$566,MATCH(AE$1,'Tillförd energi'!$B$1:$AQ$1,0),FALSE)</f>
        <v>0</v>
      </c>
      <c r="AF244">
        <f>VLOOKUP($B244,'Tillförd energi'!$B$1:$AS$566,MATCH(AF$1,'Tillförd energi'!$B$1:$AQ$1,0),FALSE)</f>
        <v>4.5183200000000001</v>
      </c>
      <c r="AG244">
        <f>IFERROR(VLOOKUP(B244,Miljö!$B$1:$S$476,9,FALSE)/1,0)</f>
        <v>0</v>
      </c>
      <c r="AI244">
        <f t="shared" si="30"/>
        <v>174.01131999999996</v>
      </c>
      <c r="AJ244">
        <f t="shared" si="31"/>
        <v>174.01131999999996</v>
      </c>
      <c r="AK244">
        <f>IF(ISERROR(1/VLOOKUP($B244,Leveranser!$B$1:$S$500,MATCH("såld värme (gwh)",Leveranser!$B$1:$S$1,0),FALSE)),"",VLOOKUP($B244,Leveranser!$B$1:$S$500,MATCH("såld värme (gwh)",Leveranser!$B$1:$S$1,0),FALSE))</f>
        <v>137.43</v>
      </c>
      <c r="AL244" s="22">
        <f>VLOOKUP($B244,Leveranser!$B$1:$Y$500,MATCH("Totalt såld fjärrvärme till andra fjärrvärmeföretag",Leveranser!$B$1:$AA$1,0),FALSE)</f>
        <v>0</v>
      </c>
      <c r="AM244" s="22">
        <f>IF(ISERROR(1/VLOOKUP($B244,Miljö!$B$1:$S$500,MATCH("Såld mängd produktionsspecifik fjärrvärme (GWh)",Miljö!$B$1:$R$1,0),FALSE)),0,VLOOKUP($B244,Miljö!$B$1:$S$500,MATCH("Såld mängd produktionsspecifik fjärrvärme (GWh)",Miljö!$B$1:$R$1,0),FALSE))</f>
        <v>0</v>
      </c>
      <c r="AN244" s="23">
        <f t="shared" si="32"/>
        <v>0.78977620536411108</v>
      </c>
      <c r="AP244" t="str">
        <f>VLOOKUP($B244,'Miljövärden urval för publ'!$B$1:$H$450,7,FALSE)</f>
        <v>Ja</v>
      </c>
      <c r="AQ244" t="str">
        <f>VLOOKUP($B244,'Miljövärden urval för publ'!$B$1:$H$450,6,FALSE)</f>
        <v>Ja</v>
      </c>
      <c r="AU244">
        <f t="shared" si="33"/>
        <v>4.56332</v>
      </c>
      <c r="AV244">
        <f t="shared" si="34"/>
        <v>0</v>
      </c>
      <c r="AW244">
        <f t="shared" si="35"/>
        <v>126.297</v>
      </c>
      <c r="AX244">
        <f t="shared" si="36"/>
        <v>22.151</v>
      </c>
      <c r="AZ244">
        <f t="shared" si="37"/>
        <v>8.1000000000000003E-2</v>
      </c>
      <c r="BA244">
        <f t="shared" si="38"/>
        <v>0</v>
      </c>
      <c r="BC244">
        <f t="shared" si="39"/>
        <v>150.55100000000002</v>
      </c>
    </row>
    <row r="245" spans="1:55" ht="15" customHeight="1" x14ac:dyDescent="0.25">
      <c r="A245" t="s">
        <v>353</v>
      </c>
      <c r="B245" t="s">
        <v>354</v>
      </c>
      <c r="C245">
        <f>VLOOKUP($B245,'Tillförd energi'!$B$1:$AS$566,MATCH(C$1,'Tillförd energi'!$B$1:$AQ$1,0),FALSE)</f>
        <v>0</v>
      </c>
      <c r="D245">
        <f>VLOOKUP($B245,'Tillförd energi'!$B$1:$AS$566,MATCH(D$1,'Tillförd energi'!$B$1:$AQ$1,0),FALSE)</f>
        <v>0.6</v>
      </c>
      <c r="E245">
        <f>VLOOKUP($B245,'Tillförd energi'!$B$1:$AS$566,MATCH(E$1,'Tillförd energi'!$B$1:$AQ$1,0),FALSE)</f>
        <v>0</v>
      </c>
      <c r="F245">
        <f>VLOOKUP($B245,'Tillförd energi'!$B$1:$AS$566,MATCH(F$1,'Tillförd energi'!$B$1:$AQ$1,0),FALSE)</f>
        <v>0</v>
      </c>
      <c r="G245">
        <f>VLOOKUP($B245,'Tillförd energi'!$B$1:$AS$566,MATCH(G$1,'Tillförd energi'!$B$1:$AQ$1,0),FALSE)</f>
        <v>0</v>
      </c>
      <c r="H245">
        <f>VLOOKUP($B245,'Tillförd energi'!$B$1:$AS$566,MATCH(H$1,'Tillförd energi'!$B$1:$AQ$1,0),FALSE)</f>
        <v>2.8</v>
      </c>
      <c r="I245">
        <f>VLOOKUP($B245,'Tillförd energi'!$B$1:$AS$566,MATCH(I$1,'Tillförd energi'!$B$1:$AQ$1,0),FALSE)</f>
        <v>0</v>
      </c>
      <c r="J245">
        <f>VLOOKUP($B245,'Tillförd energi'!$B$1:$AS$566,MATCH(J$1,'Tillförd energi'!$B$1:$AQ$1,0),FALSE)</f>
        <v>0</v>
      </c>
      <c r="K245">
        <v>0</v>
      </c>
      <c r="L245">
        <f>VLOOKUP($B245,'Tillförd energi'!$B$1:$AS$566,MATCH(L$1,'Tillförd energi'!$B$1:$AQ$1,0),FALSE)</f>
        <v>14.214700000000001</v>
      </c>
      <c r="M245">
        <f>VLOOKUP($B245,'Tillförd energi'!$B$1:$AS$566,MATCH(M$1,'Tillförd energi'!$B$1:$AQ$1,0),FALSE)</f>
        <v>3.2456</v>
      </c>
      <c r="N245">
        <f>VLOOKUP($B245,'Tillförd energi'!$B$1:$AS$566,MATCH(N$1,'Tillförd energi'!$B$1:$AQ$1,0),FALSE)</f>
        <v>21.132899999999999</v>
      </c>
      <c r="O245">
        <f>VLOOKUP($B245,'Tillförd energi'!$B$1:$AS$566,MATCH(O$1,'Tillförd energi'!$B$1:$AQ$1,0),FALSE)</f>
        <v>50.543300000000002</v>
      </c>
      <c r="P245">
        <f>VLOOKUP($B245,'Tillförd energi'!$B$1:$AS$566,MATCH(P$1,'Tillförd energi'!$B$1:$AQ$1,0),FALSE)</f>
        <v>0</v>
      </c>
      <c r="Q245">
        <f>VLOOKUP($B245,'Tillförd energi'!$B$1:$AS$566,MATCH(Q$1,'Tillförd energi'!$B$1:$AQ$1,0),FALSE)</f>
        <v>0</v>
      </c>
      <c r="R245">
        <f>VLOOKUP($B245,'Tillförd energi'!$B$1:$AS$566,MATCH(R$1,'Tillförd energi'!$B$1:$AQ$1,0),FALSE)</f>
        <v>75.5</v>
      </c>
      <c r="S245">
        <f>VLOOKUP($B245,'Tillförd energi'!$B$1:$AS$566,MATCH(S$1,'Tillförd energi'!$B$1:$AQ$1,0),FALSE)</f>
        <v>2.5159500000000001</v>
      </c>
      <c r="T245">
        <f>VLOOKUP($B245,'Tillförd energi'!$B$1:$AS$566,MATCH(T$1,'Tillförd energi'!$B$1:$AQ$1,0),FALSE)</f>
        <v>0</v>
      </c>
      <c r="U245">
        <f>VLOOKUP($B245,'Tillförd energi'!$B$1:$AS$566,MATCH(U$1,'Tillförd energi'!$B$1:$AQ$1,0),FALSE)</f>
        <v>1.4593</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77.09</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32</v>
      </c>
      <c r="AD245">
        <f>VLOOKUP($B245,'Tillförd energi'!$B$1:$AS$566,MATCH(AD$1,'Tillförd energi'!$B$1:$AQ$1,0),FALSE)</f>
        <v>0</v>
      </c>
      <c r="AE245">
        <f>VLOOKUP($B245,'Tillförd energi'!$B$1:$AS$566,MATCH(AE$1,'Tillförd energi'!$B$1:$AQ$1,0),FALSE)</f>
        <v>0</v>
      </c>
      <c r="AF245">
        <f>VLOOKUP($B245,'Tillförd energi'!$B$1:$AS$566,MATCH(AF$1,'Tillförd energi'!$B$1:$AQ$1,0),FALSE)</f>
        <v>9.3704800000000006</v>
      </c>
      <c r="AG245">
        <f>IFERROR(VLOOKUP(B245,Miljö!$B$1:$S$476,9,FALSE)/1,0)</f>
        <v>0</v>
      </c>
      <c r="AI245">
        <f t="shared" si="30"/>
        <v>290.47223000000002</v>
      </c>
      <c r="AJ245">
        <f t="shared" si="31"/>
        <v>290.47223000000002</v>
      </c>
      <c r="AK245">
        <f>IF(ISERROR(1/VLOOKUP($B245,Leveranser!$B$1:$S$500,MATCH("såld värme (gwh)",Leveranser!$B$1:$S$1,0),FALSE)),"",VLOOKUP($B245,Leveranser!$B$1:$S$500,MATCH("såld värme (gwh)",Leveranser!$B$1:$S$1,0),FALSE))</f>
        <v>213.6</v>
      </c>
      <c r="AL245" s="22">
        <f>VLOOKUP($B245,Leveranser!$B$1:$Y$500,MATCH("Totalt såld fjärrvärme till andra fjärrvärmeföretag",Leveranser!$B$1:$AA$1,0),FALSE)</f>
        <v>0</v>
      </c>
      <c r="AM245" s="22">
        <f>IF(ISERROR(1/VLOOKUP($B245,Miljö!$B$1:$S$500,MATCH("Såld mängd produktionsspecifik fjärrvärme (GWh)",Miljö!$B$1:$R$1,0),FALSE)),0,VLOOKUP($B245,Miljö!$B$1:$S$500,MATCH("Såld mängd produktionsspecifik fjärrvärme (GWh)",Miljö!$B$1:$R$1,0),FALSE))</f>
        <v>0</v>
      </c>
      <c r="AN245" s="23">
        <f t="shared" si="32"/>
        <v>0.73535428842888007</v>
      </c>
      <c r="AP245" t="str">
        <f>VLOOKUP($B245,'Miljövärden urval för publ'!$B$1:$H$450,7,FALSE)</f>
        <v>Ja</v>
      </c>
      <c r="AQ245" t="str">
        <f>VLOOKUP($B245,'Miljövärden urval för publ'!$B$1:$H$450,6,FALSE)</f>
        <v>Ja</v>
      </c>
      <c r="AU245">
        <f t="shared" si="33"/>
        <v>9.3704800000000006</v>
      </c>
      <c r="AV245">
        <f t="shared" si="34"/>
        <v>0</v>
      </c>
      <c r="AW245">
        <f t="shared" si="35"/>
        <v>74.921800000000005</v>
      </c>
      <c r="AX245">
        <f t="shared" si="36"/>
        <v>79.475250000000003</v>
      </c>
      <c r="AZ245">
        <f t="shared" si="37"/>
        <v>0</v>
      </c>
      <c r="BA245">
        <f t="shared" si="38"/>
        <v>0</v>
      </c>
      <c r="BC245">
        <f t="shared" si="39"/>
        <v>168.61175000000003</v>
      </c>
    </row>
    <row r="246" spans="1:55" ht="15" customHeight="1" x14ac:dyDescent="0.25">
      <c r="A246" t="s">
        <v>355</v>
      </c>
      <c r="B246" t="s">
        <v>356</v>
      </c>
      <c r="C246">
        <f>VLOOKUP($B246,'Tillförd energi'!$B$1:$AS$566,MATCH(C$1,'Tillförd energi'!$B$1:$AQ$1,0),FALSE)</f>
        <v>0</v>
      </c>
      <c r="D246">
        <f>VLOOKUP($B246,'Tillförd energi'!$B$1:$AS$566,MATCH(D$1,'Tillförd energi'!$B$1:$AQ$1,0),FALSE)</f>
        <v>0.4</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6.1</v>
      </c>
      <c r="K246">
        <v>0</v>
      </c>
      <c r="L246">
        <f>VLOOKUP($B246,'Tillförd energi'!$B$1:$AS$566,MATCH(L$1,'Tillförd energi'!$B$1:$AQ$1,0),FALSE)</f>
        <v>31.1</v>
      </c>
      <c r="M246">
        <f>VLOOKUP($B246,'Tillförd energi'!$B$1:$AS$566,MATCH(M$1,'Tillförd energi'!$B$1:$AQ$1,0),FALSE)</f>
        <v>0</v>
      </c>
      <c r="N246">
        <f>VLOOKUP($B246,'Tillförd energi'!$B$1:$AS$566,MATCH(N$1,'Tillförd energi'!$B$1:$AQ$1,0),FALSE)</f>
        <v>68.400000000000006</v>
      </c>
      <c r="O246">
        <f>VLOOKUP($B246,'Tillförd energi'!$B$1:$AS$566,MATCH(O$1,'Tillförd energi'!$B$1:$AQ$1,0),FALSE)</f>
        <v>0</v>
      </c>
      <c r="P246">
        <f>VLOOKUP($B246,'Tillförd energi'!$B$1:$AS$566,MATCH(P$1,'Tillförd energi'!$B$1:$AQ$1,0),FALSE)</f>
        <v>0</v>
      </c>
      <c r="Q246">
        <f>VLOOKUP($B246,'Tillförd energi'!$B$1:$AS$566,MATCH(Q$1,'Tillförd energi'!$B$1:$AQ$1,0),FALSE)</f>
        <v>0</v>
      </c>
      <c r="R246">
        <f>VLOOKUP($B246,'Tillförd energi'!$B$1:$AS$566,MATCH(R$1,'Tillförd energi'!$B$1:$AQ$1,0),FALSE)</f>
        <v>0</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0</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v>
      </c>
      <c r="AB246">
        <f>VLOOKUP($B246,'Tillförd energi'!$B$1:$AS$566,MATCH(AB$1,'Tillförd energi'!$B$1:$AQ$1,0),FALSE)</f>
        <v>0</v>
      </c>
      <c r="AC246">
        <f>VLOOKUP($B246,'Tillförd energi'!$B$1:$AS$566,MATCH(AC$1,'Tillförd energi'!$B$1:$AQ$1,0),FALSE)</f>
        <v>12.2</v>
      </c>
      <c r="AD246">
        <f>VLOOKUP($B246,'Tillförd energi'!$B$1:$AS$566,MATCH(AD$1,'Tillförd energi'!$B$1:$AQ$1,0),FALSE)</f>
        <v>0</v>
      </c>
      <c r="AE246">
        <f>VLOOKUP($B246,'Tillförd energi'!$B$1:$AS$566,MATCH(AE$1,'Tillförd energi'!$B$1:$AQ$1,0),FALSE)</f>
        <v>0</v>
      </c>
      <c r="AF246">
        <f>VLOOKUP($B246,'Tillförd energi'!$B$1:$AS$566,MATCH(AF$1,'Tillförd energi'!$B$1:$AQ$1,0),FALSE)</f>
        <v>1.58</v>
      </c>
      <c r="AG246">
        <f>IFERROR(VLOOKUP(B246,Miljö!$B$1:$S$476,9,FALSE)/1,0)</f>
        <v>0</v>
      </c>
      <c r="AI246">
        <f t="shared" si="30"/>
        <v>119.78</v>
      </c>
      <c r="AJ246">
        <f t="shared" si="31"/>
        <v>119.78</v>
      </c>
      <c r="AK246">
        <f>IF(ISERROR(1/VLOOKUP($B246,Leveranser!$B$1:$S$500,MATCH("såld värme (gwh)",Leveranser!$B$1:$S$1,0),FALSE)),"",VLOOKUP($B246,Leveranser!$B$1:$S$500,MATCH("såld värme (gwh)",Leveranser!$B$1:$S$1,0),FALSE))</f>
        <v>84.94</v>
      </c>
      <c r="AL246" s="22">
        <f>VLOOKUP($B246,Leveranser!$B$1:$Y$500,MATCH("Totalt såld fjärrvärme till andra fjärrvärmeföretag",Leveranser!$B$1:$AA$1,0),FALSE)</f>
        <v>0</v>
      </c>
      <c r="AM246" s="22">
        <f>IF(ISERROR(1/VLOOKUP($B246,Miljö!$B$1:$S$500,MATCH("Såld mängd produktionsspecifik fjärrvärme (GWh)",Miljö!$B$1:$R$1,0),FALSE)),0,VLOOKUP($B246,Miljö!$B$1:$S$500,MATCH("Såld mängd produktionsspecifik fjärrvärme (GWh)",Miljö!$B$1:$R$1,0),FALSE))</f>
        <v>0</v>
      </c>
      <c r="AN246" s="23">
        <f t="shared" si="32"/>
        <v>0.70913341125396556</v>
      </c>
      <c r="AP246" t="str">
        <f>VLOOKUP($B246,'Miljövärden urval för publ'!$B$1:$H$450,7,FALSE)</f>
        <v>Ja</v>
      </c>
      <c r="AQ246" t="str">
        <f>VLOOKUP($B246,'Miljövärden urval för publ'!$B$1:$H$450,6,FALSE)</f>
        <v>Ja</v>
      </c>
      <c r="AU246">
        <f t="shared" si="33"/>
        <v>1.58</v>
      </c>
      <c r="AV246">
        <f t="shared" si="34"/>
        <v>0</v>
      </c>
      <c r="AW246">
        <f t="shared" si="35"/>
        <v>68.400000000000006</v>
      </c>
      <c r="AX246">
        <f t="shared" si="36"/>
        <v>0</v>
      </c>
      <c r="AZ246">
        <f t="shared" si="37"/>
        <v>0</v>
      </c>
      <c r="BA246">
        <f t="shared" si="38"/>
        <v>0</v>
      </c>
      <c r="BC246">
        <f t="shared" si="39"/>
        <v>99.5</v>
      </c>
    </row>
    <row r="247" spans="1:55" ht="15" customHeight="1" x14ac:dyDescent="0.25">
      <c r="A247" t="s">
        <v>357</v>
      </c>
      <c r="B247" t="s">
        <v>358</v>
      </c>
      <c r="C247">
        <f>VLOOKUP($B247,'Tillförd energi'!$B$1:$AS$566,MATCH(C$1,'Tillförd energi'!$B$1:$AQ$1,0),FALSE)</f>
        <v>0</v>
      </c>
      <c r="D247">
        <f>VLOOKUP($B247,'Tillförd energi'!$B$1:$AS$566,MATCH(D$1,'Tillförd energi'!$B$1:$AQ$1,0),FALSE)</f>
        <v>9.6000000000000002E-2</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0</v>
      </c>
      <c r="I247">
        <f>VLOOKUP($B247,'Tillförd energi'!$B$1:$AS$566,MATCH(I$1,'Tillförd energi'!$B$1:$AQ$1,0),FALSE)</f>
        <v>0</v>
      </c>
      <c r="J247">
        <f>VLOOKUP($B247,'Tillförd energi'!$B$1:$AS$566,MATCH(J$1,'Tillförd energi'!$B$1:$AQ$1,0),FALSE)</f>
        <v>0</v>
      </c>
      <c r="K247">
        <v>0</v>
      </c>
      <c r="L247">
        <f>VLOOKUP($B247,'Tillförd energi'!$B$1:$AS$566,MATCH(L$1,'Tillförd energi'!$B$1:$AQ$1,0),FALSE)</f>
        <v>0</v>
      </c>
      <c r="M247">
        <f>VLOOKUP($B247,'Tillförd energi'!$B$1:$AS$566,MATCH(M$1,'Tillförd energi'!$B$1:$AQ$1,0),FALSE)</f>
        <v>0</v>
      </c>
      <c r="N247">
        <f>VLOOKUP($B247,'Tillförd energi'!$B$1:$AS$566,MATCH(N$1,'Tillförd energi'!$B$1:$AQ$1,0),FALSE)</f>
        <v>0</v>
      </c>
      <c r="O247">
        <f>VLOOKUP($B247,'Tillförd energi'!$B$1:$AS$566,MATCH(O$1,'Tillförd energi'!$B$1:$AQ$1,0),FALSE)</f>
        <v>0</v>
      </c>
      <c r="P247">
        <f>VLOOKUP($B247,'Tillförd energi'!$B$1:$AS$566,MATCH(P$1,'Tillförd energi'!$B$1:$AQ$1,0),FALSE)</f>
        <v>0</v>
      </c>
      <c r="Q247">
        <f>VLOOKUP($B247,'Tillförd energi'!$B$1:$AS$566,MATCH(Q$1,'Tillförd energi'!$B$1:$AQ$1,0),FALSE)</f>
        <v>0</v>
      </c>
      <c r="R247">
        <f>VLOOKUP($B247,'Tillförd energi'!$B$1:$AS$566,MATCH(R$1,'Tillförd energi'!$B$1:$AQ$1,0),FALSE)</f>
        <v>9.6859999999999999</v>
      </c>
      <c r="S247">
        <f>VLOOKUP($B247,'Tillförd energi'!$B$1:$AS$566,MATCH(S$1,'Tillförd energi'!$B$1:$AQ$1,0),FALSE)</f>
        <v>0</v>
      </c>
      <c r="T247">
        <f>VLOOKUP($B247,'Tillförd energi'!$B$1:$AS$566,MATCH(T$1,'Tillförd energi'!$B$1:$AQ$1,0),FALSE)</f>
        <v>0</v>
      </c>
      <c r="U247">
        <f>VLOOKUP($B247,'Tillförd energi'!$B$1:$AS$566,MATCH(U$1,'Tillförd energi'!$B$1:$AQ$1,0),FALSE)</f>
        <v>0</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0</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0</v>
      </c>
      <c r="AD247">
        <f>VLOOKUP($B247,'Tillförd energi'!$B$1:$AS$566,MATCH(AD$1,'Tillförd energi'!$B$1:$AQ$1,0),FALSE)</f>
        <v>0</v>
      </c>
      <c r="AE247">
        <f>VLOOKUP($B247,'Tillförd energi'!$B$1:$AS$566,MATCH(AE$1,'Tillförd energi'!$B$1:$AQ$1,0),FALSE)</f>
        <v>0</v>
      </c>
      <c r="AF247">
        <f>VLOOKUP($B247,'Tillförd energi'!$B$1:$AS$566,MATCH(AF$1,'Tillförd energi'!$B$1:$AQ$1,0),FALSE)</f>
        <v>0.13400000000000001</v>
      </c>
      <c r="AG247">
        <f>IFERROR(VLOOKUP(B247,Miljö!$B$1:$S$476,9,FALSE)/1,0)</f>
        <v>0</v>
      </c>
      <c r="AI247">
        <f t="shared" si="30"/>
        <v>9.9160000000000004</v>
      </c>
      <c r="AJ247">
        <f t="shared" si="31"/>
        <v>9.9160000000000004</v>
      </c>
      <c r="AK247">
        <f>IF(ISERROR(1/VLOOKUP($B247,Leveranser!$B$1:$S$500,MATCH("såld värme (gwh)",Leveranser!$B$1:$S$1,0),FALSE)),"",VLOOKUP($B247,Leveranser!$B$1:$S$500,MATCH("såld värme (gwh)",Leveranser!$B$1:$S$1,0),FALSE))</f>
        <v>7.851</v>
      </c>
      <c r="AL247" s="22">
        <f>VLOOKUP($B247,Leveranser!$B$1:$Y$500,MATCH("Totalt såld fjärrvärme till andra fjärrvärmeföretag",Leveranser!$B$1:$AA$1,0),FALSE)</f>
        <v>0</v>
      </c>
      <c r="AM247" s="22">
        <f>IF(ISERROR(1/VLOOKUP($B247,Miljö!$B$1:$S$500,MATCH("Såld mängd produktionsspecifik fjärrvärme (GWh)",Miljö!$B$1:$R$1,0),FALSE)),0,VLOOKUP($B247,Miljö!$B$1:$S$500,MATCH("Såld mängd produktionsspecifik fjärrvärme (GWh)",Miljö!$B$1:$R$1,0),FALSE))</f>
        <v>0</v>
      </c>
      <c r="AN247" s="23">
        <f t="shared" si="32"/>
        <v>0.79175070592981034</v>
      </c>
      <c r="AP247" t="str">
        <f>VLOOKUP($B247,'Miljövärden urval för publ'!$B$1:$H$450,7,FALSE)</f>
        <v>Ja</v>
      </c>
      <c r="AQ247" t="str">
        <f>VLOOKUP($B247,'Miljövärden urval för publ'!$B$1:$H$450,6,FALSE)</f>
        <v>Ja</v>
      </c>
      <c r="AU247">
        <f t="shared" si="33"/>
        <v>0.13400000000000001</v>
      </c>
      <c r="AV247">
        <f t="shared" si="34"/>
        <v>0</v>
      </c>
      <c r="AW247">
        <f t="shared" si="35"/>
        <v>0</v>
      </c>
      <c r="AX247">
        <f t="shared" si="36"/>
        <v>9.6859999999999999</v>
      </c>
      <c r="AZ247">
        <f t="shared" si="37"/>
        <v>0</v>
      </c>
      <c r="BA247">
        <f t="shared" si="38"/>
        <v>0</v>
      </c>
      <c r="BC247">
        <f t="shared" si="39"/>
        <v>9.6859999999999999</v>
      </c>
    </row>
    <row r="248" spans="1:55" ht="15" customHeight="1" x14ac:dyDescent="0.25">
      <c r="A248" t="s">
        <v>357</v>
      </c>
      <c r="B248" t="s">
        <v>359</v>
      </c>
      <c r="C248">
        <f>VLOOKUP($B248,'Tillförd energi'!$B$1:$AS$566,MATCH(C$1,'Tillförd energi'!$B$1:$AQ$1,0),FALSE)</f>
        <v>0</v>
      </c>
      <c r="D248">
        <f>VLOOKUP($B248,'Tillförd energi'!$B$1:$AS$566,MATCH(D$1,'Tillförd energi'!$B$1:$AQ$1,0),FALSE)</f>
        <v>8.7999999999999995E-2</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0</v>
      </c>
      <c r="K248">
        <v>0</v>
      </c>
      <c r="L248">
        <f>VLOOKUP($B248,'Tillförd energi'!$B$1:$AS$566,MATCH(L$1,'Tillförd energi'!$B$1:$AQ$1,0),FALSE)</f>
        <v>0</v>
      </c>
      <c r="M248">
        <f>VLOOKUP($B248,'Tillförd energi'!$B$1:$AS$566,MATCH(M$1,'Tillförd energi'!$B$1:$AQ$1,0),FALSE)</f>
        <v>0</v>
      </c>
      <c r="N248">
        <f>VLOOKUP($B248,'Tillförd energi'!$B$1:$AS$566,MATCH(N$1,'Tillförd energi'!$B$1:$AQ$1,0),FALSE)</f>
        <v>0</v>
      </c>
      <c r="O248">
        <f>VLOOKUP($B248,'Tillförd energi'!$B$1:$AS$566,MATCH(O$1,'Tillförd energi'!$B$1:$AQ$1,0),FALSE)</f>
        <v>0</v>
      </c>
      <c r="P248">
        <f>VLOOKUP($B248,'Tillförd energi'!$B$1:$AS$566,MATCH(P$1,'Tillförd energi'!$B$1:$AQ$1,0),FALSE)</f>
        <v>0</v>
      </c>
      <c r="Q248">
        <f>VLOOKUP($B248,'Tillförd energi'!$B$1:$AS$566,MATCH(Q$1,'Tillförd energi'!$B$1:$AQ$1,0),FALSE)</f>
        <v>0</v>
      </c>
      <c r="R248">
        <f>VLOOKUP($B248,'Tillförd energi'!$B$1:$AS$566,MATCH(R$1,'Tillförd energi'!$B$1:$AQ$1,0),FALSE)</f>
        <v>10.039</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0</v>
      </c>
      <c r="AD248">
        <f>VLOOKUP($B248,'Tillförd energi'!$B$1:$AS$566,MATCH(AD$1,'Tillförd energi'!$B$1:$AQ$1,0),FALSE)</f>
        <v>0</v>
      </c>
      <c r="AE248">
        <f>VLOOKUP($B248,'Tillförd energi'!$B$1:$AS$566,MATCH(AE$1,'Tillförd energi'!$B$1:$AQ$1,0),FALSE)</f>
        <v>0</v>
      </c>
      <c r="AF248">
        <f>VLOOKUP($B248,'Tillförd energi'!$B$1:$AS$566,MATCH(AF$1,'Tillförd energi'!$B$1:$AQ$1,0),FALSE)</f>
        <v>0.1</v>
      </c>
      <c r="AG248">
        <f>IFERROR(VLOOKUP(B248,Miljö!$B$1:$S$476,9,FALSE)/1,0)</f>
        <v>0</v>
      </c>
      <c r="AI248">
        <f t="shared" si="30"/>
        <v>10.226999999999999</v>
      </c>
      <c r="AJ248">
        <f t="shared" si="31"/>
        <v>10.226999999999999</v>
      </c>
      <c r="AK248">
        <f>IF(ISERROR(1/VLOOKUP($B248,Leveranser!$B$1:$S$500,MATCH("såld värme (gwh)",Leveranser!$B$1:$S$1,0),FALSE)),"",VLOOKUP($B248,Leveranser!$B$1:$S$500,MATCH("såld värme (gwh)",Leveranser!$B$1:$S$1,0),FALSE))</f>
        <v>7.5919999999999996</v>
      </c>
      <c r="AL248" s="22">
        <f>VLOOKUP($B248,Leveranser!$B$1:$Y$500,MATCH("Totalt såld fjärrvärme till andra fjärrvärmeföretag",Leveranser!$B$1:$AA$1,0),FALSE)</f>
        <v>0</v>
      </c>
      <c r="AM248" s="22">
        <f>IF(ISERROR(1/VLOOKUP($B248,Miljö!$B$1:$S$500,MATCH("Såld mängd produktionsspecifik fjärrvärme (GWh)",Miljö!$B$1:$R$1,0),FALSE)),0,VLOOKUP($B248,Miljö!$B$1:$S$500,MATCH("Såld mängd produktionsspecifik fjärrvärme (GWh)",Miljö!$B$1:$R$1,0),FALSE))</f>
        <v>0</v>
      </c>
      <c r="AN248" s="23">
        <f t="shared" si="32"/>
        <v>0.74234868485381844</v>
      </c>
      <c r="AP248" t="str">
        <f>VLOOKUP($B248,'Miljövärden urval för publ'!$B$1:$H$450,7,FALSE)</f>
        <v>Ja</v>
      </c>
      <c r="AQ248" t="str">
        <f>VLOOKUP($B248,'Miljövärden urval för publ'!$B$1:$H$450,6,FALSE)</f>
        <v>Ja</v>
      </c>
      <c r="AU248">
        <f t="shared" si="33"/>
        <v>0.1</v>
      </c>
      <c r="AV248">
        <f t="shared" si="34"/>
        <v>0</v>
      </c>
      <c r="AW248">
        <f t="shared" si="35"/>
        <v>0</v>
      </c>
      <c r="AX248">
        <f t="shared" si="36"/>
        <v>10.039</v>
      </c>
      <c r="AZ248">
        <f t="shared" si="37"/>
        <v>0</v>
      </c>
      <c r="BA248">
        <f t="shared" si="38"/>
        <v>0</v>
      </c>
      <c r="BC248">
        <f t="shared" si="39"/>
        <v>10.039</v>
      </c>
    </row>
    <row r="249" spans="1:55" ht="15" customHeight="1" x14ac:dyDescent="0.25">
      <c r="A249" t="s">
        <v>357</v>
      </c>
      <c r="B249" t="s">
        <v>360</v>
      </c>
      <c r="C249">
        <f>VLOOKUP($B249,'Tillförd energi'!$B$1:$AS$566,MATCH(C$1,'Tillförd energi'!$B$1:$AQ$1,0),FALSE)</f>
        <v>0</v>
      </c>
      <c r="D249">
        <f>VLOOKUP($B249,'Tillförd energi'!$B$1:$AS$566,MATCH(D$1,'Tillförd energi'!$B$1:$AQ$1,0),FALSE)</f>
        <v>0.189</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7.9779999999999998</v>
      </c>
      <c r="N249">
        <f>VLOOKUP($B249,'Tillförd energi'!$B$1:$AS$566,MATCH(N$1,'Tillförd energi'!$B$1:$AQ$1,0),FALSE)</f>
        <v>0</v>
      </c>
      <c r="O249">
        <f>VLOOKUP($B249,'Tillförd energi'!$B$1:$AS$566,MATCH(O$1,'Tillförd energi'!$B$1:$AQ$1,0),FALSE)</f>
        <v>7.9779999999999998</v>
      </c>
      <c r="P249">
        <f>VLOOKUP($B249,'Tillförd energi'!$B$1:$AS$566,MATCH(P$1,'Tillförd energi'!$B$1:$AQ$1,0),FALSE)</f>
        <v>0</v>
      </c>
      <c r="Q249">
        <f>VLOOKUP($B249,'Tillförd energi'!$B$1:$AS$566,MATCH(Q$1,'Tillförd energi'!$B$1:$AQ$1,0),FALSE)</f>
        <v>0</v>
      </c>
      <c r="R249">
        <f>VLOOKUP($B249,'Tillförd energi'!$B$1:$AS$566,MATCH(R$1,'Tillförd energi'!$B$1:$AQ$1,0),FALSE)</f>
        <v>2.29</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6.2E-2</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0.29099999999999998</v>
      </c>
      <c r="AG249">
        <f>IFERROR(VLOOKUP(B249,Miljö!$B$1:$S$476,9,FALSE)/1,0)</f>
        <v>0</v>
      </c>
      <c r="AI249">
        <f t="shared" si="30"/>
        <v>18.788</v>
      </c>
      <c r="AJ249">
        <f t="shared" si="31"/>
        <v>18.788</v>
      </c>
      <c r="AK249">
        <f>IF(ISERROR(1/VLOOKUP($B249,Leveranser!$B$1:$S$500,MATCH("såld värme (gwh)",Leveranser!$B$1:$S$1,0),FALSE)),"",VLOOKUP($B249,Leveranser!$B$1:$S$500,MATCH("såld värme (gwh)",Leveranser!$B$1:$S$1,0),FALSE))</f>
        <v>13.845000000000001</v>
      </c>
      <c r="AL249" s="22">
        <f>VLOOKUP($B249,Leveranser!$B$1:$Y$500,MATCH("Totalt såld fjärrvärme till andra fjärrvärmeföretag",Leveranser!$B$1:$AA$1,0),FALSE)</f>
        <v>0</v>
      </c>
      <c r="AM249" s="22">
        <f>IF(ISERROR(1/VLOOKUP($B249,Miljö!$B$1:$S$500,MATCH("Såld mängd produktionsspecifik fjärrvärme (GWh)",Miljö!$B$1:$R$1,0),FALSE)),0,VLOOKUP($B249,Miljö!$B$1:$S$500,MATCH("Såld mängd produktionsspecifik fjärrvärme (GWh)",Miljö!$B$1:$R$1,0),FALSE))</f>
        <v>0</v>
      </c>
      <c r="AN249" s="23">
        <f t="shared" si="32"/>
        <v>0.73690653608686396</v>
      </c>
      <c r="AP249" t="str">
        <f>VLOOKUP($B249,'Miljövärden urval för publ'!$B$1:$H$450,7,FALSE)</f>
        <v>Ja</v>
      </c>
      <c r="AQ249" t="str">
        <f>VLOOKUP($B249,'Miljövärden urval för publ'!$B$1:$H$450,6,FALSE)</f>
        <v>Ja</v>
      </c>
      <c r="AU249">
        <f t="shared" si="33"/>
        <v>0.35299999999999998</v>
      </c>
      <c r="AV249">
        <f t="shared" si="34"/>
        <v>0</v>
      </c>
      <c r="AW249">
        <f t="shared" si="35"/>
        <v>15.956</v>
      </c>
      <c r="AX249">
        <f t="shared" si="36"/>
        <v>2.29</v>
      </c>
      <c r="AZ249">
        <f t="shared" si="37"/>
        <v>0</v>
      </c>
      <c r="BA249">
        <f t="shared" si="38"/>
        <v>0</v>
      </c>
      <c r="BC249">
        <f t="shared" si="39"/>
        <v>18.245999999999999</v>
      </c>
    </row>
    <row r="250" spans="1:55" ht="15" customHeight="1" x14ac:dyDescent="0.25">
      <c r="A250" t="s">
        <v>357</v>
      </c>
      <c r="B250" t="s">
        <v>361</v>
      </c>
      <c r="C250">
        <f>VLOOKUP($B250,'Tillförd energi'!$B$1:$AS$566,MATCH(C$1,'Tillförd energi'!$B$1:$AQ$1,0),FALSE)</f>
        <v>0</v>
      </c>
      <c r="D250">
        <f>VLOOKUP($B250,'Tillförd energi'!$B$1:$AS$566,MATCH(D$1,'Tillförd energi'!$B$1:$AQ$1,0),FALSE)</f>
        <v>0.18099999999999999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11.599</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0.10299999999999999</v>
      </c>
      <c r="AG250">
        <f>IFERROR(VLOOKUP(B250,Miljö!$B$1:$S$476,9,FALSE)/1,0)</f>
        <v>0</v>
      </c>
      <c r="AI250">
        <f t="shared" si="30"/>
        <v>11.882999999999999</v>
      </c>
      <c r="AJ250">
        <f t="shared" si="31"/>
        <v>11.882999999999999</v>
      </c>
      <c r="AK250">
        <f>IF(ISERROR(1/VLOOKUP($B250,Leveranser!$B$1:$S$500,MATCH("såld värme (gwh)",Leveranser!$B$1:$S$1,0),FALSE)),"",VLOOKUP($B250,Leveranser!$B$1:$S$500,MATCH("såld värme (gwh)",Leveranser!$B$1:$S$1,0),FALSE))</f>
        <v>9.6989999999999998</v>
      </c>
      <c r="AL250" s="22">
        <f>VLOOKUP($B250,Leveranser!$B$1:$Y$500,MATCH("Totalt såld fjärrvärme till andra fjärrvärmeföretag",Leveranser!$B$1:$AA$1,0),FALSE)</f>
        <v>0</v>
      </c>
      <c r="AM250" s="22">
        <f>IF(ISERROR(1/VLOOKUP($B250,Miljö!$B$1:$S$500,MATCH("Såld mängd produktionsspecifik fjärrvärme (GWh)",Miljö!$B$1:$R$1,0),FALSE)),0,VLOOKUP($B250,Miljö!$B$1:$S$500,MATCH("Såld mängd produktionsspecifik fjärrvärme (GWh)",Miljö!$B$1:$R$1,0),FALSE))</f>
        <v>0</v>
      </c>
      <c r="AN250" s="23">
        <f t="shared" si="32"/>
        <v>0.81620802827568806</v>
      </c>
      <c r="AP250" t="str">
        <f>VLOOKUP($B250,'Miljövärden urval för publ'!$B$1:$H$450,7,FALSE)</f>
        <v>Ja</v>
      </c>
      <c r="AQ250" t="str">
        <f>VLOOKUP($B250,'Miljövärden urval för publ'!$B$1:$H$450,6,FALSE)</f>
        <v>Ja</v>
      </c>
      <c r="AU250">
        <f t="shared" si="33"/>
        <v>0.10299999999999999</v>
      </c>
      <c r="AV250">
        <f t="shared" si="34"/>
        <v>0</v>
      </c>
      <c r="AW250">
        <f t="shared" si="35"/>
        <v>0</v>
      </c>
      <c r="AX250">
        <f t="shared" si="36"/>
        <v>11.599</v>
      </c>
      <c r="AZ250">
        <f t="shared" si="37"/>
        <v>0</v>
      </c>
      <c r="BA250">
        <f t="shared" si="38"/>
        <v>0</v>
      </c>
      <c r="BC250">
        <f t="shared" si="39"/>
        <v>11.599</v>
      </c>
    </row>
    <row r="251" spans="1:55" ht="15" customHeight="1" x14ac:dyDescent="0.25">
      <c r="A251" t="s">
        <v>357</v>
      </c>
      <c r="B251" t="s">
        <v>362</v>
      </c>
      <c r="C251">
        <f>VLOOKUP($B251,'Tillförd energi'!$B$1:$AS$566,MATCH(C$1,'Tillförd energi'!$B$1:$AQ$1,0),FALSE)</f>
        <v>0</v>
      </c>
      <c r="D251">
        <f>VLOOKUP($B251,'Tillförd energi'!$B$1:$AS$566,MATCH(D$1,'Tillförd energi'!$B$1:$AQ$1,0),FALSE)</f>
        <v>9.1999999999999998E-2</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3.9369999999999998</v>
      </c>
      <c r="N251">
        <f>VLOOKUP($B251,'Tillförd energi'!$B$1:$AS$566,MATCH(N$1,'Tillförd energi'!$B$1:$AQ$1,0),FALSE)</f>
        <v>0</v>
      </c>
      <c r="O251">
        <f>VLOOKUP($B251,'Tillförd energi'!$B$1:$AS$566,MATCH(O$1,'Tillförd energi'!$B$1:$AQ$1,0),FALSE)</f>
        <v>2.3119999999999998</v>
      </c>
      <c r="P251">
        <f>VLOOKUP($B251,'Tillförd energi'!$B$1:$AS$566,MATCH(P$1,'Tillförd energi'!$B$1:$AQ$1,0),FALSE)</f>
        <v>0</v>
      </c>
      <c r="Q251">
        <f>VLOOKUP($B251,'Tillförd energi'!$B$1:$AS$566,MATCH(Q$1,'Tillförd energi'!$B$1:$AQ$1,0),FALSE)</f>
        <v>0</v>
      </c>
      <c r="R251">
        <f>VLOOKUP($B251,'Tillförd energi'!$B$1:$AS$566,MATCH(R$1,'Tillförd energi'!$B$1:$AQ$1,0),FALSE)</f>
        <v>0.81299999999999994</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5.2999999999999999E-2</v>
      </c>
      <c r="AG251">
        <f>IFERROR(VLOOKUP(B251,Miljö!$B$1:$S$476,9,FALSE)/1,0)</f>
        <v>0</v>
      </c>
      <c r="AI251">
        <f t="shared" si="30"/>
        <v>7.206999999999999</v>
      </c>
      <c r="AJ251">
        <f t="shared" si="31"/>
        <v>7.206999999999999</v>
      </c>
      <c r="AK251">
        <f>IF(ISERROR(1/VLOOKUP($B251,Leveranser!$B$1:$S$500,MATCH("såld värme (gwh)",Leveranser!$B$1:$S$1,0),FALSE)),"",VLOOKUP($B251,Leveranser!$B$1:$S$500,MATCH("såld värme (gwh)",Leveranser!$B$1:$S$1,0),FALSE))</f>
        <v>6.3259999999999996</v>
      </c>
      <c r="AL251" s="22">
        <f>VLOOKUP($B251,Leveranser!$B$1:$Y$500,MATCH("Totalt såld fjärrvärme till andra fjärrvärmeföretag",Leveranser!$B$1:$AA$1,0),FALSE)</f>
        <v>0</v>
      </c>
      <c r="AM251" s="22">
        <f>IF(ISERROR(1/VLOOKUP($B251,Miljö!$B$1:$S$500,MATCH("Såld mängd produktionsspecifik fjärrvärme (GWh)",Miljö!$B$1:$R$1,0),FALSE)),0,VLOOKUP($B251,Miljö!$B$1:$S$500,MATCH("Såld mängd produktionsspecifik fjärrvärme (GWh)",Miljö!$B$1:$R$1,0),FALSE))</f>
        <v>0</v>
      </c>
      <c r="AN251" s="23">
        <f t="shared" si="32"/>
        <v>0.87775773553489667</v>
      </c>
      <c r="AP251" t="str">
        <f>VLOOKUP($B251,'Miljövärden urval för publ'!$B$1:$H$450,7,FALSE)</f>
        <v>Ja</v>
      </c>
      <c r="AQ251" t="str">
        <f>VLOOKUP($B251,'Miljövärden urval för publ'!$B$1:$H$450,6,FALSE)</f>
        <v>Ja</v>
      </c>
      <c r="AU251">
        <f t="shared" si="33"/>
        <v>5.2999999999999999E-2</v>
      </c>
      <c r="AV251">
        <f t="shared" si="34"/>
        <v>0</v>
      </c>
      <c r="AW251">
        <f t="shared" si="35"/>
        <v>6.2489999999999997</v>
      </c>
      <c r="AX251">
        <f t="shared" si="36"/>
        <v>0.81299999999999994</v>
      </c>
      <c r="AZ251">
        <f t="shared" si="37"/>
        <v>0</v>
      </c>
      <c r="BA251">
        <f t="shared" si="38"/>
        <v>0</v>
      </c>
      <c r="BC251">
        <f t="shared" si="39"/>
        <v>7.0619999999999994</v>
      </c>
    </row>
    <row r="252" spans="1:55" ht="15" customHeight="1" x14ac:dyDescent="0.25">
      <c r="A252" t="s">
        <v>357</v>
      </c>
      <c r="B252" t="s">
        <v>363</v>
      </c>
      <c r="C252">
        <f>VLOOKUP($B252,'Tillförd energi'!$B$1:$AS$566,MATCH(C$1,'Tillförd energi'!$B$1:$AQ$1,0),FALSE)</f>
        <v>0</v>
      </c>
      <c r="D252">
        <f>VLOOKUP($B252,'Tillförd energi'!$B$1:$AS$566,MATCH(D$1,'Tillförd energi'!$B$1:$AQ$1,0),FALSE)</f>
        <v>9.8000000000000004E-2</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0.59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4.2999999999999997E-2</v>
      </c>
      <c r="AG252">
        <f>IFERROR(VLOOKUP(B252,Miljö!$B$1:$S$476,9,FALSE)/1,0)</f>
        <v>0</v>
      </c>
      <c r="AI252">
        <f t="shared" si="30"/>
        <v>0.73099999999999998</v>
      </c>
      <c r="AJ252">
        <f t="shared" si="31"/>
        <v>0.73099999999999998</v>
      </c>
      <c r="AK252">
        <f>IF(ISERROR(1/VLOOKUP($B252,Leveranser!$B$1:$S$500,MATCH("såld värme (gwh)",Leveranser!$B$1:$S$1,0),FALSE)),"",VLOOKUP($B252,Leveranser!$B$1:$S$500,MATCH("såld värme (gwh)",Leveranser!$B$1:$S$1,0),FALSE))</f>
        <v>0.5</v>
      </c>
      <c r="AL252" s="22">
        <f>VLOOKUP($B252,Leveranser!$B$1:$Y$500,MATCH("Totalt såld fjärrvärme till andra fjärrvärmeföretag",Leveranser!$B$1:$AA$1,0),FALSE)</f>
        <v>0</v>
      </c>
      <c r="AM252" s="22">
        <f>IF(ISERROR(1/VLOOKUP($B252,Miljö!$B$1:$S$500,MATCH("Såld mängd produktionsspecifik fjärrvärme (GWh)",Miljö!$B$1:$R$1,0),FALSE)),0,VLOOKUP($B252,Miljö!$B$1:$S$500,MATCH("Såld mängd produktionsspecifik fjärrvärme (GWh)",Miljö!$B$1:$R$1,0),FALSE))</f>
        <v>0</v>
      </c>
      <c r="AN252" s="23">
        <f t="shared" si="32"/>
        <v>0.6839945280437757</v>
      </c>
      <c r="AP252" t="str">
        <f>VLOOKUP($B252,'Miljövärden urval för publ'!$B$1:$H$450,7,FALSE)</f>
        <v>Ja</v>
      </c>
      <c r="AQ252" t="str">
        <f>VLOOKUP($B252,'Miljövärden urval för publ'!$B$1:$H$450,6,FALSE)</f>
        <v>Ja</v>
      </c>
      <c r="AU252">
        <f t="shared" si="33"/>
        <v>4.2999999999999997E-2</v>
      </c>
      <c r="AV252">
        <f t="shared" si="34"/>
        <v>0</v>
      </c>
      <c r="AW252">
        <f t="shared" si="35"/>
        <v>0</v>
      </c>
      <c r="AX252">
        <f t="shared" si="36"/>
        <v>0.59</v>
      </c>
      <c r="AZ252">
        <f t="shared" si="37"/>
        <v>0</v>
      </c>
      <c r="BA252">
        <f t="shared" si="38"/>
        <v>0</v>
      </c>
      <c r="BC252">
        <f t="shared" si="39"/>
        <v>0.59</v>
      </c>
    </row>
    <row r="253" spans="1:55" ht="15" customHeight="1" x14ac:dyDescent="0.25">
      <c r="A253" t="s">
        <v>357</v>
      </c>
      <c r="B253" t="s">
        <v>364</v>
      </c>
      <c r="C253">
        <f>VLOOKUP($B253,'Tillförd energi'!$B$1:$AS$566,MATCH(C$1,'Tillförd energi'!$B$1:$AQ$1,0),FALSE)</f>
        <v>0</v>
      </c>
      <c r="D253">
        <f>VLOOKUP($B253,'Tillförd energi'!$B$1:$AS$566,MATCH(D$1,'Tillförd energi'!$B$1:$AQ$1,0),FALSE)</f>
        <v>2.1999999999999999E-2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0</v>
      </c>
      <c r="N253">
        <f>VLOOKUP($B253,'Tillförd energi'!$B$1:$AS$566,MATCH(N$1,'Tillförd energi'!$B$1:$AQ$1,0),FALSE)</f>
        <v>0</v>
      </c>
      <c r="O253">
        <f>VLOOKUP($B253,'Tillförd energi'!$B$1:$AS$566,MATCH(O$1,'Tillförd energi'!$B$1:$AQ$1,0),FALSE)</f>
        <v>0</v>
      </c>
      <c r="P253">
        <f>VLOOKUP($B253,'Tillförd energi'!$B$1:$AS$566,MATCH(P$1,'Tillförd energi'!$B$1:$AQ$1,0),FALSE)</f>
        <v>0</v>
      </c>
      <c r="Q253">
        <f>VLOOKUP($B253,'Tillförd energi'!$B$1:$AS$566,MATCH(Q$1,'Tillförd energi'!$B$1:$AQ$1,0),FALSE)</f>
        <v>0</v>
      </c>
      <c r="R253">
        <f>VLOOKUP($B253,'Tillförd energi'!$B$1:$AS$566,MATCH(R$1,'Tillförd energi'!$B$1:$AQ$1,0),FALSE)</f>
        <v>6.5279999999999996</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5.5E-2</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6.5000000000000002E-2</v>
      </c>
      <c r="AG253">
        <f>IFERROR(VLOOKUP(B253,Miljö!$B$1:$S$476,9,FALSE)/1,0)</f>
        <v>0</v>
      </c>
      <c r="AI253">
        <f t="shared" si="30"/>
        <v>6.67</v>
      </c>
      <c r="AJ253">
        <f t="shared" si="31"/>
        <v>6.67</v>
      </c>
      <c r="AK253">
        <f>IF(ISERROR(1/VLOOKUP($B253,Leveranser!$B$1:$S$500,MATCH("såld värme (gwh)",Leveranser!$B$1:$S$1,0),FALSE)),"",VLOOKUP($B253,Leveranser!$B$1:$S$500,MATCH("såld värme (gwh)",Leveranser!$B$1:$S$1,0),FALSE))</f>
        <v>4.8730000000000002</v>
      </c>
      <c r="AL253" s="22">
        <f>VLOOKUP($B253,Leveranser!$B$1:$Y$500,MATCH("Totalt såld fjärrvärme till andra fjärrvärmeföretag",Leveranser!$B$1:$AA$1,0),FALSE)</f>
        <v>0</v>
      </c>
      <c r="AM253" s="22">
        <f>IF(ISERROR(1/VLOOKUP($B253,Miljö!$B$1:$S$500,MATCH("Såld mängd produktionsspecifik fjärrvärme (GWh)",Miljö!$B$1:$R$1,0),FALSE)),0,VLOOKUP($B253,Miljö!$B$1:$S$500,MATCH("Såld mängd produktionsspecifik fjärrvärme (GWh)",Miljö!$B$1:$R$1,0),FALSE))</f>
        <v>0</v>
      </c>
      <c r="AN253" s="23">
        <f t="shared" si="32"/>
        <v>0.730584707646177</v>
      </c>
      <c r="AP253" t="str">
        <f>VLOOKUP($B253,'Miljövärden urval för publ'!$B$1:$H$450,7,FALSE)</f>
        <v>Ja</v>
      </c>
      <c r="AQ253" t="str">
        <f>VLOOKUP($B253,'Miljövärden urval för publ'!$B$1:$H$450,6,FALSE)</f>
        <v>Ja</v>
      </c>
      <c r="AU253">
        <f t="shared" si="33"/>
        <v>0.12</v>
      </c>
      <c r="AV253">
        <f t="shared" si="34"/>
        <v>0</v>
      </c>
      <c r="AW253">
        <f t="shared" si="35"/>
        <v>0</v>
      </c>
      <c r="AX253">
        <f t="shared" si="36"/>
        <v>6.5279999999999996</v>
      </c>
      <c r="AZ253">
        <f t="shared" si="37"/>
        <v>0</v>
      </c>
      <c r="BA253">
        <f t="shared" si="38"/>
        <v>0</v>
      </c>
      <c r="BC253">
        <f t="shared" si="39"/>
        <v>6.5279999999999996</v>
      </c>
    </row>
    <row r="254" spans="1:55" ht="15" customHeight="1" x14ac:dyDescent="0.25">
      <c r="A254" t="s">
        <v>357</v>
      </c>
      <c r="B254" t="s">
        <v>365</v>
      </c>
      <c r="C254">
        <f>VLOOKUP($B254,'Tillförd energi'!$B$1:$AS$566,MATCH(C$1,'Tillförd energi'!$B$1:$AQ$1,0),FALSE)</f>
        <v>0</v>
      </c>
      <c r="D254">
        <f>VLOOKUP($B254,'Tillförd energi'!$B$1:$AS$566,MATCH(D$1,'Tillförd energi'!$B$1:$AQ$1,0),FALSE)</f>
        <v>1.9E-2</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3.44</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2.7E-2</v>
      </c>
      <c r="AG254">
        <f>IFERROR(VLOOKUP(B254,Miljö!$B$1:$S$476,9,FALSE)/1,0)</f>
        <v>0</v>
      </c>
      <c r="AI254">
        <f t="shared" si="30"/>
        <v>3.4860000000000002</v>
      </c>
      <c r="AJ254">
        <f t="shared" si="31"/>
        <v>3.4860000000000002</v>
      </c>
      <c r="AK254">
        <f>IF(ISERROR(1/VLOOKUP($B254,Leveranser!$B$1:$S$500,MATCH("såld värme (gwh)",Leveranser!$B$1:$S$1,0),FALSE)),"",VLOOKUP($B254,Leveranser!$B$1:$S$500,MATCH("såld värme (gwh)",Leveranser!$B$1:$S$1,0),FALSE))</f>
        <v>2.6659999999999999</v>
      </c>
      <c r="AL254" s="22">
        <f>VLOOKUP($B254,Leveranser!$B$1:$Y$500,MATCH("Totalt såld fjärrvärme till andra fjärrvärmeföretag",Leveranser!$B$1:$AA$1,0),FALSE)</f>
        <v>0</v>
      </c>
      <c r="AM254" s="22">
        <f>IF(ISERROR(1/VLOOKUP($B254,Miljö!$B$1:$S$500,MATCH("Såld mängd produktionsspecifik fjärrvärme (GWh)",Miljö!$B$1:$R$1,0),FALSE)),0,VLOOKUP($B254,Miljö!$B$1:$S$500,MATCH("Såld mängd produktionsspecifik fjärrvärme (GWh)",Miljö!$B$1:$R$1,0),FALSE))</f>
        <v>0</v>
      </c>
      <c r="AN254" s="23">
        <f t="shared" si="32"/>
        <v>0.76477337923121047</v>
      </c>
      <c r="AP254" t="str">
        <f>VLOOKUP($B254,'Miljövärden urval för publ'!$B$1:$H$450,7,FALSE)</f>
        <v>Ja</v>
      </c>
      <c r="AQ254" t="str">
        <f>VLOOKUP($B254,'Miljövärden urval för publ'!$B$1:$H$450,6,FALSE)</f>
        <v>Ja</v>
      </c>
      <c r="AU254">
        <f t="shared" si="33"/>
        <v>2.7E-2</v>
      </c>
      <c r="AV254">
        <f t="shared" si="34"/>
        <v>0</v>
      </c>
      <c r="AW254">
        <f t="shared" si="35"/>
        <v>0</v>
      </c>
      <c r="AX254">
        <f t="shared" si="36"/>
        <v>3.44</v>
      </c>
      <c r="AZ254">
        <f t="shared" si="37"/>
        <v>0</v>
      </c>
      <c r="BA254">
        <f t="shared" si="38"/>
        <v>0</v>
      </c>
      <c r="BC254">
        <f t="shared" si="39"/>
        <v>3.44</v>
      </c>
    </row>
    <row r="255" spans="1:55" ht="15" customHeight="1" x14ac:dyDescent="0.25">
      <c r="A255" t="s">
        <v>357</v>
      </c>
      <c r="B255" t="s">
        <v>366</v>
      </c>
      <c r="C255">
        <f>VLOOKUP($B255,'Tillförd energi'!$B$1:$AS$566,MATCH(C$1,'Tillförd energi'!$B$1:$AQ$1,0),FALSE)</f>
        <v>0</v>
      </c>
      <c r="D255">
        <f>VLOOKUP($B255,'Tillförd energi'!$B$1:$AS$566,MATCH(D$1,'Tillförd energi'!$B$1:$AQ$1,0),FALSE)</f>
        <v>9.4455700000000004E-2</v>
      </c>
      <c r="E255">
        <f>VLOOKUP($B255,'Tillförd energi'!$B$1:$AS$566,MATCH(E$1,'Tillförd energi'!$B$1:$AQ$1,0),FALSE)</f>
        <v>9.2999999999999999E-2</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11.7684</v>
      </c>
      <c r="N255">
        <f>VLOOKUP($B255,'Tillförd energi'!$B$1:$AS$566,MATCH(N$1,'Tillförd energi'!$B$1:$AQ$1,0),FALSE)</f>
        <v>31.737300000000001</v>
      </c>
      <c r="O255">
        <f>VLOOKUP($B255,'Tillförd energi'!$B$1:$AS$566,MATCH(O$1,'Tillförd energi'!$B$1:$AQ$1,0),FALSE)</f>
        <v>11.9063</v>
      </c>
      <c r="P255">
        <f>VLOOKUP($B255,'Tillförd energi'!$B$1:$AS$566,MATCH(P$1,'Tillförd energi'!$B$1:$AQ$1,0),FALSE)</f>
        <v>6.89344</v>
      </c>
      <c r="Q255">
        <f>VLOOKUP($B255,'Tillförd energi'!$B$1:$AS$566,MATCH(Q$1,'Tillförd energi'!$B$1:$AQ$1,0),FALSE)</f>
        <v>0.49</v>
      </c>
      <c r="R255">
        <f>VLOOKUP($B255,'Tillförd energi'!$B$1:$AS$566,MATCH(R$1,'Tillförd energi'!$B$1:$AQ$1,0),FALSE)</f>
        <v>7.1400400000000003E-2</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25.695900000000002</v>
      </c>
      <c r="Z255">
        <f>VLOOKUP($B255,'Tillförd energi'!$B$1:$AS$566,MATCH(Z$1,'Tillförd energi'!$B$1:$AQ$1,0),FALSE)</f>
        <v>0</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3.5633699999999999</v>
      </c>
      <c r="AG255">
        <f>IFERROR(VLOOKUP(B255,Miljö!$B$1:$S$476,9,FALSE)/1,0)</f>
        <v>0</v>
      </c>
      <c r="AI255">
        <f t="shared" si="30"/>
        <v>92.313566100000017</v>
      </c>
      <c r="AJ255">
        <f t="shared" si="31"/>
        <v>92.313566100000017</v>
      </c>
      <c r="AK255">
        <f>IF(ISERROR(1/VLOOKUP($B255,Leveranser!$B$1:$S$500,MATCH("såld värme (gwh)",Leveranser!$B$1:$S$1,0),FALSE)),"",VLOOKUP($B255,Leveranser!$B$1:$S$500,MATCH("såld värme (gwh)",Leveranser!$B$1:$S$1,0),FALSE))</f>
        <v>97.12</v>
      </c>
      <c r="AL255" s="22">
        <f>VLOOKUP($B255,Leveranser!$B$1:$Y$500,MATCH("Totalt såld fjärrvärme till andra fjärrvärmeföretag",Leveranser!$B$1:$AA$1,0),FALSE)</f>
        <v>0</v>
      </c>
      <c r="AM255" s="22">
        <f>IF(ISERROR(1/VLOOKUP($B255,Miljö!$B$1:$S$500,MATCH("Såld mängd produktionsspecifik fjärrvärme (GWh)",Miljö!$B$1:$R$1,0),FALSE)),0,VLOOKUP($B255,Miljö!$B$1:$S$500,MATCH("Såld mängd produktionsspecifik fjärrvärme (GWh)",Miljö!$B$1:$R$1,0),FALSE))</f>
        <v>0</v>
      </c>
      <c r="AN255" s="23">
        <f t="shared" si="32"/>
        <v>1.0520663874559169</v>
      </c>
      <c r="AP255" t="str">
        <f>VLOOKUP($B255,'Miljövärden urval för publ'!$B$1:$H$450,7,FALSE)</f>
        <v>Ja</v>
      </c>
      <c r="AQ255" t="str">
        <f>VLOOKUP($B255,'Miljövärden urval för publ'!$B$1:$H$450,6,FALSE)</f>
        <v>Ja</v>
      </c>
      <c r="AU255">
        <f t="shared" si="33"/>
        <v>3.5633699999999999</v>
      </c>
      <c r="AV255">
        <f t="shared" si="34"/>
        <v>0</v>
      </c>
      <c r="AW255">
        <f t="shared" si="35"/>
        <v>62.795440000000006</v>
      </c>
      <c r="AX255">
        <f t="shared" si="36"/>
        <v>7.1400400000000003E-2</v>
      </c>
      <c r="AZ255">
        <f t="shared" si="37"/>
        <v>0</v>
      </c>
      <c r="BA255">
        <f t="shared" si="38"/>
        <v>0</v>
      </c>
      <c r="BC255">
        <f t="shared" si="39"/>
        <v>62.866840400000008</v>
      </c>
    </row>
    <row r="256" spans="1:55" ht="15" customHeight="1" x14ac:dyDescent="0.25">
      <c r="A256" t="s">
        <v>357</v>
      </c>
      <c r="B256" t="s">
        <v>367</v>
      </c>
      <c r="C256">
        <f>VLOOKUP($B256,'Tillförd energi'!$B$1:$AS$566,MATCH(C$1,'Tillförd energi'!$B$1:$AQ$1,0),FALSE)</f>
        <v>0</v>
      </c>
      <c r="D256">
        <f>VLOOKUP($B256,'Tillförd energi'!$B$1:$AS$566,MATCH(D$1,'Tillförd energi'!$B$1:$AQ$1,0),FALSE)</f>
        <v>0.16200000000000001</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2.8780000000000001</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3.4000000000000002E-2</v>
      </c>
      <c r="AG256">
        <f>IFERROR(VLOOKUP(B256,Miljö!$B$1:$S$476,9,FALSE)/1,0)</f>
        <v>0</v>
      </c>
      <c r="AI256">
        <f t="shared" si="30"/>
        <v>3.0739999999999998</v>
      </c>
      <c r="AJ256">
        <f t="shared" si="31"/>
        <v>3.0739999999999998</v>
      </c>
      <c r="AK256">
        <f>IF(ISERROR(1/VLOOKUP($B256,Leveranser!$B$1:$S$500,MATCH("såld värme (gwh)",Leveranser!$B$1:$S$1,0),FALSE)),"",VLOOKUP($B256,Leveranser!$B$1:$S$500,MATCH("såld värme (gwh)",Leveranser!$B$1:$S$1,0),FALSE))</f>
        <v>2.3929999999999998</v>
      </c>
      <c r="AL256" s="22">
        <f>VLOOKUP($B256,Leveranser!$B$1:$Y$500,MATCH("Totalt såld fjärrvärme till andra fjärrvärmeföretag",Leveranser!$B$1:$AA$1,0),FALSE)</f>
        <v>0</v>
      </c>
      <c r="AM256" s="22">
        <f>IF(ISERROR(1/VLOOKUP($B256,Miljö!$B$1:$S$500,MATCH("Såld mängd produktionsspecifik fjärrvärme (GWh)",Miljö!$B$1:$R$1,0),FALSE)),0,VLOOKUP($B256,Miljö!$B$1:$S$500,MATCH("Såld mängd produktionsspecifik fjärrvärme (GWh)",Miljö!$B$1:$R$1,0),FALSE))</f>
        <v>0</v>
      </c>
      <c r="AN256" s="23">
        <f t="shared" si="32"/>
        <v>0.77846454131424847</v>
      </c>
      <c r="AP256" t="str">
        <f>VLOOKUP($B256,'Miljövärden urval för publ'!$B$1:$H$450,7,FALSE)</f>
        <v>Ja</v>
      </c>
      <c r="AQ256" t="str">
        <f>VLOOKUP($B256,'Miljövärden urval för publ'!$B$1:$H$450,6,FALSE)</f>
        <v>Ja</v>
      </c>
      <c r="AU256">
        <f t="shared" si="33"/>
        <v>3.4000000000000002E-2</v>
      </c>
      <c r="AV256">
        <f t="shared" si="34"/>
        <v>0</v>
      </c>
      <c r="AW256">
        <f t="shared" si="35"/>
        <v>0</v>
      </c>
      <c r="AX256">
        <f t="shared" si="36"/>
        <v>2.8780000000000001</v>
      </c>
      <c r="AZ256">
        <f t="shared" si="37"/>
        <v>0</v>
      </c>
      <c r="BA256">
        <f t="shared" si="38"/>
        <v>0</v>
      </c>
      <c r="BC256">
        <f t="shared" si="39"/>
        <v>2.8780000000000001</v>
      </c>
    </row>
    <row r="257" spans="1:55" ht="15" customHeight="1" x14ac:dyDescent="0.25">
      <c r="A257" t="s">
        <v>357</v>
      </c>
      <c r="B257" t="s">
        <v>368</v>
      </c>
      <c r="C257">
        <f>VLOOKUP($B257,'Tillförd energi'!$B$1:$AS$566,MATCH(C$1,'Tillförd energi'!$B$1:$AQ$1,0),FALSE)</f>
        <v>0</v>
      </c>
      <c r="D257">
        <f>VLOOKUP($B257,'Tillförd energi'!$B$1:$AS$566,MATCH(D$1,'Tillförd energi'!$B$1:$AQ$1,0),FALSE)</f>
        <v>1.2715099999999999</v>
      </c>
      <c r="E257">
        <f>VLOOKUP($B257,'Tillförd energi'!$B$1:$AS$566,MATCH(E$1,'Tillförd energi'!$B$1:$AQ$1,0),FALSE)</f>
        <v>0</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37.9086</v>
      </c>
      <c r="N257">
        <f>VLOOKUP($B257,'Tillförd energi'!$B$1:$AS$566,MATCH(N$1,'Tillförd energi'!$B$1:$AQ$1,0),FALSE)</f>
        <v>0</v>
      </c>
      <c r="O257">
        <f>VLOOKUP($B257,'Tillförd energi'!$B$1:$AS$566,MATCH(O$1,'Tillförd energi'!$B$1:$AQ$1,0),FALSE)</f>
        <v>20.412400000000002</v>
      </c>
      <c r="P257">
        <f>VLOOKUP($B257,'Tillförd energi'!$B$1:$AS$566,MATCH(P$1,'Tillförd energi'!$B$1:$AQ$1,0),FALSE)</f>
        <v>0</v>
      </c>
      <c r="Q257">
        <f>VLOOKUP($B257,'Tillförd energi'!$B$1:$AS$566,MATCH(Q$1,'Tillförd energi'!$B$1:$AQ$1,0),FALSE)</f>
        <v>0</v>
      </c>
      <c r="R257">
        <f>VLOOKUP($B257,'Tillförd energi'!$B$1:$AS$566,MATCH(R$1,'Tillförd energi'!$B$1:$AQ$1,0),FALSE)</f>
        <v>8.3397900000000007</v>
      </c>
      <c r="S257">
        <f>VLOOKUP($B257,'Tillförd energi'!$B$1:$AS$566,MATCH(S$1,'Tillförd energi'!$B$1:$AQ$1,0),FALSE)</f>
        <v>0</v>
      </c>
      <c r="T257">
        <f>VLOOKUP($B257,'Tillförd energi'!$B$1:$AS$566,MATCH(T$1,'Tillförd energi'!$B$1:$AQ$1,0),FALSE)</f>
        <v>0</v>
      </c>
      <c r="U257">
        <f>VLOOKUP($B257,'Tillförd energi'!$B$1:$AS$566,MATCH(U$1,'Tillförd energi'!$B$1:$AQ$1,0),FALSE)</f>
        <v>0</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0</v>
      </c>
      <c r="Z257">
        <f>VLOOKUP($B257,'Tillförd energi'!$B$1:$AS$566,MATCH(Z$1,'Tillförd energi'!$B$1:$AQ$1,0),FALSE)</f>
        <v>0</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2.90089</v>
      </c>
      <c r="AG257">
        <f>IFERROR(VLOOKUP(B257,Miljö!$B$1:$S$476,9,FALSE)/1,0)</f>
        <v>0</v>
      </c>
      <c r="AI257">
        <f t="shared" si="30"/>
        <v>70.833190000000002</v>
      </c>
      <c r="AJ257">
        <f t="shared" si="31"/>
        <v>70.833190000000002</v>
      </c>
      <c r="AK257">
        <f>IF(ISERROR(1/VLOOKUP($B257,Leveranser!$B$1:$S$500,MATCH("såld värme (gwh)",Leveranser!$B$1:$S$1,0),FALSE)),"",VLOOKUP($B257,Leveranser!$B$1:$S$500,MATCH("såld värme (gwh)",Leveranser!$B$1:$S$1,0),FALSE))</f>
        <v>74.183999999999997</v>
      </c>
      <c r="AL257" s="22">
        <f>VLOOKUP($B257,Leveranser!$B$1:$Y$500,MATCH("Totalt såld fjärrvärme till andra fjärrvärmeföretag",Leveranser!$B$1:$AA$1,0),FALSE)</f>
        <v>0</v>
      </c>
      <c r="AM257" s="22">
        <f>IF(ISERROR(1/VLOOKUP($B257,Miljö!$B$1:$S$500,MATCH("Såld mängd produktionsspecifik fjärrvärme (GWh)",Miljö!$B$1:$R$1,0),FALSE)),0,VLOOKUP($B257,Miljö!$B$1:$S$500,MATCH("Såld mängd produktionsspecifik fjärrvärme (GWh)",Miljö!$B$1:$R$1,0),FALSE))</f>
        <v>0</v>
      </c>
      <c r="AN257" s="23">
        <f t="shared" si="32"/>
        <v>1.0473056486655479</v>
      </c>
      <c r="AP257" t="str">
        <f>VLOOKUP($B257,'Miljövärden urval för publ'!$B$1:$H$450,7,FALSE)</f>
        <v>Ja</v>
      </c>
      <c r="AQ257" t="str">
        <f>VLOOKUP($B257,'Miljövärden urval för publ'!$B$1:$H$450,6,FALSE)</f>
        <v>Ja</v>
      </c>
      <c r="AU257">
        <f t="shared" si="33"/>
        <v>2.90089</v>
      </c>
      <c r="AV257">
        <f t="shared" si="34"/>
        <v>0</v>
      </c>
      <c r="AW257">
        <f t="shared" si="35"/>
        <v>58.320999999999998</v>
      </c>
      <c r="AX257">
        <f t="shared" si="36"/>
        <v>8.3397900000000007</v>
      </c>
      <c r="AZ257">
        <f t="shared" si="37"/>
        <v>0</v>
      </c>
      <c r="BA257">
        <f t="shared" si="38"/>
        <v>0</v>
      </c>
      <c r="BC257">
        <f t="shared" si="39"/>
        <v>66.660789999999992</v>
      </c>
    </row>
    <row r="258" spans="1:55" ht="15" customHeight="1" x14ac:dyDescent="0.25">
      <c r="A258" t="s">
        <v>357</v>
      </c>
      <c r="B258" t="s">
        <v>369</v>
      </c>
      <c r="C258">
        <f>VLOOKUP($B258,'Tillförd energi'!$B$1:$AS$566,MATCH(C$1,'Tillförd energi'!$B$1:$AQ$1,0),FALSE)</f>
        <v>0</v>
      </c>
      <c r="D258">
        <f>VLOOKUP($B258,'Tillförd energi'!$B$1:$AS$566,MATCH(D$1,'Tillförd energi'!$B$1:$AQ$1,0),FALSE)</f>
        <v>5.7000000000000002E-2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9.76</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0.13</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5.6630000000000003</v>
      </c>
      <c r="AE258">
        <f>VLOOKUP($B258,'Tillförd energi'!$B$1:$AS$566,MATCH(AE$1,'Tillförd energi'!$B$1:$AQ$1,0),FALSE)</f>
        <v>0</v>
      </c>
      <c r="AF258">
        <f>VLOOKUP($B258,'Tillförd energi'!$B$1:$AS$566,MATCH(AF$1,'Tillförd energi'!$B$1:$AQ$1,0),FALSE)</f>
        <v>0.125</v>
      </c>
      <c r="AG258">
        <f>IFERROR(VLOOKUP(B258,Miljö!$B$1:$S$476,9,FALSE)/1,0)</f>
        <v>0</v>
      </c>
      <c r="AI258">
        <f t="shared" si="30"/>
        <v>15.735000000000001</v>
      </c>
      <c r="AJ258">
        <f t="shared" si="31"/>
        <v>15.735000000000001</v>
      </c>
      <c r="AK258">
        <f>IF(ISERROR(1/VLOOKUP($B258,Leveranser!$B$1:$S$500,MATCH("såld värme (gwh)",Leveranser!$B$1:$S$1,0),FALSE)),"",VLOOKUP($B258,Leveranser!$B$1:$S$500,MATCH("såld värme (gwh)",Leveranser!$B$1:$S$1,0),FALSE))</f>
        <v>12.15</v>
      </c>
      <c r="AL258" s="22">
        <f>VLOOKUP($B258,Leveranser!$B$1:$Y$500,MATCH("Totalt såld fjärrvärme till andra fjärrvärmeföretag",Leveranser!$B$1:$AA$1,0),FALSE)</f>
        <v>0</v>
      </c>
      <c r="AM258" s="22">
        <f>IF(ISERROR(1/VLOOKUP($B258,Miljö!$B$1:$S$500,MATCH("Såld mängd produktionsspecifik fjärrvärme (GWh)",Miljö!$B$1:$R$1,0),FALSE)),0,VLOOKUP($B258,Miljö!$B$1:$S$500,MATCH("Såld mängd produktionsspecifik fjärrvärme (GWh)",Miljö!$B$1:$R$1,0),FALSE))</f>
        <v>0</v>
      </c>
      <c r="AN258" s="23">
        <f t="shared" si="32"/>
        <v>0.77216396568160151</v>
      </c>
      <c r="AP258" t="str">
        <f>VLOOKUP($B258,'Miljövärden urval för publ'!$B$1:$H$450,7,FALSE)</f>
        <v>Ja</v>
      </c>
      <c r="AQ258" t="str">
        <f>VLOOKUP($B258,'Miljövärden urval för publ'!$B$1:$H$450,6,FALSE)</f>
        <v>Ja</v>
      </c>
      <c r="AU258">
        <f t="shared" si="33"/>
        <v>0.255</v>
      </c>
      <c r="AV258">
        <f t="shared" si="34"/>
        <v>0</v>
      </c>
      <c r="AW258">
        <f t="shared" si="35"/>
        <v>0</v>
      </c>
      <c r="AX258">
        <f t="shared" si="36"/>
        <v>9.76</v>
      </c>
      <c r="AZ258">
        <f t="shared" si="37"/>
        <v>0</v>
      </c>
      <c r="BA258">
        <f t="shared" si="38"/>
        <v>0</v>
      </c>
      <c r="BC258">
        <f t="shared" si="39"/>
        <v>9.76</v>
      </c>
    </row>
    <row r="259" spans="1:55" ht="15" customHeight="1" x14ac:dyDescent="0.25">
      <c r="A259" t="s">
        <v>357</v>
      </c>
      <c r="B259" t="s">
        <v>370</v>
      </c>
      <c r="C259">
        <f>VLOOKUP($B259,'Tillförd energi'!$B$1:$AS$566,MATCH(C$1,'Tillförd energi'!$B$1:$AQ$1,0),FALSE)</f>
        <v>0</v>
      </c>
      <c r="D259">
        <f>VLOOKUP($B259,'Tillförd energi'!$B$1:$AS$566,MATCH(D$1,'Tillförd energi'!$B$1:$AQ$1,0),FALSE)</f>
        <v>4.1000000000000002E-2</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0</v>
      </c>
      <c r="N259">
        <f>VLOOKUP($B259,'Tillförd energi'!$B$1:$AS$566,MATCH(N$1,'Tillförd energi'!$B$1:$AQ$1,0),FALSE)</f>
        <v>0</v>
      </c>
      <c r="O259">
        <f>VLOOKUP($B259,'Tillförd energi'!$B$1:$AS$566,MATCH(O$1,'Tillförd energi'!$B$1:$AQ$1,0),FALSE)</f>
        <v>0</v>
      </c>
      <c r="P259">
        <f>VLOOKUP($B259,'Tillförd energi'!$B$1:$AS$566,MATCH(P$1,'Tillförd energi'!$B$1:$AQ$1,0),FALSE)</f>
        <v>0</v>
      </c>
      <c r="Q259">
        <f>VLOOKUP($B259,'Tillförd energi'!$B$1:$AS$566,MATCH(Q$1,'Tillförd energi'!$B$1:$AQ$1,0),FALSE)</f>
        <v>0</v>
      </c>
      <c r="R259">
        <f>VLOOKUP($B259,'Tillförd energi'!$B$1:$AS$566,MATCH(R$1,'Tillförd energi'!$B$1:$AQ$1,0),FALSE)</f>
        <v>11.41</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0.1</v>
      </c>
      <c r="AG259">
        <f>IFERROR(VLOOKUP(B259,Miljö!$B$1:$S$476,9,FALSE)/1,0)</f>
        <v>0</v>
      </c>
      <c r="AI259">
        <f t="shared" ref="AI259:AI322" si="40">SUM(C259:AF259)</f>
        <v>11.551</v>
      </c>
      <c r="AJ259">
        <f t="shared" ref="AJ259:AJ322" si="41">SUM(C259:AG259)</f>
        <v>11.551</v>
      </c>
      <c r="AK259">
        <f>IF(ISERROR(1/VLOOKUP($B259,Leveranser!$B$1:$S$500,MATCH("såld värme (gwh)",Leveranser!$B$1:$S$1,0),FALSE)),"",VLOOKUP($B259,Leveranser!$B$1:$S$500,MATCH("såld värme (gwh)",Leveranser!$B$1:$S$1,0),FALSE))</f>
        <v>8.91</v>
      </c>
      <c r="AL259" s="22">
        <f>VLOOKUP($B259,Leveranser!$B$1:$Y$500,MATCH("Totalt såld fjärrvärme till andra fjärrvärmeföretag",Leveranser!$B$1:$AA$1,0),FALSE)</f>
        <v>0</v>
      </c>
      <c r="AM259" s="22">
        <f>IF(ISERROR(1/VLOOKUP($B259,Miljö!$B$1:$S$500,MATCH("Såld mängd produktionsspecifik fjärrvärme (GWh)",Miljö!$B$1:$R$1,0),FALSE)),0,VLOOKUP($B259,Miljö!$B$1:$S$500,MATCH("Såld mängd produktionsspecifik fjärrvärme (GWh)",Miljö!$B$1:$R$1,0),FALSE))</f>
        <v>0</v>
      </c>
      <c r="AN259" s="23">
        <f t="shared" ref="AN259:AN322" si="42">IFERROR(AK259/AJ259,"")</f>
        <v>0.77136178685828072</v>
      </c>
      <c r="AP259" t="str">
        <f>VLOOKUP($B259,'Miljövärden urval för publ'!$B$1:$H$450,7,FALSE)</f>
        <v>Ja</v>
      </c>
      <c r="AQ259" t="str">
        <f>VLOOKUP($B259,'Miljövärden urval för publ'!$B$1:$H$450,6,FALSE)</f>
        <v>Ja</v>
      </c>
      <c r="AU259">
        <f t="shared" ref="AU259:AU322" si="43">Z259+AA259+AF259</f>
        <v>0.1</v>
      </c>
      <c r="AV259">
        <f t="shared" ref="AV259:AV322" si="44">X259</f>
        <v>0</v>
      </c>
      <c r="AW259">
        <f t="shared" ref="AW259:AW322" si="45">M259+N259+O259+P259+Q259</f>
        <v>0</v>
      </c>
      <c r="AX259">
        <f t="shared" ref="AX259:AX322" si="46">R259+S259+T259+U259</f>
        <v>11.41</v>
      </c>
      <c r="AZ259">
        <f t="shared" ref="AZ259:AZ322" si="47">AB259</f>
        <v>0</v>
      </c>
      <c r="BA259">
        <f t="shared" ref="BA259:BA322" si="48">AE259</f>
        <v>0</v>
      </c>
      <c r="BC259">
        <f t="shared" ref="BC259:BC322" si="49">L259+M259+N259+O259+P259+Q259+R259+S259+T259+U259+V259+W259+X259</f>
        <v>11.41</v>
      </c>
    </row>
    <row r="260" spans="1:55" ht="15" customHeight="1" x14ac:dyDescent="0.25">
      <c r="A260" t="s">
        <v>357</v>
      </c>
      <c r="B260" t="s">
        <v>371</v>
      </c>
      <c r="C260">
        <f>VLOOKUP($B260,'Tillförd energi'!$B$1:$AS$566,MATCH(C$1,'Tillförd energi'!$B$1:$AQ$1,0),FALSE)</f>
        <v>0</v>
      </c>
      <c r="D260">
        <f>VLOOKUP($B260,'Tillförd energi'!$B$1:$AS$566,MATCH(D$1,'Tillförd energi'!$B$1:$AQ$1,0),FALSE)</f>
        <v>0.21299999999999999</v>
      </c>
      <c r="E260">
        <f>VLOOKUP($B260,'Tillförd energi'!$B$1:$AS$566,MATCH(E$1,'Tillförd energi'!$B$1:$AQ$1,0),FALSE)</f>
        <v>2.3563700000000001</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60.756</v>
      </c>
      <c r="N260">
        <f>VLOOKUP($B260,'Tillförd energi'!$B$1:$AS$566,MATCH(N$1,'Tillförd energi'!$B$1:$AQ$1,0),FALSE)</f>
        <v>46.509500000000003</v>
      </c>
      <c r="O260">
        <f>VLOOKUP($B260,'Tillförd energi'!$B$1:$AS$566,MATCH(O$1,'Tillförd energi'!$B$1:$AQ$1,0),FALSE)</f>
        <v>38.027999999999999</v>
      </c>
      <c r="P260">
        <f>VLOOKUP($B260,'Tillförd energi'!$B$1:$AS$566,MATCH(P$1,'Tillförd energi'!$B$1:$AQ$1,0),FALSE)</f>
        <v>13.3856</v>
      </c>
      <c r="Q260">
        <f>VLOOKUP($B260,'Tillförd energi'!$B$1:$AS$566,MATCH(Q$1,'Tillförd energi'!$B$1:$AQ$1,0),FALSE)</f>
        <v>64.115499999999997</v>
      </c>
      <c r="R260">
        <f>VLOOKUP($B260,'Tillförd energi'!$B$1:$AS$566,MATCH(R$1,'Tillförd energi'!$B$1:$AQ$1,0),FALSE)</f>
        <v>3.9E-2</v>
      </c>
      <c r="S260">
        <f>VLOOKUP($B260,'Tillförd energi'!$B$1:$AS$566,MATCH(S$1,'Tillförd energi'!$B$1:$AQ$1,0),FALSE)</f>
        <v>0</v>
      </c>
      <c r="T260">
        <f>VLOOKUP($B260,'Tillförd energi'!$B$1:$AS$566,MATCH(T$1,'Tillförd energi'!$B$1:$AQ$1,0),FALSE)</f>
        <v>2.5897000000000001</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55.618600000000001</v>
      </c>
      <c r="Z260">
        <f>VLOOKUP($B260,'Tillförd energi'!$B$1:$AS$566,MATCH(Z$1,'Tillförd energi'!$B$1:$AQ$1,0),FALSE)</f>
        <v>6.8460000000000001</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0</v>
      </c>
      <c r="AE260">
        <f>VLOOKUP($B260,'Tillförd energi'!$B$1:$AS$566,MATCH(AE$1,'Tillförd energi'!$B$1:$AQ$1,0),FALSE)</f>
        <v>0</v>
      </c>
      <c r="AF260">
        <f>VLOOKUP($B260,'Tillförd energi'!$B$1:$AS$566,MATCH(AF$1,'Tillförd energi'!$B$1:$AQ$1,0),FALSE)</f>
        <v>12.8628</v>
      </c>
      <c r="AG260">
        <f>IFERROR(VLOOKUP(B260,Miljö!$B$1:$S$476,9,FALSE)/1,0)</f>
        <v>0</v>
      </c>
      <c r="AI260">
        <f t="shared" si="40"/>
        <v>303.32006999999999</v>
      </c>
      <c r="AJ260">
        <f t="shared" si="41"/>
        <v>303.32006999999999</v>
      </c>
      <c r="AK260">
        <f>IF(ISERROR(1/VLOOKUP($B260,Leveranser!$B$1:$S$500,MATCH("såld värme (gwh)",Leveranser!$B$1:$S$1,0),FALSE)),"",VLOOKUP($B260,Leveranser!$B$1:$S$500,MATCH("såld värme (gwh)",Leveranser!$B$1:$S$1,0),FALSE))</f>
        <v>304.428</v>
      </c>
      <c r="AL260" s="22">
        <f>VLOOKUP($B260,Leveranser!$B$1:$Y$500,MATCH("Totalt såld fjärrvärme till andra fjärrvärmeföretag",Leveranser!$B$1:$AA$1,0),FALSE)</f>
        <v>0</v>
      </c>
      <c r="AM260" s="22">
        <f>IF(ISERROR(1/VLOOKUP($B260,Miljö!$B$1:$S$500,MATCH("Såld mängd produktionsspecifik fjärrvärme (GWh)",Miljö!$B$1:$R$1,0),FALSE)),0,VLOOKUP($B260,Miljö!$B$1:$S$500,MATCH("Såld mängd produktionsspecifik fjärrvärme (GWh)",Miljö!$B$1:$R$1,0),FALSE))</f>
        <v>0</v>
      </c>
      <c r="AN260" s="23">
        <f t="shared" si="42"/>
        <v>1.0036526761977866</v>
      </c>
      <c r="AP260" t="str">
        <f>VLOOKUP($B260,'Miljövärden urval för publ'!$B$1:$H$450,7,FALSE)</f>
        <v>Ja</v>
      </c>
      <c r="AQ260" t="str">
        <f>VLOOKUP($B260,'Miljövärden urval för publ'!$B$1:$H$450,6,FALSE)</f>
        <v>Ja</v>
      </c>
      <c r="AU260">
        <f t="shared" si="43"/>
        <v>19.7088</v>
      </c>
      <c r="AV260">
        <f t="shared" si="44"/>
        <v>0</v>
      </c>
      <c r="AW260">
        <f t="shared" si="45"/>
        <v>222.7946</v>
      </c>
      <c r="AX260">
        <f t="shared" si="46"/>
        <v>2.6287000000000003</v>
      </c>
      <c r="AZ260">
        <f t="shared" si="47"/>
        <v>0</v>
      </c>
      <c r="BA260">
        <f t="shared" si="48"/>
        <v>0</v>
      </c>
      <c r="BC260">
        <f t="shared" si="49"/>
        <v>225.42329999999998</v>
      </c>
    </row>
    <row r="261" spans="1:55" ht="15" customHeight="1" x14ac:dyDescent="0.25">
      <c r="A261" t="s">
        <v>357</v>
      </c>
      <c r="B261" t="s">
        <v>372</v>
      </c>
      <c r="C261">
        <f>VLOOKUP($B261,'Tillförd energi'!$B$1:$AS$566,MATCH(C$1,'Tillförd energi'!$B$1:$AQ$1,0),FALSE)</f>
        <v>0</v>
      </c>
      <c r="D261">
        <f>VLOOKUP($B261,'Tillförd energi'!$B$1:$AS$566,MATCH(D$1,'Tillförd energi'!$B$1:$AQ$1,0),FALSE)</f>
        <v>2.4350000000000001</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7.7160000000000002</v>
      </c>
      <c r="P261">
        <f>VLOOKUP($B261,'Tillförd energi'!$B$1:$AS$566,MATCH(P$1,'Tillförd energi'!$B$1:$AQ$1,0),FALSE)</f>
        <v>3.3069999999999999</v>
      </c>
      <c r="Q261">
        <f>VLOOKUP($B261,'Tillförd energi'!$B$1:$AS$566,MATCH(Q$1,'Tillförd energi'!$B$1:$AQ$1,0),FALSE)</f>
        <v>0</v>
      </c>
      <c r="R261">
        <f>VLOOKUP($B261,'Tillförd energi'!$B$1:$AS$566,MATCH(R$1,'Tillförd energi'!$B$1:$AQ$1,0),FALSE)</f>
        <v>29.827000000000002</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1.9770000000000001</v>
      </c>
      <c r="AG261">
        <f>IFERROR(VLOOKUP(B261,Miljö!$B$1:$S$476,9,FALSE)/1,0)</f>
        <v>0</v>
      </c>
      <c r="AI261">
        <f t="shared" si="40"/>
        <v>45.262</v>
      </c>
      <c r="AJ261">
        <f t="shared" si="41"/>
        <v>45.262</v>
      </c>
      <c r="AK261">
        <f>IF(ISERROR(1/VLOOKUP($B261,Leveranser!$B$1:$S$500,MATCH("såld värme (gwh)",Leveranser!$B$1:$S$1,0),FALSE)),"",VLOOKUP($B261,Leveranser!$B$1:$S$500,MATCH("såld värme (gwh)",Leveranser!$B$1:$S$1,0),FALSE))</f>
        <v>28.03</v>
      </c>
      <c r="AL261" s="22">
        <f>VLOOKUP($B261,Leveranser!$B$1:$Y$500,MATCH("Totalt såld fjärrvärme till andra fjärrvärmeföretag",Leveranser!$B$1:$AA$1,0),FALSE)</f>
        <v>0</v>
      </c>
      <c r="AM261" s="22">
        <f>IF(ISERROR(1/VLOOKUP($B261,Miljö!$B$1:$S$500,MATCH("Såld mängd produktionsspecifik fjärrvärme (GWh)",Miljö!$B$1:$R$1,0),FALSE)),0,VLOOKUP($B261,Miljö!$B$1:$S$500,MATCH("Såld mängd produktionsspecifik fjärrvärme (GWh)",Miljö!$B$1:$R$1,0),FALSE))</f>
        <v>0</v>
      </c>
      <c r="AN261" s="23">
        <f t="shared" si="42"/>
        <v>0.61928328399098587</v>
      </c>
      <c r="AP261" t="str">
        <f>VLOOKUP($B261,'Miljövärden urval för publ'!$B$1:$H$450,7,FALSE)</f>
        <v>Ja</v>
      </c>
      <c r="AQ261" t="str">
        <f>VLOOKUP($B261,'Miljövärden urval för publ'!$B$1:$H$450,6,FALSE)</f>
        <v>Ja</v>
      </c>
      <c r="AU261">
        <f t="shared" si="43"/>
        <v>1.9770000000000001</v>
      </c>
      <c r="AV261">
        <f t="shared" si="44"/>
        <v>0</v>
      </c>
      <c r="AW261">
        <f t="shared" si="45"/>
        <v>11.023</v>
      </c>
      <c r="AX261">
        <f t="shared" si="46"/>
        <v>29.827000000000002</v>
      </c>
      <c r="AZ261">
        <f t="shared" si="47"/>
        <v>0</v>
      </c>
      <c r="BA261">
        <f t="shared" si="48"/>
        <v>0</v>
      </c>
      <c r="BC261">
        <f t="shared" si="49"/>
        <v>40.85</v>
      </c>
    </row>
    <row r="262" spans="1:55" ht="15" customHeight="1" x14ac:dyDescent="0.25">
      <c r="A262" t="s">
        <v>357</v>
      </c>
      <c r="B262" t="s">
        <v>373</v>
      </c>
      <c r="C262">
        <f>VLOOKUP($B262,'Tillförd energi'!$B$1:$AS$566,MATCH(C$1,'Tillförd energi'!$B$1:$AQ$1,0),FALSE)</f>
        <v>0</v>
      </c>
      <c r="D262">
        <f>VLOOKUP($B262,'Tillförd energi'!$B$1:$AS$566,MATCH(D$1,'Tillförd energi'!$B$1:$AQ$1,0),FALSE)</f>
        <v>0</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0</v>
      </c>
      <c r="N262">
        <f>VLOOKUP($B262,'Tillförd energi'!$B$1:$AS$566,MATCH(N$1,'Tillförd energi'!$B$1:$AQ$1,0),FALSE)</f>
        <v>0</v>
      </c>
      <c r="O262">
        <f>VLOOKUP($B262,'Tillförd energi'!$B$1:$AS$566,MATCH(O$1,'Tillförd energi'!$B$1:$AQ$1,0),FALSE)</f>
        <v>0</v>
      </c>
      <c r="P262">
        <f>VLOOKUP($B262,'Tillförd energi'!$B$1:$AS$566,MATCH(P$1,'Tillförd energi'!$B$1:$AQ$1,0),FALSE)</f>
        <v>0</v>
      </c>
      <c r="Q262">
        <f>VLOOKUP($B262,'Tillförd energi'!$B$1:$AS$566,MATCH(Q$1,'Tillförd energi'!$B$1:$AQ$1,0),FALSE)</f>
        <v>0</v>
      </c>
      <c r="R262">
        <f>VLOOKUP($B262,'Tillförd energi'!$B$1:$AS$566,MATCH(R$1,'Tillförd energi'!$B$1:$AQ$1,0),FALSE)</f>
        <v>0</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0</v>
      </c>
      <c r="Z262">
        <f>VLOOKUP($B262,'Tillförd energi'!$B$1:$AS$566,MATCH(Z$1,'Tillförd energi'!$B$1:$AQ$1,0),FALSE)</f>
        <v>0</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34.996000000000002</v>
      </c>
      <c r="AE262">
        <f>VLOOKUP($B262,'Tillförd energi'!$B$1:$AS$566,MATCH(AE$1,'Tillförd energi'!$B$1:$AQ$1,0),FALSE)</f>
        <v>0</v>
      </c>
      <c r="AF262">
        <f>VLOOKUP($B262,'Tillförd energi'!$B$1:$AS$566,MATCH(AF$1,'Tillförd energi'!$B$1:$AQ$1,0),FALSE)</f>
        <v>1.0999999999999999E-2</v>
      </c>
      <c r="AG262">
        <f>IFERROR(VLOOKUP(B262,Miljö!$B$1:$S$476,9,FALSE)/1,0)</f>
        <v>0</v>
      </c>
      <c r="AI262">
        <f t="shared" si="40"/>
        <v>35.007000000000005</v>
      </c>
      <c r="AJ262">
        <f t="shared" si="41"/>
        <v>35.007000000000005</v>
      </c>
      <c r="AK262">
        <f>IF(ISERROR(1/VLOOKUP($B262,Leveranser!$B$1:$S$500,MATCH("såld värme (gwh)",Leveranser!$B$1:$S$1,0),FALSE)),"",VLOOKUP($B262,Leveranser!$B$1:$S$500,MATCH("såld värme (gwh)",Leveranser!$B$1:$S$1,0),FALSE))</f>
        <v>28.052</v>
      </c>
      <c r="AL262" s="22">
        <f>VLOOKUP($B262,Leveranser!$B$1:$Y$500,MATCH("Totalt såld fjärrvärme till andra fjärrvärmeföretag",Leveranser!$B$1:$AA$1,0),FALSE)</f>
        <v>0</v>
      </c>
      <c r="AM262" s="22">
        <f>IF(ISERROR(1/VLOOKUP($B262,Miljö!$B$1:$S$500,MATCH("Såld mängd produktionsspecifik fjärrvärme (GWh)",Miljö!$B$1:$R$1,0),FALSE)),0,VLOOKUP($B262,Miljö!$B$1:$S$500,MATCH("Såld mängd produktionsspecifik fjärrvärme (GWh)",Miljö!$B$1:$R$1,0),FALSE))</f>
        <v>0</v>
      </c>
      <c r="AN262" s="23">
        <f t="shared" si="42"/>
        <v>0.80132544919587501</v>
      </c>
      <c r="AP262" t="str">
        <f>VLOOKUP($B262,'Miljövärden urval för publ'!$B$1:$H$450,7,FALSE)</f>
        <v>Ja</v>
      </c>
      <c r="AQ262" t="str">
        <f>VLOOKUP($B262,'Miljövärden urval för publ'!$B$1:$H$450,6,FALSE)</f>
        <v>Ja</v>
      </c>
      <c r="AU262">
        <f t="shared" si="43"/>
        <v>1.0999999999999999E-2</v>
      </c>
      <c r="AV262">
        <f t="shared" si="44"/>
        <v>0</v>
      </c>
      <c r="AW262">
        <f t="shared" si="45"/>
        <v>0</v>
      </c>
      <c r="AX262">
        <f t="shared" si="46"/>
        <v>0</v>
      </c>
      <c r="AZ262">
        <f t="shared" si="47"/>
        <v>0</v>
      </c>
      <c r="BA262">
        <f t="shared" si="48"/>
        <v>0</v>
      </c>
      <c r="BC262">
        <f t="shared" si="49"/>
        <v>0</v>
      </c>
    </row>
    <row r="263" spans="1:55" ht="15" customHeight="1" x14ac:dyDescent="0.25">
      <c r="A263" t="s">
        <v>357</v>
      </c>
      <c r="B263" t="s">
        <v>374</v>
      </c>
      <c r="C263">
        <f>VLOOKUP($B263,'Tillförd energi'!$B$1:$AS$566,MATCH(C$1,'Tillförd energi'!$B$1:$AQ$1,0),FALSE)</f>
        <v>0</v>
      </c>
      <c r="D263">
        <f>VLOOKUP($B263,'Tillförd energi'!$B$1:$AS$566,MATCH(D$1,'Tillförd energi'!$B$1:$AQ$1,0),FALSE)</f>
        <v>0.33100000000000002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19.285</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0.16500000000000001</v>
      </c>
      <c r="AG263">
        <f>IFERROR(VLOOKUP(B263,Miljö!$B$1:$S$476,9,FALSE)/1,0)</f>
        <v>0</v>
      </c>
      <c r="AI263">
        <f t="shared" si="40"/>
        <v>19.780999999999999</v>
      </c>
      <c r="AJ263">
        <f t="shared" si="41"/>
        <v>19.780999999999999</v>
      </c>
      <c r="AK263">
        <f>IF(ISERROR(1/VLOOKUP($B263,Leveranser!$B$1:$S$500,MATCH("såld värme (gwh)",Leveranser!$B$1:$S$1,0),FALSE)),"",VLOOKUP($B263,Leveranser!$B$1:$S$500,MATCH("såld värme (gwh)",Leveranser!$B$1:$S$1,0),FALSE))</f>
        <v>14.253</v>
      </c>
      <c r="AL263" s="22">
        <f>VLOOKUP($B263,Leveranser!$B$1:$Y$500,MATCH("Totalt såld fjärrvärme till andra fjärrvärmeföretag",Leveranser!$B$1:$AA$1,0),FALSE)</f>
        <v>0</v>
      </c>
      <c r="AM263" s="22">
        <f>IF(ISERROR(1/VLOOKUP($B263,Miljö!$B$1:$S$500,MATCH("Såld mängd produktionsspecifik fjärrvärme (GWh)",Miljö!$B$1:$R$1,0),FALSE)),0,VLOOKUP($B263,Miljö!$B$1:$S$500,MATCH("Såld mängd produktionsspecifik fjärrvärme (GWh)",Miljö!$B$1:$R$1,0),FALSE))</f>
        <v>0</v>
      </c>
      <c r="AN263" s="23">
        <f t="shared" si="42"/>
        <v>0.72053991203680301</v>
      </c>
      <c r="AP263" t="str">
        <f>VLOOKUP($B263,'Miljövärden urval för publ'!$B$1:$H$450,7,FALSE)</f>
        <v>Ja</v>
      </c>
      <c r="AQ263" t="str">
        <f>VLOOKUP($B263,'Miljövärden urval för publ'!$B$1:$H$450,6,FALSE)</f>
        <v>Ja</v>
      </c>
      <c r="AU263">
        <f t="shared" si="43"/>
        <v>0.16500000000000001</v>
      </c>
      <c r="AV263">
        <f t="shared" si="44"/>
        <v>0</v>
      </c>
      <c r="AW263">
        <f t="shared" si="45"/>
        <v>0</v>
      </c>
      <c r="AX263">
        <f t="shared" si="46"/>
        <v>19.285</v>
      </c>
      <c r="AZ263">
        <f t="shared" si="47"/>
        <v>0</v>
      </c>
      <c r="BA263">
        <f t="shared" si="48"/>
        <v>0</v>
      </c>
      <c r="BC263">
        <f t="shared" si="49"/>
        <v>19.285</v>
      </c>
    </row>
    <row r="264" spans="1:55" ht="15" customHeight="1" x14ac:dyDescent="0.25">
      <c r="A264" t="s">
        <v>357</v>
      </c>
      <c r="B264" t="s">
        <v>375</v>
      </c>
      <c r="C264">
        <f>VLOOKUP($B264,'Tillförd energi'!$B$1:$AS$566,MATCH(C$1,'Tillförd energi'!$B$1:$AQ$1,0),FALSE)</f>
        <v>0</v>
      </c>
      <c r="D264">
        <f>VLOOKUP($B264,'Tillförd energi'!$B$1:$AS$566,MATCH(D$1,'Tillförd energi'!$B$1:$AQ$1,0),FALSE)</f>
        <v>6.5000000000000002E-2</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3.2770000000000001</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0</v>
      </c>
      <c r="AE264">
        <f>VLOOKUP($B264,'Tillförd energi'!$B$1:$AS$566,MATCH(AE$1,'Tillförd energi'!$B$1:$AQ$1,0),FALSE)</f>
        <v>0</v>
      </c>
      <c r="AF264">
        <f>VLOOKUP($B264,'Tillförd energi'!$B$1:$AS$566,MATCH(AF$1,'Tillförd energi'!$B$1:$AQ$1,0),FALSE)</f>
        <v>4.8000000000000001E-2</v>
      </c>
      <c r="AG264">
        <f>IFERROR(VLOOKUP(B264,Miljö!$B$1:$S$476,9,FALSE)/1,0)</f>
        <v>0</v>
      </c>
      <c r="AI264">
        <f t="shared" si="40"/>
        <v>3.39</v>
      </c>
      <c r="AJ264">
        <f t="shared" si="41"/>
        <v>3.39</v>
      </c>
      <c r="AK264">
        <f>IF(ISERROR(1/VLOOKUP($B264,Leveranser!$B$1:$S$500,MATCH("såld värme (gwh)",Leveranser!$B$1:$S$1,0),FALSE)),"",VLOOKUP($B264,Leveranser!$B$1:$S$500,MATCH("såld värme (gwh)",Leveranser!$B$1:$S$1,0),FALSE))</f>
        <v>2.488</v>
      </c>
      <c r="AL264" s="22">
        <f>VLOOKUP($B264,Leveranser!$B$1:$Y$500,MATCH("Totalt såld fjärrvärme till andra fjärrvärmeföretag",Leveranser!$B$1:$AA$1,0),FALSE)</f>
        <v>0</v>
      </c>
      <c r="AM264" s="22">
        <f>IF(ISERROR(1/VLOOKUP($B264,Miljö!$B$1:$S$500,MATCH("Såld mängd produktionsspecifik fjärrvärme (GWh)",Miljö!$B$1:$R$1,0),FALSE)),0,VLOOKUP($B264,Miljö!$B$1:$S$500,MATCH("Såld mängd produktionsspecifik fjärrvärme (GWh)",Miljö!$B$1:$R$1,0),FALSE))</f>
        <v>0</v>
      </c>
      <c r="AN264" s="23">
        <f t="shared" si="42"/>
        <v>0.73392330383480819</v>
      </c>
      <c r="AP264" t="str">
        <f>VLOOKUP($B264,'Miljövärden urval för publ'!$B$1:$H$450,7,FALSE)</f>
        <v>Ja</v>
      </c>
      <c r="AQ264" t="str">
        <f>VLOOKUP($B264,'Miljövärden urval för publ'!$B$1:$H$450,6,FALSE)</f>
        <v>Ja</v>
      </c>
      <c r="AU264">
        <f t="shared" si="43"/>
        <v>4.8000000000000001E-2</v>
      </c>
      <c r="AV264">
        <f t="shared" si="44"/>
        <v>0</v>
      </c>
      <c r="AW264">
        <f t="shared" si="45"/>
        <v>0</v>
      </c>
      <c r="AX264">
        <f t="shared" si="46"/>
        <v>3.2770000000000001</v>
      </c>
      <c r="AZ264">
        <f t="shared" si="47"/>
        <v>0</v>
      </c>
      <c r="BA264">
        <f t="shared" si="48"/>
        <v>0</v>
      </c>
      <c r="BC264">
        <f t="shared" si="49"/>
        <v>3.2770000000000001</v>
      </c>
    </row>
    <row r="265" spans="1:55" ht="15" customHeight="1" x14ac:dyDescent="0.25">
      <c r="A265" t="s">
        <v>376</v>
      </c>
      <c r="B265" t="s">
        <v>377</v>
      </c>
      <c r="C265">
        <f>VLOOKUP($B265,'Tillförd energi'!$B$1:$AS$566,MATCH(C$1,'Tillförd energi'!$B$1:$AQ$1,0),FALSE)</f>
        <v>0</v>
      </c>
      <c r="D265">
        <f>VLOOKUP($B265,'Tillförd energi'!$B$1:$AS$566,MATCH(D$1,'Tillförd energi'!$B$1:$AQ$1,0),FALSE)</f>
        <v>0.15</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0</v>
      </c>
      <c r="S265">
        <f>VLOOKUP($B265,'Tillförd energi'!$B$1:$AS$566,MATCH(S$1,'Tillförd energi'!$B$1:$AQ$1,0),FALSE)</f>
        <v>11.3</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0.08</v>
      </c>
      <c r="AG265">
        <f>IFERROR(VLOOKUP(B265,Miljö!$B$1:$S$476,9,FALSE)/1,0)</f>
        <v>0</v>
      </c>
      <c r="AI265">
        <f t="shared" si="40"/>
        <v>11.530000000000001</v>
      </c>
      <c r="AJ265">
        <f t="shared" si="41"/>
        <v>11.530000000000001</v>
      </c>
      <c r="AK265">
        <f>IF(ISERROR(1/VLOOKUP($B265,Leveranser!$B$1:$S$500,MATCH("såld värme (gwh)",Leveranser!$B$1:$S$1,0),FALSE)),"",VLOOKUP($B265,Leveranser!$B$1:$S$500,MATCH("såld värme (gwh)",Leveranser!$B$1:$S$1,0),FALSE))</f>
        <v>7.9370000000000003</v>
      </c>
      <c r="AL265" s="22">
        <f>VLOOKUP($B265,Leveranser!$B$1:$Y$500,MATCH("Totalt såld fjärrvärme till andra fjärrvärmeföretag",Leveranser!$B$1:$AA$1,0),FALSE)</f>
        <v>0</v>
      </c>
      <c r="AM265" s="22">
        <f>IF(ISERROR(1/VLOOKUP($B265,Miljö!$B$1:$S$500,MATCH("Såld mängd produktionsspecifik fjärrvärme (GWh)",Miljö!$B$1:$R$1,0),FALSE)),0,VLOOKUP($B265,Miljö!$B$1:$S$500,MATCH("Såld mängd produktionsspecifik fjärrvärme (GWh)",Miljö!$B$1:$R$1,0),FALSE))</f>
        <v>0</v>
      </c>
      <c r="AN265" s="23">
        <f t="shared" si="42"/>
        <v>0.68837814397224628</v>
      </c>
      <c r="AP265" t="str">
        <f>VLOOKUP($B265,'Miljövärden urval för publ'!$B$1:$H$450,7,FALSE)</f>
        <v>Ja</v>
      </c>
      <c r="AQ265" t="str">
        <f>VLOOKUP($B265,'Miljövärden urval för publ'!$B$1:$H$450,6,FALSE)</f>
        <v>Ja</v>
      </c>
      <c r="AU265">
        <f t="shared" si="43"/>
        <v>0.08</v>
      </c>
      <c r="AV265">
        <f t="shared" si="44"/>
        <v>0</v>
      </c>
      <c r="AW265">
        <f t="shared" si="45"/>
        <v>0</v>
      </c>
      <c r="AX265">
        <f t="shared" si="46"/>
        <v>11.3</v>
      </c>
      <c r="AZ265">
        <f t="shared" si="47"/>
        <v>0</v>
      </c>
      <c r="BA265">
        <f t="shared" si="48"/>
        <v>0</v>
      </c>
      <c r="BC265">
        <f t="shared" si="49"/>
        <v>11.3</v>
      </c>
    </row>
    <row r="266" spans="1:55" ht="15" customHeight="1" x14ac:dyDescent="0.25">
      <c r="A266" t="s">
        <v>376</v>
      </c>
      <c r="B266" t="s">
        <v>378</v>
      </c>
      <c r="C266">
        <f>VLOOKUP($B266,'Tillförd energi'!$B$1:$AS$566,MATCH(C$1,'Tillförd energi'!$B$1:$AQ$1,0),FALSE)</f>
        <v>0</v>
      </c>
      <c r="D266">
        <f>VLOOKUP($B266,'Tillförd energi'!$B$1:$AS$566,MATCH(D$1,'Tillförd energi'!$B$1:$AQ$1,0),FALSE)</f>
        <v>3.4345300000000001</v>
      </c>
      <c r="E266">
        <f>VLOOKUP($B266,'Tillförd energi'!$B$1:$AS$566,MATCH(E$1,'Tillförd energi'!$B$1:$AQ$1,0),FALSE)</f>
        <v>1.6</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144.62799999999999</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175.9</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0</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20.9</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51.7</v>
      </c>
      <c r="AD266">
        <f>VLOOKUP($B266,'Tillförd energi'!$B$1:$AS$566,MATCH(AD$1,'Tillförd energi'!$B$1:$AQ$1,0),FALSE)</f>
        <v>4.55</v>
      </c>
      <c r="AE266">
        <f>VLOOKUP($B266,'Tillförd energi'!$B$1:$AS$566,MATCH(AE$1,'Tillförd energi'!$B$1:$AQ$1,0),FALSE)</f>
        <v>0</v>
      </c>
      <c r="AF266">
        <f>VLOOKUP($B266,'Tillförd energi'!$B$1:$AS$566,MATCH(AF$1,'Tillförd energi'!$B$1:$AQ$1,0),FALSE)</f>
        <v>9.7338299999999993</v>
      </c>
      <c r="AG266">
        <f>IFERROR(VLOOKUP(B266,Miljö!$B$1:$S$476,9,FALSE)/1,0)</f>
        <v>0</v>
      </c>
      <c r="AI266">
        <f t="shared" si="40"/>
        <v>412.44635999999997</v>
      </c>
      <c r="AJ266">
        <f t="shared" si="41"/>
        <v>412.44635999999997</v>
      </c>
      <c r="AK266">
        <f>IF(ISERROR(1/VLOOKUP($B266,Leveranser!$B$1:$S$500,MATCH("såld värme (gwh)",Leveranser!$B$1:$S$1,0),FALSE)),"",VLOOKUP($B266,Leveranser!$B$1:$S$500,MATCH("såld värme (gwh)",Leveranser!$B$1:$S$1,0),FALSE))</f>
        <v>315.59300000000002</v>
      </c>
      <c r="AL266" s="22">
        <f>VLOOKUP($B266,Leveranser!$B$1:$Y$500,MATCH("Totalt såld fjärrvärme till andra fjärrvärmeföretag",Leveranser!$B$1:$AA$1,0),FALSE)</f>
        <v>0</v>
      </c>
      <c r="AM266" s="22">
        <f>IF(ISERROR(1/VLOOKUP($B266,Miljö!$B$1:$S$500,MATCH("Såld mängd produktionsspecifik fjärrvärme (GWh)",Miljö!$B$1:$R$1,0),FALSE)),0,VLOOKUP($B266,Miljö!$B$1:$S$500,MATCH("Såld mängd produktionsspecifik fjärrvärme (GWh)",Miljö!$B$1:$R$1,0),FALSE))</f>
        <v>0</v>
      </c>
      <c r="AN266" s="23">
        <f t="shared" si="42"/>
        <v>0.76517343976559771</v>
      </c>
      <c r="AP266" t="str">
        <f>VLOOKUP($B266,'Miljövärden urval för publ'!$B$1:$H$450,7,FALSE)</f>
        <v>Ja</v>
      </c>
      <c r="AQ266" t="str">
        <f>VLOOKUP($B266,'Miljövärden urval för publ'!$B$1:$H$450,6,FALSE)</f>
        <v>Ja</v>
      </c>
      <c r="AU266">
        <f t="shared" si="43"/>
        <v>9.7338299999999993</v>
      </c>
      <c r="AV266">
        <f t="shared" si="44"/>
        <v>0</v>
      </c>
      <c r="AW266">
        <f t="shared" si="45"/>
        <v>175.9</v>
      </c>
      <c r="AX266">
        <f t="shared" si="46"/>
        <v>0</v>
      </c>
      <c r="AZ266">
        <f t="shared" si="47"/>
        <v>0</v>
      </c>
      <c r="BA266">
        <f t="shared" si="48"/>
        <v>0</v>
      </c>
      <c r="BC266">
        <f t="shared" si="49"/>
        <v>196.8</v>
      </c>
    </row>
    <row r="267" spans="1:55" ht="15" customHeight="1" x14ac:dyDescent="0.25">
      <c r="A267" t="s">
        <v>376</v>
      </c>
      <c r="B267" t="s">
        <v>379</v>
      </c>
      <c r="C267">
        <f>VLOOKUP($B267,'Tillförd energi'!$B$1:$AS$566,MATCH(C$1,'Tillförd energi'!$B$1:$AQ$1,0),FALSE)</f>
        <v>0</v>
      </c>
      <c r="D267">
        <f>VLOOKUP($B267,'Tillförd energi'!$B$1:$AS$566,MATCH(D$1,'Tillförd energi'!$B$1:$AQ$1,0),FALSE)</f>
        <v>0.18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5.2</v>
      </c>
      <c r="S267">
        <f>VLOOKUP($B267,'Tillförd energi'!$B$1:$AS$566,MATCH(S$1,'Tillförd energi'!$B$1:$AQ$1,0),FALSE)</f>
        <v>0</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5.3999999999999999E-2</v>
      </c>
      <c r="AG267">
        <f>IFERROR(VLOOKUP(B267,Miljö!$B$1:$S$476,9,FALSE)/1,0)</f>
        <v>0</v>
      </c>
      <c r="AI267">
        <f t="shared" si="40"/>
        <v>5.4340000000000002</v>
      </c>
      <c r="AJ267">
        <f t="shared" si="41"/>
        <v>5.4340000000000002</v>
      </c>
      <c r="AK267">
        <f>IF(ISERROR(1/VLOOKUP($B267,Leveranser!$B$1:$S$500,MATCH("såld värme (gwh)",Leveranser!$B$1:$S$1,0),FALSE)),"",VLOOKUP($B267,Leveranser!$B$1:$S$500,MATCH("såld värme (gwh)",Leveranser!$B$1:$S$1,0),FALSE))</f>
        <v>3.9649999999999999</v>
      </c>
      <c r="AL267" s="22">
        <f>VLOOKUP($B267,Leveranser!$B$1:$Y$500,MATCH("Totalt såld fjärrvärme till andra fjärrvärmeföretag",Leveranser!$B$1:$AA$1,0),FALSE)</f>
        <v>0</v>
      </c>
      <c r="AM267" s="22">
        <f>IF(ISERROR(1/VLOOKUP($B267,Miljö!$B$1:$S$500,MATCH("Såld mängd produktionsspecifik fjärrvärme (GWh)",Miljö!$B$1:$R$1,0),FALSE)),0,VLOOKUP($B267,Miljö!$B$1:$S$500,MATCH("Såld mängd produktionsspecifik fjärrvärme (GWh)",Miljö!$B$1:$R$1,0),FALSE))</f>
        <v>0</v>
      </c>
      <c r="AN267" s="23">
        <f t="shared" si="42"/>
        <v>0.72966507177033491</v>
      </c>
      <c r="AP267" t="str">
        <f>VLOOKUP($B267,'Miljövärden urval för publ'!$B$1:$H$450,7,FALSE)</f>
        <v>Ja</v>
      </c>
      <c r="AQ267" t="str">
        <f>VLOOKUP($B267,'Miljövärden urval för publ'!$B$1:$H$450,6,FALSE)</f>
        <v>Ja</v>
      </c>
      <c r="AU267">
        <f t="shared" si="43"/>
        <v>5.3999999999999999E-2</v>
      </c>
      <c r="AV267">
        <f t="shared" si="44"/>
        <v>0</v>
      </c>
      <c r="AW267">
        <f t="shared" si="45"/>
        <v>0</v>
      </c>
      <c r="AX267">
        <f t="shared" si="46"/>
        <v>5.2</v>
      </c>
      <c r="AZ267">
        <f t="shared" si="47"/>
        <v>0</v>
      </c>
      <c r="BA267">
        <f t="shared" si="48"/>
        <v>0</v>
      </c>
      <c r="BC267">
        <f t="shared" si="49"/>
        <v>5.2</v>
      </c>
    </row>
    <row r="268" spans="1:55" ht="15" customHeight="1" x14ac:dyDescent="0.25">
      <c r="A268" t="s">
        <v>376</v>
      </c>
      <c r="B268" t="s">
        <v>380</v>
      </c>
      <c r="C268">
        <f>VLOOKUP($B268,'Tillförd energi'!$B$1:$AS$566,MATCH(C$1,'Tillförd energi'!$B$1:$AQ$1,0),FALSE)</f>
        <v>0</v>
      </c>
      <c r="D268">
        <f>VLOOKUP($B268,'Tillförd energi'!$B$1:$AS$566,MATCH(D$1,'Tillförd energi'!$B$1:$AQ$1,0),FALSE)</f>
        <v>0.03</v>
      </c>
      <c r="E268">
        <f>VLOOKUP($B268,'Tillförd energi'!$B$1:$AS$566,MATCH(E$1,'Tillförd energi'!$B$1:$AQ$1,0),FALSE)</f>
        <v>0</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0</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0</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2.14</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0</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0</v>
      </c>
      <c r="AD268">
        <f>VLOOKUP($B268,'Tillförd energi'!$B$1:$AS$566,MATCH(AD$1,'Tillförd energi'!$B$1:$AQ$1,0),FALSE)</f>
        <v>0</v>
      </c>
      <c r="AE268">
        <f>VLOOKUP($B268,'Tillförd energi'!$B$1:$AS$566,MATCH(AE$1,'Tillförd energi'!$B$1:$AQ$1,0),FALSE)</f>
        <v>0</v>
      </c>
      <c r="AF268">
        <f>VLOOKUP($B268,'Tillförd energi'!$B$1:$AS$566,MATCH(AF$1,'Tillförd energi'!$B$1:$AQ$1,0),FALSE)</f>
        <v>2.3E-2</v>
      </c>
      <c r="AG268">
        <f>IFERROR(VLOOKUP(B268,Miljö!$B$1:$S$476,9,FALSE)/1,0)</f>
        <v>0</v>
      </c>
      <c r="AI268">
        <f t="shared" si="40"/>
        <v>2.1930000000000001</v>
      </c>
      <c r="AJ268">
        <f t="shared" si="41"/>
        <v>2.1930000000000001</v>
      </c>
      <c r="AK268">
        <f>IF(ISERROR(1/VLOOKUP($B268,Leveranser!$B$1:$S$500,MATCH("såld värme (gwh)",Leveranser!$B$1:$S$1,0),FALSE)),"",VLOOKUP($B268,Leveranser!$B$1:$S$500,MATCH("såld värme (gwh)",Leveranser!$B$1:$S$1,0),FALSE))</f>
        <v>1.704</v>
      </c>
      <c r="AL268" s="22">
        <f>VLOOKUP($B268,Leveranser!$B$1:$Y$500,MATCH("Totalt såld fjärrvärme till andra fjärrvärmeföretag",Leveranser!$B$1:$AA$1,0),FALSE)</f>
        <v>0</v>
      </c>
      <c r="AM268" s="22">
        <f>IF(ISERROR(1/VLOOKUP($B268,Miljö!$B$1:$S$500,MATCH("Såld mängd produktionsspecifik fjärrvärme (GWh)",Miljö!$B$1:$R$1,0),FALSE)),0,VLOOKUP($B268,Miljö!$B$1:$S$500,MATCH("Såld mängd produktionsspecifik fjärrvärme (GWh)",Miljö!$B$1:$R$1,0),FALSE))</f>
        <v>0</v>
      </c>
      <c r="AN268" s="23">
        <f t="shared" si="42"/>
        <v>0.77701778385772913</v>
      </c>
      <c r="AP268" t="str">
        <f>VLOOKUP($B268,'Miljövärden urval för publ'!$B$1:$H$450,7,FALSE)</f>
        <v>Ja</v>
      </c>
      <c r="AQ268" t="str">
        <f>VLOOKUP($B268,'Miljövärden urval för publ'!$B$1:$H$450,6,FALSE)</f>
        <v>Ja</v>
      </c>
      <c r="AU268">
        <f t="shared" si="43"/>
        <v>2.3E-2</v>
      </c>
      <c r="AV268">
        <f t="shared" si="44"/>
        <v>0</v>
      </c>
      <c r="AW268">
        <f t="shared" si="45"/>
        <v>0</v>
      </c>
      <c r="AX268">
        <f t="shared" si="46"/>
        <v>2.14</v>
      </c>
      <c r="AZ268">
        <f t="shared" si="47"/>
        <v>0</v>
      </c>
      <c r="BA268">
        <f t="shared" si="48"/>
        <v>0</v>
      </c>
      <c r="BC268">
        <f t="shared" si="49"/>
        <v>2.14</v>
      </c>
    </row>
    <row r="269" spans="1:55" ht="15" customHeight="1" x14ac:dyDescent="0.25">
      <c r="A269" t="s">
        <v>376</v>
      </c>
      <c r="B269" t="s">
        <v>381</v>
      </c>
      <c r="C269">
        <f>VLOOKUP($B269,'Tillförd energi'!$B$1:$AS$566,MATCH(C$1,'Tillförd energi'!$B$1:$AQ$1,0),FALSE)</f>
        <v>0</v>
      </c>
      <c r="D269">
        <f>VLOOKUP($B269,'Tillförd energi'!$B$1:$AS$566,MATCH(D$1,'Tillförd energi'!$B$1:$AQ$1,0),FALSE)</f>
        <v>0.04</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3.75</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4.5999999999999999E-2</v>
      </c>
      <c r="AG269">
        <f>IFERROR(VLOOKUP(B269,Miljö!$B$1:$S$476,9,FALSE)/1,0)</f>
        <v>0</v>
      </c>
      <c r="AI269">
        <f t="shared" si="40"/>
        <v>3.8359999999999999</v>
      </c>
      <c r="AJ269">
        <f t="shared" si="41"/>
        <v>3.8359999999999999</v>
      </c>
      <c r="AK269">
        <f>IF(ISERROR(1/VLOOKUP($B269,Leveranser!$B$1:$S$500,MATCH("såld värme (gwh)",Leveranser!$B$1:$S$1,0),FALSE)),"",VLOOKUP($B269,Leveranser!$B$1:$S$500,MATCH("såld värme (gwh)",Leveranser!$B$1:$S$1,0),FALSE))</f>
        <v>2.8079999999999998</v>
      </c>
      <c r="AL269" s="22">
        <f>VLOOKUP($B269,Leveranser!$B$1:$Y$500,MATCH("Totalt såld fjärrvärme till andra fjärrvärmeföretag",Leveranser!$B$1:$AA$1,0),FALSE)</f>
        <v>0</v>
      </c>
      <c r="AM269" s="22">
        <f>IF(ISERROR(1/VLOOKUP($B269,Miljö!$B$1:$S$500,MATCH("Såld mängd produktionsspecifik fjärrvärme (GWh)",Miljö!$B$1:$R$1,0),FALSE)),0,VLOOKUP($B269,Miljö!$B$1:$S$500,MATCH("Såld mängd produktionsspecifik fjärrvärme (GWh)",Miljö!$B$1:$R$1,0),FALSE))</f>
        <v>0</v>
      </c>
      <c r="AN269" s="23">
        <f t="shared" si="42"/>
        <v>0.73201251303441084</v>
      </c>
      <c r="AP269" t="str">
        <f>VLOOKUP($B269,'Miljövärden urval för publ'!$B$1:$H$450,7,FALSE)</f>
        <v>Ja</v>
      </c>
      <c r="AQ269" t="str">
        <f>VLOOKUP($B269,'Miljövärden urval för publ'!$B$1:$H$450,6,FALSE)</f>
        <v>Ja</v>
      </c>
      <c r="AU269">
        <f t="shared" si="43"/>
        <v>4.5999999999999999E-2</v>
      </c>
      <c r="AV269">
        <f t="shared" si="44"/>
        <v>0</v>
      </c>
      <c r="AW269">
        <f t="shared" si="45"/>
        <v>0</v>
      </c>
      <c r="AX269">
        <f t="shared" si="46"/>
        <v>3.75</v>
      </c>
      <c r="AZ269">
        <f t="shared" si="47"/>
        <v>0</v>
      </c>
      <c r="BA269">
        <f t="shared" si="48"/>
        <v>0</v>
      </c>
      <c r="BC269">
        <f t="shared" si="49"/>
        <v>3.75</v>
      </c>
    </row>
    <row r="270" spans="1:55" ht="15" customHeight="1" x14ac:dyDescent="0.25">
      <c r="A270" t="s">
        <v>382</v>
      </c>
      <c r="B270" t="s">
        <v>383</v>
      </c>
      <c r="C270">
        <f>VLOOKUP($B270,'Tillförd energi'!$B$1:$AS$566,MATCH(C$1,'Tillförd energi'!$B$1:$AQ$1,0),FALSE)</f>
        <v>0</v>
      </c>
      <c r="D270">
        <f>VLOOKUP($B270,'Tillförd energi'!$B$1:$AS$566,MATCH(D$1,'Tillförd energi'!$B$1:$AQ$1,0),FALSE)</f>
        <v>2.0739999999999998</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13.677</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5.3490000000000002</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22.792000000000002</v>
      </c>
      <c r="AE270">
        <f>VLOOKUP($B270,'Tillförd energi'!$B$1:$AS$566,MATCH(AE$1,'Tillförd energi'!$B$1:$AQ$1,0),FALSE)</f>
        <v>0</v>
      </c>
      <c r="AF270">
        <f>VLOOKUP($B270,'Tillförd energi'!$B$1:$AS$566,MATCH(AF$1,'Tillförd energi'!$B$1:$AQ$1,0),FALSE)</f>
        <v>0.9</v>
      </c>
      <c r="AG270">
        <f>IFERROR(VLOOKUP(B270,Miljö!$B$1:$S$476,9,FALSE)/1,0)</f>
        <v>0</v>
      </c>
      <c r="AI270">
        <f t="shared" si="40"/>
        <v>44.792000000000002</v>
      </c>
      <c r="AJ270">
        <f t="shared" si="41"/>
        <v>44.792000000000002</v>
      </c>
      <c r="AK270">
        <f>IF(ISERROR(1/VLOOKUP($B270,Leveranser!$B$1:$S$500,MATCH("såld värme (gwh)",Leveranser!$B$1:$S$1,0),FALSE)),"",VLOOKUP($B270,Leveranser!$B$1:$S$500,MATCH("såld värme (gwh)",Leveranser!$B$1:$S$1,0),FALSE))</f>
        <v>39.286999999999999</v>
      </c>
      <c r="AL270" s="22">
        <f>VLOOKUP($B270,Leveranser!$B$1:$Y$500,MATCH("Totalt såld fjärrvärme till andra fjärrvärmeföretag",Leveranser!$B$1:$AA$1,0),FALSE)</f>
        <v>0</v>
      </c>
      <c r="AM270" s="22">
        <f>IF(ISERROR(1/VLOOKUP($B270,Miljö!$B$1:$S$500,MATCH("Såld mängd produktionsspecifik fjärrvärme (GWh)",Miljö!$B$1:$R$1,0),FALSE)),0,VLOOKUP($B270,Miljö!$B$1:$S$500,MATCH("Såld mängd produktionsspecifik fjärrvärme (GWh)",Miljö!$B$1:$R$1,0),FALSE))</f>
        <v>0</v>
      </c>
      <c r="AN270" s="23">
        <f t="shared" si="42"/>
        <v>0.87709858903375593</v>
      </c>
      <c r="AP270" t="str">
        <f>VLOOKUP($B270,'Miljövärden urval för publ'!$B$1:$H$450,7,FALSE)</f>
        <v>Ja</v>
      </c>
      <c r="AQ270" t="str">
        <f>VLOOKUP($B270,'Miljövärden urval för publ'!$B$1:$H$450,6,FALSE)</f>
        <v>Ja</v>
      </c>
      <c r="AU270">
        <f t="shared" si="43"/>
        <v>6.2490000000000006</v>
      </c>
      <c r="AV270">
        <f t="shared" si="44"/>
        <v>0</v>
      </c>
      <c r="AW270">
        <f t="shared" si="45"/>
        <v>0</v>
      </c>
      <c r="AX270">
        <f t="shared" si="46"/>
        <v>13.677</v>
      </c>
      <c r="AZ270">
        <f t="shared" si="47"/>
        <v>0</v>
      </c>
      <c r="BA270">
        <f t="shared" si="48"/>
        <v>0</v>
      </c>
      <c r="BC270">
        <f t="shared" si="49"/>
        <v>13.677</v>
      </c>
    </row>
    <row r="271" spans="1:55" ht="15" customHeight="1" x14ac:dyDescent="0.25">
      <c r="A271" t="s">
        <v>382</v>
      </c>
      <c r="B271" t="s">
        <v>384</v>
      </c>
      <c r="C271">
        <f>VLOOKUP($B271,'Tillförd energi'!$B$1:$AS$566,MATCH(C$1,'Tillförd energi'!$B$1:$AQ$1,0),FALSE)</f>
        <v>0</v>
      </c>
      <c r="D271">
        <f>VLOOKUP($B271,'Tillförd energi'!$B$1:$AS$566,MATCH(D$1,'Tillförd energi'!$B$1:$AQ$1,0),FALSE)</f>
        <v>0.13200000000000001</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5.4729400000000004</v>
      </c>
      <c r="R271">
        <f>VLOOKUP($B271,'Tillförd energi'!$B$1:$AS$566,MATCH(R$1,'Tillförd energi'!$B$1:$AQ$1,0),FALSE)</f>
        <v>0</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0.1</v>
      </c>
      <c r="AG271">
        <f>IFERROR(VLOOKUP(B271,Miljö!$B$1:$S$476,9,FALSE)/1,0)</f>
        <v>0</v>
      </c>
      <c r="AI271">
        <f t="shared" si="40"/>
        <v>5.7049399999999997</v>
      </c>
      <c r="AJ271">
        <f t="shared" si="41"/>
        <v>5.7049399999999997</v>
      </c>
      <c r="AK271">
        <f>IF(ISERROR(1/VLOOKUP($B271,Leveranser!$B$1:$S$500,MATCH("såld värme (gwh)",Leveranser!$B$1:$S$1,0),FALSE)),"",VLOOKUP($B271,Leveranser!$B$1:$S$500,MATCH("såld värme (gwh)",Leveranser!$B$1:$S$1,0),FALSE))</f>
        <v>4.2370000000000001</v>
      </c>
      <c r="AL271" s="22">
        <f>VLOOKUP($B271,Leveranser!$B$1:$Y$500,MATCH("Totalt såld fjärrvärme till andra fjärrvärmeföretag",Leveranser!$B$1:$AA$1,0),FALSE)</f>
        <v>0</v>
      </c>
      <c r="AM271" s="22">
        <f>IF(ISERROR(1/VLOOKUP($B271,Miljö!$B$1:$S$500,MATCH("Såld mängd produktionsspecifik fjärrvärme (GWh)",Miljö!$B$1:$R$1,0),FALSE)),0,VLOOKUP($B271,Miljö!$B$1:$S$500,MATCH("Såld mängd produktionsspecifik fjärrvärme (GWh)",Miljö!$B$1:$R$1,0),FALSE))</f>
        <v>0</v>
      </c>
      <c r="AN271" s="23">
        <f t="shared" si="42"/>
        <v>0.74268966895357358</v>
      </c>
      <c r="AP271" t="str">
        <f>VLOOKUP($B271,'Miljövärden urval för publ'!$B$1:$H$450,7,FALSE)</f>
        <v>Ja</v>
      </c>
      <c r="AQ271" t="str">
        <f>VLOOKUP($B271,'Miljövärden urval för publ'!$B$1:$H$450,6,FALSE)</f>
        <v>Nej</v>
      </c>
      <c r="AU271">
        <f t="shared" si="43"/>
        <v>0.1</v>
      </c>
      <c r="AV271">
        <f t="shared" si="44"/>
        <v>0</v>
      </c>
      <c r="AW271">
        <f t="shared" si="45"/>
        <v>5.4729400000000004</v>
      </c>
      <c r="AX271">
        <f t="shared" si="46"/>
        <v>0</v>
      </c>
      <c r="AZ271">
        <f t="shared" si="47"/>
        <v>0</v>
      </c>
      <c r="BA271">
        <f t="shared" si="48"/>
        <v>0</v>
      </c>
      <c r="BC271">
        <f t="shared" si="49"/>
        <v>5.4729400000000004</v>
      </c>
    </row>
    <row r="272" spans="1:55" ht="15" customHeight="1" x14ac:dyDescent="0.25">
      <c r="A272" t="s">
        <v>385</v>
      </c>
      <c r="B272" t="s">
        <v>386</v>
      </c>
      <c r="C272">
        <f>VLOOKUP($B272,'Tillförd energi'!$B$1:$AS$566,MATCH(C$1,'Tillförd energi'!$B$1:$AQ$1,0),FALSE)</f>
        <v>0</v>
      </c>
      <c r="D272">
        <f>VLOOKUP($B272,'Tillförd energi'!$B$1:$AS$566,MATCH(D$1,'Tillförd energi'!$B$1:$AQ$1,0),FALSE)</f>
        <v>0</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0</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0</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0</v>
      </c>
      <c r="AE272">
        <f>VLOOKUP($B272,'Tillförd energi'!$B$1:$AS$566,MATCH(AE$1,'Tillförd energi'!$B$1:$AQ$1,0),FALSE)</f>
        <v>0</v>
      </c>
      <c r="AF272">
        <f>VLOOKUP($B272,'Tillförd energi'!$B$1:$AS$566,MATCH(AF$1,'Tillförd energi'!$B$1:$AQ$1,0),FALSE)</f>
        <v>8.82</v>
      </c>
      <c r="AG272">
        <f>IFERROR(VLOOKUP(B272,Miljö!$B$1:$S$476,9,FALSE)/1,0)</f>
        <v>334</v>
      </c>
      <c r="AI272">
        <f t="shared" si="40"/>
        <v>8.82</v>
      </c>
      <c r="AJ272">
        <f t="shared" si="41"/>
        <v>342.82</v>
      </c>
      <c r="AK272">
        <f>IF(ISERROR(1/VLOOKUP($B272,Leveranser!$B$1:$S$500,MATCH("såld värme (gwh)",Leveranser!$B$1:$S$1,0),FALSE)),"",VLOOKUP($B272,Leveranser!$B$1:$S$500,MATCH("såld värme (gwh)",Leveranser!$B$1:$S$1,0),FALSE))</f>
        <v>294</v>
      </c>
      <c r="AL272" s="22">
        <f>VLOOKUP($B272,Leveranser!$B$1:$Y$500,MATCH("Totalt såld fjärrvärme till andra fjärrvärmeföretag",Leveranser!$B$1:$AA$1,0),FALSE)</f>
        <v>0</v>
      </c>
      <c r="AM272" s="22">
        <f>IF(ISERROR(1/VLOOKUP($B272,Miljö!$B$1:$S$500,MATCH("Såld mängd produktionsspecifik fjärrvärme (GWh)",Miljö!$B$1:$R$1,0),FALSE)),0,VLOOKUP($B272,Miljö!$B$1:$S$500,MATCH("Såld mängd produktionsspecifik fjärrvärme (GWh)",Miljö!$B$1:$R$1,0),FALSE))</f>
        <v>0</v>
      </c>
      <c r="AN272" s="23">
        <f t="shared" si="42"/>
        <v>0.85759290589813897</v>
      </c>
      <c r="AP272" t="str">
        <f>VLOOKUP($B272,'Miljövärden urval för publ'!$B$1:$H$450,7,FALSE)</f>
        <v>Ja</v>
      </c>
      <c r="AQ272" t="str">
        <f>VLOOKUP($B272,'Miljövärden urval för publ'!$B$1:$H$450,6,FALSE)</f>
        <v>Nej</v>
      </c>
      <c r="AU272">
        <f t="shared" si="43"/>
        <v>8.82</v>
      </c>
      <c r="AV272">
        <f t="shared" si="44"/>
        <v>0</v>
      </c>
      <c r="AW272">
        <f t="shared" si="45"/>
        <v>0</v>
      </c>
      <c r="AX272">
        <f t="shared" si="46"/>
        <v>0</v>
      </c>
      <c r="AZ272">
        <f t="shared" si="47"/>
        <v>0</v>
      </c>
      <c r="BA272">
        <f t="shared" si="48"/>
        <v>0</v>
      </c>
      <c r="BC272">
        <f t="shared" si="49"/>
        <v>0</v>
      </c>
    </row>
    <row r="273" spans="1:55" ht="15" customHeight="1" x14ac:dyDescent="0.25">
      <c r="A273" t="s">
        <v>387</v>
      </c>
      <c r="B273" t="s">
        <v>388</v>
      </c>
      <c r="C273">
        <f>VLOOKUP($B273,'Tillförd energi'!$B$1:$AS$566,MATCH(C$1,'Tillförd energi'!$B$1:$AQ$1,0),FALSE)</f>
        <v>0</v>
      </c>
      <c r="D273">
        <f>VLOOKUP($B273,'Tillförd energi'!$B$1:$AS$566,MATCH(D$1,'Tillförd energi'!$B$1:$AQ$1,0),FALSE)</f>
        <v>1.1000000000000001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43</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0</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0.38</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1.1000000000000001</v>
      </c>
      <c r="AG273">
        <f>IFERROR(VLOOKUP(B273,Miljö!$B$1:$S$476,9,FALSE)/1,0)</f>
        <v>0</v>
      </c>
      <c r="AI273">
        <f t="shared" si="40"/>
        <v>45.580000000000005</v>
      </c>
      <c r="AJ273">
        <f t="shared" si="41"/>
        <v>45.580000000000005</v>
      </c>
      <c r="AK273">
        <f>IF(ISERROR(1/VLOOKUP($B273,Leveranser!$B$1:$S$500,MATCH("såld värme (gwh)",Leveranser!$B$1:$S$1,0),FALSE)),"",VLOOKUP($B273,Leveranser!$B$1:$S$500,MATCH("såld värme (gwh)",Leveranser!$B$1:$S$1,0),FALSE))</f>
        <v>32.981000000000002</v>
      </c>
      <c r="AL273" s="22">
        <f>VLOOKUP($B273,Leveranser!$B$1:$Y$500,MATCH("Totalt såld fjärrvärme till andra fjärrvärmeföretag",Leveranser!$B$1:$AA$1,0),FALSE)</f>
        <v>0</v>
      </c>
      <c r="AM273" s="22">
        <f>IF(ISERROR(1/VLOOKUP($B273,Miljö!$B$1:$S$500,MATCH("Såld mängd produktionsspecifik fjärrvärme (GWh)",Miljö!$B$1:$R$1,0),FALSE)),0,VLOOKUP($B273,Miljö!$B$1:$S$500,MATCH("Såld mängd produktionsspecifik fjärrvärme (GWh)",Miljö!$B$1:$R$1,0),FALSE))</f>
        <v>0</v>
      </c>
      <c r="AN273" s="23">
        <f t="shared" si="42"/>
        <v>0.72358490566037736</v>
      </c>
      <c r="AP273" t="str">
        <f>VLOOKUP($B273,'Miljövärden urval för publ'!$B$1:$H$450,7,FALSE)</f>
        <v>Ja</v>
      </c>
      <c r="AQ273" t="str">
        <f>VLOOKUP($B273,'Miljövärden urval för publ'!$B$1:$H$450,6,FALSE)</f>
        <v>Nej</v>
      </c>
      <c r="AU273">
        <f t="shared" si="43"/>
        <v>1.48</v>
      </c>
      <c r="AV273">
        <f t="shared" si="44"/>
        <v>0</v>
      </c>
      <c r="AW273">
        <f t="shared" si="45"/>
        <v>0</v>
      </c>
      <c r="AX273">
        <f t="shared" si="46"/>
        <v>0</v>
      </c>
      <c r="AZ273">
        <f t="shared" si="47"/>
        <v>0</v>
      </c>
      <c r="BA273">
        <f t="shared" si="48"/>
        <v>0</v>
      </c>
      <c r="BC273">
        <f t="shared" si="49"/>
        <v>43</v>
      </c>
    </row>
    <row r="274" spans="1:55" ht="15" customHeight="1" x14ac:dyDescent="0.25">
      <c r="A274" t="s">
        <v>389</v>
      </c>
      <c r="B274" t="s">
        <v>390</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31.4</v>
      </c>
      <c r="N274">
        <f>VLOOKUP($B274,'Tillförd energi'!$B$1:$AS$566,MATCH(N$1,'Tillförd energi'!$B$1:$AQ$1,0),FALSE)</f>
        <v>43.82</v>
      </c>
      <c r="O274">
        <f>VLOOKUP($B274,'Tillförd energi'!$B$1:$AS$566,MATCH(O$1,'Tillförd energi'!$B$1:$AQ$1,0),FALSE)</f>
        <v>8.6999999999999993</v>
      </c>
      <c r="P274">
        <f>VLOOKUP($B274,'Tillförd energi'!$B$1:$AS$566,MATCH(P$1,'Tillförd energi'!$B$1:$AQ$1,0),FALSE)</f>
        <v>32.603099999999998</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0.46</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26.1</v>
      </c>
      <c r="AD274">
        <f>VLOOKUP($B274,'Tillförd energi'!$B$1:$AS$566,MATCH(AD$1,'Tillförd energi'!$B$1:$AQ$1,0),FALSE)</f>
        <v>0</v>
      </c>
      <c r="AE274">
        <f>VLOOKUP($B274,'Tillförd energi'!$B$1:$AS$566,MATCH(AE$1,'Tillförd energi'!$B$1:$AQ$1,0),FALSE)</f>
        <v>0</v>
      </c>
      <c r="AF274">
        <f>VLOOKUP($B274,'Tillförd energi'!$B$1:$AS$566,MATCH(AF$1,'Tillförd energi'!$B$1:$AQ$1,0),FALSE)</f>
        <v>3.6337000000000002</v>
      </c>
      <c r="AG274">
        <f>IFERROR(VLOOKUP(B274,Miljö!$B$1:$S$476,9,FALSE)/1,0)</f>
        <v>0</v>
      </c>
      <c r="AI274">
        <f t="shared" si="40"/>
        <v>146.71680000000001</v>
      </c>
      <c r="AJ274">
        <f t="shared" si="41"/>
        <v>146.71680000000001</v>
      </c>
      <c r="AK274">
        <f>IF(ISERROR(1/VLOOKUP($B274,Leveranser!$B$1:$S$500,MATCH("såld värme (gwh)",Leveranser!$B$1:$S$1,0),FALSE)),"",VLOOKUP($B274,Leveranser!$B$1:$S$500,MATCH("såld värme (gwh)",Leveranser!$B$1:$S$1,0),FALSE))</f>
        <v>106.19</v>
      </c>
      <c r="AL274" s="22">
        <f>VLOOKUP($B274,Leveranser!$B$1:$Y$500,MATCH("Totalt såld fjärrvärme till andra fjärrvärmeföretag",Leveranser!$B$1:$AA$1,0),FALSE)</f>
        <v>0</v>
      </c>
      <c r="AM274" s="22">
        <f>IF(ISERROR(1/VLOOKUP($B274,Miljö!$B$1:$S$500,MATCH("Såld mängd produktionsspecifik fjärrvärme (GWh)",Miljö!$B$1:$R$1,0),FALSE)),0,VLOOKUP($B274,Miljö!$B$1:$S$500,MATCH("Såld mängd produktionsspecifik fjärrvärme (GWh)",Miljö!$B$1:$R$1,0),FALSE))</f>
        <v>0</v>
      </c>
      <c r="AN274" s="23">
        <f t="shared" si="42"/>
        <v>0.72377532770616582</v>
      </c>
      <c r="AP274" t="str">
        <f>VLOOKUP($B274,'Miljövärden urval för publ'!$B$1:$H$450,7,FALSE)</f>
        <v>Ja</v>
      </c>
      <c r="AQ274" t="str">
        <f>VLOOKUP($B274,'Miljövärden urval för publ'!$B$1:$H$450,6,FALSE)</f>
        <v>Ja</v>
      </c>
      <c r="AU274">
        <f t="shared" si="43"/>
        <v>3.6337000000000002</v>
      </c>
      <c r="AV274">
        <f t="shared" si="44"/>
        <v>0</v>
      </c>
      <c r="AW274">
        <f t="shared" si="45"/>
        <v>116.5231</v>
      </c>
      <c r="AX274">
        <f t="shared" si="46"/>
        <v>0</v>
      </c>
      <c r="AZ274">
        <f t="shared" si="47"/>
        <v>0</v>
      </c>
      <c r="BA274">
        <f t="shared" si="48"/>
        <v>0</v>
      </c>
      <c r="BC274">
        <f t="shared" si="49"/>
        <v>116.98309999999999</v>
      </c>
    </row>
    <row r="275" spans="1:55" ht="15" customHeight="1" x14ac:dyDescent="0.25">
      <c r="A275" t="s">
        <v>389</v>
      </c>
      <c r="B275" t="s">
        <v>391</v>
      </c>
      <c r="C275">
        <f>VLOOKUP($B275,'Tillförd energi'!$B$1:$AS$566,MATCH(C$1,'Tillförd energi'!$B$1:$AQ$1,0),FALSE)</f>
        <v>0</v>
      </c>
      <c r="D275">
        <f>VLOOKUP($B275,'Tillförd energi'!$B$1:$AS$566,MATCH(D$1,'Tillförd energi'!$B$1:$AQ$1,0),FALSE)</f>
        <v>0.47</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9.92</v>
      </c>
      <c r="N275">
        <f>VLOOKUP($B275,'Tillförd energi'!$B$1:$AS$566,MATCH(N$1,'Tillförd energi'!$B$1:$AQ$1,0),FALSE)</f>
        <v>4.46</v>
      </c>
      <c r="O275">
        <f>VLOOKUP($B275,'Tillförd energi'!$B$1:$AS$566,MATCH(O$1,'Tillförd energi'!$B$1:$AQ$1,0),FALSE)</f>
        <v>0</v>
      </c>
      <c r="P275">
        <f>VLOOKUP($B275,'Tillförd energi'!$B$1:$AS$566,MATCH(P$1,'Tillförd energi'!$B$1:$AQ$1,0),FALSE)</f>
        <v>5.87</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4.57</v>
      </c>
      <c r="AD275">
        <f>VLOOKUP($B275,'Tillförd energi'!$B$1:$AS$566,MATCH(AD$1,'Tillförd energi'!$B$1:$AQ$1,0),FALSE)</f>
        <v>0</v>
      </c>
      <c r="AE275">
        <f>VLOOKUP($B275,'Tillförd energi'!$B$1:$AS$566,MATCH(AE$1,'Tillförd energi'!$B$1:$AQ$1,0),FALSE)</f>
        <v>0</v>
      </c>
      <c r="AF275">
        <f>VLOOKUP($B275,'Tillförd energi'!$B$1:$AS$566,MATCH(AF$1,'Tillförd energi'!$B$1:$AQ$1,0),FALSE)</f>
        <v>0.71</v>
      </c>
      <c r="AG275">
        <f>IFERROR(VLOOKUP(B275,Miljö!$B$1:$S$476,9,FALSE)/1,0)</f>
        <v>0</v>
      </c>
      <c r="AI275">
        <f t="shared" si="40"/>
        <v>26.000000000000004</v>
      </c>
      <c r="AJ275">
        <f t="shared" si="41"/>
        <v>26.000000000000004</v>
      </c>
      <c r="AK275">
        <f>IF(ISERROR(1/VLOOKUP($B275,Leveranser!$B$1:$S$500,MATCH("såld värme (gwh)",Leveranser!$B$1:$S$1,0),FALSE)),"",VLOOKUP($B275,Leveranser!$B$1:$S$500,MATCH("såld värme (gwh)",Leveranser!$B$1:$S$1,0),FALSE))</f>
        <v>18.87</v>
      </c>
      <c r="AL275" s="22">
        <f>VLOOKUP($B275,Leveranser!$B$1:$Y$500,MATCH("Totalt såld fjärrvärme till andra fjärrvärmeföretag",Leveranser!$B$1:$AA$1,0),FALSE)</f>
        <v>0</v>
      </c>
      <c r="AM275" s="22">
        <f>IF(ISERROR(1/VLOOKUP($B275,Miljö!$B$1:$S$500,MATCH("Såld mängd produktionsspecifik fjärrvärme (GWh)",Miljö!$B$1:$R$1,0),FALSE)),0,VLOOKUP($B275,Miljö!$B$1:$S$500,MATCH("Såld mängd produktionsspecifik fjärrvärme (GWh)",Miljö!$B$1:$R$1,0),FALSE))</f>
        <v>0</v>
      </c>
      <c r="AN275" s="23">
        <f t="shared" si="42"/>
        <v>0.72576923076923072</v>
      </c>
      <c r="AP275" t="str">
        <f>VLOOKUP($B275,'Miljövärden urval för publ'!$B$1:$H$450,7,FALSE)</f>
        <v>Ja</v>
      </c>
      <c r="AQ275" t="str">
        <f>VLOOKUP($B275,'Miljövärden urval för publ'!$B$1:$H$450,6,FALSE)</f>
        <v>Ja</v>
      </c>
      <c r="AU275">
        <f t="shared" si="43"/>
        <v>0.71</v>
      </c>
      <c r="AV275">
        <f t="shared" si="44"/>
        <v>0</v>
      </c>
      <c r="AW275">
        <f t="shared" si="45"/>
        <v>20.25</v>
      </c>
      <c r="AX275">
        <f t="shared" si="46"/>
        <v>0</v>
      </c>
      <c r="AZ275">
        <f t="shared" si="47"/>
        <v>0</v>
      </c>
      <c r="BA275">
        <f t="shared" si="48"/>
        <v>0</v>
      </c>
      <c r="BC275">
        <f t="shared" si="49"/>
        <v>20.25</v>
      </c>
    </row>
    <row r="276" spans="1:55" ht="15" customHeight="1" x14ac:dyDescent="0.25">
      <c r="A276" t="s">
        <v>389</v>
      </c>
      <c r="B276" t="s">
        <v>392</v>
      </c>
      <c r="C276">
        <f>VLOOKUP($B276,'Tillförd energi'!$B$1:$AS$566,MATCH(C$1,'Tillförd energi'!$B$1:$AQ$1,0),FALSE)</f>
        <v>0</v>
      </c>
      <c r="D276">
        <f>VLOOKUP($B276,'Tillförd energi'!$B$1:$AS$566,MATCH(D$1,'Tillförd energi'!$B$1:$AQ$1,0),FALSE)</f>
        <v>7.0000000000000007E-2</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0.93</v>
      </c>
      <c r="O276">
        <f>VLOOKUP($B276,'Tillförd energi'!$B$1:$AS$566,MATCH(O$1,'Tillförd energi'!$B$1:$AQ$1,0),FALSE)</f>
        <v>0</v>
      </c>
      <c r="P276">
        <f>VLOOKUP($B276,'Tillförd energi'!$B$1:$AS$566,MATCH(P$1,'Tillförd energi'!$B$1:$AQ$1,0),FALSE)</f>
        <v>8.34</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1.06</v>
      </c>
      <c r="AD276">
        <f>VLOOKUP($B276,'Tillförd energi'!$B$1:$AS$566,MATCH(AD$1,'Tillförd energi'!$B$1:$AQ$1,0),FALSE)</f>
        <v>0</v>
      </c>
      <c r="AE276">
        <f>VLOOKUP($B276,'Tillförd energi'!$B$1:$AS$566,MATCH(AE$1,'Tillförd energi'!$B$1:$AQ$1,0),FALSE)</f>
        <v>0</v>
      </c>
      <c r="AF276">
        <f>VLOOKUP($B276,'Tillförd energi'!$B$1:$AS$566,MATCH(AF$1,'Tillförd energi'!$B$1:$AQ$1,0),FALSE)</f>
        <v>0.19</v>
      </c>
      <c r="AG276">
        <f>IFERROR(VLOOKUP(B276,Miljö!$B$1:$S$476,9,FALSE)/1,0)</f>
        <v>0</v>
      </c>
      <c r="AI276">
        <f t="shared" si="40"/>
        <v>10.59</v>
      </c>
      <c r="AJ276">
        <f t="shared" si="41"/>
        <v>10.59</v>
      </c>
      <c r="AK276">
        <f>IF(ISERROR(1/VLOOKUP($B276,Leveranser!$B$1:$S$500,MATCH("såld värme (gwh)",Leveranser!$B$1:$S$1,0),FALSE)),"",VLOOKUP($B276,Leveranser!$B$1:$S$500,MATCH("såld värme (gwh)",Leveranser!$B$1:$S$1,0),FALSE))</f>
        <v>6.64</v>
      </c>
      <c r="AL276" s="22">
        <f>VLOOKUP($B276,Leveranser!$B$1:$Y$500,MATCH("Totalt såld fjärrvärme till andra fjärrvärmeföretag",Leveranser!$B$1:$AA$1,0),FALSE)</f>
        <v>0</v>
      </c>
      <c r="AM276" s="22">
        <f>IF(ISERROR(1/VLOOKUP($B276,Miljö!$B$1:$S$500,MATCH("Såld mängd produktionsspecifik fjärrvärme (GWh)",Miljö!$B$1:$R$1,0),FALSE)),0,VLOOKUP($B276,Miljö!$B$1:$S$500,MATCH("Såld mängd produktionsspecifik fjärrvärme (GWh)",Miljö!$B$1:$R$1,0),FALSE))</f>
        <v>0</v>
      </c>
      <c r="AN276" s="23">
        <f t="shared" si="42"/>
        <v>0.6270066100094428</v>
      </c>
      <c r="AP276" t="str">
        <f>VLOOKUP($B276,'Miljövärden urval för publ'!$B$1:$H$450,7,FALSE)</f>
        <v>Ja</v>
      </c>
      <c r="AQ276" t="str">
        <f>VLOOKUP($B276,'Miljövärden urval för publ'!$B$1:$H$450,6,FALSE)</f>
        <v>Ja</v>
      </c>
      <c r="AU276">
        <f t="shared" si="43"/>
        <v>0.19</v>
      </c>
      <c r="AV276">
        <f t="shared" si="44"/>
        <v>0</v>
      </c>
      <c r="AW276">
        <f t="shared" si="45"/>
        <v>9.27</v>
      </c>
      <c r="AX276">
        <f t="shared" si="46"/>
        <v>0</v>
      </c>
      <c r="AZ276">
        <f t="shared" si="47"/>
        <v>0</v>
      </c>
      <c r="BA276">
        <f t="shared" si="48"/>
        <v>0</v>
      </c>
      <c r="BC276">
        <f t="shared" si="49"/>
        <v>9.27</v>
      </c>
    </row>
    <row r="277" spans="1:55" ht="15" customHeight="1" x14ac:dyDescent="0.25">
      <c r="A277" t="s">
        <v>389</v>
      </c>
      <c r="B277" t="s">
        <v>393</v>
      </c>
      <c r="C277">
        <f>VLOOKUP($B277,'Tillförd energi'!$B$1:$AS$566,MATCH(C$1,'Tillförd energi'!$B$1:$AQ$1,0),FALSE)</f>
        <v>0</v>
      </c>
      <c r="D277">
        <f>VLOOKUP($B277,'Tillförd energi'!$B$1:$AS$566,MATCH(D$1,'Tillförd energi'!$B$1:$AQ$1,0),FALSE)</f>
        <v>1.37</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8.39</v>
      </c>
      <c r="N277">
        <f>VLOOKUP($B277,'Tillförd energi'!$B$1:$AS$566,MATCH(N$1,'Tillförd energi'!$B$1:$AQ$1,0),FALSE)</f>
        <v>4.2</v>
      </c>
      <c r="O277">
        <f>VLOOKUP($B277,'Tillförd energi'!$B$1:$AS$566,MATCH(O$1,'Tillförd energi'!$B$1:$AQ$1,0),FALSE)</f>
        <v>0</v>
      </c>
      <c r="P277">
        <f>VLOOKUP($B277,'Tillförd energi'!$B$1:$AS$566,MATCH(P$1,'Tillförd energi'!$B$1:$AQ$1,0),FALSE)</f>
        <v>29.37</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6.52</v>
      </c>
      <c r="AD277">
        <f>VLOOKUP($B277,'Tillförd energi'!$B$1:$AS$566,MATCH(AD$1,'Tillförd energi'!$B$1:$AQ$1,0),FALSE)</f>
        <v>0</v>
      </c>
      <c r="AE277">
        <f>VLOOKUP($B277,'Tillförd energi'!$B$1:$AS$566,MATCH(AE$1,'Tillförd energi'!$B$1:$AQ$1,0),FALSE)</f>
        <v>0</v>
      </c>
      <c r="AF277">
        <f>VLOOKUP($B277,'Tillförd energi'!$B$1:$AS$566,MATCH(AF$1,'Tillförd energi'!$B$1:$AQ$1,0),FALSE)</f>
        <v>1</v>
      </c>
      <c r="AG277">
        <f>IFERROR(VLOOKUP(B277,Miljö!$B$1:$S$476,9,FALSE)/1,0)</f>
        <v>0</v>
      </c>
      <c r="AI277">
        <f t="shared" si="40"/>
        <v>50.849999999999994</v>
      </c>
      <c r="AJ277">
        <f t="shared" si="41"/>
        <v>50.849999999999994</v>
      </c>
      <c r="AK277">
        <f>IF(ISERROR(1/VLOOKUP($B277,Leveranser!$B$1:$S$500,MATCH("såld värme (gwh)",Leveranser!$B$1:$S$1,0),FALSE)),"",VLOOKUP($B277,Leveranser!$B$1:$S$500,MATCH("såld värme (gwh)",Leveranser!$B$1:$S$1,0),FALSE))</f>
        <v>38.57</v>
      </c>
      <c r="AL277" s="22">
        <f>VLOOKUP($B277,Leveranser!$B$1:$Y$500,MATCH("Totalt såld fjärrvärme till andra fjärrvärmeföretag",Leveranser!$B$1:$AA$1,0),FALSE)</f>
        <v>0</v>
      </c>
      <c r="AM277" s="22">
        <f>IF(ISERROR(1/VLOOKUP($B277,Miljö!$B$1:$S$500,MATCH("Såld mängd produktionsspecifik fjärrvärme (GWh)",Miljö!$B$1:$R$1,0),FALSE)),0,VLOOKUP($B277,Miljö!$B$1:$S$500,MATCH("Såld mängd produktionsspecifik fjärrvärme (GWh)",Miljö!$B$1:$R$1,0),FALSE))</f>
        <v>0</v>
      </c>
      <c r="AN277" s="23">
        <f t="shared" si="42"/>
        <v>0.75850540806293032</v>
      </c>
      <c r="AP277" t="str">
        <f>VLOOKUP($B277,'Miljövärden urval för publ'!$B$1:$H$450,7,FALSE)</f>
        <v>Ja</v>
      </c>
      <c r="AQ277" t="str">
        <f>VLOOKUP($B277,'Miljövärden urval för publ'!$B$1:$H$450,6,FALSE)</f>
        <v>Ja</v>
      </c>
      <c r="AU277">
        <f t="shared" si="43"/>
        <v>1</v>
      </c>
      <c r="AV277">
        <f t="shared" si="44"/>
        <v>0</v>
      </c>
      <c r="AW277">
        <f t="shared" si="45"/>
        <v>41.96</v>
      </c>
      <c r="AX277">
        <f t="shared" si="46"/>
        <v>0</v>
      </c>
      <c r="AZ277">
        <f t="shared" si="47"/>
        <v>0</v>
      </c>
      <c r="BA277">
        <f t="shared" si="48"/>
        <v>0</v>
      </c>
      <c r="BC277">
        <f t="shared" si="49"/>
        <v>41.96</v>
      </c>
    </row>
    <row r="278" spans="1:55" ht="15" customHeight="1" x14ac:dyDescent="0.25">
      <c r="A278" t="s">
        <v>394</v>
      </c>
      <c r="B278" t="s">
        <v>395</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1.375</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81</v>
      </c>
      <c r="AE278">
        <f>VLOOKUP($B278,'Tillförd energi'!$B$1:$AS$566,MATCH(AE$1,'Tillförd energi'!$B$1:$AQ$1,0),FALSE)</f>
        <v>0</v>
      </c>
      <c r="AF278">
        <f>VLOOKUP($B278,'Tillförd energi'!$B$1:$AS$566,MATCH(AF$1,'Tillförd energi'!$B$1:$AQ$1,0),FALSE)</f>
        <v>1</v>
      </c>
      <c r="AG278">
        <f>IFERROR(VLOOKUP(B278,Miljö!$B$1:$S$476,9,FALSE)/1,0)</f>
        <v>0</v>
      </c>
      <c r="AI278">
        <f t="shared" si="40"/>
        <v>83.375</v>
      </c>
      <c r="AJ278">
        <f t="shared" si="41"/>
        <v>83.375</v>
      </c>
      <c r="AK278">
        <f>IF(ISERROR(1/VLOOKUP($B278,Leveranser!$B$1:$S$500,MATCH("såld värme (gwh)",Leveranser!$B$1:$S$1,0),FALSE)),"",VLOOKUP($B278,Leveranser!$B$1:$S$500,MATCH("såld värme (gwh)",Leveranser!$B$1:$S$1,0),FALSE))</f>
        <v>69</v>
      </c>
      <c r="AL278" s="22">
        <f>VLOOKUP($B278,Leveranser!$B$1:$Y$500,MATCH("Totalt såld fjärrvärme till andra fjärrvärmeföretag",Leveranser!$B$1:$AA$1,0),FALSE)</f>
        <v>0</v>
      </c>
      <c r="AM278" s="22">
        <f>IF(ISERROR(1/VLOOKUP($B278,Miljö!$B$1:$S$500,MATCH("Såld mängd produktionsspecifik fjärrvärme (GWh)",Miljö!$B$1:$R$1,0),FALSE)),0,VLOOKUP($B278,Miljö!$B$1:$S$500,MATCH("Såld mängd produktionsspecifik fjärrvärme (GWh)",Miljö!$B$1:$R$1,0),FALSE))</f>
        <v>0</v>
      </c>
      <c r="AN278" s="23">
        <f t="shared" si="42"/>
        <v>0.82758620689655171</v>
      </c>
      <c r="AP278" t="str">
        <f>VLOOKUP($B278,'Miljövärden urval för publ'!$B$1:$H$450,7,FALSE)</f>
        <v>Ja</v>
      </c>
      <c r="AQ278" t="str">
        <f>VLOOKUP($B278,'Miljövärden urval för publ'!$B$1:$H$450,6,FALSE)</f>
        <v>Nej</v>
      </c>
      <c r="AU278">
        <f t="shared" si="43"/>
        <v>1</v>
      </c>
      <c r="AV278">
        <f t="shared" si="44"/>
        <v>0</v>
      </c>
      <c r="AW278">
        <f t="shared" si="45"/>
        <v>0</v>
      </c>
      <c r="AX278">
        <f t="shared" si="46"/>
        <v>0</v>
      </c>
      <c r="AZ278">
        <f t="shared" si="47"/>
        <v>0</v>
      </c>
      <c r="BA278">
        <f t="shared" si="48"/>
        <v>0</v>
      </c>
      <c r="BC278">
        <f t="shared" si="49"/>
        <v>0</v>
      </c>
    </row>
    <row r="279" spans="1:55" ht="15" customHeight="1" x14ac:dyDescent="0.25">
      <c r="A279" t="s">
        <v>394</v>
      </c>
      <c r="B279" t="s">
        <v>396</v>
      </c>
      <c r="C279">
        <f>VLOOKUP($B279,'Tillförd energi'!$B$1:$AS$566,MATCH(C$1,'Tillförd energi'!$B$1:$AQ$1,0),FALSE)</f>
        <v>0</v>
      </c>
      <c r="D279">
        <f>VLOOKUP($B279,'Tillförd energi'!$B$1:$AS$566,MATCH(D$1,'Tillförd energi'!$B$1:$AQ$1,0),FALSE)</f>
        <v>0.14000000000000001</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0.7</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0.05</v>
      </c>
      <c r="AG279">
        <f>IFERROR(VLOOKUP(B279,Miljö!$B$1:$S$476,9,FALSE)/1,0)</f>
        <v>0</v>
      </c>
      <c r="AI279">
        <f t="shared" si="40"/>
        <v>0.89</v>
      </c>
      <c r="AJ279">
        <f t="shared" si="41"/>
        <v>0.89</v>
      </c>
      <c r="AK279">
        <f>IF(ISERROR(1/VLOOKUP($B279,Leveranser!$B$1:$S$500,MATCH("såld värme (gwh)",Leveranser!$B$1:$S$1,0),FALSE)),"",VLOOKUP($B279,Leveranser!$B$1:$S$500,MATCH("såld värme (gwh)",Leveranser!$B$1:$S$1,0),FALSE))</f>
        <v>0.84</v>
      </c>
      <c r="AL279" s="22">
        <f>VLOOKUP($B279,Leveranser!$B$1:$Y$500,MATCH("Totalt såld fjärrvärme till andra fjärrvärmeföretag",Leveranser!$B$1:$AA$1,0),FALSE)</f>
        <v>0</v>
      </c>
      <c r="AM279" s="22">
        <f>IF(ISERROR(1/VLOOKUP($B279,Miljö!$B$1:$S$500,MATCH("Såld mängd produktionsspecifik fjärrvärme (GWh)",Miljö!$B$1:$R$1,0),FALSE)),0,VLOOKUP($B279,Miljö!$B$1:$S$500,MATCH("Såld mängd produktionsspecifik fjärrvärme (GWh)",Miljö!$B$1:$R$1,0),FALSE))</f>
        <v>0</v>
      </c>
      <c r="AN279" s="23">
        <f t="shared" si="42"/>
        <v>0.9438202247191011</v>
      </c>
      <c r="AP279" t="str">
        <f>VLOOKUP($B279,'Miljövärden urval för publ'!$B$1:$H$450,7,FALSE)</f>
        <v>Ja</v>
      </c>
      <c r="AQ279" t="str">
        <f>VLOOKUP($B279,'Miljövärden urval för publ'!$B$1:$H$450,6,FALSE)</f>
        <v>Nej</v>
      </c>
      <c r="AU279">
        <f t="shared" si="43"/>
        <v>0.05</v>
      </c>
      <c r="AV279">
        <f t="shared" si="44"/>
        <v>0</v>
      </c>
      <c r="AW279">
        <f t="shared" si="45"/>
        <v>0</v>
      </c>
      <c r="AX279">
        <f t="shared" si="46"/>
        <v>0.7</v>
      </c>
      <c r="AZ279">
        <f t="shared" si="47"/>
        <v>0</v>
      </c>
      <c r="BA279">
        <f t="shared" si="48"/>
        <v>0</v>
      </c>
      <c r="BC279">
        <f t="shared" si="49"/>
        <v>0.7</v>
      </c>
    </row>
    <row r="280" spans="1:55" ht="15" customHeight="1" x14ac:dyDescent="0.25">
      <c r="A280" t="s">
        <v>397</v>
      </c>
      <c r="B280" t="s">
        <v>398</v>
      </c>
      <c r="C280">
        <f>VLOOKUP($B280,'Tillförd energi'!$B$1:$AS$566,MATCH(C$1,'Tillförd energi'!$B$1:$AQ$1,0),FALSE)</f>
        <v>0</v>
      </c>
      <c r="D280">
        <f>VLOOKUP($B280,'Tillförd energi'!$B$1:$AS$566,MATCH(D$1,'Tillförd energi'!$B$1:$AQ$1,0),FALSE)</f>
        <v>6.6539999999999999</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25.369800000000001</v>
      </c>
      <c r="J280">
        <f>VLOOKUP($B280,'Tillförd energi'!$B$1:$AS$566,MATCH(J$1,'Tillförd energi'!$B$1:$AQ$1,0),FALSE)</f>
        <v>0</v>
      </c>
      <c r="K280">
        <v>0</v>
      </c>
      <c r="L280">
        <f>VLOOKUP($B280,'Tillförd energi'!$B$1:$AS$566,MATCH(L$1,'Tillförd energi'!$B$1:$AQ$1,0),FALSE)</f>
        <v>92.4345</v>
      </c>
      <c r="M280">
        <f>VLOOKUP($B280,'Tillförd energi'!$B$1:$AS$566,MATCH(M$1,'Tillförd energi'!$B$1:$AQ$1,0),FALSE)</f>
        <v>0</v>
      </c>
      <c r="N280">
        <f>VLOOKUP($B280,'Tillförd energi'!$B$1:$AS$566,MATCH(N$1,'Tillförd energi'!$B$1:$AQ$1,0),FALSE)</f>
        <v>10.1716</v>
      </c>
      <c r="O280">
        <f>VLOOKUP($B280,'Tillförd energi'!$B$1:$AS$566,MATCH(O$1,'Tillförd energi'!$B$1:$AQ$1,0),FALSE)</f>
        <v>0</v>
      </c>
      <c r="P280">
        <f>VLOOKUP($B280,'Tillförd energi'!$B$1:$AS$566,MATCH(P$1,'Tillförd energi'!$B$1:$AQ$1,0),FALSE)</f>
        <v>0</v>
      </c>
      <c r="Q280">
        <f>VLOOKUP($B280,'Tillförd energi'!$B$1:$AS$566,MATCH(Q$1,'Tillförd energi'!$B$1:$AQ$1,0),FALSE)</f>
        <v>11.876200000000001</v>
      </c>
      <c r="R280">
        <f>VLOOKUP($B280,'Tillförd energi'!$B$1:$AS$566,MATCH(R$1,'Tillförd energi'!$B$1:$AQ$1,0),FALSE)</f>
        <v>8.9949999999999992</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0.40408100000000002</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16.399999999999999</v>
      </c>
      <c r="AD280">
        <f>VLOOKUP($B280,'Tillförd energi'!$B$1:$AS$566,MATCH(AD$1,'Tillförd energi'!$B$1:$AQ$1,0),FALSE)</f>
        <v>0</v>
      </c>
      <c r="AE280">
        <f>VLOOKUP($B280,'Tillförd energi'!$B$1:$AS$566,MATCH(AE$1,'Tillförd energi'!$B$1:$AQ$1,0),FALSE)</f>
        <v>0</v>
      </c>
      <c r="AF280">
        <f>VLOOKUP($B280,'Tillförd energi'!$B$1:$AS$566,MATCH(AF$1,'Tillförd energi'!$B$1:$AQ$1,0),FALSE)</f>
        <v>3.3121499999999999</v>
      </c>
      <c r="AG280">
        <f>IFERROR(VLOOKUP(B280,Miljö!$B$1:$S$476,9,FALSE)/1,0)</f>
        <v>0</v>
      </c>
      <c r="AI280">
        <f t="shared" si="40"/>
        <v>175.61733100000004</v>
      </c>
      <c r="AJ280">
        <f t="shared" si="41"/>
        <v>175.61733100000004</v>
      </c>
      <c r="AK280">
        <f>IF(ISERROR(1/VLOOKUP($B280,Leveranser!$B$1:$S$500,MATCH("såld värme (gwh)",Leveranser!$B$1:$S$1,0),FALSE)),"",VLOOKUP($B280,Leveranser!$B$1:$S$500,MATCH("såld värme (gwh)",Leveranser!$B$1:$S$1,0),FALSE))</f>
        <v>136.19999999999999</v>
      </c>
      <c r="AL280" s="22">
        <f>VLOOKUP($B280,Leveranser!$B$1:$Y$500,MATCH("Totalt såld fjärrvärme till andra fjärrvärmeföretag",Leveranser!$B$1:$AA$1,0),FALSE)</f>
        <v>0</v>
      </c>
      <c r="AM280" s="22">
        <f>IF(ISERROR(1/VLOOKUP($B280,Miljö!$B$1:$S$500,MATCH("Såld mängd produktionsspecifik fjärrvärme (GWh)",Miljö!$B$1:$R$1,0),FALSE)),0,VLOOKUP($B280,Miljö!$B$1:$S$500,MATCH("Såld mängd produktionsspecifik fjärrvärme (GWh)",Miljö!$B$1:$R$1,0),FALSE))</f>
        <v>0</v>
      </c>
      <c r="AN280" s="23">
        <f t="shared" si="42"/>
        <v>0.77554988009697035</v>
      </c>
      <c r="AP280" t="str">
        <f>VLOOKUP($B280,'Miljövärden urval för publ'!$B$1:$H$450,7,FALSE)</f>
        <v>Ja</v>
      </c>
      <c r="AQ280" t="str">
        <f>VLOOKUP($B280,'Miljövärden urval för publ'!$B$1:$H$450,6,FALSE)</f>
        <v>Ja</v>
      </c>
      <c r="AU280">
        <f t="shared" si="43"/>
        <v>3.3121499999999999</v>
      </c>
      <c r="AV280">
        <f t="shared" si="44"/>
        <v>0</v>
      </c>
      <c r="AW280">
        <f t="shared" si="45"/>
        <v>22.047800000000002</v>
      </c>
      <c r="AX280">
        <f t="shared" si="46"/>
        <v>8.9949999999999992</v>
      </c>
      <c r="AZ280">
        <f t="shared" si="47"/>
        <v>0</v>
      </c>
      <c r="BA280">
        <f t="shared" si="48"/>
        <v>0</v>
      </c>
      <c r="BC280">
        <f t="shared" si="49"/>
        <v>123.4773</v>
      </c>
    </row>
    <row r="281" spans="1:55" ht="15" customHeight="1" x14ac:dyDescent="0.25">
      <c r="A281" t="s">
        <v>399</v>
      </c>
      <c r="B281" t="s">
        <v>400</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5.415</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17.268999999999998</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4.6840000000000002</v>
      </c>
      <c r="AD281">
        <f>VLOOKUP($B281,'Tillförd energi'!$B$1:$AS$566,MATCH(AD$1,'Tillförd energi'!$B$1:$AQ$1,0),FALSE)</f>
        <v>0</v>
      </c>
      <c r="AE281">
        <f>VLOOKUP($B281,'Tillförd energi'!$B$1:$AS$566,MATCH(AE$1,'Tillförd energi'!$B$1:$AQ$1,0),FALSE)</f>
        <v>0</v>
      </c>
      <c r="AF281">
        <f>VLOOKUP($B281,'Tillförd energi'!$B$1:$AS$566,MATCH(AF$1,'Tillförd energi'!$B$1:$AQ$1,0),FALSE)</f>
        <v>0.6</v>
      </c>
      <c r="AG281">
        <f>IFERROR(VLOOKUP(B281,Miljö!$B$1:$S$476,9,FALSE)/1,0)</f>
        <v>0</v>
      </c>
      <c r="AI281">
        <f t="shared" si="40"/>
        <v>27.968</v>
      </c>
      <c r="AJ281">
        <f t="shared" si="41"/>
        <v>27.968</v>
      </c>
      <c r="AK281">
        <f>IF(ISERROR(1/VLOOKUP($B281,Leveranser!$B$1:$S$500,MATCH("såld värme (gwh)",Leveranser!$B$1:$S$1,0),FALSE)),"",VLOOKUP($B281,Leveranser!$B$1:$S$500,MATCH("såld värme (gwh)",Leveranser!$B$1:$S$1,0),FALSE))</f>
        <v>21.4</v>
      </c>
      <c r="AL281" s="22">
        <f>VLOOKUP($B281,Leveranser!$B$1:$Y$500,MATCH("Totalt såld fjärrvärme till andra fjärrvärmeföretag",Leveranser!$B$1:$AA$1,0),FALSE)</f>
        <v>0</v>
      </c>
      <c r="AM281" s="22">
        <f>IF(ISERROR(1/VLOOKUP($B281,Miljö!$B$1:$S$500,MATCH("Såld mängd produktionsspecifik fjärrvärme (GWh)",Miljö!$B$1:$R$1,0),FALSE)),0,VLOOKUP($B281,Miljö!$B$1:$S$500,MATCH("Såld mängd produktionsspecifik fjärrvärme (GWh)",Miljö!$B$1:$R$1,0),FALSE))</f>
        <v>0</v>
      </c>
      <c r="AN281" s="23">
        <f t="shared" si="42"/>
        <v>0.76516018306636147</v>
      </c>
      <c r="AP281" t="str">
        <f>VLOOKUP($B281,'Miljövärden urval för publ'!$B$1:$H$450,7,FALSE)</f>
        <v>Ja</v>
      </c>
      <c r="AQ281" t="str">
        <f>VLOOKUP($B281,'Miljövärden urval för publ'!$B$1:$H$450,6,FALSE)</f>
        <v>Nej</v>
      </c>
      <c r="AU281">
        <f t="shared" si="43"/>
        <v>0.6</v>
      </c>
      <c r="AV281">
        <f t="shared" si="44"/>
        <v>0</v>
      </c>
      <c r="AW281">
        <f t="shared" si="45"/>
        <v>17.268999999999998</v>
      </c>
      <c r="AX281">
        <f t="shared" si="46"/>
        <v>0</v>
      </c>
      <c r="AZ281">
        <f t="shared" si="47"/>
        <v>0</v>
      </c>
      <c r="BA281">
        <f t="shared" si="48"/>
        <v>0</v>
      </c>
      <c r="BC281">
        <f t="shared" si="49"/>
        <v>17.268999999999998</v>
      </c>
    </row>
    <row r="282" spans="1:55" ht="15" customHeight="1" x14ac:dyDescent="0.25">
      <c r="A282" t="s">
        <v>399</v>
      </c>
      <c r="B282" t="s">
        <v>401</v>
      </c>
      <c r="C282">
        <f>VLOOKUP($B282,'Tillförd energi'!$B$1:$AS$566,MATCH(C$1,'Tillförd energi'!$B$1:$AQ$1,0),FALSE)</f>
        <v>0</v>
      </c>
      <c r="D282">
        <f>VLOOKUP($B282,'Tillförd energi'!$B$1:$AS$566,MATCH(D$1,'Tillförd energi'!$B$1:$AQ$1,0),FALSE)</f>
        <v>1.1599999999999999</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3.2</v>
      </c>
      <c r="M282">
        <f>VLOOKUP($B282,'Tillförd energi'!$B$1:$AS$566,MATCH(M$1,'Tillförd energi'!$B$1:$AQ$1,0),FALSE)</f>
        <v>0</v>
      </c>
      <c r="N282">
        <f>VLOOKUP($B282,'Tillförd energi'!$B$1:$AS$566,MATCH(N$1,'Tillförd energi'!$B$1:$AQ$1,0),FALSE)</f>
        <v>0</v>
      </c>
      <c r="O282">
        <f>VLOOKUP($B282,'Tillförd energi'!$B$1:$AS$566,MATCH(O$1,'Tillförd energi'!$B$1:$AQ$1,0),FALSE)</f>
        <v>2.39</v>
      </c>
      <c r="P282">
        <f>VLOOKUP($B282,'Tillförd energi'!$B$1:$AS$566,MATCH(P$1,'Tillförd energi'!$B$1:$AQ$1,0),FALSE)</f>
        <v>9.6</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1.83</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2.48</v>
      </c>
      <c r="AD282">
        <f>VLOOKUP($B282,'Tillförd energi'!$B$1:$AS$566,MATCH(AD$1,'Tillförd energi'!$B$1:$AQ$1,0),FALSE)</f>
        <v>0</v>
      </c>
      <c r="AE282">
        <f>VLOOKUP($B282,'Tillförd energi'!$B$1:$AS$566,MATCH(AE$1,'Tillförd energi'!$B$1:$AQ$1,0),FALSE)</f>
        <v>0</v>
      </c>
      <c r="AF282">
        <f>VLOOKUP($B282,'Tillförd energi'!$B$1:$AS$566,MATCH(AF$1,'Tillförd energi'!$B$1:$AQ$1,0),FALSE)</f>
        <v>0.6</v>
      </c>
      <c r="AG282">
        <f>IFERROR(VLOOKUP(B282,Miljö!$B$1:$S$476,9,FALSE)/1,0)</f>
        <v>0</v>
      </c>
      <c r="AI282">
        <f t="shared" si="40"/>
        <v>21.26</v>
      </c>
      <c r="AJ282">
        <f t="shared" si="41"/>
        <v>21.26</v>
      </c>
      <c r="AK282">
        <f>IF(ISERROR(1/VLOOKUP($B282,Leveranser!$B$1:$S$500,MATCH("såld värme (gwh)",Leveranser!$B$1:$S$1,0),FALSE)),"",VLOOKUP($B282,Leveranser!$B$1:$S$500,MATCH("såld värme (gwh)",Leveranser!$B$1:$S$1,0),FALSE))</f>
        <v>14.4</v>
      </c>
      <c r="AL282" s="22">
        <f>VLOOKUP($B282,Leveranser!$B$1:$Y$500,MATCH("Totalt såld fjärrvärme till andra fjärrvärmeföretag",Leveranser!$B$1:$AA$1,0),FALSE)</f>
        <v>0</v>
      </c>
      <c r="AM282" s="22">
        <f>IF(ISERROR(1/VLOOKUP($B282,Miljö!$B$1:$S$500,MATCH("Såld mängd produktionsspecifik fjärrvärme (GWh)",Miljö!$B$1:$R$1,0),FALSE)),0,VLOOKUP($B282,Miljö!$B$1:$S$500,MATCH("Såld mängd produktionsspecifik fjärrvärme (GWh)",Miljö!$B$1:$R$1,0),FALSE))</f>
        <v>0</v>
      </c>
      <c r="AN282" s="23">
        <f t="shared" si="42"/>
        <v>0.67732831608654742</v>
      </c>
      <c r="AP282" t="str">
        <f>VLOOKUP($B282,'Miljövärden urval för publ'!$B$1:$H$450,7,FALSE)</f>
        <v>Ja</v>
      </c>
      <c r="AQ282" t="str">
        <f>VLOOKUP($B282,'Miljövärden urval för publ'!$B$1:$H$450,6,FALSE)</f>
        <v>Nej</v>
      </c>
      <c r="AU282">
        <f t="shared" si="43"/>
        <v>0.6</v>
      </c>
      <c r="AV282">
        <f t="shared" si="44"/>
        <v>0</v>
      </c>
      <c r="AW282">
        <f t="shared" si="45"/>
        <v>11.99</v>
      </c>
      <c r="AX282">
        <f t="shared" si="46"/>
        <v>0</v>
      </c>
      <c r="AZ282">
        <f t="shared" si="47"/>
        <v>0</v>
      </c>
      <c r="BA282">
        <f t="shared" si="48"/>
        <v>0</v>
      </c>
      <c r="BC282">
        <f t="shared" si="49"/>
        <v>17.02</v>
      </c>
    </row>
    <row r="283" spans="1:55" ht="15" customHeight="1" x14ac:dyDescent="0.25">
      <c r="A283" t="s">
        <v>399</v>
      </c>
      <c r="B283" t="s">
        <v>402</v>
      </c>
      <c r="C283">
        <f>VLOOKUP($B283,'Tillförd energi'!$B$1:$AS$566,MATCH(C$1,'Tillförd energi'!$B$1:$AQ$1,0),FALSE)</f>
        <v>0</v>
      </c>
      <c r="D283">
        <f>VLOOKUP($B283,'Tillförd energi'!$B$1:$AS$566,MATCH(D$1,'Tillförd energi'!$B$1:$AQ$1,0),FALSE)</f>
        <v>1.07</v>
      </c>
      <c r="E283">
        <f>VLOOKUP($B283,'Tillförd energi'!$B$1:$AS$566,MATCH(E$1,'Tillförd energi'!$B$1:$AQ$1,0),FALSE)</f>
        <v>0</v>
      </c>
      <c r="F283">
        <f>VLOOKUP($B283,'Tillförd energi'!$B$1:$AS$566,MATCH(F$1,'Tillförd energi'!$B$1:$AQ$1,0),FALSE)</f>
        <v>12.08</v>
      </c>
      <c r="G283">
        <f>VLOOKUP($B283,'Tillförd energi'!$B$1:$AS$566,MATCH(G$1,'Tillförd energi'!$B$1:$AQ$1,0),FALSE)</f>
        <v>0</v>
      </c>
      <c r="H283">
        <f>VLOOKUP($B283,'Tillförd energi'!$B$1:$AS$566,MATCH(H$1,'Tillförd energi'!$B$1:$AQ$1,0),FALSE)</f>
        <v>0</v>
      </c>
      <c r="I283">
        <f>VLOOKUP($B283,'Tillförd energi'!$B$1:$AS$566,MATCH(I$1,'Tillförd energi'!$B$1:$AQ$1,0),FALSE)</f>
        <v>295.5</v>
      </c>
      <c r="J283">
        <f>VLOOKUP($B283,'Tillförd energi'!$B$1:$AS$566,MATCH(J$1,'Tillförd energi'!$B$1:$AQ$1,0),FALSE)</f>
        <v>0</v>
      </c>
      <c r="K283">
        <v>0</v>
      </c>
      <c r="L283">
        <f>VLOOKUP($B283,'Tillförd energi'!$B$1:$AS$566,MATCH(L$1,'Tillförd energi'!$B$1:$AQ$1,0),FALSE)</f>
        <v>0</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9.4600000000000009</v>
      </c>
      <c r="R283">
        <f>VLOOKUP($B283,'Tillförd energi'!$B$1:$AS$566,MATCH(R$1,'Tillförd energi'!$B$1:$AQ$1,0),FALSE)</f>
        <v>60.011800000000001</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13.07</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v>
      </c>
      <c r="AA283">
        <f>VLOOKUP($B283,'Tillförd energi'!$B$1:$AS$566,MATCH(AA$1,'Tillförd energi'!$B$1:$AQ$1,0),FALSE)</f>
        <v>0</v>
      </c>
      <c r="AB283">
        <f>VLOOKUP($B283,'Tillförd energi'!$B$1:$AS$566,MATCH(AB$1,'Tillförd energi'!$B$1:$AQ$1,0),FALSE)</f>
        <v>0</v>
      </c>
      <c r="AC283">
        <f>VLOOKUP($B283,'Tillförd energi'!$B$1:$AS$566,MATCH(AC$1,'Tillförd energi'!$B$1:$AQ$1,0),FALSE)</f>
        <v>49.45</v>
      </c>
      <c r="AD283">
        <f>VLOOKUP($B283,'Tillförd energi'!$B$1:$AS$566,MATCH(AD$1,'Tillförd energi'!$B$1:$AQ$1,0),FALSE)</f>
        <v>174.43899999999999</v>
      </c>
      <c r="AE283">
        <f>VLOOKUP($B283,'Tillförd energi'!$B$1:$AS$566,MATCH(AE$1,'Tillförd energi'!$B$1:$AQ$1,0),FALSE)</f>
        <v>0</v>
      </c>
      <c r="AF283">
        <f>VLOOKUP($B283,'Tillförd energi'!$B$1:$AS$566,MATCH(AF$1,'Tillförd energi'!$B$1:$AQ$1,0),FALSE)</f>
        <v>20.1356</v>
      </c>
      <c r="AG283">
        <f>IFERROR(VLOOKUP(B283,Miljö!$B$1:$S$476,9,FALSE)/1,0)</f>
        <v>0</v>
      </c>
      <c r="AI283">
        <f t="shared" si="40"/>
        <v>635.21639999999991</v>
      </c>
      <c r="AJ283">
        <f t="shared" si="41"/>
        <v>635.21639999999991</v>
      </c>
      <c r="AK283">
        <f>IF(ISERROR(1/VLOOKUP($B283,Leveranser!$B$1:$S$500,MATCH("såld värme (gwh)",Leveranser!$B$1:$S$1,0),FALSE)),"",VLOOKUP($B283,Leveranser!$B$1:$S$500,MATCH("såld värme (gwh)",Leveranser!$B$1:$S$1,0),FALSE))</f>
        <v>505</v>
      </c>
      <c r="AL283" s="22">
        <f>VLOOKUP($B283,Leveranser!$B$1:$Y$500,MATCH("Totalt såld fjärrvärme till andra fjärrvärmeföretag",Leveranser!$B$1:$AA$1,0),FALSE)</f>
        <v>0</v>
      </c>
      <c r="AM283" s="22">
        <f>IF(ISERROR(1/VLOOKUP($B283,Miljö!$B$1:$S$500,MATCH("Såld mängd produktionsspecifik fjärrvärme (GWh)",Miljö!$B$1:$R$1,0),FALSE)),0,VLOOKUP($B283,Miljö!$B$1:$S$500,MATCH("Såld mängd produktionsspecifik fjärrvärme (GWh)",Miljö!$B$1:$R$1,0),FALSE))</f>
        <v>0</v>
      </c>
      <c r="AN283" s="23">
        <f t="shared" si="42"/>
        <v>0.79500466297784511</v>
      </c>
      <c r="AP283" t="str">
        <f>VLOOKUP($B283,'Miljövärden urval för publ'!$B$1:$H$450,7,FALSE)</f>
        <v>Ja</v>
      </c>
      <c r="AQ283" t="str">
        <f>VLOOKUP($B283,'Miljövärden urval för publ'!$B$1:$H$450,6,FALSE)</f>
        <v>Ja</v>
      </c>
      <c r="AU283">
        <f t="shared" si="43"/>
        <v>20.1356</v>
      </c>
      <c r="AV283">
        <f t="shared" si="44"/>
        <v>0</v>
      </c>
      <c r="AW283">
        <f t="shared" si="45"/>
        <v>9.4600000000000009</v>
      </c>
      <c r="AX283">
        <f t="shared" si="46"/>
        <v>60.011800000000001</v>
      </c>
      <c r="AZ283">
        <f t="shared" si="47"/>
        <v>0</v>
      </c>
      <c r="BA283">
        <f t="shared" si="48"/>
        <v>0</v>
      </c>
      <c r="BC283">
        <f t="shared" si="49"/>
        <v>82.541799999999995</v>
      </c>
    </row>
    <row r="284" spans="1:55" ht="15" customHeight="1" x14ac:dyDescent="0.25">
      <c r="A284" t="s">
        <v>399</v>
      </c>
      <c r="B284" t="s">
        <v>403</v>
      </c>
      <c r="C284">
        <f>VLOOKUP($B284,'Tillförd energi'!$B$1:$AS$566,MATCH(C$1,'Tillförd energi'!$B$1:$AQ$1,0),FALSE)</f>
        <v>0</v>
      </c>
      <c r="D284">
        <f>VLOOKUP($B284,'Tillförd energi'!$B$1:$AS$566,MATCH(D$1,'Tillförd energi'!$B$1:$AQ$1,0),FALSE)</f>
        <v>0.26200000000000001</v>
      </c>
      <c r="E284">
        <f>VLOOKUP($B284,'Tillförd energi'!$B$1:$AS$566,MATCH(E$1,'Tillförd energi'!$B$1:$AQ$1,0),FALSE)</f>
        <v>0</v>
      </c>
      <c r="F284">
        <f>VLOOKUP($B284,'Tillförd energi'!$B$1:$AS$566,MATCH(F$1,'Tillförd energi'!$B$1:$AQ$1,0),FALSE)</f>
        <v>5.4119999999999999</v>
      </c>
      <c r="G284">
        <f>VLOOKUP($B284,'Tillförd energi'!$B$1:$AS$566,MATCH(G$1,'Tillförd energi'!$B$1:$AQ$1,0),FALSE)</f>
        <v>0</v>
      </c>
      <c r="H284">
        <f>VLOOKUP($B284,'Tillförd energi'!$B$1:$AS$566,MATCH(H$1,'Tillförd energi'!$B$1:$AQ$1,0),FALSE)</f>
        <v>0</v>
      </c>
      <c r="I284">
        <f>VLOOKUP($B284,'Tillförd energi'!$B$1:$AS$566,MATCH(I$1,'Tillförd energi'!$B$1:$AQ$1,0),FALSE)</f>
        <v>74.954999999999998</v>
      </c>
      <c r="J284">
        <f>VLOOKUP($B284,'Tillförd energi'!$B$1:$AS$566,MATCH(J$1,'Tillförd energi'!$B$1:$AQ$1,0),FALSE)</f>
        <v>0</v>
      </c>
      <c r="K284">
        <v>0</v>
      </c>
      <c r="L284">
        <f>VLOOKUP($B284,'Tillförd energi'!$B$1:$AS$566,MATCH(L$1,'Tillförd energi'!$B$1:$AQ$1,0),FALSE)</f>
        <v>0</v>
      </c>
      <c r="M284">
        <f>VLOOKUP($B284,'Tillförd energi'!$B$1:$AS$566,MATCH(M$1,'Tillförd energi'!$B$1:$AQ$1,0),FALSE)</f>
        <v>0</v>
      </c>
      <c r="N284">
        <f>VLOOKUP($B284,'Tillförd energi'!$B$1:$AS$566,MATCH(N$1,'Tillförd energi'!$B$1:$AQ$1,0),FALSE)</f>
        <v>0</v>
      </c>
      <c r="O284">
        <f>VLOOKUP($B284,'Tillförd energi'!$B$1:$AS$566,MATCH(O$1,'Tillförd energi'!$B$1:$AQ$1,0),FALSE)</f>
        <v>0</v>
      </c>
      <c r="P284">
        <f>VLOOKUP($B284,'Tillförd energi'!$B$1:$AS$566,MATCH(P$1,'Tillförd energi'!$B$1:$AQ$1,0),FALSE)</f>
        <v>0</v>
      </c>
      <c r="Q284">
        <f>VLOOKUP($B284,'Tillförd energi'!$B$1:$AS$566,MATCH(Q$1,'Tillförd energi'!$B$1:$AQ$1,0),FALSE)</f>
        <v>2.2949999999999999</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v>
      </c>
      <c r="X284">
        <f>VLOOKUP($B284,'Tillförd energi'!$B$1:$AS$566,MATCH(X$1,'Tillförd energi'!$B$1:$AQ$1,0),FALSE)</f>
        <v>0</v>
      </c>
      <c r="Y284">
        <f>VLOOKUP($B284,'Tillförd energi'!$B$1:$AS$566,MATCH(Y$1,'Tillförd energi'!$B$1:$AQ$1,0),FALSE)</f>
        <v>0</v>
      </c>
      <c r="Z284">
        <f>VLOOKUP($B284,'Tillförd energi'!$B$1:$AS$566,MATCH(Z$1,'Tillförd energi'!$B$1:$AQ$1,0),FALSE)</f>
        <v>30.873000000000001</v>
      </c>
      <c r="AA284">
        <f>VLOOKUP($B284,'Tillförd energi'!$B$1:$AS$566,MATCH(AA$1,'Tillförd energi'!$B$1:$AQ$1,0),FALSE)</f>
        <v>0</v>
      </c>
      <c r="AB284">
        <f>VLOOKUP($B284,'Tillförd energi'!$B$1:$AS$566,MATCH(AB$1,'Tillförd energi'!$B$1:$AQ$1,0),FALSE)</f>
        <v>0</v>
      </c>
      <c r="AC284">
        <f>VLOOKUP($B284,'Tillförd energi'!$B$1:$AS$566,MATCH(AC$1,'Tillförd energi'!$B$1:$AQ$1,0),FALSE)</f>
        <v>0</v>
      </c>
      <c r="AD284">
        <f>VLOOKUP($B284,'Tillförd energi'!$B$1:$AS$566,MATCH(AD$1,'Tillförd energi'!$B$1:$AQ$1,0),FALSE)</f>
        <v>0</v>
      </c>
      <c r="AE284">
        <f>VLOOKUP($B284,'Tillförd energi'!$B$1:$AS$566,MATCH(AE$1,'Tillförd energi'!$B$1:$AQ$1,0),FALSE)</f>
        <v>0</v>
      </c>
      <c r="AF284">
        <f>VLOOKUP($B284,'Tillförd energi'!$B$1:$AS$566,MATCH(AF$1,'Tillförd energi'!$B$1:$AQ$1,0),FALSE)</f>
        <v>3</v>
      </c>
      <c r="AG284">
        <f>IFERROR(VLOOKUP(B284,Miljö!$B$1:$S$476,9,FALSE)/1,0)</f>
        <v>0</v>
      </c>
      <c r="AI284">
        <f t="shared" si="40"/>
        <v>116.797</v>
      </c>
      <c r="AJ284">
        <f t="shared" si="41"/>
        <v>116.797</v>
      </c>
      <c r="AK284">
        <f>IF(ISERROR(1/VLOOKUP($B284,Leveranser!$B$1:$S$500,MATCH("såld värme (gwh)",Leveranser!$B$1:$S$1,0),FALSE)),"",VLOOKUP($B284,Leveranser!$B$1:$S$500,MATCH("såld värme (gwh)",Leveranser!$B$1:$S$1,0),FALSE))</f>
        <v>100.3</v>
      </c>
      <c r="AL284" s="22">
        <f>VLOOKUP($B284,Leveranser!$B$1:$Y$500,MATCH("Totalt såld fjärrvärme till andra fjärrvärmeföretag",Leveranser!$B$1:$AA$1,0),FALSE)</f>
        <v>0</v>
      </c>
      <c r="AM284" s="22">
        <f>IF(ISERROR(1/VLOOKUP($B284,Miljö!$B$1:$S$500,MATCH("Såld mängd produktionsspecifik fjärrvärme (GWh)",Miljö!$B$1:$R$1,0),FALSE)),0,VLOOKUP($B284,Miljö!$B$1:$S$500,MATCH("Såld mängd produktionsspecifik fjärrvärme (GWh)",Miljö!$B$1:$R$1,0),FALSE))</f>
        <v>0</v>
      </c>
      <c r="AN284" s="23">
        <f t="shared" si="42"/>
        <v>0.85875493377398393</v>
      </c>
      <c r="AP284" t="str">
        <f>VLOOKUP($B284,'Miljövärden urval för publ'!$B$1:$H$450,7,FALSE)</f>
        <v>Ja</v>
      </c>
      <c r="AQ284" t="str">
        <f>VLOOKUP($B284,'Miljövärden urval för publ'!$B$1:$H$450,6,FALSE)</f>
        <v>Nej</v>
      </c>
      <c r="AU284">
        <f t="shared" si="43"/>
        <v>33.873000000000005</v>
      </c>
      <c r="AV284">
        <f t="shared" si="44"/>
        <v>0</v>
      </c>
      <c r="AW284">
        <f t="shared" si="45"/>
        <v>2.2949999999999999</v>
      </c>
      <c r="AX284">
        <f t="shared" si="46"/>
        <v>0</v>
      </c>
      <c r="AZ284">
        <f t="shared" si="47"/>
        <v>0</v>
      </c>
      <c r="BA284">
        <f t="shared" si="48"/>
        <v>0</v>
      </c>
      <c r="BC284">
        <f t="shared" si="49"/>
        <v>2.2949999999999999</v>
      </c>
    </row>
    <row r="285" spans="1:55" ht="15" customHeight="1" x14ac:dyDescent="0.25">
      <c r="A285" t="s">
        <v>399</v>
      </c>
      <c r="B285" t="s">
        <v>404</v>
      </c>
      <c r="C285">
        <f>VLOOKUP($B285,'Tillförd energi'!$B$1:$AS$566,MATCH(C$1,'Tillförd energi'!$B$1:$AQ$1,0),FALSE)</f>
        <v>0</v>
      </c>
      <c r="D285">
        <f>VLOOKUP($B285,'Tillförd energi'!$B$1:$AS$566,MATCH(D$1,'Tillförd energi'!$B$1:$AQ$1,0),FALSE)</f>
        <v>0.27900000000000003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0</v>
      </c>
      <c r="N285">
        <f>VLOOKUP($B285,'Tillförd energi'!$B$1:$AS$566,MATCH(N$1,'Tillförd energi'!$B$1:$AQ$1,0),FALSE)</f>
        <v>0</v>
      </c>
      <c r="O285">
        <f>VLOOKUP($B285,'Tillförd energi'!$B$1:$AS$566,MATCH(O$1,'Tillförd energi'!$B$1:$AQ$1,0),FALSE)</f>
        <v>0</v>
      </c>
      <c r="P285">
        <f>VLOOKUP($B285,'Tillförd energi'!$B$1:$AS$566,MATCH(P$1,'Tillförd energi'!$B$1:$AQ$1,0),FALSE)</f>
        <v>0</v>
      </c>
      <c r="Q285">
        <f>VLOOKUP($B285,'Tillförd energi'!$B$1:$AS$566,MATCH(Q$1,'Tillförd energi'!$B$1:$AQ$1,0),FALSE)</f>
        <v>0</v>
      </c>
      <c r="R285">
        <f>VLOOKUP($B285,'Tillförd energi'!$B$1:$AS$566,MATCH(R$1,'Tillförd energi'!$B$1:$AQ$1,0),FALSE)</f>
        <v>7.02</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0</v>
      </c>
      <c r="AD285">
        <f>VLOOKUP($B285,'Tillförd energi'!$B$1:$AS$566,MATCH(AD$1,'Tillförd energi'!$B$1:$AQ$1,0),FALSE)</f>
        <v>0</v>
      </c>
      <c r="AE285">
        <f>VLOOKUP($B285,'Tillförd energi'!$B$1:$AS$566,MATCH(AE$1,'Tillförd energi'!$B$1:$AQ$1,0),FALSE)</f>
        <v>0</v>
      </c>
      <c r="AF285">
        <f>VLOOKUP($B285,'Tillförd energi'!$B$1:$AS$566,MATCH(AF$1,'Tillförd energi'!$B$1:$AQ$1,0),FALSE)</f>
        <v>0.1</v>
      </c>
      <c r="AG285">
        <f>IFERROR(VLOOKUP(B285,Miljö!$B$1:$S$476,9,FALSE)/1,0)</f>
        <v>0</v>
      </c>
      <c r="AI285">
        <f t="shared" si="40"/>
        <v>7.3989999999999991</v>
      </c>
      <c r="AJ285">
        <f t="shared" si="41"/>
        <v>7.3989999999999991</v>
      </c>
      <c r="AK285">
        <f>IF(ISERROR(1/VLOOKUP($B285,Leveranser!$B$1:$S$500,MATCH("såld värme (gwh)",Leveranser!$B$1:$S$1,0),FALSE)),"",VLOOKUP($B285,Leveranser!$B$1:$S$500,MATCH("såld värme (gwh)",Leveranser!$B$1:$S$1,0),FALSE))</f>
        <v>7.5</v>
      </c>
      <c r="AL285" s="22">
        <f>VLOOKUP($B285,Leveranser!$B$1:$Y$500,MATCH("Totalt såld fjärrvärme till andra fjärrvärmeföretag",Leveranser!$B$1:$AA$1,0),FALSE)</f>
        <v>0</v>
      </c>
      <c r="AM285" s="22">
        <f>IF(ISERROR(1/VLOOKUP($B285,Miljö!$B$1:$S$500,MATCH("Såld mängd produktionsspecifik fjärrvärme (GWh)",Miljö!$B$1:$R$1,0),FALSE)),0,VLOOKUP($B285,Miljö!$B$1:$S$500,MATCH("Såld mängd produktionsspecifik fjärrvärme (GWh)",Miljö!$B$1:$R$1,0),FALSE))</f>
        <v>0</v>
      </c>
      <c r="AN285" s="23">
        <f t="shared" si="42"/>
        <v>1.0136504933099069</v>
      </c>
      <c r="AP285" t="str">
        <f>VLOOKUP($B285,'Miljövärden urval för publ'!$B$1:$H$450,7,FALSE)</f>
        <v>Ja</v>
      </c>
      <c r="AQ285" t="str">
        <f>VLOOKUP($B285,'Miljövärden urval för publ'!$B$1:$H$450,6,FALSE)</f>
        <v>Nej</v>
      </c>
      <c r="AU285">
        <f t="shared" si="43"/>
        <v>0.1</v>
      </c>
      <c r="AV285">
        <f t="shared" si="44"/>
        <v>0</v>
      </c>
      <c r="AW285">
        <f t="shared" si="45"/>
        <v>0</v>
      </c>
      <c r="AX285">
        <f t="shared" si="46"/>
        <v>7.02</v>
      </c>
      <c r="AZ285">
        <f t="shared" si="47"/>
        <v>0</v>
      </c>
      <c r="BA285">
        <f t="shared" si="48"/>
        <v>0</v>
      </c>
      <c r="BC285">
        <f t="shared" si="49"/>
        <v>7.02</v>
      </c>
    </row>
    <row r="286" spans="1:55" ht="15" customHeight="1" x14ac:dyDescent="0.25">
      <c r="A286" t="s">
        <v>405</v>
      </c>
      <c r="B286" t="s">
        <v>406</v>
      </c>
      <c r="C286">
        <f>VLOOKUP($B286,'Tillförd energi'!$B$1:$AS$566,MATCH(C$1,'Tillförd energi'!$B$1:$AQ$1,0),FALSE)</f>
        <v>0</v>
      </c>
      <c r="D286">
        <f>VLOOKUP($B286,'Tillförd energi'!$B$1:$AS$566,MATCH(D$1,'Tillförd energi'!$B$1:$AQ$1,0),FALSE)</f>
        <v>0</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0</v>
      </c>
      <c r="O286">
        <f>VLOOKUP($B286,'Tillförd energi'!$B$1:$AS$566,MATCH(O$1,'Tillförd energi'!$B$1:$AQ$1,0),FALSE)</f>
        <v>0</v>
      </c>
      <c r="P286">
        <f>VLOOKUP($B286,'Tillförd energi'!$B$1:$AS$566,MATCH(P$1,'Tillförd energi'!$B$1:$AQ$1,0),FALSE)</f>
        <v>0</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0</v>
      </c>
      <c r="AD286">
        <f>VLOOKUP($B286,'Tillförd energi'!$B$1:$AS$566,MATCH(AD$1,'Tillförd energi'!$B$1:$AQ$1,0),FALSE)</f>
        <v>0</v>
      </c>
      <c r="AE286">
        <f>VLOOKUP($B286,'Tillförd energi'!$B$1:$AS$566,MATCH(AE$1,'Tillförd energi'!$B$1:$AQ$1,0),FALSE)</f>
        <v>0</v>
      </c>
      <c r="AF286">
        <f>VLOOKUP($B286,'Tillförd energi'!$B$1:$AS$566,MATCH(AF$1,'Tillförd energi'!$B$1:$AQ$1,0),FALSE)</f>
        <v>0</v>
      </c>
      <c r="AG286">
        <f>IFERROR(VLOOKUP(B286,Miljö!$B$1:$S$476,9,FALSE)/1,0)</f>
        <v>0</v>
      </c>
      <c r="AI286">
        <f t="shared" si="40"/>
        <v>0</v>
      </c>
      <c r="AJ286">
        <f t="shared" si="41"/>
        <v>0</v>
      </c>
      <c r="AK286" t="str">
        <f>IF(ISERROR(1/VLOOKUP($B286,Leveranser!$B$1:$S$500,MATCH("såld värme (gwh)",Leveranser!$B$1:$S$1,0),FALSE)),"",VLOOKUP($B286,Leveranser!$B$1:$S$500,MATCH("såld värme (gwh)",Leveranser!$B$1:$S$1,0),FALSE))</f>
        <v/>
      </c>
      <c r="AL286" s="22">
        <f>VLOOKUP($B286,Leveranser!$B$1:$Y$500,MATCH("Totalt såld fjärrvärme till andra fjärrvärmeföretag",Leveranser!$B$1:$AA$1,0),FALSE)</f>
        <v>0</v>
      </c>
      <c r="AM286" s="22">
        <f>IF(ISERROR(1/VLOOKUP($B286,Miljö!$B$1:$S$500,MATCH("Såld mängd produktionsspecifik fjärrvärme (GWh)",Miljö!$B$1:$R$1,0),FALSE)),0,VLOOKUP($B286,Miljö!$B$1:$S$500,MATCH("Såld mängd produktionsspecifik fjärrvärme (GWh)",Miljö!$B$1:$R$1,0),FALSE))</f>
        <v>0</v>
      </c>
      <c r="AN286" s="23" t="str">
        <f t="shared" si="42"/>
        <v/>
      </c>
      <c r="AP286" t="str">
        <f>VLOOKUP($B286,'Miljövärden urval för publ'!$B$1:$H$450,7,FALSE)</f>
        <v>Nej</v>
      </c>
      <c r="AQ286" t="str">
        <f>VLOOKUP($B286,'Miljövärden urval för publ'!$B$1:$H$450,6,FALSE)</f>
        <v>Nej</v>
      </c>
      <c r="AU286">
        <f t="shared" si="43"/>
        <v>0</v>
      </c>
      <c r="AV286">
        <f t="shared" si="44"/>
        <v>0</v>
      </c>
      <c r="AW286">
        <f t="shared" si="45"/>
        <v>0</v>
      </c>
      <c r="AX286">
        <f t="shared" si="46"/>
        <v>0</v>
      </c>
      <c r="AZ286">
        <f t="shared" si="47"/>
        <v>0</v>
      </c>
      <c r="BA286">
        <f t="shared" si="48"/>
        <v>0</v>
      </c>
      <c r="BC286">
        <f t="shared" si="49"/>
        <v>0</v>
      </c>
    </row>
    <row r="287" spans="1:55" ht="15" customHeight="1" x14ac:dyDescent="0.25">
      <c r="A287" t="s">
        <v>405</v>
      </c>
      <c r="B287" t="s">
        <v>407</v>
      </c>
      <c r="C287">
        <f>VLOOKUP($B287,'Tillförd energi'!$B$1:$AS$566,MATCH(C$1,'Tillförd energi'!$B$1:$AQ$1,0),FALSE)</f>
        <v>0</v>
      </c>
      <c r="D287">
        <f>VLOOKUP($B287,'Tillförd energi'!$B$1:$AS$566,MATCH(D$1,'Tillförd energi'!$B$1:$AQ$1,0),FALSE)</f>
        <v>0</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0</v>
      </c>
      <c r="N287">
        <f>VLOOKUP($B287,'Tillförd energi'!$B$1:$AS$566,MATCH(N$1,'Tillförd energi'!$B$1:$AQ$1,0),FALSE)</f>
        <v>0</v>
      </c>
      <c r="O287">
        <f>VLOOKUP($B287,'Tillförd energi'!$B$1:$AS$566,MATCH(O$1,'Tillförd energi'!$B$1:$AQ$1,0),FALSE)</f>
        <v>0</v>
      </c>
      <c r="P287">
        <f>VLOOKUP($B287,'Tillförd energi'!$B$1:$AS$566,MATCH(P$1,'Tillförd energi'!$B$1:$AQ$1,0),FALSE)</f>
        <v>0</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0</v>
      </c>
      <c r="AD287">
        <f>VLOOKUP($B287,'Tillförd energi'!$B$1:$AS$566,MATCH(AD$1,'Tillförd energi'!$B$1:$AQ$1,0),FALSE)</f>
        <v>0</v>
      </c>
      <c r="AE287">
        <f>VLOOKUP($B287,'Tillförd energi'!$B$1:$AS$566,MATCH(AE$1,'Tillförd energi'!$B$1:$AQ$1,0),FALSE)</f>
        <v>0</v>
      </c>
      <c r="AF287">
        <f>VLOOKUP($B287,'Tillförd energi'!$B$1:$AS$566,MATCH(AF$1,'Tillförd energi'!$B$1:$AQ$1,0),FALSE)</f>
        <v>0</v>
      </c>
      <c r="AG287">
        <f>IFERROR(VLOOKUP(B287,Miljö!$B$1:$S$476,9,FALSE)/1,0)</f>
        <v>0</v>
      </c>
      <c r="AI287">
        <f t="shared" si="40"/>
        <v>0</v>
      </c>
      <c r="AJ287">
        <f t="shared" si="41"/>
        <v>0</v>
      </c>
      <c r="AK287" t="str">
        <f>IF(ISERROR(1/VLOOKUP($B287,Leveranser!$B$1:$S$500,MATCH("såld värme (gwh)",Leveranser!$B$1:$S$1,0),FALSE)),"",VLOOKUP($B287,Leveranser!$B$1:$S$500,MATCH("såld värme (gwh)",Leveranser!$B$1:$S$1,0),FALSE))</f>
        <v/>
      </c>
      <c r="AL287" s="22">
        <f>VLOOKUP($B287,Leveranser!$B$1:$Y$500,MATCH("Totalt såld fjärrvärme till andra fjärrvärmeföretag",Leveranser!$B$1:$AA$1,0),FALSE)</f>
        <v>0</v>
      </c>
      <c r="AM287" s="22">
        <f>IF(ISERROR(1/VLOOKUP($B287,Miljö!$B$1:$S$500,MATCH("Såld mängd produktionsspecifik fjärrvärme (GWh)",Miljö!$B$1:$R$1,0),FALSE)),0,VLOOKUP($B287,Miljö!$B$1:$S$500,MATCH("Såld mängd produktionsspecifik fjärrvärme (GWh)",Miljö!$B$1:$R$1,0),FALSE))</f>
        <v>0</v>
      </c>
      <c r="AN287" s="23" t="str">
        <f t="shared" si="42"/>
        <v/>
      </c>
      <c r="AP287" t="str">
        <f>VLOOKUP($B287,'Miljövärden urval för publ'!$B$1:$H$450,7,FALSE)</f>
        <v>Nej</v>
      </c>
      <c r="AQ287" t="str">
        <f>VLOOKUP($B287,'Miljövärden urval för publ'!$B$1:$H$450,6,FALSE)</f>
        <v>Nej</v>
      </c>
      <c r="AU287">
        <f t="shared" si="43"/>
        <v>0</v>
      </c>
      <c r="AV287">
        <f t="shared" si="44"/>
        <v>0</v>
      </c>
      <c r="AW287">
        <f t="shared" si="45"/>
        <v>0</v>
      </c>
      <c r="AX287">
        <f t="shared" si="46"/>
        <v>0</v>
      </c>
      <c r="AZ287">
        <f t="shared" si="47"/>
        <v>0</v>
      </c>
      <c r="BA287">
        <f t="shared" si="48"/>
        <v>0</v>
      </c>
      <c r="BC287">
        <f t="shared" si="49"/>
        <v>0</v>
      </c>
    </row>
    <row r="288" spans="1:55" ht="15" customHeight="1" x14ac:dyDescent="0.25">
      <c r="A288" t="s">
        <v>405</v>
      </c>
      <c r="B288" t="s">
        <v>408</v>
      </c>
      <c r="C288">
        <f>VLOOKUP($B288,'Tillförd energi'!$B$1:$AS$566,MATCH(C$1,'Tillförd energi'!$B$1:$AQ$1,0),FALSE)</f>
        <v>0</v>
      </c>
      <c r="D288">
        <f>VLOOKUP($B288,'Tillförd energi'!$B$1:$AS$566,MATCH(D$1,'Tillförd energi'!$B$1:$AQ$1,0),FALSE)</f>
        <v>0</v>
      </c>
      <c r="E288">
        <f>VLOOKUP($B288,'Tillförd energi'!$B$1:$AS$566,MATCH(E$1,'Tillförd energi'!$B$1:$AQ$1,0),FALSE)</f>
        <v>0</v>
      </c>
      <c r="F288">
        <f>VLOOKUP($B288,'Tillförd energi'!$B$1:$AS$566,MATCH(F$1,'Tillförd energi'!$B$1:$AQ$1,0),FALSE)</f>
        <v>0</v>
      </c>
      <c r="G288">
        <f>VLOOKUP($B288,'Tillförd energi'!$B$1:$AS$566,MATCH(G$1,'Tillförd energi'!$B$1:$AQ$1,0),FALSE)</f>
        <v>0</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0</v>
      </c>
      <c r="AE288">
        <f>VLOOKUP($B288,'Tillförd energi'!$B$1:$AS$566,MATCH(AE$1,'Tillförd energi'!$B$1:$AQ$1,0),FALSE)</f>
        <v>0</v>
      </c>
      <c r="AF288">
        <f>VLOOKUP($B288,'Tillförd energi'!$B$1:$AS$566,MATCH(AF$1,'Tillförd energi'!$B$1:$AQ$1,0),FALSE)</f>
        <v>0</v>
      </c>
      <c r="AG288">
        <f>IFERROR(VLOOKUP(B288,Miljö!$B$1:$S$476,9,FALSE)/1,0)</f>
        <v>0</v>
      </c>
      <c r="AI288">
        <f t="shared" si="40"/>
        <v>0</v>
      </c>
      <c r="AJ288">
        <f t="shared" si="41"/>
        <v>0</v>
      </c>
      <c r="AK288" t="str">
        <f>IF(ISERROR(1/VLOOKUP($B288,Leveranser!$B$1:$S$500,MATCH("såld värme (gwh)",Leveranser!$B$1:$S$1,0),FALSE)),"",VLOOKUP($B288,Leveranser!$B$1:$S$500,MATCH("såld värme (gwh)",Leveranser!$B$1:$S$1,0),FALSE))</f>
        <v/>
      </c>
      <c r="AL288" s="22">
        <f>VLOOKUP($B288,Leveranser!$B$1:$Y$500,MATCH("Totalt såld fjärrvärme till andra fjärrvärmeföretag",Leveranser!$B$1:$AA$1,0),FALSE)</f>
        <v>0</v>
      </c>
      <c r="AM288" s="22">
        <f>IF(ISERROR(1/VLOOKUP($B288,Miljö!$B$1:$S$500,MATCH("Såld mängd produktionsspecifik fjärrvärme (GWh)",Miljö!$B$1:$R$1,0),FALSE)),0,VLOOKUP($B288,Miljö!$B$1:$S$500,MATCH("Såld mängd produktionsspecifik fjärrvärme (GWh)",Miljö!$B$1:$R$1,0),FALSE))</f>
        <v>0</v>
      </c>
      <c r="AN288" s="23" t="str">
        <f t="shared" si="42"/>
        <v/>
      </c>
      <c r="AP288" t="str">
        <f>VLOOKUP($B288,'Miljövärden urval för publ'!$B$1:$H$450,7,FALSE)</f>
        <v>Nej</v>
      </c>
      <c r="AQ288" t="str">
        <f>VLOOKUP($B288,'Miljövärden urval för publ'!$B$1:$H$450,6,FALSE)</f>
        <v>Nej</v>
      </c>
      <c r="AU288">
        <f t="shared" si="43"/>
        <v>0</v>
      </c>
      <c r="AV288">
        <f t="shared" si="44"/>
        <v>0</v>
      </c>
      <c r="AW288">
        <f t="shared" si="45"/>
        <v>0</v>
      </c>
      <c r="AX288">
        <f t="shared" si="46"/>
        <v>0</v>
      </c>
      <c r="AZ288">
        <f t="shared" si="47"/>
        <v>0</v>
      </c>
      <c r="BA288">
        <f t="shared" si="48"/>
        <v>0</v>
      </c>
      <c r="BC288">
        <f t="shared" si="49"/>
        <v>0</v>
      </c>
    </row>
    <row r="289" spans="1:55" ht="15" customHeight="1" x14ac:dyDescent="0.25">
      <c r="A289" t="s">
        <v>405</v>
      </c>
      <c r="B289" t="s">
        <v>409</v>
      </c>
      <c r="C289">
        <f>VLOOKUP($B289,'Tillförd energi'!$B$1:$AS$566,MATCH(C$1,'Tillförd energi'!$B$1:$AQ$1,0),FALSE)</f>
        <v>0</v>
      </c>
      <c r="D289">
        <f>VLOOKUP($B289,'Tillförd energi'!$B$1:$AS$566,MATCH(D$1,'Tillförd energi'!$B$1:$AQ$1,0),FALSE)</f>
        <v>0</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0</v>
      </c>
      <c r="AG289">
        <f>IFERROR(VLOOKUP(B289,Miljö!$B$1:$S$476,9,FALSE)/1,0)</f>
        <v>0</v>
      </c>
      <c r="AI289">
        <f t="shared" si="40"/>
        <v>0</v>
      </c>
      <c r="AJ289">
        <f t="shared" si="41"/>
        <v>0</v>
      </c>
      <c r="AK289" t="str">
        <f>IF(ISERROR(1/VLOOKUP($B289,Leveranser!$B$1:$S$500,MATCH("såld värme (gwh)",Leveranser!$B$1:$S$1,0),FALSE)),"",VLOOKUP($B289,Leveranser!$B$1:$S$500,MATCH("såld värme (gwh)",Leveranser!$B$1:$S$1,0),FALSE))</f>
        <v/>
      </c>
      <c r="AL289" s="22">
        <f>VLOOKUP($B289,Leveranser!$B$1:$Y$500,MATCH("Totalt såld fjärrvärme till andra fjärrvärmeföretag",Leveranser!$B$1:$AA$1,0),FALSE)</f>
        <v>0</v>
      </c>
      <c r="AM289" s="22">
        <f>IF(ISERROR(1/VLOOKUP($B289,Miljö!$B$1:$S$500,MATCH("Såld mängd produktionsspecifik fjärrvärme (GWh)",Miljö!$B$1:$R$1,0),FALSE)),0,VLOOKUP($B289,Miljö!$B$1:$S$500,MATCH("Såld mängd produktionsspecifik fjärrvärme (GWh)",Miljö!$B$1:$R$1,0),FALSE))</f>
        <v>0</v>
      </c>
      <c r="AN289" s="23" t="str">
        <f t="shared" si="42"/>
        <v/>
      </c>
      <c r="AP289" t="str">
        <f>VLOOKUP($B289,'Miljövärden urval för publ'!$B$1:$H$450,7,FALSE)</f>
        <v>Nej</v>
      </c>
      <c r="AQ289" t="str">
        <f>VLOOKUP($B289,'Miljövärden urval för publ'!$B$1:$H$450,6,FALSE)</f>
        <v>Nej</v>
      </c>
      <c r="AU289">
        <f t="shared" si="43"/>
        <v>0</v>
      </c>
      <c r="AV289">
        <f t="shared" si="44"/>
        <v>0</v>
      </c>
      <c r="AW289">
        <f t="shared" si="45"/>
        <v>0</v>
      </c>
      <c r="AX289">
        <f t="shared" si="46"/>
        <v>0</v>
      </c>
      <c r="AZ289">
        <f t="shared" si="47"/>
        <v>0</v>
      </c>
      <c r="BA289">
        <f t="shared" si="48"/>
        <v>0</v>
      </c>
      <c r="BC289">
        <f t="shared" si="49"/>
        <v>0</v>
      </c>
    </row>
    <row r="290" spans="1:55" ht="15" customHeight="1" x14ac:dyDescent="0.25">
      <c r="A290" t="s">
        <v>410</v>
      </c>
      <c r="B290" t="s">
        <v>411</v>
      </c>
      <c r="C290">
        <f>VLOOKUP($B290,'Tillförd energi'!$B$1:$AS$566,MATCH(C$1,'Tillförd energi'!$B$1:$AQ$1,0),FALSE)</f>
        <v>0</v>
      </c>
      <c r="D290">
        <f>VLOOKUP($B290,'Tillförd energi'!$B$1:$AS$566,MATCH(D$1,'Tillförd energi'!$B$1:$AQ$1,0),FALSE)</f>
        <v>0</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0</v>
      </c>
      <c r="J290">
        <f>VLOOKUP($B290,'Tillförd energi'!$B$1:$AS$566,MATCH(J$1,'Tillförd energi'!$B$1:$AQ$1,0),FALSE)</f>
        <v>0</v>
      </c>
      <c r="K290">
        <v>0</v>
      </c>
      <c r="L290">
        <f>VLOOKUP($B290,'Tillförd energi'!$B$1:$AS$566,MATCH(L$1,'Tillförd energi'!$B$1:$AQ$1,0),FALSE)</f>
        <v>0</v>
      </c>
      <c r="M290">
        <f>VLOOKUP($B290,'Tillförd energi'!$B$1:$AS$566,MATCH(M$1,'Tillförd energi'!$B$1:$AQ$1,0),FALSE)</f>
        <v>0</v>
      </c>
      <c r="N290">
        <f>VLOOKUP($B290,'Tillförd energi'!$B$1:$AS$566,MATCH(N$1,'Tillförd energi'!$B$1:$AQ$1,0),FALSE)</f>
        <v>0</v>
      </c>
      <c r="O290">
        <f>VLOOKUP($B290,'Tillförd energi'!$B$1:$AS$566,MATCH(O$1,'Tillförd energi'!$B$1:$AQ$1,0),FALSE)</f>
        <v>0</v>
      </c>
      <c r="P290">
        <f>VLOOKUP($B290,'Tillförd energi'!$B$1:$AS$566,MATCH(P$1,'Tillförd energi'!$B$1:$AQ$1,0),FALSE)</f>
        <v>0</v>
      </c>
      <c r="Q290">
        <f>VLOOKUP($B290,'Tillförd energi'!$B$1:$AS$566,MATCH(Q$1,'Tillförd energi'!$B$1:$AQ$1,0),FALSE)</f>
        <v>4.5882399999999999</v>
      </c>
      <c r="R290">
        <f>VLOOKUP($B290,'Tillförd energi'!$B$1:$AS$566,MATCH(R$1,'Tillförd energi'!$B$1:$AQ$1,0),FALSE)</f>
        <v>0</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0</v>
      </c>
      <c r="AD290">
        <f>VLOOKUP($B290,'Tillförd energi'!$B$1:$AS$566,MATCH(AD$1,'Tillförd energi'!$B$1:$AQ$1,0),FALSE)</f>
        <v>0</v>
      </c>
      <c r="AE290">
        <f>VLOOKUP($B290,'Tillförd energi'!$B$1:$AS$566,MATCH(AE$1,'Tillförd energi'!$B$1:$AQ$1,0),FALSE)</f>
        <v>0</v>
      </c>
      <c r="AF290">
        <f>VLOOKUP($B290,'Tillförd energi'!$B$1:$AS$566,MATCH(AF$1,'Tillförd energi'!$B$1:$AQ$1,0),FALSE)</f>
        <v>9.2999999999999999E-2</v>
      </c>
      <c r="AG290">
        <f>IFERROR(VLOOKUP(B290,Miljö!$B$1:$S$476,9,FALSE)/1,0)</f>
        <v>0</v>
      </c>
      <c r="AI290">
        <f t="shared" si="40"/>
        <v>4.6812399999999998</v>
      </c>
      <c r="AJ290">
        <f t="shared" si="41"/>
        <v>4.6812399999999998</v>
      </c>
      <c r="AK290">
        <f>IF(ISERROR(1/VLOOKUP($B290,Leveranser!$B$1:$S$500,MATCH("såld värme (gwh)",Leveranser!$B$1:$S$1,0),FALSE)),"",VLOOKUP($B290,Leveranser!$B$1:$S$500,MATCH("såld värme (gwh)",Leveranser!$B$1:$S$1,0),FALSE))</f>
        <v>3.1</v>
      </c>
      <c r="AL290" s="22">
        <f>VLOOKUP($B290,Leveranser!$B$1:$Y$500,MATCH("Totalt såld fjärrvärme till andra fjärrvärmeföretag",Leveranser!$B$1:$AA$1,0),FALSE)</f>
        <v>0</v>
      </c>
      <c r="AM290" s="22">
        <f>IF(ISERROR(1/VLOOKUP($B290,Miljö!$B$1:$S$500,MATCH("Såld mängd produktionsspecifik fjärrvärme (GWh)",Miljö!$B$1:$R$1,0),FALSE)),0,VLOOKUP($B290,Miljö!$B$1:$S$500,MATCH("Såld mängd produktionsspecifik fjärrvärme (GWh)",Miljö!$B$1:$R$1,0),FALSE))</f>
        <v>0</v>
      </c>
      <c r="AN290" s="23">
        <f t="shared" si="42"/>
        <v>0.66221770300176885</v>
      </c>
      <c r="AP290" t="str">
        <f>VLOOKUP($B290,'Miljövärden urval för publ'!$B$1:$H$450,7,FALSE)</f>
        <v>Ja</v>
      </c>
      <c r="AQ290" t="str">
        <f>VLOOKUP($B290,'Miljövärden urval för publ'!$B$1:$H$450,6,FALSE)</f>
        <v>Ja</v>
      </c>
      <c r="AU290">
        <f t="shared" si="43"/>
        <v>9.2999999999999999E-2</v>
      </c>
      <c r="AV290">
        <f t="shared" si="44"/>
        <v>0</v>
      </c>
      <c r="AW290">
        <f t="shared" si="45"/>
        <v>4.5882399999999999</v>
      </c>
      <c r="AX290">
        <f t="shared" si="46"/>
        <v>0</v>
      </c>
      <c r="AZ290">
        <f t="shared" si="47"/>
        <v>0</v>
      </c>
      <c r="BA290">
        <f t="shared" si="48"/>
        <v>0</v>
      </c>
      <c r="BC290">
        <f t="shared" si="49"/>
        <v>4.5882399999999999</v>
      </c>
    </row>
    <row r="291" spans="1:55" ht="15" customHeight="1" x14ac:dyDescent="0.25">
      <c r="A291" t="s">
        <v>410</v>
      </c>
      <c r="B291" t="s">
        <v>412</v>
      </c>
      <c r="C291">
        <f>VLOOKUP($B291,'Tillförd energi'!$B$1:$AS$566,MATCH(C$1,'Tillförd energi'!$B$1:$AQ$1,0),FALSE)</f>
        <v>0</v>
      </c>
      <c r="D291">
        <f>VLOOKUP($B291,'Tillförd energi'!$B$1:$AS$566,MATCH(D$1,'Tillförd energi'!$B$1:$AQ$1,0),FALSE)</f>
        <v>0.3</v>
      </c>
      <c r="E291">
        <f>VLOOKUP($B291,'Tillförd energi'!$B$1:$AS$566,MATCH(E$1,'Tillförd energi'!$B$1:$AQ$1,0),FALSE)</f>
        <v>0</v>
      </c>
      <c r="F291">
        <f>VLOOKUP($B291,'Tillförd energi'!$B$1:$AS$566,MATCH(F$1,'Tillförd energi'!$B$1:$AQ$1,0),FALSE)</f>
        <v>0</v>
      </c>
      <c r="G291">
        <f>VLOOKUP($B291,'Tillförd energi'!$B$1:$AS$566,MATCH(G$1,'Tillförd energi'!$B$1:$AQ$1,0),FALSE)</f>
        <v>0</v>
      </c>
      <c r="H291">
        <f>VLOOKUP($B291,'Tillförd energi'!$B$1:$AS$566,MATCH(H$1,'Tillförd energi'!$B$1:$AQ$1,0),FALSE)</f>
        <v>1.8</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9.4</v>
      </c>
      <c r="N291">
        <f>VLOOKUP($B291,'Tillförd energi'!$B$1:$AS$566,MATCH(N$1,'Tillförd energi'!$B$1:$AQ$1,0),FALSE)</f>
        <v>15.3</v>
      </c>
      <c r="O291">
        <f>VLOOKUP($B291,'Tillförd energi'!$B$1:$AS$566,MATCH(O$1,'Tillförd energi'!$B$1:$AQ$1,0),FALSE)</f>
        <v>0</v>
      </c>
      <c r="P291">
        <f>VLOOKUP($B291,'Tillförd energi'!$B$1:$AS$566,MATCH(P$1,'Tillförd energi'!$B$1:$AQ$1,0),FALSE)</f>
        <v>0</v>
      </c>
      <c r="Q291">
        <f>VLOOKUP($B291,'Tillförd energi'!$B$1:$AS$566,MATCH(Q$1,'Tillförd energi'!$B$1:$AQ$1,0),FALSE)</f>
        <v>0</v>
      </c>
      <c r="R291">
        <f>VLOOKUP($B291,'Tillförd energi'!$B$1:$AS$566,MATCH(R$1,'Tillförd energi'!$B$1:$AQ$1,0),FALSE)</f>
        <v>6.1</v>
      </c>
      <c r="S291">
        <f>VLOOKUP($B291,'Tillförd energi'!$B$1:$AS$566,MATCH(S$1,'Tillförd energi'!$B$1:$AQ$1,0),FALSE)</f>
        <v>16</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3.8</v>
      </c>
      <c r="AD291">
        <f>VLOOKUP($B291,'Tillförd energi'!$B$1:$AS$566,MATCH(AD$1,'Tillförd energi'!$B$1:$AQ$1,0),FALSE)</f>
        <v>0</v>
      </c>
      <c r="AE291">
        <f>VLOOKUP($B291,'Tillförd energi'!$B$1:$AS$566,MATCH(AE$1,'Tillförd energi'!$B$1:$AQ$1,0),FALSE)</f>
        <v>0</v>
      </c>
      <c r="AF291">
        <f>VLOOKUP($B291,'Tillförd energi'!$B$1:$AS$566,MATCH(AF$1,'Tillförd energi'!$B$1:$AQ$1,0),FALSE)</f>
        <v>0.8</v>
      </c>
      <c r="AG291">
        <f>IFERROR(VLOOKUP(B291,Miljö!$B$1:$S$476,9,FALSE)/1,0)</f>
        <v>0</v>
      </c>
      <c r="AI291">
        <f t="shared" si="40"/>
        <v>53.499999999999993</v>
      </c>
      <c r="AJ291">
        <f t="shared" si="41"/>
        <v>53.499999999999993</v>
      </c>
      <c r="AK291">
        <f>IF(ISERROR(1/VLOOKUP($B291,Leveranser!$B$1:$S$500,MATCH("såld värme (gwh)",Leveranser!$B$1:$S$1,0),FALSE)),"",VLOOKUP($B291,Leveranser!$B$1:$S$500,MATCH("såld värme (gwh)",Leveranser!$B$1:$S$1,0),FALSE))</f>
        <v>39.6</v>
      </c>
      <c r="AL291" s="22">
        <f>VLOOKUP($B291,Leveranser!$B$1:$Y$500,MATCH("Totalt såld fjärrvärme till andra fjärrvärmeföretag",Leveranser!$B$1:$AA$1,0),FALSE)</f>
        <v>0</v>
      </c>
      <c r="AM291" s="22">
        <f>IF(ISERROR(1/VLOOKUP($B291,Miljö!$B$1:$S$500,MATCH("Såld mängd produktionsspecifik fjärrvärme (GWh)",Miljö!$B$1:$R$1,0),FALSE)),0,VLOOKUP($B291,Miljö!$B$1:$S$500,MATCH("Såld mängd produktionsspecifik fjärrvärme (GWh)",Miljö!$B$1:$R$1,0),FALSE))</f>
        <v>0</v>
      </c>
      <c r="AN291" s="23">
        <f t="shared" si="42"/>
        <v>0.74018691588785057</v>
      </c>
      <c r="AP291" t="str">
        <f>VLOOKUP($B291,'Miljövärden urval för publ'!$B$1:$H$450,7,FALSE)</f>
        <v>Ja</v>
      </c>
      <c r="AQ291" t="str">
        <f>VLOOKUP($B291,'Miljövärden urval för publ'!$B$1:$H$450,6,FALSE)</f>
        <v>Ja</v>
      </c>
      <c r="AU291">
        <f t="shared" si="43"/>
        <v>0.8</v>
      </c>
      <c r="AV291">
        <f t="shared" si="44"/>
        <v>0</v>
      </c>
      <c r="AW291">
        <f t="shared" si="45"/>
        <v>24.700000000000003</v>
      </c>
      <c r="AX291">
        <f t="shared" si="46"/>
        <v>22.1</v>
      </c>
      <c r="AZ291">
        <f t="shared" si="47"/>
        <v>0</v>
      </c>
      <c r="BA291">
        <f t="shared" si="48"/>
        <v>0</v>
      </c>
      <c r="BC291">
        <f t="shared" si="49"/>
        <v>46.800000000000004</v>
      </c>
    </row>
    <row r="292" spans="1:55" ht="15" customHeight="1" x14ac:dyDescent="0.25">
      <c r="A292" t="s">
        <v>413</v>
      </c>
      <c r="B292" t="s">
        <v>414</v>
      </c>
      <c r="C292">
        <f>VLOOKUP($B292,'Tillförd energi'!$B$1:$AS$566,MATCH(C$1,'Tillförd energi'!$B$1:$AQ$1,0),FALSE)</f>
        <v>0</v>
      </c>
      <c r="D292">
        <f>VLOOKUP($B292,'Tillförd energi'!$B$1:$AS$566,MATCH(D$1,'Tillförd energi'!$B$1:$AQ$1,0),FALSE)</f>
        <v>2.9590999999999998</v>
      </c>
      <c r="E292">
        <f>VLOOKUP($B292,'Tillförd energi'!$B$1:$AS$566,MATCH(E$1,'Tillförd energi'!$B$1:$AQ$1,0),FALSE)</f>
        <v>0</v>
      </c>
      <c r="F292">
        <f>VLOOKUP($B292,'Tillförd energi'!$B$1:$AS$566,MATCH(F$1,'Tillförd energi'!$B$1:$AQ$1,0),FALSE)</f>
        <v>10.4</v>
      </c>
      <c r="G292">
        <f>VLOOKUP($B292,'Tillförd energi'!$B$1:$AS$566,MATCH(G$1,'Tillförd energi'!$B$1:$AQ$1,0),FALSE)</f>
        <v>0</v>
      </c>
      <c r="H292">
        <f>VLOOKUP($B292,'Tillförd energi'!$B$1:$AS$566,MATCH(H$1,'Tillförd energi'!$B$1:$AQ$1,0),FALSE)</f>
        <v>0</v>
      </c>
      <c r="I292">
        <f>VLOOKUP($B292,'Tillförd energi'!$B$1:$AS$566,MATCH(I$1,'Tillförd energi'!$B$1:$AQ$1,0),FALSE)</f>
        <v>424</v>
      </c>
      <c r="J292">
        <f>VLOOKUP($B292,'Tillförd energi'!$B$1:$AS$566,MATCH(J$1,'Tillförd energi'!$B$1:$AQ$1,0),FALSE)</f>
        <v>0</v>
      </c>
      <c r="K292">
        <v>0</v>
      </c>
      <c r="L292">
        <f>VLOOKUP($B292,'Tillförd energi'!$B$1:$AS$566,MATCH(L$1,'Tillförd energi'!$B$1:$AQ$1,0),FALSE)</f>
        <v>670.34299999999996</v>
      </c>
      <c r="M292">
        <f>VLOOKUP($B292,'Tillförd energi'!$B$1:$AS$566,MATCH(M$1,'Tillförd energi'!$B$1:$AQ$1,0),FALSE)</f>
        <v>93.434899999999999</v>
      </c>
      <c r="N292">
        <f>VLOOKUP($B292,'Tillförd energi'!$B$1:$AS$566,MATCH(N$1,'Tillförd energi'!$B$1:$AQ$1,0),FALSE)</f>
        <v>123.53700000000001</v>
      </c>
      <c r="O292">
        <f>VLOOKUP($B292,'Tillförd energi'!$B$1:$AS$566,MATCH(O$1,'Tillförd energi'!$B$1:$AQ$1,0),FALSE)</f>
        <v>157.55500000000001</v>
      </c>
      <c r="P292">
        <f>VLOOKUP($B292,'Tillförd energi'!$B$1:$AS$566,MATCH(P$1,'Tillförd energi'!$B$1:$AQ$1,0),FALSE)</f>
        <v>63.822000000000003</v>
      </c>
      <c r="Q292">
        <f>VLOOKUP($B292,'Tillförd energi'!$B$1:$AS$566,MATCH(Q$1,'Tillförd energi'!$B$1:$AQ$1,0),FALSE)</f>
        <v>0</v>
      </c>
      <c r="R292">
        <f>VLOOKUP($B292,'Tillförd energi'!$B$1:$AS$566,MATCH(R$1,'Tillförd energi'!$B$1:$AQ$1,0),FALSE)</f>
        <v>136.76</v>
      </c>
      <c r="S292">
        <f>VLOOKUP($B292,'Tillförd energi'!$B$1:$AS$566,MATCH(S$1,'Tillförd energi'!$B$1:$AQ$1,0),FALSE)</f>
        <v>2.5510100000000001E-2</v>
      </c>
      <c r="T292">
        <f>VLOOKUP($B292,'Tillförd energi'!$B$1:$AS$566,MATCH(T$1,'Tillförd energi'!$B$1:$AQ$1,0),FALSE)</f>
        <v>0</v>
      </c>
      <c r="U292">
        <f>VLOOKUP($B292,'Tillförd energi'!$B$1:$AS$566,MATCH(U$1,'Tillförd energi'!$B$1:$AQ$1,0),FALSE)</f>
        <v>0</v>
      </c>
      <c r="V292">
        <f>VLOOKUP($B292,'Tillförd energi'!$B$1:$AS$566,MATCH(V$1,'Tillförd energi'!$B$1:$AQ$1,0),FALSE)</f>
        <v>12.95</v>
      </c>
      <c r="W292">
        <f>VLOOKUP($B292,'Tillförd energi'!$B$1:$AS$566,MATCH(W$1,'Tillförd energi'!$B$1:$AQ$1,0),FALSE)</f>
        <v>0</v>
      </c>
      <c r="X292">
        <f>VLOOKUP($B292,'Tillförd energi'!$B$1:$AS$566,MATCH(X$1,'Tillförd energi'!$B$1:$AQ$1,0),FALSE)</f>
        <v>0</v>
      </c>
      <c r="Y292">
        <f>VLOOKUP($B292,'Tillförd energi'!$B$1:$AS$566,MATCH(Y$1,'Tillförd energi'!$B$1:$AQ$1,0),FALSE)</f>
        <v>221.87299999999999</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426.25</v>
      </c>
      <c r="AD292">
        <f>VLOOKUP($B292,'Tillförd energi'!$B$1:$AS$566,MATCH(AD$1,'Tillförd energi'!$B$1:$AQ$1,0),FALSE)</f>
        <v>0</v>
      </c>
      <c r="AE292">
        <f>VLOOKUP($B292,'Tillförd energi'!$B$1:$AS$566,MATCH(AE$1,'Tillförd energi'!$B$1:$AQ$1,0),FALSE)</f>
        <v>0</v>
      </c>
      <c r="AF292">
        <f>VLOOKUP($B292,'Tillförd energi'!$B$1:$AS$566,MATCH(AF$1,'Tillförd energi'!$B$1:$AQ$1,0),FALSE)</f>
        <v>61.5</v>
      </c>
      <c r="AG292">
        <f>IFERROR(VLOOKUP(B292,Miljö!$B$1:$S$476,9,FALSE)/1,0)</f>
        <v>25.6</v>
      </c>
      <c r="AI292">
        <f t="shared" si="40"/>
        <v>2405.4095101000003</v>
      </c>
      <c r="AJ292">
        <f t="shared" si="41"/>
        <v>2431.0095101000002</v>
      </c>
      <c r="AK292">
        <f>IF(ISERROR(1/VLOOKUP($B292,Leveranser!$B$1:$S$500,MATCH("såld värme (gwh)",Leveranser!$B$1:$S$1,0),FALSE)),"",VLOOKUP($B292,Leveranser!$B$1:$S$500,MATCH("såld värme (gwh)",Leveranser!$B$1:$S$1,0),FALSE))</f>
        <v>2396</v>
      </c>
      <c r="AL292" s="22">
        <f>VLOOKUP($B292,Leveranser!$B$1:$Y$500,MATCH("Totalt såld fjärrvärme till andra fjärrvärmeföretag",Leveranser!$B$1:$AA$1,0),FALSE)</f>
        <v>2396</v>
      </c>
      <c r="AM292" s="22">
        <f>IF(ISERROR(1/VLOOKUP($B292,Miljö!$B$1:$S$500,MATCH("Såld mängd produktionsspecifik fjärrvärme (GWh)",Miljö!$B$1:$R$1,0),FALSE)),0,VLOOKUP($B292,Miljö!$B$1:$S$500,MATCH("Såld mängd produktionsspecifik fjärrvärme (GWh)",Miljö!$B$1:$R$1,0),FALSE))</f>
        <v>2396</v>
      </c>
      <c r="AN292" s="23">
        <f t="shared" si="42"/>
        <v>0.9855987769876885</v>
      </c>
      <c r="AP292" t="str">
        <f>VLOOKUP($B292,'Miljövärden urval för publ'!$B$1:$H$450,7,FALSE)</f>
        <v>Ja</v>
      </c>
      <c r="AQ292" t="str">
        <f>VLOOKUP($B292,'Miljövärden urval för publ'!$B$1:$H$450,6,FALSE)</f>
        <v>Nej</v>
      </c>
      <c r="AU292">
        <f t="shared" si="43"/>
        <v>61.5</v>
      </c>
      <c r="AV292">
        <f t="shared" si="44"/>
        <v>0</v>
      </c>
      <c r="AW292">
        <f t="shared" si="45"/>
        <v>438.34890000000001</v>
      </c>
      <c r="AX292">
        <f t="shared" si="46"/>
        <v>136.78551009999998</v>
      </c>
      <c r="AZ292">
        <f t="shared" si="47"/>
        <v>0</v>
      </c>
      <c r="BA292">
        <f t="shared" si="48"/>
        <v>0</v>
      </c>
      <c r="BC292">
        <f t="shared" si="49"/>
        <v>1258.4274100999999</v>
      </c>
    </row>
    <row r="293" spans="1:55" ht="15" customHeight="1" x14ac:dyDescent="0.25">
      <c r="A293" t="s">
        <v>415</v>
      </c>
      <c r="B293" t="s">
        <v>416</v>
      </c>
      <c r="C293">
        <f>VLOOKUP($B293,'Tillförd energi'!$B$1:$AS$566,MATCH(C$1,'Tillförd energi'!$B$1:$AQ$1,0),FALSE)</f>
        <v>0</v>
      </c>
      <c r="D293">
        <f>VLOOKUP($B293,'Tillförd energi'!$B$1:$AS$566,MATCH(D$1,'Tillförd energi'!$B$1:$AQ$1,0),FALSE)</f>
        <v>0</v>
      </c>
      <c r="E293">
        <f>VLOOKUP($B293,'Tillförd energi'!$B$1:$AS$566,MATCH(E$1,'Tillförd energi'!$B$1:$AQ$1,0),FALSE)</f>
        <v>0</v>
      </c>
      <c r="F293">
        <f>VLOOKUP($B293,'Tillförd energi'!$B$1:$AS$566,MATCH(F$1,'Tillförd energi'!$B$1:$AQ$1,0),FALSE)</f>
        <v>0</v>
      </c>
      <c r="G293">
        <f>VLOOKUP($B293,'Tillförd energi'!$B$1:$AS$566,MATCH(G$1,'Tillförd energi'!$B$1:$AQ$1,0),FALSE)</f>
        <v>0</v>
      </c>
      <c r="H293">
        <f>VLOOKUP($B293,'Tillförd energi'!$B$1:$AS$566,MATCH(H$1,'Tillförd energi'!$B$1:$AQ$1,0),FALSE)</f>
        <v>1.968</v>
      </c>
      <c r="I293">
        <f>VLOOKUP($B293,'Tillförd energi'!$B$1:$AS$566,MATCH(I$1,'Tillförd energi'!$B$1:$AQ$1,0),FALSE)</f>
        <v>0</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12.490600000000001</v>
      </c>
      <c r="R293">
        <f>VLOOKUP($B293,'Tillförd energi'!$B$1:$AS$566,MATCH(R$1,'Tillförd energi'!$B$1:$AQ$1,0),FALSE)</f>
        <v>0</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0</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v>
      </c>
      <c r="AA293">
        <f>VLOOKUP($B293,'Tillförd energi'!$B$1:$AS$566,MATCH(AA$1,'Tillförd energi'!$B$1:$AQ$1,0),FALSE)</f>
        <v>0</v>
      </c>
      <c r="AB293">
        <f>VLOOKUP($B293,'Tillförd energi'!$B$1:$AS$566,MATCH(AB$1,'Tillförd energi'!$B$1:$AQ$1,0),FALSE)</f>
        <v>0</v>
      </c>
      <c r="AC293">
        <f>VLOOKUP($B293,'Tillförd energi'!$B$1:$AS$566,MATCH(AC$1,'Tillförd energi'!$B$1:$AQ$1,0),FALSE)</f>
        <v>0</v>
      </c>
      <c r="AD293">
        <f>VLOOKUP($B293,'Tillförd energi'!$B$1:$AS$566,MATCH(AD$1,'Tillförd energi'!$B$1:$AQ$1,0),FALSE)</f>
        <v>0</v>
      </c>
      <c r="AE293">
        <f>VLOOKUP($B293,'Tillförd energi'!$B$1:$AS$566,MATCH(AE$1,'Tillförd energi'!$B$1:$AQ$1,0),FALSE)</f>
        <v>0</v>
      </c>
      <c r="AF293">
        <f>VLOOKUP($B293,'Tillförd energi'!$B$1:$AS$566,MATCH(AF$1,'Tillförd energi'!$B$1:$AQ$1,0),FALSE)</f>
        <v>0.17152000000000001</v>
      </c>
      <c r="AG293">
        <f>IFERROR(VLOOKUP(B293,Miljö!$B$1:$S$476,9,FALSE)/1,0)</f>
        <v>0</v>
      </c>
      <c r="AI293">
        <f t="shared" si="40"/>
        <v>14.63012</v>
      </c>
      <c r="AJ293">
        <f t="shared" si="41"/>
        <v>14.63012</v>
      </c>
      <c r="AK293">
        <f>IF(ISERROR(1/VLOOKUP($B293,Leveranser!$B$1:$S$500,MATCH("såld värme (gwh)",Leveranser!$B$1:$S$1,0),FALSE)),"",VLOOKUP($B293,Leveranser!$B$1:$S$500,MATCH("såld värme (gwh)",Leveranser!$B$1:$S$1,0),FALSE))</f>
        <v>10.45514</v>
      </c>
      <c r="AL293" s="22">
        <f>VLOOKUP($B293,Leveranser!$B$1:$Y$500,MATCH("Totalt såld fjärrvärme till andra fjärrvärmeföretag",Leveranser!$B$1:$AA$1,0),FALSE)</f>
        <v>0</v>
      </c>
      <c r="AM293" s="22">
        <f>IF(ISERROR(1/VLOOKUP($B293,Miljö!$B$1:$S$500,MATCH("Såld mängd produktionsspecifik fjärrvärme (GWh)",Miljö!$B$1:$R$1,0),FALSE)),0,VLOOKUP($B293,Miljö!$B$1:$S$500,MATCH("Såld mängd produktionsspecifik fjärrvärme (GWh)",Miljö!$B$1:$R$1,0),FALSE))</f>
        <v>0</v>
      </c>
      <c r="AN293" s="23">
        <f t="shared" si="42"/>
        <v>0.71463118552684468</v>
      </c>
      <c r="AP293" t="str">
        <f>VLOOKUP($B293,'Miljövärden urval för publ'!$B$1:$H$450,7,FALSE)</f>
        <v>Ja</v>
      </c>
      <c r="AQ293" t="str">
        <f>VLOOKUP($B293,'Miljövärden urval för publ'!$B$1:$H$450,6,FALSE)</f>
        <v>Ja</v>
      </c>
      <c r="AU293">
        <f t="shared" si="43"/>
        <v>0.17152000000000001</v>
      </c>
      <c r="AV293">
        <f t="shared" si="44"/>
        <v>0</v>
      </c>
      <c r="AW293">
        <f t="shared" si="45"/>
        <v>12.490600000000001</v>
      </c>
      <c r="AX293">
        <f t="shared" si="46"/>
        <v>0</v>
      </c>
      <c r="AZ293">
        <f t="shared" si="47"/>
        <v>0</v>
      </c>
      <c r="BA293">
        <f t="shared" si="48"/>
        <v>0</v>
      </c>
      <c r="BC293">
        <f t="shared" si="49"/>
        <v>12.490600000000001</v>
      </c>
    </row>
    <row r="294" spans="1:55" ht="15" customHeight="1" x14ac:dyDescent="0.25">
      <c r="A294" t="s">
        <v>415</v>
      </c>
      <c r="B294" t="s">
        <v>417</v>
      </c>
      <c r="C294">
        <f>VLOOKUP($B294,'Tillförd energi'!$B$1:$AS$566,MATCH(C$1,'Tillförd energi'!$B$1:$AQ$1,0),FALSE)</f>
        <v>0</v>
      </c>
      <c r="D294">
        <f>VLOOKUP($B294,'Tillförd energi'!$B$1:$AS$566,MATCH(D$1,'Tillförd energi'!$B$1:$AQ$1,0),FALSE)</f>
        <v>0</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0</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0</v>
      </c>
      <c r="R294">
        <f>VLOOKUP($B294,'Tillförd energi'!$B$1:$AS$566,MATCH(R$1,'Tillförd energi'!$B$1:$AQ$1,0),FALSE)</f>
        <v>0.59855999999999998</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0</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0.23464399999999999</v>
      </c>
      <c r="AG294">
        <f>IFERROR(VLOOKUP(B294,Miljö!$B$1:$S$476,9,FALSE)/1,0)</f>
        <v>0</v>
      </c>
      <c r="AI294">
        <f t="shared" si="40"/>
        <v>0.83320399999999994</v>
      </c>
      <c r="AJ294">
        <f t="shared" si="41"/>
        <v>0.83320399999999994</v>
      </c>
      <c r="AK294">
        <f>IF(ISERROR(1/VLOOKUP($B294,Leveranser!$B$1:$S$500,MATCH("såld värme (gwh)",Leveranser!$B$1:$S$1,0),FALSE)),"",VLOOKUP($B294,Leveranser!$B$1:$S$500,MATCH("såld värme (gwh)",Leveranser!$B$1:$S$1,0),FALSE))</f>
        <v>0.79830800000000002</v>
      </c>
      <c r="AL294" s="22">
        <f>VLOOKUP($B294,Leveranser!$B$1:$Y$500,MATCH("Totalt såld fjärrvärme till andra fjärrvärmeföretag",Leveranser!$B$1:$AA$1,0),FALSE)</f>
        <v>0</v>
      </c>
      <c r="AM294" s="22">
        <f>IF(ISERROR(1/VLOOKUP($B294,Miljö!$B$1:$S$500,MATCH("Såld mängd produktionsspecifik fjärrvärme (GWh)",Miljö!$B$1:$R$1,0),FALSE)),0,VLOOKUP($B294,Miljö!$B$1:$S$500,MATCH("Såld mängd produktionsspecifik fjärrvärme (GWh)",Miljö!$B$1:$R$1,0),FALSE))</f>
        <v>0</v>
      </c>
      <c r="AN294" s="23">
        <f t="shared" si="42"/>
        <v>0.95811829996015385</v>
      </c>
      <c r="AP294" t="str">
        <f>VLOOKUP($B294,'Miljövärden urval för publ'!$B$1:$H$450,7,FALSE)</f>
        <v>Ja</v>
      </c>
      <c r="AQ294" t="str">
        <f>VLOOKUP($B294,'Miljövärden urval för publ'!$B$1:$H$450,6,FALSE)</f>
        <v>Ja</v>
      </c>
      <c r="AU294">
        <f t="shared" si="43"/>
        <v>0.23464399999999999</v>
      </c>
      <c r="AV294">
        <f t="shared" si="44"/>
        <v>0</v>
      </c>
      <c r="AW294">
        <f t="shared" si="45"/>
        <v>0</v>
      </c>
      <c r="AX294">
        <f t="shared" si="46"/>
        <v>0.59855999999999998</v>
      </c>
      <c r="AZ294">
        <f t="shared" si="47"/>
        <v>0</v>
      </c>
      <c r="BA294">
        <f t="shared" si="48"/>
        <v>0</v>
      </c>
      <c r="BC294">
        <f t="shared" si="49"/>
        <v>0.59855999999999998</v>
      </c>
    </row>
    <row r="295" spans="1:55" ht="15" customHeight="1" x14ac:dyDescent="0.25">
      <c r="A295" t="s">
        <v>415</v>
      </c>
      <c r="B295" t="s">
        <v>418</v>
      </c>
      <c r="C295">
        <f>VLOOKUP($B295,'Tillförd energi'!$B$1:$AS$566,MATCH(C$1,'Tillförd energi'!$B$1:$AQ$1,0),FALSE)</f>
        <v>0</v>
      </c>
      <c r="D295">
        <f>VLOOKUP($B295,'Tillförd energi'!$B$1:$AS$566,MATCH(D$1,'Tillförd energi'!$B$1:$AQ$1,0),FALSE)</f>
        <v>0.57999999999999996</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3.0529999999999999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0.169017</v>
      </c>
      <c r="AG295">
        <f>IFERROR(VLOOKUP(B295,Miljö!$B$1:$S$476,9,FALSE)/1,0)</f>
        <v>0</v>
      </c>
      <c r="AI295">
        <f t="shared" si="40"/>
        <v>3.8020170000000002</v>
      </c>
      <c r="AJ295">
        <f t="shared" si="41"/>
        <v>3.8020170000000002</v>
      </c>
      <c r="AK295">
        <f>IF(ISERROR(1/VLOOKUP($B295,Leveranser!$B$1:$S$500,MATCH("såld värme (gwh)",Leveranser!$B$1:$S$1,0),FALSE)),"",VLOOKUP($B295,Leveranser!$B$1:$S$500,MATCH("såld värme (gwh)",Leveranser!$B$1:$S$1,0),FALSE))</f>
        <v>3.0086210000000002</v>
      </c>
      <c r="AL295" s="22">
        <f>VLOOKUP($B295,Leveranser!$B$1:$Y$500,MATCH("Totalt såld fjärrvärme till andra fjärrvärmeföretag",Leveranser!$B$1:$AA$1,0),FALSE)</f>
        <v>0</v>
      </c>
      <c r="AM295" s="22">
        <f>IF(ISERROR(1/VLOOKUP($B295,Miljö!$B$1:$S$500,MATCH("Såld mängd produktionsspecifik fjärrvärme (GWh)",Miljö!$B$1:$R$1,0),FALSE)),0,VLOOKUP($B295,Miljö!$B$1:$S$500,MATCH("Såld mängd produktionsspecifik fjärrvärme (GWh)",Miljö!$B$1:$R$1,0),FALSE))</f>
        <v>0</v>
      </c>
      <c r="AN295" s="23">
        <f t="shared" si="42"/>
        <v>0.79132234285117609</v>
      </c>
      <c r="AP295" t="str">
        <f>VLOOKUP($B295,'Miljövärden urval för publ'!$B$1:$H$450,7,FALSE)</f>
        <v>Ja</v>
      </c>
      <c r="AQ295" t="str">
        <f>VLOOKUP($B295,'Miljövärden urval för publ'!$B$1:$H$450,6,FALSE)</f>
        <v>Ja</v>
      </c>
      <c r="AU295">
        <f t="shared" si="43"/>
        <v>0.169017</v>
      </c>
      <c r="AV295">
        <f t="shared" si="44"/>
        <v>0</v>
      </c>
      <c r="AW295">
        <f t="shared" si="45"/>
        <v>0</v>
      </c>
      <c r="AX295">
        <f t="shared" si="46"/>
        <v>3.0529999999999999</v>
      </c>
      <c r="AZ295">
        <f t="shared" si="47"/>
        <v>0</v>
      </c>
      <c r="BA295">
        <f t="shared" si="48"/>
        <v>0</v>
      </c>
      <c r="BC295">
        <f t="shared" si="49"/>
        <v>3.0529999999999999</v>
      </c>
    </row>
    <row r="296" spans="1:55" ht="15" customHeight="1" x14ac:dyDescent="0.25">
      <c r="A296" t="s">
        <v>415</v>
      </c>
      <c r="B296" t="s">
        <v>419</v>
      </c>
      <c r="C296">
        <f>VLOOKUP($B296,'Tillförd energi'!$B$1:$AS$566,MATCH(C$1,'Tillförd energi'!$B$1:$AQ$1,0),FALSE)</f>
        <v>0</v>
      </c>
      <c r="D296">
        <f>VLOOKUP($B296,'Tillförd energi'!$B$1:$AS$566,MATCH(D$1,'Tillförd energi'!$B$1:$AQ$1,0),FALSE)</f>
        <v>0.19724800000000001</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2.1999999999999999E-2</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98.924899999999994</v>
      </c>
      <c r="R296">
        <f>VLOOKUP($B296,'Tillförd energi'!$B$1:$AS$566,MATCH(R$1,'Tillförd energi'!$B$1:$AQ$1,0),FALSE)</f>
        <v>17.111000000000001</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v>
      </c>
      <c r="AA296">
        <f>VLOOKUP($B296,'Tillförd energi'!$B$1:$AS$566,MATCH(AA$1,'Tillförd energi'!$B$1:$AQ$1,0),FALSE)</f>
        <v>0</v>
      </c>
      <c r="AB296">
        <f>VLOOKUP($B296,'Tillförd energi'!$B$1:$AS$566,MATCH(AB$1,'Tillförd energi'!$B$1:$AQ$1,0),FALSE)</f>
        <v>0</v>
      </c>
      <c r="AC296">
        <f>VLOOKUP($B296,'Tillförd energi'!$B$1:$AS$566,MATCH(AC$1,'Tillförd energi'!$B$1:$AQ$1,0),FALSE)</f>
        <v>20.751000000000001</v>
      </c>
      <c r="AD296">
        <f>VLOOKUP($B296,'Tillförd energi'!$B$1:$AS$566,MATCH(AD$1,'Tillförd energi'!$B$1:$AQ$1,0),FALSE)</f>
        <v>0</v>
      </c>
      <c r="AE296">
        <f>VLOOKUP($B296,'Tillförd energi'!$B$1:$AS$566,MATCH(AE$1,'Tillförd energi'!$B$1:$AQ$1,0),FALSE)</f>
        <v>0</v>
      </c>
      <c r="AF296">
        <f>VLOOKUP($B296,'Tillförd energi'!$B$1:$AS$566,MATCH(AF$1,'Tillförd energi'!$B$1:$AQ$1,0),FALSE)</f>
        <v>10.866300000000001</v>
      </c>
      <c r="AG296">
        <f>IFERROR(VLOOKUP(B296,Miljö!$B$1:$S$476,9,FALSE)/1,0)</f>
        <v>0</v>
      </c>
      <c r="AI296">
        <f t="shared" si="40"/>
        <v>147.87244799999999</v>
      </c>
      <c r="AJ296">
        <f t="shared" si="41"/>
        <v>147.87244799999999</v>
      </c>
      <c r="AK296">
        <f>IF(ISERROR(1/VLOOKUP($B296,Leveranser!$B$1:$S$500,MATCH("såld värme (gwh)",Leveranser!$B$1:$S$1,0),FALSE)),"",VLOOKUP($B296,Leveranser!$B$1:$S$500,MATCH("såld värme (gwh)",Leveranser!$B$1:$S$1,0),FALSE))</f>
        <v>118.904269</v>
      </c>
      <c r="AL296" s="22">
        <f>VLOOKUP($B296,Leveranser!$B$1:$Y$500,MATCH("Totalt såld fjärrvärme till andra fjärrvärmeföretag",Leveranser!$B$1:$AA$1,0),FALSE)</f>
        <v>0</v>
      </c>
      <c r="AM296" s="22">
        <f>IF(ISERROR(1/VLOOKUP($B296,Miljö!$B$1:$S$500,MATCH("Såld mängd produktionsspecifik fjärrvärme (GWh)",Miljö!$B$1:$R$1,0),FALSE)),0,VLOOKUP($B296,Miljö!$B$1:$S$500,MATCH("Såld mängd produktionsspecifik fjärrvärme (GWh)",Miljö!$B$1:$R$1,0),FALSE))</f>
        <v>0</v>
      </c>
      <c r="AN296" s="23">
        <f t="shared" si="42"/>
        <v>0.80410022697399319</v>
      </c>
      <c r="AP296" t="str">
        <f>VLOOKUP($B296,'Miljövärden urval för publ'!$B$1:$H$450,7,FALSE)</f>
        <v>Ja</v>
      </c>
      <c r="AQ296" t="str">
        <f>VLOOKUP($B296,'Miljövärden urval för publ'!$B$1:$H$450,6,FALSE)</f>
        <v>Ja</v>
      </c>
      <c r="AU296">
        <f t="shared" si="43"/>
        <v>10.866300000000001</v>
      </c>
      <c r="AV296">
        <f t="shared" si="44"/>
        <v>0</v>
      </c>
      <c r="AW296">
        <f t="shared" si="45"/>
        <v>98.924899999999994</v>
      </c>
      <c r="AX296">
        <f t="shared" si="46"/>
        <v>17.111000000000001</v>
      </c>
      <c r="AZ296">
        <f t="shared" si="47"/>
        <v>0</v>
      </c>
      <c r="BA296">
        <f t="shared" si="48"/>
        <v>0</v>
      </c>
      <c r="BC296">
        <f t="shared" si="49"/>
        <v>116.0359</v>
      </c>
    </row>
    <row r="297" spans="1:55" ht="15" customHeight="1" x14ac:dyDescent="0.25">
      <c r="A297" t="s">
        <v>420</v>
      </c>
      <c r="B297" t="s">
        <v>421</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0.57999999999999996</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7.73</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0</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23.04</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28.097999999999999</v>
      </c>
      <c r="AG297">
        <f>IFERROR(VLOOKUP(B297,Miljö!$B$1:$S$476,9,FALSE)/1,0)</f>
        <v>1047.6199999999999</v>
      </c>
      <c r="AI297">
        <f t="shared" si="40"/>
        <v>59.448</v>
      </c>
      <c r="AJ297">
        <f t="shared" si="41"/>
        <v>1107.068</v>
      </c>
      <c r="AK297">
        <f>IF(ISERROR(1/VLOOKUP($B297,Leveranser!$B$1:$S$500,MATCH("såld värme (gwh)",Leveranser!$B$1:$S$1,0),FALSE)),"",VLOOKUP($B297,Leveranser!$B$1:$S$500,MATCH("såld värme (gwh)",Leveranser!$B$1:$S$1,0),FALSE))</f>
        <v>936.6</v>
      </c>
      <c r="AL297" s="22">
        <f>VLOOKUP($B297,Leveranser!$B$1:$Y$500,MATCH("Totalt såld fjärrvärme till andra fjärrvärmeföretag",Leveranser!$B$1:$AA$1,0),FALSE)</f>
        <v>0</v>
      </c>
      <c r="AM297" s="22">
        <f>IF(ISERROR(1/VLOOKUP($B297,Miljö!$B$1:$S$500,MATCH("Såld mängd produktionsspecifik fjärrvärme (GWh)",Miljö!$B$1:$R$1,0),FALSE)),0,VLOOKUP($B297,Miljö!$B$1:$S$500,MATCH("Såld mängd produktionsspecifik fjärrvärme (GWh)",Miljö!$B$1:$R$1,0),FALSE))</f>
        <v>0</v>
      </c>
      <c r="AN297" s="23">
        <f t="shared" si="42"/>
        <v>0.84601849208901359</v>
      </c>
      <c r="AP297" t="str">
        <f>VLOOKUP($B297,'Miljövärden urval för publ'!$B$1:$H$450,7,FALSE)</f>
        <v>Ja</v>
      </c>
      <c r="AQ297" t="str">
        <f>VLOOKUP($B297,'Miljövärden urval för publ'!$B$1:$H$450,6,FALSE)</f>
        <v>Ja</v>
      </c>
      <c r="AU297">
        <f t="shared" si="43"/>
        <v>28.097999999999999</v>
      </c>
      <c r="AV297">
        <f t="shared" si="44"/>
        <v>0</v>
      </c>
      <c r="AW297">
        <f t="shared" si="45"/>
        <v>0</v>
      </c>
      <c r="AX297">
        <f t="shared" si="46"/>
        <v>0</v>
      </c>
      <c r="AZ297">
        <f t="shared" si="47"/>
        <v>0</v>
      </c>
      <c r="BA297">
        <f t="shared" si="48"/>
        <v>0</v>
      </c>
      <c r="BC297">
        <f t="shared" si="49"/>
        <v>23.04</v>
      </c>
    </row>
    <row r="298" spans="1:55" ht="15" customHeight="1" x14ac:dyDescent="0.25">
      <c r="A298" t="s">
        <v>422</v>
      </c>
      <c r="B298" t="s">
        <v>423</v>
      </c>
      <c r="C298">
        <f>VLOOKUP($B298,'Tillförd energi'!$B$1:$AS$566,MATCH(C$1,'Tillförd energi'!$B$1:$AQ$1,0),FALSE)</f>
        <v>0</v>
      </c>
      <c r="D298">
        <f>VLOOKUP($B298,'Tillförd energi'!$B$1:$AS$566,MATCH(D$1,'Tillförd energi'!$B$1:$AQ$1,0),FALSE)</f>
        <v>6.94</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0</v>
      </c>
      <c r="I298">
        <f>VLOOKUP($B298,'Tillförd energi'!$B$1:$AS$566,MATCH(I$1,'Tillförd energi'!$B$1:$AQ$1,0),FALSE)</f>
        <v>121.023</v>
      </c>
      <c r="J298">
        <f>VLOOKUP($B298,'Tillförd energi'!$B$1:$AS$566,MATCH(J$1,'Tillförd energi'!$B$1:$AQ$1,0),FALSE)</f>
        <v>0</v>
      </c>
      <c r="K298">
        <v>0</v>
      </c>
      <c r="L298">
        <f>VLOOKUP($B298,'Tillförd energi'!$B$1:$AS$566,MATCH(L$1,'Tillförd energi'!$B$1:$AQ$1,0),FALSE)</f>
        <v>37.289900000000003</v>
      </c>
      <c r="M298">
        <f>VLOOKUP($B298,'Tillförd energi'!$B$1:$AS$566,MATCH(M$1,'Tillförd energi'!$B$1:$AQ$1,0),FALSE)</f>
        <v>0</v>
      </c>
      <c r="N298">
        <f>VLOOKUP($B298,'Tillförd energi'!$B$1:$AS$566,MATCH(N$1,'Tillförd energi'!$B$1:$AQ$1,0),FALSE)</f>
        <v>0</v>
      </c>
      <c r="O298">
        <f>VLOOKUP($B298,'Tillförd energi'!$B$1:$AS$566,MATCH(O$1,'Tillförd energi'!$B$1:$AQ$1,0),FALSE)</f>
        <v>0</v>
      </c>
      <c r="P298">
        <f>VLOOKUP($B298,'Tillförd energi'!$B$1:$AS$566,MATCH(P$1,'Tillförd energi'!$B$1:$AQ$1,0),FALSE)</f>
        <v>0</v>
      </c>
      <c r="Q298">
        <f>VLOOKUP($B298,'Tillförd energi'!$B$1:$AS$566,MATCH(Q$1,'Tillförd energi'!$B$1:$AQ$1,0),FALSE)</f>
        <v>0</v>
      </c>
      <c r="R298">
        <f>VLOOKUP($B298,'Tillförd energi'!$B$1:$AS$566,MATCH(R$1,'Tillförd energi'!$B$1:$AQ$1,0),FALSE)</f>
        <v>0</v>
      </c>
      <c r="S298">
        <f>VLOOKUP($B298,'Tillförd energi'!$B$1:$AS$566,MATCH(S$1,'Tillförd energi'!$B$1:$AQ$1,0),FALSE)</f>
        <v>0</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6.3637600000000001</v>
      </c>
      <c r="Z298">
        <f>VLOOKUP($B298,'Tillförd energi'!$B$1:$AS$566,MATCH(Z$1,'Tillförd energi'!$B$1:$AQ$1,0),FALSE)</f>
        <v>8.4809999999999999</v>
      </c>
      <c r="AA298">
        <f>VLOOKUP($B298,'Tillförd energi'!$B$1:$AS$566,MATCH(AA$1,'Tillförd energi'!$B$1:$AQ$1,0),FALSE)</f>
        <v>0</v>
      </c>
      <c r="AB298">
        <f>VLOOKUP($B298,'Tillförd energi'!$B$1:$AS$566,MATCH(AB$1,'Tillförd energi'!$B$1:$AQ$1,0),FALSE)</f>
        <v>0</v>
      </c>
      <c r="AC298">
        <f>VLOOKUP($B298,'Tillförd energi'!$B$1:$AS$566,MATCH(AC$1,'Tillförd energi'!$B$1:$AQ$1,0),FALSE)</f>
        <v>21.419</v>
      </c>
      <c r="AD298">
        <f>VLOOKUP($B298,'Tillförd energi'!$B$1:$AS$566,MATCH(AD$1,'Tillförd energi'!$B$1:$AQ$1,0),FALSE)</f>
        <v>39.125</v>
      </c>
      <c r="AE298">
        <f>VLOOKUP($B298,'Tillförd energi'!$B$1:$AS$566,MATCH(AE$1,'Tillförd energi'!$B$1:$AQ$1,0),FALSE)</f>
        <v>0</v>
      </c>
      <c r="AF298">
        <f>VLOOKUP($B298,'Tillförd energi'!$B$1:$AS$566,MATCH(AF$1,'Tillförd energi'!$B$1:$AQ$1,0),FALSE)</f>
        <v>4.9144800000000002</v>
      </c>
      <c r="AG298">
        <f>IFERROR(VLOOKUP(B298,Miljö!$B$1:$S$476,9,FALSE)/1,0)</f>
        <v>0</v>
      </c>
      <c r="AI298">
        <f t="shared" si="40"/>
        <v>245.55614000000003</v>
      </c>
      <c r="AJ298">
        <f t="shared" si="41"/>
        <v>245.55614000000003</v>
      </c>
      <c r="AK298">
        <f>IF(ISERROR(1/VLOOKUP($B298,Leveranser!$B$1:$S$500,MATCH("såld värme (gwh)",Leveranser!$B$1:$S$1,0),FALSE)),"",VLOOKUP($B298,Leveranser!$B$1:$S$500,MATCH("såld värme (gwh)",Leveranser!$B$1:$S$1,0),FALSE))</f>
        <v>198.25700000000001</v>
      </c>
      <c r="AL298" s="22">
        <f>VLOOKUP($B298,Leveranser!$B$1:$Y$500,MATCH("Totalt såld fjärrvärme till andra fjärrvärmeföretag",Leveranser!$B$1:$AA$1,0),FALSE)</f>
        <v>0</v>
      </c>
      <c r="AM298" s="22">
        <f>IF(ISERROR(1/VLOOKUP($B298,Miljö!$B$1:$S$500,MATCH("Såld mängd produktionsspecifik fjärrvärme (GWh)",Miljö!$B$1:$R$1,0),FALSE)),0,VLOOKUP($B298,Miljö!$B$1:$S$500,MATCH("Såld mängd produktionsspecifik fjärrvärme (GWh)",Miljö!$B$1:$R$1,0),FALSE))</f>
        <v>0</v>
      </c>
      <c r="AN298" s="23">
        <f t="shared" si="42"/>
        <v>0.80737952632746213</v>
      </c>
      <c r="AP298" t="str">
        <f>VLOOKUP($B298,'Miljövärden urval för publ'!$B$1:$H$450,7,FALSE)</f>
        <v>Ja</v>
      </c>
      <c r="AQ298" t="str">
        <f>VLOOKUP($B298,'Miljövärden urval för publ'!$B$1:$H$450,6,FALSE)</f>
        <v>Nej</v>
      </c>
      <c r="AU298">
        <f t="shared" si="43"/>
        <v>13.395479999999999</v>
      </c>
      <c r="AV298">
        <f t="shared" si="44"/>
        <v>0</v>
      </c>
      <c r="AW298">
        <f t="shared" si="45"/>
        <v>0</v>
      </c>
      <c r="AX298">
        <f t="shared" si="46"/>
        <v>0</v>
      </c>
      <c r="AZ298">
        <f t="shared" si="47"/>
        <v>0</v>
      </c>
      <c r="BA298">
        <f t="shared" si="48"/>
        <v>0</v>
      </c>
      <c r="BC298">
        <f t="shared" si="49"/>
        <v>37.289900000000003</v>
      </c>
    </row>
    <row r="299" spans="1:55" ht="15" customHeight="1" x14ac:dyDescent="0.25">
      <c r="A299" t="s">
        <v>422</v>
      </c>
      <c r="B299" t="s">
        <v>424</v>
      </c>
      <c r="C299">
        <f>VLOOKUP($B299,'Tillförd energi'!$B$1:$AS$566,MATCH(C$1,'Tillförd energi'!$B$1:$AQ$1,0),FALSE)</f>
        <v>0</v>
      </c>
      <c r="D299">
        <f>VLOOKUP($B299,'Tillförd energi'!$B$1:$AS$566,MATCH(D$1,'Tillförd energi'!$B$1:$AQ$1,0),FALSE)</f>
        <v>0.105</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6.9980000000000002</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1.4650000000000001</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0.14299999999999999</v>
      </c>
      <c r="AG299">
        <f>IFERROR(VLOOKUP(B299,Miljö!$B$1:$S$476,9,FALSE)/1,0)</f>
        <v>0</v>
      </c>
      <c r="AI299">
        <f t="shared" si="40"/>
        <v>8.7110000000000021</v>
      </c>
      <c r="AJ299">
        <f t="shared" si="41"/>
        <v>8.7110000000000021</v>
      </c>
      <c r="AK299">
        <f>IF(ISERROR(1/VLOOKUP($B299,Leveranser!$B$1:$S$500,MATCH("såld värme (gwh)",Leveranser!$B$1:$S$1,0),FALSE)),"",VLOOKUP($B299,Leveranser!$B$1:$S$500,MATCH("såld värme (gwh)",Leveranser!$B$1:$S$1,0),FALSE))</f>
        <v>5.8079999999999998</v>
      </c>
      <c r="AL299" s="22">
        <f>VLOOKUP($B299,Leveranser!$B$1:$Y$500,MATCH("Totalt såld fjärrvärme till andra fjärrvärmeföretag",Leveranser!$B$1:$AA$1,0),FALSE)</f>
        <v>0</v>
      </c>
      <c r="AM299" s="22">
        <f>IF(ISERROR(1/VLOOKUP($B299,Miljö!$B$1:$S$500,MATCH("Såld mängd produktionsspecifik fjärrvärme (GWh)",Miljö!$B$1:$R$1,0),FALSE)),0,VLOOKUP($B299,Miljö!$B$1:$S$500,MATCH("Såld mängd produktionsspecifik fjärrvärme (GWh)",Miljö!$B$1:$R$1,0),FALSE))</f>
        <v>0</v>
      </c>
      <c r="AN299" s="23">
        <f t="shared" si="42"/>
        <v>0.66674319825507966</v>
      </c>
      <c r="AP299" t="str">
        <f>VLOOKUP($B299,'Miljövärden urval för publ'!$B$1:$H$450,7,FALSE)</f>
        <v>Ja</v>
      </c>
      <c r="AQ299" t="str">
        <f>VLOOKUP($B299,'Miljövärden urval för publ'!$B$1:$H$450,6,FALSE)</f>
        <v>Nej</v>
      </c>
      <c r="AU299">
        <f t="shared" si="43"/>
        <v>1.6080000000000001</v>
      </c>
      <c r="AV299">
        <f t="shared" si="44"/>
        <v>0</v>
      </c>
      <c r="AW299">
        <f t="shared" si="45"/>
        <v>6.9980000000000002</v>
      </c>
      <c r="AX299">
        <f t="shared" si="46"/>
        <v>0</v>
      </c>
      <c r="AZ299">
        <f t="shared" si="47"/>
        <v>0</v>
      </c>
      <c r="BA299">
        <f t="shared" si="48"/>
        <v>0</v>
      </c>
      <c r="BC299">
        <f t="shared" si="49"/>
        <v>6.9980000000000002</v>
      </c>
    </row>
    <row r="300" spans="1:55" ht="15" customHeight="1" x14ac:dyDescent="0.25">
      <c r="A300" t="s">
        <v>425</v>
      </c>
      <c r="B300" t="s">
        <v>426</v>
      </c>
      <c r="C300">
        <f>VLOOKUP($B300,'Tillförd energi'!$B$1:$AS$566,MATCH(C$1,'Tillförd energi'!$B$1:$AQ$1,0),FALSE)</f>
        <v>0</v>
      </c>
      <c r="D300">
        <f>VLOOKUP($B300,'Tillförd energi'!$B$1:$AS$566,MATCH(D$1,'Tillförd energi'!$B$1:$AQ$1,0),FALSE)</f>
        <v>0.2</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0</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17.100000000000001</v>
      </c>
      <c r="O300">
        <f>VLOOKUP($B300,'Tillförd energi'!$B$1:$AS$566,MATCH(O$1,'Tillförd energi'!$B$1:$AQ$1,0),FALSE)</f>
        <v>0</v>
      </c>
      <c r="P300">
        <f>VLOOKUP($B300,'Tillförd energi'!$B$1:$AS$566,MATCH(P$1,'Tillförd energi'!$B$1:$AQ$1,0),FALSE)</f>
        <v>0</v>
      </c>
      <c r="Q300">
        <f>VLOOKUP($B300,'Tillförd energi'!$B$1:$AS$566,MATCH(Q$1,'Tillförd energi'!$B$1:$AQ$1,0),FALSE)</f>
        <v>0</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0.8</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0.4</v>
      </c>
      <c r="AG300">
        <f>IFERROR(VLOOKUP(B300,Miljö!$B$1:$S$476,9,FALSE)/1,0)</f>
        <v>0</v>
      </c>
      <c r="AI300">
        <f t="shared" si="40"/>
        <v>18.5</v>
      </c>
      <c r="AJ300">
        <f t="shared" si="41"/>
        <v>18.5</v>
      </c>
      <c r="AK300">
        <f>IF(ISERROR(1/VLOOKUP($B300,Leveranser!$B$1:$S$500,MATCH("såld värme (gwh)",Leveranser!$B$1:$S$1,0),FALSE)),"",VLOOKUP($B300,Leveranser!$B$1:$S$500,MATCH("såld värme (gwh)",Leveranser!$B$1:$S$1,0),FALSE))</f>
        <v>10.9</v>
      </c>
      <c r="AL300" s="22">
        <f>VLOOKUP($B300,Leveranser!$B$1:$Y$500,MATCH("Totalt såld fjärrvärme till andra fjärrvärmeföretag",Leveranser!$B$1:$AA$1,0),FALSE)</f>
        <v>0</v>
      </c>
      <c r="AM300" s="22">
        <f>IF(ISERROR(1/VLOOKUP($B300,Miljö!$B$1:$S$500,MATCH("Såld mängd produktionsspecifik fjärrvärme (GWh)",Miljö!$B$1:$R$1,0),FALSE)),0,VLOOKUP($B300,Miljö!$B$1:$S$500,MATCH("Såld mängd produktionsspecifik fjärrvärme (GWh)",Miljö!$B$1:$R$1,0),FALSE))</f>
        <v>0</v>
      </c>
      <c r="AN300" s="23">
        <f t="shared" si="42"/>
        <v>0.58918918918918917</v>
      </c>
      <c r="AP300" t="str">
        <f>VLOOKUP($B300,'Miljövärden urval för publ'!$B$1:$H$450,7,FALSE)</f>
        <v>Ja</v>
      </c>
      <c r="AQ300" t="str">
        <f>VLOOKUP($B300,'Miljövärden urval för publ'!$B$1:$H$450,6,FALSE)</f>
        <v>Ja</v>
      </c>
      <c r="AU300">
        <f t="shared" si="43"/>
        <v>0.4</v>
      </c>
      <c r="AV300">
        <f t="shared" si="44"/>
        <v>0</v>
      </c>
      <c r="AW300">
        <f t="shared" si="45"/>
        <v>17.100000000000001</v>
      </c>
      <c r="AX300">
        <f t="shared" si="46"/>
        <v>0</v>
      </c>
      <c r="AZ300">
        <f t="shared" si="47"/>
        <v>0</v>
      </c>
      <c r="BA300">
        <f t="shared" si="48"/>
        <v>0</v>
      </c>
      <c r="BC300">
        <f t="shared" si="49"/>
        <v>17.900000000000002</v>
      </c>
    </row>
    <row r="301" spans="1:55" ht="15" customHeight="1" x14ac:dyDescent="0.25">
      <c r="A301" t="s">
        <v>425</v>
      </c>
      <c r="B301" t="s">
        <v>427</v>
      </c>
      <c r="C301">
        <f>VLOOKUP($B301,'Tillförd energi'!$B$1:$AS$566,MATCH(C$1,'Tillförd energi'!$B$1:$AQ$1,0),FALSE)</f>
        <v>0</v>
      </c>
      <c r="D301">
        <f>VLOOKUP($B301,'Tillförd energi'!$B$1:$AS$566,MATCH(D$1,'Tillförd energi'!$B$1:$AQ$1,0),FALSE)</f>
        <v>0.21541299999999999</v>
      </c>
      <c r="E301">
        <f>VLOOKUP($B301,'Tillförd energi'!$B$1:$AS$566,MATCH(E$1,'Tillförd energi'!$B$1:$AQ$1,0),FALSE)</f>
        <v>0</v>
      </c>
      <c r="F301">
        <f>VLOOKUP($B301,'Tillförd energi'!$B$1:$AS$566,MATCH(F$1,'Tillförd energi'!$B$1:$AQ$1,0),FALSE)</f>
        <v>1.67</v>
      </c>
      <c r="G301">
        <f>VLOOKUP($B301,'Tillförd energi'!$B$1:$AS$566,MATCH(G$1,'Tillförd energi'!$B$1:$AQ$1,0),FALSE)</f>
        <v>0</v>
      </c>
      <c r="H301">
        <f>VLOOKUP($B301,'Tillförd energi'!$B$1:$AS$566,MATCH(H$1,'Tillförd energi'!$B$1:$AQ$1,0),FALSE)</f>
        <v>0.271561</v>
      </c>
      <c r="I301">
        <f>VLOOKUP($B301,'Tillförd energi'!$B$1:$AS$566,MATCH(I$1,'Tillförd energi'!$B$1:$AQ$1,0),FALSE)</f>
        <v>0</v>
      </c>
      <c r="J301">
        <f>VLOOKUP($B301,'Tillförd energi'!$B$1:$AS$566,MATCH(J$1,'Tillförd energi'!$B$1:$AQ$1,0),FALSE)</f>
        <v>0</v>
      </c>
      <c r="K301">
        <v>0</v>
      </c>
      <c r="L301">
        <f>VLOOKUP($B301,'Tillförd energi'!$B$1:$AS$566,MATCH(L$1,'Tillförd energi'!$B$1:$AQ$1,0),FALSE)</f>
        <v>124.5</v>
      </c>
      <c r="M301">
        <f>VLOOKUP($B301,'Tillförd energi'!$B$1:$AS$566,MATCH(M$1,'Tillförd energi'!$B$1:$AQ$1,0),FALSE)</f>
        <v>0</v>
      </c>
      <c r="N301">
        <f>VLOOKUP($B301,'Tillförd energi'!$B$1:$AS$566,MATCH(N$1,'Tillförd energi'!$B$1:$AQ$1,0),FALSE)</f>
        <v>41.640500000000003</v>
      </c>
      <c r="O301">
        <f>VLOOKUP($B301,'Tillförd energi'!$B$1:$AS$566,MATCH(O$1,'Tillförd energi'!$B$1:$AQ$1,0),FALSE)</f>
        <v>0</v>
      </c>
      <c r="P301">
        <f>VLOOKUP($B301,'Tillförd energi'!$B$1:$AS$566,MATCH(P$1,'Tillförd energi'!$B$1:$AQ$1,0),FALSE)</f>
        <v>0.391459</v>
      </c>
      <c r="Q301">
        <f>VLOOKUP($B301,'Tillförd energi'!$B$1:$AS$566,MATCH(Q$1,'Tillförd energi'!$B$1:$AQ$1,0),FALSE)</f>
        <v>9.9418099999999995E-2</v>
      </c>
      <c r="R301">
        <f>VLOOKUP($B301,'Tillförd energi'!$B$1:$AS$566,MATCH(R$1,'Tillförd energi'!$B$1:$AQ$1,0),FALSE)</f>
        <v>13.2</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v>
      </c>
      <c r="AA301">
        <f>VLOOKUP($B301,'Tillförd energi'!$B$1:$AS$566,MATCH(AA$1,'Tillförd energi'!$B$1:$AQ$1,0),FALSE)</f>
        <v>0</v>
      </c>
      <c r="AB301">
        <f>VLOOKUP($B301,'Tillförd energi'!$B$1:$AS$566,MATCH(AB$1,'Tillförd energi'!$B$1:$AQ$1,0),FALSE)</f>
        <v>0</v>
      </c>
      <c r="AC301">
        <f>VLOOKUP($B301,'Tillförd energi'!$B$1:$AS$566,MATCH(AC$1,'Tillförd energi'!$B$1:$AQ$1,0),FALSE)</f>
        <v>10.6</v>
      </c>
      <c r="AD301">
        <f>VLOOKUP($B301,'Tillförd energi'!$B$1:$AS$566,MATCH(AD$1,'Tillförd energi'!$B$1:$AQ$1,0),FALSE)</f>
        <v>0</v>
      </c>
      <c r="AE301">
        <f>VLOOKUP($B301,'Tillförd energi'!$B$1:$AS$566,MATCH(AE$1,'Tillförd energi'!$B$1:$AQ$1,0),FALSE)</f>
        <v>0</v>
      </c>
      <c r="AF301">
        <f>VLOOKUP($B301,'Tillförd energi'!$B$1:$AS$566,MATCH(AF$1,'Tillförd energi'!$B$1:$AQ$1,0),FALSE)</f>
        <v>5.4929100000000002</v>
      </c>
      <c r="AG301">
        <f>IFERROR(VLOOKUP(B301,Miljö!$B$1:$S$476,9,FALSE)/1,0)</f>
        <v>0</v>
      </c>
      <c r="AI301">
        <f t="shared" si="40"/>
        <v>198.08126110000001</v>
      </c>
      <c r="AJ301">
        <f t="shared" si="41"/>
        <v>198.08126110000001</v>
      </c>
      <c r="AK301">
        <f>IF(ISERROR(1/VLOOKUP($B301,Leveranser!$B$1:$S$500,MATCH("såld värme (gwh)",Leveranser!$B$1:$S$1,0),FALSE)),"",VLOOKUP($B301,Leveranser!$B$1:$S$500,MATCH("såld värme (gwh)",Leveranser!$B$1:$S$1,0),FALSE))</f>
        <v>168.6</v>
      </c>
      <c r="AL301" s="22">
        <f>VLOOKUP($B301,Leveranser!$B$1:$Y$500,MATCH("Totalt såld fjärrvärme till andra fjärrvärmeföretag",Leveranser!$B$1:$AA$1,0),FALSE)</f>
        <v>0</v>
      </c>
      <c r="AM301" s="22">
        <f>IF(ISERROR(1/VLOOKUP($B301,Miljö!$B$1:$S$500,MATCH("Såld mängd produktionsspecifik fjärrvärme (GWh)",Miljö!$B$1:$R$1,0),FALSE)),0,VLOOKUP($B301,Miljö!$B$1:$S$500,MATCH("Såld mängd produktionsspecifik fjärrvärme (GWh)",Miljö!$B$1:$R$1,0),FALSE))</f>
        <v>0</v>
      </c>
      <c r="AN301" s="23">
        <f t="shared" si="42"/>
        <v>0.85116582489286252</v>
      </c>
      <c r="AP301" t="str">
        <f>VLOOKUP($B301,'Miljövärden urval för publ'!$B$1:$H$450,7,FALSE)</f>
        <v>Ja</v>
      </c>
      <c r="AQ301" t="str">
        <f>VLOOKUP($B301,'Miljövärden urval för publ'!$B$1:$H$450,6,FALSE)</f>
        <v>Ja</v>
      </c>
      <c r="AU301">
        <f t="shared" si="43"/>
        <v>5.4929100000000002</v>
      </c>
      <c r="AV301">
        <f t="shared" si="44"/>
        <v>0</v>
      </c>
      <c r="AW301">
        <f t="shared" si="45"/>
        <v>42.131377100000002</v>
      </c>
      <c r="AX301">
        <f t="shared" si="46"/>
        <v>13.2</v>
      </c>
      <c r="AZ301">
        <f t="shared" si="47"/>
        <v>0</v>
      </c>
      <c r="BA301">
        <f t="shared" si="48"/>
        <v>0</v>
      </c>
      <c r="BC301">
        <f t="shared" si="49"/>
        <v>179.8313771</v>
      </c>
    </row>
    <row r="302" spans="1:55" ht="15" customHeight="1" x14ac:dyDescent="0.25">
      <c r="A302" t="s">
        <v>425</v>
      </c>
      <c r="B302" t="s">
        <v>428</v>
      </c>
      <c r="C302">
        <f>VLOOKUP($B302,'Tillförd energi'!$B$1:$AS$566,MATCH(C$1,'Tillförd energi'!$B$1:$AQ$1,0),FALSE)</f>
        <v>0</v>
      </c>
      <c r="D302">
        <f>VLOOKUP($B302,'Tillförd energi'!$B$1:$AS$566,MATCH(D$1,'Tillförd energi'!$B$1:$AQ$1,0),FALSE)</f>
        <v>0.22</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0.47</v>
      </c>
      <c r="O302">
        <f>VLOOKUP($B302,'Tillförd energi'!$B$1:$AS$566,MATCH(O$1,'Tillförd energi'!$B$1:$AQ$1,0),FALSE)</f>
        <v>0</v>
      </c>
      <c r="P302">
        <f>VLOOKUP($B302,'Tillförd energi'!$B$1:$AS$566,MATCH(P$1,'Tillförd energi'!$B$1:$AQ$1,0),FALSE)</f>
        <v>0</v>
      </c>
      <c r="Q302">
        <f>VLOOKUP($B302,'Tillförd energi'!$B$1:$AS$566,MATCH(Q$1,'Tillförd energi'!$B$1:$AQ$1,0),FALSE)</f>
        <v>19.451799999999999</v>
      </c>
      <c r="R302">
        <f>VLOOKUP($B302,'Tillförd energi'!$B$1:$AS$566,MATCH(R$1,'Tillförd energi'!$B$1:$AQ$1,0),FALSE)</f>
        <v>0</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0.02</v>
      </c>
      <c r="AG302">
        <f>IFERROR(VLOOKUP(B302,Miljö!$B$1:$S$476,9,FALSE)/1,0)</f>
        <v>0</v>
      </c>
      <c r="AI302">
        <f t="shared" si="40"/>
        <v>20.161799999999999</v>
      </c>
      <c r="AJ302">
        <f t="shared" si="41"/>
        <v>20.161799999999999</v>
      </c>
      <c r="AK302">
        <f>IF(ISERROR(1/VLOOKUP($B302,Leveranser!$B$1:$S$500,MATCH("såld värme (gwh)",Leveranser!$B$1:$S$1,0),FALSE)),"",VLOOKUP($B302,Leveranser!$B$1:$S$500,MATCH("såld värme (gwh)",Leveranser!$B$1:$S$1,0),FALSE))</f>
        <v>16.899999999999999</v>
      </c>
      <c r="AL302" s="22">
        <f>VLOOKUP($B302,Leveranser!$B$1:$Y$500,MATCH("Totalt såld fjärrvärme till andra fjärrvärmeföretag",Leveranser!$B$1:$AA$1,0),FALSE)</f>
        <v>0</v>
      </c>
      <c r="AM302" s="22">
        <f>IF(ISERROR(1/VLOOKUP($B302,Miljö!$B$1:$S$500,MATCH("Såld mängd produktionsspecifik fjärrvärme (GWh)",Miljö!$B$1:$R$1,0),FALSE)),0,VLOOKUP($B302,Miljö!$B$1:$S$500,MATCH("Såld mängd produktionsspecifik fjärrvärme (GWh)",Miljö!$B$1:$R$1,0),FALSE))</f>
        <v>0</v>
      </c>
      <c r="AN302" s="23">
        <f t="shared" si="42"/>
        <v>0.83821880982848751</v>
      </c>
      <c r="AP302" t="str">
        <f>VLOOKUP($B302,'Miljövärden urval för publ'!$B$1:$H$450,7,FALSE)</f>
        <v>Ja</v>
      </c>
      <c r="AQ302" t="str">
        <f>VLOOKUP($B302,'Miljövärden urval för publ'!$B$1:$H$450,6,FALSE)</f>
        <v>Ja</v>
      </c>
      <c r="AU302">
        <f t="shared" si="43"/>
        <v>0.02</v>
      </c>
      <c r="AV302">
        <f t="shared" si="44"/>
        <v>0</v>
      </c>
      <c r="AW302">
        <f t="shared" si="45"/>
        <v>19.921799999999998</v>
      </c>
      <c r="AX302">
        <f t="shared" si="46"/>
        <v>0</v>
      </c>
      <c r="AZ302">
        <f t="shared" si="47"/>
        <v>0</v>
      </c>
      <c r="BA302">
        <f t="shared" si="48"/>
        <v>0</v>
      </c>
      <c r="BC302">
        <f t="shared" si="49"/>
        <v>19.921799999999998</v>
      </c>
    </row>
    <row r="303" spans="1:55" ht="15" customHeight="1" x14ac:dyDescent="0.25">
      <c r="A303" t="s">
        <v>425</v>
      </c>
      <c r="B303" t="s">
        <v>429</v>
      </c>
      <c r="C303">
        <f>VLOOKUP($B303,'Tillförd energi'!$B$1:$AS$566,MATCH(C$1,'Tillförd energi'!$B$1:$AQ$1,0),FALSE)</f>
        <v>84.015600000000006</v>
      </c>
      <c r="D303">
        <f>VLOOKUP($B303,'Tillförd energi'!$B$1:$AS$566,MATCH(D$1,'Tillförd energi'!$B$1:$AQ$1,0),FALSE)</f>
        <v>8.1780200000000001</v>
      </c>
      <c r="E303">
        <f>VLOOKUP($B303,'Tillförd energi'!$B$1:$AS$566,MATCH(E$1,'Tillförd energi'!$B$1:$AQ$1,0),FALSE)</f>
        <v>0</v>
      </c>
      <c r="F303">
        <f>VLOOKUP($B303,'Tillförd energi'!$B$1:$AS$566,MATCH(F$1,'Tillförd energi'!$B$1:$AQ$1,0),FALSE)</f>
        <v>27.8216</v>
      </c>
      <c r="G303">
        <f>VLOOKUP($B303,'Tillförd energi'!$B$1:$AS$566,MATCH(G$1,'Tillförd energi'!$B$1:$AQ$1,0),FALSE)</f>
        <v>0</v>
      </c>
      <c r="H303">
        <f>VLOOKUP($B303,'Tillförd energi'!$B$1:$AS$566,MATCH(H$1,'Tillförd energi'!$B$1:$AQ$1,0),FALSE)</f>
        <v>50</v>
      </c>
      <c r="I303">
        <f>VLOOKUP($B303,'Tillförd energi'!$B$1:$AS$566,MATCH(I$1,'Tillförd energi'!$B$1:$AQ$1,0),FALSE)</f>
        <v>658</v>
      </c>
      <c r="J303">
        <f>VLOOKUP($B303,'Tillförd energi'!$B$1:$AS$566,MATCH(J$1,'Tillförd energi'!$B$1:$AQ$1,0),FALSE)</f>
        <v>0</v>
      </c>
      <c r="K303">
        <v>0</v>
      </c>
      <c r="L303">
        <f>VLOOKUP($B303,'Tillförd energi'!$B$1:$AS$566,MATCH(L$1,'Tillförd energi'!$B$1:$AQ$1,0),FALSE)</f>
        <v>296.48200000000003</v>
      </c>
      <c r="M303">
        <f>VLOOKUP($B303,'Tillförd energi'!$B$1:$AS$566,MATCH(M$1,'Tillförd energi'!$B$1:$AQ$1,0),FALSE)</f>
        <v>12.0975</v>
      </c>
      <c r="N303">
        <f>VLOOKUP($B303,'Tillförd energi'!$B$1:$AS$566,MATCH(N$1,'Tillförd energi'!$B$1:$AQ$1,0),FALSE)</f>
        <v>26.111499999999999</v>
      </c>
      <c r="O303">
        <f>VLOOKUP($B303,'Tillförd energi'!$B$1:$AS$566,MATCH(O$1,'Tillförd energi'!$B$1:$AQ$1,0),FALSE)</f>
        <v>0</v>
      </c>
      <c r="P303">
        <f>VLOOKUP($B303,'Tillförd energi'!$B$1:$AS$566,MATCH(P$1,'Tillförd energi'!$B$1:$AQ$1,0),FALSE)</f>
        <v>19.138300000000001</v>
      </c>
      <c r="Q303">
        <f>VLOOKUP($B303,'Tillförd energi'!$B$1:$AS$566,MATCH(Q$1,'Tillförd energi'!$B$1:$AQ$1,0),FALSE)</f>
        <v>26.5307</v>
      </c>
      <c r="R303">
        <f>VLOOKUP($B303,'Tillförd energi'!$B$1:$AS$566,MATCH(R$1,'Tillförd energi'!$B$1:$AQ$1,0),FALSE)</f>
        <v>0.5</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0.9</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258.39999999999998</v>
      </c>
      <c r="AD303">
        <f>VLOOKUP($B303,'Tillförd energi'!$B$1:$AS$566,MATCH(AD$1,'Tillförd energi'!$B$1:$AQ$1,0),FALSE)</f>
        <v>0</v>
      </c>
      <c r="AE303">
        <f>VLOOKUP($B303,'Tillförd energi'!$B$1:$AS$566,MATCH(AE$1,'Tillförd energi'!$B$1:$AQ$1,0),FALSE)</f>
        <v>0</v>
      </c>
      <c r="AF303">
        <f>VLOOKUP($B303,'Tillförd energi'!$B$1:$AS$566,MATCH(AF$1,'Tillförd energi'!$B$1:$AQ$1,0),FALSE)</f>
        <v>38.520699999999998</v>
      </c>
      <c r="AG303">
        <f>IFERROR(VLOOKUP(B303,Miljö!$B$1:$S$476,9,FALSE)/1,0)</f>
        <v>0</v>
      </c>
      <c r="AI303">
        <f t="shared" si="40"/>
        <v>1506.6959200000001</v>
      </c>
      <c r="AJ303">
        <f t="shared" si="41"/>
        <v>1506.6959200000001</v>
      </c>
      <c r="AK303">
        <f>IF(ISERROR(1/VLOOKUP($B303,Leveranser!$B$1:$S$500,MATCH("såld värme (gwh)",Leveranser!$B$1:$S$1,0),FALSE)),"",VLOOKUP($B303,Leveranser!$B$1:$S$500,MATCH("såld värme (gwh)",Leveranser!$B$1:$S$1,0),FALSE))</f>
        <v>1312</v>
      </c>
      <c r="AL303" s="22">
        <f>VLOOKUP($B303,Leveranser!$B$1:$Y$500,MATCH("Totalt såld fjärrvärme till andra fjärrvärmeföretag",Leveranser!$B$1:$AA$1,0),FALSE)</f>
        <v>90.8</v>
      </c>
      <c r="AM303" s="22">
        <f>IF(ISERROR(1/VLOOKUP($B303,Miljö!$B$1:$S$500,MATCH("Såld mängd produktionsspecifik fjärrvärme (GWh)",Miljö!$B$1:$R$1,0),FALSE)),0,VLOOKUP($B303,Miljö!$B$1:$S$500,MATCH("Såld mängd produktionsspecifik fjärrvärme (GWh)",Miljö!$B$1:$R$1,0),FALSE))</f>
        <v>0</v>
      </c>
      <c r="AN303" s="23">
        <f t="shared" si="42"/>
        <v>0.87077955318283462</v>
      </c>
      <c r="AP303" t="str">
        <f>VLOOKUP($B303,'Miljövärden urval för publ'!$B$1:$H$450,7,FALSE)</f>
        <v>Ja</v>
      </c>
      <c r="AQ303" t="str">
        <f>VLOOKUP($B303,'Miljövärden urval för publ'!$B$1:$H$450,6,FALSE)</f>
        <v>Ja</v>
      </c>
      <c r="AU303">
        <f t="shared" si="43"/>
        <v>38.520699999999998</v>
      </c>
      <c r="AV303">
        <f t="shared" si="44"/>
        <v>0</v>
      </c>
      <c r="AW303">
        <f t="shared" si="45"/>
        <v>83.878</v>
      </c>
      <c r="AX303">
        <f t="shared" si="46"/>
        <v>0.5</v>
      </c>
      <c r="AZ303">
        <f t="shared" si="47"/>
        <v>0</v>
      </c>
      <c r="BA303">
        <f t="shared" si="48"/>
        <v>0</v>
      </c>
      <c r="BC303">
        <f t="shared" si="49"/>
        <v>381.76000000000005</v>
      </c>
    </row>
    <row r="304" spans="1:55" ht="15" customHeight="1" x14ac:dyDescent="0.25">
      <c r="A304" t="s">
        <v>425</v>
      </c>
      <c r="B304" t="s">
        <v>430</v>
      </c>
      <c r="C304">
        <f>VLOOKUP($B304,'Tillförd energi'!$B$1:$AS$566,MATCH(C$1,'Tillförd energi'!$B$1:$AQ$1,0),FALSE)</f>
        <v>0</v>
      </c>
      <c r="D304">
        <f>VLOOKUP($B304,'Tillförd energi'!$B$1:$AS$566,MATCH(D$1,'Tillförd energi'!$B$1:$AQ$1,0),FALSE)</f>
        <v>7.0000000000000007E-2</v>
      </c>
      <c r="E304">
        <f>VLOOKUP($B304,'Tillförd energi'!$B$1:$AS$566,MATCH(E$1,'Tillförd energi'!$B$1:$AQ$1,0),FALSE)</f>
        <v>0</v>
      </c>
      <c r="F304">
        <f>VLOOKUP($B304,'Tillförd energi'!$B$1:$AS$566,MATCH(F$1,'Tillförd energi'!$B$1:$AQ$1,0),FALSE)</f>
        <v>2.5882399999999999</v>
      </c>
      <c r="G304">
        <f>VLOOKUP($B304,'Tillförd energi'!$B$1:$AS$566,MATCH(G$1,'Tillförd energi'!$B$1:$AQ$1,0),FALSE)</f>
        <v>0</v>
      </c>
      <c r="H304">
        <f>VLOOKUP($B304,'Tillförd energi'!$B$1:$AS$566,MATCH(H$1,'Tillförd energi'!$B$1:$AQ$1,0),FALSE)</f>
        <v>0</v>
      </c>
      <c r="I304">
        <f>VLOOKUP($B304,'Tillförd energi'!$B$1:$AS$566,MATCH(I$1,'Tillförd energi'!$B$1:$AQ$1,0),FALSE)</f>
        <v>0</v>
      </c>
      <c r="J304">
        <f>VLOOKUP($B304,'Tillförd energi'!$B$1:$AS$566,MATCH(J$1,'Tillförd energi'!$B$1:$AQ$1,0),FALSE)</f>
        <v>0</v>
      </c>
      <c r="K304">
        <v>0</v>
      </c>
      <c r="L304">
        <f>VLOOKUP($B304,'Tillförd energi'!$B$1:$AS$566,MATCH(L$1,'Tillförd energi'!$B$1:$AQ$1,0),FALSE)</f>
        <v>0</v>
      </c>
      <c r="M304">
        <f>VLOOKUP($B304,'Tillförd energi'!$B$1:$AS$566,MATCH(M$1,'Tillförd energi'!$B$1:$AQ$1,0),FALSE)</f>
        <v>0</v>
      </c>
      <c r="N304">
        <f>VLOOKUP($B304,'Tillförd energi'!$B$1:$AS$566,MATCH(N$1,'Tillförd energi'!$B$1:$AQ$1,0),FALSE)</f>
        <v>0</v>
      </c>
      <c r="O304">
        <f>VLOOKUP($B304,'Tillförd energi'!$B$1:$AS$566,MATCH(O$1,'Tillförd energi'!$B$1:$AQ$1,0),FALSE)</f>
        <v>0</v>
      </c>
      <c r="P304">
        <f>VLOOKUP($B304,'Tillförd energi'!$B$1:$AS$566,MATCH(P$1,'Tillförd energi'!$B$1:$AQ$1,0),FALSE)</f>
        <v>0</v>
      </c>
      <c r="Q304">
        <f>VLOOKUP($B304,'Tillförd energi'!$B$1:$AS$566,MATCH(Q$1,'Tillförd energi'!$B$1:$AQ$1,0),FALSE)</f>
        <v>9.8823500000000006</v>
      </c>
      <c r="R304">
        <f>VLOOKUP($B304,'Tillförd energi'!$B$1:$AS$566,MATCH(R$1,'Tillförd energi'!$B$1:$AQ$1,0),FALSE)</f>
        <v>0</v>
      </c>
      <c r="S304">
        <f>VLOOKUP($B304,'Tillförd energi'!$B$1:$AS$566,MATCH(S$1,'Tillförd energi'!$B$1:$AQ$1,0),FALSE)</f>
        <v>0</v>
      </c>
      <c r="T304">
        <f>VLOOKUP($B304,'Tillförd energi'!$B$1:$AS$566,MATCH(T$1,'Tillförd energi'!$B$1:$AQ$1,0),FALSE)</f>
        <v>0</v>
      </c>
      <c r="U304">
        <f>VLOOKUP($B304,'Tillförd energi'!$B$1:$AS$566,MATCH(U$1,'Tillförd energi'!$B$1:$AQ$1,0),FALSE)</f>
        <v>0</v>
      </c>
      <c r="V304">
        <f>VLOOKUP($B304,'Tillförd energi'!$B$1:$AS$566,MATCH(V$1,'Tillförd energi'!$B$1:$AQ$1,0),FALSE)</f>
        <v>0</v>
      </c>
      <c r="W304">
        <f>VLOOKUP($B304,'Tillförd energi'!$B$1:$AS$566,MATCH(W$1,'Tillförd energi'!$B$1:$AQ$1,0),FALSE)</f>
        <v>0</v>
      </c>
      <c r="X304">
        <f>VLOOKUP($B304,'Tillförd energi'!$B$1:$AS$566,MATCH(X$1,'Tillförd energi'!$B$1:$AQ$1,0),FALSE)</f>
        <v>0</v>
      </c>
      <c r="Y304">
        <f>VLOOKUP($B304,'Tillförd energi'!$B$1:$AS$566,MATCH(Y$1,'Tillförd energi'!$B$1:$AQ$1,0),FALSE)</f>
        <v>0</v>
      </c>
      <c r="Z304">
        <f>VLOOKUP($B304,'Tillförd energi'!$B$1:$AS$566,MATCH(Z$1,'Tillförd energi'!$B$1:$AQ$1,0),FALSE)</f>
        <v>0</v>
      </c>
      <c r="AA304">
        <f>VLOOKUP($B304,'Tillförd energi'!$B$1:$AS$566,MATCH(AA$1,'Tillförd energi'!$B$1:$AQ$1,0),FALSE)</f>
        <v>0</v>
      </c>
      <c r="AB304">
        <f>VLOOKUP($B304,'Tillförd energi'!$B$1:$AS$566,MATCH(AB$1,'Tillförd energi'!$B$1:$AQ$1,0),FALSE)</f>
        <v>0</v>
      </c>
      <c r="AC304">
        <f>VLOOKUP($B304,'Tillförd energi'!$B$1:$AS$566,MATCH(AC$1,'Tillförd energi'!$B$1:$AQ$1,0),FALSE)</f>
        <v>0</v>
      </c>
      <c r="AD304">
        <f>VLOOKUP($B304,'Tillförd energi'!$B$1:$AS$566,MATCH(AD$1,'Tillförd energi'!$B$1:$AQ$1,0),FALSE)</f>
        <v>8.76</v>
      </c>
      <c r="AE304">
        <f>VLOOKUP($B304,'Tillförd energi'!$B$1:$AS$566,MATCH(AE$1,'Tillförd energi'!$B$1:$AQ$1,0),FALSE)</f>
        <v>0</v>
      </c>
      <c r="AF304">
        <f>VLOOKUP($B304,'Tillförd energi'!$B$1:$AS$566,MATCH(AF$1,'Tillförd energi'!$B$1:$AQ$1,0),FALSE)</f>
        <v>0.38</v>
      </c>
      <c r="AG304">
        <f>IFERROR(VLOOKUP(B304,Miljö!$B$1:$S$476,9,FALSE)/1,0)</f>
        <v>0</v>
      </c>
      <c r="AI304">
        <f t="shared" si="40"/>
        <v>21.680589999999999</v>
      </c>
      <c r="AJ304">
        <f t="shared" si="41"/>
        <v>21.680589999999999</v>
      </c>
      <c r="AK304">
        <f>IF(ISERROR(1/VLOOKUP($B304,Leveranser!$B$1:$S$500,MATCH("såld värme (gwh)",Leveranser!$B$1:$S$1,0),FALSE)),"",VLOOKUP($B304,Leveranser!$B$1:$S$500,MATCH("såld värme (gwh)",Leveranser!$B$1:$S$1,0),FALSE))</f>
        <v>16</v>
      </c>
      <c r="AL304" s="22">
        <f>VLOOKUP($B304,Leveranser!$B$1:$Y$500,MATCH("Totalt såld fjärrvärme till andra fjärrvärmeföretag",Leveranser!$B$1:$AA$1,0),FALSE)</f>
        <v>0</v>
      </c>
      <c r="AM304" s="22">
        <f>IF(ISERROR(1/VLOOKUP($B304,Miljö!$B$1:$S$500,MATCH("Såld mängd produktionsspecifik fjärrvärme (GWh)",Miljö!$B$1:$R$1,0),FALSE)),0,VLOOKUP($B304,Miljö!$B$1:$S$500,MATCH("Såld mängd produktionsspecifik fjärrvärme (GWh)",Miljö!$B$1:$R$1,0),FALSE))</f>
        <v>0</v>
      </c>
      <c r="AN304" s="23">
        <f t="shared" si="42"/>
        <v>0.73798729647117545</v>
      </c>
      <c r="AP304" t="str">
        <f>VLOOKUP($B304,'Miljövärden urval för publ'!$B$1:$H$450,7,FALSE)</f>
        <v>Ja</v>
      </c>
      <c r="AQ304" t="str">
        <f>VLOOKUP($B304,'Miljövärden urval för publ'!$B$1:$H$450,6,FALSE)</f>
        <v>Ja</v>
      </c>
      <c r="AU304">
        <f t="shared" si="43"/>
        <v>0.38</v>
      </c>
      <c r="AV304">
        <f t="shared" si="44"/>
        <v>0</v>
      </c>
      <c r="AW304">
        <f t="shared" si="45"/>
        <v>9.8823500000000006</v>
      </c>
      <c r="AX304">
        <f t="shared" si="46"/>
        <v>0</v>
      </c>
      <c r="AZ304">
        <f t="shared" si="47"/>
        <v>0</v>
      </c>
      <c r="BA304">
        <f t="shared" si="48"/>
        <v>0</v>
      </c>
      <c r="BC304">
        <f t="shared" si="49"/>
        <v>9.8823500000000006</v>
      </c>
    </row>
    <row r="305" spans="1:55" ht="15" customHeight="1" x14ac:dyDescent="0.25">
      <c r="A305" t="s">
        <v>425</v>
      </c>
      <c r="B305" t="s">
        <v>431</v>
      </c>
      <c r="C305">
        <f>VLOOKUP($B305,'Tillförd energi'!$B$1:$AS$566,MATCH(C$1,'Tillförd energi'!$B$1:$AQ$1,0),FALSE)</f>
        <v>0</v>
      </c>
      <c r="D305">
        <f>VLOOKUP($B305,'Tillförd energi'!$B$1:$AS$566,MATCH(D$1,'Tillförd energi'!$B$1:$AQ$1,0),FALSE)</f>
        <v>0.54</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26.96</v>
      </c>
      <c r="O305">
        <f>VLOOKUP($B305,'Tillförd energi'!$B$1:$AS$566,MATCH(O$1,'Tillförd energi'!$B$1:$AQ$1,0),FALSE)</f>
        <v>0</v>
      </c>
      <c r="P305">
        <f>VLOOKUP($B305,'Tillförd energi'!$B$1:$AS$566,MATCH(P$1,'Tillförd energi'!$B$1:$AQ$1,0),FALSE)</f>
        <v>0</v>
      </c>
      <c r="Q305">
        <f>VLOOKUP($B305,'Tillförd energi'!$B$1:$AS$566,MATCH(Q$1,'Tillförd energi'!$B$1:$AQ$1,0),FALSE)</f>
        <v>5.8823499999999997</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0</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0.56000000000000005</v>
      </c>
      <c r="AG305">
        <f>IFERROR(VLOOKUP(B305,Miljö!$B$1:$S$476,9,FALSE)/1,0)</f>
        <v>0</v>
      </c>
      <c r="AI305">
        <f t="shared" si="40"/>
        <v>33.942350000000005</v>
      </c>
      <c r="AJ305">
        <f t="shared" si="41"/>
        <v>33.942350000000005</v>
      </c>
      <c r="AK305">
        <f>IF(ISERROR(1/VLOOKUP($B305,Leveranser!$B$1:$S$500,MATCH("såld värme (gwh)",Leveranser!$B$1:$S$1,0),FALSE)),"",VLOOKUP($B305,Leveranser!$B$1:$S$500,MATCH("såld värme (gwh)",Leveranser!$B$1:$S$1,0),FALSE))</f>
        <v>29.7</v>
      </c>
      <c r="AL305" s="22">
        <f>VLOOKUP($B305,Leveranser!$B$1:$Y$500,MATCH("Totalt såld fjärrvärme till andra fjärrvärmeföretag",Leveranser!$B$1:$AA$1,0),FALSE)</f>
        <v>0</v>
      </c>
      <c r="AM305" s="22">
        <f>IF(ISERROR(1/VLOOKUP($B305,Miljö!$B$1:$S$500,MATCH("Såld mängd produktionsspecifik fjärrvärme (GWh)",Miljö!$B$1:$R$1,0),FALSE)),0,VLOOKUP($B305,Miljö!$B$1:$S$500,MATCH("Såld mängd produktionsspecifik fjärrvärme (GWh)",Miljö!$B$1:$R$1,0),FALSE))</f>
        <v>0</v>
      </c>
      <c r="AN305" s="23">
        <f t="shared" si="42"/>
        <v>0.875013073638095</v>
      </c>
      <c r="AP305" t="str">
        <f>VLOOKUP($B305,'Miljövärden urval för publ'!$B$1:$H$450,7,FALSE)</f>
        <v>Ja</v>
      </c>
      <c r="AQ305" t="str">
        <f>VLOOKUP($B305,'Miljövärden urval för publ'!$B$1:$H$450,6,FALSE)</f>
        <v>Ja</v>
      </c>
      <c r="AU305">
        <f t="shared" si="43"/>
        <v>0.56000000000000005</v>
      </c>
      <c r="AV305">
        <f t="shared" si="44"/>
        <v>0</v>
      </c>
      <c r="AW305">
        <f t="shared" si="45"/>
        <v>32.842350000000003</v>
      </c>
      <c r="AX305">
        <f t="shared" si="46"/>
        <v>0</v>
      </c>
      <c r="AZ305">
        <f t="shared" si="47"/>
        <v>0</v>
      </c>
      <c r="BA305">
        <f t="shared" si="48"/>
        <v>0</v>
      </c>
      <c r="BC305">
        <f t="shared" si="49"/>
        <v>32.842350000000003</v>
      </c>
    </row>
    <row r="306" spans="1:55" ht="15" customHeight="1" x14ac:dyDescent="0.25">
      <c r="A306" t="s">
        <v>432</v>
      </c>
      <c r="B306" t="s">
        <v>433</v>
      </c>
      <c r="C306">
        <f>VLOOKUP($B306,'Tillförd energi'!$B$1:$AS$566,MATCH(C$1,'Tillförd energi'!$B$1:$AQ$1,0),FALSE)</f>
        <v>0</v>
      </c>
      <c r="D306">
        <f>VLOOKUP($B306,'Tillförd energi'!$B$1:$AS$566,MATCH(D$1,'Tillförd energi'!$B$1:$AQ$1,0),FALSE)</f>
        <v>0</v>
      </c>
      <c r="E306">
        <f>VLOOKUP($B306,'Tillförd energi'!$B$1:$AS$566,MATCH(E$1,'Tillförd energi'!$B$1:$AQ$1,0),FALSE)</f>
        <v>0</v>
      </c>
      <c r="F306">
        <f>VLOOKUP($B306,'Tillförd energi'!$B$1:$AS$566,MATCH(F$1,'Tillförd energi'!$B$1:$AQ$1,0),FALSE)</f>
        <v>0</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0</v>
      </c>
      <c r="M306">
        <f>VLOOKUP($B306,'Tillförd energi'!$B$1:$AS$566,MATCH(M$1,'Tillförd energi'!$B$1:$AQ$1,0),FALSE)</f>
        <v>0</v>
      </c>
      <c r="N306">
        <f>VLOOKUP($B306,'Tillförd energi'!$B$1:$AS$566,MATCH(N$1,'Tillförd energi'!$B$1:$AQ$1,0),FALSE)</f>
        <v>0</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0</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0</v>
      </c>
      <c r="AD306">
        <f>VLOOKUP($B306,'Tillförd energi'!$B$1:$AS$566,MATCH(AD$1,'Tillförd energi'!$B$1:$AQ$1,0),FALSE)</f>
        <v>0</v>
      </c>
      <c r="AE306">
        <f>VLOOKUP($B306,'Tillförd energi'!$B$1:$AS$566,MATCH(AE$1,'Tillförd energi'!$B$1:$AQ$1,0),FALSE)</f>
        <v>0</v>
      </c>
      <c r="AF306">
        <f>VLOOKUP($B306,'Tillförd energi'!$B$1:$AS$566,MATCH(AF$1,'Tillförd energi'!$B$1:$AQ$1,0),FALSE)</f>
        <v>0</v>
      </c>
      <c r="AG306">
        <f>IFERROR(VLOOKUP(B306,Miljö!$B$1:$S$476,9,FALSE)/1,0)</f>
        <v>0</v>
      </c>
      <c r="AI306">
        <f t="shared" si="40"/>
        <v>0</v>
      </c>
      <c r="AJ306">
        <f t="shared" si="41"/>
        <v>0</v>
      </c>
      <c r="AK306" t="str">
        <f>IF(ISERROR(1/VLOOKUP($B306,Leveranser!$B$1:$S$500,MATCH("såld värme (gwh)",Leveranser!$B$1:$S$1,0),FALSE)),"",VLOOKUP($B306,Leveranser!$B$1:$S$500,MATCH("såld värme (gwh)",Leveranser!$B$1:$S$1,0),FALSE))</f>
        <v/>
      </c>
      <c r="AL306" s="22">
        <f>VLOOKUP($B306,Leveranser!$B$1:$Y$500,MATCH("Totalt såld fjärrvärme till andra fjärrvärmeföretag",Leveranser!$B$1:$AA$1,0),FALSE)</f>
        <v>0</v>
      </c>
      <c r="AM306" s="22">
        <f>IF(ISERROR(1/VLOOKUP($B306,Miljö!$B$1:$S$500,MATCH("Såld mängd produktionsspecifik fjärrvärme (GWh)",Miljö!$B$1:$R$1,0),FALSE)),0,VLOOKUP($B306,Miljö!$B$1:$S$500,MATCH("Såld mängd produktionsspecifik fjärrvärme (GWh)",Miljö!$B$1:$R$1,0),FALSE))</f>
        <v>0</v>
      </c>
      <c r="AN306" s="23" t="str">
        <f t="shared" si="42"/>
        <v/>
      </c>
      <c r="AP306" t="str">
        <f>VLOOKUP($B306,'Miljövärden urval för publ'!$B$1:$H$450,7,FALSE)</f>
        <v>Nej</v>
      </c>
      <c r="AQ306" t="str">
        <f>VLOOKUP($B306,'Miljövärden urval för publ'!$B$1:$H$450,6,FALSE)</f>
        <v>Nej</v>
      </c>
      <c r="AU306">
        <f t="shared" si="43"/>
        <v>0</v>
      </c>
      <c r="AV306">
        <f t="shared" si="44"/>
        <v>0</v>
      </c>
      <c r="AW306">
        <f t="shared" si="45"/>
        <v>0</v>
      </c>
      <c r="AX306">
        <f t="shared" si="46"/>
        <v>0</v>
      </c>
      <c r="AZ306">
        <f t="shared" si="47"/>
        <v>0</v>
      </c>
      <c r="BA306">
        <f t="shared" si="48"/>
        <v>0</v>
      </c>
      <c r="BC306">
        <f t="shared" si="49"/>
        <v>0</v>
      </c>
    </row>
    <row r="307" spans="1:55" ht="15" customHeight="1" x14ac:dyDescent="0.25">
      <c r="A307" t="s">
        <v>432</v>
      </c>
      <c r="B307" t="s">
        <v>434</v>
      </c>
      <c r="C307">
        <f>VLOOKUP($B307,'Tillförd energi'!$B$1:$AS$566,MATCH(C$1,'Tillförd energi'!$B$1:$AQ$1,0),FALSE)</f>
        <v>0</v>
      </c>
      <c r="D307">
        <f>VLOOKUP($B307,'Tillförd energi'!$B$1:$AS$566,MATCH(D$1,'Tillförd energi'!$B$1:$AQ$1,0),FALSE)</f>
        <v>0</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v>
      </c>
      <c r="O307">
        <f>VLOOKUP($B307,'Tillförd energi'!$B$1:$AS$566,MATCH(O$1,'Tillförd energi'!$B$1:$AQ$1,0),FALSE)</f>
        <v>0</v>
      </c>
      <c r="P307">
        <f>VLOOKUP($B307,'Tillförd energi'!$B$1:$AS$566,MATCH(P$1,'Tillförd energi'!$B$1:$AQ$1,0),FALSE)</f>
        <v>0</v>
      </c>
      <c r="Q307">
        <f>VLOOKUP($B307,'Tillförd energi'!$B$1:$AS$566,MATCH(Q$1,'Tillförd energi'!$B$1:$AQ$1,0),FALSE)</f>
        <v>0</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v>
      </c>
      <c r="AG307">
        <f>IFERROR(VLOOKUP(B307,Miljö!$B$1:$S$476,9,FALSE)/1,0)</f>
        <v>0</v>
      </c>
      <c r="AI307">
        <f t="shared" si="40"/>
        <v>0</v>
      </c>
      <c r="AJ307">
        <f t="shared" si="41"/>
        <v>0</v>
      </c>
      <c r="AK307" t="str">
        <f>IF(ISERROR(1/VLOOKUP($B307,Leveranser!$B$1:$S$500,MATCH("såld värme (gwh)",Leveranser!$B$1:$S$1,0),FALSE)),"",VLOOKUP($B307,Leveranser!$B$1:$S$500,MATCH("såld värme (gwh)",Leveranser!$B$1:$S$1,0),FALSE))</f>
        <v/>
      </c>
      <c r="AL307" s="22">
        <f>VLOOKUP($B307,Leveranser!$B$1:$Y$500,MATCH("Totalt såld fjärrvärme till andra fjärrvärmeföretag",Leveranser!$B$1:$AA$1,0),FALSE)</f>
        <v>0</v>
      </c>
      <c r="AM307" s="22">
        <f>IF(ISERROR(1/VLOOKUP($B307,Miljö!$B$1:$S$500,MATCH("Såld mängd produktionsspecifik fjärrvärme (GWh)",Miljö!$B$1:$R$1,0),FALSE)),0,VLOOKUP($B307,Miljö!$B$1:$S$500,MATCH("Såld mängd produktionsspecifik fjärrvärme (GWh)",Miljö!$B$1:$R$1,0),FALSE))</f>
        <v>0</v>
      </c>
      <c r="AN307" s="23" t="str">
        <f t="shared" si="42"/>
        <v/>
      </c>
      <c r="AP307" t="str">
        <f>VLOOKUP($B307,'Miljövärden urval för publ'!$B$1:$H$450,7,FALSE)</f>
        <v>Nej</v>
      </c>
      <c r="AQ307" t="str">
        <f>VLOOKUP($B307,'Miljövärden urval för publ'!$B$1:$H$450,6,FALSE)</f>
        <v>Nej</v>
      </c>
      <c r="AU307">
        <f t="shared" si="43"/>
        <v>0</v>
      </c>
      <c r="AV307">
        <f t="shared" si="44"/>
        <v>0</v>
      </c>
      <c r="AW307">
        <f t="shared" si="45"/>
        <v>0</v>
      </c>
      <c r="AX307">
        <f t="shared" si="46"/>
        <v>0</v>
      </c>
      <c r="AZ307">
        <f t="shared" si="47"/>
        <v>0</v>
      </c>
      <c r="BA307">
        <f t="shared" si="48"/>
        <v>0</v>
      </c>
      <c r="BC307">
        <f t="shared" si="49"/>
        <v>0</v>
      </c>
    </row>
    <row r="308" spans="1:55" ht="15" customHeight="1" x14ac:dyDescent="0.25">
      <c r="A308" t="s">
        <v>432</v>
      </c>
      <c r="B308" t="s">
        <v>435</v>
      </c>
      <c r="C308">
        <f>VLOOKUP($B308,'Tillförd energi'!$B$1:$AS$566,MATCH(C$1,'Tillförd energi'!$B$1:$AQ$1,0),FALSE)</f>
        <v>0</v>
      </c>
      <c r="D308">
        <f>VLOOKUP($B308,'Tillförd energi'!$B$1:$AS$566,MATCH(D$1,'Tillförd energi'!$B$1:$AQ$1,0),FALSE)</f>
        <v>0</v>
      </c>
      <c r="E308">
        <f>VLOOKUP($B308,'Tillförd energi'!$B$1:$AS$566,MATCH(E$1,'Tillförd energi'!$B$1:$AQ$1,0),FALSE)</f>
        <v>0</v>
      </c>
      <c r="F308">
        <f>VLOOKUP($B308,'Tillförd energi'!$B$1:$AS$566,MATCH(F$1,'Tillförd energi'!$B$1:$AQ$1,0),FALSE)</f>
        <v>0</v>
      </c>
      <c r="G308">
        <f>VLOOKUP($B308,'Tillförd energi'!$B$1:$AS$566,MATCH(G$1,'Tillförd energi'!$B$1:$AQ$1,0),FALSE)</f>
        <v>0</v>
      </c>
      <c r="H308">
        <f>VLOOKUP($B308,'Tillförd energi'!$B$1:$AS$566,MATCH(H$1,'Tillförd energi'!$B$1:$AQ$1,0),FALSE)</f>
        <v>0</v>
      </c>
      <c r="I308">
        <f>VLOOKUP($B308,'Tillförd energi'!$B$1:$AS$566,MATCH(I$1,'Tillförd energi'!$B$1:$AQ$1,0),FALSE)</f>
        <v>0</v>
      </c>
      <c r="J308">
        <f>VLOOKUP($B308,'Tillförd energi'!$B$1:$AS$566,MATCH(J$1,'Tillförd energi'!$B$1:$AQ$1,0),FALSE)</f>
        <v>0</v>
      </c>
      <c r="K308">
        <v>0</v>
      </c>
      <c r="L308">
        <f>VLOOKUP($B308,'Tillförd energi'!$B$1:$AS$566,MATCH(L$1,'Tillförd energi'!$B$1:$AQ$1,0),FALSE)</f>
        <v>0</v>
      </c>
      <c r="M308">
        <f>VLOOKUP($B308,'Tillförd energi'!$B$1:$AS$566,MATCH(M$1,'Tillförd energi'!$B$1:$AQ$1,0),FALSE)</f>
        <v>0</v>
      </c>
      <c r="N308">
        <f>VLOOKUP($B308,'Tillförd energi'!$B$1:$AS$566,MATCH(N$1,'Tillförd energi'!$B$1:$AQ$1,0),FALSE)</f>
        <v>0</v>
      </c>
      <c r="O308">
        <f>VLOOKUP($B308,'Tillförd energi'!$B$1:$AS$566,MATCH(O$1,'Tillförd energi'!$B$1:$AQ$1,0),FALSE)</f>
        <v>0</v>
      </c>
      <c r="P308">
        <f>VLOOKUP($B308,'Tillförd energi'!$B$1:$AS$566,MATCH(P$1,'Tillförd energi'!$B$1:$AQ$1,0),FALSE)</f>
        <v>0</v>
      </c>
      <c r="Q308">
        <f>VLOOKUP($B308,'Tillförd energi'!$B$1:$AS$566,MATCH(Q$1,'Tillförd energi'!$B$1:$AQ$1,0),FALSE)</f>
        <v>0</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0</v>
      </c>
      <c r="X308">
        <f>VLOOKUP($B308,'Tillförd energi'!$B$1:$AS$566,MATCH(X$1,'Tillförd energi'!$B$1:$AQ$1,0),FALSE)</f>
        <v>0</v>
      </c>
      <c r="Y308">
        <f>VLOOKUP($B308,'Tillförd energi'!$B$1:$AS$566,MATCH(Y$1,'Tillförd energi'!$B$1:$AQ$1,0),FALSE)</f>
        <v>0</v>
      </c>
      <c r="Z308">
        <f>VLOOKUP($B308,'Tillförd energi'!$B$1:$AS$566,MATCH(Z$1,'Tillförd energi'!$B$1:$AQ$1,0),FALSE)</f>
        <v>0</v>
      </c>
      <c r="AA308">
        <f>VLOOKUP($B308,'Tillförd energi'!$B$1:$AS$566,MATCH(AA$1,'Tillförd energi'!$B$1:$AQ$1,0),FALSE)</f>
        <v>0</v>
      </c>
      <c r="AB308">
        <f>VLOOKUP($B308,'Tillförd energi'!$B$1:$AS$566,MATCH(AB$1,'Tillförd energi'!$B$1:$AQ$1,0),FALSE)</f>
        <v>0</v>
      </c>
      <c r="AC308">
        <f>VLOOKUP($B308,'Tillförd energi'!$B$1:$AS$566,MATCH(AC$1,'Tillförd energi'!$B$1:$AQ$1,0),FALSE)</f>
        <v>0</v>
      </c>
      <c r="AD308">
        <f>VLOOKUP($B308,'Tillförd energi'!$B$1:$AS$566,MATCH(AD$1,'Tillförd energi'!$B$1:$AQ$1,0),FALSE)</f>
        <v>0</v>
      </c>
      <c r="AE308">
        <f>VLOOKUP($B308,'Tillförd energi'!$B$1:$AS$566,MATCH(AE$1,'Tillförd energi'!$B$1:$AQ$1,0),FALSE)</f>
        <v>0</v>
      </c>
      <c r="AF308">
        <f>VLOOKUP($B308,'Tillförd energi'!$B$1:$AS$566,MATCH(AF$1,'Tillförd energi'!$B$1:$AQ$1,0),FALSE)</f>
        <v>18.149999999999999</v>
      </c>
      <c r="AG308">
        <f>IFERROR(VLOOKUP(B308,Miljö!$B$1:$S$476,9,FALSE)/1,0)</f>
        <v>720.5</v>
      </c>
      <c r="AI308">
        <f t="shared" si="40"/>
        <v>18.149999999999999</v>
      </c>
      <c r="AJ308">
        <f t="shared" si="41"/>
        <v>738.65</v>
      </c>
      <c r="AK308">
        <f>IF(ISERROR(1/VLOOKUP($B308,Leveranser!$B$1:$S$500,MATCH("såld värme (gwh)",Leveranser!$B$1:$S$1,0),FALSE)),"",VLOOKUP($B308,Leveranser!$B$1:$S$500,MATCH("såld värme (gwh)",Leveranser!$B$1:$S$1,0),FALSE))</f>
        <v>605</v>
      </c>
      <c r="AL308" s="22">
        <f>VLOOKUP($B308,Leveranser!$B$1:$Y$500,MATCH("Totalt såld fjärrvärme till andra fjärrvärmeföretag",Leveranser!$B$1:$AA$1,0),FALSE)</f>
        <v>0</v>
      </c>
      <c r="AM308" s="22">
        <f>IF(ISERROR(1/VLOOKUP($B308,Miljö!$B$1:$S$500,MATCH("Såld mängd produktionsspecifik fjärrvärme (GWh)",Miljö!$B$1:$R$1,0),FALSE)),0,VLOOKUP($B308,Miljö!$B$1:$S$500,MATCH("Såld mängd produktionsspecifik fjärrvärme (GWh)",Miljö!$B$1:$R$1,0),FALSE))</f>
        <v>0</v>
      </c>
      <c r="AN308" s="23">
        <f t="shared" si="42"/>
        <v>0.81906180193596434</v>
      </c>
      <c r="AP308" t="str">
        <f>VLOOKUP($B308,'Miljövärden urval för publ'!$B$1:$H$450,7,FALSE)</f>
        <v>Ja</v>
      </c>
      <c r="AQ308" t="str">
        <f>VLOOKUP($B308,'Miljövärden urval för publ'!$B$1:$H$450,6,FALSE)</f>
        <v>Nej</v>
      </c>
      <c r="AU308">
        <f t="shared" si="43"/>
        <v>18.149999999999999</v>
      </c>
      <c r="AV308">
        <f t="shared" si="44"/>
        <v>0</v>
      </c>
      <c r="AW308">
        <f t="shared" si="45"/>
        <v>0</v>
      </c>
      <c r="AX308">
        <f t="shared" si="46"/>
        <v>0</v>
      </c>
      <c r="AZ308">
        <f t="shared" si="47"/>
        <v>0</v>
      </c>
      <c r="BA308">
        <f t="shared" si="48"/>
        <v>0</v>
      </c>
      <c r="BC308">
        <f t="shared" si="49"/>
        <v>0</v>
      </c>
    </row>
    <row r="309" spans="1:55" ht="15" customHeight="1" x14ac:dyDescent="0.25">
      <c r="A309" t="s">
        <v>436</v>
      </c>
      <c r="B309" t="s">
        <v>437</v>
      </c>
      <c r="C309">
        <f>VLOOKUP($B309,'Tillförd energi'!$B$1:$AS$566,MATCH(C$1,'Tillförd energi'!$B$1:$AQ$1,0),FALSE)</f>
        <v>0</v>
      </c>
      <c r="D309">
        <f>VLOOKUP($B309,'Tillförd energi'!$B$1:$AS$566,MATCH(D$1,'Tillförd energi'!$B$1:$AQ$1,0),FALSE)</f>
        <v>0.1</v>
      </c>
      <c r="E309">
        <f>VLOOKUP($B309,'Tillförd energi'!$B$1:$AS$566,MATCH(E$1,'Tillförd energi'!$B$1:$AQ$1,0),FALSE)</f>
        <v>0</v>
      </c>
      <c r="F309">
        <f>VLOOKUP($B309,'Tillförd energi'!$B$1:$AS$566,MATCH(F$1,'Tillförd energi'!$B$1:$AQ$1,0),FALSE)</f>
        <v>0</v>
      </c>
      <c r="G309">
        <f>VLOOKUP($B309,'Tillförd energi'!$B$1:$AS$566,MATCH(G$1,'Tillförd energi'!$B$1:$AQ$1,0),FALSE)</f>
        <v>0</v>
      </c>
      <c r="H309">
        <f>VLOOKUP($B309,'Tillförd energi'!$B$1:$AS$566,MATCH(H$1,'Tillförd energi'!$B$1:$AQ$1,0),FALSE)</f>
        <v>0</v>
      </c>
      <c r="I309">
        <f>VLOOKUP($B309,'Tillförd energi'!$B$1:$AS$566,MATCH(I$1,'Tillförd energi'!$B$1:$AQ$1,0),FALSE)</f>
        <v>21.8765</v>
      </c>
      <c r="J309">
        <f>VLOOKUP($B309,'Tillförd energi'!$B$1:$AS$566,MATCH(J$1,'Tillförd energi'!$B$1:$AQ$1,0),FALSE)</f>
        <v>0</v>
      </c>
      <c r="K309">
        <v>0</v>
      </c>
      <c r="L309">
        <f>VLOOKUP($B309,'Tillförd energi'!$B$1:$AS$566,MATCH(L$1,'Tillförd energi'!$B$1:$AQ$1,0),FALSE)</f>
        <v>9.1797000000000004</v>
      </c>
      <c r="M309">
        <f>VLOOKUP($B309,'Tillförd energi'!$B$1:$AS$566,MATCH(M$1,'Tillförd energi'!$B$1:$AQ$1,0),FALSE)</f>
        <v>0</v>
      </c>
      <c r="N309">
        <f>VLOOKUP($B309,'Tillförd energi'!$B$1:$AS$566,MATCH(N$1,'Tillförd energi'!$B$1:$AQ$1,0),FALSE)</f>
        <v>1.62866</v>
      </c>
      <c r="O309">
        <f>VLOOKUP($B309,'Tillförd energi'!$B$1:$AS$566,MATCH(O$1,'Tillförd energi'!$B$1:$AQ$1,0),FALSE)</f>
        <v>0</v>
      </c>
      <c r="P309">
        <f>VLOOKUP($B309,'Tillförd energi'!$B$1:$AS$566,MATCH(P$1,'Tillförd energi'!$B$1:$AQ$1,0),FALSE)</f>
        <v>0</v>
      </c>
      <c r="Q309">
        <f>VLOOKUP($B309,'Tillförd energi'!$B$1:$AS$566,MATCH(Q$1,'Tillförd energi'!$B$1:$AQ$1,0),FALSE)</f>
        <v>9.4</v>
      </c>
      <c r="R309">
        <f>VLOOKUP($B309,'Tillförd energi'!$B$1:$AS$566,MATCH(R$1,'Tillförd energi'!$B$1:$AQ$1,0),FALSE)</f>
        <v>0.08</v>
      </c>
      <c r="S309">
        <f>VLOOKUP($B309,'Tillförd energi'!$B$1:$AS$566,MATCH(S$1,'Tillförd energi'!$B$1:$AQ$1,0),FALSE)</f>
        <v>0</v>
      </c>
      <c r="T309">
        <f>VLOOKUP($B309,'Tillförd energi'!$B$1:$AS$566,MATCH(T$1,'Tillförd energi'!$B$1:$AQ$1,0),FALSE)</f>
        <v>0</v>
      </c>
      <c r="U309">
        <f>VLOOKUP($B309,'Tillförd energi'!$B$1:$AS$566,MATCH(U$1,'Tillförd energi'!$B$1:$AQ$1,0),FALSE)</f>
        <v>17.915199999999999</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0</v>
      </c>
      <c r="AE309">
        <f>VLOOKUP($B309,'Tillförd energi'!$B$1:$AS$566,MATCH(AE$1,'Tillförd energi'!$B$1:$AQ$1,0),FALSE)</f>
        <v>0</v>
      </c>
      <c r="AF309">
        <f>VLOOKUP($B309,'Tillförd energi'!$B$1:$AS$566,MATCH(AF$1,'Tillförd energi'!$B$1:$AQ$1,0),FALSE)</f>
        <v>1.7436499999999999</v>
      </c>
      <c r="AG309">
        <f>IFERROR(VLOOKUP(B309,Miljö!$B$1:$S$476,9,FALSE)/1,0)</f>
        <v>0</v>
      </c>
      <c r="AI309">
        <f t="shared" si="40"/>
        <v>61.92371</v>
      </c>
      <c r="AJ309">
        <f t="shared" si="41"/>
        <v>61.92371</v>
      </c>
      <c r="AK309">
        <f>IF(ISERROR(1/VLOOKUP($B309,Leveranser!$B$1:$S$500,MATCH("såld värme (gwh)",Leveranser!$B$1:$S$1,0),FALSE)),"",VLOOKUP($B309,Leveranser!$B$1:$S$500,MATCH("såld värme (gwh)",Leveranser!$B$1:$S$1,0),FALSE))</f>
        <v>49.759</v>
      </c>
      <c r="AL309" s="22">
        <f>VLOOKUP($B309,Leveranser!$B$1:$Y$500,MATCH("Totalt såld fjärrvärme till andra fjärrvärmeföretag",Leveranser!$B$1:$AA$1,0),FALSE)</f>
        <v>0</v>
      </c>
      <c r="AM309" s="22">
        <f>IF(ISERROR(1/VLOOKUP($B309,Miljö!$B$1:$S$500,MATCH("Såld mängd produktionsspecifik fjärrvärme (GWh)",Miljö!$B$1:$R$1,0),FALSE)),0,VLOOKUP($B309,Miljö!$B$1:$S$500,MATCH("Såld mängd produktionsspecifik fjärrvärme (GWh)",Miljö!$B$1:$R$1,0),FALSE))</f>
        <v>0</v>
      </c>
      <c r="AN309" s="23">
        <f t="shared" si="42"/>
        <v>0.80355327547396627</v>
      </c>
      <c r="AP309" t="str">
        <f>VLOOKUP($B309,'Miljövärden urval för publ'!$B$1:$H$450,7,FALSE)</f>
        <v>Ja</v>
      </c>
      <c r="AQ309" t="str">
        <f>VLOOKUP($B309,'Miljövärden urval för publ'!$B$1:$H$450,6,FALSE)</f>
        <v>Nej</v>
      </c>
      <c r="AU309">
        <f t="shared" si="43"/>
        <v>1.7436499999999999</v>
      </c>
      <c r="AV309">
        <f t="shared" si="44"/>
        <v>0</v>
      </c>
      <c r="AW309">
        <f t="shared" si="45"/>
        <v>11.02866</v>
      </c>
      <c r="AX309">
        <f t="shared" si="46"/>
        <v>17.995199999999997</v>
      </c>
      <c r="AZ309">
        <f t="shared" si="47"/>
        <v>0</v>
      </c>
      <c r="BA309">
        <f t="shared" si="48"/>
        <v>0</v>
      </c>
      <c r="BC309">
        <f t="shared" si="49"/>
        <v>38.203559999999996</v>
      </c>
    </row>
    <row r="310" spans="1:55" ht="15" customHeight="1" x14ac:dyDescent="0.25">
      <c r="A310" t="s">
        <v>438</v>
      </c>
      <c r="B310" t="s">
        <v>439</v>
      </c>
      <c r="C310">
        <f>VLOOKUP($B310,'Tillförd energi'!$B$1:$AS$566,MATCH(C$1,'Tillförd energi'!$B$1:$AQ$1,0),FALSE)</f>
        <v>0</v>
      </c>
      <c r="D310">
        <f>VLOOKUP($B310,'Tillförd energi'!$B$1:$AS$566,MATCH(D$1,'Tillförd energi'!$B$1:$AQ$1,0),FALSE)</f>
        <v>0.317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0.46899999999999997</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45.625</v>
      </c>
      <c r="O310">
        <f>VLOOKUP($B310,'Tillförd energi'!$B$1:$AS$566,MATCH(O$1,'Tillförd energi'!$B$1:$AQ$1,0),FALSE)</f>
        <v>0</v>
      </c>
      <c r="P310">
        <f>VLOOKUP($B310,'Tillförd energi'!$B$1:$AS$566,MATCH(P$1,'Tillförd energi'!$B$1:$AQ$1,0),FALSE)</f>
        <v>0</v>
      </c>
      <c r="Q310">
        <f>VLOOKUP($B310,'Tillförd energi'!$B$1:$AS$566,MATCH(Q$1,'Tillförd energi'!$B$1:$AQ$1,0),FALSE)</f>
        <v>0</v>
      </c>
      <c r="R310">
        <f>VLOOKUP($B310,'Tillförd energi'!$B$1:$AS$566,MATCH(R$1,'Tillförd energi'!$B$1:$AQ$1,0),FALSE)</f>
        <v>0.85</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1.474</v>
      </c>
      <c r="AA310">
        <f>VLOOKUP($B310,'Tillförd energi'!$B$1:$AS$566,MATCH(AA$1,'Tillförd energi'!$B$1:$AQ$1,0),FALSE)</f>
        <v>0</v>
      </c>
      <c r="AB310">
        <f>VLOOKUP($B310,'Tillförd energi'!$B$1:$AS$566,MATCH(AB$1,'Tillförd energi'!$B$1:$AQ$1,0),FALSE)</f>
        <v>0</v>
      </c>
      <c r="AC310">
        <f>VLOOKUP($B310,'Tillförd energi'!$B$1:$AS$566,MATCH(AC$1,'Tillförd energi'!$B$1:$AQ$1,0),FALSE)</f>
        <v>2.1869999999999998</v>
      </c>
      <c r="AD310">
        <f>VLOOKUP($B310,'Tillförd energi'!$B$1:$AS$566,MATCH(AD$1,'Tillförd energi'!$B$1:$AQ$1,0),FALSE)</f>
        <v>0</v>
      </c>
      <c r="AE310">
        <f>VLOOKUP($B310,'Tillförd energi'!$B$1:$AS$566,MATCH(AE$1,'Tillförd energi'!$B$1:$AQ$1,0),FALSE)</f>
        <v>0</v>
      </c>
      <c r="AF310">
        <f>VLOOKUP($B310,'Tillförd energi'!$B$1:$AS$566,MATCH(AF$1,'Tillförd energi'!$B$1:$AQ$1,0),FALSE)</f>
        <v>1.083</v>
      </c>
      <c r="AG310">
        <f>IFERROR(VLOOKUP(B310,Miljö!$B$1:$S$476,9,FALSE)/1,0)</f>
        <v>0</v>
      </c>
      <c r="AI310">
        <f t="shared" si="40"/>
        <v>52.004999999999995</v>
      </c>
      <c r="AJ310">
        <f t="shared" si="41"/>
        <v>52.004999999999995</v>
      </c>
      <c r="AK310">
        <f>IF(ISERROR(1/VLOOKUP($B310,Leveranser!$B$1:$S$500,MATCH("såld värme (gwh)",Leveranser!$B$1:$S$1,0),FALSE)),"",VLOOKUP($B310,Leveranser!$B$1:$S$500,MATCH("såld värme (gwh)",Leveranser!$B$1:$S$1,0),FALSE))</f>
        <v>43.046999999999997</v>
      </c>
      <c r="AL310" s="22">
        <f>VLOOKUP($B310,Leveranser!$B$1:$Y$500,MATCH("Totalt såld fjärrvärme till andra fjärrvärmeföretag",Leveranser!$B$1:$AA$1,0),FALSE)</f>
        <v>0</v>
      </c>
      <c r="AM310" s="22">
        <f>IF(ISERROR(1/VLOOKUP($B310,Miljö!$B$1:$S$500,MATCH("Såld mängd produktionsspecifik fjärrvärme (GWh)",Miljö!$B$1:$R$1,0),FALSE)),0,VLOOKUP($B310,Miljö!$B$1:$S$500,MATCH("Såld mängd produktionsspecifik fjärrvärme (GWh)",Miljö!$B$1:$R$1,0),FALSE))</f>
        <v>0</v>
      </c>
      <c r="AN310" s="23">
        <f t="shared" si="42"/>
        <v>0.82774733198730888</v>
      </c>
      <c r="AP310" t="str">
        <f>VLOOKUP($B310,'Miljövärden urval för publ'!$B$1:$H$450,7,FALSE)</f>
        <v>Ja</v>
      </c>
      <c r="AQ310" t="str">
        <f>VLOOKUP($B310,'Miljövärden urval för publ'!$B$1:$H$450,6,FALSE)</f>
        <v>Nej</v>
      </c>
      <c r="AU310">
        <f t="shared" si="43"/>
        <v>2.5569999999999999</v>
      </c>
      <c r="AV310">
        <f t="shared" si="44"/>
        <v>0</v>
      </c>
      <c r="AW310">
        <f t="shared" si="45"/>
        <v>45.625</v>
      </c>
      <c r="AX310">
        <f t="shared" si="46"/>
        <v>0.85</v>
      </c>
      <c r="AZ310">
        <f t="shared" si="47"/>
        <v>0</v>
      </c>
      <c r="BA310">
        <f t="shared" si="48"/>
        <v>0</v>
      </c>
      <c r="BC310">
        <f t="shared" si="49"/>
        <v>46.475000000000001</v>
      </c>
    </row>
    <row r="311" spans="1:55" ht="15" customHeight="1" x14ac:dyDescent="0.25">
      <c r="A311" t="s">
        <v>438</v>
      </c>
      <c r="B311" t="s">
        <v>440</v>
      </c>
      <c r="C311">
        <f>VLOOKUP($B311,'Tillförd energi'!$B$1:$AS$566,MATCH(C$1,'Tillförd energi'!$B$1:$AQ$1,0),FALSE)</f>
        <v>0</v>
      </c>
      <c r="D311">
        <f>VLOOKUP($B311,'Tillförd energi'!$B$1:$AS$566,MATCH(D$1,'Tillförd energi'!$B$1:$AQ$1,0),FALSE)</f>
        <v>3.2000000000000001E-2</v>
      </c>
      <c r="E311">
        <f>VLOOKUP($B311,'Tillförd energi'!$B$1:$AS$566,MATCH(E$1,'Tillförd energi'!$B$1:$AQ$1,0),FALSE)</f>
        <v>0</v>
      </c>
      <c r="F311">
        <f>VLOOKUP($B311,'Tillförd energi'!$B$1:$AS$566,MATCH(F$1,'Tillförd energi'!$B$1:$AQ$1,0),FALSE)</f>
        <v>0</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0</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0</v>
      </c>
      <c r="S311">
        <f>VLOOKUP($B311,'Tillförd energi'!$B$1:$AS$566,MATCH(S$1,'Tillförd energi'!$B$1:$AQ$1,0),FALSE)</f>
        <v>7.343</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0</v>
      </c>
      <c r="Y311">
        <f>VLOOKUP($B311,'Tillförd energi'!$B$1:$AS$566,MATCH(Y$1,'Tillförd energi'!$B$1:$AQ$1,0),FALSE)</f>
        <v>0</v>
      </c>
      <c r="Z311">
        <f>VLOOKUP($B311,'Tillförd energi'!$B$1:$AS$566,MATCH(Z$1,'Tillförd energi'!$B$1:$AQ$1,0),FALSE)</f>
        <v>0.14000000000000001</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0.16700000000000001</v>
      </c>
      <c r="AG311">
        <f>IFERROR(VLOOKUP(B311,Miljö!$B$1:$S$476,9,FALSE)/1,0)</f>
        <v>0</v>
      </c>
      <c r="AI311">
        <f t="shared" si="40"/>
        <v>7.6819999999999995</v>
      </c>
      <c r="AJ311">
        <f t="shared" si="41"/>
        <v>7.6819999999999995</v>
      </c>
      <c r="AK311">
        <f>IF(ISERROR(1/VLOOKUP($B311,Leveranser!$B$1:$S$500,MATCH("såld värme (gwh)",Leveranser!$B$1:$S$1,0),FALSE)),"",VLOOKUP($B311,Leveranser!$B$1:$S$500,MATCH("såld värme (gwh)",Leveranser!$B$1:$S$1,0),FALSE))</f>
        <v>7.1029999999999998</v>
      </c>
      <c r="AL311" s="22">
        <f>VLOOKUP($B311,Leveranser!$B$1:$Y$500,MATCH("Totalt såld fjärrvärme till andra fjärrvärmeföretag",Leveranser!$B$1:$AA$1,0),FALSE)</f>
        <v>0</v>
      </c>
      <c r="AM311" s="22">
        <f>IF(ISERROR(1/VLOOKUP($B311,Miljö!$B$1:$S$500,MATCH("Såld mängd produktionsspecifik fjärrvärme (GWh)",Miljö!$B$1:$R$1,0),FALSE)),0,VLOOKUP($B311,Miljö!$B$1:$S$500,MATCH("Såld mängd produktionsspecifik fjärrvärme (GWh)",Miljö!$B$1:$R$1,0),FALSE))</f>
        <v>0</v>
      </c>
      <c r="AN311" s="23">
        <f t="shared" si="42"/>
        <v>0.92462900286383753</v>
      </c>
      <c r="AP311" t="str">
        <f>VLOOKUP($B311,'Miljövärden urval för publ'!$B$1:$H$450,7,FALSE)</f>
        <v>Ja</v>
      </c>
      <c r="AQ311" t="str">
        <f>VLOOKUP($B311,'Miljövärden urval för publ'!$B$1:$H$450,6,FALSE)</f>
        <v>Nej</v>
      </c>
      <c r="AU311">
        <f t="shared" si="43"/>
        <v>0.30700000000000005</v>
      </c>
      <c r="AV311">
        <f t="shared" si="44"/>
        <v>0</v>
      </c>
      <c r="AW311">
        <f t="shared" si="45"/>
        <v>0</v>
      </c>
      <c r="AX311">
        <f t="shared" si="46"/>
        <v>7.343</v>
      </c>
      <c r="AZ311">
        <f t="shared" si="47"/>
        <v>0</v>
      </c>
      <c r="BA311">
        <f t="shared" si="48"/>
        <v>0</v>
      </c>
      <c r="BC311">
        <f t="shared" si="49"/>
        <v>7.343</v>
      </c>
    </row>
    <row r="312" spans="1:55" ht="15" customHeight="1" x14ac:dyDescent="0.25">
      <c r="A312" t="s">
        <v>441</v>
      </c>
      <c r="B312" t="s">
        <v>442</v>
      </c>
      <c r="C312">
        <f>VLOOKUP($B312,'Tillförd energi'!$B$1:$AS$566,MATCH(C$1,'Tillförd energi'!$B$1:$AQ$1,0),FALSE)</f>
        <v>0</v>
      </c>
      <c r="D312">
        <f>VLOOKUP($B312,'Tillförd energi'!$B$1:$AS$566,MATCH(D$1,'Tillförd energi'!$B$1:$AQ$1,0),FALSE)</f>
        <v>0</v>
      </c>
      <c r="E312">
        <f>VLOOKUP($B312,'Tillförd energi'!$B$1:$AS$566,MATCH(E$1,'Tillförd energi'!$B$1:$AQ$1,0),FALSE)</f>
        <v>0</v>
      </c>
      <c r="F312">
        <f>VLOOKUP($B312,'Tillförd energi'!$B$1:$AS$566,MATCH(F$1,'Tillförd energi'!$B$1:$AQ$1,0),FALSE)</f>
        <v>0</v>
      </c>
      <c r="G312">
        <f>VLOOKUP($B312,'Tillförd energi'!$B$1:$AS$566,MATCH(G$1,'Tillförd energi'!$B$1:$AQ$1,0),FALSE)</f>
        <v>0</v>
      </c>
      <c r="H312">
        <f>VLOOKUP($B312,'Tillförd energi'!$B$1:$AS$566,MATCH(H$1,'Tillförd energi'!$B$1:$AQ$1,0),FALSE)</f>
        <v>0</v>
      </c>
      <c r="I312">
        <f>VLOOKUP($B312,'Tillförd energi'!$B$1:$AS$566,MATCH(I$1,'Tillförd energi'!$B$1:$AQ$1,0),FALSE)</f>
        <v>0</v>
      </c>
      <c r="J312">
        <f>VLOOKUP($B312,'Tillförd energi'!$B$1:$AS$566,MATCH(J$1,'Tillförd energi'!$B$1:$AQ$1,0),FALSE)</f>
        <v>0</v>
      </c>
      <c r="K312">
        <v>0</v>
      </c>
      <c r="L312">
        <f>VLOOKUP($B312,'Tillförd energi'!$B$1:$AS$566,MATCH(L$1,'Tillförd energi'!$B$1:$AQ$1,0),FALSE)</f>
        <v>0</v>
      </c>
      <c r="M312">
        <f>VLOOKUP($B312,'Tillförd energi'!$B$1:$AS$566,MATCH(M$1,'Tillförd energi'!$B$1:$AQ$1,0),FALSE)</f>
        <v>0</v>
      </c>
      <c r="N312">
        <f>VLOOKUP($B312,'Tillförd energi'!$B$1:$AS$566,MATCH(N$1,'Tillförd energi'!$B$1:$AQ$1,0),FALSE)</f>
        <v>0</v>
      </c>
      <c r="O312">
        <f>VLOOKUP($B312,'Tillförd energi'!$B$1:$AS$566,MATCH(O$1,'Tillförd energi'!$B$1:$AQ$1,0),FALSE)</f>
        <v>0</v>
      </c>
      <c r="P312">
        <f>VLOOKUP($B312,'Tillförd energi'!$B$1:$AS$566,MATCH(P$1,'Tillförd energi'!$B$1:$AQ$1,0),FALSE)</f>
        <v>0</v>
      </c>
      <c r="Q312">
        <f>VLOOKUP($B312,'Tillförd energi'!$B$1:$AS$566,MATCH(Q$1,'Tillförd energi'!$B$1:$AQ$1,0),FALSE)</f>
        <v>0</v>
      </c>
      <c r="R312">
        <f>VLOOKUP($B312,'Tillförd energi'!$B$1:$AS$566,MATCH(R$1,'Tillförd energi'!$B$1:$AQ$1,0),FALSE)</f>
        <v>0</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v>
      </c>
      <c r="W312">
        <f>VLOOKUP($B312,'Tillförd energi'!$B$1:$AS$566,MATCH(W$1,'Tillförd energi'!$B$1:$AQ$1,0),FALSE)</f>
        <v>0</v>
      </c>
      <c r="X312">
        <f>VLOOKUP($B312,'Tillförd energi'!$B$1:$AS$566,MATCH(X$1,'Tillförd energi'!$B$1:$AQ$1,0),FALSE)</f>
        <v>0</v>
      </c>
      <c r="Y312">
        <f>VLOOKUP($B312,'Tillförd energi'!$B$1:$AS$566,MATCH(Y$1,'Tillförd energi'!$B$1:$AQ$1,0),FALSE)</f>
        <v>0</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0</v>
      </c>
      <c r="AD312">
        <f>VLOOKUP($B312,'Tillförd energi'!$B$1:$AS$566,MATCH(AD$1,'Tillförd energi'!$B$1:$AQ$1,0),FALSE)</f>
        <v>0</v>
      </c>
      <c r="AE312">
        <f>VLOOKUP($B312,'Tillförd energi'!$B$1:$AS$566,MATCH(AE$1,'Tillförd energi'!$B$1:$AQ$1,0),FALSE)</f>
        <v>0</v>
      </c>
      <c r="AF312">
        <f>VLOOKUP($B312,'Tillförd energi'!$B$1:$AS$566,MATCH(AF$1,'Tillförd energi'!$B$1:$AQ$1,0),FALSE)</f>
        <v>0</v>
      </c>
      <c r="AG312">
        <f>IFERROR(VLOOKUP(B312,Miljö!$B$1:$S$476,9,FALSE)/1,0)</f>
        <v>0</v>
      </c>
      <c r="AI312">
        <f t="shared" si="40"/>
        <v>0</v>
      </c>
      <c r="AJ312">
        <f t="shared" si="41"/>
        <v>0</v>
      </c>
      <c r="AK312">
        <f>IF(ISERROR(1/VLOOKUP($B312,Leveranser!$B$1:$S$500,MATCH("såld värme (gwh)",Leveranser!$B$1:$S$1,0),FALSE)),"",VLOOKUP($B312,Leveranser!$B$1:$S$500,MATCH("såld värme (gwh)",Leveranser!$B$1:$S$1,0),FALSE))</f>
        <v>0.12</v>
      </c>
      <c r="AL312" s="22">
        <f>VLOOKUP($B312,Leveranser!$B$1:$Y$500,MATCH("Totalt såld fjärrvärme till andra fjärrvärmeföretag",Leveranser!$B$1:$AA$1,0),FALSE)</f>
        <v>0</v>
      </c>
      <c r="AM312" s="22">
        <f>IF(ISERROR(1/VLOOKUP($B312,Miljö!$B$1:$S$500,MATCH("Såld mängd produktionsspecifik fjärrvärme (GWh)",Miljö!$B$1:$R$1,0),FALSE)),0,VLOOKUP($B312,Miljö!$B$1:$S$500,MATCH("Såld mängd produktionsspecifik fjärrvärme (GWh)",Miljö!$B$1:$R$1,0),FALSE))</f>
        <v>0</v>
      </c>
      <c r="AN312" s="23" t="str">
        <f t="shared" si="42"/>
        <v/>
      </c>
      <c r="AP312" t="str">
        <f>VLOOKUP($B312,'Miljövärden urval för publ'!$B$1:$H$450,7,FALSE)</f>
        <v>Nej</v>
      </c>
      <c r="AQ312" t="str">
        <f>VLOOKUP($B312,'Miljövärden urval för publ'!$B$1:$H$450,6,FALSE)</f>
        <v>Nej</v>
      </c>
      <c r="AU312">
        <f t="shared" si="43"/>
        <v>0</v>
      </c>
      <c r="AV312">
        <f t="shared" si="44"/>
        <v>0</v>
      </c>
      <c r="AW312">
        <f t="shared" si="45"/>
        <v>0</v>
      </c>
      <c r="AX312">
        <f t="shared" si="46"/>
        <v>0</v>
      </c>
      <c r="AZ312">
        <f t="shared" si="47"/>
        <v>0</v>
      </c>
      <c r="BA312">
        <f t="shared" si="48"/>
        <v>0</v>
      </c>
      <c r="BC312">
        <f t="shared" si="49"/>
        <v>0</v>
      </c>
    </row>
    <row r="313" spans="1:55" ht="15" customHeight="1" x14ac:dyDescent="0.25">
      <c r="A313" t="s">
        <v>443</v>
      </c>
      <c r="B313" t="s">
        <v>444</v>
      </c>
      <c r="C313">
        <f>VLOOKUP($B313,'Tillförd energi'!$B$1:$AS$566,MATCH(C$1,'Tillförd energi'!$B$1:$AQ$1,0),FALSE)</f>
        <v>0</v>
      </c>
      <c r="D313">
        <f>VLOOKUP($B313,'Tillförd energi'!$B$1:$AS$566,MATCH(D$1,'Tillförd energi'!$B$1:$AQ$1,0),FALSE)</f>
        <v>0.01</v>
      </c>
      <c r="E313">
        <f>VLOOKUP($B313,'Tillförd energi'!$B$1:$AS$566,MATCH(E$1,'Tillförd energi'!$B$1:$AQ$1,0),FALSE)</f>
        <v>0</v>
      </c>
      <c r="F313">
        <f>VLOOKUP($B313,'Tillförd energi'!$B$1:$AS$566,MATCH(F$1,'Tillförd energi'!$B$1:$AQ$1,0),FALSE)</f>
        <v>1.8</v>
      </c>
      <c r="G313">
        <f>VLOOKUP($B313,'Tillförd energi'!$B$1:$AS$566,MATCH(G$1,'Tillförd energi'!$B$1:$AQ$1,0),FALSE)</f>
        <v>0</v>
      </c>
      <c r="H313">
        <f>VLOOKUP($B313,'Tillförd energi'!$B$1:$AS$566,MATCH(H$1,'Tillförd energi'!$B$1:$AQ$1,0),FALSE)</f>
        <v>0</v>
      </c>
      <c r="I313">
        <f>VLOOKUP($B313,'Tillförd energi'!$B$1:$AS$566,MATCH(I$1,'Tillförd energi'!$B$1:$AQ$1,0),FALSE)</f>
        <v>0</v>
      </c>
      <c r="J313">
        <f>VLOOKUP($B313,'Tillförd energi'!$B$1:$AS$566,MATCH(J$1,'Tillförd energi'!$B$1:$AQ$1,0),FALSE)</f>
        <v>0</v>
      </c>
      <c r="K313">
        <v>0</v>
      </c>
      <c r="L313">
        <f>VLOOKUP($B313,'Tillförd energi'!$B$1:$AS$566,MATCH(L$1,'Tillförd energi'!$B$1:$AQ$1,0),FALSE)</f>
        <v>0</v>
      </c>
      <c r="M313">
        <f>VLOOKUP($B313,'Tillförd energi'!$B$1:$AS$566,MATCH(M$1,'Tillförd energi'!$B$1:$AQ$1,0),FALSE)</f>
        <v>1.5446500000000001</v>
      </c>
      <c r="N313">
        <f>VLOOKUP($B313,'Tillförd energi'!$B$1:$AS$566,MATCH(N$1,'Tillförd energi'!$B$1:$AQ$1,0),FALSE)</f>
        <v>102.52</v>
      </c>
      <c r="O313">
        <f>VLOOKUP($B313,'Tillförd energi'!$B$1:$AS$566,MATCH(O$1,'Tillförd energi'!$B$1:$AQ$1,0),FALSE)</f>
        <v>1.5446500000000001</v>
      </c>
      <c r="P313">
        <f>VLOOKUP($B313,'Tillförd energi'!$B$1:$AS$566,MATCH(P$1,'Tillförd energi'!$B$1:$AQ$1,0),FALSE)</f>
        <v>9.8777299999999997</v>
      </c>
      <c r="Q313">
        <f>VLOOKUP($B313,'Tillförd energi'!$B$1:$AS$566,MATCH(Q$1,'Tillförd energi'!$B$1:$AQ$1,0),FALSE)</f>
        <v>0</v>
      </c>
      <c r="R313">
        <f>VLOOKUP($B313,'Tillförd energi'!$B$1:$AS$566,MATCH(R$1,'Tillförd energi'!$B$1:$AQ$1,0),FALSE)</f>
        <v>0</v>
      </c>
      <c r="S313">
        <f>VLOOKUP($B313,'Tillförd energi'!$B$1:$AS$566,MATCH(S$1,'Tillförd energi'!$B$1:$AQ$1,0),FALSE)</f>
        <v>0</v>
      </c>
      <c r="T313">
        <f>VLOOKUP($B313,'Tillförd energi'!$B$1:$AS$566,MATCH(T$1,'Tillförd energi'!$B$1:$AQ$1,0),FALSE)</f>
        <v>0</v>
      </c>
      <c r="U313">
        <f>VLOOKUP($B313,'Tillförd energi'!$B$1:$AS$566,MATCH(U$1,'Tillförd energi'!$B$1:$AQ$1,0),FALSE)</f>
        <v>0</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22.9</v>
      </c>
      <c r="AD313">
        <f>VLOOKUP($B313,'Tillförd energi'!$B$1:$AS$566,MATCH(AD$1,'Tillförd energi'!$B$1:$AQ$1,0),FALSE)</f>
        <v>0</v>
      </c>
      <c r="AE313">
        <f>VLOOKUP($B313,'Tillförd energi'!$B$1:$AS$566,MATCH(AE$1,'Tillförd energi'!$B$1:$AQ$1,0),FALSE)</f>
        <v>0</v>
      </c>
      <c r="AF313">
        <f>VLOOKUP($B313,'Tillförd energi'!$B$1:$AS$566,MATCH(AF$1,'Tillförd energi'!$B$1:$AQ$1,0),FALSE)</f>
        <v>2.5158499999999999</v>
      </c>
      <c r="AG313">
        <f>IFERROR(VLOOKUP(B313,Miljö!$B$1:$S$476,9,FALSE)/1,0)</f>
        <v>0</v>
      </c>
      <c r="AI313">
        <f t="shared" si="40"/>
        <v>142.71288000000001</v>
      </c>
      <c r="AJ313">
        <f t="shared" si="41"/>
        <v>142.71288000000001</v>
      </c>
      <c r="AK313">
        <f>IF(ISERROR(1/VLOOKUP($B313,Leveranser!$B$1:$S$500,MATCH("såld värme (gwh)",Leveranser!$B$1:$S$1,0),FALSE)),"",VLOOKUP($B313,Leveranser!$B$1:$S$500,MATCH("såld värme (gwh)",Leveranser!$B$1:$S$1,0),FALSE))</f>
        <v>114</v>
      </c>
      <c r="AL313" s="22">
        <f>VLOOKUP($B313,Leveranser!$B$1:$Y$500,MATCH("Totalt såld fjärrvärme till andra fjärrvärmeföretag",Leveranser!$B$1:$AA$1,0),FALSE)</f>
        <v>0</v>
      </c>
      <c r="AM313" s="22">
        <f>IF(ISERROR(1/VLOOKUP($B313,Miljö!$B$1:$S$500,MATCH("Såld mängd produktionsspecifik fjärrvärme (GWh)",Miljö!$B$1:$R$1,0),FALSE)),0,VLOOKUP($B313,Miljö!$B$1:$S$500,MATCH("Såld mängd produktionsspecifik fjärrvärme (GWh)",Miljö!$B$1:$R$1,0),FALSE))</f>
        <v>0</v>
      </c>
      <c r="AN313" s="23">
        <f t="shared" si="42"/>
        <v>0.79880666692452695</v>
      </c>
      <c r="AP313" t="str">
        <f>VLOOKUP($B313,'Miljövärden urval för publ'!$B$1:$H$450,7,FALSE)</f>
        <v>Ja</v>
      </c>
      <c r="AQ313" t="str">
        <f>VLOOKUP($B313,'Miljövärden urval för publ'!$B$1:$H$450,6,FALSE)</f>
        <v>Ja</v>
      </c>
      <c r="AU313">
        <f t="shared" si="43"/>
        <v>2.5158499999999999</v>
      </c>
      <c r="AV313">
        <f t="shared" si="44"/>
        <v>0</v>
      </c>
      <c r="AW313">
        <f t="shared" si="45"/>
        <v>115.48703</v>
      </c>
      <c r="AX313">
        <f t="shared" si="46"/>
        <v>0</v>
      </c>
      <c r="AZ313">
        <f t="shared" si="47"/>
        <v>0</v>
      </c>
      <c r="BA313">
        <f t="shared" si="48"/>
        <v>0</v>
      </c>
      <c r="BC313">
        <f t="shared" si="49"/>
        <v>115.48703</v>
      </c>
    </row>
    <row r="314" spans="1:55" ht="15" customHeight="1" x14ac:dyDescent="0.25">
      <c r="A314" t="s">
        <v>445</v>
      </c>
      <c r="B314" t="s">
        <v>446</v>
      </c>
      <c r="C314">
        <f>VLOOKUP($B314,'Tillförd energi'!$B$1:$AS$566,MATCH(C$1,'Tillförd energi'!$B$1:$AQ$1,0),FALSE)</f>
        <v>0</v>
      </c>
      <c r="D314">
        <f>VLOOKUP($B314,'Tillförd energi'!$B$1:$AS$566,MATCH(D$1,'Tillförd energi'!$B$1:$AQ$1,0),FALSE)</f>
        <v>0.64</v>
      </c>
      <c r="E314">
        <f>VLOOKUP($B314,'Tillförd energi'!$B$1:$AS$566,MATCH(E$1,'Tillförd energi'!$B$1:$AQ$1,0),FALSE)</f>
        <v>0</v>
      </c>
      <c r="F314">
        <f>VLOOKUP($B314,'Tillförd energi'!$B$1:$AS$566,MATCH(F$1,'Tillförd energi'!$B$1:$AQ$1,0),FALSE)</f>
        <v>0</v>
      </c>
      <c r="G314">
        <f>VLOOKUP($B314,'Tillförd energi'!$B$1:$AS$566,MATCH(G$1,'Tillförd energi'!$B$1:$AQ$1,0),FALSE)</f>
        <v>1.2E-2</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40</v>
      </c>
      <c r="O314">
        <f>VLOOKUP($B314,'Tillförd energi'!$B$1:$AS$566,MATCH(O$1,'Tillförd energi'!$B$1:$AQ$1,0),FALSE)</f>
        <v>0</v>
      </c>
      <c r="P314">
        <f>VLOOKUP($B314,'Tillförd energi'!$B$1:$AS$566,MATCH(P$1,'Tillförd energi'!$B$1:$AQ$1,0),FALSE)</f>
        <v>30</v>
      </c>
      <c r="Q314">
        <f>VLOOKUP($B314,'Tillförd energi'!$B$1:$AS$566,MATCH(Q$1,'Tillförd energi'!$B$1:$AQ$1,0),FALSE)</f>
        <v>0</v>
      </c>
      <c r="R314">
        <f>VLOOKUP($B314,'Tillförd energi'!$B$1:$AS$566,MATCH(R$1,'Tillförd energi'!$B$1:$AQ$1,0),FALSE)</f>
        <v>8.1176499999999994</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11.5</v>
      </c>
      <c r="AD314">
        <f>VLOOKUP($B314,'Tillförd energi'!$B$1:$AS$566,MATCH(AD$1,'Tillförd energi'!$B$1:$AQ$1,0),FALSE)</f>
        <v>0</v>
      </c>
      <c r="AE314">
        <f>VLOOKUP($B314,'Tillförd energi'!$B$1:$AS$566,MATCH(AE$1,'Tillförd energi'!$B$1:$AQ$1,0),FALSE)</f>
        <v>1.5058800000000001</v>
      </c>
      <c r="AF314">
        <f>VLOOKUP($B314,'Tillförd energi'!$B$1:$AS$566,MATCH(AF$1,'Tillförd energi'!$B$1:$AQ$1,0),FALSE)</f>
        <v>1.909</v>
      </c>
      <c r="AG314">
        <f>IFERROR(VLOOKUP(B314,Miljö!$B$1:$S$476,9,FALSE)/1,0)</f>
        <v>0</v>
      </c>
      <c r="AI314">
        <f t="shared" si="40"/>
        <v>93.684530000000009</v>
      </c>
      <c r="AJ314">
        <f t="shared" si="41"/>
        <v>93.684530000000009</v>
      </c>
      <c r="AK314">
        <f>IF(ISERROR(1/VLOOKUP($B314,Leveranser!$B$1:$S$500,MATCH("såld värme (gwh)",Leveranser!$B$1:$S$1,0),FALSE)),"",VLOOKUP($B314,Leveranser!$B$1:$S$500,MATCH("såld värme (gwh)",Leveranser!$B$1:$S$1,0),FALSE))</f>
        <v>79</v>
      </c>
      <c r="AL314" s="22">
        <f>VLOOKUP($B314,Leveranser!$B$1:$Y$500,MATCH("Totalt såld fjärrvärme till andra fjärrvärmeföretag",Leveranser!$B$1:$AA$1,0),FALSE)</f>
        <v>0</v>
      </c>
      <c r="AM314" s="22">
        <f>IF(ISERROR(1/VLOOKUP($B314,Miljö!$B$1:$S$500,MATCH("Såld mängd produktionsspecifik fjärrvärme (GWh)",Miljö!$B$1:$R$1,0),FALSE)),0,VLOOKUP($B314,Miljö!$B$1:$S$500,MATCH("Såld mängd produktionsspecifik fjärrvärme (GWh)",Miljö!$B$1:$R$1,0),FALSE))</f>
        <v>0</v>
      </c>
      <c r="AN314" s="23">
        <f t="shared" si="42"/>
        <v>0.8432555513701141</v>
      </c>
      <c r="AP314" t="str">
        <f>VLOOKUP($B314,'Miljövärden urval för publ'!$B$1:$H$450,7,FALSE)</f>
        <v>Ja</v>
      </c>
      <c r="AQ314" t="str">
        <f>VLOOKUP($B314,'Miljövärden urval för publ'!$B$1:$H$450,6,FALSE)</f>
        <v>Nej</v>
      </c>
      <c r="AU314">
        <f t="shared" si="43"/>
        <v>1.909</v>
      </c>
      <c r="AV314">
        <f t="shared" si="44"/>
        <v>0</v>
      </c>
      <c r="AW314">
        <f t="shared" si="45"/>
        <v>70</v>
      </c>
      <c r="AX314">
        <f t="shared" si="46"/>
        <v>8.1176499999999994</v>
      </c>
      <c r="AZ314">
        <f t="shared" si="47"/>
        <v>0</v>
      </c>
      <c r="BA314">
        <f t="shared" si="48"/>
        <v>1.5058800000000001</v>
      </c>
      <c r="BC314">
        <f t="shared" si="49"/>
        <v>78.117649999999998</v>
      </c>
    </row>
    <row r="315" spans="1:55" ht="15" customHeight="1" x14ac:dyDescent="0.25">
      <c r="A315" t="s">
        <v>447</v>
      </c>
      <c r="B315" t="s">
        <v>448</v>
      </c>
      <c r="C315">
        <f>VLOOKUP($B315,'Tillförd energi'!$B$1:$AS$566,MATCH(C$1,'Tillförd energi'!$B$1:$AQ$1,0),FALSE)</f>
        <v>0</v>
      </c>
      <c r="D315">
        <f>VLOOKUP($B315,'Tillförd energi'!$B$1:$AS$566,MATCH(D$1,'Tillförd energi'!$B$1:$AQ$1,0),FALSE)</f>
        <v>1.3</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313.22300000000001</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0</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18.2</v>
      </c>
      <c r="X315">
        <f>VLOOKUP($B315,'Tillförd energi'!$B$1:$AS$566,MATCH(X$1,'Tillförd energi'!$B$1:$AQ$1,0),FALSE)</f>
        <v>0</v>
      </c>
      <c r="Y315">
        <f>VLOOKUP($B315,'Tillförd energi'!$B$1:$AS$566,MATCH(Y$1,'Tillförd energi'!$B$1:$AQ$1,0),FALSE)</f>
        <v>0</v>
      </c>
      <c r="Z315">
        <f>VLOOKUP($B315,'Tillförd energi'!$B$1:$AS$566,MATCH(Z$1,'Tillförd energi'!$B$1:$AQ$1,0),FALSE)</f>
        <v>11.4</v>
      </c>
      <c r="AA315">
        <f>VLOOKUP($B315,'Tillförd energi'!$B$1:$AS$566,MATCH(AA$1,'Tillförd energi'!$B$1:$AQ$1,0),FALSE)</f>
        <v>0</v>
      </c>
      <c r="AB315">
        <f>VLOOKUP($B315,'Tillförd energi'!$B$1:$AS$566,MATCH(AB$1,'Tillförd energi'!$B$1:$AQ$1,0),FALSE)</f>
        <v>0</v>
      </c>
      <c r="AC315">
        <f>VLOOKUP($B315,'Tillförd energi'!$B$1:$AS$566,MATCH(AC$1,'Tillförd energi'!$B$1:$AQ$1,0),FALSE)</f>
        <v>51.4</v>
      </c>
      <c r="AD315">
        <f>VLOOKUP($B315,'Tillförd energi'!$B$1:$AS$566,MATCH(AD$1,'Tillförd energi'!$B$1:$AQ$1,0),FALSE)</f>
        <v>0</v>
      </c>
      <c r="AE315">
        <f>VLOOKUP($B315,'Tillförd energi'!$B$1:$AS$566,MATCH(AE$1,'Tillförd energi'!$B$1:$AQ$1,0),FALSE)</f>
        <v>0</v>
      </c>
      <c r="AF315">
        <f>VLOOKUP($B315,'Tillförd energi'!$B$1:$AS$566,MATCH(AF$1,'Tillförd energi'!$B$1:$AQ$1,0),FALSE)</f>
        <v>7.8996700000000004</v>
      </c>
      <c r="AG315">
        <f>IFERROR(VLOOKUP(B315,Miljö!$B$1:$S$476,9,FALSE)/1,0)</f>
        <v>0</v>
      </c>
      <c r="AI315">
        <f t="shared" si="40"/>
        <v>403.42266999999998</v>
      </c>
      <c r="AJ315">
        <f t="shared" si="41"/>
        <v>403.42266999999998</v>
      </c>
      <c r="AK315">
        <f>IF(ISERROR(1/VLOOKUP($B315,Leveranser!$B$1:$S$500,MATCH("såld värme (gwh)",Leveranser!$B$1:$S$1,0),FALSE)),"",VLOOKUP($B315,Leveranser!$B$1:$S$500,MATCH("såld värme (gwh)",Leveranser!$B$1:$S$1,0),FALSE))</f>
        <v>321</v>
      </c>
      <c r="AL315" s="22">
        <f>VLOOKUP($B315,Leveranser!$B$1:$Y$500,MATCH("Totalt såld fjärrvärme till andra fjärrvärmeföretag",Leveranser!$B$1:$AA$1,0),FALSE)</f>
        <v>0</v>
      </c>
      <c r="AM315" s="22">
        <f>IF(ISERROR(1/VLOOKUP($B315,Miljö!$B$1:$S$500,MATCH("Såld mängd produktionsspecifik fjärrvärme (GWh)",Miljö!$B$1:$R$1,0),FALSE)),0,VLOOKUP($B315,Miljö!$B$1:$S$500,MATCH("Såld mängd produktionsspecifik fjärrvärme (GWh)",Miljö!$B$1:$R$1,0),FALSE))</f>
        <v>0</v>
      </c>
      <c r="AN315" s="23">
        <f t="shared" si="42"/>
        <v>0.79569152620996741</v>
      </c>
      <c r="AP315" t="str">
        <f>VLOOKUP($B315,'Miljövärden urval för publ'!$B$1:$H$450,7,FALSE)</f>
        <v>Ja</v>
      </c>
      <c r="AQ315" t="str">
        <f>VLOOKUP($B315,'Miljövärden urval för publ'!$B$1:$H$450,6,FALSE)</f>
        <v>Ja</v>
      </c>
      <c r="AU315">
        <f t="shared" si="43"/>
        <v>19.299669999999999</v>
      </c>
      <c r="AV315">
        <f t="shared" si="44"/>
        <v>0</v>
      </c>
      <c r="AW315">
        <f t="shared" si="45"/>
        <v>313.22300000000001</v>
      </c>
      <c r="AX315">
        <f t="shared" si="46"/>
        <v>0</v>
      </c>
      <c r="AZ315">
        <f t="shared" si="47"/>
        <v>0</v>
      </c>
      <c r="BA315">
        <f t="shared" si="48"/>
        <v>0</v>
      </c>
      <c r="BC315">
        <f t="shared" si="49"/>
        <v>331.423</v>
      </c>
    </row>
    <row r="316" spans="1:55" ht="15" customHeight="1" x14ac:dyDescent="0.25">
      <c r="A316" t="s">
        <v>449</v>
      </c>
      <c r="B316" t="s">
        <v>450</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1.87</v>
      </c>
      <c r="Q316">
        <f>VLOOKUP($B316,'Tillförd energi'!$B$1:$AS$566,MATCH(Q$1,'Tillförd energi'!$B$1:$AQ$1,0),FALSE)</f>
        <v>0</v>
      </c>
      <c r="R316">
        <f>VLOOKUP($B316,'Tillförd energi'!$B$1:$AS$566,MATCH(R$1,'Tillförd energi'!$B$1:$AQ$1,0),FALSE)</f>
        <v>0</v>
      </c>
      <c r="S316">
        <f>VLOOKUP($B316,'Tillförd energi'!$B$1:$AS$566,MATCH(S$1,'Tillförd energi'!$B$1:$AQ$1,0),FALSE)</f>
        <v>3.53</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0.13</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8.1000000000000003E-2</v>
      </c>
      <c r="AG316">
        <f>IFERROR(VLOOKUP(B316,Miljö!$B$1:$S$476,9,FALSE)/1,0)</f>
        <v>0</v>
      </c>
      <c r="AI316">
        <f t="shared" si="40"/>
        <v>5.6110000000000007</v>
      </c>
      <c r="AJ316">
        <f t="shared" si="41"/>
        <v>5.6110000000000007</v>
      </c>
      <c r="AK316">
        <f>IF(ISERROR(1/VLOOKUP($B316,Leveranser!$B$1:$S$500,MATCH("såld värme (gwh)",Leveranser!$B$1:$S$1,0),FALSE)),"",VLOOKUP($B316,Leveranser!$B$1:$S$500,MATCH("såld värme (gwh)",Leveranser!$B$1:$S$1,0),FALSE))</f>
        <v>3.72</v>
      </c>
      <c r="AL316" s="22">
        <f>VLOOKUP($B316,Leveranser!$B$1:$Y$500,MATCH("Totalt såld fjärrvärme till andra fjärrvärmeföretag",Leveranser!$B$1:$AA$1,0),FALSE)</f>
        <v>0</v>
      </c>
      <c r="AM316" s="22">
        <f>IF(ISERROR(1/VLOOKUP($B316,Miljö!$B$1:$S$500,MATCH("Såld mängd produktionsspecifik fjärrvärme (GWh)",Miljö!$B$1:$R$1,0),FALSE)),0,VLOOKUP($B316,Miljö!$B$1:$S$500,MATCH("Såld mängd produktionsspecifik fjärrvärme (GWh)",Miljö!$B$1:$R$1,0),FALSE))</f>
        <v>0</v>
      </c>
      <c r="AN316" s="23">
        <f t="shared" si="42"/>
        <v>0.66298342541436461</v>
      </c>
      <c r="AP316" t="str">
        <f>VLOOKUP($B316,'Miljövärden urval för publ'!$B$1:$H$450,7,FALSE)</f>
        <v>Ja</v>
      </c>
      <c r="AQ316" t="str">
        <f>VLOOKUP($B316,'Miljövärden urval för publ'!$B$1:$H$450,6,FALSE)</f>
        <v>Nej</v>
      </c>
      <c r="AU316">
        <f t="shared" si="43"/>
        <v>8.1000000000000003E-2</v>
      </c>
      <c r="AV316">
        <f t="shared" si="44"/>
        <v>0</v>
      </c>
      <c r="AW316">
        <f t="shared" si="45"/>
        <v>1.87</v>
      </c>
      <c r="AX316">
        <f t="shared" si="46"/>
        <v>3.53</v>
      </c>
      <c r="AZ316">
        <f t="shared" si="47"/>
        <v>0</v>
      </c>
      <c r="BA316">
        <f t="shared" si="48"/>
        <v>0</v>
      </c>
      <c r="BC316">
        <f t="shared" si="49"/>
        <v>5.53</v>
      </c>
    </row>
    <row r="317" spans="1:55" ht="15" customHeight="1" x14ac:dyDescent="0.25">
      <c r="A317" t="s">
        <v>449</v>
      </c>
      <c r="B317" t="s">
        <v>451</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2.5</v>
      </c>
      <c r="Q317">
        <f>VLOOKUP($B317,'Tillförd energi'!$B$1:$AS$566,MATCH(Q$1,'Tillförd energi'!$B$1:$AQ$1,0),FALSE)</f>
        <v>0</v>
      </c>
      <c r="R317">
        <f>VLOOKUP($B317,'Tillförd energi'!$B$1:$AS$566,MATCH(R$1,'Tillförd energi'!$B$1:$AQ$1,0),FALSE)</f>
        <v>0</v>
      </c>
      <c r="S317">
        <f>VLOOKUP($B317,'Tillförd energi'!$B$1:$AS$566,MATCH(S$1,'Tillförd energi'!$B$1:$AQ$1,0),FALSE)</f>
        <v>5.88</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0.16</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0</v>
      </c>
      <c r="AE317">
        <f>VLOOKUP($B317,'Tillförd energi'!$B$1:$AS$566,MATCH(AE$1,'Tillförd energi'!$B$1:$AQ$1,0),FALSE)</f>
        <v>0</v>
      </c>
      <c r="AF317">
        <f>VLOOKUP($B317,'Tillförd energi'!$B$1:$AS$566,MATCH(AF$1,'Tillförd energi'!$B$1:$AQ$1,0),FALSE)</f>
        <v>0.13</v>
      </c>
      <c r="AG317">
        <f>IFERROR(VLOOKUP(B317,Miljö!$B$1:$S$476,9,FALSE)/1,0)</f>
        <v>0</v>
      </c>
      <c r="AI317">
        <f t="shared" si="40"/>
        <v>8.67</v>
      </c>
      <c r="AJ317">
        <f t="shared" si="41"/>
        <v>8.67</v>
      </c>
      <c r="AK317">
        <f>IF(ISERROR(1/VLOOKUP($B317,Leveranser!$B$1:$S$500,MATCH("såld värme (gwh)",Leveranser!$B$1:$S$1,0),FALSE)),"",VLOOKUP($B317,Leveranser!$B$1:$S$500,MATCH("såld värme (gwh)",Leveranser!$B$1:$S$1,0),FALSE))</f>
        <v>6.06</v>
      </c>
      <c r="AL317" s="22">
        <f>VLOOKUP($B317,Leveranser!$B$1:$Y$500,MATCH("Totalt såld fjärrvärme till andra fjärrvärmeföretag",Leveranser!$B$1:$AA$1,0),FALSE)</f>
        <v>0</v>
      </c>
      <c r="AM317" s="22">
        <f>IF(ISERROR(1/VLOOKUP($B317,Miljö!$B$1:$S$500,MATCH("Såld mängd produktionsspecifik fjärrvärme (GWh)",Miljö!$B$1:$R$1,0),FALSE)),0,VLOOKUP($B317,Miljö!$B$1:$S$500,MATCH("Såld mängd produktionsspecifik fjärrvärme (GWh)",Miljö!$B$1:$R$1,0),FALSE))</f>
        <v>0</v>
      </c>
      <c r="AN317" s="23">
        <f t="shared" si="42"/>
        <v>0.69896193771626292</v>
      </c>
      <c r="AP317" t="str">
        <f>VLOOKUP($B317,'Miljövärden urval för publ'!$B$1:$H$450,7,FALSE)</f>
        <v>Ja</v>
      </c>
      <c r="AQ317" t="str">
        <f>VLOOKUP($B317,'Miljövärden urval för publ'!$B$1:$H$450,6,FALSE)</f>
        <v>Nej</v>
      </c>
      <c r="AU317">
        <f t="shared" si="43"/>
        <v>0.13</v>
      </c>
      <c r="AV317">
        <f t="shared" si="44"/>
        <v>0</v>
      </c>
      <c r="AW317">
        <f t="shared" si="45"/>
        <v>2.5</v>
      </c>
      <c r="AX317">
        <f t="shared" si="46"/>
        <v>5.88</v>
      </c>
      <c r="AZ317">
        <f t="shared" si="47"/>
        <v>0</v>
      </c>
      <c r="BA317">
        <f t="shared" si="48"/>
        <v>0</v>
      </c>
      <c r="BC317">
        <f t="shared" si="49"/>
        <v>8.5399999999999991</v>
      </c>
    </row>
    <row r="318" spans="1:55" ht="15" customHeight="1" x14ac:dyDescent="0.25">
      <c r="A318" t="s">
        <v>449</v>
      </c>
      <c r="B318" t="s">
        <v>452</v>
      </c>
      <c r="C318">
        <f>VLOOKUP($B318,'Tillförd energi'!$B$1:$AS$566,MATCH(C$1,'Tillförd energi'!$B$1:$AQ$1,0),FALSE)</f>
        <v>0</v>
      </c>
      <c r="D318">
        <f>VLOOKUP($B318,'Tillförd energi'!$B$1:$AS$566,MATCH(D$1,'Tillförd energi'!$B$1:$AQ$1,0),FALSE)</f>
        <v>0.24099999999999999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151.25299999999999</v>
      </c>
      <c r="J318">
        <f>VLOOKUP($B318,'Tillförd energi'!$B$1:$AS$566,MATCH(J$1,'Tillförd energi'!$B$1:$AQ$1,0),FALSE)</f>
        <v>0</v>
      </c>
      <c r="K318">
        <v>0</v>
      </c>
      <c r="L318">
        <f>VLOOKUP($B318,'Tillförd energi'!$B$1:$AS$566,MATCH(L$1,'Tillförd energi'!$B$1:$AQ$1,0),FALSE)</f>
        <v>13.777900000000001</v>
      </c>
      <c r="M318">
        <f>VLOOKUP($B318,'Tillförd energi'!$B$1:$AS$566,MATCH(M$1,'Tillförd energi'!$B$1:$AQ$1,0),FALSE)</f>
        <v>0</v>
      </c>
      <c r="N318">
        <f>VLOOKUP($B318,'Tillförd energi'!$B$1:$AS$566,MATCH(N$1,'Tillförd energi'!$B$1:$AQ$1,0),FALSE)</f>
        <v>0</v>
      </c>
      <c r="O318">
        <f>VLOOKUP($B318,'Tillförd energi'!$B$1:$AS$566,MATCH(O$1,'Tillförd energi'!$B$1:$AQ$1,0),FALSE)</f>
        <v>0</v>
      </c>
      <c r="P318">
        <f>VLOOKUP($B318,'Tillförd energi'!$B$1:$AS$566,MATCH(P$1,'Tillförd energi'!$B$1:$AQ$1,0),FALSE)</f>
        <v>35.180999999999997</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1.01799</v>
      </c>
      <c r="V318">
        <f>VLOOKUP($B318,'Tillförd energi'!$B$1:$AS$566,MATCH(V$1,'Tillförd energi'!$B$1:$AQ$1,0),FALSE)</f>
        <v>0</v>
      </c>
      <c r="W318">
        <f>VLOOKUP($B318,'Tillförd energi'!$B$1:$AS$566,MATCH(W$1,'Tillförd energi'!$B$1:$AQ$1,0),FALSE)</f>
        <v>3.3</v>
      </c>
      <c r="X318">
        <f>VLOOKUP($B318,'Tillförd energi'!$B$1:$AS$566,MATCH(X$1,'Tillförd energi'!$B$1:$AQ$1,0),FALSE)</f>
        <v>0</v>
      </c>
      <c r="Y318">
        <f>VLOOKUP($B318,'Tillförd energi'!$B$1:$AS$566,MATCH(Y$1,'Tillförd energi'!$B$1:$AQ$1,0),FALSE)</f>
        <v>12.1</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43.249000000000002</v>
      </c>
      <c r="AD318">
        <f>VLOOKUP($B318,'Tillförd energi'!$B$1:$AS$566,MATCH(AD$1,'Tillförd energi'!$B$1:$AQ$1,0),FALSE)</f>
        <v>0</v>
      </c>
      <c r="AE318">
        <f>VLOOKUP($B318,'Tillförd energi'!$B$1:$AS$566,MATCH(AE$1,'Tillförd energi'!$B$1:$AQ$1,0),FALSE)</f>
        <v>0</v>
      </c>
      <c r="AF318">
        <f>VLOOKUP($B318,'Tillförd energi'!$B$1:$AS$566,MATCH(AF$1,'Tillförd energi'!$B$1:$AQ$1,0),FALSE)</f>
        <v>10.1982</v>
      </c>
      <c r="AG318">
        <f>IFERROR(VLOOKUP(B318,Miljö!$B$1:$S$476,9,FALSE)/1,0)</f>
        <v>0</v>
      </c>
      <c r="AI318">
        <f t="shared" si="40"/>
        <v>270.31808999999998</v>
      </c>
      <c r="AJ318">
        <f t="shared" si="41"/>
        <v>270.31808999999998</v>
      </c>
      <c r="AK318">
        <f>IF(ISERROR(1/VLOOKUP($B318,Leveranser!$B$1:$S$500,MATCH("såld värme (gwh)",Leveranser!$B$1:$S$1,0),FALSE)),"",VLOOKUP($B318,Leveranser!$B$1:$S$500,MATCH("såld värme (gwh)",Leveranser!$B$1:$S$1,0),FALSE))</f>
        <v>229</v>
      </c>
      <c r="AL318" s="22">
        <f>VLOOKUP($B318,Leveranser!$B$1:$Y$500,MATCH("Totalt såld fjärrvärme till andra fjärrvärmeföretag",Leveranser!$B$1:$AA$1,0),FALSE)</f>
        <v>0</v>
      </c>
      <c r="AM318" s="22">
        <f>IF(ISERROR(1/VLOOKUP($B318,Miljö!$B$1:$S$500,MATCH("Såld mängd produktionsspecifik fjärrvärme (GWh)",Miljö!$B$1:$R$1,0),FALSE)),0,VLOOKUP($B318,Miljö!$B$1:$S$500,MATCH("Såld mängd produktionsspecifik fjärrvärme (GWh)",Miljö!$B$1:$R$1,0),FALSE))</f>
        <v>0</v>
      </c>
      <c r="AN318" s="23">
        <f t="shared" si="42"/>
        <v>0.847150111189377</v>
      </c>
      <c r="AP318" t="str">
        <f>VLOOKUP($B318,'Miljövärden urval för publ'!$B$1:$H$450,7,FALSE)</f>
        <v>Ja</v>
      </c>
      <c r="AQ318" t="str">
        <f>VLOOKUP($B318,'Miljövärden urval för publ'!$B$1:$H$450,6,FALSE)</f>
        <v>Nej</v>
      </c>
      <c r="AU318">
        <f t="shared" si="43"/>
        <v>10.1982</v>
      </c>
      <c r="AV318">
        <f t="shared" si="44"/>
        <v>0</v>
      </c>
      <c r="AW318">
        <f t="shared" si="45"/>
        <v>35.180999999999997</v>
      </c>
      <c r="AX318">
        <f t="shared" si="46"/>
        <v>1.01799</v>
      </c>
      <c r="AZ318">
        <f t="shared" si="47"/>
        <v>0</v>
      </c>
      <c r="BA318">
        <f t="shared" si="48"/>
        <v>0</v>
      </c>
      <c r="BC318">
        <f t="shared" si="49"/>
        <v>53.276889999999995</v>
      </c>
    </row>
    <row r="319" spans="1:55" ht="15" customHeight="1" x14ac:dyDescent="0.25">
      <c r="A319" t="s">
        <v>453</v>
      </c>
      <c r="B319" t="s">
        <v>454</v>
      </c>
      <c r="C319">
        <f>VLOOKUP($B319,'Tillförd energi'!$B$1:$AS$566,MATCH(C$1,'Tillförd energi'!$B$1:$AQ$1,0),FALSE)</f>
        <v>0</v>
      </c>
      <c r="D319">
        <f>VLOOKUP($B319,'Tillförd energi'!$B$1:$AS$566,MATCH(D$1,'Tillförd energi'!$B$1:$AQ$1,0),FALSE)</f>
        <v>5.7200000000000001E-2</v>
      </c>
      <c r="E319">
        <f>VLOOKUP($B319,'Tillförd energi'!$B$1:$AS$566,MATCH(E$1,'Tillförd energi'!$B$1:$AQ$1,0),FALSE)</f>
        <v>0</v>
      </c>
      <c r="F319">
        <f>VLOOKUP($B319,'Tillförd energi'!$B$1:$AS$566,MATCH(F$1,'Tillförd energi'!$B$1:$AQ$1,0),FALSE)</f>
        <v>0</v>
      </c>
      <c r="G319">
        <f>VLOOKUP($B319,'Tillförd energi'!$B$1:$AS$566,MATCH(G$1,'Tillförd energi'!$B$1:$AQ$1,0),FALSE)</f>
        <v>0</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0</v>
      </c>
      <c r="O319">
        <f>VLOOKUP($B319,'Tillförd energi'!$B$1:$AS$566,MATCH(O$1,'Tillförd energi'!$B$1:$AQ$1,0),FALSE)</f>
        <v>0</v>
      </c>
      <c r="P319">
        <f>VLOOKUP($B319,'Tillförd energi'!$B$1:$AS$566,MATCH(P$1,'Tillförd energi'!$B$1:$AQ$1,0),FALSE)</f>
        <v>0</v>
      </c>
      <c r="Q319">
        <f>VLOOKUP($B319,'Tillförd energi'!$B$1:$AS$566,MATCH(Q$1,'Tillförd energi'!$B$1:$AQ$1,0),FALSE)</f>
        <v>0</v>
      </c>
      <c r="R319">
        <f>VLOOKUP($B319,'Tillförd energi'!$B$1:$AS$566,MATCH(R$1,'Tillförd energi'!$B$1:$AQ$1,0),FALSE)</f>
        <v>2.6070000000000002</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0</v>
      </c>
      <c r="AD319">
        <f>VLOOKUP($B319,'Tillförd energi'!$B$1:$AS$566,MATCH(AD$1,'Tillförd energi'!$B$1:$AQ$1,0),FALSE)</f>
        <v>0</v>
      </c>
      <c r="AE319">
        <f>VLOOKUP($B319,'Tillförd energi'!$B$1:$AS$566,MATCH(AE$1,'Tillförd energi'!$B$1:$AQ$1,0),FALSE)</f>
        <v>0</v>
      </c>
      <c r="AF319">
        <f>VLOOKUP($B319,'Tillförd energi'!$B$1:$AS$566,MATCH(AF$1,'Tillförd energi'!$B$1:$AQ$1,0),FALSE)</f>
        <v>3.1850000000000003E-2</v>
      </c>
      <c r="AG319">
        <f>IFERROR(VLOOKUP(B319,Miljö!$B$1:$S$476,9,FALSE)/1,0)</f>
        <v>0</v>
      </c>
      <c r="AI319">
        <f t="shared" si="40"/>
        <v>2.6960500000000001</v>
      </c>
      <c r="AJ319">
        <f t="shared" si="41"/>
        <v>2.6960500000000001</v>
      </c>
      <c r="AK319">
        <f>IF(ISERROR(1/VLOOKUP($B319,Leveranser!$B$1:$S$500,MATCH("såld värme (gwh)",Leveranser!$B$1:$S$1,0),FALSE)),"",VLOOKUP($B319,Leveranser!$B$1:$S$500,MATCH("såld värme (gwh)",Leveranser!$B$1:$S$1,0),FALSE))</f>
        <v>2.1389999999999998</v>
      </c>
      <c r="AL319" s="22">
        <f>VLOOKUP($B319,Leveranser!$B$1:$Y$500,MATCH("Totalt såld fjärrvärme till andra fjärrvärmeföretag",Leveranser!$B$1:$AA$1,0),FALSE)</f>
        <v>0</v>
      </c>
      <c r="AM319" s="22">
        <f>IF(ISERROR(1/VLOOKUP($B319,Miljö!$B$1:$S$500,MATCH("Såld mängd produktionsspecifik fjärrvärme (GWh)",Miljö!$B$1:$R$1,0),FALSE)),0,VLOOKUP($B319,Miljö!$B$1:$S$500,MATCH("Såld mängd produktionsspecifik fjärrvärme (GWh)",Miljö!$B$1:$R$1,0),FALSE))</f>
        <v>0</v>
      </c>
      <c r="AN319" s="23">
        <f t="shared" si="42"/>
        <v>0.79338291203798139</v>
      </c>
      <c r="AP319" t="str">
        <f>VLOOKUP($B319,'Miljövärden urval för publ'!$B$1:$H$450,7,FALSE)</f>
        <v>Ja</v>
      </c>
      <c r="AQ319" t="str">
        <f>VLOOKUP($B319,'Miljövärden urval för publ'!$B$1:$H$450,6,FALSE)</f>
        <v>Ja</v>
      </c>
      <c r="AU319">
        <f t="shared" si="43"/>
        <v>3.1850000000000003E-2</v>
      </c>
      <c r="AV319">
        <f t="shared" si="44"/>
        <v>0</v>
      </c>
      <c r="AW319">
        <f t="shared" si="45"/>
        <v>0</v>
      </c>
      <c r="AX319">
        <f t="shared" si="46"/>
        <v>2.6070000000000002</v>
      </c>
      <c r="AZ319">
        <f t="shared" si="47"/>
        <v>0</v>
      </c>
      <c r="BA319">
        <f t="shared" si="48"/>
        <v>0</v>
      </c>
      <c r="BC319">
        <f t="shared" si="49"/>
        <v>2.6070000000000002</v>
      </c>
    </row>
    <row r="320" spans="1:55" ht="15" customHeight="1" x14ac:dyDescent="0.25">
      <c r="A320" t="s">
        <v>453</v>
      </c>
      <c r="B320" t="s">
        <v>455</v>
      </c>
      <c r="C320">
        <f>VLOOKUP($B320,'Tillförd energi'!$B$1:$AS$566,MATCH(C$1,'Tillförd energi'!$B$1:$AQ$1,0),FALSE)</f>
        <v>0</v>
      </c>
      <c r="D320">
        <f>VLOOKUP($B320,'Tillförd energi'!$B$1:$AS$566,MATCH(D$1,'Tillförd energi'!$B$1:$AQ$1,0),FALSE)</f>
        <v>0</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0</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0.91200000000000003</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0</v>
      </c>
      <c r="X320">
        <f>VLOOKUP($B320,'Tillförd energi'!$B$1:$AS$566,MATCH(X$1,'Tillförd energi'!$B$1:$AQ$1,0),FALSE)</f>
        <v>0</v>
      </c>
      <c r="Y320">
        <f>VLOOKUP($B320,'Tillförd energi'!$B$1:$AS$566,MATCH(Y$1,'Tillförd energi'!$B$1:$AQ$1,0),FALSE)</f>
        <v>0</v>
      </c>
      <c r="Z320">
        <f>VLOOKUP($B320,'Tillförd energi'!$B$1:$AS$566,MATCH(Z$1,'Tillförd energi'!$B$1:$AQ$1,0),FALSE)</f>
        <v>1.359E-3</v>
      </c>
      <c r="AA320">
        <f>VLOOKUP($B320,'Tillförd energi'!$B$1:$AS$566,MATCH(AA$1,'Tillförd energi'!$B$1:$AQ$1,0),FALSE)</f>
        <v>0</v>
      </c>
      <c r="AB320">
        <f>VLOOKUP($B320,'Tillförd energi'!$B$1:$AS$566,MATCH(AB$1,'Tillförd energi'!$B$1:$AQ$1,0),FALSE)</f>
        <v>0</v>
      </c>
      <c r="AC320">
        <f>VLOOKUP($B320,'Tillförd energi'!$B$1:$AS$566,MATCH(AC$1,'Tillförd energi'!$B$1:$AQ$1,0),FALSE)</f>
        <v>0</v>
      </c>
      <c r="AD320">
        <f>VLOOKUP($B320,'Tillförd energi'!$B$1:$AS$566,MATCH(AD$1,'Tillförd energi'!$B$1:$AQ$1,0),FALSE)</f>
        <v>0</v>
      </c>
      <c r="AE320">
        <f>VLOOKUP($B320,'Tillförd energi'!$B$1:$AS$566,MATCH(AE$1,'Tillförd energi'!$B$1:$AQ$1,0),FALSE)</f>
        <v>0</v>
      </c>
      <c r="AF320">
        <f>VLOOKUP($B320,'Tillförd energi'!$B$1:$AS$566,MATCH(AF$1,'Tillförd energi'!$B$1:$AQ$1,0),FALSE)</f>
        <v>9.7000000000000003E-3</v>
      </c>
      <c r="AG320">
        <f>IFERROR(VLOOKUP(B320,Miljö!$B$1:$S$476,9,FALSE)/1,0)</f>
        <v>0</v>
      </c>
      <c r="AI320">
        <f t="shared" si="40"/>
        <v>0.92305900000000007</v>
      </c>
      <c r="AJ320">
        <f t="shared" si="41"/>
        <v>0.92305900000000007</v>
      </c>
      <c r="AK320">
        <f>IF(ISERROR(1/VLOOKUP($B320,Leveranser!$B$1:$S$500,MATCH("såld värme (gwh)",Leveranser!$B$1:$S$1,0),FALSE)),"",VLOOKUP($B320,Leveranser!$B$1:$S$500,MATCH("såld värme (gwh)",Leveranser!$B$1:$S$1,0),FALSE))</f>
        <v>0.82099999999999995</v>
      </c>
      <c r="AL320" s="22">
        <f>VLOOKUP($B320,Leveranser!$B$1:$Y$500,MATCH("Totalt såld fjärrvärme till andra fjärrvärmeföretag",Leveranser!$B$1:$AA$1,0),FALSE)</f>
        <v>0</v>
      </c>
      <c r="AM320" s="22">
        <f>IF(ISERROR(1/VLOOKUP($B320,Miljö!$B$1:$S$500,MATCH("Såld mängd produktionsspecifik fjärrvärme (GWh)",Miljö!$B$1:$R$1,0),FALSE)),0,VLOOKUP($B320,Miljö!$B$1:$S$500,MATCH("Såld mängd produktionsspecifik fjärrvärme (GWh)",Miljö!$B$1:$R$1,0),FALSE))</f>
        <v>0</v>
      </c>
      <c r="AN320" s="23">
        <f t="shared" si="42"/>
        <v>0.88943393650893376</v>
      </c>
      <c r="AP320" t="str">
        <f>VLOOKUP($B320,'Miljövärden urval för publ'!$B$1:$H$450,7,FALSE)</f>
        <v>Ja</v>
      </c>
      <c r="AQ320" t="str">
        <f>VLOOKUP($B320,'Miljövärden urval för publ'!$B$1:$H$450,6,FALSE)</f>
        <v>Ja</v>
      </c>
      <c r="AU320">
        <f t="shared" si="43"/>
        <v>1.1058999999999999E-2</v>
      </c>
      <c r="AV320">
        <f t="shared" si="44"/>
        <v>0</v>
      </c>
      <c r="AW320">
        <f t="shared" si="45"/>
        <v>0</v>
      </c>
      <c r="AX320">
        <f t="shared" si="46"/>
        <v>0.91200000000000003</v>
      </c>
      <c r="AZ320">
        <f t="shared" si="47"/>
        <v>0</v>
      </c>
      <c r="BA320">
        <f t="shared" si="48"/>
        <v>0</v>
      </c>
      <c r="BC320">
        <f t="shared" si="49"/>
        <v>0.91200000000000003</v>
      </c>
    </row>
    <row r="321" spans="1:55" ht="15" customHeight="1" x14ac:dyDescent="0.25">
      <c r="A321" t="s">
        <v>453</v>
      </c>
      <c r="B321" t="s">
        <v>456</v>
      </c>
      <c r="C321">
        <f>VLOOKUP($B321,'Tillförd energi'!$B$1:$AS$566,MATCH(C$1,'Tillförd energi'!$B$1:$AQ$1,0),FALSE)</f>
        <v>0</v>
      </c>
      <c r="D321">
        <f>VLOOKUP($B321,'Tillförd energi'!$B$1:$AS$566,MATCH(D$1,'Tillförd energi'!$B$1:$AQ$1,0),FALSE)</f>
        <v>0.34</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v>
      </c>
      <c r="Q321">
        <f>VLOOKUP($B321,'Tillförd energi'!$B$1:$AS$566,MATCH(Q$1,'Tillförd energi'!$B$1:$AQ$1,0),FALSE)</f>
        <v>16.966699999999999</v>
      </c>
      <c r="R321">
        <f>VLOOKUP($B321,'Tillförd energi'!$B$1:$AS$566,MATCH(R$1,'Tillförd energi'!$B$1:$AQ$1,0),FALSE)</f>
        <v>3.032</v>
      </c>
      <c r="S321">
        <f>VLOOKUP($B321,'Tillförd energi'!$B$1:$AS$566,MATCH(S$1,'Tillförd energi'!$B$1:$AQ$1,0),FALSE)</f>
        <v>0</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0</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31.594000000000001</v>
      </c>
      <c r="AE321">
        <f>VLOOKUP($B321,'Tillförd energi'!$B$1:$AS$566,MATCH(AE$1,'Tillförd energi'!$B$1:$AQ$1,0),FALSE)</f>
        <v>0</v>
      </c>
      <c r="AF321">
        <f>VLOOKUP($B321,'Tillförd energi'!$B$1:$AS$566,MATCH(AF$1,'Tillförd energi'!$B$1:$AQ$1,0),FALSE)</f>
        <v>0.56720000000000004</v>
      </c>
      <c r="AG321">
        <f>IFERROR(VLOOKUP(B321,Miljö!$B$1:$S$476,9,FALSE)/1,0)</f>
        <v>0</v>
      </c>
      <c r="AI321">
        <f t="shared" si="40"/>
        <v>52.499899999999997</v>
      </c>
      <c r="AJ321">
        <f t="shared" si="41"/>
        <v>52.499899999999997</v>
      </c>
      <c r="AK321">
        <f>IF(ISERROR(1/VLOOKUP($B321,Leveranser!$B$1:$S$500,MATCH("såld värme (gwh)",Leveranser!$B$1:$S$1,0),FALSE)),"",VLOOKUP($B321,Leveranser!$B$1:$S$500,MATCH("såld värme (gwh)",Leveranser!$B$1:$S$1,0),FALSE))</f>
        <v>42.433</v>
      </c>
      <c r="AL321" s="22">
        <f>VLOOKUP($B321,Leveranser!$B$1:$Y$500,MATCH("Totalt såld fjärrvärme till andra fjärrvärmeföretag",Leveranser!$B$1:$AA$1,0),FALSE)</f>
        <v>0</v>
      </c>
      <c r="AM321" s="22">
        <f>IF(ISERROR(1/VLOOKUP($B321,Miljö!$B$1:$S$500,MATCH("Såld mängd produktionsspecifik fjärrvärme (GWh)",Miljö!$B$1:$R$1,0),FALSE)),0,VLOOKUP($B321,Miljö!$B$1:$S$500,MATCH("Såld mängd produktionsspecifik fjärrvärme (GWh)",Miljö!$B$1:$R$1,0),FALSE))</f>
        <v>0</v>
      </c>
      <c r="AN321" s="23">
        <f t="shared" si="42"/>
        <v>0.80824915856982593</v>
      </c>
      <c r="AP321" t="str">
        <f>VLOOKUP($B321,'Miljövärden urval för publ'!$B$1:$H$450,7,FALSE)</f>
        <v>Ja</v>
      </c>
      <c r="AQ321" t="str">
        <f>VLOOKUP($B321,'Miljövärden urval för publ'!$B$1:$H$450,6,FALSE)</f>
        <v>Ja</v>
      </c>
      <c r="AU321">
        <f t="shared" si="43"/>
        <v>0.56720000000000004</v>
      </c>
      <c r="AV321">
        <f t="shared" si="44"/>
        <v>0</v>
      </c>
      <c r="AW321">
        <f t="shared" si="45"/>
        <v>16.966699999999999</v>
      </c>
      <c r="AX321">
        <f t="shared" si="46"/>
        <v>3.032</v>
      </c>
      <c r="AZ321">
        <f t="shared" si="47"/>
        <v>0</v>
      </c>
      <c r="BA321">
        <f t="shared" si="48"/>
        <v>0</v>
      </c>
      <c r="BC321">
        <f t="shared" si="49"/>
        <v>19.998699999999999</v>
      </c>
    </row>
    <row r="322" spans="1:55" ht="15" customHeight="1" x14ac:dyDescent="0.25">
      <c r="A322" t="s">
        <v>457</v>
      </c>
      <c r="B322" t="s">
        <v>458</v>
      </c>
      <c r="C322">
        <f>VLOOKUP($B322,'Tillförd energi'!$B$1:$AS$566,MATCH(C$1,'Tillförd energi'!$B$1:$AQ$1,0),FALSE)</f>
        <v>0</v>
      </c>
      <c r="D322">
        <f>VLOOKUP($B322,'Tillförd energi'!$B$1:$AS$566,MATCH(D$1,'Tillförd energi'!$B$1:$AQ$1,0),FALSE)</f>
        <v>1.33</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0</v>
      </c>
      <c r="Q322">
        <f>VLOOKUP($B322,'Tillförd energi'!$B$1:$AS$566,MATCH(Q$1,'Tillförd energi'!$B$1:$AQ$1,0),FALSE)</f>
        <v>0</v>
      </c>
      <c r="R322">
        <f>VLOOKUP($B322,'Tillförd energi'!$B$1:$AS$566,MATCH(R$1,'Tillförd energi'!$B$1:$AQ$1,0),FALSE)</f>
        <v>8.23</v>
      </c>
      <c r="S322">
        <f>VLOOKUP($B322,'Tillförd energi'!$B$1:$AS$566,MATCH(S$1,'Tillförd energi'!$B$1:$AQ$1,0),FALSE)</f>
        <v>0</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0.14299999999999999</v>
      </c>
      <c r="AG322">
        <f>IFERROR(VLOOKUP(B322,Miljö!$B$1:$S$476,9,FALSE)/1,0)</f>
        <v>0</v>
      </c>
      <c r="AI322">
        <f t="shared" si="40"/>
        <v>9.7030000000000012</v>
      </c>
      <c r="AJ322">
        <f t="shared" si="41"/>
        <v>9.7030000000000012</v>
      </c>
      <c r="AK322">
        <f>IF(ISERROR(1/VLOOKUP($B322,Leveranser!$B$1:$S$500,MATCH("såld värme (gwh)",Leveranser!$B$1:$S$1,0),FALSE)),"",VLOOKUP($B322,Leveranser!$B$1:$S$500,MATCH("såld värme (gwh)",Leveranser!$B$1:$S$1,0),FALSE))</f>
        <v>7.5430000000000001</v>
      </c>
      <c r="AL322" s="22">
        <f>VLOOKUP($B322,Leveranser!$B$1:$Y$500,MATCH("Totalt såld fjärrvärme till andra fjärrvärmeföretag",Leveranser!$B$1:$AA$1,0),FALSE)</f>
        <v>0</v>
      </c>
      <c r="AM322" s="22">
        <f>IF(ISERROR(1/VLOOKUP($B322,Miljö!$B$1:$S$500,MATCH("Såld mängd produktionsspecifik fjärrvärme (GWh)",Miljö!$B$1:$R$1,0),FALSE)),0,VLOOKUP($B322,Miljö!$B$1:$S$500,MATCH("Såld mängd produktionsspecifik fjärrvärme (GWh)",Miljö!$B$1:$R$1,0),FALSE))</f>
        <v>0</v>
      </c>
      <c r="AN322" s="23">
        <f t="shared" si="42"/>
        <v>0.77738843656601042</v>
      </c>
      <c r="AP322" t="str">
        <f>VLOOKUP($B322,'Miljövärden urval för publ'!$B$1:$H$450,7,FALSE)</f>
        <v>Ja</v>
      </c>
      <c r="AQ322" t="str">
        <f>VLOOKUP($B322,'Miljövärden urval för publ'!$B$1:$H$450,6,FALSE)</f>
        <v>Nej</v>
      </c>
      <c r="AU322">
        <f t="shared" si="43"/>
        <v>0.14299999999999999</v>
      </c>
      <c r="AV322">
        <f t="shared" si="44"/>
        <v>0</v>
      </c>
      <c r="AW322">
        <f t="shared" si="45"/>
        <v>0</v>
      </c>
      <c r="AX322">
        <f t="shared" si="46"/>
        <v>8.23</v>
      </c>
      <c r="AZ322">
        <f t="shared" si="47"/>
        <v>0</v>
      </c>
      <c r="BA322">
        <f t="shared" si="48"/>
        <v>0</v>
      </c>
      <c r="BC322">
        <f t="shared" si="49"/>
        <v>8.23</v>
      </c>
    </row>
    <row r="323" spans="1:55" ht="15" customHeight="1" x14ac:dyDescent="0.25">
      <c r="A323" t="s">
        <v>457</v>
      </c>
      <c r="B323" t="s">
        <v>459</v>
      </c>
      <c r="C323">
        <f>VLOOKUP($B323,'Tillförd energi'!$B$1:$AS$566,MATCH(C$1,'Tillförd energi'!$B$1:$AQ$1,0),FALSE)</f>
        <v>0</v>
      </c>
      <c r="D323">
        <f>VLOOKUP($B323,'Tillförd energi'!$B$1:$AS$566,MATCH(D$1,'Tillförd energi'!$B$1:$AQ$1,0),FALSE)</f>
        <v>0.04</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0</v>
      </c>
      <c r="J323">
        <f>VLOOKUP($B323,'Tillförd energi'!$B$1:$AS$566,MATCH(J$1,'Tillförd energi'!$B$1:$AQ$1,0),FALSE)</f>
        <v>0</v>
      </c>
      <c r="K323">
        <v>0</v>
      </c>
      <c r="L323">
        <f>VLOOKUP($B323,'Tillförd energi'!$B$1:$AS$566,MATCH(L$1,'Tillförd energi'!$B$1:$AQ$1,0),FALSE)</f>
        <v>0</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0</v>
      </c>
      <c r="Q323">
        <f>VLOOKUP($B323,'Tillförd energi'!$B$1:$AS$566,MATCH(Q$1,'Tillförd energi'!$B$1:$AQ$1,0),FALSE)</f>
        <v>0</v>
      </c>
      <c r="R323">
        <f>VLOOKUP($B323,'Tillförd energi'!$B$1:$AS$566,MATCH(R$1,'Tillförd energi'!$B$1:$AQ$1,0),FALSE)</f>
        <v>10.7</v>
      </c>
      <c r="S323">
        <f>VLOOKUP($B323,'Tillförd energi'!$B$1:$AS$566,MATCH(S$1,'Tillförd energi'!$B$1:$AQ$1,0),FALSE)</f>
        <v>0</v>
      </c>
      <c r="T323">
        <f>VLOOKUP($B323,'Tillförd energi'!$B$1:$AS$566,MATCH(T$1,'Tillförd energi'!$B$1:$AQ$1,0),FALSE)</f>
        <v>0</v>
      </c>
      <c r="U323">
        <f>VLOOKUP($B323,'Tillförd energi'!$B$1:$AS$566,MATCH(U$1,'Tillförd energi'!$B$1:$AQ$1,0),FALSE)</f>
        <v>0</v>
      </c>
      <c r="V323">
        <f>VLOOKUP($B323,'Tillförd energi'!$B$1:$AS$566,MATCH(V$1,'Tillförd energi'!$B$1:$AQ$1,0),FALSE)</f>
        <v>0</v>
      </c>
      <c r="W323">
        <f>VLOOKUP($B323,'Tillförd energi'!$B$1:$AS$566,MATCH(W$1,'Tillförd energi'!$B$1:$AQ$1,0),FALSE)</f>
        <v>0</v>
      </c>
      <c r="X323">
        <f>VLOOKUP($B323,'Tillförd energi'!$B$1:$AS$566,MATCH(X$1,'Tillförd energi'!$B$1:$AQ$1,0),FALSE)</f>
        <v>0</v>
      </c>
      <c r="Y323">
        <f>VLOOKUP($B323,'Tillförd energi'!$B$1:$AS$566,MATCH(Y$1,'Tillförd energi'!$B$1:$AQ$1,0),FALSE)</f>
        <v>0</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0</v>
      </c>
      <c r="AD323">
        <f>VLOOKUP($B323,'Tillförd energi'!$B$1:$AS$566,MATCH(AD$1,'Tillförd energi'!$B$1:$AQ$1,0),FALSE)</f>
        <v>0</v>
      </c>
      <c r="AE323">
        <f>VLOOKUP($B323,'Tillförd energi'!$B$1:$AS$566,MATCH(AE$1,'Tillförd energi'!$B$1:$AQ$1,0),FALSE)</f>
        <v>0</v>
      </c>
      <c r="AF323">
        <f>VLOOKUP($B323,'Tillförd energi'!$B$1:$AS$566,MATCH(AF$1,'Tillförd energi'!$B$1:$AQ$1,0),FALSE)</f>
        <v>0.17399999999999999</v>
      </c>
      <c r="AG323">
        <f>IFERROR(VLOOKUP(B323,Miljö!$B$1:$S$476,9,FALSE)/1,0)</f>
        <v>0</v>
      </c>
      <c r="AI323">
        <f t="shared" ref="AI323:AI386" si="50">SUM(C323:AF323)</f>
        <v>10.913999999999998</v>
      </c>
      <c r="AJ323">
        <f t="shared" ref="AJ323:AJ386" si="51">SUM(C323:AG323)</f>
        <v>10.913999999999998</v>
      </c>
      <c r="AK323">
        <f>IF(ISERROR(1/VLOOKUP($B323,Leveranser!$B$1:$S$500,MATCH("såld värme (gwh)",Leveranser!$B$1:$S$1,0),FALSE)),"",VLOOKUP($B323,Leveranser!$B$1:$S$500,MATCH("såld värme (gwh)",Leveranser!$B$1:$S$1,0),FALSE))</f>
        <v>7.7160000000000002</v>
      </c>
      <c r="AL323" s="22">
        <f>VLOOKUP($B323,Leveranser!$B$1:$Y$500,MATCH("Totalt såld fjärrvärme till andra fjärrvärmeföretag",Leveranser!$B$1:$AA$1,0),FALSE)</f>
        <v>0</v>
      </c>
      <c r="AM323" s="22">
        <f>IF(ISERROR(1/VLOOKUP($B323,Miljö!$B$1:$S$500,MATCH("Såld mängd produktionsspecifik fjärrvärme (GWh)",Miljö!$B$1:$R$1,0),FALSE)),0,VLOOKUP($B323,Miljö!$B$1:$S$500,MATCH("Såld mängd produktionsspecifik fjärrvärme (GWh)",Miljö!$B$1:$R$1,0),FALSE))</f>
        <v>0</v>
      </c>
      <c r="AN323" s="23">
        <f t="shared" ref="AN323:AN386" si="52">IFERROR(AK323/AJ323,"")</f>
        <v>0.70698185816382642</v>
      </c>
      <c r="AP323" t="str">
        <f>VLOOKUP($B323,'Miljövärden urval för publ'!$B$1:$H$450,7,FALSE)</f>
        <v>Ja</v>
      </c>
      <c r="AQ323" t="str">
        <f>VLOOKUP($B323,'Miljövärden urval för publ'!$B$1:$H$450,6,FALSE)</f>
        <v>Nej</v>
      </c>
      <c r="AU323">
        <f t="shared" ref="AU323:AU386" si="53">Z323+AA323+AF323</f>
        <v>0.17399999999999999</v>
      </c>
      <c r="AV323">
        <f t="shared" ref="AV323:AV386" si="54">X323</f>
        <v>0</v>
      </c>
      <c r="AW323">
        <f t="shared" ref="AW323:AW386" si="55">M323+N323+O323+P323+Q323</f>
        <v>0</v>
      </c>
      <c r="AX323">
        <f t="shared" ref="AX323:AX386" si="56">R323+S323+T323+U323</f>
        <v>10.7</v>
      </c>
      <c r="AZ323">
        <f t="shared" ref="AZ323:AZ386" si="57">AB323</f>
        <v>0</v>
      </c>
      <c r="BA323">
        <f t="shared" ref="BA323:BA386" si="58">AE323</f>
        <v>0</v>
      </c>
      <c r="BC323">
        <f t="shared" ref="BC323:BC386" si="59">L323+M323+N323+O323+P323+Q323+R323+S323+T323+U323+V323+W323+X323</f>
        <v>10.7</v>
      </c>
    </row>
    <row r="324" spans="1:55" ht="15" customHeight="1" x14ac:dyDescent="0.25">
      <c r="A324" t="s">
        <v>457</v>
      </c>
      <c r="B324" t="s">
        <v>460</v>
      </c>
      <c r="C324">
        <f>VLOOKUP($B324,'Tillförd energi'!$B$1:$AS$566,MATCH(C$1,'Tillförd energi'!$B$1:$AQ$1,0),FALSE)</f>
        <v>0</v>
      </c>
      <c r="D324">
        <f>VLOOKUP($B324,'Tillförd energi'!$B$1:$AS$566,MATCH(D$1,'Tillförd energi'!$B$1:$AQ$1,0),FALSE)</f>
        <v>0.17</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10.184699999999999</v>
      </c>
      <c r="R324">
        <f>VLOOKUP($B324,'Tillförd energi'!$B$1:$AS$566,MATCH(R$1,'Tillförd energi'!$B$1:$AQ$1,0),FALSE)</f>
        <v>0</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0.05</v>
      </c>
      <c r="AG324">
        <f>IFERROR(VLOOKUP(B324,Miljö!$B$1:$S$476,9,FALSE)/1,0)</f>
        <v>0</v>
      </c>
      <c r="AI324">
        <f t="shared" si="50"/>
        <v>10.4047</v>
      </c>
      <c r="AJ324">
        <f t="shared" si="51"/>
        <v>10.4047</v>
      </c>
      <c r="AK324">
        <f>IF(ISERROR(1/VLOOKUP($B324,Leveranser!$B$1:$S$500,MATCH("såld värme (gwh)",Leveranser!$B$1:$S$1,0),FALSE)),"",VLOOKUP($B324,Leveranser!$B$1:$S$500,MATCH("såld värme (gwh)",Leveranser!$B$1:$S$1,0),FALSE))</f>
        <v>7.64</v>
      </c>
      <c r="AL324" s="22">
        <f>VLOOKUP($B324,Leveranser!$B$1:$Y$500,MATCH("Totalt såld fjärrvärme till andra fjärrvärmeföretag",Leveranser!$B$1:$AA$1,0),FALSE)</f>
        <v>0</v>
      </c>
      <c r="AM324" s="22">
        <f>IF(ISERROR(1/VLOOKUP($B324,Miljö!$B$1:$S$500,MATCH("Såld mängd produktionsspecifik fjärrvärme (GWh)",Miljö!$B$1:$R$1,0),FALSE)),0,VLOOKUP($B324,Miljö!$B$1:$S$500,MATCH("Såld mängd produktionsspecifik fjärrvärme (GWh)",Miljö!$B$1:$R$1,0),FALSE))</f>
        <v>0</v>
      </c>
      <c r="AN324" s="23">
        <f t="shared" si="52"/>
        <v>0.73428354493642289</v>
      </c>
      <c r="AP324" t="str">
        <f>VLOOKUP($B324,'Miljövärden urval för publ'!$B$1:$H$450,7,FALSE)</f>
        <v>Ja</v>
      </c>
      <c r="AQ324" t="str">
        <f>VLOOKUP($B324,'Miljövärden urval för publ'!$B$1:$H$450,6,FALSE)</f>
        <v>Nej</v>
      </c>
      <c r="AU324">
        <f t="shared" si="53"/>
        <v>0.05</v>
      </c>
      <c r="AV324">
        <f t="shared" si="54"/>
        <v>0</v>
      </c>
      <c r="AW324">
        <f t="shared" si="55"/>
        <v>10.184699999999999</v>
      </c>
      <c r="AX324">
        <f t="shared" si="56"/>
        <v>0</v>
      </c>
      <c r="AZ324">
        <f t="shared" si="57"/>
        <v>0</v>
      </c>
      <c r="BA324">
        <f t="shared" si="58"/>
        <v>0</v>
      </c>
      <c r="BC324">
        <f t="shared" si="59"/>
        <v>10.184699999999999</v>
      </c>
    </row>
    <row r="325" spans="1:55" ht="15" customHeight="1" x14ac:dyDescent="0.25">
      <c r="A325" t="s">
        <v>457</v>
      </c>
      <c r="B325" t="s">
        <v>461</v>
      </c>
      <c r="C325">
        <f>VLOOKUP($B325,'Tillförd energi'!$B$1:$AS$566,MATCH(C$1,'Tillförd energi'!$B$1:$AQ$1,0),FALSE)</f>
        <v>0</v>
      </c>
      <c r="D325">
        <f>VLOOKUP($B325,'Tillförd energi'!$B$1:$AS$566,MATCH(D$1,'Tillförd energi'!$B$1:$AQ$1,0),FALSE)</f>
        <v>16.829999999999998</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263.39999999999998</v>
      </c>
      <c r="J325">
        <f>VLOOKUP($B325,'Tillförd energi'!$B$1:$AS$566,MATCH(J$1,'Tillförd energi'!$B$1:$AQ$1,0),FALSE)</f>
        <v>0</v>
      </c>
      <c r="K325">
        <v>0</v>
      </c>
      <c r="L325">
        <f>VLOOKUP($B325,'Tillförd energi'!$B$1:$AS$566,MATCH(L$1,'Tillförd energi'!$B$1:$AQ$1,0),FALSE)</f>
        <v>46.017000000000003</v>
      </c>
      <c r="M325">
        <f>VLOOKUP($B325,'Tillförd energi'!$B$1:$AS$566,MATCH(M$1,'Tillförd energi'!$B$1:$AQ$1,0),FALSE)</f>
        <v>90.405000000000001</v>
      </c>
      <c r="N325">
        <f>VLOOKUP($B325,'Tillförd energi'!$B$1:$AS$566,MATCH(N$1,'Tillförd energi'!$B$1:$AQ$1,0),FALSE)</f>
        <v>57.468000000000004</v>
      </c>
      <c r="O325">
        <f>VLOOKUP($B325,'Tillförd energi'!$B$1:$AS$566,MATCH(O$1,'Tillförd energi'!$B$1:$AQ$1,0),FALSE)</f>
        <v>33.4</v>
      </c>
      <c r="P325">
        <f>VLOOKUP($B325,'Tillförd energi'!$B$1:$AS$566,MATCH(P$1,'Tillförd energi'!$B$1:$AQ$1,0),FALSE)</f>
        <v>62.183999999999997</v>
      </c>
      <c r="Q325">
        <f>VLOOKUP($B325,'Tillförd energi'!$B$1:$AS$566,MATCH(Q$1,'Tillförd energi'!$B$1:$AQ$1,0),FALSE)</f>
        <v>30</v>
      </c>
      <c r="R325">
        <f>VLOOKUP($B325,'Tillförd energi'!$B$1:$AS$566,MATCH(R$1,'Tillförd energi'!$B$1:$AQ$1,0),FALSE)</f>
        <v>11.4</v>
      </c>
      <c r="S325">
        <f>VLOOKUP($B325,'Tillförd energi'!$B$1:$AS$566,MATCH(S$1,'Tillförd energi'!$B$1:$AQ$1,0),FALSE)</f>
        <v>0.3</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19.5</v>
      </c>
      <c r="Z325">
        <f>VLOOKUP($B325,'Tillförd energi'!$B$1:$AS$566,MATCH(Z$1,'Tillförd energi'!$B$1:$AQ$1,0),FALSE)</f>
        <v>7.14</v>
      </c>
      <c r="AA325">
        <f>VLOOKUP($B325,'Tillförd energi'!$B$1:$AS$566,MATCH(AA$1,'Tillförd energi'!$B$1:$AQ$1,0),FALSE)</f>
        <v>9.2850000000000001</v>
      </c>
      <c r="AB325">
        <f>VLOOKUP($B325,'Tillförd energi'!$B$1:$AS$566,MATCH(AB$1,'Tillförd energi'!$B$1:$AQ$1,0),FALSE)</f>
        <v>14.333</v>
      </c>
      <c r="AC325">
        <f>VLOOKUP($B325,'Tillförd energi'!$B$1:$AS$566,MATCH(AC$1,'Tillförd energi'!$B$1:$AQ$1,0),FALSE)</f>
        <v>194.4</v>
      </c>
      <c r="AD325">
        <f>VLOOKUP($B325,'Tillförd energi'!$B$1:$AS$566,MATCH(AD$1,'Tillförd energi'!$B$1:$AQ$1,0),FALSE)</f>
        <v>0</v>
      </c>
      <c r="AE325">
        <f>VLOOKUP($B325,'Tillförd energi'!$B$1:$AS$566,MATCH(AE$1,'Tillförd energi'!$B$1:$AQ$1,0),FALSE)</f>
        <v>0.52470600000000001</v>
      </c>
      <c r="AF325">
        <f>VLOOKUP($B325,'Tillförd energi'!$B$1:$AS$566,MATCH(AF$1,'Tillförd energi'!$B$1:$AQ$1,0),FALSE)</f>
        <v>33.628</v>
      </c>
      <c r="AG325">
        <f>IFERROR(VLOOKUP(B325,Miljö!$B$1:$S$476,9,FALSE)/1,0)</f>
        <v>0</v>
      </c>
      <c r="AI325">
        <f t="shared" si="50"/>
        <v>890.21470599999986</v>
      </c>
      <c r="AJ325">
        <f t="shared" si="51"/>
        <v>890.21470599999986</v>
      </c>
      <c r="AK325">
        <f>IF(ISERROR(1/VLOOKUP($B325,Leveranser!$B$1:$S$500,MATCH("såld värme (gwh)",Leveranser!$B$1:$S$1,0),FALSE)),"",VLOOKUP($B325,Leveranser!$B$1:$S$500,MATCH("såld värme (gwh)",Leveranser!$B$1:$S$1,0),FALSE))</f>
        <v>788.96299999999997</v>
      </c>
      <c r="AL325" s="22">
        <f>VLOOKUP($B325,Leveranser!$B$1:$Y$500,MATCH("Totalt såld fjärrvärme till andra fjärrvärmeföretag",Leveranser!$B$1:$AA$1,0),FALSE)</f>
        <v>0</v>
      </c>
      <c r="AM325" s="22">
        <f>IF(ISERROR(1/VLOOKUP($B325,Miljö!$B$1:$S$500,MATCH("Såld mängd produktionsspecifik fjärrvärme (GWh)",Miljö!$B$1:$R$1,0),FALSE)),0,VLOOKUP($B325,Miljö!$B$1:$S$500,MATCH("Såld mängd produktionsspecifik fjärrvärme (GWh)",Miljö!$B$1:$R$1,0),FALSE))</f>
        <v>0</v>
      </c>
      <c r="AN325" s="23">
        <f t="shared" si="52"/>
        <v>0.88626147679029699</v>
      </c>
      <c r="AP325" t="str">
        <f>VLOOKUP($B325,'Miljövärden urval för publ'!$B$1:$H$450,7,FALSE)</f>
        <v>Ja</v>
      </c>
      <c r="AQ325" t="str">
        <f>VLOOKUP($B325,'Miljövärden urval för publ'!$B$1:$H$450,6,FALSE)</f>
        <v>Nej</v>
      </c>
      <c r="AU325">
        <f t="shared" si="53"/>
        <v>50.052999999999997</v>
      </c>
      <c r="AV325">
        <f t="shared" si="54"/>
        <v>0</v>
      </c>
      <c r="AW325">
        <f t="shared" si="55"/>
        <v>273.45699999999999</v>
      </c>
      <c r="AX325">
        <f t="shared" si="56"/>
        <v>11.700000000000001</v>
      </c>
      <c r="AZ325">
        <f t="shared" si="57"/>
        <v>14.333</v>
      </c>
      <c r="BA325">
        <f t="shared" si="58"/>
        <v>0.52470600000000001</v>
      </c>
      <c r="BC325">
        <f t="shared" si="59"/>
        <v>331.17399999999998</v>
      </c>
    </row>
    <row r="326" spans="1:55" ht="15" customHeight="1" x14ac:dyDescent="0.25">
      <c r="A326" t="s">
        <v>462</v>
      </c>
      <c r="B326" t="s">
        <v>463</v>
      </c>
      <c r="C326">
        <f>VLOOKUP($B326,'Tillförd energi'!$B$1:$AS$566,MATCH(C$1,'Tillförd energi'!$B$1:$AQ$1,0),FALSE)</f>
        <v>0</v>
      </c>
      <c r="D326">
        <f>VLOOKUP($B326,'Tillförd energi'!$B$1:$AS$566,MATCH(D$1,'Tillförd energi'!$B$1:$AQ$1,0),FALSE)</f>
        <v>0</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0</v>
      </c>
      <c r="R326">
        <f>VLOOKUP($B326,'Tillförd energi'!$B$1:$AS$566,MATCH(R$1,'Tillförd energi'!$B$1:$AQ$1,0),FALSE)</f>
        <v>0</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0</v>
      </c>
      <c r="AE326">
        <f>VLOOKUP($B326,'Tillförd energi'!$B$1:$AS$566,MATCH(AE$1,'Tillförd energi'!$B$1:$AQ$1,0),FALSE)</f>
        <v>0</v>
      </c>
      <c r="AF326">
        <f>VLOOKUP($B326,'Tillförd energi'!$B$1:$AS$566,MATCH(AF$1,'Tillförd energi'!$B$1:$AQ$1,0),FALSE)</f>
        <v>0</v>
      </c>
      <c r="AG326">
        <f>IFERROR(VLOOKUP(B326,Miljö!$B$1:$S$476,9,FALSE)/1,0)</f>
        <v>0</v>
      </c>
      <c r="AI326">
        <f t="shared" si="50"/>
        <v>0</v>
      </c>
      <c r="AJ326">
        <f t="shared" si="51"/>
        <v>0</v>
      </c>
      <c r="AK326" t="str">
        <f>IF(ISERROR(1/VLOOKUP($B326,Leveranser!$B$1:$S$500,MATCH("såld värme (gwh)",Leveranser!$B$1:$S$1,0),FALSE)),"",VLOOKUP($B326,Leveranser!$B$1:$S$500,MATCH("såld värme (gwh)",Leveranser!$B$1:$S$1,0),FALSE))</f>
        <v/>
      </c>
      <c r="AL326" s="22">
        <f>VLOOKUP($B326,Leveranser!$B$1:$Y$500,MATCH("Totalt såld fjärrvärme till andra fjärrvärmeföretag",Leveranser!$B$1:$AA$1,0),FALSE)</f>
        <v>0</v>
      </c>
      <c r="AM326" s="22">
        <f>IF(ISERROR(1/VLOOKUP($B326,Miljö!$B$1:$S$500,MATCH("Såld mängd produktionsspecifik fjärrvärme (GWh)",Miljö!$B$1:$R$1,0),FALSE)),0,VLOOKUP($B326,Miljö!$B$1:$S$500,MATCH("Såld mängd produktionsspecifik fjärrvärme (GWh)",Miljö!$B$1:$R$1,0),FALSE))</f>
        <v>0</v>
      </c>
      <c r="AN326" s="23" t="str">
        <f t="shared" si="52"/>
        <v/>
      </c>
      <c r="AP326" t="str">
        <f>VLOOKUP($B326,'Miljövärden urval för publ'!$B$1:$H$450,7,FALSE)</f>
        <v>Nej</v>
      </c>
      <c r="AQ326" t="str">
        <f>VLOOKUP($B326,'Miljövärden urval för publ'!$B$1:$H$450,6,FALSE)</f>
        <v>Nej</v>
      </c>
      <c r="AU326">
        <f t="shared" si="53"/>
        <v>0</v>
      </c>
      <c r="AV326">
        <f t="shared" si="54"/>
        <v>0</v>
      </c>
      <c r="AW326">
        <f t="shared" si="55"/>
        <v>0</v>
      </c>
      <c r="AX326">
        <f t="shared" si="56"/>
        <v>0</v>
      </c>
      <c r="AZ326">
        <f t="shared" si="57"/>
        <v>0</v>
      </c>
      <c r="BA326">
        <f t="shared" si="58"/>
        <v>0</v>
      </c>
      <c r="BC326">
        <f t="shared" si="59"/>
        <v>0</v>
      </c>
    </row>
    <row r="327" spans="1:55" ht="15" customHeight="1" x14ac:dyDescent="0.25">
      <c r="A327" t="s">
        <v>462</v>
      </c>
      <c r="B327" t="s">
        <v>464</v>
      </c>
      <c r="C327">
        <f>VLOOKUP($B327,'Tillförd energi'!$B$1:$AS$566,MATCH(C$1,'Tillförd energi'!$B$1:$AQ$1,0),FALSE)</f>
        <v>0</v>
      </c>
      <c r="D327">
        <f>VLOOKUP($B327,'Tillförd energi'!$B$1:$AS$566,MATCH(D$1,'Tillförd energi'!$B$1:$AQ$1,0),FALSE)</f>
        <v>0</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0</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v>
      </c>
      <c r="AG327">
        <f>IFERROR(VLOOKUP(B327,Miljö!$B$1:$S$476,9,FALSE)/1,0)</f>
        <v>0</v>
      </c>
      <c r="AI327">
        <f t="shared" si="50"/>
        <v>0</v>
      </c>
      <c r="AJ327">
        <f t="shared" si="51"/>
        <v>0</v>
      </c>
      <c r="AK327" t="str">
        <f>IF(ISERROR(1/VLOOKUP($B327,Leveranser!$B$1:$S$500,MATCH("såld värme (gwh)",Leveranser!$B$1:$S$1,0),FALSE)),"",VLOOKUP($B327,Leveranser!$B$1:$S$500,MATCH("såld värme (gwh)",Leveranser!$B$1:$S$1,0),FALSE))</f>
        <v/>
      </c>
      <c r="AL327" s="22">
        <f>VLOOKUP($B327,Leveranser!$B$1:$Y$500,MATCH("Totalt såld fjärrvärme till andra fjärrvärmeföretag",Leveranser!$B$1:$AA$1,0),FALSE)</f>
        <v>0</v>
      </c>
      <c r="AM327" s="22">
        <f>IF(ISERROR(1/VLOOKUP($B327,Miljö!$B$1:$S$500,MATCH("Såld mängd produktionsspecifik fjärrvärme (GWh)",Miljö!$B$1:$R$1,0),FALSE)),0,VLOOKUP($B327,Miljö!$B$1:$S$500,MATCH("Såld mängd produktionsspecifik fjärrvärme (GWh)",Miljö!$B$1:$R$1,0),FALSE))</f>
        <v>0</v>
      </c>
      <c r="AN327" s="23" t="str">
        <f t="shared" si="52"/>
        <v/>
      </c>
      <c r="AP327" t="str">
        <f>VLOOKUP($B327,'Miljövärden urval för publ'!$B$1:$H$450,7,FALSE)</f>
        <v>Nej</v>
      </c>
      <c r="AQ327" t="str">
        <f>VLOOKUP($B327,'Miljövärden urval för publ'!$B$1:$H$450,6,FALSE)</f>
        <v>Nej</v>
      </c>
      <c r="AU327">
        <f t="shared" si="53"/>
        <v>0</v>
      </c>
      <c r="AV327">
        <f t="shared" si="54"/>
        <v>0</v>
      </c>
      <c r="AW327">
        <f t="shared" si="55"/>
        <v>0</v>
      </c>
      <c r="AX327">
        <f t="shared" si="56"/>
        <v>0</v>
      </c>
      <c r="AZ327">
        <f t="shared" si="57"/>
        <v>0</v>
      </c>
      <c r="BA327">
        <f t="shared" si="58"/>
        <v>0</v>
      </c>
      <c r="BC327">
        <f t="shared" si="59"/>
        <v>0</v>
      </c>
    </row>
    <row r="328" spans="1:55" ht="15" customHeight="1" x14ac:dyDescent="0.25">
      <c r="A328" t="s">
        <v>465</v>
      </c>
      <c r="B328" t="s">
        <v>466</v>
      </c>
      <c r="C328">
        <f>VLOOKUP($B328,'Tillförd energi'!$B$1:$AS$566,MATCH(C$1,'Tillförd energi'!$B$1:$AQ$1,0),FALSE)</f>
        <v>0</v>
      </c>
      <c r="D328">
        <f>VLOOKUP($B328,'Tillförd energi'!$B$1:$AS$566,MATCH(D$1,'Tillförd energi'!$B$1:$AQ$1,0),FALSE)</f>
        <v>5.8999999999999997E-2</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0.6</v>
      </c>
      <c r="N328">
        <f>VLOOKUP($B328,'Tillförd energi'!$B$1:$AS$566,MATCH(N$1,'Tillförd energi'!$B$1:$AQ$1,0),FALSE)</f>
        <v>6</v>
      </c>
      <c r="O328">
        <f>VLOOKUP($B328,'Tillförd energi'!$B$1:$AS$566,MATCH(O$1,'Tillförd energi'!$B$1:$AQ$1,0),FALSE)</f>
        <v>3.5</v>
      </c>
      <c r="P328">
        <f>VLOOKUP($B328,'Tillförd energi'!$B$1:$AS$566,MATCH(P$1,'Tillförd energi'!$B$1:$AQ$1,0),FALSE)</f>
        <v>23.9</v>
      </c>
      <c r="Q328">
        <f>VLOOKUP($B328,'Tillförd energi'!$B$1:$AS$566,MATCH(Q$1,'Tillförd energi'!$B$1:$AQ$1,0),FALSE)</f>
        <v>1.42</v>
      </c>
      <c r="R328">
        <f>VLOOKUP($B328,'Tillförd energi'!$B$1:$AS$566,MATCH(R$1,'Tillförd energi'!$B$1:$AQ$1,0),FALSE)</f>
        <v>0</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0.59499999999999997</v>
      </c>
      <c r="AG328">
        <f>IFERROR(VLOOKUP(B328,Miljö!$B$1:$S$476,9,FALSE)/1,0)</f>
        <v>0</v>
      </c>
      <c r="AI328">
        <f t="shared" si="50"/>
        <v>36.073999999999998</v>
      </c>
      <c r="AJ328">
        <f t="shared" si="51"/>
        <v>36.073999999999998</v>
      </c>
      <c r="AK328">
        <f>IF(ISERROR(1/VLOOKUP($B328,Leveranser!$B$1:$S$500,MATCH("såld värme (gwh)",Leveranser!$B$1:$S$1,0),FALSE)),"",VLOOKUP($B328,Leveranser!$B$1:$S$500,MATCH("såld värme (gwh)",Leveranser!$B$1:$S$1,0),FALSE))</f>
        <v>35.74</v>
      </c>
      <c r="AL328" s="22">
        <f>VLOOKUP($B328,Leveranser!$B$1:$Y$500,MATCH("Totalt såld fjärrvärme till andra fjärrvärmeföretag",Leveranser!$B$1:$AA$1,0),FALSE)</f>
        <v>0</v>
      </c>
      <c r="AM328" s="22">
        <f>IF(ISERROR(1/VLOOKUP($B328,Miljö!$B$1:$S$500,MATCH("Såld mängd produktionsspecifik fjärrvärme (GWh)",Miljö!$B$1:$R$1,0),FALSE)),0,VLOOKUP($B328,Miljö!$B$1:$S$500,MATCH("Såld mängd produktionsspecifik fjärrvärme (GWh)",Miljö!$B$1:$R$1,0),FALSE))</f>
        <v>0</v>
      </c>
      <c r="AN328" s="23">
        <f t="shared" si="52"/>
        <v>0.99074125408881752</v>
      </c>
      <c r="AP328" t="str">
        <f>VLOOKUP($B328,'Miljövärden urval för publ'!$B$1:$H$450,7,FALSE)</f>
        <v>Ja</v>
      </c>
      <c r="AQ328" t="str">
        <f>VLOOKUP($B328,'Miljövärden urval för publ'!$B$1:$H$450,6,FALSE)</f>
        <v>Ja</v>
      </c>
      <c r="AU328">
        <f t="shared" si="53"/>
        <v>0.59499999999999997</v>
      </c>
      <c r="AV328">
        <f t="shared" si="54"/>
        <v>0</v>
      </c>
      <c r="AW328">
        <f t="shared" si="55"/>
        <v>35.42</v>
      </c>
      <c r="AX328">
        <f t="shared" si="56"/>
        <v>0</v>
      </c>
      <c r="AZ328">
        <f t="shared" si="57"/>
        <v>0</v>
      </c>
      <c r="BA328">
        <f t="shared" si="58"/>
        <v>0</v>
      </c>
      <c r="BC328">
        <f t="shared" si="59"/>
        <v>35.42</v>
      </c>
    </row>
    <row r="329" spans="1:55" ht="15" customHeight="1" x14ac:dyDescent="0.25">
      <c r="A329" t="s">
        <v>467</v>
      </c>
      <c r="B329" t="s">
        <v>468</v>
      </c>
      <c r="C329">
        <f>VLOOKUP($B329,'Tillförd energi'!$B$1:$AS$566,MATCH(C$1,'Tillförd energi'!$B$1:$AQ$1,0),FALSE)</f>
        <v>0</v>
      </c>
      <c r="D329">
        <f>VLOOKUP($B329,'Tillförd energi'!$B$1:$AS$566,MATCH(D$1,'Tillförd energi'!$B$1:$AQ$1,0),FALSE)</f>
        <v>0.248</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0</v>
      </c>
      <c r="R329">
        <f>VLOOKUP($B329,'Tillförd energi'!$B$1:$AS$566,MATCH(R$1,'Tillförd energi'!$B$1:$AQ$1,0),FALSE)</f>
        <v>1.76</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3.9E-2</v>
      </c>
      <c r="AG329">
        <f>IFERROR(VLOOKUP(B329,Miljö!$B$1:$S$476,9,FALSE)/1,0)</f>
        <v>0</v>
      </c>
      <c r="AI329">
        <f t="shared" si="50"/>
        <v>2.0470000000000002</v>
      </c>
      <c r="AJ329">
        <f t="shared" si="51"/>
        <v>2.0470000000000002</v>
      </c>
      <c r="AK329">
        <f>IF(ISERROR(1/VLOOKUP($B329,Leveranser!$B$1:$S$500,MATCH("såld värme (gwh)",Leveranser!$B$1:$S$1,0),FALSE)),"",VLOOKUP($B329,Leveranser!$B$1:$S$500,MATCH("såld värme (gwh)",Leveranser!$B$1:$S$1,0),FALSE))</f>
        <v>0.95699999999999996</v>
      </c>
      <c r="AL329" s="22">
        <f>VLOOKUP($B329,Leveranser!$B$1:$Y$500,MATCH("Totalt såld fjärrvärme till andra fjärrvärmeföretag",Leveranser!$B$1:$AA$1,0),FALSE)</f>
        <v>0</v>
      </c>
      <c r="AM329" s="22">
        <f>IF(ISERROR(1/VLOOKUP($B329,Miljö!$B$1:$S$500,MATCH("Såld mängd produktionsspecifik fjärrvärme (GWh)",Miljö!$B$1:$R$1,0),FALSE)),0,VLOOKUP($B329,Miljö!$B$1:$S$500,MATCH("Såld mängd produktionsspecifik fjärrvärme (GWh)",Miljö!$B$1:$R$1,0),FALSE))</f>
        <v>0</v>
      </c>
      <c r="AN329" s="23">
        <f t="shared" si="52"/>
        <v>0.46751343429408887</v>
      </c>
      <c r="AP329" t="str">
        <f>VLOOKUP($B329,'Miljövärden urval för publ'!$B$1:$H$450,7,FALSE)</f>
        <v>Ja</v>
      </c>
      <c r="AQ329" t="str">
        <f>VLOOKUP($B329,'Miljövärden urval för publ'!$B$1:$H$450,6,FALSE)</f>
        <v>Nej</v>
      </c>
      <c r="AU329">
        <f t="shared" si="53"/>
        <v>3.9E-2</v>
      </c>
      <c r="AV329">
        <f t="shared" si="54"/>
        <v>0</v>
      </c>
      <c r="AW329">
        <f t="shared" si="55"/>
        <v>0</v>
      </c>
      <c r="AX329">
        <f t="shared" si="56"/>
        <v>1.76</v>
      </c>
      <c r="AZ329">
        <f t="shared" si="57"/>
        <v>0</v>
      </c>
      <c r="BA329">
        <f t="shared" si="58"/>
        <v>0</v>
      </c>
      <c r="BC329">
        <f t="shared" si="59"/>
        <v>1.76</v>
      </c>
    </row>
    <row r="330" spans="1:55" ht="15" customHeight="1" x14ac:dyDescent="0.25">
      <c r="A330" t="s">
        <v>467</v>
      </c>
      <c r="B330" t="s">
        <v>469</v>
      </c>
      <c r="C330">
        <f>VLOOKUP($B330,'Tillförd energi'!$B$1:$AS$566,MATCH(C$1,'Tillförd energi'!$B$1:$AQ$1,0),FALSE)</f>
        <v>0</v>
      </c>
      <c r="D330">
        <f>VLOOKUP($B330,'Tillförd energi'!$B$1:$AS$566,MATCH(D$1,'Tillförd energi'!$B$1:$AQ$1,0),FALSE)</f>
        <v>0.31900000000000001</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0</v>
      </c>
      <c r="J330">
        <f>VLOOKUP($B330,'Tillförd energi'!$B$1:$AS$566,MATCH(J$1,'Tillförd energi'!$B$1:$AQ$1,0),FALSE)</f>
        <v>0</v>
      </c>
      <c r="K330">
        <v>0</v>
      </c>
      <c r="L330">
        <f>VLOOKUP($B330,'Tillförd energi'!$B$1:$AS$566,MATCH(L$1,'Tillförd energi'!$B$1:$AQ$1,0),FALSE)</f>
        <v>0</v>
      </c>
      <c r="M330">
        <f>VLOOKUP($B330,'Tillförd energi'!$B$1:$AS$566,MATCH(M$1,'Tillförd energi'!$B$1:$AQ$1,0),FALSE)</f>
        <v>0</v>
      </c>
      <c r="N330">
        <f>VLOOKUP($B330,'Tillförd energi'!$B$1:$AS$566,MATCH(N$1,'Tillförd energi'!$B$1:$AQ$1,0),FALSE)</f>
        <v>0</v>
      </c>
      <c r="O330">
        <f>VLOOKUP($B330,'Tillförd energi'!$B$1:$AS$566,MATCH(O$1,'Tillförd energi'!$B$1:$AQ$1,0),FALSE)</f>
        <v>0</v>
      </c>
      <c r="P330">
        <f>VLOOKUP($B330,'Tillförd energi'!$B$1:$AS$566,MATCH(P$1,'Tillförd energi'!$B$1:$AQ$1,0),FALSE)</f>
        <v>0</v>
      </c>
      <c r="Q330">
        <f>VLOOKUP($B330,'Tillförd energi'!$B$1:$AS$566,MATCH(Q$1,'Tillförd energi'!$B$1:$AQ$1,0),FALSE)</f>
        <v>0</v>
      </c>
      <c r="R330">
        <f>VLOOKUP($B330,'Tillförd energi'!$B$1:$AS$566,MATCH(R$1,'Tillförd energi'!$B$1:$AQ$1,0),FALSE)</f>
        <v>0</v>
      </c>
      <c r="S330">
        <f>VLOOKUP($B330,'Tillförd energi'!$B$1:$AS$566,MATCH(S$1,'Tillförd energi'!$B$1:$AQ$1,0),FALSE)</f>
        <v>4.1539999999999999</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0</v>
      </c>
      <c r="Z330">
        <f>VLOOKUP($B330,'Tillförd energi'!$B$1:$AS$566,MATCH(Z$1,'Tillförd energi'!$B$1:$AQ$1,0),FALSE)</f>
        <v>0.622</v>
      </c>
      <c r="AA330">
        <f>VLOOKUP($B330,'Tillförd energi'!$B$1:$AS$566,MATCH(AA$1,'Tillförd energi'!$B$1:$AQ$1,0),FALSE)</f>
        <v>0</v>
      </c>
      <c r="AB330">
        <f>VLOOKUP($B330,'Tillförd energi'!$B$1:$AS$566,MATCH(AB$1,'Tillförd energi'!$B$1:$AQ$1,0),FALSE)</f>
        <v>0</v>
      </c>
      <c r="AC330">
        <f>VLOOKUP($B330,'Tillförd energi'!$B$1:$AS$566,MATCH(AC$1,'Tillförd energi'!$B$1:$AQ$1,0),FALSE)</f>
        <v>0</v>
      </c>
      <c r="AD330">
        <f>VLOOKUP($B330,'Tillförd energi'!$B$1:$AS$566,MATCH(AD$1,'Tillförd energi'!$B$1:$AQ$1,0),FALSE)</f>
        <v>0</v>
      </c>
      <c r="AE330">
        <f>VLOOKUP($B330,'Tillförd energi'!$B$1:$AS$566,MATCH(AE$1,'Tillförd energi'!$B$1:$AQ$1,0),FALSE)</f>
        <v>0</v>
      </c>
      <c r="AF330">
        <f>VLOOKUP($B330,'Tillförd energi'!$B$1:$AS$566,MATCH(AF$1,'Tillförd energi'!$B$1:$AQ$1,0),FALSE)</f>
        <v>8.7499999999999994E-2</v>
      </c>
      <c r="AG330">
        <f>IFERROR(VLOOKUP(B330,Miljö!$B$1:$S$476,9,FALSE)/1,0)</f>
        <v>0</v>
      </c>
      <c r="AI330">
        <f t="shared" si="50"/>
        <v>5.1825000000000001</v>
      </c>
      <c r="AJ330">
        <f t="shared" si="51"/>
        <v>5.1825000000000001</v>
      </c>
      <c r="AK330">
        <f>IF(ISERROR(1/VLOOKUP($B330,Leveranser!$B$1:$S$500,MATCH("såld värme (gwh)",Leveranser!$B$1:$S$1,0),FALSE)),"",VLOOKUP($B330,Leveranser!$B$1:$S$500,MATCH("såld värme (gwh)",Leveranser!$B$1:$S$1,0),FALSE))</f>
        <v>3.5790000000000002</v>
      </c>
      <c r="AL330" s="22">
        <f>VLOOKUP($B330,Leveranser!$B$1:$Y$500,MATCH("Totalt såld fjärrvärme till andra fjärrvärmeföretag",Leveranser!$B$1:$AA$1,0),FALSE)</f>
        <v>0</v>
      </c>
      <c r="AM330" s="22">
        <f>IF(ISERROR(1/VLOOKUP($B330,Miljö!$B$1:$S$500,MATCH("Såld mängd produktionsspecifik fjärrvärme (GWh)",Miljö!$B$1:$R$1,0),FALSE)),0,VLOOKUP($B330,Miljö!$B$1:$S$500,MATCH("Såld mängd produktionsspecifik fjärrvärme (GWh)",Miljö!$B$1:$R$1,0),FALSE))</f>
        <v>0</v>
      </c>
      <c r="AN330" s="23">
        <f t="shared" si="52"/>
        <v>0.69059334298118669</v>
      </c>
      <c r="AP330" t="str">
        <f>VLOOKUP($B330,'Miljövärden urval för publ'!$B$1:$H$450,7,FALSE)</f>
        <v>Ja</v>
      </c>
      <c r="AQ330" t="str">
        <f>VLOOKUP($B330,'Miljövärden urval för publ'!$B$1:$H$450,6,FALSE)</f>
        <v>Nej</v>
      </c>
      <c r="AU330">
        <f t="shared" si="53"/>
        <v>0.70950000000000002</v>
      </c>
      <c r="AV330">
        <f t="shared" si="54"/>
        <v>0</v>
      </c>
      <c r="AW330">
        <f t="shared" si="55"/>
        <v>0</v>
      </c>
      <c r="AX330">
        <f t="shared" si="56"/>
        <v>4.1539999999999999</v>
      </c>
      <c r="AZ330">
        <f t="shared" si="57"/>
        <v>0</v>
      </c>
      <c r="BA330">
        <f t="shared" si="58"/>
        <v>0</v>
      </c>
      <c r="BC330">
        <f t="shared" si="59"/>
        <v>4.1539999999999999</v>
      </c>
    </row>
    <row r="331" spans="1:55" ht="15" customHeight="1" x14ac:dyDescent="0.25">
      <c r="A331" t="s">
        <v>467</v>
      </c>
      <c r="B331" t="s">
        <v>470</v>
      </c>
      <c r="C331">
        <f>VLOOKUP($B331,'Tillförd energi'!$B$1:$AS$566,MATCH(C$1,'Tillförd energi'!$B$1:$AQ$1,0),FALSE)</f>
        <v>0</v>
      </c>
      <c r="D331">
        <f>VLOOKUP($B331,'Tillförd energi'!$B$1:$AS$566,MATCH(D$1,'Tillförd energi'!$B$1:$AQ$1,0),FALSE)</f>
        <v>0</v>
      </c>
      <c r="E331">
        <f>VLOOKUP($B331,'Tillförd energi'!$B$1:$AS$566,MATCH(E$1,'Tillförd energi'!$B$1:$AQ$1,0),FALSE)</f>
        <v>0</v>
      </c>
      <c r="F331">
        <f>VLOOKUP($B331,'Tillförd energi'!$B$1:$AS$566,MATCH(F$1,'Tillförd energi'!$B$1:$AQ$1,0),FALSE)</f>
        <v>0</v>
      </c>
      <c r="G331">
        <f>VLOOKUP($B331,'Tillförd energi'!$B$1:$AS$566,MATCH(G$1,'Tillförd energi'!$B$1:$AQ$1,0),FALSE)</f>
        <v>1.0329999999999999</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v>
      </c>
      <c r="N331">
        <f>VLOOKUP($B331,'Tillförd energi'!$B$1:$AS$566,MATCH(N$1,'Tillförd energi'!$B$1:$AQ$1,0),FALSE)</f>
        <v>0</v>
      </c>
      <c r="O331">
        <f>VLOOKUP($B331,'Tillförd energi'!$B$1:$AS$566,MATCH(O$1,'Tillförd energi'!$B$1:$AQ$1,0),FALSE)</f>
        <v>0</v>
      </c>
      <c r="P331">
        <f>VLOOKUP($B331,'Tillförd energi'!$B$1:$AS$566,MATCH(P$1,'Tillförd energi'!$B$1:$AQ$1,0),FALSE)</f>
        <v>33.741999999999997</v>
      </c>
      <c r="Q331">
        <f>VLOOKUP($B331,'Tillförd energi'!$B$1:$AS$566,MATCH(Q$1,'Tillförd energi'!$B$1:$AQ$1,0),FALSE)</f>
        <v>1.68353</v>
      </c>
      <c r="R331">
        <f>VLOOKUP($B331,'Tillförd energi'!$B$1:$AS$566,MATCH(R$1,'Tillförd energi'!$B$1:$AQ$1,0),FALSE)</f>
        <v>0</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3.448</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0</v>
      </c>
      <c r="AD331">
        <f>VLOOKUP($B331,'Tillförd energi'!$B$1:$AS$566,MATCH(AD$1,'Tillförd energi'!$B$1:$AQ$1,0),FALSE)</f>
        <v>122.31</v>
      </c>
      <c r="AE331">
        <f>VLOOKUP($B331,'Tillförd energi'!$B$1:$AS$566,MATCH(AE$1,'Tillförd energi'!$B$1:$AQ$1,0),FALSE)</f>
        <v>0</v>
      </c>
      <c r="AF331">
        <f>VLOOKUP($B331,'Tillförd energi'!$B$1:$AS$566,MATCH(AF$1,'Tillförd energi'!$B$1:$AQ$1,0),FALSE)</f>
        <v>2.6219999999999999</v>
      </c>
      <c r="AG331">
        <f>IFERROR(VLOOKUP(B331,Miljö!$B$1:$S$476,9,FALSE)/1,0)</f>
        <v>0</v>
      </c>
      <c r="AI331">
        <f t="shared" si="50"/>
        <v>164.83852999999999</v>
      </c>
      <c r="AJ331">
        <f t="shared" si="51"/>
        <v>164.83852999999999</v>
      </c>
      <c r="AK331">
        <f>IF(ISERROR(1/VLOOKUP($B331,Leveranser!$B$1:$S$500,MATCH("såld värme (gwh)",Leveranser!$B$1:$S$1,0),FALSE)),"",VLOOKUP($B331,Leveranser!$B$1:$S$500,MATCH("såld värme (gwh)",Leveranser!$B$1:$S$1,0),FALSE))</f>
        <v>134.76</v>
      </c>
      <c r="AL331" s="22">
        <f>VLOOKUP($B331,Leveranser!$B$1:$Y$500,MATCH("Totalt såld fjärrvärme till andra fjärrvärmeföretag",Leveranser!$B$1:$AA$1,0),FALSE)</f>
        <v>0</v>
      </c>
      <c r="AM331" s="22">
        <f>IF(ISERROR(1/VLOOKUP($B331,Miljö!$B$1:$S$500,MATCH("Såld mängd produktionsspecifik fjärrvärme (GWh)",Miljö!$B$1:$R$1,0),FALSE)),0,VLOOKUP($B331,Miljö!$B$1:$S$500,MATCH("Såld mängd produktionsspecifik fjärrvärme (GWh)",Miljö!$B$1:$R$1,0),FALSE))</f>
        <v>0</v>
      </c>
      <c r="AN331" s="23">
        <f t="shared" si="52"/>
        <v>0.81752730990745914</v>
      </c>
      <c r="AP331" t="str">
        <f>VLOOKUP($B331,'Miljövärden urval för publ'!$B$1:$H$450,7,FALSE)</f>
        <v>Ja</v>
      </c>
      <c r="AQ331" t="str">
        <f>VLOOKUP($B331,'Miljövärden urval för publ'!$B$1:$H$450,6,FALSE)</f>
        <v>Nej</v>
      </c>
      <c r="AU331">
        <f t="shared" si="53"/>
        <v>2.6219999999999999</v>
      </c>
      <c r="AV331">
        <f t="shared" si="54"/>
        <v>0</v>
      </c>
      <c r="AW331">
        <f t="shared" si="55"/>
        <v>35.425529999999995</v>
      </c>
      <c r="AX331">
        <f t="shared" si="56"/>
        <v>0</v>
      </c>
      <c r="AZ331">
        <f t="shared" si="57"/>
        <v>0</v>
      </c>
      <c r="BA331">
        <f t="shared" si="58"/>
        <v>0</v>
      </c>
      <c r="BC331">
        <f t="shared" si="59"/>
        <v>38.873529999999995</v>
      </c>
    </row>
    <row r="332" spans="1:55" ht="15" customHeight="1" x14ac:dyDescent="0.25">
      <c r="A332" t="s">
        <v>467</v>
      </c>
      <c r="B332" t="s">
        <v>471</v>
      </c>
      <c r="C332">
        <f>VLOOKUP($B332,'Tillförd energi'!$B$1:$AS$566,MATCH(C$1,'Tillförd energi'!$B$1:$AQ$1,0),FALSE)</f>
        <v>0</v>
      </c>
      <c r="D332">
        <f>VLOOKUP($B332,'Tillförd energi'!$B$1:$AS$566,MATCH(D$1,'Tillförd energi'!$B$1:$AQ$1,0),FALSE)</f>
        <v>0.63100000000000001</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v>
      </c>
      <c r="N332">
        <f>VLOOKUP($B332,'Tillförd energi'!$B$1:$AS$566,MATCH(N$1,'Tillförd energi'!$B$1:$AQ$1,0),FALSE)</f>
        <v>0</v>
      </c>
      <c r="O332">
        <f>VLOOKUP($B332,'Tillförd energi'!$B$1:$AS$566,MATCH(O$1,'Tillförd energi'!$B$1:$AQ$1,0),FALSE)</f>
        <v>0</v>
      </c>
      <c r="P332">
        <f>VLOOKUP($B332,'Tillförd energi'!$B$1:$AS$566,MATCH(P$1,'Tillförd energi'!$B$1:$AQ$1,0),FALSE)</f>
        <v>0</v>
      </c>
      <c r="Q332">
        <f>VLOOKUP($B332,'Tillförd energi'!$B$1:$AS$566,MATCH(Q$1,'Tillförd energi'!$B$1:$AQ$1,0),FALSE)</f>
        <v>0</v>
      </c>
      <c r="R332">
        <f>VLOOKUP($B332,'Tillförd energi'!$B$1:$AS$566,MATCH(R$1,'Tillförd energi'!$B$1:$AQ$1,0),FALSE)</f>
        <v>0</v>
      </c>
      <c r="S332">
        <f>VLOOKUP($B332,'Tillförd energi'!$B$1:$AS$566,MATCH(S$1,'Tillförd energi'!$B$1:$AQ$1,0),FALSE)</f>
        <v>3.681</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0</v>
      </c>
      <c r="AD332">
        <f>VLOOKUP($B332,'Tillförd energi'!$B$1:$AS$566,MATCH(AD$1,'Tillförd energi'!$B$1:$AQ$1,0),FALSE)</f>
        <v>0</v>
      </c>
      <c r="AE332">
        <f>VLOOKUP($B332,'Tillförd energi'!$B$1:$AS$566,MATCH(AE$1,'Tillförd energi'!$B$1:$AQ$1,0),FALSE)</f>
        <v>0</v>
      </c>
      <c r="AF332">
        <f>VLOOKUP($B332,'Tillförd energi'!$B$1:$AS$566,MATCH(AF$1,'Tillförd energi'!$B$1:$AQ$1,0),FALSE)</f>
        <v>7.8700000000000006E-2</v>
      </c>
      <c r="AG332">
        <f>IFERROR(VLOOKUP(B332,Miljö!$B$1:$S$476,9,FALSE)/1,0)</f>
        <v>0</v>
      </c>
      <c r="AI332">
        <f t="shared" si="50"/>
        <v>4.3907000000000007</v>
      </c>
      <c r="AJ332">
        <f t="shared" si="51"/>
        <v>4.3907000000000007</v>
      </c>
      <c r="AK332">
        <f>IF(ISERROR(1/VLOOKUP($B332,Leveranser!$B$1:$S$500,MATCH("såld värme (gwh)",Leveranser!$B$1:$S$1,0),FALSE)),"",VLOOKUP($B332,Leveranser!$B$1:$S$500,MATCH("såld värme (gwh)",Leveranser!$B$1:$S$1,0),FALSE))</f>
        <v>2.7250000000000001</v>
      </c>
      <c r="AL332" s="22">
        <f>VLOOKUP($B332,Leveranser!$B$1:$Y$500,MATCH("Totalt såld fjärrvärme till andra fjärrvärmeföretag",Leveranser!$B$1:$AA$1,0),FALSE)</f>
        <v>0</v>
      </c>
      <c r="AM332" s="22">
        <f>IF(ISERROR(1/VLOOKUP($B332,Miljö!$B$1:$S$500,MATCH("Såld mängd produktionsspecifik fjärrvärme (GWh)",Miljö!$B$1:$R$1,0),FALSE)),0,VLOOKUP($B332,Miljö!$B$1:$S$500,MATCH("Såld mängd produktionsspecifik fjärrvärme (GWh)",Miljö!$B$1:$R$1,0),FALSE))</f>
        <v>0</v>
      </c>
      <c r="AN332" s="23">
        <f t="shared" si="52"/>
        <v>0.62062996788666946</v>
      </c>
      <c r="AP332" t="str">
        <f>VLOOKUP($B332,'Miljövärden urval för publ'!$B$1:$H$450,7,FALSE)</f>
        <v>Ja</v>
      </c>
      <c r="AQ332" t="str">
        <f>VLOOKUP($B332,'Miljövärden urval för publ'!$B$1:$H$450,6,FALSE)</f>
        <v>Nej</v>
      </c>
      <c r="AU332">
        <f t="shared" si="53"/>
        <v>7.8700000000000006E-2</v>
      </c>
      <c r="AV332">
        <f t="shared" si="54"/>
        <v>0</v>
      </c>
      <c r="AW332">
        <f t="shared" si="55"/>
        <v>0</v>
      </c>
      <c r="AX332">
        <f t="shared" si="56"/>
        <v>3.681</v>
      </c>
      <c r="AZ332">
        <f t="shared" si="57"/>
        <v>0</v>
      </c>
      <c r="BA332">
        <f t="shared" si="58"/>
        <v>0</v>
      </c>
      <c r="BC332">
        <f t="shared" si="59"/>
        <v>3.681</v>
      </c>
    </row>
    <row r="333" spans="1:55" ht="15" customHeight="1" x14ac:dyDescent="0.25">
      <c r="A333" t="s">
        <v>472</v>
      </c>
      <c r="B333" t="s">
        <v>11</v>
      </c>
      <c r="C333">
        <f>VLOOKUP($B333,'Tillförd energi'!$B$1:$AS$566,MATCH(C$1,'Tillförd energi'!$B$1:$AQ$1,0),FALSE)</f>
        <v>0</v>
      </c>
      <c r="D333">
        <f>VLOOKUP($B333,'Tillförd energi'!$B$1:$AS$566,MATCH(D$1,'Tillförd energi'!$B$1:$AQ$1,0),FALSE)</f>
        <v>0</v>
      </c>
      <c r="E333">
        <f>VLOOKUP($B333,'Tillförd energi'!$B$1:$AS$566,MATCH(E$1,'Tillförd energi'!$B$1:$AQ$1,0),FALSE)</f>
        <v>3.2</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17.100000000000001</v>
      </c>
      <c r="M333">
        <f>VLOOKUP($B333,'Tillförd energi'!$B$1:$AS$566,MATCH(M$1,'Tillförd energi'!$B$1:$AQ$1,0),FALSE)</f>
        <v>38.700000000000003</v>
      </c>
      <c r="N333">
        <f>VLOOKUP($B333,'Tillförd energi'!$B$1:$AS$566,MATCH(N$1,'Tillförd energi'!$B$1:$AQ$1,0),FALSE)</f>
        <v>22.8</v>
      </c>
      <c r="O333">
        <f>VLOOKUP($B333,'Tillförd energi'!$B$1:$AS$566,MATCH(O$1,'Tillförd energi'!$B$1:$AQ$1,0),FALSE)</f>
        <v>1</v>
      </c>
      <c r="P333">
        <f>VLOOKUP($B333,'Tillförd energi'!$B$1:$AS$566,MATCH(P$1,'Tillförd energi'!$B$1:$AQ$1,0),FALSE)</f>
        <v>15.3</v>
      </c>
      <c r="Q333">
        <f>VLOOKUP($B333,'Tillförd energi'!$B$1:$AS$566,MATCH(Q$1,'Tillförd energi'!$B$1:$AQ$1,0),FALSE)</f>
        <v>11.8</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8.8000000000000007</v>
      </c>
      <c r="AD333">
        <f>VLOOKUP($B333,'Tillförd energi'!$B$1:$AS$566,MATCH(AD$1,'Tillförd energi'!$B$1:$AQ$1,0),FALSE)</f>
        <v>0</v>
      </c>
      <c r="AE333">
        <f>VLOOKUP($B333,'Tillförd energi'!$B$1:$AS$566,MATCH(AE$1,'Tillförd energi'!$B$1:$AQ$1,0),FALSE)</f>
        <v>0</v>
      </c>
      <c r="AF333">
        <f>VLOOKUP($B333,'Tillförd energi'!$B$1:$AS$566,MATCH(AF$1,'Tillförd energi'!$B$1:$AQ$1,0),FALSE)</f>
        <v>3.1</v>
      </c>
      <c r="AG333">
        <f>IFERROR(VLOOKUP(B333,Miljö!$B$1:$S$476,9,FALSE)/1,0)</f>
        <v>0</v>
      </c>
      <c r="AI333">
        <f t="shared" si="50"/>
        <v>121.79999999999998</v>
      </c>
      <c r="AJ333">
        <f t="shared" si="51"/>
        <v>121.79999999999998</v>
      </c>
      <c r="AK333">
        <f>IF(ISERROR(1/VLOOKUP($B333,Leveranser!$B$1:$S$500,MATCH("såld värme (gwh)",Leveranser!$B$1:$S$1,0),FALSE)),"",VLOOKUP($B333,Leveranser!$B$1:$S$500,MATCH("såld värme (gwh)",Leveranser!$B$1:$S$1,0),FALSE))</f>
        <v>93.7</v>
      </c>
      <c r="AL333" s="22">
        <f>VLOOKUP($B333,Leveranser!$B$1:$Y$500,MATCH("Totalt såld fjärrvärme till andra fjärrvärmeföretag",Leveranser!$B$1:$AA$1,0),FALSE)</f>
        <v>0</v>
      </c>
      <c r="AM333" s="22">
        <f>IF(ISERROR(1/VLOOKUP($B333,Miljö!$B$1:$S$500,MATCH("Såld mängd produktionsspecifik fjärrvärme (GWh)",Miljö!$B$1:$R$1,0),FALSE)),0,VLOOKUP($B333,Miljö!$B$1:$S$500,MATCH("Såld mängd produktionsspecifik fjärrvärme (GWh)",Miljö!$B$1:$R$1,0),FALSE))</f>
        <v>0</v>
      </c>
      <c r="AN333" s="23">
        <f t="shared" si="52"/>
        <v>0.76929392446633837</v>
      </c>
      <c r="AP333" t="str">
        <f>VLOOKUP($B333,'Miljövärden urval för publ'!$B$1:$H$450,7,FALSE)</f>
        <v>Ja</v>
      </c>
      <c r="AQ333" t="str">
        <f>VLOOKUP($B333,'Miljövärden urval för publ'!$B$1:$H$450,6,FALSE)</f>
        <v>Nej</v>
      </c>
      <c r="AU333">
        <f t="shared" si="53"/>
        <v>3.1</v>
      </c>
      <c r="AV333">
        <f t="shared" si="54"/>
        <v>0</v>
      </c>
      <c r="AW333">
        <f t="shared" si="55"/>
        <v>89.6</v>
      </c>
      <c r="AX333">
        <f t="shared" si="56"/>
        <v>0</v>
      </c>
      <c r="AZ333">
        <f t="shared" si="57"/>
        <v>0</v>
      </c>
      <c r="BA333">
        <f t="shared" si="58"/>
        <v>0</v>
      </c>
      <c r="BC333">
        <f t="shared" si="59"/>
        <v>106.7</v>
      </c>
    </row>
    <row r="334" spans="1:55" ht="15" customHeight="1" x14ac:dyDescent="0.25">
      <c r="A334" t="s">
        <v>472</v>
      </c>
      <c r="B334" t="s">
        <v>473</v>
      </c>
      <c r="C334">
        <f>VLOOKUP($B334,'Tillförd energi'!$B$1:$AS$566,MATCH(C$1,'Tillförd energi'!$B$1:$AQ$1,0),FALSE)</f>
        <v>0</v>
      </c>
      <c r="D334">
        <f>VLOOKUP($B334,'Tillförd energi'!$B$1:$AS$566,MATCH(D$1,'Tillförd energi'!$B$1:$AQ$1,0),FALSE)</f>
        <v>0</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0</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0</v>
      </c>
      <c r="AG334">
        <f>IFERROR(VLOOKUP(B334,Miljö!$B$1:$S$476,9,FALSE)/1,0)</f>
        <v>0</v>
      </c>
      <c r="AI334">
        <f t="shared" si="50"/>
        <v>0</v>
      </c>
      <c r="AJ334">
        <f t="shared" si="51"/>
        <v>0</v>
      </c>
      <c r="AK334" t="str">
        <f>IF(ISERROR(1/VLOOKUP($B334,Leveranser!$B$1:$S$500,MATCH("såld värme (gwh)",Leveranser!$B$1:$S$1,0),FALSE)),"",VLOOKUP($B334,Leveranser!$B$1:$S$500,MATCH("såld värme (gwh)",Leveranser!$B$1:$S$1,0),FALSE))</f>
        <v/>
      </c>
      <c r="AL334" s="22">
        <f>VLOOKUP($B334,Leveranser!$B$1:$Y$500,MATCH("Totalt såld fjärrvärme till andra fjärrvärmeföretag",Leveranser!$B$1:$AA$1,0),FALSE)</f>
        <v>0</v>
      </c>
      <c r="AM334" s="22">
        <f>IF(ISERROR(1/VLOOKUP($B334,Miljö!$B$1:$S$500,MATCH("Såld mängd produktionsspecifik fjärrvärme (GWh)",Miljö!$B$1:$R$1,0),FALSE)),0,VLOOKUP($B334,Miljö!$B$1:$S$500,MATCH("Såld mängd produktionsspecifik fjärrvärme (GWh)",Miljö!$B$1:$R$1,0),FALSE))</f>
        <v>0</v>
      </c>
      <c r="AN334" s="23" t="str">
        <f t="shared" si="52"/>
        <v/>
      </c>
      <c r="AP334" t="str">
        <f>VLOOKUP($B334,'Miljövärden urval för publ'!$B$1:$H$450,7,FALSE)</f>
        <v>Nej</v>
      </c>
      <c r="AQ334" t="str">
        <f>VLOOKUP($B334,'Miljövärden urval för publ'!$B$1:$H$450,6,FALSE)</f>
        <v>Nej</v>
      </c>
      <c r="AU334">
        <f t="shared" si="53"/>
        <v>0</v>
      </c>
      <c r="AV334">
        <f t="shared" si="54"/>
        <v>0</v>
      </c>
      <c r="AW334">
        <f t="shared" si="55"/>
        <v>0</v>
      </c>
      <c r="AX334">
        <f t="shared" si="56"/>
        <v>0</v>
      </c>
      <c r="AZ334">
        <f t="shared" si="57"/>
        <v>0</v>
      </c>
      <c r="BA334">
        <f t="shared" si="58"/>
        <v>0</v>
      </c>
      <c r="BC334">
        <f t="shared" si="59"/>
        <v>0</v>
      </c>
    </row>
    <row r="335" spans="1:55" ht="15" customHeight="1" x14ac:dyDescent="0.25">
      <c r="A335" t="s">
        <v>472</v>
      </c>
      <c r="B335" t="s">
        <v>276</v>
      </c>
      <c r="C335">
        <f>VLOOKUP($B335,'Tillförd energi'!$B$1:$AS$566,MATCH(C$1,'Tillförd energi'!$B$1:$AQ$1,0),FALSE)</f>
        <v>0</v>
      </c>
      <c r="D335">
        <f>VLOOKUP($B335,'Tillförd energi'!$B$1:$AS$566,MATCH(D$1,'Tillförd energi'!$B$1:$AQ$1,0),FALSE)</f>
        <v>0.1</v>
      </c>
      <c r="E335">
        <f>VLOOKUP($B335,'Tillförd energi'!$B$1:$AS$566,MATCH(E$1,'Tillförd energi'!$B$1:$AQ$1,0),FALSE)</f>
        <v>0</v>
      </c>
      <c r="F335">
        <f>VLOOKUP($B335,'Tillförd energi'!$B$1:$AS$566,MATCH(F$1,'Tillförd energi'!$B$1:$AQ$1,0),FALSE)</f>
        <v>0</v>
      </c>
      <c r="G335">
        <f>VLOOKUP($B335,'Tillförd energi'!$B$1:$AS$566,MATCH(G$1,'Tillförd energi'!$B$1:$AQ$1,0),FALSE)</f>
        <v>0</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15.1</v>
      </c>
      <c r="Q335">
        <f>VLOOKUP($B335,'Tillförd energi'!$B$1:$AS$566,MATCH(Q$1,'Tillförd energi'!$B$1:$AQ$1,0),FALSE)</f>
        <v>0</v>
      </c>
      <c r="R335">
        <f>VLOOKUP($B335,'Tillförd energi'!$B$1:$AS$566,MATCH(R$1,'Tillförd energi'!$B$1:$AQ$1,0),FALSE)</f>
        <v>0</v>
      </c>
      <c r="S335">
        <f>VLOOKUP($B335,'Tillförd energi'!$B$1:$AS$566,MATCH(S$1,'Tillförd energi'!$B$1:$AQ$1,0),FALSE)</f>
        <v>1.8</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0</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0</v>
      </c>
      <c r="AE335">
        <f>VLOOKUP($B335,'Tillförd energi'!$B$1:$AS$566,MATCH(AE$1,'Tillförd energi'!$B$1:$AQ$1,0),FALSE)</f>
        <v>0</v>
      </c>
      <c r="AF335">
        <f>VLOOKUP($B335,'Tillförd energi'!$B$1:$AS$566,MATCH(AF$1,'Tillförd energi'!$B$1:$AQ$1,0),FALSE)</f>
        <v>0.2</v>
      </c>
      <c r="AG335">
        <f>IFERROR(VLOOKUP(B335,Miljö!$B$1:$S$476,9,FALSE)/1,0)</f>
        <v>0</v>
      </c>
      <c r="AI335">
        <f t="shared" si="50"/>
        <v>17.2</v>
      </c>
      <c r="AJ335">
        <f t="shared" si="51"/>
        <v>17.2</v>
      </c>
      <c r="AK335">
        <f>IF(ISERROR(1/VLOOKUP($B335,Leveranser!$B$1:$S$500,MATCH("såld värme (gwh)",Leveranser!$B$1:$S$1,0),FALSE)),"",VLOOKUP($B335,Leveranser!$B$1:$S$500,MATCH("såld värme (gwh)",Leveranser!$B$1:$S$1,0),FALSE))</f>
        <v>13.5</v>
      </c>
      <c r="AL335" s="22">
        <f>VLOOKUP($B335,Leveranser!$B$1:$Y$500,MATCH("Totalt såld fjärrvärme till andra fjärrvärmeföretag",Leveranser!$B$1:$AA$1,0),FALSE)</f>
        <v>0</v>
      </c>
      <c r="AM335" s="22">
        <f>IF(ISERROR(1/VLOOKUP($B335,Miljö!$B$1:$S$500,MATCH("Såld mängd produktionsspecifik fjärrvärme (GWh)",Miljö!$B$1:$R$1,0),FALSE)),0,VLOOKUP($B335,Miljö!$B$1:$S$500,MATCH("Såld mängd produktionsspecifik fjärrvärme (GWh)",Miljö!$B$1:$R$1,0),FALSE))</f>
        <v>0</v>
      </c>
      <c r="AN335" s="23">
        <f t="shared" si="52"/>
        <v>0.78488372093023262</v>
      </c>
      <c r="AP335" t="str">
        <f>VLOOKUP($B335,'Miljövärden urval för publ'!$B$1:$H$450,7,FALSE)</f>
        <v>Ja</v>
      </c>
      <c r="AQ335" t="str">
        <f>VLOOKUP($B335,'Miljövärden urval för publ'!$B$1:$H$450,6,FALSE)</f>
        <v>Nej</v>
      </c>
      <c r="AU335">
        <f t="shared" si="53"/>
        <v>0.2</v>
      </c>
      <c r="AV335">
        <f t="shared" si="54"/>
        <v>0</v>
      </c>
      <c r="AW335">
        <f t="shared" si="55"/>
        <v>15.1</v>
      </c>
      <c r="AX335">
        <f t="shared" si="56"/>
        <v>1.8</v>
      </c>
      <c r="AZ335">
        <f t="shared" si="57"/>
        <v>0</v>
      </c>
      <c r="BA335">
        <f t="shared" si="58"/>
        <v>0</v>
      </c>
      <c r="BC335">
        <f t="shared" si="59"/>
        <v>16.899999999999999</v>
      </c>
    </row>
    <row r="336" spans="1:55" ht="15" customHeight="1" x14ac:dyDescent="0.25">
      <c r="A336" t="s">
        <v>474</v>
      </c>
      <c r="B336" t="s">
        <v>475</v>
      </c>
      <c r="C336">
        <f>VLOOKUP($B336,'Tillförd energi'!$B$1:$AS$566,MATCH(C$1,'Tillförd energi'!$B$1:$AQ$1,0),FALSE)</f>
        <v>0</v>
      </c>
      <c r="D336">
        <f>VLOOKUP($B336,'Tillförd energi'!$B$1:$AS$566,MATCH(D$1,'Tillförd energi'!$B$1:$AQ$1,0),FALSE)</f>
        <v>0.752</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12.709</v>
      </c>
      <c r="N336">
        <f>VLOOKUP($B336,'Tillförd energi'!$B$1:$AS$566,MATCH(N$1,'Tillförd energi'!$B$1:$AQ$1,0),FALSE)</f>
        <v>0</v>
      </c>
      <c r="O336">
        <f>VLOOKUP($B336,'Tillförd energi'!$B$1:$AS$566,MATCH(O$1,'Tillförd energi'!$B$1:$AQ$1,0),FALSE)</f>
        <v>0</v>
      </c>
      <c r="P336">
        <f>VLOOKUP($B336,'Tillförd energi'!$B$1:$AS$566,MATCH(P$1,'Tillförd energi'!$B$1:$AQ$1,0),FALSE)</f>
        <v>4.7229999999999999</v>
      </c>
      <c r="Q336">
        <f>VLOOKUP($B336,'Tillförd energi'!$B$1:$AS$566,MATCH(Q$1,'Tillförd energi'!$B$1:$AQ$1,0),FALSE)</f>
        <v>0</v>
      </c>
      <c r="R336">
        <f>VLOOKUP($B336,'Tillförd energi'!$B$1:$AS$566,MATCH(R$1,'Tillförd energi'!$B$1:$AQ$1,0),FALSE)</f>
        <v>0</v>
      </c>
      <c r="S336">
        <f>VLOOKUP($B336,'Tillförd energi'!$B$1:$AS$566,MATCH(S$1,'Tillförd energi'!$B$1:$AQ$1,0),FALSE)</f>
        <v>0</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3.343</v>
      </c>
      <c r="AD336">
        <f>VLOOKUP($B336,'Tillförd energi'!$B$1:$AS$566,MATCH(AD$1,'Tillförd energi'!$B$1:$AQ$1,0),FALSE)</f>
        <v>0</v>
      </c>
      <c r="AE336">
        <f>VLOOKUP($B336,'Tillförd energi'!$B$1:$AS$566,MATCH(AE$1,'Tillförd energi'!$B$1:$AQ$1,0),FALSE)</f>
        <v>0</v>
      </c>
      <c r="AF336">
        <f>VLOOKUP($B336,'Tillförd energi'!$B$1:$AS$566,MATCH(AF$1,'Tillförd energi'!$B$1:$AQ$1,0),FALSE)</f>
        <v>0.625</v>
      </c>
      <c r="AG336">
        <f>IFERROR(VLOOKUP(B336,Miljö!$B$1:$S$476,9,FALSE)/1,0)</f>
        <v>0</v>
      </c>
      <c r="AI336">
        <f t="shared" si="50"/>
        <v>22.152000000000001</v>
      </c>
      <c r="AJ336">
        <f t="shared" si="51"/>
        <v>22.152000000000001</v>
      </c>
      <c r="AK336">
        <f>IF(ISERROR(1/VLOOKUP($B336,Leveranser!$B$1:$S$500,MATCH("såld värme (gwh)",Leveranser!$B$1:$S$1,0),FALSE)),"",VLOOKUP($B336,Leveranser!$B$1:$S$500,MATCH("såld värme (gwh)",Leveranser!$B$1:$S$1,0),FALSE))</f>
        <v>16.93</v>
      </c>
      <c r="AL336" s="22">
        <f>VLOOKUP($B336,Leveranser!$B$1:$Y$500,MATCH("Totalt såld fjärrvärme till andra fjärrvärmeföretag",Leveranser!$B$1:$AA$1,0),FALSE)</f>
        <v>0</v>
      </c>
      <c r="AM336" s="22">
        <f>IF(ISERROR(1/VLOOKUP($B336,Miljö!$B$1:$S$500,MATCH("Såld mängd produktionsspecifik fjärrvärme (GWh)",Miljö!$B$1:$R$1,0),FALSE)),0,VLOOKUP($B336,Miljö!$B$1:$S$500,MATCH("Såld mängd produktionsspecifik fjärrvärme (GWh)",Miljö!$B$1:$R$1,0),FALSE))</f>
        <v>0</v>
      </c>
      <c r="AN336" s="23">
        <f t="shared" si="52"/>
        <v>0.76426507764535934</v>
      </c>
      <c r="AP336" t="str">
        <f>VLOOKUP($B336,'Miljövärden urval för publ'!$B$1:$H$450,7,FALSE)</f>
        <v>Ja</v>
      </c>
      <c r="AQ336" t="str">
        <f>VLOOKUP($B336,'Miljövärden urval för publ'!$B$1:$H$450,6,FALSE)</f>
        <v>Ja</v>
      </c>
      <c r="AU336">
        <f t="shared" si="53"/>
        <v>0.625</v>
      </c>
      <c r="AV336">
        <f t="shared" si="54"/>
        <v>0</v>
      </c>
      <c r="AW336">
        <f t="shared" si="55"/>
        <v>17.431999999999999</v>
      </c>
      <c r="AX336">
        <f t="shared" si="56"/>
        <v>0</v>
      </c>
      <c r="AZ336">
        <f t="shared" si="57"/>
        <v>0</v>
      </c>
      <c r="BA336">
        <f t="shared" si="58"/>
        <v>0</v>
      </c>
      <c r="BC336">
        <f t="shared" si="59"/>
        <v>17.431999999999999</v>
      </c>
    </row>
    <row r="337" spans="1:55" ht="15" customHeight="1" x14ac:dyDescent="0.25">
      <c r="A337" t="s">
        <v>474</v>
      </c>
      <c r="B337" t="s">
        <v>476</v>
      </c>
      <c r="C337">
        <f>VLOOKUP($B337,'Tillförd energi'!$B$1:$AS$566,MATCH(C$1,'Tillförd energi'!$B$1:$AQ$1,0),FALSE)</f>
        <v>0</v>
      </c>
      <c r="D337">
        <f>VLOOKUP($B337,'Tillförd energi'!$B$1:$AS$566,MATCH(D$1,'Tillförd energi'!$B$1:$AQ$1,0),FALSE)</f>
        <v>0</v>
      </c>
      <c r="E337">
        <f>VLOOKUP($B337,'Tillförd energi'!$B$1:$AS$566,MATCH(E$1,'Tillförd energi'!$B$1:$AQ$1,0),FALSE)</f>
        <v>0</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244.91900000000001</v>
      </c>
      <c r="M337">
        <f>VLOOKUP($B337,'Tillförd energi'!$B$1:$AS$566,MATCH(M$1,'Tillförd energi'!$B$1:$AQ$1,0),FALSE)</f>
        <v>0</v>
      </c>
      <c r="N337">
        <f>VLOOKUP($B337,'Tillförd energi'!$B$1:$AS$566,MATCH(N$1,'Tillförd energi'!$B$1:$AQ$1,0),FALSE)</f>
        <v>0</v>
      </c>
      <c r="O337">
        <f>VLOOKUP($B337,'Tillförd energi'!$B$1:$AS$566,MATCH(O$1,'Tillförd energi'!$B$1:$AQ$1,0),FALSE)</f>
        <v>0</v>
      </c>
      <c r="P337">
        <f>VLOOKUP($B337,'Tillförd energi'!$B$1:$AS$566,MATCH(P$1,'Tillförd energi'!$B$1:$AQ$1,0),FALSE)</f>
        <v>2.18323</v>
      </c>
      <c r="Q337">
        <f>VLOOKUP($B337,'Tillförd energi'!$B$1:$AS$566,MATCH(Q$1,'Tillförd energi'!$B$1:$AQ$1,0),FALSE)</f>
        <v>0</v>
      </c>
      <c r="R337">
        <f>VLOOKUP($B337,'Tillförd energi'!$B$1:$AS$566,MATCH(R$1,'Tillförd energi'!$B$1:$AQ$1,0),FALSE)</f>
        <v>0</v>
      </c>
      <c r="S337">
        <f>VLOOKUP($B337,'Tillförd energi'!$B$1:$AS$566,MATCH(S$1,'Tillförd energi'!$B$1:$AQ$1,0),FALSE)</f>
        <v>199.47</v>
      </c>
      <c r="T337">
        <f>VLOOKUP($B337,'Tillförd energi'!$B$1:$AS$566,MATCH(T$1,'Tillförd energi'!$B$1:$AQ$1,0),FALSE)</f>
        <v>0</v>
      </c>
      <c r="U337">
        <f>VLOOKUP($B337,'Tillförd energi'!$B$1:$AS$566,MATCH(U$1,'Tillförd energi'!$B$1:$AQ$1,0),FALSE)</f>
        <v>0</v>
      </c>
      <c r="V337">
        <f>VLOOKUP($B337,'Tillförd energi'!$B$1:$AS$566,MATCH(V$1,'Tillförd energi'!$B$1:$AQ$1,0),FALSE)</f>
        <v>10.17</v>
      </c>
      <c r="W337">
        <f>VLOOKUP($B337,'Tillförd energi'!$B$1:$AS$566,MATCH(W$1,'Tillförd energi'!$B$1:$AQ$1,0),FALSE)</f>
        <v>11.81</v>
      </c>
      <c r="X337">
        <f>VLOOKUP($B337,'Tillförd energi'!$B$1:$AS$566,MATCH(X$1,'Tillförd energi'!$B$1:$AQ$1,0),FALSE)</f>
        <v>0</v>
      </c>
      <c r="Y337">
        <f>VLOOKUP($B337,'Tillförd energi'!$B$1:$AS$566,MATCH(Y$1,'Tillförd energi'!$B$1:$AQ$1,0),FALSE)</f>
        <v>0</v>
      </c>
      <c r="Z337">
        <f>VLOOKUP($B337,'Tillförd energi'!$B$1:$AS$566,MATCH(Z$1,'Tillförd energi'!$B$1:$AQ$1,0),FALSE)</f>
        <v>0</v>
      </c>
      <c r="AA337">
        <f>VLOOKUP($B337,'Tillförd energi'!$B$1:$AS$566,MATCH(AA$1,'Tillförd energi'!$B$1:$AQ$1,0),FALSE)</f>
        <v>0</v>
      </c>
      <c r="AB337">
        <f>VLOOKUP($B337,'Tillförd energi'!$B$1:$AS$566,MATCH(AB$1,'Tillförd energi'!$B$1:$AQ$1,0),FALSE)</f>
        <v>0</v>
      </c>
      <c r="AC337">
        <f>VLOOKUP($B337,'Tillförd energi'!$B$1:$AS$566,MATCH(AC$1,'Tillförd energi'!$B$1:$AQ$1,0),FALSE)</f>
        <v>0</v>
      </c>
      <c r="AD337">
        <f>VLOOKUP($B337,'Tillförd energi'!$B$1:$AS$566,MATCH(AD$1,'Tillförd energi'!$B$1:$AQ$1,0),FALSE)</f>
        <v>0</v>
      </c>
      <c r="AE337">
        <f>VLOOKUP($B337,'Tillförd energi'!$B$1:$AS$566,MATCH(AE$1,'Tillförd energi'!$B$1:$AQ$1,0),FALSE)</f>
        <v>0</v>
      </c>
      <c r="AF337">
        <f>VLOOKUP($B337,'Tillförd energi'!$B$1:$AS$566,MATCH(AF$1,'Tillförd energi'!$B$1:$AQ$1,0),FALSE)</f>
        <v>18.6328</v>
      </c>
      <c r="AG337">
        <f>IFERROR(VLOOKUP(B337,Miljö!$B$1:$S$476,9,FALSE)/1,0)</f>
        <v>0</v>
      </c>
      <c r="AI337">
        <f t="shared" si="50"/>
        <v>487.18502999999998</v>
      </c>
      <c r="AJ337">
        <f t="shared" si="51"/>
        <v>487.18502999999998</v>
      </c>
      <c r="AK337">
        <f>IF(ISERROR(1/VLOOKUP($B337,Leveranser!$B$1:$S$500,MATCH("såld värme (gwh)",Leveranser!$B$1:$S$1,0),FALSE)),"",VLOOKUP($B337,Leveranser!$B$1:$S$500,MATCH("såld värme (gwh)",Leveranser!$B$1:$S$1,0),FALSE))</f>
        <v>451.9</v>
      </c>
      <c r="AL337" s="22">
        <f>VLOOKUP($B337,Leveranser!$B$1:$Y$500,MATCH("Totalt såld fjärrvärme till andra fjärrvärmeföretag",Leveranser!$B$1:$AA$1,0),FALSE)</f>
        <v>0</v>
      </c>
      <c r="AM337" s="22">
        <f>IF(ISERROR(1/VLOOKUP($B337,Miljö!$B$1:$S$500,MATCH("Såld mängd produktionsspecifik fjärrvärme (GWh)",Miljö!$B$1:$R$1,0),FALSE)),0,VLOOKUP($B337,Miljö!$B$1:$S$500,MATCH("Såld mängd produktionsspecifik fjärrvärme (GWh)",Miljö!$B$1:$R$1,0),FALSE))</f>
        <v>0</v>
      </c>
      <c r="AN337" s="23">
        <f t="shared" si="52"/>
        <v>0.92757365717908036</v>
      </c>
      <c r="AP337" t="str">
        <f>VLOOKUP($B337,'Miljövärden urval för publ'!$B$1:$H$450,7,FALSE)</f>
        <v>Ja</v>
      </c>
      <c r="AQ337" t="str">
        <f>VLOOKUP($B337,'Miljövärden urval för publ'!$B$1:$H$450,6,FALSE)</f>
        <v>Ja</v>
      </c>
      <c r="AU337">
        <f t="shared" si="53"/>
        <v>18.6328</v>
      </c>
      <c r="AV337">
        <f t="shared" si="54"/>
        <v>0</v>
      </c>
      <c r="AW337">
        <f t="shared" si="55"/>
        <v>2.18323</v>
      </c>
      <c r="AX337">
        <f t="shared" si="56"/>
        <v>199.47</v>
      </c>
      <c r="AZ337">
        <f t="shared" si="57"/>
        <v>0</v>
      </c>
      <c r="BA337">
        <f t="shared" si="58"/>
        <v>0</v>
      </c>
      <c r="BC337">
        <f t="shared" si="59"/>
        <v>468.55223000000001</v>
      </c>
    </row>
    <row r="338" spans="1:55" ht="15" customHeight="1" x14ac:dyDescent="0.25">
      <c r="A338" t="s">
        <v>474</v>
      </c>
      <c r="B338" t="s">
        <v>477</v>
      </c>
      <c r="C338">
        <f>VLOOKUP($B338,'Tillförd energi'!$B$1:$AS$566,MATCH(C$1,'Tillförd energi'!$B$1:$AQ$1,0),FALSE)</f>
        <v>0</v>
      </c>
      <c r="D338">
        <f>VLOOKUP($B338,'Tillförd energi'!$B$1:$AS$566,MATCH(D$1,'Tillförd energi'!$B$1:$AQ$1,0),FALSE)</f>
        <v>0.59</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6.11</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37.340000000000003</v>
      </c>
      <c r="Q338">
        <f>VLOOKUP($B338,'Tillförd energi'!$B$1:$AS$566,MATCH(Q$1,'Tillförd energi'!$B$1:$AQ$1,0),FALSE)</f>
        <v>0</v>
      </c>
      <c r="R338">
        <f>VLOOKUP($B338,'Tillförd energi'!$B$1:$AS$566,MATCH(R$1,'Tillförd energi'!$B$1:$AQ$1,0),FALSE)</f>
        <v>2.42</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11.54</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4.67</v>
      </c>
      <c r="AD338">
        <f>VLOOKUP($B338,'Tillförd energi'!$B$1:$AS$566,MATCH(AD$1,'Tillförd energi'!$B$1:$AQ$1,0),FALSE)</f>
        <v>0</v>
      </c>
      <c r="AE338">
        <f>VLOOKUP($B338,'Tillförd energi'!$B$1:$AS$566,MATCH(AE$1,'Tillförd energi'!$B$1:$AQ$1,0),FALSE)</f>
        <v>0</v>
      </c>
      <c r="AF338">
        <f>VLOOKUP($B338,'Tillförd energi'!$B$1:$AS$566,MATCH(AF$1,'Tillförd energi'!$B$1:$AQ$1,0),FALSE)</f>
        <v>4.45</v>
      </c>
      <c r="AG338">
        <f>IFERROR(VLOOKUP(B338,Miljö!$B$1:$S$476,9,FALSE)/1,0)</f>
        <v>0</v>
      </c>
      <c r="AI338">
        <f t="shared" si="50"/>
        <v>67.12</v>
      </c>
      <c r="AJ338">
        <f t="shared" si="51"/>
        <v>67.12</v>
      </c>
      <c r="AK338">
        <f>IF(ISERROR(1/VLOOKUP($B338,Leveranser!$B$1:$S$500,MATCH("såld värme (gwh)",Leveranser!$B$1:$S$1,0),FALSE)),"",VLOOKUP($B338,Leveranser!$B$1:$S$500,MATCH("såld värme (gwh)",Leveranser!$B$1:$S$1,0),FALSE))</f>
        <v>49.6</v>
      </c>
      <c r="AL338" s="22">
        <f>VLOOKUP($B338,Leveranser!$B$1:$Y$500,MATCH("Totalt såld fjärrvärme till andra fjärrvärmeföretag",Leveranser!$B$1:$AA$1,0),FALSE)</f>
        <v>0</v>
      </c>
      <c r="AM338" s="22">
        <f>IF(ISERROR(1/VLOOKUP($B338,Miljö!$B$1:$S$500,MATCH("Såld mängd produktionsspecifik fjärrvärme (GWh)",Miljö!$B$1:$R$1,0),FALSE)),0,VLOOKUP($B338,Miljö!$B$1:$S$500,MATCH("Såld mängd produktionsspecifik fjärrvärme (GWh)",Miljö!$B$1:$R$1,0),FALSE))</f>
        <v>0</v>
      </c>
      <c r="AN338" s="23">
        <f t="shared" si="52"/>
        <v>0.73897497020262215</v>
      </c>
      <c r="AP338" t="str">
        <f>VLOOKUP($B338,'Miljövärden urval för publ'!$B$1:$H$450,7,FALSE)</f>
        <v>Ja</v>
      </c>
      <c r="AQ338" t="str">
        <f>VLOOKUP($B338,'Miljövärden urval för publ'!$B$1:$H$450,6,FALSE)</f>
        <v>Nej</v>
      </c>
      <c r="AU338">
        <f t="shared" si="53"/>
        <v>4.45</v>
      </c>
      <c r="AV338">
        <f t="shared" si="54"/>
        <v>0</v>
      </c>
      <c r="AW338">
        <f t="shared" si="55"/>
        <v>37.340000000000003</v>
      </c>
      <c r="AX338">
        <f t="shared" si="56"/>
        <v>2.42</v>
      </c>
      <c r="AZ338">
        <f t="shared" si="57"/>
        <v>0</v>
      </c>
      <c r="BA338">
        <f t="shared" si="58"/>
        <v>0</v>
      </c>
      <c r="BC338">
        <f t="shared" si="59"/>
        <v>51.300000000000004</v>
      </c>
    </row>
    <row r="339" spans="1:55" ht="15" customHeight="1" x14ac:dyDescent="0.25">
      <c r="A339" t="s">
        <v>474</v>
      </c>
      <c r="B339" t="s">
        <v>478</v>
      </c>
      <c r="C339">
        <f>VLOOKUP($B339,'Tillförd energi'!$B$1:$AS$566,MATCH(C$1,'Tillförd energi'!$B$1:$AQ$1,0),FALSE)</f>
        <v>0</v>
      </c>
      <c r="D339">
        <f>VLOOKUP($B339,'Tillförd energi'!$B$1:$AS$566,MATCH(D$1,'Tillförd energi'!$B$1:$AQ$1,0),FALSE)</f>
        <v>3.5890900000000001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4.96</v>
      </c>
      <c r="Q339">
        <f>VLOOKUP($B339,'Tillförd energi'!$B$1:$AS$566,MATCH(Q$1,'Tillförd energi'!$B$1:$AQ$1,0),FALSE)</f>
        <v>0</v>
      </c>
      <c r="R339">
        <f>VLOOKUP($B339,'Tillförd energi'!$B$1:$AS$566,MATCH(R$1,'Tillförd energi'!$B$1:$AQ$1,0),FALSE)</f>
        <v>1.64</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1.8</v>
      </c>
      <c r="X339">
        <f>VLOOKUP($B339,'Tillförd energi'!$B$1:$AS$566,MATCH(X$1,'Tillförd energi'!$B$1:$AQ$1,0),FALSE)</f>
        <v>0</v>
      </c>
      <c r="Y339">
        <f>VLOOKUP($B339,'Tillförd energi'!$B$1:$AS$566,MATCH(Y$1,'Tillförd energi'!$B$1:$AQ$1,0),FALSE)</f>
        <v>65.616799999999998</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v>
      </c>
      <c r="AD339">
        <f>VLOOKUP($B339,'Tillförd energi'!$B$1:$AS$566,MATCH(AD$1,'Tillförd energi'!$B$1:$AQ$1,0),FALSE)</f>
        <v>0</v>
      </c>
      <c r="AE339">
        <f>VLOOKUP($B339,'Tillförd energi'!$B$1:$AS$566,MATCH(AE$1,'Tillförd energi'!$B$1:$AQ$1,0),FALSE)</f>
        <v>0</v>
      </c>
      <c r="AF339">
        <f>VLOOKUP($B339,'Tillförd energi'!$B$1:$AS$566,MATCH(AF$1,'Tillförd energi'!$B$1:$AQ$1,0),FALSE)</f>
        <v>0.39</v>
      </c>
      <c r="AG339">
        <f>IFERROR(VLOOKUP(B339,Miljö!$B$1:$S$476,9,FALSE)/1,0)</f>
        <v>0</v>
      </c>
      <c r="AI339">
        <f t="shared" si="50"/>
        <v>77.995890000000003</v>
      </c>
      <c r="AJ339">
        <f t="shared" si="51"/>
        <v>77.995890000000003</v>
      </c>
      <c r="AK339">
        <f>IF(ISERROR(1/VLOOKUP($B339,Leveranser!$B$1:$S$500,MATCH("såld värme (gwh)",Leveranser!$B$1:$S$1,0),FALSE)),"",VLOOKUP($B339,Leveranser!$B$1:$S$500,MATCH("såld värme (gwh)",Leveranser!$B$1:$S$1,0),FALSE))</f>
        <v>54.03</v>
      </c>
      <c r="AL339" s="22">
        <f>VLOOKUP($B339,Leveranser!$B$1:$Y$500,MATCH("Totalt såld fjärrvärme till andra fjärrvärmeföretag",Leveranser!$B$1:$AA$1,0),FALSE)</f>
        <v>0</v>
      </c>
      <c r="AM339" s="22">
        <f>IF(ISERROR(1/VLOOKUP($B339,Miljö!$B$1:$S$500,MATCH("Såld mängd produktionsspecifik fjärrvärme (GWh)",Miljö!$B$1:$R$1,0),FALSE)),0,VLOOKUP($B339,Miljö!$B$1:$S$500,MATCH("Såld mängd produktionsspecifik fjärrvärme (GWh)",Miljö!$B$1:$R$1,0),FALSE))</f>
        <v>0</v>
      </c>
      <c r="AN339" s="23">
        <f t="shared" si="52"/>
        <v>0.69272880917186785</v>
      </c>
      <c r="AP339" t="str">
        <f>VLOOKUP($B339,'Miljövärden urval för publ'!$B$1:$H$450,7,FALSE)</f>
        <v>Ja</v>
      </c>
      <c r="AQ339" t="str">
        <f>VLOOKUP($B339,'Miljövärden urval för publ'!$B$1:$H$450,6,FALSE)</f>
        <v>Ja</v>
      </c>
      <c r="AU339">
        <f t="shared" si="53"/>
        <v>0.39</v>
      </c>
      <c r="AV339">
        <f t="shared" si="54"/>
        <v>0</v>
      </c>
      <c r="AW339">
        <f t="shared" si="55"/>
        <v>4.96</v>
      </c>
      <c r="AX339">
        <f t="shared" si="56"/>
        <v>1.64</v>
      </c>
      <c r="AZ339">
        <f t="shared" si="57"/>
        <v>0</v>
      </c>
      <c r="BA339">
        <f t="shared" si="58"/>
        <v>0</v>
      </c>
      <c r="BC339">
        <f t="shared" si="59"/>
        <v>8.4</v>
      </c>
    </row>
    <row r="340" spans="1:55" ht="15" customHeight="1" x14ac:dyDescent="0.25">
      <c r="A340" t="s">
        <v>474</v>
      </c>
      <c r="B340" t="s">
        <v>479</v>
      </c>
      <c r="C340">
        <f>VLOOKUP($B340,'Tillförd energi'!$B$1:$AS$566,MATCH(C$1,'Tillförd energi'!$B$1:$AQ$1,0),FALSE)</f>
        <v>0</v>
      </c>
      <c r="D340">
        <f>VLOOKUP($B340,'Tillförd energi'!$B$1:$AS$566,MATCH(D$1,'Tillförd energi'!$B$1:$AQ$1,0),FALSE)</f>
        <v>0.8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9.5</v>
      </c>
      <c r="N340">
        <f>VLOOKUP($B340,'Tillförd energi'!$B$1:$AS$566,MATCH(N$1,'Tillförd energi'!$B$1:$AQ$1,0),FALSE)</f>
        <v>42.3</v>
      </c>
      <c r="O340">
        <f>VLOOKUP($B340,'Tillförd energi'!$B$1:$AS$566,MATCH(O$1,'Tillförd energi'!$B$1:$AQ$1,0),FALSE)</f>
        <v>0</v>
      </c>
      <c r="P340">
        <f>VLOOKUP($B340,'Tillförd energi'!$B$1:$AS$566,MATCH(P$1,'Tillförd energi'!$B$1:$AQ$1,0),FALSE)</f>
        <v>13</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0</v>
      </c>
      <c r="AD340">
        <f>VLOOKUP($B340,'Tillförd energi'!$B$1:$AS$566,MATCH(AD$1,'Tillförd energi'!$B$1:$AQ$1,0),FALSE)</f>
        <v>0</v>
      </c>
      <c r="AE340">
        <f>VLOOKUP($B340,'Tillförd energi'!$B$1:$AS$566,MATCH(AE$1,'Tillförd energi'!$B$1:$AQ$1,0),FALSE)</f>
        <v>0</v>
      </c>
      <c r="AF340">
        <f>VLOOKUP($B340,'Tillförd energi'!$B$1:$AS$566,MATCH(AF$1,'Tillförd energi'!$B$1:$AQ$1,0),FALSE)</f>
        <v>2</v>
      </c>
      <c r="AG340">
        <f>IFERROR(VLOOKUP(B340,Miljö!$B$1:$S$476,9,FALSE)/1,0)</f>
        <v>0</v>
      </c>
      <c r="AI340">
        <f t="shared" si="50"/>
        <v>67.599999999999994</v>
      </c>
      <c r="AJ340">
        <f t="shared" si="51"/>
        <v>67.599999999999994</v>
      </c>
      <c r="AK340">
        <f>IF(ISERROR(1/VLOOKUP($B340,Leveranser!$B$1:$S$500,MATCH("såld värme (gwh)",Leveranser!$B$1:$S$1,0),FALSE)),"",VLOOKUP($B340,Leveranser!$B$1:$S$500,MATCH("såld värme (gwh)",Leveranser!$B$1:$S$1,0),FALSE))</f>
        <v>44.3</v>
      </c>
      <c r="AL340" s="22">
        <f>VLOOKUP($B340,Leveranser!$B$1:$Y$500,MATCH("Totalt såld fjärrvärme till andra fjärrvärmeföretag",Leveranser!$B$1:$AA$1,0),FALSE)</f>
        <v>0</v>
      </c>
      <c r="AM340" s="22">
        <f>IF(ISERROR(1/VLOOKUP($B340,Miljö!$B$1:$S$500,MATCH("Såld mängd produktionsspecifik fjärrvärme (GWh)",Miljö!$B$1:$R$1,0),FALSE)),0,VLOOKUP($B340,Miljö!$B$1:$S$500,MATCH("Såld mängd produktionsspecifik fjärrvärme (GWh)",Miljö!$B$1:$R$1,0),FALSE))</f>
        <v>0</v>
      </c>
      <c r="AN340" s="23">
        <f t="shared" si="52"/>
        <v>0.65532544378698221</v>
      </c>
      <c r="AP340" t="str">
        <f>VLOOKUP($B340,'Miljövärden urval för publ'!$B$1:$H$450,7,FALSE)</f>
        <v>Ja</v>
      </c>
      <c r="AQ340" t="str">
        <f>VLOOKUP($B340,'Miljövärden urval för publ'!$B$1:$H$450,6,FALSE)</f>
        <v>Ja</v>
      </c>
      <c r="AU340">
        <f t="shared" si="53"/>
        <v>2</v>
      </c>
      <c r="AV340">
        <f t="shared" si="54"/>
        <v>0</v>
      </c>
      <c r="AW340">
        <f t="shared" si="55"/>
        <v>64.8</v>
      </c>
      <c r="AX340">
        <f t="shared" si="56"/>
        <v>0</v>
      </c>
      <c r="AZ340">
        <f t="shared" si="57"/>
        <v>0</v>
      </c>
      <c r="BA340">
        <f t="shared" si="58"/>
        <v>0</v>
      </c>
      <c r="BC340">
        <f t="shared" si="59"/>
        <v>64.8</v>
      </c>
    </row>
    <row r="341" spans="1:55" ht="15" customHeight="1" x14ac:dyDescent="0.25">
      <c r="A341" t="s">
        <v>474</v>
      </c>
      <c r="B341" t="s">
        <v>480</v>
      </c>
      <c r="C341">
        <f>VLOOKUP($B341,'Tillförd energi'!$B$1:$AS$566,MATCH(C$1,'Tillförd energi'!$B$1:$AQ$1,0),FALSE)</f>
        <v>0</v>
      </c>
      <c r="D341">
        <f>VLOOKUP($B341,'Tillförd energi'!$B$1:$AS$566,MATCH(D$1,'Tillförd energi'!$B$1:$AQ$1,0),FALSE)</f>
        <v>0.26500000000000001</v>
      </c>
      <c r="E341">
        <f>VLOOKUP($B341,'Tillförd energi'!$B$1:$AS$566,MATCH(E$1,'Tillförd energi'!$B$1:$AQ$1,0),FALSE)</f>
        <v>0</v>
      </c>
      <c r="F341">
        <f>VLOOKUP($B341,'Tillförd energi'!$B$1:$AS$566,MATCH(F$1,'Tillförd energi'!$B$1:$AQ$1,0),FALSE)</f>
        <v>1.661</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0</v>
      </c>
      <c r="M341">
        <f>VLOOKUP($B341,'Tillförd energi'!$B$1:$AS$566,MATCH(M$1,'Tillförd energi'!$B$1:$AQ$1,0),FALSE)</f>
        <v>34.656399999999998</v>
      </c>
      <c r="N341">
        <f>VLOOKUP($B341,'Tillförd energi'!$B$1:$AS$566,MATCH(N$1,'Tillförd energi'!$B$1:$AQ$1,0),FALSE)</f>
        <v>72.213499999999996</v>
      </c>
      <c r="O341">
        <f>VLOOKUP($B341,'Tillförd energi'!$B$1:$AS$566,MATCH(O$1,'Tillförd energi'!$B$1:$AQ$1,0),FALSE)</f>
        <v>18.1005</v>
      </c>
      <c r="P341">
        <f>VLOOKUP($B341,'Tillförd energi'!$B$1:$AS$566,MATCH(P$1,'Tillförd energi'!$B$1:$AQ$1,0),FALSE)</f>
        <v>11.007899999999999</v>
      </c>
      <c r="Q341">
        <f>VLOOKUP($B341,'Tillförd energi'!$B$1:$AS$566,MATCH(Q$1,'Tillförd energi'!$B$1:$AQ$1,0),FALSE)</f>
        <v>0</v>
      </c>
      <c r="R341">
        <f>VLOOKUP($B341,'Tillförd energi'!$B$1:$AS$566,MATCH(R$1,'Tillförd energi'!$B$1:$AQ$1,0),FALSE)</f>
        <v>0</v>
      </c>
      <c r="S341">
        <f>VLOOKUP($B341,'Tillförd energi'!$B$1:$AS$566,MATCH(S$1,'Tillförd energi'!$B$1:$AQ$1,0),FALSE)</f>
        <v>0</v>
      </c>
      <c r="T341">
        <f>VLOOKUP($B341,'Tillförd energi'!$B$1:$AS$566,MATCH(T$1,'Tillförd energi'!$B$1:$AQ$1,0),FALSE)</f>
        <v>0</v>
      </c>
      <c r="U341">
        <f>VLOOKUP($B341,'Tillförd energi'!$B$1:$AS$566,MATCH(U$1,'Tillförd energi'!$B$1:$AQ$1,0),FALSE)</f>
        <v>0</v>
      </c>
      <c r="V341">
        <f>VLOOKUP($B341,'Tillförd energi'!$B$1:$AS$566,MATCH(V$1,'Tillförd energi'!$B$1:$AQ$1,0),FALSE)</f>
        <v>0</v>
      </c>
      <c r="W341">
        <f>VLOOKUP($B341,'Tillförd energi'!$B$1:$AS$566,MATCH(W$1,'Tillförd energi'!$B$1:$AQ$1,0),FALSE)</f>
        <v>0</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33.838000000000001</v>
      </c>
      <c r="AD341">
        <f>VLOOKUP($B341,'Tillförd energi'!$B$1:$AS$566,MATCH(AD$1,'Tillförd energi'!$B$1:$AQ$1,0),FALSE)</f>
        <v>0</v>
      </c>
      <c r="AE341">
        <f>VLOOKUP($B341,'Tillförd energi'!$B$1:$AS$566,MATCH(AE$1,'Tillförd energi'!$B$1:$AQ$1,0),FALSE)</f>
        <v>0</v>
      </c>
      <c r="AF341">
        <f>VLOOKUP($B341,'Tillförd energi'!$B$1:$AS$566,MATCH(AF$1,'Tillförd energi'!$B$1:$AQ$1,0),FALSE)</f>
        <v>8.2707499999999996</v>
      </c>
      <c r="AG341">
        <f>IFERROR(VLOOKUP(B341,Miljö!$B$1:$S$476,9,FALSE)/1,0)</f>
        <v>0</v>
      </c>
      <c r="AI341">
        <f t="shared" si="50"/>
        <v>180.01304999999996</v>
      </c>
      <c r="AJ341">
        <f t="shared" si="51"/>
        <v>180.01304999999996</v>
      </c>
      <c r="AK341">
        <f>IF(ISERROR(1/VLOOKUP($B341,Leveranser!$B$1:$S$500,MATCH("såld värme (gwh)",Leveranser!$B$1:$S$1,0),FALSE)),"",VLOOKUP($B341,Leveranser!$B$1:$S$500,MATCH("såld värme (gwh)",Leveranser!$B$1:$S$1,0),FALSE))</f>
        <v>145.69999999999999</v>
      </c>
      <c r="AL341" s="22">
        <f>VLOOKUP($B341,Leveranser!$B$1:$Y$500,MATCH("Totalt såld fjärrvärme till andra fjärrvärmeföretag",Leveranser!$B$1:$AA$1,0),FALSE)</f>
        <v>0</v>
      </c>
      <c r="AM341" s="22">
        <f>IF(ISERROR(1/VLOOKUP($B341,Miljö!$B$1:$S$500,MATCH("Såld mängd produktionsspecifik fjärrvärme (GWh)",Miljö!$B$1:$R$1,0),FALSE)),0,VLOOKUP($B341,Miljö!$B$1:$S$500,MATCH("Såld mängd produktionsspecifik fjärrvärme (GWh)",Miljö!$B$1:$R$1,0),FALSE))</f>
        <v>0</v>
      </c>
      <c r="AN341" s="23">
        <f t="shared" si="52"/>
        <v>0.80938576397655626</v>
      </c>
      <c r="AP341" t="str">
        <f>VLOOKUP($B341,'Miljövärden urval för publ'!$B$1:$H$450,7,FALSE)</f>
        <v>Ja</v>
      </c>
      <c r="AQ341" t="str">
        <f>VLOOKUP($B341,'Miljövärden urval för publ'!$B$1:$H$450,6,FALSE)</f>
        <v>Nej</v>
      </c>
      <c r="AU341">
        <f t="shared" si="53"/>
        <v>8.2707499999999996</v>
      </c>
      <c r="AV341">
        <f t="shared" si="54"/>
        <v>0</v>
      </c>
      <c r="AW341">
        <f t="shared" si="55"/>
        <v>135.97829999999999</v>
      </c>
      <c r="AX341">
        <f t="shared" si="56"/>
        <v>0</v>
      </c>
      <c r="AZ341">
        <f t="shared" si="57"/>
        <v>0</v>
      </c>
      <c r="BA341">
        <f t="shared" si="58"/>
        <v>0</v>
      </c>
      <c r="BC341">
        <f t="shared" si="59"/>
        <v>135.97829999999999</v>
      </c>
    </row>
    <row r="342" spans="1:55" ht="15" customHeight="1" x14ac:dyDescent="0.25">
      <c r="A342" t="s">
        <v>474</v>
      </c>
      <c r="B342" t="s">
        <v>481</v>
      </c>
      <c r="C342">
        <f>VLOOKUP($B342,'Tillförd energi'!$B$1:$AS$566,MATCH(C$1,'Tillförd energi'!$B$1:$AQ$1,0),FALSE)</f>
        <v>0</v>
      </c>
      <c r="D342">
        <f>VLOOKUP($B342,'Tillförd energi'!$B$1:$AS$566,MATCH(D$1,'Tillförd energi'!$B$1:$AQ$1,0),FALSE)</f>
        <v>0.21</v>
      </c>
      <c r="E342">
        <f>VLOOKUP($B342,'Tillförd energi'!$B$1:$AS$566,MATCH(E$1,'Tillförd energi'!$B$1:$AQ$1,0),FALSE)</f>
        <v>5.82423</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0</v>
      </c>
      <c r="K342">
        <v>0</v>
      </c>
      <c r="L342">
        <f>VLOOKUP($B342,'Tillförd energi'!$B$1:$AS$566,MATCH(L$1,'Tillförd energi'!$B$1:$AQ$1,0),FALSE)</f>
        <v>188.75399999999999</v>
      </c>
      <c r="M342">
        <f>VLOOKUP($B342,'Tillförd energi'!$B$1:$AS$566,MATCH(M$1,'Tillförd energi'!$B$1:$AQ$1,0),FALSE)</f>
        <v>0</v>
      </c>
      <c r="N342">
        <f>VLOOKUP($B342,'Tillförd energi'!$B$1:$AS$566,MATCH(N$1,'Tillförd energi'!$B$1:$AQ$1,0),FALSE)</f>
        <v>65.681200000000004</v>
      </c>
      <c r="O342">
        <f>VLOOKUP($B342,'Tillförd energi'!$B$1:$AS$566,MATCH(O$1,'Tillförd energi'!$B$1:$AQ$1,0),FALSE)</f>
        <v>0</v>
      </c>
      <c r="P342">
        <f>VLOOKUP($B342,'Tillförd energi'!$B$1:$AS$566,MATCH(P$1,'Tillförd energi'!$B$1:$AQ$1,0),FALSE)</f>
        <v>0</v>
      </c>
      <c r="Q342">
        <f>VLOOKUP($B342,'Tillförd energi'!$B$1:$AS$566,MATCH(Q$1,'Tillförd energi'!$B$1:$AQ$1,0),FALSE)</f>
        <v>0</v>
      </c>
      <c r="R342">
        <f>VLOOKUP($B342,'Tillförd energi'!$B$1:$AS$566,MATCH(R$1,'Tillförd energi'!$B$1:$AQ$1,0),FALSE)</f>
        <v>0</v>
      </c>
      <c r="S342">
        <f>VLOOKUP($B342,'Tillförd energi'!$B$1:$AS$566,MATCH(S$1,'Tillförd energi'!$B$1:$AQ$1,0),FALSE)</f>
        <v>0</v>
      </c>
      <c r="T342">
        <f>VLOOKUP($B342,'Tillförd energi'!$B$1:$AS$566,MATCH(T$1,'Tillförd energi'!$B$1:$AQ$1,0),FALSE)</f>
        <v>0</v>
      </c>
      <c r="U342">
        <f>VLOOKUP($B342,'Tillförd energi'!$B$1:$AS$566,MATCH(U$1,'Tillförd energi'!$B$1:$AQ$1,0),FALSE)</f>
        <v>0</v>
      </c>
      <c r="V342">
        <f>VLOOKUP($B342,'Tillförd energi'!$B$1:$AS$566,MATCH(V$1,'Tillförd energi'!$B$1:$AQ$1,0),FALSE)</f>
        <v>0</v>
      </c>
      <c r="W342">
        <f>VLOOKUP($B342,'Tillförd energi'!$B$1:$AS$566,MATCH(W$1,'Tillförd energi'!$B$1:$AQ$1,0),FALSE)</f>
        <v>0</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46.235999999999997</v>
      </c>
      <c r="AD342">
        <f>VLOOKUP($B342,'Tillförd energi'!$B$1:$AS$566,MATCH(AD$1,'Tillförd energi'!$B$1:$AQ$1,0),FALSE)</f>
        <v>0</v>
      </c>
      <c r="AE342">
        <f>VLOOKUP($B342,'Tillförd energi'!$B$1:$AS$566,MATCH(AE$1,'Tillförd energi'!$B$1:$AQ$1,0),FALSE)</f>
        <v>0</v>
      </c>
      <c r="AF342">
        <f>VLOOKUP($B342,'Tillförd energi'!$B$1:$AS$566,MATCH(AF$1,'Tillförd energi'!$B$1:$AQ$1,0),FALSE)</f>
        <v>13.4163</v>
      </c>
      <c r="AG342">
        <f>IFERROR(VLOOKUP(B342,Miljö!$B$1:$S$476,9,FALSE)/1,0)</f>
        <v>0</v>
      </c>
      <c r="AI342">
        <f t="shared" si="50"/>
        <v>320.12172999999996</v>
      </c>
      <c r="AJ342">
        <f t="shared" si="51"/>
        <v>320.12172999999996</v>
      </c>
      <c r="AK342">
        <f>IF(ISERROR(1/VLOOKUP($B342,Leveranser!$B$1:$S$500,MATCH("såld värme (gwh)",Leveranser!$B$1:$S$1,0),FALSE)),"",VLOOKUP($B342,Leveranser!$B$1:$S$500,MATCH("såld värme (gwh)",Leveranser!$B$1:$S$1,0),FALSE))</f>
        <v>259.2</v>
      </c>
      <c r="AL342" s="22">
        <f>VLOOKUP($B342,Leveranser!$B$1:$Y$500,MATCH("Totalt såld fjärrvärme till andra fjärrvärmeföretag",Leveranser!$B$1:$AA$1,0),FALSE)</f>
        <v>0</v>
      </c>
      <c r="AM342" s="22">
        <f>IF(ISERROR(1/VLOOKUP($B342,Miljö!$B$1:$S$500,MATCH("Såld mängd produktionsspecifik fjärrvärme (GWh)",Miljö!$B$1:$R$1,0),FALSE)),0,VLOOKUP($B342,Miljö!$B$1:$S$500,MATCH("Såld mängd produktionsspecifik fjärrvärme (GWh)",Miljö!$B$1:$R$1,0),FALSE))</f>
        <v>0</v>
      </c>
      <c r="AN342" s="23">
        <f t="shared" si="52"/>
        <v>0.80969198810714915</v>
      </c>
      <c r="AP342" t="str">
        <f>VLOOKUP($B342,'Miljövärden urval för publ'!$B$1:$H$450,7,FALSE)</f>
        <v>Ja</v>
      </c>
      <c r="AQ342" t="str">
        <f>VLOOKUP($B342,'Miljövärden urval för publ'!$B$1:$H$450,6,FALSE)</f>
        <v>Ja</v>
      </c>
      <c r="AU342">
        <f t="shared" si="53"/>
        <v>13.4163</v>
      </c>
      <c r="AV342">
        <f t="shared" si="54"/>
        <v>0</v>
      </c>
      <c r="AW342">
        <f t="shared" si="55"/>
        <v>65.681200000000004</v>
      </c>
      <c r="AX342">
        <f t="shared" si="56"/>
        <v>0</v>
      </c>
      <c r="AZ342">
        <f t="shared" si="57"/>
        <v>0</v>
      </c>
      <c r="BA342">
        <f t="shared" si="58"/>
        <v>0</v>
      </c>
      <c r="BC342">
        <f t="shared" si="59"/>
        <v>254.43520000000001</v>
      </c>
    </row>
    <row r="343" spans="1:55" ht="15" customHeight="1" x14ac:dyDescent="0.25">
      <c r="A343" t="s">
        <v>474</v>
      </c>
      <c r="B343" t="s">
        <v>482</v>
      </c>
      <c r="C343">
        <f>VLOOKUP($B343,'Tillförd energi'!$B$1:$AS$566,MATCH(C$1,'Tillförd energi'!$B$1:$AQ$1,0),FALSE)</f>
        <v>0</v>
      </c>
      <c r="D343">
        <f>VLOOKUP($B343,'Tillförd energi'!$B$1:$AS$566,MATCH(D$1,'Tillförd energi'!$B$1:$AQ$1,0),FALSE)</f>
        <v>0.191</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0</v>
      </c>
      <c r="Q343">
        <f>VLOOKUP($B343,'Tillförd energi'!$B$1:$AS$566,MATCH(Q$1,'Tillförd energi'!$B$1:$AQ$1,0),FALSE)</f>
        <v>0</v>
      </c>
      <c r="R343">
        <f>VLOOKUP($B343,'Tillförd energi'!$B$1:$AS$566,MATCH(R$1,'Tillförd energi'!$B$1:$AQ$1,0),FALSE)</f>
        <v>0</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29.931000000000001</v>
      </c>
      <c r="X343">
        <f>VLOOKUP($B343,'Tillförd energi'!$B$1:$AS$566,MATCH(X$1,'Tillförd energi'!$B$1:$AQ$1,0),FALSE)</f>
        <v>0</v>
      </c>
      <c r="Y343">
        <f>VLOOKUP($B343,'Tillförd energi'!$B$1:$AS$566,MATCH(Y$1,'Tillförd energi'!$B$1:$AQ$1,0),FALSE)</f>
        <v>0</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0.53439999999999999</v>
      </c>
      <c r="AG343">
        <f>IFERROR(VLOOKUP(B343,Miljö!$B$1:$S$476,9,FALSE)/1,0)</f>
        <v>0</v>
      </c>
      <c r="AI343">
        <f t="shared" si="50"/>
        <v>30.656400000000001</v>
      </c>
      <c r="AJ343">
        <f t="shared" si="51"/>
        <v>30.656400000000001</v>
      </c>
      <c r="AK343">
        <f>IF(ISERROR(1/VLOOKUP($B343,Leveranser!$B$1:$S$500,MATCH("såld värme (gwh)",Leveranser!$B$1:$S$1,0),FALSE)),"",VLOOKUP($B343,Leveranser!$B$1:$S$500,MATCH("såld värme (gwh)",Leveranser!$B$1:$S$1,0),FALSE))</f>
        <v>27.2</v>
      </c>
      <c r="AL343" s="22">
        <f>VLOOKUP($B343,Leveranser!$B$1:$Y$500,MATCH("Totalt såld fjärrvärme till andra fjärrvärmeföretag",Leveranser!$B$1:$AA$1,0),FALSE)</f>
        <v>0</v>
      </c>
      <c r="AM343" s="22">
        <f>IF(ISERROR(1/VLOOKUP($B343,Miljö!$B$1:$S$500,MATCH("Såld mängd produktionsspecifik fjärrvärme (GWh)",Miljö!$B$1:$R$1,0),FALSE)),0,VLOOKUP($B343,Miljö!$B$1:$S$500,MATCH("Såld mängd produktionsspecifik fjärrvärme (GWh)",Miljö!$B$1:$R$1,0),FALSE))</f>
        <v>0</v>
      </c>
      <c r="AN343" s="23">
        <f t="shared" si="52"/>
        <v>0.88725355880012002</v>
      </c>
      <c r="AP343" t="str">
        <f>VLOOKUP($B343,'Miljövärden urval för publ'!$B$1:$H$450,7,FALSE)</f>
        <v>Ja</v>
      </c>
      <c r="AQ343" t="str">
        <f>VLOOKUP($B343,'Miljövärden urval för publ'!$B$1:$H$450,6,FALSE)</f>
        <v>Nej</v>
      </c>
      <c r="AU343">
        <f t="shared" si="53"/>
        <v>0.53439999999999999</v>
      </c>
      <c r="AV343">
        <f t="shared" si="54"/>
        <v>0</v>
      </c>
      <c r="AW343">
        <f t="shared" si="55"/>
        <v>0</v>
      </c>
      <c r="AX343">
        <f t="shared" si="56"/>
        <v>0</v>
      </c>
      <c r="AZ343">
        <f t="shared" si="57"/>
        <v>0</v>
      </c>
      <c r="BA343">
        <f t="shared" si="58"/>
        <v>0</v>
      </c>
      <c r="BC343">
        <f t="shared" si="59"/>
        <v>29.931000000000001</v>
      </c>
    </row>
    <row r="344" spans="1:55" ht="15" customHeight="1" x14ac:dyDescent="0.25">
      <c r="A344" t="s">
        <v>474</v>
      </c>
      <c r="B344" t="s">
        <v>483</v>
      </c>
      <c r="C344">
        <f>VLOOKUP($B344,'Tillförd energi'!$B$1:$AS$566,MATCH(C$1,'Tillförd energi'!$B$1:$AQ$1,0),FALSE)</f>
        <v>0</v>
      </c>
      <c r="D344">
        <f>VLOOKUP($B344,'Tillförd energi'!$B$1:$AS$566,MATCH(D$1,'Tillförd energi'!$B$1:$AQ$1,0),FALSE)</f>
        <v>0</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0</v>
      </c>
      <c r="N344">
        <f>VLOOKUP($B344,'Tillförd energi'!$B$1:$AS$566,MATCH(N$1,'Tillförd energi'!$B$1:$AQ$1,0),FALSE)</f>
        <v>0</v>
      </c>
      <c r="O344">
        <f>VLOOKUP($B344,'Tillförd energi'!$B$1:$AS$566,MATCH(O$1,'Tillförd energi'!$B$1:$AQ$1,0),FALSE)</f>
        <v>0</v>
      </c>
      <c r="P344">
        <f>VLOOKUP($B344,'Tillförd energi'!$B$1:$AS$566,MATCH(P$1,'Tillförd energi'!$B$1:$AQ$1,0),FALSE)</f>
        <v>0</v>
      </c>
      <c r="Q344">
        <f>VLOOKUP($B344,'Tillförd energi'!$B$1:$AS$566,MATCH(Q$1,'Tillförd energi'!$B$1:$AQ$1,0),FALSE)</f>
        <v>0</v>
      </c>
      <c r="R344">
        <f>VLOOKUP($B344,'Tillförd energi'!$B$1:$AS$566,MATCH(R$1,'Tillförd energi'!$B$1:$AQ$1,0),FALSE)</f>
        <v>21.3</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0.2</v>
      </c>
      <c r="AG344">
        <f>IFERROR(VLOOKUP(B344,Miljö!$B$1:$S$476,9,FALSE)/1,0)</f>
        <v>0</v>
      </c>
      <c r="AI344">
        <f t="shared" si="50"/>
        <v>21.5</v>
      </c>
      <c r="AJ344">
        <f t="shared" si="51"/>
        <v>21.5</v>
      </c>
      <c r="AK344">
        <f>IF(ISERROR(1/VLOOKUP($B344,Leveranser!$B$1:$S$500,MATCH("såld värme (gwh)",Leveranser!$B$1:$S$1,0),FALSE)),"",VLOOKUP($B344,Leveranser!$B$1:$S$500,MATCH("såld värme (gwh)",Leveranser!$B$1:$S$1,0),FALSE))</f>
        <v>13.65</v>
      </c>
      <c r="AL344" s="22">
        <f>VLOOKUP($B344,Leveranser!$B$1:$Y$500,MATCH("Totalt såld fjärrvärme till andra fjärrvärmeföretag",Leveranser!$B$1:$AA$1,0),FALSE)</f>
        <v>0</v>
      </c>
      <c r="AM344" s="22">
        <f>IF(ISERROR(1/VLOOKUP($B344,Miljö!$B$1:$S$500,MATCH("Såld mängd produktionsspecifik fjärrvärme (GWh)",Miljö!$B$1:$R$1,0),FALSE)),0,VLOOKUP($B344,Miljö!$B$1:$S$500,MATCH("Såld mängd produktionsspecifik fjärrvärme (GWh)",Miljö!$B$1:$R$1,0),FALSE))</f>
        <v>0</v>
      </c>
      <c r="AN344" s="23">
        <f t="shared" si="52"/>
        <v>0.6348837209302326</v>
      </c>
      <c r="AP344" t="str">
        <f>VLOOKUP($B344,'Miljövärden urval för publ'!$B$1:$H$450,7,FALSE)</f>
        <v>Ja</v>
      </c>
      <c r="AQ344" t="str">
        <f>VLOOKUP($B344,'Miljövärden urval för publ'!$B$1:$H$450,6,FALSE)</f>
        <v>Ja</v>
      </c>
      <c r="AU344">
        <f t="shared" si="53"/>
        <v>0.2</v>
      </c>
      <c r="AV344">
        <f t="shared" si="54"/>
        <v>0</v>
      </c>
      <c r="AW344">
        <f t="shared" si="55"/>
        <v>0</v>
      </c>
      <c r="AX344">
        <f t="shared" si="56"/>
        <v>21.3</v>
      </c>
      <c r="AZ344">
        <f t="shared" si="57"/>
        <v>0</v>
      </c>
      <c r="BA344">
        <f t="shared" si="58"/>
        <v>0</v>
      </c>
      <c r="BC344">
        <f t="shared" si="59"/>
        <v>21.3</v>
      </c>
    </row>
    <row r="345" spans="1:55" ht="15" customHeight="1" x14ac:dyDescent="0.25">
      <c r="A345" t="s">
        <v>474</v>
      </c>
      <c r="B345" t="s">
        <v>484</v>
      </c>
      <c r="C345">
        <f>VLOOKUP($B345,'Tillförd energi'!$B$1:$AS$566,MATCH(C$1,'Tillförd energi'!$B$1:$AQ$1,0),FALSE)</f>
        <v>0</v>
      </c>
      <c r="D345">
        <f>VLOOKUP($B345,'Tillförd energi'!$B$1:$AS$566,MATCH(D$1,'Tillförd energi'!$B$1:$AQ$1,0),FALSE)</f>
        <v>22.520700000000001</v>
      </c>
      <c r="E345">
        <f>VLOOKUP($B345,'Tillförd energi'!$B$1:$AS$566,MATCH(E$1,'Tillförd energi'!$B$1:$AQ$1,0),FALSE)</f>
        <v>0</v>
      </c>
      <c r="F345">
        <f>VLOOKUP($B345,'Tillförd energi'!$B$1:$AS$566,MATCH(F$1,'Tillförd energi'!$B$1:$AQ$1,0),FALSE)</f>
        <v>12.3942</v>
      </c>
      <c r="G345">
        <f>VLOOKUP($B345,'Tillförd energi'!$B$1:$AS$566,MATCH(G$1,'Tillförd energi'!$B$1:$AQ$1,0),FALSE)</f>
        <v>0</v>
      </c>
      <c r="H345">
        <f>VLOOKUP($B345,'Tillförd energi'!$B$1:$AS$566,MATCH(H$1,'Tillförd energi'!$B$1:$AQ$1,0),FALSE)</f>
        <v>0</v>
      </c>
      <c r="I345">
        <f>VLOOKUP($B345,'Tillförd energi'!$B$1:$AS$566,MATCH(I$1,'Tillförd energi'!$B$1:$AQ$1,0),FALSE)</f>
        <v>1011.91</v>
      </c>
      <c r="J345">
        <f>VLOOKUP($B345,'Tillförd energi'!$B$1:$AS$566,MATCH(J$1,'Tillförd energi'!$B$1:$AQ$1,0),FALSE)</f>
        <v>0</v>
      </c>
      <c r="K345">
        <v>0</v>
      </c>
      <c r="L345">
        <f>VLOOKUP($B345,'Tillförd energi'!$B$1:$AS$566,MATCH(L$1,'Tillförd energi'!$B$1:$AQ$1,0),FALSE)</f>
        <v>0</v>
      </c>
      <c r="M345">
        <f>VLOOKUP($B345,'Tillförd energi'!$B$1:$AS$566,MATCH(M$1,'Tillförd energi'!$B$1:$AQ$1,0),FALSE)</f>
        <v>0</v>
      </c>
      <c r="N345">
        <f>VLOOKUP($B345,'Tillförd energi'!$B$1:$AS$566,MATCH(N$1,'Tillförd energi'!$B$1:$AQ$1,0),FALSE)</f>
        <v>0</v>
      </c>
      <c r="O345">
        <f>VLOOKUP($B345,'Tillförd energi'!$B$1:$AS$566,MATCH(O$1,'Tillförd energi'!$B$1:$AQ$1,0),FALSE)</f>
        <v>0</v>
      </c>
      <c r="P345">
        <f>VLOOKUP($B345,'Tillförd energi'!$B$1:$AS$566,MATCH(P$1,'Tillförd energi'!$B$1:$AQ$1,0),FALSE)</f>
        <v>0</v>
      </c>
      <c r="Q345">
        <f>VLOOKUP($B345,'Tillförd energi'!$B$1:$AS$566,MATCH(Q$1,'Tillförd energi'!$B$1:$AQ$1,0),FALSE)</f>
        <v>3.2588699999999999</v>
      </c>
      <c r="R345">
        <f>VLOOKUP($B345,'Tillförd energi'!$B$1:$AS$566,MATCH(R$1,'Tillförd energi'!$B$1:$AQ$1,0),FALSE)</f>
        <v>88.233000000000004</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312.27199999999999</v>
      </c>
      <c r="Z345">
        <f>VLOOKUP($B345,'Tillförd energi'!$B$1:$AS$566,MATCH(Z$1,'Tillförd energi'!$B$1:$AQ$1,0),FALSE)</f>
        <v>56.3</v>
      </c>
      <c r="AA345">
        <f>VLOOKUP($B345,'Tillförd energi'!$B$1:$AS$566,MATCH(AA$1,'Tillförd energi'!$B$1:$AQ$1,0),FALSE)</f>
        <v>28.3</v>
      </c>
      <c r="AB345">
        <f>VLOOKUP($B345,'Tillförd energi'!$B$1:$AS$566,MATCH(AB$1,'Tillförd energi'!$B$1:$AQ$1,0),FALSE)</f>
        <v>97.7</v>
      </c>
      <c r="AC345">
        <f>VLOOKUP($B345,'Tillförd energi'!$B$1:$AS$566,MATCH(AC$1,'Tillförd energi'!$B$1:$AQ$1,0),FALSE)</f>
        <v>139.5</v>
      </c>
      <c r="AD345">
        <f>VLOOKUP($B345,'Tillförd energi'!$B$1:$AS$566,MATCH(AD$1,'Tillförd energi'!$B$1:$AQ$1,0),FALSE)</f>
        <v>0</v>
      </c>
      <c r="AE345">
        <f>VLOOKUP($B345,'Tillförd energi'!$B$1:$AS$566,MATCH(AE$1,'Tillförd energi'!$B$1:$AQ$1,0),FALSE)</f>
        <v>0</v>
      </c>
      <c r="AF345">
        <f>VLOOKUP($B345,'Tillförd energi'!$B$1:$AS$566,MATCH(AF$1,'Tillförd energi'!$B$1:$AQ$1,0),FALSE)</f>
        <v>46.513199999999998</v>
      </c>
      <c r="AG345">
        <f>IFERROR(VLOOKUP(B345,Miljö!$B$1:$S$476,9,FALSE)/1,0)</f>
        <v>0</v>
      </c>
      <c r="AI345">
        <f t="shared" si="50"/>
        <v>1818.9019699999999</v>
      </c>
      <c r="AJ345">
        <f t="shared" si="51"/>
        <v>1818.9019699999999</v>
      </c>
      <c r="AK345">
        <f>IF(ISERROR(1/VLOOKUP($B345,Leveranser!$B$1:$S$500,MATCH("såld värme (gwh)",Leveranser!$B$1:$S$1,0),FALSE)),"",VLOOKUP($B345,Leveranser!$B$1:$S$500,MATCH("såld värme (gwh)",Leveranser!$B$1:$S$1,0),FALSE))</f>
        <v>1357.7</v>
      </c>
      <c r="AL345" s="22">
        <f>VLOOKUP($B345,Leveranser!$B$1:$Y$500,MATCH("Totalt såld fjärrvärme till andra fjärrvärmeföretag",Leveranser!$B$1:$AA$1,0),FALSE)</f>
        <v>0</v>
      </c>
      <c r="AM345" s="22">
        <f>IF(ISERROR(1/VLOOKUP($B345,Miljö!$B$1:$S$500,MATCH("Såld mängd produktionsspecifik fjärrvärme (GWh)",Miljö!$B$1:$R$1,0),FALSE)),0,VLOOKUP($B345,Miljö!$B$1:$S$500,MATCH("Såld mängd produktionsspecifik fjärrvärme (GWh)",Miljö!$B$1:$R$1,0),FALSE))</f>
        <v>78.2</v>
      </c>
      <c r="AN345" s="23">
        <f t="shared" si="52"/>
        <v>0.74643934769062903</v>
      </c>
      <c r="AP345" t="str">
        <f>VLOOKUP($B345,'Miljövärden urval för publ'!$B$1:$H$450,7,FALSE)</f>
        <v>Ja</v>
      </c>
      <c r="AQ345" t="str">
        <f>VLOOKUP($B345,'Miljövärden urval för publ'!$B$1:$H$450,6,FALSE)</f>
        <v>Ja</v>
      </c>
      <c r="AU345">
        <f t="shared" si="53"/>
        <v>131.11320000000001</v>
      </c>
      <c r="AV345">
        <f t="shared" si="54"/>
        <v>0</v>
      </c>
      <c r="AW345">
        <f t="shared" si="55"/>
        <v>3.2588699999999999</v>
      </c>
      <c r="AX345">
        <f t="shared" si="56"/>
        <v>88.233000000000004</v>
      </c>
      <c r="AZ345">
        <f t="shared" si="57"/>
        <v>97.7</v>
      </c>
      <c r="BA345">
        <f t="shared" si="58"/>
        <v>0</v>
      </c>
      <c r="BC345">
        <f t="shared" si="59"/>
        <v>91.491870000000006</v>
      </c>
    </row>
    <row r="346" spans="1:55" ht="15" customHeight="1" x14ac:dyDescent="0.25">
      <c r="A346" t="s">
        <v>474</v>
      </c>
      <c r="B346" t="s">
        <v>485</v>
      </c>
      <c r="C346">
        <f>VLOOKUP($B346,'Tillförd energi'!$B$1:$AS$566,MATCH(C$1,'Tillförd energi'!$B$1:$AQ$1,0),FALSE)</f>
        <v>0</v>
      </c>
      <c r="D346">
        <f>VLOOKUP($B346,'Tillförd energi'!$B$1:$AS$566,MATCH(D$1,'Tillförd energi'!$B$1:$AQ$1,0),FALSE)</f>
        <v>0.05</v>
      </c>
      <c r="E346">
        <f>VLOOKUP($B346,'Tillförd energi'!$B$1:$AS$566,MATCH(E$1,'Tillförd energi'!$B$1:$AQ$1,0),FALSE)</f>
        <v>0</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0</v>
      </c>
      <c r="J346">
        <f>VLOOKUP($B346,'Tillförd energi'!$B$1:$AS$566,MATCH(J$1,'Tillförd energi'!$B$1:$AQ$1,0),FALSE)</f>
        <v>0</v>
      </c>
      <c r="K346">
        <v>0</v>
      </c>
      <c r="L346">
        <f>VLOOKUP($B346,'Tillförd energi'!$B$1:$AS$566,MATCH(L$1,'Tillförd energi'!$B$1:$AQ$1,0),FALSE)</f>
        <v>0</v>
      </c>
      <c r="M346">
        <f>VLOOKUP($B346,'Tillförd energi'!$B$1:$AS$566,MATCH(M$1,'Tillförd energi'!$B$1:$AQ$1,0),FALSE)</f>
        <v>0</v>
      </c>
      <c r="N346">
        <f>VLOOKUP($B346,'Tillförd energi'!$B$1:$AS$566,MATCH(N$1,'Tillförd energi'!$B$1:$AQ$1,0),FALSE)</f>
        <v>0</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32.5</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0</v>
      </c>
      <c r="AD346">
        <f>VLOOKUP($B346,'Tillförd energi'!$B$1:$AS$566,MATCH(AD$1,'Tillförd energi'!$B$1:$AQ$1,0),FALSE)</f>
        <v>114</v>
      </c>
      <c r="AE346">
        <f>VLOOKUP($B346,'Tillförd energi'!$B$1:$AS$566,MATCH(AE$1,'Tillförd energi'!$B$1:$AQ$1,0),FALSE)</f>
        <v>0</v>
      </c>
      <c r="AF346">
        <f>VLOOKUP($B346,'Tillförd energi'!$B$1:$AS$566,MATCH(AF$1,'Tillförd energi'!$B$1:$AQ$1,0),FALSE)</f>
        <v>1.1000000000000001</v>
      </c>
      <c r="AG346">
        <f>IFERROR(VLOOKUP(B346,Miljö!$B$1:$S$476,9,FALSE)/1,0)</f>
        <v>0</v>
      </c>
      <c r="AI346">
        <f t="shared" si="50"/>
        <v>147.65</v>
      </c>
      <c r="AJ346">
        <f t="shared" si="51"/>
        <v>147.65</v>
      </c>
      <c r="AK346">
        <f>IF(ISERROR(1/VLOOKUP($B346,Leveranser!$B$1:$S$500,MATCH("såld värme (gwh)",Leveranser!$B$1:$S$1,0),FALSE)),"",VLOOKUP($B346,Leveranser!$B$1:$S$500,MATCH("såld värme (gwh)",Leveranser!$B$1:$S$1,0),FALSE))</f>
        <v>126.6</v>
      </c>
      <c r="AL346" s="22">
        <f>VLOOKUP($B346,Leveranser!$B$1:$Y$500,MATCH("Totalt såld fjärrvärme till andra fjärrvärmeföretag",Leveranser!$B$1:$AA$1,0),FALSE)</f>
        <v>0</v>
      </c>
      <c r="AM346" s="22">
        <f>IF(ISERROR(1/VLOOKUP($B346,Miljö!$B$1:$S$500,MATCH("Såld mängd produktionsspecifik fjärrvärme (GWh)",Miljö!$B$1:$R$1,0),FALSE)),0,VLOOKUP($B346,Miljö!$B$1:$S$500,MATCH("Såld mängd produktionsspecifik fjärrvärme (GWh)",Miljö!$B$1:$R$1,0),FALSE))</f>
        <v>0</v>
      </c>
      <c r="AN346" s="23">
        <f t="shared" si="52"/>
        <v>0.85743311886217399</v>
      </c>
      <c r="AP346" t="str">
        <f>VLOOKUP($B346,'Miljövärden urval för publ'!$B$1:$H$450,7,FALSE)</f>
        <v>Ja</v>
      </c>
      <c r="AQ346" t="str">
        <f>VLOOKUP($B346,'Miljövärden urval för publ'!$B$1:$H$450,6,FALSE)</f>
        <v>Nej</v>
      </c>
      <c r="AU346">
        <f t="shared" si="53"/>
        <v>1.1000000000000001</v>
      </c>
      <c r="AV346">
        <f t="shared" si="54"/>
        <v>0</v>
      </c>
      <c r="AW346">
        <f t="shared" si="55"/>
        <v>0</v>
      </c>
      <c r="AX346">
        <f t="shared" si="56"/>
        <v>0</v>
      </c>
      <c r="AZ346">
        <f t="shared" si="57"/>
        <v>0</v>
      </c>
      <c r="BA346">
        <f t="shared" si="58"/>
        <v>0</v>
      </c>
      <c r="BC346">
        <f t="shared" si="59"/>
        <v>32.5</v>
      </c>
    </row>
    <row r="347" spans="1:55" ht="15" customHeight="1" x14ac:dyDescent="0.25">
      <c r="A347" t="s">
        <v>474</v>
      </c>
      <c r="B347" t="s">
        <v>486</v>
      </c>
      <c r="C347">
        <f>VLOOKUP($B347,'Tillförd energi'!$B$1:$AS$566,MATCH(C$1,'Tillförd energi'!$B$1:$AQ$1,0),FALSE)</f>
        <v>0</v>
      </c>
      <c r="D347">
        <f>VLOOKUP($B347,'Tillförd energi'!$B$1:$AS$566,MATCH(D$1,'Tillförd energi'!$B$1:$AQ$1,0),FALSE)</f>
        <v>3.57</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5.83</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7.73</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0</v>
      </c>
      <c r="X347">
        <f>VLOOKUP($B347,'Tillförd energi'!$B$1:$AS$566,MATCH(X$1,'Tillförd energi'!$B$1:$AQ$1,0),FALSE)</f>
        <v>0</v>
      </c>
      <c r="Y347">
        <f>VLOOKUP($B347,'Tillförd energi'!$B$1:$AS$566,MATCH(Y$1,'Tillförd energi'!$B$1:$AQ$1,0),FALSE)</f>
        <v>15.53</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0.4</v>
      </c>
      <c r="AD347">
        <f>VLOOKUP($B347,'Tillförd energi'!$B$1:$AS$566,MATCH(AD$1,'Tillförd energi'!$B$1:$AQ$1,0),FALSE)</f>
        <v>0</v>
      </c>
      <c r="AE347">
        <f>VLOOKUP($B347,'Tillförd energi'!$B$1:$AS$566,MATCH(AE$1,'Tillförd energi'!$B$1:$AQ$1,0),FALSE)</f>
        <v>0</v>
      </c>
      <c r="AF347">
        <f>VLOOKUP($B347,'Tillförd energi'!$B$1:$AS$566,MATCH(AF$1,'Tillförd energi'!$B$1:$AQ$1,0),FALSE)</f>
        <v>0.67</v>
      </c>
      <c r="AG347">
        <f>IFERROR(VLOOKUP(B347,Miljö!$B$1:$S$476,9,FALSE)/1,0)</f>
        <v>0</v>
      </c>
      <c r="AI347">
        <f t="shared" si="50"/>
        <v>33.730000000000004</v>
      </c>
      <c r="AJ347">
        <f t="shared" si="51"/>
        <v>33.730000000000004</v>
      </c>
      <c r="AK347">
        <f>IF(ISERROR(1/VLOOKUP($B347,Leveranser!$B$1:$S$500,MATCH("såld värme (gwh)",Leveranser!$B$1:$S$1,0),FALSE)),"",VLOOKUP($B347,Leveranser!$B$1:$S$500,MATCH("såld värme (gwh)",Leveranser!$B$1:$S$1,0),FALSE))</f>
        <v>23.8</v>
      </c>
      <c r="AL347" s="22">
        <f>VLOOKUP($B347,Leveranser!$B$1:$Y$500,MATCH("Totalt såld fjärrvärme till andra fjärrvärmeföretag",Leveranser!$B$1:$AA$1,0),FALSE)</f>
        <v>0</v>
      </c>
      <c r="AM347" s="22">
        <f>IF(ISERROR(1/VLOOKUP($B347,Miljö!$B$1:$S$500,MATCH("Såld mängd produktionsspecifik fjärrvärme (GWh)",Miljö!$B$1:$R$1,0),FALSE)),0,VLOOKUP($B347,Miljö!$B$1:$S$500,MATCH("Såld mängd produktionsspecifik fjärrvärme (GWh)",Miljö!$B$1:$R$1,0),FALSE))</f>
        <v>0</v>
      </c>
      <c r="AN347" s="23">
        <f t="shared" si="52"/>
        <v>0.70560332048621399</v>
      </c>
      <c r="AP347" t="str">
        <f>VLOOKUP($B347,'Miljövärden urval för publ'!$B$1:$H$450,7,FALSE)</f>
        <v>Ja</v>
      </c>
      <c r="AQ347" t="str">
        <f>VLOOKUP($B347,'Miljövärden urval för publ'!$B$1:$H$450,6,FALSE)</f>
        <v>Ja</v>
      </c>
      <c r="AU347">
        <f t="shared" si="53"/>
        <v>0.67</v>
      </c>
      <c r="AV347">
        <f t="shared" si="54"/>
        <v>0</v>
      </c>
      <c r="AW347">
        <f t="shared" si="55"/>
        <v>5.83</v>
      </c>
      <c r="AX347">
        <f t="shared" si="56"/>
        <v>7.73</v>
      </c>
      <c r="AZ347">
        <f t="shared" si="57"/>
        <v>0</v>
      </c>
      <c r="BA347">
        <f t="shared" si="58"/>
        <v>0</v>
      </c>
      <c r="BC347">
        <f t="shared" si="59"/>
        <v>13.56</v>
      </c>
    </row>
    <row r="348" spans="1:55" ht="15" customHeight="1" x14ac:dyDescent="0.25">
      <c r="A348" t="s">
        <v>487</v>
      </c>
      <c r="B348" t="s">
        <v>488</v>
      </c>
      <c r="C348">
        <f>VLOOKUP($B348,'Tillförd energi'!$B$1:$AS$566,MATCH(C$1,'Tillförd energi'!$B$1:$AQ$1,0),FALSE)</f>
        <v>0</v>
      </c>
      <c r="D348">
        <f>VLOOKUP($B348,'Tillförd energi'!$B$1:$AS$566,MATCH(D$1,'Tillförd energi'!$B$1:$AQ$1,0),FALSE)</f>
        <v>0.4</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4.5</v>
      </c>
      <c r="Q348">
        <f>VLOOKUP($B348,'Tillförd energi'!$B$1:$AS$566,MATCH(Q$1,'Tillförd energi'!$B$1:$AQ$1,0),FALSE)</f>
        <v>3.1764700000000001</v>
      </c>
      <c r="R348">
        <f>VLOOKUP($B348,'Tillförd energi'!$B$1:$AS$566,MATCH(R$1,'Tillförd energi'!$B$1:$AQ$1,0),FALSE)</f>
        <v>0</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0.1</v>
      </c>
      <c r="AG348">
        <f>IFERROR(VLOOKUP(B348,Miljö!$B$1:$S$476,9,FALSE)/1,0)</f>
        <v>0</v>
      </c>
      <c r="AI348">
        <f t="shared" si="50"/>
        <v>8.1764700000000001</v>
      </c>
      <c r="AJ348">
        <f t="shared" si="51"/>
        <v>8.1764700000000001</v>
      </c>
      <c r="AK348">
        <f>IF(ISERROR(1/VLOOKUP($B348,Leveranser!$B$1:$S$500,MATCH("såld värme (gwh)",Leveranser!$B$1:$S$1,0),FALSE)),"",VLOOKUP($B348,Leveranser!$B$1:$S$500,MATCH("såld värme (gwh)",Leveranser!$B$1:$S$1,0),FALSE))</f>
        <v>3.9</v>
      </c>
      <c r="AL348" s="22">
        <f>VLOOKUP($B348,Leveranser!$B$1:$Y$500,MATCH("Totalt såld fjärrvärme till andra fjärrvärmeföretag",Leveranser!$B$1:$AA$1,0),FALSE)</f>
        <v>0</v>
      </c>
      <c r="AM348" s="22">
        <f>IF(ISERROR(1/VLOOKUP($B348,Miljö!$B$1:$S$500,MATCH("Såld mängd produktionsspecifik fjärrvärme (GWh)",Miljö!$B$1:$R$1,0),FALSE)),0,VLOOKUP($B348,Miljö!$B$1:$S$500,MATCH("Såld mängd produktionsspecifik fjärrvärme (GWh)",Miljö!$B$1:$R$1,0),FALSE))</f>
        <v>0</v>
      </c>
      <c r="AN348" s="23">
        <f t="shared" si="52"/>
        <v>0.47697845158118357</v>
      </c>
      <c r="AP348" t="str">
        <f>VLOOKUP($B348,'Miljövärden urval för publ'!$B$1:$H$450,7,FALSE)</f>
        <v>Ja</v>
      </c>
      <c r="AQ348" t="str">
        <f>VLOOKUP($B348,'Miljövärden urval för publ'!$B$1:$H$450,6,FALSE)</f>
        <v>Ja</v>
      </c>
      <c r="AU348">
        <f t="shared" si="53"/>
        <v>0.1</v>
      </c>
      <c r="AV348">
        <f t="shared" si="54"/>
        <v>0</v>
      </c>
      <c r="AW348">
        <f t="shared" si="55"/>
        <v>7.6764700000000001</v>
      </c>
      <c r="AX348">
        <f t="shared" si="56"/>
        <v>0</v>
      </c>
      <c r="AZ348">
        <f t="shared" si="57"/>
        <v>0</v>
      </c>
      <c r="BA348">
        <f t="shared" si="58"/>
        <v>0</v>
      </c>
      <c r="BC348">
        <f t="shared" si="59"/>
        <v>7.6764700000000001</v>
      </c>
    </row>
    <row r="349" spans="1:55" ht="15" customHeight="1" x14ac:dyDescent="0.25">
      <c r="A349" t="s">
        <v>487</v>
      </c>
      <c r="B349" t="s">
        <v>489</v>
      </c>
      <c r="C349">
        <f>VLOOKUP($B349,'Tillförd energi'!$B$1:$AS$566,MATCH(C$1,'Tillförd energi'!$B$1:$AQ$1,0),FALSE)</f>
        <v>0</v>
      </c>
      <c r="D349">
        <f>VLOOKUP($B349,'Tillförd energi'!$B$1:$AS$566,MATCH(D$1,'Tillförd energi'!$B$1:$AQ$1,0),FALSE)</f>
        <v>0.4</v>
      </c>
      <c r="E349">
        <f>VLOOKUP($B349,'Tillförd energi'!$B$1:$AS$566,MATCH(E$1,'Tillförd energi'!$B$1:$AQ$1,0),FALSE)</f>
        <v>0</v>
      </c>
      <c r="F349">
        <f>VLOOKUP($B349,'Tillförd energi'!$B$1:$AS$566,MATCH(F$1,'Tillförd energi'!$B$1:$AQ$1,0),FALSE)</f>
        <v>0</v>
      </c>
      <c r="G349">
        <f>VLOOKUP($B349,'Tillförd energi'!$B$1:$AS$566,MATCH(G$1,'Tillförd energi'!$B$1:$AQ$1,0),FALSE)</f>
        <v>0</v>
      </c>
      <c r="H349">
        <f>VLOOKUP($B349,'Tillförd energi'!$B$1:$AS$566,MATCH(H$1,'Tillförd energi'!$B$1:$AQ$1,0),FALSE)</f>
        <v>0</v>
      </c>
      <c r="I349">
        <f>VLOOKUP($B349,'Tillförd energi'!$B$1:$AS$566,MATCH(I$1,'Tillförd energi'!$B$1:$AQ$1,0),FALSE)</f>
        <v>0</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4.5999999999999996</v>
      </c>
      <c r="Q349">
        <f>VLOOKUP($B349,'Tillförd energi'!$B$1:$AS$566,MATCH(Q$1,'Tillförd energi'!$B$1:$AQ$1,0),FALSE)</f>
        <v>0</v>
      </c>
      <c r="R349">
        <f>VLOOKUP($B349,'Tillförd energi'!$B$1:$AS$566,MATCH(R$1,'Tillförd energi'!$B$1:$AQ$1,0),FALSE)</f>
        <v>0</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0</v>
      </c>
      <c r="Z349">
        <f>VLOOKUP($B349,'Tillförd energi'!$B$1:$AS$566,MATCH(Z$1,'Tillförd energi'!$B$1:$AQ$1,0),FALSE)</f>
        <v>0</v>
      </c>
      <c r="AA349">
        <f>VLOOKUP($B349,'Tillförd energi'!$B$1:$AS$566,MATCH(AA$1,'Tillförd energi'!$B$1:$AQ$1,0),FALSE)</f>
        <v>0</v>
      </c>
      <c r="AB349">
        <f>VLOOKUP($B349,'Tillförd energi'!$B$1:$AS$566,MATCH(AB$1,'Tillförd energi'!$B$1:$AQ$1,0),FALSE)</f>
        <v>0</v>
      </c>
      <c r="AC349">
        <f>VLOOKUP($B349,'Tillförd energi'!$B$1:$AS$566,MATCH(AC$1,'Tillförd energi'!$B$1:$AQ$1,0),FALSE)</f>
        <v>0</v>
      </c>
      <c r="AD349">
        <f>VLOOKUP($B349,'Tillförd energi'!$B$1:$AS$566,MATCH(AD$1,'Tillförd energi'!$B$1:$AQ$1,0),FALSE)</f>
        <v>0</v>
      </c>
      <c r="AE349">
        <f>VLOOKUP($B349,'Tillförd energi'!$B$1:$AS$566,MATCH(AE$1,'Tillförd energi'!$B$1:$AQ$1,0),FALSE)</f>
        <v>0</v>
      </c>
      <c r="AF349">
        <f>VLOOKUP($B349,'Tillförd energi'!$B$1:$AS$566,MATCH(AF$1,'Tillförd energi'!$B$1:$AQ$1,0),FALSE)</f>
        <v>0.1</v>
      </c>
      <c r="AG349">
        <f>IFERROR(VLOOKUP(B349,Miljö!$B$1:$S$476,9,FALSE)/1,0)</f>
        <v>0</v>
      </c>
      <c r="AI349">
        <f t="shared" si="50"/>
        <v>5.0999999999999996</v>
      </c>
      <c r="AJ349">
        <f t="shared" si="51"/>
        <v>5.0999999999999996</v>
      </c>
      <c r="AK349">
        <f>IF(ISERROR(1/VLOOKUP($B349,Leveranser!$B$1:$S$500,MATCH("såld värme (gwh)",Leveranser!$B$1:$S$1,0),FALSE)),"",VLOOKUP($B349,Leveranser!$B$1:$S$500,MATCH("såld värme (gwh)",Leveranser!$B$1:$S$1,0),FALSE))</f>
        <v>3.3</v>
      </c>
      <c r="AL349" s="22">
        <f>VLOOKUP($B349,Leveranser!$B$1:$Y$500,MATCH("Totalt såld fjärrvärme till andra fjärrvärmeföretag",Leveranser!$B$1:$AA$1,0),FALSE)</f>
        <v>0</v>
      </c>
      <c r="AM349" s="22">
        <f>IF(ISERROR(1/VLOOKUP($B349,Miljö!$B$1:$S$500,MATCH("Såld mängd produktionsspecifik fjärrvärme (GWh)",Miljö!$B$1:$R$1,0),FALSE)),0,VLOOKUP($B349,Miljö!$B$1:$S$500,MATCH("Såld mängd produktionsspecifik fjärrvärme (GWh)",Miljö!$B$1:$R$1,0),FALSE))</f>
        <v>0</v>
      </c>
      <c r="AN349" s="23">
        <f t="shared" si="52"/>
        <v>0.6470588235294118</v>
      </c>
      <c r="AP349" t="str">
        <f>VLOOKUP($B349,'Miljövärden urval för publ'!$B$1:$H$450,7,FALSE)</f>
        <v>Ja</v>
      </c>
      <c r="AQ349" t="str">
        <f>VLOOKUP($B349,'Miljövärden urval för publ'!$B$1:$H$450,6,FALSE)</f>
        <v>Ja</v>
      </c>
      <c r="AU349">
        <f t="shared" si="53"/>
        <v>0.1</v>
      </c>
      <c r="AV349">
        <f t="shared" si="54"/>
        <v>0</v>
      </c>
      <c r="AW349">
        <f t="shared" si="55"/>
        <v>4.5999999999999996</v>
      </c>
      <c r="AX349">
        <f t="shared" si="56"/>
        <v>0</v>
      </c>
      <c r="AZ349">
        <f t="shared" si="57"/>
        <v>0</v>
      </c>
      <c r="BA349">
        <f t="shared" si="58"/>
        <v>0</v>
      </c>
      <c r="BC349">
        <f t="shared" si="59"/>
        <v>4.5999999999999996</v>
      </c>
    </row>
    <row r="350" spans="1:55" ht="15" customHeight="1" x14ac:dyDescent="0.25">
      <c r="A350" t="s">
        <v>487</v>
      </c>
      <c r="B350" t="s">
        <v>490</v>
      </c>
      <c r="C350">
        <f>VLOOKUP($B350,'Tillförd energi'!$B$1:$AS$566,MATCH(C$1,'Tillförd energi'!$B$1:$AQ$1,0),FALSE)</f>
        <v>0</v>
      </c>
      <c r="D350">
        <f>VLOOKUP($B350,'Tillförd energi'!$B$1:$AS$566,MATCH(D$1,'Tillförd energi'!$B$1:$AQ$1,0),FALSE)</f>
        <v>3.9340700000000002</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0.60340899999999997</v>
      </c>
      <c r="J350">
        <f>VLOOKUP($B350,'Tillförd energi'!$B$1:$AS$566,MATCH(J$1,'Tillförd energi'!$B$1:$AQ$1,0),FALSE)</f>
        <v>2.1</v>
      </c>
      <c r="K350">
        <v>0</v>
      </c>
      <c r="L350">
        <f>VLOOKUP($B350,'Tillförd energi'!$B$1:$AS$566,MATCH(L$1,'Tillförd energi'!$B$1:$AQ$1,0),FALSE)</f>
        <v>73.555899999999994</v>
      </c>
      <c r="M350">
        <f>VLOOKUP($B350,'Tillförd energi'!$B$1:$AS$566,MATCH(M$1,'Tillförd energi'!$B$1:$AQ$1,0),FALSE)</f>
        <v>8.4426199999999998</v>
      </c>
      <c r="N350">
        <f>VLOOKUP($B350,'Tillförd energi'!$B$1:$AS$566,MATCH(N$1,'Tillförd energi'!$B$1:$AQ$1,0),FALSE)</f>
        <v>15.6854</v>
      </c>
      <c r="O350">
        <f>VLOOKUP($B350,'Tillförd energi'!$B$1:$AS$566,MATCH(O$1,'Tillförd energi'!$B$1:$AQ$1,0),FALSE)</f>
        <v>0</v>
      </c>
      <c r="P350">
        <f>VLOOKUP($B350,'Tillförd energi'!$B$1:$AS$566,MATCH(P$1,'Tillförd energi'!$B$1:$AQ$1,0),FALSE)</f>
        <v>20.8428</v>
      </c>
      <c r="Q350">
        <f>VLOOKUP($B350,'Tillförd energi'!$B$1:$AS$566,MATCH(Q$1,'Tillförd energi'!$B$1:$AQ$1,0),FALSE)</f>
        <v>0</v>
      </c>
      <c r="R350">
        <f>VLOOKUP($B350,'Tillförd energi'!$B$1:$AS$566,MATCH(R$1,'Tillförd energi'!$B$1:$AQ$1,0),FALSE)</f>
        <v>0</v>
      </c>
      <c r="S350">
        <f>VLOOKUP($B350,'Tillförd energi'!$B$1:$AS$566,MATCH(S$1,'Tillförd energi'!$B$1:$AQ$1,0),FALSE)</f>
        <v>0.5</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0</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18.3</v>
      </c>
      <c r="AD350">
        <f>VLOOKUP($B350,'Tillförd energi'!$B$1:$AS$566,MATCH(AD$1,'Tillförd energi'!$B$1:$AQ$1,0),FALSE)</f>
        <v>0</v>
      </c>
      <c r="AE350">
        <f>VLOOKUP($B350,'Tillförd energi'!$B$1:$AS$566,MATCH(AE$1,'Tillförd energi'!$B$1:$AQ$1,0),FALSE)</f>
        <v>0</v>
      </c>
      <c r="AF350">
        <f>VLOOKUP($B350,'Tillförd energi'!$B$1:$AS$566,MATCH(AF$1,'Tillförd energi'!$B$1:$AQ$1,0),FALSE)</f>
        <v>4.3563499999999999</v>
      </c>
      <c r="AG350">
        <f>IFERROR(VLOOKUP(B350,Miljö!$B$1:$S$476,9,FALSE)/1,0)</f>
        <v>0</v>
      </c>
      <c r="AI350">
        <f t="shared" si="50"/>
        <v>148.320549</v>
      </c>
      <c r="AJ350">
        <f t="shared" si="51"/>
        <v>148.320549</v>
      </c>
      <c r="AK350">
        <f>IF(ISERROR(1/VLOOKUP($B350,Leveranser!$B$1:$S$500,MATCH("såld värme (gwh)",Leveranser!$B$1:$S$1,0),FALSE)),"",VLOOKUP($B350,Leveranser!$B$1:$S$500,MATCH("såld värme (gwh)",Leveranser!$B$1:$S$1,0),FALSE))</f>
        <v>111</v>
      </c>
      <c r="AL350" s="22">
        <f>VLOOKUP($B350,Leveranser!$B$1:$Y$500,MATCH("Totalt såld fjärrvärme till andra fjärrvärmeföretag",Leveranser!$B$1:$AA$1,0),FALSE)</f>
        <v>0</v>
      </c>
      <c r="AM350" s="22">
        <f>IF(ISERROR(1/VLOOKUP($B350,Miljö!$B$1:$S$500,MATCH("Såld mängd produktionsspecifik fjärrvärme (GWh)",Miljö!$B$1:$R$1,0),FALSE)),0,VLOOKUP($B350,Miljö!$B$1:$S$500,MATCH("Såld mängd produktionsspecifik fjärrvärme (GWh)",Miljö!$B$1:$R$1,0),FALSE))</f>
        <v>0</v>
      </c>
      <c r="AN350" s="23">
        <f t="shared" si="52"/>
        <v>0.74837910693008558</v>
      </c>
      <c r="AP350" t="str">
        <f>VLOOKUP($B350,'Miljövärden urval för publ'!$B$1:$H$450,7,FALSE)</f>
        <v>Ja</v>
      </c>
      <c r="AQ350" t="str">
        <f>VLOOKUP($B350,'Miljövärden urval för publ'!$B$1:$H$450,6,FALSE)</f>
        <v>Ja</v>
      </c>
      <c r="AU350">
        <f t="shared" si="53"/>
        <v>4.3563499999999999</v>
      </c>
      <c r="AV350">
        <f t="shared" si="54"/>
        <v>0</v>
      </c>
      <c r="AW350">
        <f t="shared" si="55"/>
        <v>44.970820000000003</v>
      </c>
      <c r="AX350">
        <f t="shared" si="56"/>
        <v>0.5</v>
      </c>
      <c r="AZ350">
        <f t="shared" si="57"/>
        <v>0</v>
      </c>
      <c r="BA350">
        <f t="shared" si="58"/>
        <v>0</v>
      </c>
      <c r="BC350">
        <f t="shared" si="59"/>
        <v>119.02672</v>
      </c>
    </row>
    <row r="351" spans="1:55" ht="15" customHeight="1" x14ac:dyDescent="0.25">
      <c r="A351" t="s">
        <v>491</v>
      </c>
      <c r="B351" t="s">
        <v>492</v>
      </c>
      <c r="C351">
        <f>VLOOKUP($B351,'Tillförd energi'!$B$1:$AS$566,MATCH(C$1,'Tillförd energi'!$B$1:$AQ$1,0),FALSE)</f>
        <v>0</v>
      </c>
      <c r="D351">
        <f>VLOOKUP($B351,'Tillförd energi'!$B$1:$AS$566,MATCH(D$1,'Tillförd energi'!$B$1:$AQ$1,0),FALSE)</f>
        <v>0</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0</v>
      </c>
      <c r="Q351">
        <f>VLOOKUP($B351,'Tillförd energi'!$B$1:$AS$566,MATCH(Q$1,'Tillförd energi'!$B$1:$AQ$1,0),FALSE)</f>
        <v>6.2988499999999998</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0.13197</v>
      </c>
      <c r="AG351">
        <f>IFERROR(VLOOKUP(B351,Miljö!$B$1:$S$476,9,FALSE)/1,0)</f>
        <v>0</v>
      </c>
      <c r="AI351">
        <f t="shared" si="50"/>
        <v>6.4308199999999998</v>
      </c>
      <c r="AJ351">
        <f t="shared" si="51"/>
        <v>6.4308199999999998</v>
      </c>
      <c r="AK351">
        <f>IF(ISERROR(1/VLOOKUP($B351,Leveranser!$B$1:$S$500,MATCH("såld värme (gwh)",Leveranser!$B$1:$S$1,0),FALSE)),"",VLOOKUP($B351,Leveranser!$B$1:$S$500,MATCH("såld värme (gwh)",Leveranser!$B$1:$S$1,0),FALSE))</f>
        <v>4.399</v>
      </c>
      <c r="AL351" s="22">
        <f>VLOOKUP($B351,Leveranser!$B$1:$Y$500,MATCH("Totalt såld fjärrvärme till andra fjärrvärmeföretag",Leveranser!$B$1:$AA$1,0),FALSE)</f>
        <v>0</v>
      </c>
      <c r="AM351" s="22">
        <f>IF(ISERROR(1/VLOOKUP($B351,Miljö!$B$1:$S$500,MATCH("Såld mängd produktionsspecifik fjärrvärme (GWh)",Miljö!$B$1:$R$1,0),FALSE)),0,VLOOKUP($B351,Miljö!$B$1:$S$500,MATCH("Såld mängd produktionsspecifik fjärrvärme (GWh)",Miljö!$B$1:$R$1,0),FALSE))</f>
        <v>0</v>
      </c>
      <c r="AN351" s="23">
        <f t="shared" si="52"/>
        <v>0.68404962353168031</v>
      </c>
      <c r="AP351" t="str">
        <f>VLOOKUP($B351,'Miljövärden urval för publ'!$B$1:$H$450,7,FALSE)</f>
        <v>Ja</v>
      </c>
      <c r="AQ351" t="str">
        <f>VLOOKUP($B351,'Miljövärden urval för publ'!$B$1:$H$450,6,FALSE)</f>
        <v>Nej</v>
      </c>
      <c r="AU351">
        <f t="shared" si="53"/>
        <v>0.13197</v>
      </c>
      <c r="AV351">
        <f t="shared" si="54"/>
        <v>0</v>
      </c>
      <c r="AW351">
        <f t="shared" si="55"/>
        <v>6.2988499999999998</v>
      </c>
      <c r="AX351">
        <f t="shared" si="56"/>
        <v>0</v>
      </c>
      <c r="AZ351">
        <f t="shared" si="57"/>
        <v>0</v>
      </c>
      <c r="BA351">
        <f t="shared" si="58"/>
        <v>0</v>
      </c>
      <c r="BC351">
        <f t="shared" si="59"/>
        <v>6.2988499999999998</v>
      </c>
    </row>
    <row r="352" spans="1:55" ht="15" customHeight="1" x14ac:dyDescent="0.25">
      <c r="A352" t="s">
        <v>491</v>
      </c>
      <c r="B352" t="s">
        <v>493</v>
      </c>
      <c r="C352">
        <f>VLOOKUP($B352,'Tillförd energi'!$B$1:$AS$566,MATCH(C$1,'Tillförd energi'!$B$1:$AQ$1,0),FALSE)</f>
        <v>0</v>
      </c>
      <c r="D352">
        <f>VLOOKUP($B352,'Tillförd energi'!$B$1:$AS$566,MATCH(D$1,'Tillförd energi'!$B$1:$AQ$1,0),FALSE)</f>
        <v>0</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4.7389999999999999</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0.17199999999999999</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50"/>
        <v>5.0109999999999992</v>
      </c>
      <c r="AJ352">
        <f t="shared" si="51"/>
        <v>5.0109999999999992</v>
      </c>
      <c r="AK352">
        <f>IF(ISERROR(1/VLOOKUP($B352,Leveranser!$B$1:$S$500,MATCH("såld värme (gwh)",Leveranser!$B$1:$S$1,0),FALSE)),"",VLOOKUP($B352,Leveranser!$B$1:$S$500,MATCH("såld värme (gwh)",Leveranser!$B$1:$S$1,0),FALSE))</f>
        <v>4.226</v>
      </c>
      <c r="AL352" s="22">
        <f>VLOOKUP($B352,Leveranser!$B$1:$Y$500,MATCH("Totalt såld fjärrvärme till andra fjärrvärmeföretag",Leveranser!$B$1:$AA$1,0),FALSE)</f>
        <v>0</v>
      </c>
      <c r="AM352" s="22">
        <f>IF(ISERROR(1/VLOOKUP($B352,Miljö!$B$1:$S$500,MATCH("Såld mängd produktionsspecifik fjärrvärme (GWh)",Miljö!$B$1:$R$1,0),FALSE)),0,VLOOKUP($B352,Miljö!$B$1:$S$500,MATCH("Såld mängd produktionsspecifik fjärrvärme (GWh)",Miljö!$B$1:$R$1,0),FALSE))</f>
        <v>0</v>
      </c>
      <c r="AN352" s="23">
        <f t="shared" si="52"/>
        <v>0.84334464178806634</v>
      </c>
      <c r="AP352" t="str">
        <f>VLOOKUP($B352,'Miljövärden urval för publ'!$B$1:$H$450,7,FALSE)</f>
        <v>Ja</v>
      </c>
      <c r="AQ352" t="str">
        <f>VLOOKUP($B352,'Miljövärden urval för publ'!$B$1:$H$450,6,FALSE)</f>
        <v>Ja</v>
      </c>
      <c r="AU352">
        <f t="shared" si="53"/>
        <v>0.1</v>
      </c>
      <c r="AV352">
        <f t="shared" si="54"/>
        <v>0</v>
      </c>
      <c r="AW352">
        <f t="shared" si="55"/>
        <v>4.7389999999999999</v>
      </c>
      <c r="AX352">
        <f t="shared" si="56"/>
        <v>0</v>
      </c>
      <c r="AZ352">
        <f t="shared" si="57"/>
        <v>0</v>
      </c>
      <c r="BA352">
        <f t="shared" si="58"/>
        <v>0</v>
      </c>
      <c r="BC352">
        <f t="shared" si="59"/>
        <v>4.9109999999999996</v>
      </c>
    </row>
    <row r="353" spans="1:55" ht="15" customHeight="1" x14ac:dyDescent="0.25">
      <c r="A353" t="s">
        <v>491</v>
      </c>
      <c r="B353" t="s">
        <v>494</v>
      </c>
      <c r="C353">
        <f>VLOOKUP($B353,'Tillförd energi'!$B$1:$AS$566,MATCH(C$1,'Tillförd energi'!$B$1:$AQ$1,0),FALSE)</f>
        <v>0</v>
      </c>
      <c r="D353">
        <f>VLOOKUP($B353,'Tillförd energi'!$B$1:$AS$566,MATCH(D$1,'Tillförd energi'!$B$1:$AQ$1,0),FALSE)</f>
        <v>0</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0</v>
      </c>
      <c r="J353">
        <f>VLOOKUP($B353,'Tillförd energi'!$B$1:$AS$566,MATCH(J$1,'Tillförd energi'!$B$1:$AQ$1,0),FALSE)</f>
        <v>0</v>
      </c>
      <c r="K353">
        <v>0</v>
      </c>
      <c r="L353">
        <f>VLOOKUP($B353,'Tillförd energi'!$B$1:$AS$566,MATCH(L$1,'Tillförd energi'!$B$1:$AQ$1,0),FALSE)</f>
        <v>0</v>
      </c>
      <c r="M353">
        <f>VLOOKUP($B353,'Tillförd energi'!$B$1:$AS$566,MATCH(M$1,'Tillförd energi'!$B$1:$AQ$1,0),FALSE)</f>
        <v>0</v>
      </c>
      <c r="N353">
        <f>VLOOKUP($B353,'Tillförd energi'!$B$1:$AS$566,MATCH(N$1,'Tillförd energi'!$B$1:$AQ$1,0),FALSE)</f>
        <v>0</v>
      </c>
      <c r="O353">
        <f>VLOOKUP($B353,'Tillförd energi'!$B$1:$AS$566,MATCH(O$1,'Tillförd energi'!$B$1:$AQ$1,0),FALSE)</f>
        <v>0</v>
      </c>
      <c r="P353">
        <f>VLOOKUP($B353,'Tillförd energi'!$B$1:$AS$566,MATCH(P$1,'Tillförd energi'!$B$1:$AQ$1,0),FALSE)</f>
        <v>0</v>
      </c>
      <c r="Q353">
        <f>VLOOKUP($B353,'Tillförd energi'!$B$1:$AS$566,MATCH(Q$1,'Tillförd energi'!$B$1:$AQ$1,0),FALSE)</f>
        <v>8.5210000000000008</v>
      </c>
      <c r="R353">
        <f>VLOOKUP($B353,'Tillförd energi'!$B$1:$AS$566,MATCH(R$1,'Tillförd energi'!$B$1:$AQ$1,0),FALSE)</f>
        <v>0</v>
      </c>
      <c r="S353">
        <f>VLOOKUP($B353,'Tillförd energi'!$B$1:$AS$566,MATCH(S$1,'Tillförd energi'!$B$1:$AQ$1,0),FALSE)</f>
        <v>0</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1.9E-2</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0</v>
      </c>
      <c r="AD353">
        <f>VLOOKUP($B353,'Tillförd energi'!$B$1:$AS$566,MATCH(AD$1,'Tillförd energi'!$B$1:$AQ$1,0),FALSE)</f>
        <v>0</v>
      </c>
      <c r="AE353">
        <f>VLOOKUP($B353,'Tillförd energi'!$B$1:$AS$566,MATCH(AE$1,'Tillförd energi'!$B$1:$AQ$1,0),FALSE)</f>
        <v>0</v>
      </c>
      <c r="AF353">
        <f>VLOOKUP($B353,'Tillförd energi'!$B$1:$AS$566,MATCH(AF$1,'Tillförd energi'!$B$1:$AQ$1,0),FALSE)</f>
        <v>0.15</v>
      </c>
      <c r="AG353">
        <f>IFERROR(VLOOKUP(B353,Miljö!$B$1:$S$476,9,FALSE)/1,0)</f>
        <v>0</v>
      </c>
      <c r="AI353">
        <f t="shared" si="50"/>
        <v>8.6900000000000013</v>
      </c>
      <c r="AJ353">
        <f t="shared" si="51"/>
        <v>8.6900000000000013</v>
      </c>
      <c r="AK353">
        <f>IF(ISERROR(1/VLOOKUP($B353,Leveranser!$B$1:$S$500,MATCH("såld värme (gwh)",Leveranser!$B$1:$S$1,0),FALSE)),"",VLOOKUP($B353,Leveranser!$B$1:$S$500,MATCH("såld värme (gwh)",Leveranser!$B$1:$S$1,0),FALSE))</f>
        <v>6.0860000000000003</v>
      </c>
      <c r="AL353" s="22">
        <f>VLOOKUP($B353,Leveranser!$B$1:$Y$500,MATCH("Totalt såld fjärrvärme till andra fjärrvärmeföretag",Leveranser!$B$1:$AA$1,0),FALSE)</f>
        <v>0</v>
      </c>
      <c r="AM353" s="22">
        <f>IF(ISERROR(1/VLOOKUP($B353,Miljö!$B$1:$S$500,MATCH("Såld mängd produktionsspecifik fjärrvärme (GWh)",Miljö!$B$1:$R$1,0),FALSE)),0,VLOOKUP($B353,Miljö!$B$1:$S$500,MATCH("Såld mängd produktionsspecifik fjärrvärme (GWh)",Miljö!$B$1:$R$1,0),FALSE))</f>
        <v>0</v>
      </c>
      <c r="AN353" s="23">
        <f t="shared" si="52"/>
        <v>0.70034522439585722</v>
      </c>
      <c r="AP353" t="str">
        <f>VLOOKUP($B353,'Miljövärden urval för publ'!$B$1:$H$450,7,FALSE)</f>
        <v>Ja</v>
      </c>
      <c r="AQ353" t="str">
        <f>VLOOKUP($B353,'Miljövärden urval för publ'!$B$1:$H$450,6,FALSE)</f>
        <v>Ja</v>
      </c>
      <c r="AU353">
        <f t="shared" si="53"/>
        <v>0.15</v>
      </c>
      <c r="AV353">
        <f t="shared" si="54"/>
        <v>0</v>
      </c>
      <c r="AW353">
        <f t="shared" si="55"/>
        <v>8.5210000000000008</v>
      </c>
      <c r="AX353">
        <f t="shared" si="56"/>
        <v>0</v>
      </c>
      <c r="AZ353">
        <f t="shared" si="57"/>
        <v>0</v>
      </c>
      <c r="BA353">
        <f t="shared" si="58"/>
        <v>0</v>
      </c>
      <c r="BC353">
        <f t="shared" si="59"/>
        <v>8.5400000000000009</v>
      </c>
    </row>
    <row r="354" spans="1:55" ht="15" customHeight="1" x14ac:dyDescent="0.25">
      <c r="A354" t="s">
        <v>491</v>
      </c>
      <c r="B354" t="s">
        <v>495</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10.851000000000001</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0.19</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0.2</v>
      </c>
      <c r="AG354">
        <f>IFERROR(VLOOKUP(B354,Miljö!$B$1:$S$476,9,FALSE)/1,0)</f>
        <v>0</v>
      </c>
      <c r="AI354">
        <f t="shared" si="50"/>
        <v>11.241</v>
      </c>
      <c r="AJ354">
        <f t="shared" si="51"/>
        <v>11.241</v>
      </c>
      <c r="AK354">
        <f>IF(ISERROR(1/VLOOKUP($B354,Leveranser!$B$1:$S$500,MATCH("såld värme (gwh)",Leveranser!$B$1:$S$1,0),FALSE)),"",VLOOKUP($B354,Leveranser!$B$1:$S$500,MATCH("såld värme (gwh)",Leveranser!$B$1:$S$1,0),FALSE))</f>
        <v>8.4969999999999999</v>
      </c>
      <c r="AL354" s="22">
        <f>VLOOKUP($B354,Leveranser!$B$1:$Y$500,MATCH("Totalt såld fjärrvärme till andra fjärrvärmeföretag",Leveranser!$B$1:$AA$1,0),FALSE)</f>
        <v>0</v>
      </c>
      <c r="AM354" s="22">
        <f>IF(ISERROR(1/VLOOKUP($B354,Miljö!$B$1:$S$500,MATCH("Såld mängd produktionsspecifik fjärrvärme (GWh)",Miljö!$B$1:$R$1,0),FALSE)),0,VLOOKUP($B354,Miljö!$B$1:$S$500,MATCH("Såld mängd produktionsspecifik fjärrvärme (GWh)",Miljö!$B$1:$R$1,0),FALSE))</f>
        <v>0</v>
      </c>
      <c r="AN354" s="23">
        <f t="shared" si="52"/>
        <v>0.7558936037719064</v>
      </c>
      <c r="AP354" t="str">
        <f>VLOOKUP($B354,'Miljövärden urval för publ'!$B$1:$H$450,7,FALSE)</f>
        <v>Ja</v>
      </c>
      <c r="AQ354" t="str">
        <f>VLOOKUP($B354,'Miljövärden urval för publ'!$B$1:$H$450,6,FALSE)</f>
        <v>Ja</v>
      </c>
      <c r="AU354">
        <f t="shared" si="53"/>
        <v>0.2</v>
      </c>
      <c r="AV354">
        <f t="shared" si="54"/>
        <v>0</v>
      </c>
      <c r="AW354">
        <f t="shared" si="55"/>
        <v>10.851000000000001</v>
      </c>
      <c r="AX354">
        <f t="shared" si="56"/>
        <v>0</v>
      </c>
      <c r="AZ354">
        <f t="shared" si="57"/>
        <v>0</v>
      </c>
      <c r="BA354">
        <f t="shared" si="58"/>
        <v>0</v>
      </c>
      <c r="BC354">
        <f t="shared" si="59"/>
        <v>11.041</v>
      </c>
    </row>
    <row r="355" spans="1:55" ht="15" customHeight="1" x14ac:dyDescent="0.25">
      <c r="A355" t="s">
        <v>491</v>
      </c>
      <c r="B355" t="s">
        <v>496</v>
      </c>
      <c r="C355">
        <f>VLOOKUP($B355,'Tillförd energi'!$B$1:$AS$566,MATCH(C$1,'Tillförd energi'!$B$1:$AQ$1,0),FALSE)</f>
        <v>0</v>
      </c>
      <c r="D355">
        <f>VLOOKUP($B355,'Tillförd energi'!$B$1:$AS$566,MATCH(D$1,'Tillförd energi'!$B$1:$AQ$1,0),FALSE)</f>
        <v>2.11</v>
      </c>
      <c r="E355">
        <f>VLOOKUP($B355,'Tillförd energi'!$B$1:$AS$566,MATCH(E$1,'Tillförd energi'!$B$1:$AQ$1,0),FALSE)</f>
        <v>0.39700000000000002</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3.47</v>
      </c>
      <c r="K355">
        <v>0</v>
      </c>
      <c r="L355">
        <f>VLOOKUP($B355,'Tillförd energi'!$B$1:$AS$566,MATCH(L$1,'Tillförd energi'!$B$1:$AQ$1,0),FALSE)</f>
        <v>0</v>
      </c>
      <c r="M355">
        <f>VLOOKUP($B355,'Tillförd energi'!$B$1:$AS$566,MATCH(M$1,'Tillförd energi'!$B$1:$AQ$1,0),FALSE)</f>
        <v>13.742000000000001</v>
      </c>
      <c r="N355">
        <f>VLOOKUP($B355,'Tillförd energi'!$B$1:$AS$566,MATCH(N$1,'Tillförd energi'!$B$1:$AQ$1,0),FALSE)</f>
        <v>0.73960000000000004</v>
      </c>
      <c r="O355">
        <f>VLOOKUP($B355,'Tillförd energi'!$B$1:$AS$566,MATCH(O$1,'Tillförd energi'!$B$1:$AQ$1,0),FALSE)</f>
        <v>24.212</v>
      </c>
      <c r="P355">
        <f>VLOOKUP($B355,'Tillförd energi'!$B$1:$AS$566,MATCH(P$1,'Tillförd energi'!$B$1:$AQ$1,0),FALSE)</f>
        <v>29.92</v>
      </c>
      <c r="Q355">
        <f>VLOOKUP($B355,'Tillförd energi'!$B$1:$AS$566,MATCH(Q$1,'Tillförd energi'!$B$1:$AQ$1,0),FALSE)</f>
        <v>23.067</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5.33</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10.41</v>
      </c>
      <c r="AD355">
        <f>VLOOKUP($B355,'Tillförd energi'!$B$1:$AS$566,MATCH(AD$1,'Tillförd energi'!$B$1:$AQ$1,0),FALSE)</f>
        <v>0</v>
      </c>
      <c r="AE355">
        <f>VLOOKUP($B355,'Tillförd energi'!$B$1:$AS$566,MATCH(AE$1,'Tillförd energi'!$B$1:$AQ$1,0),FALSE)</f>
        <v>0</v>
      </c>
      <c r="AF355">
        <f>VLOOKUP($B355,'Tillförd energi'!$B$1:$AS$566,MATCH(AF$1,'Tillförd energi'!$B$1:$AQ$1,0),FALSE)</f>
        <v>1.8</v>
      </c>
      <c r="AG355">
        <f>IFERROR(VLOOKUP(B355,Miljö!$B$1:$S$476,9,FALSE)/1,0)</f>
        <v>0</v>
      </c>
      <c r="AI355">
        <f t="shared" si="50"/>
        <v>115.19759999999999</v>
      </c>
      <c r="AJ355">
        <f t="shared" si="51"/>
        <v>115.19759999999999</v>
      </c>
      <c r="AK355">
        <f>IF(ISERROR(1/VLOOKUP($B355,Leveranser!$B$1:$S$500,MATCH("såld värme (gwh)",Leveranser!$B$1:$S$1,0),FALSE)),"",VLOOKUP($B355,Leveranser!$B$1:$S$500,MATCH("såld värme (gwh)",Leveranser!$B$1:$S$1,0),FALSE))</f>
        <v>76.347999999999999</v>
      </c>
      <c r="AL355" s="22">
        <f>VLOOKUP($B355,Leveranser!$B$1:$Y$500,MATCH("Totalt såld fjärrvärme till andra fjärrvärmeföretag",Leveranser!$B$1:$AA$1,0),FALSE)</f>
        <v>0</v>
      </c>
      <c r="AM355" s="22">
        <f>IF(ISERROR(1/VLOOKUP($B355,Miljö!$B$1:$S$500,MATCH("Såld mängd produktionsspecifik fjärrvärme (GWh)",Miljö!$B$1:$R$1,0),FALSE)),0,VLOOKUP($B355,Miljö!$B$1:$S$500,MATCH("Såld mängd produktionsspecifik fjärrvärme (GWh)",Miljö!$B$1:$R$1,0),FALSE))</f>
        <v>0</v>
      </c>
      <c r="AN355" s="23">
        <f t="shared" si="52"/>
        <v>0.6627568629902012</v>
      </c>
      <c r="AP355" t="str">
        <f>VLOOKUP($B355,'Miljövärden urval för publ'!$B$1:$H$450,7,FALSE)</f>
        <v>Ja</v>
      </c>
      <c r="AQ355" t="str">
        <f>VLOOKUP($B355,'Miljövärden urval för publ'!$B$1:$H$450,6,FALSE)</f>
        <v>Nej</v>
      </c>
      <c r="AU355">
        <f t="shared" si="53"/>
        <v>1.8</v>
      </c>
      <c r="AV355">
        <f t="shared" si="54"/>
        <v>0</v>
      </c>
      <c r="AW355">
        <f t="shared" si="55"/>
        <v>91.680599999999998</v>
      </c>
      <c r="AX355">
        <f t="shared" si="56"/>
        <v>0</v>
      </c>
      <c r="AZ355">
        <f t="shared" si="57"/>
        <v>0</v>
      </c>
      <c r="BA355">
        <f t="shared" si="58"/>
        <v>0</v>
      </c>
      <c r="BC355">
        <f t="shared" si="59"/>
        <v>97.010599999999997</v>
      </c>
    </row>
    <row r="356" spans="1:55" ht="15" customHeight="1" x14ac:dyDescent="0.25">
      <c r="A356" t="s">
        <v>497</v>
      </c>
      <c r="B356" t="s">
        <v>498</v>
      </c>
      <c r="C356">
        <f>VLOOKUP($B356,'Tillförd energi'!$B$1:$AS$566,MATCH(C$1,'Tillförd energi'!$B$1:$AQ$1,0),FALSE)</f>
        <v>0</v>
      </c>
      <c r="D356">
        <f>VLOOKUP($B356,'Tillförd energi'!$B$1:$AS$566,MATCH(D$1,'Tillförd energi'!$B$1:$AQ$1,0),FALSE)</f>
        <v>0.1</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0</v>
      </c>
      <c r="R356">
        <f>VLOOKUP($B356,'Tillförd energi'!$B$1:$AS$566,MATCH(R$1,'Tillförd energi'!$B$1:$AQ$1,0),FALSE)</f>
        <v>2.8</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0</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0.04</v>
      </c>
      <c r="AG356">
        <f>IFERROR(VLOOKUP(B356,Miljö!$B$1:$S$476,9,FALSE)/1,0)</f>
        <v>0</v>
      </c>
      <c r="AI356">
        <f t="shared" si="50"/>
        <v>2.94</v>
      </c>
      <c r="AJ356">
        <f t="shared" si="51"/>
        <v>2.94</v>
      </c>
      <c r="AK356">
        <f>IF(ISERROR(1/VLOOKUP($B356,Leveranser!$B$1:$S$500,MATCH("såld värme (gwh)",Leveranser!$B$1:$S$1,0),FALSE)),"",VLOOKUP($B356,Leveranser!$B$1:$S$500,MATCH("såld värme (gwh)",Leveranser!$B$1:$S$1,0),FALSE))</f>
        <v>2.1</v>
      </c>
      <c r="AL356" s="22">
        <f>VLOOKUP($B356,Leveranser!$B$1:$Y$500,MATCH("Totalt såld fjärrvärme till andra fjärrvärmeföretag",Leveranser!$B$1:$AA$1,0),FALSE)</f>
        <v>0</v>
      </c>
      <c r="AM356" s="22">
        <f>IF(ISERROR(1/VLOOKUP($B356,Miljö!$B$1:$S$500,MATCH("Såld mängd produktionsspecifik fjärrvärme (GWh)",Miljö!$B$1:$R$1,0),FALSE)),0,VLOOKUP($B356,Miljö!$B$1:$S$500,MATCH("Såld mängd produktionsspecifik fjärrvärme (GWh)",Miljö!$B$1:$R$1,0),FALSE))</f>
        <v>0</v>
      </c>
      <c r="AN356" s="23">
        <f t="shared" si="52"/>
        <v>0.7142857142857143</v>
      </c>
      <c r="AP356" t="str">
        <f>VLOOKUP($B356,'Miljövärden urval för publ'!$B$1:$H$450,7,FALSE)</f>
        <v>Ja</v>
      </c>
      <c r="AQ356" t="str">
        <f>VLOOKUP($B356,'Miljövärden urval för publ'!$B$1:$H$450,6,FALSE)</f>
        <v>Ja</v>
      </c>
      <c r="AU356">
        <f t="shared" si="53"/>
        <v>0.04</v>
      </c>
      <c r="AV356">
        <f t="shared" si="54"/>
        <v>0</v>
      </c>
      <c r="AW356">
        <f t="shared" si="55"/>
        <v>0</v>
      </c>
      <c r="AX356">
        <f t="shared" si="56"/>
        <v>2.8</v>
      </c>
      <c r="AZ356">
        <f t="shared" si="57"/>
        <v>0</v>
      </c>
      <c r="BA356">
        <f t="shared" si="58"/>
        <v>0</v>
      </c>
      <c r="BC356">
        <f t="shared" si="59"/>
        <v>2.8</v>
      </c>
    </row>
    <row r="357" spans="1:55" ht="15" customHeight="1" x14ac:dyDescent="0.25">
      <c r="A357" t="s">
        <v>497</v>
      </c>
      <c r="B357" t="s">
        <v>499</v>
      </c>
      <c r="C357">
        <f>VLOOKUP($B357,'Tillförd energi'!$B$1:$AS$566,MATCH(C$1,'Tillförd energi'!$B$1:$AQ$1,0),FALSE)</f>
        <v>0</v>
      </c>
      <c r="D357">
        <f>VLOOKUP($B357,'Tillförd energi'!$B$1:$AS$566,MATCH(D$1,'Tillförd energi'!$B$1:$AQ$1,0),FALSE)</f>
        <v>4.8235299999999999</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154.35300000000001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0</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3.5550000000000002</v>
      </c>
      <c r="AG357">
        <f>IFERROR(VLOOKUP(B357,Miljö!$B$1:$S$476,9,FALSE)/1,0)</f>
        <v>0</v>
      </c>
      <c r="AI357">
        <f t="shared" si="50"/>
        <v>162.73153000000002</v>
      </c>
      <c r="AJ357">
        <f t="shared" si="51"/>
        <v>162.73153000000002</v>
      </c>
      <c r="AK357">
        <f>IF(ISERROR(1/VLOOKUP($B357,Leveranser!$B$1:$S$500,MATCH("såld värme (gwh)",Leveranser!$B$1:$S$1,0),FALSE)),"",VLOOKUP($B357,Leveranser!$B$1:$S$500,MATCH("såld värme (gwh)",Leveranser!$B$1:$S$1,0),FALSE))</f>
        <v>118.5</v>
      </c>
      <c r="AL357" s="22">
        <f>VLOOKUP($B357,Leveranser!$B$1:$Y$500,MATCH("Totalt såld fjärrvärme till andra fjärrvärmeföretag",Leveranser!$B$1:$AA$1,0),FALSE)</f>
        <v>0</v>
      </c>
      <c r="AM357" s="22">
        <f>IF(ISERROR(1/VLOOKUP($B357,Miljö!$B$1:$S$500,MATCH("Såld mängd produktionsspecifik fjärrvärme (GWh)",Miljö!$B$1:$R$1,0),FALSE)),0,VLOOKUP($B357,Miljö!$B$1:$S$500,MATCH("Såld mängd produktionsspecifik fjärrvärme (GWh)",Miljö!$B$1:$R$1,0),FALSE))</f>
        <v>0</v>
      </c>
      <c r="AN357" s="23">
        <f t="shared" si="52"/>
        <v>0.72819323950312509</v>
      </c>
      <c r="AP357" t="str">
        <f>VLOOKUP($B357,'Miljövärden urval för publ'!$B$1:$H$450,7,FALSE)</f>
        <v>Ja</v>
      </c>
      <c r="AQ357" t="str">
        <f>VLOOKUP($B357,'Miljövärden urval för publ'!$B$1:$H$450,6,FALSE)</f>
        <v>Ja</v>
      </c>
      <c r="AU357">
        <f t="shared" si="53"/>
        <v>3.5550000000000002</v>
      </c>
      <c r="AV357">
        <f t="shared" si="54"/>
        <v>0</v>
      </c>
      <c r="AW357">
        <f t="shared" si="55"/>
        <v>154.35300000000001</v>
      </c>
      <c r="AX357">
        <f t="shared" si="56"/>
        <v>0</v>
      </c>
      <c r="AZ357">
        <f t="shared" si="57"/>
        <v>0</v>
      </c>
      <c r="BA357">
        <f t="shared" si="58"/>
        <v>0</v>
      </c>
      <c r="BC357">
        <f t="shared" si="59"/>
        <v>154.35300000000001</v>
      </c>
    </row>
    <row r="358" spans="1:55" ht="15" customHeight="1" x14ac:dyDescent="0.25">
      <c r="A358" t="s">
        <v>497</v>
      </c>
      <c r="B358" t="s">
        <v>500</v>
      </c>
      <c r="C358">
        <f>VLOOKUP($B358,'Tillförd energi'!$B$1:$AS$566,MATCH(C$1,'Tillförd energi'!$B$1:$AQ$1,0),FALSE)</f>
        <v>0</v>
      </c>
      <c r="D358">
        <f>VLOOKUP($B358,'Tillförd energi'!$B$1:$AS$566,MATCH(D$1,'Tillförd energi'!$B$1:$AQ$1,0),FALSE)</f>
        <v>0.01</v>
      </c>
      <c r="E358">
        <f>VLOOKUP($B358,'Tillförd energi'!$B$1:$AS$566,MATCH(E$1,'Tillförd energi'!$B$1:$AQ$1,0),FALSE)</f>
        <v>0</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v>
      </c>
      <c r="K358">
        <v>0</v>
      </c>
      <c r="L358">
        <f>VLOOKUP($B358,'Tillförd energi'!$B$1:$AS$566,MATCH(L$1,'Tillförd energi'!$B$1:$AQ$1,0),FALSE)</f>
        <v>0</v>
      </c>
      <c r="M358">
        <f>VLOOKUP($B358,'Tillförd energi'!$B$1:$AS$566,MATCH(M$1,'Tillförd energi'!$B$1:$AQ$1,0),FALSE)</f>
        <v>0</v>
      </c>
      <c r="N358">
        <f>VLOOKUP($B358,'Tillförd energi'!$B$1:$AS$566,MATCH(N$1,'Tillförd energi'!$B$1:$AQ$1,0),FALSE)</f>
        <v>0</v>
      </c>
      <c r="O358">
        <f>VLOOKUP($B358,'Tillförd energi'!$B$1:$AS$566,MATCH(O$1,'Tillförd energi'!$B$1:$AQ$1,0),FALSE)</f>
        <v>15</v>
      </c>
      <c r="P358">
        <f>VLOOKUP($B358,'Tillförd energi'!$B$1:$AS$566,MATCH(P$1,'Tillförd energi'!$B$1:$AQ$1,0),FALSE)</f>
        <v>8.8000000000000007</v>
      </c>
      <c r="Q358">
        <f>VLOOKUP($B358,'Tillförd energi'!$B$1:$AS$566,MATCH(Q$1,'Tillförd energi'!$B$1:$AQ$1,0),FALSE)</f>
        <v>0</v>
      </c>
      <c r="R358">
        <f>VLOOKUP($B358,'Tillförd energi'!$B$1:$AS$566,MATCH(R$1,'Tillförd energi'!$B$1:$AQ$1,0),FALSE)</f>
        <v>0.2</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0</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1.2</v>
      </c>
      <c r="AD358">
        <f>VLOOKUP($B358,'Tillförd energi'!$B$1:$AS$566,MATCH(AD$1,'Tillförd energi'!$B$1:$AQ$1,0),FALSE)</f>
        <v>0</v>
      </c>
      <c r="AE358">
        <f>VLOOKUP($B358,'Tillförd energi'!$B$1:$AS$566,MATCH(AE$1,'Tillförd energi'!$B$1:$AQ$1,0),FALSE)</f>
        <v>0</v>
      </c>
      <c r="AF358">
        <f>VLOOKUP($B358,'Tillförd energi'!$B$1:$AS$566,MATCH(AF$1,'Tillförd energi'!$B$1:$AQ$1,0),FALSE)</f>
        <v>0.5</v>
      </c>
      <c r="AG358">
        <f>IFERROR(VLOOKUP(B358,Miljö!$B$1:$S$476,9,FALSE)/1,0)</f>
        <v>0</v>
      </c>
      <c r="AI358">
        <f t="shared" si="50"/>
        <v>25.71</v>
      </c>
      <c r="AJ358">
        <f t="shared" si="51"/>
        <v>25.71</v>
      </c>
      <c r="AK358">
        <f>IF(ISERROR(1/VLOOKUP($B358,Leveranser!$B$1:$S$500,MATCH("såld värme (gwh)",Leveranser!$B$1:$S$1,0),FALSE)),"",VLOOKUP($B358,Leveranser!$B$1:$S$500,MATCH("såld värme (gwh)",Leveranser!$B$1:$S$1,0),FALSE))</f>
        <v>20.2</v>
      </c>
      <c r="AL358" s="22">
        <f>VLOOKUP($B358,Leveranser!$B$1:$Y$500,MATCH("Totalt såld fjärrvärme till andra fjärrvärmeföretag",Leveranser!$B$1:$AA$1,0),FALSE)</f>
        <v>0</v>
      </c>
      <c r="AM358" s="22">
        <f>IF(ISERROR(1/VLOOKUP($B358,Miljö!$B$1:$S$500,MATCH("Såld mängd produktionsspecifik fjärrvärme (GWh)",Miljö!$B$1:$R$1,0),FALSE)),0,VLOOKUP($B358,Miljö!$B$1:$S$500,MATCH("Såld mängd produktionsspecifik fjärrvärme (GWh)",Miljö!$B$1:$R$1,0),FALSE))</f>
        <v>0</v>
      </c>
      <c r="AN358" s="23">
        <f t="shared" si="52"/>
        <v>0.78568650330610657</v>
      </c>
      <c r="AP358" t="str">
        <f>VLOOKUP($B358,'Miljövärden urval för publ'!$B$1:$H$450,7,FALSE)</f>
        <v>Ja</v>
      </c>
      <c r="AQ358" t="str">
        <f>VLOOKUP($B358,'Miljövärden urval för publ'!$B$1:$H$450,6,FALSE)</f>
        <v>Ja</v>
      </c>
      <c r="AU358">
        <f t="shared" si="53"/>
        <v>0.5</v>
      </c>
      <c r="AV358">
        <f t="shared" si="54"/>
        <v>0</v>
      </c>
      <c r="AW358">
        <f t="shared" si="55"/>
        <v>23.8</v>
      </c>
      <c r="AX358">
        <f t="shared" si="56"/>
        <v>0.2</v>
      </c>
      <c r="AZ358">
        <f t="shared" si="57"/>
        <v>0</v>
      </c>
      <c r="BA358">
        <f t="shared" si="58"/>
        <v>0</v>
      </c>
      <c r="BC358">
        <f t="shared" si="59"/>
        <v>24</v>
      </c>
    </row>
    <row r="359" spans="1:55" ht="15" customHeight="1" x14ac:dyDescent="0.25">
      <c r="A359" t="s">
        <v>501</v>
      </c>
      <c r="B359" t="s">
        <v>502</v>
      </c>
      <c r="C359">
        <f>VLOOKUP($B359,'Tillförd energi'!$B$1:$AS$566,MATCH(C$1,'Tillförd energi'!$B$1:$AQ$1,0),FALSE)</f>
        <v>0</v>
      </c>
      <c r="D359">
        <f>VLOOKUP($B359,'Tillförd energi'!$B$1:$AS$566,MATCH(D$1,'Tillförd energi'!$B$1:$AQ$1,0),FALSE)</f>
        <v>3.4</v>
      </c>
      <c r="E359">
        <f>VLOOKUP($B359,'Tillförd energi'!$B$1:$AS$566,MATCH(E$1,'Tillförd energi'!$B$1:$AQ$1,0),FALSE)</f>
        <v>10.6</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196.7</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26.2</v>
      </c>
      <c r="P359">
        <f>VLOOKUP($B359,'Tillförd energi'!$B$1:$AS$566,MATCH(P$1,'Tillförd energi'!$B$1:$AQ$1,0),FALSE)</f>
        <v>0.3</v>
      </c>
      <c r="Q359">
        <f>VLOOKUP($B359,'Tillförd energi'!$B$1:$AS$566,MATCH(Q$1,'Tillförd energi'!$B$1:$AQ$1,0),FALSE)</f>
        <v>5.1176500000000003</v>
      </c>
      <c r="R359">
        <f>VLOOKUP($B359,'Tillförd energi'!$B$1:$AS$566,MATCH(R$1,'Tillförd energi'!$B$1:$AQ$1,0),FALSE)</f>
        <v>0.3</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14.922000000000001</v>
      </c>
      <c r="AD359">
        <f>VLOOKUP($B359,'Tillförd energi'!$B$1:$AS$566,MATCH(AD$1,'Tillförd energi'!$B$1:$AQ$1,0),FALSE)</f>
        <v>27.35</v>
      </c>
      <c r="AE359">
        <f>VLOOKUP($B359,'Tillförd energi'!$B$1:$AS$566,MATCH(AE$1,'Tillförd energi'!$B$1:$AQ$1,0),FALSE)</f>
        <v>0</v>
      </c>
      <c r="AF359">
        <f>VLOOKUP($B359,'Tillförd energi'!$B$1:$AS$566,MATCH(AF$1,'Tillförd energi'!$B$1:$AQ$1,0),FALSE)</f>
        <v>8.2189999999999994</v>
      </c>
      <c r="AG359">
        <f>IFERROR(VLOOKUP(B359,Miljö!$B$1:$S$476,9,FALSE)/1,0)</f>
        <v>0</v>
      </c>
      <c r="AI359">
        <f t="shared" si="50"/>
        <v>293.10865000000001</v>
      </c>
      <c r="AJ359">
        <f t="shared" si="51"/>
        <v>293.10865000000001</v>
      </c>
      <c r="AK359">
        <f>IF(ISERROR(1/VLOOKUP($B359,Leveranser!$B$1:$S$500,MATCH("såld värme (gwh)",Leveranser!$B$1:$S$1,0),FALSE)),"",VLOOKUP($B359,Leveranser!$B$1:$S$500,MATCH("såld värme (gwh)",Leveranser!$B$1:$S$1,0),FALSE))</f>
        <v>205.21799999999999</v>
      </c>
      <c r="AL359" s="22">
        <f>VLOOKUP($B359,Leveranser!$B$1:$Y$500,MATCH("Totalt såld fjärrvärme till andra fjärrvärmeföretag",Leveranser!$B$1:$AA$1,0),FALSE)</f>
        <v>0</v>
      </c>
      <c r="AM359" s="22">
        <f>IF(ISERROR(1/VLOOKUP($B359,Miljö!$B$1:$S$500,MATCH("Såld mängd produktionsspecifik fjärrvärme (GWh)",Miljö!$B$1:$R$1,0),FALSE)),0,VLOOKUP($B359,Miljö!$B$1:$S$500,MATCH("Såld mängd produktionsspecifik fjärrvärme (GWh)",Miljö!$B$1:$R$1,0),FALSE))</f>
        <v>0</v>
      </c>
      <c r="AN359" s="23">
        <f t="shared" si="52"/>
        <v>0.70014310393091428</v>
      </c>
      <c r="AP359" t="str">
        <f>VLOOKUP($B359,'Miljövärden urval för publ'!$B$1:$H$450,7,FALSE)</f>
        <v>Ja</v>
      </c>
      <c r="AQ359" t="str">
        <f>VLOOKUP($B359,'Miljövärden urval för publ'!$B$1:$H$450,6,FALSE)</f>
        <v>Nej</v>
      </c>
      <c r="AU359">
        <f t="shared" si="53"/>
        <v>8.2189999999999994</v>
      </c>
      <c r="AV359">
        <f t="shared" si="54"/>
        <v>0</v>
      </c>
      <c r="AW359">
        <f t="shared" si="55"/>
        <v>31.617650000000001</v>
      </c>
      <c r="AX359">
        <f t="shared" si="56"/>
        <v>0.3</v>
      </c>
      <c r="AZ359">
        <f t="shared" si="57"/>
        <v>0</v>
      </c>
      <c r="BA359">
        <f t="shared" si="58"/>
        <v>0</v>
      </c>
      <c r="BC359">
        <f t="shared" si="59"/>
        <v>31.917650000000002</v>
      </c>
    </row>
    <row r="360" spans="1:55" ht="15" customHeight="1" x14ac:dyDescent="0.25">
      <c r="A360" t="s">
        <v>501</v>
      </c>
      <c r="B360" t="s">
        <v>503</v>
      </c>
      <c r="C360">
        <f>VLOOKUP($B360,'Tillförd energi'!$B$1:$AS$566,MATCH(C$1,'Tillförd energi'!$B$1:$AQ$1,0),FALSE)</f>
        <v>0</v>
      </c>
      <c r="D360">
        <f>VLOOKUP($B360,'Tillförd energi'!$B$1:$AS$566,MATCH(D$1,'Tillförd energi'!$B$1:$AQ$1,0),FALSE)</f>
        <v>5.0200000000000002E-2</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3.2869999999999999</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0.17499999999999999</v>
      </c>
      <c r="AG360">
        <f>IFERROR(VLOOKUP(B360,Miljö!$B$1:$S$476,9,FALSE)/1,0)</f>
        <v>0</v>
      </c>
      <c r="AI360">
        <f t="shared" si="50"/>
        <v>3.5121999999999995</v>
      </c>
      <c r="AJ360">
        <f t="shared" si="51"/>
        <v>3.5121999999999995</v>
      </c>
      <c r="AK360">
        <f>IF(ISERROR(1/VLOOKUP($B360,Leveranser!$B$1:$S$500,MATCH("såld värme (gwh)",Leveranser!$B$1:$S$1,0),FALSE)),"",VLOOKUP($B360,Leveranser!$B$1:$S$500,MATCH("såld värme (gwh)",Leveranser!$B$1:$S$1,0),FALSE))</f>
        <v>2.133</v>
      </c>
      <c r="AL360" s="22">
        <f>VLOOKUP($B360,Leveranser!$B$1:$Y$500,MATCH("Totalt såld fjärrvärme till andra fjärrvärmeföretag",Leveranser!$B$1:$AA$1,0),FALSE)</f>
        <v>0</v>
      </c>
      <c r="AM360" s="22">
        <f>IF(ISERROR(1/VLOOKUP($B360,Miljö!$B$1:$S$500,MATCH("Såld mängd produktionsspecifik fjärrvärme (GWh)",Miljö!$B$1:$R$1,0),FALSE)),0,VLOOKUP($B360,Miljö!$B$1:$S$500,MATCH("Såld mängd produktionsspecifik fjärrvärme (GWh)",Miljö!$B$1:$R$1,0),FALSE))</f>
        <v>0</v>
      </c>
      <c r="AN360" s="23">
        <f t="shared" si="52"/>
        <v>0.60731165651158825</v>
      </c>
      <c r="AP360" t="str">
        <f>VLOOKUP($B360,'Miljövärden urval för publ'!$B$1:$H$450,7,FALSE)</f>
        <v>Ja</v>
      </c>
      <c r="AQ360" t="str">
        <f>VLOOKUP($B360,'Miljövärden urval för publ'!$B$1:$H$450,6,FALSE)</f>
        <v>Ja</v>
      </c>
      <c r="AU360">
        <f t="shared" si="53"/>
        <v>0.17499999999999999</v>
      </c>
      <c r="AV360">
        <f t="shared" si="54"/>
        <v>0</v>
      </c>
      <c r="AW360">
        <f t="shared" si="55"/>
        <v>0</v>
      </c>
      <c r="AX360">
        <f t="shared" si="56"/>
        <v>3.2869999999999999</v>
      </c>
      <c r="AZ360">
        <f t="shared" si="57"/>
        <v>0</v>
      </c>
      <c r="BA360">
        <f t="shared" si="58"/>
        <v>0</v>
      </c>
      <c r="BC360">
        <f t="shared" si="59"/>
        <v>3.2869999999999999</v>
      </c>
    </row>
    <row r="361" spans="1:55" ht="15" customHeight="1" x14ac:dyDescent="0.25">
      <c r="A361" t="s">
        <v>501</v>
      </c>
      <c r="B361" t="s">
        <v>504</v>
      </c>
      <c r="C361">
        <f>VLOOKUP($B361,'Tillförd energi'!$B$1:$AS$566,MATCH(C$1,'Tillförd energi'!$B$1:$AQ$1,0),FALSE)</f>
        <v>0</v>
      </c>
      <c r="D361">
        <f>VLOOKUP($B361,'Tillförd energi'!$B$1:$AS$566,MATCH(D$1,'Tillförd energi'!$B$1:$AQ$1,0),FALSE)</f>
        <v>0.44500000000000001</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14.62</v>
      </c>
      <c r="P361">
        <f>VLOOKUP($B361,'Tillförd energi'!$B$1:$AS$566,MATCH(P$1,'Tillförd energi'!$B$1:$AQ$1,0),FALSE)</f>
        <v>0</v>
      </c>
      <c r="Q361">
        <f>VLOOKUP($B361,'Tillförd energi'!$B$1:$AS$566,MATCH(Q$1,'Tillförd energi'!$B$1:$AQ$1,0),FALSE)</f>
        <v>0</v>
      </c>
      <c r="R361">
        <f>VLOOKUP($B361,'Tillförd energi'!$B$1:$AS$566,MATCH(R$1,'Tillförd energi'!$B$1:$AQ$1,0),FALSE)</f>
        <v>0</v>
      </c>
      <c r="S361">
        <f>VLOOKUP($B361,'Tillförd energi'!$B$1:$AS$566,MATCH(S$1,'Tillförd energi'!$B$1:$AQ$1,0),FALSE)</f>
        <v>0</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2.2799999999999998</v>
      </c>
      <c r="AD361">
        <f>VLOOKUP($B361,'Tillförd energi'!$B$1:$AS$566,MATCH(AD$1,'Tillförd energi'!$B$1:$AQ$1,0),FALSE)</f>
        <v>0</v>
      </c>
      <c r="AE361">
        <f>VLOOKUP($B361,'Tillförd energi'!$B$1:$AS$566,MATCH(AE$1,'Tillförd energi'!$B$1:$AQ$1,0),FALSE)</f>
        <v>0</v>
      </c>
      <c r="AF361">
        <f>VLOOKUP($B361,'Tillförd energi'!$B$1:$AS$566,MATCH(AF$1,'Tillförd energi'!$B$1:$AQ$1,0),FALSE)</f>
        <v>0.39792</v>
      </c>
      <c r="AG361">
        <f>IFERROR(VLOOKUP(B361,Miljö!$B$1:$S$476,9,FALSE)/1,0)</f>
        <v>0</v>
      </c>
      <c r="AI361">
        <f t="shared" si="50"/>
        <v>17.742919999999998</v>
      </c>
      <c r="AJ361">
        <f t="shared" si="51"/>
        <v>17.742919999999998</v>
      </c>
      <c r="AK361">
        <f>IF(ISERROR(1/VLOOKUP($B361,Leveranser!$B$1:$S$500,MATCH("såld värme (gwh)",Leveranser!$B$1:$S$1,0),FALSE)),"",VLOOKUP($B361,Leveranser!$B$1:$S$500,MATCH("såld värme (gwh)",Leveranser!$B$1:$S$1,0),FALSE))</f>
        <v>13.263999999999999</v>
      </c>
      <c r="AL361" s="22">
        <f>VLOOKUP($B361,Leveranser!$B$1:$Y$500,MATCH("Totalt såld fjärrvärme till andra fjärrvärmeföretag",Leveranser!$B$1:$AA$1,0),FALSE)</f>
        <v>0</v>
      </c>
      <c r="AM361" s="22">
        <f>IF(ISERROR(1/VLOOKUP($B361,Miljö!$B$1:$S$500,MATCH("Såld mängd produktionsspecifik fjärrvärme (GWh)",Miljö!$B$1:$R$1,0),FALSE)),0,VLOOKUP($B361,Miljö!$B$1:$S$500,MATCH("Såld mängd produktionsspecifik fjärrvärme (GWh)",Miljö!$B$1:$R$1,0),FALSE))</f>
        <v>0</v>
      </c>
      <c r="AN361" s="23">
        <f t="shared" si="52"/>
        <v>0.74756578962200138</v>
      </c>
      <c r="AP361" t="str">
        <f>VLOOKUP($B361,'Miljövärden urval för publ'!$B$1:$H$450,7,FALSE)</f>
        <v>Ja</v>
      </c>
      <c r="AQ361" t="str">
        <f>VLOOKUP($B361,'Miljövärden urval för publ'!$B$1:$H$450,6,FALSE)</f>
        <v>Ja</v>
      </c>
      <c r="AU361">
        <f t="shared" si="53"/>
        <v>0.39792</v>
      </c>
      <c r="AV361">
        <f t="shared" si="54"/>
        <v>0</v>
      </c>
      <c r="AW361">
        <f t="shared" si="55"/>
        <v>14.62</v>
      </c>
      <c r="AX361">
        <f t="shared" si="56"/>
        <v>0</v>
      </c>
      <c r="AZ361">
        <f t="shared" si="57"/>
        <v>0</v>
      </c>
      <c r="BA361">
        <f t="shared" si="58"/>
        <v>0</v>
      </c>
      <c r="BC361">
        <f t="shared" si="59"/>
        <v>14.62</v>
      </c>
    </row>
    <row r="362" spans="1:55" ht="15" customHeight="1" x14ac:dyDescent="0.25">
      <c r="A362" t="s">
        <v>501</v>
      </c>
      <c r="B362" t="s">
        <v>505</v>
      </c>
      <c r="C362">
        <f>VLOOKUP($B362,'Tillförd energi'!$B$1:$AS$566,MATCH(C$1,'Tillförd energi'!$B$1:$AQ$1,0),FALSE)</f>
        <v>0</v>
      </c>
      <c r="D362">
        <f>VLOOKUP($B362,'Tillförd energi'!$B$1:$AS$566,MATCH(D$1,'Tillförd energi'!$B$1:$AQ$1,0),FALSE)</f>
        <v>1.3308800000000001</v>
      </c>
      <c r="E362">
        <f>VLOOKUP($B362,'Tillförd energi'!$B$1:$AS$566,MATCH(E$1,'Tillförd energi'!$B$1:$AQ$1,0),FALSE)</f>
        <v>0</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0</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0</v>
      </c>
      <c r="P362">
        <f>VLOOKUP($B362,'Tillförd energi'!$B$1:$AS$566,MATCH(P$1,'Tillförd energi'!$B$1:$AQ$1,0),FALSE)</f>
        <v>0</v>
      </c>
      <c r="Q362">
        <f>VLOOKUP($B362,'Tillförd energi'!$B$1:$AS$566,MATCH(Q$1,'Tillförd energi'!$B$1:$AQ$1,0),FALSE)</f>
        <v>1.16517</v>
      </c>
      <c r="R362">
        <f>VLOOKUP($B362,'Tillförd energi'!$B$1:$AS$566,MATCH(R$1,'Tillförd energi'!$B$1:$AQ$1,0),FALSE)</f>
        <v>0</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0</v>
      </c>
      <c r="AD362">
        <f>VLOOKUP($B362,'Tillförd energi'!$B$1:$AS$566,MATCH(AD$1,'Tillförd energi'!$B$1:$AQ$1,0),FALSE)</f>
        <v>23.561</v>
      </c>
      <c r="AE362">
        <f>VLOOKUP($B362,'Tillförd energi'!$B$1:$AS$566,MATCH(AE$1,'Tillförd energi'!$B$1:$AQ$1,0),FALSE)</f>
        <v>0</v>
      </c>
      <c r="AF362">
        <f>VLOOKUP($B362,'Tillförd energi'!$B$1:$AS$566,MATCH(AF$1,'Tillförd energi'!$B$1:$AQ$1,0),FALSE)</f>
        <v>0.64680000000000004</v>
      </c>
      <c r="AG362">
        <f>IFERROR(VLOOKUP(B362,Miljö!$B$1:$S$476,9,FALSE)/1,0)</f>
        <v>0</v>
      </c>
      <c r="AI362">
        <f t="shared" si="50"/>
        <v>26.703849999999999</v>
      </c>
      <c r="AJ362">
        <f t="shared" si="51"/>
        <v>26.703849999999999</v>
      </c>
      <c r="AK362">
        <f>IF(ISERROR(1/VLOOKUP($B362,Leveranser!$B$1:$S$500,MATCH("såld värme (gwh)",Leveranser!$B$1:$S$1,0),FALSE)),"",VLOOKUP($B362,Leveranser!$B$1:$S$500,MATCH("såld värme (gwh)",Leveranser!$B$1:$S$1,0),FALSE))</f>
        <v>21.56</v>
      </c>
      <c r="AL362" s="22">
        <f>VLOOKUP($B362,Leveranser!$B$1:$Y$500,MATCH("Totalt såld fjärrvärme till andra fjärrvärmeföretag",Leveranser!$B$1:$AA$1,0),FALSE)</f>
        <v>0</v>
      </c>
      <c r="AM362" s="22">
        <f>IF(ISERROR(1/VLOOKUP($B362,Miljö!$B$1:$S$500,MATCH("Såld mängd produktionsspecifik fjärrvärme (GWh)",Miljö!$B$1:$R$1,0),FALSE)),0,VLOOKUP($B362,Miljö!$B$1:$S$500,MATCH("Såld mängd produktionsspecifik fjärrvärme (GWh)",Miljö!$B$1:$R$1,0),FALSE))</f>
        <v>0</v>
      </c>
      <c r="AN362" s="23">
        <f t="shared" si="52"/>
        <v>0.80737421757536831</v>
      </c>
      <c r="AP362" t="str">
        <f>VLOOKUP($B362,'Miljövärden urval för publ'!$B$1:$H$450,7,FALSE)</f>
        <v>Ja</v>
      </c>
      <c r="AQ362" t="str">
        <f>VLOOKUP($B362,'Miljövärden urval för publ'!$B$1:$H$450,6,FALSE)</f>
        <v>Ja</v>
      </c>
      <c r="AU362">
        <f t="shared" si="53"/>
        <v>0.64680000000000004</v>
      </c>
      <c r="AV362">
        <f t="shared" si="54"/>
        <v>0</v>
      </c>
      <c r="AW362">
        <f t="shared" si="55"/>
        <v>1.16517</v>
      </c>
      <c r="AX362">
        <f t="shared" si="56"/>
        <v>0</v>
      </c>
      <c r="AZ362">
        <f t="shared" si="57"/>
        <v>0</v>
      </c>
      <c r="BA362">
        <f t="shared" si="58"/>
        <v>0</v>
      </c>
      <c r="BC362">
        <f t="shared" si="59"/>
        <v>1.16517</v>
      </c>
    </row>
    <row r="363" spans="1:55" ht="15" customHeight="1" x14ac:dyDescent="0.25">
      <c r="A363" t="s">
        <v>501</v>
      </c>
      <c r="B363" t="s">
        <v>506</v>
      </c>
      <c r="C363">
        <f>VLOOKUP($B363,'Tillförd energi'!$B$1:$AS$566,MATCH(C$1,'Tillförd energi'!$B$1:$AQ$1,0),FALSE)</f>
        <v>0</v>
      </c>
      <c r="D363">
        <f>VLOOKUP($B363,'Tillförd energi'!$B$1:$AS$566,MATCH(D$1,'Tillförd energi'!$B$1:$AQ$1,0),FALSE)</f>
        <v>0.20599999999999999</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3.0030000000000001</v>
      </c>
      <c r="Q363">
        <f>VLOOKUP($B363,'Tillförd energi'!$B$1:$AS$566,MATCH(Q$1,'Tillförd energi'!$B$1:$AQ$1,0),FALSE)</f>
        <v>0</v>
      </c>
      <c r="R363">
        <f>VLOOKUP($B363,'Tillförd energi'!$B$1:$AS$566,MATCH(R$1,'Tillförd energi'!$B$1:$AQ$1,0),FALSE)</f>
        <v>0</v>
      </c>
      <c r="S363">
        <f>VLOOKUP($B363,'Tillförd energi'!$B$1:$AS$566,MATCH(S$1,'Tillförd energi'!$B$1:$AQ$1,0),FALSE)</f>
        <v>4.0330000000000004</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0.17004</v>
      </c>
      <c r="AG363">
        <f>IFERROR(VLOOKUP(B363,Miljö!$B$1:$S$476,9,FALSE)/1,0)</f>
        <v>0</v>
      </c>
      <c r="AI363">
        <f t="shared" si="50"/>
        <v>7.4120400000000011</v>
      </c>
      <c r="AJ363">
        <f t="shared" si="51"/>
        <v>7.4120400000000011</v>
      </c>
      <c r="AK363">
        <f>IF(ISERROR(1/VLOOKUP($B363,Leveranser!$B$1:$S$500,MATCH("såld värme (gwh)",Leveranser!$B$1:$S$1,0),FALSE)),"",VLOOKUP($B363,Leveranser!$B$1:$S$500,MATCH("såld värme (gwh)",Leveranser!$B$1:$S$1,0),FALSE))</f>
        <v>5.6680000000000001</v>
      </c>
      <c r="AL363" s="22">
        <f>VLOOKUP($B363,Leveranser!$B$1:$Y$500,MATCH("Totalt såld fjärrvärme till andra fjärrvärmeföretag",Leveranser!$B$1:$AA$1,0),FALSE)</f>
        <v>0</v>
      </c>
      <c r="AM363" s="22">
        <f>IF(ISERROR(1/VLOOKUP($B363,Miljö!$B$1:$S$500,MATCH("Såld mängd produktionsspecifik fjärrvärme (GWh)",Miljö!$B$1:$R$1,0),FALSE)),0,VLOOKUP($B363,Miljö!$B$1:$S$500,MATCH("Såld mängd produktionsspecifik fjärrvärme (GWh)",Miljö!$B$1:$R$1,0),FALSE))</f>
        <v>0</v>
      </c>
      <c r="AN363" s="23">
        <f t="shared" si="52"/>
        <v>0.7647017555220964</v>
      </c>
      <c r="AP363" t="str">
        <f>VLOOKUP($B363,'Miljövärden urval för publ'!$B$1:$H$450,7,FALSE)</f>
        <v>Ja</v>
      </c>
      <c r="AQ363" t="str">
        <f>VLOOKUP($B363,'Miljövärden urval för publ'!$B$1:$H$450,6,FALSE)</f>
        <v>Ja</v>
      </c>
      <c r="AU363">
        <f t="shared" si="53"/>
        <v>0.17004</v>
      </c>
      <c r="AV363">
        <f t="shared" si="54"/>
        <v>0</v>
      </c>
      <c r="AW363">
        <f t="shared" si="55"/>
        <v>3.0030000000000001</v>
      </c>
      <c r="AX363">
        <f t="shared" si="56"/>
        <v>4.0330000000000004</v>
      </c>
      <c r="AZ363">
        <f t="shared" si="57"/>
        <v>0</v>
      </c>
      <c r="BA363">
        <f t="shared" si="58"/>
        <v>0</v>
      </c>
      <c r="BC363">
        <f t="shared" si="59"/>
        <v>7.0360000000000005</v>
      </c>
    </row>
    <row r="364" spans="1:55" ht="15" customHeight="1" x14ac:dyDescent="0.25">
      <c r="A364" t="s">
        <v>501</v>
      </c>
      <c r="B364" t="s">
        <v>507</v>
      </c>
      <c r="C364">
        <f>VLOOKUP($B364,'Tillförd energi'!$B$1:$AS$566,MATCH(C$1,'Tillförd energi'!$B$1:$AQ$1,0),FALSE)</f>
        <v>0</v>
      </c>
      <c r="D364">
        <f>VLOOKUP($B364,'Tillförd energi'!$B$1:$AS$566,MATCH(D$1,'Tillförd energi'!$B$1:$AQ$1,0),FALSE)</f>
        <v>0.27100000000000002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0</v>
      </c>
      <c r="P364">
        <f>VLOOKUP($B364,'Tillförd energi'!$B$1:$AS$566,MATCH(P$1,'Tillförd energi'!$B$1:$AQ$1,0),FALSE)</f>
        <v>0</v>
      </c>
      <c r="Q364">
        <f>VLOOKUP($B364,'Tillförd energi'!$B$1:$AS$566,MATCH(Q$1,'Tillförd energi'!$B$1:$AQ$1,0),FALSE)</f>
        <v>0</v>
      </c>
      <c r="R364">
        <f>VLOOKUP($B364,'Tillförd energi'!$B$1:$AS$566,MATCH(R$1,'Tillförd energi'!$B$1:$AQ$1,0),FALSE)</f>
        <v>2.19529</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v>
      </c>
      <c r="AA364">
        <f>VLOOKUP($B364,'Tillförd energi'!$B$1:$AS$566,MATCH(AA$1,'Tillförd energi'!$B$1:$AQ$1,0),FALSE)</f>
        <v>0</v>
      </c>
      <c r="AB364">
        <f>VLOOKUP($B364,'Tillförd energi'!$B$1:$AS$566,MATCH(AB$1,'Tillförd energi'!$B$1:$AQ$1,0),FALSE)</f>
        <v>0</v>
      </c>
      <c r="AC364">
        <f>VLOOKUP($B364,'Tillförd energi'!$B$1:$AS$566,MATCH(AC$1,'Tillförd energi'!$B$1:$AQ$1,0),FALSE)</f>
        <v>0</v>
      </c>
      <c r="AD364">
        <f>VLOOKUP($B364,'Tillförd energi'!$B$1:$AS$566,MATCH(AD$1,'Tillförd energi'!$B$1:$AQ$1,0),FALSE)</f>
        <v>0</v>
      </c>
      <c r="AE364">
        <f>VLOOKUP($B364,'Tillförd energi'!$B$1:$AS$566,MATCH(AE$1,'Tillförd energi'!$B$1:$AQ$1,0),FALSE)</f>
        <v>0</v>
      </c>
      <c r="AF364">
        <f>VLOOKUP($B364,'Tillförd energi'!$B$1:$AS$566,MATCH(AF$1,'Tillförd energi'!$B$1:$AQ$1,0),FALSE)</f>
        <v>5.5230000000000001E-2</v>
      </c>
      <c r="AG364">
        <f>IFERROR(VLOOKUP(B364,Miljö!$B$1:$S$476,9,FALSE)/1,0)</f>
        <v>0</v>
      </c>
      <c r="AI364">
        <f t="shared" si="50"/>
        <v>2.5215199999999998</v>
      </c>
      <c r="AJ364">
        <f t="shared" si="51"/>
        <v>2.5215199999999998</v>
      </c>
      <c r="AK364">
        <f>IF(ISERROR(1/VLOOKUP($B364,Leveranser!$B$1:$S$500,MATCH("såld värme (gwh)",Leveranser!$B$1:$S$1,0),FALSE)),"",VLOOKUP($B364,Leveranser!$B$1:$S$500,MATCH("såld värme (gwh)",Leveranser!$B$1:$S$1,0),FALSE))</f>
        <v>1.841</v>
      </c>
      <c r="AL364" s="22">
        <f>VLOOKUP($B364,Leveranser!$B$1:$Y$500,MATCH("Totalt såld fjärrvärme till andra fjärrvärmeföretag",Leveranser!$B$1:$AA$1,0),FALSE)</f>
        <v>0</v>
      </c>
      <c r="AM364" s="22">
        <f>IF(ISERROR(1/VLOOKUP($B364,Miljö!$B$1:$S$500,MATCH("Såld mängd produktionsspecifik fjärrvärme (GWh)",Miljö!$B$1:$R$1,0),FALSE)),0,VLOOKUP($B364,Miljö!$B$1:$S$500,MATCH("Såld mängd produktionsspecifik fjärrvärme (GWh)",Miljö!$B$1:$R$1,0),FALSE))</f>
        <v>0</v>
      </c>
      <c r="AN364" s="23">
        <f t="shared" si="52"/>
        <v>0.73011516862844639</v>
      </c>
      <c r="AP364" t="str">
        <f>VLOOKUP($B364,'Miljövärden urval för publ'!$B$1:$H$450,7,FALSE)</f>
        <v>Ja</v>
      </c>
      <c r="AQ364" t="str">
        <f>VLOOKUP($B364,'Miljövärden urval för publ'!$B$1:$H$450,6,FALSE)</f>
        <v>Ja</v>
      </c>
      <c r="AU364">
        <f t="shared" si="53"/>
        <v>5.5230000000000001E-2</v>
      </c>
      <c r="AV364">
        <f t="shared" si="54"/>
        <v>0</v>
      </c>
      <c r="AW364">
        <f t="shared" si="55"/>
        <v>0</v>
      </c>
      <c r="AX364">
        <f t="shared" si="56"/>
        <v>2.19529</v>
      </c>
      <c r="AZ364">
        <f t="shared" si="57"/>
        <v>0</v>
      </c>
      <c r="BA364">
        <f t="shared" si="58"/>
        <v>0</v>
      </c>
      <c r="BC364">
        <f t="shared" si="59"/>
        <v>2.19529</v>
      </c>
    </row>
    <row r="365" spans="1:55" ht="15" customHeight="1" x14ac:dyDescent="0.25">
      <c r="A365" t="s">
        <v>501</v>
      </c>
      <c r="B365" t="s">
        <v>508</v>
      </c>
      <c r="C365">
        <f>VLOOKUP($B365,'Tillförd energi'!$B$1:$AS$566,MATCH(C$1,'Tillförd energi'!$B$1:$AQ$1,0),FALSE)</f>
        <v>0</v>
      </c>
      <c r="D365">
        <f>VLOOKUP($B365,'Tillförd energi'!$B$1:$AS$566,MATCH(D$1,'Tillförd energi'!$B$1:$AQ$1,0),FALSE)</f>
        <v>0</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8.5649999999999995</v>
      </c>
      <c r="P365">
        <f>VLOOKUP($B365,'Tillförd energi'!$B$1:$AS$566,MATCH(P$1,'Tillförd energi'!$B$1:$AQ$1,0),FALSE)</f>
        <v>22.797000000000001</v>
      </c>
      <c r="Q365">
        <f>VLOOKUP($B365,'Tillförd energi'!$B$1:$AS$566,MATCH(Q$1,'Tillförd energi'!$B$1:$AQ$1,0),FALSE)</f>
        <v>7.1999999999999995E-2</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8.8230000000000004</v>
      </c>
      <c r="AD365">
        <f>VLOOKUP($B365,'Tillförd energi'!$B$1:$AS$566,MATCH(AD$1,'Tillförd energi'!$B$1:$AQ$1,0),FALSE)</f>
        <v>32.624000000000002</v>
      </c>
      <c r="AE365">
        <f>VLOOKUP($B365,'Tillförd energi'!$B$1:$AS$566,MATCH(AE$1,'Tillförd energi'!$B$1:$AQ$1,0),FALSE)</f>
        <v>0</v>
      </c>
      <c r="AF365">
        <f>VLOOKUP($B365,'Tillförd energi'!$B$1:$AS$566,MATCH(AF$1,'Tillförd energi'!$B$1:$AQ$1,0),FALSE)</f>
        <v>1.9450000000000001</v>
      </c>
      <c r="AG365">
        <f>IFERROR(VLOOKUP(B365,Miljö!$B$1:$S$476,9,FALSE)/1,0)</f>
        <v>0</v>
      </c>
      <c r="AI365">
        <f t="shared" si="50"/>
        <v>74.825999999999993</v>
      </c>
      <c r="AJ365">
        <f t="shared" si="51"/>
        <v>74.825999999999993</v>
      </c>
      <c r="AK365">
        <f>IF(ISERROR(1/VLOOKUP($B365,Leveranser!$B$1:$S$500,MATCH("såld värme (gwh)",Leveranser!$B$1:$S$1,0),FALSE)),"",VLOOKUP($B365,Leveranser!$B$1:$S$500,MATCH("såld värme (gwh)",Leveranser!$B$1:$S$1,0),FALSE))</f>
        <v>67.715000000000003</v>
      </c>
      <c r="AL365" s="22">
        <f>VLOOKUP($B365,Leveranser!$B$1:$Y$500,MATCH("Totalt såld fjärrvärme till andra fjärrvärmeföretag",Leveranser!$B$1:$AA$1,0),FALSE)</f>
        <v>0</v>
      </c>
      <c r="AM365" s="22">
        <f>IF(ISERROR(1/VLOOKUP($B365,Miljö!$B$1:$S$500,MATCH("Såld mängd produktionsspecifik fjärrvärme (GWh)",Miljö!$B$1:$R$1,0),FALSE)),0,VLOOKUP($B365,Miljö!$B$1:$S$500,MATCH("Såld mängd produktionsspecifik fjärrvärme (GWh)",Miljö!$B$1:$R$1,0),FALSE))</f>
        <v>0</v>
      </c>
      <c r="AN365" s="23">
        <f t="shared" si="52"/>
        <v>0.90496618822334496</v>
      </c>
      <c r="AP365" t="str">
        <f>VLOOKUP($B365,'Miljövärden urval för publ'!$B$1:$H$450,7,FALSE)</f>
        <v>Ja</v>
      </c>
      <c r="AQ365" t="str">
        <f>VLOOKUP($B365,'Miljövärden urval för publ'!$B$1:$H$450,6,FALSE)</f>
        <v>Ja</v>
      </c>
      <c r="AU365">
        <f t="shared" si="53"/>
        <v>1.9450000000000001</v>
      </c>
      <c r="AV365">
        <f t="shared" si="54"/>
        <v>0</v>
      </c>
      <c r="AW365">
        <f t="shared" si="55"/>
        <v>31.434000000000001</v>
      </c>
      <c r="AX365">
        <f t="shared" si="56"/>
        <v>0</v>
      </c>
      <c r="AZ365">
        <f t="shared" si="57"/>
        <v>0</v>
      </c>
      <c r="BA365">
        <f t="shared" si="58"/>
        <v>0</v>
      </c>
      <c r="BC365">
        <f t="shared" si="59"/>
        <v>31.434000000000001</v>
      </c>
    </row>
    <row r="366" spans="1:55" ht="15" customHeight="1" x14ac:dyDescent="0.25">
      <c r="A366" t="s">
        <v>501</v>
      </c>
      <c r="B366" t="s">
        <v>509</v>
      </c>
      <c r="C366">
        <f>VLOOKUP($B366,'Tillförd energi'!$B$1:$AS$566,MATCH(C$1,'Tillförd energi'!$B$1:$AQ$1,0),FALSE)</f>
        <v>0</v>
      </c>
      <c r="D366">
        <f>VLOOKUP($B366,'Tillförd energi'!$B$1:$AS$566,MATCH(D$1,'Tillförd energi'!$B$1:$AQ$1,0),FALSE)</f>
        <v>1.0289999999999999</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3.4657399999999998</v>
      </c>
      <c r="K366">
        <v>0</v>
      </c>
      <c r="L366">
        <f>VLOOKUP($B366,'Tillförd energi'!$B$1:$AS$566,MATCH(L$1,'Tillförd energi'!$B$1:$AQ$1,0),FALSE)</f>
        <v>0</v>
      </c>
      <c r="M366">
        <f>VLOOKUP($B366,'Tillförd energi'!$B$1:$AS$566,MATCH(M$1,'Tillförd energi'!$B$1:$AQ$1,0),FALSE)</f>
        <v>39.9221</v>
      </c>
      <c r="N366">
        <f>VLOOKUP($B366,'Tillförd energi'!$B$1:$AS$566,MATCH(N$1,'Tillförd energi'!$B$1:$AQ$1,0),FALSE)</f>
        <v>10.7897</v>
      </c>
      <c r="O366">
        <f>VLOOKUP($B366,'Tillförd energi'!$B$1:$AS$566,MATCH(O$1,'Tillförd energi'!$B$1:$AQ$1,0),FALSE)</f>
        <v>22.4358</v>
      </c>
      <c r="P366">
        <f>VLOOKUP($B366,'Tillförd energi'!$B$1:$AS$566,MATCH(P$1,'Tillförd energi'!$B$1:$AQ$1,0),FALSE)</f>
        <v>0</v>
      </c>
      <c r="Q366">
        <f>VLOOKUP($B366,'Tillförd energi'!$B$1:$AS$566,MATCH(Q$1,'Tillförd energi'!$B$1:$AQ$1,0),FALSE)</f>
        <v>1.88392</v>
      </c>
      <c r="R366">
        <f>VLOOKUP($B366,'Tillförd energi'!$B$1:$AS$566,MATCH(R$1,'Tillförd energi'!$B$1:$AQ$1,0),FALSE)</f>
        <v>0</v>
      </c>
      <c r="S366">
        <f>VLOOKUP($B366,'Tillförd energi'!$B$1:$AS$566,MATCH(S$1,'Tillförd energi'!$B$1:$AQ$1,0),FALSE)</f>
        <v>0</v>
      </c>
      <c r="T366">
        <f>VLOOKUP($B366,'Tillförd energi'!$B$1:$AS$566,MATCH(T$1,'Tillförd energi'!$B$1:$AQ$1,0),FALSE)</f>
        <v>0</v>
      </c>
      <c r="U366">
        <f>VLOOKUP($B366,'Tillförd energi'!$B$1:$AS$566,MATCH(U$1,'Tillförd energi'!$B$1:$AQ$1,0),FALSE)</f>
        <v>0</v>
      </c>
      <c r="V366">
        <f>VLOOKUP($B366,'Tillförd energi'!$B$1:$AS$566,MATCH(V$1,'Tillförd energi'!$B$1:$AQ$1,0),FALSE)</f>
        <v>9.0660000000000007</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33.058</v>
      </c>
      <c r="AD366">
        <f>VLOOKUP($B366,'Tillförd energi'!$B$1:$AS$566,MATCH(AD$1,'Tillförd energi'!$B$1:$AQ$1,0),FALSE)</f>
        <v>0</v>
      </c>
      <c r="AE366">
        <f>VLOOKUP($B366,'Tillförd energi'!$B$1:$AS$566,MATCH(AE$1,'Tillförd energi'!$B$1:$AQ$1,0),FALSE)</f>
        <v>0</v>
      </c>
      <c r="AF366">
        <f>VLOOKUP($B366,'Tillförd energi'!$B$1:$AS$566,MATCH(AF$1,'Tillförd energi'!$B$1:$AQ$1,0),FALSE)</f>
        <v>3.08975</v>
      </c>
      <c r="AG366">
        <f>IFERROR(VLOOKUP(B366,Miljö!$B$1:$S$476,9,FALSE)/1,0)</f>
        <v>0</v>
      </c>
      <c r="AI366">
        <f t="shared" si="50"/>
        <v>124.74001</v>
      </c>
      <c r="AJ366">
        <f t="shared" si="51"/>
        <v>124.74001</v>
      </c>
      <c r="AK366">
        <f>IF(ISERROR(1/VLOOKUP($B366,Leveranser!$B$1:$S$500,MATCH("såld värme (gwh)",Leveranser!$B$1:$S$1,0),FALSE)),"",VLOOKUP($B366,Leveranser!$B$1:$S$500,MATCH("såld värme (gwh)",Leveranser!$B$1:$S$1,0),FALSE))</f>
        <v>117.197</v>
      </c>
      <c r="AL366" s="22">
        <f>VLOOKUP($B366,Leveranser!$B$1:$Y$500,MATCH("Totalt såld fjärrvärme till andra fjärrvärmeföretag",Leveranser!$B$1:$AA$1,0),FALSE)</f>
        <v>0</v>
      </c>
      <c r="AM366" s="22">
        <f>IF(ISERROR(1/VLOOKUP($B366,Miljö!$B$1:$S$500,MATCH("Såld mängd produktionsspecifik fjärrvärme (GWh)",Miljö!$B$1:$R$1,0),FALSE)),0,VLOOKUP($B366,Miljö!$B$1:$S$500,MATCH("Såld mängd produktionsspecifik fjärrvärme (GWh)",Miljö!$B$1:$R$1,0),FALSE))</f>
        <v>0</v>
      </c>
      <c r="AN366" s="23">
        <f t="shared" si="52"/>
        <v>0.93953014754448072</v>
      </c>
      <c r="AP366" t="str">
        <f>VLOOKUP($B366,'Miljövärden urval för publ'!$B$1:$H$450,7,FALSE)</f>
        <v>Ja</v>
      </c>
      <c r="AQ366" t="str">
        <f>VLOOKUP($B366,'Miljövärden urval för publ'!$B$1:$H$450,6,FALSE)</f>
        <v>Ja</v>
      </c>
      <c r="AU366">
        <f t="shared" si="53"/>
        <v>3.08975</v>
      </c>
      <c r="AV366">
        <f t="shared" si="54"/>
        <v>0</v>
      </c>
      <c r="AW366">
        <f t="shared" si="55"/>
        <v>75.03152</v>
      </c>
      <c r="AX366">
        <f t="shared" si="56"/>
        <v>0</v>
      </c>
      <c r="AZ366">
        <f t="shared" si="57"/>
        <v>0</v>
      </c>
      <c r="BA366">
        <f t="shared" si="58"/>
        <v>0</v>
      </c>
      <c r="BC366">
        <f t="shared" si="59"/>
        <v>84.097520000000003</v>
      </c>
    </row>
    <row r="367" spans="1:55" ht="15" customHeight="1" x14ac:dyDescent="0.25">
      <c r="A367" t="s">
        <v>501</v>
      </c>
      <c r="B367" t="s">
        <v>510</v>
      </c>
      <c r="C367">
        <f>VLOOKUP($B367,'Tillförd energi'!$B$1:$AS$566,MATCH(C$1,'Tillförd energi'!$B$1:$AQ$1,0),FALSE)</f>
        <v>0</v>
      </c>
      <c r="D367">
        <f>VLOOKUP($B367,'Tillförd energi'!$B$1:$AS$566,MATCH(D$1,'Tillförd energi'!$B$1:$AQ$1,0),FALSE)</f>
        <v>0.55400000000000005</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9.5630000000000006</v>
      </c>
      <c r="N367">
        <f>VLOOKUP($B367,'Tillförd energi'!$B$1:$AS$566,MATCH(N$1,'Tillförd energi'!$B$1:$AQ$1,0),FALSE)</f>
        <v>2.8490000000000002</v>
      </c>
      <c r="O367">
        <f>VLOOKUP($B367,'Tillförd energi'!$B$1:$AS$566,MATCH(O$1,'Tillförd energi'!$B$1:$AQ$1,0),FALSE)</f>
        <v>4.6760000000000002</v>
      </c>
      <c r="P367">
        <f>VLOOKUP($B367,'Tillförd energi'!$B$1:$AS$566,MATCH(P$1,'Tillförd energi'!$B$1:$AQ$1,0),FALSE)</f>
        <v>0</v>
      </c>
      <c r="Q367">
        <f>VLOOKUP($B367,'Tillförd energi'!$B$1:$AS$566,MATCH(Q$1,'Tillförd energi'!$B$1:$AQ$1,0),FALSE)</f>
        <v>15.409000000000001</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6.6589999999999998</v>
      </c>
      <c r="AD367">
        <f>VLOOKUP($B367,'Tillförd energi'!$B$1:$AS$566,MATCH(AD$1,'Tillförd energi'!$B$1:$AQ$1,0),FALSE)</f>
        <v>7.165</v>
      </c>
      <c r="AE367">
        <f>VLOOKUP($B367,'Tillförd energi'!$B$1:$AS$566,MATCH(AE$1,'Tillförd energi'!$B$1:$AQ$1,0),FALSE)</f>
        <v>0</v>
      </c>
      <c r="AF367">
        <f>VLOOKUP($B367,'Tillförd energi'!$B$1:$AS$566,MATCH(AF$1,'Tillförd energi'!$B$1:$AQ$1,0),FALSE)</f>
        <v>1.12035</v>
      </c>
      <c r="AG367">
        <f>IFERROR(VLOOKUP(B367,Miljö!$B$1:$S$476,9,FALSE)/1,0)</f>
        <v>0</v>
      </c>
      <c r="AI367">
        <f t="shared" si="50"/>
        <v>47.995350000000002</v>
      </c>
      <c r="AJ367">
        <f t="shared" si="51"/>
        <v>47.995350000000002</v>
      </c>
      <c r="AK367">
        <f>IF(ISERROR(1/VLOOKUP($B367,Leveranser!$B$1:$S$500,MATCH("såld värme (gwh)",Leveranser!$B$1:$S$1,0),FALSE)),"",VLOOKUP($B367,Leveranser!$B$1:$S$500,MATCH("såld värme (gwh)",Leveranser!$B$1:$S$1,0),FALSE))</f>
        <v>37.344999999999999</v>
      </c>
      <c r="AL367" s="22">
        <f>VLOOKUP($B367,Leveranser!$B$1:$Y$500,MATCH("Totalt såld fjärrvärme till andra fjärrvärmeföretag",Leveranser!$B$1:$AA$1,0),FALSE)</f>
        <v>0</v>
      </c>
      <c r="AM367" s="22">
        <f>IF(ISERROR(1/VLOOKUP($B367,Miljö!$B$1:$S$500,MATCH("Såld mängd produktionsspecifik fjärrvärme (GWh)",Miljö!$B$1:$R$1,0),FALSE)),0,VLOOKUP($B367,Miljö!$B$1:$S$500,MATCH("Såld mängd produktionsspecifik fjärrvärme (GWh)",Miljö!$B$1:$R$1,0),FALSE))</f>
        <v>0</v>
      </c>
      <c r="AN367" s="23">
        <f t="shared" si="52"/>
        <v>0.77809621140381302</v>
      </c>
      <c r="AP367" t="str">
        <f>VLOOKUP($B367,'Miljövärden urval för publ'!$B$1:$H$450,7,FALSE)</f>
        <v>Ja</v>
      </c>
      <c r="AQ367" t="str">
        <f>VLOOKUP($B367,'Miljövärden urval för publ'!$B$1:$H$450,6,FALSE)</f>
        <v>Ja</v>
      </c>
      <c r="AU367">
        <f t="shared" si="53"/>
        <v>1.12035</v>
      </c>
      <c r="AV367">
        <f t="shared" si="54"/>
        <v>0</v>
      </c>
      <c r="AW367">
        <f t="shared" si="55"/>
        <v>32.497</v>
      </c>
      <c r="AX367">
        <f t="shared" si="56"/>
        <v>0</v>
      </c>
      <c r="AZ367">
        <f t="shared" si="57"/>
        <v>0</v>
      </c>
      <c r="BA367">
        <f t="shared" si="58"/>
        <v>0</v>
      </c>
      <c r="BC367">
        <f t="shared" si="59"/>
        <v>32.497</v>
      </c>
    </row>
    <row r="368" spans="1:55" ht="15" customHeight="1" x14ac:dyDescent="0.25">
      <c r="A368" t="s">
        <v>501</v>
      </c>
      <c r="B368" t="s">
        <v>511</v>
      </c>
      <c r="C368">
        <f>VLOOKUP($B368,'Tillförd energi'!$B$1:$AS$566,MATCH(C$1,'Tillförd energi'!$B$1:$AQ$1,0),FALSE)</f>
        <v>0</v>
      </c>
      <c r="D368">
        <f>VLOOKUP($B368,'Tillförd energi'!$B$1:$AS$566,MATCH(D$1,'Tillförd energi'!$B$1:$AQ$1,0),FALSE)</f>
        <v>1.7010000000000001</v>
      </c>
      <c r="E368">
        <f>VLOOKUP($B368,'Tillförd energi'!$B$1:$AS$566,MATCH(E$1,'Tillförd energi'!$B$1:$AQ$1,0),FALSE)</f>
        <v>0</v>
      </c>
      <c r="F368">
        <f>VLOOKUP($B368,'Tillförd energi'!$B$1:$AS$566,MATCH(F$1,'Tillförd energi'!$B$1:$AQ$1,0),FALSE)</f>
        <v>0.289412</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0</v>
      </c>
      <c r="K368">
        <v>0</v>
      </c>
      <c r="L368">
        <f>VLOOKUP($B368,'Tillförd energi'!$B$1:$AS$566,MATCH(L$1,'Tillförd energi'!$B$1:$AQ$1,0),FALSE)</f>
        <v>0</v>
      </c>
      <c r="M368">
        <f>VLOOKUP($B368,'Tillförd energi'!$B$1:$AS$566,MATCH(M$1,'Tillförd energi'!$B$1:$AQ$1,0),FALSE)</f>
        <v>0</v>
      </c>
      <c r="N368">
        <f>VLOOKUP($B368,'Tillförd energi'!$B$1:$AS$566,MATCH(N$1,'Tillförd energi'!$B$1:$AQ$1,0),FALSE)</f>
        <v>0</v>
      </c>
      <c r="O368">
        <f>VLOOKUP($B368,'Tillförd energi'!$B$1:$AS$566,MATCH(O$1,'Tillförd energi'!$B$1:$AQ$1,0),FALSE)</f>
        <v>0</v>
      </c>
      <c r="P368">
        <f>VLOOKUP($B368,'Tillförd energi'!$B$1:$AS$566,MATCH(P$1,'Tillförd energi'!$B$1:$AQ$1,0),FALSE)</f>
        <v>0</v>
      </c>
      <c r="Q368">
        <f>VLOOKUP($B368,'Tillförd energi'!$B$1:$AS$566,MATCH(Q$1,'Tillförd energi'!$B$1:$AQ$1,0),FALSE)</f>
        <v>3.43059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0</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0</v>
      </c>
      <c r="AD368">
        <f>VLOOKUP($B368,'Tillförd energi'!$B$1:$AS$566,MATCH(AD$1,'Tillförd energi'!$B$1:$AQ$1,0),FALSE)</f>
        <v>13.382</v>
      </c>
      <c r="AE368">
        <f>VLOOKUP($B368,'Tillförd energi'!$B$1:$AS$566,MATCH(AE$1,'Tillförd energi'!$B$1:$AQ$1,0),FALSE)</f>
        <v>0</v>
      </c>
      <c r="AF368">
        <f>VLOOKUP($B368,'Tillförd energi'!$B$1:$AS$566,MATCH(AF$1,'Tillförd energi'!$B$1:$AQ$1,0),FALSE)</f>
        <v>0.184</v>
      </c>
      <c r="AG368">
        <f>IFERROR(VLOOKUP(B368,Miljö!$B$1:$S$476,9,FALSE)/1,0)</f>
        <v>0</v>
      </c>
      <c r="AI368">
        <f t="shared" si="50"/>
        <v>18.987002</v>
      </c>
      <c r="AJ368">
        <f t="shared" si="51"/>
        <v>18.987002</v>
      </c>
      <c r="AK368">
        <f>IF(ISERROR(1/VLOOKUP($B368,Leveranser!$B$1:$S$500,MATCH("såld värme (gwh)",Leveranser!$B$1:$S$1,0),FALSE)),"",VLOOKUP($B368,Leveranser!$B$1:$S$500,MATCH("såld värme (gwh)",Leveranser!$B$1:$S$1,0),FALSE))</f>
        <v>15.29</v>
      </c>
      <c r="AL368" s="22">
        <f>VLOOKUP($B368,Leveranser!$B$1:$Y$500,MATCH("Totalt såld fjärrvärme till andra fjärrvärmeföretag",Leveranser!$B$1:$AA$1,0),FALSE)</f>
        <v>0</v>
      </c>
      <c r="AM368" s="22">
        <f>IF(ISERROR(1/VLOOKUP($B368,Miljö!$B$1:$S$500,MATCH("Såld mängd produktionsspecifik fjärrvärme (GWh)",Miljö!$B$1:$R$1,0),FALSE)),0,VLOOKUP($B368,Miljö!$B$1:$S$500,MATCH("Såld mängd produktionsspecifik fjärrvärme (GWh)",Miljö!$B$1:$R$1,0),FALSE))</f>
        <v>0</v>
      </c>
      <c r="AN368" s="23">
        <f t="shared" si="52"/>
        <v>0.8052877436890773</v>
      </c>
      <c r="AP368" t="str">
        <f>VLOOKUP($B368,'Miljövärden urval för publ'!$B$1:$H$450,7,FALSE)</f>
        <v>Ja</v>
      </c>
      <c r="AQ368" t="str">
        <f>VLOOKUP($B368,'Miljövärden urval för publ'!$B$1:$H$450,6,FALSE)</f>
        <v>Ja</v>
      </c>
      <c r="AU368">
        <f t="shared" si="53"/>
        <v>0.184</v>
      </c>
      <c r="AV368">
        <f t="shared" si="54"/>
        <v>0</v>
      </c>
      <c r="AW368">
        <f t="shared" si="55"/>
        <v>3.43059</v>
      </c>
      <c r="AX368">
        <f t="shared" si="56"/>
        <v>0</v>
      </c>
      <c r="AZ368">
        <f t="shared" si="57"/>
        <v>0</v>
      </c>
      <c r="BA368">
        <f t="shared" si="58"/>
        <v>0</v>
      </c>
      <c r="BC368">
        <f t="shared" si="59"/>
        <v>3.43059</v>
      </c>
    </row>
    <row r="369" spans="1:55" ht="15" customHeight="1" x14ac:dyDescent="0.25">
      <c r="A369" t="s">
        <v>501</v>
      </c>
      <c r="B369" t="s">
        <v>512</v>
      </c>
      <c r="C369">
        <f>VLOOKUP($B369,'Tillförd energi'!$B$1:$AS$566,MATCH(C$1,'Tillförd energi'!$B$1:$AQ$1,0),FALSE)</f>
        <v>0</v>
      </c>
      <c r="D369">
        <f>VLOOKUP($B369,'Tillförd energi'!$B$1:$AS$566,MATCH(D$1,'Tillförd energi'!$B$1:$AQ$1,0),FALSE)</f>
        <v>0.17799999999999999</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0</v>
      </c>
      <c r="N369">
        <f>VLOOKUP($B369,'Tillförd energi'!$B$1:$AS$566,MATCH(N$1,'Tillförd energi'!$B$1:$AQ$1,0),FALSE)</f>
        <v>0</v>
      </c>
      <c r="O369">
        <f>VLOOKUP($B369,'Tillförd energi'!$B$1:$AS$566,MATCH(O$1,'Tillförd energi'!$B$1:$AQ$1,0),FALSE)</f>
        <v>0</v>
      </c>
      <c r="P369">
        <f>VLOOKUP($B369,'Tillförd energi'!$B$1:$AS$566,MATCH(P$1,'Tillförd energi'!$B$1:$AQ$1,0),FALSE)</f>
        <v>0</v>
      </c>
      <c r="Q369">
        <f>VLOOKUP($B369,'Tillförd energi'!$B$1:$AS$566,MATCH(Q$1,'Tillförd energi'!$B$1:$AQ$1,0),FALSE)</f>
        <v>14.852</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0</v>
      </c>
      <c r="AD369">
        <f>VLOOKUP($B369,'Tillförd energi'!$B$1:$AS$566,MATCH(AD$1,'Tillförd energi'!$B$1:$AQ$1,0),FALSE)</f>
        <v>0</v>
      </c>
      <c r="AE369">
        <f>VLOOKUP($B369,'Tillförd energi'!$B$1:$AS$566,MATCH(AE$1,'Tillförd energi'!$B$1:$AQ$1,0),FALSE)</f>
        <v>0</v>
      </c>
      <c r="AF369">
        <f>VLOOKUP($B369,'Tillförd energi'!$B$1:$AS$566,MATCH(AF$1,'Tillförd energi'!$B$1:$AQ$1,0),FALSE)</f>
        <v>0.33611999999999997</v>
      </c>
      <c r="AG369">
        <f>IFERROR(VLOOKUP(B369,Miljö!$B$1:$S$476,9,FALSE)/1,0)</f>
        <v>0</v>
      </c>
      <c r="AI369">
        <f t="shared" si="50"/>
        <v>15.36612</v>
      </c>
      <c r="AJ369">
        <f t="shared" si="51"/>
        <v>15.36612</v>
      </c>
      <c r="AK369">
        <f>IF(ISERROR(1/VLOOKUP($B369,Leveranser!$B$1:$S$500,MATCH("såld värme (gwh)",Leveranser!$B$1:$S$1,0),FALSE)),"",VLOOKUP($B369,Leveranser!$B$1:$S$500,MATCH("såld värme (gwh)",Leveranser!$B$1:$S$1,0),FALSE))</f>
        <v>11.204000000000001</v>
      </c>
      <c r="AL369" s="22">
        <f>VLOOKUP($B369,Leveranser!$B$1:$Y$500,MATCH("Totalt såld fjärrvärme till andra fjärrvärmeföretag",Leveranser!$B$1:$AA$1,0),FALSE)</f>
        <v>0</v>
      </c>
      <c r="AM369" s="22">
        <f>IF(ISERROR(1/VLOOKUP($B369,Miljö!$B$1:$S$500,MATCH("Såld mängd produktionsspecifik fjärrvärme (GWh)",Miljö!$B$1:$R$1,0),FALSE)),0,VLOOKUP($B369,Miljö!$B$1:$S$500,MATCH("Såld mängd produktionsspecifik fjärrvärme (GWh)",Miljö!$B$1:$R$1,0),FALSE))</f>
        <v>0</v>
      </c>
      <c r="AN369" s="23">
        <f t="shared" si="52"/>
        <v>0.72913656798202797</v>
      </c>
      <c r="AP369" t="str">
        <f>VLOOKUP($B369,'Miljövärden urval för publ'!$B$1:$H$450,7,FALSE)</f>
        <v>Ja</v>
      </c>
      <c r="AQ369" t="str">
        <f>VLOOKUP($B369,'Miljövärden urval för publ'!$B$1:$H$450,6,FALSE)</f>
        <v>Ja</v>
      </c>
      <c r="AU369">
        <f t="shared" si="53"/>
        <v>0.33611999999999997</v>
      </c>
      <c r="AV369">
        <f t="shared" si="54"/>
        <v>0</v>
      </c>
      <c r="AW369">
        <f t="shared" si="55"/>
        <v>14.852</v>
      </c>
      <c r="AX369">
        <f t="shared" si="56"/>
        <v>0</v>
      </c>
      <c r="AZ369">
        <f t="shared" si="57"/>
        <v>0</v>
      </c>
      <c r="BA369">
        <f t="shared" si="58"/>
        <v>0</v>
      </c>
      <c r="BC369">
        <f t="shared" si="59"/>
        <v>14.852</v>
      </c>
    </row>
    <row r="370" spans="1:55" ht="15" customHeight="1" x14ac:dyDescent="0.25">
      <c r="A370" t="s">
        <v>501</v>
      </c>
      <c r="B370" t="s">
        <v>513</v>
      </c>
      <c r="C370">
        <f>VLOOKUP($B370,'Tillförd energi'!$B$1:$AS$566,MATCH(C$1,'Tillförd energi'!$B$1:$AQ$1,0),FALSE)</f>
        <v>0</v>
      </c>
      <c r="D370">
        <f>VLOOKUP($B370,'Tillförd energi'!$B$1:$AS$566,MATCH(D$1,'Tillförd energi'!$B$1:$AQ$1,0),FALSE)</f>
        <v>0.72299999999999998</v>
      </c>
      <c r="E370">
        <f>VLOOKUP($B370,'Tillförd energi'!$B$1:$AS$566,MATCH(E$1,'Tillförd energi'!$B$1:$AQ$1,0),FALSE)</f>
        <v>0</v>
      </c>
      <c r="F370">
        <f>VLOOKUP($B370,'Tillförd energi'!$B$1:$AS$566,MATCH(F$1,'Tillförd energi'!$B$1:$AQ$1,0),FALSE)</f>
        <v>0</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10.663</v>
      </c>
      <c r="N370">
        <f>VLOOKUP($B370,'Tillförd energi'!$B$1:$AS$566,MATCH(N$1,'Tillförd energi'!$B$1:$AQ$1,0),FALSE)</f>
        <v>19.527000000000001</v>
      </c>
      <c r="O370">
        <f>VLOOKUP($B370,'Tillförd energi'!$B$1:$AS$566,MATCH(O$1,'Tillförd energi'!$B$1:$AQ$1,0),FALSE)</f>
        <v>0</v>
      </c>
      <c r="P370">
        <f>VLOOKUP($B370,'Tillförd energi'!$B$1:$AS$566,MATCH(P$1,'Tillförd energi'!$B$1:$AQ$1,0),FALSE)</f>
        <v>0</v>
      </c>
      <c r="Q370">
        <f>VLOOKUP($B370,'Tillförd energi'!$B$1:$AS$566,MATCH(Q$1,'Tillförd energi'!$B$1:$AQ$1,0),FALSE)</f>
        <v>62.335999999999999</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23.414000000000001</v>
      </c>
      <c r="AD370">
        <f>VLOOKUP($B370,'Tillförd energi'!$B$1:$AS$566,MATCH(AD$1,'Tillförd energi'!$B$1:$AQ$1,0),FALSE)</f>
        <v>0</v>
      </c>
      <c r="AE370">
        <f>VLOOKUP($B370,'Tillförd energi'!$B$1:$AS$566,MATCH(AE$1,'Tillförd energi'!$B$1:$AQ$1,0),FALSE)</f>
        <v>0</v>
      </c>
      <c r="AF370">
        <f>VLOOKUP($B370,'Tillförd energi'!$B$1:$AS$566,MATCH(AF$1,'Tillförd energi'!$B$1:$AQ$1,0),FALSE)</f>
        <v>3.13266</v>
      </c>
      <c r="AG370">
        <f>IFERROR(VLOOKUP(B370,Miljö!$B$1:$S$476,9,FALSE)/1,0)</f>
        <v>0</v>
      </c>
      <c r="AI370">
        <f t="shared" si="50"/>
        <v>119.79566</v>
      </c>
      <c r="AJ370">
        <f t="shared" si="51"/>
        <v>119.79566</v>
      </c>
      <c r="AK370">
        <f>IF(ISERROR(1/VLOOKUP($B370,Leveranser!$B$1:$S$500,MATCH("såld värme (gwh)",Leveranser!$B$1:$S$1,0),FALSE)),"",VLOOKUP($B370,Leveranser!$B$1:$S$500,MATCH("såld värme (gwh)",Leveranser!$B$1:$S$1,0),FALSE))</f>
        <v>104.422</v>
      </c>
      <c r="AL370" s="22">
        <f>VLOOKUP($B370,Leveranser!$B$1:$Y$500,MATCH("Totalt såld fjärrvärme till andra fjärrvärmeföretag",Leveranser!$B$1:$AA$1,0),FALSE)</f>
        <v>101.93</v>
      </c>
      <c r="AM370" s="22">
        <f>IF(ISERROR(1/VLOOKUP($B370,Miljö!$B$1:$S$500,MATCH("Såld mängd produktionsspecifik fjärrvärme (GWh)",Miljö!$B$1:$R$1,0),FALSE)),0,VLOOKUP($B370,Miljö!$B$1:$S$500,MATCH("Såld mängd produktionsspecifik fjärrvärme (GWh)",Miljö!$B$1:$R$1,0),FALSE))</f>
        <v>0</v>
      </c>
      <c r="AN370" s="23">
        <f t="shared" si="52"/>
        <v>0.87166763804298086</v>
      </c>
      <c r="AP370" t="str">
        <f>VLOOKUP($B370,'Miljövärden urval för publ'!$B$1:$H$450,7,FALSE)</f>
        <v>Ja</v>
      </c>
      <c r="AQ370" t="str">
        <f>VLOOKUP($B370,'Miljövärden urval för publ'!$B$1:$H$450,6,FALSE)</f>
        <v>Ja</v>
      </c>
      <c r="AU370">
        <f t="shared" si="53"/>
        <v>3.13266</v>
      </c>
      <c r="AV370">
        <f t="shared" si="54"/>
        <v>0</v>
      </c>
      <c r="AW370">
        <f t="shared" si="55"/>
        <v>92.525999999999996</v>
      </c>
      <c r="AX370">
        <f t="shared" si="56"/>
        <v>0</v>
      </c>
      <c r="AZ370">
        <f t="shared" si="57"/>
        <v>0</v>
      </c>
      <c r="BA370">
        <f t="shared" si="58"/>
        <v>0</v>
      </c>
      <c r="BC370">
        <f t="shared" si="59"/>
        <v>92.525999999999996</v>
      </c>
    </row>
    <row r="371" spans="1:55" ht="15" customHeight="1" x14ac:dyDescent="0.25">
      <c r="A371" t="s">
        <v>501</v>
      </c>
      <c r="B371" t="s">
        <v>514</v>
      </c>
      <c r="C371">
        <f>VLOOKUP($B371,'Tillförd energi'!$B$1:$AS$566,MATCH(C$1,'Tillförd energi'!$B$1:$AQ$1,0),FALSE)</f>
        <v>0</v>
      </c>
      <c r="D371">
        <f>VLOOKUP($B371,'Tillförd energi'!$B$1:$AS$566,MATCH(D$1,'Tillförd energi'!$B$1:$AQ$1,0),FALSE)</f>
        <v>9.0527499999999997E-2</v>
      </c>
      <c r="E371">
        <f>VLOOKUP($B371,'Tillförd energi'!$B$1:$AS$566,MATCH(E$1,'Tillförd energi'!$B$1:$AQ$1,0),FALSE)</f>
        <v>0</v>
      </c>
      <c r="F371">
        <f>VLOOKUP($B371,'Tillförd energi'!$B$1:$AS$566,MATCH(F$1,'Tillförd energi'!$B$1:$AQ$1,0),FALSE)</f>
        <v>0.471939</v>
      </c>
      <c r="G371">
        <f>VLOOKUP($B371,'Tillförd energi'!$B$1:$AS$566,MATCH(G$1,'Tillförd energi'!$B$1:$AQ$1,0),FALSE)</f>
        <v>0</v>
      </c>
      <c r="H371">
        <f>VLOOKUP($B371,'Tillförd energi'!$B$1:$AS$566,MATCH(H$1,'Tillförd energi'!$B$1:$AQ$1,0),FALSE)</f>
        <v>0</v>
      </c>
      <c r="I371">
        <f>VLOOKUP($B371,'Tillförd energi'!$B$1:$AS$566,MATCH(I$1,'Tillförd energi'!$B$1:$AQ$1,0),FALSE)</f>
        <v>0.21235000000000001</v>
      </c>
      <c r="J371">
        <f>VLOOKUP($B371,'Tillförd energi'!$B$1:$AS$566,MATCH(J$1,'Tillförd energi'!$B$1:$AQ$1,0),FALSE)</f>
        <v>0</v>
      </c>
      <c r="K371">
        <v>0</v>
      </c>
      <c r="L371">
        <f>VLOOKUP($B371,'Tillförd energi'!$B$1:$AS$566,MATCH(L$1,'Tillförd energi'!$B$1:$AQ$1,0),FALSE)</f>
        <v>9.5713100000000004</v>
      </c>
      <c r="M371">
        <f>VLOOKUP($B371,'Tillförd energi'!$B$1:$AS$566,MATCH(M$1,'Tillförd energi'!$B$1:$AQ$1,0),FALSE)</f>
        <v>0</v>
      </c>
      <c r="N371">
        <f>VLOOKUP($B371,'Tillförd energi'!$B$1:$AS$566,MATCH(N$1,'Tillförd energi'!$B$1:$AQ$1,0),FALSE)</f>
        <v>1.1298600000000001</v>
      </c>
      <c r="O371">
        <f>VLOOKUP($B371,'Tillförd energi'!$B$1:$AS$566,MATCH(O$1,'Tillförd energi'!$B$1:$AQ$1,0),FALSE)</f>
        <v>0</v>
      </c>
      <c r="P371">
        <f>VLOOKUP($B371,'Tillförd energi'!$B$1:$AS$566,MATCH(P$1,'Tillförd energi'!$B$1:$AQ$1,0),FALSE)</f>
        <v>0</v>
      </c>
      <c r="Q371">
        <f>VLOOKUP($B371,'Tillförd energi'!$B$1:$AS$566,MATCH(Q$1,'Tillförd energi'!$B$1:$AQ$1,0),FALSE)</f>
        <v>0.64901500000000001</v>
      </c>
      <c r="R371">
        <f>VLOOKUP($B371,'Tillförd energi'!$B$1:$AS$566,MATCH(R$1,'Tillförd energi'!$B$1:$AQ$1,0),FALSE)</f>
        <v>0</v>
      </c>
      <c r="S371">
        <f>VLOOKUP($B371,'Tillförd energi'!$B$1:$AS$566,MATCH(S$1,'Tillförd energi'!$B$1:$AQ$1,0),FALSE)</f>
        <v>0</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17.724</v>
      </c>
      <c r="AD371">
        <f>VLOOKUP($B371,'Tillförd energi'!$B$1:$AS$566,MATCH(AD$1,'Tillförd energi'!$B$1:$AQ$1,0),FALSE)</f>
        <v>29.119</v>
      </c>
      <c r="AE371">
        <f>VLOOKUP($B371,'Tillförd energi'!$B$1:$AS$566,MATCH(AE$1,'Tillförd energi'!$B$1:$AQ$1,0),FALSE)</f>
        <v>0</v>
      </c>
      <c r="AF371">
        <f>VLOOKUP($B371,'Tillförd energi'!$B$1:$AS$566,MATCH(AF$1,'Tillförd energi'!$B$1:$AQ$1,0),FALSE)</f>
        <v>1.2036899999999999</v>
      </c>
      <c r="AG371">
        <f>IFERROR(VLOOKUP(B371,Miljö!$B$1:$S$476,9,FALSE)/1,0)</f>
        <v>0</v>
      </c>
      <c r="AI371">
        <f t="shared" si="50"/>
        <v>60.171691500000001</v>
      </c>
      <c r="AJ371">
        <f t="shared" si="51"/>
        <v>60.171691500000001</v>
      </c>
      <c r="AK371">
        <f>IF(ISERROR(1/VLOOKUP($B371,Leveranser!$B$1:$S$500,MATCH("såld värme (gwh)",Leveranser!$B$1:$S$1,0),FALSE)),"",VLOOKUP($B371,Leveranser!$B$1:$S$500,MATCH("såld värme (gwh)",Leveranser!$B$1:$S$1,0),FALSE))</f>
        <v>55.302</v>
      </c>
      <c r="AL371" s="22">
        <f>VLOOKUP($B371,Leveranser!$B$1:$Y$500,MATCH("Totalt såld fjärrvärme till andra fjärrvärmeföretag",Leveranser!$B$1:$AA$1,0),FALSE)</f>
        <v>0</v>
      </c>
      <c r="AM371" s="22">
        <f>IF(ISERROR(1/VLOOKUP($B371,Miljö!$B$1:$S$500,MATCH("Såld mängd produktionsspecifik fjärrvärme (GWh)",Miljö!$B$1:$R$1,0),FALSE)),0,VLOOKUP($B371,Miljö!$B$1:$S$500,MATCH("Såld mängd produktionsspecifik fjärrvärme (GWh)",Miljö!$B$1:$R$1,0),FALSE))</f>
        <v>0</v>
      </c>
      <c r="AN371" s="23">
        <f t="shared" si="52"/>
        <v>0.91907005805213238</v>
      </c>
      <c r="AP371" t="str">
        <f>VLOOKUP($B371,'Miljövärden urval för publ'!$B$1:$H$450,7,FALSE)</f>
        <v>Ja</v>
      </c>
      <c r="AQ371" t="str">
        <f>VLOOKUP($B371,'Miljövärden urval för publ'!$B$1:$H$450,6,FALSE)</f>
        <v>Ja</v>
      </c>
      <c r="AU371">
        <f t="shared" si="53"/>
        <v>1.2036899999999999</v>
      </c>
      <c r="AV371">
        <f t="shared" si="54"/>
        <v>0</v>
      </c>
      <c r="AW371">
        <f t="shared" si="55"/>
        <v>1.7788750000000002</v>
      </c>
      <c r="AX371">
        <f t="shared" si="56"/>
        <v>0</v>
      </c>
      <c r="AZ371">
        <f t="shared" si="57"/>
        <v>0</v>
      </c>
      <c r="BA371">
        <f t="shared" si="58"/>
        <v>0</v>
      </c>
      <c r="BC371">
        <f t="shared" si="59"/>
        <v>11.350185000000002</v>
      </c>
    </row>
    <row r="372" spans="1:55" ht="15" customHeight="1" x14ac:dyDescent="0.25">
      <c r="A372" t="s">
        <v>501</v>
      </c>
      <c r="B372" t="s">
        <v>515</v>
      </c>
      <c r="C372">
        <f>VLOOKUP($B372,'Tillförd energi'!$B$1:$AS$566,MATCH(C$1,'Tillförd energi'!$B$1:$AQ$1,0),FALSE)</f>
        <v>0</v>
      </c>
      <c r="D372">
        <f>VLOOKUP($B372,'Tillförd energi'!$B$1:$AS$566,MATCH(D$1,'Tillförd energi'!$B$1:$AQ$1,0),FALSE)</f>
        <v>6.4000000000000001E-2</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0</v>
      </c>
      <c r="N372">
        <f>VLOOKUP($B372,'Tillförd energi'!$B$1:$AS$566,MATCH(N$1,'Tillförd energi'!$B$1:$AQ$1,0),FALSE)</f>
        <v>0</v>
      </c>
      <c r="O372">
        <f>VLOOKUP($B372,'Tillförd energi'!$B$1:$AS$566,MATCH(O$1,'Tillförd energi'!$B$1:$AQ$1,0),FALSE)</f>
        <v>0</v>
      </c>
      <c r="P372">
        <f>VLOOKUP($B372,'Tillförd energi'!$B$1:$AS$566,MATCH(P$1,'Tillförd energi'!$B$1:$AQ$1,0),FALSE)</f>
        <v>0</v>
      </c>
      <c r="Q372">
        <f>VLOOKUP($B372,'Tillförd energi'!$B$1:$AS$566,MATCH(Q$1,'Tillförd energi'!$B$1:$AQ$1,0),FALSE)</f>
        <v>0</v>
      </c>
      <c r="R372">
        <f>VLOOKUP($B372,'Tillförd energi'!$B$1:$AS$566,MATCH(R$1,'Tillförd energi'!$B$1:$AQ$1,0),FALSE)</f>
        <v>2.21</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0</v>
      </c>
      <c r="AD372">
        <f>VLOOKUP($B372,'Tillförd energi'!$B$1:$AS$566,MATCH(AD$1,'Tillförd energi'!$B$1:$AQ$1,0),FALSE)</f>
        <v>0</v>
      </c>
      <c r="AE372">
        <f>VLOOKUP($B372,'Tillförd energi'!$B$1:$AS$566,MATCH(AE$1,'Tillförd energi'!$B$1:$AQ$1,0),FALSE)</f>
        <v>0</v>
      </c>
      <c r="AF372">
        <f>VLOOKUP($B372,'Tillförd energi'!$B$1:$AS$566,MATCH(AF$1,'Tillförd energi'!$B$1:$AQ$1,0),FALSE)</f>
        <v>3.5000000000000003E-2</v>
      </c>
      <c r="AG372">
        <f>IFERROR(VLOOKUP(B372,Miljö!$B$1:$S$476,9,FALSE)/1,0)</f>
        <v>0</v>
      </c>
      <c r="AI372">
        <f t="shared" si="50"/>
        <v>2.3090000000000002</v>
      </c>
      <c r="AJ372">
        <f t="shared" si="51"/>
        <v>2.3090000000000002</v>
      </c>
      <c r="AK372">
        <f>IF(ISERROR(1/VLOOKUP($B372,Leveranser!$B$1:$S$500,MATCH("såld värme (gwh)",Leveranser!$B$1:$S$1,0),FALSE)),"",VLOOKUP($B372,Leveranser!$B$1:$S$500,MATCH("såld värme (gwh)",Leveranser!$B$1:$S$1,0),FALSE))</f>
        <v>1.627</v>
      </c>
      <c r="AL372" s="22">
        <f>VLOOKUP($B372,Leveranser!$B$1:$Y$500,MATCH("Totalt såld fjärrvärme till andra fjärrvärmeföretag",Leveranser!$B$1:$AA$1,0),FALSE)</f>
        <v>0</v>
      </c>
      <c r="AM372" s="22">
        <f>IF(ISERROR(1/VLOOKUP($B372,Miljö!$B$1:$S$500,MATCH("Såld mängd produktionsspecifik fjärrvärme (GWh)",Miljö!$B$1:$R$1,0),FALSE)),0,VLOOKUP($B372,Miljö!$B$1:$S$500,MATCH("Såld mängd produktionsspecifik fjärrvärme (GWh)",Miljö!$B$1:$R$1,0),FALSE))</f>
        <v>0</v>
      </c>
      <c r="AN372" s="23">
        <f t="shared" si="52"/>
        <v>0.70463404071026414</v>
      </c>
      <c r="AP372" t="str">
        <f>VLOOKUP($B372,'Miljövärden urval för publ'!$B$1:$H$450,7,FALSE)</f>
        <v>Ja</v>
      </c>
      <c r="AQ372" t="str">
        <f>VLOOKUP($B372,'Miljövärden urval för publ'!$B$1:$H$450,6,FALSE)</f>
        <v>Ja</v>
      </c>
      <c r="AU372">
        <f t="shared" si="53"/>
        <v>3.5000000000000003E-2</v>
      </c>
      <c r="AV372">
        <f t="shared" si="54"/>
        <v>0</v>
      </c>
      <c r="AW372">
        <f t="shared" si="55"/>
        <v>0</v>
      </c>
      <c r="AX372">
        <f t="shared" si="56"/>
        <v>2.21</v>
      </c>
      <c r="AZ372">
        <f t="shared" si="57"/>
        <v>0</v>
      </c>
      <c r="BA372">
        <f t="shared" si="58"/>
        <v>0</v>
      </c>
      <c r="BC372">
        <f t="shared" si="59"/>
        <v>2.21</v>
      </c>
    </row>
    <row r="373" spans="1:55" ht="15" customHeight="1" x14ac:dyDescent="0.25">
      <c r="A373" t="s">
        <v>501</v>
      </c>
      <c r="B373" t="s">
        <v>516</v>
      </c>
      <c r="C373">
        <f>VLOOKUP($B373,'Tillförd energi'!$B$1:$AS$566,MATCH(C$1,'Tillförd energi'!$B$1:$AQ$1,0),FALSE)</f>
        <v>0</v>
      </c>
      <c r="D373">
        <f>VLOOKUP($B373,'Tillförd energi'!$B$1:$AS$566,MATCH(D$1,'Tillförd energi'!$B$1:$AQ$1,0),FALSE)</f>
        <v>8.6700000000000006E-3</v>
      </c>
      <c r="E373">
        <f>VLOOKUP($B373,'Tillförd energi'!$B$1:$AS$566,MATCH(E$1,'Tillförd energi'!$B$1:$AQ$1,0),FALSE)</f>
        <v>0</v>
      </c>
      <c r="F373">
        <f>VLOOKUP($B373,'Tillförd energi'!$B$1:$AS$566,MATCH(F$1,'Tillförd energi'!$B$1:$AQ$1,0),FALSE)</f>
        <v>0</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0</v>
      </c>
      <c r="M373">
        <f>VLOOKUP($B373,'Tillförd energi'!$B$1:$AS$566,MATCH(M$1,'Tillförd energi'!$B$1:$AQ$1,0),FALSE)</f>
        <v>0</v>
      </c>
      <c r="N373">
        <f>VLOOKUP($B373,'Tillförd energi'!$B$1:$AS$566,MATCH(N$1,'Tillförd energi'!$B$1:$AQ$1,0),FALSE)</f>
        <v>0</v>
      </c>
      <c r="O373">
        <f>VLOOKUP($B373,'Tillförd energi'!$B$1:$AS$566,MATCH(O$1,'Tillförd energi'!$B$1:$AQ$1,0),FALSE)</f>
        <v>0</v>
      </c>
      <c r="P373">
        <f>VLOOKUP($B373,'Tillförd energi'!$B$1:$AS$566,MATCH(P$1,'Tillförd energi'!$B$1:$AQ$1,0),FALSE)</f>
        <v>0</v>
      </c>
      <c r="Q373">
        <f>VLOOKUP($B373,'Tillförd energi'!$B$1:$AS$566,MATCH(Q$1,'Tillförd energi'!$B$1:$AQ$1,0),FALSE)</f>
        <v>0</v>
      </c>
      <c r="R373">
        <f>VLOOKUP($B373,'Tillförd energi'!$B$1:$AS$566,MATCH(R$1,'Tillförd energi'!$B$1:$AQ$1,0),FALSE)</f>
        <v>0</v>
      </c>
      <c r="S373">
        <f>VLOOKUP($B373,'Tillförd energi'!$B$1:$AS$566,MATCH(S$1,'Tillförd energi'!$B$1:$AQ$1,0),FALSE)</f>
        <v>2.1829999999999998</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0</v>
      </c>
      <c r="AD373">
        <f>VLOOKUP($B373,'Tillförd energi'!$B$1:$AS$566,MATCH(AD$1,'Tillförd energi'!$B$1:$AQ$1,0),FALSE)</f>
        <v>0</v>
      </c>
      <c r="AE373">
        <f>VLOOKUP($B373,'Tillförd energi'!$B$1:$AS$566,MATCH(AE$1,'Tillförd energi'!$B$1:$AQ$1,0),FALSE)</f>
        <v>0</v>
      </c>
      <c r="AF373">
        <f>VLOOKUP($B373,'Tillförd energi'!$B$1:$AS$566,MATCH(AF$1,'Tillförd energi'!$B$1:$AQ$1,0),FALSE)</f>
        <v>4.7219999999999998E-2</v>
      </c>
      <c r="AG373">
        <f>IFERROR(VLOOKUP(B373,Miljö!$B$1:$S$476,9,FALSE)/1,0)</f>
        <v>0</v>
      </c>
      <c r="AI373">
        <f t="shared" si="50"/>
        <v>2.2388899999999996</v>
      </c>
      <c r="AJ373">
        <f t="shared" si="51"/>
        <v>2.2388899999999996</v>
      </c>
      <c r="AK373">
        <f>IF(ISERROR(1/VLOOKUP($B373,Leveranser!$B$1:$S$500,MATCH("såld värme (gwh)",Leveranser!$B$1:$S$1,0),FALSE)),"",VLOOKUP($B373,Leveranser!$B$1:$S$500,MATCH("såld värme (gwh)",Leveranser!$B$1:$S$1,0),FALSE))</f>
        <v>1.5740000000000001</v>
      </c>
      <c r="AL373" s="22">
        <f>VLOOKUP($B373,Leveranser!$B$1:$Y$500,MATCH("Totalt såld fjärrvärme till andra fjärrvärmeföretag",Leveranser!$B$1:$AA$1,0),FALSE)</f>
        <v>0</v>
      </c>
      <c r="AM373" s="22">
        <f>IF(ISERROR(1/VLOOKUP($B373,Miljö!$B$1:$S$500,MATCH("Såld mängd produktionsspecifik fjärrvärme (GWh)",Miljö!$B$1:$R$1,0),FALSE)),0,VLOOKUP($B373,Miljö!$B$1:$S$500,MATCH("Såld mängd produktionsspecifik fjärrvärme (GWh)",Miljö!$B$1:$R$1,0),FALSE))</f>
        <v>0</v>
      </c>
      <c r="AN373" s="23">
        <f t="shared" si="52"/>
        <v>0.70302694638861241</v>
      </c>
      <c r="AP373" t="str">
        <f>VLOOKUP($B373,'Miljövärden urval för publ'!$B$1:$H$450,7,FALSE)</f>
        <v>Ja</v>
      </c>
      <c r="AQ373" t="str">
        <f>VLOOKUP($B373,'Miljövärden urval för publ'!$B$1:$H$450,6,FALSE)</f>
        <v>Ja</v>
      </c>
      <c r="AU373">
        <f t="shared" si="53"/>
        <v>4.7219999999999998E-2</v>
      </c>
      <c r="AV373">
        <f t="shared" si="54"/>
        <v>0</v>
      </c>
      <c r="AW373">
        <f t="shared" si="55"/>
        <v>0</v>
      </c>
      <c r="AX373">
        <f t="shared" si="56"/>
        <v>2.1829999999999998</v>
      </c>
      <c r="AZ373">
        <f t="shared" si="57"/>
        <v>0</v>
      </c>
      <c r="BA373">
        <f t="shared" si="58"/>
        <v>0</v>
      </c>
      <c r="BC373">
        <f t="shared" si="59"/>
        <v>2.1829999999999998</v>
      </c>
    </row>
    <row r="374" spans="1:55" ht="15" customHeight="1" x14ac:dyDescent="0.25">
      <c r="A374" t="s">
        <v>501</v>
      </c>
      <c r="B374" t="s">
        <v>975</v>
      </c>
      <c r="C374">
        <f>VLOOKUP($B374,'Tillförd energi'!$B$1:$AS$566,MATCH(C$1,'Tillförd energi'!$B$1:$AQ$1,0),FALSE)</f>
        <v>0</v>
      </c>
      <c r="D374">
        <f>VLOOKUP($B374,'Tillförd energi'!$B$1:$AS$566,MATCH(D$1,'Tillförd energi'!$B$1:$AQ$1,0),FALSE)</f>
        <v>0.45400000000000001</v>
      </c>
      <c r="E374">
        <f>VLOOKUP($B374,'Tillförd energi'!$B$1:$AS$566,MATCH(E$1,'Tillförd energi'!$B$1:$AQ$1,0),FALSE)</f>
        <v>1.0720000000000001</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0.86470599999999997</v>
      </c>
      <c r="R374">
        <f>VLOOKUP($B374,'Tillförd energi'!$B$1:$AS$566,MATCH(R$1,'Tillförd energi'!$B$1:$AQ$1,0),FALSE)</f>
        <v>25.425000000000001</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27.457999999999998</v>
      </c>
      <c r="AE374">
        <f>VLOOKUP($B374,'Tillförd energi'!$B$1:$AS$566,MATCH(AE$1,'Tillförd energi'!$B$1:$AQ$1,0),FALSE)</f>
        <v>0</v>
      </c>
      <c r="AF374">
        <f>VLOOKUP($B374,'Tillförd energi'!$B$1:$AS$566,MATCH(AF$1,'Tillförd energi'!$B$1:$AQ$1,0),FALSE)</f>
        <v>1.4306399999999999</v>
      </c>
      <c r="AG374">
        <f>IFERROR(VLOOKUP(B374,Miljö!$B$1:$S$476,9,FALSE)/1,0)</f>
        <v>0</v>
      </c>
      <c r="AI374">
        <f t="shared" si="50"/>
        <v>56.704345999999994</v>
      </c>
      <c r="AJ374">
        <f t="shared" si="51"/>
        <v>56.704345999999994</v>
      </c>
      <c r="AK374">
        <f>IF(ISERROR(1/VLOOKUP($B374,Leveranser!$B$1:$S$500,MATCH("såld värme (gwh)",Leveranser!$B$1:$S$1,0),FALSE)),"",VLOOKUP($B374,Leveranser!$B$1:$S$500,MATCH("såld värme (gwh)",Leveranser!$B$1:$S$1,0),FALSE))</f>
        <v>47.688000000000002</v>
      </c>
      <c r="AL374" s="22">
        <f>VLOOKUP($B374,Leveranser!$B$1:$Y$500,MATCH("Totalt såld fjärrvärme till andra fjärrvärmeföretag",Leveranser!$B$1:$AA$1,0),FALSE)</f>
        <v>0</v>
      </c>
      <c r="AM374" s="22">
        <f>IF(ISERROR(1/VLOOKUP($B374,Miljö!$B$1:$S$500,MATCH("Såld mängd produktionsspecifik fjärrvärme (GWh)",Miljö!$B$1:$R$1,0),FALSE)),0,VLOOKUP($B374,Miljö!$B$1:$S$500,MATCH("Såld mängd produktionsspecifik fjärrvärme (GWh)",Miljö!$B$1:$R$1,0),FALSE))</f>
        <v>0</v>
      </c>
      <c r="AN374" s="23">
        <f t="shared" si="52"/>
        <v>0.84099373970383162</v>
      </c>
      <c r="AP374" t="str">
        <f>VLOOKUP($B374,'Miljövärden urval för publ'!$B$1:$H$450,7,FALSE)</f>
        <v>Ja</v>
      </c>
      <c r="AQ374" t="str">
        <f>VLOOKUP($B374,'Miljövärden urval för publ'!$B$1:$H$450,6,FALSE)</f>
        <v>Ja</v>
      </c>
      <c r="AU374">
        <f t="shared" si="53"/>
        <v>1.4306399999999999</v>
      </c>
      <c r="AV374">
        <f t="shared" si="54"/>
        <v>0</v>
      </c>
      <c r="AW374">
        <f t="shared" si="55"/>
        <v>0.86470599999999997</v>
      </c>
      <c r="AX374">
        <f t="shared" si="56"/>
        <v>25.425000000000001</v>
      </c>
      <c r="AZ374">
        <f t="shared" si="57"/>
        <v>0</v>
      </c>
      <c r="BA374">
        <f t="shared" si="58"/>
        <v>0</v>
      </c>
      <c r="BC374">
        <f t="shared" si="59"/>
        <v>26.289706000000002</v>
      </c>
    </row>
    <row r="375" spans="1:55" ht="15" customHeight="1" x14ac:dyDescent="0.25">
      <c r="A375" t="s">
        <v>501</v>
      </c>
      <c r="B375" t="s">
        <v>518</v>
      </c>
      <c r="C375">
        <f>VLOOKUP($B375,'Tillförd energi'!$B$1:$AS$566,MATCH(C$1,'Tillförd energi'!$B$1:$AQ$1,0),FALSE)</f>
        <v>0</v>
      </c>
      <c r="D375">
        <f>VLOOKUP($B375,'Tillförd energi'!$B$1:$AS$566,MATCH(D$1,'Tillförd energi'!$B$1:$AQ$1,0),FALSE)</f>
        <v>0.31</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1.405</v>
      </c>
      <c r="P375">
        <f>VLOOKUP($B375,'Tillförd energi'!$B$1:$AS$566,MATCH(P$1,'Tillförd energi'!$B$1:$AQ$1,0),FALSE)</f>
        <v>0</v>
      </c>
      <c r="Q375">
        <f>VLOOKUP($B375,'Tillförd energi'!$B$1:$AS$566,MATCH(Q$1,'Tillförd energi'!$B$1:$AQ$1,0),FALSE)</f>
        <v>6.2610000000000001</v>
      </c>
      <c r="R375">
        <f>VLOOKUP($B375,'Tillförd energi'!$B$1:$AS$566,MATCH(R$1,'Tillförd energi'!$B$1:$AQ$1,0),FALSE)</f>
        <v>0</v>
      </c>
      <c r="S375">
        <f>VLOOKUP($B375,'Tillförd energi'!$B$1:$AS$566,MATCH(S$1,'Tillförd energi'!$B$1:$AQ$1,0),FALSE)</f>
        <v>0</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0.09</v>
      </c>
      <c r="AG375">
        <f>IFERROR(VLOOKUP(B375,Miljö!$B$1:$S$476,9,FALSE)/1,0)</f>
        <v>0</v>
      </c>
      <c r="AI375">
        <f t="shared" si="50"/>
        <v>8.0660000000000007</v>
      </c>
      <c r="AJ375">
        <f t="shared" si="51"/>
        <v>8.0660000000000007</v>
      </c>
      <c r="AK375">
        <f>IF(ISERROR(1/VLOOKUP($B375,Leveranser!$B$1:$S$500,MATCH("såld värme (gwh)",Leveranser!$B$1:$S$1,0),FALSE)),"",VLOOKUP($B375,Leveranser!$B$1:$S$500,MATCH("såld värme (gwh)",Leveranser!$B$1:$S$1,0),FALSE))</f>
        <v>6.484</v>
      </c>
      <c r="AL375" s="22">
        <f>VLOOKUP($B375,Leveranser!$B$1:$Y$500,MATCH("Totalt såld fjärrvärme till andra fjärrvärmeföretag",Leveranser!$B$1:$AA$1,0),FALSE)</f>
        <v>0</v>
      </c>
      <c r="AM375" s="22">
        <f>IF(ISERROR(1/VLOOKUP($B375,Miljö!$B$1:$S$500,MATCH("Såld mängd produktionsspecifik fjärrvärme (GWh)",Miljö!$B$1:$R$1,0),FALSE)),0,VLOOKUP($B375,Miljö!$B$1:$S$500,MATCH("Såld mängd produktionsspecifik fjärrvärme (GWh)",Miljö!$B$1:$R$1,0),FALSE))</f>
        <v>0</v>
      </c>
      <c r="AN375" s="23">
        <f t="shared" si="52"/>
        <v>0.80386808827175793</v>
      </c>
      <c r="AP375" t="str">
        <f>VLOOKUP($B375,'Miljövärden urval för publ'!$B$1:$H$450,7,FALSE)</f>
        <v>Ja</v>
      </c>
      <c r="AQ375" t="str">
        <f>VLOOKUP($B375,'Miljövärden urval för publ'!$B$1:$H$450,6,FALSE)</f>
        <v>Ja</v>
      </c>
      <c r="AU375">
        <f t="shared" si="53"/>
        <v>0.09</v>
      </c>
      <c r="AV375">
        <f t="shared" si="54"/>
        <v>0</v>
      </c>
      <c r="AW375">
        <f t="shared" si="55"/>
        <v>7.6660000000000004</v>
      </c>
      <c r="AX375">
        <f t="shared" si="56"/>
        <v>0</v>
      </c>
      <c r="AZ375">
        <f t="shared" si="57"/>
        <v>0</v>
      </c>
      <c r="BA375">
        <f t="shared" si="58"/>
        <v>0</v>
      </c>
      <c r="BC375">
        <f t="shared" si="59"/>
        <v>7.6660000000000004</v>
      </c>
    </row>
    <row r="376" spans="1:55" ht="15" customHeight="1" x14ac:dyDescent="0.25">
      <c r="A376" t="s">
        <v>501</v>
      </c>
      <c r="B376" t="s">
        <v>519</v>
      </c>
      <c r="C376">
        <f>VLOOKUP($B376,'Tillförd energi'!$B$1:$AS$566,MATCH(C$1,'Tillförd energi'!$B$1:$AQ$1,0),FALSE)</f>
        <v>0</v>
      </c>
      <c r="D376">
        <f>VLOOKUP($B376,'Tillförd energi'!$B$1:$AS$566,MATCH(D$1,'Tillförd energi'!$B$1:$AQ$1,0),FALSE)</f>
        <v>1.208</v>
      </c>
      <c r="E376">
        <f>VLOOKUP($B376,'Tillförd energi'!$B$1:$AS$566,MATCH(E$1,'Tillförd energi'!$B$1:$AQ$1,0),FALSE)</f>
        <v>0</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84.513000000000005</v>
      </c>
      <c r="R376">
        <f>VLOOKUP($B376,'Tillförd energi'!$B$1:$AS$566,MATCH(R$1,'Tillförd energi'!$B$1:$AQ$1,0),FALSE)</f>
        <v>0</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16.931999999999999</v>
      </c>
      <c r="AD376">
        <f>VLOOKUP($B376,'Tillförd energi'!$B$1:$AS$566,MATCH(AD$1,'Tillförd energi'!$B$1:$AQ$1,0),FALSE)</f>
        <v>0</v>
      </c>
      <c r="AE376">
        <f>VLOOKUP($B376,'Tillförd energi'!$B$1:$AS$566,MATCH(AE$1,'Tillförd energi'!$B$1:$AQ$1,0),FALSE)</f>
        <v>0</v>
      </c>
      <c r="AF376">
        <f>VLOOKUP($B376,'Tillförd energi'!$B$1:$AS$566,MATCH(AF$1,'Tillförd energi'!$B$1:$AQ$1,0),FALSE)</f>
        <v>2.5691099999999998</v>
      </c>
      <c r="AG376">
        <f>IFERROR(VLOOKUP(B376,Miljö!$B$1:$S$476,9,FALSE)/1,0)</f>
        <v>0</v>
      </c>
      <c r="AI376">
        <f t="shared" si="50"/>
        <v>105.22211</v>
      </c>
      <c r="AJ376">
        <f t="shared" si="51"/>
        <v>105.22211</v>
      </c>
      <c r="AK376">
        <f>IF(ISERROR(1/VLOOKUP($B376,Leveranser!$B$1:$S$500,MATCH("såld värme (gwh)",Leveranser!$B$1:$S$1,0),FALSE)),"",VLOOKUP($B376,Leveranser!$B$1:$S$500,MATCH("såld värme (gwh)",Leveranser!$B$1:$S$1,0),FALSE))</f>
        <v>85.637</v>
      </c>
      <c r="AL376" s="22">
        <f>VLOOKUP($B376,Leveranser!$B$1:$Y$500,MATCH("Totalt såld fjärrvärme till andra fjärrvärmeföretag",Leveranser!$B$1:$AA$1,0),FALSE)</f>
        <v>0</v>
      </c>
      <c r="AM376" s="22">
        <f>IF(ISERROR(1/VLOOKUP($B376,Miljö!$B$1:$S$500,MATCH("Såld mängd produktionsspecifik fjärrvärme (GWh)",Miljö!$B$1:$R$1,0),FALSE)),0,VLOOKUP($B376,Miljö!$B$1:$S$500,MATCH("Såld mängd produktionsspecifik fjärrvärme (GWh)",Miljö!$B$1:$R$1,0),FALSE))</f>
        <v>0</v>
      </c>
      <c r="AN376" s="23">
        <f t="shared" si="52"/>
        <v>0.81386887223607285</v>
      </c>
      <c r="AP376" t="str">
        <f>VLOOKUP($B376,'Miljövärden urval för publ'!$B$1:$H$450,7,FALSE)</f>
        <v>Ja</v>
      </c>
      <c r="AQ376" t="str">
        <f>VLOOKUP($B376,'Miljövärden urval för publ'!$B$1:$H$450,6,FALSE)</f>
        <v>Ja</v>
      </c>
      <c r="AU376">
        <f t="shared" si="53"/>
        <v>2.5691099999999998</v>
      </c>
      <c r="AV376">
        <f t="shared" si="54"/>
        <v>0</v>
      </c>
      <c r="AW376">
        <f t="shared" si="55"/>
        <v>84.513000000000005</v>
      </c>
      <c r="AX376">
        <f t="shared" si="56"/>
        <v>0</v>
      </c>
      <c r="AZ376">
        <f t="shared" si="57"/>
        <v>0</v>
      </c>
      <c r="BA376">
        <f t="shared" si="58"/>
        <v>0</v>
      </c>
      <c r="BC376">
        <f t="shared" si="59"/>
        <v>84.513000000000005</v>
      </c>
    </row>
    <row r="377" spans="1:55" ht="15" customHeight="1" x14ac:dyDescent="0.25">
      <c r="A377" t="s">
        <v>501</v>
      </c>
      <c r="B377" t="s">
        <v>520</v>
      </c>
      <c r="C377">
        <f>VLOOKUP($B377,'Tillförd energi'!$B$1:$AS$566,MATCH(C$1,'Tillförd energi'!$B$1:$AQ$1,0),FALSE)</f>
        <v>0</v>
      </c>
      <c r="D377">
        <f>VLOOKUP($B377,'Tillförd energi'!$B$1:$AS$566,MATCH(D$1,'Tillförd energi'!$B$1:$AQ$1,0),FALSE)</f>
        <v>0</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0</v>
      </c>
      <c r="P377">
        <f>VLOOKUP($B377,'Tillförd energi'!$B$1:$AS$566,MATCH(P$1,'Tillförd energi'!$B$1:$AQ$1,0),FALSE)</f>
        <v>0</v>
      </c>
      <c r="Q377">
        <f>VLOOKUP($B377,'Tillförd energi'!$B$1:$AS$566,MATCH(Q$1,'Tillförd energi'!$B$1:$AQ$1,0),FALSE)</f>
        <v>0</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0</v>
      </c>
      <c r="AG377">
        <f>IFERROR(VLOOKUP(B377,Miljö!$B$1:$S$476,9,FALSE)/1,0)</f>
        <v>0</v>
      </c>
      <c r="AI377">
        <f t="shared" si="50"/>
        <v>0</v>
      </c>
      <c r="AJ377">
        <f t="shared" si="51"/>
        <v>0</v>
      </c>
      <c r="AK377" t="str">
        <f>IF(ISERROR(1/VLOOKUP($B377,Leveranser!$B$1:$S$500,MATCH("såld värme (gwh)",Leveranser!$B$1:$S$1,0),FALSE)),"",VLOOKUP($B377,Leveranser!$B$1:$S$500,MATCH("såld värme (gwh)",Leveranser!$B$1:$S$1,0),FALSE))</f>
        <v/>
      </c>
      <c r="AL377" s="22">
        <f>VLOOKUP($B377,Leveranser!$B$1:$Y$500,MATCH("Totalt såld fjärrvärme till andra fjärrvärmeföretag",Leveranser!$B$1:$AA$1,0),FALSE)</f>
        <v>0</v>
      </c>
      <c r="AM377" s="22">
        <f>IF(ISERROR(1/VLOOKUP($B377,Miljö!$B$1:$S$500,MATCH("Såld mängd produktionsspecifik fjärrvärme (GWh)",Miljö!$B$1:$R$1,0),FALSE)),0,VLOOKUP($B377,Miljö!$B$1:$S$500,MATCH("Såld mängd produktionsspecifik fjärrvärme (GWh)",Miljö!$B$1:$R$1,0),FALSE))</f>
        <v>0</v>
      </c>
      <c r="AN377" s="23" t="str">
        <f t="shared" si="52"/>
        <v/>
      </c>
      <c r="AP377" t="str">
        <f>VLOOKUP($B377,'Miljövärden urval för publ'!$B$1:$H$450,7,FALSE)</f>
        <v>Nej</v>
      </c>
      <c r="AQ377" t="str">
        <f>VLOOKUP($B377,'Miljövärden urval för publ'!$B$1:$H$450,6,FALSE)</f>
        <v>Ja</v>
      </c>
      <c r="AU377">
        <f t="shared" si="53"/>
        <v>0</v>
      </c>
      <c r="AV377">
        <f t="shared" si="54"/>
        <v>0</v>
      </c>
      <c r="AW377">
        <f t="shared" si="55"/>
        <v>0</v>
      </c>
      <c r="AX377">
        <f t="shared" si="56"/>
        <v>0</v>
      </c>
      <c r="AZ377">
        <f t="shared" si="57"/>
        <v>0</v>
      </c>
      <c r="BA377">
        <f t="shared" si="58"/>
        <v>0</v>
      </c>
      <c r="BC377">
        <f t="shared" si="59"/>
        <v>0</v>
      </c>
    </row>
    <row r="378" spans="1:55" ht="15" customHeight="1" x14ac:dyDescent="0.25">
      <c r="A378" t="s">
        <v>501</v>
      </c>
      <c r="B378" t="s">
        <v>521</v>
      </c>
      <c r="C378">
        <f>VLOOKUP($B378,'Tillförd energi'!$B$1:$AS$566,MATCH(C$1,'Tillförd energi'!$B$1:$AQ$1,0),FALSE)</f>
        <v>0</v>
      </c>
      <c r="D378">
        <f>VLOOKUP($B378,'Tillförd energi'!$B$1:$AS$566,MATCH(D$1,'Tillförd energi'!$B$1:$AQ$1,0),FALSE)</f>
        <v>0</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0</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0</v>
      </c>
      <c r="AD378">
        <f>VLOOKUP($B378,'Tillförd energi'!$B$1:$AS$566,MATCH(AD$1,'Tillförd energi'!$B$1:$AQ$1,0),FALSE)</f>
        <v>0</v>
      </c>
      <c r="AE378">
        <f>VLOOKUP($B378,'Tillförd energi'!$B$1:$AS$566,MATCH(AE$1,'Tillförd energi'!$B$1:$AQ$1,0),FALSE)</f>
        <v>0</v>
      </c>
      <c r="AF378">
        <f>VLOOKUP($B378,'Tillförd energi'!$B$1:$AS$566,MATCH(AF$1,'Tillförd energi'!$B$1:$AQ$1,0),FALSE)</f>
        <v>0</v>
      </c>
      <c r="AG378">
        <f>IFERROR(VLOOKUP(B378,Miljö!$B$1:$S$476,9,FALSE)/1,0)</f>
        <v>0</v>
      </c>
      <c r="AI378">
        <f t="shared" si="50"/>
        <v>0</v>
      </c>
      <c r="AJ378">
        <f t="shared" si="51"/>
        <v>0</v>
      </c>
      <c r="AK378" t="str">
        <f>IF(ISERROR(1/VLOOKUP($B378,Leveranser!$B$1:$S$500,MATCH("såld värme (gwh)",Leveranser!$B$1:$S$1,0),FALSE)),"",VLOOKUP($B378,Leveranser!$B$1:$S$500,MATCH("såld värme (gwh)",Leveranser!$B$1:$S$1,0),FALSE))</f>
        <v/>
      </c>
      <c r="AL378" s="22">
        <f>VLOOKUP($B378,Leveranser!$B$1:$Y$500,MATCH("Totalt såld fjärrvärme till andra fjärrvärmeföretag",Leveranser!$B$1:$AA$1,0),FALSE)</f>
        <v>0</v>
      </c>
      <c r="AM378" s="22">
        <f>IF(ISERROR(1/VLOOKUP($B378,Miljö!$B$1:$S$500,MATCH("Såld mängd produktionsspecifik fjärrvärme (GWh)",Miljö!$B$1:$R$1,0),FALSE)),0,VLOOKUP($B378,Miljö!$B$1:$S$500,MATCH("Såld mängd produktionsspecifik fjärrvärme (GWh)",Miljö!$B$1:$R$1,0),FALSE))</f>
        <v>0</v>
      </c>
      <c r="AN378" s="23" t="str">
        <f t="shared" si="52"/>
        <v/>
      </c>
      <c r="AP378" t="str">
        <f>VLOOKUP($B378,'Miljövärden urval för publ'!$B$1:$H$450,7,FALSE)</f>
        <v>Nej</v>
      </c>
      <c r="AQ378" t="str">
        <f>VLOOKUP($B378,'Miljövärden urval för publ'!$B$1:$H$450,6,FALSE)</f>
        <v>Nej</v>
      </c>
      <c r="AU378">
        <f t="shared" si="53"/>
        <v>0</v>
      </c>
      <c r="AV378">
        <f t="shared" si="54"/>
        <v>0</v>
      </c>
      <c r="AW378">
        <f t="shared" si="55"/>
        <v>0</v>
      </c>
      <c r="AX378">
        <f t="shared" si="56"/>
        <v>0</v>
      </c>
      <c r="AZ378">
        <f t="shared" si="57"/>
        <v>0</v>
      </c>
      <c r="BA378">
        <f t="shared" si="58"/>
        <v>0</v>
      </c>
      <c r="BC378">
        <f t="shared" si="59"/>
        <v>0</v>
      </c>
    </row>
    <row r="379" spans="1:55" ht="15" customHeight="1" x14ac:dyDescent="0.25">
      <c r="A379" t="s">
        <v>522</v>
      </c>
      <c r="B379" t="s">
        <v>523</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12.0824</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0.24792</v>
      </c>
      <c r="AG379">
        <f>IFERROR(VLOOKUP(B379,Miljö!$B$1:$S$476,9,FALSE)/1,0)</f>
        <v>0</v>
      </c>
      <c r="AI379">
        <f t="shared" si="50"/>
        <v>12.33032</v>
      </c>
      <c r="AJ379">
        <f t="shared" si="51"/>
        <v>12.33032</v>
      </c>
      <c r="AK379">
        <f>IF(ISERROR(1/VLOOKUP($B379,Leveranser!$B$1:$S$500,MATCH("såld värme (gwh)",Leveranser!$B$1:$S$1,0),FALSE)),"",VLOOKUP($B379,Leveranser!$B$1:$S$500,MATCH("såld värme (gwh)",Leveranser!$B$1:$S$1,0),FALSE))</f>
        <v>8.2639999999999993</v>
      </c>
      <c r="AL379" s="22">
        <f>VLOOKUP($B379,Leveranser!$B$1:$Y$500,MATCH("Totalt såld fjärrvärme till andra fjärrvärmeföretag",Leveranser!$B$1:$AA$1,0),FALSE)</f>
        <v>0</v>
      </c>
      <c r="AM379" s="22">
        <f>IF(ISERROR(1/VLOOKUP($B379,Miljö!$B$1:$S$500,MATCH("Såld mängd produktionsspecifik fjärrvärme (GWh)",Miljö!$B$1:$R$1,0),FALSE)),0,VLOOKUP($B379,Miljö!$B$1:$S$500,MATCH("Såld mängd produktionsspecifik fjärrvärme (GWh)",Miljö!$B$1:$R$1,0),FALSE))</f>
        <v>0</v>
      </c>
      <c r="AN379" s="23">
        <f t="shared" si="52"/>
        <v>0.67021780456630475</v>
      </c>
      <c r="AP379" t="str">
        <f>VLOOKUP($B379,'Miljövärden urval för publ'!$B$1:$H$450,7,FALSE)</f>
        <v>Ja</v>
      </c>
      <c r="AQ379" t="str">
        <f>VLOOKUP($B379,'Miljövärden urval för publ'!$B$1:$H$450,6,FALSE)</f>
        <v>Ja</v>
      </c>
      <c r="AU379">
        <f t="shared" si="53"/>
        <v>0.24792</v>
      </c>
      <c r="AV379">
        <f t="shared" si="54"/>
        <v>0</v>
      </c>
      <c r="AW379">
        <f t="shared" si="55"/>
        <v>12.0824</v>
      </c>
      <c r="AX379">
        <f t="shared" si="56"/>
        <v>0</v>
      </c>
      <c r="AZ379">
        <f t="shared" si="57"/>
        <v>0</v>
      </c>
      <c r="BA379">
        <f t="shared" si="58"/>
        <v>0</v>
      </c>
      <c r="BC379">
        <f t="shared" si="59"/>
        <v>12.0824</v>
      </c>
    </row>
    <row r="380" spans="1:55" ht="15" customHeight="1" x14ac:dyDescent="0.25">
      <c r="A380" t="s">
        <v>522</v>
      </c>
      <c r="B380" t="s">
        <v>524</v>
      </c>
      <c r="C380">
        <f>VLOOKUP($B380,'Tillförd energi'!$B$1:$AS$566,MATCH(C$1,'Tillförd energi'!$B$1:$AQ$1,0),FALSE)</f>
        <v>0</v>
      </c>
      <c r="D380">
        <f>VLOOKUP($B380,'Tillförd energi'!$B$1:$AS$566,MATCH(D$1,'Tillförd energi'!$B$1:$AQ$1,0),FALSE)</f>
        <v>0</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3.1440000000000001</v>
      </c>
      <c r="I380">
        <f>VLOOKUP($B380,'Tillförd energi'!$B$1:$AS$566,MATCH(I$1,'Tillförd energi'!$B$1:$AQ$1,0),FALSE)</f>
        <v>0</v>
      </c>
      <c r="J380">
        <f>VLOOKUP($B380,'Tillförd energi'!$B$1:$AS$566,MATCH(J$1,'Tillförd energi'!$B$1:$AQ$1,0),FALSE)</f>
        <v>0.68899999999999995</v>
      </c>
      <c r="K380">
        <v>0</v>
      </c>
      <c r="L380">
        <f>VLOOKUP($B380,'Tillförd energi'!$B$1:$AS$566,MATCH(L$1,'Tillförd energi'!$B$1:$AQ$1,0),FALSE)</f>
        <v>0</v>
      </c>
      <c r="M380">
        <f>VLOOKUP($B380,'Tillförd energi'!$B$1:$AS$566,MATCH(M$1,'Tillförd energi'!$B$1:$AQ$1,0),FALSE)</f>
        <v>38.154400000000003</v>
      </c>
      <c r="N380">
        <f>VLOOKUP($B380,'Tillförd energi'!$B$1:$AS$566,MATCH(N$1,'Tillförd energi'!$B$1:$AQ$1,0),FALSE)</f>
        <v>41.465200000000003</v>
      </c>
      <c r="O380">
        <f>VLOOKUP($B380,'Tillförd energi'!$B$1:$AS$566,MATCH(O$1,'Tillförd energi'!$B$1:$AQ$1,0),FALSE)</f>
        <v>0</v>
      </c>
      <c r="P380">
        <f>VLOOKUP($B380,'Tillförd energi'!$B$1:$AS$566,MATCH(P$1,'Tillförd energi'!$B$1:$AQ$1,0),FALSE)</f>
        <v>42.887500000000003</v>
      </c>
      <c r="Q380">
        <f>VLOOKUP($B380,'Tillförd energi'!$B$1:$AS$566,MATCH(Q$1,'Tillförd energi'!$B$1:$AQ$1,0),FALSE)</f>
        <v>0</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6.9980000000000002</v>
      </c>
      <c r="X380">
        <f>VLOOKUP($B380,'Tillförd energi'!$B$1:$AS$566,MATCH(X$1,'Tillförd energi'!$B$1:$AQ$1,0),FALSE)</f>
        <v>0</v>
      </c>
      <c r="Y380">
        <f>VLOOKUP($B380,'Tillförd energi'!$B$1:$AS$566,MATCH(Y$1,'Tillförd energi'!$B$1:$AQ$1,0),FALSE)</f>
        <v>0</v>
      </c>
      <c r="Z380">
        <f>VLOOKUP($B380,'Tillförd energi'!$B$1:$AS$566,MATCH(Z$1,'Tillförd energi'!$B$1:$AQ$1,0),FALSE)</f>
        <v>2.2029999999999998</v>
      </c>
      <c r="AA380">
        <f>VLOOKUP($B380,'Tillförd energi'!$B$1:$AS$566,MATCH(AA$1,'Tillförd energi'!$B$1:$AQ$1,0),FALSE)</f>
        <v>0</v>
      </c>
      <c r="AB380">
        <f>VLOOKUP($B380,'Tillförd energi'!$B$1:$AS$566,MATCH(AB$1,'Tillförd energi'!$B$1:$AQ$1,0),FALSE)</f>
        <v>0</v>
      </c>
      <c r="AC380">
        <f>VLOOKUP($B380,'Tillförd energi'!$B$1:$AS$566,MATCH(AC$1,'Tillförd energi'!$B$1:$AQ$1,0),FALSE)</f>
        <v>27.369</v>
      </c>
      <c r="AD380">
        <f>VLOOKUP($B380,'Tillförd energi'!$B$1:$AS$566,MATCH(AD$1,'Tillförd energi'!$B$1:$AQ$1,0),FALSE)</f>
        <v>0.25800000000000001</v>
      </c>
      <c r="AE380">
        <f>VLOOKUP($B380,'Tillförd energi'!$B$1:$AS$566,MATCH(AE$1,'Tillförd energi'!$B$1:$AQ$1,0),FALSE)</f>
        <v>0</v>
      </c>
      <c r="AF380">
        <f>VLOOKUP($B380,'Tillförd energi'!$B$1:$AS$566,MATCH(AF$1,'Tillförd energi'!$B$1:$AQ$1,0),FALSE)</f>
        <v>4.0229999999999997</v>
      </c>
      <c r="AG380">
        <f>IFERROR(VLOOKUP(B380,Miljö!$B$1:$S$476,9,FALSE)/1,0)</f>
        <v>0</v>
      </c>
      <c r="AI380">
        <f t="shared" si="50"/>
        <v>167.19110000000001</v>
      </c>
      <c r="AJ380">
        <f t="shared" si="51"/>
        <v>167.19110000000001</v>
      </c>
      <c r="AK380">
        <f>IF(ISERROR(1/VLOOKUP($B380,Leveranser!$B$1:$S$500,MATCH("såld värme (gwh)",Leveranser!$B$1:$S$1,0),FALSE)),"",VLOOKUP($B380,Leveranser!$B$1:$S$500,MATCH("såld värme (gwh)",Leveranser!$B$1:$S$1,0),FALSE))</f>
        <v>134.1</v>
      </c>
      <c r="AL380" s="22">
        <f>VLOOKUP($B380,Leveranser!$B$1:$Y$500,MATCH("Totalt såld fjärrvärme till andra fjärrvärmeföretag",Leveranser!$B$1:$AA$1,0),FALSE)</f>
        <v>0</v>
      </c>
      <c r="AM380" s="22">
        <f>IF(ISERROR(1/VLOOKUP($B380,Miljö!$B$1:$S$500,MATCH("Såld mängd produktionsspecifik fjärrvärme (GWh)",Miljö!$B$1:$R$1,0),FALSE)),0,VLOOKUP($B380,Miljö!$B$1:$S$500,MATCH("Såld mängd produktionsspecifik fjärrvärme (GWh)",Miljö!$B$1:$R$1,0),FALSE))</f>
        <v>0</v>
      </c>
      <c r="AN380" s="23">
        <f t="shared" si="52"/>
        <v>0.80207618706976624</v>
      </c>
      <c r="AP380" t="str">
        <f>VLOOKUP($B380,'Miljövärden urval för publ'!$B$1:$H$450,7,FALSE)</f>
        <v>Ja</v>
      </c>
      <c r="AQ380" t="str">
        <f>VLOOKUP($B380,'Miljövärden urval för publ'!$B$1:$H$450,6,FALSE)</f>
        <v>Nej</v>
      </c>
      <c r="AU380">
        <f t="shared" si="53"/>
        <v>6.2259999999999991</v>
      </c>
      <c r="AV380">
        <f t="shared" si="54"/>
        <v>0</v>
      </c>
      <c r="AW380">
        <f t="shared" si="55"/>
        <v>122.50710000000001</v>
      </c>
      <c r="AX380">
        <f t="shared" si="56"/>
        <v>0</v>
      </c>
      <c r="AZ380">
        <f t="shared" si="57"/>
        <v>0</v>
      </c>
      <c r="BA380">
        <f t="shared" si="58"/>
        <v>0</v>
      </c>
      <c r="BC380">
        <f t="shared" si="59"/>
        <v>129.5051</v>
      </c>
    </row>
    <row r="381" spans="1:55" ht="15" customHeight="1" x14ac:dyDescent="0.25">
      <c r="A381" t="s">
        <v>525</v>
      </c>
      <c r="B381" t="s">
        <v>526</v>
      </c>
      <c r="C381">
        <f>VLOOKUP($B381,'Tillförd energi'!$B$1:$AS$566,MATCH(C$1,'Tillförd energi'!$B$1:$AQ$1,0),FALSE)</f>
        <v>0</v>
      </c>
      <c r="D381">
        <f>VLOOKUP($B381,'Tillförd energi'!$B$1:$AS$566,MATCH(D$1,'Tillförd energi'!$B$1:$AQ$1,0),FALSE)</f>
        <v>0.75700000000000001</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0</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4.1689999999999996</v>
      </c>
      <c r="N381">
        <f>VLOOKUP($B381,'Tillförd energi'!$B$1:$AS$566,MATCH(N$1,'Tillförd energi'!$B$1:$AQ$1,0),FALSE)</f>
        <v>22.126999999999999</v>
      </c>
      <c r="O381">
        <f>VLOOKUP($B381,'Tillförd energi'!$B$1:$AS$566,MATCH(O$1,'Tillförd energi'!$B$1:$AQ$1,0),FALSE)</f>
        <v>8.4019999999999992</v>
      </c>
      <c r="P381">
        <f>VLOOKUP($B381,'Tillförd energi'!$B$1:$AS$566,MATCH(P$1,'Tillförd energi'!$B$1:$AQ$1,0),FALSE)</f>
        <v>41.067999999999998</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5.19</v>
      </c>
      <c r="X381">
        <f>VLOOKUP($B381,'Tillförd energi'!$B$1:$AS$566,MATCH(X$1,'Tillförd energi'!$B$1:$AQ$1,0),FALSE)</f>
        <v>0</v>
      </c>
      <c r="Y381">
        <f>VLOOKUP($B381,'Tillförd energi'!$B$1:$AS$566,MATCH(Y$1,'Tillförd energi'!$B$1:$AQ$1,0),FALSE)</f>
        <v>5.3869999999999996</v>
      </c>
      <c r="Z381">
        <f>VLOOKUP($B381,'Tillförd energi'!$B$1:$AS$566,MATCH(Z$1,'Tillförd energi'!$B$1:$AQ$1,0),FALSE)</f>
        <v>0</v>
      </c>
      <c r="AA381">
        <f>VLOOKUP($B381,'Tillförd energi'!$B$1:$AS$566,MATCH(AA$1,'Tillförd energi'!$B$1:$AQ$1,0),FALSE)</f>
        <v>0</v>
      </c>
      <c r="AB381">
        <f>VLOOKUP($B381,'Tillförd energi'!$B$1:$AS$566,MATCH(AB$1,'Tillförd energi'!$B$1:$AQ$1,0),FALSE)</f>
        <v>0</v>
      </c>
      <c r="AC381">
        <f>VLOOKUP($B381,'Tillförd energi'!$B$1:$AS$566,MATCH(AC$1,'Tillförd energi'!$B$1:$AQ$1,0),FALSE)</f>
        <v>14.648999999999999</v>
      </c>
      <c r="AD381">
        <f>VLOOKUP($B381,'Tillförd energi'!$B$1:$AS$566,MATCH(AD$1,'Tillförd energi'!$B$1:$AQ$1,0),FALSE)</f>
        <v>15.862</v>
      </c>
      <c r="AE381">
        <f>VLOOKUP($B381,'Tillförd energi'!$B$1:$AS$566,MATCH(AE$1,'Tillförd energi'!$B$1:$AQ$1,0),FALSE)</f>
        <v>0</v>
      </c>
      <c r="AF381">
        <f>VLOOKUP($B381,'Tillförd energi'!$B$1:$AS$566,MATCH(AF$1,'Tillförd energi'!$B$1:$AQ$1,0),FALSE)</f>
        <v>3.101</v>
      </c>
      <c r="AG381">
        <f>IFERROR(VLOOKUP(B381,Miljö!$B$1:$S$476,9,FALSE)/1,0)</f>
        <v>0</v>
      </c>
      <c r="AI381">
        <f t="shared" si="50"/>
        <v>120.71199999999999</v>
      </c>
      <c r="AJ381">
        <f t="shared" si="51"/>
        <v>120.71199999999999</v>
      </c>
      <c r="AK381">
        <f>IF(ISERROR(1/VLOOKUP($B381,Leveranser!$B$1:$S$500,MATCH("såld värme (gwh)",Leveranser!$B$1:$S$1,0),FALSE)),"",VLOOKUP($B381,Leveranser!$B$1:$S$500,MATCH("såld värme (gwh)",Leveranser!$B$1:$S$1,0),FALSE))</f>
        <v>90.245999999999995</v>
      </c>
      <c r="AL381" s="22">
        <f>VLOOKUP($B381,Leveranser!$B$1:$Y$500,MATCH("Totalt såld fjärrvärme till andra fjärrvärmeföretag",Leveranser!$B$1:$AA$1,0),FALSE)</f>
        <v>0</v>
      </c>
      <c r="AM381" s="22">
        <f>IF(ISERROR(1/VLOOKUP($B381,Miljö!$B$1:$S$500,MATCH("Såld mängd produktionsspecifik fjärrvärme (GWh)",Miljö!$B$1:$R$1,0),FALSE)),0,VLOOKUP($B381,Miljö!$B$1:$S$500,MATCH("Såld mängd produktionsspecifik fjärrvärme (GWh)",Miljö!$B$1:$R$1,0),FALSE))</f>
        <v>0</v>
      </c>
      <c r="AN381" s="23">
        <f t="shared" si="52"/>
        <v>0.74761415600768777</v>
      </c>
      <c r="AP381" t="str">
        <f>VLOOKUP($B381,'Miljövärden urval för publ'!$B$1:$H$450,7,FALSE)</f>
        <v>Ja</v>
      </c>
      <c r="AQ381" t="str">
        <f>VLOOKUP($B381,'Miljövärden urval för publ'!$B$1:$H$450,6,FALSE)</f>
        <v>Ja</v>
      </c>
      <c r="AU381">
        <f t="shared" si="53"/>
        <v>3.101</v>
      </c>
      <c r="AV381">
        <f t="shared" si="54"/>
        <v>0</v>
      </c>
      <c r="AW381">
        <f t="shared" si="55"/>
        <v>75.765999999999991</v>
      </c>
      <c r="AX381">
        <f t="shared" si="56"/>
        <v>0</v>
      </c>
      <c r="AZ381">
        <f t="shared" si="57"/>
        <v>0</v>
      </c>
      <c r="BA381">
        <f t="shared" si="58"/>
        <v>0</v>
      </c>
      <c r="BC381">
        <f t="shared" si="59"/>
        <v>80.955999999999989</v>
      </c>
    </row>
    <row r="382" spans="1:55" ht="15" customHeight="1" x14ac:dyDescent="0.25">
      <c r="A382" t="s">
        <v>525</v>
      </c>
      <c r="B382" t="s">
        <v>527</v>
      </c>
      <c r="C382">
        <f>VLOOKUP($B382,'Tillförd energi'!$B$1:$AS$566,MATCH(C$1,'Tillförd energi'!$B$1:$AQ$1,0),FALSE)</f>
        <v>0</v>
      </c>
      <c r="D382">
        <f>VLOOKUP($B382,'Tillförd energi'!$B$1:$AS$566,MATCH(D$1,'Tillförd energi'!$B$1:$AQ$1,0),FALSE)</f>
        <v>0.75700000000000001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0</v>
      </c>
      <c r="N382">
        <f>VLOOKUP($B382,'Tillförd energi'!$B$1:$AS$566,MATCH(N$1,'Tillförd energi'!$B$1:$AQ$1,0),FALSE)</f>
        <v>0</v>
      </c>
      <c r="O382">
        <f>VLOOKUP($B382,'Tillförd energi'!$B$1:$AS$566,MATCH(O$1,'Tillförd energi'!$B$1:$AQ$1,0),FALSE)</f>
        <v>0</v>
      </c>
      <c r="P382">
        <f>VLOOKUP($B382,'Tillförd energi'!$B$1:$AS$566,MATCH(P$1,'Tillförd energi'!$B$1:$AQ$1,0),FALSE)</f>
        <v>13.939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0</v>
      </c>
      <c r="X382">
        <f>VLOOKUP($B382,'Tillförd energi'!$B$1:$AS$566,MATCH(X$1,'Tillförd energi'!$B$1:$AQ$1,0),FALSE)</f>
        <v>0</v>
      </c>
      <c r="Y382">
        <f>VLOOKUP($B382,'Tillförd energi'!$B$1:$AS$566,MATCH(Y$1,'Tillförd energi'!$B$1:$AQ$1,0),FALSE)</f>
        <v>0</v>
      </c>
      <c r="Z382">
        <f>VLOOKUP($B382,'Tillförd energi'!$B$1:$AS$566,MATCH(Z$1,'Tillförd energi'!$B$1:$AQ$1,0),FALSE)</f>
        <v>0</v>
      </c>
      <c r="AA382">
        <f>VLOOKUP($B382,'Tillförd energi'!$B$1:$AS$566,MATCH(AA$1,'Tillförd energi'!$B$1:$AQ$1,0),FALSE)</f>
        <v>0</v>
      </c>
      <c r="AB382">
        <f>VLOOKUP($B382,'Tillförd energi'!$B$1:$AS$566,MATCH(AB$1,'Tillförd energi'!$B$1:$AQ$1,0),FALSE)</f>
        <v>0</v>
      </c>
      <c r="AC382">
        <f>VLOOKUP($B382,'Tillförd energi'!$B$1:$AS$566,MATCH(AC$1,'Tillförd energi'!$B$1:$AQ$1,0),FALSE)</f>
        <v>0</v>
      </c>
      <c r="AD382">
        <f>VLOOKUP($B382,'Tillförd energi'!$B$1:$AS$566,MATCH(AD$1,'Tillförd energi'!$B$1:$AQ$1,0),FALSE)</f>
        <v>0</v>
      </c>
      <c r="AE382">
        <f>VLOOKUP($B382,'Tillförd energi'!$B$1:$AS$566,MATCH(AE$1,'Tillförd energi'!$B$1:$AQ$1,0),FALSE)</f>
        <v>0</v>
      </c>
      <c r="AF382">
        <f>VLOOKUP($B382,'Tillförd energi'!$B$1:$AS$566,MATCH(AF$1,'Tillförd energi'!$B$1:$AQ$1,0),FALSE)</f>
        <v>0.29099999999999998</v>
      </c>
      <c r="AG382">
        <f>IFERROR(VLOOKUP(B382,Miljö!$B$1:$S$476,9,FALSE)/1,0)</f>
        <v>0</v>
      </c>
      <c r="AI382">
        <f t="shared" si="50"/>
        <v>14.987</v>
      </c>
      <c r="AJ382">
        <f t="shared" si="51"/>
        <v>14.987</v>
      </c>
      <c r="AK382">
        <f>IF(ISERROR(1/VLOOKUP($B382,Leveranser!$B$1:$S$500,MATCH("såld värme (gwh)",Leveranser!$B$1:$S$1,0),FALSE)),"",VLOOKUP($B382,Leveranser!$B$1:$S$500,MATCH("såld värme (gwh)",Leveranser!$B$1:$S$1,0),FALSE))</f>
        <v>10.625999999999999</v>
      </c>
      <c r="AL382" s="22">
        <f>VLOOKUP($B382,Leveranser!$B$1:$Y$500,MATCH("Totalt såld fjärrvärme till andra fjärrvärmeföretag",Leveranser!$B$1:$AA$1,0),FALSE)</f>
        <v>0</v>
      </c>
      <c r="AM382" s="22">
        <f>IF(ISERROR(1/VLOOKUP($B382,Miljö!$B$1:$S$500,MATCH("Såld mängd produktionsspecifik fjärrvärme (GWh)",Miljö!$B$1:$R$1,0),FALSE)),0,VLOOKUP($B382,Miljö!$B$1:$S$500,MATCH("Såld mängd produktionsspecifik fjärrvärme (GWh)",Miljö!$B$1:$R$1,0),FALSE))</f>
        <v>0</v>
      </c>
      <c r="AN382" s="23">
        <f t="shared" si="52"/>
        <v>0.7090144792153199</v>
      </c>
      <c r="AP382" t="str">
        <f>VLOOKUP($B382,'Miljövärden urval för publ'!$B$1:$H$450,7,FALSE)</f>
        <v>Ja</v>
      </c>
      <c r="AQ382" t="str">
        <f>VLOOKUP($B382,'Miljövärden urval för publ'!$B$1:$H$450,6,FALSE)</f>
        <v>Nej</v>
      </c>
      <c r="AU382">
        <f t="shared" si="53"/>
        <v>0.29099999999999998</v>
      </c>
      <c r="AV382">
        <f t="shared" si="54"/>
        <v>0</v>
      </c>
      <c r="AW382">
        <f t="shared" si="55"/>
        <v>13.939</v>
      </c>
      <c r="AX382">
        <f t="shared" si="56"/>
        <v>0</v>
      </c>
      <c r="AZ382">
        <f t="shared" si="57"/>
        <v>0</v>
      </c>
      <c r="BA382">
        <f t="shared" si="58"/>
        <v>0</v>
      </c>
      <c r="BC382">
        <f t="shared" si="59"/>
        <v>13.939</v>
      </c>
    </row>
    <row r="383" spans="1:55" ht="15" customHeight="1" x14ac:dyDescent="0.25">
      <c r="A383" t="s">
        <v>525</v>
      </c>
      <c r="B383" t="s">
        <v>528</v>
      </c>
      <c r="C383">
        <f>VLOOKUP($B383,'Tillförd energi'!$B$1:$AS$566,MATCH(C$1,'Tillförd energi'!$B$1:$AQ$1,0),FALSE)</f>
        <v>0</v>
      </c>
      <c r="D383">
        <f>VLOOKUP($B383,'Tillförd energi'!$B$1:$AS$566,MATCH(D$1,'Tillförd energi'!$B$1:$AQ$1,0),FALSE)</f>
        <v>6.8604099999999999</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77.527000000000001</v>
      </c>
      <c r="M383">
        <f>VLOOKUP($B383,'Tillförd energi'!$B$1:$AS$566,MATCH(M$1,'Tillförd energi'!$B$1:$AQ$1,0),FALSE)</f>
        <v>8.7050000000000001</v>
      </c>
      <c r="N383">
        <f>VLOOKUP($B383,'Tillförd energi'!$B$1:$AS$566,MATCH(N$1,'Tillförd energi'!$B$1:$AQ$1,0),FALSE)</f>
        <v>2.5529999999999999</v>
      </c>
      <c r="O383">
        <f>VLOOKUP($B383,'Tillförd energi'!$B$1:$AS$566,MATCH(O$1,'Tillförd energi'!$B$1:$AQ$1,0),FALSE)</f>
        <v>5.4580000000000002</v>
      </c>
      <c r="P383">
        <f>VLOOKUP($B383,'Tillförd energi'!$B$1:$AS$566,MATCH(P$1,'Tillförd energi'!$B$1:$AQ$1,0),FALSE)</f>
        <v>9.0739999999999998</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18.882999999999999</v>
      </c>
      <c r="AD383">
        <f>VLOOKUP($B383,'Tillförd energi'!$B$1:$AS$566,MATCH(AD$1,'Tillförd energi'!$B$1:$AQ$1,0),FALSE)</f>
        <v>1.3460000000000001</v>
      </c>
      <c r="AE383">
        <f>VLOOKUP($B383,'Tillförd energi'!$B$1:$AS$566,MATCH(AE$1,'Tillförd energi'!$B$1:$AQ$1,0),FALSE)</f>
        <v>0</v>
      </c>
      <c r="AF383">
        <f>VLOOKUP($B383,'Tillförd energi'!$B$1:$AS$566,MATCH(AF$1,'Tillförd energi'!$B$1:$AQ$1,0),FALSE)</f>
        <v>3.8340000000000001</v>
      </c>
      <c r="AG383">
        <f>IFERROR(VLOOKUP(B383,Miljö!$B$1:$S$476,9,FALSE)/1,0)</f>
        <v>0</v>
      </c>
      <c r="AI383">
        <f t="shared" si="50"/>
        <v>134.24041</v>
      </c>
      <c r="AJ383">
        <f t="shared" si="51"/>
        <v>134.24041</v>
      </c>
      <c r="AK383">
        <f>IF(ISERROR(1/VLOOKUP($B383,Leveranser!$B$1:$S$500,MATCH("såld värme (gwh)",Leveranser!$B$1:$S$1,0),FALSE)),"",VLOOKUP($B383,Leveranser!$B$1:$S$500,MATCH("såld värme (gwh)",Leveranser!$B$1:$S$1,0),FALSE))</f>
        <v>96.010999999999996</v>
      </c>
      <c r="AL383" s="22">
        <f>VLOOKUP($B383,Leveranser!$B$1:$Y$500,MATCH("Totalt såld fjärrvärme till andra fjärrvärmeföretag",Leveranser!$B$1:$AA$1,0),FALSE)</f>
        <v>0</v>
      </c>
      <c r="AM383" s="22">
        <f>IF(ISERROR(1/VLOOKUP($B383,Miljö!$B$1:$S$500,MATCH("Såld mängd produktionsspecifik fjärrvärme (GWh)",Miljö!$B$1:$R$1,0),FALSE)),0,VLOOKUP($B383,Miljö!$B$1:$S$500,MATCH("Såld mängd produktionsspecifik fjärrvärme (GWh)",Miljö!$B$1:$R$1,0),FALSE))</f>
        <v>0</v>
      </c>
      <c r="AN383" s="23">
        <f t="shared" si="52"/>
        <v>0.71521682628949057</v>
      </c>
      <c r="AP383" t="str">
        <f>VLOOKUP($B383,'Miljövärden urval för publ'!$B$1:$H$450,7,FALSE)</f>
        <v>Ja</v>
      </c>
      <c r="AQ383" t="str">
        <f>VLOOKUP($B383,'Miljövärden urval för publ'!$B$1:$H$450,6,FALSE)</f>
        <v>Ja</v>
      </c>
      <c r="AU383">
        <f t="shared" si="53"/>
        <v>3.8340000000000001</v>
      </c>
      <c r="AV383">
        <f t="shared" si="54"/>
        <v>0</v>
      </c>
      <c r="AW383">
        <f t="shared" si="55"/>
        <v>25.79</v>
      </c>
      <c r="AX383">
        <f t="shared" si="56"/>
        <v>0</v>
      </c>
      <c r="AZ383">
        <f t="shared" si="57"/>
        <v>0</v>
      </c>
      <c r="BA383">
        <f t="shared" si="58"/>
        <v>0</v>
      </c>
      <c r="BC383">
        <f t="shared" si="59"/>
        <v>103.31699999999999</v>
      </c>
    </row>
    <row r="384" spans="1:55" ht="15" customHeight="1" x14ac:dyDescent="0.25">
      <c r="A384" t="s">
        <v>525</v>
      </c>
      <c r="B384" t="s">
        <v>529</v>
      </c>
      <c r="C384">
        <f>VLOOKUP($B384,'Tillförd energi'!$B$1:$AS$566,MATCH(C$1,'Tillförd energi'!$B$1:$AQ$1,0),FALSE)</f>
        <v>0</v>
      </c>
      <c r="D384">
        <f>VLOOKUP($B384,'Tillförd energi'!$B$1:$AS$566,MATCH(D$1,'Tillförd energi'!$B$1:$AQ$1,0),FALSE)</f>
        <v>0.31888899999999998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0</v>
      </c>
      <c r="M384">
        <f>VLOOKUP($B384,'Tillförd energi'!$B$1:$AS$566,MATCH(M$1,'Tillförd energi'!$B$1:$AQ$1,0),FALSE)</f>
        <v>0</v>
      </c>
      <c r="N384">
        <f>VLOOKUP($B384,'Tillförd energi'!$B$1:$AS$566,MATCH(N$1,'Tillförd energi'!$B$1:$AQ$1,0),FALSE)</f>
        <v>0</v>
      </c>
      <c r="O384">
        <f>VLOOKUP($B384,'Tillförd energi'!$B$1:$AS$566,MATCH(O$1,'Tillförd energi'!$B$1:$AQ$1,0),FALSE)</f>
        <v>0</v>
      </c>
      <c r="P384">
        <f>VLOOKUP($B384,'Tillförd energi'!$B$1:$AS$566,MATCH(P$1,'Tillförd energi'!$B$1:$AQ$1,0),FALSE)</f>
        <v>0</v>
      </c>
      <c r="Q384">
        <f>VLOOKUP($B384,'Tillförd energi'!$B$1:$AS$566,MATCH(Q$1,'Tillförd energi'!$B$1:$AQ$1,0),FALSE)</f>
        <v>0</v>
      </c>
      <c r="R384">
        <f>VLOOKUP($B384,'Tillförd energi'!$B$1:$AS$566,MATCH(R$1,'Tillförd energi'!$B$1:$AQ$1,0),FALSE)</f>
        <v>1.0088900000000001</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0</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0</v>
      </c>
      <c r="AD384">
        <f>VLOOKUP($B384,'Tillförd energi'!$B$1:$AS$566,MATCH(AD$1,'Tillförd energi'!$B$1:$AQ$1,0),FALSE)</f>
        <v>18.728999999999999</v>
      </c>
      <c r="AE384">
        <f>VLOOKUP($B384,'Tillförd energi'!$B$1:$AS$566,MATCH(AE$1,'Tillförd energi'!$B$1:$AQ$1,0),FALSE)</f>
        <v>0</v>
      </c>
      <c r="AF384">
        <f>VLOOKUP($B384,'Tillförd energi'!$B$1:$AS$566,MATCH(AF$1,'Tillförd energi'!$B$1:$AQ$1,0),FALSE)</f>
        <v>0.51987000000000005</v>
      </c>
      <c r="AG384">
        <f>IFERROR(VLOOKUP(B384,Miljö!$B$1:$S$476,9,FALSE)/1,0)</f>
        <v>0</v>
      </c>
      <c r="AI384">
        <f t="shared" si="50"/>
        <v>20.576649</v>
      </c>
      <c r="AJ384">
        <f t="shared" si="51"/>
        <v>20.576649</v>
      </c>
      <c r="AK384">
        <f>IF(ISERROR(1/VLOOKUP($B384,Leveranser!$B$1:$S$500,MATCH("såld värme (gwh)",Leveranser!$B$1:$S$1,0),FALSE)),"",VLOOKUP($B384,Leveranser!$B$1:$S$500,MATCH("såld värme (gwh)",Leveranser!$B$1:$S$1,0),FALSE))</f>
        <v>17.329000000000001</v>
      </c>
      <c r="AL384" s="22">
        <f>VLOOKUP($B384,Leveranser!$B$1:$Y$500,MATCH("Totalt såld fjärrvärme till andra fjärrvärmeföretag",Leveranser!$B$1:$AA$1,0),FALSE)</f>
        <v>0</v>
      </c>
      <c r="AM384" s="22">
        <f>IF(ISERROR(1/VLOOKUP($B384,Miljö!$B$1:$S$500,MATCH("Såld mängd produktionsspecifik fjärrvärme (GWh)",Miljö!$B$1:$R$1,0),FALSE)),0,VLOOKUP($B384,Miljö!$B$1:$S$500,MATCH("Såld mängd produktionsspecifik fjärrvärme (GWh)",Miljö!$B$1:$R$1,0),FALSE))</f>
        <v>0</v>
      </c>
      <c r="AN384" s="23">
        <f t="shared" si="52"/>
        <v>0.84216822671174496</v>
      </c>
      <c r="AP384" t="str">
        <f>VLOOKUP($B384,'Miljövärden urval för publ'!$B$1:$H$450,7,FALSE)</f>
        <v>Ja</v>
      </c>
      <c r="AQ384" t="str">
        <f>VLOOKUP($B384,'Miljövärden urval för publ'!$B$1:$H$450,6,FALSE)</f>
        <v>Ja</v>
      </c>
      <c r="AU384">
        <f t="shared" si="53"/>
        <v>0.51987000000000005</v>
      </c>
      <c r="AV384">
        <f t="shared" si="54"/>
        <v>0</v>
      </c>
      <c r="AW384">
        <f t="shared" si="55"/>
        <v>0</v>
      </c>
      <c r="AX384">
        <f t="shared" si="56"/>
        <v>1.0088900000000001</v>
      </c>
      <c r="AZ384">
        <f t="shared" si="57"/>
        <v>0</v>
      </c>
      <c r="BA384">
        <f t="shared" si="58"/>
        <v>0</v>
      </c>
      <c r="BC384">
        <f t="shared" si="59"/>
        <v>1.0088900000000001</v>
      </c>
    </row>
    <row r="385" spans="1:55" ht="15" customHeight="1" x14ac:dyDescent="0.25">
      <c r="A385" t="s">
        <v>530</v>
      </c>
      <c r="B385" t="s">
        <v>531</v>
      </c>
      <c r="C385">
        <f>VLOOKUP($B385,'Tillförd energi'!$B$1:$AS$566,MATCH(C$1,'Tillförd energi'!$B$1:$AQ$1,0),FALSE)</f>
        <v>0</v>
      </c>
      <c r="D385">
        <f>VLOOKUP($B385,'Tillförd energi'!$B$1:$AS$566,MATCH(D$1,'Tillförd energi'!$B$1:$AQ$1,0),FALSE)</f>
        <v>0.72199999999999998</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9.0500000000000007</v>
      </c>
      <c r="Q385">
        <f>VLOOKUP($B385,'Tillförd energi'!$B$1:$AS$566,MATCH(Q$1,'Tillförd energi'!$B$1:$AQ$1,0),FALSE)</f>
        <v>0</v>
      </c>
      <c r="R385">
        <f>VLOOKUP($B385,'Tillförd energi'!$B$1:$AS$566,MATCH(R$1,'Tillförd energi'!$B$1:$AQ$1,0),FALSE)</f>
        <v>0</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0</v>
      </c>
      <c r="AE385">
        <f>VLOOKUP($B385,'Tillförd energi'!$B$1:$AS$566,MATCH(AE$1,'Tillförd energi'!$B$1:$AQ$1,0),FALSE)</f>
        <v>0</v>
      </c>
      <c r="AF385">
        <f>VLOOKUP($B385,'Tillförd energi'!$B$1:$AS$566,MATCH(AF$1,'Tillförd energi'!$B$1:$AQ$1,0),FALSE)</f>
        <v>0.21299999999999999</v>
      </c>
      <c r="AG385">
        <f>IFERROR(VLOOKUP(B385,Miljö!$B$1:$S$476,9,FALSE)/1,0)</f>
        <v>0</v>
      </c>
      <c r="AI385">
        <f t="shared" si="50"/>
        <v>9.9849999999999994</v>
      </c>
      <c r="AJ385">
        <f t="shared" si="51"/>
        <v>9.9849999999999994</v>
      </c>
      <c r="AK385">
        <f>IF(ISERROR(1/VLOOKUP($B385,Leveranser!$B$1:$S$500,MATCH("såld värme (gwh)",Leveranser!$B$1:$S$1,0),FALSE)),"",VLOOKUP($B385,Leveranser!$B$1:$S$500,MATCH("såld värme (gwh)",Leveranser!$B$1:$S$1,0),FALSE))</f>
        <v>5.8</v>
      </c>
      <c r="AL385" s="22">
        <f>VLOOKUP($B385,Leveranser!$B$1:$Y$500,MATCH("Totalt såld fjärrvärme till andra fjärrvärmeföretag",Leveranser!$B$1:$AA$1,0),FALSE)</f>
        <v>0</v>
      </c>
      <c r="AM385" s="22">
        <f>IF(ISERROR(1/VLOOKUP($B385,Miljö!$B$1:$S$500,MATCH("Såld mängd produktionsspecifik fjärrvärme (GWh)",Miljö!$B$1:$R$1,0),FALSE)),0,VLOOKUP($B385,Miljö!$B$1:$S$500,MATCH("Såld mängd produktionsspecifik fjärrvärme (GWh)",Miljö!$B$1:$R$1,0),FALSE))</f>
        <v>0</v>
      </c>
      <c r="AN385" s="23">
        <f t="shared" si="52"/>
        <v>0.58087130696044065</v>
      </c>
      <c r="AP385" t="str">
        <f>VLOOKUP($B385,'Miljövärden urval för publ'!$B$1:$H$450,7,FALSE)</f>
        <v>Ja</v>
      </c>
      <c r="AQ385" t="str">
        <f>VLOOKUP($B385,'Miljövärden urval för publ'!$B$1:$H$450,6,FALSE)</f>
        <v>Ja</v>
      </c>
      <c r="AU385">
        <f t="shared" si="53"/>
        <v>0.21299999999999999</v>
      </c>
      <c r="AV385">
        <f t="shared" si="54"/>
        <v>0</v>
      </c>
      <c r="AW385">
        <f t="shared" si="55"/>
        <v>9.0500000000000007</v>
      </c>
      <c r="AX385">
        <f t="shared" si="56"/>
        <v>0</v>
      </c>
      <c r="AZ385">
        <f t="shared" si="57"/>
        <v>0</v>
      </c>
      <c r="BA385">
        <f t="shared" si="58"/>
        <v>0</v>
      </c>
      <c r="BC385">
        <f t="shared" si="59"/>
        <v>9.0500000000000007</v>
      </c>
    </row>
    <row r="386" spans="1:55" ht="15" customHeight="1" x14ac:dyDescent="0.25">
      <c r="A386" t="s">
        <v>530</v>
      </c>
      <c r="B386" t="s">
        <v>532</v>
      </c>
      <c r="C386">
        <f>VLOOKUP($B386,'Tillförd energi'!$B$1:$AS$566,MATCH(C$1,'Tillförd energi'!$B$1:$AQ$1,0),FALSE)</f>
        <v>0</v>
      </c>
      <c r="D386">
        <f>VLOOKUP($B386,'Tillförd energi'!$B$1:$AS$566,MATCH(D$1,'Tillförd energi'!$B$1:$AQ$1,0),FALSE)</f>
        <v>2.637</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10.457000000000001</v>
      </c>
      <c r="O386">
        <f>VLOOKUP($B386,'Tillförd energi'!$B$1:$AS$566,MATCH(O$1,'Tillförd energi'!$B$1:$AQ$1,0),FALSE)</f>
        <v>0</v>
      </c>
      <c r="P386">
        <f>VLOOKUP($B386,'Tillförd energi'!$B$1:$AS$566,MATCH(P$1,'Tillförd energi'!$B$1:$AQ$1,0),FALSE)</f>
        <v>23.565000000000001</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0.92400000000000004</v>
      </c>
      <c r="AG386">
        <f>IFERROR(VLOOKUP(B386,Miljö!$B$1:$S$476,9,FALSE)/1,0)</f>
        <v>0</v>
      </c>
      <c r="AI386">
        <f t="shared" si="50"/>
        <v>37.583000000000006</v>
      </c>
      <c r="AJ386">
        <f t="shared" si="51"/>
        <v>37.583000000000006</v>
      </c>
      <c r="AK386">
        <f>IF(ISERROR(1/VLOOKUP($B386,Leveranser!$B$1:$S$500,MATCH("såld värme (gwh)",Leveranser!$B$1:$S$1,0),FALSE)),"",VLOOKUP($B386,Leveranser!$B$1:$S$500,MATCH("såld värme (gwh)",Leveranser!$B$1:$S$1,0),FALSE))</f>
        <v>23.9</v>
      </c>
      <c r="AL386" s="22">
        <f>VLOOKUP($B386,Leveranser!$B$1:$Y$500,MATCH("Totalt såld fjärrvärme till andra fjärrvärmeföretag",Leveranser!$B$1:$AA$1,0),FALSE)</f>
        <v>0</v>
      </c>
      <c r="AM386" s="22">
        <f>IF(ISERROR(1/VLOOKUP($B386,Miljö!$B$1:$S$500,MATCH("Såld mängd produktionsspecifik fjärrvärme (GWh)",Miljö!$B$1:$R$1,0),FALSE)),0,VLOOKUP($B386,Miljö!$B$1:$S$500,MATCH("Såld mängd produktionsspecifik fjärrvärme (GWh)",Miljö!$B$1:$R$1,0),FALSE))</f>
        <v>0</v>
      </c>
      <c r="AN386" s="23">
        <f t="shared" si="52"/>
        <v>0.63592581752388033</v>
      </c>
      <c r="AP386" t="str">
        <f>VLOOKUP($B386,'Miljövärden urval för publ'!$B$1:$H$450,7,FALSE)</f>
        <v>Ja</v>
      </c>
      <c r="AQ386" t="str">
        <f>VLOOKUP($B386,'Miljövärden urval för publ'!$B$1:$H$450,6,FALSE)</f>
        <v>Ja</v>
      </c>
      <c r="AU386">
        <f t="shared" si="53"/>
        <v>0.92400000000000004</v>
      </c>
      <c r="AV386">
        <f t="shared" si="54"/>
        <v>0</v>
      </c>
      <c r="AW386">
        <f t="shared" si="55"/>
        <v>34.022000000000006</v>
      </c>
      <c r="AX386">
        <f t="shared" si="56"/>
        <v>0</v>
      </c>
      <c r="AZ386">
        <f t="shared" si="57"/>
        <v>0</v>
      </c>
      <c r="BA386">
        <f t="shared" si="58"/>
        <v>0</v>
      </c>
      <c r="BC386">
        <f t="shared" si="59"/>
        <v>34.022000000000006</v>
      </c>
    </row>
    <row r="387" spans="1:55" ht="15" customHeight="1" x14ac:dyDescent="0.25">
      <c r="A387" t="s">
        <v>530</v>
      </c>
      <c r="B387" t="s">
        <v>533</v>
      </c>
      <c r="C387">
        <f>VLOOKUP($B387,'Tillförd energi'!$B$1:$AS$566,MATCH(C$1,'Tillförd energi'!$B$1:$AQ$1,0),FALSE)</f>
        <v>0</v>
      </c>
      <c r="D387">
        <f>VLOOKUP($B387,'Tillförd energi'!$B$1:$AS$566,MATCH(D$1,'Tillförd energi'!$B$1:$AQ$1,0),FALSE)</f>
        <v>3.97777</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166.68600000000001</v>
      </c>
      <c r="J387">
        <f>VLOOKUP($B387,'Tillförd energi'!$B$1:$AS$566,MATCH(J$1,'Tillförd energi'!$B$1:$AQ$1,0),FALSE)</f>
        <v>0</v>
      </c>
      <c r="K387">
        <v>0</v>
      </c>
      <c r="L387">
        <f>VLOOKUP($B387,'Tillförd energi'!$B$1:$AS$566,MATCH(L$1,'Tillförd energi'!$B$1:$AQ$1,0),FALSE)</f>
        <v>4.4080199999999996</v>
      </c>
      <c r="M387">
        <f>VLOOKUP($B387,'Tillförd energi'!$B$1:$AS$566,MATCH(M$1,'Tillförd energi'!$B$1:$AQ$1,0),FALSE)</f>
        <v>2.0790000000000002</v>
      </c>
      <c r="N387">
        <f>VLOOKUP($B387,'Tillförd energi'!$B$1:$AS$566,MATCH(N$1,'Tillförd energi'!$B$1:$AQ$1,0),FALSE)</f>
        <v>18.809999999999999</v>
      </c>
      <c r="O387">
        <f>VLOOKUP($B387,'Tillförd energi'!$B$1:$AS$566,MATCH(O$1,'Tillförd energi'!$B$1:$AQ$1,0),FALSE)</f>
        <v>0</v>
      </c>
      <c r="P387">
        <f>VLOOKUP($B387,'Tillförd energi'!$B$1:$AS$566,MATCH(P$1,'Tillförd energi'!$B$1:$AQ$1,0),FALSE)</f>
        <v>3.746</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17.027000000000001</v>
      </c>
      <c r="AD387">
        <f>VLOOKUP($B387,'Tillförd energi'!$B$1:$AS$566,MATCH(AD$1,'Tillförd energi'!$B$1:$AQ$1,0),FALSE)</f>
        <v>0</v>
      </c>
      <c r="AE387">
        <f>VLOOKUP($B387,'Tillförd energi'!$B$1:$AS$566,MATCH(AE$1,'Tillförd energi'!$B$1:$AQ$1,0),FALSE)</f>
        <v>0</v>
      </c>
      <c r="AF387">
        <f>VLOOKUP($B387,'Tillförd energi'!$B$1:$AS$566,MATCH(AF$1,'Tillförd energi'!$B$1:$AQ$1,0),FALSE)</f>
        <v>9.3168600000000001</v>
      </c>
      <c r="AG387">
        <f>IFERROR(VLOOKUP(B387,Miljö!$B$1:$S$476,9,FALSE)/1,0)</f>
        <v>0</v>
      </c>
      <c r="AI387">
        <f t="shared" ref="AI387:AI409" si="60">SUM(C387:AF387)</f>
        <v>226.05064999999999</v>
      </c>
      <c r="AJ387">
        <f t="shared" ref="AJ387:AJ409" si="61">SUM(C387:AG387)</f>
        <v>226.05064999999999</v>
      </c>
      <c r="AK387">
        <f>IF(ISERROR(1/VLOOKUP($B387,Leveranser!$B$1:$S$500,MATCH("såld värme (gwh)",Leveranser!$B$1:$S$1,0),FALSE)),"",VLOOKUP($B387,Leveranser!$B$1:$S$500,MATCH("såld värme (gwh)",Leveranser!$B$1:$S$1,0),FALSE))</f>
        <v>168.3</v>
      </c>
      <c r="AL387" s="22">
        <f>VLOOKUP($B387,Leveranser!$B$1:$Y$500,MATCH("Totalt såld fjärrvärme till andra fjärrvärmeföretag",Leveranser!$B$1:$AA$1,0),FALSE)</f>
        <v>0</v>
      </c>
      <c r="AM387" s="22">
        <f>IF(ISERROR(1/VLOOKUP($B387,Miljö!$B$1:$S$500,MATCH("Såld mängd produktionsspecifik fjärrvärme (GWh)",Miljö!$B$1:$R$1,0),FALSE)),0,VLOOKUP($B387,Miljö!$B$1:$S$500,MATCH("Såld mängd produktionsspecifik fjärrvärme (GWh)",Miljö!$B$1:$R$1,0),FALSE))</f>
        <v>0</v>
      </c>
      <c r="AN387" s="23">
        <f t="shared" ref="AN387:AN409" si="62">IFERROR(AK387/AJ387,"")</f>
        <v>0.74452340659051419</v>
      </c>
      <c r="AP387" t="str">
        <f>VLOOKUP($B387,'Miljövärden urval för publ'!$B$1:$H$450,7,FALSE)</f>
        <v>Ja</v>
      </c>
      <c r="AQ387" t="str">
        <f>VLOOKUP($B387,'Miljövärden urval för publ'!$B$1:$H$450,6,FALSE)</f>
        <v>Ja</v>
      </c>
      <c r="AU387">
        <f t="shared" ref="AU387:AU409" si="63">Z387+AA387+AF387</f>
        <v>9.3168600000000001</v>
      </c>
      <c r="AV387">
        <f t="shared" ref="AV387:AV409" si="64">X387</f>
        <v>0</v>
      </c>
      <c r="AW387">
        <f t="shared" ref="AW387:AW409" si="65">M387+N387+O387+P387+Q387</f>
        <v>24.634999999999998</v>
      </c>
      <c r="AX387">
        <f t="shared" ref="AX387:AX409" si="66">R387+S387+T387+U387</f>
        <v>0</v>
      </c>
      <c r="AZ387">
        <f t="shared" ref="AZ387:AZ409" si="67">AB387</f>
        <v>0</v>
      </c>
      <c r="BA387">
        <f t="shared" ref="BA387:BA409" si="68">AE387</f>
        <v>0</v>
      </c>
      <c r="BC387">
        <f t="shared" ref="BC387:BC409" si="69">L387+M387+N387+O387+P387+Q387+R387+S387+T387+U387+V387+W387+X387</f>
        <v>29.043019999999995</v>
      </c>
    </row>
    <row r="388" spans="1:55" ht="15" customHeight="1" x14ac:dyDescent="0.25">
      <c r="A388" t="s">
        <v>534</v>
      </c>
      <c r="B388" t="s">
        <v>535</v>
      </c>
      <c r="C388">
        <f>VLOOKUP($B388,'Tillförd energi'!$B$1:$AS$566,MATCH(C$1,'Tillförd energi'!$B$1:$AQ$1,0),FALSE)</f>
        <v>0</v>
      </c>
      <c r="D388">
        <f>VLOOKUP($B388,'Tillförd energi'!$B$1:$AS$566,MATCH(D$1,'Tillförd energi'!$B$1:$AQ$1,0),FALSE)</f>
        <v>0</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0</v>
      </c>
      <c r="J388">
        <f>VLOOKUP($B388,'Tillförd energi'!$B$1:$AS$566,MATCH(J$1,'Tillförd energi'!$B$1:$AQ$1,0),FALSE)</f>
        <v>0</v>
      </c>
      <c r="K388">
        <v>0</v>
      </c>
      <c r="L388">
        <f>VLOOKUP($B388,'Tillförd energi'!$B$1:$AS$566,MATCH(L$1,'Tillförd energi'!$B$1:$AQ$1,0),FALSE)</f>
        <v>0</v>
      </c>
      <c r="M388">
        <f>VLOOKUP($B388,'Tillförd energi'!$B$1:$AS$566,MATCH(M$1,'Tillförd energi'!$B$1:$AQ$1,0),FALSE)</f>
        <v>0</v>
      </c>
      <c r="N388">
        <f>VLOOKUP($B388,'Tillförd energi'!$B$1:$AS$566,MATCH(N$1,'Tillförd energi'!$B$1:$AQ$1,0),FALSE)</f>
        <v>0</v>
      </c>
      <c r="O388">
        <f>VLOOKUP($B388,'Tillförd energi'!$B$1:$AS$566,MATCH(O$1,'Tillförd energi'!$B$1:$AQ$1,0),FALSE)</f>
        <v>0</v>
      </c>
      <c r="P388">
        <f>VLOOKUP($B388,'Tillförd energi'!$B$1:$AS$566,MATCH(P$1,'Tillförd energi'!$B$1:$AQ$1,0),FALSE)</f>
        <v>15.669</v>
      </c>
      <c r="Q388">
        <f>VLOOKUP($B388,'Tillförd energi'!$B$1:$AS$566,MATCH(Q$1,'Tillförd energi'!$B$1:$AQ$1,0),FALSE)</f>
        <v>0</v>
      </c>
      <c r="R388">
        <f>VLOOKUP($B388,'Tillförd energi'!$B$1:$AS$566,MATCH(R$1,'Tillförd energi'!$B$1:$AQ$1,0),FALSE)</f>
        <v>2.5680000000000001</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0.78200000000000003</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0</v>
      </c>
      <c r="AD388">
        <f>VLOOKUP($B388,'Tillförd energi'!$B$1:$AS$566,MATCH(AD$1,'Tillförd energi'!$B$1:$AQ$1,0),FALSE)</f>
        <v>0</v>
      </c>
      <c r="AE388">
        <f>VLOOKUP($B388,'Tillförd energi'!$B$1:$AS$566,MATCH(AE$1,'Tillförd energi'!$B$1:$AQ$1,0),FALSE)</f>
        <v>0</v>
      </c>
      <c r="AF388">
        <f>VLOOKUP($B388,'Tillförd energi'!$B$1:$AS$566,MATCH(AF$1,'Tillförd energi'!$B$1:$AQ$1,0),FALSE)</f>
        <v>0.27</v>
      </c>
      <c r="AG388">
        <f>IFERROR(VLOOKUP(B388,Miljö!$B$1:$S$476,9,FALSE)/1,0)</f>
        <v>0</v>
      </c>
      <c r="AI388">
        <f t="shared" si="60"/>
        <v>19.289000000000001</v>
      </c>
      <c r="AJ388">
        <f t="shared" si="61"/>
        <v>19.289000000000001</v>
      </c>
      <c r="AK388">
        <f>IF(ISERROR(1/VLOOKUP($B388,Leveranser!$B$1:$S$500,MATCH("såld värme (gwh)",Leveranser!$B$1:$S$1,0),FALSE)),"",VLOOKUP($B388,Leveranser!$B$1:$S$500,MATCH("såld värme (gwh)",Leveranser!$B$1:$S$1,0),FALSE))</f>
        <v>15.46</v>
      </c>
      <c r="AL388" s="22">
        <f>VLOOKUP($B388,Leveranser!$B$1:$Y$500,MATCH("Totalt såld fjärrvärme till andra fjärrvärmeföretag",Leveranser!$B$1:$AA$1,0),FALSE)</f>
        <v>0</v>
      </c>
      <c r="AM388" s="22">
        <f>IF(ISERROR(1/VLOOKUP($B388,Miljö!$B$1:$S$500,MATCH("Såld mängd produktionsspecifik fjärrvärme (GWh)",Miljö!$B$1:$R$1,0),FALSE)),0,VLOOKUP($B388,Miljö!$B$1:$S$500,MATCH("Såld mängd produktionsspecifik fjärrvärme (GWh)",Miljö!$B$1:$R$1,0),FALSE))</f>
        <v>0</v>
      </c>
      <c r="AN388" s="23">
        <f t="shared" si="62"/>
        <v>0.80149307895691846</v>
      </c>
      <c r="AP388" t="str">
        <f>VLOOKUP($B388,'Miljövärden urval för publ'!$B$1:$H$450,7,FALSE)</f>
        <v>Ja</v>
      </c>
      <c r="AQ388" t="str">
        <f>VLOOKUP($B388,'Miljövärden urval för publ'!$B$1:$H$450,6,FALSE)</f>
        <v>Nej</v>
      </c>
      <c r="AU388">
        <f t="shared" si="63"/>
        <v>0.27</v>
      </c>
      <c r="AV388">
        <f t="shared" si="64"/>
        <v>0</v>
      </c>
      <c r="AW388">
        <f t="shared" si="65"/>
        <v>15.669</v>
      </c>
      <c r="AX388">
        <f t="shared" si="66"/>
        <v>2.5680000000000001</v>
      </c>
      <c r="AZ388">
        <f t="shared" si="67"/>
        <v>0</v>
      </c>
      <c r="BA388">
        <f t="shared" si="68"/>
        <v>0</v>
      </c>
      <c r="BC388">
        <f t="shared" si="69"/>
        <v>19.019000000000002</v>
      </c>
    </row>
    <row r="389" spans="1:55" ht="15" customHeight="1" x14ac:dyDescent="0.25">
      <c r="A389" t="s">
        <v>534</v>
      </c>
      <c r="B389" t="s">
        <v>536</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8.1489999999999991</v>
      </c>
      <c r="Q389">
        <f>VLOOKUP($B389,'Tillförd energi'!$B$1:$AS$566,MATCH(Q$1,'Tillförd energi'!$B$1:$AQ$1,0),FALSE)</f>
        <v>0</v>
      </c>
      <c r="R389">
        <f>VLOOKUP($B389,'Tillförd energi'!$B$1:$AS$566,MATCH(R$1,'Tillförd energi'!$B$1:$AQ$1,0),FALSE)</f>
        <v>2.331</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0.58299999999999996</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0.13900000000000001</v>
      </c>
      <c r="AG389">
        <f>IFERROR(VLOOKUP(B389,Miljö!$B$1:$S$476,9,FALSE)/1,0)</f>
        <v>0</v>
      </c>
      <c r="AI389">
        <f t="shared" si="60"/>
        <v>11.201999999999998</v>
      </c>
      <c r="AJ389">
        <f t="shared" si="61"/>
        <v>11.201999999999998</v>
      </c>
      <c r="AK389">
        <f>IF(ISERROR(1/VLOOKUP($B389,Leveranser!$B$1:$S$500,MATCH("såld värme (gwh)",Leveranser!$B$1:$S$1,0),FALSE)),"",VLOOKUP($B389,Leveranser!$B$1:$S$500,MATCH("såld värme (gwh)",Leveranser!$B$1:$S$1,0),FALSE))</f>
        <v>7.585</v>
      </c>
      <c r="AL389" s="22">
        <f>VLOOKUP($B389,Leveranser!$B$1:$Y$500,MATCH("Totalt såld fjärrvärme till andra fjärrvärmeföretag",Leveranser!$B$1:$AA$1,0),FALSE)</f>
        <v>0</v>
      </c>
      <c r="AM389" s="22">
        <f>IF(ISERROR(1/VLOOKUP($B389,Miljö!$B$1:$S$500,MATCH("Såld mängd produktionsspecifik fjärrvärme (GWh)",Miljö!$B$1:$R$1,0),FALSE)),0,VLOOKUP($B389,Miljö!$B$1:$S$500,MATCH("Såld mängd produktionsspecifik fjärrvärme (GWh)",Miljö!$B$1:$R$1,0),FALSE))</f>
        <v>0</v>
      </c>
      <c r="AN389" s="23">
        <f t="shared" si="62"/>
        <v>0.67711123013747554</v>
      </c>
      <c r="AP389" t="str">
        <f>VLOOKUP($B389,'Miljövärden urval för publ'!$B$1:$H$450,7,FALSE)</f>
        <v>Ja</v>
      </c>
      <c r="AQ389" t="str">
        <f>VLOOKUP($B389,'Miljövärden urval för publ'!$B$1:$H$450,6,FALSE)</f>
        <v>Nej</v>
      </c>
      <c r="AU389">
        <f t="shared" si="63"/>
        <v>0.13900000000000001</v>
      </c>
      <c r="AV389">
        <f t="shared" si="64"/>
        <v>0</v>
      </c>
      <c r="AW389">
        <f t="shared" si="65"/>
        <v>8.1489999999999991</v>
      </c>
      <c r="AX389">
        <f t="shared" si="66"/>
        <v>2.331</v>
      </c>
      <c r="AZ389">
        <f t="shared" si="67"/>
        <v>0</v>
      </c>
      <c r="BA389">
        <f t="shared" si="68"/>
        <v>0</v>
      </c>
      <c r="BC389">
        <f t="shared" si="69"/>
        <v>11.062999999999999</v>
      </c>
    </row>
    <row r="390" spans="1:55" ht="15" customHeight="1" x14ac:dyDescent="0.25">
      <c r="A390" t="s">
        <v>534</v>
      </c>
      <c r="B390" t="s">
        <v>537</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13.99</v>
      </c>
      <c r="Q390">
        <f>VLOOKUP($B390,'Tillförd energi'!$B$1:$AS$566,MATCH(Q$1,'Tillförd energi'!$B$1:$AQ$1,0),FALSE)</f>
        <v>0</v>
      </c>
      <c r="R390">
        <f>VLOOKUP($B390,'Tillförd energi'!$B$1:$AS$566,MATCH(R$1,'Tillförd energi'!$B$1:$AQ$1,0),FALSE)</f>
        <v>0</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0.52100000000000002</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0.19900000000000001</v>
      </c>
      <c r="AG390">
        <f>IFERROR(VLOOKUP(B390,Miljö!$B$1:$S$476,9,FALSE)/1,0)</f>
        <v>0</v>
      </c>
      <c r="AI390">
        <f t="shared" si="60"/>
        <v>14.71</v>
      </c>
      <c r="AJ390">
        <f t="shared" si="61"/>
        <v>14.71</v>
      </c>
      <c r="AK390">
        <f>IF(ISERROR(1/VLOOKUP($B390,Leveranser!$B$1:$S$500,MATCH("såld värme (gwh)",Leveranser!$B$1:$S$1,0),FALSE)),"",VLOOKUP($B390,Leveranser!$B$1:$S$500,MATCH("såld värme (gwh)",Leveranser!$B$1:$S$1,0),FALSE))</f>
        <v>10.375999999999999</v>
      </c>
      <c r="AL390" s="22">
        <f>VLOOKUP($B390,Leveranser!$B$1:$Y$500,MATCH("Totalt såld fjärrvärme till andra fjärrvärmeföretag",Leveranser!$B$1:$AA$1,0),FALSE)</f>
        <v>0</v>
      </c>
      <c r="AM390" s="22">
        <f>IF(ISERROR(1/VLOOKUP($B390,Miljö!$B$1:$S$500,MATCH("Såld mängd produktionsspecifik fjärrvärme (GWh)",Miljö!$B$1:$R$1,0),FALSE)),0,VLOOKUP($B390,Miljö!$B$1:$S$500,MATCH("Såld mängd produktionsspecifik fjärrvärme (GWh)",Miljö!$B$1:$R$1,0),FALSE))</f>
        <v>0</v>
      </c>
      <c r="AN390" s="23">
        <f t="shared" si="62"/>
        <v>0.70537049626104686</v>
      </c>
      <c r="AP390" t="str">
        <f>VLOOKUP($B390,'Miljövärden urval för publ'!$B$1:$H$450,7,FALSE)</f>
        <v>Ja</v>
      </c>
      <c r="AQ390" t="str">
        <f>VLOOKUP($B390,'Miljövärden urval för publ'!$B$1:$H$450,6,FALSE)</f>
        <v>Nej</v>
      </c>
      <c r="AU390">
        <f t="shared" si="63"/>
        <v>0.19900000000000001</v>
      </c>
      <c r="AV390">
        <f t="shared" si="64"/>
        <v>0</v>
      </c>
      <c r="AW390">
        <f t="shared" si="65"/>
        <v>13.99</v>
      </c>
      <c r="AX390">
        <f t="shared" si="66"/>
        <v>0</v>
      </c>
      <c r="AZ390">
        <f t="shared" si="67"/>
        <v>0</v>
      </c>
      <c r="BA390">
        <f t="shared" si="68"/>
        <v>0</v>
      </c>
      <c r="BC390">
        <f t="shared" si="69"/>
        <v>14.511000000000001</v>
      </c>
    </row>
    <row r="391" spans="1:55" ht="15" customHeight="1" x14ac:dyDescent="0.25">
      <c r="A391" t="s">
        <v>534</v>
      </c>
      <c r="B391" t="s">
        <v>538</v>
      </c>
      <c r="C391">
        <f>VLOOKUP($B391,'Tillförd energi'!$B$1:$AS$566,MATCH(C$1,'Tillförd energi'!$B$1:$AQ$1,0),FALSE)</f>
        <v>0</v>
      </c>
      <c r="D391">
        <f>VLOOKUP($B391,'Tillförd energi'!$B$1:$AS$566,MATCH(D$1,'Tillförd energi'!$B$1:$AQ$1,0),FALSE)</f>
        <v>162.476</v>
      </c>
      <c r="E391">
        <f>VLOOKUP($B391,'Tillförd energi'!$B$1:$AS$566,MATCH(E$1,'Tillförd energi'!$B$1:$AQ$1,0),FALSE)</f>
        <v>0</v>
      </c>
      <c r="F391">
        <f>VLOOKUP($B391,'Tillförd energi'!$B$1:$AS$566,MATCH(F$1,'Tillförd energi'!$B$1:$AQ$1,0),FALSE)</f>
        <v>8.9664599999999997</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47.493899999999996</v>
      </c>
      <c r="N391">
        <f>VLOOKUP($B391,'Tillförd energi'!$B$1:$AS$566,MATCH(N$1,'Tillförd energi'!$B$1:$AQ$1,0),FALSE)</f>
        <v>238.64500000000001</v>
      </c>
      <c r="O391">
        <f>VLOOKUP($B391,'Tillförd energi'!$B$1:$AS$566,MATCH(O$1,'Tillförd energi'!$B$1:$AQ$1,0),FALSE)</f>
        <v>35.928199999999997</v>
      </c>
      <c r="P391">
        <f>VLOOKUP($B391,'Tillförd energi'!$B$1:$AS$566,MATCH(P$1,'Tillförd energi'!$B$1:$AQ$1,0),FALSE)</f>
        <v>109.94499999999999</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v>
      </c>
      <c r="X391">
        <f>VLOOKUP($B391,'Tillförd energi'!$B$1:$AS$566,MATCH(X$1,'Tillförd energi'!$B$1:$AQ$1,0),FALSE)</f>
        <v>0</v>
      </c>
      <c r="Y391">
        <f>VLOOKUP($B391,'Tillförd energi'!$B$1:$AS$566,MATCH(Y$1,'Tillförd energi'!$B$1:$AQ$1,0),FALSE)</f>
        <v>41.559100000000001</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20.216799999999999</v>
      </c>
      <c r="AG391">
        <f>IFERROR(VLOOKUP(B391,Miljö!$B$1:$S$476,9,FALSE)/1,0)</f>
        <v>0</v>
      </c>
      <c r="AI391">
        <f t="shared" si="60"/>
        <v>665.23046000000011</v>
      </c>
      <c r="AJ391">
        <f t="shared" si="61"/>
        <v>665.23046000000011</v>
      </c>
      <c r="AK391">
        <f>IF(ISERROR(1/VLOOKUP($B391,Leveranser!$B$1:$S$500,MATCH("såld värme (gwh)",Leveranser!$B$1:$S$1,0),FALSE)),"",VLOOKUP($B391,Leveranser!$B$1:$S$500,MATCH("såld värme (gwh)",Leveranser!$B$1:$S$1,0),FALSE))</f>
        <v>532.09799999999996</v>
      </c>
      <c r="AL391" s="22">
        <f>VLOOKUP($B391,Leveranser!$B$1:$Y$500,MATCH("Totalt såld fjärrvärme till andra fjärrvärmeföretag",Leveranser!$B$1:$AA$1,0),FALSE)</f>
        <v>0</v>
      </c>
      <c r="AM391" s="22">
        <f>IF(ISERROR(1/VLOOKUP($B391,Miljö!$B$1:$S$500,MATCH("Såld mängd produktionsspecifik fjärrvärme (GWh)",Miljö!$B$1:$R$1,0),FALSE)),0,VLOOKUP($B391,Miljö!$B$1:$S$500,MATCH("Såld mängd produktionsspecifik fjärrvärme (GWh)",Miljö!$B$1:$R$1,0),FALSE))</f>
        <v>0</v>
      </c>
      <c r="AN391" s="23">
        <f t="shared" si="62"/>
        <v>0.79987016830227509</v>
      </c>
      <c r="AP391" t="str">
        <f>VLOOKUP($B391,'Miljövärden urval för publ'!$B$1:$H$450,7,FALSE)</f>
        <v>Ja</v>
      </c>
      <c r="AQ391" t="str">
        <f>VLOOKUP($B391,'Miljövärden urval för publ'!$B$1:$H$450,6,FALSE)</f>
        <v>Nej</v>
      </c>
      <c r="AU391">
        <f t="shared" si="63"/>
        <v>20.216799999999999</v>
      </c>
      <c r="AV391">
        <f t="shared" si="64"/>
        <v>0</v>
      </c>
      <c r="AW391">
        <f t="shared" si="65"/>
        <v>432.01210000000003</v>
      </c>
      <c r="AX391">
        <f t="shared" si="66"/>
        <v>0</v>
      </c>
      <c r="AZ391">
        <f t="shared" si="67"/>
        <v>0</v>
      </c>
      <c r="BA391">
        <f t="shared" si="68"/>
        <v>0</v>
      </c>
      <c r="BC391">
        <f t="shared" si="69"/>
        <v>432.01210000000003</v>
      </c>
    </row>
    <row r="392" spans="1:55" ht="15" customHeight="1" x14ac:dyDescent="0.25">
      <c r="A392" t="s">
        <v>539</v>
      </c>
      <c r="B392" t="s">
        <v>540</v>
      </c>
      <c r="C392">
        <f>VLOOKUP($B392,'Tillförd energi'!$B$1:$AS$566,MATCH(C$1,'Tillförd energi'!$B$1:$AQ$1,0),FALSE)</f>
        <v>0</v>
      </c>
      <c r="D392">
        <f>VLOOKUP($B392,'Tillförd energi'!$B$1:$AS$566,MATCH(D$1,'Tillförd energi'!$B$1:$AQ$1,0),FALSE)</f>
        <v>2.3380000000000001</v>
      </c>
      <c r="E392">
        <f>VLOOKUP($B392,'Tillförd energi'!$B$1:$AS$566,MATCH(E$1,'Tillförd energi'!$B$1:$AQ$1,0),FALSE)</f>
        <v>0</v>
      </c>
      <c r="F392">
        <f>VLOOKUP($B392,'Tillförd energi'!$B$1:$AS$566,MATCH(F$1,'Tillförd energi'!$B$1:$AQ$1,0),FALSE)</f>
        <v>0</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4.3780000000000001</v>
      </c>
      <c r="K392">
        <v>0</v>
      </c>
      <c r="L392">
        <f>VLOOKUP($B392,'Tillförd energi'!$B$1:$AS$566,MATCH(L$1,'Tillförd energi'!$B$1:$AQ$1,0),FALSE)</f>
        <v>0</v>
      </c>
      <c r="M392">
        <f>VLOOKUP($B392,'Tillförd energi'!$B$1:$AS$566,MATCH(M$1,'Tillförd energi'!$B$1:$AQ$1,0),FALSE)</f>
        <v>0</v>
      </c>
      <c r="N392">
        <f>VLOOKUP($B392,'Tillförd energi'!$B$1:$AS$566,MATCH(N$1,'Tillförd energi'!$B$1:$AQ$1,0),FALSE)</f>
        <v>90.509</v>
      </c>
      <c r="O392">
        <f>VLOOKUP($B392,'Tillförd energi'!$B$1:$AS$566,MATCH(O$1,'Tillförd energi'!$B$1:$AQ$1,0),FALSE)</f>
        <v>0</v>
      </c>
      <c r="P392">
        <f>VLOOKUP($B392,'Tillförd energi'!$B$1:$AS$566,MATCH(P$1,'Tillförd energi'!$B$1:$AQ$1,0),FALSE)</f>
        <v>10.595000000000001</v>
      </c>
      <c r="Q392">
        <f>VLOOKUP($B392,'Tillförd energi'!$B$1:$AS$566,MATCH(Q$1,'Tillförd energi'!$B$1:$AQ$1,0),FALSE)</f>
        <v>37.7318</v>
      </c>
      <c r="R392">
        <f>VLOOKUP($B392,'Tillförd energi'!$B$1:$AS$566,MATCH(R$1,'Tillförd energi'!$B$1:$AQ$1,0),FALSE)</f>
        <v>3.4540000000000002</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1.3280000000000001</v>
      </c>
      <c r="Y392">
        <f>VLOOKUP($B392,'Tillförd energi'!$B$1:$AS$566,MATCH(Y$1,'Tillförd energi'!$B$1:$AQ$1,0),FALSE)</f>
        <v>0</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16.809999999999999</v>
      </c>
      <c r="AD392">
        <f>VLOOKUP($B392,'Tillförd energi'!$B$1:$AS$566,MATCH(AD$1,'Tillförd energi'!$B$1:$AQ$1,0),FALSE)</f>
        <v>0</v>
      </c>
      <c r="AE392">
        <f>VLOOKUP($B392,'Tillförd energi'!$B$1:$AS$566,MATCH(AE$1,'Tillförd energi'!$B$1:$AQ$1,0),FALSE)</f>
        <v>0</v>
      </c>
      <c r="AF392">
        <f>VLOOKUP($B392,'Tillförd energi'!$B$1:$AS$566,MATCH(AF$1,'Tillförd energi'!$B$1:$AQ$1,0),FALSE)</f>
        <v>3.3487399999999998</v>
      </c>
      <c r="AG392">
        <f>IFERROR(VLOOKUP(B392,Miljö!$B$1:$S$476,9,FALSE)/1,0)</f>
        <v>0</v>
      </c>
      <c r="AI392">
        <f t="shared" si="60"/>
        <v>170.49253999999999</v>
      </c>
      <c r="AJ392">
        <f t="shared" si="61"/>
        <v>170.49253999999999</v>
      </c>
      <c r="AK392">
        <f>IF(ISERROR(1/VLOOKUP($B392,Leveranser!$B$1:$S$500,MATCH("såld värme (gwh)",Leveranser!$B$1:$S$1,0),FALSE)),"",VLOOKUP($B392,Leveranser!$B$1:$S$500,MATCH("såld värme (gwh)",Leveranser!$B$1:$S$1,0),FALSE))</f>
        <v>122.8</v>
      </c>
      <c r="AL392" s="22">
        <f>VLOOKUP($B392,Leveranser!$B$1:$Y$500,MATCH("Totalt såld fjärrvärme till andra fjärrvärmeföretag",Leveranser!$B$1:$AA$1,0),FALSE)</f>
        <v>0</v>
      </c>
      <c r="AM392" s="22">
        <f>IF(ISERROR(1/VLOOKUP($B392,Miljö!$B$1:$S$500,MATCH("Såld mängd produktionsspecifik fjärrvärme (GWh)",Miljö!$B$1:$R$1,0),FALSE)),0,VLOOKUP($B392,Miljö!$B$1:$S$500,MATCH("Såld mängd produktionsspecifik fjärrvärme (GWh)",Miljö!$B$1:$R$1,0),FALSE))</f>
        <v>0</v>
      </c>
      <c r="AN392" s="23">
        <f t="shared" si="62"/>
        <v>0.72026611838852306</v>
      </c>
      <c r="AP392" t="str">
        <f>VLOOKUP($B392,'Miljövärden urval för publ'!$B$1:$H$450,7,FALSE)</f>
        <v>Ja</v>
      </c>
      <c r="AQ392" t="str">
        <f>VLOOKUP($B392,'Miljövärden urval för publ'!$B$1:$H$450,6,FALSE)</f>
        <v>Ja</v>
      </c>
      <c r="AU392">
        <f t="shared" si="63"/>
        <v>3.3487399999999998</v>
      </c>
      <c r="AV392">
        <f t="shared" si="64"/>
        <v>1.3280000000000001</v>
      </c>
      <c r="AW392">
        <f t="shared" si="65"/>
        <v>138.83580000000001</v>
      </c>
      <c r="AX392">
        <f t="shared" si="66"/>
        <v>3.4540000000000002</v>
      </c>
      <c r="AZ392">
        <f t="shared" si="67"/>
        <v>0</v>
      </c>
      <c r="BA392">
        <f t="shared" si="68"/>
        <v>0</v>
      </c>
      <c r="BC392">
        <f t="shared" si="69"/>
        <v>143.61780000000002</v>
      </c>
    </row>
    <row r="393" spans="1:55" ht="15" customHeight="1" x14ac:dyDescent="0.25">
      <c r="A393" t="s">
        <v>541</v>
      </c>
      <c r="B393" t="s">
        <v>542</v>
      </c>
      <c r="C393">
        <f>VLOOKUP($B393,'Tillförd energi'!$B$1:$AS$566,MATCH(C$1,'Tillförd energi'!$B$1:$AQ$1,0),FALSE)</f>
        <v>0</v>
      </c>
      <c r="D393">
        <f>VLOOKUP($B393,'Tillförd energi'!$B$1:$AS$566,MATCH(D$1,'Tillförd energi'!$B$1:$AQ$1,0),FALSE)</f>
        <v>0</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0</v>
      </c>
      <c r="K393">
        <v>0</v>
      </c>
      <c r="L393">
        <f>VLOOKUP($B393,'Tillförd energi'!$B$1:$AS$566,MATCH(L$1,'Tillförd energi'!$B$1:$AQ$1,0),FALSE)</f>
        <v>0</v>
      </c>
      <c r="M393">
        <f>VLOOKUP($B393,'Tillförd energi'!$B$1:$AS$566,MATCH(M$1,'Tillförd energi'!$B$1:$AQ$1,0),FALSE)</f>
        <v>0</v>
      </c>
      <c r="N393">
        <f>VLOOKUP($B393,'Tillförd energi'!$B$1:$AS$566,MATCH(N$1,'Tillförd energi'!$B$1:$AQ$1,0),FALSE)</f>
        <v>0</v>
      </c>
      <c r="O393">
        <f>VLOOKUP($B393,'Tillförd energi'!$B$1:$AS$566,MATCH(O$1,'Tillförd energi'!$B$1:$AQ$1,0),FALSE)</f>
        <v>0</v>
      </c>
      <c r="P393">
        <f>VLOOKUP($B393,'Tillförd energi'!$B$1:$AS$566,MATCH(P$1,'Tillförd energi'!$B$1:$AQ$1,0),FALSE)</f>
        <v>0</v>
      </c>
      <c r="Q393">
        <f>VLOOKUP($B393,'Tillförd energi'!$B$1:$AS$566,MATCH(Q$1,'Tillförd energi'!$B$1:$AQ$1,0),FALSE)</f>
        <v>0</v>
      </c>
      <c r="R393">
        <f>VLOOKUP($B393,'Tillförd energi'!$B$1:$AS$566,MATCH(R$1,'Tillförd energi'!$B$1:$AQ$1,0),FALSE)</f>
        <v>7.7</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v>
      </c>
      <c r="X393">
        <f>VLOOKUP($B393,'Tillförd energi'!$B$1:$AS$566,MATCH(X$1,'Tillförd energi'!$B$1:$AQ$1,0),FALSE)</f>
        <v>0</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0</v>
      </c>
      <c r="AD393">
        <f>VLOOKUP($B393,'Tillförd energi'!$B$1:$AS$566,MATCH(AD$1,'Tillförd energi'!$B$1:$AQ$1,0),FALSE)</f>
        <v>0</v>
      </c>
      <c r="AE393">
        <f>VLOOKUP($B393,'Tillförd energi'!$B$1:$AS$566,MATCH(AE$1,'Tillförd energi'!$B$1:$AQ$1,0),FALSE)</f>
        <v>0</v>
      </c>
      <c r="AF393">
        <f>VLOOKUP($B393,'Tillförd energi'!$B$1:$AS$566,MATCH(AF$1,'Tillförd energi'!$B$1:$AQ$1,0),FALSE)</f>
        <v>0.20399999999999999</v>
      </c>
      <c r="AG393">
        <f>IFERROR(VLOOKUP(B393,Miljö!$B$1:$S$476,9,FALSE)/1,0)</f>
        <v>0</v>
      </c>
      <c r="AI393">
        <f t="shared" si="60"/>
        <v>7.9039999999999999</v>
      </c>
      <c r="AJ393">
        <f t="shared" si="61"/>
        <v>7.9039999999999999</v>
      </c>
      <c r="AK393">
        <f>IF(ISERROR(1/VLOOKUP($B393,Leveranser!$B$1:$S$500,MATCH("såld värme (gwh)",Leveranser!$B$1:$S$1,0),FALSE)),"",VLOOKUP($B393,Leveranser!$B$1:$S$500,MATCH("såld värme (gwh)",Leveranser!$B$1:$S$1,0),FALSE))</f>
        <v>6.8</v>
      </c>
      <c r="AL393" s="22">
        <f>VLOOKUP($B393,Leveranser!$B$1:$Y$500,MATCH("Totalt såld fjärrvärme till andra fjärrvärmeföretag",Leveranser!$B$1:$AA$1,0),FALSE)</f>
        <v>0</v>
      </c>
      <c r="AM393" s="22">
        <f>IF(ISERROR(1/VLOOKUP($B393,Miljö!$B$1:$S$500,MATCH("Såld mängd produktionsspecifik fjärrvärme (GWh)",Miljö!$B$1:$R$1,0),FALSE)),0,VLOOKUP($B393,Miljö!$B$1:$S$500,MATCH("Såld mängd produktionsspecifik fjärrvärme (GWh)",Miljö!$B$1:$R$1,0),FALSE))</f>
        <v>0</v>
      </c>
      <c r="AN393" s="23">
        <f t="shared" si="62"/>
        <v>0.86032388663967607</v>
      </c>
      <c r="AP393" t="str">
        <f>VLOOKUP($B393,'Miljövärden urval för publ'!$B$1:$H$450,7,FALSE)</f>
        <v>Ja</v>
      </c>
      <c r="AQ393" t="str">
        <f>VLOOKUP($B393,'Miljövärden urval för publ'!$B$1:$H$450,6,FALSE)</f>
        <v>Ja</v>
      </c>
      <c r="AU393">
        <f t="shared" si="63"/>
        <v>0.20399999999999999</v>
      </c>
      <c r="AV393">
        <f t="shared" si="64"/>
        <v>0</v>
      </c>
      <c r="AW393">
        <f t="shared" si="65"/>
        <v>0</v>
      </c>
      <c r="AX393">
        <f t="shared" si="66"/>
        <v>7.7</v>
      </c>
      <c r="AZ393">
        <f t="shared" si="67"/>
        <v>0</v>
      </c>
      <c r="BA393">
        <f t="shared" si="68"/>
        <v>0</v>
      </c>
      <c r="BC393">
        <f t="shared" si="69"/>
        <v>7.7</v>
      </c>
    </row>
    <row r="394" spans="1:55" ht="15" customHeight="1" x14ac:dyDescent="0.25">
      <c r="A394" t="s">
        <v>541</v>
      </c>
      <c r="B394" t="s">
        <v>543</v>
      </c>
      <c r="C394">
        <f>VLOOKUP($B394,'Tillförd energi'!$B$1:$AS$566,MATCH(C$1,'Tillförd energi'!$B$1:$AQ$1,0),FALSE)</f>
        <v>0</v>
      </c>
      <c r="D394">
        <f>VLOOKUP($B394,'Tillförd energi'!$B$1:$AS$566,MATCH(D$1,'Tillförd energi'!$B$1:$AQ$1,0),FALSE)</f>
        <v>0.6</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0</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2.4E-2</v>
      </c>
      <c r="AG394">
        <f>IFERROR(VLOOKUP(B394,Miljö!$B$1:$S$476,9,FALSE)/1,0)</f>
        <v>0</v>
      </c>
      <c r="AI394">
        <f t="shared" si="60"/>
        <v>0.624</v>
      </c>
      <c r="AJ394">
        <f t="shared" si="61"/>
        <v>0.624</v>
      </c>
      <c r="AK394">
        <f>IF(ISERROR(1/VLOOKUP($B394,Leveranser!$B$1:$S$500,MATCH("såld värme (gwh)",Leveranser!$B$1:$S$1,0),FALSE)),"",VLOOKUP($B394,Leveranser!$B$1:$S$500,MATCH("såld värme (gwh)",Leveranser!$B$1:$S$1,0),FALSE))</f>
        <v>0.8</v>
      </c>
      <c r="AL394" s="22">
        <f>VLOOKUP($B394,Leveranser!$B$1:$Y$500,MATCH("Totalt såld fjärrvärme till andra fjärrvärmeföretag",Leveranser!$B$1:$AA$1,0),FALSE)</f>
        <v>0</v>
      </c>
      <c r="AM394" s="22">
        <f>IF(ISERROR(1/VLOOKUP($B394,Miljö!$B$1:$S$500,MATCH("Såld mängd produktionsspecifik fjärrvärme (GWh)",Miljö!$B$1:$R$1,0),FALSE)),0,VLOOKUP($B394,Miljö!$B$1:$S$500,MATCH("Såld mängd produktionsspecifik fjärrvärme (GWh)",Miljö!$B$1:$R$1,0),FALSE))</f>
        <v>0</v>
      </c>
      <c r="AN394" s="23">
        <f t="shared" si="62"/>
        <v>1.2820512820512822</v>
      </c>
      <c r="AP394" t="str">
        <f>VLOOKUP($B394,'Miljövärden urval för publ'!$B$1:$H$450,7,FALSE)</f>
        <v>Ja</v>
      </c>
      <c r="AQ394" t="str">
        <f>VLOOKUP($B394,'Miljövärden urval för publ'!$B$1:$H$450,6,FALSE)</f>
        <v>Nej</v>
      </c>
      <c r="AU394">
        <f t="shared" si="63"/>
        <v>2.4E-2</v>
      </c>
      <c r="AV394">
        <f t="shared" si="64"/>
        <v>0</v>
      </c>
      <c r="AW394">
        <f t="shared" si="65"/>
        <v>0</v>
      </c>
      <c r="AX394">
        <f t="shared" si="66"/>
        <v>0</v>
      </c>
      <c r="AZ394">
        <f t="shared" si="67"/>
        <v>0</v>
      </c>
      <c r="BA394">
        <f t="shared" si="68"/>
        <v>0</v>
      </c>
      <c r="BC394">
        <f t="shared" si="69"/>
        <v>0</v>
      </c>
    </row>
    <row r="395" spans="1:55" ht="15" customHeight="1" x14ac:dyDescent="0.25">
      <c r="A395" t="s">
        <v>541</v>
      </c>
      <c r="B395" t="s">
        <v>544</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2.8</v>
      </c>
      <c r="Q395">
        <f>VLOOKUP($B395,'Tillförd energi'!$B$1:$AS$566,MATCH(Q$1,'Tillförd energi'!$B$1:$AQ$1,0),FALSE)</f>
        <v>0</v>
      </c>
      <c r="R395">
        <f>VLOOKUP($B395,'Tillförd energi'!$B$1:$AS$566,MATCH(R$1,'Tillförd energi'!$B$1:$AQ$1,0),FALSE)</f>
        <v>6.3</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28.885899999999999</v>
      </c>
      <c r="AE395">
        <f>VLOOKUP($B395,'Tillförd energi'!$B$1:$AS$566,MATCH(AE$1,'Tillförd energi'!$B$1:$AQ$1,0),FALSE)</f>
        <v>0</v>
      </c>
      <c r="AF395">
        <f>VLOOKUP($B395,'Tillförd energi'!$B$1:$AS$566,MATCH(AF$1,'Tillförd energi'!$B$1:$AQ$1,0),FALSE)</f>
        <v>0.65010000000000001</v>
      </c>
      <c r="AG395">
        <f>IFERROR(VLOOKUP(B395,Miljö!$B$1:$S$476,9,FALSE)/1,0)</f>
        <v>0</v>
      </c>
      <c r="AI395">
        <f t="shared" si="60"/>
        <v>39.136000000000003</v>
      </c>
      <c r="AJ395">
        <f t="shared" si="61"/>
        <v>39.136000000000003</v>
      </c>
      <c r="AK395">
        <f>IF(ISERROR(1/VLOOKUP($B395,Leveranser!$B$1:$S$500,MATCH("såld värme (gwh)",Leveranser!$B$1:$S$1,0),FALSE)),"",VLOOKUP($B395,Leveranser!$B$1:$S$500,MATCH("såld värme (gwh)",Leveranser!$B$1:$S$1,0),FALSE))</f>
        <v>21.67</v>
      </c>
      <c r="AL395" s="22">
        <f>VLOOKUP($B395,Leveranser!$B$1:$Y$500,MATCH("Totalt såld fjärrvärme till andra fjärrvärmeföretag",Leveranser!$B$1:$AA$1,0),FALSE)</f>
        <v>0</v>
      </c>
      <c r="AM395" s="22">
        <f>IF(ISERROR(1/VLOOKUP($B395,Miljö!$B$1:$S$500,MATCH("Såld mängd produktionsspecifik fjärrvärme (GWh)",Miljö!$B$1:$R$1,0),FALSE)),0,VLOOKUP($B395,Miljö!$B$1:$S$500,MATCH("Såld mängd produktionsspecifik fjärrvärme (GWh)",Miljö!$B$1:$R$1,0),FALSE))</f>
        <v>0</v>
      </c>
      <c r="AN395" s="23">
        <f t="shared" si="62"/>
        <v>0.55371013900245303</v>
      </c>
      <c r="AP395" t="str">
        <f>VLOOKUP($B395,'Miljövärden urval för publ'!$B$1:$H$450,7,FALSE)</f>
        <v>Ja</v>
      </c>
      <c r="AQ395" t="str">
        <f>VLOOKUP($B395,'Miljövärden urval för publ'!$B$1:$H$450,6,FALSE)</f>
        <v>Nej</v>
      </c>
      <c r="AU395">
        <f t="shared" si="63"/>
        <v>0.65010000000000001</v>
      </c>
      <c r="AV395">
        <f t="shared" si="64"/>
        <v>0</v>
      </c>
      <c r="AW395">
        <f t="shared" si="65"/>
        <v>2.8</v>
      </c>
      <c r="AX395">
        <f t="shared" si="66"/>
        <v>6.3</v>
      </c>
      <c r="AZ395">
        <f t="shared" si="67"/>
        <v>0</v>
      </c>
      <c r="BA395">
        <f t="shared" si="68"/>
        <v>0</v>
      </c>
      <c r="BC395">
        <f t="shared" si="69"/>
        <v>9.1</v>
      </c>
    </row>
    <row r="396" spans="1:55" ht="15" customHeight="1" x14ac:dyDescent="0.25">
      <c r="A396" t="s">
        <v>545</v>
      </c>
      <c r="B396" t="s">
        <v>546</v>
      </c>
      <c r="C396">
        <f>VLOOKUP($B396,'Tillförd energi'!$B$1:$AS$566,MATCH(C$1,'Tillförd energi'!$B$1:$AQ$1,0),FALSE)</f>
        <v>0</v>
      </c>
      <c r="D396">
        <f>VLOOKUP($B396,'Tillförd energi'!$B$1:$AS$566,MATCH(D$1,'Tillförd energi'!$B$1:$AQ$1,0),FALSE)</f>
        <v>0</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0</v>
      </c>
      <c r="Q396">
        <f>VLOOKUP($B396,'Tillförd energi'!$B$1:$AS$566,MATCH(Q$1,'Tillförd energi'!$B$1:$AQ$1,0),FALSE)</f>
        <v>0</v>
      </c>
      <c r="R396">
        <f>VLOOKUP($B396,'Tillförd energi'!$B$1:$AS$566,MATCH(R$1,'Tillförd energi'!$B$1:$AQ$1,0),FALSE)</f>
        <v>0</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0</v>
      </c>
      <c r="AE396">
        <f>VLOOKUP($B396,'Tillförd energi'!$B$1:$AS$566,MATCH(AE$1,'Tillförd energi'!$B$1:$AQ$1,0),FALSE)</f>
        <v>0</v>
      </c>
      <c r="AF396">
        <f>VLOOKUP($B396,'Tillförd energi'!$B$1:$AS$566,MATCH(AF$1,'Tillförd energi'!$B$1:$AQ$1,0),FALSE)</f>
        <v>0</v>
      </c>
      <c r="AG396">
        <f>IFERROR(VLOOKUP(B396,Miljö!$B$1:$S$476,9,FALSE)/1,0)</f>
        <v>0</v>
      </c>
      <c r="AI396">
        <f t="shared" si="60"/>
        <v>0</v>
      </c>
      <c r="AJ396">
        <f t="shared" si="61"/>
        <v>0</v>
      </c>
      <c r="AK396" t="str">
        <f>IF(ISERROR(1/VLOOKUP($B396,Leveranser!$B$1:$S$500,MATCH("såld värme (gwh)",Leveranser!$B$1:$S$1,0),FALSE)),"",VLOOKUP($B396,Leveranser!$B$1:$S$500,MATCH("såld värme (gwh)",Leveranser!$B$1:$S$1,0),FALSE))</f>
        <v/>
      </c>
      <c r="AL396" s="22">
        <f>VLOOKUP($B396,Leveranser!$B$1:$Y$500,MATCH("Totalt såld fjärrvärme till andra fjärrvärmeföretag",Leveranser!$B$1:$AA$1,0),FALSE)</f>
        <v>0</v>
      </c>
      <c r="AM396" s="22">
        <f>IF(ISERROR(1/VLOOKUP($B396,Miljö!$B$1:$S$500,MATCH("Såld mängd produktionsspecifik fjärrvärme (GWh)",Miljö!$B$1:$R$1,0),FALSE)),0,VLOOKUP($B396,Miljö!$B$1:$S$500,MATCH("Såld mängd produktionsspecifik fjärrvärme (GWh)",Miljö!$B$1:$R$1,0),FALSE))</f>
        <v>0</v>
      </c>
      <c r="AN396" s="23" t="str">
        <f t="shared" si="62"/>
        <v/>
      </c>
      <c r="AP396" t="str">
        <f>VLOOKUP($B396,'Miljövärden urval för publ'!$B$1:$H$450,7,FALSE)</f>
        <v>Nej</v>
      </c>
      <c r="AQ396" t="str">
        <f>VLOOKUP($B396,'Miljövärden urval för publ'!$B$1:$H$450,6,FALSE)</f>
        <v>Nej</v>
      </c>
      <c r="AU396">
        <f t="shared" si="63"/>
        <v>0</v>
      </c>
      <c r="AV396">
        <f t="shared" si="64"/>
        <v>0</v>
      </c>
      <c r="AW396">
        <f t="shared" si="65"/>
        <v>0</v>
      </c>
      <c r="AX396">
        <f t="shared" si="66"/>
        <v>0</v>
      </c>
      <c r="AZ396">
        <f t="shared" si="67"/>
        <v>0</v>
      </c>
      <c r="BA396">
        <f t="shared" si="68"/>
        <v>0</v>
      </c>
      <c r="BC396">
        <f t="shared" si="69"/>
        <v>0</v>
      </c>
    </row>
    <row r="397" spans="1:55" ht="15" customHeight="1" x14ac:dyDescent="0.25">
      <c r="A397" t="s">
        <v>547</v>
      </c>
      <c r="B397" t="s">
        <v>548</v>
      </c>
      <c r="C397">
        <f>VLOOKUP($B397,'Tillförd energi'!$B$1:$AS$566,MATCH(C$1,'Tillförd energi'!$B$1:$AQ$1,0),FALSE)</f>
        <v>0</v>
      </c>
      <c r="D397">
        <f>VLOOKUP($B397,'Tillförd energi'!$B$1:$AS$566,MATCH(D$1,'Tillförd energi'!$B$1:$AQ$1,0),FALSE)</f>
        <v>1.25</v>
      </c>
      <c r="E397">
        <f>VLOOKUP($B397,'Tillförd energi'!$B$1:$AS$566,MATCH(E$1,'Tillförd energi'!$B$1:$AQ$1,0),FALSE)</f>
        <v>0</v>
      </c>
      <c r="F397">
        <f>VLOOKUP($B397,'Tillförd energi'!$B$1:$AS$566,MATCH(F$1,'Tillförd energi'!$B$1:$AQ$1,0),FALSE)</f>
        <v>1.2574000000000001</v>
      </c>
      <c r="G397">
        <f>VLOOKUP($B397,'Tillförd energi'!$B$1:$AS$566,MATCH(G$1,'Tillförd energi'!$B$1:$AQ$1,0),FALSE)</f>
        <v>2.1999999999999999E-2</v>
      </c>
      <c r="H397">
        <f>VLOOKUP($B397,'Tillförd energi'!$B$1:$AS$566,MATCH(H$1,'Tillförd energi'!$B$1:$AQ$1,0),FALSE)</f>
        <v>0</v>
      </c>
      <c r="I397">
        <f>VLOOKUP($B397,'Tillförd energi'!$B$1:$AS$566,MATCH(I$1,'Tillförd energi'!$B$1:$AQ$1,0),FALSE)</f>
        <v>192.9</v>
      </c>
      <c r="J397">
        <f>VLOOKUP($B397,'Tillförd energi'!$B$1:$AS$566,MATCH(J$1,'Tillförd energi'!$B$1:$AQ$1,0),FALSE)</f>
        <v>20.833300000000001</v>
      </c>
      <c r="K397">
        <v>0</v>
      </c>
      <c r="L397">
        <f>VLOOKUP($B397,'Tillförd energi'!$B$1:$AS$566,MATCH(L$1,'Tillförd energi'!$B$1:$AQ$1,0),FALSE)</f>
        <v>0</v>
      </c>
      <c r="M397">
        <f>VLOOKUP($B397,'Tillförd energi'!$B$1:$AS$566,MATCH(M$1,'Tillförd energi'!$B$1:$AQ$1,0),FALSE)</f>
        <v>0</v>
      </c>
      <c r="N397">
        <f>VLOOKUP($B397,'Tillförd energi'!$B$1:$AS$566,MATCH(N$1,'Tillförd energi'!$B$1:$AQ$1,0),FALSE)</f>
        <v>20.3</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165</v>
      </c>
      <c r="S397">
        <f>VLOOKUP($B397,'Tillförd energi'!$B$1:$AS$566,MATCH(S$1,'Tillförd energi'!$B$1:$AQ$1,0),FALSE)</f>
        <v>0</v>
      </c>
      <c r="T397">
        <f>VLOOKUP($B397,'Tillförd energi'!$B$1:$AS$566,MATCH(T$1,'Tillförd energi'!$B$1:$AQ$1,0),FALSE)</f>
        <v>5.08</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18.472000000000001</v>
      </c>
      <c r="AB397">
        <f>VLOOKUP($B397,'Tillförd energi'!$B$1:$AS$566,MATCH(AB$1,'Tillförd energi'!$B$1:$AQ$1,0),FALSE)</f>
        <v>39.465000000000003</v>
      </c>
      <c r="AC397">
        <f>VLOOKUP($B397,'Tillförd energi'!$B$1:$AS$566,MATCH(AC$1,'Tillförd energi'!$B$1:$AQ$1,0),FALSE)</f>
        <v>107.6</v>
      </c>
      <c r="AD397">
        <f>VLOOKUP($B397,'Tillförd energi'!$B$1:$AS$566,MATCH(AD$1,'Tillförd energi'!$B$1:$AQ$1,0),FALSE)</f>
        <v>321.02100000000002</v>
      </c>
      <c r="AE397">
        <f>VLOOKUP($B397,'Tillförd energi'!$B$1:$AS$566,MATCH(AE$1,'Tillförd energi'!$B$1:$AQ$1,0),FALSE)</f>
        <v>0</v>
      </c>
      <c r="AF397">
        <f>VLOOKUP($B397,'Tillförd energi'!$B$1:$AS$566,MATCH(AF$1,'Tillförd energi'!$B$1:$AQ$1,0),FALSE)</f>
        <v>22.145</v>
      </c>
      <c r="AG397">
        <f>IFERROR(VLOOKUP(B397,Miljö!$B$1:$S$476,9,FALSE)/1,0)</f>
        <v>29.23</v>
      </c>
      <c r="AI397">
        <f t="shared" si="60"/>
        <v>915.34570000000008</v>
      </c>
      <c r="AJ397">
        <f t="shared" si="61"/>
        <v>944.5757000000001</v>
      </c>
      <c r="AK397">
        <f>IF(ISERROR(1/VLOOKUP($B397,Leveranser!$B$1:$S$500,MATCH("såld värme (gwh)",Leveranser!$B$1:$S$1,0),FALSE)),"",VLOOKUP($B397,Leveranser!$B$1:$S$500,MATCH("såld värme (gwh)",Leveranser!$B$1:$S$1,0),FALSE))</f>
        <v>832.44</v>
      </c>
      <c r="AL397" s="22">
        <f>VLOOKUP($B397,Leveranser!$B$1:$Y$500,MATCH("Totalt såld fjärrvärme till andra fjärrvärmeföretag",Leveranser!$B$1:$AA$1,0),FALSE)</f>
        <v>45.572000000000003</v>
      </c>
      <c r="AM397" s="22">
        <f>IF(ISERROR(1/VLOOKUP($B397,Miljö!$B$1:$S$500,MATCH("Såld mängd produktionsspecifik fjärrvärme (GWh)",Miljö!$B$1:$R$1,0),FALSE)),0,VLOOKUP($B397,Miljö!$B$1:$S$500,MATCH("Såld mängd produktionsspecifik fjärrvärme (GWh)",Miljö!$B$1:$R$1,0),FALSE))</f>
        <v>89.3</v>
      </c>
      <c r="AN397" s="23">
        <f t="shared" si="62"/>
        <v>0.88128458100287776</v>
      </c>
      <c r="AP397" t="str">
        <f>VLOOKUP($B397,'Miljövärden urval för publ'!$B$1:$H$450,7,FALSE)</f>
        <v>Ja</v>
      </c>
      <c r="AQ397" t="str">
        <f>VLOOKUP($B397,'Miljövärden urval för publ'!$B$1:$H$450,6,FALSE)</f>
        <v>Nej</v>
      </c>
      <c r="AU397">
        <f t="shared" si="63"/>
        <v>40.617000000000004</v>
      </c>
      <c r="AV397">
        <f t="shared" si="64"/>
        <v>0</v>
      </c>
      <c r="AW397">
        <f t="shared" si="65"/>
        <v>20.3</v>
      </c>
      <c r="AX397">
        <f t="shared" si="66"/>
        <v>170.08</v>
      </c>
      <c r="AZ397">
        <f t="shared" si="67"/>
        <v>39.465000000000003</v>
      </c>
      <c r="BA397">
        <f t="shared" si="68"/>
        <v>0</v>
      </c>
      <c r="BC397">
        <f t="shared" si="69"/>
        <v>190.38000000000002</v>
      </c>
    </row>
    <row r="398" spans="1:55" ht="15" customHeight="1" x14ac:dyDescent="0.25">
      <c r="A398" t="s">
        <v>547</v>
      </c>
      <c r="B398" t="s">
        <v>549</v>
      </c>
      <c r="C398">
        <f>VLOOKUP($B398,'Tillförd energi'!$B$1:$AS$566,MATCH(C$1,'Tillförd energi'!$B$1:$AQ$1,0),FALSE)</f>
        <v>0</v>
      </c>
      <c r="D398">
        <f>VLOOKUP($B398,'Tillförd energi'!$B$1:$AS$566,MATCH(D$1,'Tillförd energi'!$B$1:$AQ$1,0),FALSE)</f>
        <v>2E-3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2.375</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6.1445E-2</v>
      </c>
      <c r="AG398">
        <f>IFERROR(VLOOKUP(B398,Miljö!$B$1:$S$476,9,FALSE)/1,0)</f>
        <v>0</v>
      </c>
      <c r="AI398">
        <f t="shared" si="60"/>
        <v>2.4384449999999998</v>
      </c>
      <c r="AJ398">
        <f t="shared" si="61"/>
        <v>2.4384449999999998</v>
      </c>
      <c r="AK398">
        <f>IF(ISERROR(1/VLOOKUP($B398,Leveranser!$B$1:$S$500,MATCH("såld värme (gwh)",Leveranser!$B$1:$S$1,0),FALSE)),"",VLOOKUP($B398,Leveranser!$B$1:$S$500,MATCH("såld värme (gwh)",Leveranser!$B$1:$S$1,0),FALSE))</f>
        <v>1.58</v>
      </c>
      <c r="AL398" s="22">
        <f>VLOOKUP($B398,Leveranser!$B$1:$Y$500,MATCH("Totalt såld fjärrvärme till andra fjärrvärmeföretag",Leveranser!$B$1:$AA$1,0),FALSE)</f>
        <v>0</v>
      </c>
      <c r="AM398" s="22">
        <f>IF(ISERROR(1/VLOOKUP($B398,Miljö!$B$1:$S$500,MATCH("Såld mängd produktionsspecifik fjärrvärme (GWh)",Miljö!$B$1:$R$1,0),FALSE)),0,VLOOKUP($B398,Miljö!$B$1:$S$500,MATCH("Såld mängd produktionsspecifik fjärrvärme (GWh)",Miljö!$B$1:$R$1,0),FALSE))</f>
        <v>0</v>
      </c>
      <c r="AN398" s="23">
        <f t="shared" si="62"/>
        <v>0.64795392145404151</v>
      </c>
      <c r="AP398" t="str">
        <f>VLOOKUP($B398,'Miljövärden urval för publ'!$B$1:$H$450,7,FALSE)</f>
        <v>Ja</v>
      </c>
      <c r="AQ398" t="str">
        <f>VLOOKUP($B398,'Miljövärden urval för publ'!$B$1:$H$450,6,FALSE)</f>
        <v>Ja</v>
      </c>
      <c r="AU398">
        <f t="shared" si="63"/>
        <v>6.1445E-2</v>
      </c>
      <c r="AV398">
        <f t="shared" si="64"/>
        <v>0</v>
      </c>
      <c r="AW398">
        <f t="shared" si="65"/>
        <v>0</v>
      </c>
      <c r="AX398">
        <f t="shared" si="66"/>
        <v>2.375</v>
      </c>
      <c r="AZ398">
        <f t="shared" si="67"/>
        <v>0</v>
      </c>
      <c r="BA398">
        <f t="shared" si="68"/>
        <v>0</v>
      </c>
      <c r="BC398">
        <f t="shared" si="69"/>
        <v>2.375</v>
      </c>
    </row>
    <row r="399" spans="1:55" ht="15" customHeight="1" x14ac:dyDescent="0.25">
      <c r="A399" t="s">
        <v>547</v>
      </c>
      <c r="B399" t="s">
        <v>550</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9.6999999999999993</v>
      </c>
      <c r="S399">
        <f>VLOOKUP($B399,'Tillförd energi'!$B$1:$AS$566,MATCH(S$1,'Tillförd energi'!$B$1:$AQ$1,0),FALSE)</f>
        <v>5.9</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0.21299999999999999</v>
      </c>
      <c r="AG399">
        <f>IFERROR(VLOOKUP(B399,Miljö!$B$1:$S$476,9,FALSE)/1,0)</f>
        <v>0</v>
      </c>
      <c r="AI399">
        <f t="shared" si="60"/>
        <v>15.872999999999999</v>
      </c>
      <c r="AJ399">
        <f t="shared" si="61"/>
        <v>15.872999999999999</v>
      </c>
      <c r="AK399">
        <f>IF(ISERROR(1/VLOOKUP($B399,Leveranser!$B$1:$S$500,MATCH("såld värme (gwh)",Leveranser!$B$1:$S$1,0),FALSE)),"",VLOOKUP($B399,Leveranser!$B$1:$S$500,MATCH("såld värme (gwh)",Leveranser!$B$1:$S$1,0),FALSE))</f>
        <v>8.58</v>
      </c>
      <c r="AL399" s="22">
        <f>VLOOKUP($B399,Leveranser!$B$1:$Y$500,MATCH("Totalt såld fjärrvärme till andra fjärrvärmeföretag",Leveranser!$B$1:$AA$1,0),FALSE)</f>
        <v>0</v>
      </c>
      <c r="AM399" s="22">
        <f>IF(ISERROR(1/VLOOKUP($B399,Miljö!$B$1:$S$500,MATCH("Såld mängd produktionsspecifik fjärrvärme (GWh)",Miljö!$B$1:$R$1,0),FALSE)),0,VLOOKUP($B399,Miljö!$B$1:$S$500,MATCH("Såld mängd produktionsspecifik fjärrvärme (GWh)",Miljö!$B$1:$R$1,0),FALSE))</f>
        <v>0</v>
      </c>
      <c r="AN399" s="23">
        <f t="shared" si="62"/>
        <v>0.54054054054054057</v>
      </c>
      <c r="AP399" t="str">
        <f>VLOOKUP($B399,'Miljövärden urval för publ'!$B$1:$H$450,7,FALSE)</f>
        <v>Ja</v>
      </c>
      <c r="AQ399" t="str">
        <f>VLOOKUP($B399,'Miljövärden urval för publ'!$B$1:$H$450,6,FALSE)</f>
        <v>Ja</v>
      </c>
      <c r="AU399">
        <f t="shared" si="63"/>
        <v>0.21299999999999999</v>
      </c>
      <c r="AV399">
        <f t="shared" si="64"/>
        <v>0</v>
      </c>
      <c r="AW399">
        <f t="shared" si="65"/>
        <v>0</v>
      </c>
      <c r="AX399">
        <f t="shared" si="66"/>
        <v>15.6</v>
      </c>
      <c r="AZ399">
        <f t="shared" si="67"/>
        <v>0</v>
      </c>
      <c r="BA399">
        <f t="shared" si="68"/>
        <v>0</v>
      </c>
      <c r="BC399">
        <f t="shared" si="69"/>
        <v>15.6</v>
      </c>
    </row>
    <row r="400" spans="1:55" ht="15" customHeight="1" x14ac:dyDescent="0.25">
      <c r="A400" t="s">
        <v>547</v>
      </c>
      <c r="B400" t="s">
        <v>551</v>
      </c>
      <c r="C400">
        <f>VLOOKUP($B400,'Tillförd energi'!$B$1:$AS$566,MATCH(C$1,'Tillförd energi'!$B$1:$AQ$1,0),FALSE)</f>
        <v>0</v>
      </c>
      <c r="D400">
        <f>VLOOKUP($B400,'Tillförd energi'!$B$1:$AS$566,MATCH(D$1,'Tillförd energi'!$B$1:$AQ$1,0),FALSE)</f>
        <v>1.1000000000000001</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25.132000000000001</v>
      </c>
      <c r="J400">
        <f>VLOOKUP($B400,'Tillförd energi'!$B$1:$AS$566,MATCH(J$1,'Tillförd energi'!$B$1:$AQ$1,0),FALSE)</f>
        <v>1.61059</v>
      </c>
      <c r="K400">
        <v>0</v>
      </c>
      <c r="L400">
        <f>VLOOKUP($B400,'Tillförd energi'!$B$1:$AS$566,MATCH(L$1,'Tillförd energi'!$B$1:$AQ$1,0),FALSE)</f>
        <v>185.6</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7.6450500000000003</v>
      </c>
      <c r="Q400">
        <f>VLOOKUP($B400,'Tillförd energi'!$B$1:$AS$566,MATCH(Q$1,'Tillförd energi'!$B$1:$AQ$1,0),FALSE)</f>
        <v>4.5148200000000003</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1.645</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0.25800000000000001</v>
      </c>
      <c r="AE400">
        <f>VLOOKUP($B400,'Tillförd energi'!$B$1:$AS$566,MATCH(AE$1,'Tillförd energi'!$B$1:$AQ$1,0),FALSE)</f>
        <v>0</v>
      </c>
      <c r="AF400">
        <f>VLOOKUP($B400,'Tillförd energi'!$B$1:$AS$566,MATCH(AF$1,'Tillförd energi'!$B$1:$AQ$1,0),FALSE)</f>
        <v>8.5370000000000008</v>
      </c>
      <c r="AG400">
        <f>IFERROR(VLOOKUP(B400,Miljö!$B$1:$S$476,9,FALSE)/1,0)</f>
        <v>0</v>
      </c>
      <c r="AI400">
        <f t="shared" si="60"/>
        <v>236.04246000000003</v>
      </c>
      <c r="AJ400">
        <f t="shared" si="61"/>
        <v>236.04246000000003</v>
      </c>
      <c r="AK400">
        <f>IF(ISERROR(1/VLOOKUP($B400,Leveranser!$B$1:$S$500,MATCH("såld värme (gwh)",Leveranser!$B$1:$S$1,0),FALSE)),"",VLOOKUP($B400,Leveranser!$B$1:$S$500,MATCH("såld värme (gwh)",Leveranser!$B$1:$S$1,0),FALSE))</f>
        <v>158.703</v>
      </c>
      <c r="AL400" s="22">
        <f>VLOOKUP($B400,Leveranser!$B$1:$Y$500,MATCH("Totalt såld fjärrvärme till andra fjärrvärmeföretag",Leveranser!$B$1:$AA$1,0),FALSE)</f>
        <v>0</v>
      </c>
      <c r="AM400" s="22">
        <f>IF(ISERROR(1/VLOOKUP($B400,Miljö!$B$1:$S$500,MATCH("Såld mängd produktionsspecifik fjärrvärme (GWh)",Miljö!$B$1:$R$1,0),FALSE)),0,VLOOKUP($B400,Miljö!$B$1:$S$500,MATCH("Såld mängd produktionsspecifik fjärrvärme (GWh)",Miljö!$B$1:$R$1,0),FALSE))</f>
        <v>0</v>
      </c>
      <c r="AN400" s="23">
        <f t="shared" si="62"/>
        <v>0.67234937307465781</v>
      </c>
      <c r="AP400" t="str">
        <f>VLOOKUP($B400,'Miljövärden urval för publ'!$B$1:$H$450,7,FALSE)</f>
        <v>Ja</v>
      </c>
      <c r="AQ400" t="str">
        <f>VLOOKUP($B400,'Miljövärden urval för publ'!$B$1:$H$450,6,FALSE)</f>
        <v>Ja</v>
      </c>
      <c r="AU400">
        <f t="shared" si="63"/>
        <v>8.5370000000000008</v>
      </c>
      <c r="AV400">
        <f t="shared" si="64"/>
        <v>0</v>
      </c>
      <c r="AW400">
        <f t="shared" si="65"/>
        <v>12.159870000000002</v>
      </c>
      <c r="AX400">
        <f t="shared" si="66"/>
        <v>0</v>
      </c>
      <c r="AZ400">
        <f t="shared" si="67"/>
        <v>0</v>
      </c>
      <c r="BA400">
        <f t="shared" si="68"/>
        <v>0</v>
      </c>
      <c r="BC400">
        <f t="shared" si="69"/>
        <v>199.40486999999999</v>
      </c>
    </row>
    <row r="401" spans="1:55" ht="15" customHeight="1" x14ac:dyDescent="0.25">
      <c r="A401" t="s">
        <v>552</v>
      </c>
      <c r="B401" t="s">
        <v>553</v>
      </c>
      <c r="C401">
        <f>VLOOKUP($B401,'Tillförd energi'!$B$1:$AS$566,MATCH(C$1,'Tillförd energi'!$B$1:$AQ$1,0),FALSE)</f>
        <v>0</v>
      </c>
      <c r="D401">
        <f>VLOOKUP($B401,'Tillförd energi'!$B$1:$AS$566,MATCH(D$1,'Tillförd energi'!$B$1:$AQ$1,0),FALSE)</f>
        <v>0.19</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33.328000000000003</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4.2300000000000004</v>
      </c>
      <c r="AD401">
        <f>VLOOKUP($B401,'Tillförd energi'!$B$1:$AS$566,MATCH(AD$1,'Tillförd energi'!$B$1:$AQ$1,0),FALSE)</f>
        <v>0</v>
      </c>
      <c r="AE401">
        <f>VLOOKUP($B401,'Tillförd energi'!$B$1:$AS$566,MATCH(AE$1,'Tillförd energi'!$B$1:$AQ$1,0),FALSE)</f>
        <v>0</v>
      </c>
      <c r="AF401">
        <f>VLOOKUP($B401,'Tillförd energi'!$B$1:$AS$566,MATCH(AF$1,'Tillförd energi'!$B$1:$AQ$1,0),FALSE)</f>
        <v>0.747</v>
      </c>
      <c r="AG401">
        <f>IFERROR(VLOOKUP(B401,Miljö!$B$1:$S$476,9,FALSE)/1,0)</f>
        <v>0</v>
      </c>
      <c r="AI401">
        <f t="shared" si="60"/>
        <v>38.495000000000005</v>
      </c>
      <c r="AJ401">
        <f t="shared" si="61"/>
        <v>38.495000000000005</v>
      </c>
      <c r="AK401">
        <f>IF(ISERROR(1/VLOOKUP($B401,Leveranser!$B$1:$S$500,MATCH("såld värme (gwh)",Leveranser!$B$1:$S$1,0),FALSE)),"",VLOOKUP($B401,Leveranser!$B$1:$S$500,MATCH("såld värme (gwh)",Leveranser!$B$1:$S$1,0),FALSE))</f>
        <v>24.9</v>
      </c>
      <c r="AL401" s="22">
        <f>VLOOKUP($B401,Leveranser!$B$1:$Y$500,MATCH("Totalt såld fjärrvärme till andra fjärrvärmeföretag",Leveranser!$B$1:$AA$1,0),FALSE)</f>
        <v>0</v>
      </c>
      <c r="AM401" s="22">
        <f>IF(ISERROR(1/VLOOKUP($B401,Miljö!$B$1:$S$500,MATCH("Såld mängd produktionsspecifik fjärrvärme (GWh)",Miljö!$B$1:$R$1,0),FALSE)),0,VLOOKUP($B401,Miljö!$B$1:$S$500,MATCH("Såld mängd produktionsspecifik fjärrvärme (GWh)",Miljö!$B$1:$R$1,0),FALSE))</f>
        <v>0</v>
      </c>
      <c r="AN401" s="23">
        <f t="shared" si="62"/>
        <v>0.6468372515911156</v>
      </c>
      <c r="AP401" t="str">
        <f>VLOOKUP($B401,'Miljövärden urval för publ'!$B$1:$H$450,7,FALSE)</f>
        <v>Ja</v>
      </c>
      <c r="AQ401" t="str">
        <f>VLOOKUP($B401,'Miljövärden urval för publ'!$B$1:$H$450,6,FALSE)</f>
        <v>Ja</v>
      </c>
      <c r="AU401">
        <f t="shared" si="63"/>
        <v>0.747</v>
      </c>
      <c r="AV401">
        <f t="shared" si="64"/>
        <v>0</v>
      </c>
      <c r="AW401">
        <f t="shared" si="65"/>
        <v>33.328000000000003</v>
      </c>
      <c r="AX401">
        <f t="shared" si="66"/>
        <v>0</v>
      </c>
      <c r="AZ401">
        <f t="shared" si="67"/>
        <v>0</v>
      </c>
      <c r="BA401">
        <f t="shared" si="68"/>
        <v>0</v>
      </c>
      <c r="BC401">
        <f t="shared" si="69"/>
        <v>33.328000000000003</v>
      </c>
    </row>
    <row r="402" spans="1:55" ht="15" customHeight="1" x14ac:dyDescent="0.25">
      <c r="A402" t="s">
        <v>554</v>
      </c>
      <c r="B402" t="s">
        <v>555</v>
      </c>
      <c r="C402">
        <f>VLOOKUP($B402,'Tillförd energi'!$B$1:$AS$566,MATCH(C$1,'Tillförd energi'!$B$1:$AQ$1,0),FALSE)</f>
        <v>0</v>
      </c>
      <c r="D402">
        <f>VLOOKUP($B402,'Tillförd energi'!$B$1:$AS$566,MATCH(D$1,'Tillförd energi'!$B$1:$AQ$1,0),FALSE)</f>
        <v>1.6</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50.6</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60"/>
        <v>59.2</v>
      </c>
      <c r="AJ402">
        <f t="shared" si="61"/>
        <v>59.2</v>
      </c>
      <c r="AK402">
        <f>IF(ISERROR(1/VLOOKUP($B402,Leveranser!$B$1:$S$500,MATCH("såld värme (gwh)",Leveranser!$B$1:$S$1,0),FALSE)),"",VLOOKUP($B402,Leveranser!$B$1:$S$500,MATCH("såld värme (gwh)",Leveranser!$B$1:$S$1,0),FALSE))</f>
        <v>43.6</v>
      </c>
      <c r="AL402" s="22">
        <f>VLOOKUP($B402,Leveranser!$B$1:$Y$500,MATCH("Totalt såld fjärrvärme till andra fjärrvärmeföretag",Leveranser!$B$1:$AA$1,0),FALSE)</f>
        <v>0</v>
      </c>
      <c r="AM402" s="22">
        <f>IF(ISERROR(1/VLOOKUP($B402,Miljö!$B$1:$S$500,MATCH("Såld mängd produktionsspecifik fjärrvärme (GWh)",Miljö!$B$1:$R$1,0),FALSE)),0,VLOOKUP($B402,Miljö!$B$1:$S$500,MATCH("Såld mängd produktionsspecifik fjärrvärme (GWh)",Miljö!$B$1:$R$1,0),FALSE))</f>
        <v>0</v>
      </c>
      <c r="AN402" s="23">
        <f t="shared" si="62"/>
        <v>0.73648648648648651</v>
      </c>
      <c r="AP402" t="str">
        <f>VLOOKUP($B402,'Miljövärden urval för publ'!$B$1:$H$450,7,FALSE)</f>
        <v>Ja</v>
      </c>
      <c r="AQ402" t="str">
        <f>VLOOKUP($B402,'Miljövärden urval för publ'!$B$1:$H$450,6,FALSE)</f>
        <v>Ja</v>
      </c>
      <c r="AU402">
        <f t="shared" si="63"/>
        <v>1.7</v>
      </c>
      <c r="AV402">
        <f t="shared" si="64"/>
        <v>0</v>
      </c>
      <c r="AW402">
        <f t="shared" si="65"/>
        <v>50.6</v>
      </c>
      <c r="AX402">
        <f t="shared" si="66"/>
        <v>0</v>
      </c>
      <c r="AZ402">
        <f t="shared" si="67"/>
        <v>0</v>
      </c>
      <c r="BA402">
        <f t="shared" si="68"/>
        <v>0</v>
      </c>
      <c r="BC402">
        <f t="shared" si="69"/>
        <v>50.6</v>
      </c>
    </row>
    <row r="403" spans="1:55" ht="15" customHeight="1" x14ac:dyDescent="0.25">
      <c r="A403" t="s">
        <v>556</v>
      </c>
      <c r="B403" t="s">
        <v>557</v>
      </c>
      <c r="C403">
        <f>VLOOKUP($B403,'Tillförd energi'!$B$1:$AS$566,MATCH(C$1,'Tillförd energi'!$B$1:$AQ$1,0),FALSE)</f>
        <v>0</v>
      </c>
      <c r="D403">
        <f>VLOOKUP($B403,'Tillförd energi'!$B$1:$AS$566,MATCH(D$1,'Tillförd energi'!$B$1:$AQ$1,0),FALSE)</f>
        <v>0.43351000000000001</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9.1127400000000005</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0.25705</v>
      </c>
      <c r="X403">
        <f>VLOOKUP($B403,'Tillförd energi'!$B$1:$AS$566,MATCH(X$1,'Tillförd energi'!$B$1:$AQ$1,0),FALSE)</f>
        <v>0</v>
      </c>
      <c r="Y403">
        <f>VLOOKUP($B403,'Tillförd energi'!$B$1:$AS$566,MATCH(Y$1,'Tillförd energi'!$B$1:$AQ$1,0),FALSE)</f>
        <v>0</v>
      </c>
      <c r="Z403">
        <f>VLOOKUP($B403,'Tillförd energi'!$B$1:$AS$566,MATCH(Z$1,'Tillförd energi'!$B$1:$AQ$1,0),FALSE)</f>
        <v>0</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60"/>
        <v>10.055289999999999</v>
      </c>
      <c r="AJ403">
        <f t="shared" si="61"/>
        <v>10.055289999999999</v>
      </c>
      <c r="AK403">
        <f>IF(ISERROR(1/VLOOKUP($B403,Leveranser!$B$1:$S$500,MATCH("såld värme (gwh)",Leveranser!$B$1:$S$1,0),FALSE)),"",VLOOKUP($B403,Leveranser!$B$1:$S$500,MATCH("såld värme (gwh)",Leveranser!$B$1:$S$1,0),FALSE))</f>
        <v>6.9749999999999996</v>
      </c>
      <c r="AL403" s="22">
        <f>VLOOKUP($B403,Leveranser!$B$1:$Y$500,MATCH("Totalt såld fjärrvärme till andra fjärrvärmeföretag",Leveranser!$B$1:$AA$1,0),FALSE)</f>
        <v>0</v>
      </c>
      <c r="AM403" s="22">
        <f>IF(ISERROR(1/VLOOKUP($B403,Miljö!$B$1:$S$500,MATCH("Såld mängd produktionsspecifik fjärrvärme (GWh)",Miljö!$B$1:$R$1,0),FALSE)),0,VLOOKUP($B403,Miljö!$B$1:$S$500,MATCH("Såld mängd produktionsspecifik fjärrvärme (GWh)",Miljö!$B$1:$R$1,0),FALSE))</f>
        <v>0</v>
      </c>
      <c r="AN403" s="23">
        <f t="shared" si="62"/>
        <v>0.69366472772043375</v>
      </c>
      <c r="AP403" t="str">
        <f>VLOOKUP($B403,'Miljövärden urval för publ'!$B$1:$H$450,7,FALSE)</f>
        <v>Ja</v>
      </c>
      <c r="AQ403" t="str">
        <f>VLOOKUP($B403,'Miljövärden urval för publ'!$B$1:$H$450,6,FALSE)</f>
        <v>Ja</v>
      </c>
      <c r="AU403">
        <f t="shared" si="63"/>
        <v>0.25198999999999999</v>
      </c>
      <c r="AV403">
        <f t="shared" si="64"/>
        <v>0</v>
      </c>
      <c r="AW403">
        <f t="shared" si="65"/>
        <v>9.1127400000000005</v>
      </c>
      <c r="AX403">
        <f t="shared" si="66"/>
        <v>0</v>
      </c>
      <c r="AZ403">
        <f t="shared" si="67"/>
        <v>0</v>
      </c>
      <c r="BA403">
        <f t="shared" si="68"/>
        <v>0</v>
      </c>
      <c r="BC403">
        <f t="shared" si="69"/>
        <v>9.3697900000000001</v>
      </c>
    </row>
    <row r="404" spans="1:55" ht="15" customHeight="1" x14ac:dyDescent="0.25">
      <c r="A404" t="s">
        <v>556</v>
      </c>
      <c r="B404" t="s">
        <v>558</v>
      </c>
      <c r="C404">
        <f>VLOOKUP($B404,'Tillförd energi'!$B$1:$AS$566,MATCH(C$1,'Tillförd energi'!$B$1:$AQ$1,0),FALSE)</f>
        <v>0</v>
      </c>
      <c r="D404">
        <f>VLOOKUP($B404,'Tillförd energi'!$B$1:$AS$566,MATCH(D$1,'Tillförd energi'!$B$1:$AQ$1,0),FALSE)</f>
        <v>0.11600000000000001</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4.4619999999999997</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2.7E-2</v>
      </c>
      <c r="X404">
        <f>VLOOKUP($B404,'Tillförd energi'!$B$1:$AS$566,MATCH(X$1,'Tillförd energi'!$B$1:$AQ$1,0),FALSE)</f>
        <v>0</v>
      </c>
      <c r="Y404">
        <f>VLOOKUP($B404,'Tillförd energi'!$B$1:$AS$566,MATCH(Y$1,'Tillförd energi'!$B$1:$AQ$1,0),FALSE)</f>
        <v>0</v>
      </c>
      <c r="Z404">
        <f>VLOOKUP($B404,'Tillförd energi'!$B$1:$AS$566,MATCH(Z$1,'Tillförd energi'!$B$1:$AQ$1,0),FALSE)</f>
        <v>1.2869999999999999</v>
      </c>
      <c r="AA404">
        <f>VLOOKUP($B404,'Tillförd energi'!$B$1:$AS$566,MATCH(AA$1,'Tillförd energi'!$B$1:$AQ$1,0),FALSE)</f>
        <v>0.27900000000000003</v>
      </c>
      <c r="AB404">
        <f>VLOOKUP($B404,'Tillförd energi'!$B$1:$AS$566,MATCH(AB$1,'Tillförd energi'!$B$1:$AQ$1,0),FALSE)</f>
        <v>0.51800000000000002</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0.13965</v>
      </c>
      <c r="AG404">
        <f>IFERROR(VLOOKUP(B404,Miljö!$B$1:$S$476,9,FALSE)/1,0)</f>
        <v>0</v>
      </c>
      <c r="AI404">
        <f t="shared" si="60"/>
        <v>6.8286499999999988</v>
      </c>
      <c r="AJ404">
        <f t="shared" si="61"/>
        <v>6.8286499999999988</v>
      </c>
      <c r="AK404">
        <f>IF(ISERROR(1/VLOOKUP($B404,Leveranser!$B$1:$S$500,MATCH("såld värme (gwh)",Leveranser!$B$1:$S$1,0),FALSE)),"",VLOOKUP($B404,Leveranser!$B$1:$S$500,MATCH("såld värme (gwh)",Leveranser!$B$1:$S$1,0),FALSE))</f>
        <v>4.6550000000000002</v>
      </c>
      <c r="AL404" s="22">
        <f>VLOOKUP($B404,Leveranser!$B$1:$Y$500,MATCH("Totalt såld fjärrvärme till andra fjärrvärmeföretag",Leveranser!$B$1:$AA$1,0),FALSE)</f>
        <v>0</v>
      </c>
      <c r="AM404" s="22">
        <f>IF(ISERROR(1/VLOOKUP($B404,Miljö!$B$1:$S$500,MATCH("Såld mängd produktionsspecifik fjärrvärme (GWh)",Miljö!$B$1:$R$1,0),FALSE)),0,VLOOKUP($B404,Miljö!$B$1:$S$500,MATCH("Såld mängd produktionsspecifik fjärrvärme (GWh)",Miljö!$B$1:$R$1,0),FALSE))</f>
        <v>0</v>
      </c>
      <c r="AN404" s="23">
        <f t="shared" si="62"/>
        <v>0.68168671699384231</v>
      </c>
      <c r="AP404" t="str">
        <f>VLOOKUP($B404,'Miljövärden urval för publ'!$B$1:$H$450,7,FALSE)</f>
        <v>Ja</v>
      </c>
      <c r="AQ404" t="str">
        <f>VLOOKUP($B404,'Miljövärden urval för publ'!$B$1:$H$450,6,FALSE)</f>
        <v>Ja</v>
      </c>
      <c r="AU404">
        <f t="shared" si="63"/>
        <v>1.7056499999999999</v>
      </c>
      <c r="AV404">
        <f t="shared" si="64"/>
        <v>0</v>
      </c>
      <c r="AW404">
        <f t="shared" si="65"/>
        <v>4.4619999999999997</v>
      </c>
      <c r="AX404">
        <f t="shared" si="66"/>
        <v>0</v>
      </c>
      <c r="AZ404">
        <f t="shared" si="67"/>
        <v>0.51800000000000002</v>
      </c>
      <c r="BA404">
        <f t="shared" si="68"/>
        <v>0</v>
      </c>
      <c r="BC404">
        <f t="shared" si="69"/>
        <v>4.4889999999999999</v>
      </c>
    </row>
    <row r="405" spans="1:55" ht="15" customHeight="1" x14ac:dyDescent="0.25">
      <c r="A405" t="s">
        <v>556</v>
      </c>
      <c r="B405" t="s">
        <v>559</v>
      </c>
      <c r="C405">
        <f>VLOOKUP($B405,'Tillförd energi'!$B$1:$AS$566,MATCH(C$1,'Tillförd energi'!$B$1:$AQ$1,0),FALSE)</f>
        <v>0</v>
      </c>
      <c r="D405">
        <f>VLOOKUP($B405,'Tillförd energi'!$B$1:$AS$566,MATCH(D$1,'Tillförd energi'!$B$1:$AQ$1,0),FALSE)</f>
        <v>4.836E-2</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1.3937999999999999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3.5009999999999999E-2</v>
      </c>
      <c r="AG405">
        <f>IFERROR(VLOOKUP(B405,Miljö!$B$1:$S$476,9,FALSE)/1,0)</f>
        <v>0</v>
      </c>
      <c r="AI405">
        <f t="shared" si="60"/>
        <v>1.4771699999999999</v>
      </c>
      <c r="AJ405">
        <f t="shared" si="61"/>
        <v>1.4771699999999999</v>
      </c>
      <c r="AK405">
        <f>IF(ISERROR(1/VLOOKUP($B405,Leveranser!$B$1:$S$500,MATCH("såld värme (gwh)",Leveranser!$B$1:$S$1,0),FALSE)),"",VLOOKUP($B405,Leveranser!$B$1:$S$500,MATCH("såld värme (gwh)",Leveranser!$B$1:$S$1,0),FALSE))</f>
        <v>1.167</v>
      </c>
      <c r="AL405" s="22">
        <f>VLOOKUP($B405,Leveranser!$B$1:$Y$500,MATCH("Totalt såld fjärrvärme till andra fjärrvärmeföretag",Leveranser!$B$1:$AA$1,0),FALSE)</f>
        <v>0</v>
      </c>
      <c r="AM405" s="22">
        <f>IF(ISERROR(1/VLOOKUP($B405,Miljö!$B$1:$S$500,MATCH("Såld mängd produktionsspecifik fjärrvärme (GWh)",Miljö!$B$1:$R$1,0),FALSE)),0,VLOOKUP($B405,Miljö!$B$1:$S$500,MATCH("Såld mängd produktionsspecifik fjärrvärme (GWh)",Miljö!$B$1:$R$1,0),FALSE))</f>
        <v>0</v>
      </c>
      <c r="AN405" s="23">
        <f t="shared" si="62"/>
        <v>0.79002416783444029</v>
      </c>
      <c r="AP405" t="str">
        <f>VLOOKUP($B405,'Miljövärden urval för publ'!$B$1:$H$450,7,FALSE)</f>
        <v>Ja</v>
      </c>
      <c r="AQ405" t="str">
        <f>VLOOKUP($B405,'Miljövärden urval för publ'!$B$1:$H$450,6,FALSE)</f>
        <v>Ja</v>
      </c>
      <c r="AU405">
        <f t="shared" si="63"/>
        <v>3.5009999999999999E-2</v>
      </c>
      <c r="AV405">
        <f t="shared" si="64"/>
        <v>0</v>
      </c>
      <c r="AW405">
        <f t="shared" si="65"/>
        <v>0</v>
      </c>
      <c r="AX405">
        <f t="shared" si="66"/>
        <v>1.3937999999999999</v>
      </c>
      <c r="AZ405">
        <f t="shared" si="67"/>
        <v>0</v>
      </c>
      <c r="BA405">
        <f t="shared" si="68"/>
        <v>0</v>
      </c>
      <c r="BC405">
        <f t="shared" si="69"/>
        <v>1.3937999999999999</v>
      </c>
    </row>
    <row r="406" spans="1:55" ht="15" customHeight="1" x14ac:dyDescent="0.25">
      <c r="A406" t="s">
        <v>556</v>
      </c>
      <c r="B406" t="s">
        <v>560</v>
      </c>
      <c r="C406">
        <f>VLOOKUP($B406,'Tillförd energi'!$B$1:$AS$566,MATCH(C$1,'Tillförd energi'!$B$1:$AQ$1,0),FALSE)</f>
        <v>0</v>
      </c>
      <c r="D406">
        <f>VLOOKUP($B406,'Tillförd energi'!$B$1:$AS$566,MATCH(D$1,'Tillförd energi'!$B$1:$AQ$1,0),FALSE)</f>
        <v>0.27239000000000002</v>
      </c>
      <c r="E406">
        <f>VLOOKUP($B406,'Tillförd energi'!$B$1:$AS$566,MATCH(E$1,'Tillförd energi'!$B$1:$AQ$1,0),FALSE)</f>
        <v>0</v>
      </c>
      <c r="F406">
        <f>VLOOKUP($B406,'Tillförd energi'!$B$1:$AS$566,MATCH(F$1,'Tillförd energi'!$B$1:$AQ$1,0),FALSE)</f>
        <v>4.9352899999999998E-2</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3.33114</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5.2685000000000004</v>
      </c>
      <c r="AE406">
        <f>VLOOKUP($B406,'Tillförd energi'!$B$1:$AS$566,MATCH(AE$1,'Tillförd energi'!$B$1:$AQ$1,0),FALSE)</f>
        <v>0</v>
      </c>
      <c r="AF406">
        <f>VLOOKUP($B406,'Tillförd energi'!$B$1:$AS$566,MATCH(AF$1,'Tillförd energi'!$B$1:$AQ$1,0),FALSE)</f>
        <v>0.18437999999999999</v>
      </c>
      <c r="AG406">
        <f>IFERROR(VLOOKUP(B406,Miljö!$B$1:$S$476,9,FALSE)/1,0)</f>
        <v>0</v>
      </c>
      <c r="AI406">
        <f t="shared" si="60"/>
        <v>9.105762900000002</v>
      </c>
      <c r="AJ406">
        <f t="shared" si="61"/>
        <v>9.105762900000002</v>
      </c>
      <c r="AK406">
        <f>IF(ISERROR(1/VLOOKUP($B406,Leveranser!$B$1:$S$500,MATCH("såld värme (gwh)",Leveranser!$B$1:$S$1,0),FALSE)),"",VLOOKUP($B406,Leveranser!$B$1:$S$500,MATCH("såld värme (gwh)",Leveranser!$B$1:$S$1,0),FALSE))</f>
        <v>6.1459999999999999</v>
      </c>
      <c r="AL406" s="22">
        <f>VLOOKUP($B406,Leveranser!$B$1:$Y$500,MATCH("Totalt såld fjärrvärme till andra fjärrvärmeföretag",Leveranser!$B$1:$AA$1,0),FALSE)</f>
        <v>0</v>
      </c>
      <c r="AM406" s="22">
        <f>IF(ISERROR(1/VLOOKUP($B406,Miljö!$B$1:$S$500,MATCH("Såld mängd produktionsspecifik fjärrvärme (GWh)",Miljö!$B$1:$R$1,0),FALSE)),0,VLOOKUP($B406,Miljö!$B$1:$S$500,MATCH("Såld mängd produktionsspecifik fjärrvärme (GWh)",Miljö!$B$1:$R$1,0),FALSE))</f>
        <v>0</v>
      </c>
      <c r="AN406" s="23">
        <f t="shared" si="62"/>
        <v>0.67495717464815586</v>
      </c>
      <c r="AP406" t="str">
        <f>VLOOKUP($B406,'Miljövärden urval för publ'!$B$1:$H$450,7,FALSE)</f>
        <v>Ja</v>
      </c>
      <c r="AQ406" t="str">
        <f>VLOOKUP($B406,'Miljövärden urval för publ'!$B$1:$H$450,6,FALSE)</f>
        <v>Ja</v>
      </c>
      <c r="AU406">
        <f t="shared" si="63"/>
        <v>0.18437999999999999</v>
      </c>
      <c r="AV406">
        <f t="shared" si="64"/>
        <v>0</v>
      </c>
      <c r="AW406">
        <f t="shared" si="65"/>
        <v>3.33114</v>
      </c>
      <c r="AX406">
        <f t="shared" si="66"/>
        <v>0</v>
      </c>
      <c r="AZ406">
        <f t="shared" si="67"/>
        <v>0</v>
      </c>
      <c r="BA406">
        <f t="shared" si="68"/>
        <v>0</v>
      </c>
      <c r="BC406">
        <f t="shared" si="69"/>
        <v>3.33114</v>
      </c>
    </row>
    <row r="407" spans="1:55" ht="15" customHeight="1" x14ac:dyDescent="0.25">
      <c r="A407" t="s">
        <v>556</v>
      </c>
      <c r="B407" t="s">
        <v>561</v>
      </c>
      <c r="C407">
        <f>VLOOKUP($B407,'Tillförd energi'!$B$1:$AS$566,MATCH(C$1,'Tillförd energi'!$B$1:$AQ$1,0),FALSE)</f>
        <v>0</v>
      </c>
      <c r="D407">
        <f>VLOOKUP($B407,'Tillförd energi'!$B$1:$AS$566,MATCH(D$1,'Tillförd energi'!$B$1:$AQ$1,0),FALSE)</f>
        <v>2.4920000000000001E-2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0.69889999999999997</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1.593E-2</v>
      </c>
      <c r="AG407">
        <f>IFERROR(VLOOKUP(B407,Miljö!$B$1:$S$476,9,FALSE)/1,0)</f>
        <v>0</v>
      </c>
      <c r="AI407">
        <f t="shared" si="60"/>
        <v>0.73975000000000002</v>
      </c>
      <c r="AJ407">
        <f t="shared" si="61"/>
        <v>0.73975000000000002</v>
      </c>
      <c r="AK407">
        <f>IF(ISERROR(1/VLOOKUP($B407,Leveranser!$B$1:$S$500,MATCH("såld värme (gwh)",Leveranser!$B$1:$S$1,0),FALSE)),"",VLOOKUP($B407,Leveranser!$B$1:$S$500,MATCH("såld värme (gwh)",Leveranser!$B$1:$S$1,0),FALSE))</f>
        <v>0.53100000000000003</v>
      </c>
      <c r="AL407" s="22">
        <f>VLOOKUP($B407,Leveranser!$B$1:$Y$500,MATCH("Totalt såld fjärrvärme till andra fjärrvärmeföretag",Leveranser!$B$1:$AA$1,0),FALSE)</f>
        <v>0</v>
      </c>
      <c r="AM407" s="22">
        <f>IF(ISERROR(1/VLOOKUP($B407,Miljö!$B$1:$S$500,MATCH("Såld mängd produktionsspecifik fjärrvärme (GWh)",Miljö!$B$1:$R$1,0),FALSE)),0,VLOOKUP($B407,Miljö!$B$1:$S$500,MATCH("Såld mängd produktionsspecifik fjärrvärme (GWh)",Miljö!$B$1:$R$1,0),FALSE))</f>
        <v>0</v>
      </c>
      <c r="AN407" s="23">
        <f t="shared" si="62"/>
        <v>0.71781007096992233</v>
      </c>
      <c r="AP407" t="str">
        <f>VLOOKUP($B407,'Miljövärden urval för publ'!$B$1:$H$450,7,FALSE)</f>
        <v>Ja</v>
      </c>
      <c r="AQ407" t="str">
        <f>VLOOKUP($B407,'Miljövärden urval för publ'!$B$1:$H$450,6,FALSE)</f>
        <v>Ja</v>
      </c>
      <c r="AU407">
        <f t="shared" si="63"/>
        <v>1.593E-2</v>
      </c>
      <c r="AV407">
        <f t="shared" si="64"/>
        <v>0</v>
      </c>
      <c r="AW407">
        <f t="shared" si="65"/>
        <v>0</v>
      </c>
      <c r="AX407">
        <f t="shared" si="66"/>
        <v>0.69889999999999997</v>
      </c>
      <c r="AZ407">
        <f t="shared" si="67"/>
        <v>0</v>
      </c>
      <c r="BA407">
        <f t="shared" si="68"/>
        <v>0</v>
      </c>
      <c r="BC407">
        <f t="shared" si="69"/>
        <v>0.69889999999999997</v>
      </c>
    </row>
    <row r="408" spans="1:55" ht="15" customHeight="1" x14ac:dyDescent="0.25">
      <c r="A408" t="s">
        <v>556</v>
      </c>
      <c r="B408" t="s">
        <v>562</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6.1890099999999997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10.275600000000001</v>
      </c>
      <c r="K408">
        <v>0</v>
      </c>
      <c r="L408">
        <f>VLOOKUP($B408,'Tillförd energi'!$B$1:$AS$566,MATCH(L$1,'Tillförd energi'!$B$1:$AQ$1,0),FALSE)</f>
        <v>0</v>
      </c>
      <c r="M408">
        <f>VLOOKUP($B408,'Tillförd energi'!$B$1:$AS$566,MATCH(M$1,'Tillförd energi'!$B$1:$AQ$1,0),FALSE)</f>
        <v>94.465500000000006</v>
      </c>
      <c r="N408">
        <f>VLOOKUP($B408,'Tillförd energi'!$B$1:$AS$566,MATCH(N$1,'Tillförd energi'!$B$1:$AQ$1,0),FALSE)</f>
        <v>25.276700000000002</v>
      </c>
      <c r="O408">
        <f>VLOOKUP($B408,'Tillförd energi'!$B$1:$AS$566,MATCH(O$1,'Tillförd energi'!$B$1:$AQ$1,0),FALSE)</f>
        <v>43.313000000000002</v>
      </c>
      <c r="P408">
        <f>VLOOKUP($B408,'Tillförd energi'!$B$1:$AS$566,MATCH(P$1,'Tillförd energi'!$B$1:$AQ$1,0),FALSE)</f>
        <v>16.050699999999999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3.4111799999999998E-2</v>
      </c>
      <c r="X408">
        <f>VLOOKUP($B408,'Tillförd energi'!$B$1:$AS$566,MATCH(X$1,'Tillförd energi'!$B$1:$AQ$1,0),FALSE)</f>
        <v>0</v>
      </c>
      <c r="Y408">
        <f>VLOOKUP($B408,'Tillförd energi'!$B$1:$AS$566,MATCH(Y$1,'Tillförd energi'!$B$1:$AQ$1,0),FALSE)</f>
        <v>21.832000000000001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17.527999999999999</v>
      </c>
      <c r="AG408">
        <f>IFERROR(VLOOKUP(B408,Miljö!$B$1:$S$476,9,FALSE)/1,0)</f>
        <v>0</v>
      </c>
      <c r="AI408">
        <f t="shared" si="60"/>
        <v>234.9646218</v>
      </c>
      <c r="AJ408">
        <f t="shared" si="61"/>
        <v>234.9646218</v>
      </c>
      <c r="AK408">
        <f>IF(ISERROR(1/VLOOKUP($B408,Leveranser!$B$1:$S$500,MATCH("såld värme (gwh)",Leveranser!$B$1:$S$1,0),FALSE)),"",VLOOKUP($B408,Leveranser!$B$1:$S$500,MATCH("såld värme (gwh)",Leveranser!$B$1:$S$1,0),FALSE))</f>
        <v>247</v>
      </c>
      <c r="AL408" s="22">
        <f>VLOOKUP($B408,Leveranser!$B$1:$Y$500,MATCH("Totalt såld fjärrvärme till andra fjärrvärmeföretag",Leveranser!$B$1:$AA$1,0),FALSE)</f>
        <v>0</v>
      </c>
      <c r="AM408" s="22">
        <f>IF(ISERROR(1/VLOOKUP($B408,Miljö!$B$1:$S$500,MATCH("Såld mängd produktionsspecifik fjärrvärme (GWh)",Miljö!$B$1:$R$1,0),FALSE)),0,VLOOKUP($B408,Miljö!$B$1:$S$500,MATCH("Såld mängd produktionsspecifik fjärrvärme (GWh)",Miljö!$B$1:$R$1,0),FALSE))</f>
        <v>0</v>
      </c>
      <c r="AN408" s="23">
        <f t="shared" si="62"/>
        <v>1.0512220865754183</v>
      </c>
      <c r="AP408" t="str">
        <f>VLOOKUP($B408,'Miljövärden urval för publ'!$B$1:$H$450,7,FALSE)</f>
        <v>Ja</v>
      </c>
      <c r="AQ408" t="str">
        <f>VLOOKUP($B408,'Miljövärden urval för publ'!$B$1:$H$450,6,FALSE)</f>
        <v>Ja</v>
      </c>
      <c r="AU408">
        <f t="shared" si="63"/>
        <v>17.527999999999999</v>
      </c>
      <c r="AV408">
        <f t="shared" si="64"/>
        <v>0</v>
      </c>
      <c r="AW408">
        <f t="shared" si="65"/>
        <v>179.10590000000002</v>
      </c>
      <c r="AX408">
        <f t="shared" si="66"/>
        <v>0</v>
      </c>
      <c r="AZ408">
        <f t="shared" si="67"/>
        <v>0</v>
      </c>
      <c r="BA408">
        <f t="shared" si="68"/>
        <v>0</v>
      </c>
      <c r="BC408">
        <f t="shared" si="69"/>
        <v>179.14001180000002</v>
      </c>
    </row>
    <row r="409" spans="1:55" ht="15" customHeight="1" x14ac:dyDescent="0.25">
      <c r="A409" t="s">
        <v>556</v>
      </c>
      <c r="B409" t="s">
        <v>563</v>
      </c>
      <c r="C409">
        <f>VLOOKUP($B409,'Tillförd energi'!$B$1:$AS$566,MATCH(C$1,'Tillförd energi'!$B$1:$AQ$1,0),FALSE)</f>
        <v>0</v>
      </c>
      <c r="D409">
        <f>VLOOKUP($B409,'Tillförd energi'!$B$1:$AS$566,MATCH(D$1,'Tillförd energi'!$B$1:$AQ$1,0),FALSE)</f>
        <v>3.528</v>
      </c>
      <c r="E409">
        <f>VLOOKUP($B409,'Tillförd energi'!$B$1:$AS$566,MATCH(E$1,'Tillförd energi'!$B$1:$AQ$1,0),FALSE)</f>
        <v>0</v>
      </c>
      <c r="F409">
        <f>VLOOKUP($B409,'Tillförd energi'!$B$1:$AS$566,MATCH(F$1,'Tillförd energi'!$B$1:$AQ$1,0),FALSE)</f>
        <v>1.3258099999999999</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4.9913100000000004</v>
      </c>
      <c r="K409">
        <v>0</v>
      </c>
      <c r="L409">
        <f>VLOOKUP($B409,'Tillförd energi'!$B$1:$AS$566,MATCH(L$1,'Tillförd energi'!$B$1:$AQ$1,0),FALSE)</f>
        <v>0</v>
      </c>
      <c r="M409">
        <f>VLOOKUP($B409,'Tillförd energi'!$B$1:$AS$566,MATCH(M$1,'Tillförd energi'!$B$1:$AQ$1,0),FALSE)</f>
        <v>65.183599999999998</v>
      </c>
      <c r="N409">
        <f>VLOOKUP($B409,'Tillförd energi'!$B$1:$AS$566,MATCH(N$1,'Tillförd energi'!$B$1:$AQ$1,0),FALSE)</f>
        <v>16.822600000000001</v>
      </c>
      <c r="O409">
        <f>VLOOKUP($B409,'Tillförd energi'!$B$1:$AS$566,MATCH(O$1,'Tillförd energi'!$B$1:$AQ$1,0),FALSE)</f>
        <v>28.371300000000002</v>
      </c>
      <c r="P409">
        <f>VLOOKUP($B409,'Tillförd energi'!$B$1:$AS$566,MATCH(P$1,'Tillförd energi'!$B$1:$AQ$1,0),FALSE)</f>
        <v>11.1114</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3.5878999999999999</v>
      </c>
      <c r="X409">
        <f>VLOOKUP($B409,'Tillförd energi'!$B$1:$AS$566,MATCH(X$1,'Tillförd energi'!$B$1:$AQ$1,0),FALSE)</f>
        <v>0</v>
      </c>
      <c r="Y409">
        <f>VLOOKUP($B409,'Tillförd energi'!$B$1:$AS$566,MATCH(Y$1,'Tillförd energi'!$B$1:$AQ$1,0),FALSE)</f>
        <v>17.534400000000002</v>
      </c>
      <c r="Z409">
        <f>VLOOKUP($B409,'Tillförd energi'!$B$1:$AS$566,MATCH(Z$1,'Tillförd energi'!$B$1:$AQ$1,0),FALSE)</f>
        <v>0.01</v>
      </c>
      <c r="AA409">
        <f>VLOOKUP($B409,'Tillförd energi'!$B$1:$AS$566,MATCH(AA$1,'Tillförd energi'!$B$1:$AQ$1,0),FALSE)</f>
        <v>0</v>
      </c>
      <c r="AB409">
        <f>VLOOKUP($B409,'Tillförd energi'!$B$1:$AS$566,MATCH(AB$1,'Tillförd energi'!$B$1:$AQ$1,0),FALSE)</f>
        <v>0</v>
      </c>
      <c r="AC409">
        <f>VLOOKUP($B409,'Tillförd energi'!$B$1:$AS$566,MATCH(AC$1,'Tillförd energi'!$B$1:$AQ$1,0),FALSE)</f>
        <v>67.768000000000001</v>
      </c>
      <c r="AD409">
        <f>VLOOKUP($B409,'Tillförd energi'!$B$1:$AS$566,MATCH(AD$1,'Tillförd energi'!$B$1:$AQ$1,0),FALSE)</f>
        <v>0</v>
      </c>
      <c r="AE409">
        <f>VLOOKUP($B409,'Tillförd energi'!$B$1:$AS$566,MATCH(AE$1,'Tillförd energi'!$B$1:$AQ$1,0),FALSE)</f>
        <v>0</v>
      </c>
      <c r="AF409">
        <f>VLOOKUP($B409,'Tillförd energi'!$B$1:$AS$566,MATCH(AF$1,'Tillförd energi'!$B$1:$AQ$1,0),FALSE)</f>
        <v>6.39724</v>
      </c>
      <c r="AG409">
        <f>IFERROR(VLOOKUP(B409,Miljö!$B$1:$S$476,9,FALSE)/1,0)</f>
        <v>0</v>
      </c>
      <c r="AI409">
        <f t="shared" si="60"/>
        <v>226.63155999999998</v>
      </c>
      <c r="AJ409">
        <f t="shared" si="61"/>
        <v>226.63155999999998</v>
      </c>
      <c r="AK409">
        <f>IF(ISERROR(1/VLOOKUP($B409,Leveranser!$B$1:$S$500,MATCH("såld värme (gwh)",Leveranser!$B$1:$S$1,0),FALSE)),"",VLOOKUP($B409,Leveranser!$B$1:$S$500,MATCH("såld värme (gwh)",Leveranser!$B$1:$S$1,0),FALSE))</f>
        <v>216.57499999999999</v>
      </c>
      <c r="AL409" s="22">
        <f>VLOOKUP($B409,Leveranser!$B$1:$Y$500,MATCH("Totalt såld fjärrvärme till andra fjärrvärmeföretag",Leveranser!$B$1:$AA$1,0),FALSE)</f>
        <v>0</v>
      </c>
      <c r="AM409" s="22">
        <f>IF(ISERROR(1/VLOOKUP($B409,Miljö!$B$1:$S$500,MATCH("Såld mängd produktionsspecifik fjärrvärme (GWh)",Miljö!$B$1:$R$1,0),FALSE)),0,VLOOKUP($B409,Miljö!$B$1:$S$500,MATCH("Såld mängd produktionsspecifik fjärrvärme (GWh)",Miljö!$B$1:$R$1,0),FALSE))</f>
        <v>0</v>
      </c>
      <c r="AN409" s="23">
        <f t="shared" si="62"/>
        <v>0.95562595077225787</v>
      </c>
      <c r="AP409" t="str">
        <f>VLOOKUP($B409,'Miljövärden urval för publ'!$B$1:$H$450,7,FALSE)</f>
        <v>Ja</v>
      </c>
      <c r="AQ409" t="str">
        <f>VLOOKUP($B409,'Miljövärden urval för publ'!$B$1:$H$450,6,FALSE)</f>
        <v>Ja</v>
      </c>
      <c r="AU409">
        <f t="shared" si="63"/>
        <v>6.4072399999999998</v>
      </c>
      <c r="AV409">
        <f t="shared" si="64"/>
        <v>0</v>
      </c>
      <c r="AW409">
        <f t="shared" si="65"/>
        <v>121.48890000000002</v>
      </c>
      <c r="AX409">
        <f t="shared" si="66"/>
        <v>0</v>
      </c>
      <c r="AZ409">
        <f t="shared" si="67"/>
        <v>0</v>
      </c>
      <c r="BA409">
        <f t="shared" si="68"/>
        <v>0</v>
      </c>
      <c r="BC409">
        <f t="shared" si="69"/>
        <v>125.07680000000002</v>
      </c>
    </row>
    <row r="411" spans="1:55" ht="15" customHeight="1" x14ac:dyDescent="0.25">
      <c r="AN411" s="15"/>
    </row>
    <row r="412" spans="1:55" ht="15" customHeight="1" x14ac:dyDescent="0.25">
      <c r="A412" s="28" t="s">
        <v>1002</v>
      </c>
      <c r="B412" s="28" t="s">
        <v>1002</v>
      </c>
      <c r="C412" s="35">
        <f>SUMIF($AP$2:$AP$409,"=ja",C2:C409)</f>
        <v>1156.2032795</v>
      </c>
      <c r="D412" s="35">
        <f t="shared" ref="D412:AG412" si="70">SUMIF($AP$2:$AP$409,"=ja",D2:D409)</f>
        <v>526.65061059999994</v>
      </c>
      <c r="E412" s="35">
        <f t="shared" si="70"/>
        <v>88.185630000000003</v>
      </c>
      <c r="F412" s="35">
        <f t="shared" si="70"/>
        <v>325.4767769</v>
      </c>
      <c r="G412" s="35">
        <f t="shared" si="70"/>
        <v>958.10299999999995</v>
      </c>
      <c r="H412" s="35">
        <f t="shared" si="70"/>
        <v>67.857561000000004</v>
      </c>
      <c r="I412" s="35">
        <f t="shared" si="70"/>
        <v>11085.367992999998</v>
      </c>
      <c r="J412" s="35">
        <f t="shared" si="70"/>
        <v>122.93143805899999</v>
      </c>
      <c r="K412" s="29">
        <f t="shared" si="70"/>
        <v>799.85900000000004</v>
      </c>
      <c r="L412" s="35">
        <f t="shared" si="70"/>
        <v>2962.9568862999995</v>
      </c>
      <c r="M412" s="35">
        <f t="shared" si="70"/>
        <v>1855.2187871000006</v>
      </c>
      <c r="N412" s="35">
        <f t="shared" si="70"/>
        <v>5876.5198434000049</v>
      </c>
      <c r="O412" s="35">
        <f t="shared" si="70"/>
        <v>1325.5216554000003</v>
      </c>
      <c r="P412" s="35">
        <f t="shared" si="70"/>
        <v>2777.8775074000014</v>
      </c>
      <c r="Q412" s="35">
        <f t="shared" si="70"/>
        <v>2378.4724051799999</v>
      </c>
      <c r="R412" s="35">
        <f t="shared" si="70"/>
        <v>2130.4108304000001</v>
      </c>
      <c r="S412" s="35">
        <f t="shared" si="70"/>
        <v>519.27506010000002</v>
      </c>
      <c r="T412" s="35">
        <f t="shared" si="70"/>
        <v>465.11219999999997</v>
      </c>
      <c r="U412" s="35">
        <f t="shared" si="70"/>
        <v>29.336490000000001</v>
      </c>
      <c r="V412" s="35">
        <f t="shared" si="70"/>
        <v>433.24310650999996</v>
      </c>
      <c r="W412" s="35">
        <f t="shared" si="70"/>
        <v>769.77212580000003</v>
      </c>
      <c r="X412" s="35">
        <f t="shared" si="70"/>
        <v>83.864430880000015</v>
      </c>
      <c r="Y412" s="35">
        <f t="shared" si="70"/>
        <v>1223.5504582799999</v>
      </c>
      <c r="Z412" s="35">
        <f t="shared" si="70"/>
        <v>225.17362899999995</v>
      </c>
      <c r="AA412" s="35">
        <f t="shared" si="70"/>
        <v>1215.7718473</v>
      </c>
      <c r="AB412" s="35">
        <f t="shared" si="70"/>
        <v>2736.0459787</v>
      </c>
      <c r="AC412" s="35">
        <f t="shared" si="70"/>
        <v>5281.2692799999968</v>
      </c>
      <c r="AD412" s="35">
        <f t="shared" si="70"/>
        <v>3921.0273300000003</v>
      </c>
      <c r="AE412" s="35">
        <f t="shared" si="70"/>
        <v>23.089386000000001</v>
      </c>
      <c r="AF412" s="35">
        <f t="shared" si="70"/>
        <v>1607.7770098899996</v>
      </c>
      <c r="AG412" s="35">
        <f t="shared" si="70"/>
        <v>3611.4373999999993</v>
      </c>
      <c r="AH412" s="34"/>
      <c r="AI412" s="35">
        <f t="shared" ref="AI412:BC412" si="71">SUMIF($AP$2:$AP$409,"=ja",AI2:AI409)</f>
        <v>52971.921536698981</v>
      </c>
      <c r="AJ412" s="35">
        <f t="shared" si="71"/>
        <v>56583.358936698998</v>
      </c>
      <c r="AK412" s="35">
        <f t="shared" si="71"/>
        <v>48752.127417999982</v>
      </c>
      <c r="AL412" s="35">
        <f t="shared" si="71"/>
        <v>3591.53</v>
      </c>
      <c r="AM412" s="35">
        <f t="shared" si="71"/>
        <v>3025.913</v>
      </c>
      <c r="AN412" s="34"/>
      <c r="AO412" s="34"/>
      <c r="AP412" s="34"/>
      <c r="AQ412" s="34"/>
      <c r="AR412" s="34"/>
      <c r="AS412" s="34"/>
      <c r="AT412" s="34"/>
      <c r="AU412" s="35">
        <f t="shared" si="71"/>
        <v>3048.7224861899986</v>
      </c>
      <c r="AV412" s="35">
        <f t="shared" si="71"/>
        <v>83.864430880000015</v>
      </c>
      <c r="AW412" s="35">
        <f t="shared" si="71"/>
        <v>14213.610198480008</v>
      </c>
      <c r="AX412" s="35">
        <f t="shared" si="71"/>
        <v>3144.1345805000014</v>
      </c>
      <c r="AY412" s="35"/>
      <c r="AZ412" s="35">
        <f t="shared" si="71"/>
        <v>2736.0459787</v>
      </c>
      <c r="BA412" s="35">
        <f t="shared" si="71"/>
        <v>23.089386000000001</v>
      </c>
      <c r="BB412" s="35"/>
      <c r="BC412" s="35">
        <f t="shared" si="71"/>
        <v>21607.581328469994</v>
      </c>
    </row>
    <row r="413" spans="1:55" ht="15" customHeight="1" x14ac:dyDescent="0.25">
      <c r="A413" s="30" t="s">
        <v>1003</v>
      </c>
      <c r="B413" s="30" t="s">
        <v>1004</v>
      </c>
      <c r="C413" s="36">
        <f>SUMIFS(C$2:C$409,$AP$2:$AP$409,"=ja",$AK$2:$AK$409,"&lt;150")</f>
        <v>3.1509500000000003E-2</v>
      </c>
      <c r="D413" s="36">
        <f t="shared" ref="D413:BC413" si="72">SUMIFS(D$2:D$409,$AP$2:$AP$409,"=ja",$AK$2:$AK$409,"&lt;150")</f>
        <v>165.14818960000008</v>
      </c>
      <c r="E413" s="36">
        <f t="shared" si="72"/>
        <v>8.2720000000000002</v>
      </c>
      <c r="F413" s="36">
        <f t="shared" si="72"/>
        <v>25.047266899999997</v>
      </c>
      <c r="G413" s="36">
        <f t="shared" si="72"/>
        <v>13.446999999999999</v>
      </c>
      <c r="H413" s="36">
        <f t="shared" si="72"/>
        <v>10.832000000000001</v>
      </c>
      <c r="I413" s="36">
        <f t="shared" si="72"/>
        <v>551.99929300000008</v>
      </c>
      <c r="J413" s="36">
        <f t="shared" si="72"/>
        <v>44.882788058999999</v>
      </c>
      <c r="K413" s="31">
        <f t="shared" si="72"/>
        <v>0</v>
      </c>
      <c r="L413" s="36">
        <f t="shared" si="72"/>
        <v>430.78976629999994</v>
      </c>
      <c r="M413" s="36">
        <f t="shared" si="72"/>
        <v>674.3980871</v>
      </c>
      <c r="N413" s="36">
        <f t="shared" si="72"/>
        <v>2011.8666434000006</v>
      </c>
      <c r="O413" s="36">
        <f t="shared" si="72"/>
        <v>527.08568439999999</v>
      </c>
      <c r="P413" s="36">
        <f t="shared" si="72"/>
        <v>1731.8590583999994</v>
      </c>
      <c r="Q413" s="36">
        <f t="shared" si="72"/>
        <v>1303.1211170799997</v>
      </c>
      <c r="R413" s="36">
        <f t="shared" si="72"/>
        <v>804.88703040000007</v>
      </c>
      <c r="S413" s="36">
        <f t="shared" si="72"/>
        <v>291.83399999999995</v>
      </c>
      <c r="T413" s="36">
        <f t="shared" si="72"/>
        <v>0</v>
      </c>
      <c r="U413" s="36">
        <f t="shared" si="72"/>
        <v>26.859199999999998</v>
      </c>
      <c r="V413" s="36">
        <f t="shared" si="72"/>
        <v>11.77740651</v>
      </c>
      <c r="W413" s="36">
        <f t="shared" si="72"/>
        <v>267.17711400000007</v>
      </c>
      <c r="X413" s="36">
        <f t="shared" si="72"/>
        <v>63.282810880000007</v>
      </c>
      <c r="Y413" s="36">
        <f t="shared" si="72"/>
        <v>157.70929828000001</v>
      </c>
      <c r="Z413" s="36">
        <f t="shared" si="72"/>
        <v>50.124359000000005</v>
      </c>
      <c r="AA413" s="36">
        <f t="shared" si="72"/>
        <v>28.100847300000005</v>
      </c>
      <c r="AB413" s="36">
        <f t="shared" si="72"/>
        <v>31.0579787</v>
      </c>
      <c r="AC413" s="36">
        <f t="shared" si="72"/>
        <v>799.38027999999974</v>
      </c>
      <c r="AD413" s="36">
        <f t="shared" si="72"/>
        <v>1116.1570000000002</v>
      </c>
      <c r="AE413" s="36">
        <f t="shared" si="72"/>
        <v>22.564680000000003</v>
      </c>
      <c r="AF413" s="36">
        <f t="shared" si="72"/>
        <v>269.82852988999991</v>
      </c>
      <c r="AG413" s="36">
        <f t="shared" si="72"/>
        <v>184.64</v>
      </c>
      <c r="AH413" s="34"/>
      <c r="AI413" s="36">
        <f t="shared" si="72"/>
        <v>11439.520938699001</v>
      </c>
      <c r="AJ413" s="36">
        <f t="shared" si="72"/>
        <v>11624.160938699</v>
      </c>
      <c r="AK413" s="36">
        <f t="shared" si="72"/>
        <v>9105.4534179999973</v>
      </c>
      <c r="AL413" s="36">
        <f t="shared" si="72"/>
        <v>101.93</v>
      </c>
      <c r="AM413" s="36">
        <f t="shared" si="72"/>
        <v>0</v>
      </c>
      <c r="AN413" s="34"/>
      <c r="AO413" s="34"/>
      <c r="AP413" s="34"/>
      <c r="AQ413" s="34"/>
      <c r="AR413" s="34"/>
      <c r="AS413" s="34"/>
      <c r="AT413" s="34"/>
      <c r="AU413" s="36">
        <f t="shared" si="72"/>
        <v>348.05373619000017</v>
      </c>
      <c r="AV413" s="36">
        <f t="shared" si="72"/>
        <v>63.282810880000007</v>
      </c>
      <c r="AW413" s="36">
        <f t="shared" si="72"/>
        <v>6248.3305903800001</v>
      </c>
      <c r="AX413" s="36">
        <f t="shared" si="72"/>
        <v>1123.5802304000003</v>
      </c>
      <c r="AY413" s="36"/>
      <c r="AZ413" s="36">
        <f t="shared" si="72"/>
        <v>31.0579787</v>
      </c>
      <c r="BA413" s="36">
        <f t="shared" si="72"/>
        <v>22.564680000000003</v>
      </c>
      <c r="BB413" s="36"/>
      <c r="BC413" s="36">
        <f t="shared" si="72"/>
        <v>8144.9379184700028</v>
      </c>
    </row>
    <row r="414" spans="1:55" ht="15" customHeight="1" x14ac:dyDescent="0.25">
      <c r="A414" s="30" t="s">
        <v>1005</v>
      </c>
      <c r="B414" s="30" t="s">
        <v>1006</v>
      </c>
      <c r="C414" s="36">
        <f>SUMIFS(C$2:C$409,$AP$2:$AP$409,"=ja",$AK$2:$AK$409,"&gt;=150",$AK$2:$AK$409,"&lt;=1000")</f>
        <v>46.06317</v>
      </c>
      <c r="D414" s="36">
        <f t="shared" ref="D414:BC414" si="73">SUMIFS(D$2:D$409,$AP$2:$AP$409,"=ja",$AK$2:$AK$409,"&gt;=150",$AK$2:$AK$409,"&lt;=1000")</f>
        <v>270.63420100000002</v>
      </c>
      <c r="E414" s="36">
        <f t="shared" si="73"/>
        <v>79.913629999999998</v>
      </c>
      <c r="F414" s="36">
        <f t="shared" si="73"/>
        <v>152.97570999999999</v>
      </c>
      <c r="G414" s="36">
        <f t="shared" si="73"/>
        <v>74.549000000000007</v>
      </c>
      <c r="H414" s="36">
        <f t="shared" si="73"/>
        <v>7.0255609999999997</v>
      </c>
      <c r="I414" s="36">
        <f t="shared" si="73"/>
        <v>4217.4016999999994</v>
      </c>
      <c r="J414" s="36">
        <f t="shared" si="73"/>
        <v>74.600410000000011</v>
      </c>
      <c r="K414" s="31">
        <f t="shared" si="73"/>
        <v>799.85900000000004</v>
      </c>
      <c r="L414" s="36">
        <f t="shared" si="73"/>
        <v>1419.1371200000001</v>
      </c>
      <c r="M414" s="36">
        <f t="shared" si="73"/>
        <v>978.35549999999978</v>
      </c>
      <c r="N414" s="36">
        <f t="shared" si="73"/>
        <v>3057.9087</v>
      </c>
      <c r="O414" s="36">
        <f t="shared" si="73"/>
        <v>455.99297099999995</v>
      </c>
      <c r="P414" s="36">
        <f t="shared" si="73"/>
        <v>859.16054900000006</v>
      </c>
      <c r="Q414" s="36">
        <f t="shared" si="73"/>
        <v>950.63491810000005</v>
      </c>
      <c r="R414" s="36">
        <f t="shared" si="73"/>
        <v>520.24779999999998</v>
      </c>
      <c r="S414" s="36">
        <f t="shared" si="73"/>
        <v>227.41555</v>
      </c>
      <c r="T414" s="36">
        <f t="shared" si="73"/>
        <v>465.11219999999997</v>
      </c>
      <c r="U414" s="36">
        <f t="shared" si="73"/>
        <v>2.47729</v>
      </c>
      <c r="V414" s="36">
        <f t="shared" si="73"/>
        <v>106.28699999999999</v>
      </c>
      <c r="W414" s="36">
        <f t="shared" si="73"/>
        <v>254.40201179999997</v>
      </c>
      <c r="X414" s="36">
        <f t="shared" si="73"/>
        <v>12.765919999999999</v>
      </c>
      <c r="Y414" s="36">
        <f t="shared" si="73"/>
        <v>480.76176000000009</v>
      </c>
      <c r="Z414" s="36">
        <f t="shared" si="73"/>
        <v>72.772270000000006</v>
      </c>
      <c r="AA414" s="36">
        <f t="shared" si="73"/>
        <v>427.26900000000001</v>
      </c>
      <c r="AB414" s="36">
        <f t="shared" si="73"/>
        <v>845.01300000000003</v>
      </c>
      <c r="AC414" s="36">
        <f t="shared" si="73"/>
        <v>2261.1120000000005</v>
      </c>
      <c r="AD414" s="36">
        <f t="shared" si="73"/>
        <v>1755.4032299999999</v>
      </c>
      <c r="AE414" s="36">
        <f t="shared" si="73"/>
        <v>0.52470600000000001</v>
      </c>
      <c r="AF414" s="36">
        <f t="shared" si="73"/>
        <v>727.24798000000021</v>
      </c>
      <c r="AG414" s="36">
        <f t="shared" si="73"/>
        <v>2374.7959999999998</v>
      </c>
      <c r="AH414" s="34"/>
      <c r="AI414" s="36">
        <f t="shared" si="73"/>
        <v>21603.0238579</v>
      </c>
      <c r="AJ414" s="36">
        <f t="shared" si="73"/>
        <v>23977.819857900005</v>
      </c>
      <c r="AK414" s="36">
        <f t="shared" si="73"/>
        <v>20598.852000000006</v>
      </c>
      <c r="AL414" s="36">
        <f t="shared" si="73"/>
        <v>341.29999999999995</v>
      </c>
      <c r="AM414" s="36">
        <f t="shared" si="73"/>
        <v>265.93599999999998</v>
      </c>
      <c r="AN414" s="34"/>
      <c r="AO414" s="34"/>
      <c r="AP414" s="34"/>
      <c r="AQ414" s="34"/>
      <c r="AR414" s="34"/>
      <c r="AS414" s="34"/>
      <c r="AT414" s="34"/>
      <c r="AU414" s="36">
        <f t="shared" si="73"/>
        <v>1227.2892500000003</v>
      </c>
      <c r="AV414" s="36">
        <f t="shared" si="73"/>
        <v>12.765919999999999</v>
      </c>
      <c r="AW414" s="36">
        <f t="shared" si="73"/>
        <v>6302.0526381</v>
      </c>
      <c r="AX414" s="36">
        <f t="shared" si="73"/>
        <v>1215.2528400000001</v>
      </c>
      <c r="AY414" s="36"/>
      <c r="AZ414" s="36">
        <f t="shared" si="73"/>
        <v>845.01300000000003</v>
      </c>
      <c r="BA414" s="36">
        <f t="shared" si="73"/>
        <v>0.52470600000000001</v>
      </c>
      <c r="BB414" s="36"/>
      <c r="BC414" s="36">
        <f t="shared" si="73"/>
        <v>9309.8975299000012</v>
      </c>
    </row>
    <row r="415" spans="1:55" ht="15" customHeight="1" x14ac:dyDescent="0.25">
      <c r="A415" s="30" t="s">
        <v>1007</v>
      </c>
      <c r="B415" s="30" t="s">
        <v>1008</v>
      </c>
      <c r="C415" s="36">
        <f>SUMIFS(C$2:C$409,$AP$2:$AP$409,"=ja",$AK$2:$AK$409,"&gt;1000")</f>
        <v>1110.1085999999998</v>
      </c>
      <c r="D415" s="36">
        <f t="shared" ref="D415:BC415" si="74">SUMIFS(D$2:D$409,$AP$2:$AP$409,"=ja",$AK$2:$AK$409,"&gt;1000")</f>
        <v>90.868220000000008</v>
      </c>
      <c r="E415" s="36">
        <f t="shared" si="74"/>
        <v>0</v>
      </c>
      <c r="F415" s="36">
        <f t="shared" si="74"/>
        <v>147.4538</v>
      </c>
      <c r="G415" s="36">
        <f t="shared" si="74"/>
        <v>870.10699999999997</v>
      </c>
      <c r="H415" s="36">
        <f t="shared" si="74"/>
        <v>50</v>
      </c>
      <c r="I415" s="36">
        <f t="shared" si="74"/>
        <v>6315.9669999999996</v>
      </c>
      <c r="J415" s="36">
        <f t="shared" si="74"/>
        <v>3.4482400000000002</v>
      </c>
      <c r="K415" s="31">
        <f t="shared" si="74"/>
        <v>0</v>
      </c>
      <c r="L415" s="36">
        <f t="shared" si="74"/>
        <v>1113.03</v>
      </c>
      <c r="M415" s="36">
        <f t="shared" si="74"/>
        <v>202.46520000000001</v>
      </c>
      <c r="N415" s="36">
        <f t="shared" si="74"/>
        <v>806.74450000000002</v>
      </c>
      <c r="O415" s="36">
        <f t="shared" si="74"/>
        <v>342.44299999999998</v>
      </c>
      <c r="P415" s="36">
        <f t="shared" si="74"/>
        <v>186.85790000000003</v>
      </c>
      <c r="Q415" s="36">
        <f t="shared" si="74"/>
        <v>124.71637</v>
      </c>
      <c r="R415" s="36">
        <f t="shared" si="74"/>
        <v>805.27600000000007</v>
      </c>
      <c r="S415" s="36">
        <f t="shared" si="74"/>
        <v>2.5510100000000001E-2</v>
      </c>
      <c r="T415" s="36">
        <f t="shared" si="74"/>
        <v>0</v>
      </c>
      <c r="U415" s="36">
        <f t="shared" si="74"/>
        <v>0</v>
      </c>
      <c r="V415" s="36">
        <f t="shared" si="74"/>
        <v>315.17869999999999</v>
      </c>
      <c r="W415" s="36">
        <f t="shared" si="74"/>
        <v>248.19299999999998</v>
      </c>
      <c r="X415" s="36">
        <f t="shared" si="74"/>
        <v>7.8156999999999996</v>
      </c>
      <c r="Y415" s="36">
        <f t="shared" si="74"/>
        <v>585.07939999999996</v>
      </c>
      <c r="Z415" s="36">
        <f t="shared" si="74"/>
        <v>102.27699999999999</v>
      </c>
      <c r="AA415" s="36">
        <f t="shared" si="74"/>
        <v>760.40199999999993</v>
      </c>
      <c r="AB415" s="36">
        <f t="shared" si="74"/>
        <v>1859.9749999999999</v>
      </c>
      <c r="AC415" s="36">
        <f t="shared" si="74"/>
        <v>2220.777</v>
      </c>
      <c r="AD415" s="36">
        <f t="shared" si="74"/>
        <v>1049.4670999999998</v>
      </c>
      <c r="AE415" s="36">
        <f t="shared" si="74"/>
        <v>0</v>
      </c>
      <c r="AF415" s="36">
        <f t="shared" si="74"/>
        <v>610.70050000000003</v>
      </c>
      <c r="AG415" s="36">
        <f t="shared" si="74"/>
        <v>1052.0013999999999</v>
      </c>
      <c r="AH415" s="34"/>
      <c r="AI415" s="36">
        <f t="shared" si="74"/>
        <v>19929.3767401</v>
      </c>
      <c r="AJ415" s="36">
        <f t="shared" si="74"/>
        <v>20981.378140100001</v>
      </c>
      <c r="AK415" s="36">
        <f t="shared" si="74"/>
        <v>19047.822</v>
      </c>
      <c r="AL415" s="36">
        <f t="shared" si="74"/>
        <v>3148.3</v>
      </c>
      <c r="AM415" s="36">
        <f t="shared" si="74"/>
        <v>2759.9769999999999</v>
      </c>
      <c r="AN415" s="34"/>
      <c r="AO415" s="34"/>
      <c r="AP415" s="34"/>
      <c r="AQ415" s="34"/>
      <c r="AR415" s="34"/>
      <c r="AS415" s="34"/>
      <c r="AT415" s="34"/>
      <c r="AU415" s="36">
        <f t="shared" si="74"/>
        <v>1473.3795</v>
      </c>
      <c r="AV415" s="36">
        <f t="shared" si="74"/>
        <v>7.8156999999999996</v>
      </c>
      <c r="AW415" s="36">
        <f t="shared" si="74"/>
        <v>1663.2269699999997</v>
      </c>
      <c r="AX415" s="36">
        <f t="shared" si="74"/>
        <v>805.30151010000009</v>
      </c>
      <c r="AY415" s="36"/>
      <c r="AZ415" s="36">
        <f t="shared" si="74"/>
        <v>1859.9749999999999</v>
      </c>
      <c r="BA415" s="36">
        <f t="shared" si="74"/>
        <v>0</v>
      </c>
      <c r="BB415" s="36"/>
      <c r="BC415" s="36">
        <f t="shared" si="74"/>
        <v>4152.7458801000002</v>
      </c>
    </row>
    <row r="416" spans="1:55" ht="15" customHeight="1" x14ac:dyDescent="0.25">
      <c r="C416" s="37"/>
      <c r="D416" s="37"/>
      <c r="E416" s="37"/>
      <c r="F416" s="37"/>
      <c r="G416" s="37"/>
      <c r="H416" s="37"/>
      <c r="I416" s="37"/>
      <c r="J416" s="37"/>
      <c r="K416" s="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4"/>
      <c r="AI416" s="37"/>
      <c r="AJ416" s="37"/>
      <c r="AK416" s="37"/>
      <c r="AL416" s="37"/>
      <c r="AM416" s="37"/>
      <c r="AN416" s="34"/>
      <c r="AO416" s="34"/>
      <c r="AP416" s="34"/>
      <c r="AQ416" s="34"/>
      <c r="AR416" s="34"/>
      <c r="AS416" s="34"/>
      <c r="AT416" s="34"/>
      <c r="AU416" s="37"/>
      <c r="AV416" s="37"/>
      <c r="AW416" s="37"/>
      <c r="AX416" s="37"/>
      <c r="AY416" s="37"/>
      <c r="AZ416" s="37"/>
      <c r="BA416" s="37"/>
      <c r="BB416" s="37"/>
      <c r="BC416" s="37"/>
    </row>
    <row r="417" spans="1:55" ht="15" customHeight="1" x14ac:dyDescent="0.25">
      <c r="A417" s="32" t="s">
        <v>1009</v>
      </c>
      <c r="B417" s="33"/>
      <c r="C417" s="37">
        <f>SUM(C2:C409)</f>
        <v>1156.2032795</v>
      </c>
      <c r="D417" s="37">
        <f t="shared" ref="D417:AG417" si="75">SUM(D2:D409)</f>
        <v>526.65061059999994</v>
      </c>
      <c r="E417" s="37">
        <f t="shared" si="75"/>
        <v>88.185630000000003</v>
      </c>
      <c r="F417" s="37">
        <f t="shared" si="75"/>
        <v>325.4767769</v>
      </c>
      <c r="G417" s="37">
        <f t="shared" si="75"/>
        <v>958.10299999999995</v>
      </c>
      <c r="H417" s="37">
        <f t="shared" si="75"/>
        <v>67.857561000000004</v>
      </c>
      <c r="I417" s="37">
        <f t="shared" si="75"/>
        <v>11085.367992999998</v>
      </c>
      <c r="J417" s="37">
        <f t="shared" si="75"/>
        <v>122.93143805899999</v>
      </c>
      <c r="K417" s="7">
        <f t="shared" si="75"/>
        <v>799.85900000000004</v>
      </c>
      <c r="L417" s="37">
        <f t="shared" si="75"/>
        <v>2962.9568862999995</v>
      </c>
      <c r="M417" s="37">
        <f t="shared" si="75"/>
        <v>1855.2187871000006</v>
      </c>
      <c r="N417" s="37">
        <f t="shared" si="75"/>
        <v>5876.5198434000049</v>
      </c>
      <c r="O417" s="37">
        <f t="shared" si="75"/>
        <v>1325.5216554000003</v>
      </c>
      <c r="P417" s="37">
        <f t="shared" si="75"/>
        <v>2777.8775074000014</v>
      </c>
      <c r="Q417" s="37">
        <f t="shared" si="75"/>
        <v>2378.4724051799999</v>
      </c>
      <c r="R417" s="37">
        <f t="shared" si="75"/>
        <v>2130.4108304000001</v>
      </c>
      <c r="S417" s="37">
        <f t="shared" si="75"/>
        <v>519.27506010000002</v>
      </c>
      <c r="T417" s="37">
        <f t="shared" si="75"/>
        <v>465.11219999999997</v>
      </c>
      <c r="U417" s="37">
        <f t="shared" si="75"/>
        <v>29.336490000000001</v>
      </c>
      <c r="V417" s="37">
        <f t="shared" si="75"/>
        <v>433.24310650999996</v>
      </c>
      <c r="W417" s="37">
        <f t="shared" si="75"/>
        <v>769.77212580000003</v>
      </c>
      <c r="X417" s="37">
        <f t="shared" si="75"/>
        <v>83.864430880000015</v>
      </c>
      <c r="Y417" s="37">
        <f t="shared" si="75"/>
        <v>1223.5504582799999</v>
      </c>
      <c r="Z417" s="37">
        <f t="shared" si="75"/>
        <v>225.17362899999995</v>
      </c>
      <c r="AA417" s="37">
        <f t="shared" si="75"/>
        <v>1215.7718473</v>
      </c>
      <c r="AB417" s="37">
        <f t="shared" si="75"/>
        <v>2736.0459787</v>
      </c>
      <c r="AC417" s="37">
        <f t="shared" si="75"/>
        <v>5281.2692799999968</v>
      </c>
      <c r="AD417" s="37">
        <f t="shared" si="75"/>
        <v>3921.0273300000003</v>
      </c>
      <c r="AE417" s="37">
        <f t="shared" si="75"/>
        <v>23.089386000000001</v>
      </c>
      <c r="AF417" s="37">
        <f t="shared" si="75"/>
        <v>1608.0440098899996</v>
      </c>
      <c r="AG417" s="37">
        <f t="shared" si="75"/>
        <v>3611.4373999999993</v>
      </c>
      <c r="AH417" s="34"/>
      <c r="AI417" s="37">
        <f t="shared" ref="AI417:BC417" si="76">SUM(AI2:AI409)</f>
        <v>52972.188536698974</v>
      </c>
      <c r="AJ417" s="37">
        <f t="shared" si="76"/>
        <v>56583.625936698991</v>
      </c>
      <c r="AK417" s="37">
        <f t="shared" si="76"/>
        <v>48782.29741799998</v>
      </c>
      <c r="AL417" s="37">
        <f t="shared" si="76"/>
        <v>3591.53</v>
      </c>
      <c r="AM417" s="37">
        <f t="shared" si="76"/>
        <v>3025.913</v>
      </c>
      <c r="AN417" s="34"/>
      <c r="AO417" s="34"/>
      <c r="AP417" s="34"/>
      <c r="AQ417" s="34"/>
      <c r="AR417" s="34"/>
      <c r="AS417" s="34"/>
      <c r="AT417" s="34"/>
      <c r="AU417" s="37">
        <f t="shared" si="76"/>
        <v>3048.9894861899984</v>
      </c>
      <c r="AV417" s="37">
        <f t="shared" si="76"/>
        <v>83.864430880000015</v>
      </c>
      <c r="AW417" s="37">
        <f t="shared" si="76"/>
        <v>14213.610198480008</v>
      </c>
      <c r="AX417" s="37">
        <f t="shared" si="76"/>
        <v>3144.1345805000014</v>
      </c>
      <c r="AY417" s="37"/>
      <c r="AZ417" s="37">
        <f t="shared" si="76"/>
        <v>2736.0459787</v>
      </c>
      <c r="BA417" s="37">
        <f t="shared" si="76"/>
        <v>23.089386000000001</v>
      </c>
      <c r="BB417" s="37"/>
      <c r="BC417" s="37">
        <f t="shared" si="76"/>
        <v>21607.581328469994</v>
      </c>
    </row>
    <row r="418" spans="1:55" ht="15" customHeight="1" x14ac:dyDescent="0.25">
      <c r="A418" s="33"/>
      <c r="B418" s="33"/>
      <c r="C418" s="7"/>
      <c r="AI418" s="38"/>
      <c r="AJ418" s="38"/>
      <c r="AK418" s="38"/>
      <c r="AL418" s="38"/>
      <c r="AM418" s="38"/>
      <c r="AO418" s="15"/>
      <c r="AP418" s="15"/>
      <c r="AQ418" s="15"/>
      <c r="AR418" s="15"/>
      <c r="AS418" s="15"/>
      <c r="AT418" s="15"/>
    </row>
    <row r="419" spans="1:55" ht="15" customHeight="1" x14ac:dyDescent="0.25">
      <c r="A419" s="33"/>
      <c r="B419" s="33"/>
      <c r="C419" s="7"/>
    </row>
    <row r="420" spans="1:55" s="15" customFormat="1" ht="15" customHeight="1" x14ac:dyDescent="0.25">
      <c r="A420" s="39"/>
      <c r="B420" s="39"/>
      <c r="C420" s="39"/>
      <c r="D420" s="39"/>
      <c r="E420" s="39"/>
      <c r="F420" s="39"/>
      <c r="G420" s="39"/>
      <c r="H420" s="39"/>
      <c r="I420" s="39"/>
      <c r="J420" s="39"/>
      <c r="L420" s="39"/>
      <c r="M420" s="39"/>
      <c r="N420" s="39"/>
      <c r="O420" s="39"/>
      <c r="P420" s="39"/>
      <c r="Q420" s="39"/>
      <c r="R420" s="39"/>
      <c r="S420" s="39"/>
      <c r="T420" s="39"/>
      <c r="U420" s="39"/>
      <c r="V420" s="39"/>
      <c r="W420" s="39"/>
      <c r="X420" s="39"/>
      <c r="Y420" s="39"/>
      <c r="Z420" s="39"/>
      <c r="AA420" s="39"/>
      <c r="AB420" s="39"/>
      <c r="AC420" s="39"/>
      <c r="AD420" s="39"/>
      <c r="AE420" s="39"/>
      <c r="AF420" s="39"/>
    </row>
    <row r="421" spans="1:55" s="15" customFormat="1" ht="1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row>
    <row r="422" spans="1:55" s="15" customFormat="1" ht="15" customHeight="1" x14ac:dyDescent="0.25">
      <c r="A422" s="39"/>
      <c r="B422" s="39"/>
      <c r="C422" s="39"/>
    </row>
    <row r="423" spans="1:55" s="15" customFormat="1" ht="15" customHeight="1" x14ac:dyDescent="0.25">
      <c r="A423" s="39"/>
      <c r="B423" s="39"/>
      <c r="C423" s="245"/>
    </row>
    <row r="424" spans="1:55" s="15" customFormat="1" ht="15" customHeight="1" x14ac:dyDescent="0.25">
      <c r="A424" s="246"/>
      <c r="B424" s="246"/>
      <c r="C424" s="247"/>
    </row>
    <row r="425" spans="1:55" s="15" customFormat="1" ht="15" customHeight="1" x14ac:dyDescent="0.25">
      <c r="A425" s="247"/>
      <c r="B425" s="247"/>
      <c r="C425" s="247"/>
      <c r="AD425" s="248"/>
    </row>
    <row r="426" spans="1:55" s="15" customFormat="1" ht="15" customHeight="1" x14ac:dyDescent="0.25">
      <c r="A426" s="247"/>
      <c r="B426" s="39"/>
      <c r="C426" s="39"/>
    </row>
    <row r="427" spans="1:55" s="15" customFormat="1" ht="15" customHeight="1" x14ac:dyDescent="0.25">
      <c r="A427" s="247"/>
      <c r="B427" s="39"/>
      <c r="C427" s="39"/>
    </row>
    <row r="428" spans="1:55" s="15" customFormat="1" ht="15" customHeight="1" x14ac:dyDescent="0.25">
      <c r="A428" s="247"/>
      <c r="B428" s="39"/>
      <c r="C428" s="39"/>
    </row>
    <row r="429" spans="1:55" s="15" customFormat="1" ht="15" customHeight="1" x14ac:dyDescent="0.25">
      <c r="A429" s="247"/>
      <c r="B429" s="39"/>
      <c r="C429" s="249"/>
    </row>
    <row r="430" spans="1:55" s="15" customFormat="1" ht="15" customHeight="1" x14ac:dyDescent="0.25">
      <c r="A430" s="247"/>
      <c r="B430" s="247"/>
      <c r="C430" s="247"/>
    </row>
    <row r="431" spans="1:55" s="15" customFormat="1" ht="15" customHeight="1" x14ac:dyDescent="0.25">
      <c r="A431" s="247"/>
      <c r="B431" s="247"/>
      <c r="C431" s="247"/>
    </row>
    <row r="432" spans="1:55" s="15" customFormat="1" ht="15" customHeight="1" x14ac:dyDescent="0.25">
      <c r="A432" s="247"/>
      <c r="B432" s="39"/>
      <c r="C432" s="39"/>
    </row>
    <row r="433" spans="1:3" s="15" customFormat="1" ht="15" customHeight="1" x14ac:dyDescent="0.25">
      <c r="A433" s="247"/>
      <c r="B433" s="39"/>
      <c r="C433" s="39"/>
    </row>
    <row r="434" spans="1:3" s="15" customFormat="1" ht="15" customHeight="1" x14ac:dyDescent="0.25">
      <c r="A434" s="247"/>
      <c r="B434" s="39"/>
      <c r="C434" s="39"/>
    </row>
    <row r="435" spans="1:3" s="15" customFormat="1" ht="15" customHeight="1" x14ac:dyDescent="0.25">
      <c r="A435" s="247"/>
      <c r="B435" s="39"/>
      <c r="C435" s="245"/>
    </row>
    <row r="436" spans="1:3" s="15" customFormat="1" ht="15" customHeight="1" x14ac:dyDescent="0.25">
      <c r="A436" s="247"/>
      <c r="B436" s="247"/>
      <c r="C436" s="247"/>
    </row>
    <row r="437" spans="1:3" s="15" customFormat="1" ht="15" customHeight="1" x14ac:dyDescent="0.25">
      <c r="A437" s="247"/>
      <c r="B437" s="247"/>
      <c r="C437" s="247"/>
    </row>
    <row r="438" spans="1:3" s="15" customFormat="1" ht="15" customHeight="1" x14ac:dyDescent="0.25">
      <c r="A438" s="247"/>
      <c r="B438" s="39"/>
      <c r="C438" s="39"/>
    </row>
    <row r="439" spans="1:3" s="15" customFormat="1" ht="15" customHeight="1" x14ac:dyDescent="0.25">
      <c r="A439" s="247"/>
      <c r="B439" s="39"/>
      <c r="C439" s="39"/>
    </row>
    <row r="440" spans="1:3" s="15" customFormat="1" ht="15" customHeight="1" x14ac:dyDescent="0.25">
      <c r="A440" s="247"/>
      <c r="B440" s="39"/>
      <c r="C440" s="39"/>
    </row>
    <row r="441" spans="1:3" s="15" customFormat="1" ht="15" customHeight="1" x14ac:dyDescent="0.25">
      <c r="A441" s="247"/>
      <c r="B441" s="39"/>
      <c r="C441" s="250"/>
    </row>
  </sheetData>
  <autoFilter ref="A1:BC409"/>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3" tint="0.39997558519241921"/>
  </sheetPr>
  <dimension ref="A1:N40"/>
  <sheetViews>
    <sheetView workbookViewId="0">
      <selection activeCell="B4" sqref="B4:F4"/>
    </sheetView>
  </sheetViews>
  <sheetFormatPr defaultRowHeight="15" x14ac:dyDescent="0.25"/>
  <cols>
    <col min="1" max="1" width="37.42578125" style="45" bestFit="1" customWidth="1"/>
    <col min="2" max="3" width="20.28515625" style="45" customWidth="1"/>
    <col min="4" max="4" width="25.140625" style="45" customWidth="1"/>
    <col min="5" max="6" width="24" style="45" customWidth="1"/>
    <col min="7" max="8" width="8" style="45" bestFit="1" customWidth="1"/>
    <col min="9" max="16384" width="9.140625" style="45"/>
  </cols>
  <sheetData>
    <row r="1" spans="1:14" ht="30" x14ac:dyDescent="0.25">
      <c r="A1" s="41" t="s">
        <v>1010</v>
      </c>
      <c r="B1" s="42" t="s">
        <v>1041</v>
      </c>
      <c r="C1" s="42" t="s">
        <v>1042</v>
      </c>
      <c r="D1" s="43" t="s">
        <v>1040</v>
      </c>
      <c r="E1" s="43" t="s">
        <v>1011</v>
      </c>
      <c r="F1" s="43" t="s">
        <v>1012</v>
      </c>
      <c r="G1" s="44">
        <v>2011</v>
      </c>
      <c r="H1" s="44">
        <v>2010</v>
      </c>
      <c r="I1" s="44">
        <v>2009</v>
      </c>
      <c r="J1" s="44" t="s">
        <v>1013</v>
      </c>
      <c r="K1" s="44" t="s">
        <v>1014</v>
      </c>
      <c r="L1" s="44" t="s">
        <v>1015</v>
      </c>
      <c r="M1" s="44" t="s">
        <v>1016</v>
      </c>
      <c r="N1" s="44" t="s">
        <v>1017</v>
      </c>
    </row>
    <row r="2" spans="1:14" x14ac:dyDescent="0.25">
      <c r="A2" s="46" t="s">
        <v>1018</v>
      </c>
      <c r="B2" s="73">
        <f>(D2-E2)/E2</f>
        <v>2.2516306420805373E-2</v>
      </c>
      <c r="C2" s="75">
        <f>D2-E2</f>
        <v>86.342928999998549</v>
      </c>
      <c r="D2" s="74">
        <f>Totalt!AD412</f>
        <v>3921.0273300000003</v>
      </c>
      <c r="E2" s="72">
        <v>3834.6844010000018</v>
      </c>
      <c r="F2" s="70">
        <v>4062.6541176470591</v>
      </c>
      <c r="G2" s="47">
        <v>3852.2627938561964</v>
      </c>
      <c r="H2" s="47">
        <v>4121.5038316127693</v>
      </c>
      <c r="I2" s="47">
        <v>3589.8439999999991</v>
      </c>
      <c r="J2" s="47">
        <v>3842.1989999999996</v>
      </c>
      <c r="K2" s="47">
        <v>3739.8814999999986</v>
      </c>
      <c r="L2" s="47">
        <v>3785.0810000000006</v>
      </c>
      <c r="M2" s="47">
        <v>4171.835</v>
      </c>
      <c r="N2" s="48">
        <v>3713.226349999999</v>
      </c>
    </row>
    <row r="3" spans="1:14" x14ac:dyDescent="0.25">
      <c r="A3" s="46" t="s">
        <v>1019</v>
      </c>
      <c r="B3" s="73"/>
      <c r="C3" s="75"/>
      <c r="D3" s="74"/>
      <c r="E3" s="72"/>
      <c r="F3" s="70"/>
      <c r="G3" s="47"/>
      <c r="H3" s="47"/>
      <c r="I3" s="47"/>
      <c r="J3" s="47" t="s">
        <v>1020</v>
      </c>
      <c r="K3" s="47" t="s">
        <v>1020</v>
      </c>
      <c r="L3" s="47">
        <v>8.109</v>
      </c>
      <c r="M3" s="47">
        <v>5.6239999999999997</v>
      </c>
      <c r="N3" s="48">
        <v>7.0900000000000007</v>
      </c>
    </row>
    <row r="4" spans="1:14" x14ac:dyDescent="0.25">
      <c r="A4" s="46" t="s">
        <v>634</v>
      </c>
      <c r="B4" s="73">
        <f t="shared" ref="B4:B27" si="0">(D4-E4)/E4</f>
        <v>4.6531405210869868E-2</v>
      </c>
      <c r="C4" s="75">
        <f t="shared" ref="C4:C27" si="1">D4-E4</f>
        <v>492.88320199999725</v>
      </c>
      <c r="D4" s="74">
        <f>Totalt!I412</f>
        <v>11085.367992999998</v>
      </c>
      <c r="E4" s="72">
        <v>10592.484791000001</v>
      </c>
      <c r="F4" s="70">
        <v>10117.78631210712</v>
      </c>
      <c r="G4" s="47">
        <v>9581.3940560378269</v>
      </c>
      <c r="H4" s="47">
        <v>10191.074725472401</v>
      </c>
      <c r="I4" s="47">
        <v>9477.6911432105335</v>
      </c>
      <c r="J4" s="47">
        <v>7719.6883624176662</v>
      </c>
      <c r="K4" s="47">
        <v>7285.5656209451809</v>
      </c>
      <c r="L4" s="47">
        <v>7458.7800952238676</v>
      </c>
      <c r="M4" s="47">
        <v>6761.9430452443758</v>
      </c>
      <c r="N4" s="48">
        <v>5200.3751892766732</v>
      </c>
    </row>
    <row r="5" spans="1:14" x14ac:dyDescent="0.25">
      <c r="A5" s="46" t="s">
        <v>685</v>
      </c>
      <c r="B5" s="73">
        <f t="shared" si="0"/>
        <v>6.6627189592018327E-2</v>
      </c>
      <c r="C5" s="75">
        <f t="shared" si="1"/>
        <v>57.64238345900003</v>
      </c>
      <c r="D5" s="74">
        <f>Totalt!J412+Totalt!K412</f>
        <v>922.79043805900005</v>
      </c>
      <c r="E5" s="72">
        <v>865.14805460000002</v>
      </c>
      <c r="F5" s="70">
        <v>866.87128119047986</v>
      </c>
      <c r="G5" s="47">
        <v>718.69999999999993</v>
      </c>
      <c r="H5" s="47">
        <v>740.4</v>
      </c>
      <c r="I5" s="47">
        <v>574.4</v>
      </c>
      <c r="J5" s="47">
        <v>870.10699999999997</v>
      </c>
      <c r="K5" s="47">
        <v>844.29</v>
      </c>
      <c r="L5" s="47">
        <v>828.91</v>
      </c>
      <c r="M5" s="47">
        <v>865.9</v>
      </c>
      <c r="N5" s="48">
        <v>829.90299999999991</v>
      </c>
    </row>
    <row r="6" spans="1:14" x14ac:dyDescent="0.25">
      <c r="A6" s="46" t="s">
        <v>635</v>
      </c>
      <c r="B6" s="73">
        <f t="shared" si="0"/>
        <v>-1.4123570351901401E-2</v>
      </c>
      <c r="C6" s="75">
        <f t="shared" si="1"/>
        <v>-42.447033700000247</v>
      </c>
      <c r="D6" s="74">
        <f>Totalt!L412</f>
        <v>2962.9568862999995</v>
      </c>
      <c r="E6" s="72">
        <v>3005.4039199999997</v>
      </c>
      <c r="F6" s="70">
        <v>2493.2099638723676</v>
      </c>
      <c r="G6" s="47">
        <v>2445.0813815388401</v>
      </c>
      <c r="H6" s="47">
        <v>2906.5185753175629</v>
      </c>
      <c r="I6" s="47">
        <v>3165.5392955741436</v>
      </c>
      <c r="J6" s="47">
        <v>2338.7616180695959</v>
      </c>
      <c r="K6" s="47">
        <v>1453.6847154091563</v>
      </c>
      <c r="L6" s="47">
        <v>1320.9895532827941</v>
      </c>
      <c r="M6" s="47">
        <v>1393.7318648053556</v>
      </c>
      <c r="N6" s="48">
        <v>1172.118327081906</v>
      </c>
    </row>
    <row r="7" spans="1:14" ht="17.25" x14ac:dyDescent="0.25">
      <c r="A7" s="46" t="s">
        <v>1021</v>
      </c>
      <c r="B7" s="73">
        <f t="shared" si="0"/>
        <v>-6.7485019603011467E-2</v>
      </c>
      <c r="C7" s="75">
        <f t="shared" si="1"/>
        <v>-1028.6223632199835</v>
      </c>
      <c r="D7" s="74">
        <f>Totalt!AW412</f>
        <v>14213.610198480008</v>
      </c>
      <c r="E7" s="72">
        <v>15242.232561699991</v>
      </c>
      <c r="F7" s="70">
        <v>14720.17896007144</v>
      </c>
      <c r="G7" s="47">
        <v>14284.363807058389</v>
      </c>
      <c r="H7" s="47">
        <v>18765.116243748525</v>
      </c>
      <c r="I7" s="47">
        <v>16716.689162779043</v>
      </c>
      <c r="J7" s="47">
        <v>13642</v>
      </c>
      <c r="K7" s="47">
        <v>11823.149864204535</v>
      </c>
      <c r="L7" s="47">
        <v>14182.581055496841</v>
      </c>
      <c r="M7" s="47">
        <v>13548.84573515328</v>
      </c>
      <c r="N7" s="48">
        <v>11004.57997651525</v>
      </c>
    </row>
    <row r="8" spans="1:14" ht="17.25" x14ac:dyDescent="0.25">
      <c r="A8" s="46" t="s">
        <v>1022</v>
      </c>
      <c r="B8" s="73">
        <f t="shared" si="0"/>
        <v>-0.21183360565583578</v>
      </c>
      <c r="C8" s="75">
        <f t="shared" si="1"/>
        <v>-845.04156689999763</v>
      </c>
      <c r="D8" s="74">
        <f>Totalt!AX412</f>
        <v>3144.1345805000014</v>
      </c>
      <c r="E8" s="72">
        <v>3989.1761473999991</v>
      </c>
      <c r="F8" s="70">
        <v>4094.816132363515</v>
      </c>
      <c r="G8" s="47">
        <v>3470.5594193151019</v>
      </c>
      <c r="H8" s="47">
        <v>4579.7834783361404</v>
      </c>
      <c r="I8" s="47">
        <v>4012</v>
      </c>
      <c r="J8" s="47">
        <v>4023</v>
      </c>
      <c r="K8" s="47">
        <v>3479.1850943827053</v>
      </c>
      <c r="L8" s="47">
        <v>3882.9060004888661</v>
      </c>
      <c r="M8" s="47">
        <v>4606.4713186563831</v>
      </c>
      <c r="N8" s="48">
        <v>3650.6293705967414</v>
      </c>
    </row>
    <row r="9" spans="1:14" x14ac:dyDescent="0.25">
      <c r="A9" s="46" t="s">
        <v>1023</v>
      </c>
      <c r="B9" s="73">
        <f t="shared" si="0"/>
        <v>-0.52138933165043555</v>
      </c>
      <c r="C9" s="75">
        <f t="shared" si="1"/>
        <v>-91.360311120000006</v>
      </c>
      <c r="D9" s="74">
        <f>Totalt!AV412</f>
        <v>83.864430880000015</v>
      </c>
      <c r="E9" s="72">
        <v>175.22474200000002</v>
      </c>
      <c r="F9" s="70">
        <v>538.82113201178743</v>
      </c>
      <c r="G9" s="47"/>
      <c r="H9" s="47"/>
      <c r="I9" s="47"/>
      <c r="J9" s="47"/>
      <c r="K9" s="47"/>
      <c r="L9" s="47"/>
      <c r="M9" s="47"/>
      <c r="N9" s="48"/>
    </row>
    <row r="10" spans="1:14" x14ac:dyDescent="0.25">
      <c r="A10" s="46" t="s">
        <v>1024</v>
      </c>
      <c r="B10" s="73"/>
      <c r="C10" s="75"/>
      <c r="D10" s="74"/>
      <c r="E10" s="72"/>
      <c r="F10" s="70"/>
      <c r="G10" s="47">
        <v>115.52465567393369</v>
      </c>
      <c r="H10" s="47">
        <v>173.37</v>
      </c>
      <c r="I10" s="47">
        <v>128.60000000000002</v>
      </c>
      <c r="J10" s="47">
        <v>129.06900000000007</v>
      </c>
      <c r="K10" s="47">
        <v>26.139810493984328</v>
      </c>
      <c r="L10" s="47">
        <v>245.85900000000004</v>
      </c>
      <c r="M10" s="47">
        <v>302.90631320397836</v>
      </c>
      <c r="N10" s="48">
        <v>360.94666891746544</v>
      </c>
    </row>
    <row r="11" spans="1:14" x14ac:dyDescent="0.25">
      <c r="A11" s="46" t="s">
        <v>960</v>
      </c>
      <c r="B11" s="73">
        <f t="shared" si="0"/>
        <v>-9.9385916915599712E-2</v>
      </c>
      <c r="C11" s="75">
        <f t="shared" si="1"/>
        <v>-47.809893489999979</v>
      </c>
      <c r="D11" s="74">
        <f>Totalt!V412</f>
        <v>433.24310650999996</v>
      </c>
      <c r="E11" s="72">
        <v>481.05299999999994</v>
      </c>
      <c r="F11" s="70">
        <v>715.33739964474523</v>
      </c>
      <c r="G11" s="47">
        <v>710.83840267551511</v>
      </c>
      <c r="H11" s="47">
        <v>983.67450983735512</v>
      </c>
      <c r="I11" s="47">
        <v>862.45624468046435</v>
      </c>
      <c r="J11" s="47">
        <v>737.93128075924255</v>
      </c>
      <c r="K11" s="47">
        <v>667.65904139378051</v>
      </c>
      <c r="L11" s="47">
        <v>743.7341631400559</v>
      </c>
      <c r="M11" s="47">
        <v>780.75316215842827</v>
      </c>
      <c r="N11" s="48">
        <v>785.85018390963705</v>
      </c>
    </row>
    <row r="12" spans="1:14" x14ac:dyDescent="0.25">
      <c r="A12" s="46" t="s">
        <v>949</v>
      </c>
      <c r="B12" s="73">
        <f t="shared" si="0"/>
        <v>-0.44802126326621866</v>
      </c>
      <c r="C12" s="75">
        <f t="shared" si="1"/>
        <v>-624.79631419999976</v>
      </c>
      <c r="D12" s="74">
        <f>Totalt!W412</f>
        <v>769.77212580000003</v>
      </c>
      <c r="E12" s="72">
        <v>1394.5684399999998</v>
      </c>
      <c r="F12" s="70">
        <v>1280.9513403286476</v>
      </c>
      <c r="G12" s="47">
        <v>960.04709982937209</v>
      </c>
      <c r="H12" s="47">
        <v>2256.3852445526745</v>
      </c>
      <c r="I12" s="47">
        <v>2072.6661501367039</v>
      </c>
      <c r="J12" s="47">
        <v>1309.2826857397858</v>
      </c>
      <c r="K12" s="47">
        <v>1641.6741281915881</v>
      </c>
      <c r="L12" s="47">
        <v>1713.6957484982888</v>
      </c>
      <c r="M12" s="47" t="s">
        <v>1020</v>
      </c>
      <c r="N12" s="48" t="s">
        <v>1020</v>
      </c>
    </row>
    <row r="13" spans="1:14" ht="17.25" x14ac:dyDescent="0.25">
      <c r="A13" s="46" t="s">
        <v>1025</v>
      </c>
      <c r="B13" s="73"/>
      <c r="C13" s="75"/>
      <c r="D13" s="74"/>
      <c r="E13" s="72"/>
      <c r="F13" s="70"/>
      <c r="G13" s="47"/>
      <c r="H13" s="47"/>
      <c r="I13" s="47"/>
      <c r="J13" s="47">
        <v>3288.1429840039877</v>
      </c>
      <c r="K13" s="47">
        <v>3498.5550725485823</v>
      </c>
      <c r="L13" s="47">
        <v>788.91025176562846</v>
      </c>
      <c r="M13" s="47">
        <v>1349.2552920525159</v>
      </c>
      <c r="N13" s="48">
        <v>1196.8362177197109</v>
      </c>
    </row>
    <row r="14" spans="1:14" x14ac:dyDescent="0.25">
      <c r="A14" s="46" t="s">
        <v>946</v>
      </c>
      <c r="B14" s="73"/>
      <c r="C14" s="75"/>
      <c r="D14" s="74"/>
      <c r="E14" s="72"/>
      <c r="F14" s="70"/>
      <c r="G14" s="47"/>
      <c r="H14" s="47"/>
      <c r="I14" s="47"/>
      <c r="J14" s="47">
        <v>840.02592297995614</v>
      </c>
      <c r="K14" s="47">
        <v>783.39243737289451</v>
      </c>
      <c r="L14" s="47">
        <v>994.97270805158803</v>
      </c>
      <c r="M14" s="47" t="s">
        <v>1020</v>
      </c>
      <c r="N14" s="48" t="s">
        <v>1020</v>
      </c>
    </row>
    <row r="15" spans="1:14" x14ac:dyDescent="0.25">
      <c r="A15" s="46" t="s">
        <v>1026</v>
      </c>
      <c r="B15" s="73">
        <f t="shared" si="0"/>
        <v>-0.16394016605820971</v>
      </c>
      <c r="C15" s="75">
        <f t="shared" si="1"/>
        <v>-239.92190172000005</v>
      </c>
      <c r="D15" s="74">
        <f>Totalt!Y412</f>
        <v>1223.5504582799999</v>
      </c>
      <c r="E15" s="72">
        <v>1463.47236</v>
      </c>
      <c r="F15" s="70">
        <v>1617.8971451755954</v>
      </c>
      <c r="G15" s="47">
        <v>1726.9380841394538</v>
      </c>
      <c r="H15" s="47">
        <v>2674.2666892639713</v>
      </c>
      <c r="I15" s="47">
        <v>2608.0452166126561</v>
      </c>
      <c r="J15" s="47">
        <v>2549.3159979968054</v>
      </c>
      <c r="K15" s="47">
        <v>2583.6857800627899</v>
      </c>
      <c r="L15" s="47">
        <v>2166.5709744718602</v>
      </c>
      <c r="M15" s="47">
        <v>3006.3172371633814</v>
      </c>
      <c r="N15" s="48">
        <v>2849.4435989512313</v>
      </c>
    </row>
    <row r="16" spans="1:14" x14ac:dyDescent="0.25">
      <c r="A16" s="46" t="s">
        <v>1027</v>
      </c>
      <c r="B16" s="73">
        <f t="shared" si="0"/>
        <v>7.8746962574614399</v>
      </c>
      <c r="C16" s="75">
        <f t="shared" si="1"/>
        <v>20.487676</v>
      </c>
      <c r="D16" s="74">
        <f>Totalt!AE412</f>
        <v>23.089386000000001</v>
      </c>
      <c r="E16" s="72">
        <v>2.6017099999999997</v>
      </c>
      <c r="F16" s="70">
        <v>2.6352941176470588</v>
      </c>
      <c r="G16" s="47">
        <v>140.44070588235292</v>
      </c>
      <c r="H16" s="47">
        <v>17.3</v>
      </c>
      <c r="I16" s="47">
        <v>47.482999999999997</v>
      </c>
      <c r="J16" s="47">
        <v>182.96064999999999</v>
      </c>
      <c r="K16" s="47">
        <v>600.505</v>
      </c>
      <c r="L16" s="47">
        <v>652.41047999999978</v>
      </c>
      <c r="M16" s="47">
        <v>3084.7640000000001</v>
      </c>
      <c r="N16" s="48">
        <v>3971.4472869999995</v>
      </c>
    </row>
    <row r="17" spans="1:14" x14ac:dyDescent="0.25">
      <c r="A17" s="46" t="s">
        <v>1028</v>
      </c>
      <c r="B17" s="73">
        <f t="shared" si="0"/>
        <v>1.5950251228721794E-2</v>
      </c>
      <c r="C17" s="75">
        <f t="shared" si="1"/>
        <v>19.087417299999743</v>
      </c>
      <c r="D17" s="74">
        <f>Totalt!AA412</f>
        <v>1215.7718473</v>
      </c>
      <c r="E17" s="72">
        <v>1196.6844300000002</v>
      </c>
      <c r="F17" s="70">
        <v>1458.37</v>
      </c>
      <c r="G17" s="47">
        <v>1264.5516838571427</v>
      </c>
      <c r="H17" s="47">
        <v>1427.7951932604935</v>
      </c>
      <c r="I17" s="47">
        <v>1436.6210000000001</v>
      </c>
      <c r="J17" s="47">
        <v>1564.6350000000002</v>
      </c>
      <c r="K17" s="47">
        <v>1643.0840000000001</v>
      </c>
      <c r="L17" s="47">
        <v>1553.8881875000002</v>
      </c>
      <c r="M17" s="47">
        <v>1780.5689999999997</v>
      </c>
      <c r="N17" s="48">
        <v>1895.6057500000004</v>
      </c>
    </row>
    <row r="18" spans="1:14" x14ac:dyDescent="0.25">
      <c r="A18" s="46" t="s">
        <v>1029</v>
      </c>
      <c r="B18" s="73">
        <f t="shared" si="0"/>
        <v>3.3160020614625019E-3</v>
      </c>
      <c r="C18" s="75">
        <f t="shared" si="1"/>
        <v>13.060925999999654</v>
      </c>
      <c r="D18" s="74">
        <f>Totalt!AB412+Totalt!AA412</f>
        <v>3951.817826</v>
      </c>
      <c r="E18" s="72">
        <v>3938.7569000000003</v>
      </c>
      <c r="F18" s="70">
        <v>4704.7999999999993</v>
      </c>
      <c r="G18" s="47">
        <v>3921.2891819999995</v>
      </c>
      <c r="H18" s="47">
        <v>4574.5218334401798</v>
      </c>
      <c r="I18" s="47">
        <v>4659.7349999999997</v>
      </c>
      <c r="J18" s="47">
        <v>4768.2410000000009</v>
      </c>
      <c r="K18" s="47">
        <v>5164.4496999999992</v>
      </c>
      <c r="L18" s="47">
        <v>5064.1500000000015</v>
      </c>
      <c r="M18" s="47">
        <v>5492.8870000000006</v>
      </c>
      <c r="N18" s="48">
        <v>5875.9270000000006</v>
      </c>
    </row>
    <row r="19" spans="1:14" x14ac:dyDescent="0.25">
      <c r="A19" s="46" t="s">
        <v>1030</v>
      </c>
      <c r="B19" s="73">
        <f t="shared" si="0"/>
        <v>-0.18533519531850096</v>
      </c>
      <c r="C19" s="75">
        <f t="shared" si="1"/>
        <v>-51.22671100000008</v>
      </c>
      <c r="D19" s="74">
        <f>Totalt!Z412</f>
        <v>225.17362899999995</v>
      </c>
      <c r="E19" s="72">
        <v>276.40034000000003</v>
      </c>
      <c r="F19" s="70">
        <v>300.82823529411769</v>
      </c>
      <c r="G19" s="47">
        <v>144.71840537505014</v>
      </c>
      <c r="H19" s="47">
        <v>139.37625883982562</v>
      </c>
      <c r="I19" s="47">
        <v>211.12280000000001</v>
      </c>
      <c r="J19" s="47">
        <v>221.34484700000004</v>
      </c>
      <c r="K19" s="47">
        <v>339.31899999999996</v>
      </c>
      <c r="L19" s="47">
        <v>235.935</v>
      </c>
      <c r="M19" s="47">
        <v>444.69372999999979</v>
      </c>
      <c r="N19" s="48">
        <v>402.17589999999996</v>
      </c>
    </row>
    <row r="20" spans="1:14" ht="17.25" x14ac:dyDescent="0.25">
      <c r="A20" s="46" t="s">
        <v>1031</v>
      </c>
      <c r="B20" s="73">
        <f t="shared" si="0"/>
        <v>-5.2544947985812371E-2</v>
      </c>
      <c r="C20" s="75">
        <f t="shared" si="1"/>
        <v>-89.165770109999812</v>
      </c>
      <c r="D20" s="74">
        <f>Totalt!AF412</f>
        <v>1607.7770098899996</v>
      </c>
      <c r="E20" s="72">
        <v>1696.9427799999994</v>
      </c>
      <c r="F20" s="70">
        <v>1736.1875343008242</v>
      </c>
      <c r="G20" s="47">
        <v>1758.3712661661</v>
      </c>
      <c r="H20" s="47">
        <v>1792.0863795720459</v>
      </c>
      <c r="I20" s="47">
        <v>1458.8205390000001</v>
      </c>
      <c r="J20" s="47">
        <v>1382.0550774687335</v>
      </c>
      <c r="K20" s="47">
        <v>1612</v>
      </c>
      <c r="L20" s="47">
        <v>1156.0666999999999</v>
      </c>
      <c r="M20" s="47">
        <v>1291.3747049999997</v>
      </c>
      <c r="N20" s="48">
        <v>1107.74981</v>
      </c>
    </row>
    <row r="21" spans="1:14" x14ac:dyDescent="0.25">
      <c r="A21" s="46" t="s">
        <v>954</v>
      </c>
      <c r="B21" s="73">
        <f t="shared" si="0"/>
        <v>-0.4280282588138653</v>
      </c>
      <c r="C21" s="75">
        <f t="shared" si="1"/>
        <v>-716.98500000000001</v>
      </c>
      <c r="D21" s="74">
        <f>Totalt!G412</f>
        <v>958.10299999999995</v>
      </c>
      <c r="E21" s="72">
        <v>1675.088</v>
      </c>
      <c r="F21" s="70">
        <v>1790.1908701842046</v>
      </c>
      <c r="G21" s="47">
        <v>2111.1210444311241</v>
      </c>
      <c r="H21" s="47">
        <v>3305.9884631072509</v>
      </c>
      <c r="I21" s="47">
        <v>2451.8697420165117</v>
      </c>
      <c r="J21" s="47">
        <v>1675.8140365034592</v>
      </c>
      <c r="K21" s="47">
        <v>2049.114212873837</v>
      </c>
      <c r="L21" s="47">
        <v>1721.6433511548271</v>
      </c>
      <c r="M21" s="47">
        <v>1867.3924365878113</v>
      </c>
      <c r="N21" s="48">
        <v>2742.6258195836335</v>
      </c>
    </row>
    <row r="22" spans="1:14" ht="17.25" x14ac:dyDescent="0.25">
      <c r="A22" s="46" t="s">
        <v>1032</v>
      </c>
      <c r="B22" s="73">
        <f t="shared" si="0"/>
        <v>-0.24156095682489112</v>
      </c>
      <c r="C22" s="75">
        <f t="shared" si="1"/>
        <v>-299.48736720000011</v>
      </c>
      <c r="D22" s="74">
        <f>Totalt!D412+Totalt!E412+Totalt!F412</f>
        <v>940.31301749999989</v>
      </c>
      <c r="E22" s="72">
        <v>1239.8003847</v>
      </c>
      <c r="F22" s="70">
        <v>1850.1618853470659</v>
      </c>
      <c r="G22" s="47">
        <v>2068.8706001072387</v>
      </c>
      <c r="H22" s="47">
        <v>4558.0694154630955</v>
      </c>
      <c r="I22" s="47">
        <v>3836.716392178595</v>
      </c>
      <c r="J22" s="47">
        <v>1269.8037483988528</v>
      </c>
      <c r="K22" s="47">
        <v>1686.4408688091753</v>
      </c>
      <c r="L22" s="47">
        <v>2701.8956247377137</v>
      </c>
      <c r="M22" s="47">
        <v>2304.0838577850745</v>
      </c>
      <c r="N22" s="48">
        <v>3209.8405354312617</v>
      </c>
    </row>
    <row r="23" spans="1:14" x14ac:dyDescent="0.25">
      <c r="A23" s="46" t="s">
        <v>959</v>
      </c>
      <c r="B23" s="73">
        <f t="shared" si="0"/>
        <v>-0.323172714786991</v>
      </c>
      <c r="C23" s="75">
        <f t="shared" si="1"/>
        <v>-552.0660304999999</v>
      </c>
      <c r="D23" s="74">
        <f>Totalt!C412</f>
        <v>1156.2032795</v>
      </c>
      <c r="E23" s="72">
        <v>1708.2693099999999</v>
      </c>
      <c r="F23" s="70">
        <v>1242.3651922285537</v>
      </c>
      <c r="G23" s="47">
        <v>1347.6425746928876</v>
      </c>
      <c r="H23" s="47">
        <v>1606.0962613998297</v>
      </c>
      <c r="I23" s="47">
        <v>1443.7285173129358</v>
      </c>
      <c r="J23" s="47">
        <v>1449.3792809004606</v>
      </c>
      <c r="K23" s="47">
        <v>1803.0257275033955</v>
      </c>
      <c r="L23" s="47">
        <v>1947.3608102504072</v>
      </c>
      <c r="M23" s="47">
        <v>1905.537335712693</v>
      </c>
      <c r="N23" s="48">
        <v>2410.9544915612514</v>
      </c>
    </row>
    <row r="24" spans="1:14" x14ac:dyDescent="0.25">
      <c r="A24" s="48" t="s">
        <v>1033</v>
      </c>
      <c r="B24" s="73">
        <f t="shared" si="0"/>
        <v>-0.29819702030386092</v>
      </c>
      <c r="C24" s="75">
        <f t="shared" si="1"/>
        <v>-28.832767999999987</v>
      </c>
      <c r="D24" s="74">
        <f>Totalt!H412</f>
        <v>67.857561000000004</v>
      </c>
      <c r="E24" s="72">
        <v>96.690328999999991</v>
      </c>
      <c r="F24" s="70">
        <v>131.92000000000002</v>
      </c>
      <c r="G24" s="47">
        <v>171.75908035336315</v>
      </c>
      <c r="H24" s="47">
        <v>325.0745209771494</v>
      </c>
      <c r="I24" s="47">
        <v>498.12006411600782</v>
      </c>
      <c r="J24" s="47">
        <v>228.98450103823399</v>
      </c>
      <c r="K24" s="47">
        <v>323.87273479925238</v>
      </c>
      <c r="L24" s="47">
        <v>265.38607776231697</v>
      </c>
      <c r="M24" s="47">
        <v>360.27871455445899</v>
      </c>
      <c r="N24" s="48">
        <v>435.84375553259201</v>
      </c>
    </row>
    <row r="25" spans="1:14" x14ac:dyDescent="0.25">
      <c r="A25" s="49" t="s">
        <v>956</v>
      </c>
      <c r="B25" s="73">
        <f t="shared" si="0"/>
        <v>3.7825026999824672E-2</v>
      </c>
      <c r="C25" s="75">
        <f t="shared" si="1"/>
        <v>192.48346099999981</v>
      </c>
      <c r="D25" s="74">
        <f>Totalt!AC412</f>
        <v>5281.2692799999968</v>
      </c>
      <c r="E25" s="72">
        <v>5088.785818999997</v>
      </c>
      <c r="F25" s="71">
        <v>5166.8799999999974</v>
      </c>
      <c r="G25" s="50">
        <v>3898.9579119959885</v>
      </c>
      <c r="H25" s="50"/>
      <c r="I25" s="50"/>
      <c r="J25" s="50"/>
      <c r="K25" s="50"/>
      <c r="L25" s="50"/>
      <c r="M25" s="50"/>
      <c r="N25" s="51"/>
    </row>
    <row r="26" spans="1:14" ht="17.25" x14ac:dyDescent="0.25">
      <c r="A26" s="52" t="s">
        <v>1034</v>
      </c>
      <c r="B26" s="53">
        <f t="shared" si="0"/>
        <v>-6.685005186030557E-2</v>
      </c>
      <c r="C26" s="54">
        <f t="shared" si="1"/>
        <v>-3794.8624537010037</v>
      </c>
      <c r="D26" s="55">
        <f>SUM(D2:D25)-D17</f>
        <v>52971.921536698996</v>
      </c>
      <c r="E26" s="55">
        <f>SUM(E2:E25)-E17</f>
        <v>56766.783990399999</v>
      </c>
      <c r="F26" s="56">
        <f>SUM(F2:F25)-F17</f>
        <v>57434.492795885155</v>
      </c>
      <c r="G26" s="57">
        <v>53428.880471128745</v>
      </c>
      <c r="H26" s="57">
        <v>63710.606430940774</v>
      </c>
      <c r="I26" s="57">
        <v>57815.527267617595</v>
      </c>
      <c r="J26" s="57">
        <v>52468.106993276779</v>
      </c>
      <c r="K26" s="57">
        <v>51405.590308990853</v>
      </c>
      <c r="L26" s="57">
        <v>51865.947594325058</v>
      </c>
      <c r="M26" s="57">
        <v>53544.594748077739</v>
      </c>
      <c r="N26" s="58">
        <v>50927.563482077363</v>
      </c>
    </row>
    <row r="27" spans="1:14" ht="17.25" x14ac:dyDescent="0.25">
      <c r="A27" s="76" t="s">
        <v>1043</v>
      </c>
      <c r="B27" s="59">
        <f t="shared" si="0"/>
        <v>-7.6111357806630184E-2</v>
      </c>
      <c r="C27" s="235">
        <f t="shared" si="1"/>
        <v>-3720.3990090000079</v>
      </c>
      <c r="D27" s="56">
        <f>Totalt!AK412-Totalt!AL412</f>
        <v>45160.597417999983</v>
      </c>
      <c r="E27" s="56">
        <v>48880.996426999991</v>
      </c>
      <c r="F27" s="56">
        <v>49990.84</v>
      </c>
      <c r="G27" s="57">
        <v>48079.541329865999</v>
      </c>
      <c r="H27" s="57">
        <v>61171.912360500013</v>
      </c>
      <c r="I27" s="57">
        <v>50825.087031000003</v>
      </c>
      <c r="J27" s="57">
        <v>47758.588479000064</v>
      </c>
      <c r="K27" s="57">
        <v>47432.403500000044</v>
      </c>
      <c r="L27" s="57">
        <v>46735.900920000051</v>
      </c>
      <c r="M27" s="57">
        <v>49149.252615497942</v>
      </c>
      <c r="N27" s="58">
        <v>46311.931681159156</v>
      </c>
    </row>
    <row r="28" spans="1:14" x14ac:dyDescent="0.25">
      <c r="A28" s="60" t="s">
        <v>1035</v>
      </c>
      <c r="B28" s="60"/>
      <c r="C28" s="61"/>
      <c r="D28" s="62">
        <f>D27/(D26-D25)</f>
        <v>0.94694862160658266</v>
      </c>
      <c r="E28" s="62">
        <f>E27/(E26-E25)</f>
        <v>0.94587635273480952</v>
      </c>
      <c r="F28" s="62">
        <f>F27/(F26-F25)</f>
        <v>0.95644008451703377</v>
      </c>
      <c r="G28" s="63">
        <v>0.97071707052367839</v>
      </c>
      <c r="H28" s="77">
        <v>0.96015272475560909</v>
      </c>
      <c r="I28" s="77">
        <v>0.87909060823297325</v>
      </c>
      <c r="J28" s="77">
        <v>0.91024035773045542</v>
      </c>
      <c r="K28" s="77">
        <v>0.92270905197063946</v>
      </c>
      <c r="L28" s="77">
        <v>0.90109027382570539</v>
      </c>
      <c r="M28" s="77">
        <v>0.91791249605568093</v>
      </c>
      <c r="N28" s="78">
        <v>0.90936868985411878</v>
      </c>
    </row>
    <row r="29" spans="1:14" x14ac:dyDescent="0.25">
      <c r="B29" s="64"/>
      <c r="C29" s="64"/>
      <c r="D29" s="64"/>
      <c r="E29" s="64"/>
      <c r="F29" s="64"/>
      <c r="G29" s="64"/>
    </row>
    <row r="30" spans="1:14" x14ac:dyDescent="0.25">
      <c r="E30" s="65"/>
      <c r="F30" s="65"/>
    </row>
    <row r="31" spans="1:14" x14ac:dyDescent="0.25">
      <c r="A31" s="67">
        <v>1</v>
      </c>
      <c r="B31" s="236" t="s">
        <v>1151</v>
      </c>
      <c r="E31" s="66"/>
      <c r="F31" s="66"/>
    </row>
    <row r="32" spans="1:14" x14ac:dyDescent="0.25">
      <c r="A32" s="67">
        <v>3</v>
      </c>
      <c r="B32" s="67" t="s">
        <v>1036</v>
      </c>
      <c r="C32" s="67"/>
      <c r="D32" s="67"/>
      <c r="E32" s="67"/>
      <c r="F32" s="67"/>
    </row>
    <row r="33" spans="1:6" x14ac:dyDescent="0.25">
      <c r="A33" s="67">
        <v>4</v>
      </c>
      <c r="B33" s="67" t="s">
        <v>1037</v>
      </c>
      <c r="C33" s="67"/>
      <c r="D33" s="67"/>
      <c r="E33" s="67"/>
      <c r="F33" s="67"/>
    </row>
    <row r="34" spans="1:6" x14ac:dyDescent="0.25">
      <c r="A34" s="68">
        <v>6</v>
      </c>
      <c r="B34" s="69" t="s">
        <v>1038</v>
      </c>
      <c r="C34" s="67"/>
      <c r="D34" s="67"/>
      <c r="E34" s="67"/>
      <c r="F34" s="67"/>
    </row>
    <row r="35" spans="1:6" x14ac:dyDescent="0.25">
      <c r="A35" s="67">
        <v>7</v>
      </c>
      <c r="B35" s="67" t="s">
        <v>1039</v>
      </c>
      <c r="C35" s="67"/>
      <c r="D35" s="67"/>
      <c r="E35" s="67"/>
      <c r="F35" s="67"/>
    </row>
    <row r="36" spans="1:6" x14ac:dyDescent="0.25">
      <c r="A36" s="67">
        <v>8</v>
      </c>
      <c r="B36" s="69" t="s">
        <v>1044</v>
      </c>
      <c r="C36" s="67"/>
      <c r="D36" s="67"/>
      <c r="E36" s="67"/>
      <c r="F36" s="67"/>
    </row>
    <row r="38" spans="1:6" x14ac:dyDescent="0.25">
      <c r="A38" s="67"/>
      <c r="B38" s="67"/>
      <c r="C38" s="67"/>
      <c r="D38" s="67"/>
      <c r="E38" s="67"/>
      <c r="F38" s="67"/>
    </row>
    <row r="39" spans="1:6" x14ac:dyDescent="0.25">
      <c r="A39" s="67"/>
      <c r="B39" s="67"/>
      <c r="C39" s="67"/>
      <c r="D39" s="67"/>
      <c r="E39" s="67"/>
      <c r="F39" s="67"/>
    </row>
    <row r="40" spans="1:6" x14ac:dyDescent="0.25">
      <c r="A40" s="67"/>
      <c r="B40" s="67"/>
      <c r="C40" s="67"/>
      <c r="D40" s="67"/>
      <c r="E40" s="67"/>
      <c r="F40" s="67"/>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N418"/>
  <sheetViews>
    <sheetView workbookViewId="0">
      <selection activeCell="Z26" sqref="Z26:AA26"/>
    </sheetView>
  </sheetViews>
  <sheetFormatPr defaultRowHeight="15" x14ac:dyDescent="0.25"/>
  <cols>
    <col min="2" max="2" width="19.5703125" customWidth="1"/>
    <col min="3" max="4" width="16.42578125" customWidth="1"/>
    <col min="5" max="5" width="15.5703125" customWidth="1"/>
  </cols>
  <sheetData>
    <row r="1" spans="1:14" x14ac:dyDescent="0.25">
      <c r="A1" t="s">
        <v>1142</v>
      </c>
    </row>
    <row r="2" spans="1:14" ht="75" x14ac:dyDescent="0.25">
      <c r="F2" s="231" t="s">
        <v>1143</v>
      </c>
      <c r="G2" s="89"/>
      <c r="J2" s="89" t="s">
        <v>1088</v>
      </c>
      <c r="L2" s="232"/>
      <c r="M2" s="232"/>
      <c r="N2" s="232"/>
    </row>
    <row r="3" spans="1:14" ht="75" x14ac:dyDescent="0.25">
      <c r="A3" s="4" t="s">
        <v>564</v>
      </c>
      <c r="B3" s="4" t="s">
        <v>1</v>
      </c>
      <c r="C3" t="s">
        <v>983</v>
      </c>
      <c r="E3" s="19" t="s">
        <v>995</v>
      </c>
      <c r="F3" s="13" t="s">
        <v>996</v>
      </c>
      <c r="G3" s="13" t="s">
        <v>997</v>
      </c>
      <c r="H3" s="13" t="s">
        <v>998</v>
      </c>
      <c r="I3" s="13"/>
      <c r="J3" t="s">
        <v>986</v>
      </c>
      <c r="L3" s="232" t="s">
        <v>1144</v>
      </c>
      <c r="M3" s="232" t="s">
        <v>1145</v>
      </c>
      <c r="N3" s="232" t="s">
        <v>1146</v>
      </c>
    </row>
    <row r="4" spans="1:14" x14ac:dyDescent="0.25">
      <c r="A4" t="s">
        <v>12</v>
      </c>
      <c r="B4" t="s">
        <v>13</v>
      </c>
      <c r="C4" t="str">
        <f>VLOOKUP($B4,Totalt!$B$1:$BP$500,MATCH("Kvalitetsgranskad:",Totalt!$B$1:$BP$1,0),FALSE)</f>
        <v>Ja</v>
      </c>
      <c r="E4" t="str">
        <f>VLOOKUP($B4,Miljö!$B$1:$AG$479,MATCH(E$3,Miljö!$B$1:$AK$1,0),FALSE)</f>
        <v>'förnybar el "guarantee of origin"'</v>
      </c>
      <c r="F4">
        <f>VLOOKUP($B4,Miljö!$B$1:$AG$479,MATCH(F$3,Miljö!$B$1:$AK$1,0),FALSE)</f>
        <v>1.1000000000000001</v>
      </c>
      <c r="G4">
        <f>VLOOKUP($B4,Miljö!$B$1:$AG$479,MATCH(G$3,Miljö!$B$1:$AK$1,0),FALSE)</f>
        <v>0</v>
      </c>
      <c r="H4">
        <f>VLOOKUP($B4,Miljö!$B$1:$AG$479,MATCH(H$3,Miljö!$B$1:$AK$1,0),FALSE)</f>
        <v>0</v>
      </c>
      <c r="J4">
        <f>VLOOKUP($B4,Totalt!$B$1:$BP$500,MATCH("total el",Totalt!$B$1:$BP$1,0),FALSE)</f>
        <v>0.84199999999999997</v>
      </c>
      <c r="L4" s="232">
        <f>IF(ISERROR($J4*F4),"",$J4*F4)</f>
        <v>0.92620000000000002</v>
      </c>
      <c r="M4" s="232">
        <f t="shared" ref="M4:N19" si="0">IF(ISERROR($J4*G4),"",$J4*G4)</f>
        <v>0</v>
      </c>
      <c r="N4" s="232">
        <f t="shared" si="0"/>
        <v>0</v>
      </c>
    </row>
    <row r="5" spans="1:14" x14ac:dyDescent="0.25">
      <c r="A5" t="s">
        <v>12</v>
      </c>
      <c r="B5" t="s">
        <v>14</v>
      </c>
      <c r="C5" t="str">
        <f>VLOOKUP($B5,Totalt!$B$1:$BP$500,MATCH("Kvalitetsgranskad:",Totalt!$B$1:$BP$1,0),FALSE)</f>
        <v>Ja</v>
      </c>
      <c r="E5" t="str">
        <f>VLOOKUP($B5,Miljö!$B$1:$AG$479,MATCH(E$3,Miljö!$B$1:$AK$1,0),FALSE)</f>
        <v>'förnybar el "guaranteee of origin"'</v>
      </c>
      <c r="F5">
        <f>VLOOKUP($B5,Miljö!$B$1:$AG$479,MATCH(F$3,Miljö!$B$1:$AK$1,0),FALSE)</f>
        <v>1.1000000000000001</v>
      </c>
      <c r="G5">
        <f>VLOOKUP($B5,Miljö!$B$1:$AG$479,MATCH(G$3,Miljö!$B$1:$AK$1,0),FALSE)</f>
        <v>0</v>
      </c>
      <c r="H5">
        <f>VLOOKUP($B5,Miljö!$B$1:$AG$479,MATCH(H$3,Miljö!$B$1:$AK$1,0),FALSE)</f>
        <v>0</v>
      </c>
      <c r="J5">
        <f>VLOOKUP($B5,Totalt!$B$1:$BP$500,MATCH("total el",Totalt!$B$1:$BP$1,0),FALSE)</f>
        <v>8.3910800000000005</v>
      </c>
      <c r="L5" s="232">
        <f t="shared" ref="L5:N68" si="1">IF(ISERROR($J5*F5),"",$J5*F5)</f>
        <v>9.2301880000000018</v>
      </c>
      <c r="M5" s="232">
        <f t="shared" si="0"/>
        <v>0</v>
      </c>
      <c r="N5" s="232">
        <f t="shared" si="0"/>
        <v>0</v>
      </c>
    </row>
    <row r="6" spans="1:14" x14ac:dyDescent="0.25">
      <c r="A6" t="s">
        <v>12</v>
      </c>
      <c r="B6" t="s">
        <v>15</v>
      </c>
      <c r="C6" t="str">
        <f>VLOOKUP($B6,Totalt!$B$1:$BP$500,MATCH("Kvalitetsgranskad:",Totalt!$B$1:$BP$1,0),FALSE)</f>
        <v>Ja</v>
      </c>
      <c r="E6" t="str">
        <f>VLOOKUP($B6,Miljö!$B$1:$AG$479,MATCH(E$3,Miljö!$B$1:$AK$1,0),FALSE)</f>
        <v>'förnybar el "guarantee of origin"'</v>
      </c>
      <c r="F6">
        <f>VLOOKUP($B6,Miljö!$B$1:$AG$479,MATCH(F$3,Miljö!$B$1:$AK$1,0),FALSE)</f>
        <v>1.1000000000000001</v>
      </c>
      <c r="G6">
        <f>VLOOKUP($B6,Miljö!$B$1:$AG$479,MATCH(G$3,Miljö!$B$1:$AK$1,0),FALSE)</f>
        <v>0</v>
      </c>
      <c r="H6">
        <f>VLOOKUP($B6,Miljö!$B$1:$AG$479,MATCH(H$3,Miljö!$B$1:$AK$1,0),FALSE)</f>
        <v>0</v>
      </c>
      <c r="J6">
        <f>VLOOKUP($B6,Totalt!$B$1:$BP$500,MATCH("total el",Totalt!$B$1:$BP$1,0),FALSE)</f>
        <v>0.59799999999999998</v>
      </c>
      <c r="L6" s="232">
        <f t="shared" si="1"/>
        <v>0.65780000000000005</v>
      </c>
      <c r="M6" s="232">
        <f t="shared" si="0"/>
        <v>0</v>
      </c>
      <c r="N6" s="232">
        <f t="shared" si="0"/>
        <v>0</v>
      </c>
    </row>
    <row r="7" spans="1:14" x14ac:dyDescent="0.25">
      <c r="A7" t="s">
        <v>12</v>
      </c>
      <c r="B7" t="s">
        <v>16</v>
      </c>
      <c r="C7" t="str">
        <f>VLOOKUP($B7,Totalt!$B$1:$BP$500,MATCH("Kvalitetsgranskad:",Totalt!$B$1:$BP$1,0),FALSE)</f>
        <v>Ja</v>
      </c>
      <c r="E7" t="str">
        <f>VLOOKUP($B7,Miljö!$B$1:$AG$479,MATCH(E$3,Miljö!$B$1:$AK$1,0),FALSE)</f>
        <v>'förnybar el "guarantee of origin"'</v>
      </c>
      <c r="F7">
        <f>VLOOKUP($B7,Miljö!$B$1:$AG$479,MATCH(F$3,Miljö!$B$1:$AK$1,0),FALSE)</f>
        <v>1.1000000000000001</v>
      </c>
      <c r="G7">
        <f>VLOOKUP($B7,Miljö!$B$1:$AG$479,MATCH(G$3,Miljö!$B$1:$AK$1,0),FALSE)</f>
        <v>0</v>
      </c>
      <c r="H7">
        <f>VLOOKUP($B7,Miljö!$B$1:$AG$479,MATCH(H$3,Miljö!$B$1:$AK$1,0),FALSE)</f>
        <v>0</v>
      </c>
      <c r="J7">
        <f>VLOOKUP($B7,Totalt!$B$1:$BP$500,MATCH("total el",Totalt!$B$1:$BP$1,0),FALSE)</f>
        <v>6.6000000000000003E-2</v>
      </c>
      <c r="L7" s="232">
        <f t="shared" si="1"/>
        <v>7.2600000000000012E-2</v>
      </c>
      <c r="M7" s="232">
        <f t="shared" si="0"/>
        <v>0</v>
      </c>
      <c r="N7" s="232">
        <f t="shared" si="0"/>
        <v>0</v>
      </c>
    </row>
    <row r="8" spans="1:14" x14ac:dyDescent="0.25">
      <c r="A8" t="s">
        <v>17</v>
      </c>
      <c r="B8" t="s">
        <v>18</v>
      </c>
      <c r="C8" t="str">
        <f>VLOOKUP($B8,Totalt!$B$1:$BP$500,MATCH("Kvalitetsgranskad:",Totalt!$B$1:$BP$1,0),FALSE)</f>
        <v>Ja</v>
      </c>
      <c r="E8" t="str">
        <f>VLOOKUP($B8,Miljö!$B$1:$AG$479,MATCH(E$3,Miljö!$B$1:$AK$1,0),FALSE)</f>
        <v>'85% vattenkraft och 15% vind'</v>
      </c>
      <c r="F8">
        <f>VLOOKUP($B8,Miljö!$B$1:$AG$479,MATCH(F$3,Miljö!$B$1:$AK$1,0),FALSE)</f>
        <v>0.95</v>
      </c>
      <c r="G8">
        <f>VLOOKUP($B8,Miljö!$B$1:$AG$479,MATCH(G$3,Miljö!$B$1:$AK$1,0),FALSE)</f>
        <v>0</v>
      </c>
      <c r="H8">
        <f>VLOOKUP($B8,Miljö!$B$1:$AG$479,MATCH(H$3,Miljö!$B$1:$AK$1,0),FALSE)</f>
        <v>0</v>
      </c>
      <c r="J8">
        <f>VLOOKUP($B8,Totalt!$B$1:$BP$500,MATCH("total el",Totalt!$B$1:$BP$1,0),FALSE)</f>
        <v>3.2</v>
      </c>
      <c r="L8" s="232">
        <f t="shared" si="1"/>
        <v>3.04</v>
      </c>
      <c r="M8" s="232">
        <f t="shared" si="0"/>
        <v>0</v>
      </c>
      <c r="N8" s="232">
        <f t="shared" si="0"/>
        <v>0</v>
      </c>
    </row>
    <row r="9" spans="1:14" x14ac:dyDescent="0.25">
      <c r="A9" t="s">
        <v>19</v>
      </c>
      <c r="B9" t="s">
        <v>20</v>
      </c>
      <c r="C9" t="str">
        <f>VLOOKUP($B9,Totalt!$B$1:$BP$500,MATCH("Kvalitetsgranskad:",Totalt!$B$1:$BP$1,0),FALSE)</f>
        <v>Nej</v>
      </c>
      <c r="E9" t="str">
        <f>VLOOKUP($B9,Miljö!$B$1:$AG$479,MATCH(E$3,Miljö!$B$1:$AK$1,0),FALSE)</f>
        <v>-</v>
      </c>
      <c r="F9">
        <f>VLOOKUP($B9,Miljö!$B$1:$AG$479,MATCH(F$3,Miljö!$B$1:$AK$1,0),FALSE)</f>
        <v>2.36</v>
      </c>
      <c r="G9">
        <f>VLOOKUP($B9,Miljö!$B$1:$AG$479,MATCH(G$3,Miljö!$B$1:$AK$1,0),FALSE)</f>
        <v>483.4</v>
      </c>
      <c r="H9">
        <f>VLOOKUP($B9,Miljö!$B$1:$AG$479,MATCH(H$3,Miljö!$B$1:$AK$1,0),FALSE)</f>
        <v>0.55000000000000004</v>
      </c>
      <c r="J9">
        <f>VLOOKUP($B9,Totalt!$B$1:$BP$500,MATCH("total el",Totalt!$B$1:$BP$1,0),FALSE)</f>
        <v>0</v>
      </c>
      <c r="L9" s="232">
        <f t="shared" si="1"/>
        <v>0</v>
      </c>
      <c r="M9" s="232">
        <f t="shared" si="0"/>
        <v>0</v>
      </c>
      <c r="N9" s="232">
        <f t="shared" si="0"/>
        <v>0</v>
      </c>
    </row>
    <row r="10" spans="1:14" x14ac:dyDescent="0.25">
      <c r="A10" t="s">
        <v>19</v>
      </c>
      <c r="B10" t="s">
        <v>21</v>
      </c>
      <c r="C10" t="str">
        <f>VLOOKUP($B10,Totalt!$B$1:$BP$500,MATCH("Kvalitetsgranskad:",Totalt!$B$1:$BP$1,0),FALSE)</f>
        <v>Nej</v>
      </c>
      <c r="E10" t="str">
        <f>VLOOKUP($B10,Miljö!$B$1:$AG$479,MATCH(E$3,Miljö!$B$1:$AK$1,0),FALSE)</f>
        <v>-</v>
      </c>
      <c r="F10">
        <f>VLOOKUP($B10,Miljö!$B$1:$AG$479,MATCH(F$3,Miljö!$B$1:$AK$1,0),FALSE)</f>
        <v>2.36</v>
      </c>
      <c r="G10">
        <f>VLOOKUP($B10,Miljö!$B$1:$AG$479,MATCH(G$3,Miljö!$B$1:$AK$1,0),FALSE)</f>
        <v>483.4</v>
      </c>
      <c r="H10">
        <f>VLOOKUP($B10,Miljö!$B$1:$AG$479,MATCH(H$3,Miljö!$B$1:$AK$1,0),FALSE)</f>
        <v>0.55000000000000004</v>
      </c>
      <c r="J10">
        <f>VLOOKUP($B10,Totalt!$B$1:$BP$500,MATCH("total el",Totalt!$B$1:$BP$1,0),FALSE)</f>
        <v>0</v>
      </c>
      <c r="L10" s="232">
        <f t="shared" si="1"/>
        <v>0</v>
      </c>
      <c r="M10" s="232">
        <f t="shared" si="0"/>
        <v>0</v>
      </c>
      <c r="N10" s="232">
        <f t="shared" si="0"/>
        <v>0</v>
      </c>
    </row>
    <row r="11" spans="1:14" x14ac:dyDescent="0.25">
      <c r="A11" t="s">
        <v>19</v>
      </c>
      <c r="B11" t="s">
        <v>22</v>
      </c>
      <c r="C11" t="str">
        <f>VLOOKUP($B11,Totalt!$B$1:$BP$500,MATCH("Kvalitetsgranskad:",Totalt!$B$1:$BP$1,0),FALSE)</f>
        <v>Nej</v>
      </c>
      <c r="E11" t="str">
        <f>VLOOKUP($B11,Miljö!$B$1:$AG$479,MATCH(E$3,Miljö!$B$1:$AK$1,0),FALSE)</f>
        <v>-</v>
      </c>
      <c r="F11">
        <f>VLOOKUP($B11,Miljö!$B$1:$AG$479,MATCH(F$3,Miljö!$B$1:$AK$1,0),FALSE)</f>
        <v>2.36</v>
      </c>
      <c r="G11">
        <f>VLOOKUP($B11,Miljö!$B$1:$AG$479,MATCH(G$3,Miljö!$B$1:$AK$1,0),FALSE)</f>
        <v>483.4</v>
      </c>
      <c r="H11">
        <f>VLOOKUP($B11,Miljö!$B$1:$AG$479,MATCH(H$3,Miljö!$B$1:$AK$1,0),FALSE)</f>
        <v>0.55000000000000004</v>
      </c>
      <c r="J11">
        <f>VLOOKUP($B11,Totalt!$B$1:$BP$500,MATCH("total el",Totalt!$B$1:$BP$1,0),FALSE)</f>
        <v>0</v>
      </c>
      <c r="L11" s="232">
        <f t="shared" si="1"/>
        <v>0</v>
      </c>
      <c r="M11" s="232">
        <f t="shared" si="0"/>
        <v>0</v>
      </c>
      <c r="N11" s="232">
        <f t="shared" si="0"/>
        <v>0</v>
      </c>
    </row>
    <row r="12" spans="1:14" x14ac:dyDescent="0.25">
      <c r="A12" t="s">
        <v>23</v>
      </c>
      <c r="B12" s="16" t="s">
        <v>328</v>
      </c>
      <c r="C12" t="str">
        <f>VLOOKUP($B12,Totalt!$B$1:$BP$500,MATCH("Kvalitetsgranskad:",Totalt!$B$1:$BP$1,0),FALSE)</f>
        <v>Nej</v>
      </c>
      <c r="E12" t="str">
        <f>VLOOKUP($B12,Miljö!$B$1:$AG$479,MATCH(E$3,Miljö!$B$1:$AK$1,0),FALSE)</f>
        <v>-</v>
      </c>
      <c r="F12">
        <f>VLOOKUP($B12,Miljö!$B$1:$AG$479,MATCH(F$3,Miljö!$B$1:$AK$1,0),FALSE)</f>
        <v>2.36</v>
      </c>
      <c r="G12">
        <f>VLOOKUP($B12,Miljö!$B$1:$AG$479,MATCH(G$3,Miljö!$B$1:$AK$1,0),FALSE)</f>
        <v>483.4</v>
      </c>
      <c r="H12">
        <f>VLOOKUP($B12,Miljö!$B$1:$AG$479,MATCH(H$3,Miljö!$B$1:$AK$1,0),FALSE)</f>
        <v>0.55000000000000004</v>
      </c>
      <c r="J12">
        <f>VLOOKUP($B12,Totalt!$B$1:$BP$500,MATCH("total el",Totalt!$B$1:$BP$1,0),FALSE)</f>
        <v>0</v>
      </c>
      <c r="L12" s="232">
        <f t="shared" si="1"/>
        <v>0</v>
      </c>
      <c r="M12" s="232">
        <f t="shared" si="0"/>
        <v>0</v>
      </c>
      <c r="N12" s="232">
        <f t="shared" si="0"/>
        <v>0</v>
      </c>
    </row>
    <row r="13" spans="1:14" x14ac:dyDescent="0.25">
      <c r="A13" t="s">
        <v>25</v>
      </c>
      <c r="B13" t="s">
        <v>26</v>
      </c>
      <c r="C13" t="str">
        <f>VLOOKUP($B13,Totalt!$B$1:$BP$500,MATCH("Kvalitetsgranskad:",Totalt!$B$1:$BP$1,0),FALSE)</f>
        <v>Ja</v>
      </c>
      <c r="E13" t="str">
        <f>VLOOKUP($B13,Miljö!$B$1:$AG$479,MATCH(E$3,Miljö!$B$1:$AK$1,0),FALSE)</f>
        <v>Nordisk residual</v>
      </c>
      <c r="F13">
        <f>VLOOKUP($B13,Miljö!$B$1:$AG$479,MATCH(F$3,Miljö!$B$1:$AK$1,0),FALSE)</f>
        <v>2.36</v>
      </c>
      <c r="G13">
        <f>VLOOKUP($B13,Miljö!$B$1:$AG$479,MATCH(G$3,Miljö!$B$1:$AK$1,0),FALSE)</f>
        <v>324.697</v>
      </c>
      <c r="H13">
        <f>VLOOKUP($B13,Miljö!$B$1:$AG$479,MATCH(H$3,Miljö!$B$1:$AK$1,0),FALSE)</f>
        <v>0.37</v>
      </c>
      <c r="J13">
        <f>VLOOKUP($B13,Totalt!$B$1:$BP$500,MATCH("total el",Totalt!$B$1:$BP$1,0),FALSE)</f>
        <v>2.7</v>
      </c>
      <c r="L13" s="232">
        <f t="shared" si="1"/>
        <v>6.3719999999999999</v>
      </c>
      <c r="M13" s="232">
        <f t="shared" si="0"/>
        <v>876.68190000000004</v>
      </c>
      <c r="N13" s="232">
        <f t="shared" si="0"/>
        <v>0.999</v>
      </c>
    </row>
    <row r="14" spans="1:14" x14ac:dyDescent="0.25">
      <c r="A14" t="s">
        <v>27</v>
      </c>
      <c r="B14" t="s">
        <v>28</v>
      </c>
      <c r="C14" t="str">
        <f>VLOOKUP($B14,Totalt!$B$1:$BP$500,MATCH("Kvalitetsgranskad:",Totalt!$B$1:$BP$1,0),FALSE)</f>
        <v>Nej</v>
      </c>
      <c r="E14" t="str">
        <f>VLOOKUP($B14,Miljö!$B$1:$AG$479,MATCH(E$3,Miljö!$B$1:$AK$1,0),FALSE)</f>
        <v>-</v>
      </c>
      <c r="F14">
        <f>VLOOKUP($B14,Miljö!$B$1:$AG$479,MATCH(F$3,Miljö!$B$1:$AK$1,0),FALSE)</f>
        <v>2.36</v>
      </c>
      <c r="G14">
        <f>VLOOKUP($B14,Miljö!$B$1:$AG$479,MATCH(G$3,Miljö!$B$1:$AK$1,0),FALSE)</f>
        <v>483.4</v>
      </c>
      <c r="H14">
        <f>VLOOKUP($B14,Miljö!$B$1:$AG$479,MATCH(H$3,Miljö!$B$1:$AK$1,0),FALSE)</f>
        <v>0.55000000000000004</v>
      </c>
      <c r="J14">
        <f>VLOOKUP($B14,Totalt!$B$1:$BP$500,MATCH("total el",Totalt!$B$1:$BP$1,0),FALSE)</f>
        <v>0</v>
      </c>
      <c r="L14" s="232">
        <f t="shared" si="1"/>
        <v>0</v>
      </c>
      <c r="M14" s="232">
        <f t="shared" si="0"/>
        <v>0</v>
      </c>
      <c r="N14" s="232">
        <f t="shared" si="0"/>
        <v>0</v>
      </c>
    </row>
    <row r="15" spans="1:14" x14ac:dyDescent="0.25">
      <c r="A15" t="s">
        <v>29</v>
      </c>
      <c r="B15" t="s">
        <v>30</v>
      </c>
      <c r="C15" t="str">
        <f>VLOOKUP($B15,Totalt!$B$1:$BP$500,MATCH("Kvalitetsgranskad:",Totalt!$B$1:$BP$1,0),FALSE)</f>
        <v>Ja</v>
      </c>
      <c r="E15" t="str">
        <f>VLOOKUP($B15,Miljö!$B$1:$AG$479,MATCH(E$3,Miljö!$B$1:$AK$1,0),FALSE)</f>
        <v>'El från vattenkraft'</v>
      </c>
      <c r="F15">
        <f>VLOOKUP($B15,Miljö!$B$1:$AG$479,MATCH(F$3,Miljö!$B$1:$AK$1,0),FALSE)</f>
        <v>1.1000000000000001</v>
      </c>
      <c r="G15">
        <f>VLOOKUP($B15,Miljö!$B$1:$AG$479,MATCH(G$3,Miljö!$B$1:$AK$1,0),FALSE)</f>
        <v>0</v>
      </c>
      <c r="H15">
        <f>VLOOKUP($B15,Miljö!$B$1:$AG$479,MATCH(H$3,Miljö!$B$1:$AK$1,0),FALSE)</f>
        <v>0</v>
      </c>
      <c r="J15">
        <f>VLOOKUP($B15,Totalt!$B$1:$BP$500,MATCH("total el",Totalt!$B$1:$BP$1,0),FALSE)</f>
        <v>3.03</v>
      </c>
      <c r="L15" s="232">
        <f t="shared" si="1"/>
        <v>3.3330000000000002</v>
      </c>
      <c r="M15" s="232">
        <f t="shared" si="0"/>
        <v>0</v>
      </c>
      <c r="N15" s="232">
        <f t="shared" si="0"/>
        <v>0</v>
      </c>
    </row>
    <row r="16" spans="1:14" x14ac:dyDescent="0.25">
      <c r="A16" t="s">
        <v>31</v>
      </c>
      <c r="B16" t="s">
        <v>32</v>
      </c>
      <c r="C16" t="str">
        <f>VLOOKUP($B16,Totalt!$B$1:$BP$500,MATCH("Kvalitetsgranskad:",Totalt!$B$1:$BP$1,0),FALSE)</f>
        <v>Ja</v>
      </c>
      <c r="E16" t="str">
        <f>VLOOKUP($B16,Miljö!$B$1:$AG$479,MATCH(E$3,Miljö!$B$1:$AK$1,0),FALSE)</f>
        <v>'vind/vatten'</v>
      </c>
      <c r="F16">
        <f>VLOOKUP($B16,Miljö!$B$1:$AG$479,MATCH(F$3,Miljö!$B$1:$AK$1,0),FALSE)</f>
        <v>1.1000000000000001</v>
      </c>
      <c r="G16">
        <f>VLOOKUP($B16,Miljö!$B$1:$AG$479,MATCH(G$3,Miljö!$B$1:$AK$1,0),FALSE)</f>
        <v>483.4</v>
      </c>
      <c r="H16">
        <f>VLOOKUP($B16,Miljö!$B$1:$AG$479,MATCH(H$3,Miljö!$B$1:$AK$1,0),FALSE)</f>
        <v>0.55000000000000004</v>
      </c>
      <c r="J16">
        <f>VLOOKUP($B16,Totalt!$B$1:$BP$500,MATCH("total el",Totalt!$B$1:$BP$1,0),FALSE)</f>
        <v>0.08</v>
      </c>
      <c r="L16" s="232">
        <f t="shared" si="1"/>
        <v>8.8000000000000009E-2</v>
      </c>
      <c r="M16" s="232">
        <f t="shared" si="0"/>
        <v>38.671999999999997</v>
      </c>
      <c r="N16" s="232">
        <f t="shared" si="0"/>
        <v>4.4000000000000004E-2</v>
      </c>
    </row>
    <row r="17" spans="1:14" x14ac:dyDescent="0.25">
      <c r="A17" t="s">
        <v>33</v>
      </c>
      <c r="B17" t="s">
        <v>34</v>
      </c>
      <c r="C17" t="str">
        <f>VLOOKUP($B17,Totalt!$B$1:$BP$500,MATCH("Kvalitetsgranskad:",Totalt!$B$1:$BP$1,0),FALSE)</f>
        <v>Ja</v>
      </c>
      <c r="E17" t="str">
        <f>VLOOKUP($B17,Miljö!$B$1:$AG$479,MATCH(E$3,Miljö!$B$1:$AK$1,0),FALSE)</f>
        <v>'Källmärkt'</v>
      </c>
      <c r="F17">
        <f>VLOOKUP($B17,Miljö!$B$1:$AG$479,MATCH(F$3,Miljö!$B$1:$AK$1,0),FALSE)</f>
        <v>0.03</v>
      </c>
      <c r="G17">
        <f>VLOOKUP($B17,Miljö!$B$1:$AG$479,MATCH(G$3,Miljö!$B$1:$AK$1,0),FALSE)</f>
        <v>0</v>
      </c>
      <c r="H17">
        <f>VLOOKUP($B17,Miljö!$B$1:$AG$479,MATCH(H$3,Miljö!$B$1:$AK$1,0),FALSE)</f>
        <v>0</v>
      </c>
      <c r="J17">
        <f>VLOOKUP($B17,Totalt!$B$1:$BP$500,MATCH("total el",Totalt!$B$1:$BP$1,0),FALSE)</f>
        <v>5.5E-2</v>
      </c>
      <c r="L17" s="232">
        <f t="shared" si="1"/>
        <v>1.65E-3</v>
      </c>
      <c r="M17" s="232">
        <f t="shared" si="0"/>
        <v>0</v>
      </c>
      <c r="N17" s="232">
        <f t="shared" si="0"/>
        <v>0</v>
      </c>
    </row>
    <row r="18" spans="1:14" x14ac:dyDescent="0.25">
      <c r="A18" t="s">
        <v>33</v>
      </c>
      <c r="B18" t="s">
        <v>35</v>
      </c>
      <c r="C18" t="str">
        <f>VLOOKUP($B18,Totalt!$B$1:$BP$500,MATCH("Kvalitetsgranskad:",Totalt!$B$1:$BP$1,0),FALSE)</f>
        <v>Ja</v>
      </c>
      <c r="E18" t="str">
        <f>VLOOKUP($B18,Miljö!$B$1:$AG$479,MATCH(E$3,Miljö!$B$1:$AK$1,0),FALSE)</f>
        <v>'Källmärkt'</v>
      </c>
      <c r="F18">
        <f>VLOOKUP($B18,Miljö!$B$1:$AG$479,MATCH(F$3,Miljö!$B$1:$AK$1,0),FALSE)</f>
        <v>0.03</v>
      </c>
      <c r="G18">
        <f>VLOOKUP($B18,Miljö!$B$1:$AG$479,MATCH(G$3,Miljö!$B$1:$AK$1,0),FALSE)</f>
        <v>0</v>
      </c>
      <c r="H18">
        <f>VLOOKUP($B18,Miljö!$B$1:$AG$479,MATCH(H$3,Miljö!$B$1:$AK$1,0),FALSE)</f>
        <v>0</v>
      </c>
      <c r="J18">
        <f>VLOOKUP($B18,Totalt!$B$1:$BP$500,MATCH("total el",Totalt!$B$1:$BP$1,0),FALSE)</f>
        <v>1E-3</v>
      </c>
      <c r="L18" s="232">
        <f t="shared" si="1"/>
        <v>3.0000000000000001E-5</v>
      </c>
      <c r="M18" s="232">
        <f t="shared" si="0"/>
        <v>0</v>
      </c>
      <c r="N18" s="232">
        <f t="shared" si="0"/>
        <v>0</v>
      </c>
    </row>
    <row r="19" spans="1:14" x14ac:dyDescent="0.25">
      <c r="A19" t="s">
        <v>33</v>
      </c>
      <c r="B19" t="s">
        <v>36</v>
      </c>
      <c r="C19" t="str">
        <f>VLOOKUP($B19,Totalt!$B$1:$BP$500,MATCH("Kvalitetsgranskad:",Totalt!$B$1:$BP$1,0),FALSE)</f>
        <v>Ja</v>
      </c>
      <c r="E19" t="str">
        <f>VLOOKUP($B19,Miljö!$B$1:$AG$479,MATCH(E$3,Miljö!$B$1:$AK$1,0),FALSE)</f>
        <v>'Källmärkt'</v>
      </c>
      <c r="F19">
        <f>VLOOKUP($B19,Miljö!$B$1:$AG$479,MATCH(F$3,Miljö!$B$1:$AK$1,0),FALSE)</f>
        <v>0.03</v>
      </c>
      <c r="G19">
        <f>VLOOKUP($B19,Miljö!$B$1:$AG$479,MATCH(G$3,Miljö!$B$1:$AK$1,0),FALSE)</f>
        <v>0</v>
      </c>
      <c r="H19">
        <f>VLOOKUP($B19,Miljö!$B$1:$AG$479,MATCH(H$3,Miljö!$B$1:$AK$1,0),FALSE)</f>
        <v>0</v>
      </c>
      <c r="J19">
        <f>VLOOKUP($B19,Totalt!$B$1:$BP$500,MATCH("total el",Totalt!$B$1:$BP$1,0),FALSE)</f>
        <v>1E-3</v>
      </c>
      <c r="L19" s="232">
        <f t="shared" si="1"/>
        <v>3.0000000000000001E-5</v>
      </c>
      <c r="M19" s="232">
        <f t="shared" si="0"/>
        <v>0</v>
      </c>
      <c r="N19" s="232">
        <f t="shared" si="0"/>
        <v>0</v>
      </c>
    </row>
    <row r="20" spans="1:14" x14ac:dyDescent="0.25">
      <c r="A20" t="s">
        <v>33</v>
      </c>
      <c r="B20" t="s">
        <v>37</v>
      </c>
      <c r="C20" t="str">
        <f>VLOOKUP($B20,Totalt!$B$1:$BP$500,MATCH("Kvalitetsgranskad:",Totalt!$B$1:$BP$1,0),FALSE)</f>
        <v>Ja</v>
      </c>
      <c r="E20" t="str">
        <f>VLOOKUP($B20,Miljö!$B$1:$AG$479,MATCH(E$3,Miljö!$B$1:$AK$1,0),FALSE)</f>
        <v>'Källmärkt'</v>
      </c>
      <c r="F20">
        <f>VLOOKUP($B20,Miljö!$B$1:$AG$479,MATCH(F$3,Miljö!$B$1:$AK$1,0),FALSE)</f>
        <v>0.03</v>
      </c>
      <c r="G20">
        <f>VLOOKUP($B20,Miljö!$B$1:$AG$479,MATCH(G$3,Miljö!$B$1:$AK$1,0),FALSE)</f>
        <v>0</v>
      </c>
      <c r="H20">
        <f>VLOOKUP($B20,Miljö!$B$1:$AG$479,MATCH(H$3,Miljö!$B$1:$AK$1,0),FALSE)</f>
        <v>0</v>
      </c>
      <c r="J20">
        <f>VLOOKUP($B20,Totalt!$B$1:$BP$500,MATCH("total el",Totalt!$B$1:$BP$1,0),FALSE)</f>
        <v>6.8000000000000005E-2</v>
      </c>
      <c r="L20" s="232">
        <f t="shared" si="1"/>
        <v>2.0400000000000001E-3</v>
      </c>
      <c r="M20" s="232">
        <f t="shared" si="1"/>
        <v>0</v>
      </c>
      <c r="N20" s="232">
        <f t="shared" si="1"/>
        <v>0</v>
      </c>
    </row>
    <row r="21" spans="1:14" x14ac:dyDescent="0.25">
      <c r="A21" t="s">
        <v>33</v>
      </c>
      <c r="B21" t="s">
        <v>38</v>
      </c>
      <c r="C21" t="str">
        <f>VLOOKUP($B21,Totalt!$B$1:$BP$500,MATCH("Kvalitetsgranskad:",Totalt!$B$1:$BP$1,0),FALSE)</f>
        <v>Ja</v>
      </c>
      <c r="E21" t="str">
        <f>VLOOKUP($B21,Miljö!$B$1:$AG$479,MATCH(E$3,Miljö!$B$1:$AK$1,0),FALSE)</f>
        <v>'Källmärkt'</v>
      </c>
      <c r="F21">
        <f>VLOOKUP($B21,Miljö!$B$1:$AG$479,MATCH(F$3,Miljö!$B$1:$AK$1,0),FALSE)</f>
        <v>0.03</v>
      </c>
      <c r="G21">
        <f>VLOOKUP($B21,Miljö!$B$1:$AG$479,MATCH(G$3,Miljö!$B$1:$AK$1,0),FALSE)</f>
        <v>0</v>
      </c>
      <c r="H21">
        <f>VLOOKUP($B21,Miljö!$B$1:$AG$479,MATCH(H$3,Miljö!$B$1:$AK$1,0),FALSE)</f>
        <v>0</v>
      </c>
      <c r="J21">
        <f>VLOOKUP($B21,Totalt!$B$1:$BP$500,MATCH("total el",Totalt!$B$1:$BP$1,0),FALSE)</f>
        <v>0.01</v>
      </c>
      <c r="L21" s="232">
        <f t="shared" si="1"/>
        <v>2.9999999999999997E-4</v>
      </c>
      <c r="M21" s="232">
        <f t="shared" si="1"/>
        <v>0</v>
      </c>
      <c r="N21" s="232">
        <f t="shared" si="1"/>
        <v>0</v>
      </c>
    </row>
    <row r="22" spans="1:14" x14ac:dyDescent="0.25">
      <c r="A22" t="s">
        <v>33</v>
      </c>
      <c r="B22" t="s">
        <v>39</v>
      </c>
      <c r="C22" t="str">
        <f>VLOOKUP($B22,Totalt!$B$1:$BP$500,MATCH("Kvalitetsgranskad:",Totalt!$B$1:$BP$1,0),FALSE)</f>
        <v>Ja</v>
      </c>
      <c r="E22" t="str">
        <f>VLOOKUP($B22,Miljö!$B$1:$AG$479,MATCH(E$3,Miljö!$B$1:$AK$1,0),FALSE)</f>
        <v>'Källmärkt'</v>
      </c>
      <c r="F22">
        <f>VLOOKUP($B22,Miljö!$B$1:$AG$479,MATCH(F$3,Miljö!$B$1:$AK$1,0),FALSE)</f>
        <v>0.03</v>
      </c>
      <c r="G22">
        <f>VLOOKUP($B22,Miljö!$B$1:$AG$479,MATCH(G$3,Miljö!$B$1:$AK$1,0),FALSE)</f>
        <v>0</v>
      </c>
      <c r="H22">
        <f>VLOOKUP($B22,Miljö!$B$1:$AG$479,MATCH(H$3,Miljö!$B$1:$AK$1,0),FALSE)</f>
        <v>0</v>
      </c>
      <c r="J22">
        <f>VLOOKUP($B22,Totalt!$B$1:$BP$500,MATCH("total el",Totalt!$B$1:$BP$1,0),FALSE)</f>
        <v>0.94499999999999995</v>
      </c>
      <c r="L22" s="232">
        <f t="shared" si="1"/>
        <v>2.8349999999999997E-2</v>
      </c>
      <c r="M22" s="232">
        <f t="shared" si="1"/>
        <v>0</v>
      </c>
      <c r="N22" s="232">
        <f t="shared" si="1"/>
        <v>0</v>
      </c>
    </row>
    <row r="23" spans="1:14" x14ac:dyDescent="0.25">
      <c r="A23" t="s">
        <v>33</v>
      </c>
      <c r="B23" t="s">
        <v>40</v>
      </c>
      <c r="C23" t="str">
        <f>VLOOKUP($B23,Totalt!$B$1:$BP$500,MATCH("Kvalitetsgranskad:",Totalt!$B$1:$BP$1,0),FALSE)</f>
        <v>Ja</v>
      </c>
      <c r="E23" t="str">
        <f>VLOOKUP($B23,Miljö!$B$1:$AG$479,MATCH(E$3,Miljö!$B$1:$AK$1,0),FALSE)</f>
        <v>'Källmärkt'</v>
      </c>
      <c r="F23">
        <f>VLOOKUP($B23,Miljö!$B$1:$AG$479,MATCH(F$3,Miljö!$B$1:$AK$1,0),FALSE)</f>
        <v>0.03</v>
      </c>
      <c r="G23">
        <f>VLOOKUP($B23,Miljö!$B$1:$AG$479,MATCH(G$3,Miljö!$B$1:$AK$1,0),FALSE)</f>
        <v>0</v>
      </c>
      <c r="H23">
        <f>VLOOKUP($B23,Miljö!$B$1:$AG$479,MATCH(H$3,Miljö!$B$1:$AK$1,0),FALSE)</f>
        <v>0</v>
      </c>
      <c r="J23">
        <f>VLOOKUP($B23,Totalt!$B$1:$BP$500,MATCH("total el",Totalt!$B$1:$BP$1,0),FALSE)</f>
        <v>0.67300000000000004</v>
      </c>
      <c r="L23" s="232">
        <f t="shared" si="1"/>
        <v>2.019E-2</v>
      </c>
      <c r="M23" s="232">
        <f t="shared" si="1"/>
        <v>0</v>
      </c>
      <c r="N23" s="232">
        <f t="shared" si="1"/>
        <v>0</v>
      </c>
    </row>
    <row r="24" spans="1:14" x14ac:dyDescent="0.25">
      <c r="A24" t="s">
        <v>33</v>
      </c>
      <c r="B24" t="s">
        <v>41</v>
      </c>
      <c r="C24" t="str">
        <f>VLOOKUP($B24,Totalt!$B$1:$BP$500,MATCH("Kvalitetsgranskad:",Totalt!$B$1:$BP$1,0),FALSE)</f>
        <v>Ja</v>
      </c>
      <c r="E24" t="str">
        <f>VLOOKUP($B24,Miljö!$B$1:$AG$479,MATCH(E$3,Miljö!$B$1:$AK$1,0),FALSE)</f>
        <v>'Källmärkt'</v>
      </c>
      <c r="F24">
        <f>VLOOKUP($B24,Miljö!$B$1:$AG$479,MATCH(F$3,Miljö!$B$1:$AK$1,0),FALSE)</f>
        <v>0.03</v>
      </c>
      <c r="G24">
        <f>VLOOKUP($B24,Miljö!$B$1:$AG$479,MATCH(G$3,Miljö!$B$1:$AK$1,0),FALSE)</f>
        <v>0</v>
      </c>
      <c r="H24">
        <f>VLOOKUP($B24,Miljö!$B$1:$AG$479,MATCH(H$3,Miljö!$B$1:$AK$1,0),FALSE)</f>
        <v>0</v>
      </c>
      <c r="J24">
        <f>VLOOKUP($B24,Totalt!$B$1:$BP$500,MATCH("total el",Totalt!$B$1:$BP$1,0),FALSE)</f>
        <v>7.5999999999999998E-2</v>
      </c>
      <c r="L24" s="232">
        <f t="shared" si="1"/>
        <v>2.2799999999999999E-3</v>
      </c>
      <c r="M24" s="232">
        <f t="shared" si="1"/>
        <v>0</v>
      </c>
      <c r="N24" s="232">
        <f t="shared" si="1"/>
        <v>0</v>
      </c>
    </row>
    <row r="25" spans="1:14" x14ac:dyDescent="0.25">
      <c r="A25" t="s">
        <v>33</v>
      </c>
      <c r="B25" t="s">
        <v>42</v>
      </c>
      <c r="C25" t="str">
        <f>VLOOKUP($B25,Totalt!$B$1:$BP$500,MATCH("Kvalitetsgranskad:",Totalt!$B$1:$BP$1,0),FALSE)</f>
        <v>Ja</v>
      </c>
      <c r="E25" t="str">
        <f>VLOOKUP($B25,Miljö!$B$1:$AG$479,MATCH(E$3,Miljö!$B$1:$AK$1,0),FALSE)</f>
        <v>'Källmärkt'</v>
      </c>
      <c r="F25">
        <f>VLOOKUP($B25,Miljö!$B$1:$AG$479,MATCH(F$3,Miljö!$B$1:$AK$1,0),FALSE)</f>
        <v>0.03</v>
      </c>
      <c r="G25">
        <f>VLOOKUP($B25,Miljö!$B$1:$AG$479,MATCH(G$3,Miljö!$B$1:$AK$1,0),FALSE)</f>
        <v>0</v>
      </c>
      <c r="H25">
        <f>VLOOKUP($B25,Miljö!$B$1:$AG$479,MATCH(H$3,Miljö!$B$1:$AK$1,0),FALSE)</f>
        <v>0</v>
      </c>
      <c r="J25">
        <f>VLOOKUP($B25,Totalt!$B$1:$BP$500,MATCH("total el",Totalt!$B$1:$BP$1,0),FALSE)</f>
        <v>4.8000000000000001E-2</v>
      </c>
      <c r="L25" s="232">
        <f t="shared" si="1"/>
        <v>1.4399999999999999E-3</v>
      </c>
      <c r="M25" s="232">
        <f t="shared" si="1"/>
        <v>0</v>
      </c>
      <c r="N25" s="232">
        <f t="shared" si="1"/>
        <v>0</v>
      </c>
    </row>
    <row r="26" spans="1:14" x14ac:dyDescent="0.25">
      <c r="A26" t="s">
        <v>33</v>
      </c>
      <c r="B26" t="s">
        <v>43</v>
      </c>
      <c r="C26" t="str">
        <f>VLOOKUP($B26,Totalt!$B$1:$BP$500,MATCH("Kvalitetsgranskad:",Totalt!$B$1:$BP$1,0),FALSE)</f>
        <v>Ja</v>
      </c>
      <c r="E26" t="str">
        <f>VLOOKUP($B26,Miljö!$B$1:$AG$479,MATCH(E$3,Miljö!$B$1:$AK$1,0),FALSE)</f>
        <v>'Källmärkt'</v>
      </c>
      <c r="F26">
        <f>VLOOKUP($B26,Miljö!$B$1:$AG$479,MATCH(F$3,Miljö!$B$1:$AK$1,0),FALSE)</f>
        <v>0.03</v>
      </c>
      <c r="G26">
        <f>VLOOKUP($B26,Miljö!$B$1:$AG$479,MATCH(G$3,Miljö!$B$1:$AK$1,0),FALSE)</f>
        <v>0</v>
      </c>
      <c r="H26">
        <f>VLOOKUP($B26,Miljö!$B$1:$AG$479,MATCH(H$3,Miljö!$B$1:$AK$1,0),FALSE)</f>
        <v>0</v>
      </c>
      <c r="J26">
        <f>VLOOKUP($B26,Totalt!$B$1:$BP$500,MATCH("total el",Totalt!$B$1:$BP$1,0),FALSE)</f>
        <v>5.8000000000000003E-2</v>
      </c>
      <c r="L26" s="232">
        <f t="shared" si="1"/>
        <v>1.74E-3</v>
      </c>
      <c r="M26" s="232">
        <f t="shared" si="1"/>
        <v>0</v>
      </c>
      <c r="N26" s="232">
        <f t="shared" si="1"/>
        <v>0</v>
      </c>
    </row>
    <row r="27" spans="1:14" x14ac:dyDescent="0.25">
      <c r="A27" t="s">
        <v>44</v>
      </c>
      <c r="B27" t="s">
        <v>45</v>
      </c>
      <c r="C27" t="str">
        <f>VLOOKUP($B27,Totalt!$B$1:$BP$500,MATCH("Kvalitetsgranskad:",Totalt!$B$1:$BP$1,0),FALSE)</f>
        <v>Ja</v>
      </c>
      <c r="E27" t="str">
        <f>VLOOKUP($B27,Miljö!$B$1:$AG$479,MATCH(E$3,Miljö!$B$1:$AK$1,0),FALSE)</f>
        <v>Nordisk residual</v>
      </c>
      <c r="F27">
        <f>VLOOKUP($B27,Miljö!$B$1:$AG$479,MATCH(F$3,Miljö!$B$1:$AK$1,0),FALSE)</f>
        <v>2.36</v>
      </c>
      <c r="G27">
        <f>VLOOKUP($B27,Miljö!$B$1:$AG$479,MATCH(G$3,Miljö!$B$1:$AK$1,0),FALSE)</f>
        <v>483.4</v>
      </c>
      <c r="H27">
        <f>VLOOKUP($B27,Miljö!$B$1:$AG$479,MATCH(H$3,Miljö!$B$1:$AK$1,0),FALSE)</f>
        <v>0.55000000000000004</v>
      </c>
      <c r="J27">
        <f>VLOOKUP($B27,Totalt!$B$1:$BP$500,MATCH("total el",Totalt!$B$1:$BP$1,0),FALSE)</f>
        <v>0.27</v>
      </c>
      <c r="L27" s="232">
        <f t="shared" si="1"/>
        <v>0.63719999999999999</v>
      </c>
      <c r="M27" s="232">
        <f t="shared" si="1"/>
        <v>130.518</v>
      </c>
      <c r="N27" s="232">
        <f t="shared" si="1"/>
        <v>0.14850000000000002</v>
      </c>
    </row>
    <row r="28" spans="1:14" x14ac:dyDescent="0.25">
      <c r="A28" t="s">
        <v>44</v>
      </c>
      <c r="B28" t="s">
        <v>46</v>
      </c>
      <c r="C28" t="str">
        <f>VLOOKUP($B28,Totalt!$B$1:$BP$500,MATCH("Kvalitetsgranskad:",Totalt!$B$1:$BP$1,0),FALSE)</f>
        <v>Ja</v>
      </c>
      <c r="E28" t="str">
        <f>VLOOKUP($B28,Miljö!$B$1:$AG$479,MATCH(E$3,Miljö!$B$1:$AK$1,0),FALSE)</f>
        <v>Nordisk residual</v>
      </c>
      <c r="F28">
        <f>VLOOKUP($B28,Miljö!$B$1:$AG$479,MATCH(F$3,Miljö!$B$1:$AK$1,0),FALSE)</f>
        <v>2.36</v>
      </c>
      <c r="G28">
        <f>VLOOKUP($B28,Miljö!$B$1:$AG$479,MATCH(G$3,Miljö!$B$1:$AK$1,0),FALSE)</f>
        <v>483.4</v>
      </c>
      <c r="H28">
        <f>VLOOKUP($B28,Miljö!$B$1:$AG$479,MATCH(H$3,Miljö!$B$1:$AK$1,0),FALSE)</f>
        <v>0.55000000000000004</v>
      </c>
      <c r="J28">
        <f>VLOOKUP($B28,Totalt!$B$1:$BP$500,MATCH("total el",Totalt!$B$1:$BP$1,0),FALSE)</f>
        <v>6.1103500000000004</v>
      </c>
      <c r="L28" s="232">
        <f t="shared" si="1"/>
        <v>14.420426000000001</v>
      </c>
      <c r="M28" s="232">
        <f t="shared" si="1"/>
        <v>2953.7431900000001</v>
      </c>
      <c r="N28" s="232">
        <f t="shared" si="1"/>
        <v>3.3606925000000003</v>
      </c>
    </row>
    <row r="29" spans="1:14" x14ac:dyDescent="0.25">
      <c r="A29" t="s">
        <v>44</v>
      </c>
      <c r="B29" t="s">
        <v>47</v>
      </c>
      <c r="C29" t="str">
        <f>VLOOKUP($B29,Totalt!$B$1:$BP$500,MATCH("Kvalitetsgranskad:",Totalt!$B$1:$BP$1,0),FALSE)</f>
        <v>Ja</v>
      </c>
      <c r="E29" t="str">
        <f>VLOOKUP($B29,Miljö!$B$1:$AG$479,MATCH(E$3,Miljö!$B$1:$AK$1,0),FALSE)</f>
        <v>Nordisk residual</v>
      </c>
      <c r="F29">
        <f>VLOOKUP($B29,Miljö!$B$1:$AG$479,MATCH(F$3,Miljö!$B$1:$AK$1,0),FALSE)</f>
        <v>2.36</v>
      </c>
      <c r="G29">
        <f>VLOOKUP($B29,Miljö!$B$1:$AG$479,MATCH(G$3,Miljö!$B$1:$AK$1,0),FALSE)</f>
        <v>483.4</v>
      </c>
      <c r="H29">
        <f>VLOOKUP($B29,Miljö!$B$1:$AG$479,MATCH(H$3,Miljö!$B$1:$AK$1,0),FALSE)</f>
        <v>0.55000000000000004</v>
      </c>
      <c r="J29">
        <f>VLOOKUP($B29,Totalt!$B$1:$BP$500,MATCH("total el",Totalt!$B$1:$BP$1,0),FALSE)</f>
        <v>0.51</v>
      </c>
      <c r="L29" s="232">
        <f t="shared" si="1"/>
        <v>1.2036</v>
      </c>
      <c r="M29" s="232">
        <f t="shared" si="1"/>
        <v>246.53399999999999</v>
      </c>
      <c r="N29" s="232">
        <f t="shared" si="1"/>
        <v>0.28050000000000003</v>
      </c>
    </row>
    <row r="30" spans="1:14" x14ac:dyDescent="0.25">
      <c r="A30" t="s">
        <v>48</v>
      </c>
      <c r="B30" t="s">
        <v>49</v>
      </c>
      <c r="C30" t="str">
        <f>VLOOKUP($B30,Totalt!$B$1:$BP$500,MATCH("Kvalitetsgranskad:",Totalt!$B$1:$BP$1,0),FALSE)</f>
        <v>Ja</v>
      </c>
      <c r="E30" t="str">
        <f>VLOOKUP($B30,Miljö!$B$1:$AG$479,MATCH(E$3,Miljö!$B$1:$AK$1,0),FALSE)</f>
        <v>Nordisk residual</v>
      </c>
      <c r="F30">
        <f>VLOOKUP($B30,Miljö!$B$1:$AG$479,MATCH(F$3,Miljö!$B$1:$AK$1,0),FALSE)</f>
        <v>2.36</v>
      </c>
      <c r="G30">
        <f>VLOOKUP($B30,Miljö!$B$1:$AG$479,MATCH(G$3,Miljö!$B$1:$AK$1,0),FALSE)</f>
        <v>483.4</v>
      </c>
      <c r="H30">
        <f>VLOOKUP($B30,Miljö!$B$1:$AG$479,MATCH(H$3,Miljö!$B$1:$AK$1,0),FALSE)</f>
        <v>0.55000000000000004</v>
      </c>
      <c r="J30">
        <f>VLOOKUP($B30,Totalt!$B$1:$BP$500,MATCH("total el",Totalt!$B$1:$BP$1,0),FALSE)</f>
        <v>0.72719999999999996</v>
      </c>
      <c r="L30" s="232">
        <f t="shared" si="1"/>
        <v>1.7161919999999997</v>
      </c>
      <c r="M30" s="232">
        <f t="shared" si="1"/>
        <v>351.52847999999994</v>
      </c>
      <c r="N30" s="232">
        <f t="shared" si="1"/>
        <v>0.39995999999999998</v>
      </c>
    </row>
    <row r="31" spans="1:14" x14ac:dyDescent="0.25">
      <c r="A31" t="s">
        <v>48</v>
      </c>
      <c r="B31" t="s">
        <v>50</v>
      </c>
      <c r="C31" t="str">
        <f>VLOOKUP($B31,Totalt!$B$1:$BP$500,MATCH("Kvalitetsgranskad:",Totalt!$B$1:$BP$1,0),FALSE)</f>
        <v>Ja</v>
      </c>
      <c r="E31" t="str">
        <f>VLOOKUP($B31,Miljö!$B$1:$AG$479,MATCH(E$3,Miljö!$B$1:$AK$1,0),FALSE)</f>
        <v>Nordisk residual</v>
      </c>
      <c r="F31">
        <f>VLOOKUP($B31,Miljö!$B$1:$AG$479,MATCH(F$3,Miljö!$B$1:$AK$1,0),FALSE)</f>
        <v>2.36</v>
      </c>
      <c r="G31">
        <f>VLOOKUP($B31,Miljö!$B$1:$AG$479,MATCH(G$3,Miljö!$B$1:$AK$1,0),FALSE)</f>
        <v>483.4</v>
      </c>
      <c r="H31">
        <f>VLOOKUP($B31,Miljö!$B$1:$AG$479,MATCH(H$3,Miljö!$B$1:$AK$1,0),FALSE)</f>
        <v>0.55000000000000004</v>
      </c>
      <c r="J31">
        <f>VLOOKUP($B31,Totalt!$B$1:$BP$500,MATCH("total el",Totalt!$B$1:$BP$1,0),FALSE)</f>
        <v>6.1800000000000001E-2</v>
      </c>
      <c r="L31" s="232">
        <f t="shared" si="1"/>
        <v>0.14584800000000001</v>
      </c>
      <c r="M31" s="232">
        <f t="shared" si="1"/>
        <v>29.874119999999998</v>
      </c>
      <c r="N31" s="232">
        <f t="shared" si="1"/>
        <v>3.3990000000000006E-2</v>
      </c>
    </row>
    <row r="32" spans="1:14" x14ac:dyDescent="0.25">
      <c r="A32" t="s">
        <v>51</v>
      </c>
      <c r="B32" t="s">
        <v>52</v>
      </c>
      <c r="C32" t="str">
        <f>VLOOKUP($B32,Totalt!$B$1:$BP$500,MATCH("Kvalitetsgranskad:",Totalt!$B$1:$BP$1,0),FALSE)</f>
        <v>Ja</v>
      </c>
      <c r="E32" t="str">
        <f>VLOOKUP($B32,Miljö!$B$1:$AG$479,MATCH(E$3,Miljö!$B$1:$AK$1,0),FALSE)</f>
        <v>'Vattenkraft'</v>
      </c>
      <c r="F32">
        <f>VLOOKUP($B32,Miljö!$B$1:$AG$479,MATCH(F$3,Miljö!$B$1:$AK$1,0),FALSE)</f>
        <v>1.1000000000000001</v>
      </c>
      <c r="G32">
        <f>VLOOKUP($B32,Miljö!$B$1:$AG$479,MATCH(G$3,Miljö!$B$1:$AK$1,0),FALSE)</f>
        <v>0</v>
      </c>
      <c r="H32">
        <f>VLOOKUP($B32,Miljö!$B$1:$AG$479,MATCH(H$3,Miljö!$B$1:$AK$1,0),FALSE)</f>
        <v>0</v>
      </c>
      <c r="J32">
        <f>VLOOKUP($B32,Totalt!$B$1:$BP$500,MATCH("total el",Totalt!$B$1:$BP$1,0),FALSE)</f>
        <v>8.08629</v>
      </c>
      <c r="L32" s="232">
        <f t="shared" si="1"/>
        <v>8.8949190000000016</v>
      </c>
      <c r="M32" s="232">
        <f t="shared" si="1"/>
        <v>0</v>
      </c>
      <c r="N32" s="232">
        <f t="shared" si="1"/>
        <v>0</v>
      </c>
    </row>
    <row r="33" spans="1:14" x14ac:dyDescent="0.25">
      <c r="A33" t="s">
        <v>51</v>
      </c>
      <c r="B33" t="s">
        <v>53</v>
      </c>
      <c r="C33" t="str">
        <f>VLOOKUP($B33,Totalt!$B$1:$BP$500,MATCH("Kvalitetsgranskad:",Totalt!$B$1:$BP$1,0),FALSE)</f>
        <v>Ja</v>
      </c>
      <c r="E33" t="str">
        <f>VLOOKUP($B33,Miljö!$B$1:$AG$479,MATCH(E$3,Miljö!$B$1:$AK$1,0),FALSE)</f>
        <v>'Vattenkraft'</v>
      </c>
      <c r="F33">
        <f>VLOOKUP($B33,Miljö!$B$1:$AG$479,MATCH(F$3,Miljö!$B$1:$AK$1,0),FALSE)</f>
        <v>1.1000000000000001</v>
      </c>
      <c r="G33">
        <f>VLOOKUP($B33,Miljö!$B$1:$AG$479,MATCH(G$3,Miljö!$B$1:$AK$1,0),FALSE)</f>
        <v>0</v>
      </c>
      <c r="H33">
        <f>VLOOKUP($B33,Miljö!$B$1:$AG$479,MATCH(H$3,Miljö!$B$1:$AK$1,0),FALSE)</f>
        <v>0</v>
      </c>
      <c r="J33">
        <f>VLOOKUP($B33,Totalt!$B$1:$BP$500,MATCH("total el",Totalt!$B$1:$BP$1,0),FALSE)</f>
        <v>5.0000000000000001E-3</v>
      </c>
      <c r="L33" s="232">
        <f t="shared" si="1"/>
        <v>5.5000000000000005E-3</v>
      </c>
      <c r="M33" s="232">
        <f t="shared" si="1"/>
        <v>0</v>
      </c>
      <c r="N33" s="232">
        <f t="shared" si="1"/>
        <v>0</v>
      </c>
    </row>
    <row r="34" spans="1:14" x14ac:dyDescent="0.25">
      <c r="A34" t="s">
        <v>51</v>
      </c>
      <c r="B34" t="s">
        <v>54</v>
      </c>
      <c r="C34" t="str">
        <f>VLOOKUP($B34,Totalt!$B$1:$BP$500,MATCH("Kvalitetsgranskad:",Totalt!$B$1:$BP$1,0),FALSE)</f>
        <v>Ja</v>
      </c>
      <c r="E34" t="str">
        <f>VLOOKUP($B34,Miljö!$B$1:$AG$479,MATCH(E$3,Miljö!$B$1:$AK$1,0),FALSE)</f>
        <v>'Vattenkraft'</v>
      </c>
      <c r="F34">
        <f>VLOOKUP($B34,Miljö!$B$1:$AG$479,MATCH(F$3,Miljö!$B$1:$AK$1,0),FALSE)</f>
        <v>1.1000000000000001</v>
      </c>
      <c r="G34">
        <f>VLOOKUP($B34,Miljö!$B$1:$AG$479,MATCH(G$3,Miljö!$B$1:$AK$1,0),FALSE)</f>
        <v>0</v>
      </c>
      <c r="H34">
        <f>VLOOKUP($B34,Miljö!$B$1:$AG$479,MATCH(H$3,Miljö!$B$1:$AK$1,0),FALSE)</f>
        <v>0</v>
      </c>
      <c r="J34">
        <f>VLOOKUP($B34,Totalt!$B$1:$BP$500,MATCH("total el",Totalt!$B$1:$BP$1,0),FALSE)</f>
        <v>0.52700000000000002</v>
      </c>
      <c r="L34" s="232">
        <f t="shared" si="1"/>
        <v>0.5797000000000001</v>
      </c>
      <c r="M34" s="232">
        <f t="shared" si="1"/>
        <v>0</v>
      </c>
      <c r="N34" s="232">
        <f t="shared" si="1"/>
        <v>0</v>
      </c>
    </row>
    <row r="35" spans="1:14" x14ac:dyDescent="0.25">
      <c r="A35" t="s">
        <v>55</v>
      </c>
      <c r="B35" t="s">
        <v>56</v>
      </c>
      <c r="C35" t="str">
        <f>VLOOKUP($B35,Totalt!$B$1:$BP$500,MATCH("Kvalitetsgranskad:",Totalt!$B$1:$BP$1,0),FALSE)</f>
        <v>Ja</v>
      </c>
      <c r="E35" t="str">
        <f>VLOOKUP($B35,Miljö!$B$1:$AG$479,MATCH(E$3,Miljö!$B$1:$AK$1,0),FALSE)</f>
        <v>'Bra miljöval el'</v>
      </c>
      <c r="F35">
        <f>VLOOKUP($B35,Miljö!$B$1:$AG$479,MATCH(F$3,Miljö!$B$1:$AK$1,0),FALSE)</f>
        <v>1.05</v>
      </c>
      <c r="G35">
        <f>VLOOKUP($B35,Miljö!$B$1:$AG$479,MATCH(G$3,Miljö!$B$1:$AK$1,0),FALSE)</f>
        <v>0</v>
      </c>
      <c r="H35">
        <f>VLOOKUP($B35,Miljö!$B$1:$AG$479,MATCH(H$3,Miljö!$B$1:$AK$1,0),FALSE)</f>
        <v>0</v>
      </c>
      <c r="J35">
        <f>VLOOKUP($B35,Totalt!$B$1:$BP$500,MATCH("total el",Totalt!$B$1:$BP$1,0),FALSE)</f>
        <v>31.761099999999999</v>
      </c>
      <c r="L35" s="232">
        <f t="shared" si="1"/>
        <v>33.349155000000003</v>
      </c>
      <c r="M35" s="232">
        <f t="shared" si="1"/>
        <v>0</v>
      </c>
      <c r="N35" s="232">
        <f t="shared" si="1"/>
        <v>0</v>
      </c>
    </row>
    <row r="36" spans="1:14" x14ac:dyDescent="0.25">
      <c r="A36" t="s">
        <v>55</v>
      </c>
      <c r="B36" t="s">
        <v>57</v>
      </c>
      <c r="C36" t="str">
        <f>VLOOKUP($B36,Totalt!$B$1:$BP$500,MATCH("Kvalitetsgranskad:",Totalt!$B$1:$BP$1,0),FALSE)</f>
        <v>Ja</v>
      </c>
      <c r="E36" t="str">
        <f>VLOOKUP($B36,Miljö!$B$1:$AG$479,MATCH(E$3,Miljö!$B$1:$AK$1,0),FALSE)</f>
        <v>'Bra miljöval el'</v>
      </c>
      <c r="F36">
        <f>VLOOKUP($B36,Miljö!$B$1:$AG$479,MATCH(F$3,Miljö!$B$1:$AK$1,0),FALSE)</f>
        <v>1.05</v>
      </c>
      <c r="G36">
        <f>VLOOKUP($B36,Miljö!$B$1:$AG$479,MATCH(G$3,Miljö!$B$1:$AK$1,0),FALSE)</f>
        <v>0</v>
      </c>
      <c r="H36">
        <f>VLOOKUP($B36,Miljö!$B$1:$AG$479,MATCH(H$3,Miljö!$B$1:$AK$1,0),FALSE)</f>
        <v>0</v>
      </c>
      <c r="J36">
        <f>VLOOKUP($B36,Totalt!$B$1:$BP$500,MATCH("total el",Totalt!$B$1:$BP$1,0),FALSE)</f>
        <v>0.33</v>
      </c>
      <c r="L36" s="232">
        <f t="shared" si="1"/>
        <v>0.34650000000000003</v>
      </c>
      <c r="M36" s="232">
        <f t="shared" si="1"/>
        <v>0</v>
      </c>
      <c r="N36" s="232">
        <f t="shared" si="1"/>
        <v>0</v>
      </c>
    </row>
    <row r="37" spans="1:14" x14ac:dyDescent="0.25">
      <c r="A37" t="s">
        <v>58</v>
      </c>
      <c r="B37" t="s">
        <v>59</v>
      </c>
      <c r="C37" t="str">
        <f>VLOOKUP($B37,Totalt!$B$1:$BP$500,MATCH("Kvalitetsgranskad:",Totalt!$B$1:$BP$1,0),FALSE)</f>
        <v>Ja</v>
      </c>
      <c r="E37" t="str">
        <f>VLOOKUP($B37,Miljö!$B$1:$AG$479,MATCH(E$3,Miljö!$B$1:$AK$1,0),FALSE)</f>
        <v>Nordisk residual</v>
      </c>
      <c r="F37">
        <f>VLOOKUP($B37,Miljö!$B$1:$AG$479,MATCH(F$3,Miljö!$B$1:$AK$1,0),FALSE)</f>
        <v>2.36</v>
      </c>
      <c r="G37">
        <f>VLOOKUP($B37,Miljö!$B$1:$AG$479,MATCH(G$3,Miljö!$B$1:$AK$1,0),FALSE)</f>
        <v>483.4</v>
      </c>
      <c r="H37">
        <f>VLOOKUP($B37,Miljö!$B$1:$AG$479,MATCH(H$3,Miljö!$B$1:$AK$1,0),FALSE)</f>
        <v>0.55000000000000004</v>
      </c>
      <c r="J37">
        <f>VLOOKUP($B37,Totalt!$B$1:$BP$500,MATCH("total el",Totalt!$B$1:$BP$1,0),FALSE)</f>
        <v>0.14000000000000001</v>
      </c>
      <c r="L37" s="232">
        <f t="shared" si="1"/>
        <v>0.33040000000000003</v>
      </c>
      <c r="M37" s="232">
        <f t="shared" si="1"/>
        <v>67.676000000000002</v>
      </c>
      <c r="N37" s="232">
        <f t="shared" si="1"/>
        <v>7.7000000000000013E-2</v>
      </c>
    </row>
    <row r="38" spans="1:14" x14ac:dyDescent="0.25">
      <c r="A38" t="s">
        <v>60</v>
      </c>
      <c r="B38" t="s">
        <v>61</v>
      </c>
      <c r="C38" t="str">
        <f>VLOOKUP($B38,Totalt!$B$1:$BP$500,MATCH("Kvalitetsgranskad:",Totalt!$B$1:$BP$1,0),FALSE)</f>
        <v>Nej</v>
      </c>
      <c r="E38" t="str">
        <f>VLOOKUP($B38,Miljö!$B$1:$AG$479,MATCH(E$3,Miljö!$B$1:$AK$1,0),FALSE)</f>
        <v>-</v>
      </c>
      <c r="F38">
        <f>VLOOKUP($B38,Miljö!$B$1:$AG$479,MATCH(F$3,Miljö!$B$1:$AK$1,0),FALSE)</f>
        <v>2.36</v>
      </c>
      <c r="G38">
        <f>VLOOKUP($B38,Miljö!$B$1:$AG$479,MATCH(G$3,Miljö!$B$1:$AK$1,0),FALSE)</f>
        <v>483.4</v>
      </c>
      <c r="H38">
        <f>VLOOKUP($B38,Miljö!$B$1:$AG$479,MATCH(H$3,Miljö!$B$1:$AK$1,0),FALSE)</f>
        <v>0.55000000000000004</v>
      </c>
      <c r="J38">
        <f>VLOOKUP($B38,Totalt!$B$1:$BP$500,MATCH("total el",Totalt!$B$1:$BP$1,0),FALSE)</f>
        <v>0</v>
      </c>
      <c r="L38" s="232">
        <f t="shared" si="1"/>
        <v>0</v>
      </c>
      <c r="M38" s="232">
        <f t="shared" si="1"/>
        <v>0</v>
      </c>
      <c r="N38" s="232">
        <f t="shared" si="1"/>
        <v>0</v>
      </c>
    </row>
    <row r="39" spans="1:14" x14ac:dyDescent="0.25">
      <c r="A39" t="s">
        <v>60</v>
      </c>
      <c r="B39" t="s">
        <v>62</v>
      </c>
      <c r="C39" t="str">
        <f>VLOOKUP($B39,Totalt!$B$1:$BP$500,MATCH("Kvalitetsgranskad:",Totalt!$B$1:$BP$1,0),FALSE)</f>
        <v>Nej</v>
      </c>
      <c r="E39" t="str">
        <f>VLOOKUP($B39,Miljö!$B$1:$AG$479,MATCH(E$3,Miljö!$B$1:$AK$1,0),FALSE)</f>
        <v>-</v>
      </c>
      <c r="F39">
        <f>VLOOKUP($B39,Miljö!$B$1:$AG$479,MATCH(F$3,Miljö!$B$1:$AK$1,0),FALSE)</f>
        <v>2.36</v>
      </c>
      <c r="G39">
        <f>VLOOKUP($B39,Miljö!$B$1:$AG$479,MATCH(G$3,Miljö!$B$1:$AK$1,0),FALSE)</f>
        <v>483.4</v>
      </c>
      <c r="H39">
        <f>VLOOKUP($B39,Miljö!$B$1:$AG$479,MATCH(H$3,Miljö!$B$1:$AK$1,0),FALSE)</f>
        <v>0.55000000000000004</v>
      </c>
      <c r="J39">
        <f>VLOOKUP($B39,Totalt!$B$1:$BP$500,MATCH("total el",Totalt!$B$1:$BP$1,0),FALSE)</f>
        <v>0</v>
      </c>
      <c r="L39" s="232">
        <f t="shared" si="1"/>
        <v>0</v>
      </c>
      <c r="M39" s="232">
        <f t="shared" si="1"/>
        <v>0</v>
      </c>
      <c r="N39" s="232">
        <f t="shared" si="1"/>
        <v>0</v>
      </c>
    </row>
    <row r="40" spans="1:14" x14ac:dyDescent="0.25">
      <c r="A40" t="s">
        <v>63</v>
      </c>
      <c r="B40" t="s">
        <v>64</v>
      </c>
      <c r="C40" t="str">
        <f>VLOOKUP($B40,Totalt!$B$1:$BP$500,MATCH("Kvalitetsgranskad:",Totalt!$B$1:$BP$1,0),FALSE)</f>
        <v>Nej</v>
      </c>
      <c r="E40" t="str">
        <f>VLOOKUP($B40,Miljö!$B$1:$AG$479,MATCH(E$3,Miljö!$B$1:$AK$1,0),FALSE)</f>
        <v>Nordisk residual</v>
      </c>
      <c r="F40">
        <f>VLOOKUP($B40,Miljö!$B$1:$AG$479,MATCH(F$3,Miljö!$B$1:$AK$1,0),FALSE)</f>
        <v>2.36</v>
      </c>
      <c r="G40">
        <f>VLOOKUP($B40,Miljö!$B$1:$AG$479,MATCH(G$3,Miljö!$B$1:$AK$1,0),FALSE)</f>
        <v>483.4</v>
      </c>
      <c r="H40">
        <f>VLOOKUP($B40,Miljö!$B$1:$AG$479,MATCH(H$3,Miljö!$B$1:$AK$1,0),FALSE)</f>
        <v>0.55000000000000004</v>
      </c>
      <c r="J40">
        <f>VLOOKUP($B40,Totalt!$B$1:$BP$500,MATCH("total el",Totalt!$B$1:$BP$1,0),FALSE)</f>
        <v>0.18</v>
      </c>
      <c r="L40" s="232">
        <f t="shared" si="1"/>
        <v>0.42479999999999996</v>
      </c>
      <c r="M40" s="232">
        <f t="shared" si="1"/>
        <v>87.011999999999986</v>
      </c>
      <c r="N40" s="232">
        <f t="shared" si="1"/>
        <v>9.9000000000000005E-2</v>
      </c>
    </row>
    <row r="41" spans="1:14" x14ac:dyDescent="0.25">
      <c r="A41" t="s">
        <v>65</v>
      </c>
      <c r="B41" t="s">
        <v>66</v>
      </c>
      <c r="C41" t="str">
        <f>VLOOKUP($B41,Totalt!$B$1:$BP$500,MATCH("Kvalitetsgranskad:",Totalt!$B$1:$BP$1,0),FALSE)</f>
        <v>Ja</v>
      </c>
      <c r="E41" t="str">
        <f>VLOOKUP($B41,Miljö!$B$1:$AG$479,MATCH(E$3,Miljö!$B$1:$AK$1,0),FALSE)</f>
        <v>Nordisk residual</v>
      </c>
      <c r="F41">
        <f>VLOOKUP($B41,Miljö!$B$1:$AG$479,MATCH(F$3,Miljö!$B$1:$AK$1,0),FALSE)</f>
        <v>2.36</v>
      </c>
      <c r="G41">
        <f>VLOOKUP($B41,Miljö!$B$1:$AG$479,MATCH(G$3,Miljö!$B$1:$AK$1,0),FALSE)</f>
        <v>483.4</v>
      </c>
      <c r="H41">
        <f>VLOOKUP($B41,Miljö!$B$1:$AG$479,MATCH(H$3,Miljö!$B$1:$AK$1,0),FALSE)</f>
        <v>0.55000000000000004</v>
      </c>
      <c r="J41">
        <f>VLOOKUP($B41,Totalt!$B$1:$BP$500,MATCH("total el",Totalt!$B$1:$BP$1,0),FALSE)</f>
        <v>0.129</v>
      </c>
      <c r="L41" s="232">
        <f t="shared" si="1"/>
        <v>0.30443999999999999</v>
      </c>
      <c r="M41" s="232">
        <f t="shared" si="1"/>
        <v>62.358599999999996</v>
      </c>
      <c r="N41" s="232">
        <f t="shared" si="1"/>
        <v>7.0950000000000013E-2</v>
      </c>
    </row>
    <row r="42" spans="1:14" x14ac:dyDescent="0.25">
      <c r="A42" t="s">
        <v>65</v>
      </c>
      <c r="B42" t="s">
        <v>67</v>
      </c>
      <c r="C42" t="str">
        <f>VLOOKUP($B42,Totalt!$B$1:$BP$500,MATCH("Kvalitetsgranskad:",Totalt!$B$1:$BP$1,0),FALSE)</f>
        <v>Ja</v>
      </c>
      <c r="E42" t="str">
        <f>VLOOKUP($B42,Miljö!$B$1:$AG$479,MATCH(E$3,Miljö!$B$1:$AK$1,0),FALSE)</f>
        <v>Nordisk residual</v>
      </c>
      <c r="F42">
        <f>VLOOKUP($B42,Miljö!$B$1:$AG$479,MATCH(F$3,Miljö!$B$1:$AK$1,0),FALSE)</f>
        <v>2.36</v>
      </c>
      <c r="G42">
        <f>VLOOKUP($B42,Miljö!$B$1:$AG$479,MATCH(G$3,Miljö!$B$1:$AK$1,0),FALSE)</f>
        <v>483.4</v>
      </c>
      <c r="H42">
        <f>VLOOKUP($B42,Miljö!$B$1:$AG$479,MATCH(H$3,Miljö!$B$1:$AK$1,0),FALSE)</f>
        <v>0.55000000000000004</v>
      </c>
      <c r="J42">
        <f>VLOOKUP($B42,Totalt!$B$1:$BP$500,MATCH("total el",Totalt!$B$1:$BP$1,0),FALSE)</f>
        <v>9.8112899999999996</v>
      </c>
      <c r="L42" s="232">
        <f t="shared" si="1"/>
        <v>23.154644399999999</v>
      </c>
      <c r="M42" s="232">
        <f t="shared" si="1"/>
        <v>4742.7775859999992</v>
      </c>
      <c r="N42" s="232">
        <f t="shared" si="1"/>
        <v>5.3962095000000003</v>
      </c>
    </row>
    <row r="43" spans="1:14" x14ac:dyDescent="0.25">
      <c r="A43" t="s">
        <v>68</v>
      </c>
      <c r="B43" t="s">
        <v>69</v>
      </c>
      <c r="C43" t="str">
        <f>VLOOKUP($B43,Totalt!$B$1:$BP$500,MATCH("Kvalitetsgranskad:",Totalt!$B$1:$BP$1,0),FALSE)</f>
        <v>Ja</v>
      </c>
      <c r="E43" t="str">
        <f>VLOOKUP($B43,Miljö!$B$1:$AG$479,MATCH(E$3,Miljö!$B$1:$AK$1,0),FALSE)</f>
        <v>'100% förnybart från Dala Kraft'</v>
      </c>
      <c r="F43">
        <f>VLOOKUP($B43,Miljö!$B$1:$AG$479,MATCH(F$3,Miljö!$B$1:$AK$1,0),FALSE)</f>
        <v>1.1000000000000001</v>
      </c>
      <c r="G43">
        <f>VLOOKUP($B43,Miljö!$B$1:$AG$479,MATCH(G$3,Miljö!$B$1:$AK$1,0),FALSE)</f>
        <v>0</v>
      </c>
      <c r="H43">
        <f>VLOOKUP($B43,Miljö!$B$1:$AG$479,MATCH(H$3,Miljö!$B$1:$AK$1,0),FALSE)</f>
        <v>0</v>
      </c>
      <c r="J43">
        <f>VLOOKUP($B43,Totalt!$B$1:$BP$500,MATCH("total el",Totalt!$B$1:$BP$1,0),FALSE)</f>
        <v>0.20899999999999999</v>
      </c>
      <c r="L43" s="232">
        <f t="shared" si="1"/>
        <v>0.22990000000000002</v>
      </c>
      <c r="M43" s="232">
        <f t="shared" si="1"/>
        <v>0</v>
      </c>
      <c r="N43" s="232">
        <f t="shared" si="1"/>
        <v>0</v>
      </c>
    </row>
    <row r="44" spans="1:14" x14ac:dyDescent="0.25">
      <c r="A44" t="s">
        <v>68</v>
      </c>
      <c r="B44" t="s">
        <v>70</v>
      </c>
      <c r="C44" t="str">
        <f>VLOOKUP($B44,Totalt!$B$1:$BP$500,MATCH("Kvalitetsgranskad:",Totalt!$B$1:$BP$1,0),FALSE)</f>
        <v>Ja</v>
      </c>
      <c r="E44" t="str">
        <f>VLOOKUP($B44,Miljö!$B$1:$AG$479,MATCH(E$3,Miljö!$B$1:$AK$1,0),FALSE)</f>
        <v>'100% förnybar el från Dala Kraft'</v>
      </c>
      <c r="F44">
        <f>VLOOKUP($B44,Miljö!$B$1:$AG$479,MATCH(F$3,Miljö!$B$1:$AK$1,0),FALSE)</f>
        <v>1.1000000000000001</v>
      </c>
      <c r="G44">
        <f>VLOOKUP($B44,Miljö!$B$1:$AG$479,MATCH(G$3,Miljö!$B$1:$AK$1,0),FALSE)</f>
        <v>0</v>
      </c>
      <c r="H44">
        <f>VLOOKUP($B44,Miljö!$B$1:$AG$479,MATCH(H$3,Miljö!$B$1:$AK$1,0),FALSE)</f>
        <v>0</v>
      </c>
      <c r="J44">
        <f>VLOOKUP($B44,Totalt!$B$1:$BP$500,MATCH("total el",Totalt!$B$1:$BP$1,0),FALSE)</f>
        <v>1.133</v>
      </c>
      <c r="L44" s="232">
        <f t="shared" si="1"/>
        <v>1.2463000000000002</v>
      </c>
      <c r="M44" s="232">
        <f t="shared" si="1"/>
        <v>0</v>
      </c>
      <c r="N44" s="232">
        <f t="shared" si="1"/>
        <v>0</v>
      </c>
    </row>
    <row r="45" spans="1:14" x14ac:dyDescent="0.25">
      <c r="A45" t="s">
        <v>71</v>
      </c>
      <c r="B45" t="s">
        <v>72</v>
      </c>
      <c r="C45" t="str">
        <f>VLOOKUP($B45,Totalt!$B$1:$BP$500,MATCH("Kvalitetsgranskad:",Totalt!$B$1:$BP$1,0),FALSE)</f>
        <v>Ja</v>
      </c>
      <c r="E45" t="str">
        <f>VLOOKUP($B45,Miljö!$B$1:$AG$479,MATCH(E$3,Miljö!$B$1:$AK$1,0),FALSE)</f>
        <v>Nordisk residual</v>
      </c>
      <c r="F45">
        <f>VLOOKUP($B45,Miljö!$B$1:$AG$479,MATCH(F$3,Miljö!$B$1:$AK$1,0),FALSE)</f>
        <v>2.36</v>
      </c>
      <c r="G45">
        <f>VLOOKUP($B45,Miljö!$B$1:$AG$479,MATCH(G$3,Miljö!$B$1:$AK$1,0),FALSE)</f>
        <v>483.4</v>
      </c>
      <c r="H45">
        <f>VLOOKUP($B45,Miljö!$B$1:$AG$479,MATCH(H$3,Miljö!$B$1:$AK$1,0),FALSE)</f>
        <v>0.55000000000000004</v>
      </c>
      <c r="J45">
        <f>VLOOKUP($B45,Totalt!$B$1:$BP$500,MATCH("total el",Totalt!$B$1:$BP$1,0),FALSE)</f>
        <v>0.432</v>
      </c>
      <c r="L45" s="232">
        <f t="shared" si="1"/>
        <v>1.01952</v>
      </c>
      <c r="M45" s="232">
        <f t="shared" si="1"/>
        <v>208.8288</v>
      </c>
      <c r="N45" s="232">
        <f t="shared" si="1"/>
        <v>0.23760000000000001</v>
      </c>
    </row>
    <row r="46" spans="1:14" x14ac:dyDescent="0.25">
      <c r="A46" t="s">
        <v>71</v>
      </c>
      <c r="B46" t="s">
        <v>73</v>
      </c>
      <c r="C46" t="str">
        <f>VLOOKUP($B46,Totalt!$B$1:$BP$500,MATCH("Kvalitetsgranskad:",Totalt!$B$1:$BP$1,0),FALSE)</f>
        <v>Ja</v>
      </c>
      <c r="E46" t="str">
        <f>VLOOKUP($B46,Miljö!$B$1:$AG$479,MATCH(E$3,Miljö!$B$1:$AK$1,0),FALSE)</f>
        <v>Nordisk residual</v>
      </c>
      <c r="F46">
        <f>VLOOKUP($B46,Miljö!$B$1:$AG$479,MATCH(F$3,Miljö!$B$1:$AK$1,0),FALSE)</f>
        <v>2.36</v>
      </c>
      <c r="G46">
        <f>VLOOKUP($B46,Miljö!$B$1:$AG$479,MATCH(G$3,Miljö!$B$1:$AK$1,0),FALSE)</f>
        <v>483.4</v>
      </c>
      <c r="H46">
        <f>VLOOKUP($B46,Miljö!$B$1:$AG$479,MATCH(H$3,Miljö!$B$1:$AK$1,0),FALSE)</f>
        <v>0.55000000000000004</v>
      </c>
      <c r="J46">
        <f>VLOOKUP($B46,Totalt!$B$1:$BP$500,MATCH("total el",Totalt!$B$1:$BP$1,0),FALSE)</f>
        <v>8.6800000000000002E-2</v>
      </c>
      <c r="L46" s="232">
        <f t="shared" si="1"/>
        <v>0.204848</v>
      </c>
      <c r="M46" s="232">
        <f t="shared" si="1"/>
        <v>41.959119999999999</v>
      </c>
      <c r="N46" s="232">
        <f t="shared" si="1"/>
        <v>4.7740000000000005E-2</v>
      </c>
    </row>
    <row r="47" spans="1:14" x14ac:dyDescent="0.25">
      <c r="A47" t="s">
        <v>71</v>
      </c>
      <c r="B47" t="s">
        <v>74</v>
      </c>
      <c r="C47" t="str">
        <f>VLOOKUP($B47,Totalt!$B$1:$BP$500,MATCH("Kvalitetsgranskad:",Totalt!$B$1:$BP$1,0),FALSE)</f>
        <v>Ja</v>
      </c>
      <c r="E47" t="str">
        <f>VLOOKUP($B47,Miljö!$B$1:$AG$479,MATCH(E$3,Miljö!$B$1:$AK$1,0),FALSE)</f>
        <v>Nordisk residual</v>
      </c>
      <c r="F47">
        <f>VLOOKUP($B47,Miljö!$B$1:$AG$479,MATCH(F$3,Miljö!$B$1:$AK$1,0),FALSE)</f>
        <v>2.36</v>
      </c>
      <c r="G47">
        <f>VLOOKUP($B47,Miljö!$B$1:$AG$479,MATCH(G$3,Miljö!$B$1:$AK$1,0),FALSE)</f>
        <v>483.4</v>
      </c>
      <c r="H47">
        <f>VLOOKUP($B47,Miljö!$B$1:$AG$479,MATCH(H$3,Miljö!$B$1:$AK$1,0),FALSE)</f>
        <v>0.55000000000000004</v>
      </c>
      <c r="J47">
        <f>VLOOKUP($B47,Totalt!$B$1:$BP$500,MATCH("total el",Totalt!$B$1:$BP$1,0),FALSE)</f>
        <v>4.9700000000000001E-2</v>
      </c>
      <c r="L47" s="232">
        <f t="shared" si="1"/>
        <v>0.11729199999999999</v>
      </c>
      <c r="M47" s="232">
        <f t="shared" si="1"/>
        <v>24.024979999999999</v>
      </c>
      <c r="N47" s="232">
        <f t="shared" si="1"/>
        <v>2.7335000000000002E-2</v>
      </c>
    </row>
    <row r="48" spans="1:14" x14ac:dyDescent="0.25">
      <c r="A48" t="s">
        <v>71</v>
      </c>
      <c r="B48" t="s">
        <v>75</v>
      </c>
      <c r="C48" t="str">
        <f>VLOOKUP($B48,Totalt!$B$1:$BP$500,MATCH("Kvalitetsgranskad:",Totalt!$B$1:$BP$1,0),FALSE)</f>
        <v>Ja</v>
      </c>
      <c r="E48" t="str">
        <f>VLOOKUP($B48,Miljö!$B$1:$AG$479,MATCH(E$3,Miljö!$B$1:$AK$1,0),FALSE)</f>
        <v>Nordisk residual</v>
      </c>
      <c r="F48">
        <f>VLOOKUP($B48,Miljö!$B$1:$AG$479,MATCH(F$3,Miljö!$B$1:$AK$1,0),FALSE)</f>
        <v>2.36</v>
      </c>
      <c r="G48">
        <f>VLOOKUP($B48,Miljö!$B$1:$AG$479,MATCH(G$3,Miljö!$B$1:$AK$1,0),FALSE)</f>
        <v>483.4</v>
      </c>
      <c r="H48">
        <f>VLOOKUP($B48,Miljö!$B$1:$AG$479,MATCH(H$3,Miljö!$B$1:$AK$1,0),FALSE)</f>
        <v>0.55000000000000004</v>
      </c>
      <c r="J48">
        <f>VLOOKUP($B48,Totalt!$B$1:$BP$500,MATCH("total el",Totalt!$B$1:$BP$1,0),FALSE)</f>
        <v>1.14E-2</v>
      </c>
      <c r="L48" s="232">
        <f t="shared" si="1"/>
        <v>2.6904000000000001E-2</v>
      </c>
      <c r="M48" s="232">
        <f t="shared" si="1"/>
        <v>5.5107600000000003</v>
      </c>
      <c r="N48" s="232">
        <f t="shared" si="1"/>
        <v>6.2700000000000004E-3</v>
      </c>
    </row>
    <row r="49" spans="1:14" x14ac:dyDescent="0.25">
      <c r="A49" t="s">
        <v>76</v>
      </c>
      <c r="B49" t="s">
        <v>77</v>
      </c>
      <c r="C49" t="str">
        <f>VLOOKUP($B49,Totalt!$B$1:$BP$500,MATCH("Kvalitetsgranskad:",Totalt!$B$1:$BP$1,0),FALSE)</f>
        <v>Ja</v>
      </c>
      <c r="E49" t="str">
        <f>VLOOKUP($B49,Miljö!$B$1:$AG$479,MATCH(E$3,Miljö!$B$1:$AK$1,0),FALSE)</f>
        <v>Nordisk residual</v>
      </c>
      <c r="F49">
        <f>VLOOKUP($B49,Miljö!$B$1:$AG$479,MATCH(F$3,Miljö!$B$1:$AK$1,0),FALSE)</f>
        <v>2.36</v>
      </c>
      <c r="G49">
        <f>VLOOKUP($B49,Miljö!$B$1:$AG$479,MATCH(G$3,Miljö!$B$1:$AK$1,0),FALSE)</f>
        <v>483.4</v>
      </c>
      <c r="H49">
        <f>VLOOKUP($B49,Miljö!$B$1:$AG$479,MATCH(H$3,Miljö!$B$1:$AK$1,0),FALSE)</f>
        <v>0.55000000000000004</v>
      </c>
      <c r="J49">
        <f>VLOOKUP($B49,Totalt!$B$1:$BP$500,MATCH("total el",Totalt!$B$1:$BP$1,0),FALSE)</f>
        <v>0.1</v>
      </c>
      <c r="L49" s="232">
        <f t="shared" si="1"/>
        <v>0.23599999999999999</v>
      </c>
      <c r="M49" s="232">
        <f t="shared" si="1"/>
        <v>48.34</v>
      </c>
      <c r="N49" s="232">
        <f t="shared" si="1"/>
        <v>5.5000000000000007E-2</v>
      </c>
    </row>
    <row r="50" spans="1:14" x14ac:dyDescent="0.25">
      <c r="A50" t="s">
        <v>76</v>
      </c>
      <c r="B50" t="s">
        <v>78</v>
      </c>
      <c r="C50" t="str">
        <f>VLOOKUP($B50,Totalt!$B$1:$BP$500,MATCH("Kvalitetsgranskad:",Totalt!$B$1:$BP$1,0),FALSE)</f>
        <v>Nej</v>
      </c>
      <c r="E50" t="str">
        <f>VLOOKUP($B50,Miljö!$B$1:$AG$479,MATCH(E$3,Miljö!$B$1:$AK$1,0),FALSE)</f>
        <v>-</v>
      </c>
      <c r="F50">
        <f>VLOOKUP($B50,Miljö!$B$1:$AG$479,MATCH(F$3,Miljö!$B$1:$AK$1,0),FALSE)</f>
        <v>2.36</v>
      </c>
      <c r="G50">
        <f>VLOOKUP($B50,Miljö!$B$1:$AG$479,MATCH(G$3,Miljö!$B$1:$AK$1,0),FALSE)</f>
        <v>483.4</v>
      </c>
      <c r="H50">
        <f>VLOOKUP($B50,Miljö!$B$1:$AG$479,MATCH(H$3,Miljö!$B$1:$AK$1,0),FALSE)</f>
        <v>0.55000000000000004</v>
      </c>
      <c r="J50">
        <f>VLOOKUP($B50,Totalt!$B$1:$BP$500,MATCH("total el",Totalt!$B$1:$BP$1,0),FALSE)</f>
        <v>0</v>
      </c>
      <c r="L50" s="232">
        <f t="shared" si="1"/>
        <v>0</v>
      </c>
      <c r="M50" s="232">
        <f t="shared" si="1"/>
        <v>0</v>
      </c>
      <c r="N50" s="232">
        <f t="shared" si="1"/>
        <v>0</v>
      </c>
    </row>
    <row r="51" spans="1:14" x14ac:dyDescent="0.25">
      <c r="A51" t="s">
        <v>76</v>
      </c>
      <c r="B51" t="s">
        <v>79</v>
      </c>
      <c r="C51" t="str">
        <f>VLOOKUP($B51,Totalt!$B$1:$BP$500,MATCH("Kvalitetsgranskad:",Totalt!$B$1:$BP$1,0),FALSE)</f>
        <v>Ja</v>
      </c>
      <c r="E51" t="str">
        <f>VLOOKUP($B51,Miljö!$B$1:$AG$479,MATCH(E$3,Miljö!$B$1:$AK$1,0),FALSE)</f>
        <v>Nordisk residual</v>
      </c>
      <c r="F51">
        <f>VLOOKUP($B51,Miljö!$B$1:$AG$479,MATCH(F$3,Miljö!$B$1:$AK$1,0),FALSE)</f>
        <v>2.36</v>
      </c>
      <c r="G51">
        <f>VLOOKUP($B51,Miljö!$B$1:$AG$479,MATCH(G$3,Miljö!$B$1:$AK$1,0),FALSE)</f>
        <v>483.4</v>
      </c>
      <c r="H51">
        <f>VLOOKUP($B51,Miljö!$B$1:$AG$479,MATCH(H$3,Miljö!$B$1:$AK$1,0),FALSE)</f>
        <v>0.55000000000000004</v>
      </c>
      <c r="J51">
        <f>VLOOKUP($B51,Totalt!$B$1:$BP$500,MATCH("total el",Totalt!$B$1:$BP$1,0),FALSE)</f>
        <v>0.97099999999999997</v>
      </c>
      <c r="L51" s="232">
        <f t="shared" si="1"/>
        <v>2.2915599999999996</v>
      </c>
      <c r="M51" s="232">
        <f t="shared" si="1"/>
        <v>469.38139999999999</v>
      </c>
      <c r="N51" s="232">
        <f t="shared" si="1"/>
        <v>0.53405000000000002</v>
      </c>
    </row>
    <row r="52" spans="1:14" x14ac:dyDescent="0.25">
      <c r="A52" t="s">
        <v>76</v>
      </c>
      <c r="B52" t="s">
        <v>80</v>
      </c>
      <c r="C52" t="str">
        <f>VLOOKUP($B52,Totalt!$B$1:$BP$500,MATCH("Kvalitetsgranskad:",Totalt!$B$1:$BP$1,0),FALSE)</f>
        <v>Ja</v>
      </c>
      <c r="E52" t="str">
        <f>VLOOKUP($B52,Miljö!$B$1:$AG$479,MATCH(E$3,Miljö!$B$1:$AK$1,0),FALSE)</f>
        <v>Nordisk residual</v>
      </c>
      <c r="F52">
        <f>VLOOKUP($B52,Miljö!$B$1:$AG$479,MATCH(F$3,Miljö!$B$1:$AK$1,0),FALSE)</f>
        <v>2.36</v>
      </c>
      <c r="G52">
        <f>VLOOKUP($B52,Miljö!$B$1:$AG$479,MATCH(G$3,Miljö!$B$1:$AK$1,0),FALSE)</f>
        <v>483.4</v>
      </c>
      <c r="H52">
        <f>VLOOKUP($B52,Miljö!$B$1:$AG$479,MATCH(H$3,Miljö!$B$1:$AK$1,0),FALSE)</f>
        <v>0.55000000000000004</v>
      </c>
      <c r="J52">
        <f>VLOOKUP($B52,Totalt!$B$1:$BP$500,MATCH("total el",Totalt!$B$1:$BP$1,0),FALSE)</f>
        <v>0.81116999999999995</v>
      </c>
      <c r="L52" s="232">
        <f t="shared" si="1"/>
        <v>1.9143611999999999</v>
      </c>
      <c r="M52" s="232">
        <f t="shared" si="1"/>
        <v>392.11957799999993</v>
      </c>
      <c r="N52" s="232">
        <f t="shared" si="1"/>
        <v>0.44614350000000003</v>
      </c>
    </row>
    <row r="53" spans="1:14" x14ac:dyDescent="0.25">
      <c r="A53" t="s">
        <v>76</v>
      </c>
      <c r="B53" t="s">
        <v>81</v>
      </c>
      <c r="C53" t="str">
        <f>VLOOKUP($B53,Totalt!$B$1:$BP$500,MATCH("Kvalitetsgranskad:",Totalt!$B$1:$BP$1,0),FALSE)</f>
        <v>Ja</v>
      </c>
      <c r="E53" t="str">
        <f>VLOOKUP($B53,Miljö!$B$1:$AG$479,MATCH(E$3,Miljö!$B$1:$AK$1,0),FALSE)</f>
        <v>Nordisk residual</v>
      </c>
      <c r="F53">
        <f>VLOOKUP($B53,Miljö!$B$1:$AG$479,MATCH(F$3,Miljö!$B$1:$AK$1,0),FALSE)</f>
        <v>2.36</v>
      </c>
      <c r="G53">
        <f>VLOOKUP($B53,Miljö!$B$1:$AG$479,MATCH(G$3,Miljö!$B$1:$AK$1,0),FALSE)</f>
        <v>483.4</v>
      </c>
      <c r="H53">
        <f>VLOOKUP($B53,Miljö!$B$1:$AG$479,MATCH(H$3,Miljö!$B$1:$AK$1,0),FALSE)</f>
        <v>0.55000000000000004</v>
      </c>
      <c r="J53">
        <f>VLOOKUP($B53,Totalt!$B$1:$BP$500,MATCH("total el",Totalt!$B$1:$BP$1,0),FALSE)</f>
        <v>0.78900000000000003</v>
      </c>
      <c r="L53" s="232">
        <f t="shared" si="1"/>
        <v>1.8620399999999999</v>
      </c>
      <c r="M53" s="232">
        <f t="shared" si="1"/>
        <v>381.40260000000001</v>
      </c>
      <c r="N53" s="232">
        <f t="shared" si="1"/>
        <v>0.43395000000000006</v>
      </c>
    </row>
    <row r="54" spans="1:14" x14ac:dyDescent="0.25">
      <c r="A54" t="s">
        <v>76</v>
      </c>
      <c r="B54" t="s">
        <v>82</v>
      </c>
      <c r="C54" t="str">
        <f>VLOOKUP($B54,Totalt!$B$1:$BP$500,MATCH("Kvalitetsgranskad:",Totalt!$B$1:$BP$1,0),FALSE)</f>
        <v>Ja</v>
      </c>
      <c r="E54" t="str">
        <f>VLOOKUP($B54,Miljö!$B$1:$AG$479,MATCH(E$3,Miljö!$B$1:$AK$1,0),FALSE)</f>
        <v>Nordisk residual</v>
      </c>
      <c r="F54">
        <f>VLOOKUP($B54,Miljö!$B$1:$AG$479,MATCH(F$3,Miljö!$B$1:$AK$1,0),FALSE)</f>
        <v>2.36</v>
      </c>
      <c r="G54">
        <f>VLOOKUP($B54,Miljö!$B$1:$AG$479,MATCH(G$3,Miljö!$B$1:$AK$1,0),FALSE)</f>
        <v>483.4</v>
      </c>
      <c r="H54">
        <f>VLOOKUP($B54,Miljö!$B$1:$AG$479,MATCH(H$3,Miljö!$B$1:$AK$1,0),FALSE)</f>
        <v>0.55000000000000004</v>
      </c>
      <c r="J54">
        <f>VLOOKUP($B54,Totalt!$B$1:$BP$500,MATCH("total el",Totalt!$B$1:$BP$1,0),FALSE)</f>
        <v>0.42599999999999999</v>
      </c>
      <c r="L54" s="232">
        <f t="shared" si="1"/>
        <v>1.00536</v>
      </c>
      <c r="M54" s="232">
        <f t="shared" si="1"/>
        <v>205.92839999999998</v>
      </c>
      <c r="N54" s="232">
        <f t="shared" si="1"/>
        <v>0.23430000000000001</v>
      </c>
    </row>
    <row r="55" spans="1:14" x14ac:dyDescent="0.25">
      <c r="A55" t="s">
        <v>76</v>
      </c>
      <c r="B55" t="s">
        <v>83</v>
      </c>
      <c r="C55" t="str">
        <f>VLOOKUP($B55,Totalt!$B$1:$BP$500,MATCH("Kvalitetsgranskad:",Totalt!$B$1:$BP$1,0),FALSE)</f>
        <v>Ja</v>
      </c>
      <c r="E55" t="str">
        <f>VLOOKUP($B55,Miljö!$B$1:$AG$479,MATCH(E$3,Miljö!$B$1:$AK$1,0),FALSE)</f>
        <v>'-'</v>
      </c>
      <c r="F55">
        <f>VLOOKUP($B55,Miljö!$B$1:$AG$479,MATCH(F$3,Miljö!$B$1:$AK$1,0),FALSE)</f>
        <v>2</v>
      </c>
      <c r="G55">
        <f>VLOOKUP($B55,Miljö!$B$1:$AG$479,MATCH(G$3,Miljö!$B$1:$AK$1,0),FALSE)</f>
        <v>412</v>
      </c>
      <c r="H55">
        <f>VLOOKUP($B55,Miljö!$B$1:$AG$479,MATCH(H$3,Miljö!$B$1:$AK$1,0),FALSE)</f>
        <v>0.47</v>
      </c>
      <c r="J55">
        <f>VLOOKUP($B55,Totalt!$B$1:$BP$500,MATCH("total el",Totalt!$B$1:$BP$1,0),FALSE)</f>
        <v>51.721599999999995</v>
      </c>
      <c r="L55" s="232">
        <f t="shared" si="1"/>
        <v>103.44319999999999</v>
      </c>
      <c r="M55" s="232">
        <f t="shared" si="1"/>
        <v>21309.299199999998</v>
      </c>
      <c r="N55" s="232">
        <f t="shared" si="1"/>
        <v>24.309151999999997</v>
      </c>
    </row>
    <row r="56" spans="1:14" x14ac:dyDescent="0.25">
      <c r="A56" t="s">
        <v>76</v>
      </c>
      <c r="B56" t="s">
        <v>84</v>
      </c>
      <c r="C56" t="str">
        <f>VLOOKUP($B56,Totalt!$B$1:$BP$500,MATCH("Kvalitetsgranskad:",Totalt!$B$1:$BP$1,0),FALSE)</f>
        <v>Ja</v>
      </c>
      <c r="E56" t="str">
        <f>VLOOKUP($B56,Miljö!$B$1:$AG$479,MATCH(E$3,Miljö!$B$1:$AK$1,0),FALSE)</f>
        <v>'Bioel till vp'</v>
      </c>
      <c r="F56">
        <f>VLOOKUP($B56,Miljö!$B$1:$AG$479,MATCH(F$3,Miljö!$B$1:$AK$1,0),FALSE)</f>
        <v>0.03</v>
      </c>
      <c r="G56">
        <f>VLOOKUP($B56,Miljö!$B$1:$AG$479,MATCH(G$3,Miljö!$B$1:$AK$1,0),FALSE)</f>
        <v>9</v>
      </c>
      <c r="H56">
        <f>VLOOKUP($B56,Miljö!$B$1:$AG$479,MATCH(H$3,Miljö!$B$1:$AK$1,0),FALSE)</f>
        <v>0</v>
      </c>
      <c r="J56">
        <f>VLOOKUP($B56,Totalt!$B$1:$BP$500,MATCH("total el",Totalt!$B$1:$BP$1,0),FALSE)</f>
        <v>86.76400000000001</v>
      </c>
      <c r="L56" s="232">
        <f t="shared" si="1"/>
        <v>2.6029200000000001</v>
      </c>
      <c r="M56" s="232">
        <f t="shared" si="1"/>
        <v>780.87600000000009</v>
      </c>
      <c r="N56" s="232">
        <f t="shared" si="1"/>
        <v>0</v>
      </c>
    </row>
    <row r="57" spans="1:14" x14ac:dyDescent="0.25">
      <c r="A57" t="s">
        <v>76</v>
      </c>
      <c r="B57" t="s">
        <v>85</v>
      </c>
      <c r="C57" t="str">
        <f>VLOOKUP($B57,Totalt!$B$1:$BP$500,MATCH("Kvalitetsgranskad:",Totalt!$B$1:$BP$1,0),FALSE)</f>
        <v>Ja</v>
      </c>
      <c r="E57" t="str">
        <f>VLOOKUP($B57,Miljö!$B$1:$AG$479,MATCH(E$3,Miljö!$B$1:$AK$1,0),FALSE)</f>
        <v>Nordisk residual</v>
      </c>
      <c r="F57">
        <f>VLOOKUP($B57,Miljö!$B$1:$AG$479,MATCH(F$3,Miljö!$B$1:$AK$1,0),FALSE)</f>
        <v>2.36</v>
      </c>
      <c r="G57">
        <f>VLOOKUP($B57,Miljö!$B$1:$AG$479,MATCH(G$3,Miljö!$B$1:$AK$1,0),FALSE)</f>
        <v>483.4</v>
      </c>
      <c r="H57">
        <f>VLOOKUP($B57,Miljö!$B$1:$AG$479,MATCH(H$3,Miljö!$B$1:$AK$1,0),FALSE)</f>
        <v>0.55000000000000004</v>
      </c>
      <c r="J57">
        <f>VLOOKUP($B57,Totalt!$B$1:$BP$500,MATCH("total el",Totalt!$B$1:$BP$1,0),FALSE)</f>
        <v>9.4949999999999992</v>
      </c>
      <c r="L57" s="232">
        <f t="shared" si="1"/>
        <v>22.408199999999997</v>
      </c>
      <c r="M57" s="232">
        <f t="shared" si="1"/>
        <v>4589.8829999999998</v>
      </c>
      <c r="N57" s="232">
        <f t="shared" si="1"/>
        <v>5.2222499999999998</v>
      </c>
    </row>
    <row r="58" spans="1:14" x14ac:dyDescent="0.25">
      <c r="A58" t="s">
        <v>76</v>
      </c>
      <c r="B58" t="s">
        <v>86</v>
      </c>
      <c r="C58" t="str">
        <f>VLOOKUP($B58,Totalt!$B$1:$BP$500,MATCH("Kvalitetsgranskad:",Totalt!$B$1:$BP$1,0),FALSE)</f>
        <v>Ja</v>
      </c>
      <c r="E58" t="str">
        <f>VLOOKUP($B58,Miljö!$B$1:$AG$479,MATCH(E$3,Miljö!$B$1:$AK$1,0),FALSE)</f>
        <v>Nordisk residual</v>
      </c>
      <c r="F58">
        <f>VLOOKUP($B58,Miljö!$B$1:$AG$479,MATCH(F$3,Miljö!$B$1:$AK$1,0),FALSE)</f>
        <v>2.36</v>
      </c>
      <c r="G58">
        <f>VLOOKUP($B58,Miljö!$B$1:$AG$479,MATCH(G$3,Miljö!$B$1:$AK$1,0),FALSE)</f>
        <v>483.4</v>
      </c>
      <c r="H58">
        <f>VLOOKUP($B58,Miljö!$B$1:$AG$479,MATCH(H$3,Miljö!$B$1:$AK$1,0),FALSE)</f>
        <v>0.55000000000000004</v>
      </c>
      <c r="J58">
        <f>VLOOKUP($B58,Totalt!$B$1:$BP$500,MATCH("total el",Totalt!$B$1:$BP$1,0),FALSE)</f>
        <v>31.033999999999999</v>
      </c>
      <c r="L58" s="232">
        <f t="shared" si="1"/>
        <v>73.24024</v>
      </c>
      <c r="M58" s="232">
        <f t="shared" si="1"/>
        <v>15001.835599999999</v>
      </c>
      <c r="N58" s="232">
        <f t="shared" si="1"/>
        <v>17.0687</v>
      </c>
    </row>
    <row r="59" spans="1:14" x14ac:dyDescent="0.25">
      <c r="A59" t="s">
        <v>76</v>
      </c>
      <c r="B59" t="s">
        <v>87</v>
      </c>
      <c r="C59" t="str">
        <f>VLOOKUP($B59,Totalt!$B$1:$BP$500,MATCH("Kvalitetsgranskad:",Totalt!$B$1:$BP$1,0),FALSE)</f>
        <v>Ja</v>
      </c>
      <c r="E59" t="str">
        <f>VLOOKUP($B59,Miljö!$B$1:$AG$479,MATCH(E$3,Miljö!$B$1:$AK$1,0),FALSE)</f>
        <v>Nordisk residual</v>
      </c>
      <c r="F59">
        <f>VLOOKUP($B59,Miljö!$B$1:$AG$479,MATCH(F$3,Miljö!$B$1:$AK$1,0),FALSE)</f>
        <v>2.36</v>
      </c>
      <c r="G59">
        <f>VLOOKUP($B59,Miljö!$B$1:$AG$479,MATCH(G$3,Miljö!$B$1:$AK$1,0),FALSE)</f>
        <v>483.4</v>
      </c>
      <c r="H59">
        <f>VLOOKUP($B59,Miljö!$B$1:$AG$479,MATCH(H$3,Miljö!$B$1:$AK$1,0),FALSE)</f>
        <v>0.55000000000000004</v>
      </c>
      <c r="J59">
        <f>VLOOKUP($B59,Totalt!$B$1:$BP$500,MATCH("total el",Totalt!$B$1:$BP$1,0),FALSE)</f>
        <v>2.9739599999999999</v>
      </c>
      <c r="L59" s="232">
        <f t="shared" si="1"/>
        <v>7.0185455999999995</v>
      </c>
      <c r="M59" s="232">
        <f t="shared" si="1"/>
        <v>1437.6122639999999</v>
      </c>
      <c r="N59" s="232">
        <f t="shared" si="1"/>
        <v>1.6356780000000002</v>
      </c>
    </row>
    <row r="60" spans="1:14" x14ac:dyDescent="0.25">
      <c r="A60" t="s">
        <v>76</v>
      </c>
      <c r="B60" t="s">
        <v>88</v>
      </c>
      <c r="C60" t="str">
        <f>VLOOKUP($B60,Totalt!$B$1:$BP$500,MATCH("Kvalitetsgranskad:",Totalt!$B$1:$BP$1,0),FALSE)</f>
        <v>Nej</v>
      </c>
      <c r="E60" t="str">
        <f>VLOOKUP($B60,Miljö!$B$1:$AG$479,MATCH(E$3,Miljö!$B$1:$AK$1,0),FALSE)</f>
        <v>-</v>
      </c>
      <c r="F60">
        <f>VLOOKUP($B60,Miljö!$B$1:$AG$479,MATCH(F$3,Miljö!$B$1:$AK$1,0),FALSE)</f>
        <v>2.36</v>
      </c>
      <c r="G60">
        <f>VLOOKUP($B60,Miljö!$B$1:$AG$479,MATCH(G$3,Miljö!$B$1:$AK$1,0),FALSE)</f>
        <v>483.4</v>
      </c>
      <c r="H60">
        <f>VLOOKUP($B60,Miljö!$B$1:$AG$479,MATCH(H$3,Miljö!$B$1:$AK$1,0),FALSE)</f>
        <v>0.55000000000000004</v>
      </c>
      <c r="J60">
        <f>VLOOKUP($B60,Totalt!$B$1:$BP$500,MATCH("total el",Totalt!$B$1:$BP$1,0),FALSE)</f>
        <v>0</v>
      </c>
      <c r="L60" s="232">
        <f t="shared" si="1"/>
        <v>0</v>
      </c>
      <c r="M60" s="232">
        <f t="shared" si="1"/>
        <v>0</v>
      </c>
      <c r="N60" s="232">
        <f t="shared" si="1"/>
        <v>0</v>
      </c>
    </row>
    <row r="61" spans="1:14" x14ac:dyDescent="0.25">
      <c r="A61" t="s">
        <v>76</v>
      </c>
      <c r="B61" t="s">
        <v>89</v>
      </c>
      <c r="C61" t="str">
        <f>VLOOKUP($B61,Totalt!$B$1:$BP$500,MATCH("Kvalitetsgranskad:",Totalt!$B$1:$BP$1,0),FALSE)</f>
        <v>Ja</v>
      </c>
      <c r="E61" t="str">
        <f>VLOOKUP($B61,Miljö!$B$1:$AG$479,MATCH(E$3,Miljö!$B$1:$AK$1,0),FALSE)</f>
        <v>Nordisk residual</v>
      </c>
      <c r="F61">
        <f>VLOOKUP($B61,Miljö!$B$1:$AG$479,MATCH(F$3,Miljö!$B$1:$AK$1,0),FALSE)</f>
        <v>2.36</v>
      </c>
      <c r="G61">
        <f>VLOOKUP($B61,Miljö!$B$1:$AG$479,MATCH(G$3,Miljö!$B$1:$AK$1,0),FALSE)</f>
        <v>483.4</v>
      </c>
      <c r="H61">
        <f>VLOOKUP($B61,Miljö!$B$1:$AG$479,MATCH(H$3,Miljö!$B$1:$AK$1,0),FALSE)</f>
        <v>0.55000000000000004</v>
      </c>
      <c r="J61">
        <f>VLOOKUP($B61,Totalt!$B$1:$BP$500,MATCH("total el",Totalt!$B$1:$BP$1,0),FALSE)</f>
        <v>70.8</v>
      </c>
      <c r="L61" s="232">
        <f t="shared" si="1"/>
        <v>167.08799999999999</v>
      </c>
      <c r="M61" s="232">
        <f t="shared" si="1"/>
        <v>34224.719999999994</v>
      </c>
      <c r="N61" s="232">
        <f t="shared" si="1"/>
        <v>38.940000000000005</v>
      </c>
    </row>
    <row r="62" spans="1:14" x14ac:dyDescent="0.25">
      <c r="A62" t="s">
        <v>76</v>
      </c>
      <c r="B62" t="s">
        <v>90</v>
      </c>
      <c r="C62" t="str">
        <f>VLOOKUP($B62,Totalt!$B$1:$BP$500,MATCH("Kvalitetsgranskad:",Totalt!$B$1:$BP$1,0),FALSE)</f>
        <v>Ja</v>
      </c>
      <c r="E62" t="str">
        <f>VLOOKUP($B62,Miljö!$B$1:$AG$479,MATCH(E$3,Miljö!$B$1:$AK$1,0),FALSE)</f>
        <v>Nordisk residual</v>
      </c>
      <c r="F62">
        <f>VLOOKUP($B62,Miljö!$B$1:$AG$479,MATCH(F$3,Miljö!$B$1:$AK$1,0),FALSE)</f>
        <v>2.36</v>
      </c>
      <c r="G62">
        <f>VLOOKUP($B62,Miljö!$B$1:$AG$479,MATCH(G$3,Miljö!$B$1:$AK$1,0),FALSE)</f>
        <v>483.4</v>
      </c>
      <c r="H62">
        <f>VLOOKUP($B62,Miljö!$B$1:$AG$479,MATCH(H$3,Miljö!$B$1:$AK$1,0),FALSE)</f>
        <v>0.55000000000000004</v>
      </c>
      <c r="J62">
        <f>VLOOKUP($B62,Totalt!$B$1:$BP$500,MATCH("total el",Totalt!$B$1:$BP$1,0),FALSE)</f>
        <v>0.66198000000000001</v>
      </c>
      <c r="L62" s="232">
        <f t="shared" si="1"/>
        <v>1.5622727999999999</v>
      </c>
      <c r="M62" s="232">
        <f t="shared" si="1"/>
        <v>320.00113199999998</v>
      </c>
      <c r="N62" s="232">
        <f t="shared" si="1"/>
        <v>0.36408900000000005</v>
      </c>
    </row>
    <row r="63" spans="1:14" x14ac:dyDescent="0.25">
      <c r="A63" t="s">
        <v>76</v>
      </c>
      <c r="B63" t="s">
        <v>91</v>
      </c>
      <c r="C63" t="str">
        <f>VLOOKUP($B63,Totalt!$B$1:$BP$500,MATCH("Kvalitetsgranskad:",Totalt!$B$1:$BP$1,0),FALSE)</f>
        <v>Ja</v>
      </c>
      <c r="E63" t="str">
        <f>VLOOKUP($B63,Miljö!$B$1:$AG$479,MATCH(E$3,Miljö!$B$1:$AK$1,0),FALSE)</f>
        <v>Nordisk residual</v>
      </c>
      <c r="F63">
        <f>VLOOKUP($B63,Miljö!$B$1:$AG$479,MATCH(F$3,Miljö!$B$1:$AK$1,0),FALSE)</f>
        <v>2.36</v>
      </c>
      <c r="G63">
        <f>VLOOKUP($B63,Miljö!$B$1:$AG$479,MATCH(G$3,Miljö!$B$1:$AK$1,0),FALSE)</f>
        <v>483.4</v>
      </c>
      <c r="H63">
        <f>VLOOKUP($B63,Miljö!$B$1:$AG$479,MATCH(H$3,Miljö!$B$1:$AK$1,0),FALSE)</f>
        <v>0.55000000000000004</v>
      </c>
      <c r="J63">
        <f>VLOOKUP($B63,Totalt!$B$1:$BP$500,MATCH("total el",Totalt!$B$1:$BP$1,0),FALSE)</f>
        <v>1.6513199999999999</v>
      </c>
      <c r="L63" s="232">
        <f t="shared" si="1"/>
        <v>3.8971151999999996</v>
      </c>
      <c r="M63" s="232">
        <f t="shared" si="1"/>
        <v>798.24808799999994</v>
      </c>
      <c r="N63" s="232">
        <f t="shared" si="1"/>
        <v>0.90822599999999998</v>
      </c>
    </row>
    <row r="64" spans="1:14" x14ac:dyDescent="0.25">
      <c r="A64" t="s">
        <v>76</v>
      </c>
      <c r="B64" t="s">
        <v>92</v>
      </c>
      <c r="C64" t="str">
        <f>VLOOKUP($B64,Totalt!$B$1:$BP$500,MATCH("Kvalitetsgranskad:",Totalt!$B$1:$BP$1,0),FALSE)</f>
        <v>Ja</v>
      </c>
      <c r="E64" t="str">
        <f>VLOOKUP($B64,Miljö!$B$1:$AG$479,MATCH(E$3,Miljö!$B$1:$AK$1,0),FALSE)</f>
        <v>Nordisk residual</v>
      </c>
      <c r="F64">
        <f>VLOOKUP($B64,Miljö!$B$1:$AG$479,MATCH(F$3,Miljö!$B$1:$AK$1,0),FALSE)</f>
        <v>2.36</v>
      </c>
      <c r="G64">
        <f>VLOOKUP($B64,Miljö!$B$1:$AG$479,MATCH(G$3,Miljö!$B$1:$AK$1,0),FALSE)</f>
        <v>483.4</v>
      </c>
      <c r="H64">
        <f>VLOOKUP($B64,Miljö!$B$1:$AG$479,MATCH(H$3,Miljö!$B$1:$AK$1,0),FALSE)</f>
        <v>0.55000000000000004</v>
      </c>
      <c r="J64">
        <f>VLOOKUP($B64,Totalt!$B$1:$BP$500,MATCH("total el",Totalt!$B$1:$BP$1,0),FALSE)</f>
        <v>0.79500000000000004</v>
      </c>
      <c r="L64" s="232">
        <f t="shared" si="1"/>
        <v>1.8762000000000001</v>
      </c>
      <c r="M64" s="232">
        <f t="shared" si="1"/>
        <v>384.303</v>
      </c>
      <c r="N64" s="232">
        <f t="shared" si="1"/>
        <v>0.43725000000000008</v>
      </c>
    </row>
    <row r="65" spans="1:14" x14ac:dyDescent="0.25">
      <c r="A65" t="s">
        <v>76</v>
      </c>
      <c r="B65" t="s">
        <v>93</v>
      </c>
      <c r="C65" t="str">
        <f>VLOOKUP($B65,Totalt!$B$1:$BP$500,MATCH("Kvalitetsgranskad:",Totalt!$B$1:$BP$1,0),FALSE)</f>
        <v>Ja</v>
      </c>
      <c r="E65" t="str">
        <f>VLOOKUP($B65,Miljö!$B$1:$AG$479,MATCH(E$3,Miljö!$B$1:$AK$1,0),FALSE)</f>
        <v>Nordisk residual</v>
      </c>
      <c r="F65">
        <f>VLOOKUP($B65,Miljö!$B$1:$AG$479,MATCH(F$3,Miljö!$B$1:$AK$1,0),FALSE)</f>
        <v>2.36</v>
      </c>
      <c r="G65">
        <f>VLOOKUP($B65,Miljö!$B$1:$AG$479,MATCH(G$3,Miljö!$B$1:$AK$1,0),FALSE)</f>
        <v>483.4</v>
      </c>
      <c r="H65">
        <f>VLOOKUP($B65,Miljö!$B$1:$AG$479,MATCH(H$3,Miljö!$B$1:$AK$1,0),FALSE)</f>
        <v>0.55000000000000004</v>
      </c>
      <c r="J65">
        <f>VLOOKUP($B65,Totalt!$B$1:$BP$500,MATCH("total el",Totalt!$B$1:$BP$1,0),FALSE)</f>
        <v>1.89516</v>
      </c>
      <c r="L65" s="232">
        <f t="shared" si="1"/>
        <v>4.4725775999999993</v>
      </c>
      <c r="M65" s="232">
        <f t="shared" si="1"/>
        <v>916.12034399999993</v>
      </c>
      <c r="N65" s="232">
        <f t="shared" si="1"/>
        <v>1.042338</v>
      </c>
    </row>
    <row r="66" spans="1:14" x14ac:dyDescent="0.25">
      <c r="A66" t="s">
        <v>76</v>
      </c>
      <c r="B66" t="s">
        <v>94</v>
      </c>
      <c r="C66" t="str">
        <f>VLOOKUP($B66,Totalt!$B$1:$BP$500,MATCH("Kvalitetsgranskad:",Totalt!$B$1:$BP$1,0),FALSE)</f>
        <v>Ja</v>
      </c>
      <c r="E66" t="str">
        <f>VLOOKUP($B66,Miljö!$B$1:$AG$479,MATCH(E$3,Miljö!$B$1:$AK$1,0),FALSE)</f>
        <v>Nordisk residual</v>
      </c>
      <c r="F66">
        <f>VLOOKUP($B66,Miljö!$B$1:$AG$479,MATCH(F$3,Miljö!$B$1:$AK$1,0),FALSE)</f>
        <v>2.36</v>
      </c>
      <c r="G66">
        <f>VLOOKUP($B66,Miljö!$B$1:$AG$479,MATCH(G$3,Miljö!$B$1:$AK$1,0),FALSE)</f>
        <v>483.4</v>
      </c>
      <c r="H66">
        <f>VLOOKUP($B66,Miljö!$B$1:$AG$479,MATCH(H$3,Miljö!$B$1:$AK$1,0),FALSE)</f>
        <v>0.55000000000000004</v>
      </c>
      <c r="J66">
        <f>VLOOKUP($B66,Totalt!$B$1:$BP$500,MATCH("total el",Totalt!$B$1:$BP$1,0),FALSE)</f>
        <v>0.82199999999999995</v>
      </c>
      <c r="L66" s="232">
        <f t="shared" si="1"/>
        <v>1.9399199999999999</v>
      </c>
      <c r="M66" s="232">
        <f t="shared" si="1"/>
        <v>397.35479999999995</v>
      </c>
      <c r="N66" s="232">
        <f t="shared" si="1"/>
        <v>0.4521</v>
      </c>
    </row>
    <row r="67" spans="1:14" x14ac:dyDescent="0.25">
      <c r="A67" t="s">
        <v>76</v>
      </c>
      <c r="B67" t="s">
        <v>95</v>
      </c>
      <c r="C67" t="str">
        <f>VLOOKUP($B67,Totalt!$B$1:$BP$500,MATCH("Kvalitetsgranskad:",Totalt!$B$1:$BP$1,0),FALSE)</f>
        <v>Ja</v>
      </c>
      <c r="E67" t="str">
        <f>VLOOKUP($B67,Miljö!$B$1:$AG$479,MATCH(E$3,Miljö!$B$1:$AK$1,0),FALSE)</f>
        <v>Nordisk residual</v>
      </c>
      <c r="F67">
        <f>VLOOKUP($B67,Miljö!$B$1:$AG$479,MATCH(F$3,Miljö!$B$1:$AK$1,0),FALSE)</f>
        <v>2.36</v>
      </c>
      <c r="G67">
        <f>VLOOKUP($B67,Miljö!$B$1:$AG$479,MATCH(G$3,Miljö!$B$1:$AK$1,0),FALSE)</f>
        <v>483.4</v>
      </c>
      <c r="H67">
        <f>VLOOKUP($B67,Miljö!$B$1:$AG$479,MATCH(H$3,Miljö!$B$1:$AK$1,0),FALSE)</f>
        <v>0.55000000000000004</v>
      </c>
      <c r="J67">
        <f>VLOOKUP($B67,Totalt!$B$1:$BP$500,MATCH("total el",Totalt!$B$1:$BP$1,0),FALSE)</f>
        <v>11.167999999999999</v>
      </c>
      <c r="L67" s="232">
        <f t="shared" si="1"/>
        <v>26.356479999999998</v>
      </c>
      <c r="M67" s="232">
        <f t="shared" si="1"/>
        <v>5398.6111999999994</v>
      </c>
      <c r="N67" s="232">
        <f t="shared" si="1"/>
        <v>6.1424000000000003</v>
      </c>
    </row>
    <row r="68" spans="1:14" x14ac:dyDescent="0.25">
      <c r="A68" t="s">
        <v>76</v>
      </c>
      <c r="B68" t="s">
        <v>96</v>
      </c>
      <c r="C68" t="str">
        <f>VLOOKUP($B68,Totalt!$B$1:$BP$500,MATCH("Kvalitetsgranskad:",Totalt!$B$1:$BP$1,0),FALSE)</f>
        <v>Ja</v>
      </c>
      <c r="E68" t="str">
        <f>VLOOKUP($B68,Miljö!$B$1:$AG$479,MATCH(E$3,Miljö!$B$1:$AK$1,0),FALSE)</f>
        <v>Nordisk residual</v>
      </c>
      <c r="F68">
        <f>VLOOKUP($B68,Miljö!$B$1:$AG$479,MATCH(F$3,Miljö!$B$1:$AK$1,0),FALSE)</f>
        <v>2.36</v>
      </c>
      <c r="G68">
        <f>VLOOKUP($B68,Miljö!$B$1:$AG$479,MATCH(G$3,Miljö!$B$1:$AK$1,0),FALSE)</f>
        <v>483.4</v>
      </c>
      <c r="H68">
        <f>VLOOKUP($B68,Miljö!$B$1:$AG$479,MATCH(H$3,Miljö!$B$1:$AK$1,0),FALSE)</f>
        <v>0.55000000000000004</v>
      </c>
      <c r="J68">
        <f>VLOOKUP($B68,Totalt!$B$1:$BP$500,MATCH("total el",Totalt!$B$1:$BP$1,0),FALSE)</f>
        <v>0.66600000000000004</v>
      </c>
      <c r="L68" s="232">
        <f t="shared" si="1"/>
        <v>1.57176</v>
      </c>
      <c r="M68" s="232">
        <f t="shared" si="1"/>
        <v>321.94440000000003</v>
      </c>
      <c r="N68" s="232">
        <f t="shared" si="1"/>
        <v>0.36630000000000007</v>
      </c>
    </row>
    <row r="69" spans="1:14" x14ac:dyDescent="0.25">
      <c r="A69" t="s">
        <v>76</v>
      </c>
      <c r="B69" t="s">
        <v>97</v>
      </c>
      <c r="C69" t="str">
        <f>VLOOKUP($B69,Totalt!$B$1:$BP$500,MATCH("Kvalitetsgranskad:",Totalt!$B$1:$BP$1,0),FALSE)</f>
        <v>Ja</v>
      </c>
      <c r="E69" t="str">
        <f>VLOOKUP($B69,Miljö!$B$1:$AG$479,MATCH(E$3,Miljö!$B$1:$AK$1,0),FALSE)</f>
        <v>Nordisk residual</v>
      </c>
      <c r="F69">
        <f>VLOOKUP($B69,Miljö!$B$1:$AG$479,MATCH(F$3,Miljö!$B$1:$AK$1,0),FALSE)</f>
        <v>2.36</v>
      </c>
      <c r="G69">
        <f>VLOOKUP($B69,Miljö!$B$1:$AG$479,MATCH(G$3,Miljö!$B$1:$AK$1,0),FALSE)</f>
        <v>483.4</v>
      </c>
      <c r="H69">
        <f>VLOOKUP($B69,Miljö!$B$1:$AG$479,MATCH(H$3,Miljö!$B$1:$AK$1,0),FALSE)</f>
        <v>0.55000000000000004</v>
      </c>
      <c r="J69">
        <f>VLOOKUP($B69,Totalt!$B$1:$BP$500,MATCH("total el",Totalt!$B$1:$BP$1,0),FALSE)</f>
        <v>6.9330000000000003E-2</v>
      </c>
      <c r="L69" s="232">
        <f t="shared" ref="L69:N132" si="2">IF(ISERROR($J69*F69),"",$J69*F69)</f>
        <v>0.16361880000000001</v>
      </c>
      <c r="M69" s="232">
        <f t="shared" si="2"/>
        <v>33.514122</v>
      </c>
      <c r="N69" s="232">
        <f t="shared" si="2"/>
        <v>3.8131500000000006E-2</v>
      </c>
    </row>
    <row r="70" spans="1:14" x14ac:dyDescent="0.25">
      <c r="A70" t="s">
        <v>76</v>
      </c>
      <c r="B70" t="s">
        <v>98</v>
      </c>
      <c r="C70" t="str">
        <f>VLOOKUP($B70,Totalt!$B$1:$BP$500,MATCH("Kvalitetsgranskad:",Totalt!$B$1:$BP$1,0),FALSE)</f>
        <v>Ja</v>
      </c>
      <c r="E70" t="str">
        <f>VLOOKUP($B70,Miljö!$B$1:$AG$479,MATCH(E$3,Miljö!$B$1:$AK$1,0),FALSE)</f>
        <v>Nordisk residual</v>
      </c>
      <c r="F70">
        <f>VLOOKUP($B70,Miljö!$B$1:$AG$479,MATCH(F$3,Miljö!$B$1:$AK$1,0),FALSE)</f>
        <v>2.36</v>
      </c>
      <c r="G70">
        <f>VLOOKUP($B70,Miljö!$B$1:$AG$479,MATCH(G$3,Miljö!$B$1:$AK$1,0),FALSE)</f>
        <v>483.4</v>
      </c>
      <c r="H70">
        <f>VLOOKUP($B70,Miljö!$B$1:$AG$479,MATCH(H$3,Miljö!$B$1:$AK$1,0),FALSE)</f>
        <v>0.55000000000000004</v>
      </c>
      <c r="J70">
        <f>VLOOKUP($B70,Totalt!$B$1:$BP$500,MATCH("total el",Totalt!$B$1:$BP$1,0),FALSE)</f>
        <v>1.3440000000000001</v>
      </c>
      <c r="L70" s="232">
        <f t="shared" si="2"/>
        <v>3.17184</v>
      </c>
      <c r="M70" s="232">
        <f t="shared" si="2"/>
        <v>649.68960000000004</v>
      </c>
      <c r="N70" s="232">
        <f t="shared" si="2"/>
        <v>0.73920000000000008</v>
      </c>
    </row>
    <row r="71" spans="1:14" x14ac:dyDescent="0.25">
      <c r="A71" t="s">
        <v>76</v>
      </c>
      <c r="B71" t="s">
        <v>99</v>
      </c>
      <c r="C71" t="str">
        <f>VLOOKUP($B71,Totalt!$B$1:$BP$500,MATCH("Kvalitetsgranskad:",Totalt!$B$1:$BP$1,0),FALSE)</f>
        <v>Ja</v>
      </c>
      <c r="E71" t="str">
        <f>VLOOKUP($B71,Miljö!$B$1:$AG$479,MATCH(E$3,Miljö!$B$1:$AK$1,0),FALSE)</f>
        <v>Nordisk residual</v>
      </c>
      <c r="F71">
        <f>VLOOKUP($B71,Miljö!$B$1:$AG$479,MATCH(F$3,Miljö!$B$1:$AK$1,0),FALSE)</f>
        <v>2.36</v>
      </c>
      <c r="G71">
        <f>VLOOKUP($B71,Miljö!$B$1:$AG$479,MATCH(G$3,Miljö!$B$1:$AK$1,0),FALSE)</f>
        <v>483.4</v>
      </c>
      <c r="H71">
        <f>VLOOKUP($B71,Miljö!$B$1:$AG$479,MATCH(H$3,Miljö!$B$1:$AK$1,0),FALSE)</f>
        <v>0.55000000000000004</v>
      </c>
      <c r="J71">
        <f>VLOOKUP($B71,Totalt!$B$1:$BP$500,MATCH("total el",Totalt!$B$1:$BP$1,0),FALSE)</f>
        <v>9.375</v>
      </c>
      <c r="L71" s="232">
        <f t="shared" si="2"/>
        <v>22.125</v>
      </c>
      <c r="M71" s="232">
        <f t="shared" si="2"/>
        <v>4531.875</v>
      </c>
      <c r="N71" s="232">
        <f t="shared" si="2"/>
        <v>5.15625</v>
      </c>
    </row>
    <row r="72" spans="1:14" x14ac:dyDescent="0.25">
      <c r="A72" t="s">
        <v>100</v>
      </c>
      <c r="B72" t="s">
        <v>101</v>
      </c>
      <c r="C72" t="str">
        <f>VLOOKUP($B72,Totalt!$B$1:$BP$500,MATCH("Kvalitetsgranskad:",Totalt!$B$1:$BP$1,0),FALSE)</f>
        <v>Ja</v>
      </c>
      <c r="E72" t="str">
        <f>VLOOKUP($B72,Miljö!$B$1:$AG$479,MATCH(E$3,Miljö!$B$1:$AK$1,0),FALSE)</f>
        <v>Nordisk residual</v>
      </c>
      <c r="F72">
        <f>VLOOKUP($B72,Miljö!$B$1:$AG$479,MATCH(F$3,Miljö!$B$1:$AK$1,0),FALSE)</f>
        <v>2.36</v>
      </c>
      <c r="G72">
        <f>VLOOKUP($B72,Miljö!$B$1:$AG$479,MATCH(G$3,Miljö!$B$1:$AK$1,0),FALSE)</f>
        <v>483.4</v>
      </c>
      <c r="H72">
        <f>VLOOKUP($B72,Miljö!$B$1:$AG$479,MATCH(H$3,Miljö!$B$1:$AK$1,0),FALSE)</f>
        <v>0.55000000000000004</v>
      </c>
      <c r="J72">
        <f>VLOOKUP($B72,Totalt!$B$1:$BP$500,MATCH("total el",Totalt!$B$1:$BP$1,0),FALSE)</f>
        <v>0.21299999999999999</v>
      </c>
      <c r="L72" s="232">
        <f t="shared" si="2"/>
        <v>0.50268000000000002</v>
      </c>
      <c r="M72" s="232">
        <f t="shared" si="2"/>
        <v>102.96419999999999</v>
      </c>
      <c r="N72" s="232">
        <f t="shared" si="2"/>
        <v>0.11715</v>
      </c>
    </row>
    <row r="73" spans="1:14" x14ac:dyDescent="0.25">
      <c r="A73" t="s">
        <v>102</v>
      </c>
      <c r="B73" t="s">
        <v>103</v>
      </c>
      <c r="C73" t="str">
        <f>VLOOKUP($B73,Totalt!$B$1:$BP$500,MATCH("Kvalitetsgranskad:",Totalt!$B$1:$BP$1,0),FALSE)</f>
        <v>Ja</v>
      </c>
      <c r="E73" t="str">
        <f>VLOOKUP($B73,Miljö!$B$1:$AG$479,MATCH(E$3,Miljö!$B$1:$AK$1,0),FALSE)</f>
        <v>Nordisk residual</v>
      </c>
      <c r="F73">
        <f>VLOOKUP($B73,Miljö!$B$1:$AG$479,MATCH(F$3,Miljö!$B$1:$AK$1,0),FALSE)</f>
        <v>2.36</v>
      </c>
      <c r="G73">
        <f>VLOOKUP($B73,Miljö!$B$1:$AG$479,MATCH(G$3,Miljö!$B$1:$AK$1,0),FALSE)</f>
        <v>483.4</v>
      </c>
      <c r="H73">
        <f>VLOOKUP($B73,Miljö!$B$1:$AG$479,MATCH(H$3,Miljö!$B$1:$AK$1,0),FALSE)</f>
        <v>0.55000000000000004</v>
      </c>
      <c r="J73">
        <f>VLOOKUP($B73,Totalt!$B$1:$BP$500,MATCH("total el",Totalt!$B$1:$BP$1,0),FALSE)</f>
        <v>2.96658</v>
      </c>
      <c r="L73" s="232">
        <f t="shared" si="2"/>
        <v>7.0011288</v>
      </c>
      <c r="M73" s="232">
        <f t="shared" si="2"/>
        <v>1434.044772</v>
      </c>
      <c r="N73" s="232">
        <f t="shared" si="2"/>
        <v>1.6316190000000002</v>
      </c>
    </row>
    <row r="74" spans="1:14" x14ac:dyDescent="0.25">
      <c r="A74" t="s">
        <v>102</v>
      </c>
      <c r="B74" t="s">
        <v>104</v>
      </c>
      <c r="C74" t="str">
        <f>VLOOKUP($B74,Totalt!$B$1:$BP$500,MATCH("Kvalitetsgranskad:",Totalt!$B$1:$BP$1,0),FALSE)</f>
        <v>Ja</v>
      </c>
      <c r="E74" t="str">
        <f>VLOOKUP($B74,Miljö!$B$1:$AG$479,MATCH(E$3,Miljö!$B$1:$AK$1,0),FALSE)</f>
        <v>Nordisk residual</v>
      </c>
      <c r="F74">
        <f>VLOOKUP($B74,Miljö!$B$1:$AG$479,MATCH(F$3,Miljö!$B$1:$AK$1,0),FALSE)</f>
        <v>2.36</v>
      </c>
      <c r="G74">
        <f>VLOOKUP($B74,Miljö!$B$1:$AG$479,MATCH(G$3,Miljö!$B$1:$AK$1,0),FALSE)</f>
        <v>483.4</v>
      </c>
      <c r="H74">
        <f>VLOOKUP($B74,Miljö!$B$1:$AG$479,MATCH(H$3,Miljö!$B$1:$AK$1,0),FALSE)</f>
        <v>0.55000000000000004</v>
      </c>
      <c r="J74">
        <f>VLOOKUP($B74,Totalt!$B$1:$BP$500,MATCH("total el",Totalt!$B$1:$BP$1,0),FALSE)</f>
        <v>7.911E-2</v>
      </c>
      <c r="L74" s="232">
        <f t="shared" si="2"/>
        <v>0.18669959999999999</v>
      </c>
      <c r="M74" s="232">
        <f t="shared" si="2"/>
        <v>38.241773999999999</v>
      </c>
      <c r="N74" s="232">
        <f t="shared" si="2"/>
        <v>4.3510500000000001E-2</v>
      </c>
    </row>
    <row r="75" spans="1:14" x14ac:dyDescent="0.25">
      <c r="A75" t="s">
        <v>102</v>
      </c>
      <c r="B75" t="s">
        <v>105</v>
      </c>
      <c r="C75" t="str">
        <f>VLOOKUP($B75,Totalt!$B$1:$BP$500,MATCH("Kvalitetsgranskad:",Totalt!$B$1:$BP$1,0),FALSE)</f>
        <v>Ja</v>
      </c>
      <c r="E75" t="str">
        <f>VLOOKUP($B75,Miljö!$B$1:$AG$479,MATCH(E$3,Miljö!$B$1:$AK$1,0),FALSE)</f>
        <v>Nordisk residual</v>
      </c>
      <c r="F75">
        <f>VLOOKUP($B75,Miljö!$B$1:$AG$479,MATCH(F$3,Miljö!$B$1:$AK$1,0),FALSE)</f>
        <v>2.36</v>
      </c>
      <c r="G75">
        <f>VLOOKUP($B75,Miljö!$B$1:$AG$479,MATCH(G$3,Miljö!$B$1:$AK$1,0),FALSE)</f>
        <v>483.4</v>
      </c>
      <c r="H75">
        <f>VLOOKUP($B75,Miljö!$B$1:$AG$479,MATCH(H$3,Miljö!$B$1:$AK$1,0),FALSE)</f>
        <v>0.55000000000000004</v>
      </c>
      <c r="J75">
        <f>VLOOKUP($B75,Totalt!$B$1:$BP$500,MATCH("total el",Totalt!$B$1:$BP$1,0),FALSE)</f>
        <v>0.39345000000000002</v>
      </c>
      <c r="L75" s="232">
        <f t="shared" si="2"/>
        <v>0.92854199999999998</v>
      </c>
      <c r="M75" s="232">
        <f t="shared" si="2"/>
        <v>190.19372999999999</v>
      </c>
      <c r="N75" s="232">
        <f t="shared" si="2"/>
        <v>0.21639750000000002</v>
      </c>
    </row>
    <row r="76" spans="1:14" x14ac:dyDescent="0.25">
      <c r="A76" t="s">
        <v>106</v>
      </c>
      <c r="B76" t="s">
        <v>107</v>
      </c>
      <c r="C76" t="str">
        <f>VLOOKUP($B76,Totalt!$B$1:$BP$500,MATCH("Kvalitetsgranskad:",Totalt!$B$1:$BP$1,0),FALSE)</f>
        <v>Ja</v>
      </c>
      <c r="E76" t="str">
        <f>VLOOKUP($B76,Miljö!$B$1:$AG$479,MATCH(E$3,Miljö!$B$1:$AK$1,0),FALSE)</f>
        <v>Nordisk residual</v>
      </c>
      <c r="F76">
        <f>VLOOKUP($B76,Miljö!$B$1:$AG$479,MATCH(F$3,Miljö!$B$1:$AK$1,0),FALSE)</f>
        <v>2.36</v>
      </c>
      <c r="G76">
        <f>VLOOKUP($B76,Miljö!$B$1:$AG$479,MATCH(G$3,Miljö!$B$1:$AK$1,0),FALSE)</f>
        <v>483.4</v>
      </c>
      <c r="H76">
        <f>VLOOKUP($B76,Miljö!$B$1:$AG$479,MATCH(H$3,Miljö!$B$1:$AK$1,0),FALSE)</f>
        <v>0.55000000000000004</v>
      </c>
      <c r="J76">
        <f>VLOOKUP($B76,Totalt!$B$1:$BP$500,MATCH("total el",Totalt!$B$1:$BP$1,0),FALSE)</f>
        <v>1.15018</v>
      </c>
      <c r="L76" s="232">
        <f t="shared" si="2"/>
        <v>2.7144247999999997</v>
      </c>
      <c r="M76" s="232">
        <f t="shared" si="2"/>
        <v>555.99701199999993</v>
      </c>
      <c r="N76" s="232">
        <f t="shared" si="2"/>
        <v>0.63259900000000002</v>
      </c>
    </row>
    <row r="77" spans="1:14" x14ac:dyDescent="0.25">
      <c r="A77" t="s">
        <v>108</v>
      </c>
      <c r="B77" t="s">
        <v>109</v>
      </c>
      <c r="C77" t="str">
        <f>VLOOKUP($B77,Totalt!$B$1:$BP$500,MATCH("Kvalitetsgranskad:",Totalt!$B$1:$BP$1,0),FALSE)</f>
        <v>Ja</v>
      </c>
      <c r="E77" t="str">
        <f>VLOOKUP($B77,Miljö!$B$1:$AG$479,MATCH(E$3,Miljö!$B$1:$AK$1,0),FALSE)</f>
        <v>'Vattenkraft'</v>
      </c>
      <c r="F77">
        <f>VLOOKUP($B77,Miljö!$B$1:$AG$479,MATCH(F$3,Miljö!$B$1:$AK$1,0),FALSE)</f>
        <v>1.1000000000000001</v>
      </c>
      <c r="G77">
        <f>VLOOKUP($B77,Miljö!$B$1:$AG$479,MATCH(G$3,Miljö!$B$1:$AK$1,0),FALSE)</f>
        <v>0</v>
      </c>
      <c r="H77">
        <f>VLOOKUP($B77,Miljö!$B$1:$AG$479,MATCH(H$3,Miljö!$B$1:$AK$1,0),FALSE)</f>
        <v>0</v>
      </c>
      <c r="J77">
        <f>VLOOKUP($B77,Totalt!$B$1:$BP$500,MATCH("total el",Totalt!$B$1:$BP$1,0),FALSE)</f>
        <v>0.379</v>
      </c>
      <c r="L77" s="232">
        <f t="shared" si="2"/>
        <v>0.41690000000000005</v>
      </c>
      <c r="M77" s="232">
        <f t="shared" si="2"/>
        <v>0</v>
      </c>
      <c r="N77" s="232">
        <f t="shared" si="2"/>
        <v>0</v>
      </c>
    </row>
    <row r="78" spans="1:14" x14ac:dyDescent="0.25">
      <c r="A78" t="s">
        <v>108</v>
      </c>
      <c r="B78" t="s">
        <v>110</v>
      </c>
      <c r="C78" t="str">
        <f>VLOOKUP($B78,Totalt!$B$1:$BP$500,MATCH("Kvalitetsgranskad:",Totalt!$B$1:$BP$1,0),FALSE)</f>
        <v>Ja</v>
      </c>
      <c r="E78" t="str">
        <f>VLOOKUP($B78,Miljö!$B$1:$AG$479,MATCH(E$3,Miljö!$B$1:$AK$1,0),FALSE)</f>
        <v>'Vattenkraft'</v>
      </c>
      <c r="F78">
        <f>VLOOKUP($B78,Miljö!$B$1:$AG$479,MATCH(F$3,Miljö!$B$1:$AK$1,0),FALSE)</f>
        <v>1.1000000000000001</v>
      </c>
      <c r="G78">
        <f>VLOOKUP($B78,Miljö!$B$1:$AG$479,MATCH(G$3,Miljö!$B$1:$AK$1,0),FALSE)</f>
        <v>0</v>
      </c>
      <c r="H78">
        <f>VLOOKUP($B78,Miljö!$B$1:$AG$479,MATCH(H$3,Miljö!$B$1:$AK$1,0),FALSE)</f>
        <v>0</v>
      </c>
      <c r="J78">
        <f>VLOOKUP($B78,Totalt!$B$1:$BP$500,MATCH("total el",Totalt!$B$1:$BP$1,0),FALSE)</f>
        <v>0.152</v>
      </c>
      <c r="L78" s="232">
        <f t="shared" si="2"/>
        <v>0.16720000000000002</v>
      </c>
      <c r="M78" s="232">
        <f t="shared" si="2"/>
        <v>0</v>
      </c>
      <c r="N78" s="232">
        <f t="shared" si="2"/>
        <v>0</v>
      </c>
    </row>
    <row r="79" spans="1:14" x14ac:dyDescent="0.25">
      <c r="A79" t="s">
        <v>111</v>
      </c>
      <c r="B79" t="s">
        <v>112</v>
      </c>
      <c r="C79" t="str">
        <f>VLOOKUP($B79,Totalt!$B$1:$BP$500,MATCH("Kvalitetsgranskad:",Totalt!$B$1:$BP$1,0),FALSE)</f>
        <v>Ja</v>
      </c>
      <c r="E79" t="str">
        <f>VLOOKUP($B79,Miljö!$B$1:$AG$479,MATCH(E$3,Miljö!$B$1:$AK$1,0),FALSE)</f>
        <v>'100'</v>
      </c>
      <c r="F79">
        <f>VLOOKUP($B79,Miljö!$B$1:$AG$479,MATCH(F$3,Miljö!$B$1:$AK$1,0),FALSE)</f>
        <v>1.1000000000000001</v>
      </c>
      <c r="G79">
        <f>VLOOKUP($B79,Miljö!$B$1:$AG$479,MATCH(G$3,Miljö!$B$1:$AK$1,0),FALSE)</f>
        <v>0</v>
      </c>
      <c r="H79">
        <f>VLOOKUP($B79,Miljö!$B$1:$AG$479,MATCH(H$3,Miljö!$B$1:$AK$1,0),FALSE)</f>
        <v>0</v>
      </c>
      <c r="J79">
        <f>VLOOKUP($B79,Totalt!$B$1:$BP$500,MATCH("total el",Totalt!$B$1:$BP$1,0),FALSE)</f>
        <v>1.4</v>
      </c>
      <c r="L79" s="232">
        <f t="shared" si="2"/>
        <v>1.54</v>
      </c>
      <c r="M79" s="232">
        <f t="shared" si="2"/>
        <v>0</v>
      </c>
      <c r="N79" s="232">
        <f t="shared" si="2"/>
        <v>0</v>
      </c>
    </row>
    <row r="80" spans="1:14" x14ac:dyDescent="0.25">
      <c r="A80" t="s">
        <v>113</v>
      </c>
      <c r="B80" t="s">
        <v>114</v>
      </c>
      <c r="C80" t="str">
        <f>VLOOKUP($B80,Totalt!$B$1:$BP$500,MATCH("Kvalitetsgranskad:",Totalt!$B$1:$BP$1,0),FALSE)</f>
        <v>Ja</v>
      </c>
      <c r="E80" t="str">
        <f>VLOOKUP($B80,Miljö!$B$1:$AG$479,MATCH(E$3,Miljö!$B$1:$AK$1,0),FALSE)</f>
        <v>'Biokraft'</v>
      </c>
      <c r="F80">
        <f>VLOOKUP($B80,Miljö!$B$1:$AG$479,MATCH(F$3,Miljö!$B$1:$AK$1,0),FALSE)</f>
        <v>0.05</v>
      </c>
      <c r="G80">
        <f>VLOOKUP($B80,Miljö!$B$1:$AG$479,MATCH(G$3,Miljö!$B$1:$AK$1,0),FALSE)</f>
        <v>0</v>
      </c>
      <c r="H80">
        <f>VLOOKUP($B80,Miljö!$B$1:$AG$479,MATCH(H$3,Miljö!$B$1:$AK$1,0),FALSE)</f>
        <v>0</v>
      </c>
      <c r="J80">
        <f>VLOOKUP($B80,Totalt!$B$1:$BP$500,MATCH("total el",Totalt!$B$1:$BP$1,0),FALSE)</f>
        <v>9.66859</v>
      </c>
      <c r="L80" s="232">
        <f t="shared" si="2"/>
        <v>0.48342950000000001</v>
      </c>
      <c r="M80" s="232">
        <f t="shared" si="2"/>
        <v>0</v>
      </c>
      <c r="N80" s="232">
        <f t="shared" si="2"/>
        <v>0</v>
      </c>
    </row>
    <row r="81" spans="1:14" x14ac:dyDescent="0.25">
      <c r="A81" t="s">
        <v>115</v>
      </c>
      <c r="B81" t="s">
        <v>116</v>
      </c>
      <c r="C81" t="str">
        <f>VLOOKUP($B81,Totalt!$B$1:$BP$500,MATCH("Kvalitetsgranskad:",Totalt!$B$1:$BP$1,0),FALSE)</f>
        <v>Nej</v>
      </c>
      <c r="E81" t="str">
        <f>VLOOKUP($B81,Miljö!$B$1:$AG$479,MATCH(E$3,Miljö!$B$1:$AK$1,0),FALSE)</f>
        <v>-</v>
      </c>
      <c r="F81">
        <f>VLOOKUP($B81,Miljö!$B$1:$AG$479,MATCH(F$3,Miljö!$B$1:$AK$1,0),FALSE)</f>
        <v>2.36</v>
      </c>
      <c r="G81">
        <f>VLOOKUP($B81,Miljö!$B$1:$AG$479,MATCH(G$3,Miljö!$B$1:$AK$1,0),FALSE)</f>
        <v>483.4</v>
      </c>
      <c r="H81">
        <f>VLOOKUP($B81,Miljö!$B$1:$AG$479,MATCH(H$3,Miljö!$B$1:$AK$1,0),FALSE)</f>
        <v>0.55000000000000004</v>
      </c>
      <c r="J81">
        <f>VLOOKUP($B81,Totalt!$B$1:$BP$500,MATCH("total el",Totalt!$B$1:$BP$1,0),FALSE)</f>
        <v>0</v>
      </c>
      <c r="L81" s="232">
        <f t="shared" si="2"/>
        <v>0</v>
      </c>
      <c r="M81" s="232">
        <f t="shared" si="2"/>
        <v>0</v>
      </c>
      <c r="N81" s="232">
        <f t="shared" si="2"/>
        <v>0</v>
      </c>
    </row>
    <row r="82" spans="1:14" x14ac:dyDescent="0.25">
      <c r="A82" t="s">
        <v>115</v>
      </c>
      <c r="B82" t="s">
        <v>117</v>
      </c>
      <c r="C82" t="str">
        <f>VLOOKUP($B82,Totalt!$B$1:$BP$500,MATCH("Kvalitetsgranskad:",Totalt!$B$1:$BP$1,0),FALSE)</f>
        <v>Nej</v>
      </c>
      <c r="E82" t="str">
        <f>VLOOKUP($B82,Miljö!$B$1:$AG$479,MATCH(E$3,Miljö!$B$1:$AK$1,0),FALSE)</f>
        <v>-</v>
      </c>
      <c r="F82">
        <f>VLOOKUP($B82,Miljö!$B$1:$AG$479,MATCH(F$3,Miljö!$B$1:$AK$1,0),FALSE)</f>
        <v>2.36</v>
      </c>
      <c r="G82">
        <f>VLOOKUP($B82,Miljö!$B$1:$AG$479,MATCH(G$3,Miljö!$B$1:$AK$1,0),FALSE)</f>
        <v>483.4</v>
      </c>
      <c r="H82">
        <f>VLOOKUP($B82,Miljö!$B$1:$AG$479,MATCH(H$3,Miljö!$B$1:$AK$1,0),FALSE)</f>
        <v>0.55000000000000004</v>
      </c>
      <c r="J82">
        <f>VLOOKUP($B82,Totalt!$B$1:$BP$500,MATCH("total el",Totalt!$B$1:$BP$1,0),FALSE)</f>
        <v>0</v>
      </c>
      <c r="L82" s="232">
        <f t="shared" si="2"/>
        <v>0</v>
      </c>
      <c r="M82" s="232">
        <f t="shared" si="2"/>
        <v>0</v>
      </c>
      <c r="N82" s="232">
        <f t="shared" si="2"/>
        <v>0</v>
      </c>
    </row>
    <row r="83" spans="1:14" x14ac:dyDescent="0.25">
      <c r="A83" t="s">
        <v>115</v>
      </c>
      <c r="B83" t="s">
        <v>118</v>
      </c>
      <c r="C83" t="str">
        <f>VLOOKUP($B83,Totalt!$B$1:$BP$500,MATCH("Kvalitetsgranskad:",Totalt!$B$1:$BP$1,0),FALSE)</f>
        <v>Nej</v>
      </c>
      <c r="E83" t="str">
        <f>VLOOKUP($B83,Miljö!$B$1:$AG$479,MATCH(E$3,Miljö!$B$1:$AK$1,0),FALSE)</f>
        <v>-</v>
      </c>
      <c r="F83">
        <f>VLOOKUP($B83,Miljö!$B$1:$AG$479,MATCH(F$3,Miljö!$B$1:$AK$1,0),FALSE)</f>
        <v>2.36</v>
      </c>
      <c r="G83">
        <f>VLOOKUP($B83,Miljö!$B$1:$AG$479,MATCH(G$3,Miljö!$B$1:$AK$1,0),FALSE)</f>
        <v>483.4</v>
      </c>
      <c r="H83">
        <f>VLOOKUP($B83,Miljö!$B$1:$AG$479,MATCH(H$3,Miljö!$B$1:$AK$1,0),FALSE)</f>
        <v>0.55000000000000004</v>
      </c>
      <c r="J83">
        <f>VLOOKUP($B83,Totalt!$B$1:$BP$500,MATCH("total el",Totalt!$B$1:$BP$1,0),FALSE)</f>
        <v>0</v>
      </c>
      <c r="L83" s="232">
        <f t="shared" si="2"/>
        <v>0</v>
      </c>
      <c r="M83" s="232">
        <f t="shared" si="2"/>
        <v>0</v>
      </c>
      <c r="N83" s="232">
        <f t="shared" si="2"/>
        <v>0</v>
      </c>
    </row>
    <row r="84" spans="1:14" x14ac:dyDescent="0.25">
      <c r="A84" t="s">
        <v>115</v>
      </c>
      <c r="B84" t="s">
        <v>119</v>
      </c>
      <c r="C84" t="str">
        <f>VLOOKUP($B84,Totalt!$B$1:$BP$500,MATCH("Kvalitetsgranskad:",Totalt!$B$1:$BP$1,0),FALSE)</f>
        <v>Nej</v>
      </c>
      <c r="E84" t="str">
        <f>VLOOKUP($B84,Miljö!$B$1:$AG$479,MATCH(E$3,Miljö!$B$1:$AK$1,0),FALSE)</f>
        <v>-</v>
      </c>
      <c r="F84">
        <f>VLOOKUP($B84,Miljö!$B$1:$AG$479,MATCH(F$3,Miljö!$B$1:$AK$1,0),FALSE)</f>
        <v>2.36</v>
      </c>
      <c r="G84">
        <f>VLOOKUP($B84,Miljö!$B$1:$AG$479,MATCH(G$3,Miljö!$B$1:$AK$1,0),FALSE)</f>
        <v>483.4</v>
      </c>
      <c r="H84">
        <f>VLOOKUP($B84,Miljö!$B$1:$AG$479,MATCH(H$3,Miljö!$B$1:$AK$1,0),FALSE)</f>
        <v>0.55000000000000004</v>
      </c>
      <c r="J84">
        <f>VLOOKUP($B84,Totalt!$B$1:$BP$500,MATCH("total el",Totalt!$B$1:$BP$1,0),FALSE)</f>
        <v>0</v>
      </c>
      <c r="L84" s="232">
        <f t="shared" si="2"/>
        <v>0</v>
      </c>
      <c r="M84" s="232">
        <f t="shared" si="2"/>
        <v>0</v>
      </c>
      <c r="N84" s="232">
        <f t="shared" si="2"/>
        <v>0</v>
      </c>
    </row>
    <row r="85" spans="1:14" x14ac:dyDescent="0.25">
      <c r="A85" t="s">
        <v>115</v>
      </c>
      <c r="B85" t="s">
        <v>120</v>
      </c>
      <c r="C85" t="str">
        <f>VLOOKUP($B85,Totalt!$B$1:$BP$500,MATCH("Kvalitetsgranskad:",Totalt!$B$1:$BP$1,0),FALSE)</f>
        <v>Nej</v>
      </c>
      <c r="E85" t="str">
        <f>VLOOKUP($B85,Miljö!$B$1:$AG$479,MATCH(E$3,Miljö!$B$1:$AK$1,0),FALSE)</f>
        <v>-</v>
      </c>
      <c r="F85">
        <f>VLOOKUP($B85,Miljö!$B$1:$AG$479,MATCH(F$3,Miljö!$B$1:$AK$1,0),FALSE)</f>
        <v>2.36</v>
      </c>
      <c r="G85">
        <f>VLOOKUP($B85,Miljö!$B$1:$AG$479,MATCH(G$3,Miljö!$B$1:$AK$1,0),FALSE)</f>
        <v>483.4</v>
      </c>
      <c r="H85">
        <f>VLOOKUP($B85,Miljö!$B$1:$AG$479,MATCH(H$3,Miljö!$B$1:$AK$1,0),FALSE)</f>
        <v>0.55000000000000004</v>
      </c>
      <c r="J85">
        <f>VLOOKUP($B85,Totalt!$B$1:$BP$500,MATCH("total el",Totalt!$B$1:$BP$1,0),FALSE)</f>
        <v>0</v>
      </c>
      <c r="L85" s="232">
        <f t="shared" si="2"/>
        <v>0</v>
      </c>
      <c r="M85" s="232">
        <f t="shared" si="2"/>
        <v>0</v>
      </c>
      <c r="N85" s="232">
        <f t="shared" si="2"/>
        <v>0</v>
      </c>
    </row>
    <row r="86" spans="1:14" x14ac:dyDescent="0.25">
      <c r="A86" t="s">
        <v>115</v>
      </c>
      <c r="B86" t="s">
        <v>121</v>
      </c>
      <c r="C86" t="str">
        <f>VLOOKUP($B86,Totalt!$B$1:$BP$500,MATCH("Kvalitetsgranskad:",Totalt!$B$1:$BP$1,0),FALSE)</f>
        <v>Nej</v>
      </c>
      <c r="E86" t="str">
        <f>VLOOKUP($B86,Miljö!$B$1:$AG$479,MATCH(E$3,Miljö!$B$1:$AK$1,0),FALSE)</f>
        <v>-</v>
      </c>
      <c r="F86">
        <f>VLOOKUP($B86,Miljö!$B$1:$AG$479,MATCH(F$3,Miljö!$B$1:$AK$1,0),FALSE)</f>
        <v>2.36</v>
      </c>
      <c r="G86">
        <f>VLOOKUP($B86,Miljö!$B$1:$AG$479,MATCH(G$3,Miljö!$B$1:$AK$1,0),FALSE)</f>
        <v>483.4</v>
      </c>
      <c r="H86">
        <f>VLOOKUP($B86,Miljö!$B$1:$AG$479,MATCH(H$3,Miljö!$B$1:$AK$1,0),FALSE)</f>
        <v>0.55000000000000004</v>
      </c>
      <c r="J86">
        <f>VLOOKUP($B86,Totalt!$B$1:$BP$500,MATCH("total el",Totalt!$B$1:$BP$1,0),FALSE)</f>
        <v>0</v>
      </c>
      <c r="L86" s="232">
        <f t="shared" si="2"/>
        <v>0</v>
      </c>
      <c r="M86" s="232">
        <f t="shared" si="2"/>
        <v>0</v>
      </c>
      <c r="N86" s="232">
        <f t="shared" si="2"/>
        <v>0</v>
      </c>
    </row>
    <row r="87" spans="1:14" x14ac:dyDescent="0.25">
      <c r="A87" t="s">
        <v>115</v>
      </c>
      <c r="B87" t="s">
        <v>122</v>
      </c>
      <c r="C87" t="str">
        <f>VLOOKUP($B87,Totalt!$B$1:$BP$500,MATCH("Kvalitetsgranskad:",Totalt!$B$1:$BP$1,0),FALSE)</f>
        <v>Nej</v>
      </c>
      <c r="E87" t="str">
        <f>VLOOKUP($B87,Miljö!$B$1:$AG$479,MATCH(E$3,Miljö!$B$1:$AK$1,0),FALSE)</f>
        <v>-</v>
      </c>
      <c r="F87">
        <f>VLOOKUP($B87,Miljö!$B$1:$AG$479,MATCH(F$3,Miljö!$B$1:$AK$1,0),FALSE)</f>
        <v>2.36</v>
      </c>
      <c r="G87">
        <f>VLOOKUP($B87,Miljö!$B$1:$AG$479,MATCH(G$3,Miljö!$B$1:$AK$1,0),FALSE)</f>
        <v>483.4</v>
      </c>
      <c r="H87">
        <f>VLOOKUP($B87,Miljö!$B$1:$AG$479,MATCH(H$3,Miljö!$B$1:$AK$1,0),FALSE)</f>
        <v>0.55000000000000004</v>
      </c>
      <c r="J87">
        <f>VLOOKUP($B87,Totalt!$B$1:$BP$500,MATCH("total el",Totalt!$B$1:$BP$1,0),FALSE)</f>
        <v>0</v>
      </c>
      <c r="L87" s="232">
        <f t="shared" si="2"/>
        <v>0</v>
      </c>
      <c r="M87" s="232">
        <f t="shared" si="2"/>
        <v>0</v>
      </c>
      <c r="N87" s="232">
        <f t="shared" si="2"/>
        <v>0</v>
      </c>
    </row>
    <row r="88" spans="1:14" x14ac:dyDescent="0.25">
      <c r="A88" t="s">
        <v>123</v>
      </c>
      <c r="B88" t="s">
        <v>124</v>
      </c>
      <c r="C88" t="str">
        <f>VLOOKUP($B88,Totalt!$B$1:$BP$500,MATCH("Kvalitetsgranskad:",Totalt!$B$1:$BP$1,0),FALSE)</f>
        <v>Ja</v>
      </c>
      <c r="E88" t="str">
        <f>VLOOKUP($B88,Miljö!$B$1:$AG$479,MATCH(E$3,Miljö!$B$1:$AK$1,0),FALSE)</f>
        <v>'Eskilstuna Bioel'</v>
      </c>
      <c r="F88">
        <f>VLOOKUP($B88,Miljö!$B$1:$AG$479,MATCH(F$3,Miljö!$B$1:$AK$1,0),FALSE)</f>
        <v>1.1000000000000001</v>
      </c>
      <c r="G88">
        <f>VLOOKUP($B88,Miljö!$B$1:$AG$479,MATCH(G$3,Miljö!$B$1:$AK$1,0),FALSE)</f>
        <v>0</v>
      </c>
      <c r="H88">
        <f>VLOOKUP($B88,Miljö!$B$1:$AG$479,MATCH(H$3,Miljö!$B$1:$AK$1,0),FALSE)</f>
        <v>0</v>
      </c>
      <c r="J88">
        <f>VLOOKUP($B88,Totalt!$B$1:$BP$500,MATCH("total el",Totalt!$B$1:$BP$1,0),FALSE)</f>
        <v>25.4057</v>
      </c>
      <c r="L88" s="232">
        <f t="shared" si="2"/>
        <v>27.946270000000002</v>
      </c>
      <c r="M88" s="232">
        <f t="shared" si="2"/>
        <v>0</v>
      </c>
      <c r="N88" s="232">
        <f t="shared" si="2"/>
        <v>0</v>
      </c>
    </row>
    <row r="89" spans="1:14" x14ac:dyDescent="0.25">
      <c r="A89" t="s">
        <v>123</v>
      </c>
      <c r="B89" t="s">
        <v>125</v>
      </c>
      <c r="C89" t="str">
        <f>VLOOKUP($B89,Totalt!$B$1:$BP$500,MATCH("Kvalitetsgranskad:",Totalt!$B$1:$BP$1,0),FALSE)</f>
        <v>Ja</v>
      </c>
      <c r="E89" t="str">
        <f>VLOOKUP($B89,Miljö!$B$1:$AG$479,MATCH(E$3,Miljö!$B$1:$AK$1,0),FALSE)</f>
        <v>-</v>
      </c>
      <c r="F89">
        <f>VLOOKUP($B89,Miljö!$B$1:$AG$479,MATCH(F$3,Miljö!$B$1:$AK$1,0),FALSE)</f>
        <v>1.1000000000000001</v>
      </c>
      <c r="G89">
        <f>VLOOKUP($B89,Miljö!$B$1:$AG$479,MATCH(G$3,Miljö!$B$1:$AK$1,0),FALSE)</f>
        <v>0</v>
      </c>
      <c r="H89">
        <f>VLOOKUP($B89,Miljö!$B$1:$AG$479,MATCH(H$3,Miljö!$B$1:$AK$1,0),FALSE)</f>
        <v>0.1</v>
      </c>
      <c r="J89">
        <f>VLOOKUP($B89,Totalt!$B$1:$BP$500,MATCH("total el",Totalt!$B$1:$BP$1,0),FALSE)</f>
        <v>0.02</v>
      </c>
      <c r="L89" s="232">
        <f t="shared" si="2"/>
        <v>2.2000000000000002E-2</v>
      </c>
      <c r="M89" s="232">
        <f t="shared" si="2"/>
        <v>0</v>
      </c>
      <c r="N89" s="232">
        <f t="shared" si="2"/>
        <v>2E-3</v>
      </c>
    </row>
    <row r="90" spans="1:14" x14ac:dyDescent="0.25">
      <c r="A90" t="s">
        <v>123</v>
      </c>
      <c r="B90" t="s">
        <v>126</v>
      </c>
      <c r="C90" t="str">
        <f>VLOOKUP($B90,Totalt!$B$1:$BP$500,MATCH("Kvalitetsgranskad:",Totalt!$B$1:$BP$1,0),FALSE)</f>
        <v>Ja</v>
      </c>
      <c r="E90" t="str">
        <f>VLOOKUP($B90,Miljö!$B$1:$AG$479,MATCH(E$3,Miljö!$B$1:$AK$1,0),FALSE)</f>
        <v>-</v>
      </c>
      <c r="F90">
        <f>VLOOKUP($B90,Miljö!$B$1:$AG$479,MATCH(F$3,Miljö!$B$1:$AK$1,0),FALSE)</f>
        <v>1.1000000000000001</v>
      </c>
      <c r="G90">
        <f>VLOOKUP($B90,Miljö!$B$1:$AG$479,MATCH(G$3,Miljö!$B$1:$AK$1,0),FALSE)</f>
        <v>0</v>
      </c>
      <c r="H90">
        <f>VLOOKUP($B90,Miljö!$B$1:$AG$479,MATCH(H$3,Miljö!$B$1:$AK$1,0),FALSE)</f>
        <v>0.1</v>
      </c>
      <c r="J90">
        <f>VLOOKUP($B90,Totalt!$B$1:$BP$500,MATCH("total el",Totalt!$B$1:$BP$1,0),FALSE)</f>
        <v>0.2</v>
      </c>
      <c r="L90" s="232">
        <f t="shared" si="2"/>
        <v>0.22000000000000003</v>
      </c>
      <c r="M90" s="232">
        <f t="shared" si="2"/>
        <v>0</v>
      </c>
      <c r="N90" s="232">
        <f t="shared" si="2"/>
        <v>2.0000000000000004E-2</v>
      </c>
    </row>
    <row r="91" spans="1:14" x14ac:dyDescent="0.25">
      <c r="A91" t="s">
        <v>127</v>
      </c>
      <c r="B91" t="s">
        <v>128</v>
      </c>
      <c r="C91" t="str">
        <f>VLOOKUP($B91,Totalt!$B$1:$BP$500,MATCH("Kvalitetsgranskad:",Totalt!$B$1:$BP$1,0),FALSE)</f>
        <v>Ja</v>
      </c>
      <c r="E91" t="str">
        <f>VLOOKUP($B91,Miljö!$B$1:$AG$479,MATCH(E$3,Miljö!$B$1:$AK$1,0),FALSE)</f>
        <v>Nordisk residual</v>
      </c>
      <c r="F91">
        <f>VLOOKUP($B91,Miljö!$B$1:$AG$479,MATCH(F$3,Miljö!$B$1:$AK$1,0),FALSE)</f>
        <v>2.36</v>
      </c>
      <c r="G91">
        <f>VLOOKUP($B91,Miljö!$B$1:$AG$479,MATCH(G$3,Miljö!$B$1:$AK$1,0),FALSE)</f>
        <v>483.4</v>
      </c>
      <c r="H91">
        <f>VLOOKUP($B91,Miljö!$B$1:$AG$479,MATCH(H$3,Miljö!$B$1:$AK$1,0),FALSE)</f>
        <v>0.55000000000000004</v>
      </c>
      <c r="J91">
        <f>VLOOKUP($B91,Totalt!$B$1:$BP$500,MATCH("total el",Totalt!$B$1:$BP$1,0),FALSE)</f>
        <v>3.012</v>
      </c>
      <c r="L91" s="232">
        <f t="shared" si="2"/>
        <v>7.10832</v>
      </c>
      <c r="M91" s="232">
        <f t="shared" si="2"/>
        <v>1456.0008</v>
      </c>
      <c r="N91" s="232">
        <f t="shared" si="2"/>
        <v>1.6566000000000001</v>
      </c>
    </row>
    <row r="92" spans="1:14" x14ac:dyDescent="0.25">
      <c r="A92" t="s">
        <v>127</v>
      </c>
      <c r="B92" t="s">
        <v>129</v>
      </c>
      <c r="C92" t="str">
        <f>VLOOKUP($B92,Totalt!$B$1:$BP$500,MATCH("Kvalitetsgranskad:",Totalt!$B$1:$BP$1,0),FALSE)</f>
        <v>Ja</v>
      </c>
      <c r="E92" t="str">
        <f>VLOOKUP($B92,Miljö!$B$1:$AG$479,MATCH(E$3,Miljö!$B$1:$AK$1,0),FALSE)</f>
        <v>'Bra Miljöval'</v>
      </c>
      <c r="F92">
        <f>VLOOKUP($B92,Miljö!$B$1:$AG$479,MATCH(F$3,Miljö!$B$1:$AK$1,0),FALSE)</f>
        <v>2.36</v>
      </c>
      <c r="G92">
        <f>VLOOKUP($B92,Miljö!$B$1:$AG$479,MATCH(G$3,Miljö!$B$1:$AK$1,0),FALSE)</f>
        <v>483.4</v>
      </c>
      <c r="H92">
        <f>VLOOKUP($B92,Miljö!$B$1:$AG$479,MATCH(H$3,Miljö!$B$1:$AK$1,0),FALSE)</f>
        <v>0.55000000000000004</v>
      </c>
      <c r="J92">
        <f>VLOOKUP($B92,Totalt!$B$1:$BP$500,MATCH("total el",Totalt!$B$1:$BP$1,0),FALSE)</f>
        <v>0.27600000000000002</v>
      </c>
      <c r="L92" s="232">
        <f t="shared" si="2"/>
        <v>0.65136000000000005</v>
      </c>
      <c r="M92" s="232">
        <f t="shared" si="2"/>
        <v>133.41839999999999</v>
      </c>
      <c r="N92" s="232">
        <f t="shared" si="2"/>
        <v>0.15180000000000002</v>
      </c>
    </row>
    <row r="93" spans="1:14" x14ac:dyDescent="0.25">
      <c r="A93" t="s">
        <v>127</v>
      </c>
      <c r="B93" t="s">
        <v>130</v>
      </c>
      <c r="C93" t="str">
        <f>VLOOKUP($B93,Totalt!$B$1:$BP$500,MATCH("Kvalitetsgranskad:",Totalt!$B$1:$BP$1,0),FALSE)</f>
        <v>Ja</v>
      </c>
      <c r="E93" t="str">
        <f>VLOOKUP($B93,Miljö!$B$1:$AG$479,MATCH(E$3,Miljö!$B$1:$AK$1,0),FALSE)</f>
        <v>Nordisk residual</v>
      </c>
      <c r="F93">
        <f>VLOOKUP($B93,Miljö!$B$1:$AG$479,MATCH(F$3,Miljö!$B$1:$AK$1,0),FALSE)</f>
        <v>2.36</v>
      </c>
      <c r="G93">
        <f>VLOOKUP($B93,Miljö!$B$1:$AG$479,MATCH(G$3,Miljö!$B$1:$AK$1,0),FALSE)</f>
        <v>483.4</v>
      </c>
      <c r="H93">
        <f>VLOOKUP($B93,Miljö!$B$1:$AG$479,MATCH(H$3,Miljö!$B$1:$AK$1,0),FALSE)</f>
        <v>0.55000000000000004</v>
      </c>
      <c r="J93">
        <f>VLOOKUP($B93,Totalt!$B$1:$BP$500,MATCH("total el",Totalt!$B$1:$BP$1,0),FALSE)</f>
        <v>0.27800000000000002</v>
      </c>
      <c r="L93" s="232">
        <f t="shared" si="2"/>
        <v>0.65608</v>
      </c>
      <c r="M93" s="232">
        <f t="shared" si="2"/>
        <v>134.3852</v>
      </c>
      <c r="N93" s="232">
        <f t="shared" si="2"/>
        <v>0.15290000000000004</v>
      </c>
    </row>
    <row r="94" spans="1:14" x14ac:dyDescent="0.25">
      <c r="A94" t="s">
        <v>131</v>
      </c>
      <c r="B94" t="s">
        <v>132</v>
      </c>
      <c r="C94" t="str">
        <f>VLOOKUP($B94,Totalt!$B$1:$BP$500,MATCH("Kvalitetsgranskad:",Totalt!$B$1:$BP$1,0),FALSE)</f>
        <v>Ja</v>
      </c>
      <c r="E94" t="str">
        <f>VLOOKUP($B94,Miljö!$B$1:$AG$479,MATCH(E$3,Miljö!$B$1:$AK$1,0),FALSE)</f>
        <v>'FEAB Bra Miljöval'</v>
      </c>
      <c r="F94">
        <f>VLOOKUP($B94,Miljö!$B$1:$AG$479,MATCH(F$3,Miljö!$B$1:$AK$1,0),FALSE)</f>
        <v>0.87</v>
      </c>
      <c r="G94">
        <f>VLOOKUP($B94,Miljö!$B$1:$AG$479,MATCH(G$3,Miljö!$B$1:$AK$1,0),FALSE)</f>
        <v>0</v>
      </c>
      <c r="H94">
        <f>VLOOKUP($B94,Miljö!$B$1:$AG$479,MATCH(H$3,Miljö!$B$1:$AK$1,0),FALSE)</f>
        <v>0</v>
      </c>
      <c r="J94">
        <f>VLOOKUP($B94,Totalt!$B$1:$BP$500,MATCH("total el",Totalt!$B$1:$BP$1,0),FALSE)</f>
        <v>1.3640000000000001</v>
      </c>
      <c r="L94" s="232">
        <f t="shared" si="2"/>
        <v>1.1866800000000002</v>
      </c>
      <c r="M94" s="232">
        <f t="shared" si="2"/>
        <v>0</v>
      </c>
      <c r="N94" s="232">
        <f t="shared" si="2"/>
        <v>0</v>
      </c>
    </row>
    <row r="95" spans="1:14" x14ac:dyDescent="0.25">
      <c r="A95" t="s">
        <v>131</v>
      </c>
      <c r="B95" t="s">
        <v>133</v>
      </c>
      <c r="C95" t="str">
        <f>VLOOKUP($B95,Totalt!$B$1:$BP$500,MATCH("Kvalitetsgranskad:",Totalt!$B$1:$BP$1,0),FALSE)</f>
        <v>Ja</v>
      </c>
      <c r="E95" t="str">
        <f>VLOOKUP($B95,Miljö!$B$1:$AG$479,MATCH(E$3,Miljö!$B$1:$AK$1,0),FALSE)</f>
        <v>'FEAB Bra MIljöval'</v>
      </c>
      <c r="F95">
        <f>VLOOKUP($B95,Miljö!$B$1:$AG$479,MATCH(F$3,Miljö!$B$1:$AK$1,0),FALSE)</f>
        <v>0.87</v>
      </c>
      <c r="G95">
        <f>VLOOKUP($B95,Miljö!$B$1:$AG$479,MATCH(G$3,Miljö!$B$1:$AK$1,0),FALSE)</f>
        <v>0</v>
      </c>
      <c r="H95">
        <f>VLOOKUP($B95,Miljö!$B$1:$AG$479,MATCH(H$3,Miljö!$B$1:$AK$1,0),FALSE)</f>
        <v>0</v>
      </c>
      <c r="J95">
        <f>VLOOKUP($B95,Totalt!$B$1:$BP$500,MATCH("total el",Totalt!$B$1:$BP$1,0),FALSE)</f>
        <v>3.6999999999999998E-2</v>
      </c>
      <c r="L95" s="232">
        <f t="shared" si="2"/>
        <v>3.2189999999999996E-2</v>
      </c>
      <c r="M95" s="232">
        <f t="shared" si="2"/>
        <v>0</v>
      </c>
      <c r="N95" s="232">
        <f t="shared" si="2"/>
        <v>0</v>
      </c>
    </row>
    <row r="96" spans="1:14" x14ac:dyDescent="0.25">
      <c r="A96" t="s">
        <v>131</v>
      </c>
      <c r="B96" t="s">
        <v>134</v>
      </c>
      <c r="C96" t="str">
        <f>VLOOKUP($B96,Totalt!$B$1:$BP$500,MATCH("Kvalitetsgranskad:",Totalt!$B$1:$BP$1,0),FALSE)</f>
        <v>Ja</v>
      </c>
      <c r="E96" t="str">
        <f>VLOOKUP($B96,Miljö!$B$1:$AG$479,MATCH(E$3,Miljö!$B$1:$AK$1,0),FALSE)</f>
        <v>'Nordisk residual'</v>
      </c>
      <c r="F96">
        <f>VLOOKUP($B96,Miljö!$B$1:$AG$479,MATCH(F$3,Miljö!$B$1:$AK$1,0),FALSE)</f>
        <v>2.36</v>
      </c>
      <c r="G96">
        <f>VLOOKUP($B96,Miljö!$B$1:$AG$479,MATCH(G$3,Miljö!$B$1:$AK$1,0),FALSE)</f>
        <v>483</v>
      </c>
      <c r="H96">
        <f>VLOOKUP($B96,Miljö!$B$1:$AG$479,MATCH(H$3,Miljö!$B$1:$AK$1,0),FALSE)</f>
        <v>0.55000000000000004</v>
      </c>
      <c r="J96">
        <f>VLOOKUP($B96,Totalt!$B$1:$BP$500,MATCH("total el",Totalt!$B$1:$BP$1,0),FALSE)</f>
        <v>0.04</v>
      </c>
      <c r="L96" s="232">
        <f t="shared" si="2"/>
        <v>9.4399999999999998E-2</v>
      </c>
      <c r="M96" s="232">
        <f t="shared" si="2"/>
        <v>19.32</v>
      </c>
      <c r="N96" s="232">
        <f t="shared" si="2"/>
        <v>2.2000000000000002E-2</v>
      </c>
    </row>
    <row r="97" spans="1:14" x14ac:dyDescent="0.25">
      <c r="A97" t="s">
        <v>135</v>
      </c>
      <c r="B97" t="s">
        <v>136</v>
      </c>
      <c r="C97" t="str">
        <f>VLOOKUP($B97,Totalt!$B$1:$BP$500,MATCH("Kvalitetsgranskad:",Totalt!$B$1:$BP$1,0),FALSE)</f>
        <v>Ja</v>
      </c>
      <c r="E97" t="str">
        <f>VLOOKUP($B97,Miljö!$B$1:$AG$479,MATCH(E$3,Miljö!$B$1:$AK$1,0),FALSE)</f>
        <v>'Egen Vindkraft'</v>
      </c>
      <c r="F97">
        <f>VLOOKUP($B97,Miljö!$B$1:$AG$479,MATCH(F$3,Miljö!$B$1:$AK$1,0),FALSE)</f>
        <v>0</v>
      </c>
      <c r="G97">
        <f>VLOOKUP($B97,Miljö!$B$1:$AG$479,MATCH(G$3,Miljö!$B$1:$AK$1,0),FALSE)</f>
        <v>0</v>
      </c>
      <c r="H97">
        <f>VLOOKUP($B97,Miljö!$B$1:$AG$479,MATCH(H$3,Miljö!$B$1:$AK$1,0),FALSE)</f>
        <v>0</v>
      </c>
      <c r="J97">
        <f>VLOOKUP($B97,Totalt!$B$1:$BP$500,MATCH("total el",Totalt!$B$1:$BP$1,0),FALSE)</f>
        <v>0.09</v>
      </c>
      <c r="L97" s="232">
        <f t="shared" si="2"/>
        <v>0</v>
      </c>
      <c r="M97" s="232">
        <f t="shared" si="2"/>
        <v>0</v>
      </c>
      <c r="N97" s="232">
        <f t="shared" si="2"/>
        <v>0</v>
      </c>
    </row>
    <row r="98" spans="1:14" x14ac:dyDescent="0.25">
      <c r="A98" t="s">
        <v>135</v>
      </c>
      <c r="B98" t="s">
        <v>137</v>
      </c>
      <c r="C98" t="str">
        <f>VLOOKUP($B98,Totalt!$B$1:$BP$500,MATCH("Kvalitetsgranskad:",Totalt!$B$1:$BP$1,0),FALSE)</f>
        <v>Ja</v>
      </c>
      <c r="E98" t="str">
        <f>VLOOKUP($B98,Miljö!$B$1:$AG$479,MATCH(E$3,Miljö!$B$1:$AK$1,0),FALSE)</f>
        <v>'Egen vindkraft'</v>
      </c>
      <c r="F98">
        <f>VLOOKUP($B98,Miljö!$B$1:$AG$479,MATCH(F$3,Miljö!$B$1:$AK$1,0),FALSE)</f>
        <v>0</v>
      </c>
      <c r="G98">
        <f>VLOOKUP($B98,Miljö!$B$1:$AG$479,MATCH(G$3,Miljö!$B$1:$AK$1,0),FALSE)</f>
        <v>0</v>
      </c>
      <c r="H98">
        <f>VLOOKUP($B98,Miljö!$B$1:$AG$479,MATCH(H$3,Miljö!$B$1:$AK$1,0),FALSE)</f>
        <v>0</v>
      </c>
      <c r="J98">
        <f>VLOOKUP($B98,Totalt!$B$1:$BP$500,MATCH("total el",Totalt!$B$1:$BP$1,0),FALSE)</f>
        <v>9.3611799999999992</v>
      </c>
      <c r="L98" s="232">
        <f t="shared" si="2"/>
        <v>0</v>
      </c>
      <c r="M98" s="232">
        <f t="shared" si="2"/>
        <v>0</v>
      </c>
      <c r="N98" s="232">
        <f t="shared" si="2"/>
        <v>0</v>
      </c>
    </row>
    <row r="99" spans="1:14" x14ac:dyDescent="0.25">
      <c r="A99" t="s">
        <v>135</v>
      </c>
      <c r="B99" t="s">
        <v>138</v>
      </c>
      <c r="C99" t="str">
        <f>VLOOKUP($B99,Totalt!$B$1:$BP$500,MATCH("Kvalitetsgranskad:",Totalt!$B$1:$BP$1,0),FALSE)</f>
        <v>Ja</v>
      </c>
      <c r="E99" t="str">
        <f>VLOOKUP($B99,Miljö!$B$1:$AG$479,MATCH(E$3,Miljö!$B$1:$AK$1,0),FALSE)</f>
        <v>'Egen vindkraft'</v>
      </c>
      <c r="F99">
        <f>VLOOKUP($B99,Miljö!$B$1:$AG$479,MATCH(F$3,Miljö!$B$1:$AK$1,0),FALSE)</f>
        <v>0</v>
      </c>
      <c r="G99">
        <f>VLOOKUP($B99,Miljö!$B$1:$AG$479,MATCH(G$3,Miljö!$B$1:$AK$1,0),FALSE)</f>
        <v>0</v>
      </c>
      <c r="H99">
        <f>VLOOKUP($B99,Miljö!$B$1:$AG$479,MATCH(H$3,Miljö!$B$1:$AK$1,0),FALSE)</f>
        <v>0</v>
      </c>
      <c r="J99">
        <f>VLOOKUP($B99,Totalt!$B$1:$BP$500,MATCH("total el",Totalt!$B$1:$BP$1,0),FALSE)</f>
        <v>0.06</v>
      </c>
      <c r="L99" s="232">
        <f t="shared" si="2"/>
        <v>0</v>
      </c>
      <c r="M99" s="232">
        <f t="shared" si="2"/>
        <v>0</v>
      </c>
      <c r="N99" s="232">
        <f t="shared" si="2"/>
        <v>0</v>
      </c>
    </row>
    <row r="100" spans="1:14" x14ac:dyDescent="0.25">
      <c r="A100" t="s">
        <v>135</v>
      </c>
      <c r="B100" t="s">
        <v>139</v>
      </c>
      <c r="C100" t="str">
        <f>VLOOKUP($B100,Totalt!$B$1:$BP$500,MATCH("Kvalitetsgranskad:",Totalt!$B$1:$BP$1,0),FALSE)</f>
        <v>Ja</v>
      </c>
      <c r="E100" t="str">
        <f>VLOOKUP($B100,Miljö!$B$1:$AG$479,MATCH(E$3,Miljö!$B$1:$AK$1,0),FALSE)</f>
        <v>'Egen Vindkraft'</v>
      </c>
      <c r="F100">
        <f>VLOOKUP($B100,Miljö!$B$1:$AG$479,MATCH(F$3,Miljö!$B$1:$AK$1,0),FALSE)</f>
        <v>0</v>
      </c>
      <c r="G100">
        <f>VLOOKUP($B100,Miljö!$B$1:$AG$479,MATCH(G$3,Miljö!$B$1:$AK$1,0),FALSE)</f>
        <v>0</v>
      </c>
      <c r="H100">
        <f>VLOOKUP($B100,Miljö!$B$1:$AG$479,MATCH(H$3,Miljö!$B$1:$AK$1,0),FALSE)</f>
        <v>0</v>
      </c>
      <c r="J100">
        <f>VLOOKUP($B100,Totalt!$B$1:$BP$500,MATCH("total el",Totalt!$B$1:$BP$1,0),FALSE)</f>
        <v>0.11</v>
      </c>
      <c r="L100" s="232">
        <f t="shared" si="2"/>
        <v>0</v>
      </c>
      <c r="M100" s="232">
        <f t="shared" si="2"/>
        <v>0</v>
      </c>
      <c r="N100" s="232">
        <f t="shared" si="2"/>
        <v>0</v>
      </c>
    </row>
    <row r="101" spans="1:14" x14ac:dyDescent="0.25">
      <c r="A101" t="s">
        <v>140</v>
      </c>
      <c r="B101" t="s">
        <v>141</v>
      </c>
      <c r="C101" t="str">
        <f>VLOOKUP($B101,Totalt!$B$1:$BP$500,MATCH("Kvalitetsgranskad:",Totalt!$B$1:$BP$1,0),FALSE)</f>
        <v>Ja</v>
      </c>
      <c r="E101" t="str">
        <f>VLOOKUP($B101,Miljö!$B$1:$AG$479,MATCH(E$3,Miljö!$B$1:$AK$1,0),FALSE)</f>
        <v>Nordisk residual</v>
      </c>
      <c r="F101">
        <f>VLOOKUP($B101,Miljö!$B$1:$AG$479,MATCH(F$3,Miljö!$B$1:$AK$1,0),FALSE)</f>
        <v>2.36</v>
      </c>
      <c r="G101">
        <f>VLOOKUP($B101,Miljö!$B$1:$AG$479,MATCH(G$3,Miljö!$B$1:$AK$1,0),FALSE)</f>
        <v>483.4</v>
      </c>
      <c r="H101">
        <f>VLOOKUP($B101,Miljö!$B$1:$AG$479,MATCH(H$3,Miljö!$B$1:$AK$1,0),FALSE)</f>
        <v>0.55000000000000004</v>
      </c>
      <c r="J101">
        <f>VLOOKUP($B101,Totalt!$B$1:$BP$500,MATCH("total el",Totalt!$B$1:$BP$1,0),FALSE)</f>
        <v>3.15</v>
      </c>
      <c r="L101" s="232">
        <f t="shared" si="2"/>
        <v>7.4339999999999993</v>
      </c>
      <c r="M101" s="232">
        <f t="shared" si="2"/>
        <v>1522.7099999999998</v>
      </c>
      <c r="N101" s="232">
        <f t="shared" si="2"/>
        <v>1.7325000000000002</v>
      </c>
    </row>
    <row r="102" spans="1:14" x14ac:dyDescent="0.25">
      <c r="A102" t="s">
        <v>142</v>
      </c>
      <c r="B102" t="s">
        <v>143</v>
      </c>
      <c r="C102" t="str">
        <f>VLOOKUP($B102,Totalt!$B$1:$BP$500,MATCH("Kvalitetsgranskad:",Totalt!$B$1:$BP$1,0),FALSE)</f>
        <v>Nej</v>
      </c>
      <c r="E102" t="str">
        <f>VLOOKUP($B102,Miljö!$B$1:$AG$479,MATCH(E$3,Miljö!$B$1:$AK$1,0),FALSE)</f>
        <v>-</v>
      </c>
      <c r="F102">
        <f>VLOOKUP($B102,Miljö!$B$1:$AG$479,MATCH(F$3,Miljö!$B$1:$AK$1,0),FALSE)</f>
        <v>2.36</v>
      </c>
      <c r="G102">
        <f>VLOOKUP($B102,Miljö!$B$1:$AG$479,MATCH(G$3,Miljö!$B$1:$AK$1,0),FALSE)</f>
        <v>483.4</v>
      </c>
      <c r="H102">
        <f>VLOOKUP($B102,Miljö!$B$1:$AG$479,MATCH(H$3,Miljö!$B$1:$AK$1,0),FALSE)</f>
        <v>0.55000000000000004</v>
      </c>
      <c r="J102">
        <f>VLOOKUP($B102,Totalt!$B$1:$BP$500,MATCH("total el",Totalt!$B$1:$BP$1,0),FALSE)</f>
        <v>0</v>
      </c>
      <c r="L102" s="232">
        <f t="shared" si="2"/>
        <v>0</v>
      </c>
      <c r="M102" s="232">
        <f t="shared" si="2"/>
        <v>0</v>
      </c>
      <c r="N102" s="232">
        <f t="shared" si="2"/>
        <v>0</v>
      </c>
    </row>
    <row r="103" spans="1:14" x14ac:dyDescent="0.25">
      <c r="A103" t="s">
        <v>144</v>
      </c>
      <c r="B103" t="s">
        <v>145</v>
      </c>
      <c r="C103" t="str">
        <f>VLOOKUP($B103,Totalt!$B$1:$BP$500,MATCH("Kvalitetsgranskad:",Totalt!$B$1:$BP$1,0),FALSE)</f>
        <v>Ja</v>
      </c>
      <c r="E103" t="str">
        <f>VLOOKUP($B103,Miljö!$B$1:$AG$479,MATCH(E$3,Miljö!$B$1:$AK$1,0),FALSE)</f>
        <v>'57% biokraft. 39% vattenkraft. 4% vindkraft'</v>
      </c>
      <c r="F103">
        <f>VLOOKUP($B103,Miljö!$B$1:$AG$479,MATCH(F$3,Miljö!$B$1:$AK$1,0),FALSE)</f>
        <v>9.7199999999999995E-2</v>
      </c>
      <c r="G103">
        <f>VLOOKUP($B103,Miljö!$B$1:$AG$479,MATCH(G$3,Miljö!$B$1:$AK$1,0),FALSE)</f>
        <v>0</v>
      </c>
      <c r="H103">
        <f>VLOOKUP($B103,Miljö!$B$1:$AG$479,MATCH(H$3,Miljö!$B$1:$AK$1,0),FALSE)</f>
        <v>0</v>
      </c>
      <c r="J103">
        <f>VLOOKUP($B103,Totalt!$B$1:$BP$500,MATCH("total el",Totalt!$B$1:$BP$1,0),FALSE)</f>
        <v>943.34300000000007</v>
      </c>
      <c r="L103" s="232">
        <f t="shared" si="2"/>
        <v>91.692939600000003</v>
      </c>
      <c r="M103" s="232">
        <f t="shared" si="2"/>
        <v>0</v>
      </c>
      <c r="N103" s="232">
        <f t="shared" si="2"/>
        <v>0</v>
      </c>
    </row>
    <row r="104" spans="1:14" x14ac:dyDescent="0.25">
      <c r="A104" t="s">
        <v>144</v>
      </c>
      <c r="B104" t="s">
        <v>146</v>
      </c>
      <c r="C104" t="str">
        <f>VLOOKUP($B104,Totalt!$B$1:$BP$500,MATCH("Kvalitetsgranskad:",Totalt!$B$1:$BP$1,0),FALSE)</f>
        <v>Ja</v>
      </c>
      <c r="E104" t="str">
        <f>VLOOKUP($B104,Miljö!$B$1:$AG$479,MATCH(E$3,Miljö!$B$1:$AK$1,0),FALSE)</f>
        <v>Nordisk residual</v>
      </c>
      <c r="F104">
        <f>VLOOKUP($B104,Miljö!$B$1:$AG$479,MATCH(F$3,Miljö!$B$1:$AK$1,0),FALSE)</f>
        <v>2.36</v>
      </c>
      <c r="G104">
        <f>VLOOKUP($B104,Miljö!$B$1:$AG$479,MATCH(G$3,Miljö!$B$1:$AK$1,0),FALSE)</f>
        <v>483.4</v>
      </c>
      <c r="H104">
        <f>VLOOKUP($B104,Miljö!$B$1:$AG$479,MATCH(H$3,Miljö!$B$1:$AK$1,0),FALSE)</f>
        <v>0.55000000000000004</v>
      </c>
      <c r="J104">
        <f>VLOOKUP($B104,Totalt!$B$1:$BP$500,MATCH("total el",Totalt!$B$1:$BP$1,0),FALSE)</f>
        <v>1.29281</v>
      </c>
      <c r="L104" s="232">
        <f t="shared" si="2"/>
        <v>3.0510316</v>
      </c>
      <c r="M104" s="232">
        <f t="shared" si="2"/>
        <v>624.94435399999998</v>
      </c>
      <c r="N104" s="232">
        <f t="shared" si="2"/>
        <v>0.71104550000000011</v>
      </c>
    </row>
    <row r="105" spans="1:14" x14ac:dyDescent="0.25">
      <c r="A105" t="s">
        <v>147</v>
      </c>
      <c r="B105" t="s">
        <v>148</v>
      </c>
      <c r="C105" t="str">
        <f>VLOOKUP($B105,Totalt!$B$1:$BP$500,MATCH("Kvalitetsgranskad:",Totalt!$B$1:$BP$1,0),FALSE)</f>
        <v>Nej</v>
      </c>
      <c r="E105" t="str">
        <f>VLOOKUP($B105,Miljö!$B$1:$AG$479,MATCH(E$3,Miljö!$B$1:$AK$1,0),FALSE)</f>
        <v>Nordisk residual</v>
      </c>
      <c r="F105">
        <f>VLOOKUP($B105,Miljö!$B$1:$AG$479,MATCH(F$3,Miljö!$B$1:$AK$1,0),FALSE)</f>
        <v>2.36</v>
      </c>
      <c r="G105">
        <f>VLOOKUP($B105,Miljö!$B$1:$AG$479,MATCH(G$3,Miljö!$B$1:$AK$1,0),FALSE)</f>
        <v>483.4</v>
      </c>
      <c r="H105">
        <f>VLOOKUP($B105,Miljö!$B$1:$AG$479,MATCH(H$3,Miljö!$B$1:$AK$1,0),FALSE)</f>
        <v>0.55000000000000004</v>
      </c>
      <c r="J105">
        <f>VLOOKUP($B105,Totalt!$B$1:$BP$500,MATCH("total el",Totalt!$B$1:$BP$1,0),FALSE)</f>
        <v>0</v>
      </c>
      <c r="L105" s="232">
        <f t="shared" si="2"/>
        <v>0</v>
      </c>
      <c r="M105" s="232">
        <f t="shared" si="2"/>
        <v>0</v>
      </c>
      <c r="N105" s="232">
        <f t="shared" si="2"/>
        <v>0</v>
      </c>
    </row>
    <row r="106" spans="1:14" x14ac:dyDescent="0.25">
      <c r="A106" t="s">
        <v>147</v>
      </c>
      <c r="B106" t="s">
        <v>149</v>
      </c>
      <c r="C106" t="str">
        <f>VLOOKUP($B106,Totalt!$B$1:$BP$500,MATCH("Kvalitetsgranskad:",Totalt!$B$1:$BP$1,0),FALSE)</f>
        <v>Nej</v>
      </c>
      <c r="E106" t="str">
        <f>VLOOKUP($B106,Miljö!$B$1:$AG$479,MATCH(E$3,Miljö!$B$1:$AK$1,0),FALSE)</f>
        <v>Nordisk residual</v>
      </c>
      <c r="F106">
        <f>VLOOKUP($B106,Miljö!$B$1:$AG$479,MATCH(F$3,Miljö!$B$1:$AK$1,0),FALSE)</f>
        <v>2.36</v>
      </c>
      <c r="G106">
        <f>VLOOKUP($B106,Miljö!$B$1:$AG$479,MATCH(G$3,Miljö!$B$1:$AK$1,0),FALSE)</f>
        <v>483.4</v>
      </c>
      <c r="H106">
        <f>VLOOKUP($B106,Miljö!$B$1:$AG$479,MATCH(H$3,Miljö!$B$1:$AK$1,0),FALSE)</f>
        <v>0.55000000000000004</v>
      </c>
      <c r="J106">
        <f>VLOOKUP($B106,Totalt!$B$1:$BP$500,MATCH("total el",Totalt!$B$1:$BP$1,0),FALSE)</f>
        <v>0</v>
      </c>
      <c r="L106" s="232">
        <f t="shared" si="2"/>
        <v>0</v>
      </c>
      <c r="M106" s="232">
        <f t="shared" si="2"/>
        <v>0</v>
      </c>
      <c r="N106" s="232">
        <f t="shared" si="2"/>
        <v>0</v>
      </c>
    </row>
    <row r="107" spans="1:14" x14ac:dyDescent="0.25">
      <c r="A107" t="s">
        <v>147</v>
      </c>
      <c r="B107" s="11" t="s">
        <v>991</v>
      </c>
      <c r="C107" t="str">
        <f>VLOOKUP($B107,Totalt!$B$1:$BP$500,MATCH("Kvalitetsgranskad:",Totalt!$B$1:$BP$1,0),FALSE)</f>
        <v>Nej</v>
      </c>
      <c r="E107" t="str">
        <f>VLOOKUP($B107,Miljö!$B$1:$AG$479,MATCH(E$3,Miljö!$B$1:$AK$1,0),FALSE)</f>
        <v>-</v>
      </c>
      <c r="F107">
        <f>VLOOKUP($B107,Miljö!$B$1:$AG$479,MATCH(F$3,Miljö!$B$1:$AK$1,0),FALSE)</f>
        <v>2.36</v>
      </c>
      <c r="G107">
        <f>VLOOKUP($B107,Miljö!$B$1:$AG$479,MATCH(G$3,Miljö!$B$1:$AK$1,0),FALSE)</f>
        <v>483.4</v>
      </c>
      <c r="H107">
        <f>VLOOKUP($B107,Miljö!$B$1:$AG$479,MATCH(H$3,Miljö!$B$1:$AK$1,0),FALSE)</f>
        <v>0.55000000000000004</v>
      </c>
      <c r="J107">
        <f>VLOOKUP($B107,Totalt!$B$1:$BP$500,MATCH("total el",Totalt!$B$1:$BP$1,0),FALSE)</f>
        <v>0</v>
      </c>
      <c r="L107" s="232">
        <f t="shared" si="2"/>
        <v>0</v>
      </c>
      <c r="M107" s="232">
        <f t="shared" si="2"/>
        <v>0</v>
      </c>
      <c r="N107" s="232">
        <f t="shared" si="2"/>
        <v>0</v>
      </c>
    </row>
    <row r="108" spans="1:14" x14ac:dyDescent="0.25">
      <c r="A108" t="s">
        <v>147</v>
      </c>
      <c r="B108" t="s">
        <v>151</v>
      </c>
      <c r="C108" t="str">
        <f>VLOOKUP($B108,Totalt!$B$1:$BP$500,MATCH("Kvalitetsgranskad:",Totalt!$B$1:$BP$1,0),FALSE)</f>
        <v>Nej</v>
      </c>
      <c r="E108" t="str">
        <f>VLOOKUP($B108,Miljö!$B$1:$AG$479,MATCH(E$3,Miljö!$B$1:$AK$1,0),FALSE)</f>
        <v>Nordisk residual</v>
      </c>
      <c r="F108">
        <f>VLOOKUP($B108,Miljö!$B$1:$AG$479,MATCH(F$3,Miljö!$B$1:$AK$1,0),FALSE)</f>
        <v>2.36</v>
      </c>
      <c r="G108">
        <f>VLOOKUP($B108,Miljö!$B$1:$AG$479,MATCH(G$3,Miljö!$B$1:$AK$1,0),FALSE)</f>
        <v>483.4</v>
      </c>
      <c r="H108">
        <f>VLOOKUP($B108,Miljö!$B$1:$AG$479,MATCH(H$3,Miljö!$B$1:$AK$1,0),FALSE)</f>
        <v>0.55000000000000004</v>
      </c>
      <c r="J108">
        <f>VLOOKUP($B108,Totalt!$B$1:$BP$500,MATCH("total el",Totalt!$B$1:$BP$1,0),FALSE)</f>
        <v>0</v>
      </c>
      <c r="L108" s="232">
        <f t="shared" si="2"/>
        <v>0</v>
      </c>
      <c r="M108" s="232">
        <f t="shared" si="2"/>
        <v>0</v>
      </c>
      <c r="N108" s="232">
        <f t="shared" si="2"/>
        <v>0</v>
      </c>
    </row>
    <row r="109" spans="1:14" x14ac:dyDescent="0.25">
      <c r="A109" t="s">
        <v>147</v>
      </c>
      <c r="B109" t="s">
        <v>152</v>
      </c>
      <c r="C109" t="str">
        <f>VLOOKUP($B109,Totalt!$B$1:$BP$500,MATCH("Kvalitetsgranskad:",Totalt!$B$1:$BP$1,0),FALSE)</f>
        <v>Nej</v>
      </c>
      <c r="E109" t="str">
        <f>VLOOKUP($B109,Miljö!$B$1:$AG$479,MATCH(E$3,Miljö!$B$1:$AK$1,0),FALSE)</f>
        <v>Nordisk residual</v>
      </c>
      <c r="F109">
        <f>VLOOKUP($B109,Miljö!$B$1:$AG$479,MATCH(F$3,Miljö!$B$1:$AK$1,0),FALSE)</f>
        <v>2.36</v>
      </c>
      <c r="G109">
        <f>VLOOKUP($B109,Miljö!$B$1:$AG$479,MATCH(G$3,Miljö!$B$1:$AK$1,0),FALSE)</f>
        <v>483.4</v>
      </c>
      <c r="H109">
        <f>VLOOKUP($B109,Miljö!$B$1:$AG$479,MATCH(H$3,Miljö!$B$1:$AK$1,0),FALSE)</f>
        <v>0.55000000000000004</v>
      </c>
      <c r="J109">
        <f>VLOOKUP($B109,Totalt!$B$1:$BP$500,MATCH("total el",Totalt!$B$1:$BP$1,0),FALSE)</f>
        <v>0</v>
      </c>
      <c r="L109" s="232">
        <f t="shared" si="2"/>
        <v>0</v>
      </c>
      <c r="M109" s="232">
        <f t="shared" si="2"/>
        <v>0</v>
      </c>
      <c r="N109" s="232">
        <f t="shared" si="2"/>
        <v>0</v>
      </c>
    </row>
    <row r="110" spans="1:14" x14ac:dyDescent="0.25">
      <c r="A110" t="s">
        <v>147</v>
      </c>
      <c r="B110" t="s">
        <v>153</v>
      </c>
      <c r="C110" t="str">
        <f>VLOOKUP($B110,Totalt!$B$1:$BP$500,MATCH("Kvalitetsgranskad:",Totalt!$B$1:$BP$1,0),FALSE)</f>
        <v>Nej</v>
      </c>
      <c r="E110" t="str">
        <f>VLOOKUP($B110,Miljö!$B$1:$AG$479,MATCH(E$3,Miljö!$B$1:$AK$1,0),FALSE)</f>
        <v>Nordisk residual</v>
      </c>
      <c r="F110">
        <f>VLOOKUP($B110,Miljö!$B$1:$AG$479,MATCH(F$3,Miljö!$B$1:$AK$1,0),FALSE)</f>
        <v>2.36</v>
      </c>
      <c r="G110">
        <f>VLOOKUP($B110,Miljö!$B$1:$AG$479,MATCH(G$3,Miljö!$B$1:$AK$1,0),FALSE)</f>
        <v>483.4</v>
      </c>
      <c r="H110">
        <f>VLOOKUP($B110,Miljö!$B$1:$AG$479,MATCH(H$3,Miljö!$B$1:$AK$1,0),FALSE)</f>
        <v>0.55000000000000004</v>
      </c>
      <c r="J110">
        <f>VLOOKUP($B110,Totalt!$B$1:$BP$500,MATCH("total el",Totalt!$B$1:$BP$1,0),FALSE)</f>
        <v>0</v>
      </c>
      <c r="L110" s="232">
        <f t="shared" si="2"/>
        <v>0</v>
      </c>
      <c r="M110" s="232">
        <f t="shared" si="2"/>
        <v>0</v>
      </c>
      <c r="N110" s="232">
        <f t="shared" si="2"/>
        <v>0</v>
      </c>
    </row>
    <row r="111" spans="1:14" x14ac:dyDescent="0.25">
      <c r="A111" t="s">
        <v>147</v>
      </c>
      <c r="B111" t="s">
        <v>154</v>
      </c>
      <c r="C111" t="str">
        <f>VLOOKUP($B111,Totalt!$B$1:$BP$500,MATCH("Kvalitetsgranskad:",Totalt!$B$1:$BP$1,0),FALSE)</f>
        <v>Nej</v>
      </c>
      <c r="E111" t="str">
        <f>VLOOKUP($B111,Miljö!$B$1:$AG$479,MATCH(E$3,Miljö!$B$1:$AK$1,0),FALSE)</f>
        <v>Nordisk residual</v>
      </c>
      <c r="F111">
        <f>VLOOKUP($B111,Miljö!$B$1:$AG$479,MATCH(F$3,Miljö!$B$1:$AK$1,0),FALSE)</f>
        <v>2.36</v>
      </c>
      <c r="G111">
        <f>VLOOKUP($B111,Miljö!$B$1:$AG$479,MATCH(G$3,Miljö!$B$1:$AK$1,0),FALSE)</f>
        <v>483.4</v>
      </c>
      <c r="H111">
        <f>VLOOKUP($B111,Miljö!$B$1:$AG$479,MATCH(H$3,Miljö!$B$1:$AK$1,0),FALSE)</f>
        <v>0.55000000000000004</v>
      </c>
      <c r="J111">
        <f>VLOOKUP($B111,Totalt!$B$1:$BP$500,MATCH("total el",Totalt!$B$1:$BP$1,0),FALSE)</f>
        <v>0</v>
      </c>
      <c r="L111" s="232">
        <f t="shared" si="2"/>
        <v>0</v>
      </c>
      <c r="M111" s="232">
        <f t="shared" si="2"/>
        <v>0</v>
      </c>
      <c r="N111" s="232">
        <f t="shared" si="2"/>
        <v>0</v>
      </c>
    </row>
    <row r="112" spans="1:14" x14ac:dyDescent="0.25">
      <c r="A112" t="s">
        <v>147</v>
      </c>
      <c r="B112" t="s">
        <v>155</v>
      </c>
      <c r="C112" t="str">
        <f>VLOOKUP($B112,Totalt!$B$1:$BP$500,MATCH("Kvalitetsgranskad:",Totalt!$B$1:$BP$1,0),FALSE)</f>
        <v>Nej</v>
      </c>
      <c r="E112" t="str">
        <f>VLOOKUP($B112,Miljö!$B$1:$AG$479,MATCH(E$3,Miljö!$B$1:$AK$1,0),FALSE)</f>
        <v>Nordisk residual</v>
      </c>
      <c r="F112">
        <f>VLOOKUP($B112,Miljö!$B$1:$AG$479,MATCH(F$3,Miljö!$B$1:$AK$1,0),FALSE)</f>
        <v>2.36</v>
      </c>
      <c r="G112">
        <f>VLOOKUP($B112,Miljö!$B$1:$AG$479,MATCH(G$3,Miljö!$B$1:$AK$1,0),FALSE)</f>
        <v>483.4</v>
      </c>
      <c r="H112">
        <f>VLOOKUP($B112,Miljö!$B$1:$AG$479,MATCH(H$3,Miljö!$B$1:$AK$1,0),FALSE)</f>
        <v>0.55000000000000004</v>
      </c>
      <c r="J112">
        <f>VLOOKUP($B112,Totalt!$B$1:$BP$500,MATCH("total el",Totalt!$B$1:$BP$1,0),FALSE)</f>
        <v>0</v>
      </c>
      <c r="L112" s="232">
        <f t="shared" si="2"/>
        <v>0</v>
      </c>
      <c r="M112" s="232">
        <f t="shared" si="2"/>
        <v>0</v>
      </c>
      <c r="N112" s="232">
        <f t="shared" si="2"/>
        <v>0</v>
      </c>
    </row>
    <row r="113" spans="1:14" x14ac:dyDescent="0.25">
      <c r="A113" t="s">
        <v>156</v>
      </c>
      <c r="B113" t="s">
        <v>157</v>
      </c>
      <c r="C113" t="str">
        <f>VLOOKUP($B113,Totalt!$B$1:$BP$500,MATCH("Kvalitetsgranskad:",Totalt!$B$1:$BP$1,0),FALSE)</f>
        <v>Ja</v>
      </c>
      <c r="E113" t="str">
        <f>VLOOKUP($B113,Miljö!$B$1:$AG$479,MATCH(E$3,Miljö!$B$1:$AK$1,0),FALSE)</f>
        <v>'förnybart'</v>
      </c>
      <c r="F113">
        <f>VLOOKUP($B113,Miljö!$B$1:$AG$479,MATCH(F$3,Miljö!$B$1:$AK$1,0),FALSE)</f>
        <v>1.1000000000000001</v>
      </c>
      <c r="G113">
        <f>VLOOKUP($B113,Miljö!$B$1:$AG$479,MATCH(G$3,Miljö!$B$1:$AK$1,0),FALSE)</f>
        <v>5</v>
      </c>
      <c r="H113">
        <f>VLOOKUP($B113,Miljö!$B$1:$AG$479,MATCH(H$3,Miljö!$B$1:$AK$1,0),FALSE)</f>
        <v>0</v>
      </c>
      <c r="J113">
        <f>VLOOKUP($B113,Totalt!$B$1:$BP$500,MATCH("total el",Totalt!$B$1:$BP$1,0),FALSE)</f>
        <v>0.97426999999999997</v>
      </c>
      <c r="L113" s="232">
        <f t="shared" si="2"/>
        <v>1.0716970000000001</v>
      </c>
      <c r="M113" s="232">
        <f t="shared" si="2"/>
        <v>4.8713499999999996</v>
      </c>
      <c r="N113" s="232">
        <f t="shared" si="2"/>
        <v>0</v>
      </c>
    </row>
    <row r="114" spans="1:14" x14ac:dyDescent="0.25">
      <c r="A114" t="s">
        <v>156</v>
      </c>
      <c r="B114" t="s">
        <v>158</v>
      </c>
      <c r="C114" t="str">
        <f>VLOOKUP($B114,Totalt!$B$1:$BP$500,MATCH("Kvalitetsgranskad:",Totalt!$B$1:$BP$1,0),FALSE)</f>
        <v>Ja</v>
      </c>
      <c r="E114" t="str">
        <f>VLOOKUP($B114,Miljö!$B$1:$AG$479,MATCH(E$3,Miljö!$B$1:$AK$1,0),FALSE)</f>
        <v>Nordisk residual</v>
      </c>
      <c r="F114">
        <f>VLOOKUP($B114,Miljö!$B$1:$AG$479,MATCH(F$3,Miljö!$B$1:$AK$1,0),FALSE)</f>
        <v>2.36</v>
      </c>
      <c r="G114">
        <f>VLOOKUP($B114,Miljö!$B$1:$AG$479,MATCH(G$3,Miljö!$B$1:$AK$1,0),FALSE)</f>
        <v>483.4</v>
      </c>
      <c r="H114">
        <f>VLOOKUP($B114,Miljö!$B$1:$AG$479,MATCH(H$3,Miljö!$B$1:$AK$1,0),FALSE)</f>
        <v>0.55000000000000004</v>
      </c>
      <c r="J114">
        <f>VLOOKUP($B114,Totalt!$B$1:$BP$500,MATCH("total el",Totalt!$B$1:$BP$1,0),FALSE)</f>
        <v>0.11928</v>
      </c>
      <c r="L114" s="232">
        <f t="shared" si="2"/>
        <v>0.2815008</v>
      </c>
      <c r="M114" s="232">
        <f t="shared" si="2"/>
        <v>57.659951999999997</v>
      </c>
      <c r="N114" s="232">
        <f t="shared" si="2"/>
        <v>6.560400000000001E-2</v>
      </c>
    </row>
    <row r="115" spans="1:14" x14ac:dyDescent="0.25">
      <c r="A115" t="s">
        <v>156</v>
      </c>
      <c r="B115" t="s">
        <v>159</v>
      </c>
      <c r="C115" t="str">
        <f>VLOOKUP($B115,Totalt!$B$1:$BP$500,MATCH("Kvalitetsgranskad:",Totalt!$B$1:$BP$1,0),FALSE)</f>
        <v>Ja</v>
      </c>
      <c r="E115" t="str">
        <f>VLOOKUP($B115,Miljö!$B$1:$AG$479,MATCH(E$3,Miljö!$B$1:$AK$1,0),FALSE)</f>
        <v>'Grön el'</v>
      </c>
      <c r="F115">
        <f>VLOOKUP($B115,Miljö!$B$1:$AG$479,MATCH(F$3,Miljö!$B$1:$AK$1,0),FALSE)</f>
        <v>1.1000000000000001</v>
      </c>
      <c r="G115">
        <f>VLOOKUP($B115,Miljö!$B$1:$AG$479,MATCH(G$3,Miljö!$B$1:$AK$1,0),FALSE)</f>
        <v>5</v>
      </c>
      <c r="H115">
        <f>VLOOKUP($B115,Miljö!$B$1:$AG$479,MATCH(H$3,Miljö!$B$1:$AK$1,0),FALSE)</f>
        <v>0.55000000000000004</v>
      </c>
      <c r="J115">
        <f>VLOOKUP($B115,Totalt!$B$1:$BP$500,MATCH("total el",Totalt!$B$1:$BP$1,0),FALSE)</f>
        <v>0.12101000000000001</v>
      </c>
      <c r="L115" s="232">
        <f t="shared" si="2"/>
        <v>0.13311100000000001</v>
      </c>
      <c r="M115" s="232">
        <f t="shared" si="2"/>
        <v>0.60505000000000009</v>
      </c>
      <c r="N115" s="232">
        <f t="shared" si="2"/>
        <v>6.6555500000000004E-2</v>
      </c>
    </row>
    <row r="116" spans="1:14" x14ac:dyDescent="0.25">
      <c r="A116" t="s">
        <v>160</v>
      </c>
      <c r="B116" t="s">
        <v>161</v>
      </c>
      <c r="C116" t="str">
        <f>VLOOKUP($B116,Totalt!$B$1:$BP$500,MATCH("Kvalitetsgranskad:",Totalt!$B$1:$BP$1,0),FALSE)</f>
        <v>Ja</v>
      </c>
      <c r="E116" t="str">
        <f>VLOOKUP($B116,Miljö!$B$1:$AG$479,MATCH(E$3,Miljö!$B$1:$AK$1,0),FALSE)</f>
        <v>Nordisk residual</v>
      </c>
      <c r="F116">
        <f>VLOOKUP($B116,Miljö!$B$1:$AG$479,MATCH(F$3,Miljö!$B$1:$AK$1,0),FALSE)</f>
        <v>2.36</v>
      </c>
      <c r="G116">
        <f>VLOOKUP($B116,Miljö!$B$1:$AG$479,MATCH(G$3,Miljö!$B$1:$AK$1,0),FALSE)</f>
        <v>483.4</v>
      </c>
      <c r="H116">
        <f>VLOOKUP($B116,Miljö!$B$1:$AG$479,MATCH(H$3,Miljö!$B$1:$AK$1,0),FALSE)</f>
        <v>0.55000000000000004</v>
      </c>
      <c r="J116">
        <f>VLOOKUP($B116,Totalt!$B$1:$BP$500,MATCH("total el",Totalt!$B$1:$BP$1,0),FALSE)</f>
        <v>0.87</v>
      </c>
      <c r="L116" s="232">
        <f t="shared" si="2"/>
        <v>2.0531999999999999</v>
      </c>
      <c r="M116" s="232">
        <f t="shared" si="2"/>
        <v>420.55799999999999</v>
      </c>
      <c r="N116" s="232">
        <f t="shared" si="2"/>
        <v>0.47850000000000004</v>
      </c>
    </row>
    <row r="117" spans="1:14" x14ac:dyDescent="0.25">
      <c r="A117" t="s">
        <v>160</v>
      </c>
      <c r="B117" t="s">
        <v>162</v>
      </c>
      <c r="C117" t="str">
        <f>VLOOKUP($B117,Totalt!$B$1:$BP$500,MATCH("Kvalitetsgranskad:",Totalt!$B$1:$BP$1,0),FALSE)</f>
        <v>Ja</v>
      </c>
      <c r="E117" t="str">
        <f>VLOOKUP($B117,Miljö!$B$1:$AG$479,MATCH(E$3,Miljö!$B$1:$AK$1,0),FALSE)</f>
        <v>Nordisk residual</v>
      </c>
      <c r="F117">
        <f>VLOOKUP($B117,Miljö!$B$1:$AG$479,MATCH(F$3,Miljö!$B$1:$AK$1,0),FALSE)</f>
        <v>2.36</v>
      </c>
      <c r="G117">
        <f>VLOOKUP($B117,Miljö!$B$1:$AG$479,MATCH(G$3,Miljö!$B$1:$AK$1,0),FALSE)</f>
        <v>483.4</v>
      </c>
      <c r="H117">
        <f>VLOOKUP($B117,Miljö!$B$1:$AG$479,MATCH(H$3,Miljö!$B$1:$AK$1,0),FALSE)</f>
        <v>0.55000000000000004</v>
      </c>
      <c r="J117">
        <f>VLOOKUP($B117,Totalt!$B$1:$BP$500,MATCH("total el",Totalt!$B$1:$BP$1,0),FALSE)</f>
        <v>0.03</v>
      </c>
      <c r="L117" s="232">
        <f t="shared" si="2"/>
        <v>7.0799999999999988E-2</v>
      </c>
      <c r="M117" s="232">
        <f t="shared" si="2"/>
        <v>14.501999999999999</v>
      </c>
      <c r="N117" s="232">
        <f t="shared" si="2"/>
        <v>1.6500000000000001E-2</v>
      </c>
    </row>
    <row r="118" spans="1:14" x14ac:dyDescent="0.25">
      <c r="A118" t="s">
        <v>160</v>
      </c>
      <c r="B118" t="s">
        <v>163</v>
      </c>
      <c r="C118" t="str">
        <f>VLOOKUP($B118,Totalt!$B$1:$BP$500,MATCH("Kvalitetsgranskad:",Totalt!$B$1:$BP$1,0),FALSE)</f>
        <v>Ja</v>
      </c>
      <c r="E118" t="str">
        <f>VLOOKUP($B118,Miljö!$B$1:$AG$479,MATCH(E$3,Miljö!$B$1:$AK$1,0),FALSE)</f>
        <v>Nordisk residual</v>
      </c>
      <c r="F118">
        <f>VLOOKUP($B118,Miljö!$B$1:$AG$479,MATCH(F$3,Miljö!$B$1:$AK$1,0),FALSE)</f>
        <v>2.36</v>
      </c>
      <c r="G118">
        <f>VLOOKUP($B118,Miljö!$B$1:$AG$479,MATCH(G$3,Miljö!$B$1:$AK$1,0),FALSE)</f>
        <v>483.4</v>
      </c>
      <c r="H118">
        <f>VLOOKUP($B118,Miljö!$B$1:$AG$479,MATCH(H$3,Miljö!$B$1:$AK$1,0),FALSE)</f>
        <v>0.55000000000000004</v>
      </c>
      <c r="J118">
        <f>VLOOKUP($B118,Totalt!$B$1:$BP$500,MATCH("total el",Totalt!$B$1:$BP$1,0),FALSE)</f>
        <v>6.8000000000000005E-2</v>
      </c>
      <c r="L118" s="232">
        <f t="shared" si="2"/>
        <v>0.16048000000000001</v>
      </c>
      <c r="M118" s="232">
        <f t="shared" si="2"/>
        <v>32.871200000000002</v>
      </c>
      <c r="N118" s="232">
        <f t="shared" si="2"/>
        <v>3.7400000000000003E-2</v>
      </c>
    </row>
    <row r="119" spans="1:14" x14ac:dyDescent="0.25">
      <c r="A119" t="s">
        <v>160</v>
      </c>
      <c r="B119" t="s">
        <v>164</v>
      </c>
      <c r="C119" t="str">
        <f>VLOOKUP($B119,Totalt!$B$1:$BP$500,MATCH("Kvalitetsgranskad:",Totalt!$B$1:$BP$1,0),FALSE)</f>
        <v>Ja</v>
      </c>
      <c r="E119" t="str">
        <f>VLOOKUP($B119,Miljö!$B$1:$AG$479,MATCH(E$3,Miljö!$B$1:$AK$1,0),FALSE)</f>
        <v>Nordisk residual</v>
      </c>
      <c r="F119">
        <f>VLOOKUP($B119,Miljö!$B$1:$AG$479,MATCH(F$3,Miljö!$B$1:$AK$1,0),FALSE)</f>
        <v>2.36</v>
      </c>
      <c r="G119">
        <f>VLOOKUP($B119,Miljö!$B$1:$AG$479,MATCH(G$3,Miljö!$B$1:$AK$1,0),FALSE)</f>
        <v>483.4</v>
      </c>
      <c r="H119">
        <f>VLOOKUP($B119,Miljö!$B$1:$AG$479,MATCH(H$3,Miljö!$B$1:$AK$1,0),FALSE)</f>
        <v>0.55000000000000004</v>
      </c>
      <c r="J119">
        <f>VLOOKUP($B119,Totalt!$B$1:$BP$500,MATCH("total el",Totalt!$B$1:$BP$1,0),FALSE)</f>
        <v>14.860000000000001</v>
      </c>
      <c r="L119" s="232">
        <f t="shared" si="2"/>
        <v>35.069600000000001</v>
      </c>
      <c r="M119" s="232">
        <f t="shared" si="2"/>
        <v>7183.3240000000005</v>
      </c>
      <c r="N119" s="232">
        <f t="shared" si="2"/>
        <v>8.1730000000000018</v>
      </c>
    </row>
    <row r="120" spans="1:14" x14ac:dyDescent="0.25">
      <c r="A120" t="s">
        <v>165</v>
      </c>
      <c r="B120" t="s">
        <v>166</v>
      </c>
      <c r="C120" t="str">
        <f>VLOOKUP($B120,Totalt!$B$1:$BP$500,MATCH("Kvalitetsgranskad:",Totalt!$B$1:$BP$1,0),FALSE)</f>
        <v>Ja</v>
      </c>
      <c r="E120" t="str">
        <f>VLOOKUP($B120,Miljö!$B$1:$AG$479,MATCH(E$3,Miljö!$B$1:$AK$1,0),FALSE)</f>
        <v>Nordisk residual</v>
      </c>
      <c r="F120">
        <f>VLOOKUP($B120,Miljö!$B$1:$AG$479,MATCH(F$3,Miljö!$B$1:$AK$1,0),FALSE)</f>
        <v>2.36</v>
      </c>
      <c r="G120">
        <f>VLOOKUP($B120,Miljö!$B$1:$AG$479,MATCH(G$3,Miljö!$B$1:$AK$1,0),FALSE)</f>
        <v>483.4</v>
      </c>
      <c r="H120">
        <f>VLOOKUP($B120,Miljö!$B$1:$AG$479,MATCH(H$3,Miljö!$B$1:$AK$1,0),FALSE)</f>
        <v>0.55000000000000004</v>
      </c>
      <c r="J120">
        <f>VLOOKUP($B120,Totalt!$B$1:$BP$500,MATCH("total el",Totalt!$B$1:$BP$1,0),FALSE)</f>
        <v>1.5041199999999999</v>
      </c>
      <c r="L120" s="232">
        <f t="shared" si="2"/>
        <v>3.5497231999999994</v>
      </c>
      <c r="M120" s="232">
        <f t="shared" si="2"/>
        <v>727.09160799999995</v>
      </c>
      <c r="N120" s="232">
        <f t="shared" si="2"/>
        <v>0.82726600000000006</v>
      </c>
    </row>
    <row r="121" spans="1:14" x14ac:dyDescent="0.25">
      <c r="A121" t="s">
        <v>167</v>
      </c>
      <c r="B121" t="s">
        <v>168</v>
      </c>
      <c r="C121" t="str">
        <f>VLOOKUP($B121,Totalt!$B$1:$BP$500,MATCH("Kvalitetsgranskad:",Totalt!$B$1:$BP$1,0),FALSE)</f>
        <v>Ja</v>
      </c>
      <c r="E121" t="str">
        <f>VLOOKUP($B121,Miljö!$B$1:$AG$479,MATCH(E$3,Miljö!$B$1:$AK$1,0),FALSE)</f>
        <v>'Källmärkt Gävle Energi'</v>
      </c>
      <c r="F121">
        <f>VLOOKUP($B121,Miljö!$B$1:$AG$479,MATCH(F$3,Miljö!$B$1:$AK$1,0),FALSE)</f>
        <v>0.03</v>
      </c>
      <c r="G121">
        <f>VLOOKUP($B121,Miljö!$B$1:$AG$479,MATCH(G$3,Miljö!$B$1:$AK$1,0),FALSE)</f>
        <v>0</v>
      </c>
      <c r="H121">
        <f>VLOOKUP($B121,Miljö!$B$1:$AG$479,MATCH(H$3,Miljö!$B$1:$AK$1,0),FALSE)</f>
        <v>0</v>
      </c>
      <c r="J121">
        <f>VLOOKUP($B121,Totalt!$B$1:$BP$500,MATCH("total el",Totalt!$B$1:$BP$1,0),FALSE)</f>
        <v>20.70871</v>
      </c>
      <c r="L121" s="232">
        <f t="shared" si="2"/>
        <v>0.62126130000000002</v>
      </c>
      <c r="M121" s="232">
        <f t="shared" si="2"/>
        <v>0</v>
      </c>
      <c r="N121" s="232">
        <f t="shared" si="2"/>
        <v>0</v>
      </c>
    </row>
    <row r="122" spans="1:14" x14ac:dyDescent="0.25">
      <c r="A122" t="s">
        <v>169</v>
      </c>
      <c r="B122" t="s">
        <v>170</v>
      </c>
      <c r="C122" t="str">
        <f>VLOOKUP($B122,Totalt!$B$1:$BP$500,MATCH("Kvalitetsgranskad:",Totalt!$B$1:$BP$1,0),FALSE)</f>
        <v>Ja</v>
      </c>
      <c r="E122" t="str">
        <f>VLOOKUP($B122,Miljö!$B$1:$AG$479,MATCH(E$3,Miljö!$B$1:$AK$1,0),FALSE)</f>
        <v>'Bra Miljöval'</v>
      </c>
      <c r="F122">
        <f>VLOOKUP($B122,Miljö!$B$1:$AG$479,MATCH(F$3,Miljö!$B$1:$AK$1,0),FALSE)</f>
        <v>1.1080000000000001</v>
      </c>
      <c r="G122">
        <f>VLOOKUP($B122,Miljö!$B$1:$AG$479,MATCH(G$3,Miljö!$B$1:$AK$1,0),FALSE)</f>
        <v>4.9530000000000003</v>
      </c>
      <c r="H122">
        <f>VLOOKUP($B122,Miljö!$B$1:$AG$479,MATCH(H$3,Miljö!$B$1:$AK$1,0),FALSE)</f>
        <v>0</v>
      </c>
      <c r="J122">
        <f>VLOOKUP($B122,Totalt!$B$1:$BP$500,MATCH("total el",Totalt!$B$1:$BP$1,0),FALSE)</f>
        <v>196.91900000000001</v>
      </c>
      <c r="L122" s="232">
        <f t="shared" si="2"/>
        <v>218.18625200000002</v>
      </c>
      <c r="M122" s="232">
        <f t="shared" si="2"/>
        <v>975.33980700000006</v>
      </c>
      <c r="N122" s="232">
        <f t="shared" si="2"/>
        <v>0</v>
      </c>
    </row>
    <row r="123" spans="1:14" x14ac:dyDescent="0.25">
      <c r="A123" t="s">
        <v>169</v>
      </c>
      <c r="B123" t="s">
        <v>171</v>
      </c>
      <c r="C123" t="str">
        <f>VLOOKUP($B123,Totalt!$B$1:$BP$500,MATCH("Kvalitetsgranskad:",Totalt!$B$1:$BP$1,0),FALSE)</f>
        <v>Ja</v>
      </c>
      <c r="E123" t="str">
        <f>VLOOKUP($B123,Miljö!$B$1:$AG$479,MATCH(E$3,Miljö!$B$1:$AK$1,0),FALSE)</f>
        <v>'Bra Miljöval'</v>
      </c>
      <c r="F123">
        <f>VLOOKUP($B123,Miljö!$B$1:$AG$479,MATCH(F$3,Miljö!$B$1:$AK$1,0),FALSE)</f>
        <v>1.1000000000000001</v>
      </c>
      <c r="G123">
        <f>VLOOKUP($B123,Miljö!$B$1:$AG$479,MATCH(G$3,Miljö!$B$1:$AK$1,0),FALSE)</f>
        <v>5</v>
      </c>
      <c r="H123">
        <f>VLOOKUP($B123,Miljö!$B$1:$AG$479,MATCH(H$3,Miljö!$B$1:$AK$1,0),FALSE)</f>
        <v>0</v>
      </c>
      <c r="J123">
        <f>VLOOKUP($B123,Totalt!$B$1:$BP$500,MATCH("total el",Totalt!$B$1:$BP$1,0),FALSE)</f>
        <v>2.0209999999999999</v>
      </c>
      <c r="L123" s="232">
        <f t="shared" si="2"/>
        <v>2.2231000000000001</v>
      </c>
      <c r="M123" s="232">
        <f t="shared" si="2"/>
        <v>10.105</v>
      </c>
      <c r="N123" s="232">
        <f t="shared" si="2"/>
        <v>0</v>
      </c>
    </row>
    <row r="124" spans="1:14" x14ac:dyDescent="0.25">
      <c r="A124" t="s">
        <v>172</v>
      </c>
      <c r="B124" t="s">
        <v>173</v>
      </c>
      <c r="C124" t="str">
        <f>VLOOKUP($B124,Totalt!$B$1:$BP$500,MATCH("Kvalitetsgranskad:",Totalt!$B$1:$BP$1,0),FALSE)</f>
        <v>Ja</v>
      </c>
      <c r="E124" t="str">
        <f>VLOOKUP($B124,Miljö!$B$1:$AG$479,MATCH(E$3,Miljö!$B$1:$AK$1,0),FALSE)</f>
        <v>'Vattenkraft'</v>
      </c>
      <c r="F124">
        <f>VLOOKUP($B124,Miljö!$B$1:$AG$479,MATCH(F$3,Miljö!$B$1:$AK$1,0),FALSE)</f>
        <v>1.1100000000000001</v>
      </c>
      <c r="G124">
        <f>VLOOKUP($B124,Miljö!$B$1:$AG$479,MATCH(G$3,Miljö!$B$1:$AK$1,0),FALSE)</f>
        <v>9</v>
      </c>
      <c r="H124">
        <f>VLOOKUP($B124,Miljö!$B$1:$AG$479,MATCH(H$3,Miljö!$B$1:$AK$1,0),FALSE)</f>
        <v>0</v>
      </c>
      <c r="J124">
        <f>VLOOKUP($B124,Totalt!$B$1:$BP$500,MATCH("total el",Totalt!$B$1:$BP$1,0),FALSE)</f>
        <v>3.556</v>
      </c>
      <c r="L124" s="232">
        <f t="shared" si="2"/>
        <v>3.9471600000000002</v>
      </c>
      <c r="M124" s="232">
        <f t="shared" si="2"/>
        <v>32.003999999999998</v>
      </c>
      <c r="N124" s="232">
        <f t="shared" si="2"/>
        <v>0</v>
      </c>
    </row>
    <row r="125" spans="1:14" x14ac:dyDescent="0.25">
      <c r="A125" t="s">
        <v>172</v>
      </c>
      <c r="B125" t="s">
        <v>174</v>
      </c>
      <c r="C125" t="str">
        <f>VLOOKUP($B125,Totalt!$B$1:$BP$500,MATCH("Kvalitetsgranskad:",Totalt!$B$1:$BP$1,0),FALSE)</f>
        <v>Ja</v>
      </c>
      <c r="E125" t="str">
        <f>VLOOKUP($B125,Miljö!$B$1:$AG$479,MATCH(E$3,Miljö!$B$1:$AK$1,0),FALSE)</f>
        <v>'Vattenkraft'</v>
      </c>
      <c r="F125">
        <f>VLOOKUP($B125,Miljö!$B$1:$AG$479,MATCH(F$3,Miljö!$B$1:$AK$1,0),FALSE)</f>
        <v>1.1100000000000001</v>
      </c>
      <c r="G125">
        <f>VLOOKUP($B125,Miljö!$B$1:$AG$479,MATCH(G$3,Miljö!$B$1:$AK$1,0),FALSE)</f>
        <v>9</v>
      </c>
      <c r="H125">
        <f>VLOOKUP($B125,Miljö!$B$1:$AG$479,MATCH(H$3,Miljö!$B$1:$AK$1,0),FALSE)</f>
        <v>0</v>
      </c>
      <c r="J125">
        <f>VLOOKUP($B125,Totalt!$B$1:$BP$500,MATCH("total el",Totalt!$B$1:$BP$1,0),FALSE)</f>
        <v>7.4999999999999997E-2</v>
      </c>
      <c r="L125" s="232">
        <f t="shared" si="2"/>
        <v>8.3250000000000005E-2</v>
      </c>
      <c r="M125" s="232">
        <f t="shared" si="2"/>
        <v>0.67499999999999993</v>
      </c>
      <c r="N125" s="232">
        <f t="shared" si="2"/>
        <v>0</v>
      </c>
    </row>
    <row r="126" spans="1:14" x14ac:dyDescent="0.25">
      <c r="A126" t="s">
        <v>175</v>
      </c>
      <c r="B126" t="s">
        <v>176</v>
      </c>
      <c r="C126" t="str">
        <f>VLOOKUP($B126,Totalt!$B$1:$BP$500,MATCH("Kvalitetsgranskad:",Totalt!$B$1:$BP$1,0),FALSE)</f>
        <v>Ja</v>
      </c>
      <c r="E126" t="str">
        <f>VLOOKUP($B126,Miljö!$B$1:$AG$479,MATCH(E$3,Miljö!$B$1:$AK$1,0),FALSE)</f>
        <v>'Förnybar vattenkraft'</v>
      </c>
      <c r="F126">
        <f>VLOOKUP($B126,Miljö!$B$1:$AG$479,MATCH(F$3,Miljö!$B$1:$AK$1,0),FALSE)</f>
        <v>1.1000000000000001</v>
      </c>
      <c r="G126">
        <f>VLOOKUP($B126,Miljö!$B$1:$AG$479,MATCH(G$3,Miljö!$B$1:$AK$1,0),FALSE)</f>
        <v>0</v>
      </c>
      <c r="H126">
        <f>VLOOKUP($B126,Miljö!$B$1:$AG$479,MATCH(H$3,Miljö!$B$1:$AK$1,0),FALSE)</f>
        <v>0</v>
      </c>
      <c r="J126">
        <f>VLOOKUP($B126,Totalt!$B$1:$BP$500,MATCH("total el",Totalt!$B$1:$BP$1,0),FALSE)</f>
        <v>0.26</v>
      </c>
      <c r="L126" s="232">
        <f t="shared" si="2"/>
        <v>0.28600000000000003</v>
      </c>
      <c r="M126" s="232">
        <f t="shared" si="2"/>
        <v>0</v>
      </c>
      <c r="N126" s="232">
        <f t="shared" si="2"/>
        <v>0</v>
      </c>
    </row>
    <row r="127" spans="1:14" x14ac:dyDescent="0.25">
      <c r="A127" t="s">
        <v>177</v>
      </c>
      <c r="B127" t="s">
        <v>178</v>
      </c>
      <c r="C127" t="str">
        <f>VLOOKUP($B127,Totalt!$B$1:$BP$500,MATCH("Kvalitetsgranskad:",Totalt!$B$1:$BP$1,0),FALSE)</f>
        <v>Ja</v>
      </c>
      <c r="E127" t="str">
        <f>VLOOKUP($B127,Miljö!$B$1:$AG$479,MATCH(E$3,Miljö!$B$1:$AK$1,0),FALSE)</f>
        <v>'El från Karlstads Energi'</v>
      </c>
      <c r="F127">
        <f>VLOOKUP($B127,Miljö!$B$1:$AG$479,MATCH(F$3,Miljö!$B$1:$AK$1,0),FALSE)</f>
        <v>0</v>
      </c>
      <c r="G127">
        <f>VLOOKUP($B127,Miljö!$B$1:$AG$479,MATCH(G$3,Miljö!$B$1:$AK$1,0),FALSE)</f>
        <v>0</v>
      </c>
      <c r="H127">
        <f>VLOOKUP($B127,Miljö!$B$1:$AG$479,MATCH(H$3,Miljö!$B$1:$AK$1,0),FALSE)</f>
        <v>0</v>
      </c>
      <c r="J127">
        <f>VLOOKUP($B127,Totalt!$B$1:$BP$500,MATCH("total el",Totalt!$B$1:$BP$1,0),FALSE)</f>
        <v>0.33</v>
      </c>
      <c r="L127" s="232">
        <f t="shared" si="2"/>
        <v>0</v>
      </c>
      <c r="M127" s="232">
        <f t="shared" si="2"/>
        <v>0</v>
      </c>
      <c r="N127" s="232">
        <f t="shared" si="2"/>
        <v>0</v>
      </c>
    </row>
    <row r="128" spans="1:14" x14ac:dyDescent="0.25">
      <c r="A128" t="s">
        <v>177</v>
      </c>
      <c r="B128" t="s">
        <v>179</v>
      </c>
      <c r="C128" t="str">
        <f>VLOOKUP($B128,Totalt!$B$1:$BP$500,MATCH("Kvalitetsgranskad:",Totalt!$B$1:$BP$1,0),FALSE)</f>
        <v>Ja</v>
      </c>
      <c r="E128" t="str">
        <f>VLOOKUP($B128,Miljö!$B$1:$AG$479,MATCH(E$3,Miljö!$B$1:$AK$1,0),FALSE)</f>
        <v>'Karlstads Energi'</v>
      </c>
      <c r="F128">
        <f>VLOOKUP($B128,Miljö!$B$1:$AG$479,MATCH(F$3,Miljö!$B$1:$AK$1,0),FALSE)</f>
        <v>0</v>
      </c>
      <c r="G128">
        <f>VLOOKUP($B128,Miljö!$B$1:$AG$479,MATCH(G$3,Miljö!$B$1:$AK$1,0),FALSE)</f>
        <v>0</v>
      </c>
      <c r="H128">
        <f>VLOOKUP($B128,Miljö!$B$1:$AG$479,MATCH(H$3,Miljö!$B$1:$AK$1,0),FALSE)</f>
        <v>0</v>
      </c>
      <c r="J128">
        <f>VLOOKUP($B128,Totalt!$B$1:$BP$500,MATCH("total el",Totalt!$B$1:$BP$1,0),FALSE)</f>
        <v>0.90200000000000002</v>
      </c>
      <c r="L128" s="232">
        <f t="shared" si="2"/>
        <v>0</v>
      </c>
      <c r="M128" s="232">
        <f t="shared" si="2"/>
        <v>0</v>
      </c>
      <c r="N128" s="232">
        <f t="shared" si="2"/>
        <v>0</v>
      </c>
    </row>
    <row r="129" spans="1:14" x14ac:dyDescent="0.25">
      <c r="A129" t="s">
        <v>177</v>
      </c>
      <c r="B129" t="s">
        <v>180</v>
      </c>
      <c r="C129" t="str">
        <f>VLOOKUP($B129,Totalt!$B$1:$BP$500,MATCH("Kvalitetsgranskad:",Totalt!$B$1:$BP$1,0),FALSE)</f>
        <v>Ja</v>
      </c>
      <c r="E129" t="str">
        <f>VLOOKUP($B129,Miljö!$B$1:$AG$479,MATCH(E$3,Miljö!$B$1:$AK$1,0),FALSE)</f>
        <v>'El från Karlstads Energi'</v>
      </c>
      <c r="F129">
        <f>VLOOKUP($B129,Miljö!$B$1:$AG$479,MATCH(F$3,Miljö!$B$1:$AK$1,0),FALSE)</f>
        <v>0</v>
      </c>
      <c r="G129">
        <f>VLOOKUP($B129,Miljö!$B$1:$AG$479,MATCH(G$3,Miljö!$B$1:$AK$1,0),FALSE)</f>
        <v>0</v>
      </c>
      <c r="H129">
        <f>VLOOKUP($B129,Miljö!$B$1:$AG$479,MATCH(H$3,Miljö!$B$1:$AK$1,0),FALSE)</f>
        <v>0</v>
      </c>
      <c r="J129">
        <f>VLOOKUP($B129,Totalt!$B$1:$BP$500,MATCH("total el",Totalt!$B$1:$BP$1,0),FALSE)</f>
        <v>2E-3</v>
      </c>
      <c r="L129" s="232">
        <f t="shared" si="2"/>
        <v>0</v>
      </c>
      <c r="M129" s="232">
        <f t="shared" si="2"/>
        <v>0</v>
      </c>
      <c r="N129" s="232">
        <f t="shared" si="2"/>
        <v>0</v>
      </c>
    </row>
    <row r="130" spans="1:14" x14ac:dyDescent="0.25">
      <c r="A130" t="s">
        <v>181</v>
      </c>
      <c r="B130" t="s">
        <v>182</v>
      </c>
      <c r="C130" t="str">
        <f>VLOOKUP($B130,Totalt!$B$1:$BP$500,MATCH("Kvalitetsgranskad:",Totalt!$B$1:$BP$1,0),FALSE)</f>
        <v>Ja</v>
      </c>
      <c r="E130" t="str">
        <f>VLOOKUP($B130,Miljö!$B$1:$AG$479,MATCH(E$3,Miljö!$B$1:$AK$1,0),FALSE)</f>
        <v>'Vattenkraftsel'</v>
      </c>
      <c r="F130">
        <f>VLOOKUP($B130,Miljö!$B$1:$AG$479,MATCH(F$3,Miljö!$B$1:$AK$1,0),FALSE)</f>
        <v>1.1000000000000001</v>
      </c>
      <c r="G130">
        <f>VLOOKUP($B130,Miljö!$B$1:$AG$479,MATCH(G$3,Miljö!$B$1:$AK$1,0),FALSE)</f>
        <v>0</v>
      </c>
      <c r="H130">
        <f>VLOOKUP($B130,Miljö!$B$1:$AG$479,MATCH(H$3,Miljö!$B$1:$AK$1,0),FALSE)</f>
        <v>0</v>
      </c>
      <c r="J130">
        <f>VLOOKUP($B130,Totalt!$B$1:$BP$500,MATCH("total el",Totalt!$B$1:$BP$1,0),FALSE)</f>
        <v>21.229600000000001</v>
      </c>
      <c r="L130" s="232">
        <f t="shared" si="2"/>
        <v>23.352560000000004</v>
      </c>
      <c r="M130" s="232">
        <f t="shared" si="2"/>
        <v>0</v>
      </c>
      <c r="N130" s="232">
        <f t="shared" si="2"/>
        <v>0</v>
      </c>
    </row>
    <row r="131" spans="1:14" x14ac:dyDescent="0.25">
      <c r="A131" t="s">
        <v>183</v>
      </c>
      <c r="B131" t="s">
        <v>184</v>
      </c>
      <c r="C131" t="str">
        <f>VLOOKUP($B131,Totalt!$B$1:$BP$500,MATCH("Kvalitetsgranskad:",Totalt!$B$1:$BP$1,0),FALSE)</f>
        <v>Ja</v>
      </c>
      <c r="E131" t="str">
        <f>VLOOKUP($B131,Miljö!$B$1:$AG$479,MATCH(E$3,Miljö!$B$1:$AK$1,0),FALSE)</f>
        <v>Nordisk residual</v>
      </c>
      <c r="F131">
        <f>VLOOKUP($B131,Miljö!$B$1:$AG$479,MATCH(F$3,Miljö!$B$1:$AK$1,0),FALSE)</f>
        <v>2.36</v>
      </c>
      <c r="G131">
        <f>VLOOKUP($B131,Miljö!$B$1:$AG$479,MATCH(G$3,Miljö!$B$1:$AK$1,0),FALSE)</f>
        <v>483.4</v>
      </c>
      <c r="H131">
        <f>VLOOKUP($B131,Miljö!$B$1:$AG$479,MATCH(H$3,Miljö!$B$1:$AK$1,0),FALSE)</f>
        <v>0.55000000000000004</v>
      </c>
      <c r="J131">
        <f>VLOOKUP($B131,Totalt!$B$1:$BP$500,MATCH("total el",Totalt!$B$1:$BP$1,0),FALSE)</f>
        <v>1.296</v>
      </c>
      <c r="L131" s="232">
        <f t="shared" si="2"/>
        <v>3.0585599999999999</v>
      </c>
      <c r="M131" s="232">
        <f t="shared" si="2"/>
        <v>626.4864</v>
      </c>
      <c r="N131" s="232">
        <f t="shared" si="2"/>
        <v>0.7128000000000001</v>
      </c>
    </row>
    <row r="132" spans="1:14" x14ac:dyDescent="0.25">
      <c r="A132" t="s">
        <v>185</v>
      </c>
      <c r="B132" t="s">
        <v>186</v>
      </c>
      <c r="C132" t="str">
        <f>VLOOKUP($B132,Totalt!$B$1:$BP$500,MATCH("Kvalitetsgranskad:",Totalt!$B$1:$BP$1,0),FALSE)</f>
        <v>Ja</v>
      </c>
      <c r="E132" t="str">
        <f>VLOOKUP($B132,Miljö!$B$1:$AG$479,MATCH(E$3,Miljö!$B$1:$AK$1,0),FALSE)</f>
        <v>Nordisk residual</v>
      </c>
      <c r="F132">
        <f>VLOOKUP($B132,Miljö!$B$1:$AG$479,MATCH(F$3,Miljö!$B$1:$AK$1,0),FALSE)</f>
        <v>2.36</v>
      </c>
      <c r="G132">
        <f>VLOOKUP($B132,Miljö!$B$1:$AG$479,MATCH(G$3,Miljö!$B$1:$AK$1,0),FALSE)</f>
        <v>483.4</v>
      </c>
      <c r="H132">
        <f>VLOOKUP($B132,Miljö!$B$1:$AG$479,MATCH(H$3,Miljö!$B$1:$AK$1,0),FALSE)</f>
        <v>0.55000000000000004</v>
      </c>
      <c r="J132">
        <f>VLOOKUP($B132,Totalt!$B$1:$BP$500,MATCH("total el",Totalt!$B$1:$BP$1,0),FALSE)</f>
        <v>1.6739999999999999</v>
      </c>
      <c r="L132" s="232">
        <f t="shared" si="2"/>
        <v>3.9506399999999995</v>
      </c>
      <c r="M132" s="232">
        <f t="shared" si="2"/>
        <v>809.21159999999998</v>
      </c>
      <c r="N132" s="232">
        <f t="shared" si="2"/>
        <v>0.92070000000000007</v>
      </c>
    </row>
    <row r="133" spans="1:14" x14ac:dyDescent="0.25">
      <c r="A133" t="s">
        <v>185</v>
      </c>
      <c r="B133" t="s">
        <v>187</v>
      </c>
      <c r="C133" t="str">
        <f>VLOOKUP($B133,Totalt!$B$1:$BP$500,MATCH("Kvalitetsgranskad:",Totalt!$B$1:$BP$1,0),FALSE)</f>
        <v>Ja</v>
      </c>
      <c r="E133" t="str">
        <f>VLOOKUP($B133,Miljö!$B$1:$AG$479,MATCH(E$3,Miljö!$B$1:$AK$1,0),FALSE)</f>
        <v>Nordisk residual</v>
      </c>
      <c r="F133">
        <f>VLOOKUP($B133,Miljö!$B$1:$AG$479,MATCH(F$3,Miljö!$B$1:$AK$1,0),FALSE)</f>
        <v>2.36</v>
      </c>
      <c r="G133">
        <f>VLOOKUP($B133,Miljö!$B$1:$AG$479,MATCH(G$3,Miljö!$B$1:$AK$1,0),FALSE)</f>
        <v>483.4</v>
      </c>
      <c r="H133">
        <f>VLOOKUP($B133,Miljö!$B$1:$AG$479,MATCH(H$3,Miljö!$B$1:$AK$1,0),FALSE)</f>
        <v>0.55000000000000004</v>
      </c>
      <c r="J133">
        <f>VLOOKUP($B133,Totalt!$B$1:$BP$500,MATCH("total el",Totalt!$B$1:$BP$1,0),FALSE)</f>
        <v>0.183</v>
      </c>
      <c r="L133" s="232">
        <f t="shared" ref="L133:N196" si="3">IF(ISERROR($J133*F133),"",$J133*F133)</f>
        <v>0.43187999999999999</v>
      </c>
      <c r="M133" s="232">
        <f t="shared" si="3"/>
        <v>88.462199999999996</v>
      </c>
      <c r="N133" s="232">
        <f t="shared" si="3"/>
        <v>0.10065</v>
      </c>
    </row>
    <row r="134" spans="1:14" x14ac:dyDescent="0.25">
      <c r="A134" t="s">
        <v>185</v>
      </c>
      <c r="B134" t="s">
        <v>188</v>
      </c>
      <c r="C134" t="str">
        <f>VLOOKUP($B134,Totalt!$B$1:$BP$500,MATCH("Kvalitetsgranskad:",Totalt!$B$1:$BP$1,0),FALSE)</f>
        <v>Ja</v>
      </c>
      <c r="E134" t="str">
        <f>VLOOKUP($B134,Miljö!$B$1:$AG$479,MATCH(E$3,Miljö!$B$1:$AK$1,0),FALSE)</f>
        <v>Nordisk residual</v>
      </c>
      <c r="F134">
        <f>VLOOKUP($B134,Miljö!$B$1:$AG$479,MATCH(F$3,Miljö!$B$1:$AK$1,0),FALSE)</f>
        <v>2.36</v>
      </c>
      <c r="G134">
        <f>VLOOKUP($B134,Miljö!$B$1:$AG$479,MATCH(G$3,Miljö!$B$1:$AK$1,0),FALSE)</f>
        <v>483.4</v>
      </c>
      <c r="H134">
        <f>VLOOKUP($B134,Miljö!$B$1:$AG$479,MATCH(H$3,Miljö!$B$1:$AK$1,0),FALSE)</f>
        <v>0.55000000000000004</v>
      </c>
      <c r="J134">
        <f>VLOOKUP($B134,Totalt!$B$1:$BP$500,MATCH("total el",Totalt!$B$1:$BP$1,0),FALSE)</f>
        <v>5.9249999999999997E-2</v>
      </c>
      <c r="L134" s="232">
        <f t="shared" si="3"/>
        <v>0.13982999999999998</v>
      </c>
      <c r="M134" s="232">
        <f t="shared" si="3"/>
        <v>28.641449999999999</v>
      </c>
      <c r="N134" s="232">
        <f t="shared" si="3"/>
        <v>3.2587499999999998E-2</v>
      </c>
    </row>
    <row r="135" spans="1:14" x14ac:dyDescent="0.25">
      <c r="A135" t="s">
        <v>185</v>
      </c>
      <c r="B135" t="s">
        <v>189</v>
      </c>
      <c r="C135" t="str">
        <f>VLOOKUP($B135,Totalt!$B$1:$BP$500,MATCH("Kvalitetsgranskad:",Totalt!$B$1:$BP$1,0),FALSE)</f>
        <v>Ja</v>
      </c>
      <c r="E135" t="str">
        <f>VLOOKUP($B135,Miljö!$B$1:$AG$479,MATCH(E$3,Miljö!$B$1:$AK$1,0),FALSE)</f>
        <v>Nordisk residual</v>
      </c>
      <c r="F135">
        <f>VLOOKUP($B135,Miljö!$B$1:$AG$479,MATCH(F$3,Miljö!$B$1:$AK$1,0),FALSE)</f>
        <v>2.36</v>
      </c>
      <c r="G135">
        <f>VLOOKUP($B135,Miljö!$B$1:$AG$479,MATCH(G$3,Miljö!$B$1:$AK$1,0),FALSE)</f>
        <v>483.4</v>
      </c>
      <c r="H135">
        <f>VLOOKUP($B135,Miljö!$B$1:$AG$479,MATCH(H$3,Miljö!$B$1:$AK$1,0),FALSE)</f>
        <v>0.55000000000000004</v>
      </c>
      <c r="J135">
        <f>VLOOKUP($B135,Totalt!$B$1:$BP$500,MATCH("total el",Totalt!$B$1:$BP$1,0),FALSE)</f>
        <v>1.47</v>
      </c>
      <c r="L135" s="232">
        <f t="shared" si="3"/>
        <v>3.4691999999999998</v>
      </c>
      <c r="M135" s="232">
        <f t="shared" si="3"/>
        <v>710.59799999999996</v>
      </c>
      <c r="N135" s="232">
        <f t="shared" si="3"/>
        <v>0.8085</v>
      </c>
    </row>
    <row r="136" spans="1:14" x14ac:dyDescent="0.25">
      <c r="A136" t="s">
        <v>190</v>
      </c>
      <c r="B136" t="s">
        <v>191</v>
      </c>
      <c r="C136" t="str">
        <f>VLOOKUP($B136,Totalt!$B$1:$BP$500,MATCH("Kvalitetsgranskad:",Totalt!$B$1:$BP$1,0),FALSE)</f>
        <v>Ja</v>
      </c>
      <c r="E136" t="str">
        <f>VLOOKUP($B136,Miljö!$B$1:$AG$479,MATCH(E$3,Miljö!$B$1:$AK$1,0),FALSE)</f>
        <v>'Vatten el'</v>
      </c>
      <c r="F136">
        <f>VLOOKUP($B136,Miljö!$B$1:$AG$479,MATCH(F$3,Miljö!$B$1:$AK$1,0),FALSE)</f>
        <v>1.1000000000000001</v>
      </c>
      <c r="G136">
        <f>VLOOKUP($B136,Miljö!$B$1:$AG$479,MATCH(G$3,Miljö!$B$1:$AK$1,0),FALSE)</f>
        <v>1.4999999999999999E-4</v>
      </c>
      <c r="H136">
        <f>VLOOKUP($B136,Miljö!$B$1:$AG$479,MATCH(H$3,Miljö!$B$1:$AK$1,0),FALSE)</f>
        <v>0</v>
      </c>
      <c r="J136">
        <f>VLOOKUP($B136,Totalt!$B$1:$BP$500,MATCH("total el",Totalt!$B$1:$BP$1,0),FALSE)</f>
        <v>0.72199999999999998</v>
      </c>
      <c r="L136" s="232">
        <f t="shared" si="3"/>
        <v>0.79420000000000002</v>
      </c>
      <c r="M136" s="232">
        <f t="shared" si="3"/>
        <v>1.0829999999999999E-4</v>
      </c>
      <c r="N136" s="232">
        <f t="shared" si="3"/>
        <v>0</v>
      </c>
    </row>
    <row r="137" spans="1:14" x14ac:dyDescent="0.25">
      <c r="A137" t="s">
        <v>192</v>
      </c>
      <c r="B137" t="s">
        <v>193</v>
      </c>
      <c r="C137" t="str">
        <f>VLOOKUP($B137,Totalt!$B$1:$BP$500,MATCH("Kvalitetsgranskad:",Totalt!$B$1:$BP$1,0),FALSE)</f>
        <v>Ja</v>
      </c>
      <c r="E137" t="str">
        <f>VLOOKUP($B137,Miljö!$B$1:$AG$479,MATCH(E$3,Miljö!$B$1:$AK$1,0),FALSE)</f>
        <v>'Biokraft'</v>
      </c>
      <c r="F137">
        <f>VLOOKUP($B137,Miljö!$B$1:$AG$479,MATCH(F$3,Miljö!$B$1:$AK$1,0),FALSE)</f>
        <v>0.31</v>
      </c>
      <c r="G137">
        <f>VLOOKUP($B137,Miljö!$B$1:$AG$479,MATCH(G$3,Miljö!$B$1:$AK$1,0),FALSE)</f>
        <v>0</v>
      </c>
      <c r="H137">
        <f>VLOOKUP($B137,Miljö!$B$1:$AG$479,MATCH(H$3,Miljö!$B$1:$AK$1,0),FALSE)</f>
        <v>0</v>
      </c>
      <c r="J137">
        <f>VLOOKUP($B137,Totalt!$B$1:$BP$500,MATCH("total el",Totalt!$B$1:$BP$1,0),FALSE)</f>
        <v>9.5815300000000008</v>
      </c>
      <c r="L137" s="232">
        <f t="shared" si="3"/>
        <v>2.9702743000000003</v>
      </c>
      <c r="M137" s="232">
        <f t="shared" si="3"/>
        <v>0</v>
      </c>
      <c r="N137" s="232">
        <f t="shared" si="3"/>
        <v>0</v>
      </c>
    </row>
    <row r="138" spans="1:14" x14ac:dyDescent="0.25">
      <c r="A138" t="s">
        <v>194</v>
      </c>
      <c r="B138" t="s">
        <v>195</v>
      </c>
      <c r="C138" t="str">
        <f>VLOOKUP($B138,Totalt!$B$1:$BP$500,MATCH("Kvalitetsgranskad:",Totalt!$B$1:$BP$1,0),FALSE)</f>
        <v>Ja</v>
      </c>
      <c r="E138" t="str">
        <f>VLOOKUP($B138,Miljö!$B$1:$AG$479,MATCH(E$3,Miljö!$B$1:$AK$1,0),FALSE)</f>
        <v>Nordisk residual</v>
      </c>
      <c r="F138">
        <f>VLOOKUP($B138,Miljö!$B$1:$AG$479,MATCH(F$3,Miljö!$B$1:$AK$1,0),FALSE)</f>
        <v>2.36</v>
      </c>
      <c r="G138">
        <f>VLOOKUP($B138,Miljö!$B$1:$AG$479,MATCH(G$3,Miljö!$B$1:$AK$1,0),FALSE)</f>
        <v>483.4</v>
      </c>
      <c r="H138">
        <f>VLOOKUP($B138,Miljö!$B$1:$AG$479,MATCH(H$3,Miljö!$B$1:$AK$1,0),FALSE)</f>
        <v>0.55000000000000004</v>
      </c>
      <c r="J138">
        <f>VLOOKUP($B138,Totalt!$B$1:$BP$500,MATCH("total el",Totalt!$B$1:$BP$1,0),FALSE)</f>
        <v>9.1</v>
      </c>
      <c r="L138" s="232">
        <f t="shared" si="3"/>
        <v>21.475999999999999</v>
      </c>
      <c r="M138" s="232">
        <f t="shared" si="3"/>
        <v>4398.9399999999996</v>
      </c>
      <c r="N138" s="232">
        <f t="shared" si="3"/>
        <v>5.0049999999999999</v>
      </c>
    </row>
    <row r="139" spans="1:14" x14ac:dyDescent="0.25">
      <c r="A139" t="s">
        <v>194</v>
      </c>
      <c r="B139" t="s">
        <v>196</v>
      </c>
      <c r="C139" t="str">
        <f>VLOOKUP($B139,Totalt!$B$1:$BP$500,MATCH("Kvalitetsgranskad:",Totalt!$B$1:$BP$1,0),FALSE)</f>
        <v>Ja</v>
      </c>
      <c r="E139" t="str">
        <f>VLOOKUP($B139,Miljö!$B$1:$AG$479,MATCH(E$3,Miljö!$B$1:$AK$1,0),FALSE)</f>
        <v>Nordisk residual</v>
      </c>
      <c r="F139">
        <f>VLOOKUP($B139,Miljö!$B$1:$AG$479,MATCH(F$3,Miljö!$B$1:$AK$1,0),FALSE)</f>
        <v>2.36</v>
      </c>
      <c r="G139">
        <f>VLOOKUP($B139,Miljö!$B$1:$AG$479,MATCH(G$3,Miljö!$B$1:$AK$1,0),FALSE)</f>
        <v>483.4</v>
      </c>
      <c r="H139">
        <f>VLOOKUP($B139,Miljö!$B$1:$AG$479,MATCH(H$3,Miljö!$B$1:$AK$1,0),FALSE)</f>
        <v>0.55000000000000004</v>
      </c>
      <c r="J139">
        <f>VLOOKUP($B139,Totalt!$B$1:$BP$500,MATCH("total el",Totalt!$B$1:$BP$1,0),FALSE)</f>
        <v>0.64</v>
      </c>
      <c r="L139" s="232">
        <f t="shared" si="3"/>
        <v>1.5104</v>
      </c>
      <c r="M139" s="232">
        <f t="shared" si="3"/>
        <v>309.37599999999998</v>
      </c>
      <c r="N139" s="232">
        <f t="shared" si="3"/>
        <v>0.35200000000000004</v>
      </c>
    </row>
    <row r="140" spans="1:14" x14ac:dyDescent="0.25">
      <c r="A140" t="s">
        <v>197</v>
      </c>
      <c r="B140" t="s">
        <v>198</v>
      </c>
      <c r="C140" t="str">
        <f>VLOOKUP($B140,Totalt!$B$1:$BP$500,MATCH("Kvalitetsgranskad:",Totalt!$B$1:$BP$1,0),FALSE)</f>
        <v>Ja</v>
      </c>
      <c r="E140" t="str">
        <f>VLOOKUP($B140,Miljö!$B$1:$AG$479,MATCH(E$3,Miljö!$B$1:$AK$1,0),FALSE)</f>
        <v>'Vattenkraft'</v>
      </c>
      <c r="F140">
        <f>VLOOKUP($B140,Miljö!$B$1:$AG$479,MATCH(F$3,Miljö!$B$1:$AK$1,0),FALSE)</f>
        <v>1.1000000000000001</v>
      </c>
      <c r="G140">
        <f>VLOOKUP($B140,Miljö!$B$1:$AG$479,MATCH(G$3,Miljö!$B$1:$AK$1,0),FALSE)</f>
        <v>0</v>
      </c>
      <c r="H140">
        <f>VLOOKUP($B140,Miljö!$B$1:$AG$479,MATCH(H$3,Miljö!$B$1:$AK$1,0),FALSE)</f>
        <v>0</v>
      </c>
      <c r="J140">
        <f>VLOOKUP($B140,Totalt!$B$1:$BP$500,MATCH("total el",Totalt!$B$1:$BP$1,0),FALSE)</f>
        <v>0.34950799999999999</v>
      </c>
      <c r="L140" s="232">
        <f t="shared" si="3"/>
        <v>0.38445879999999999</v>
      </c>
      <c r="M140" s="232">
        <f t="shared" si="3"/>
        <v>0</v>
      </c>
      <c r="N140" s="232">
        <f t="shared" si="3"/>
        <v>0</v>
      </c>
    </row>
    <row r="141" spans="1:14" x14ac:dyDescent="0.25">
      <c r="A141" t="s">
        <v>199</v>
      </c>
      <c r="B141" t="s">
        <v>200</v>
      </c>
      <c r="C141" t="str">
        <f>VLOOKUP($B141,Totalt!$B$1:$BP$500,MATCH("Kvalitetsgranskad:",Totalt!$B$1:$BP$1,0),FALSE)</f>
        <v>Ja</v>
      </c>
      <c r="E141" t="str">
        <f>VLOOKUP($B141,Miljö!$B$1:$AG$479,MATCH(E$3,Miljö!$B$1:$AK$1,0),FALSE)</f>
        <v>'vattenkraft El'</v>
      </c>
      <c r="F141">
        <f>VLOOKUP($B141,Miljö!$B$1:$AG$479,MATCH(F$3,Miljö!$B$1:$AK$1,0),FALSE)</f>
        <v>1.1000000000000001</v>
      </c>
      <c r="G141">
        <f>VLOOKUP($B141,Miljö!$B$1:$AG$479,MATCH(G$3,Miljö!$B$1:$AK$1,0),FALSE)</f>
        <v>0</v>
      </c>
      <c r="H141">
        <f>VLOOKUP($B141,Miljö!$B$1:$AG$479,MATCH(H$3,Miljö!$B$1:$AK$1,0),FALSE)</f>
        <v>0</v>
      </c>
      <c r="J141">
        <f>VLOOKUP($B141,Totalt!$B$1:$BP$500,MATCH("total el",Totalt!$B$1:$BP$1,0),FALSE)</f>
        <v>1</v>
      </c>
      <c r="L141" s="232">
        <f t="shared" si="3"/>
        <v>1.1000000000000001</v>
      </c>
      <c r="M141" s="232">
        <f t="shared" si="3"/>
        <v>0</v>
      </c>
      <c r="N141" s="232">
        <f t="shared" si="3"/>
        <v>0</v>
      </c>
    </row>
    <row r="142" spans="1:14" x14ac:dyDescent="0.25">
      <c r="A142" t="s">
        <v>201</v>
      </c>
      <c r="B142" t="s">
        <v>202</v>
      </c>
      <c r="C142" t="str">
        <f>VLOOKUP($B142,Totalt!$B$1:$BP$500,MATCH("Kvalitetsgranskad:",Totalt!$B$1:$BP$1,0),FALSE)</f>
        <v>Nej</v>
      </c>
      <c r="E142" t="str">
        <f>VLOOKUP($B142,Miljö!$B$1:$AG$479,MATCH(E$3,Miljö!$B$1:$AK$1,0),FALSE)</f>
        <v>Nordisk residual</v>
      </c>
      <c r="F142">
        <f>VLOOKUP($B142,Miljö!$B$1:$AG$479,MATCH(F$3,Miljö!$B$1:$AK$1,0),FALSE)</f>
        <v>2.36</v>
      </c>
      <c r="G142">
        <f>VLOOKUP($B142,Miljö!$B$1:$AG$479,MATCH(G$3,Miljö!$B$1:$AK$1,0),FALSE)</f>
        <v>483.4</v>
      </c>
      <c r="H142">
        <f>VLOOKUP($B142,Miljö!$B$1:$AG$479,MATCH(H$3,Miljö!$B$1:$AK$1,0),FALSE)</f>
        <v>0.55000000000000004</v>
      </c>
      <c r="J142">
        <f>VLOOKUP($B142,Totalt!$B$1:$BP$500,MATCH("total el",Totalt!$B$1:$BP$1,0),FALSE)</f>
        <v>0</v>
      </c>
      <c r="L142" s="232">
        <f t="shared" si="3"/>
        <v>0</v>
      </c>
      <c r="M142" s="232">
        <f t="shared" si="3"/>
        <v>0</v>
      </c>
      <c r="N142" s="232">
        <f t="shared" si="3"/>
        <v>0</v>
      </c>
    </row>
    <row r="143" spans="1:14" x14ac:dyDescent="0.25">
      <c r="A143" t="s">
        <v>201</v>
      </c>
      <c r="B143" t="s">
        <v>203</v>
      </c>
      <c r="C143" t="str">
        <f>VLOOKUP($B143,Totalt!$B$1:$BP$500,MATCH("Kvalitetsgranskad:",Totalt!$B$1:$BP$1,0),FALSE)</f>
        <v>Ja</v>
      </c>
      <c r="E143" t="str">
        <f>VLOOKUP($B143,Miljö!$B$1:$AG$479,MATCH(E$3,Miljö!$B$1:$AK$1,0),FALSE)</f>
        <v>'Jämtkraft lokalprisel'</v>
      </c>
      <c r="F143">
        <f>VLOOKUP($B143,Miljö!$B$1:$AG$479,MATCH(F$3,Miljö!$B$1:$AK$1,0),FALSE)</f>
        <v>2.36</v>
      </c>
      <c r="G143">
        <f>VLOOKUP($B143,Miljö!$B$1:$AG$479,MATCH(G$3,Miljö!$B$1:$AK$1,0),FALSE)</f>
        <v>2.9</v>
      </c>
      <c r="H143">
        <f>VLOOKUP($B143,Miljö!$B$1:$AG$479,MATCH(H$3,Miljö!$B$1:$AK$1,0),FALSE)</f>
        <v>0</v>
      </c>
      <c r="J143">
        <f>VLOOKUP($B143,Totalt!$B$1:$BP$500,MATCH("total el",Totalt!$B$1:$BP$1,0),FALSE)</f>
        <v>0.76340000000000008</v>
      </c>
      <c r="L143" s="232">
        <f t="shared" si="3"/>
        <v>1.8016240000000001</v>
      </c>
      <c r="M143" s="232">
        <f t="shared" si="3"/>
        <v>2.2138599999999999</v>
      </c>
      <c r="N143" s="232">
        <f t="shared" si="3"/>
        <v>0</v>
      </c>
    </row>
    <row r="144" spans="1:14" x14ac:dyDescent="0.25">
      <c r="A144" t="s">
        <v>201</v>
      </c>
      <c r="B144" t="s">
        <v>204</v>
      </c>
      <c r="C144" t="str">
        <f>VLOOKUP($B144,Totalt!$B$1:$BP$500,MATCH("Kvalitetsgranskad:",Totalt!$B$1:$BP$1,0),FALSE)</f>
        <v>Ja</v>
      </c>
      <c r="E144" t="str">
        <f>VLOOKUP($B144,Miljö!$B$1:$AG$479,MATCH(E$3,Miljö!$B$1:$AK$1,0),FALSE)</f>
        <v>'Jämtkraft lokalel'</v>
      </c>
      <c r="F144">
        <f>VLOOKUP($B144,Miljö!$B$1:$AG$479,MATCH(F$3,Miljö!$B$1:$AK$1,0),FALSE)</f>
        <v>2.36</v>
      </c>
      <c r="G144">
        <f>VLOOKUP($B144,Miljö!$B$1:$AG$479,MATCH(G$3,Miljö!$B$1:$AK$1,0),FALSE)</f>
        <v>2.9</v>
      </c>
      <c r="H144">
        <f>VLOOKUP($B144,Miljö!$B$1:$AG$479,MATCH(H$3,Miljö!$B$1:$AK$1,0),FALSE)</f>
        <v>0</v>
      </c>
      <c r="J144">
        <f>VLOOKUP($B144,Totalt!$B$1:$BP$500,MATCH("total el",Totalt!$B$1:$BP$1,0),FALSE)</f>
        <v>2.3832</v>
      </c>
      <c r="L144" s="232">
        <f t="shared" si="3"/>
        <v>5.624352</v>
      </c>
      <c r="M144" s="232">
        <f t="shared" si="3"/>
        <v>6.9112799999999996</v>
      </c>
      <c r="N144" s="232">
        <f t="shared" si="3"/>
        <v>0</v>
      </c>
    </row>
    <row r="145" spans="1:14" x14ac:dyDescent="0.25">
      <c r="A145" t="s">
        <v>201</v>
      </c>
      <c r="B145" t="s">
        <v>205</v>
      </c>
      <c r="C145" t="str">
        <f>VLOOKUP($B145,Totalt!$B$1:$BP$500,MATCH("Kvalitetsgranskad:",Totalt!$B$1:$BP$1,0),FALSE)</f>
        <v>Ja</v>
      </c>
      <c r="E145" t="str">
        <f>VLOOKUP($B145,Miljö!$B$1:$AG$479,MATCH(E$3,Miljö!$B$1:$AK$1,0),FALSE)</f>
        <v>'Jämtkraft lokalel'</v>
      </c>
      <c r="F145">
        <f>VLOOKUP($B145,Miljö!$B$1:$AG$479,MATCH(F$3,Miljö!$B$1:$AK$1,0),FALSE)</f>
        <v>2.36</v>
      </c>
      <c r="G145">
        <f>VLOOKUP($B145,Miljö!$B$1:$AG$479,MATCH(G$3,Miljö!$B$1:$AK$1,0),FALSE)</f>
        <v>2.9</v>
      </c>
      <c r="H145">
        <f>VLOOKUP($B145,Miljö!$B$1:$AG$479,MATCH(H$3,Miljö!$B$1:$AK$1,0),FALSE)</f>
        <v>0</v>
      </c>
      <c r="J145">
        <f>VLOOKUP($B145,Totalt!$B$1:$BP$500,MATCH("total el",Totalt!$B$1:$BP$1,0),FALSE)</f>
        <v>15.3012</v>
      </c>
      <c r="L145" s="232">
        <f t="shared" si="3"/>
        <v>36.110831999999995</v>
      </c>
      <c r="M145" s="232">
        <f t="shared" si="3"/>
        <v>44.373480000000001</v>
      </c>
      <c r="N145" s="232">
        <f t="shared" si="3"/>
        <v>0</v>
      </c>
    </row>
    <row r="146" spans="1:14" x14ac:dyDescent="0.25">
      <c r="A146" t="s">
        <v>206</v>
      </c>
      <c r="B146" t="s">
        <v>207</v>
      </c>
      <c r="C146" t="str">
        <f>VLOOKUP($B146,Totalt!$B$1:$BP$500,MATCH("Kvalitetsgranskad:",Totalt!$B$1:$BP$1,0),FALSE)</f>
        <v>Nej</v>
      </c>
      <c r="E146" t="str">
        <f>VLOOKUP($B146,Miljö!$B$1:$AG$479,MATCH(E$3,Miljö!$B$1:$AK$1,0),FALSE)</f>
        <v>Nordisk residual</v>
      </c>
      <c r="F146">
        <f>VLOOKUP($B146,Miljö!$B$1:$AG$479,MATCH(F$3,Miljö!$B$1:$AK$1,0),FALSE)</f>
        <v>2.36</v>
      </c>
      <c r="G146">
        <f>VLOOKUP($B146,Miljö!$B$1:$AG$479,MATCH(G$3,Miljö!$B$1:$AK$1,0),FALSE)</f>
        <v>483.4</v>
      </c>
      <c r="H146">
        <f>VLOOKUP($B146,Miljö!$B$1:$AG$479,MATCH(H$3,Miljö!$B$1:$AK$1,0),FALSE)</f>
        <v>0.55000000000000004</v>
      </c>
      <c r="J146">
        <f>VLOOKUP($B146,Totalt!$B$1:$BP$500,MATCH("total el",Totalt!$B$1:$BP$1,0),FALSE)</f>
        <v>8.6999999999999994E-2</v>
      </c>
      <c r="L146" s="232">
        <f t="shared" si="3"/>
        <v>0.20531999999999997</v>
      </c>
      <c r="M146" s="232">
        <f t="shared" si="3"/>
        <v>42.055799999999998</v>
      </c>
      <c r="N146" s="232">
        <f t="shared" si="3"/>
        <v>4.7850000000000004E-2</v>
      </c>
    </row>
    <row r="147" spans="1:14" x14ac:dyDescent="0.25">
      <c r="A147" t="s">
        <v>206</v>
      </c>
      <c r="B147" t="s">
        <v>208</v>
      </c>
      <c r="C147" t="str">
        <f>VLOOKUP($B147,Totalt!$B$1:$BP$500,MATCH("Kvalitetsgranskad:",Totalt!$B$1:$BP$1,0),FALSE)</f>
        <v>Nej</v>
      </c>
      <c r="E147" t="str">
        <f>VLOOKUP($B147,Miljö!$B$1:$AG$479,MATCH(E$3,Miljö!$B$1:$AK$1,0),FALSE)</f>
        <v>Nordisk residual</v>
      </c>
      <c r="F147">
        <f>VLOOKUP($B147,Miljö!$B$1:$AG$479,MATCH(F$3,Miljö!$B$1:$AK$1,0),FALSE)</f>
        <v>2.36</v>
      </c>
      <c r="G147">
        <f>VLOOKUP($B147,Miljö!$B$1:$AG$479,MATCH(G$3,Miljö!$B$1:$AK$1,0),FALSE)</f>
        <v>483.4</v>
      </c>
      <c r="H147">
        <f>VLOOKUP($B147,Miljö!$B$1:$AG$479,MATCH(H$3,Miljö!$B$1:$AK$1,0),FALSE)</f>
        <v>0.55000000000000004</v>
      </c>
      <c r="J147">
        <f>VLOOKUP($B147,Totalt!$B$1:$BP$500,MATCH("total el",Totalt!$B$1:$BP$1,0),FALSE)</f>
        <v>0</v>
      </c>
      <c r="L147" s="232">
        <f t="shared" si="3"/>
        <v>0</v>
      </c>
      <c r="M147" s="232">
        <f t="shared" si="3"/>
        <v>0</v>
      </c>
      <c r="N147" s="232">
        <f t="shared" si="3"/>
        <v>0</v>
      </c>
    </row>
    <row r="148" spans="1:14" x14ac:dyDescent="0.25">
      <c r="A148" t="s">
        <v>206</v>
      </c>
      <c r="B148" t="s">
        <v>209</v>
      </c>
      <c r="C148" t="str">
        <f>VLOOKUP($B148,Totalt!$B$1:$BP$500,MATCH("Kvalitetsgranskad:",Totalt!$B$1:$BP$1,0),FALSE)</f>
        <v>Ja</v>
      </c>
      <c r="E148" t="str">
        <f>VLOOKUP($B148,Miljö!$B$1:$AG$479,MATCH(E$3,Miljö!$B$1:$AK$1,0),FALSE)</f>
        <v>'Vattenkraft'</v>
      </c>
      <c r="F148">
        <f>VLOOKUP($B148,Miljö!$B$1:$AG$479,MATCH(F$3,Miljö!$B$1:$AK$1,0),FALSE)</f>
        <v>1.1000000000000001</v>
      </c>
      <c r="G148">
        <f>VLOOKUP($B148,Miljö!$B$1:$AG$479,MATCH(G$3,Miljö!$B$1:$AK$1,0),FALSE)</f>
        <v>0</v>
      </c>
      <c r="H148">
        <f>VLOOKUP($B148,Miljö!$B$1:$AG$479,MATCH(H$3,Miljö!$B$1:$AK$1,0),FALSE)</f>
        <v>0</v>
      </c>
      <c r="J148">
        <f>VLOOKUP($B148,Totalt!$B$1:$BP$500,MATCH("total el",Totalt!$B$1:$BP$1,0),FALSE)</f>
        <v>0.4</v>
      </c>
      <c r="L148" s="232">
        <f t="shared" si="3"/>
        <v>0.44000000000000006</v>
      </c>
      <c r="M148" s="232">
        <f t="shared" si="3"/>
        <v>0</v>
      </c>
      <c r="N148" s="232">
        <f t="shared" si="3"/>
        <v>0</v>
      </c>
    </row>
    <row r="149" spans="1:14" x14ac:dyDescent="0.25">
      <c r="A149" t="s">
        <v>206</v>
      </c>
      <c r="B149" t="s">
        <v>210</v>
      </c>
      <c r="C149" t="str">
        <f>VLOOKUP($B149,Totalt!$B$1:$BP$500,MATCH("Kvalitetsgranskad:",Totalt!$B$1:$BP$1,0),FALSE)</f>
        <v>Ja</v>
      </c>
      <c r="E149" t="str">
        <f>VLOOKUP($B149,Miljö!$B$1:$AG$479,MATCH(E$3,Miljö!$B$1:$AK$1,0),FALSE)</f>
        <v>'Vattenkraft'</v>
      </c>
      <c r="F149">
        <f>VLOOKUP($B149,Miljö!$B$1:$AG$479,MATCH(F$3,Miljö!$B$1:$AK$1,0),FALSE)</f>
        <v>1.1000000000000001</v>
      </c>
      <c r="G149">
        <f>VLOOKUP($B149,Miljö!$B$1:$AG$479,MATCH(G$3,Miljö!$B$1:$AK$1,0),FALSE)</f>
        <v>0</v>
      </c>
      <c r="H149">
        <f>VLOOKUP($B149,Miljö!$B$1:$AG$479,MATCH(H$3,Miljö!$B$1:$AK$1,0),FALSE)</f>
        <v>0</v>
      </c>
      <c r="J149">
        <f>VLOOKUP($B149,Totalt!$B$1:$BP$500,MATCH("total el",Totalt!$B$1:$BP$1,0),FALSE)</f>
        <v>45.889300000000006</v>
      </c>
      <c r="L149" s="232">
        <f t="shared" si="3"/>
        <v>50.478230000000011</v>
      </c>
      <c r="M149" s="232">
        <f t="shared" si="3"/>
        <v>0</v>
      </c>
      <c r="N149" s="232">
        <f t="shared" si="3"/>
        <v>0</v>
      </c>
    </row>
    <row r="150" spans="1:14" x14ac:dyDescent="0.25">
      <c r="A150" t="s">
        <v>206</v>
      </c>
      <c r="B150" t="s">
        <v>211</v>
      </c>
      <c r="C150" t="str">
        <f>VLOOKUP($B150,Totalt!$B$1:$BP$500,MATCH("Kvalitetsgranskad:",Totalt!$B$1:$BP$1,0),FALSE)</f>
        <v>Nej</v>
      </c>
      <c r="E150" t="str">
        <f>VLOOKUP($B150,Miljö!$B$1:$AG$479,MATCH(E$3,Miljö!$B$1:$AK$1,0),FALSE)</f>
        <v>Nordisk residual</v>
      </c>
      <c r="F150">
        <f>VLOOKUP($B150,Miljö!$B$1:$AG$479,MATCH(F$3,Miljö!$B$1:$AK$1,0),FALSE)</f>
        <v>2.36</v>
      </c>
      <c r="G150">
        <f>VLOOKUP($B150,Miljö!$B$1:$AG$479,MATCH(G$3,Miljö!$B$1:$AK$1,0),FALSE)</f>
        <v>483.4</v>
      </c>
      <c r="H150">
        <f>VLOOKUP($B150,Miljö!$B$1:$AG$479,MATCH(H$3,Miljö!$B$1:$AK$1,0),FALSE)</f>
        <v>0.55000000000000004</v>
      </c>
      <c r="J150">
        <f>VLOOKUP($B150,Totalt!$B$1:$BP$500,MATCH("total el",Totalt!$B$1:$BP$1,0),FALSE)</f>
        <v>0</v>
      </c>
      <c r="L150" s="232">
        <f t="shared" si="3"/>
        <v>0</v>
      </c>
      <c r="M150" s="232">
        <f t="shared" si="3"/>
        <v>0</v>
      </c>
      <c r="N150" s="232">
        <f t="shared" si="3"/>
        <v>0</v>
      </c>
    </row>
    <row r="151" spans="1:14" x14ac:dyDescent="0.25">
      <c r="A151" t="s">
        <v>206</v>
      </c>
      <c r="B151" t="s">
        <v>212</v>
      </c>
      <c r="C151" t="str">
        <f>VLOOKUP($B151,Totalt!$B$1:$BP$500,MATCH("Kvalitetsgranskad:",Totalt!$B$1:$BP$1,0),FALSE)</f>
        <v>Ja</v>
      </c>
      <c r="E151" t="str">
        <f>VLOOKUP($B151,Miljö!$B$1:$AG$479,MATCH(E$3,Miljö!$B$1:$AK$1,0),FALSE)</f>
        <v>'Vattenkraft'</v>
      </c>
      <c r="F151">
        <f>VLOOKUP($B151,Miljö!$B$1:$AG$479,MATCH(F$3,Miljö!$B$1:$AK$1,0),FALSE)</f>
        <v>1.1000000000000001</v>
      </c>
      <c r="G151">
        <f>VLOOKUP($B151,Miljö!$B$1:$AG$479,MATCH(G$3,Miljö!$B$1:$AK$1,0),FALSE)</f>
        <v>0</v>
      </c>
      <c r="H151">
        <f>VLOOKUP($B151,Miljö!$B$1:$AG$479,MATCH(H$3,Miljö!$B$1:$AK$1,0),FALSE)</f>
        <v>0</v>
      </c>
      <c r="J151">
        <f>VLOOKUP($B151,Totalt!$B$1:$BP$500,MATCH("total el",Totalt!$B$1:$BP$1,0),FALSE)</f>
        <v>0.05</v>
      </c>
      <c r="L151" s="232">
        <f t="shared" si="3"/>
        <v>5.5000000000000007E-2</v>
      </c>
      <c r="M151" s="232">
        <f t="shared" si="3"/>
        <v>0</v>
      </c>
      <c r="N151" s="232">
        <f t="shared" si="3"/>
        <v>0</v>
      </c>
    </row>
    <row r="152" spans="1:14" x14ac:dyDescent="0.25">
      <c r="A152" t="s">
        <v>213</v>
      </c>
      <c r="B152" t="s">
        <v>214</v>
      </c>
      <c r="C152" t="str">
        <f>VLOOKUP($B152,Totalt!$B$1:$BP$500,MATCH("Kvalitetsgranskad:",Totalt!$B$1:$BP$1,0),FALSE)</f>
        <v>Ja</v>
      </c>
      <c r="E152" t="str">
        <f>VLOOKUP($B152,Miljö!$B$1:$AG$479,MATCH(E$3,Miljö!$B$1:$AK$1,0),FALSE)</f>
        <v>'100 % förnybar el'</v>
      </c>
      <c r="F152">
        <f>VLOOKUP($B152,Miljö!$B$1:$AG$479,MATCH(F$3,Miljö!$B$1:$AK$1,0),FALSE)</f>
        <v>1.1000000000000001</v>
      </c>
      <c r="G152">
        <f>VLOOKUP($B152,Miljö!$B$1:$AG$479,MATCH(G$3,Miljö!$B$1:$AK$1,0),FALSE)</f>
        <v>0</v>
      </c>
      <c r="H152">
        <f>VLOOKUP($B152,Miljö!$B$1:$AG$479,MATCH(H$3,Miljö!$B$1:$AK$1,0),FALSE)</f>
        <v>0</v>
      </c>
      <c r="J152">
        <f>VLOOKUP($B152,Totalt!$B$1:$BP$500,MATCH("total el",Totalt!$B$1:$BP$1,0),FALSE)</f>
        <v>14.321899999999999</v>
      </c>
      <c r="L152" s="232">
        <f t="shared" si="3"/>
        <v>15.754090000000001</v>
      </c>
      <c r="M152" s="232">
        <f t="shared" si="3"/>
        <v>0</v>
      </c>
      <c r="N152" s="232">
        <f t="shared" si="3"/>
        <v>0</v>
      </c>
    </row>
    <row r="153" spans="1:14" x14ac:dyDescent="0.25">
      <c r="A153" t="s">
        <v>215</v>
      </c>
      <c r="B153" t="s">
        <v>216</v>
      </c>
      <c r="C153" t="str">
        <f>VLOOKUP($B153,Totalt!$B$1:$BP$500,MATCH("Kvalitetsgranskad:",Totalt!$B$1:$BP$1,0),FALSE)</f>
        <v>Ja</v>
      </c>
      <c r="E153" t="str">
        <f>VLOOKUP($B153,Miljö!$B$1:$AG$479,MATCH(E$3,Miljö!$B$1:$AK$1,0),FALSE)</f>
        <v>'100% vindkraft'</v>
      </c>
      <c r="F153">
        <f>VLOOKUP($B153,Miljö!$B$1:$AG$479,MATCH(F$3,Miljö!$B$1:$AK$1,0),FALSE)</f>
        <v>0</v>
      </c>
      <c r="G153">
        <f>VLOOKUP($B153,Miljö!$B$1:$AG$479,MATCH(G$3,Miljö!$B$1:$AK$1,0),FALSE)</f>
        <v>0</v>
      </c>
      <c r="H153">
        <f>VLOOKUP($B153,Miljö!$B$1:$AG$479,MATCH(H$3,Miljö!$B$1:$AK$1,0),FALSE)</f>
        <v>0</v>
      </c>
      <c r="J153">
        <f>VLOOKUP($B153,Totalt!$B$1:$BP$500,MATCH("total el",Totalt!$B$1:$BP$1,0),FALSE)</f>
        <v>4.71</v>
      </c>
      <c r="L153" s="232">
        <f t="shared" si="3"/>
        <v>0</v>
      </c>
      <c r="M153" s="232">
        <f t="shared" si="3"/>
        <v>0</v>
      </c>
      <c r="N153" s="232">
        <f t="shared" si="3"/>
        <v>0</v>
      </c>
    </row>
    <row r="154" spans="1:14" x14ac:dyDescent="0.25">
      <c r="A154" t="s">
        <v>217</v>
      </c>
      <c r="B154" t="s">
        <v>218</v>
      </c>
      <c r="C154" t="str">
        <f>VLOOKUP($B154,Totalt!$B$1:$BP$500,MATCH("Kvalitetsgranskad:",Totalt!$B$1:$BP$1,0),FALSE)</f>
        <v>Ja</v>
      </c>
      <c r="E154" t="str">
        <f>VLOOKUP($B154,Miljö!$B$1:$AG$479,MATCH(E$3,Miljö!$B$1:$AK$1,0),FALSE)</f>
        <v>'Förnybar'</v>
      </c>
      <c r="F154">
        <f>VLOOKUP($B154,Miljö!$B$1:$AG$479,MATCH(F$3,Miljö!$B$1:$AK$1,0),FALSE)</f>
        <v>1.2</v>
      </c>
      <c r="G154">
        <f>VLOOKUP($B154,Miljö!$B$1:$AG$479,MATCH(G$3,Miljö!$B$1:$AK$1,0),FALSE)</f>
        <v>0</v>
      </c>
      <c r="H154">
        <f>VLOOKUP($B154,Miljö!$B$1:$AG$479,MATCH(H$3,Miljö!$B$1:$AK$1,0),FALSE)</f>
        <v>0</v>
      </c>
      <c r="J154">
        <f>VLOOKUP($B154,Totalt!$B$1:$BP$500,MATCH("total el",Totalt!$B$1:$BP$1,0),FALSE)</f>
        <v>26.020900000000001</v>
      </c>
      <c r="L154" s="232">
        <f t="shared" si="3"/>
        <v>31.225079999999998</v>
      </c>
      <c r="M154" s="232">
        <f t="shared" si="3"/>
        <v>0</v>
      </c>
      <c r="N154" s="232">
        <f t="shared" si="3"/>
        <v>0</v>
      </c>
    </row>
    <row r="155" spans="1:14" x14ac:dyDescent="0.25">
      <c r="A155" t="s">
        <v>219</v>
      </c>
      <c r="B155" t="s">
        <v>220</v>
      </c>
      <c r="C155" t="str">
        <f>VLOOKUP($B155,Totalt!$B$1:$BP$500,MATCH("Kvalitetsgranskad:",Totalt!$B$1:$BP$1,0),FALSE)</f>
        <v>Nej</v>
      </c>
      <c r="E155" t="str">
        <f>VLOOKUP($B155,Miljö!$B$1:$AG$479,MATCH(E$3,Miljö!$B$1:$AK$1,0),FALSE)</f>
        <v>-</v>
      </c>
      <c r="F155">
        <f>VLOOKUP($B155,Miljö!$B$1:$AG$479,MATCH(F$3,Miljö!$B$1:$AK$1,0),FALSE)</f>
        <v>2.36</v>
      </c>
      <c r="G155">
        <f>VLOOKUP($B155,Miljö!$B$1:$AG$479,MATCH(G$3,Miljö!$B$1:$AK$1,0),FALSE)</f>
        <v>483.4</v>
      </c>
      <c r="H155">
        <f>VLOOKUP($B155,Miljö!$B$1:$AG$479,MATCH(H$3,Miljö!$B$1:$AK$1,0),FALSE)</f>
        <v>0.55000000000000004</v>
      </c>
      <c r="J155">
        <f>VLOOKUP($B155,Totalt!$B$1:$BP$500,MATCH("total el",Totalt!$B$1:$BP$1,0),FALSE)</f>
        <v>0</v>
      </c>
      <c r="L155" s="232">
        <f t="shared" si="3"/>
        <v>0</v>
      </c>
      <c r="M155" s="232">
        <f t="shared" si="3"/>
        <v>0</v>
      </c>
      <c r="N155" s="232">
        <f t="shared" si="3"/>
        <v>0</v>
      </c>
    </row>
    <row r="156" spans="1:14" x14ac:dyDescent="0.25">
      <c r="A156" t="s">
        <v>221</v>
      </c>
      <c r="B156" t="s">
        <v>222</v>
      </c>
      <c r="C156" t="str">
        <f>VLOOKUP($B156,Totalt!$B$1:$BP$500,MATCH("Kvalitetsgranskad:",Totalt!$B$1:$BP$1,0),FALSE)</f>
        <v>Ja</v>
      </c>
      <c r="E156" t="str">
        <f>VLOOKUP($B156,Miljö!$B$1:$AG$479,MATCH(E$3,Miljö!$B$1:$AK$1,0),FALSE)</f>
        <v>Nordisk residual</v>
      </c>
      <c r="F156">
        <f>VLOOKUP($B156,Miljö!$B$1:$AG$479,MATCH(F$3,Miljö!$B$1:$AK$1,0),FALSE)</f>
        <v>2.36</v>
      </c>
      <c r="G156">
        <f>VLOOKUP($B156,Miljö!$B$1:$AG$479,MATCH(G$3,Miljö!$B$1:$AK$1,0),FALSE)</f>
        <v>483.4</v>
      </c>
      <c r="H156">
        <f>VLOOKUP($B156,Miljö!$B$1:$AG$479,MATCH(H$3,Miljö!$B$1:$AK$1,0),FALSE)</f>
        <v>0.55000000000000004</v>
      </c>
      <c r="J156">
        <f>VLOOKUP($B156,Totalt!$B$1:$BP$500,MATCH("total el",Totalt!$B$1:$BP$1,0),FALSE)</f>
        <v>1.84</v>
      </c>
      <c r="L156" s="232">
        <f t="shared" si="3"/>
        <v>4.3423999999999996</v>
      </c>
      <c r="M156" s="232">
        <f t="shared" si="3"/>
        <v>889.45600000000002</v>
      </c>
      <c r="N156" s="232">
        <f t="shared" si="3"/>
        <v>1.0120000000000002</v>
      </c>
    </row>
    <row r="157" spans="1:14" x14ac:dyDescent="0.25">
      <c r="A157" t="s">
        <v>223</v>
      </c>
      <c r="B157" t="s">
        <v>224</v>
      </c>
      <c r="C157" t="str">
        <f>VLOOKUP($B157,Totalt!$B$1:$BP$500,MATCH("Kvalitetsgranskad:",Totalt!$B$1:$BP$1,0),FALSE)</f>
        <v>Ja</v>
      </c>
      <c r="E157" t="str">
        <f>VLOOKUP($B157,Miljö!$B$1:$AG$479,MATCH(E$3,Miljö!$B$1:$AK$1,0),FALSE)</f>
        <v>Nordisk residual</v>
      </c>
      <c r="F157">
        <f>VLOOKUP($B157,Miljö!$B$1:$AG$479,MATCH(F$3,Miljö!$B$1:$AK$1,0),FALSE)</f>
        <v>2.36</v>
      </c>
      <c r="G157">
        <f>VLOOKUP($B157,Miljö!$B$1:$AG$479,MATCH(G$3,Miljö!$B$1:$AK$1,0),FALSE)</f>
        <v>483.4</v>
      </c>
      <c r="H157">
        <f>VLOOKUP($B157,Miljö!$B$1:$AG$479,MATCH(H$3,Miljö!$B$1:$AK$1,0),FALSE)</f>
        <v>0.55000000000000004</v>
      </c>
      <c r="J157">
        <f>VLOOKUP($B157,Totalt!$B$1:$BP$500,MATCH("total el",Totalt!$B$1:$BP$1,0),FALSE)</f>
        <v>89.497</v>
      </c>
      <c r="L157" s="232">
        <f t="shared" si="3"/>
        <v>211.21292</v>
      </c>
      <c r="M157" s="232">
        <f t="shared" si="3"/>
        <v>43262.849799999996</v>
      </c>
      <c r="N157" s="232">
        <f t="shared" si="3"/>
        <v>49.223350000000003</v>
      </c>
    </row>
    <row r="158" spans="1:14" x14ac:dyDescent="0.25">
      <c r="A158" t="s">
        <v>223</v>
      </c>
      <c r="B158" t="s">
        <v>225</v>
      </c>
      <c r="C158" t="str">
        <f>VLOOKUP($B158,Totalt!$B$1:$BP$500,MATCH("Kvalitetsgranskad:",Totalt!$B$1:$BP$1,0),FALSE)</f>
        <v>Ja</v>
      </c>
      <c r="E158" t="str">
        <f>VLOOKUP($B158,Miljö!$B$1:$AG$479,MATCH(E$3,Miljö!$B$1:$AK$1,0),FALSE)</f>
        <v>Nordisk residual</v>
      </c>
      <c r="F158">
        <f>VLOOKUP($B158,Miljö!$B$1:$AG$479,MATCH(F$3,Miljö!$B$1:$AK$1,0),FALSE)</f>
        <v>2.36</v>
      </c>
      <c r="G158">
        <f>VLOOKUP($B158,Miljö!$B$1:$AG$479,MATCH(G$3,Miljö!$B$1:$AK$1,0),FALSE)</f>
        <v>483.4</v>
      </c>
      <c r="H158">
        <f>VLOOKUP($B158,Miljö!$B$1:$AG$479,MATCH(H$3,Miljö!$B$1:$AK$1,0),FALSE)</f>
        <v>0.55000000000000004</v>
      </c>
      <c r="J158">
        <f>VLOOKUP($B158,Totalt!$B$1:$BP$500,MATCH("total el",Totalt!$B$1:$BP$1,0),FALSE)</f>
        <v>2.8650000000000002</v>
      </c>
      <c r="L158" s="232">
        <f t="shared" si="3"/>
        <v>6.7614000000000001</v>
      </c>
      <c r="M158" s="232">
        <f t="shared" si="3"/>
        <v>1384.941</v>
      </c>
      <c r="N158" s="232">
        <f t="shared" si="3"/>
        <v>1.5757500000000002</v>
      </c>
    </row>
    <row r="159" spans="1:14" x14ac:dyDescent="0.25">
      <c r="A159" t="s">
        <v>226</v>
      </c>
      <c r="B159" t="s">
        <v>227</v>
      </c>
      <c r="C159" t="str">
        <f>VLOOKUP($B159,Totalt!$B$1:$BP$500,MATCH("Kvalitetsgranskad:",Totalt!$B$1:$BP$1,0),FALSE)</f>
        <v>Ja</v>
      </c>
      <c r="E159" t="str">
        <f>VLOOKUP($B159,Miljö!$B$1:$AG$479,MATCH(E$3,Miljö!$B$1:$AK$1,0),FALSE)</f>
        <v>Nordisk residual</v>
      </c>
      <c r="F159">
        <f>VLOOKUP($B159,Miljö!$B$1:$AG$479,MATCH(F$3,Miljö!$B$1:$AK$1,0),FALSE)</f>
        <v>2.36</v>
      </c>
      <c r="G159">
        <f>VLOOKUP($B159,Miljö!$B$1:$AG$479,MATCH(G$3,Miljö!$B$1:$AK$1,0),FALSE)</f>
        <v>483.4</v>
      </c>
      <c r="H159">
        <f>VLOOKUP($B159,Miljö!$B$1:$AG$479,MATCH(H$3,Miljö!$B$1:$AK$1,0),FALSE)</f>
        <v>0.55000000000000004</v>
      </c>
      <c r="J159">
        <f>VLOOKUP($B159,Totalt!$B$1:$BP$500,MATCH("total el",Totalt!$B$1:$BP$1,0),FALSE)</f>
        <v>2.67</v>
      </c>
      <c r="L159" s="232">
        <f t="shared" si="3"/>
        <v>6.3011999999999997</v>
      </c>
      <c r="M159" s="232">
        <f t="shared" si="3"/>
        <v>1290.6779999999999</v>
      </c>
      <c r="N159" s="232">
        <f t="shared" si="3"/>
        <v>1.4685000000000001</v>
      </c>
    </row>
    <row r="160" spans="1:14" x14ac:dyDescent="0.25">
      <c r="A160" t="s">
        <v>228</v>
      </c>
      <c r="B160" t="s">
        <v>229</v>
      </c>
      <c r="C160" t="str">
        <f>VLOOKUP($B160,Totalt!$B$1:$BP$500,MATCH("Kvalitetsgranskad:",Totalt!$B$1:$BP$1,0),FALSE)</f>
        <v>Ja</v>
      </c>
      <c r="E160" t="str">
        <f>VLOOKUP($B160,Miljö!$B$1:$AG$479,MATCH(E$3,Miljö!$B$1:$AK$1,0),FALSE)</f>
        <v>'Vattenkraft'</v>
      </c>
      <c r="F160">
        <f>VLOOKUP($B160,Miljö!$B$1:$AG$479,MATCH(F$3,Miljö!$B$1:$AK$1,0),FALSE)</f>
        <v>1.1000000000000001</v>
      </c>
      <c r="G160">
        <f>VLOOKUP($B160,Miljö!$B$1:$AG$479,MATCH(G$3,Miljö!$B$1:$AK$1,0),FALSE)</f>
        <v>0</v>
      </c>
      <c r="H160">
        <f>VLOOKUP($B160,Miljö!$B$1:$AG$479,MATCH(H$3,Miljö!$B$1:$AK$1,0),FALSE)</f>
        <v>0</v>
      </c>
      <c r="J160">
        <f>VLOOKUP($B160,Totalt!$B$1:$BP$500,MATCH("total el",Totalt!$B$1:$BP$1,0),FALSE)</f>
        <v>2.5999999999999999E-2</v>
      </c>
      <c r="L160" s="232">
        <f t="shared" si="3"/>
        <v>2.86E-2</v>
      </c>
      <c r="M160" s="232">
        <f t="shared" si="3"/>
        <v>0</v>
      </c>
      <c r="N160" s="232">
        <f t="shared" si="3"/>
        <v>0</v>
      </c>
    </row>
    <row r="161" spans="1:14" x14ac:dyDescent="0.25">
      <c r="A161" t="s">
        <v>228</v>
      </c>
      <c r="B161" t="s">
        <v>230</v>
      </c>
      <c r="C161" t="str">
        <f>VLOOKUP($B161,Totalt!$B$1:$BP$500,MATCH("Kvalitetsgranskad:",Totalt!$B$1:$BP$1,0),FALSE)</f>
        <v>Ja</v>
      </c>
      <c r="E161" t="str">
        <f>VLOOKUP($B161,Miljö!$B$1:$AG$479,MATCH(E$3,Miljö!$B$1:$AK$1,0),FALSE)</f>
        <v>'Vattenkraft'</v>
      </c>
      <c r="F161">
        <f>VLOOKUP($B161,Miljö!$B$1:$AG$479,MATCH(F$3,Miljö!$B$1:$AK$1,0),FALSE)</f>
        <v>1.1000000000000001</v>
      </c>
      <c r="G161">
        <f>VLOOKUP($B161,Miljö!$B$1:$AG$479,MATCH(G$3,Miljö!$B$1:$AK$1,0),FALSE)</f>
        <v>0</v>
      </c>
      <c r="H161">
        <f>VLOOKUP($B161,Miljö!$B$1:$AG$479,MATCH(H$3,Miljö!$B$1:$AK$1,0),FALSE)</f>
        <v>0</v>
      </c>
      <c r="J161">
        <f>VLOOKUP($B161,Totalt!$B$1:$BP$500,MATCH("total el",Totalt!$B$1:$BP$1,0),FALSE)</f>
        <v>3.2000000000000001E-2</v>
      </c>
      <c r="L161" s="232">
        <f t="shared" si="3"/>
        <v>3.5200000000000002E-2</v>
      </c>
      <c r="M161" s="232">
        <f t="shared" si="3"/>
        <v>0</v>
      </c>
      <c r="N161" s="232">
        <f t="shared" si="3"/>
        <v>0</v>
      </c>
    </row>
    <row r="162" spans="1:14" x14ac:dyDescent="0.25">
      <c r="A162" t="s">
        <v>228</v>
      </c>
      <c r="B162" t="s">
        <v>231</v>
      </c>
      <c r="C162" t="str">
        <f>VLOOKUP($B162,Totalt!$B$1:$BP$500,MATCH("Kvalitetsgranskad:",Totalt!$B$1:$BP$1,0),FALSE)</f>
        <v>Ja</v>
      </c>
      <c r="E162" t="str">
        <f>VLOOKUP($B162,Miljö!$B$1:$AG$479,MATCH(E$3,Miljö!$B$1:$AK$1,0),FALSE)</f>
        <v>'Vattenkraft'</v>
      </c>
      <c r="F162">
        <f>VLOOKUP($B162,Miljö!$B$1:$AG$479,MATCH(F$3,Miljö!$B$1:$AK$1,0),FALSE)</f>
        <v>1.1000000000000001</v>
      </c>
      <c r="G162">
        <f>VLOOKUP($B162,Miljö!$B$1:$AG$479,MATCH(G$3,Miljö!$B$1:$AK$1,0),FALSE)</f>
        <v>0</v>
      </c>
      <c r="H162">
        <f>VLOOKUP($B162,Miljö!$B$1:$AG$479,MATCH(H$3,Miljö!$B$1:$AK$1,0),FALSE)</f>
        <v>0</v>
      </c>
      <c r="J162">
        <f>VLOOKUP($B162,Totalt!$B$1:$BP$500,MATCH("total el",Totalt!$B$1:$BP$1,0),FALSE)</f>
        <v>4.2999999999999997E-2</v>
      </c>
      <c r="L162" s="232">
        <f t="shared" si="3"/>
        <v>4.7300000000000002E-2</v>
      </c>
      <c r="M162" s="232">
        <f t="shared" si="3"/>
        <v>0</v>
      </c>
      <c r="N162" s="232">
        <f t="shared" si="3"/>
        <v>0</v>
      </c>
    </row>
    <row r="163" spans="1:14" x14ac:dyDescent="0.25">
      <c r="A163" t="s">
        <v>228</v>
      </c>
      <c r="B163" t="s">
        <v>232</v>
      </c>
      <c r="C163" t="str">
        <f>VLOOKUP($B163,Totalt!$B$1:$BP$500,MATCH("Kvalitetsgranskad:",Totalt!$B$1:$BP$1,0),FALSE)</f>
        <v>Ja</v>
      </c>
      <c r="E163" t="str">
        <f>VLOOKUP($B163,Miljö!$B$1:$AG$479,MATCH(E$3,Miljö!$B$1:$AK$1,0),FALSE)</f>
        <v>'Vattenkraft'</v>
      </c>
      <c r="F163">
        <f>VLOOKUP($B163,Miljö!$B$1:$AG$479,MATCH(F$3,Miljö!$B$1:$AK$1,0),FALSE)</f>
        <v>1.1000000000000001</v>
      </c>
      <c r="G163">
        <f>VLOOKUP($B163,Miljö!$B$1:$AG$479,MATCH(G$3,Miljö!$B$1:$AK$1,0),FALSE)</f>
        <v>0</v>
      </c>
      <c r="H163">
        <f>VLOOKUP($B163,Miljö!$B$1:$AG$479,MATCH(H$3,Miljö!$B$1:$AK$1,0),FALSE)</f>
        <v>0</v>
      </c>
      <c r="J163">
        <f>VLOOKUP($B163,Totalt!$B$1:$BP$500,MATCH("total el",Totalt!$B$1:$BP$1,0),FALSE)</f>
        <v>4.17</v>
      </c>
      <c r="L163" s="232">
        <f t="shared" si="3"/>
        <v>4.5870000000000006</v>
      </c>
      <c r="M163" s="232">
        <f t="shared" si="3"/>
        <v>0</v>
      </c>
      <c r="N163" s="232">
        <f t="shared" si="3"/>
        <v>0</v>
      </c>
    </row>
    <row r="164" spans="1:14" x14ac:dyDescent="0.25">
      <c r="A164" t="s">
        <v>233</v>
      </c>
      <c r="B164" t="s">
        <v>234</v>
      </c>
      <c r="C164" t="str">
        <f>VLOOKUP($B164,Totalt!$B$1:$BP$500,MATCH("Kvalitetsgranskad:",Totalt!$B$1:$BP$1,0),FALSE)</f>
        <v>Ja</v>
      </c>
      <c r="E164" t="str">
        <f>VLOOKUP($B164,Miljö!$B$1:$AG$479,MATCH(E$3,Miljö!$B$1:$AK$1,0),FALSE)</f>
        <v>'Förnybar'</v>
      </c>
      <c r="F164">
        <f>VLOOKUP($B164,Miljö!$B$1:$AG$479,MATCH(F$3,Miljö!$B$1:$AK$1,0),FALSE)</f>
        <v>1.1000000000000001</v>
      </c>
      <c r="G164">
        <f>VLOOKUP($B164,Miljö!$B$1:$AG$479,MATCH(G$3,Miljö!$B$1:$AK$1,0),FALSE)</f>
        <v>0</v>
      </c>
      <c r="H164">
        <f>VLOOKUP($B164,Miljö!$B$1:$AG$479,MATCH(H$3,Miljö!$B$1:$AK$1,0),FALSE)</f>
        <v>0</v>
      </c>
      <c r="J164">
        <f>VLOOKUP($B164,Totalt!$B$1:$BP$500,MATCH("total el",Totalt!$B$1:$BP$1,0),FALSE)</f>
        <v>0.38643</v>
      </c>
      <c r="L164" s="232">
        <f t="shared" si="3"/>
        <v>0.42507300000000003</v>
      </c>
      <c r="M164" s="232">
        <f t="shared" si="3"/>
        <v>0</v>
      </c>
      <c r="N164" s="232">
        <f t="shared" si="3"/>
        <v>0</v>
      </c>
    </row>
    <row r="165" spans="1:14" x14ac:dyDescent="0.25">
      <c r="A165" t="s">
        <v>233</v>
      </c>
      <c r="B165" t="s">
        <v>235</v>
      </c>
      <c r="C165" t="str">
        <f>VLOOKUP($B165,Totalt!$B$1:$BP$500,MATCH("Kvalitetsgranskad:",Totalt!$B$1:$BP$1,0),FALSE)</f>
        <v>Ja</v>
      </c>
      <c r="E165" t="str">
        <f>VLOOKUP($B165,Miljö!$B$1:$AG$479,MATCH(E$3,Miljö!$B$1:$AK$1,0),FALSE)</f>
        <v>'Förnybar'</v>
      </c>
      <c r="F165">
        <f>VLOOKUP($B165,Miljö!$B$1:$AG$479,MATCH(F$3,Miljö!$B$1:$AK$1,0),FALSE)</f>
        <v>1.1000000000000001</v>
      </c>
      <c r="G165">
        <f>VLOOKUP($B165,Miljö!$B$1:$AG$479,MATCH(G$3,Miljö!$B$1:$AK$1,0),FALSE)</f>
        <v>0</v>
      </c>
      <c r="H165">
        <f>VLOOKUP($B165,Miljö!$B$1:$AG$479,MATCH(H$3,Miljö!$B$1:$AK$1,0),FALSE)</f>
        <v>0</v>
      </c>
      <c r="J165">
        <f>VLOOKUP($B165,Totalt!$B$1:$BP$500,MATCH("total el",Totalt!$B$1:$BP$1,0),FALSE)</f>
        <v>5.54697</v>
      </c>
      <c r="L165" s="232">
        <f t="shared" si="3"/>
        <v>6.1016670000000008</v>
      </c>
      <c r="M165" s="232">
        <f t="shared" si="3"/>
        <v>0</v>
      </c>
      <c r="N165" s="232">
        <f t="shared" si="3"/>
        <v>0</v>
      </c>
    </row>
    <row r="166" spans="1:14" x14ac:dyDescent="0.25">
      <c r="A166" t="s">
        <v>236</v>
      </c>
      <c r="B166" t="s">
        <v>237</v>
      </c>
      <c r="C166" t="str">
        <f>VLOOKUP($B166,Totalt!$B$1:$BP$500,MATCH("Kvalitetsgranskad:",Totalt!$B$1:$BP$1,0),FALSE)</f>
        <v>Ja</v>
      </c>
      <c r="E166" t="str">
        <f>VLOOKUP($B166,Miljö!$B$1:$AG$479,MATCH(E$3,Miljö!$B$1:$AK$1,0),FALSE)</f>
        <v>Nordisk residual</v>
      </c>
      <c r="F166">
        <f>VLOOKUP($B166,Miljö!$B$1:$AG$479,MATCH(F$3,Miljö!$B$1:$AK$1,0),FALSE)</f>
        <v>2.36</v>
      </c>
      <c r="G166">
        <f>VLOOKUP($B166,Miljö!$B$1:$AG$479,MATCH(G$3,Miljö!$B$1:$AK$1,0),FALSE)</f>
        <v>483.4</v>
      </c>
      <c r="H166">
        <f>VLOOKUP($B166,Miljö!$B$1:$AG$479,MATCH(H$3,Miljö!$B$1:$AK$1,0),FALSE)</f>
        <v>0.55000000000000004</v>
      </c>
      <c r="J166">
        <f>VLOOKUP($B166,Totalt!$B$1:$BP$500,MATCH("total el",Totalt!$B$1:$BP$1,0),FALSE)</f>
        <v>6.6159600000000003</v>
      </c>
      <c r="L166" s="232">
        <f t="shared" si="3"/>
        <v>15.613665599999999</v>
      </c>
      <c r="M166" s="232">
        <f t="shared" si="3"/>
        <v>3198.155064</v>
      </c>
      <c r="N166" s="232">
        <f t="shared" si="3"/>
        <v>3.6387780000000003</v>
      </c>
    </row>
    <row r="167" spans="1:14" x14ac:dyDescent="0.25">
      <c r="A167" t="s">
        <v>238</v>
      </c>
      <c r="B167" t="s">
        <v>239</v>
      </c>
      <c r="C167" t="str">
        <f>VLOOKUP($B167,Totalt!$B$1:$BP$500,MATCH("Kvalitetsgranskad:",Totalt!$B$1:$BP$1,0),FALSE)</f>
        <v>Ja</v>
      </c>
      <c r="E167" t="str">
        <f>VLOOKUP($B167,Miljö!$B$1:$AG$479,MATCH(E$3,Miljö!$B$1:$AK$1,0),FALSE)</f>
        <v>Nordisk residual</v>
      </c>
      <c r="F167">
        <f>VLOOKUP($B167,Miljö!$B$1:$AG$479,MATCH(F$3,Miljö!$B$1:$AK$1,0),FALSE)</f>
        <v>2.36</v>
      </c>
      <c r="G167">
        <f>VLOOKUP($B167,Miljö!$B$1:$AG$479,MATCH(G$3,Miljö!$B$1:$AK$1,0),FALSE)</f>
        <v>483.4</v>
      </c>
      <c r="H167">
        <f>VLOOKUP($B167,Miljö!$B$1:$AG$479,MATCH(H$3,Miljö!$B$1:$AK$1,0),FALSE)</f>
        <v>0.55000000000000004</v>
      </c>
      <c r="J167">
        <f>VLOOKUP($B167,Totalt!$B$1:$BP$500,MATCH("total el",Totalt!$B$1:$BP$1,0),FALSE)</f>
        <v>0.16400000000000001</v>
      </c>
      <c r="L167" s="232">
        <f t="shared" si="3"/>
        <v>0.38704</v>
      </c>
      <c r="M167" s="232">
        <f t="shared" si="3"/>
        <v>79.277599999999993</v>
      </c>
      <c r="N167" s="232">
        <f t="shared" si="3"/>
        <v>9.0200000000000016E-2</v>
      </c>
    </row>
    <row r="168" spans="1:14" x14ac:dyDescent="0.25">
      <c r="A168" t="s">
        <v>238</v>
      </c>
      <c r="B168" t="s">
        <v>240</v>
      </c>
      <c r="C168" t="str">
        <f>VLOOKUP($B168,Totalt!$B$1:$BP$500,MATCH("Kvalitetsgranskad:",Totalt!$B$1:$BP$1,0),FALSE)</f>
        <v>Ja</v>
      </c>
      <c r="E168" t="str">
        <f>VLOOKUP($B168,Miljö!$B$1:$AG$479,MATCH(E$3,Miljö!$B$1:$AK$1,0),FALSE)</f>
        <v>Nordisk residual</v>
      </c>
      <c r="F168">
        <f>VLOOKUP($B168,Miljö!$B$1:$AG$479,MATCH(F$3,Miljö!$B$1:$AK$1,0),FALSE)</f>
        <v>2.36</v>
      </c>
      <c r="G168">
        <f>VLOOKUP($B168,Miljö!$B$1:$AG$479,MATCH(G$3,Miljö!$B$1:$AK$1,0),FALSE)</f>
        <v>483.4</v>
      </c>
      <c r="H168">
        <f>VLOOKUP($B168,Miljö!$B$1:$AG$479,MATCH(H$3,Miljö!$B$1:$AK$1,0),FALSE)</f>
        <v>0.55000000000000004</v>
      </c>
      <c r="J168">
        <f>VLOOKUP($B168,Totalt!$B$1:$BP$500,MATCH("total el",Totalt!$B$1:$BP$1,0),FALSE)</f>
        <v>0.16300000000000001</v>
      </c>
      <c r="L168" s="232">
        <f t="shared" si="3"/>
        <v>0.38467999999999997</v>
      </c>
      <c r="M168" s="232">
        <f t="shared" si="3"/>
        <v>78.794200000000004</v>
      </c>
      <c r="N168" s="232">
        <f t="shared" si="3"/>
        <v>8.9650000000000007E-2</v>
      </c>
    </row>
    <row r="169" spans="1:14" x14ac:dyDescent="0.25">
      <c r="A169" t="s">
        <v>238</v>
      </c>
      <c r="B169" t="s">
        <v>241</v>
      </c>
      <c r="C169" t="str">
        <f>VLOOKUP($B169,Totalt!$B$1:$BP$500,MATCH("Kvalitetsgranskad:",Totalt!$B$1:$BP$1,0),FALSE)</f>
        <v>Ja</v>
      </c>
      <c r="E169" t="str">
        <f>VLOOKUP($B169,Miljö!$B$1:$AG$479,MATCH(E$3,Miljö!$B$1:$AK$1,0),FALSE)</f>
        <v>Nordisk residual</v>
      </c>
      <c r="F169">
        <f>VLOOKUP($B169,Miljö!$B$1:$AG$479,MATCH(F$3,Miljö!$B$1:$AK$1,0),FALSE)</f>
        <v>2.36</v>
      </c>
      <c r="G169">
        <f>VLOOKUP($B169,Miljö!$B$1:$AG$479,MATCH(G$3,Miljö!$B$1:$AK$1,0),FALSE)</f>
        <v>483.4</v>
      </c>
      <c r="H169">
        <f>VLOOKUP($B169,Miljö!$B$1:$AG$479,MATCH(H$3,Miljö!$B$1:$AK$1,0),FALSE)</f>
        <v>0.55000000000000004</v>
      </c>
      <c r="J169">
        <f>VLOOKUP($B169,Totalt!$B$1:$BP$500,MATCH("total el",Totalt!$B$1:$BP$1,0),FALSE)</f>
        <v>0.222</v>
      </c>
      <c r="L169" s="232">
        <f t="shared" si="3"/>
        <v>0.52391999999999994</v>
      </c>
      <c r="M169" s="232">
        <f t="shared" si="3"/>
        <v>107.31479999999999</v>
      </c>
      <c r="N169" s="232">
        <f t="shared" si="3"/>
        <v>0.12210000000000001</v>
      </c>
    </row>
    <row r="170" spans="1:14" x14ac:dyDescent="0.25">
      <c r="A170" t="s">
        <v>238</v>
      </c>
      <c r="B170" t="s">
        <v>242</v>
      </c>
      <c r="C170" t="str">
        <f>VLOOKUP($B170,Totalt!$B$1:$BP$500,MATCH("Kvalitetsgranskad:",Totalt!$B$1:$BP$1,0),FALSE)</f>
        <v>Ja</v>
      </c>
      <c r="E170" t="str">
        <f>VLOOKUP($B170,Miljö!$B$1:$AG$479,MATCH(E$3,Miljö!$B$1:$AK$1,0),FALSE)</f>
        <v>Nordisk residual</v>
      </c>
      <c r="F170">
        <f>VLOOKUP($B170,Miljö!$B$1:$AG$479,MATCH(F$3,Miljö!$B$1:$AK$1,0),FALSE)</f>
        <v>2.36</v>
      </c>
      <c r="G170">
        <f>VLOOKUP($B170,Miljö!$B$1:$AG$479,MATCH(G$3,Miljö!$B$1:$AK$1,0),FALSE)</f>
        <v>483.4</v>
      </c>
      <c r="H170">
        <f>VLOOKUP($B170,Miljö!$B$1:$AG$479,MATCH(H$3,Miljö!$B$1:$AK$1,0),FALSE)</f>
        <v>0.55000000000000004</v>
      </c>
      <c r="J170">
        <f>VLOOKUP($B170,Totalt!$B$1:$BP$500,MATCH("total el",Totalt!$B$1:$BP$1,0),FALSE)</f>
        <v>0.18</v>
      </c>
      <c r="L170" s="232">
        <f t="shared" si="3"/>
        <v>0.42479999999999996</v>
      </c>
      <c r="M170" s="232">
        <f t="shared" si="3"/>
        <v>87.011999999999986</v>
      </c>
      <c r="N170" s="232">
        <f t="shared" si="3"/>
        <v>9.9000000000000005E-2</v>
      </c>
    </row>
    <row r="171" spans="1:14" x14ac:dyDescent="0.25">
      <c r="A171" t="s">
        <v>238</v>
      </c>
      <c r="B171" t="s">
        <v>243</v>
      </c>
      <c r="C171" t="str">
        <f>VLOOKUP($B171,Totalt!$B$1:$BP$500,MATCH("Kvalitetsgranskad:",Totalt!$B$1:$BP$1,0),FALSE)</f>
        <v>Ja</v>
      </c>
      <c r="E171" t="str">
        <f>VLOOKUP($B171,Miljö!$B$1:$AG$479,MATCH(E$3,Miljö!$B$1:$AK$1,0),FALSE)</f>
        <v>Nordisk residual</v>
      </c>
      <c r="F171">
        <f>VLOOKUP($B171,Miljö!$B$1:$AG$479,MATCH(F$3,Miljö!$B$1:$AK$1,0),FALSE)</f>
        <v>2.36</v>
      </c>
      <c r="G171">
        <f>VLOOKUP($B171,Miljö!$B$1:$AG$479,MATCH(G$3,Miljö!$B$1:$AK$1,0),FALSE)</f>
        <v>483.4</v>
      </c>
      <c r="H171">
        <f>VLOOKUP($B171,Miljö!$B$1:$AG$479,MATCH(H$3,Miljö!$B$1:$AK$1,0),FALSE)</f>
        <v>0.55000000000000004</v>
      </c>
      <c r="J171">
        <f>VLOOKUP($B171,Totalt!$B$1:$BP$500,MATCH("total el",Totalt!$B$1:$BP$1,0),FALSE)</f>
        <v>0.30299999999999999</v>
      </c>
      <c r="L171" s="232">
        <f t="shared" si="3"/>
        <v>0.71507999999999994</v>
      </c>
      <c r="M171" s="232">
        <f t="shared" si="3"/>
        <v>146.47019999999998</v>
      </c>
      <c r="N171" s="232">
        <f t="shared" si="3"/>
        <v>0.16665000000000002</v>
      </c>
    </row>
    <row r="172" spans="1:14" x14ac:dyDescent="0.25">
      <c r="A172" t="s">
        <v>238</v>
      </c>
      <c r="B172" t="s">
        <v>244</v>
      </c>
      <c r="C172" t="str">
        <f>VLOOKUP($B172,Totalt!$B$1:$BP$500,MATCH("Kvalitetsgranskad:",Totalt!$B$1:$BP$1,0),FALSE)</f>
        <v>Ja</v>
      </c>
      <c r="E172" t="str">
        <f>VLOOKUP($B172,Miljö!$B$1:$AG$479,MATCH(E$3,Miljö!$B$1:$AK$1,0),FALSE)</f>
        <v>Nordisk residual</v>
      </c>
      <c r="F172">
        <f>VLOOKUP($B172,Miljö!$B$1:$AG$479,MATCH(F$3,Miljö!$B$1:$AK$1,0),FALSE)</f>
        <v>2.36</v>
      </c>
      <c r="G172">
        <f>VLOOKUP($B172,Miljö!$B$1:$AG$479,MATCH(G$3,Miljö!$B$1:$AK$1,0),FALSE)</f>
        <v>483.4</v>
      </c>
      <c r="H172">
        <f>VLOOKUP($B172,Miljö!$B$1:$AG$479,MATCH(H$3,Miljö!$B$1:$AK$1,0),FALSE)</f>
        <v>0.55000000000000004</v>
      </c>
      <c r="J172">
        <f>VLOOKUP($B172,Totalt!$B$1:$BP$500,MATCH("total el",Totalt!$B$1:$BP$1,0),FALSE)</f>
        <v>0.5</v>
      </c>
      <c r="L172" s="232">
        <f t="shared" si="3"/>
        <v>1.18</v>
      </c>
      <c r="M172" s="232">
        <f t="shared" si="3"/>
        <v>241.7</v>
      </c>
      <c r="N172" s="232">
        <f t="shared" si="3"/>
        <v>0.27500000000000002</v>
      </c>
    </row>
    <row r="173" spans="1:14" x14ac:dyDescent="0.25">
      <c r="A173" t="s">
        <v>238</v>
      </c>
      <c r="B173" t="s">
        <v>245</v>
      </c>
      <c r="C173" t="str">
        <f>VLOOKUP($B173,Totalt!$B$1:$BP$500,MATCH("Kvalitetsgranskad:",Totalt!$B$1:$BP$1,0),FALSE)</f>
        <v>Ja</v>
      </c>
      <c r="E173" t="str">
        <f>VLOOKUP($B173,Miljö!$B$1:$AG$479,MATCH(E$3,Miljö!$B$1:$AK$1,0),FALSE)</f>
        <v>Nordisk residual</v>
      </c>
      <c r="F173">
        <f>VLOOKUP($B173,Miljö!$B$1:$AG$479,MATCH(F$3,Miljö!$B$1:$AK$1,0),FALSE)</f>
        <v>2.36</v>
      </c>
      <c r="G173">
        <f>VLOOKUP($B173,Miljö!$B$1:$AG$479,MATCH(G$3,Miljö!$B$1:$AK$1,0),FALSE)</f>
        <v>483.4</v>
      </c>
      <c r="H173">
        <f>VLOOKUP($B173,Miljö!$B$1:$AG$479,MATCH(H$3,Miljö!$B$1:$AK$1,0),FALSE)</f>
        <v>0.55000000000000004</v>
      </c>
      <c r="J173">
        <f>VLOOKUP($B173,Totalt!$B$1:$BP$500,MATCH("total el",Totalt!$B$1:$BP$1,0),FALSE)</f>
        <v>0.28799999999999998</v>
      </c>
      <c r="L173" s="232">
        <f t="shared" si="3"/>
        <v>0.67967999999999995</v>
      </c>
      <c r="M173" s="232">
        <f t="shared" si="3"/>
        <v>139.21919999999997</v>
      </c>
      <c r="N173" s="232">
        <f t="shared" si="3"/>
        <v>0.15840000000000001</v>
      </c>
    </row>
    <row r="174" spans="1:14" x14ac:dyDescent="0.25">
      <c r="A174" t="s">
        <v>238</v>
      </c>
      <c r="B174" t="s">
        <v>246</v>
      </c>
      <c r="C174" t="str">
        <f>VLOOKUP($B174,Totalt!$B$1:$BP$500,MATCH("Kvalitetsgranskad:",Totalt!$B$1:$BP$1,0),FALSE)</f>
        <v>Ja</v>
      </c>
      <c r="E174" t="str">
        <f>VLOOKUP($B174,Miljö!$B$1:$AG$479,MATCH(E$3,Miljö!$B$1:$AK$1,0),FALSE)</f>
        <v>Nordisk residual</v>
      </c>
      <c r="F174">
        <f>VLOOKUP($B174,Miljö!$B$1:$AG$479,MATCH(F$3,Miljö!$B$1:$AK$1,0),FALSE)</f>
        <v>2.36</v>
      </c>
      <c r="G174">
        <f>VLOOKUP($B174,Miljö!$B$1:$AG$479,MATCH(G$3,Miljö!$B$1:$AK$1,0),FALSE)</f>
        <v>483.4</v>
      </c>
      <c r="H174">
        <f>VLOOKUP($B174,Miljö!$B$1:$AG$479,MATCH(H$3,Miljö!$B$1:$AK$1,0),FALSE)</f>
        <v>0.55000000000000004</v>
      </c>
      <c r="J174">
        <f>VLOOKUP($B174,Totalt!$B$1:$BP$500,MATCH("total el",Totalt!$B$1:$BP$1,0),FALSE)</f>
        <v>0.14000000000000001</v>
      </c>
      <c r="L174" s="232">
        <f t="shared" si="3"/>
        <v>0.33040000000000003</v>
      </c>
      <c r="M174" s="232">
        <f t="shared" si="3"/>
        <v>67.676000000000002</v>
      </c>
      <c r="N174" s="232">
        <f t="shared" si="3"/>
        <v>7.7000000000000013E-2</v>
      </c>
    </row>
    <row r="175" spans="1:14" x14ac:dyDescent="0.25">
      <c r="A175" t="s">
        <v>247</v>
      </c>
      <c r="B175" t="s">
        <v>248</v>
      </c>
      <c r="C175" t="str">
        <f>VLOOKUP($B175,Totalt!$B$1:$BP$500,MATCH("Kvalitetsgranskad:",Totalt!$B$1:$BP$1,0),FALSE)</f>
        <v>Ja</v>
      </c>
      <c r="E175" t="str">
        <f>VLOOKUP($B175,Miljö!$B$1:$AG$479,MATCH(E$3,Miljö!$B$1:$AK$1,0),FALSE)</f>
        <v>Nordisk residual</v>
      </c>
      <c r="F175">
        <f>VLOOKUP($B175,Miljö!$B$1:$AG$479,MATCH(F$3,Miljö!$B$1:$AK$1,0),FALSE)</f>
        <v>2.36</v>
      </c>
      <c r="G175">
        <f>VLOOKUP($B175,Miljö!$B$1:$AG$479,MATCH(G$3,Miljö!$B$1:$AK$1,0),FALSE)</f>
        <v>483.4</v>
      </c>
      <c r="H175">
        <f>VLOOKUP($B175,Miljö!$B$1:$AG$479,MATCH(H$3,Miljö!$B$1:$AK$1,0),FALSE)</f>
        <v>0.55000000000000004</v>
      </c>
      <c r="J175">
        <f>VLOOKUP($B175,Totalt!$B$1:$BP$500,MATCH("total el",Totalt!$B$1:$BP$1,0),FALSE)</f>
        <v>0.42799999999999999</v>
      </c>
      <c r="L175" s="232">
        <f t="shared" si="3"/>
        <v>1.0100799999999999</v>
      </c>
      <c r="M175" s="232">
        <f t="shared" si="3"/>
        <v>206.89519999999999</v>
      </c>
      <c r="N175" s="232">
        <f t="shared" si="3"/>
        <v>0.23540000000000003</v>
      </c>
    </row>
    <row r="176" spans="1:14" x14ac:dyDescent="0.25">
      <c r="A176" t="s">
        <v>249</v>
      </c>
      <c r="B176" t="s">
        <v>150</v>
      </c>
      <c r="C176" t="str">
        <f>VLOOKUP($B176,Totalt!$B$1:$BP$500,MATCH("Kvalitetsgranskad:",Totalt!$B$1:$BP$1,0),FALSE)</f>
        <v>Ja</v>
      </c>
      <c r="E176" t="str">
        <f>VLOOKUP($B176,Miljö!$B$1:$AG$479,MATCH(E$3,Miljö!$B$1:$AK$1,0),FALSE)</f>
        <v>Nordisk residual</v>
      </c>
      <c r="F176">
        <f>VLOOKUP($B176,Miljö!$B$1:$AG$479,MATCH(F$3,Miljö!$B$1:$AK$1,0),FALSE)</f>
        <v>2.36</v>
      </c>
      <c r="G176">
        <f>VLOOKUP($B176,Miljö!$B$1:$AG$479,MATCH(G$3,Miljö!$B$1:$AK$1,0),FALSE)</f>
        <v>483.4</v>
      </c>
      <c r="H176">
        <f>VLOOKUP($B176,Miljö!$B$1:$AG$479,MATCH(H$3,Miljö!$B$1:$AK$1,0),FALSE)</f>
        <v>0.55000000000000004</v>
      </c>
      <c r="J176">
        <f>VLOOKUP($B176,Totalt!$B$1:$BP$500,MATCH("total el",Totalt!$B$1:$BP$1,0),FALSE)</f>
        <v>0.23100000000000001</v>
      </c>
      <c r="L176" s="232">
        <f t="shared" si="3"/>
        <v>0.54515999999999998</v>
      </c>
      <c r="M176" s="232">
        <f t="shared" si="3"/>
        <v>111.66540000000001</v>
      </c>
      <c r="N176" s="232">
        <f t="shared" si="3"/>
        <v>0.12705000000000002</v>
      </c>
    </row>
    <row r="177" spans="1:14" x14ac:dyDescent="0.25">
      <c r="A177" t="s">
        <v>249</v>
      </c>
      <c r="B177" t="s">
        <v>250</v>
      </c>
      <c r="C177" t="str">
        <f>VLOOKUP($B177,Totalt!$B$1:$BP$500,MATCH("Kvalitetsgranskad:",Totalt!$B$1:$BP$1,0),FALSE)</f>
        <v>Ja</v>
      </c>
      <c r="E177" t="str">
        <f>VLOOKUP($B177,Miljö!$B$1:$AG$479,MATCH(E$3,Miljö!$B$1:$AK$1,0),FALSE)</f>
        <v>'Lokal Vind El från Göteborg Energi'</v>
      </c>
      <c r="F177">
        <f>VLOOKUP($B177,Miljö!$B$1:$AG$479,MATCH(F$3,Miljö!$B$1:$AK$1,0),FALSE)</f>
        <v>0.1</v>
      </c>
      <c r="G177">
        <f>VLOOKUP($B177,Miljö!$B$1:$AG$479,MATCH(G$3,Miljö!$B$1:$AK$1,0),FALSE)</f>
        <v>0</v>
      </c>
      <c r="H177">
        <f>VLOOKUP($B177,Miljö!$B$1:$AG$479,MATCH(H$3,Miljö!$B$1:$AK$1,0),FALSE)</f>
        <v>0</v>
      </c>
      <c r="J177">
        <f>VLOOKUP($B177,Totalt!$B$1:$BP$500,MATCH("total el",Totalt!$B$1:$BP$1,0),FALSE)</f>
        <v>0.13</v>
      </c>
      <c r="L177" s="232">
        <f t="shared" si="3"/>
        <v>1.3000000000000001E-2</v>
      </c>
      <c r="M177" s="232">
        <f t="shared" si="3"/>
        <v>0</v>
      </c>
      <c r="N177" s="232">
        <f t="shared" si="3"/>
        <v>0</v>
      </c>
    </row>
    <row r="178" spans="1:14" x14ac:dyDescent="0.25">
      <c r="A178" t="s">
        <v>249</v>
      </c>
      <c r="B178" t="s">
        <v>251</v>
      </c>
      <c r="C178" t="str">
        <f>VLOOKUP($B178,Totalt!$B$1:$BP$500,MATCH("Kvalitetsgranskad:",Totalt!$B$1:$BP$1,0),FALSE)</f>
        <v>Ja</v>
      </c>
      <c r="E178" t="str">
        <f>VLOOKUP($B178,Miljö!$B$1:$AG$479,MATCH(E$3,Miljö!$B$1:$AK$1,0),FALSE)</f>
        <v>'Lokal Vindel från Göteborg Energi'</v>
      </c>
      <c r="F178">
        <f>VLOOKUP($B178,Miljö!$B$1:$AG$479,MATCH(F$3,Miljö!$B$1:$AK$1,0),FALSE)</f>
        <v>0.1</v>
      </c>
      <c r="G178">
        <f>VLOOKUP($B178,Miljö!$B$1:$AG$479,MATCH(G$3,Miljö!$B$1:$AK$1,0),FALSE)</f>
        <v>0</v>
      </c>
      <c r="H178">
        <f>VLOOKUP($B178,Miljö!$B$1:$AG$479,MATCH(H$3,Miljö!$B$1:$AK$1,0),FALSE)</f>
        <v>0</v>
      </c>
      <c r="J178">
        <f>VLOOKUP($B178,Totalt!$B$1:$BP$500,MATCH("total el",Totalt!$B$1:$BP$1,0),FALSE)</f>
        <v>0.52400000000000002</v>
      </c>
      <c r="L178" s="232">
        <f t="shared" si="3"/>
        <v>5.2400000000000002E-2</v>
      </c>
      <c r="M178" s="232">
        <f t="shared" si="3"/>
        <v>0</v>
      </c>
      <c r="N178" s="232">
        <f t="shared" si="3"/>
        <v>0</v>
      </c>
    </row>
    <row r="179" spans="1:14" x14ac:dyDescent="0.25">
      <c r="A179" t="s">
        <v>249</v>
      </c>
      <c r="B179" t="s">
        <v>252</v>
      </c>
      <c r="C179" t="str">
        <f>VLOOKUP($B179,Totalt!$B$1:$BP$500,MATCH("Kvalitetsgranskad:",Totalt!$B$1:$BP$1,0),FALSE)</f>
        <v>Ja</v>
      </c>
      <c r="E179" t="str">
        <f>VLOOKUP($B179,Miljö!$B$1:$AG$479,MATCH(E$3,Miljö!$B$1:$AK$1,0),FALSE)</f>
        <v>'Lokal Vind El från Göteborg Energi'</v>
      </c>
      <c r="F179">
        <f>VLOOKUP($B179,Miljö!$B$1:$AG$479,MATCH(F$3,Miljö!$B$1:$AK$1,0),FALSE)</f>
        <v>0.1</v>
      </c>
      <c r="G179">
        <f>VLOOKUP($B179,Miljö!$B$1:$AG$479,MATCH(G$3,Miljö!$B$1:$AK$1,0),FALSE)</f>
        <v>0</v>
      </c>
      <c r="H179">
        <f>VLOOKUP($B179,Miljö!$B$1:$AG$479,MATCH(H$3,Miljö!$B$1:$AK$1,0),FALSE)</f>
        <v>0</v>
      </c>
      <c r="J179">
        <f>VLOOKUP($B179,Totalt!$B$1:$BP$500,MATCH("total el",Totalt!$B$1:$BP$1,0),FALSE)</f>
        <v>1.2999999999999999E-2</v>
      </c>
      <c r="L179" s="232">
        <f t="shared" si="3"/>
        <v>1.2999999999999999E-3</v>
      </c>
      <c r="M179" s="232">
        <f t="shared" si="3"/>
        <v>0</v>
      </c>
      <c r="N179" s="232">
        <f t="shared" si="3"/>
        <v>0</v>
      </c>
    </row>
    <row r="180" spans="1:14" x14ac:dyDescent="0.25">
      <c r="A180" t="s">
        <v>253</v>
      </c>
      <c r="B180" t="s">
        <v>254</v>
      </c>
      <c r="C180" t="str">
        <f>VLOOKUP($B180,Totalt!$B$1:$BP$500,MATCH("Kvalitetsgranskad:",Totalt!$B$1:$BP$1,0),FALSE)</f>
        <v>Nej</v>
      </c>
      <c r="E180" t="str">
        <f>VLOOKUP($B180,Miljö!$B$1:$AG$479,MATCH(E$3,Miljö!$B$1:$AK$1,0),FALSE)</f>
        <v>-</v>
      </c>
      <c r="F180">
        <f>VLOOKUP($B180,Miljö!$B$1:$AG$479,MATCH(F$3,Miljö!$B$1:$AK$1,0),FALSE)</f>
        <v>2.36</v>
      </c>
      <c r="G180">
        <f>VLOOKUP($B180,Miljö!$B$1:$AG$479,MATCH(G$3,Miljö!$B$1:$AK$1,0),FALSE)</f>
        <v>483.4</v>
      </c>
      <c r="H180">
        <f>VLOOKUP($B180,Miljö!$B$1:$AG$479,MATCH(H$3,Miljö!$B$1:$AK$1,0),FALSE)</f>
        <v>0.55000000000000004</v>
      </c>
      <c r="J180">
        <f>VLOOKUP($B180,Totalt!$B$1:$BP$500,MATCH("total el",Totalt!$B$1:$BP$1,0),FALSE)</f>
        <v>0</v>
      </c>
      <c r="L180" s="232">
        <f t="shared" si="3"/>
        <v>0</v>
      </c>
      <c r="M180" s="232">
        <f t="shared" si="3"/>
        <v>0</v>
      </c>
      <c r="N180" s="232">
        <f t="shared" si="3"/>
        <v>0</v>
      </c>
    </row>
    <row r="181" spans="1:14" x14ac:dyDescent="0.25">
      <c r="A181" t="s">
        <v>255</v>
      </c>
      <c r="B181" t="s">
        <v>256</v>
      </c>
      <c r="C181" t="str">
        <f>VLOOKUP($B181,Totalt!$B$1:$BP$500,MATCH("Kvalitetsgranskad:",Totalt!$B$1:$BP$1,0),FALSE)</f>
        <v>Ja</v>
      </c>
      <c r="E181" t="str">
        <f>VLOOKUP($B181,Miljö!$B$1:$AG$479,MATCH(E$3,Miljö!$B$1:$AK$1,0),FALSE)</f>
        <v>Nordisk residual</v>
      </c>
      <c r="F181">
        <f>VLOOKUP($B181,Miljö!$B$1:$AG$479,MATCH(F$3,Miljö!$B$1:$AK$1,0),FALSE)</f>
        <v>2.36</v>
      </c>
      <c r="G181">
        <f>VLOOKUP($B181,Miljö!$B$1:$AG$479,MATCH(G$3,Miljö!$B$1:$AK$1,0),FALSE)</f>
        <v>483.4</v>
      </c>
      <c r="H181">
        <f>VLOOKUP($B181,Miljö!$B$1:$AG$479,MATCH(H$3,Miljö!$B$1:$AK$1,0),FALSE)</f>
        <v>0.55000000000000004</v>
      </c>
      <c r="J181">
        <f>VLOOKUP($B181,Totalt!$B$1:$BP$500,MATCH("total el",Totalt!$B$1:$BP$1,0),FALSE)</f>
        <v>1.1859999999999999</v>
      </c>
      <c r="L181" s="232">
        <f t="shared" si="3"/>
        <v>2.7989599999999997</v>
      </c>
      <c r="M181" s="232">
        <f t="shared" si="3"/>
        <v>573.31239999999991</v>
      </c>
      <c r="N181" s="232">
        <f t="shared" si="3"/>
        <v>0.65229999999999999</v>
      </c>
    </row>
    <row r="182" spans="1:14" x14ac:dyDescent="0.25">
      <c r="A182" t="s">
        <v>257</v>
      </c>
      <c r="B182" t="s">
        <v>258</v>
      </c>
      <c r="C182" t="str">
        <f>VLOOKUP($B182,Totalt!$B$1:$BP$500,MATCH("Kvalitetsgranskad:",Totalt!$B$1:$BP$1,0),FALSE)</f>
        <v>Ja</v>
      </c>
      <c r="E182" t="str">
        <f>VLOOKUP($B182,Miljö!$B$1:$AG$479,MATCH(E$3,Miljö!$B$1:$AK$1,0),FALSE)</f>
        <v>Nordisk residual</v>
      </c>
      <c r="F182">
        <f>VLOOKUP($B182,Miljö!$B$1:$AG$479,MATCH(F$3,Miljö!$B$1:$AK$1,0),FALSE)</f>
        <v>2.36</v>
      </c>
      <c r="G182">
        <f>VLOOKUP($B182,Miljö!$B$1:$AG$479,MATCH(G$3,Miljö!$B$1:$AK$1,0),FALSE)</f>
        <v>483.4</v>
      </c>
      <c r="H182">
        <f>VLOOKUP($B182,Miljö!$B$1:$AG$479,MATCH(H$3,Miljö!$B$1:$AK$1,0),FALSE)</f>
        <v>0.55000000000000004</v>
      </c>
      <c r="J182">
        <f>VLOOKUP($B182,Totalt!$B$1:$BP$500,MATCH("total el",Totalt!$B$1:$BP$1,0),FALSE)</f>
        <v>12.6836</v>
      </c>
      <c r="L182" s="232">
        <f t="shared" si="3"/>
        <v>29.933295999999999</v>
      </c>
      <c r="M182" s="232">
        <f t="shared" si="3"/>
        <v>6131.2522399999998</v>
      </c>
      <c r="N182" s="232">
        <f t="shared" si="3"/>
        <v>6.9759800000000007</v>
      </c>
    </row>
    <row r="183" spans="1:14" x14ac:dyDescent="0.25">
      <c r="A183" t="s">
        <v>259</v>
      </c>
      <c r="B183" t="s">
        <v>260</v>
      </c>
      <c r="C183" t="str">
        <f>VLOOKUP($B183,Totalt!$B$1:$BP$500,MATCH("Kvalitetsgranskad:",Totalt!$B$1:$BP$1,0),FALSE)</f>
        <v>Ja</v>
      </c>
      <c r="E183" t="str">
        <f>VLOOKUP($B183,Miljö!$B$1:$AG$479,MATCH(E$3,Miljö!$B$1:$AK$1,0),FALSE)</f>
        <v>Nordisk residual</v>
      </c>
      <c r="F183">
        <f>VLOOKUP($B183,Miljö!$B$1:$AG$479,MATCH(F$3,Miljö!$B$1:$AK$1,0),FALSE)</f>
        <v>2.36</v>
      </c>
      <c r="G183">
        <f>VLOOKUP($B183,Miljö!$B$1:$AG$479,MATCH(G$3,Miljö!$B$1:$AK$1,0),FALSE)</f>
        <v>483.4</v>
      </c>
      <c r="H183">
        <f>VLOOKUP($B183,Miljö!$B$1:$AG$479,MATCH(H$3,Miljö!$B$1:$AK$1,0),FALSE)</f>
        <v>0.55000000000000004</v>
      </c>
      <c r="J183">
        <f>VLOOKUP($B183,Totalt!$B$1:$BP$500,MATCH("total el",Totalt!$B$1:$BP$1,0),FALSE)</f>
        <v>2.5000000000000001E-2</v>
      </c>
      <c r="L183" s="232">
        <f t="shared" si="3"/>
        <v>5.8999999999999997E-2</v>
      </c>
      <c r="M183" s="232">
        <f t="shared" si="3"/>
        <v>12.085000000000001</v>
      </c>
      <c r="N183" s="232">
        <f t="shared" si="3"/>
        <v>1.3750000000000002E-2</v>
      </c>
    </row>
    <row r="184" spans="1:14" x14ac:dyDescent="0.25">
      <c r="A184" t="s">
        <v>261</v>
      </c>
      <c r="B184" t="s">
        <v>262</v>
      </c>
      <c r="C184" t="str">
        <f>VLOOKUP($B184,Totalt!$B$1:$BP$500,MATCH("Kvalitetsgranskad:",Totalt!$B$1:$BP$1,0),FALSE)</f>
        <v>Ja</v>
      </c>
      <c r="E184" t="str">
        <f>VLOOKUP($B184,Miljö!$B$1:$AG$479,MATCH(E$3,Miljö!$B$1:$AK$1,0),FALSE)</f>
        <v>'Vattenkraft'</v>
      </c>
      <c r="F184">
        <f>VLOOKUP($B184,Miljö!$B$1:$AG$479,MATCH(F$3,Miljö!$B$1:$AK$1,0),FALSE)</f>
        <v>1.1000000000000001</v>
      </c>
      <c r="G184">
        <f>VLOOKUP($B184,Miljö!$B$1:$AG$479,MATCH(G$3,Miljö!$B$1:$AK$1,0),FALSE)</f>
        <v>0</v>
      </c>
      <c r="H184">
        <f>VLOOKUP($B184,Miljö!$B$1:$AG$479,MATCH(H$3,Miljö!$B$1:$AK$1,0),FALSE)</f>
        <v>0</v>
      </c>
      <c r="J184">
        <f>VLOOKUP($B184,Totalt!$B$1:$BP$500,MATCH("total el",Totalt!$B$1:$BP$1,0),FALSE)</f>
        <v>0.08</v>
      </c>
      <c r="L184" s="232">
        <f t="shared" si="3"/>
        <v>8.8000000000000009E-2</v>
      </c>
      <c r="M184" s="232">
        <f t="shared" si="3"/>
        <v>0</v>
      </c>
      <c r="N184" s="232">
        <f t="shared" si="3"/>
        <v>0</v>
      </c>
    </row>
    <row r="185" spans="1:14" x14ac:dyDescent="0.25">
      <c r="A185" t="s">
        <v>261</v>
      </c>
      <c r="B185" t="s">
        <v>263</v>
      </c>
      <c r="C185" t="str">
        <f>VLOOKUP($B185,Totalt!$B$1:$BP$500,MATCH("Kvalitetsgranskad:",Totalt!$B$1:$BP$1,0),FALSE)</f>
        <v>Ja</v>
      </c>
      <c r="E185" t="str">
        <f>VLOOKUP($B185,Miljö!$B$1:$AG$479,MATCH(E$3,Miljö!$B$1:$AK$1,0),FALSE)</f>
        <v>'Vattenkraft'</v>
      </c>
      <c r="F185">
        <f>VLOOKUP($B185,Miljö!$B$1:$AG$479,MATCH(F$3,Miljö!$B$1:$AK$1,0),FALSE)</f>
        <v>1.1000000000000001</v>
      </c>
      <c r="G185">
        <f>VLOOKUP($B185,Miljö!$B$1:$AG$479,MATCH(G$3,Miljö!$B$1:$AK$1,0),FALSE)</f>
        <v>0</v>
      </c>
      <c r="H185">
        <f>VLOOKUP($B185,Miljö!$B$1:$AG$479,MATCH(H$3,Miljö!$B$1:$AK$1,0),FALSE)</f>
        <v>0</v>
      </c>
      <c r="J185">
        <f>VLOOKUP($B185,Totalt!$B$1:$BP$500,MATCH("total el",Totalt!$B$1:$BP$1,0),FALSE)</f>
        <v>1.3</v>
      </c>
      <c r="L185" s="232">
        <f t="shared" si="3"/>
        <v>1.4300000000000002</v>
      </c>
      <c r="M185" s="232">
        <f t="shared" si="3"/>
        <v>0</v>
      </c>
      <c r="N185" s="232">
        <f t="shared" si="3"/>
        <v>0</v>
      </c>
    </row>
    <row r="186" spans="1:14" x14ac:dyDescent="0.25">
      <c r="A186" t="s">
        <v>261</v>
      </c>
      <c r="B186" t="s">
        <v>264</v>
      </c>
      <c r="C186" t="str">
        <f>VLOOKUP($B186,Totalt!$B$1:$BP$500,MATCH("Kvalitetsgranskad:",Totalt!$B$1:$BP$1,0),FALSE)</f>
        <v>Nej</v>
      </c>
      <c r="E186" t="str">
        <f>VLOOKUP($B186,Miljö!$B$1:$AG$479,MATCH(E$3,Miljö!$B$1:$AK$1,0),FALSE)</f>
        <v>'Vattenkraft'</v>
      </c>
      <c r="F186">
        <f>VLOOKUP($B186,Miljö!$B$1:$AG$479,MATCH(F$3,Miljö!$B$1:$AK$1,0),FALSE)</f>
        <v>1.1000000000000001</v>
      </c>
      <c r="G186">
        <f>VLOOKUP($B186,Miljö!$B$1:$AG$479,MATCH(G$3,Miljö!$B$1:$AK$1,0),FALSE)</f>
        <v>0</v>
      </c>
      <c r="H186">
        <f>VLOOKUP($B186,Miljö!$B$1:$AG$479,MATCH(H$3,Miljö!$B$1:$AK$1,0),FALSE)</f>
        <v>0</v>
      </c>
      <c r="J186">
        <f>VLOOKUP($B186,Totalt!$B$1:$BP$500,MATCH("total el",Totalt!$B$1:$BP$1,0),FALSE)</f>
        <v>0</v>
      </c>
      <c r="L186" s="232">
        <f t="shared" si="3"/>
        <v>0</v>
      </c>
      <c r="M186" s="232">
        <f t="shared" si="3"/>
        <v>0</v>
      </c>
      <c r="N186" s="232">
        <f t="shared" si="3"/>
        <v>0</v>
      </c>
    </row>
    <row r="187" spans="1:14" x14ac:dyDescent="0.25">
      <c r="A187" t="s">
        <v>261</v>
      </c>
      <c r="B187" t="s">
        <v>265</v>
      </c>
      <c r="C187" t="str">
        <f>VLOOKUP($B187,Totalt!$B$1:$BP$500,MATCH("Kvalitetsgranskad:",Totalt!$B$1:$BP$1,0),FALSE)</f>
        <v>Ja</v>
      </c>
      <c r="E187" t="str">
        <f>VLOOKUP($B187,Miljö!$B$1:$AG$479,MATCH(E$3,Miljö!$B$1:$AK$1,0),FALSE)</f>
        <v>'Vattenkraft'</v>
      </c>
      <c r="F187">
        <f>VLOOKUP($B187,Miljö!$B$1:$AG$479,MATCH(F$3,Miljö!$B$1:$AK$1,0),FALSE)</f>
        <v>1.1000000000000001</v>
      </c>
      <c r="G187">
        <f>VLOOKUP($B187,Miljö!$B$1:$AG$479,MATCH(G$3,Miljö!$B$1:$AK$1,0),FALSE)</f>
        <v>0</v>
      </c>
      <c r="H187">
        <f>VLOOKUP($B187,Miljö!$B$1:$AG$479,MATCH(H$3,Miljö!$B$1:$AK$1,0),FALSE)</f>
        <v>0</v>
      </c>
      <c r="J187">
        <f>VLOOKUP($B187,Totalt!$B$1:$BP$500,MATCH("total el",Totalt!$B$1:$BP$1,0),FALSE)</f>
        <v>3.356E-2</v>
      </c>
      <c r="L187" s="232">
        <f t="shared" si="3"/>
        <v>3.6916000000000004E-2</v>
      </c>
      <c r="M187" s="232">
        <f t="shared" si="3"/>
        <v>0</v>
      </c>
      <c r="N187" s="232">
        <f t="shared" si="3"/>
        <v>0</v>
      </c>
    </row>
    <row r="188" spans="1:14" x14ac:dyDescent="0.25">
      <c r="A188" t="s">
        <v>266</v>
      </c>
      <c r="B188" t="s">
        <v>267</v>
      </c>
      <c r="C188" t="str">
        <f>VLOOKUP($B188,Totalt!$B$1:$BP$500,MATCH("Kvalitetsgranskad:",Totalt!$B$1:$BP$1,0),FALSE)</f>
        <v>Ja</v>
      </c>
      <c r="E188" t="str">
        <f>VLOOKUP($B188,Miljö!$B$1:$AG$479,MATCH(E$3,Miljö!$B$1:$AK$1,0),FALSE)</f>
        <v>Nordisk residual</v>
      </c>
      <c r="F188">
        <f>VLOOKUP($B188,Miljö!$B$1:$AG$479,MATCH(F$3,Miljö!$B$1:$AK$1,0),FALSE)</f>
        <v>2.36</v>
      </c>
      <c r="G188">
        <f>VLOOKUP($B188,Miljö!$B$1:$AG$479,MATCH(G$3,Miljö!$B$1:$AK$1,0),FALSE)</f>
        <v>483.4</v>
      </c>
      <c r="H188">
        <f>VLOOKUP($B188,Miljö!$B$1:$AG$479,MATCH(H$3,Miljö!$B$1:$AK$1,0),FALSE)</f>
        <v>0.25</v>
      </c>
      <c r="J188">
        <f>VLOOKUP($B188,Totalt!$B$1:$BP$500,MATCH("total el",Totalt!$B$1:$BP$1,0),FALSE)</f>
        <v>6</v>
      </c>
      <c r="L188" s="232">
        <f t="shared" si="3"/>
        <v>14.16</v>
      </c>
      <c r="M188" s="232">
        <f t="shared" si="3"/>
        <v>2900.3999999999996</v>
      </c>
      <c r="N188" s="232">
        <f t="shared" si="3"/>
        <v>1.5</v>
      </c>
    </row>
    <row r="189" spans="1:14" x14ac:dyDescent="0.25">
      <c r="A189" t="s">
        <v>268</v>
      </c>
      <c r="B189" t="s">
        <v>269</v>
      </c>
      <c r="C189" t="str">
        <f>VLOOKUP($B189,Totalt!$B$1:$BP$500,MATCH("Kvalitetsgranskad:",Totalt!$B$1:$BP$1,0),FALSE)</f>
        <v>Ja</v>
      </c>
      <c r="E189" t="str">
        <f>VLOOKUP($B189,Miljö!$B$1:$AG$479,MATCH(E$3,Miljö!$B$1:$AK$1,0),FALSE)</f>
        <v>'Vattenkraftel'</v>
      </c>
      <c r="F189">
        <f>VLOOKUP($B189,Miljö!$B$1:$AG$479,MATCH(F$3,Miljö!$B$1:$AK$1,0),FALSE)</f>
        <v>1.1000000000000001</v>
      </c>
      <c r="G189">
        <f>VLOOKUP($B189,Miljö!$B$1:$AG$479,MATCH(G$3,Miljö!$B$1:$AK$1,0),FALSE)</f>
        <v>0</v>
      </c>
      <c r="H189">
        <f>VLOOKUP($B189,Miljö!$B$1:$AG$479,MATCH(H$3,Miljö!$B$1:$AK$1,0),FALSE)</f>
        <v>0</v>
      </c>
      <c r="J189">
        <f>VLOOKUP($B189,Totalt!$B$1:$BP$500,MATCH("total el",Totalt!$B$1:$BP$1,0),FALSE)</f>
        <v>0.14099999999999999</v>
      </c>
      <c r="L189" s="232">
        <f t="shared" si="3"/>
        <v>0.15509999999999999</v>
      </c>
      <c r="M189" s="232">
        <f t="shared" si="3"/>
        <v>0</v>
      </c>
      <c r="N189" s="232">
        <f t="shared" si="3"/>
        <v>0</v>
      </c>
    </row>
    <row r="190" spans="1:14" x14ac:dyDescent="0.25">
      <c r="A190" t="s">
        <v>268</v>
      </c>
      <c r="B190" t="s">
        <v>270</v>
      </c>
      <c r="C190" t="str">
        <f>VLOOKUP($B190,Totalt!$B$1:$BP$500,MATCH("Kvalitetsgranskad:",Totalt!$B$1:$BP$1,0),FALSE)</f>
        <v>Ja</v>
      </c>
      <c r="E190" t="str">
        <f>VLOOKUP($B190,Miljö!$B$1:$AG$479,MATCH(E$3,Miljö!$B$1:$AK$1,0),FALSE)</f>
        <v>'Vattenkraftel'</v>
      </c>
      <c r="F190">
        <f>VLOOKUP($B190,Miljö!$B$1:$AG$479,MATCH(F$3,Miljö!$B$1:$AK$1,0),FALSE)</f>
        <v>1.1000000000000001</v>
      </c>
      <c r="G190">
        <f>VLOOKUP($B190,Miljö!$B$1:$AG$479,MATCH(G$3,Miljö!$B$1:$AK$1,0),FALSE)</f>
        <v>0</v>
      </c>
      <c r="H190">
        <f>VLOOKUP($B190,Miljö!$B$1:$AG$479,MATCH(H$3,Miljö!$B$1:$AK$1,0),FALSE)</f>
        <v>0</v>
      </c>
      <c r="J190">
        <f>VLOOKUP($B190,Totalt!$B$1:$BP$500,MATCH("total el",Totalt!$B$1:$BP$1,0),FALSE)</f>
        <v>0.26600000000000001</v>
      </c>
      <c r="L190" s="232">
        <f t="shared" si="3"/>
        <v>0.29260000000000003</v>
      </c>
      <c r="M190" s="232">
        <f t="shared" si="3"/>
        <v>0</v>
      </c>
      <c r="N190" s="232">
        <f t="shared" si="3"/>
        <v>0</v>
      </c>
    </row>
    <row r="191" spans="1:14" x14ac:dyDescent="0.25">
      <c r="A191" t="s">
        <v>268</v>
      </c>
      <c r="B191" t="s">
        <v>271</v>
      </c>
      <c r="C191" t="str">
        <f>VLOOKUP($B191,Totalt!$B$1:$BP$500,MATCH("Kvalitetsgranskad:",Totalt!$B$1:$BP$1,0),FALSE)</f>
        <v>Ja</v>
      </c>
      <c r="E191" t="str">
        <f>VLOOKUP($B191,Miljö!$B$1:$AG$479,MATCH(E$3,Miljö!$B$1:$AK$1,0),FALSE)</f>
        <v>'Vasttenkraftel'</v>
      </c>
      <c r="F191">
        <f>VLOOKUP($B191,Miljö!$B$1:$AG$479,MATCH(F$3,Miljö!$B$1:$AK$1,0),FALSE)</f>
        <v>1.1000000000000001</v>
      </c>
      <c r="G191">
        <f>VLOOKUP($B191,Miljö!$B$1:$AG$479,MATCH(G$3,Miljö!$B$1:$AK$1,0),FALSE)</f>
        <v>0</v>
      </c>
      <c r="H191">
        <f>VLOOKUP($B191,Miljö!$B$1:$AG$479,MATCH(H$3,Miljö!$B$1:$AK$1,0),FALSE)</f>
        <v>0</v>
      </c>
      <c r="J191">
        <f>VLOOKUP($B191,Totalt!$B$1:$BP$500,MATCH("total el",Totalt!$B$1:$BP$1,0),FALSE)</f>
        <v>2.19</v>
      </c>
      <c r="L191" s="232">
        <f t="shared" si="3"/>
        <v>2.4090000000000003</v>
      </c>
      <c r="M191" s="232">
        <f t="shared" si="3"/>
        <v>0</v>
      </c>
      <c r="N191" s="232">
        <f t="shared" si="3"/>
        <v>0</v>
      </c>
    </row>
    <row r="192" spans="1:14" x14ac:dyDescent="0.25">
      <c r="A192" t="s">
        <v>272</v>
      </c>
      <c r="B192" t="s">
        <v>273</v>
      </c>
      <c r="C192" t="str">
        <f>VLOOKUP($B192,Totalt!$B$1:$BP$500,MATCH("Kvalitetsgranskad:",Totalt!$B$1:$BP$1,0),FALSE)</f>
        <v>Ja</v>
      </c>
      <c r="E192" t="str">
        <f>VLOOKUP($B192,Miljö!$B$1:$AG$479,MATCH(E$3,Miljö!$B$1:$AK$1,0),FALSE)</f>
        <v>'Vindel+El från Kraftvärmeverket'</v>
      </c>
      <c r="F192">
        <f>VLOOKUP($B192,Miljö!$B$1:$AG$479,MATCH(F$3,Miljö!$B$1:$AK$1,0),FALSE)</f>
        <v>0.14499999999999999</v>
      </c>
      <c r="G192">
        <f>VLOOKUP($B192,Miljö!$B$1:$AG$479,MATCH(G$3,Miljö!$B$1:$AK$1,0),FALSE)</f>
        <v>9.36</v>
      </c>
      <c r="H192">
        <f>VLOOKUP($B192,Miljö!$B$1:$AG$479,MATCH(H$3,Miljö!$B$1:$AK$1,0),FALSE)</f>
        <v>1.4999999999999999E-2</v>
      </c>
      <c r="J192">
        <f>VLOOKUP($B192,Totalt!$B$1:$BP$500,MATCH("total el",Totalt!$B$1:$BP$1,0),FALSE)</f>
        <v>38.700000000000003</v>
      </c>
      <c r="L192" s="232">
        <f t="shared" si="3"/>
        <v>5.6115000000000004</v>
      </c>
      <c r="M192" s="232">
        <f t="shared" si="3"/>
        <v>362.23200000000003</v>
      </c>
      <c r="N192" s="232">
        <f t="shared" si="3"/>
        <v>0.58050000000000002</v>
      </c>
    </row>
    <row r="193" spans="1:14" x14ac:dyDescent="0.25">
      <c r="A193" t="s">
        <v>272</v>
      </c>
      <c r="B193" t="s">
        <v>274</v>
      </c>
      <c r="C193" t="str">
        <f>VLOOKUP($B193,Totalt!$B$1:$BP$500,MATCH("Kvalitetsgranskad:",Totalt!$B$1:$BP$1,0),FALSE)</f>
        <v>Ja</v>
      </c>
      <c r="E193" t="str">
        <f>VLOOKUP($B193,Miljö!$B$1:$AG$479,MATCH(E$3,Miljö!$B$1:$AK$1,0),FALSE)</f>
        <v>'Vindel'</v>
      </c>
      <c r="F193">
        <f>VLOOKUP($B193,Miljö!$B$1:$AG$479,MATCH(F$3,Miljö!$B$1:$AK$1,0),FALSE)</f>
        <v>0.1</v>
      </c>
      <c r="G193">
        <f>VLOOKUP($B193,Miljö!$B$1:$AG$479,MATCH(G$3,Miljö!$B$1:$AK$1,0),FALSE)</f>
        <v>0</v>
      </c>
      <c r="H193">
        <f>VLOOKUP($B193,Miljö!$B$1:$AG$479,MATCH(H$3,Miljö!$B$1:$AK$1,0),FALSE)</f>
        <v>0</v>
      </c>
      <c r="J193">
        <f>VLOOKUP($B193,Totalt!$B$1:$BP$500,MATCH("total el",Totalt!$B$1:$BP$1,0),FALSE)</f>
        <v>0.46</v>
      </c>
      <c r="L193" s="232">
        <f t="shared" si="3"/>
        <v>4.6000000000000006E-2</v>
      </c>
      <c r="M193" s="232">
        <f t="shared" si="3"/>
        <v>0</v>
      </c>
      <c r="N193" s="232">
        <f t="shared" si="3"/>
        <v>0</v>
      </c>
    </row>
    <row r="194" spans="1:14" x14ac:dyDescent="0.25">
      <c r="A194" t="s">
        <v>275</v>
      </c>
      <c r="B194" s="14" t="s">
        <v>993</v>
      </c>
      <c r="C194" t="str">
        <f>VLOOKUP($B194,Totalt!$B$1:$BP$500,MATCH("Kvalitetsgranskad:",Totalt!$B$1:$BP$1,0),FALSE)</f>
        <v>Nej</v>
      </c>
      <c r="E194" t="str">
        <f>VLOOKUP($B194,Miljö!$B$1:$AG$479,MATCH(E$3,Miljö!$B$1:$AK$1,0),FALSE)</f>
        <v>-</v>
      </c>
      <c r="F194">
        <f>VLOOKUP($B194,Miljö!$B$1:$AG$479,MATCH(F$3,Miljö!$B$1:$AK$1,0),FALSE)</f>
        <v>2.36</v>
      </c>
      <c r="G194">
        <f>VLOOKUP($B194,Miljö!$B$1:$AG$479,MATCH(G$3,Miljö!$B$1:$AK$1,0),FALSE)</f>
        <v>483.4</v>
      </c>
      <c r="H194">
        <f>VLOOKUP($B194,Miljö!$B$1:$AG$479,MATCH(H$3,Miljö!$B$1:$AK$1,0),FALSE)</f>
        <v>0.55000000000000004</v>
      </c>
      <c r="J194">
        <f>VLOOKUP($B194,Totalt!$B$1:$BP$500,MATCH("total el",Totalt!$B$1:$BP$1,0),FALSE)</f>
        <v>0</v>
      </c>
      <c r="L194" s="232">
        <f t="shared" si="3"/>
        <v>0</v>
      </c>
      <c r="M194" s="232">
        <f t="shared" si="3"/>
        <v>0</v>
      </c>
      <c r="N194" s="232">
        <f t="shared" si="3"/>
        <v>0</v>
      </c>
    </row>
    <row r="195" spans="1:14" x14ac:dyDescent="0.25">
      <c r="A195" t="s">
        <v>277</v>
      </c>
      <c r="B195" t="s">
        <v>278</v>
      </c>
      <c r="C195" t="str">
        <f>VLOOKUP($B195,Totalt!$B$1:$BP$500,MATCH("Kvalitetsgranskad:",Totalt!$B$1:$BP$1,0),FALSE)</f>
        <v>Ja</v>
      </c>
      <c r="E195" t="str">
        <f>VLOOKUP($B195,Miljö!$B$1:$AG$479,MATCH(E$3,Miljö!$B$1:$AK$1,0),FALSE)</f>
        <v>Nordisk residual</v>
      </c>
      <c r="F195">
        <f>VLOOKUP($B195,Miljö!$B$1:$AG$479,MATCH(F$3,Miljö!$B$1:$AK$1,0),FALSE)</f>
        <v>2.36</v>
      </c>
      <c r="G195">
        <f>VLOOKUP($B195,Miljö!$B$1:$AG$479,MATCH(G$3,Miljö!$B$1:$AK$1,0),FALSE)</f>
        <v>483.4</v>
      </c>
      <c r="H195">
        <f>VLOOKUP($B195,Miljö!$B$1:$AG$479,MATCH(H$3,Miljö!$B$1:$AK$1,0),FALSE)</f>
        <v>0.55000000000000004</v>
      </c>
      <c r="J195">
        <f>VLOOKUP($B195,Totalt!$B$1:$BP$500,MATCH("total el",Totalt!$B$1:$BP$1,0),FALSE)</f>
        <v>0.5</v>
      </c>
      <c r="L195" s="232">
        <f t="shared" si="3"/>
        <v>1.18</v>
      </c>
      <c r="M195" s="232">
        <f t="shared" si="3"/>
        <v>241.7</v>
      </c>
      <c r="N195" s="232">
        <f t="shared" si="3"/>
        <v>0.27500000000000002</v>
      </c>
    </row>
    <row r="196" spans="1:14" x14ac:dyDescent="0.25">
      <c r="A196" t="s">
        <v>279</v>
      </c>
      <c r="B196" t="s">
        <v>280</v>
      </c>
      <c r="C196" t="str">
        <f>VLOOKUP($B196,Totalt!$B$1:$BP$500,MATCH("Kvalitetsgranskad:",Totalt!$B$1:$BP$1,0),FALSE)</f>
        <v>Ja</v>
      </c>
      <c r="E196" t="str">
        <f>VLOOKUP($B196,Miljö!$B$1:$AG$479,MATCH(E$3,Miljö!$B$1:$AK$1,0),FALSE)</f>
        <v>'Bra miljöval'</v>
      </c>
      <c r="F196">
        <f>VLOOKUP($B196,Miljö!$B$1:$AG$479,MATCH(F$3,Miljö!$B$1:$AK$1,0),FALSE)</f>
        <v>0</v>
      </c>
      <c r="G196">
        <f>VLOOKUP($B196,Miljö!$B$1:$AG$479,MATCH(G$3,Miljö!$B$1:$AK$1,0),FALSE)</f>
        <v>0</v>
      </c>
      <c r="H196">
        <f>VLOOKUP($B196,Miljö!$B$1:$AG$479,MATCH(H$3,Miljö!$B$1:$AK$1,0),FALSE)</f>
        <v>0</v>
      </c>
      <c r="J196">
        <f>VLOOKUP($B196,Totalt!$B$1:$BP$500,MATCH("total el",Totalt!$B$1:$BP$1,0),FALSE)</f>
        <v>2.8095699999999999</v>
      </c>
      <c r="L196" s="232">
        <f t="shared" si="3"/>
        <v>0</v>
      </c>
      <c r="M196" s="232">
        <f t="shared" si="3"/>
        <v>0</v>
      </c>
      <c r="N196" s="232">
        <f t="shared" si="3"/>
        <v>0</v>
      </c>
    </row>
    <row r="197" spans="1:14" x14ac:dyDescent="0.25">
      <c r="A197" t="s">
        <v>279</v>
      </c>
      <c r="B197" t="s">
        <v>281</v>
      </c>
      <c r="C197" t="str">
        <f>VLOOKUP($B197,Totalt!$B$1:$BP$500,MATCH("Kvalitetsgranskad:",Totalt!$B$1:$BP$1,0),FALSE)</f>
        <v>Ja</v>
      </c>
      <c r="E197" t="str">
        <f>VLOOKUP($B197,Miljö!$B$1:$AG$479,MATCH(E$3,Miljö!$B$1:$AK$1,0),FALSE)</f>
        <v>'Bramiljöval'</v>
      </c>
      <c r="F197">
        <f>VLOOKUP($B197,Miljö!$B$1:$AG$479,MATCH(F$3,Miljö!$B$1:$AK$1,0),FALSE)</f>
        <v>0</v>
      </c>
      <c r="G197">
        <f>VLOOKUP($B197,Miljö!$B$1:$AG$479,MATCH(G$3,Miljö!$B$1:$AK$1,0),FALSE)</f>
        <v>5.73</v>
      </c>
      <c r="H197">
        <f>VLOOKUP($B197,Miljö!$B$1:$AG$479,MATCH(H$3,Miljö!$B$1:$AK$1,0),FALSE)</f>
        <v>0</v>
      </c>
      <c r="J197">
        <f>VLOOKUP($B197,Totalt!$B$1:$BP$500,MATCH("total el",Totalt!$B$1:$BP$1,0),FALSE)</f>
        <v>0.21</v>
      </c>
      <c r="L197" s="232">
        <f t="shared" ref="L197:N260" si="4">IF(ISERROR($J197*F197),"",$J197*F197)</f>
        <v>0</v>
      </c>
      <c r="M197" s="232">
        <f t="shared" si="4"/>
        <v>1.2033</v>
      </c>
      <c r="N197" s="232">
        <f t="shared" si="4"/>
        <v>0</v>
      </c>
    </row>
    <row r="198" spans="1:14" x14ac:dyDescent="0.25">
      <c r="A198" t="s">
        <v>279</v>
      </c>
      <c r="B198" t="s">
        <v>282</v>
      </c>
      <c r="C198" t="str">
        <f>VLOOKUP($B198,Totalt!$B$1:$BP$500,MATCH("Kvalitetsgranskad:",Totalt!$B$1:$BP$1,0),FALSE)</f>
        <v>Ja</v>
      </c>
      <c r="E198" t="str">
        <f>VLOOKUP($B198,Miljö!$B$1:$AG$479,MATCH(E$3,Miljö!$B$1:$AK$1,0),FALSE)</f>
        <v>'Bra miljöval'</v>
      </c>
      <c r="F198">
        <f>VLOOKUP($B198,Miljö!$B$1:$AG$479,MATCH(F$3,Miljö!$B$1:$AK$1,0),FALSE)</f>
        <v>0</v>
      </c>
      <c r="G198">
        <f>VLOOKUP($B198,Miljö!$B$1:$AG$479,MATCH(G$3,Miljö!$B$1:$AK$1,0),FALSE)</f>
        <v>0</v>
      </c>
      <c r="H198">
        <f>VLOOKUP($B198,Miljö!$B$1:$AG$479,MATCH(H$3,Miljö!$B$1:$AK$1,0),FALSE)</f>
        <v>0</v>
      </c>
      <c r="J198">
        <f>VLOOKUP($B198,Totalt!$B$1:$BP$500,MATCH("total el",Totalt!$B$1:$BP$1,0),FALSE)</f>
        <v>0.05</v>
      </c>
      <c r="L198" s="232">
        <f t="shared" si="4"/>
        <v>0</v>
      </c>
      <c r="M198" s="232">
        <f t="shared" si="4"/>
        <v>0</v>
      </c>
      <c r="N198" s="232">
        <f t="shared" si="4"/>
        <v>0</v>
      </c>
    </row>
    <row r="199" spans="1:14" x14ac:dyDescent="0.25">
      <c r="A199" t="s">
        <v>283</v>
      </c>
      <c r="B199" t="s">
        <v>284</v>
      </c>
      <c r="C199" t="str">
        <f>VLOOKUP($B199,Totalt!$B$1:$BP$500,MATCH("Kvalitetsgranskad:",Totalt!$B$1:$BP$1,0),FALSE)</f>
        <v>Ja</v>
      </c>
      <c r="E199" t="str">
        <f>VLOOKUP($B199,Miljö!$B$1:$AG$479,MATCH(E$3,Miljö!$B$1:$AK$1,0),FALSE)</f>
        <v>Nordisk residual</v>
      </c>
      <c r="F199">
        <f>VLOOKUP($B199,Miljö!$B$1:$AG$479,MATCH(F$3,Miljö!$B$1:$AK$1,0),FALSE)</f>
        <v>2.36</v>
      </c>
      <c r="G199">
        <f>VLOOKUP($B199,Miljö!$B$1:$AG$479,MATCH(G$3,Miljö!$B$1:$AK$1,0),FALSE)</f>
        <v>483.4</v>
      </c>
      <c r="H199">
        <f>VLOOKUP($B199,Miljö!$B$1:$AG$479,MATCH(H$3,Miljö!$B$1:$AK$1,0),FALSE)</f>
        <v>0.55000000000000004</v>
      </c>
      <c r="J199">
        <f>VLOOKUP($B199,Totalt!$B$1:$BP$500,MATCH("total el",Totalt!$B$1:$BP$1,0),FALSE)</f>
        <v>0.42299999999999999</v>
      </c>
      <c r="L199" s="232">
        <f t="shared" si="4"/>
        <v>0.99827999999999995</v>
      </c>
      <c r="M199" s="232">
        <f t="shared" si="4"/>
        <v>204.47819999999999</v>
      </c>
      <c r="N199" s="232">
        <f t="shared" si="4"/>
        <v>0.23265000000000002</v>
      </c>
    </row>
    <row r="200" spans="1:14" x14ac:dyDescent="0.25">
      <c r="A200" t="s">
        <v>285</v>
      </c>
      <c r="B200" t="s">
        <v>286</v>
      </c>
      <c r="C200" t="str">
        <f>VLOOKUP($B200,Totalt!$B$1:$BP$500,MATCH("Kvalitetsgranskad:",Totalt!$B$1:$BP$1,0),FALSE)</f>
        <v>Ja</v>
      </c>
      <c r="E200" t="str">
        <f>VLOOKUP($B200,Miljö!$B$1:$AG$479,MATCH(E$3,Miljö!$B$1:$AK$1,0),FALSE)</f>
        <v>'residual'</v>
      </c>
      <c r="F200">
        <f>VLOOKUP($B200,Miljö!$B$1:$AG$479,MATCH(F$3,Miljö!$B$1:$AK$1,0),FALSE)</f>
        <v>2.36</v>
      </c>
      <c r="G200">
        <f>VLOOKUP($B200,Miljö!$B$1:$AG$479,MATCH(G$3,Miljö!$B$1:$AK$1,0),FALSE)</f>
        <v>483.4</v>
      </c>
      <c r="H200">
        <f>VLOOKUP($B200,Miljö!$B$1:$AG$479,MATCH(H$3,Miljö!$B$1:$AK$1,0),FALSE)</f>
        <v>0.55000000000000004</v>
      </c>
      <c r="J200">
        <f>VLOOKUP($B200,Totalt!$B$1:$BP$500,MATCH("total el",Totalt!$B$1:$BP$1,0),FALSE)</f>
        <v>4.9349999999999996</v>
      </c>
      <c r="L200" s="232">
        <f t="shared" si="4"/>
        <v>11.646599999999998</v>
      </c>
      <c r="M200" s="232">
        <f t="shared" si="4"/>
        <v>2385.5789999999997</v>
      </c>
      <c r="N200" s="232">
        <f t="shared" si="4"/>
        <v>2.7142499999999998</v>
      </c>
    </row>
    <row r="201" spans="1:14" x14ac:dyDescent="0.25">
      <c r="A201" t="s">
        <v>287</v>
      </c>
      <c r="B201" t="s">
        <v>288</v>
      </c>
      <c r="C201" t="str">
        <f>VLOOKUP($B201,Totalt!$B$1:$BP$500,MATCH("Kvalitetsgranskad:",Totalt!$B$1:$BP$1,0),FALSE)</f>
        <v>Ja</v>
      </c>
      <c r="E201" t="str">
        <f>VLOOKUP($B201,Miljö!$B$1:$AG$479,MATCH(E$3,Miljö!$B$1:$AK$1,0),FALSE)</f>
        <v>Nordisk residual</v>
      </c>
      <c r="F201">
        <f>VLOOKUP($B201,Miljö!$B$1:$AG$479,MATCH(F$3,Miljö!$B$1:$AK$1,0),FALSE)</f>
        <v>2.36</v>
      </c>
      <c r="G201">
        <f>VLOOKUP($B201,Miljö!$B$1:$AG$479,MATCH(G$3,Miljö!$B$1:$AK$1,0),FALSE)</f>
        <v>483.4</v>
      </c>
      <c r="H201">
        <f>VLOOKUP($B201,Miljö!$B$1:$AG$479,MATCH(H$3,Miljö!$B$1:$AK$1,0),FALSE)</f>
        <v>0.55000000000000004</v>
      </c>
      <c r="J201">
        <f>VLOOKUP($B201,Totalt!$B$1:$BP$500,MATCH("total el",Totalt!$B$1:$BP$1,0),FALSE)</f>
        <v>0.23</v>
      </c>
      <c r="L201" s="232">
        <f t="shared" si="4"/>
        <v>0.54279999999999995</v>
      </c>
      <c r="M201" s="232">
        <f t="shared" si="4"/>
        <v>111.182</v>
      </c>
      <c r="N201" s="232">
        <f t="shared" si="4"/>
        <v>0.12650000000000003</v>
      </c>
    </row>
    <row r="202" spans="1:14" x14ac:dyDescent="0.25">
      <c r="A202" t="s">
        <v>289</v>
      </c>
      <c r="B202" t="s">
        <v>290</v>
      </c>
      <c r="C202" t="str">
        <f>VLOOKUP($B202,Totalt!$B$1:$BP$500,MATCH("Kvalitetsgranskad:",Totalt!$B$1:$BP$1,0),FALSE)</f>
        <v>Nej</v>
      </c>
      <c r="E202" t="str">
        <f>VLOOKUP($B202,Miljö!$B$1:$AG$479,MATCH(E$3,Miljö!$B$1:$AK$1,0),FALSE)</f>
        <v>-</v>
      </c>
      <c r="F202">
        <f>VLOOKUP($B202,Miljö!$B$1:$AG$479,MATCH(F$3,Miljö!$B$1:$AK$1,0),FALSE)</f>
        <v>2.36</v>
      </c>
      <c r="G202">
        <f>VLOOKUP($B202,Miljö!$B$1:$AG$479,MATCH(G$3,Miljö!$B$1:$AK$1,0),FALSE)</f>
        <v>483.4</v>
      </c>
      <c r="H202">
        <f>VLOOKUP($B202,Miljö!$B$1:$AG$479,MATCH(H$3,Miljö!$B$1:$AK$1,0),FALSE)</f>
        <v>0.55000000000000004</v>
      </c>
      <c r="J202">
        <f>VLOOKUP($B202,Totalt!$B$1:$BP$500,MATCH("total el",Totalt!$B$1:$BP$1,0),FALSE)</f>
        <v>0</v>
      </c>
      <c r="L202" s="232">
        <f t="shared" si="4"/>
        <v>0</v>
      </c>
      <c r="M202" s="232">
        <f t="shared" si="4"/>
        <v>0</v>
      </c>
      <c r="N202" s="232">
        <f t="shared" si="4"/>
        <v>0</v>
      </c>
    </row>
    <row r="203" spans="1:14" x14ac:dyDescent="0.25">
      <c r="A203" t="s">
        <v>291</v>
      </c>
      <c r="B203" t="s">
        <v>292</v>
      </c>
      <c r="C203" t="str">
        <f>VLOOKUP($B203,Totalt!$B$1:$BP$500,MATCH("Kvalitetsgranskad:",Totalt!$B$1:$BP$1,0),FALSE)</f>
        <v>Nej</v>
      </c>
      <c r="E203" t="str">
        <f>VLOOKUP($B203,Miljö!$B$1:$AG$479,MATCH(E$3,Miljö!$B$1:$AK$1,0),FALSE)</f>
        <v>Nordisk residual</v>
      </c>
      <c r="F203">
        <f>VLOOKUP($B203,Miljö!$B$1:$AG$479,MATCH(F$3,Miljö!$B$1:$AK$1,0),FALSE)</f>
        <v>2.36</v>
      </c>
      <c r="G203">
        <f>VLOOKUP($B203,Miljö!$B$1:$AG$479,MATCH(G$3,Miljö!$B$1:$AK$1,0),FALSE)</f>
        <v>483.4</v>
      </c>
      <c r="H203">
        <f>VLOOKUP($B203,Miljö!$B$1:$AG$479,MATCH(H$3,Miljö!$B$1:$AK$1,0),FALSE)</f>
        <v>0.55000000000000004</v>
      </c>
      <c r="J203">
        <f>VLOOKUP($B203,Totalt!$B$1:$BP$500,MATCH("total el",Totalt!$B$1:$BP$1,0),FALSE)</f>
        <v>0</v>
      </c>
      <c r="L203" s="232">
        <f t="shared" si="4"/>
        <v>0</v>
      </c>
      <c r="M203" s="232">
        <f t="shared" si="4"/>
        <v>0</v>
      </c>
      <c r="N203" s="232">
        <f t="shared" si="4"/>
        <v>0</v>
      </c>
    </row>
    <row r="204" spans="1:14" x14ac:dyDescent="0.25">
      <c r="A204" t="s">
        <v>291</v>
      </c>
      <c r="B204" t="s">
        <v>293</v>
      </c>
      <c r="C204" t="str">
        <f>VLOOKUP($B204,Totalt!$B$1:$BP$500,MATCH("Kvalitetsgranskad:",Totalt!$B$1:$BP$1,0),FALSE)</f>
        <v>Ja</v>
      </c>
      <c r="E204" t="str">
        <f>VLOOKUP($B204,Miljö!$B$1:$AG$479,MATCH(E$3,Miljö!$B$1:$AK$1,0),FALSE)</f>
        <v>Nordisk residual</v>
      </c>
      <c r="F204">
        <f>VLOOKUP($B204,Miljö!$B$1:$AG$479,MATCH(F$3,Miljö!$B$1:$AK$1,0),FALSE)</f>
        <v>2.36</v>
      </c>
      <c r="G204">
        <f>VLOOKUP($B204,Miljö!$B$1:$AG$479,MATCH(G$3,Miljö!$B$1:$AK$1,0),FALSE)</f>
        <v>483.4</v>
      </c>
      <c r="H204">
        <f>VLOOKUP($B204,Miljö!$B$1:$AG$479,MATCH(H$3,Miljö!$B$1:$AK$1,0),FALSE)</f>
        <v>0.55000000000000004</v>
      </c>
      <c r="J204">
        <f>VLOOKUP($B204,Totalt!$B$1:$BP$500,MATCH("total el",Totalt!$B$1:$BP$1,0),FALSE)</f>
        <v>1.78</v>
      </c>
      <c r="L204" s="232">
        <f t="shared" si="4"/>
        <v>4.2008000000000001</v>
      </c>
      <c r="M204" s="232">
        <f t="shared" si="4"/>
        <v>860.452</v>
      </c>
      <c r="N204" s="232">
        <f t="shared" si="4"/>
        <v>0.97900000000000009</v>
      </c>
    </row>
    <row r="205" spans="1:14" x14ac:dyDescent="0.25">
      <c r="A205" t="s">
        <v>291</v>
      </c>
      <c r="B205" t="s">
        <v>294</v>
      </c>
      <c r="C205" t="str">
        <f>VLOOKUP($B205,Totalt!$B$1:$BP$500,MATCH("Kvalitetsgranskad:",Totalt!$B$1:$BP$1,0),FALSE)</f>
        <v>Ja</v>
      </c>
      <c r="E205" t="str">
        <f>VLOOKUP($B205,Miljö!$B$1:$AG$479,MATCH(E$3,Miljö!$B$1:$AK$1,0),FALSE)</f>
        <v>Nordisk residual</v>
      </c>
      <c r="F205">
        <f>VLOOKUP($B205,Miljö!$B$1:$AG$479,MATCH(F$3,Miljö!$B$1:$AK$1,0),FALSE)</f>
        <v>2.36</v>
      </c>
      <c r="G205">
        <f>VLOOKUP($B205,Miljö!$B$1:$AG$479,MATCH(G$3,Miljö!$B$1:$AK$1,0),FALSE)</f>
        <v>483.4</v>
      </c>
      <c r="H205">
        <f>VLOOKUP($B205,Miljö!$B$1:$AG$479,MATCH(H$3,Miljö!$B$1:$AK$1,0),FALSE)</f>
        <v>0.55000000000000004</v>
      </c>
      <c r="J205">
        <f>VLOOKUP($B205,Totalt!$B$1:$BP$500,MATCH("total el",Totalt!$B$1:$BP$1,0),FALSE)</f>
        <v>1.7090000000000001</v>
      </c>
      <c r="L205" s="232">
        <f t="shared" si="4"/>
        <v>4.0332400000000002</v>
      </c>
      <c r="M205" s="232">
        <f t="shared" si="4"/>
        <v>826.13059999999996</v>
      </c>
      <c r="N205" s="232">
        <f t="shared" si="4"/>
        <v>0.93995000000000006</v>
      </c>
    </row>
    <row r="206" spans="1:14" x14ac:dyDescent="0.25">
      <c r="A206" t="s">
        <v>291</v>
      </c>
      <c r="B206" t="s">
        <v>295</v>
      </c>
      <c r="C206" t="str">
        <f>VLOOKUP($B206,Totalt!$B$1:$BP$500,MATCH("Kvalitetsgranskad:",Totalt!$B$1:$BP$1,0),FALSE)</f>
        <v>Ja</v>
      </c>
      <c r="E206" t="str">
        <f>VLOOKUP($B206,Miljö!$B$1:$AG$479,MATCH(E$3,Miljö!$B$1:$AK$1,0),FALSE)</f>
        <v>Nordisk residual</v>
      </c>
      <c r="F206">
        <f>VLOOKUP($B206,Miljö!$B$1:$AG$479,MATCH(F$3,Miljö!$B$1:$AK$1,0),FALSE)</f>
        <v>2.36</v>
      </c>
      <c r="G206">
        <f>VLOOKUP($B206,Miljö!$B$1:$AG$479,MATCH(G$3,Miljö!$B$1:$AK$1,0),FALSE)</f>
        <v>483.4</v>
      </c>
      <c r="H206">
        <f>VLOOKUP($B206,Miljö!$B$1:$AG$479,MATCH(H$3,Miljö!$B$1:$AK$1,0),FALSE)</f>
        <v>0.55000000000000004</v>
      </c>
      <c r="J206">
        <f>VLOOKUP($B206,Totalt!$B$1:$BP$500,MATCH("total el",Totalt!$B$1:$BP$1,0),FALSE)</f>
        <v>70.949600000000004</v>
      </c>
      <c r="L206" s="232">
        <f t="shared" si="4"/>
        <v>167.441056</v>
      </c>
      <c r="M206" s="232">
        <f t="shared" si="4"/>
        <v>34297.036639999998</v>
      </c>
      <c r="N206" s="232">
        <f t="shared" si="4"/>
        <v>39.022280000000002</v>
      </c>
    </row>
    <row r="207" spans="1:14" x14ac:dyDescent="0.25">
      <c r="A207" t="s">
        <v>291</v>
      </c>
      <c r="B207" t="s">
        <v>296</v>
      </c>
      <c r="C207" t="str">
        <f>VLOOKUP($B207,Totalt!$B$1:$BP$500,MATCH("Kvalitetsgranskad:",Totalt!$B$1:$BP$1,0),FALSE)</f>
        <v>Ja</v>
      </c>
      <c r="E207" t="str">
        <f>VLOOKUP($B207,Miljö!$B$1:$AG$479,MATCH(E$3,Miljö!$B$1:$AK$1,0),FALSE)</f>
        <v>Nordisk residual</v>
      </c>
      <c r="F207">
        <f>VLOOKUP($B207,Miljö!$B$1:$AG$479,MATCH(F$3,Miljö!$B$1:$AK$1,0),FALSE)</f>
        <v>2.36</v>
      </c>
      <c r="G207">
        <f>VLOOKUP($B207,Miljö!$B$1:$AG$479,MATCH(G$3,Miljö!$B$1:$AK$1,0),FALSE)</f>
        <v>483.4</v>
      </c>
      <c r="H207">
        <f>VLOOKUP($B207,Miljö!$B$1:$AG$479,MATCH(H$3,Miljö!$B$1:$AK$1,0),FALSE)</f>
        <v>0.55000000000000004</v>
      </c>
      <c r="J207">
        <f>VLOOKUP($B207,Totalt!$B$1:$BP$500,MATCH("total el",Totalt!$B$1:$BP$1,0),FALSE)</f>
        <v>9.8331900000000003E-3</v>
      </c>
      <c r="L207" s="232">
        <f t="shared" si="4"/>
        <v>2.32063284E-2</v>
      </c>
      <c r="M207" s="232">
        <f t="shared" si="4"/>
        <v>4.7533640459999997</v>
      </c>
      <c r="N207" s="232">
        <f t="shared" si="4"/>
        <v>5.408254500000001E-3</v>
      </c>
    </row>
    <row r="208" spans="1:14" x14ac:dyDescent="0.25">
      <c r="A208" t="s">
        <v>297</v>
      </c>
      <c r="B208" t="s">
        <v>298</v>
      </c>
      <c r="C208" t="str">
        <f>VLOOKUP($B208,Totalt!$B$1:$BP$500,MATCH("Kvalitetsgranskad:",Totalt!$B$1:$BP$1,0),FALSE)</f>
        <v>Ja</v>
      </c>
      <c r="E208" t="str">
        <f>VLOOKUP($B208,Miljö!$B$1:$AG$479,MATCH(E$3,Miljö!$B$1:$AK$1,0),FALSE)</f>
        <v>'Förnybar el från egen produktion'</v>
      </c>
      <c r="F208">
        <f>VLOOKUP($B208,Miljö!$B$1:$AG$479,MATCH(F$3,Miljö!$B$1:$AK$1,0),FALSE)</f>
        <v>7.0000000000000007E-2</v>
      </c>
      <c r="G208">
        <f>VLOOKUP($B208,Miljö!$B$1:$AG$479,MATCH(G$3,Miljö!$B$1:$AK$1,0),FALSE)</f>
        <v>18</v>
      </c>
      <c r="H208">
        <f>VLOOKUP($B208,Miljö!$B$1:$AG$479,MATCH(H$3,Miljö!$B$1:$AK$1,0),FALSE)</f>
        <v>0</v>
      </c>
      <c r="J208">
        <f>VLOOKUP($B208,Totalt!$B$1:$BP$500,MATCH("total el",Totalt!$B$1:$BP$1,0),FALSE)</f>
        <v>10.4209</v>
      </c>
      <c r="L208" s="232">
        <f t="shared" si="4"/>
        <v>0.72946300000000008</v>
      </c>
      <c r="M208" s="232">
        <f t="shared" si="4"/>
        <v>187.5762</v>
      </c>
      <c r="N208" s="232">
        <f t="shared" si="4"/>
        <v>0</v>
      </c>
    </row>
    <row r="209" spans="1:14" x14ac:dyDescent="0.25">
      <c r="A209" t="s">
        <v>297</v>
      </c>
      <c r="B209" t="s">
        <v>299</v>
      </c>
      <c r="C209" t="str">
        <f>VLOOKUP($B209,Totalt!$B$1:$BP$500,MATCH("Kvalitetsgranskad:",Totalt!$B$1:$BP$1,0),FALSE)</f>
        <v>Ja</v>
      </c>
      <c r="E209" t="str">
        <f>VLOOKUP($B209,Miljö!$B$1:$AG$479,MATCH(E$3,Miljö!$B$1:$AK$1,0),FALSE)</f>
        <v>'Förnybar el från egen produktion'</v>
      </c>
      <c r="F209">
        <f>VLOOKUP($B209,Miljö!$B$1:$AG$479,MATCH(F$3,Miljö!$B$1:$AK$1,0),FALSE)</f>
        <v>7.0000000000000007E-2</v>
      </c>
      <c r="G209">
        <f>VLOOKUP($B209,Miljö!$B$1:$AG$479,MATCH(G$3,Miljö!$B$1:$AK$1,0),FALSE)</f>
        <v>18</v>
      </c>
      <c r="H209">
        <f>VLOOKUP($B209,Miljö!$B$1:$AG$479,MATCH(H$3,Miljö!$B$1:$AK$1,0),FALSE)</f>
        <v>0</v>
      </c>
      <c r="J209">
        <f>VLOOKUP($B209,Totalt!$B$1:$BP$500,MATCH("total el",Totalt!$B$1:$BP$1,0),FALSE)</f>
        <v>1.7</v>
      </c>
      <c r="L209" s="232">
        <f t="shared" si="4"/>
        <v>0.11900000000000001</v>
      </c>
      <c r="M209" s="232">
        <f t="shared" si="4"/>
        <v>30.599999999999998</v>
      </c>
      <c r="N209" s="232">
        <f t="shared" si="4"/>
        <v>0</v>
      </c>
    </row>
    <row r="210" spans="1:14" x14ac:dyDescent="0.25">
      <c r="A210" t="s">
        <v>300</v>
      </c>
      <c r="B210" t="s">
        <v>301</v>
      </c>
      <c r="C210" t="str">
        <f>VLOOKUP($B210,Totalt!$B$1:$BP$500,MATCH("Kvalitetsgranskad:",Totalt!$B$1:$BP$1,0),FALSE)</f>
        <v>Ja</v>
      </c>
      <c r="E210" t="str">
        <f>VLOOKUP($B210,Miljö!$B$1:$AG$479,MATCH(E$3,Miljö!$B$1:$AK$1,0),FALSE)</f>
        <v>'Vattenel'</v>
      </c>
      <c r="F210">
        <f>VLOOKUP($B210,Miljö!$B$1:$AG$479,MATCH(F$3,Miljö!$B$1:$AK$1,0),FALSE)</f>
        <v>1.1000000000000001</v>
      </c>
      <c r="G210">
        <f>VLOOKUP($B210,Miljö!$B$1:$AG$479,MATCH(G$3,Miljö!$B$1:$AK$1,0),FALSE)</f>
        <v>0</v>
      </c>
      <c r="H210">
        <f>VLOOKUP($B210,Miljö!$B$1:$AG$479,MATCH(H$3,Miljö!$B$1:$AK$1,0),FALSE)</f>
        <v>0</v>
      </c>
      <c r="J210">
        <f>VLOOKUP($B210,Totalt!$B$1:$BP$500,MATCH("total el",Totalt!$B$1:$BP$1,0),FALSE)</f>
        <v>205.53300000000002</v>
      </c>
      <c r="L210" s="232">
        <f t="shared" si="4"/>
        <v>226.08630000000002</v>
      </c>
      <c r="M210" s="232">
        <f t="shared" si="4"/>
        <v>0</v>
      </c>
      <c r="N210" s="232">
        <f t="shared" si="4"/>
        <v>0</v>
      </c>
    </row>
    <row r="211" spans="1:14" x14ac:dyDescent="0.25">
      <c r="A211" t="s">
        <v>302</v>
      </c>
      <c r="B211" t="s">
        <v>303</v>
      </c>
      <c r="C211" t="str">
        <f>VLOOKUP($B211,Totalt!$B$1:$BP$500,MATCH("Kvalitetsgranskad:",Totalt!$B$1:$BP$1,0),FALSE)</f>
        <v>Ja</v>
      </c>
      <c r="E211" t="str">
        <f>VLOOKUP($B211,Miljö!$B$1:$AG$479,MATCH(E$3,Miljö!$B$1:$AK$1,0),FALSE)</f>
        <v>'Nordisk residual'</v>
      </c>
      <c r="F211">
        <f>VLOOKUP($B211,Miljö!$B$1:$AG$479,MATCH(F$3,Miljö!$B$1:$AK$1,0),FALSE)</f>
        <v>2.36</v>
      </c>
      <c r="G211">
        <f>VLOOKUP($B211,Miljö!$B$1:$AG$479,MATCH(G$3,Miljö!$B$1:$AK$1,0),FALSE)</f>
        <v>483.4</v>
      </c>
      <c r="H211">
        <f>VLOOKUP($B211,Miljö!$B$1:$AG$479,MATCH(H$3,Miljö!$B$1:$AK$1,0),FALSE)</f>
        <v>0.55000000000000004</v>
      </c>
      <c r="J211">
        <f>VLOOKUP($B211,Totalt!$B$1:$BP$500,MATCH("total el",Totalt!$B$1:$BP$1,0),FALSE)</f>
        <v>0.05</v>
      </c>
      <c r="L211" s="232">
        <f t="shared" si="4"/>
        <v>0.11799999999999999</v>
      </c>
      <c r="M211" s="232">
        <f t="shared" si="4"/>
        <v>24.17</v>
      </c>
      <c r="N211" s="232">
        <f t="shared" si="4"/>
        <v>2.7500000000000004E-2</v>
      </c>
    </row>
    <row r="212" spans="1:14" x14ac:dyDescent="0.25">
      <c r="A212" t="s">
        <v>302</v>
      </c>
      <c r="B212" t="s">
        <v>304</v>
      </c>
      <c r="C212" t="str">
        <f>VLOOKUP($B212,Totalt!$B$1:$BP$500,MATCH("Kvalitetsgranskad:",Totalt!$B$1:$BP$1,0),FALSE)</f>
        <v>Ja</v>
      </c>
      <c r="E212" t="str">
        <f>VLOOKUP($B212,Miljö!$B$1:$AG$479,MATCH(E$3,Miljö!$B$1:$AK$1,0),FALSE)</f>
        <v>'nordisk residual'</v>
      </c>
      <c r="F212">
        <f>VLOOKUP($B212,Miljö!$B$1:$AG$479,MATCH(F$3,Miljö!$B$1:$AK$1,0),FALSE)</f>
        <v>2.36</v>
      </c>
      <c r="G212">
        <f>VLOOKUP($B212,Miljö!$B$1:$AG$479,MATCH(G$3,Miljö!$B$1:$AK$1,0),FALSE)</f>
        <v>483.4</v>
      </c>
      <c r="H212">
        <f>VLOOKUP($B212,Miljö!$B$1:$AG$479,MATCH(H$3,Miljö!$B$1:$AK$1,0),FALSE)</f>
        <v>0.55000000000000004</v>
      </c>
      <c r="J212">
        <f>VLOOKUP($B212,Totalt!$B$1:$BP$500,MATCH("total el",Totalt!$B$1:$BP$1,0),FALSE)</f>
        <v>4.4441300000000004</v>
      </c>
      <c r="L212" s="232">
        <f t="shared" si="4"/>
        <v>10.488146800000001</v>
      </c>
      <c r="M212" s="232">
        <f t="shared" si="4"/>
        <v>2148.2924419999999</v>
      </c>
      <c r="N212" s="232">
        <f t="shared" si="4"/>
        <v>2.4442715000000006</v>
      </c>
    </row>
    <row r="213" spans="1:14" x14ac:dyDescent="0.25">
      <c r="A213" t="s">
        <v>302</v>
      </c>
      <c r="B213" t="s">
        <v>305</v>
      </c>
      <c r="C213" t="str">
        <f>VLOOKUP($B213,Totalt!$B$1:$BP$500,MATCH("Kvalitetsgranskad:",Totalt!$B$1:$BP$1,0),FALSE)</f>
        <v>Ja</v>
      </c>
      <c r="E213" t="str">
        <f>VLOOKUP($B213,Miljö!$B$1:$AG$479,MATCH(E$3,Miljö!$B$1:$AK$1,0),FALSE)</f>
        <v>'nordisk residual'</v>
      </c>
      <c r="F213">
        <f>VLOOKUP($B213,Miljö!$B$1:$AG$479,MATCH(F$3,Miljö!$B$1:$AK$1,0),FALSE)</f>
        <v>2.36</v>
      </c>
      <c r="G213">
        <f>VLOOKUP($B213,Miljö!$B$1:$AG$479,MATCH(G$3,Miljö!$B$1:$AK$1,0),FALSE)</f>
        <v>483.4</v>
      </c>
      <c r="H213">
        <f>VLOOKUP($B213,Miljö!$B$1:$AG$479,MATCH(H$3,Miljö!$B$1:$AK$1,0),FALSE)</f>
        <v>0.55000000000000004</v>
      </c>
      <c r="J213">
        <f>VLOOKUP($B213,Totalt!$B$1:$BP$500,MATCH("total el",Totalt!$B$1:$BP$1,0),FALSE)</f>
        <v>1.4419999999999999</v>
      </c>
      <c r="L213" s="232">
        <f t="shared" si="4"/>
        <v>3.4031199999999995</v>
      </c>
      <c r="M213" s="232">
        <f t="shared" si="4"/>
        <v>697.06279999999992</v>
      </c>
      <c r="N213" s="232">
        <f t="shared" si="4"/>
        <v>0.79310000000000003</v>
      </c>
    </row>
    <row r="214" spans="1:14" x14ac:dyDescent="0.25">
      <c r="A214" t="s">
        <v>306</v>
      </c>
      <c r="B214" t="s">
        <v>307</v>
      </c>
      <c r="C214" t="str">
        <f>VLOOKUP($B214,Totalt!$B$1:$BP$500,MATCH("Kvalitetsgranskad:",Totalt!$B$1:$BP$1,0),FALSE)</f>
        <v>Ja</v>
      </c>
      <c r="E214" t="str">
        <f>VLOOKUP($B214,Miljö!$B$1:$AG$479,MATCH(E$3,Miljö!$B$1:$AK$1,0),FALSE)</f>
        <v>Nordisk residual</v>
      </c>
      <c r="F214">
        <f>VLOOKUP($B214,Miljö!$B$1:$AG$479,MATCH(F$3,Miljö!$B$1:$AK$1,0),FALSE)</f>
        <v>2.36</v>
      </c>
      <c r="G214">
        <f>VLOOKUP($B214,Miljö!$B$1:$AG$479,MATCH(G$3,Miljö!$B$1:$AK$1,0),FALSE)</f>
        <v>483.4</v>
      </c>
      <c r="H214">
        <f>VLOOKUP($B214,Miljö!$B$1:$AG$479,MATCH(H$3,Miljö!$B$1:$AK$1,0),FALSE)</f>
        <v>0.55000000000000004</v>
      </c>
      <c r="J214">
        <f>VLOOKUP($B214,Totalt!$B$1:$BP$500,MATCH("total el",Totalt!$B$1:$BP$1,0),FALSE)</f>
        <v>3.46801</v>
      </c>
      <c r="L214" s="232">
        <f t="shared" si="4"/>
        <v>8.1845035999999993</v>
      </c>
      <c r="M214" s="232">
        <f t="shared" si="4"/>
        <v>1676.4360339999998</v>
      </c>
      <c r="N214" s="232">
        <f t="shared" si="4"/>
        <v>1.9074055000000001</v>
      </c>
    </row>
    <row r="215" spans="1:14" x14ac:dyDescent="0.25">
      <c r="A215" t="s">
        <v>308</v>
      </c>
      <c r="B215" t="s">
        <v>309</v>
      </c>
      <c r="C215" t="str">
        <f>VLOOKUP($B215,Totalt!$B$1:$BP$500,MATCH("Kvalitetsgranskad:",Totalt!$B$1:$BP$1,0),FALSE)</f>
        <v>Ja</v>
      </c>
      <c r="E215" t="str">
        <f>VLOOKUP($B215,Miljö!$B$1:$AG$479,MATCH(E$3,Miljö!$B$1:$AK$1,0),FALSE)</f>
        <v>'Bixia miljömärkt'</v>
      </c>
      <c r="F215">
        <f>VLOOKUP($B215,Miljö!$B$1:$AG$479,MATCH(F$3,Miljö!$B$1:$AK$1,0),FALSE)</f>
        <v>2.36</v>
      </c>
      <c r="G215">
        <f>VLOOKUP($B215,Miljö!$B$1:$AG$479,MATCH(G$3,Miljö!$B$1:$AK$1,0),FALSE)</f>
        <v>0</v>
      </c>
      <c r="H215">
        <f>VLOOKUP($B215,Miljö!$B$1:$AG$479,MATCH(H$3,Miljö!$B$1:$AK$1,0),FALSE)</f>
        <v>0</v>
      </c>
      <c r="J215">
        <f>VLOOKUP($B215,Totalt!$B$1:$BP$500,MATCH("total el",Totalt!$B$1:$BP$1,0),FALSE)</f>
        <v>3.5000000000000003E-2</v>
      </c>
      <c r="L215" s="232">
        <f t="shared" si="4"/>
        <v>8.2600000000000007E-2</v>
      </c>
      <c r="M215" s="232">
        <f t="shared" si="4"/>
        <v>0</v>
      </c>
      <c r="N215" s="232">
        <f t="shared" si="4"/>
        <v>0</v>
      </c>
    </row>
    <row r="216" spans="1:14" x14ac:dyDescent="0.25">
      <c r="A216" t="s">
        <v>308</v>
      </c>
      <c r="B216" t="s">
        <v>310</v>
      </c>
      <c r="C216" t="str">
        <f>VLOOKUP($B216,Totalt!$B$1:$BP$500,MATCH("Kvalitetsgranskad:",Totalt!$B$1:$BP$1,0),FALSE)</f>
        <v>Ja</v>
      </c>
      <c r="E216" t="str">
        <f>VLOOKUP($B216,Miljö!$B$1:$AG$479,MATCH(E$3,Miljö!$B$1:$AK$1,0),FALSE)</f>
        <v>'Bixia miljömärkt'</v>
      </c>
      <c r="F216">
        <f>VLOOKUP($B216,Miljö!$B$1:$AG$479,MATCH(F$3,Miljö!$B$1:$AK$1,0),FALSE)</f>
        <v>2.36</v>
      </c>
      <c r="G216">
        <f>VLOOKUP($B216,Miljö!$B$1:$AG$479,MATCH(G$3,Miljö!$B$1:$AK$1,0),FALSE)</f>
        <v>0</v>
      </c>
      <c r="H216">
        <f>VLOOKUP($B216,Miljö!$B$1:$AG$479,MATCH(H$3,Miljö!$B$1:$AK$1,0),FALSE)</f>
        <v>0</v>
      </c>
      <c r="J216">
        <f>VLOOKUP($B216,Totalt!$B$1:$BP$500,MATCH("total el",Totalt!$B$1:$BP$1,0),FALSE)</f>
        <v>0.24099999999999999</v>
      </c>
      <c r="L216" s="232">
        <f t="shared" si="4"/>
        <v>0.56875999999999993</v>
      </c>
      <c r="M216" s="232">
        <f t="shared" si="4"/>
        <v>0</v>
      </c>
      <c r="N216" s="232">
        <f t="shared" si="4"/>
        <v>0</v>
      </c>
    </row>
    <row r="217" spans="1:14" x14ac:dyDescent="0.25">
      <c r="A217" t="s">
        <v>308</v>
      </c>
      <c r="B217" t="s">
        <v>311</v>
      </c>
      <c r="C217" t="str">
        <f>VLOOKUP($B217,Totalt!$B$1:$BP$500,MATCH("Kvalitetsgranskad:",Totalt!$B$1:$BP$1,0),FALSE)</f>
        <v>Ja</v>
      </c>
      <c r="E217" t="str">
        <f>VLOOKUP($B217,Miljö!$B$1:$AG$479,MATCH(E$3,Miljö!$B$1:$AK$1,0),FALSE)</f>
        <v>'Bixia miljömärkt'</v>
      </c>
      <c r="F217">
        <f>VLOOKUP($B217,Miljö!$B$1:$AG$479,MATCH(F$3,Miljö!$B$1:$AK$1,0),FALSE)</f>
        <v>2.36</v>
      </c>
      <c r="G217">
        <f>VLOOKUP($B217,Miljö!$B$1:$AG$479,MATCH(G$3,Miljö!$B$1:$AK$1,0),FALSE)</f>
        <v>0</v>
      </c>
      <c r="H217">
        <f>VLOOKUP($B217,Miljö!$B$1:$AG$479,MATCH(H$3,Miljö!$B$1:$AK$1,0),FALSE)</f>
        <v>0</v>
      </c>
      <c r="J217">
        <f>VLOOKUP($B217,Totalt!$B$1:$BP$500,MATCH("total el",Totalt!$B$1:$BP$1,0),FALSE)</f>
        <v>4.09863</v>
      </c>
      <c r="L217" s="232">
        <f t="shared" si="4"/>
        <v>9.6727667999999998</v>
      </c>
      <c r="M217" s="232">
        <f t="shared" si="4"/>
        <v>0</v>
      </c>
      <c r="N217" s="232">
        <f t="shared" si="4"/>
        <v>0</v>
      </c>
    </row>
    <row r="218" spans="1:14" x14ac:dyDescent="0.25">
      <c r="A218" t="s">
        <v>312</v>
      </c>
      <c r="B218" t="s">
        <v>313</v>
      </c>
      <c r="C218" t="str">
        <f>VLOOKUP($B218,Totalt!$B$1:$BP$500,MATCH("Kvalitetsgranskad:",Totalt!$B$1:$BP$1,0),FALSE)</f>
        <v>Ja</v>
      </c>
      <c r="E218" t="str">
        <f>VLOOKUP($B218,Miljö!$B$1:$AG$479,MATCH(E$3,Miljö!$B$1:$AK$1,0),FALSE)</f>
        <v>Nordisk residual</v>
      </c>
      <c r="F218">
        <f>VLOOKUP($B218,Miljö!$B$1:$AG$479,MATCH(F$3,Miljö!$B$1:$AK$1,0),FALSE)</f>
        <v>2.36</v>
      </c>
      <c r="G218">
        <f>VLOOKUP($B218,Miljö!$B$1:$AG$479,MATCH(G$3,Miljö!$B$1:$AK$1,0),FALSE)</f>
        <v>483.4</v>
      </c>
      <c r="H218">
        <f>VLOOKUP($B218,Miljö!$B$1:$AG$479,MATCH(H$3,Miljö!$B$1:$AK$1,0),FALSE)</f>
        <v>0.55000000000000004</v>
      </c>
      <c r="J218">
        <f>VLOOKUP($B218,Totalt!$B$1:$BP$500,MATCH("total el",Totalt!$B$1:$BP$1,0),FALSE)</f>
        <v>1.0900000000000001</v>
      </c>
      <c r="L218" s="232">
        <f t="shared" si="4"/>
        <v>2.5724</v>
      </c>
      <c r="M218" s="232">
        <f t="shared" si="4"/>
        <v>526.90600000000006</v>
      </c>
      <c r="N218" s="232">
        <f t="shared" si="4"/>
        <v>0.59950000000000014</v>
      </c>
    </row>
    <row r="219" spans="1:14" x14ac:dyDescent="0.25">
      <c r="A219" t="s">
        <v>314</v>
      </c>
      <c r="B219" t="s">
        <v>315</v>
      </c>
      <c r="C219" t="str">
        <f>VLOOKUP($B219,Totalt!$B$1:$BP$500,MATCH("Kvalitetsgranskad:",Totalt!$B$1:$BP$1,0),FALSE)</f>
        <v>Ja</v>
      </c>
      <c r="E219" t="str">
        <f>VLOOKUP($B219,Miljö!$B$1:$AG$479,MATCH(E$3,Miljö!$B$1:$AK$1,0),FALSE)</f>
        <v>'vattenkraft/kärnkraft'</v>
      </c>
      <c r="F219">
        <f>VLOOKUP($B219,Miljö!$B$1:$AG$479,MATCH(F$3,Miljö!$B$1:$AK$1,0),FALSE)</f>
        <v>0</v>
      </c>
      <c r="G219">
        <f>VLOOKUP($B219,Miljö!$B$1:$AG$479,MATCH(G$3,Miljö!$B$1:$AK$1,0),FALSE)</f>
        <v>5</v>
      </c>
      <c r="H219">
        <f>VLOOKUP($B219,Miljö!$B$1:$AG$479,MATCH(H$3,Miljö!$B$1:$AK$1,0),FALSE)</f>
        <v>0</v>
      </c>
      <c r="J219">
        <f>VLOOKUP($B219,Totalt!$B$1:$BP$500,MATCH("total el",Totalt!$B$1:$BP$1,0),FALSE)</f>
        <v>3.9</v>
      </c>
      <c r="L219" s="232">
        <f t="shared" si="4"/>
        <v>0</v>
      </c>
      <c r="M219" s="232">
        <f t="shared" si="4"/>
        <v>19.5</v>
      </c>
      <c r="N219" s="232">
        <f t="shared" si="4"/>
        <v>0</v>
      </c>
    </row>
    <row r="220" spans="1:14" x14ac:dyDescent="0.25">
      <c r="A220" t="s">
        <v>316</v>
      </c>
      <c r="B220" t="s">
        <v>317</v>
      </c>
      <c r="C220" t="str">
        <f>VLOOKUP($B220,Totalt!$B$1:$BP$500,MATCH("Kvalitetsgranskad:",Totalt!$B$1:$BP$1,0),FALSE)</f>
        <v>Ja</v>
      </c>
      <c r="E220" t="str">
        <f>VLOOKUP($B220,Miljö!$B$1:$AG$479,MATCH(E$3,Miljö!$B$1:$AK$1,0),FALSE)</f>
        <v>Nordisk residual</v>
      </c>
      <c r="F220">
        <f>VLOOKUP($B220,Miljö!$B$1:$AG$479,MATCH(F$3,Miljö!$B$1:$AK$1,0),FALSE)</f>
        <v>2.36</v>
      </c>
      <c r="G220">
        <f>VLOOKUP($B220,Miljö!$B$1:$AG$479,MATCH(G$3,Miljö!$B$1:$AK$1,0),FALSE)</f>
        <v>483.4</v>
      </c>
      <c r="H220">
        <f>VLOOKUP($B220,Miljö!$B$1:$AG$479,MATCH(H$3,Miljö!$B$1:$AK$1,0),FALSE)</f>
        <v>0.55000000000000004</v>
      </c>
      <c r="J220">
        <f>VLOOKUP($B220,Totalt!$B$1:$BP$500,MATCH("total el",Totalt!$B$1:$BP$1,0),FALSE)</f>
        <v>2.3340000000000001</v>
      </c>
      <c r="L220" s="232">
        <f t="shared" si="4"/>
        <v>5.5082399999999998</v>
      </c>
      <c r="M220" s="232">
        <f t="shared" si="4"/>
        <v>1128.2556</v>
      </c>
      <c r="N220" s="232">
        <f t="shared" si="4"/>
        <v>1.2837000000000001</v>
      </c>
    </row>
    <row r="221" spans="1:14" x14ac:dyDescent="0.25">
      <c r="A221" t="s">
        <v>318</v>
      </c>
      <c r="B221" t="s">
        <v>319</v>
      </c>
      <c r="C221" t="str">
        <f>VLOOKUP($B221,Totalt!$B$1:$BP$500,MATCH("Kvalitetsgranskad:",Totalt!$B$1:$BP$1,0),FALSE)</f>
        <v>Nej</v>
      </c>
      <c r="E221" t="str">
        <f>VLOOKUP($B221,Miljö!$B$1:$AG$479,MATCH(E$3,Miljö!$B$1:$AK$1,0),FALSE)</f>
        <v>-</v>
      </c>
      <c r="F221">
        <f>VLOOKUP($B221,Miljö!$B$1:$AG$479,MATCH(F$3,Miljö!$B$1:$AK$1,0),FALSE)</f>
        <v>2.36</v>
      </c>
      <c r="G221">
        <f>VLOOKUP($B221,Miljö!$B$1:$AG$479,MATCH(G$3,Miljö!$B$1:$AK$1,0),FALSE)</f>
        <v>483.4</v>
      </c>
      <c r="H221">
        <f>VLOOKUP($B221,Miljö!$B$1:$AG$479,MATCH(H$3,Miljö!$B$1:$AK$1,0),FALSE)</f>
        <v>0.55000000000000004</v>
      </c>
      <c r="J221">
        <f>VLOOKUP($B221,Totalt!$B$1:$BP$500,MATCH("total el",Totalt!$B$1:$BP$1,0),FALSE)</f>
        <v>0</v>
      </c>
      <c r="L221" s="232">
        <f t="shared" si="4"/>
        <v>0</v>
      </c>
      <c r="M221" s="232">
        <f t="shared" si="4"/>
        <v>0</v>
      </c>
      <c r="N221" s="232">
        <f t="shared" si="4"/>
        <v>0</v>
      </c>
    </row>
    <row r="222" spans="1:14" x14ac:dyDescent="0.25">
      <c r="A222" t="s">
        <v>320</v>
      </c>
      <c r="B222" t="s">
        <v>321</v>
      </c>
      <c r="C222" t="str">
        <f>VLOOKUP($B222,Totalt!$B$1:$BP$500,MATCH("Kvalitetsgranskad:",Totalt!$B$1:$BP$1,0),FALSE)</f>
        <v>Ja</v>
      </c>
      <c r="E222" t="str">
        <f>VLOOKUP($B222,Miljö!$B$1:$AG$479,MATCH(E$3,Miljö!$B$1:$AK$1,0),FALSE)</f>
        <v>Nordisk residual</v>
      </c>
      <c r="F222">
        <f>VLOOKUP($B222,Miljö!$B$1:$AG$479,MATCH(F$3,Miljö!$B$1:$AK$1,0),FALSE)</f>
        <v>2.36</v>
      </c>
      <c r="G222">
        <f>VLOOKUP($B222,Miljö!$B$1:$AG$479,MATCH(G$3,Miljö!$B$1:$AK$1,0),FALSE)</f>
        <v>483.4</v>
      </c>
      <c r="H222">
        <f>VLOOKUP($B222,Miljö!$B$1:$AG$479,MATCH(H$3,Miljö!$B$1:$AK$1,0),FALSE)</f>
        <v>0.55000000000000004</v>
      </c>
      <c r="J222">
        <f>VLOOKUP($B222,Totalt!$B$1:$BP$500,MATCH("total el",Totalt!$B$1:$BP$1,0),FALSE)</f>
        <v>0.72</v>
      </c>
      <c r="L222" s="232">
        <f t="shared" si="4"/>
        <v>1.6991999999999998</v>
      </c>
      <c r="M222" s="232">
        <f t="shared" si="4"/>
        <v>348.04799999999994</v>
      </c>
      <c r="N222" s="232">
        <f t="shared" si="4"/>
        <v>0.39600000000000002</v>
      </c>
    </row>
    <row r="223" spans="1:14" x14ac:dyDescent="0.25">
      <c r="A223" t="s">
        <v>322</v>
      </c>
      <c r="B223" t="s">
        <v>323</v>
      </c>
      <c r="C223" t="str">
        <f>VLOOKUP($B223,Totalt!$B$1:$BP$500,MATCH("Kvalitetsgranskad:",Totalt!$B$1:$BP$1,0),FALSE)</f>
        <v>Ja</v>
      </c>
      <c r="E223" t="str">
        <f>VLOOKUP($B223,Miljö!$B$1:$AG$479,MATCH(E$3,Miljö!$B$1:$AK$1,0),FALSE)</f>
        <v>Nordisk residual</v>
      </c>
      <c r="F223">
        <f>VLOOKUP($B223,Miljö!$B$1:$AG$479,MATCH(F$3,Miljö!$B$1:$AK$1,0),FALSE)</f>
        <v>2.36</v>
      </c>
      <c r="G223">
        <f>VLOOKUP($B223,Miljö!$B$1:$AG$479,MATCH(G$3,Miljö!$B$1:$AK$1,0),FALSE)</f>
        <v>483.4</v>
      </c>
      <c r="H223">
        <f>VLOOKUP($B223,Miljö!$B$1:$AG$479,MATCH(H$3,Miljö!$B$1:$AK$1,0),FALSE)</f>
        <v>0.55000000000000004</v>
      </c>
      <c r="J223">
        <f>VLOOKUP($B223,Totalt!$B$1:$BP$500,MATCH("total el",Totalt!$B$1:$BP$1,0),FALSE)</f>
        <v>0.77</v>
      </c>
      <c r="L223" s="232">
        <f t="shared" si="4"/>
        <v>1.8171999999999999</v>
      </c>
      <c r="M223" s="232">
        <f t="shared" si="4"/>
        <v>372.21800000000002</v>
      </c>
      <c r="N223" s="232">
        <f t="shared" si="4"/>
        <v>0.42350000000000004</v>
      </c>
    </row>
    <row r="224" spans="1:14" x14ac:dyDescent="0.25">
      <c r="A224" t="s">
        <v>322</v>
      </c>
      <c r="B224" t="s">
        <v>324</v>
      </c>
      <c r="C224" t="str">
        <f>VLOOKUP($B224,Totalt!$B$1:$BP$500,MATCH("Kvalitetsgranskad:",Totalt!$B$1:$BP$1,0),FALSE)</f>
        <v>Ja</v>
      </c>
      <c r="E224" t="str">
        <f>VLOOKUP($B224,Miljö!$B$1:$AG$479,MATCH(E$3,Miljö!$B$1:$AK$1,0),FALSE)</f>
        <v>Nordisk residual</v>
      </c>
      <c r="F224">
        <f>VLOOKUP($B224,Miljö!$B$1:$AG$479,MATCH(F$3,Miljö!$B$1:$AK$1,0),FALSE)</f>
        <v>2.36</v>
      </c>
      <c r="G224">
        <f>VLOOKUP($B224,Miljö!$B$1:$AG$479,MATCH(G$3,Miljö!$B$1:$AK$1,0),FALSE)</f>
        <v>483.4</v>
      </c>
      <c r="H224">
        <f>VLOOKUP($B224,Miljö!$B$1:$AG$479,MATCH(H$3,Miljö!$B$1:$AK$1,0),FALSE)</f>
        <v>0.55000000000000004</v>
      </c>
      <c r="J224">
        <f>VLOOKUP($B224,Totalt!$B$1:$BP$500,MATCH("total el",Totalt!$B$1:$BP$1,0),FALSE)</f>
        <v>3.0117599999999998</v>
      </c>
      <c r="L224" s="232">
        <f t="shared" si="4"/>
        <v>7.1077535999999988</v>
      </c>
      <c r="M224" s="232">
        <f t="shared" si="4"/>
        <v>1455.8847839999999</v>
      </c>
      <c r="N224" s="232">
        <f t="shared" si="4"/>
        <v>1.6564680000000001</v>
      </c>
    </row>
    <row r="225" spans="1:14" x14ac:dyDescent="0.25">
      <c r="A225" t="s">
        <v>322</v>
      </c>
      <c r="B225" t="s">
        <v>325</v>
      </c>
      <c r="C225" t="str">
        <f>VLOOKUP($B225,Totalt!$B$1:$BP$500,MATCH("Kvalitetsgranskad:",Totalt!$B$1:$BP$1,0),FALSE)</f>
        <v>Ja</v>
      </c>
      <c r="E225" t="str">
        <f>VLOOKUP($B225,Miljö!$B$1:$AG$479,MATCH(E$3,Miljö!$B$1:$AK$1,0),FALSE)</f>
        <v>Nordisk residual</v>
      </c>
      <c r="F225">
        <f>VLOOKUP($B225,Miljö!$B$1:$AG$479,MATCH(F$3,Miljö!$B$1:$AK$1,0),FALSE)</f>
        <v>2.36</v>
      </c>
      <c r="G225">
        <f>VLOOKUP($B225,Miljö!$B$1:$AG$479,MATCH(G$3,Miljö!$B$1:$AK$1,0),FALSE)</f>
        <v>483.4</v>
      </c>
      <c r="H225">
        <f>VLOOKUP($B225,Miljö!$B$1:$AG$479,MATCH(H$3,Miljö!$B$1:$AK$1,0),FALSE)</f>
        <v>0.55000000000000004</v>
      </c>
      <c r="J225">
        <f>VLOOKUP($B225,Totalt!$B$1:$BP$500,MATCH("total el",Totalt!$B$1:$BP$1,0),FALSE)</f>
        <v>3.9600000000000003E-2</v>
      </c>
      <c r="L225" s="232">
        <f t="shared" si="4"/>
        <v>9.3455999999999997E-2</v>
      </c>
      <c r="M225" s="232">
        <f t="shared" si="4"/>
        <v>19.14264</v>
      </c>
      <c r="N225" s="232">
        <f t="shared" si="4"/>
        <v>2.1780000000000004E-2</v>
      </c>
    </row>
    <row r="226" spans="1:14" x14ac:dyDescent="0.25">
      <c r="A226" t="s">
        <v>322</v>
      </c>
      <c r="B226" t="s">
        <v>326</v>
      </c>
      <c r="C226" t="str">
        <f>VLOOKUP($B226,Totalt!$B$1:$BP$500,MATCH("Kvalitetsgranskad:",Totalt!$B$1:$BP$1,0),FALSE)</f>
        <v>Ja</v>
      </c>
      <c r="E226" t="str">
        <f>VLOOKUP($B226,Miljö!$B$1:$AG$479,MATCH(E$3,Miljö!$B$1:$AK$1,0),FALSE)</f>
        <v>Nordisk residual</v>
      </c>
      <c r="F226">
        <f>VLOOKUP($B226,Miljö!$B$1:$AG$479,MATCH(F$3,Miljö!$B$1:$AK$1,0),FALSE)</f>
        <v>2.36</v>
      </c>
      <c r="G226">
        <f>VLOOKUP($B226,Miljö!$B$1:$AG$479,MATCH(G$3,Miljö!$B$1:$AK$1,0),FALSE)</f>
        <v>483.4</v>
      </c>
      <c r="H226">
        <f>VLOOKUP($B226,Miljö!$B$1:$AG$479,MATCH(H$3,Miljö!$B$1:$AK$1,0),FALSE)</f>
        <v>0.55000000000000004</v>
      </c>
      <c r="J226">
        <f>VLOOKUP($B226,Totalt!$B$1:$BP$500,MATCH("total el",Totalt!$B$1:$BP$1,0),FALSE)</f>
        <v>0.4</v>
      </c>
      <c r="L226" s="232">
        <f t="shared" si="4"/>
        <v>0.94399999999999995</v>
      </c>
      <c r="M226" s="232">
        <f t="shared" si="4"/>
        <v>193.36</v>
      </c>
      <c r="N226" s="232">
        <f t="shared" si="4"/>
        <v>0.22000000000000003</v>
      </c>
    </row>
    <row r="227" spans="1:14" x14ac:dyDescent="0.25">
      <c r="A227" t="s">
        <v>327</v>
      </c>
      <c r="B227" s="11" t="s">
        <v>992</v>
      </c>
      <c r="C227" t="str">
        <f>VLOOKUP($B227,Totalt!$B$1:$BP$500,MATCH("Kvalitetsgranskad:",Totalt!$B$1:$BP$1,0),FALSE)</f>
        <v>Nej</v>
      </c>
      <c r="E227" t="str">
        <f>VLOOKUP($B227,Miljö!$B$1:$AG$479,MATCH(E$3,Miljö!$B$1:$AK$1,0),FALSE)</f>
        <v>-</v>
      </c>
      <c r="F227">
        <f>VLOOKUP($B227,Miljö!$B$1:$AG$479,MATCH(F$3,Miljö!$B$1:$AK$1,0),FALSE)</f>
        <v>2.36</v>
      </c>
      <c r="G227">
        <f>VLOOKUP($B227,Miljö!$B$1:$AG$479,MATCH(G$3,Miljö!$B$1:$AK$1,0),FALSE)</f>
        <v>483.4</v>
      </c>
      <c r="H227">
        <f>VLOOKUP($B227,Miljö!$B$1:$AG$479,MATCH(H$3,Miljö!$B$1:$AK$1,0),FALSE)</f>
        <v>0.55000000000000004</v>
      </c>
      <c r="J227">
        <f>VLOOKUP($B227,Totalt!$B$1:$BP$500,MATCH("total el",Totalt!$B$1:$BP$1,0),FALSE)</f>
        <v>0</v>
      </c>
      <c r="L227" s="232">
        <f t="shared" si="4"/>
        <v>0</v>
      </c>
      <c r="M227" s="232">
        <f t="shared" si="4"/>
        <v>0</v>
      </c>
      <c r="N227" s="232">
        <f t="shared" si="4"/>
        <v>0</v>
      </c>
    </row>
    <row r="228" spans="1:14" x14ac:dyDescent="0.25">
      <c r="A228" t="s">
        <v>329</v>
      </c>
      <c r="B228" t="s">
        <v>330</v>
      </c>
      <c r="C228" t="str">
        <f>VLOOKUP($B228,Totalt!$B$1:$BP$500,MATCH("Kvalitetsgranskad:",Totalt!$B$1:$BP$1,0),FALSE)</f>
        <v>Nej</v>
      </c>
      <c r="E228" t="str">
        <f>VLOOKUP($B228,Miljö!$B$1:$AG$479,MATCH(E$3,Miljö!$B$1:$AK$1,0),FALSE)</f>
        <v>-</v>
      </c>
      <c r="F228">
        <f>VLOOKUP($B228,Miljö!$B$1:$AG$479,MATCH(F$3,Miljö!$B$1:$AK$1,0),FALSE)</f>
        <v>2.36</v>
      </c>
      <c r="G228">
        <f>VLOOKUP($B228,Miljö!$B$1:$AG$479,MATCH(G$3,Miljö!$B$1:$AK$1,0),FALSE)</f>
        <v>483.4</v>
      </c>
      <c r="H228">
        <f>VLOOKUP($B228,Miljö!$B$1:$AG$479,MATCH(H$3,Miljö!$B$1:$AK$1,0),FALSE)</f>
        <v>0.55000000000000004</v>
      </c>
      <c r="J228">
        <f>VLOOKUP($B228,Totalt!$B$1:$BP$500,MATCH("total el",Totalt!$B$1:$BP$1,0),FALSE)</f>
        <v>0</v>
      </c>
      <c r="L228" s="232">
        <f t="shared" si="4"/>
        <v>0</v>
      </c>
      <c r="M228" s="232">
        <f t="shared" si="4"/>
        <v>0</v>
      </c>
      <c r="N228" s="232">
        <f t="shared" si="4"/>
        <v>0</v>
      </c>
    </row>
    <row r="229" spans="1:14" x14ac:dyDescent="0.25">
      <c r="A229" t="s">
        <v>331</v>
      </c>
      <c r="B229" t="s">
        <v>332</v>
      </c>
      <c r="C229" t="str">
        <f>VLOOKUP($B229,Totalt!$B$1:$BP$500,MATCH("Kvalitetsgranskad:",Totalt!$B$1:$BP$1,0),FALSE)</f>
        <v>Ja</v>
      </c>
      <c r="E229" t="str">
        <f>VLOOKUP($B229,Miljö!$B$1:$AG$479,MATCH(E$3,Miljö!$B$1:$AK$1,0),FALSE)</f>
        <v>Nordisk residual</v>
      </c>
      <c r="F229">
        <f>VLOOKUP($B229,Miljö!$B$1:$AG$479,MATCH(F$3,Miljö!$B$1:$AK$1,0),FALSE)</f>
        <v>2.36</v>
      </c>
      <c r="G229">
        <f>VLOOKUP($B229,Miljö!$B$1:$AG$479,MATCH(G$3,Miljö!$B$1:$AK$1,0),FALSE)</f>
        <v>483.4</v>
      </c>
      <c r="H229">
        <f>VLOOKUP($B229,Miljö!$B$1:$AG$479,MATCH(H$3,Miljö!$B$1:$AK$1,0),FALSE)</f>
        <v>0.55000000000000004</v>
      </c>
      <c r="J229">
        <f>VLOOKUP($B229,Totalt!$B$1:$BP$500,MATCH("total el",Totalt!$B$1:$BP$1,0),FALSE)</f>
        <v>0.79400000000000004</v>
      </c>
      <c r="L229" s="232">
        <f t="shared" si="4"/>
        <v>1.87384</v>
      </c>
      <c r="M229" s="232">
        <f t="shared" si="4"/>
        <v>383.81959999999998</v>
      </c>
      <c r="N229" s="232">
        <f t="shared" si="4"/>
        <v>0.43670000000000003</v>
      </c>
    </row>
    <row r="230" spans="1:14" x14ac:dyDescent="0.25">
      <c r="A230" t="s">
        <v>331</v>
      </c>
      <c r="B230" t="s">
        <v>333</v>
      </c>
      <c r="C230" t="str">
        <f>VLOOKUP($B230,Totalt!$B$1:$BP$500,MATCH("Kvalitetsgranskad:",Totalt!$B$1:$BP$1,0),FALSE)</f>
        <v>Ja</v>
      </c>
      <c r="E230" t="str">
        <f>VLOOKUP($B230,Miljö!$B$1:$AG$479,MATCH(E$3,Miljö!$B$1:$AK$1,0),FALSE)</f>
        <v>Nordisk residual</v>
      </c>
      <c r="F230">
        <f>VLOOKUP($B230,Miljö!$B$1:$AG$479,MATCH(F$3,Miljö!$B$1:$AK$1,0),FALSE)</f>
        <v>2.36</v>
      </c>
      <c r="G230">
        <f>VLOOKUP($B230,Miljö!$B$1:$AG$479,MATCH(G$3,Miljö!$B$1:$AK$1,0),FALSE)</f>
        <v>483.4</v>
      </c>
      <c r="H230">
        <f>VLOOKUP($B230,Miljö!$B$1:$AG$479,MATCH(H$3,Miljö!$B$1:$AK$1,0),FALSE)</f>
        <v>0.55000000000000004</v>
      </c>
      <c r="J230">
        <f>VLOOKUP($B230,Totalt!$B$1:$BP$500,MATCH("total el",Totalt!$B$1:$BP$1,0),FALSE)</f>
        <v>0.9</v>
      </c>
      <c r="L230" s="232">
        <f t="shared" si="4"/>
        <v>2.1240000000000001</v>
      </c>
      <c r="M230" s="232">
        <f t="shared" si="4"/>
        <v>435.06</v>
      </c>
      <c r="N230" s="232">
        <f t="shared" si="4"/>
        <v>0.49500000000000005</v>
      </c>
    </row>
    <row r="231" spans="1:14" x14ac:dyDescent="0.25">
      <c r="A231" t="s">
        <v>331</v>
      </c>
      <c r="B231" t="s">
        <v>334</v>
      </c>
      <c r="C231" t="str">
        <f>VLOOKUP($B231,Totalt!$B$1:$BP$500,MATCH("Kvalitetsgranskad:",Totalt!$B$1:$BP$1,0),FALSE)</f>
        <v>Ja</v>
      </c>
      <c r="E231" t="str">
        <f>VLOOKUP($B231,Miljö!$B$1:$AG$479,MATCH(E$3,Miljö!$B$1:$AK$1,0),FALSE)</f>
        <v>Nordisk residual</v>
      </c>
      <c r="F231">
        <f>VLOOKUP($B231,Miljö!$B$1:$AG$479,MATCH(F$3,Miljö!$B$1:$AK$1,0),FALSE)</f>
        <v>2.36</v>
      </c>
      <c r="G231">
        <f>VLOOKUP($B231,Miljö!$B$1:$AG$479,MATCH(G$3,Miljö!$B$1:$AK$1,0),FALSE)</f>
        <v>483.4</v>
      </c>
      <c r="H231">
        <f>VLOOKUP($B231,Miljö!$B$1:$AG$479,MATCH(H$3,Miljö!$B$1:$AK$1,0),FALSE)</f>
        <v>0.55000000000000004</v>
      </c>
      <c r="J231">
        <f>VLOOKUP($B231,Totalt!$B$1:$BP$500,MATCH("total el",Totalt!$B$1:$BP$1,0),FALSE)</f>
        <v>0.5</v>
      </c>
      <c r="L231" s="232">
        <f t="shared" si="4"/>
        <v>1.18</v>
      </c>
      <c r="M231" s="232">
        <f t="shared" si="4"/>
        <v>241.7</v>
      </c>
      <c r="N231" s="232">
        <f t="shared" si="4"/>
        <v>0.27500000000000002</v>
      </c>
    </row>
    <row r="232" spans="1:14" x14ac:dyDescent="0.25">
      <c r="A232" t="s">
        <v>331</v>
      </c>
      <c r="B232" t="s">
        <v>335</v>
      </c>
      <c r="C232" t="str">
        <f>VLOOKUP($B232,Totalt!$B$1:$BP$500,MATCH("Kvalitetsgranskad:",Totalt!$B$1:$BP$1,0),FALSE)</f>
        <v>Ja</v>
      </c>
      <c r="E232" t="str">
        <f>VLOOKUP($B232,Miljö!$B$1:$AG$479,MATCH(E$3,Miljö!$B$1:$AK$1,0),FALSE)</f>
        <v>Nordisk residual</v>
      </c>
      <c r="F232">
        <f>VLOOKUP($B232,Miljö!$B$1:$AG$479,MATCH(F$3,Miljö!$B$1:$AK$1,0),FALSE)</f>
        <v>2.36</v>
      </c>
      <c r="G232">
        <f>VLOOKUP($B232,Miljö!$B$1:$AG$479,MATCH(G$3,Miljö!$B$1:$AK$1,0),FALSE)</f>
        <v>483.4</v>
      </c>
      <c r="H232">
        <f>VLOOKUP($B232,Miljö!$B$1:$AG$479,MATCH(H$3,Miljö!$B$1:$AK$1,0),FALSE)</f>
        <v>0.55000000000000004</v>
      </c>
      <c r="J232">
        <f>VLOOKUP($B232,Totalt!$B$1:$BP$500,MATCH("total el",Totalt!$B$1:$BP$1,0),FALSE)</f>
        <v>0.69</v>
      </c>
      <c r="L232" s="232">
        <f t="shared" si="4"/>
        <v>1.6283999999999998</v>
      </c>
      <c r="M232" s="232">
        <f t="shared" si="4"/>
        <v>333.54599999999994</v>
      </c>
      <c r="N232" s="232">
        <f t="shared" si="4"/>
        <v>0.3795</v>
      </c>
    </row>
    <row r="233" spans="1:14" x14ac:dyDescent="0.25">
      <c r="A233" t="s">
        <v>331</v>
      </c>
      <c r="B233" t="s">
        <v>336</v>
      </c>
      <c r="C233" t="str">
        <f>VLOOKUP($B233,Totalt!$B$1:$BP$500,MATCH("Kvalitetsgranskad:",Totalt!$B$1:$BP$1,0),FALSE)</f>
        <v>Ja</v>
      </c>
      <c r="E233" t="str">
        <f>VLOOKUP($B233,Miljö!$B$1:$AG$479,MATCH(E$3,Miljö!$B$1:$AK$1,0),FALSE)</f>
        <v>Nordisk residual</v>
      </c>
      <c r="F233">
        <f>VLOOKUP($B233,Miljö!$B$1:$AG$479,MATCH(F$3,Miljö!$B$1:$AK$1,0),FALSE)</f>
        <v>2.36</v>
      </c>
      <c r="G233">
        <f>VLOOKUP($B233,Miljö!$B$1:$AG$479,MATCH(G$3,Miljö!$B$1:$AK$1,0),FALSE)</f>
        <v>483.4</v>
      </c>
      <c r="H233">
        <f>VLOOKUP($B233,Miljö!$B$1:$AG$479,MATCH(H$3,Miljö!$B$1:$AK$1,0),FALSE)</f>
        <v>0.55000000000000004</v>
      </c>
      <c r="J233">
        <f>VLOOKUP($B233,Totalt!$B$1:$BP$500,MATCH("total el",Totalt!$B$1:$BP$1,0),FALSE)</f>
        <v>0.7</v>
      </c>
      <c r="L233" s="232">
        <f t="shared" si="4"/>
        <v>1.6519999999999999</v>
      </c>
      <c r="M233" s="232">
        <f t="shared" si="4"/>
        <v>338.37999999999994</v>
      </c>
      <c r="N233" s="232">
        <f t="shared" si="4"/>
        <v>0.38500000000000001</v>
      </c>
    </row>
    <row r="234" spans="1:14" x14ac:dyDescent="0.25">
      <c r="A234" t="s">
        <v>331</v>
      </c>
      <c r="B234" t="s">
        <v>337</v>
      </c>
      <c r="C234" t="str">
        <f>VLOOKUP($B234,Totalt!$B$1:$BP$500,MATCH("Kvalitetsgranskad:",Totalt!$B$1:$BP$1,0),FALSE)</f>
        <v>Ja</v>
      </c>
      <c r="E234" t="str">
        <f>VLOOKUP($B234,Miljö!$B$1:$AG$479,MATCH(E$3,Miljö!$B$1:$AK$1,0),FALSE)</f>
        <v>Nordisk residual</v>
      </c>
      <c r="F234">
        <f>VLOOKUP($B234,Miljö!$B$1:$AG$479,MATCH(F$3,Miljö!$B$1:$AK$1,0),FALSE)</f>
        <v>2.36</v>
      </c>
      <c r="G234">
        <f>VLOOKUP($B234,Miljö!$B$1:$AG$479,MATCH(G$3,Miljö!$B$1:$AK$1,0),FALSE)</f>
        <v>483.4</v>
      </c>
      <c r="H234">
        <f>VLOOKUP($B234,Miljö!$B$1:$AG$479,MATCH(H$3,Miljö!$B$1:$AK$1,0),FALSE)</f>
        <v>0.55000000000000004</v>
      </c>
      <c r="J234">
        <f>VLOOKUP($B234,Totalt!$B$1:$BP$500,MATCH("total el",Totalt!$B$1:$BP$1,0),FALSE)</f>
        <v>0.5</v>
      </c>
      <c r="L234" s="232">
        <f t="shared" si="4"/>
        <v>1.18</v>
      </c>
      <c r="M234" s="232">
        <f t="shared" si="4"/>
        <v>241.7</v>
      </c>
      <c r="N234" s="232">
        <f t="shared" si="4"/>
        <v>0.27500000000000002</v>
      </c>
    </row>
    <row r="235" spans="1:14" x14ac:dyDescent="0.25">
      <c r="A235" t="s">
        <v>331</v>
      </c>
      <c r="B235" t="s">
        <v>338</v>
      </c>
      <c r="C235" t="str">
        <f>VLOOKUP($B235,Totalt!$B$1:$BP$500,MATCH("Kvalitetsgranskad:",Totalt!$B$1:$BP$1,0),FALSE)</f>
        <v>Ja</v>
      </c>
      <c r="E235" t="str">
        <f>VLOOKUP($B235,Miljö!$B$1:$AG$479,MATCH(E$3,Miljö!$B$1:$AK$1,0),FALSE)</f>
        <v>Nordisk residual</v>
      </c>
      <c r="F235">
        <f>VLOOKUP($B235,Miljö!$B$1:$AG$479,MATCH(F$3,Miljö!$B$1:$AK$1,0),FALSE)</f>
        <v>2.36</v>
      </c>
      <c r="G235">
        <f>VLOOKUP($B235,Miljö!$B$1:$AG$479,MATCH(G$3,Miljö!$B$1:$AK$1,0),FALSE)</f>
        <v>483.4</v>
      </c>
      <c r="H235">
        <f>VLOOKUP($B235,Miljö!$B$1:$AG$479,MATCH(H$3,Miljö!$B$1:$AK$1,0),FALSE)</f>
        <v>0.55000000000000004</v>
      </c>
      <c r="J235">
        <f>VLOOKUP($B235,Totalt!$B$1:$BP$500,MATCH("total el",Totalt!$B$1:$BP$1,0),FALSE)</f>
        <v>0.38400000000000001</v>
      </c>
      <c r="L235" s="232">
        <f t="shared" si="4"/>
        <v>0.90623999999999993</v>
      </c>
      <c r="M235" s="232">
        <f t="shared" si="4"/>
        <v>185.62559999999999</v>
      </c>
      <c r="N235" s="232">
        <f t="shared" si="4"/>
        <v>0.21120000000000003</v>
      </c>
    </row>
    <row r="236" spans="1:14" x14ac:dyDescent="0.25">
      <c r="A236" t="s">
        <v>331</v>
      </c>
      <c r="B236" t="s">
        <v>339</v>
      </c>
      <c r="C236" t="str">
        <f>VLOOKUP($B236,Totalt!$B$1:$BP$500,MATCH("Kvalitetsgranskad:",Totalt!$B$1:$BP$1,0),FALSE)</f>
        <v>Ja</v>
      </c>
      <c r="E236" t="str">
        <f>VLOOKUP($B236,Miljö!$B$1:$AG$479,MATCH(E$3,Miljö!$B$1:$AK$1,0),FALSE)</f>
        <v>Nordisk residual</v>
      </c>
      <c r="F236">
        <f>VLOOKUP($B236,Miljö!$B$1:$AG$479,MATCH(F$3,Miljö!$B$1:$AK$1,0),FALSE)</f>
        <v>2.36</v>
      </c>
      <c r="G236">
        <f>VLOOKUP($B236,Miljö!$B$1:$AG$479,MATCH(G$3,Miljö!$B$1:$AK$1,0),FALSE)</f>
        <v>483.4</v>
      </c>
      <c r="H236">
        <f>VLOOKUP($B236,Miljö!$B$1:$AG$479,MATCH(H$3,Miljö!$B$1:$AK$1,0),FALSE)</f>
        <v>0.55000000000000004</v>
      </c>
      <c r="J236">
        <f>VLOOKUP($B236,Totalt!$B$1:$BP$500,MATCH("total el",Totalt!$B$1:$BP$1,0),FALSE)</f>
        <v>0.71299999999999997</v>
      </c>
      <c r="L236" s="232">
        <f t="shared" si="4"/>
        <v>1.6826799999999997</v>
      </c>
      <c r="M236" s="232">
        <f t="shared" si="4"/>
        <v>344.66419999999999</v>
      </c>
      <c r="N236" s="232">
        <f t="shared" si="4"/>
        <v>0.39215</v>
      </c>
    </row>
    <row r="237" spans="1:14" x14ac:dyDescent="0.25">
      <c r="A237" t="s">
        <v>331</v>
      </c>
      <c r="B237" t="s">
        <v>340</v>
      </c>
      <c r="C237" t="str">
        <f>VLOOKUP($B237,Totalt!$B$1:$BP$500,MATCH("Kvalitetsgranskad:",Totalt!$B$1:$BP$1,0),FALSE)</f>
        <v>Ja</v>
      </c>
      <c r="E237" t="str">
        <f>VLOOKUP($B237,Miljö!$B$1:$AG$479,MATCH(E$3,Miljö!$B$1:$AK$1,0),FALSE)</f>
        <v>Nordisk residual</v>
      </c>
      <c r="F237">
        <f>VLOOKUP($B237,Miljö!$B$1:$AG$479,MATCH(F$3,Miljö!$B$1:$AK$1,0),FALSE)</f>
        <v>2.36</v>
      </c>
      <c r="G237">
        <f>VLOOKUP($B237,Miljö!$B$1:$AG$479,MATCH(G$3,Miljö!$B$1:$AK$1,0),FALSE)</f>
        <v>483.4</v>
      </c>
      <c r="H237">
        <f>VLOOKUP($B237,Miljö!$B$1:$AG$479,MATCH(H$3,Miljö!$B$1:$AK$1,0),FALSE)</f>
        <v>0.55000000000000004</v>
      </c>
      <c r="J237">
        <f>VLOOKUP($B237,Totalt!$B$1:$BP$500,MATCH("total el",Totalt!$B$1:$BP$1,0),FALSE)</f>
        <v>0.71</v>
      </c>
      <c r="L237" s="232">
        <f t="shared" si="4"/>
        <v>1.6755999999999998</v>
      </c>
      <c r="M237" s="232">
        <f t="shared" si="4"/>
        <v>343.21399999999994</v>
      </c>
      <c r="N237" s="232">
        <f t="shared" si="4"/>
        <v>0.39050000000000001</v>
      </c>
    </row>
    <row r="238" spans="1:14" x14ac:dyDescent="0.25">
      <c r="A238" t="s">
        <v>331</v>
      </c>
      <c r="B238" t="s">
        <v>341</v>
      </c>
      <c r="C238" t="str">
        <f>VLOOKUP($B238,Totalt!$B$1:$BP$500,MATCH("Kvalitetsgranskad:",Totalt!$B$1:$BP$1,0),FALSE)</f>
        <v>Ja</v>
      </c>
      <c r="E238" t="str">
        <f>VLOOKUP($B238,Miljö!$B$1:$AG$479,MATCH(E$3,Miljö!$B$1:$AK$1,0),FALSE)</f>
        <v>'80.9 % förnybar el'</v>
      </c>
      <c r="F238">
        <f>VLOOKUP($B238,Miljö!$B$1:$AG$479,MATCH(F$3,Miljö!$B$1:$AK$1,0),FALSE)</f>
        <v>2.36</v>
      </c>
      <c r="G238">
        <f>VLOOKUP($B238,Miljö!$B$1:$AG$479,MATCH(G$3,Miljö!$B$1:$AK$1,0),FALSE)</f>
        <v>483.4</v>
      </c>
      <c r="H238">
        <f>VLOOKUP($B238,Miljö!$B$1:$AG$479,MATCH(H$3,Miljö!$B$1:$AK$1,0),FALSE)</f>
        <v>0.55000000000000004</v>
      </c>
      <c r="J238">
        <f>VLOOKUP($B238,Totalt!$B$1:$BP$500,MATCH("total el",Totalt!$B$1:$BP$1,0),FALSE)</f>
        <v>0.7</v>
      </c>
      <c r="L238" s="232">
        <f t="shared" si="4"/>
        <v>1.6519999999999999</v>
      </c>
      <c r="M238" s="232">
        <f t="shared" si="4"/>
        <v>338.37999999999994</v>
      </c>
      <c r="N238" s="232">
        <f t="shared" si="4"/>
        <v>0.38500000000000001</v>
      </c>
    </row>
    <row r="239" spans="1:14" x14ac:dyDescent="0.25">
      <c r="A239" t="s">
        <v>331</v>
      </c>
      <c r="B239" t="s">
        <v>342</v>
      </c>
      <c r="C239" t="str">
        <f>VLOOKUP($B239,Totalt!$B$1:$BP$500,MATCH("Kvalitetsgranskad:",Totalt!$B$1:$BP$1,0),FALSE)</f>
        <v>Ja</v>
      </c>
      <c r="E239" t="str">
        <f>VLOOKUP($B239,Miljö!$B$1:$AG$479,MATCH(E$3,Miljö!$B$1:$AK$1,0),FALSE)</f>
        <v>Nordisk residual</v>
      </c>
      <c r="F239">
        <f>VLOOKUP($B239,Miljö!$B$1:$AG$479,MATCH(F$3,Miljö!$B$1:$AK$1,0),FALSE)</f>
        <v>2.36</v>
      </c>
      <c r="G239">
        <f>VLOOKUP($B239,Miljö!$B$1:$AG$479,MATCH(G$3,Miljö!$B$1:$AK$1,0),FALSE)</f>
        <v>483.4</v>
      </c>
      <c r="H239">
        <f>VLOOKUP($B239,Miljö!$B$1:$AG$479,MATCH(H$3,Miljö!$B$1:$AK$1,0),FALSE)</f>
        <v>0.55000000000000004</v>
      </c>
      <c r="J239">
        <f>VLOOKUP($B239,Totalt!$B$1:$BP$500,MATCH("total el",Totalt!$B$1:$BP$1,0),FALSE)</f>
        <v>0.40300000000000002</v>
      </c>
      <c r="L239" s="232">
        <f t="shared" si="4"/>
        <v>0.95108000000000004</v>
      </c>
      <c r="M239" s="232">
        <f t="shared" si="4"/>
        <v>194.81020000000001</v>
      </c>
      <c r="N239" s="232">
        <f t="shared" si="4"/>
        <v>0.22165000000000004</v>
      </c>
    </row>
    <row r="240" spans="1:14" x14ac:dyDescent="0.25">
      <c r="A240" t="s">
        <v>331</v>
      </c>
      <c r="B240" t="s">
        <v>343</v>
      </c>
      <c r="C240" t="str">
        <f>VLOOKUP($B240,Totalt!$B$1:$BP$500,MATCH("Kvalitetsgranskad:",Totalt!$B$1:$BP$1,0),FALSE)</f>
        <v>Ja</v>
      </c>
      <c r="E240" t="str">
        <f>VLOOKUP($B240,Miljö!$B$1:$AG$479,MATCH(E$3,Miljö!$B$1:$AK$1,0),FALSE)</f>
        <v>Nordisk residual</v>
      </c>
      <c r="F240">
        <f>VLOOKUP($B240,Miljö!$B$1:$AG$479,MATCH(F$3,Miljö!$B$1:$AK$1,0),FALSE)</f>
        <v>2.36</v>
      </c>
      <c r="G240">
        <f>VLOOKUP($B240,Miljö!$B$1:$AG$479,MATCH(G$3,Miljö!$B$1:$AK$1,0),FALSE)</f>
        <v>483.4</v>
      </c>
      <c r="H240">
        <f>VLOOKUP($B240,Miljö!$B$1:$AG$479,MATCH(H$3,Miljö!$B$1:$AK$1,0),FALSE)</f>
        <v>0.55000000000000004</v>
      </c>
      <c r="J240">
        <f>VLOOKUP($B240,Totalt!$B$1:$BP$500,MATCH("total el",Totalt!$B$1:$BP$1,0),FALSE)</f>
        <v>0.5</v>
      </c>
      <c r="L240" s="232">
        <f t="shared" si="4"/>
        <v>1.18</v>
      </c>
      <c r="M240" s="232">
        <f t="shared" si="4"/>
        <v>241.7</v>
      </c>
      <c r="N240" s="232">
        <f t="shared" si="4"/>
        <v>0.27500000000000002</v>
      </c>
    </row>
    <row r="241" spans="1:14" x14ac:dyDescent="0.25">
      <c r="A241" t="s">
        <v>331</v>
      </c>
      <c r="B241" t="s">
        <v>344</v>
      </c>
      <c r="C241" t="str">
        <f>VLOOKUP($B241,Totalt!$B$1:$BP$500,MATCH("Kvalitetsgranskad:",Totalt!$B$1:$BP$1,0),FALSE)</f>
        <v>Nej</v>
      </c>
      <c r="E241" t="str">
        <f>VLOOKUP($B241,Miljö!$B$1:$AG$479,MATCH(E$3,Miljö!$B$1:$AK$1,0),FALSE)</f>
        <v>-</v>
      </c>
      <c r="F241">
        <f>VLOOKUP($B241,Miljö!$B$1:$AG$479,MATCH(F$3,Miljö!$B$1:$AK$1,0),FALSE)</f>
        <v>2.36</v>
      </c>
      <c r="G241">
        <f>VLOOKUP($B241,Miljö!$B$1:$AG$479,MATCH(G$3,Miljö!$B$1:$AK$1,0),FALSE)</f>
        <v>483.4</v>
      </c>
      <c r="H241">
        <f>VLOOKUP($B241,Miljö!$B$1:$AG$479,MATCH(H$3,Miljö!$B$1:$AK$1,0),FALSE)</f>
        <v>0.55000000000000004</v>
      </c>
      <c r="J241">
        <f>VLOOKUP($B241,Totalt!$B$1:$BP$500,MATCH("total el",Totalt!$B$1:$BP$1,0),FALSE)</f>
        <v>0</v>
      </c>
      <c r="L241" s="232">
        <f t="shared" si="4"/>
        <v>0</v>
      </c>
      <c r="M241" s="232">
        <f t="shared" si="4"/>
        <v>0</v>
      </c>
      <c r="N241" s="232">
        <f t="shared" si="4"/>
        <v>0</v>
      </c>
    </row>
    <row r="242" spans="1:14" x14ac:dyDescent="0.25">
      <c r="A242" t="s">
        <v>331</v>
      </c>
      <c r="B242" t="s">
        <v>345</v>
      </c>
      <c r="C242" t="str">
        <f>VLOOKUP($B242,Totalt!$B$1:$BP$500,MATCH("Kvalitetsgranskad:",Totalt!$B$1:$BP$1,0),FALSE)</f>
        <v>Nej</v>
      </c>
      <c r="E242" t="str">
        <f>VLOOKUP($B242,Miljö!$B$1:$AG$479,MATCH(E$3,Miljö!$B$1:$AK$1,0),FALSE)</f>
        <v>-</v>
      </c>
      <c r="F242">
        <f>VLOOKUP($B242,Miljö!$B$1:$AG$479,MATCH(F$3,Miljö!$B$1:$AK$1,0),FALSE)</f>
        <v>2.36</v>
      </c>
      <c r="G242">
        <f>VLOOKUP($B242,Miljö!$B$1:$AG$479,MATCH(G$3,Miljö!$B$1:$AK$1,0),FALSE)</f>
        <v>483.4</v>
      </c>
      <c r="H242">
        <f>VLOOKUP($B242,Miljö!$B$1:$AG$479,MATCH(H$3,Miljö!$B$1:$AK$1,0),FALSE)</f>
        <v>0.55000000000000004</v>
      </c>
      <c r="J242">
        <f>VLOOKUP($B242,Totalt!$B$1:$BP$500,MATCH("total el",Totalt!$B$1:$BP$1,0),FALSE)</f>
        <v>0</v>
      </c>
      <c r="L242" s="232">
        <f t="shared" si="4"/>
        <v>0</v>
      </c>
      <c r="M242" s="232">
        <f t="shared" si="4"/>
        <v>0</v>
      </c>
      <c r="N242" s="232">
        <f t="shared" si="4"/>
        <v>0</v>
      </c>
    </row>
    <row r="243" spans="1:14" x14ac:dyDescent="0.25">
      <c r="A243" t="s">
        <v>346</v>
      </c>
      <c r="B243" t="s">
        <v>347</v>
      </c>
      <c r="C243" t="str">
        <f>VLOOKUP($B243,Totalt!$B$1:$BP$500,MATCH("Kvalitetsgranskad:",Totalt!$B$1:$BP$1,0),FALSE)</f>
        <v>Ja</v>
      </c>
      <c r="E243" t="str">
        <f>VLOOKUP($B243,Miljö!$B$1:$AG$479,MATCH(E$3,Miljö!$B$1:$AK$1,0),FALSE)</f>
        <v>'Grön el'</v>
      </c>
      <c r="F243">
        <f>VLOOKUP($B243,Miljö!$B$1:$AG$479,MATCH(F$3,Miljö!$B$1:$AK$1,0),FALSE)</f>
        <v>1.1000000000000001</v>
      </c>
      <c r="G243">
        <f>VLOOKUP($B243,Miljö!$B$1:$AG$479,MATCH(G$3,Miljö!$B$1:$AK$1,0),FALSE)</f>
        <v>0</v>
      </c>
      <c r="H243">
        <f>VLOOKUP($B243,Miljö!$B$1:$AG$479,MATCH(H$3,Miljö!$B$1:$AK$1,0),FALSE)</f>
        <v>0</v>
      </c>
      <c r="J243">
        <f>VLOOKUP($B243,Totalt!$B$1:$BP$500,MATCH("total el",Totalt!$B$1:$BP$1,0),FALSE)</f>
        <v>0.42</v>
      </c>
      <c r="L243" s="232">
        <f t="shared" si="4"/>
        <v>0.46200000000000002</v>
      </c>
      <c r="M243" s="232">
        <f t="shared" si="4"/>
        <v>0</v>
      </c>
      <c r="N243" s="232">
        <f t="shared" si="4"/>
        <v>0</v>
      </c>
    </row>
    <row r="244" spans="1:14" x14ac:dyDescent="0.25">
      <c r="A244" t="s">
        <v>346</v>
      </c>
      <c r="B244" t="s">
        <v>348</v>
      </c>
      <c r="C244" t="str">
        <f>VLOOKUP($B244,Totalt!$B$1:$BP$500,MATCH("Kvalitetsgranskad:",Totalt!$B$1:$BP$1,0),FALSE)</f>
        <v>Ja</v>
      </c>
      <c r="E244" t="str">
        <f>VLOOKUP($B244,Miljö!$B$1:$AG$479,MATCH(E$3,Miljö!$B$1:$AK$1,0),FALSE)</f>
        <v>'Grön el'</v>
      </c>
      <c r="F244">
        <f>VLOOKUP($B244,Miljö!$B$1:$AG$479,MATCH(F$3,Miljö!$B$1:$AK$1,0),FALSE)</f>
        <v>1.1000000000000001</v>
      </c>
      <c r="G244">
        <f>VLOOKUP($B244,Miljö!$B$1:$AG$479,MATCH(G$3,Miljö!$B$1:$AK$1,0),FALSE)</f>
        <v>0</v>
      </c>
      <c r="H244">
        <f>VLOOKUP($B244,Miljö!$B$1:$AG$479,MATCH(H$3,Miljö!$B$1:$AK$1,0),FALSE)</f>
        <v>0</v>
      </c>
      <c r="J244">
        <f>VLOOKUP($B244,Totalt!$B$1:$BP$500,MATCH("total el",Totalt!$B$1:$BP$1,0),FALSE)</f>
        <v>2.2000000000000002</v>
      </c>
      <c r="L244" s="232">
        <f t="shared" si="4"/>
        <v>2.4200000000000004</v>
      </c>
      <c r="M244" s="232">
        <f t="shared" si="4"/>
        <v>0</v>
      </c>
      <c r="N244" s="232">
        <f t="shared" si="4"/>
        <v>0</v>
      </c>
    </row>
    <row r="245" spans="1:14" x14ac:dyDescent="0.25">
      <c r="A245" t="s">
        <v>349</v>
      </c>
      <c r="B245" t="s">
        <v>350</v>
      </c>
      <c r="C245" t="str">
        <f>VLOOKUP($B245,Totalt!$B$1:$BP$500,MATCH("Kvalitetsgranskad:",Totalt!$B$1:$BP$1,0),FALSE)</f>
        <v>Ja</v>
      </c>
      <c r="E245" t="str">
        <f>VLOOKUP($B245,Miljö!$B$1:$AG$479,MATCH(E$3,Miljö!$B$1:$AK$1,0),FALSE)</f>
        <v>'Vindkraft'</v>
      </c>
      <c r="F245">
        <f>VLOOKUP($B245,Miljö!$B$1:$AG$479,MATCH(F$3,Miljö!$B$1:$AK$1,0),FALSE)</f>
        <v>0.1</v>
      </c>
      <c r="G245">
        <f>VLOOKUP($B245,Miljö!$B$1:$AG$479,MATCH(G$3,Miljö!$B$1:$AK$1,0),FALSE)</f>
        <v>0</v>
      </c>
      <c r="H245">
        <f>VLOOKUP($B245,Miljö!$B$1:$AG$479,MATCH(H$3,Miljö!$B$1:$AK$1,0),FALSE)</f>
        <v>0</v>
      </c>
      <c r="J245">
        <f>VLOOKUP($B245,Totalt!$B$1:$BP$500,MATCH("total el",Totalt!$B$1:$BP$1,0),FALSE)</f>
        <v>1.2</v>
      </c>
      <c r="L245" s="232">
        <f t="shared" si="4"/>
        <v>0.12</v>
      </c>
      <c r="M245" s="232">
        <f t="shared" si="4"/>
        <v>0</v>
      </c>
      <c r="N245" s="232">
        <f t="shared" si="4"/>
        <v>0</v>
      </c>
    </row>
    <row r="246" spans="1:14" x14ac:dyDescent="0.25">
      <c r="A246" t="s">
        <v>351</v>
      </c>
      <c r="B246" t="s">
        <v>352</v>
      </c>
      <c r="C246" t="str">
        <f>VLOOKUP($B246,Totalt!$B$1:$BP$500,MATCH("Kvalitetsgranskad:",Totalt!$B$1:$BP$1,0),FALSE)</f>
        <v>Ja</v>
      </c>
      <c r="E246" t="str">
        <f>VLOOKUP($B246,Miljö!$B$1:$AG$479,MATCH(E$3,Miljö!$B$1:$AK$1,0),FALSE)</f>
        <v>'Bioeldad Kraftvärme. vattenkraft och sol'</v>
      </c>
      <c r="F246">
        <f>VLOOKUP($B246,Miljö!$B$1:$AG$479,MATCH(F$3,Miljö!$B$1:$AK$1,0),FALSE)</f>
        <v>1.1000000000000001</v>
      </c>
      <c r="G246">
        <f>VLOOKUP($B246,Miljö!$B$1:$AG$479,MATCH(G$3,Miljö!$B$1:$AK$1,0),FALSE)</f>
        <v>0</v>
      </c>
      <c r="H246">
        <f>VLOOKUP($B246,Miljö!$B$1:$AG$479,MATCH(H$3,Miljö!$B$1:$AK$1,0),FALSE)</f>
        <v>0</v>
      </c>
      <c r="J246">
        <f>VLOOKUP($B246,Totalt!$B$1:$BP$500,MATCH("total el",Totalt!$B$1:$BP$1,0),FALSE)</f>
        <v>4.56332</v>
      </c>
      <c r="L246" s="232">
        <f t="shared" si="4"/>
        <v>5.0196520000000007</v>
      </c>
      <c r="M246" s="232">
        <f t="shared" si="4"/>
        <v>0</v>
      </c>
      <c r="N246" s="232">
        <f t="shared" si="4"/>
        <v>0</v>
      </c>
    </row>
    <row r="247" spans="1:14" x14ac:dyDescent="0.25">
      <c r="A247" t="s">
        <v>353</v>
      </c>
      <c r="B247" t="s">
        <v>354</v>
      </c>
      <c r="C247" t="str">
        <f>VLOOKUP($B247,Totalt!$B$1:$BP$500,MATCH("Kvalitetsgranskad:",Totalt!$B$1:$BP$1,0),FALSE)</f>
        <v>Ja</v>
      </c>
      <c r="E247" t="str">
        <f>VLOOKUP($B247,Miljö!$B$1:$AG$479,MATCH(E$3,Miljö!$B$1:$AK$1,0),FALSE)</f>
        <v>Nordisk residual</v>
      </c>
      <c r="F247">
        <f>VLOOKUP($B247,Miljö!$B$1:$AG$479,MATCH(F$3,Miljö!$B$1:$AK$1,0),FALSE)</f>
        <v>2.36</v>
      </c>
      <c r="G247">
        <f>VLOOKUP($B247,Miljö!$B$1:$AG$479,MATCH(G$3,Miljö!$B$1:$AK$1,0),FALSE)</f>
        <v>483.4</v>
      </c>
      <c r="H247">
        <f>VLOOKUP($B247,Miljö!$B$1:$AG$479,MATCH(H$3,Miljö!$B$1:$AK$1,0),FALSE)</f>
        <v>0.55000000000000004</v>
      </c>
      <c r="J247">
        <f>VLOOKUP($B247,Totalt!$B$1:$BP$500,MATCH("total el",Totalt!$B$1:$BP$1,0),FALSE)</f>
        <v>9.3704800000000006</v>
      </c>
      <c r="L247" s="232">
        <f t="shared" si="4"/>
        <v>22.1143328</v>
      </c>
      <c r="M247" s="232">
        <f t="shared" si="4"/>
        <v>4529.6900320000004</v>
      </c>
      <c r="N247" s="232">
        <f t="shared" si="4"/>
        <v>5.1537640000000007</v>
      </c>
    </row>
    <row r="248" spans="1:14" x14ac:dyDescent="0.25">
      <c r="A248" t="s">
        <v>355</v>
      </c>
      <c r="B248" t="s">
        <v>356</v>
      </c>
      <c r="C248" t="str">
        <f>VLOOKUP($B248,Totalt!$B$1:$BP$500,MATCH("Kvalitetsgranskad:",Totalt!$B$1:$BP$1,0),FALSE)</f>
        <v>Ja</v>
      </c>
      <c r="E248" t="str">
        <f>VLOOKUP($B248,Miljö!$B$1:$AG$479,MATCH(E$3,Miljö!$B$1:$AK$1,0),FALSE)</f>
        <v>Nordisk residual</v>
      </c>
      <c r="F248">
        <f>VLOOKUP($B248,Miljö!$B$1:$AG$479,MATCH(F$3,Miljö!$B$1:$AK$1,0),FALSE)</f>
        <v>2.36</v>
      </c>
      <c r="G248">
        <f>VLOOKUP($B248,Miljö!$B$1:$AG$479,MATCH(G$3,Miljö!$B$1:$AK$1,0),FALSE)</f>
        <v>483.4</v>
      </c>
      <c r="H248">
        <f>VLOOKUP($B248,Miljö!$B$1:$AG$479,MATCH(H$3,Miljö!$B$1:$AK$1,0),FALSE)</f>
        <v>0.55000000000000004</v>
      </c>
      <c r="J248">
        <f>VLOOKUP($B248,Totalt!$B$1:$BP$500,MATCH("total el",Totalt!$B$1:$BP$1,0),FALSE)</f>
        <v>1.58</v>
      </c>
      <c r="L248" s="232">
        <f t="shared" si="4"/>
        <v>3.7288000000000001</v>
      </c>
      <c r="M248" s="232">
        <f t="shared" si="4"/>
        <v>763.77200000000005</v>
      </c>
      <c r="N248" s="232">
        <f t="shared" si="4"/>
        <v>0.86900000000000011</v>
      </c>
    </row>
    <row r="249" spans="1:14" x14ac:dyDescent="0.25">
      <c r="A249" t="s">
        <v>357</v>
      </c>
      <c r="B249" t="s">
        <v>358</v>
      </c>
      <c r="C249" t="str">
        <f>VLOOKUP($B249,Totalt!$B$1:$BP$500,MATCH("Kvalitetsgranskad:",Totalt!$B$1:$BP$1,0),FALSE)</f>
        <v>Ja</v>
      </c>
      <c r="E249" t="str">
        <f>VLOOKUP($B249,Miljö!$B$1:$AG$479,MATCH(E$3,Miljö!$B$1:$AK$1,0),FALSE)</f>
        <v>'Vatten. bio. vind'</v>
      </c>
      <c r="F249">
        <f>VLOOKUP($B249,Miljö!$B$1:$AG$479,MATCH(F$3,Miljö!$B$1:$AK$1,0),FALSE)</f>
        <v>1.07</v>
      </c>
      <c r="G249">
        <f>VLOOKUP($B249,Miljö!$B$1:$AG$479,MATCH(G$3,Miljö!$B$1:$AK$1,0),FALSE)</f>
        <v>0</v>
      </c>
      <c r="H249">
        <f>VLOOKUP($B249,Miljö!$B$1:$AG$479,MATCH(H$3,Miljö!$B$1:$AK$1,0),FALSE)</f>
        <v>0</v>
      </c>
      <c r="J249">
        <f>VLOOKUP($B249,Totalt!$B$1:$BP$500,MATCH("total el",Totalt!$B$1:$BP$1,0),FALSE)</f>
        <v>0.13400000000000001</v>
      </c>
      <c r="L249" s="232">
        <f t="shared" si="4"/>
        <v>0.14338000000000001</v>
      </c>
      <c r="M249" s="232">
        <f t="shared" si="4"/>
        <v>0</v>
      </c>
      <c r="N249" s="232">
        <f t="shared" si="4"/>
        <v>0</v>
      </c>
    </row>
    <row r="250" spans="1:14" x14ac:dyDescent="0.25">
      <c r="A250" t="s">
        <v>357</v>
      </c>
      <c r="B250" t="s">
        <v>359</v>
      </c>
      <c r="C250" t="str">
        <f>VLOOKUP($B250,Totalt!$B$1:$BP$500,MATCH("Kvalitetsgranskad:",Totalt!$B$1:$BP$1,0),FALSE)</f>
        <v>Ja</v>
      </c>
      <c r="E250" t="str">
        <f>VLOOKUP($B250,Miljö!$B$1:$AG$479,MATCH(E$3,Miljö!$B$1:$AK$1,0),FALSE)</f>
        <v>'Vatten. bio. vind'</v>
      </c>
      <c r="F250">
        <f>VLOOKUP($B250,Miljö!$B$1:$AG$479,MATCH(F$3,Miljö!$B$1:$AK$1,0),FALSE)</f>
        <v>1.07</v>
      </c>
      <c r="G250">
        <f>VLOOKUP($B250,Miljö!$B$1:$AG$479,MATCH(G$3,Miljö!$B$1:$AK$1,0),FALSE)</f>
        <v>0</v>
      </c>
      <c r="H250">
        <f>VLOOKUP($B250,Miljö!$B$1:$AG$479,MATCH(H$3,Miljö!$B$1:$AK$1,0),FALSE)</f>
        <v>0</v>
      </c>
      <c r="J250">
        <f>VLOOKUP($B250,Totalt!$B$1:$BP$500,MATCH("total el",Totalt!$B$1:$BP$1,0),FALSE)</f>
        <v>0.1</v>
      </c>
      <c r="L250" s="232">
        <f t="shared" si="4"/>
        <v>0.10700000000000001</v>
      </c>
      <c r="M250" s="232">
        <f t="shared" si="4"/>
        <v>0</v>
      </c>
      <c r="N250" s="232">
        <f t="shared" si="4"/>
        <v>0</v>
      </c>
    </row>
    <row r="251" spans="1:14" x14ac:dyDescent="0.25">
      <c r="A251" t="s">
        <v>357</v>
      </c>
      <c r="B251" t="s">
        <v>360</v>
      </c>
      <c r="C251" t="str">
        <f>VLOOKUP($B251,Totalt!$B$1:$BP$500,MATCH("Kvalitetsgranskad:",Totalt!$B$1:$BP$1,0),FALSE)</f>
        <v>Ja</v>
      </c>
      <c r="E251" t="str">
        <f>VLOOKUP($B251,Miljö!$B$1:$AG$479,MATCH(E$3,Miljö!$B$1:$AK$1,0),FALSE)</f>
        <v>'Vatten. bio. vind'</v>
      </c>
      <c r="F251">
        <f>VLOOKUP($B251,Miljö!$B$1:$AG$479,MATCH(F$3,Miljö!$B$1:$AK$1,0),FALSE)</f>
        <v>1.07</v>
      </c>
      <c r="G251">
        <f>VLOOKUP($B251,Miljö!$B$1:$AG$479,MATCH(G$3,Miljö!$B$1:$AK$1,0),FALSE)</f>
        <v>0</v>
      </c>
      <c r="H251">
        <f>VLOOKUP($B251,Miljö!$B$1:$AG$479,MATCH(H$3,Miljö!$B$1:$AK$1,0),FALSE)</f>
        <v>0</v>
      </c>
      <c r="J251">
        <f>VLOOKUP($B251,Totalt!$B$1:$BP$500,MATCH("total el",Totalt!$B$1:$BP$1,0),FALSE)</f>
        <v>0.35299999999999998</v>
      </c>
      <c r="L251" s="232">
        <f t="shared" si="4"/>
        <v>0.37770999999999999</v>
      </c>
      <c r="M251" s="232">
        <f t="shared" si="4"/>
        <v>0</v>
      </c>
      <c r="N251" s="232">
        <f t="shared" si="4"/>
        <v>0</v>
      </c>
    </row>
    <row r="252" spans="1:14" x14ac:dyDescent="0.25">
      <c r="A252" t="s">
        <v>357</v>
      </c>
      <c r="B252" t="s">
        <v>361</v>
      </c>
      <c r="C252" t="str">
        <f>VLOOKUP($B252,Totalt!$B$1:$BP$500,MATCH("Kvalitetsgranskad:",Totalt!$B$1:$BP$1,0),FALSE)</f>
        <v>Ja</v>
      </c>
      <c r="E252" t="str">
        <f>VLOOKUP($B252,Miljö!$B$1:$AG$479,MATCH(E$3,Miljö!$B$1:$AK$1,0),FALSE)</f>
        <v>'Vatten. bio. vind'</v>
      </c>
      <c r="F252">
        <f>VLOOKUP($B252,Miljö!$B$1:$AG$479,MATCH(F$3,Miljö!$B$1:$AK$1,0),FALSE)</f>
        <v>1.07</v>
      </c>
      <c r="G252">
        <f>VLOOKUP($B252,Miljö!$B$1:$AG$479,MATCH(G$3,Miljö!$B$1:$AK$1,0),FALSE)</f>
        <v>0</v>
      </c>
      <c r="H252">
        <f>VLOOKUP($B252,Miljö!$B$1:$AG$479,MATCH(H$3,Miljö!$B$1:$AK$1,0),FALSE)</f>
        <v>0</v>
      </c>
      <c r="J252">
        <f>VLOOKUP($B252,Totalt!$B$1:$BP$500,MATCH("total el",Totalt!$B$1:$BP$1,0),FALSE)</f>
        <v>0.10299999999999999</v>
      </c>
      <c r="L252" s="232">
        <f t="shared" si="4"/>
        <v>0.11021</v>
      </c>
      <c r="M252" s="232">
        <f t="shared" si="4"/>
        <v>0</v>
      </c>
      <c r="N252" s="232">
        <f t="shared" si="4"/>
        <v>0</v>
      </c>
    </row>
    <row r="253" spans="1:14" x14ac:dyDescent="0.25">
      <c r="A253" t="s">
        <v>357</v>
      </c>
      <c r="B253" t="s">
        <v>362</v>
      </c>
      <c r="C253" t="str">
        <f>VLOOKUP($B253,Totalt!$B$1:$BP$500,MATCH("Kvalitetsgranskad:",Totalt!$B$1:$BP$1,0),FALSE)</f>
        <v>Ja</v>
      </c>
      <c r="E253" t="str">
        <f>VLOOKUP($B253,Miljö!$B$1:$AG$479,MATCH(E$3,Miljö!$B$1:$AK$1,0),FALSE)</f>
        <v>'Vatten. bio. vind'</v>
      </c>
      <c r="F253">
        <f>VLOOKUP($B253,Miljö!$B$1:$AG$479,MATCH(F$3,Miljö!$B$1:$AK$1,0),FALSE)</f>
        <v>1.07</v>
      </c>
      <c r="G253">
        <f>VLOOKUP($B253,Miljö!$B$1:$AG$479,MATCH(G$3,Miljö!$B$1:$AK$1,0),FALSE)</f>
        <v>0</v>
      </c>
      <c r="H253">
        <f>VLOOKUP($B253,Miljö!$B$1:$AG$479,MATCH(H$3,Miljö!$B$1:$AK$1,0),FALSE)</f>
        <v>0</v>
      </c>
      <c r="J253">
        <f>VLOOKUP($B253,Totalt!$B$1:$BP$500,MATCH("total el",Totalt!$B$1:$BP$1,0),FALSE)</f>
        <v>5.2999999999999999E-2</v>
      </c>
      <c r="L253" s="232">
        <f t="shared" si="4"/>
        <v>5.6710000000000003E-2</v>
      </c>
      <c r="M253" s="232">
        <f t="shared" si="4"/>
        <v>0</v>
      </c>
      <c r="N253" s="232">
        <f t="shared" si="4"/>
        <v>0</v>
      </c>
    </row>
    <row r="254" spans="1:14" x14ac:dyDescent="0.25">
      <c r="A254" t="s">
        <v>357</v>
      </c>
      <c r="B254" t="s">
        <v>363</v>
      </c>
      <c r="C254" t="str">
        <f>VLOOKUP($B254,Totalt!$B$1:$BP$500,MATCH("Kvalitetsgranskad:",Totalt!$B$1:$BP$1,0),FALSE)</f>
        <v>Ja</v>
      </c>
      <c r="E254" t="str">
        <f>VLOOKUP($B254,Miljö!$B$1:$AG$479,MATCH(E$3,Miljö!$B$1:$AK$1,0),FALSE)</f>
        <v>'Vatten. bio. vind'</v>
      </c>
      <c r="F254">
        <f>VLOOKUP($B254,Miljö!$B$1:$AG$479,MATCH(F$3,Miljö!$B$1:$AK$1,0),FALSE)</f>
        <v>1.07</v>
      </c>
      <c r="G254">
        <f>VLOOKUP($B254,Miljö!$B$1:$AG$479,MATCH(G$3,Miljö!$B$1:$AK$1,0),FALSE)</f>
        <v>0</v>
      </c>
      <c r="H254">
        <f>VLOOKUP($B254,Miljö!$B$1:$AG$479,MATCH(H$3,Miljö!$B$1:$AK$1,0),FALSE)</f>
        <v>0</v>
      </c>
      <c r="J254">
        <f>VLOOKUP($B254,Totalt!$B$1:$BP$500,MATCH("total el",Totalt!$B$1:$BP$1,0),FALSE)</f>
        <v>4.2999999999999997E-2</v>
      </c>
      <c r="L254" s="232">
        <f t="shared" si="4"/>
        <v>4.6010000000000002E-2</v>
      </c>
      <c r="M254" s="232">
        <f t="shared" si="4"/>
        <v>0</v>
      </c>
      <c r="N254" s="232">
        <f t="shared" si="4"/>
        <v>0</v>
      </c>
    </row>
    <row r="255" spans="1:14" x14ac:dyDescent="0.25">
      <c r="A255" t="s">
        <v>357</v>
      </c>
      <c r="B255" t="s">
        <v>364</v>
      </c>
      <c r="C255" t="str">
        <f>VLOOKUP($B255,Totalt!$B$1:$BP$500,MATCH("Kvalitetsgranskad:",Totalt!$B$1:$BP$1,0),FALSE)</f>
        <v>Ja</v>
      </c>
      <c r="E255" t="str">
        <f>VLOOKUP($B255,Miljö!$B$1:$AG$479,MATCH(E$3,Miljö!$B$1:$AK$1,0),FALSE)</f>
        <v>'Vatten. bio. vind'</v>
      </c>
      <c r="F255">
        <f>VLOOKUP($B255,Miljö!$B$1:$AG$479,MATCH(F$3,Miljö!$B$1:$AK$1,0),FALSE)</f>
        <v>1.07</v>
      </c>
      <c r="G255">
        <f>VLOOKUP($B255,Miljö!$B$1:$AG$479,MATCH(G$3,Miljö!$B$1:$AK$1,0),FALSE)</f>
        <v>0</v>
      </c>
      <c r="H255">
        <f>VLOOKUP($B255,Miljö!$B$1:$AG$479,MATCH(H$3,Miljö!$B$1:$AK$1,0),FALSE)</f>
        <v>0</v>
      </c>
      <c r="J255">
        <f>VLOOKUP($B255,Totalt!$B$1:$BP$500,MATCH("total el",Totalt!$B$1:$BP$1,0),FALSE)</f>
        <v>0.12</v>
      </c>
      <c r="L255" s="232">
        <f t="shared" si="4"/>
        <v>0.12840000000000001</v>
      </c>
      <c r="M255" s="232">
        <f t="shared" si="4"/>
        <v>0</v>
      </c>
      <c r="N255" s="232">
        <f t="shared" si="4"/>
        <v>0</v>
      </c>
    </row>
    <row r="256" spans="1:14" x14ac:dyDescent="0.25">
      <c r="A256" t="s">
        <v>357</v>
      </c>
      <c r="B256" t="s">
        <v>365</v>
      </c>
      <c r="C256" t="str">
        <f>VLOOKUP($B256,Totalt!$B$1:$BP$500,MATCH("Kvalitetsgranskad:",Totalt!$B$1:$BP$1,0),FALSE)</f>
        <v>Ja</v>
      </c>
      <c r="E256" t="str">
        <f>VLOOKUP($B256,Miljö!$B$1:$AG$479,MATCH(E$3,Miljö!$B$1:$AK$1,0),FALSE)</f>
        <v>'Vatte. bio. vind'</v>
      </c>
      <c r="F256">
        <f>VLOOKUP($B256,Miljö!$B$1:$AG$479,MATCH(F$3,Miljö!$B$1:$AK$1,0),FALSE)</f>
        <v>1.07</v>
      </c>
      <c r="G256">
        <f>VLOOKUP($B256,Miljö!$B$1:$AG$479,MATCH(G$3,Miljö!$B$1:$AK$1,0),FALSE)</f>
        <v>0</v>
      </c>
      <c r="H256">
        <f>VLOOKUP($B256,Miljö!$B$1:$AG$479,MATCH(H$3,Miljö!$B$1:$AK$1,0),FALSE)</f>
        <v>0</v>
      </c>
      <c r="J256">
        <f>VLOOKUP($B256,Totalt!$B$1:$BP$500,MATCH("total el",Totalt!$B$1:$BP$1,0),FALSE)</f>
        <v>2.7E-2</v>
      </c>
      <c r="L256" s="232">
        <f t="shared" si="4"/>
        <v>2.8890000000000002E-2</v>
      </c>
      <c r="M256" s="232">
        <f t="shared" si="4"/>
        <v>0</v>
      </c>
      <c r="N256" s="232">
        <f t="shared" si="4"/>
        <v>0</v>
      </c>
    </row>
    <row r="257" spans="1:14" x14ac:dyDescent="0.25">
      <c r="A257" t="s">
        <v>357</v>
      </c>
      <c r="B257" t="s">
        <v>366</v>
      </c>
      <c r="C257" t="str">
        <f>VLOOKUP($B257,Totalt!$B$1:$BP$500,MATCH("Kvalitetsgranskad:",Totalt!$B$1:$BP$1,0),FALSE)</f>
        <v>Ja</v>
      </c>
      <c r="E257" t="str">
        <f>VLOOKUP($B257,Miljö!$B$1:$AG$479,MATCH(E$3,Miljö!$B$1:$AK$1,0),FALSE)</f>
        <v>'Vatten. bio. vind'</v>
      </c>
      <c r="F257">
        <f>VLOOKUP($B257,Miljö!$B$1:$AG$479,MATCH(F$3,Miljö!$B$1:$AK$1,0),FALSE)</f>
        <v>1.07</v>
      </c>
      <c r="G257">
        <f>VLOOKUP($B257,Miljö!$B$1:$AG$479,MATCH(G$3,Miljö!$B$1:$AK$1,0),FALSE)</f>
        <v>0</v>
      </c>
      <c r="H257">
        <f>VLOOKUP($B257,Miljö!$B$1:$AG$479,MATCH(H$3,Miljö!$B$1:$AK$1,0),FALSE)</f>
        <v>0</v>
      </c>
      <c r="J257">
        <f>VLOOKUP($B257,Totalt!$B$1:$BP$500,MATCH("total el",Totalt!$B$1:$BP$1,0),FALSE)</f>
        <v>3.5633699999999999</v>
      </c>
      <c r="L257" s="232">
        <f t="shared" si="4"/>
        <v>3.8128059000000003</v>
      </c>
      <c r="M257" s="232">
        <f t="shared" si="4"/>
        <v>0</v>
      </c>
      <c r="N257" s="232">
        <f t="shared" si="4"/>
        <v>0</v>
      </c>
    </row>
    <row r="258" spans="1:14" x14ac:dyDescent="0.25">
      <c r="A258" t="s">
        <v>357</v>
      </c>
      <c r="B258" t="s">
        <v>367</v>
      </c>
      <c r="C258" t="str">
        <f>VLOOKUP($B258,Totalt!$B$1:$BP$500,MATCH("Kvalitetsgranskad:",Totalt!$B$1:$BP$1,0),FALSE)</f>
        <v>Ja</v>
      </c>
      <c r="E258" t="str">
        <f>VLOOKUP($B258,Miljö!$B$1:$AG$479,MATCH(E$3,Miljö!$B$1:$AK$1,0),FALSE)</f>
        <v>'Vatten. bio. vind'</v>
      </c>
      <c r="F258">
        <f>VLOOKUP($B258,Miljö!$B$1:$AG$479,MATCH(F$3,Miljö!$B$1:$AK$1,0),FALSE)</f>
        <v>1.07</v>
      </c>
      <c r="G258">
        <f>VLOOKUP($B258,Miljö!$B$1:$AG$479,MATCH(G$3,Miljö!$B$1:$AK$1,0),FALSE)</f>
        <v>0</v>
      </c>
      <c r="H258">
        <f>VLOOKUP($B258,Miljö!$B$1:$AG$479,MATCH(H$3,Miljö!$B$1:$AK$1,0),FALSE)</f>
        <v>0</v>
      </c>
      <c r="J258">
        <f>VLOOKUP($B258,Totalt!$B$1:$BP$500,MATCH("total el",Totalt!$B$1:$BP$1,0),FALSE)</f>
        <v>3.4000000000000002E-2</v>
      </c>
      <c r="L258" s="232">
        <f t="shared" si="4"/>
        <v>3.6380000000000003E-2</v>
      </c>
      <c r="M258" s="232">
        <f t="shared" si="4"/>
        <v>0</v>
      </c>
      <c r="N258" s="232">
        <f t="shared" si="4"/>
        <v>0</v>
      </c>
    </row>
    <row r="259" spans="1:14" x14ac:dyDescent="0.25">
      <c r="A259" t="s">
        <v>357</v>
      </c>
      <c r="B259" t="s">
        <v>368</v>
      </c>
      <c r="C259" t="str">
        <f>VLOOKUP($B259,Totalt!$B$1:$BP$500,MATCH("Kvalitetsgranskad:",Totalt!$B$1:$BP$1,0),FALSE)</f>
        <v>Ja</v>
      </c>
      <c r="E259" t="str">
        <f>VLOOKUP($B259,Miljö!$B$1:$AG$479,MATCH(E$3,Miljö!$B$1:$AK$1,0),FALSE)</f>
        <v>'Vatten. bio. vind'</v>
      </c>
      <c r="F259">
        <f>VLOOKUP($B259,Miljö!$B$1:$AG$479,MATCH(F$3,Miljö!$B$1:$AK$1,0),FALSE)</f>
        <v>1.07</v>
      </c>
      <c r="G259">
        <f>VLOOKUP($B259,Miljö!$B$1:$AG$479,MATCH(G$3,Miljö!$B$1:$AK$1,0),FALSE)</f>
        <v>0</v>
      </c>
      <c r="H259">
        <f>VLOOKUP($B259,Miljö!$B$1:$AG$479,MATCH(H$3,Miljö!$B$1:$AK$1,0),FALSE)</f>
        <v>0</v>
      </c>
      <c r="J259">
        <f>VLOOKUP($B259,Totalt!$B$1:$BP$500,MATCH("total el",Totalt!$B$1:$BP$1,0),FALSE)</f>
        <v>2.90089</v>
      </c>
      <c r="L259" s="232">
        <f t="shared" si="4"/>
        <v>3.1039523</v>
      </c>
      <c r="M259" s="232">
        <f t="shared" si="4"/>
        <v>0</v>
      </c>
      <c r="N259" s="232">
        <f t="shared" si="4"/>
        <v>0</v>
      </c>
    </row>
    <row r="260" spans="1:14" x14ac:dyDescent="0.25">
      <c r="A260" t="s">
        <v>357</v>
      </c>
      <c r="B260" t="s">
        <v>369</v>
      </c>
      <c r="C260" t="str">
        <f>VLOOKUP($B260,Totalt!$B$1:$BP$500,MATCH("Kvalitetsgranskad:",Totalt!$B$1:$BP$1,0),FALSE)</f>
        <v>Ja</v>
      </c>
      <c r="E260" t="str">
        <f>VLOOKUP($B260,Miljö!$B$1:$AG$479,MATCH(E$3,Miljö!$B$1:$AK$1,0),FALSE)</f>
        <v>'Vatten. bio. vind'</v>
      </c>
      <c r="F260">
        <f>VLOOKUP($B260,Miljö!$B$1:$AG$479,MATCH(F$3,Miljö!$B$1:$AK$1,0),FALSE)</f>
        <v>1.07</v>
      </c>
      <c r="G260">
        <f>VLOOKUP($B260,Miljö!$B$1:$AG$479,MATCH(G$3,Miljö!$B$1:$AK$1,0),FALSE)</f>
        <v>0</v>
      </c>
      <c r="H260">
        <f>VLOOKUP($B260,Miljö!$B$1:$AG$479,MATCH(H$3,Miljö!$B$1:$AK$1,0),FALSE)</f>
        <v>0</v>
      </c>
      <c r="J260">
        <f>VLOOKUP($B260,Totalt!$B$1:$BP$500,MATCH("total el",Totalt!$B$1:$BP$1,0),FALSE)</f>
        <v>0.255</v>
      </c>
      <c r="L260" s="232">
        <f t="shared" si="4"/>
        <v>0.27285000000000004</v>
      </c>
      <c r="M260" s="232">
        <f t="shared" si="4"/>
        <v>0</v>
      </c>
      <c r="N260" s="232">
        <f t="shared" si="4"/>
        <v>0</v>
      </c>
    </row>
    <row r="261" spans="1:14" x14ac:dyDescent="0.25">
      <c r="A261" t="s">
        <v>357</v>
      </c>
      <c r="B261" t="s">
        <v>370</v>
      </c>
      <c r="C261" t="str">
        <f>VLOOKUP($B261,Totalt!$B$1:$BP$500,MATCH("Kvalitetsgranskad:",Totalt!$B$1:$BP$1,0),FALSE)</f>
        <v>Ja</v>
      </c>
      <c r="E261" t="str">
        <f>VLOOKUP($B261,Miljö!$B$1:$AG$479,MATCH(E$3,Miljö!$B$1:$AK$1,0),FALSE)</f>
        <v>'Vatten. bio. vind'</v>
      </c>
      <c r="F261">
        <f>VLOOKUP($B261,Miljö!$B$1:$AG$479,MATCH(F$3,Miljö!$B$1:$AK$1,0),FALSE)</f>
        <v>1.07</v>
      </c>
      <c r="G261">
        <f>VLOOKUP($B261,Miljö!$B$1:$AG$479,MATCH(G$3,Miljö!$B$1:$AK$1,0),FALSE)</f>
        <v>0</v>
      </c>
      <c r="H261">
        <f>VLOOKUP($B261,Miljö!$B$1:$AG$479,MATCH(H$3,Miljö!$B$1:$AK$1,0),FALSE)</f>
        <v>0</v>
      </c>
      <c r="J261">
        <f>VLOOKUP($B261,Totalt!$B$1:$BP$500,MATCH("total el",Totalt!$B$1:$BP$1,0),FALSE)</f>
        <v>0.1</v>
      </c>
      <c r="L261" s="232">
        <f t="shared" ref="L261:N324" si="5">IF(ISERROR($J261*F261),"",$J261*F261)</f>
        <v>0.10700000000000001</v>
      </c>
      <c r="M261" s="232">
        <f t="shared" si="5"/>
        <v>0</v>
      </c>
      <c r="N261" s="232">
        <f t="shared" si="5"/>
        <v>0</v>
      </c>
    </row>
    <row r="262" spans="1:14" x14ac:dyDescent="0.25">
      <c r="A262" t="s">
        <v>357</v>
      </c>
      <c r="B262" t="s">
        <v>371</v>
      </c>
      <c r="C262" t="str">
        <f>VLOOKUP($B262,Totalt!$B$1:$BP$500,MATCH("Kvalitetsgranskad:",Totalt!$B$1:$BP$1,0),FALSE)</f>
        <v>Ja</v>
      </c>
      <c r="E262" t="str">
        <f>VLOOKUP($B262,Miljö!$B$1:$AG$479,MATCH(E$3,Miljö!$B$1:$AK$1,0),FALSE)</f>
        <v>'Vatten. Bio. Vind'</v>
      </c>
      <c r="F262">
        <f>VLOOKUP($B262,Miljö!$B$1:$AG$479,MATCH(F$3,Miljö!$B$1:$AK$1,0),FALSE)</f>
        <v>1.07</v>
      </c>
      <c r="G262">
        <f>VLOOKUP($B262,Miljö!$B$1:$AG$479,MATCH(G$3,Miljö!$B$1:$AK$1,0),FALSE)</f>
        <v>0</v>
      </c>
      <c r="H262">
        <f>VLOOKUP($B262,Miljö!$B$1:$AG$479,MATCH(H$3,Miljö!$B$1:$AK$1,0),FALSE)</f>
        <v>0</v>
      </c>
      <c r="J262">
        <f>VLOOKUP($B262,Totalt!$B$1:$BP$500,MATCH("total el",Totalt!$B$1:$BP$1,0),FALSE)</f>
        <v>19.7088</v>
      </c>
      <c r="L262" s="232">
        <f t="shared" si="5"/>
        <v>21.088416000000002</v>
      </c>
      <c r="M262" s="232">
        <f t="shared" si="5"/>
        <v>0</v>
      </c>
      <c r="N262" s="232">
        <f t="shared" si="5"/>
        <v>0</v>
      </c>
    </row>
    <row r="263" spans="1:14" x14ac:dyDescent="0.25">
      <c r="A263" t="s">
        <v>357</v>
      </c>
      <c r="B263" t="s">
        <v>372</v>
      </c>
      <c r="C263" t="str">
        <f>VLOOKUP($B263,Totalt!$B$1:$BP$500,MATCH("Kvalitetsgranskad:",Totalt!$B$1:$BP$1,0),FALSE)</f>
        <v>Ja</v>
      </c>
      <c r="E263" t="str">
        <f>VLOOKUP($B263,Miljö!$B$1:$AG$479,MATCH(E$3,Miljö!$B$1:$AK$1,0),FALSE)</f>
        <v>'Vatten. bio. vind'</v>
      </c>
      <c r="F263">
        <f>VLOOKUP($B263,Miljö!$B$1:$AG$479,MATCH(F$3,Miljö!$B$1:$AK$1,0),FALSE)</f>
        <v>1.07</v>
      </c>
      <c r="G263">
        <f>VLOOKUP($B263,Miljö!$B$1:$AG$479,MATCH(G$3,Miljö!$B$1:$AK$1,0),FALSE)</f>
        <v>0</v>
      </c>
      <c r="H263">
        <f>VLOOKUP($B263,Miljö!$B$1:$AG$479,MATCH(H$3,Miljö!$B$1:$AK$1,0),FALSE)</f>
        <v>0</v>
      </c>
      <c r="J263">
        <f>VLOOKUP($B263,Totalt!$B$1:$BP$500,MATCH("total el",Totalt!$B$1:$BP$1,0),FALSE)</f>
        <v>1.9770000000000001</v>
      </c>
      <c r="L263" s="232">
        <f t="shared" si="5"/>
        <v>2.1153900000000001</v>
      </c>
      <c r="M263" s="232">
        <f t="shared" si="5"/>
        <v>0</v>
      </c>
      <c r="N263" s="232">
        <f t="shared" si="5"/>
        <v>0</v>
      </c>
    </row>
    <row r="264" spans="1:14" x14ac:dyDescent="0.25">
      <c r="A264" t="s">
        <v>357</v>
      </c>
      <c r="B264" t="s">
        <v>373</v>
      </c>
      <c r="C264" t="str">
        <f>VLOOKUP($B264,Totalt!$B$1:$BP$500,MATCH("Kvalitetsgranskad:",Totalt!$B$1:$BP$1,0),FALSE)</f>
        <v>Ja</v>
      </c>
      <c r="E264" t="str">
        <f>VLOOKUP($B264,Miljö!$B$1:$AG$479,MATCH(E$3,Miljö!$B$1:$AK$1,0),FALSE)</f>
        <v>'Vatten. bio. vind'</v>
      </c>
      <c r="F264">
        <f>VLOOKUP($B264,Miljö!$B$1:$AG$479,MATCH(F$3,Miljö!$B$1:$AK$1,0),FALSE)</f>
        <v>1.07</v>
      </c>
      <c r="G264">
        <f>VLOOKUP($B264,Miljö!$B$1:$AG$479,MATCH(G$3,Miljö!$B$1:$AK$1,0),FALSE)</f>
        <v>0</v>
      </c>
      <c r="H264">
        <f>VLOOKUP($B264,Miljö!$B$1:$AG$479,MATCH(H$3,Miljö!$B$1:$AK$1,0),FALSE)</f>
        <v>0</v>
      </c>
      <c r="J264">
        <f>VLOOKUP($B264,Totalt!$B$1:$BP$500,MATCH("total el",Totalt!$B$1:$BP$1,0),FALSE)</f>
        <v>1.0999999999999999E-2</v>
      </c>
      <c r="L264" s="232">
        <f t="shared" si="5"/>
        <v>1.1769999999999999E-2</v>
      </c>
      <c r="M264" s="232">
        <f t="shared" si="5"/>
        <v>0</v>
      </c>
      <c r="N264" s="232">
        <f t="shared" si="5"/>
        <v>0</v>
      </c>
    </row>
    <row r="265" spans="1:14" x14ac:dyDescent="0.25">
      <c r="A265" t="s">
        <v>357</v>
      </c>
      <c r="B265" t="s">
        <v>374</v>
      </c>
      <c r="C265" t="str">
        <f>VLOOKUP($B265,Totalt!$B$1:$BP$500,MATCH("Kvalitetsgranskad:",Totalt!$B$1:$BP$1,0),FALSE)</f>
        <v>Ja</v>
      </c>
      <c r="E265" t="str">
        <f>VLOOKUP($B265,Miljö!$B$1:$AG$479,MATCH(E$3,Miljö!$B$1:$AK$1,0),FALSE)</f>
        <v>'Vatten. bio. vind'</v>
      </c>
      <c r="F265">
        <f>VLOOKUP($B265,Miljö!$B$1:$AG$479,MATCH(F$3,Miljö!$B$1:$AK$1,0),FALSE)</f>
        <v>1.07</v>
      </c>
      <c r="G265">
        <f>VLOOKUP($B265,Miljö!$B$1:$AG$479,MATCH(G$3,Miljö!$B$1:$AK$1,0),FALSE)</f>
        <v>0</v>
      </c>
      <c r="H265">
        <f>VLOOKUP($B265,Miljö!$B$1:$AG$479,MATCH(H$3,Miljö!$B$1:$AK$1,0),FALSE)</f>
        <v>0</v>
      </c>
      <c r="J265">
        <f>VLOOKUP($B265,Totalt!$B$1:$BP$500,MATCH("total el",Totalt!$B$1:$BP$1,0),FALSE)</f>
        <v>0.16500000000000001</v>
      </c>
      <c r="L265" s="232">
        <f t="shared" si="5"/>
        <v>0.17655000000000001</v>
      </c>
      <c r="M265" s="232">
        <f t="shared" si="5"/>
        <v>0</v>
      </c>
      <c r="N265" s="232">
        <f t="shared" si="5"/>
        <v>0</v>
      </c>
    </row>
    <row r="266" spans="1:14" x14ac:dyDescent="0.25">
      <c r="A266" t="s">
        <v>357</v>
      </c>
      <c r="B266" t="s">
        <v>375</v>
      </c>
      <c r="C266" t="str">
        <f>VLOOKUP($B266,Totalt!$B$1:$BP$500,MATCH("Kvalitetsgranskad:",Totalt!$B$1:$BP$1,0),FALSE)</f>
        <v>Ja</v>
      </c>
      <c r="E266" t="str">
        <f>VLOOKUP($B266,Miljö!$B$1:$AG$479,MATCH(E$3,Miljö!$B$1:$AK$1,0),FALSE)</f>
        <v>'Vatten. bio. vind'</v>
      </c>
      <c r="F266">
        <f>VLOOKUP($B266,Miljö!$B$1:$AG$479,MATCH(F$3,Miljö!$B$1:$AK$1,0),FALSE)</f>
        <v>1.07</v>
      </c>
      <c r="G266">
        <f>VLOOKUP($B266,Miljö!$B$1:$AG$479,MATCH(G$3,Miljö!$B$1:$AK$1,0),FALSE)</f>
        <v>0</v>
      </c>
      <c r="H266">
        <f>VLOOKUP($B266,Miljö!$B$1:$AG$479,MATCH(H$3,Miljö!$B$1:$AK$1,0),FALSE)</f>
        <v>0</v>
      </c>
      <c r="J266">
        <f>VLOOKUP($B266,Totalt!$B$1:$BP$500,MATCH("total el",Totalt!$B$1:$BP$1,0),FALSE)</f>
        <v>4.8000000000000001E-2</v>
      </c>
      <c r="L266" s="232">
        <f t="shared" si="5"/>
        <v>5.1360000000000003E-2</v>
      </c>
      <c r="M266" s="232">
        <f t="shared" si="5"/>
        <v>0</v>
      </c>
      <c r="N266" s="232">
        <f t="shared" si="5"/>
        <v>0</v>
      </c>
    </row>
    <row r="267" spans="1:14" x14ac:dyDescent="0.25">
      <c r="A267" t="s">
        <v>376</v>
      </c>
      <c r="B267" t="s">
        <v>377</v>
      </c>
      <c r="C267" t="str">
        <f>VLOOKUP($B267,Totalt!$B$1:$BP$500,MATCH("Kvalitetsgranskad:",Totalt!$B$1:$BP$1,0),FALSE)</f>
        <v>Ja</v>
      </c>
      <c r="E267" t="str">
        <f>VLOOKUP($B267,Miljö!$B$1:$AG$479,MATCH(E$3,Miljö!$B$1:$AK$1,0),FALSE)</f>
        <v>'vattenkraftbaserad el'</v>
      </c>
      <c r="F267">
        <f>VLOOKUP($B267,Miljö!$B$1:$AG$479,MATCH(F$3,Miljö!$B$1:$AK$1,0),FALSE)</f>
        <v>1.1100000000000001</v>
      </c>
      <c r="G267">
        <f>VLOOKUP($B267,Miljö!$B$1:$AG$479,MATCH(G$3,Miljö!$B$1:$AK$1,0),FALSE)</f>
        <v>0</v>
      </c>
      <c r="H267">
        <f>VLOOKUP($B267,Miljö!$B$1:$AG$479,MATCH(H$3,Miljö!$B$1:$AK$1,0),FALSE)</f>
        <v>0</v>
      </c>
      <c r="J267">
        <f>VLOOKUP($B267,Totalt!$B$1:$BP$500,MATCH("total el",Totalt!$B$1:$BP$1,0),FALSE)</f>
        <v>0.08</v>
      </c>
      <c r="L267" s="232">
        <f t="shared" si="5"/>
        <v>8.8800000000000004E-2</v>
      </c>
      <c r="M267" s="232">
        <f t="shared" si="5"/>
        <v>0</v>
      </c>
      <c r="N267" s="232">
        <f t="shared" si="5"/>
        <v>0</v>
      </c>
    </row>
    <row r="268" spans="1:14" x14ac:dyDescent="0.25">
      <c r="A268" t="s">
        <v>376</v>
      </c>
      <c r="B268" t="s">
        <v>378</v>
      </c>
      <c r="C268" t="str">
        <f>VLOOKUP($B268,Totalt!$B$1:$BP$500,MATCH("Kvalitetsgranskad:",Totalt!$B$1:$BP$1,0),FALSE)</f>
        <v>Ja</v>
      </c>
      <c r="E268" t="str">
        <f>VLOOKUP($B268,Miljö!$B$1:$AG$479,MATCH(E$3,Miljö!$B$1:$AK$1,0),FALSE)</f>
        <v>'vattenkraftbaserad el'</v>
      </c>
      <c r="F268">
        <f>VLOOKUP($B268,Miljö!$B$1:$AG$479,MATCH(F$3,Miljö!$B$1:$AK$1,0),FALSE)</f>
        <v>1.1100000000000001</v>
      </c>
      <c r="G268">
        <f>VLOOKUP($B268,Miljö!$B$1:$AG$479,MATCH(G$3,Miljö!$B$1:$AK$1,0),FALSE)</f>
        <v>0</v>
      </c>
      <c r="H268">
        <f>VLOOKUP($B268,Miljö!$B$1:$AG$479,MATCH(H$3,Miljö!$B$1:$AK$1,0),FALSE)</f>
        <v>0</v>
      </c>
      <c r="J268">
        <f>VLOOKUP($B268,Totalt!$B$1:$BP$500,MATCH("total el",Totalt!$B$1:$BP$1,0),FALSE)</f>
        <v>9.7338299999999993</v>
      </c>
      <c r="L268" s="232">
        <f t="shared" si="5"/>
        <v>10.8045513</v>
      </c>
      <c r="M268" s="232">
        <f t="shared" si="5"/>
        <v>0</v>
      </c>
      <c r="N268" s="232">
        <f t="shared" si="5"/>
        <v>0</v>
      </c>
    </row>
    <row r="269" spans="1:14" x14ac:dyDescent="0.25">
      <c r="A269" t="s">
        <v>376</v>
      </c>
      <c r="B269" t="s">
        <v>379</v>
      </c>
      <c r="C269" t="str">
        <f>VLOOKUP($B269,Totalt!$B$1:$BP$500,MATCH("Kvalitetsgranskad:",Totalt!$B$1:$BP$1,0),FALSE)</f>
        <v>Ja</v>
      </c>
      <c r="E269" t="str">
        <f>VLOOKUP($B269,Miljö!$B$1:$AG$479,MATCH(E$3,Miljö!$B$1:$AK$1,0),FALSE)</f>
        <v>'vattenkraftbaserad el'</v>
      </c>
      <c r="F269">
        <f>VLOOKUP($B269,Miljö!$B$1:$AG$479,MATCH(F$3,Miljö!$B$1:$AK$1,0),FALSE)</f>
        <v>1.1100000000000001</v>
      </c>
      <c r="G269">
        <f>VLOOKUP($B269,Miljö!$B$1:$AG$479,MATCH(G$3,Miljö!$B$1:$AK$1,0),FALSE)</f>
        <v>0</v>
      </c>
      <c r="H269">
        <f>VLOOKUP($B269,Miljö!$B$1:$AG$479,MATCH(H$3,Miljö!$B$1:$AK$1,0),FALSE)</f>
        <v>0</v>
      </c>
      <c r="J269">
        <f>VLOOKUP($B269,Totalt!$B$1:$BP$500,MATCH("total el",Totalt!$B$1:$BP$1,0),FALSE)</f>
        <v>5.3999999999999999E-2</v>
      </c>
      <c r="L269" s="232">
        <f t="shared" si="5"/>
        <v>5.9940000000000007E-2</v>
      </c>
      <c r="M269" s="232">
        <f t="shared" si="5"/>
        <v>0</v>
      </c>
      <c r="N269" s="232">
        <f t="shared" si="5"/>
        <v>0</v>
      </c>
    </row>
    <row r="270" spans="1:14" x14ac:dyDescent="0.25">
      <c r="A270" t="s">
        <v>376</v>
      </c>
      <c r="B270" t="s">
        <v>380</v>
      </c>
      <c r="C270" t="str">
        <f>VLOOKUP($B270,Totalt!$B$1:$BP$500,MATCH("Kvalitetsgranskad:",Totalt!$B$1:$BP$1,0),FALSE)</f>
        <v>Ja</v>
      </c>
      <c r="E270" t="str">
        <f>VLOOKUP($B270,Miljö!$B$1:$AG$479,MATCH(E$3,Miljö!$B$1:$AK$1,0),FALSE)</f>
        <v>'vattenkraftbaserad el'</v>
      </c>
      <c r="F270">
        <f>VLOOKUP($B270,Miljö!$B$1:$AG$479,MATCH(F$3,Miljö!$B$1:$AK$1,0),FALSE)</f>
        <v>1.1100000000000001</v>
      </c>
      <c r="G270">
        <f>VLOOKUP($B270,Miljö!$B$1:$AG$479,MATCH(G$3,Miljö!$B$1:$AK$1,0),FALSE)</f>
        <v>0</v>
      </c>
      <c r="H270">
        <f>VLOOKUP($B270,Miljö!$B$1:$AG$479,MATCH(H$3,Miljö!$B$1:$AK$1,0),FALSE)</f>
        <v>0</v>
      </c>
      <c r="J270">
        <f>VLOOKUP($B270,Totalt!$B$1:$BP$500,MATCH("total el",Totalt!$B$1:$BP$1,0),FALSE)</f>
        <v>2.3E-2</v>
      </c>
      <c r="L270" s="232">
        <f t="shared" si="5"/>
        <v>2.5530000000000001E-2</v>
      </c>
      <c r="M270" s="232">
        <f t="shared" si="5"/>
        <v>0</v>
      </c>
      <c r="N270" s="232">
        <f t="shared" si="5"/>
        <v>0</v>
      </c>
    </row>
    <row r="271" spans="1:14" x14ac:dyDescent="0.25">
      <c r="A271" t="s">
        <v>376</v>
      </c>
      <c r="B271" t="s">
        <v>381</v>
      </c>
      <c r="C271" t="str">
        <f>VLOOKUP($B271,Totalt!$B$1:$BP$500,MATCH("Kvalitetsgranskad:",Totalt!$B$1:$BP$1,0),FALSE)</f>
        <v>Ja</v>
      </c>
      <c r="E271" t="str">
        <f>VLOOKUP($B271,Miljö!$B$1:$AG$479,MATCH(E$3,Miljö!$B$1:$AK$1,0),FALSE)</f>
        <v>'vattenkraftbaserad el'</v>
      </c>
      <c r="F271">
        <f>VLOOKUP($B271,Miljö!$B$1:$AG$479,MATCH(F$3,Miljö!$B$1:$AK$1,0),FALSE)</f>
        <v>1.1100000000000001</v>
      </c>
      <c r="G271">
        <f>VLOOKUP($B271,Miljö!$B$1:$AG$479,MATCH(G$3,Miljö!$B$1:$AK$1,0),FALSE)</f>
        <v>0</v>
      </c>
      <c r="H271">
        <f>VLOOKUP($B271,Miljö!$B$1:$AG$479,MATCH(H$3,Miljö!$B$1:$AK$1,0),FALSE)</f>
        <v>0</v>
      </c>
      <c r="J271">
        <f>VLOOKUP($B271,Totalt!$B$1:$BP$500,MATCH("total el",Totalt!$B$1:$BP$1,0),FALSE)</f>
        <v>4.5999999999999999E-2</v>
      </c>
      <c r="L271" s="232">
        <f t="shared" si="5"/>
        <v>5.1060000000000001E-2</v>
      </c>
      <c r="M271" s="232">
        <f t="shared" si="5"/>
        <v>0</v>
      </c>
      <c r="N271" s="232">
        <f t="shared" si="5"/>
        <v>0</v>
      </c>
    </row>
    <row r="272" spans="1:14" x14ac:dyDescent="0.25">
      <c r="A272" t="s">
        <v>382</v>
      </c>
      <c r="B272" t="s">
        <v>383</v>
      </c>
      <c r="C272" t="str">
        <f>VLOOKUP($B272,Totalt!$B$1:$BP$500,MATCH("Kvalitetsgranskad:",Totalt!$B$1:$BP$1,0),FALSE)</f>
        <v>Ja</v>
      </c>
      <c r="E272" t="str">
        <f>VLOOKUP($B272,Miljö!$B$1:$AG$479,MATCH(E$3,Miljö!$B$1:$AK$1,0),FALSE)</f>
        <v>Nordisk residual</v>
      </c>
      <c r="F272">
        <f>VLOOKUP($B272,Miljö!$B$1:$AG$479,MATCH(F$3,Miljö!$B$1:$AK$1,0),FALSE)</f>
        <v>2.36</v>
      </c>
      <c r="G272">
        <f>VLOOKUP($B272,Miljö!$B$1:$AG$479,MATCH(G$3,Miljö!$B$1:$AK$1,0),FALSE)</f>
        <v>483.4</v>
      </c>
      <c r="H272">
        <f>VLOOKUP($B272,Miljö!$B$1:$AG$479,MATCH(H$3,Miljö!$B$1:$AK$1,0),FALSE)</f>
        <v>0.55000000000000004</v>
      </c>
      <c r="J272">
        <f>VLOOKUP($B272,Totalt!$B$1:$BP$500,MATCH("total el",Totalt!$B$1:$BP$1,0),FALSE)</f>
        <v>6.2490000000000006</v>
      </c>
      <c r="L272" s="232">
        <f t="shared" si="5"/>
        <v>14.747640000000001</v>
      </c>
      <c r="M272" s="232">
        <f t="shared" si="5"/>
        <v>3020.7665999999999</v>
      </c>
      <c r="N272" s="232">
        <f t="shared" si="5"/>
        <v>3.4369500000000004</v>
      </c>
    </row>
    <row r="273" spans="1:14" x14ac:dyDescent="0.25">
      <c r="A273" t="s">
        <v>382</v>
      </c>
      <c r="B273" t="s">
        <v>384</v>
      </c>
      <c r="C273" t="str">
        <f>VLOOKUP($B273,Totalt!$B$1:$BP$500,MATCH("Kvalitetsgranskad:",Totalt!$B$1:$BP$1,0),FALSE)</f>
        <v>Ja</v>
      </c>
      <c r="E273" t="str">
        <f>VLOOKUP($B273,Miljö!$B$1:$AG$479,MATCH(E$3,Miljö!$B$1:$AK$1,0),FALSE)</f>
        <v>Nordisk residual</v>
      </c>
      <c r="F273">
        <f>VLOOKUP($B273,Miljö!$B$1:$AG$479,MATCH(F$3,Miljö!$B$1:$AK$1,0),FALSE)</f>
        <v>2.36</v>
      </c>
      <c r="G273">
        <f>VLOOKUP($B273,Miljö!$B$1:$AG$479,MATCH(G$3,Miljö!$B$1:$AK$1,0),FALSE)</f>
        <v>483.4</v>
      </c>
      <c r="H273">
        <f>VLOOKUP($B273,Miljö!$B$1:$AG$479,MATCH(H$3,Miljö!$B$1:$AK$1,0),FALSE)</f>
        <v>0.55000000000000004</v>
      </c>
      <c r="J273">
        <f>VLOOKUP($B273,Totalt!$B$1:$BP$500,MATCH("total el",Totalt!$B$1:$BP$1,0),FALSE)</f>
        <v>0.1</v>
      </c>
      <c r="L273" s="232">
        <f t="shared" si="5"/>
        <v>0.23599999999999999</v>
      </c>
      <c r="M273" s="232">
        <f t="shared" si="5"/>
        <v>48.34</v>
      </c>
      <c r="N273" s="232">
        <f t="shared" si="5"/>
        <v>5.5000000000000007E-2</v>
      </c>
    </row>
    <row r="274" spans="1:14" x14ac:dyDescent="0.25">
      <c r="A274" t="s">
        <v>385</v>
      </c>
      <c r="B274" t="s">
        <v>386</v>
      </c>
      <c r="C274" t="str">
        <f>VLOOKUP($B274,Totalt!$B$1:$BP$500,MATCH("Kvalitetsgranskad:",Totalt!$B$1:$BP$1,0),FALSE)</f>
        <v>Ja</v>
      </c>
      <c r="E274" t="str">
        <f>VLOOKUP($B274,Miljö!$B$1:$AG$479,MATCH(E$3,Miljö!$B$1:$AK$1,0),FALSE)</f>
        <v>Nordisk residual</v>
      </c>
      <c r="F274">
        <f>VLOOKUP($B274,Miljö!$B$1:$AG$479,MATCH(F$3,Miljö!$B$1:$AK$1,0),FALSE)</f>
        <v>2.36</v>
      </c>
      <c r="G274">
        <f>VLOOKUP($B274,Miljö!$B$1:$AG$479,MATCH(G$3,Miljö!$B$1:$AK$1,0),FALSE)</f>
        <v>483.4</v>
      </c>
      <c r="H274">
        <f>VLOOKUP($B274,Miljö!$B$1:$AG$479,MATCH(H$3,Miljö!$B$1:$AK$1,0),FALSE)</f>
        <v>0.55000000000000004</v>
      </c>
      <c r="J274">
        <f>VLOOKUP($B274,Totalt!$B$1:$BP$500,MATCH("total el",Totalt!$B$1:$BP$1,0),FALSE)</f>
        <v>8.82</v>
      </c>
      <c r="L274" s="232">
        <f t="shared" si="5"/>
        <v>20.815200000000001</v>
      </c>
      <c r="M274" s="232">
        <f t="shared" si="5"/>
        <v>4263.5879999999997</v>
      </c>
      <c r="N274" s="232">
        <f t="shared" si="5"/>
        <v>4.8510000000000009</v>
      </c>
    </row>
    <row r="275" spans="1:14" x14ac:dyDescent="0.25">
      <c r="A275" t="s">
        <v>387</v>
      </c>
      <c r="B275" t="s">
        <v>388</v>
      </c>
      <c r="C275" t="str">
        <f>VLOOKUP($B275,Totalt!$B$1:$BP$500,MATCH("Kvalitetsgranskad:",Totalt!$B$1:$BP$1,0),FALSE)</f>
        <v>Ja</v>
      </c>
      <c r="E275" t="str">
        <f>VLOOKUP($B275,Miljö!$B$1:$AG$479,MATCH(E$3,Miljö!$B$1:$AK$1,0),FALSE)</f>
        <v>Nordisk residual</v>
      </c>
      <c r="F275">
        <f>VLOOKUP($B275,Miljö!$B$1:$AG$479,MATCH(F$3,Miljö!$B$1:$AK$1,0),FALSE)</f>
        <v>2.36</v>
      </c>
      <c r="G275">
        <f>VLOOKUP($B275,Miljö!$B$1:$AG$479,MATCH(G$3,Miljö!$B$1:$AK$1,0),FALSE)</f>
        <v>483.4</v>
      </c>
      <c r="H275">
        <f>VLOOKUP($B275,Miljö!$B$1:$AG$479,MATCH(H$3,Miljö!$B$1:$AK$1,0),FALSE)</f>
        <v>0.55000000000000004</v>
      </c>
      <c r="J275">
        <f>VLOOKUP($B275,Totalt!$B$1:$BP$500,MATCH("total el",Totalt!$B$1:$BP$1,0),FALSE)</f>
        <v>1.48</v>
      </c>
      <c r="L275" s="232">
        <f t="shared" si="5"/>
        <v>3.4927999999999999</v>
      </c>
      <c r="M275" s="232">
        <f t="shared" si="5"/>
        <v>715.4319999999999</v>
      </c>
      <c r="N275" s="232">
        <f t="shared" si="5"/>
        <v>0.81400000000000006</v>
      </c>
    </row>
    <row r="276" spans="1:14" x14ac:dyDescent="0.25">
      <c r="A276" t="s">
        <v>389</v>
      </c>
      <c r="B276" t="s">
        <v>390</v>
      </c>
      <c r="C276" t="str">
        <f>VLOOKUP($B276,Totalt!$B$1:$BP$500,MATCH("Kvalitetsgranskad:",Totalt!$B$1:$BP$1,0),FALSE)</f>
        <v>Ja</v>
      </c>
      <c r="E276" t="str">
        <f>VLOOKUP($B276,Miljö!$B$1:$AG$479,MATCH(E$3,Miljö!$B$1:$AK$1,0),FALSE)</f>
        <v>'85% vattenkraft och 15% vindkraft'</v>
      </c>
      <c r="F276">
        <f>VLOOKUP($B276,Miljö!$B$1:$AG$479,MATCH(F$3,Miljö!$B$1:$AK$1,0),FALSE)</f>
        <v>0.95</v>
      </c>
      <c r="G276">
        <f>VLOOKUP($B276,Miljö!$B$1:$AG$479,MATCH(G$3,Miljö!$B$1:$AK$1,0),FALSE)</f>
        <v>0</v>
      </c>
      <c r="H276">
        <f>VLOOKUP($B276,Miljö!$B$1:$AG$479,MATCH(H$3,Miljö!$B$1:$AK$1,0),FALSE)</f>
        <v>0</v>
      </c>
      <c r="J276">
        <f>VLOOKUP($B276,Totalt!$B$1:$BP$500,MATCH("total el",Totalt!$B$1:$BP$1,0),FALSE)</f>
        <v>3.6337000000000002</v>
      </c>
      <c r="L276" s="232">
        <f t="shared" si="5"/>
        <v>3.4520149999999998</v>
      </c>
      <c r="M276" s="232">
        <f t="shared" si="5"/>
        <v>0</v>
      </c>
      <c r="N276" s="232">
        <f t="shared" si="5"/>
        <v>0</v>
      </c>
    </row>
    <row r="277" spans="1:14" x14ac:dyDescent="0.25">
      <c r="A277" t="s">
        <v>389</v>
      </c>
      <c r="B277" t="s">
        <v>391</v>
      </c>
      <c r="C277" t="str">
        <f>VLOOKUP($B277,Totalt!$B$1:$BP$500,MATCH("Kvalitetsgranskad:",Totalt!$B$1:$BP$1,0),FALSE)</f>
        <v>Ja</v>
      </c>
      <c r="E277" t="str">
        <f>VLOOKUP($B277,Miljö!$B$1:$AG$479,MATCH(E$3,Miljö!$B$1:$AK$1,0),FALSE)</f>
        <v>'85% vattenkraft och 15% vindkraft'</v>
      </c>
      <c r="F277">
        <f>VLOOKUP($B277,Miljö!$B$1:$AG$479,MATCH(F$3,Miljö!$B$1:$AK$1,0),FALSE)</f>
        <v>0.95</v>
      </c>
      <c r="G277">
        <f>VLOOKUP($B277,Miljö!$B$1:$AG$479,MATCH(G$3,Miljö!$B$1:$AK$1,0),FALSE)</f>
        <v>0</v>
      </c>
      <c r="H277">
        <f>VLOOKUP($B277,Miljö!$B$1:$AG$479,MATCH(H$3,Miljö!$B$1:$AK$1,0),FALSE)</f>
        <v>0</v>
      </c>
      <c r="J277">
        <f>VLOOKUP($B277,Totalt!$B$1:$BP$500,MATCH("total el",Totalt!$B$1:$BP$1,0),FALSE)</f>
        <v>0.71</v>
      </c>
      <c r="L277" s="232">
        <f t="shared" si="5"/>
        <v>0.67449999999999999</v>
      </c>
      <c r="M277" s="232">
        <f t="shared" si="5"/>
        <v>0</v>
      </c>
      <c r="N277" s="232">
        <f t="shared" si="5"/>
        <v>0</v>
      </c>
    </row>
    <row r="278" spans="1:14" x14ac:dyDescent="0.25">
      <c r="A278" t="s">
        <v>389</v>
      </c>
      <c r="B278" t="s">
        <v>392</v>
      </c>
      <c r="C278" t="str">
        <f>VLOOKUP($B278,Totalt!$B$1:$BP$500,MATCH("Kvalitetsgranskad:",Totalt!$B$1:$BP$1,0),FALSE)</f>
        <v>Ja</v>
      </c>
      <c r="E278" t="str">
        <f>VLOOKUP($B278,Miljö!$B$1:$AG$479,MATCH(E$3,Miljö!$B$1:$AK$1,0),FALSE)</f>
        <v>'85% vattenkraft och 15% vindkraft'</v>
      </c>
      <c r="F278">
        <f>VLOOKUP($B278,Miljö!$B$1:$AG$479,MATCH(F$3,Miljö!$B$1:$AK$1,0),FALSE)</f>
        <v>0.95</v>
      </c>
      <c r="G278">
        <f>VLOOKUP($B278,Miljö!$B$1:$AG$479,MATCH(G$3,Miljö!$B$1:$AK$1,0),FALSE)</f>
        <v>0</v>
      </c>
      <c r="H278">
        <f>VLOOKUP($B278,Miljö!$B$1:$AG$479,MATCH(H$3,Miljö!$B$1:$AK$1,0),FALSE)</f>
        <v>0</v>
      </c>
      <c r="J278">
        <f>VLOOKUP($B278,Totalt!$B$1:$BP$500,MATCH("total el",Totalt!$B$1:$BP$1,0),FALSE)</f>
        <v>0.19</v>
      </c>
      <c r="L278" s="232">
        <f t="shared" si="5"/>
        <v>0.18049999999999999</v>
      </c>
      <c r="M278" s="232">
        <f t="shared" si="5"/>
        <v>0</v>
      </c>
      <c r="N278" s="232">
        <f t="shared" si="5"/>
        <v>0</v>
      </c>
    </row>
    <row r="279" spans="1:14" x14ac:dyDescent="0.25">
      <c r="A279" t="s">
        <v>389</v>
      </c>
      <c r="B279" t="s">
        <v>393</v>
      </c>
      <c r="C279" t="str">
        <f>VLOOKUP($B279,Totalt!$B$1:$BP$500,MATCH("Kvalitetsgranskad:",Totalt!$B$1:$BP$1,0),FALSE)</f>
        <v>Ja</v>
      </c>
      <c r="E279" t="str">
        <f>VLOOKUP($B279,Miljö!$B$1:$AG$479,MATCH(E$3,Miljö!$B$1:$AK$1,0),FALSE)</f>
        <v>'85% vattenkraft och 15% vindkraft'</v>
      </c>
      <c r="F279">
        <f>VLOOKUP($B279,Miljö!$B$1:$AG$479,MATCH(F$3,Miljö!$B$1:$AK$1,0),FALSE)</f>
        <v>0.95</v>
      </c>
      <c r="G279">
        <f>VLOOKUP($B279,Miljö!$B$1:$AG$479,MATCH(G$3,Miljö!$B$1:$AK$1,0),FALSE)</f>
        <v>0</v>
      </c>
      <c r="H279">
        <f>VLOOKUP($B279,Miljö!$B$1:$AG$479,MATCH(H$3,Miljö!$B$1:$AK$1,0),FALSE)</f>
        <v>0</v>
      </c>
      <c r="J279">
        <f>VLOOKUP($B279,Totalt!$B$1:$BP$500,MATCH("total el",Totalt!$B$1:$BP$1,0),FALSE)</f>
        <v>1</v>
      </c>
      <c r="L279" s="232">
        <f t="shared" si="5"/>
        <v>0.95</v>
      </c>
      <c r="M279" s="232">
        <f t="shared" si="5"/>
        <v>0</v>
      </c>
      <c r="N279" s="232">
        <f t="shared" si="5"/>
        <v>0</v>
      </c>
    </row>
    <row r="280" spans="1:14" x14ac:dyDescent="0.25">
      <c r="A280" t="s">
        <v>394</v>
      </c>
      <c r="B280" t="s">
        <v>395</v>
      </c>
      <c r="C280" t="str">
        <f>VLOOKUP($B280,Totalt!$B$1:$BP$500,MATCH("Kvalitetsgranskad:",Totalt!$B$1:$BP$1,0),FALSE)</f>
        <v>Ja</v>
      </c>
      <c r="E280" t="str">
        <f>VLOOKUP($B280,Miljö!$B$1:$AG$479,MATCH(E$3,Miljö!$B$1:$AK$1,0),FALSE)</f>
        <v>'Nordisk residual'</v>
      </c>
      <c r="F280">
        <f>VLOOKUP($B280,Miljö!$B$1:$AG$479,MATCH(F$3,Miljö!$B$1:$AK$1,0),FALSE)</f>
        <v>2.36</v>
      </c>
      <c r="G280">
        <f>VLOOKUP($B280,Miljö!$B$1:$AG$479,MATCH(G$3,Miljö!$B$1:$AK$1,0),FALSE)</f>
        <v>483.4</v>
      </c>
      <c r="H280">
        <f>VLOOKUP($B280,Miljö!$B$1:$AG$479,MATCH(H$3,Miljö!$B$1:$AK$1,0),FALSE)</f>
        <v>0.55000000000000004</v>
      </c>
      <c r="J280">
        <f>VLOOKUP($B280,Totalt!$B$1:$BP$500,MATCH("total el",Totalt!$B$1:$BP$1,0),FALSE)</f>
        <v>1</v>
      </c>
      <c r="L280" s="232">
        <f t="shared" si="5"/>
        <v>2.36</v>
      </c>
      <c r="M280" s="232">
        <f t="shared" si="5"/>
        <v>483.4</v>
      </c>
      <c r="N280" s="232">
        <f t="shared" si="5"/>
        <v>0.55000000000000004</v>
      </c>
    </row>
    <row r="281" spans="1:14" x14ac:dyDescent="0.25">
      <c r="A281" t="s">
        <v>394</v>
      </c>
      <c r="B281" t="s">
        <v>396</v>
      </c>
      <c r="C281" t="str">
        <f>VLOOKUP($B281,Totalt!$B$1:$BP$500,MATCH("Kvalitetsgranskad:",Totalt!$B$1:$BP$1,0),FALSE)</f>
        <v>Ja</v>
      </c>
      <c r="E281" t="str">
        <f>VLOOKUP($B281,Miljö!$B$1:$AG$479,MATCH(E$3,Miljö!$B$1:$AK$1,0),FALSE)</f>
        <v>Nordisk residual</v>
      </c>
      <c r="F281">
        <f>VLOOKUP($B281,Miljö!$B$1:$AG$479,MATCH(F$3,Miljö!$B$1:$AK$1,0),FALSE)</f>
        <v>2.36</v>
      </c>
      <c r="G281">
        <f>VLOOKUP($B281,Miljö!$B$1:$AG$479,MATCH(G$3,Miljö!$B$1:$AK$1,0),FALSE)</f>
        <v>483.4</v>
      </c>
      <c r="H281">
        <f>VLOOKUP($B281,Miljö!$B$1:$AG$479,MATCH(H$3,Miljö!$B$1:$AK$1,0),FALSE)</f>
        <v>0.55000000000000004</v>
      </c>
      <c r="J281">
        <f>VLOOKUP($B281,Totalt!$B$1:$BP$500,MATCH("total el",Totalt!$B$1:$BP$1,0),FALSE)</f>
        <v>0.05</v>
      </c>
      <c r="L281" s="232">
        <f t="shared" si="5"/>
        <v>0.11799999999999999</v>
      </c>
      <c r="M281" s="232">
        <f t="shared" si="5"/>
        <v>24.17</v>
      </c>
      <c r="N281" s="232">
        <f t="shared" si="5"/>
        <v>2.7500000000000004E-2</v>
      </c>
    </row>
    <row r="282" spans="1:14" x14ac:dyDescent="0.25">
      <c r="A282" t="s">
        <v>397</v>
      </c>
      <c r="B282" t="s">
        <v>398</v>
      </c>
      <c r="C282" t="str">
        <f>VLOOKUP($B282,Totalt!$B$1:$BP$500,MATCH("Kvalitetsgranskad:",Totalt!$B$1:$BP$1,0),FALSE)</f>
        <v>Ja</v>
      </c>
      <c r="E282" t="str">
        <f>VLOOKUP($B282,Miljö!$B$1:$AG$479,MATCH(E$3,Miljö!$B$1:$AK$1,0),FALSE)</f>
        <v>Nordisk residual</v>
      </c>
      <c r="F282">
        <f>VLOOKUP($B282,Miljö!$B$1:$AG$479,MATCH(F$3,Miljö!$B$1:$AK$1,0),FALSE)</f>
        <v>2.36</v>
      </c>
      <c r="G282">
        <f>VLOOKUP($B282,Miljö!$B$1:$AG$479,MATCH(G$3,Miljö!$B$1:$AK$1,0),FALSE)</f>
        <v>483.4</v>
      </c>
      <c r="H282">
        <f>VLOOKUP($B282,Miljö!$B$1:$AG$479,MATCH(H$3,Miljö!$B$1:$AK$1,0),FALSE)</f>
        <v>0.55000000000000004</v>
      </c>
      <c r="J282">
        <f>VLOOKUP($B282,Totalt!$B$1:$BP$500,MATCH("total el",Totalt!$B$1:$BP$1,0),FALSE)</f>
        <v>3.3121499999999999</v>
      </c>
      <c r="L282" s="232">
        <f t="shared" si="5"/>
        <v>7.816673999999999</v>
      </c>
      <c r="M282" s="232">
        <f t="shared" si="5"/>
        <v>1601.09331</v>
      </c>
      <c r="N282" s="232">
        <f t="shared" si="5"/>
        <v>1.8216825000000001</v>
      </c>
    </row>
    <row r="283" spans="1:14" x14ac:dyDescent="0.25">
      <c r="A283" t="s">
        <v>399</v>
      </c>
      <c r="B283" t="s">
        <v>400</v>
      </c>
      <c r="C283" t="str">
        <f>VLOOKUP($B283,Totalt!$B$1:$BP$500,MATCH("Kvalitetsgranskad:",Totalt!$B$1:$BP$1,0),FALSE)</f>
        <v>Ja</v>
      </c>
      <c r="E283" t="str">
        <f>VLOOKUP($B283,Miljö!$B$1:$AG$479,MATCH(E$3,Miljö!$B$1:$AK$1,0),FALSE)</f>
        <v>'Förnyelsbar'</v>
      </c>
      <c r="F283">
        <f>VLOOKUP($B283,Miljö!$B$1:$AG$479,MATCH(F$3,Miljö!$B$1:$AK$1,0),FALSE)</f>
        <v>1.1000000000000001</v>
      </c>
      <c r="G283">
        <f>VLOOKUP($B283,Miljö!$B$1:$AG$479,MATCH(G$3,Miljö!$B$1:$AK$1,0),FALSE)</f>
        <v>0</v>
      </c>
      <c r="H283">
        <f>VLOOKUP($B283,Miljö!$B$1:$AG$479,MATCH(H$3,Miljö!$B$1:$AK$1,0),FALSE)</f>
        <v>0</v>
      </c>
      <c r="J283">
        <f>VLOOKUP($B283,Totalt!$B$1:$BP$500,MATCH("total el",Totalt!$B$1:$BP$1,0),FALSE)</f>
        <v>0.6</v>
      </c>
      <c r="L283" s="232">
        <f t="shared" si="5"/>
        <v>0.66</v>
      </c>
      <c r="M283" s="232">
        <f t="shared" si="5"/>
        <v>0</v>
      </c>
      <c r="N283" s="232">
        <f t="shared" si="5"/>
        <v>0</v>
      </c>
    </row>
    <row r="284" spans="1:14" x14ac:dyDescent="0.25">
      <c r="A284" t="s">
        <v>399</v>
      </c>
      <c r="B284" t="s">
        <v>401</v>
      </c>
      <c r="C284" t="str">
        <f>VLOOKUP($B284,Totalt!$B$1:$BP$500,MATCH("Kvalitetsgranskad:",Totalt!$B$1:$BP$1,0),FALSE)</f>
        <v>Ja</v>
      </c>
      <c r="E284" t="str">
        <f>VLOOKUP($B284,Miljö!$B$1:$AG$479,MATCH(E$3,Miljö!$B$1:$AK$1,0),FALSE)</f>
        <v>'Förnyelsebar'</v>
      </c>
      <c r="F284">
        <f>VLOOKUP($B284,Miljö!$B$1:$AG$479,MATCH(F$3,Miljö!$B$1:$AK$1,0),FALSE)</f>
        <v>1.1000000000000001</v>
      </c>
      <c r="G284">
        <f>VLOOKUP($B284,Miljö!$B$1:$AG$479,MATCH(G$3,Miljö!$B$1:$AK$1,0),FALSE)</f>
        <v>0</v>
      </c>
      <c r="H284">
        <f>VLOOKUP($B284,Miljö!$B$1:$AG$479,MATCH(H$3,Miljö!$B$1:$AK$1,0),FALSE)</f>
        <v>0</v>
      </c>
      <c r="J284">
        <f>VLOOKUP($B284,Totalt!$B$1:$BP$500,MATCH("total el",Totalt!$B$1:$BP$1,0),FALSE)</f>
        <v>0.6</v>
      </c>
      <c r="L284" s="232">
        <f t="shared" si="5"/>
        <v>0.66</v>
      </c>
      <c r="M284" s="232">
        <f t="shared" si="5"/>
        <v>0</v>
      </c>
      <c r="N284" s="232">
        <f t="shared" si="5"/>
        <v>0</v>
      </c>
    </row>
    <row r="285" spans="1:14" x14ac:dyDescent="0.25">
      <c r="A285" t="s">
        <v>399</v>
      </c>
      <c r="B285" t="s">
        <v>402</v>
      </c>
      <c r="C285" t="str">
        <f>VLOOKUP($B285,Totalt!$B$1:$BP$500,MATCH("Kvalitetsgranskad:",Totalt!$B$1:$BP$1,0),FALSE)</f>
        <v>Ja</v>
      </c>
      <c r="E285" t="str">
        <f>VLOOKUP($B285,Miljö!$B$1:$AG$479,MATCH(E$3,Miljö!$B$1:$AK$1,0),FALSE)</f>
        <v>'Nordisk residual'</v>
      </c>
      <c r="F285">
        <f>VLOOKUP($B285,Miljö!$B$1:$AG$479,MATCH(F$3,Miljö!$B$1:$AK$1,0),FALSE)</f>
        <v>2.36</v>
      </c>
      <c r="G285">
        <f>VLOOKUP($B285,Miljö!$B$1:$AG$479,MATCH(G$3,Miljö!$B$1:$AK$1,0),FALSE)</f>
        <v>483.4</v>
      </c>
      <c r="H285">
        <f>VLOOKUP($B285,Miljö!$B$1:$AG$479,MATCH(H$3,Miljö!$B$1:$AK$1,0),FALSE)</f>
        <v>0.55000000000000004</v>
      </c>
      <c r="J285">
        <f>VLOOKUP($B285,Totalt!$B$1:$BP$500,MATCH("total el",Totalt!$B$1:$BP$1,0),FALSE)</f>
        <v>20.1356</v>
      </c>
      <c r="L285" s="232">
        <f t="shared" si="5"/>
        <v>47.520015999999998</v>
      </c>
      <c r="M285" s="232">
        <f t="shared" si="5"/>
        <v>9733.5490399999999</v>
      </c>
      <c r="N285" s="232">
        <f t="shared" si="5"/>
        <v>11.074580000000001</v>
      </c>
    </row>
    <row r="286" spans="1:14" x14ac:dyDescent="0.25">
      <c r="A286" t="s">
        <v>399</v>
      </c>
      <c r="B286" t="s">
        <v>403</v>
      </c>
      <c r="C286" t="str">
        <f>VLOOKUP($B286,Totalt!$B$1:$BP$500,MATCH("Kvalitetsgranskad:",Totalt!$B$1:$BP$1,0),FALSE)</f>
        <v>Ja</v>
      </c>
      <c r="E286" t="str">
        <f>VLOOKUP($B286,Miljö!$B$1:$AG$479,MATCH(E$3,Miljö!$B$1:$AK$1,0),FALSE)</f>
        <v>'Nordisk residual'</v>
      </c>
      <c r="F286">
        <f>VLOOKUP($B286,Miljö!$B$1:$AG$479,MATCH(F$3,Miljö!$B$1:$AK$1,0),FALSE)</f>
        <v>2.36</v>
      </c>
      <c r="G286">
        <f>VLOOKUP($B286,Miljö!$B$1:$AG$479,MATCH(G$3,Miljö!$B$1:$AK$1,0),FALSE)</f>
        <v>483.4</v>
      </c>
      <c r="H286">
        <f>VLOOKUP($B286,Miljö!$B$1:$AG$479,MATCH(H$3,Miljö!$B$1:$AK$1,0),FALSE)</f>
        <v>0.55000000000000004</v>
      </c>
      <c r="J286">
        <f>VLOOKUP($B286,Totalt!$B$1:$BP$500,MATCH("total el",Totalt!$B$1:$BP$1,0),FALSE)</f>
        <v>33.873000000000005</v>
      </c>
      <c r="L286" s="232">
        <f t="shared" si="5"/>
        <v>79.940280000000001</v>
      </c>
      <c r="M286" s="232">
        <f t="shared" si="5"/>
        <v>16374.208200000001</v>
      </c>
      <c r="N286" s="232">
        <f t="shared" si="5"/>
        <v>18.630150000000004</v>
      </c>
    </row>
    <row r="287" spans="1:14" x14ac:dyDescent="0.25">
      <c r="A287" t="s">
        <v>399</v>
      </c>
      <c r="B287" t="s">
        <v>404</v>
      </c>
      <c r="C287" t="str">
        <f>VLOOKUP($B287,Totalt!$B$1:$BP$500,MATCH("Kvalitetsgranskad:",Totalt!$B$1:$BP$1,0),FALSE)</f>
        <v>Ja</v>
      </c>
      <c r="E287" t="str">
        <f>VLOOKUP($B287,Miljö!$B$1:$AG$479,MATCH(E$3,Miljö!$B$1:$AK$1,0),FALSE)</f>
        <v>'Förnyelsebar'</v>
      </c>
      <c r="F287">
        <f>VLOOKUP($B287,Miljö!$B$1:$AG$479,MATCH(F$3,Miljö!$B$1:$AK$1,0),FALSE)</f>
        <v>1.1000000000000001</v>
      </c>
      <c r="G287">
        <f>VLOOKUP($B287,Miljö!$B$1:$AG$479,MATCH(G$3,Miljö!$B$1:$AK$1,0),FALSE)</f>
        <v>0</v>
      </c>
      <c r="H287">
        <f>VLOOKUP($B287,Miljö!$B$1:$AG$479,MATCH(H$3,Miljö!$B$1:$AK$1,0),FALSE)</f>
        <v>0</v>
      </c>
      <c r="J287">
        <f>VLOOKUP($B287,Totalt!$B$1:$BP$500,MATCH("total el",Totalt!$B$1:$BP$1,0),FALSE)</f>
        <v>0.1</v>
      </c>
      <c r="L287" s="232">
        <f t="shared" si="5"/>
        <v>0.11000000000000001</v>
      </c>
      <c r="M287" s="232">
        <f t="shared" si="5"/>
        <v>0</v>
      </c>
      <c r="N287" s="232">
        <f t="shared" si="5"/>
        <v>0</v>
      </c>
    </row>
    <row r="288" spans="1:14" x14ac:dyDescent="0.25">
      <c r="A288" t="s">
        <v>405</v>
      </c>
      <c r="B288" t="s">
        <v>406</v>
      </c>
      <c r="C288" t="str">
        <f>VLOOKUP($B288,Totalt!$B$1:$BP$500,MATCH("Kvalitetsgranskad:",Totalt!$B$1:$BP$1,0),FALSE)</f>
        <v>Nej</v>
      </c>
      <c r="E288" t="str">
        <f>VLOOKUP($B288,Miljö!$B$1:$AG$479,MATCH(E$3,Miljö!$B$1:$AK$1,0),FALSE)</f>
        <v>-</v>
      </c>
      <c r="F288">
        <f>VLOOKUP($B288,Miljö!$B$1:$AG$479,MATCH(F$3,Miljö!$B$1:$AK$1,0),FALSE)</f>
        <v>2.36</v>
      </c>
      <c r="G288">
        <f>VLOOKUP($B288,Miljö!$B$1:$AG$479,MATCH(G$3,Miljö!$B$1:$AK$1,0),FALSE)</f>
        <v>483.4</v>
      </c>
      <c r="H288">
        <f>VLOOKUP($B288,Miljö!$B$1:$AG$479,MATCH(H$3,Miljö!$B$1:$AK$1,0),FALSE)</f>
        <v>0.55000000000000004</v>
      </c>
      <c r="J288">
        <f>VLOOKUP($B288,Totalt!$B$1:$BP$500,MATCH("total el",Totalt!$B$1:$BP$1,0),FALSE)</f>
        <v>0</v>
      </c>
      <c r="L288" s="232">
        <f t="shared" si="5"/>
        <v>0</v>
      </c>
      <c r="M288" s="232">
        <f t="shared" si="5"/>
        <v>0</v>
      </c>
      <c r="N288" s="232">
        <f t="shared" si="5"/>
        <v>0</v>
      </c>
    </row>
    <row r="289" spans="1:14" x14ac:dyDescent="0.25">
      <c r="A289" t="s">
        <v>405</v>
      </c>
      <c r="B289" t="s">
        <v>407</v>
      </c>
      <c r="C289" t="str">
        <f>VLOOKUP($B289,Totalt!$B$1:$BP$500,MATCH("Kvalitetsgranskad:",Totalt!$B$1:$BP$1,0),FALSE)</f>
        <v>Nej</v>
      </c>
      <c r="E289" t="str">
        <f>VLOOKUP($B289,Miljö!$B$1:$AG$479,MATCH(E$3,Miljö!$B$1:$AK$1,0),FALSE)</f>
        <v>-</v>
      </c>
      <c r="F289">
        <f>VLOOKUP($B289,Miljö!$B$1:$AG$479,MATCH(F$3,Miljö!$B$1:$AK$1,0),FALSE)</f>
        <v>2.36</v>
      </c>
      <c r="G289">
        <f>VLOOKUP($B289,Miljö!$B$1:$AG$479,MATCH(G$3,Miljö!$B$1:$AK$1,0),FALSE)</f>
        <v>483.4</v>
      </c>
      <c r="H289">
        <f>VLOOKUP($B289,Miljö!$B$1:$AG$479,MATCH(H$3,Miljö!$B$1:$AK$1,0),FALSE)</f>
        <v>0.55000000000000004</v>
      </c>
      <c r="J289">
        <f>VLOOKUP($B289,Totalt!$B$1:$BP$500,MATCH("total el",Totalt!$B$1:$BP$1,0),FALSE)</f>
        <v>0</v>
      </c>
      <c r="L289" s="232">
        <f t="shared" si="5"/>
        <v>0</v>
      </c>
      <c r="M289" s="232">
        <f t="shared" si="5"/>
        <v>0</v>
      </c>
      <c r="N289" s="232">
        <f t="shared" si="5"/>
        <v>0</v>
      </c>
    </row>
    <row r="290" spans="1:14" x14ac:dyDescent="0.25">
      <c r="A290" t="s">
        <v>405</v>
      </c>
      <c r="B290" t="s">
        <v>408</v>
      </c>
      <c r="C290" t="str">
        <f>VLOOKUP($B290,Totalt!$B$1:$BP$500,MATCH("Kvalitetsgranskad:",Totalt!$B$1:$BP$1,0),FALSE)</f>
        <v>Nej</v>
      </c>
      <c r="E290" t="str">
        <f>VLOOKUP($B290,Miljö!$B$1:$AG$479,MATCH(E$3,Miljö!$B$1:$AK$1,0),FALSE)</f>
        <v>-</v>
      </c>
      <c r="F290">
        <f>VLOOKUP($B290,Miljö!$B$1:$AG$479,MATCH(F$3,Miljö!$B$1:$AK$1,0),FALSE)</f>
        <v>2.36</v>
      </c>
      <c r="G290">
        <f>VLOOKUP($B290,Miljö!$B$1:$AG$479,MATCH(G$3,Miljö!$B$1:$AK$1,0),FALSE)</f>
        <v>483.4</v>
      </c>
      <c r="H290">
        <f>VLOOKUP($B290,Miljö!$B$1:$AG$479,MATCH(H$3,Miljö!$B$1:$AK$1,0),FALSE)</f>
        <v>0.55000000000000004</v>
      </c>
      <c r="J290">
        <f>VLOOKUP($B290,Totalt!$B$1:$BP$500,MATCH("total el",Totalt!$B$1:$BP$1,0),FALSE)</f>
        <v>0</v>
      </c>
      <c r="L290" s="232">
        <f t="shared" si="5"/>
        <v>0</v>
      </c>
      <c r="M290" s="232">
        <f t="shared" si="5"/>
        <v>0</v>
      </c>
      <c r="N290" s="232">
        <f t="shared" si="5"/>
        <v>0</v>
      </c>
    </row>
    <row r="291" spans="1:14" x14ac:dyDescent="0.25">
      <c r="A291" t="s">
        <v>405</v>
      </c>
      <c r="B291" t="s">
        <v>409</v>
      </c>
      <c r="C291" t="str">
        <f>VLOOKUP($B291,Totalt!$B$1:$BP$500,MATCH("Kvalitetsgranskad:",Totalt!$B$1:$BP$1,0),FALSE)</f>
        <v>Nej</v>
      </c>
      <c r="E291" t="str">
        <f>VLOOKUP($B291,Miljö!$B$1:$AG$479,MATCH(E$3,Miljö!$B$1:$AK$1,0),FALSE)</f>
        <v>-</v>
      </c>
      <c r="F291">
        <f>VLOOKUP($B291,Miljö!$B$1:$AG$479,MATCH(F$3,Miljö!$B$1:$AK$1,0),FALSE)</f>
        <v>2.36</v>
      </c>
      <c r="G291">
        <f>VLOOKUP($B291,Miljö!$B$1:$AG$479,MATCH(G$3,Miljö!$B$1:$AK$1,0),FALSE)</f>
        <v>483.4</v>
      </c>
      <c r="H291">
        <f>VLOOKUP($B291,Miljö!$B$1:$AG$479,MATCH(H$3,Miljö!$B$1:$AK$1,0),FALSE)</f>
        <v>0.55000000000000004</v>
      </c>
      <c r="J291">
        <f>VLOOKUP($B291,Totalt!$B$1:$BP$500,MATCH("total el",Totalt!$B$1:$BP$1,0),FALSE)</f>
        <v>0</v>
      </c>
      <c r="L291" s="232">
        <f t="shared" si="5"/>
        <v>0</v>
      </c>
      <c r="M291" s="232">
        <f t="shared" si="5"/>
        <v>0</v>
      </c>
      <c r="N291" s="232">
        <f t="shared" si="5"/>
        <v>0</v>
      </c>
    </row>
    <row r="292" spans="1:14" x14ac:dyDescent="0.25">
      <c r="A292" t="s">
        <v>410</v>
      </c>
      <c r="B292" t="s">
        <v>411</v>
      </c>
      <c r="C292" t="str">
        <f>VLOOKUP($B292,Totalt!$B$1:$BP$500,MATCH("Kvalitetsgranskad:",Totalt!$B$1:$BP$1,0),FALSE)</f>
        <v>Ja</v>
      </c>
      <c r="E292" t="str">
        <f>VLOOKUP($B292,Miljö!$B$1:$AG$479,MATCH(E$3,Miljö!$B$1:$AK$1,0),FALSE)</f>
        <v>Nordisk residual</v>
      </c>
      <c r="F292">
        <f>VLOOKUP($B292,Miljö!$B$1:$AG$479,MATCH(F$3,Miljö!$B$1:$AK$1,0),FALSE)</f>
        <v>2.36</v>
      </c>
      <c r="G292">
        <f>VLOOKUP($B292,Miljö!$B$1:$AG$479,MATCH(G$3,Miljö!$B$1:$AK$1,0),FALSE)</f>
        <v>483.4</v>
      </c>
      <c r="H292">
        <f>VLOOKUP($B292,Miljö!$B$1:$AG$479,MATCH(H$3,Miljö!$B$1:$AK$1,0),FALSE)</f>
        <v>0.55000000000000004</v>
      </c>
      <c r="J292">
        <f>VLOOKUP($B292,Totalt!$B$1:$BP$500,MATCH("total el",Totalt!$B$1:$BP$1,0),FALSE)</f>
        <v>9.2999999999999999E-2</v>
      </c>
      <c r="L292" s="232">
        <f t="shared" si="5"/>
        <v>0.21947999999999998</v>
      </c>
      <c r="M292" s="232">
        <f t="shared" si="5"/>
        <v>44.956199999999995</v>
      </c>
      <c r="N292" s="232">
        <f t="shared" si="5"/>
        <v>5.1150000000000001E-2</v>
      </c>
    </row>
    <row r="293" spans="1:14" x14ac:dyDescent="0.25">
      <c r="A293" t="s">
        <v>410</v>
      </c>
      <c r="B293" t="s">
        <v>412</v>
      </c>
      <c r="C293" t="str">
        <f>VLOOKUP($B293,Totalt!$B$1:$BP$500,MATCH("Kvalitetsgranskad:",Totalt!$B$1:$BP$1,0),FALSE)</f>
        <v>Ja</v>
      </c>
      <c r="E293" t="str">
        <f>VLOOKUP($B293,Miljö!$B$1:$AG$479,MATCH(E$3,Miljö!$B$1:$AK$1,0),FALSE)</f>
        <v>Nordisk residual</v>
      </c>
      <c r="F293">
        <f>VLOOKUP($B293,Miljö!$B$1:$AG$479,MATCH(F$3,Miljö!$B$1:$AK$1,0),FALSE)</f>
        <v>2.36</v>
      </c>
      <c r="G293">
        <f>VLOOKUP($B293,Miljö!$B$1:$AG$479,MATCH(G$3,Miljö!$B$1:$AK$1,0),FALSE)</f>
        <v>483.4</v>
      </c>
      <c r="H293">
        <f>VLOOKUP($B293,Miljö!$B$1:$AG$479,MATCH(H$3,Miljö!$B$1:$AK$1,0),FALSE)</f>
        <v>0.55000000000000004</v>
      </c>
      <c r="J293">
        <f>VLOOKUP($B293,Totalt!$B$1:$BP$500,MATCH("total el",Totalt!$B$1:$BP$1,0),FALSE)</f>
        <v>0.8</v>
      </c>
      <c r="L293" s="232">
        <f t="shared" si="5"/>
        <v>1.8879999999999999</v>
      </c>
      <c r="M293" s="232">
        <f t="shared" si="5"/>
        <v>386.72</v>
      </c>
      <c r="N293" s="232">
        <f t="shared" si="5"/>
        <v>0.44000000000000006</v>
      </c>
    </row>
    <row r="294" spans="1:14" x14ac:dyDescent="0.25">
      <c r="A294" t="s">
        <v>413</v>
      </c>
      <c r="B294" t="s">
        <v>414</v>
      </c>
      <c r="C294" t="str">
        <f>VLOOKUP($B294,Totalt!$B$1:$BP$500,MATCH("Kvalitetsgranskad:",Totalt!$B$1:$BP$1,0),FALSE)</f>
        <v>Ja</v>
      </c>
      <c r="E294" t="str">
        <f>VLOOKUP($B294,Miljö!$B$1:$AG$479,MATCH(E$3,Miljö!$B$1:$AK$1,0),FALSE)</f>
        <v>'Biokraft'</v>
      </c>
      <c r="F294">
        <f>VLOOKUP($B294,Miljö!$B$1:$AG$479,MATCH(F$3,Miljö!$B$1:$AK$1,0),FALSE)</f>
        <v>0.28000000000000003</v>
      </c>
      <c r="G294">
        <f>VLOOKUP($B294,Miljö!$B$1:$AG$479,MATCH(G$3,Miljö!$B$1:$AK$1,0),FALSE)</f>
        <v>0</v>
      </c>
      <c r="H294">
        <f>VLOOKUP($B294,Miljö!$B$1:$AG$479,MATCH(H$3,Miljö!$B$1:$AK$1,0),FALSE)</f>
        <v>0</v>
      </c>
      <c r="J294">
        <f>VLOOKUP($B294,Totalt!$B$1:$BP$500,MATCH("total el",Totalt!$B$1:$BP$1,0),FALSE)</f>
        <v>61.5</v>
      </c>
      <c r="L294" s="232">
        <f t="shared" si="5"/>
        <v>17.220000000000002</v>
      </c>
      <c r="M294" s="232">
        <f t="shared" si="5"/>
        <v>0</v>
      </c>
      <c r="N294" s="232">
        <f t="shared" si="5"/>
        <v>0</v>
      </c>
    </row>
    <row r="295" spans="1:14" x14ac:dyDescent="0.25">
      <c r="A295" t="s">
        <v>415</v>
      </c>
      <c r="B295" t="s">
        <v>416</v>
      </c>
      <c r="C295" t="str">
        <f>VLOOKUP($B295,Totalt!$B$1:$BP$500,MATCH("Kvalitetsgranskad:",Totalt!$B$1:$BP$1,0),FALSE)</f>
        <v>Ja</v>
      </c>
      <c r="E295" t="str">
        <f>VLOOKUP($B295,Miljö!$B$1:$AG$479,MATCH(E$3,Miljö!$B$1:$AK$1,0),FALSE)</f>
        <v>'vind vatten bio'</v>
      </c>
      <c r="F295">
        <f>VLOOKUP($B295,Miljö!$B$1:$AG$479,MATCH(F$3,Miljö!$B$1:$AK$1,0),FALSE)</f>
        <v>1.03</v>
      </c>
      <c r="G295">
        <f>VLOOKUP($B295,Miljö!$B$1:$AG$479,MATCH(G$3,Miljö!$B$1:$AK$1,0),FALSE)</f>
        <v>0</v>
      </c>
      <c r="H295">
        <f>VLOOKUP($B295,Miljö!$B$1:$AG$479,MATCH(H$3,Miljö!$B$1:$AK$1,0),FALSE)</f>
        <v>0</v>
      </c>
      <c r="J295">
        <f>VLOOKUP($B295,Totalt!$B$1:$BP$500,MATCH("total el",Totalt!$B$1:$BP$1,0),FALSE)</f>
        <v>0.17152000000000001</v>
      </c>
      <c r="L295" s="232">
        <f t="shared" si="5"/>
        <v>0.17666560000000001</v>
      </c>
      <c r="M295" s="232">
        <f t="shared" si="5"/>
        <v>0</v>
      </c>
      <c r="N295" s="232">
        <f t="shared" si="5"/>
        <v>0</v>
      </c>
    </row>
    <row r="296" spans="1:14" x14ac:dyDescent="0.25">
      <c r="A296" t="s">
        <v>415</v>
      </c>
      <c r="B296" t="s">
        <v>417</v>
      </c>
      <c r="C296" t="str">
        <f>VLOOKUP($B296,Totalt!$B$1:$BP$500,MATCH("Kvalitetsgranskad:",Totalt!$B$1:$BP$1,0),FALSE)</f>
        <v>Ja</v>
      </c>
      <c r="E296" t="str">
        <f>VLOOKUP($B296,Miljö!$B$1:$AG$479,MATCH(E$3,Miljö!$B$1:$AK$1,0),FALSE)</f>
        <v>'vind vatten bio'</v>
      </c>
      <c r="F296">
        <f>VLOOKUP($B296,Miljö!$B$1:$AG$479,MATCH(F$3,Miljö!$B$1:$AK$1,0),FALSE)</f>
        <v>1.03</v>
      </c>
      <c r="G296">
        <f>VLOOKUP($B296,Miljö!$B$1:$AG$479,MATCH(G$3,Miljö!$B$1:$AK$1,0),FALSE)</f>
        <v>0</v>
      </c>
      <c r="H296">
        <f>VLOOKUP($B296,Miljö!$B$1:$AG$479,MATCH(H$3,Miljö!$B$1:$AK$1,0),FALSE)</f>
        <v>0</v>
      </c>
      <c r="J296">
        <f>VLOOKUP($B296,Totalt!$B$1:$BP$500,MATCH("total el",Totalt!$B$1:$BP$1,0),FALSE)</f>
        <v>0.23464399999999999</v>
      </c>
      <c r="L296" s="232">
        <f t="shared" si="5"/>
        <v>0.24168332000000001</v>
      </c>
      <c r="M296" s="232">
        <f t="shared" si="5"/>
        <v>0</v>
      </c>
      <c r="N296" s="232">
        <f t="shared" si="5"/>
        <v>0</v>
      </c>
    </row>
    <row r="297" spans="1:14" x14ac:dyDescent="0.25">
      <c r="A297" t="s">
        <v>415</v>
      </c>
      <c r="B297" t="s">
        <v>418</v>
      </c>
      <c r="C297" t="str">
        <f>VLOOKUP($B297,Totalt!$B$1:$BP$500,MATCH("Kvalitetsgranskad:",Totalt!$B$1:$BP$1,0),FALSE)</f>
        <v>Ja</v>
      </c>
      <c r="E297" t="str">
        <f>VLOOKUP($B297,Miljö!$B$1:$AG$479,MATCH(E$3,Miljö!$B$1:$AK$1,0),FALSE)</f>
        <v>'vind vatten bio'</v>
      </c>
      <c r="F297">
        <f>VLOOKUP($B297,Miljö!$B$1:$AG$479,MATCH(F$3,Miljö!$B$1:$AK$1,0),FALSE)</f>
        <v>1.03</v>
      </c>
      <c r="G297">
        <f>VLOOKUP($B297,Miljö!$B$1:$AG$479,MATCH(G$3,Miljö!$B$1:$AK$1,0),FALSE)</f>
        <v>0</v>
      </c>
      <c r="H297">
        <f>VLOOKUP($B297,Miljö!$B$1:$AG$479,MATCH(H$3,Miljö!$B$1:$AK$1,0),FALSE)</f>
        <v>0</v>
      </c>
      <c r="J297">
        <f>VLOOKUP($B297,Totalt!$B$1:$BP$500,MATCH("total el",Totalt!$B$1:$BP$1,0),FALSE)</f>
        <v>0.169017</v>
      </c>
      <c r="L297" s="232">
        <f t="shared" si="5"/>
        <v>0.17408751</v>
      </c>
      <c r="M297" s="232">
        <f t="shared" si="5"/>
        <v>0</v>
      </c>
      <c r="N297" s="232">
        <f t="shared" si="5"/>
        <v>0</v>
      </c>
    </row>
    <row r="298" spans="1:14" x14ac:dyDescent="0.25">
      <c r="A298" t="s">
        <v>415</v>
      </c>
      <c r="B298" t="s">
        <v>419</v>
      </c>
      <c r="C298" t="str">
        <f>VLOOKUP($B298,Totalt!$B$1:$BP$500,MATCH("Kvalitetsgranskad:",Totalt!$B$1:$BP$1,0),FALSE)</f>
        <v>Ja</v>
      </c>
      <c r="E298" t="str">
        <f>VLOOKUP($B298,Miljö!$B$1:$AG$479,MATCH(E$3,Miljö!$B$1:$AK$1,0),FALSE)</f>
        <v>'vind vatten bio'</v>
      </c>
      <c r="F298">
        <f>VLOOKUP($B298,Miljö!$B$1:$AG$479,MATCH(F$3,Miljö!$B$1:$AK$1,0),FALSE)</f>
        <v>1.03</v>
      </c>
      <c r="G298">
        <f>VLOOKUP($B298,Miljö!$B$1:$AG$479,MATCH(G$3,Miljö!$B$1:$AK$1,0),FALSE)</f>
        <v>0</v>
      </c>
      <c r="H298">
        <f>VLOOKUP($B298,Miljö!$B$1:$AG$479,MATCH(H$3,Miljö!$B$1:$AK$1,0),FALSE)</f>
        <v>0</v>
      </c>
      <c r="J298">
        <f>VLOOKUP($B298,Totalt!$B$1:$BP$500,MATCH("total el",Totalt!$B$1:$BP$1,0),FALSE)</f>
        <v>10.866300000000001</v>
      </c>
      <c r="L298" s="232">
        <f t="shared" si="5"/>
        <v>11.192289000000001</v>
      </c>
      <c r="M298" s="232">
        <f t="shared" si="5"/>
        <v>0</v>
      </c>
      <c r="N298" s="232">
        <f t="shared" si="5"/>
        <v>0</v>
      </c>
    </row>
    <row r="299" spans="1:14" x14ac:dyDescent="0.25">
      <c r="A299" t="s">
        <v>420</v>
      </c>
      <c r="B299" t="s">
        <v>421</v>
      </c>
      <c r="C299" t="str">
        <f>VLOOKUP($B299,Totalt!$B$1:$BP$500,MATCH("Kvalitetsgranskad:",Totalt!$B$1:$BP$1,0),FALSE)</f>
        <v>Ja</v>
      </c>
      <c r="E299" t="str">
        <f>VLOOKUP($B299,Miljö!$B$1:$AG$479,MATCH(E$3,Miljö!$B$1:$AK$1,0),FALSE)</f>
        <v>'Vindel'</v>
      </c>
      <c r="F299">
        <f>VLOOKUP($B299,Miljö!$B$1:$AG$479,MATCH(F$3,Miljö!$B$1:$AK$1,0),FALSE)</f>
        <v>1</v>
      </c>
      <c r="G299">
        <f>VLOOKUP($B299,Miljö!$B$1:$AG$479,MATCH(G$3,Miljö!$B$1:$AK$1,0),FALSE)</f>
        <v>0</v>
      </c>
      <c r="H299">
        <f>VLOOKUP($B299,Miljö!$B$1:$AG$479,MATCH(H$3,Miljö!$B$1:$AK$1,0),FALSE)</f>
        <v>0</v>
      </c>
      <c r="J299">
        <f>VLOOKUP($B299,Totalt!$B$1:$BP$500,MATCH("total el",Totalt!$B$1:$BP$1,0),FALSE)</f>
        <v>28.097999999999999</v>
      </c>
      <c r="L299" s="232">
        <f t="shared" si="5"/>
        <v>28.097999999999999</v>
      </c>
      <c r="M299" s="232">
        <f t="shared" si="5"/>
        <v>0</v>
      </c>
      <c r="N299" s="232">
        <f t="shared" si="5"/>
        <v>0</v>
      </c>
    </row>
    <row r="300" spans="1:14" x14ac:dyDescent="0.25">
      <c r="A300" t="s">
        <v>422</v>
      </c>
      <c r="B300" t="s">
        <v>423</v>
      </c>
      <c r="C300" t="str">
        <f>VLOOKUP($B300,Totalt!$B$1:$BP$500,MATCH("Kvalitetsgranskad:",Totalt!$B$1:$BP$1,0),FALSE)</f>
        <v>Ja</v>
      </c>
      <c r="E300" t="str">
        <f>VLOOKUP($B300,Miljö!$B$1:$AG$479,MATCH(E$3,Miljö!$B$1:$AK$1,0),FALSE)</f>
        <v>'Nordisk residualmix'</v>
      </c>
      <c r="F300">
        <f>VLOOKUP($B300,Miljö!$B$1:$AG$479,MATCH(F$3,Miljö!$B$1:$AK$1,0),FALSE)</f>
        <v>2.36</v>
      </c>
      <c r="G300">
        <f>VLOOKUP($B300,Miljö!$B$1:$AG$479,MATCH(G$3,Miljö!$B$1:$AK$1,0),FALSE)</f>
        <v>483.4</v>
      </c>
      <c r="H300">
        <f>VLOOKUP($B300,Miljö!$B$1:$AG$479,MATCH(H$3,Miljö!$B$1:$AK$1,0),FALSE)</f>
        <v>0.55000000000000004</v>
      </c>
      <c r="J300">
        <f>VLOOKUP($B300,Totalt!$B$1:$BP$500,MATCH("total el",Totalt!$B$1:$BP$1,0),FALSE)</f>
        <v>13.395479999999999</v>
      </c>
      <c r="L300" s="232">
        <f t="shared" si="5"/>
        <v>31.613332799999995</v>
      </c>
      <c r="M300" s="232">
        <f t="shared" si="5"/>
        <v>6475.375031999999</v>
      </c>
      <c r="N300" s="232">
        <f t="shared" si="5"/>
        <v>7.3675139999999999</v>
      </c>
    </row>
    <row r="301" spans="1:14" x14ac:dyDescent="0.25">
      <c r="A301" t="s">
        <v>422</v>
      </c>
      <c r="B301" t="s">
        <v>424</v>
      </c>
      <c r="C301" t="str">
        <f>VLOOKUP($B301,Totalt!$B$1:$BP$500,MATCH("Kvalitetsgranskad:",Totalt!$B$1:$BP$1,0),FALSE)</f>
        <v>Ja</v>
      </c>
      <c r="E301" t="str">
        <f>VLOOKUP($B301,Miljö!$B$1:$AG$479,MATCH(E$3,Miljö!$B$1:$AK$1,0),FALSE)</f>
        <v>'Nordisk residualmix'</v>
      </c>
      <c r="F301">
        <f>VLOOKUP($B301,Miljö!$B$1:$AG$479,MATCH(F$3,Miljö!$B$1:$AK$1,0),FALSE)</f>
        <v>2.36</v>
      </c>
      <c r="G301">
        <f>VLOOKUP($B301,Miljö!$B$1:$AG$479,MATCH(G$3,Miljö!$B$1:$AK$1,0),FALSE)</f>
        <v>483.4</v>
      </c>
      <c r="H301">
        <f>VLOOKUP($B301,Miljö!$B$1:$AG$479,MATCH(H$3,Miljö!$B$1:$AK$1,0),FALSE)</f>
        <v>0.55000000000000004</v>
      </c>
      <c r="J301">
        <f>VLOOKUP($B301,Totalt!$B$1:$BP$500,MATCH("total el",Totalt!$B$1:$BP$1,0),FALSE)</f>
        <v>1.6080000000000001</v>
      </c>
      <c r="L301" s="232">
        <f t="shared" si="5"/>
        <v>3.79488</v>
      </c>
      <c r="M301" s="232">
        <f t="shared" si="5"/>
        <v>777.30719999999997</v>
      </c>
      <c r="N301" s="232">
        <f t="shared" si="5"/>
        <v>0.88440000000000007</v>
      </c>
    </row>
    <row r="302" spans="1:14" x14ac:dyDescent="0.25">
      <c r="A302" t="s">
        <v>425</v>
      </c>
      <c r="B302" t="s">
        <v>426</v>
      </c>
      <c r="C302" t="str">
        <f>VLOOKUP($B302,Totalt!$B$1:$BP$500,MATCH("Kvalitetsgranskad:",Totalt!$B$1:$BP$1,0),FALSE)</f>
        <v>Ja</v>
      </c>
      <c r="E302" t="str">
        <f>VLOOKUP($B302,Miljö!$B$1:$AG$479,MATCH(E$3,Miljö!$B$1:$AK$1,0),FALSE)</f>
        <v>Nordisk residual</v>
      </c>
      <c r="F302">
        <f>VLOOKUP($B302,Miljö!$B$1:$AG$479,MATCH(F$3,Miljö!$B$1:$AK$1,0),FALSE)</f>
        <v>2.36</v>
      </c>
      <c r="G302">
        <f>VLOOKUP($B302,Miljö!$B$1:$AG$479,MATCH(G$3,Miljö!$B$1:$AK$1,0),FALSE)</f>
        <v>483.4</v>
      </c>
      <c r="H302">
        <f>VLOOKUP($B302,Miljö!$B$1:$AG$479,MATCH(H$3,Miljö!$B$1:$AK$1,0),FALSE)</f>
        <v>0.55000000000000004</v>
      </c>
      <c r="J302">
        <f>VLOOKUP($B302,Totalt!$B$1:$BP$500,MATCH("total el",Totalt!$B$1:$BP$1,0),FALSE)</f>
        <v>0.4</v>
      </c>
      <c r="L302" s="232">
        <f t="shared" si="5"/>
        <v>0.94399999999999995</v>
      </c>
      <c r="M302" s="232">
        <f t="shared" si="5"/>
        <v>193.36</v>
      </c>
      <c r="N302" s="232">
        <f t="shared" si="5"/>
        <v>0.22000000000000003</v>
      </c>
    </row>
    <row r="303" spans="1:14" x14ac:dyDescent="0.25">
      <c r="A303" t="s">
        <v>425</v>
      </c>
      <c r="B303" t="s">
        <v>427</v>
      </c>
      <c r="C303" t="str">
        <f>VLOOKUP($B303,Totalt!$B$1:$BP$500,MATCH("Kvalitetsgranskad:",Totalt!$B$1:$BP$1,0),FALSE)</f>
        <v>Ja</v>
      </c>
      <c r="E303" t="str">
        <f>VLOOKUP($B303,Miljö!$B$1:$AG$479,MATCH(E$3,Miljö!$B$1:$AK$1,0),FALSE)</f>
        <v>'Biobränsle'</v>
      </c>
      <c r="F303">
        <f>VLOOKUP($B303,Miljö!$B$1:$AG$479,MATCH(F$3,Miljö!$B$1:$AK$1,0),FALSE)</f>
        <v>0.03</v>
      </c>
      <c r="G303">
        <f>VLOOKUP($B303,Miljö!$B$1:$AG$479,MATCH(G$3,Miljö!$B$1:$AK$1,0),FALSE)</f>
        <v>8.9600000000000009</v>
      </c>
      <c r="H303">
        <f>VLOOKUP($B303,Miljö!$B$1:$AG$479,MATCH(H$3,Miljö!$B$1:$AK$1,0),FALSE)</f>
        <v>0</v>
      </c>
      <c r="J303">
        <f>VLOOKUP($B303,Totalt!$B$1:$BP$500,MATCH("total el",Totalt!$B$1:$BP$1,0),FALSE)</f>
        <v>5.4929100000000002</v>
      </c>
      <c r="L303" s="232">
        <f t="shared" si="5"/>
        <v>0.1647873</v>
      </c>
      <c r="M303" s="232">
        <f t="shared" si="5"/>
        <v>49.216473600000008</v>
      </c>
      <c r="N303" s="232">
        <f t="shared" si="5"/>
        <v>0</v>
      </c>
    </row>
    <row r="304" spans="1:14" x14ac:dyDescent="0.25">
      <c r="A304" t="s">
        <v>425</v>
      </c>
      <c r="B304" t="s">
        <v>428</v>
      </c>
      <c r="C304" t="str">
        <f>VLOOKUP($B304,Totalt!$B$1:$BP$500,MATCH("Kvalitetsgranskad:",Totalt!$B$1:$BP$1,0),FALSE)</f>
        <v>Ja</v>
      </c>
      <c r="E304" t="str">
        <f>VLOOKUP($B304,Miljö!$B$1:$AG$479,MATCH(E$3,Miljö!$B$1:$AK$1,0),FALSE)</f>
        <v>Nordisk residual</v>
      </c>
      <c r="F304">
        <f>VLOOKUP($B304,Miljö!$B$1:$AG$479,MATCH(F$3,Miljö!$B$1:$AK$1,0),FALSE)</f>
        <v>2.36</v>
      </c>
      <c r="G304">
        <f>VLOOKUP($B304,Miljö!$B$1:$AG$479,MATCH(G$3,Miljö!$B$1:$AK$1,0),FALSE)</f>
        <v>483.4</v>
      </c>
      <c r="H304">
        <f>VLOOKUP($B304,Miljö!$B$1:$AG$479,MATCH(H$3,Miljö!$B$1:$AK$1,0),FALSE)</f>
        <v>0.55000000000000004</v>
      </c>
      <c r="J304">
        <f>VLOOKUP($B304,Totalt!$B$1:$BP$500,MATCH("total el",Totalt!$B$1:$BP$1,0),FALSE)</f>
        <v>0.02</v>
      </c>
      <c r="L304" s="232">
        <f t="shared" si="5"/>
        <v>4.7199999999999999E-2</v>
      </c>
      <c r="M304" s="232">
        <f t="shared" si="5"/>
        <v>9.6679999999999993</v>
      </c>
      <c r="N304" s="232">
        <f t="shared" si="5"/>
        <v>1.1000000000000001E-2</v>
      </c>
    </row>
    <row r="305" spans="1:14" x14ac:dyDescent="0.25">
      <c r="A305" t="s">
        <v>425</v>
      </c>
      <c r="B305" t="s">
        <v>429</v>
      </c>
      <c r="C305" t="str">
        <f>VLOOKUP($B305,Totalt!$B$1:$BP$500,MATCH("Kvalitetsgranskad:",Totalt!$B$1:$BP$1,0),FALSE)</f>
        <v>Ja</v>
      </c>
      <c r="E305" t="str">
        <f>VLOOKUP($B305,Miljö!$B$1:$AG$479,MATCH(E$3,Miljö!$B$1:$AK$1,0),FALSE)</f>
        <v>'Vind. vatten och biobränsle'</v>
      </c>
      <c r="F305">
        <f>VLOOKUP($B305,Miljö!$B$1:$AG$479,MATCH(F$3,Miljö!$B$1:$AK$1,0),FALSE)</f>
        <v>0.48</v>
      </c>
      <c r="G305">
        <f>VLOOKUP($B305,Miljö!$B$1:$AG$479,MATCH(G$3,Miljö!$B$1:$AK$1,0),FALSE)</f>
        <v>5.21</v>
      </c>
      <c r="H305">
        <f>VLOOKUP($B305,Miljö!$B$1:$AG$479,MATCH(H$3,Miljö!$B$1:$AK$1,0),FALSE)</f>
        <v>0</v>
      </c>
      <c r="J305">
        <f>VLOOKUP($B305,Totalt!$B$1:$BP$500,MATCH("total el",Totalt!$B$1:$BP$1,0),FALSE)</f>
        <v>38.520699999999998</v>
      </c>
      <c r="L305" s="232">
        <f t="shared" si="5"/>
        <v>18.489935999999997</v>
      </c>
      <c r="M305" s="232">
        <f t="shared" si="5"/>
        <v>200.692847</v>
      </c>
      <c r="N305" s="232">
        <f t="shared" si="5"/>
        <v>0</v>
      </c>
    </row>
    <row r="306" spans="1:14" x14ac:dyDescent="0.25">
      <c r="A306" t="s">
        <v>425</v>
      </c>
      <c r="B306" t="s">
        <v>430</v>
      </c>
      <c r="C306" t="str">
        <f>VLOOKUP($B306,Totalt!$B$1:$BP$500,MATCH("Kvalitetsgranskad:",Totalt!$B$1:$BP$1,0),FALSE)</f>
        <v>Ja</v>
      </c>
      <c r="E306" t="str">
        <f>VLOOKUP($B306,Miljö!$B$1:$AG$479,MATCH(E$3,Miljö!$B$1:$AK$1,0),FALSE)</f>
        <v>Nordisk residual</v>
      </c>
      <c r="F306">
        <f>VLOOKUP($B306,Miljö!$B$1:$AG$479,MATCH(F$3,Miljö!$B$1:$AK$1,0),FALSE)</f>
        <v>2.36</v>
      </c>
      <c r="G306">
        <f>VLOOKUP($B306,Miljö!$B$1:$AG$479,MATCH(G$3,Miljö!$B$1:$AK$1,0),FALSE)</f>
        <v>483.4</v>
      </c>
      <c r="H306">
        <f>VLOOKUP($B306,Miljö!$B$1:$AG$479,MATCH(H$3,Miljö!$B$1:$AK$1,0),FALSE)</f>
        <v>0.55000000000000004</v>
      </c>
      <c r="J306">
        <f>VLOOKUP($B306,Totalt!$B$1:$BP$500,MATCH("total el",Totalt!$B$1:$BP$1,0),FALSE)</f>
        <v>0.38</v>
      </c>
      <c r="L306" s="232">
        <f t="shared" si="5"/>
        <v>0.89679999999999993</v>
      </c>
      <c r="M306" s="232">
        <f t="shared" si="5"/>
        <v>183.69200000000001</v>
      </c>
      <c r="N306" s="232">
        <f t="shared" si="5"/>
        <v>0.20900000000000002</v>
      </c>
    </row>
    <row r="307" spans="1:14" x14ac:dyDescent="0.25">
      <c r="A307" t="s">
        <v>425</v>
      </c>
      <c r="B307" t="s">
        <v>431</v>
      </c>
      <c r="C307" t="str">
        <f>VLOOKUP($B307,Totalt!$B$1:$BP$500,MATCH("Kvalitetsgranskad:",Totalt!$B$1:$BP$1,0),FALSE)</f>
        <v>Ja</v>
      </c>
      <c r="E307" t="str">
        <f>VLOOKUP($B307,Miljö!$B$1:$AG$479,MATCH(E$3,Miljö!$B$1:$AK$1,0),FALSE)</f>
        <v>Nordisk residual</v>
      </c>
      <c r="F307">
        <f>VLOOKUP($B307,Miljö!$B$1:$AG$479,MATCH(F$3,Miljö!$B$1:$AK$1,0),FALSE)</f>
        <v>2.36</v>
      </c>
      <c r="G307">
        <f>VLOOKUP($B307,Miljö!$B$1:$AG$479,MATCH(G$3,Miljö!$B$1:$AK$1,0),FALSE)</f>
        <v>483.4</v>
      </c>
      <c r="H307">
        <f>VLOOKUP($B307,Miljö!$B$1:$AG$479,MATCH(H$3,Miljö!$B$1:$AK$1,0),FALSE)</f>
        <v>0.55000000000000004</v>
      </c>
      <c r="J307">
        <f>VLOOKUP($B307,Totalt!$B$1:$BP$500,MATCH("total el",Totalt!$B$1:$BP$1,0),FALSE)</f>
        <v>0.56000000000000005</v>
      </c>
      <c r="L307" s="232">
        <f t="shared" si="5"/>
        <v>1.3216000000000001</v>
      </c>
      <c r="M307" s="232">
        <f t="shared" si="5"/>
        <v>270.70400000000001</v>
      </c>
      <c r="N307" s="232">
        <f t="shared" si="5"/>
        <v>0.30800000000000005</v>
      </c>
    </row>
    <row r="308" spans="1:14" x14ac:dyDescent="0.25">
      <c r="A308" t="s">
        <v>432</v>
      </c>
      <c r="B308" t="s">
        <v>433</v>
      </c>
      <c r="C308" t="str">
        <f>VLOOKUP($B308,Totalt!$B$1:$BP$500,MATCH("Kvalitetsgranskad:",Totalt!$B$1:$BP$1,0),FALSE)</f>
        <v>Nej</v>
      </c>
      <c r="E308" t="str">
        <f>VLOOKUP($B308,Miljö!$B$1:$AG$479,MATCH(E$3,Miljö!$B$1:$AK$1,0),FALSE)</f>
        <v>-</v>
      </c>
      <c r="F308">
        <f>VLOOKUP($B308,Miljö!$B$1:$AG$479,MATCH(F$3,Miljö!$B$1:$AK$1,0),FALSE)</f>
        <v>2.36</v>
      </c>
      <c r="G308">
        <f>VLOOKUP($B308,Miljö!$B$1:$AG$479,MATCH(G$3,Miljö!$B$1:$AK$1,0),FALSE)</f>
        <v>483.4</v>
      </c>
      <c r="H308">
        <f>VLOOKUP($B308,Miljö!$B$1:$AG$479,MATCH(H$3,Miljö!$B$1:$AK$1,0),FALSE)</f>
        <v>0.55000000000000004</v>
      </c>
      <c r="J308">
        <f>VLOOKUP($B308,Totalt!$B$1:$BP$500,MATCH("total el",Totalt!$B$1:$BP$1,0),FALSE)</f>
        <v>0</v>
      </c>
      <c r="L308" s="232">
        <f t="shared" si="5"/>
        <v>0</v>
      </c>
      <c r="M308" s="232">
        <f t="shared" si="5"/>
        <v>0</v>
      </c>
      <c r="N308" s="232">
        <f t="shared" si="5"/>
        <v>0</v>
      </c>
    </row>
    <row r="309" spans="1:14" x14ac:dyDescent="0.25">
      <c r="A309" t="s">
        <v>432</v>
      </c>
      <c r="B309" t="s">
        <v>434</v>
      </c>
      <c r="C309" t="str">
        <f>VLOOKUP($B309,Totalt!$B$1:$BP$500,MATCH("Kvalitetsgranskad:",Totalt!$B$1:$BP$1,0),FALSE)</f>
        <v>Nej</v>
      </c>
      <c r="E309" t="str">
        <f>VLOOKUP($B309,Miljö!$B$1:$AG$479,MATCH(E$3,Miljö!$B$1:$AK$1,0),FALSE)</f>
        <v>-</v>
      </c>
      <c r="F309">
        <f>VLOOKUP($B309,Miljö!$B$1:$AG$479,MATCH(F$3,Miljö!$B$1:$AK$1,0),FALSE)</f>
        <v>2.36</v>
      </c>
      <c r="G309">
        <f>VLOOKUP($B309,Miljö!$B$1:$AG$479,MATCH(G$3,Miljö!$B$1:$AK$1,0),FALSE)</f>
        <v>483.4</v>
      </c>
      <c r="H309">
        <f>VLOOKUP($B309,Miljö!$B$1:$AG$479,MATCH(H$3,Miljö!$B$1:$AK$1,0),FALSE)</f>
        <v>0.55000000000000004</v>
      </c>
      <c r="J309">
        <f>VLOOKUP($B309,Totalt!$B$1:$BP$500,MATCH("total el",Totalt!$B$1:$BP$1,0),FALSE)</f>
        <v>0</v>
      </c>
      <c r="L309" s="232">
        <f t="shared" si="5"/>
        <v>0</v>
      </c>
      <c r="M309" s="232">
        <f t="shared" si="5"/>
        <v>0</v>
      </c>
      <c r="N309" s="232">
        <f t="shared" si="5"/>
        <v>0</v>
      </c>
    </row>
    <row r="310" spans="1:14" x14ac:dyDescent="0.25">
      <c r="A310" t="s">
        <v>432</v>
      </c>
      <c r="B310" t="s">
        <v>435</v>
      </c>
      <c r="C310" t="str">
        <f>VLOOKUP($B310,Totalt!$B$1:$BP$500,MATCH("Kvalitetsgranskad:",Totalt!$B$1:$BP$1,0),FALSE)</f>
        <v>Ja</v>
      </c>
      <c r="E310" t="str">
        <f>VLOOKUP($B310,Miljö!$B$1:$AG$479,MATCH(E$3,Miljö!$B$1:$AK$1,0),FALSE)</f>
        <v>'Telge nät Vind och vatten'</v>
      </c>
      <c r="F310">
        <f>VLOOKUP($B310,Miljö!$B$1:$AG$479,MATCH(F$3,Miljö!$B$1:$AK$1,0),FALSE)</f>
        <v>1.1000000000000001</v>
      </c>
      <c r="G310">
        <f>VLOOKUP($B310,Miljö!$B$1:$AG$479,MATCH(G$3,Miljö!$B$1:$AK$1,0),FALSE)</f>
        <v>0</v>
      </c>
      <c r="H310">
        <f>VLOOKUP($B310,Miljö!$B$1:$AG$479,MATCH(H$3,Miljö!$B$1:$AK$1,0),FALSE)</f>
        <v>0</v>
      </c>
      <c r="J310">
        <f>VLOOKUP($B310,Totalt!$B$1:$BP$500,MATCH("total el",Totalt!$B$1:$BP$1,0),FALSE)</f>
        <v>18.149999999999999</v>
      </c>
      <c r="L310" s="232">
        <f t="shared" si="5"/>
        <v>19.965</v>
      </c>
      <c r="M310" s="232">
        <f t="shared" si="5"/>
        <v>0</v>
      </c>
      <c r="N310" s="232">
        <f t="shared" si="5"/>
        <v>0</v>
      </c>
    </row>
    <row r="311" spans="1:14" x14ac:dyDescent="0.25">
      <c r="A311" t="s">
        <v>436</v>
      </c>
      <c r="B311" t="s">
        <v>437</v>
      </c>
      <c r="C311" t="str">
        <f>VLOOKUP($B311,Totalt!$B$1:$BP$500,MATCH("Kvalitetsgranskad:",Totalt!$B$1:$BP$1,0),FALSE)</f>
        <v>Ja</v>
      </c>
      <c r="E311" t="str">
        <f>VLOOKUP($B311,Miljö!$B$1:$AG$479,MATCH(E$3,Miljö!$B$1:$AK$1,0),FALSE)</f>
        <v>Nordisk residual</v>
      </c>
      <c r="F311">
        <f>VLOOKUP($B311,Miljö!$B$1:$AG$479,MATCH(F$3,Miljö!$B$1:$AK$1,0),FALSE)</f>
        <v>2.36</v>
      </c>
      <c r="G311">
        <f>VLOOKUP($B311,Miljö!$B$1:$AG$479,MATCH(G$3,Miljö!$B$1:$AK$1,0),FALSE)</f>
        <v>483.4</v>
      </c>
      <c r="H311">
        <f>VLOOKUP($B311,Miljö!$B$1:$AG$479,MATCH(H$3,Miljö!$B$1:$AK$1,0),FALSE)</f>
        <v>0.55000000000000004</v>
      </c>
      <c r="J311">
        <f>VLOOKUP($B311,Totalt!$B$1:$BP$500,MATCH("total el",Totalt!$B$1:$BP$1,0),FALSE)</f>
        <v>1.7436499999999999</v>
      </c>
      <c r="L311" s="232">
        <f t="shared" si="5"/>
        <v>4.1150139999999995</v>
      </c>
      <c r="M311" s="232">
        <f t="shared" si="5"/>
        <v>842.88040999999987</v>
      </c>
      <c r="N311" s="232">
        <f t="shared" si="5"/>
        <v>0.95900750000000001</v>
      </c>
    </row>
    <row r="312" spans="1:14" x14ac:dyDescent="0.25">
      <c r="A312" t="s">
        <v>438</v>
      </c>
      <c r="B312" t="s">
        <v>439</v>
      </c>
      <c r="C312" t="str">
        <f>VLOOKUP($B312,Totalt!$B$1:$BP$500,MATCH("Kvalitetsgranskad:",Totalt!$B$1:$BP$1,0),FALSE)</f>
        <v>Ja</v>
      </c>
      <c r="E312" t="str">
        <f>VLOOKUP($B312,Miljö!$B$1:$AG$479,MATCH(E$3,Miljö!$B$1:$AK$1,0),FALSE)</f>
        <v>Nordisk residual</v>
      </c>
      <c r="F312">
        <f>VLOOKUP($B312,Miljö!$B$1:$AG$479,MATCH(F$3,Miljö!$B$1:$AK$1,0),FALSE)</f>
        <v>2.36</v>
      </c>
      <c r="G312">
        <f>VLOOKUP($B312,Miljö!$B$1:$AG$479,MATCH(G$3,Miljö!$B$1:$AK$1,0),FALSE)</f>
        <v>483.4</v>
      </c>
      <c r="H312">
        <f>VLOOKUP($B312,Miljö!$B$1:$AG$479,MATCH(H$3,Miljö!$B$1:$AK$1,0),FALSE)</f>
        <v>0.55000000000000004</v>
      </c>
      <c r="J312">
        <f>VLOOKUP($B312,Totalt!$B$1:$BP$500,MATCH("total el",Totalt!$B$1:$BP$1,0),FALSE)</f>
        <v>2.5569999999999999</v>
      </c>
      <c r="L312" s="232">
        <f t="shared" si="5"/>
        <v>6.0345199999999997</v>
      </c>
      <c r="M312" s="232">
        <f t="shared" si="5"/>
        <v>1236.0537999999999</v>
      </c>
      <c r="N312" s="232">
        <f t="shared" si="5"/>
        <v>1.40635</v>
      </c>
    </row>
    <row r="313" spans="1:14" x14ac:dyDescent="0.25">
      <c r="A313" t="s">
        <v>438</v>
      </c>
      <c r="B313" t="s">
        <v>440</v>
      </c>
      <c r="C313" t="str">
        <f>VLOOKUP($B313,Totalt!$B$1:$BP$500,MATCH("Kvalitetsgranskad:",Totalt!$B$1:$BP$1,0),FALSE)</f>
        <v>Ja</v>
      </c>
      <c r="E313" t="str">
        <f>VLOOKUP($B313,Miljö!$B$1:$AG$479,MATCH(E$3,Miljö!$B$1:$AK$1,0),FALSE)</f>
        <v>Nordisk residual</v>
      </c>
      <c r="F313">
        <f>VLOOKUP($B313,Miljö!$B$1:$AG$479,MATCH(F$3,Miljö!$B$1:$AK$1,0),FALSE)</f>
        <v>2.36</v>
      </c>
      <c r="G313">
        <f>VLOOKUP($B313,Miljö!$B$1:$AG$479,MATCH(G$3,Miljö!$B$1:$AK$1,0),FALSE)</f>
        <v>483.4</v>
      </c>
      <c r="H313">
        <f>VLOOKUP($B313,Miljö!$B$1:$AG$479,MATCH(H$3,Miljö!$B$1:$AK$1,0),FALSE)</f>
        <v>0.55000000000000004</v>
      </c>
      <c r="J313">
        <f>VLOOKUP($B313,Totalt!$B$1:$BP$500,MATCH("total el",Totalt!$B$1:$BP$1,0),FALSE)</f>
        <v>0.30700000000000005</v>
      </c>
      <c r="L313" s="232">
        <f t="shared" si="5"/>
        <v>0.72452000000000005</v>
      </c>
      <c r="M313" s="232">
        <f t="shared" si="5"/>
        <v>148.40380000000002</v>
      </c>
      <c r="N313" s="232">
        <f t="shared" si="5"/>
        <v>0.16885000000000003</v>
      </c>
    </row>
    <row r="314" spans="1:14" x14ac:dyDescent="0.25">
      <c r="A314" t="s">
        <v>441</v>
      </c>
      <c r="B314" t="s">
        <v>442</v>
      </c>
      <c r="C314" t="str">
        <f>VLOOKUP($B314,Totalt!$B$1:$BP$500,MATCH("Kvalitetsgranskad:",Totalt!$B$1:$BP$1,0),FALSE)</f>
        <v>Nej</v>
      </c>
      <c r="E314" t="str">
        <f>VLOOKUP($B314,Miljö!$B$1:$AG$479,MATCH(E$3,Miljö!$B$1:$AK$1,0),FALSE)</f>
        <v>-</v>
      </c>
      <c r="F314">
        <f>VLOOKUP($B314,Miljö!$B$1:$AG$479,MATCH(F$3,Miljö!$B$1:$AK$1,0),FALSE)</f>
        <v>2.36</v>
      </c>
      <c r="G314">
        <f>VLOOKUP($B314,Miljö!$B$1:$AG$479,MATCH(G$3,Miljö!$B$1:$AK$1,0),FALSE)</f>
        <v>483.4</v>
      </c>
      <c r="H314">
        <f>VLOOKUP($B314,Miljö!$B$1:$AG$479,MATCH(H$3,Miljö!$B$1:$AK$1,0),FALSE)</f>
        <v>0.55000000000000004</v>
      </c>
      <c r="J314">
        <f>VLOOKUP($B314,Totalt!$B$1:$BP$500,MATCH("total el",Totalt!$B$1:$BP$1,0),FALSE)</f>
        <v>0</v>
      </c>
      <c r="L314" s="232">
        <f t="shared" si="5"/>
        <v>0</v>
      </c>
      <c r="M314" s="232">
        <f t="shared" si="5"/>
        <v>0</v>
      </c>
      <c r="N314" s="232">
        <f t="shared" si="5"/>
        <v>0</v>
      </c>
    </row>
    <row r="315" spans="1:14" x14ac:dyDescent="0.25">
      <c r="A315" t="s">
        <v>443</v>
      </c>
      <c r="B315" t="s">
        <v>444</v>
      </c>
      <c r="C315" t="str">
        <f>VLOOKUP($B315,Totalt!$B$1:$BP$500,MATCH("Kvalitetsgranskad:",Totalt!$B$1:$BP$1,0),FALSE)</f>
        <v>Ja</v>
      </c>
      <c r="E315" t="str">
        <f>VLOOKUP($B315,Miljö!$B$1:$AG$479,MATCH(E$3,Miljö!$B$1:$AK$1,0),FALSE)</f>
        <v>'" Vattenkraft"'</v>
      </c>
      <c r="F315">
        <f>VLOOKUP($B315,Miljö!$B$1:$AG$479,MATCH(F$3,Miljö!$B$1:$AK$1,0),FALSE)</f>
        <v>1.1000000000000001</v>
      </c>
      <c r="G315">
        <f>VLOOKUP($B315,Miljö!$B$1:$AG$479,MATCH(G$3,Miljö!$B$1:$AK$1,0),FALSE)</f>
        <v>4.7</v>
      </c>
      <c r="H315">
        <f>VLOOKUP($B315,Miljö!$B$1:$AG$479,MATCH(H$3,Miljö!$B$1:$AK$1,0),FALSE)</f>
        <v>0</v>
      </c>
      <c r="J315">
        <f>VLOOKUP($B315,Totalt!$B$1:$BP$500,MATCH("total el",Totalt!$B$1:$BP$1,0),FALSE)</f>
        <v>2.5158499999999999</v>
      </c>
      <c r="L315" s="232">
        <f t="shared" si="5"/>
        <v>2.7674350000000003</v>
      </c>
      <c r="M315" s="232">
        <f t="shared" si="5"/>
        <v>11.824495000000001</v>
      </c>
      <c r="N315" s="232">
        <f t="shared" si="5"/>
        <v>0</v>
      </c>
    </row>
    <row r="316" spans="1:14" x14ac:dyDescent="0.25">
      <c r="A316" t="s">
        <v>445</v>
      </c>
      <c r="B316" t="s">
        <v>446</v>
      </c>
      <c r="C316" t="str">
        <f>VLOOKUP($B316,Totalt!$B$1:$BP$500,MATCH("Kvalitetsgranskad:",Totalt!$B$1:$BP$1,0),FALSE)</f>
        <v>Ja</v>
      </c>
      <c r="E316" t="str">
        <f>VLOOKUP($B316,Miljö!$B$1:$AG$479,MATCH(E$3,Miljö!$B$1:$AK$1,0),FALSE)</f>
        <v>'Vattenkraft'</v>
      </c>
      <c r="F316">
        <f>VLOOKUP($B316,Miljö!$B$1:$AG$479,MATCH(F$3,Miljö!$B$1:$AK$1,0),FALSE)</f>
        <v>1.1000000000000001</v>
      </c>
      <c r="G316">
        <f>VLOOKUP($B316,Miljö!$B$1:$AG$479,MATCH(G$3,Miljö!$B$1:$AK$1,0),FALSE)</f>
        <v>0</v>
      </c>
      <c r="H316">
        <f>VLOOKUP($B316,Miljö!$B$1:$AG$479,MATCH(H$3,Miljö!$B$1:$AK$1,0),FALSE)</f>
        <v>0</v>
      </c>
      <c r="J316">
        <f>VLOOKUP($B316,Totalt!$B$1:$BP$500,MATCH("total el",Totalt!$B$1:$BP$1,0),FALSE)</f>
        <v>1.909</v>
      </c>
      <c r="L316" s="232">
        <f t="shared" si="5"/>
        <v>2.0999000000000003</v>
      </c>
      <c r="M316" s="232">
        <f t="shared" si="5"/>
        <v>0</v>
      </c>
      <c r="N316" s="232">
        <f t="shared" si="5"/>
        <v>0</v>
      </c>
    </row>
    <row r="317" spans="1:14" x14ac:dyDescent="0.25">
      <c r="A317" t="s">
        <v>447</v>
      </c>
      <c r="B317" t="s">
        <v>448</v>
      </c>
      <c r="C317" t="str">
        <f>VLOOKUP($B317,Totalt!$B$1:$BP$500,MATCH("Kvalitetsgranskad:",Totalt!$B$1:$BP$1,0),FALSE)</f>
        <v>Ja</v>
      </c>
      <c r="E317" t="str">
        <f>VLOOKUP($B317,Miljö!$B$1:$AG$479,MATCH(E$3,Miljö!$B$1:$AK$1,0),FALSE)</f>
        <v>''El producerad i eget biokraftvärmeverk''</v>
      </c>
      <c r="F317">
        <f>VLOOKUP($B317,Miljö!$B$1:$AG$479,MATCH(F$3,Miljö!$B$1:$AK$1,0),FALSE)</f>
        <v>0.03</v>
      </c>
      <c r="G317">
        <f>VLOOKUP($B317,Miljö!$B$1:$AG$479,MATCH(G$3,Miljö!$B$1:$AK$1,0),FALSE)</f>
        <v>0</v>
      </c>
      <c r="H317">
        <f>VLOOKUP($B317,Miljö!$B$1:$AG$479,MATCH(H$3,Miljö!$B$1:$AK$1,0),FALSE)</f>
        <v>0</v>
      </c>
      <c r="J317">
        <f>VLOOKUP($B317,Totalt!$B$1:$BP$500,MATCH("total el",Totalt!$B$1:$BP$1,0),FALSE)</f>
        <v>19.299669999999999</v>
      </c>
      <c r="L317" s="232">
        <f t="shared" si="5"/>
        <v>0.57899009999999995</v>
      </c>
      <c r="M317" s="232">
        <f t="shared" si="5"/>
        <v>0</v>
      </c>
      <c r="N317" s="232">
        <f t="shared" si="5"/>
        <v>0</v>
      </c>
    </row>
    <row r="318" spans="1:14" x14ac:dyDescent="0.25">
      <c r="A318" t="s">
        <v>449</v>
      </c>
      <c r="B318" t="s">
        <v>450</v>
      </c>
      <c r="C318" t="str">
        <f>VLOOKUP($B318,Totalt!$B$1:$BP$500,MATCH("Kvalitetsgranskad:",Totalt!$B$1:$BP$1,0),FALSE)</f>
        <v>Ja</v>
      </c>
      <c r="E318" t="str">
        <f>VLOOKUP($B318,Miljö!$B$1:$AG$479,MATCH(E$3,Miljö!$B$1:$AK$1,0),FALSE)</f>
        <v>'Returel (Förnyelsebar)'</v>
      </c>
      <c r="F318">
        <f>VLOOKUP($B318,Miljö!$B$1:$AG$479,MATCH(F$3,Miljö!$B$1:$AK$1,0),FALSE)</f>
        <v>0.12</v>
      </c>
      <c r="G318">
        <f>VLOOKUP($B318,Miljö!$B$1:$AG$479,MATCH(G$3,Miljö!$B$1:$AK$1,0),FALSE)</f>
        <v>290</v>
      </c>
      <c r="H318">
        <f>VLOOKUP($B318,Miljö!$B$1:$AG$479,MATCH(H$3,Miljö!$B$1:$AK$1,0),FALSE)</f>
        <v>0.01</v>
      </c>
      <c r="J318">
        <f>VLOOKUP($B318,Totalt!$B$1:$BP$500,MATCH("total el",Totalt!$B$1:$BP$1,0),FALSE)</f>
        <v>8.1000000000000003E-2</v>
      </c>
      <c r="L318" s="232">
        <f t="shared" si="5"/>
        <v>9.7199999999999995E-3</v>
      </c>
      <c r="M318" s="232">
        <f t="shared" si="5"/>
        <v>23.490000000000002</v>
      </c>
      <c r="N318" s="232">
        <f t="shared" si="5"/>
        <v>8.1000000000000006E-4</v>
      </c>
    </row>
    <row r="319" spans="1:14" x14ac:dyDescent="0.25">
      <c r="A319" t="s">
        <v>449</v>
      </c>
      <c r="B319" t="s">
        <v>451</v>
      </c>
      <c r="C319" t="str">
        <f>VLOOKUP($B319,Totalt!$B$1:$BP$500,MATCH("Kvalitetsgranskad:",Totalt!$B$1:$BP$1,0),FALSE)</f>
        <v>Ja</v>
      </c>
      <c r="E319" t="str">
        <f>VLOOKUP($B319,Miljö!$B$1:$AG$479,MATCH(E$3,Miljö!$B$1:$AK$1,0),FALSE)</f>
        <v>'Returel (Förnyelsebar)'</v>
      </c>
      <c r="F319">
        <f>VLOOKUP($B319,Miljö!$B$1:$AG$479,MATCH(F$3,Miljö!$B$1:$AK$1,0),FALSE)</f>
        <v>0.12</v>
      </c>
      <c r="G319">
        <f>VLOOKUP($B319,Miljö!$B$1:$AG$479,MATCH(G$3,Miljö!$B$1:$AK$1,0),FALSE)</f>
        <v>290</v>
      </c>
      <c r="H319">
        <f>VLOOKUP($B319,Miljö!$B$1:$AG$479,MATCH(H$3,Miljö!$B$1:$AK$1,0),FALSE)</f>
        <v>0.01</v>
      </c>
      <c r="J319">
        <f>VLOOKUP($B319,Totalt!$B$1:$BP$500,MATCH("total el",Totalt!$B$1:$BP$1,0),FALSE)</f>
        <v>0.13</v>
      </c>
      <c r="L319" s="232">
        <f t="shared" si="5"/>
        <v>1.5599999999999999E-2</v>
      </c>
      <c r="M319" s="232">
        <f t="shared" si="5"/>
        <v>37.700000000000003</v>
      </c>
      <c r="N319" s="232">
        <f t="shared" si="5"/>
        <v>1.3000000000000002E-3</v>
      </c>
    </row>
    <row r="320" spans="1:14" x14ac:dyDescent="0.25">
      <c r="A320" t="s">
        <v>449</v>
      </c>
      <c r="B320" t="s">
        <v>452</v>
      </c>
      <c r="C320" t="str">
        <f>VLOOKUP($B320,Totalt!$B$1:$BP$500,MATCH("Kvalitetsgranskad:",Totalt!$B$1:$BP$1,0),FALSE)</f>
        <v>Ja</v>
      </c>
      <c r="E320" t="str">
        <f>VLOOKUP($B320,Miljö!$B$1:$AG$479,MATCH(E$3,Miljö!$B$1:$AK$1,0),FALSE)</f>
        <v>'Returel (Förnyelsebar)'</v>
      </c>
      <c r="F320">
        <f>VLOOKUP($B320,Miljö!$B$1:$AG$479,MATCH(F$3,Miljö!$B$1:$AK$1,0),FALSE)</f>
        <v>0.12</v>
      </c>
      <c r="G320">
        <f>VLOOKUP($B320,Miljö!$B$1:$AG$479,MATCH(G$3,Miljö!$B$1:$AK$1,0),FALSE)</f>
        <v>290</v>
      </c>
      <c r="H320">
        <f>VLOOKUP($B320,Miljö!$B$1:$AG$479,MATCH(H$3,Miljö!$B$1:$AK$1,0),FALSE)</f>
        <v>0.01</v>
      </c>
      <c r="J320">
        <f>VLOOKUP($B320,Totalt!$B$1:$BP$500,MATCH("total el",Totalt!$B$1:$BP$1,0),FALSE)</f>
        <v>10.1982</v>
      </c>
      <c r="L320" s="232">
        <f t="shared" si="5"/>
        <v>1.223784</v>
      </c>
      <c r="M320" s="232">
        <f t="shared" si="5"/>
        <v>2957.4780000000001</v>
      </c>
      <c r="N320" s="232">
        <f t="shared" si="5"/>
        <v>0.101982</v>
      </c>
    </row>
    <row r="321" spans="1:14" x14ac:dyDescent="0.25">
      <c r="A321" t="s">
        <v>453</v>
      </c>
      <c r="B321" t="s">
        <v>454</v>
      </c>
      <c r="C321" t="str">
        <f>VLOOKUP($B321,Totalt!$B$1:$BP$500,MATCH("Kvalitetsgranskad:",Totalt!$B$1:$BP$1,0),FALSE)</f>
        <v>Ja</v>
      </c>
      <c r="E321" t="str">
        <f>VLOOKUP($B321,Miljö!$B$1:$AG$479,MATCH(E$3,Miljö!$B$1:$AK$1,0),FALSE)</f>
        <v>Nordisk residual</v>
      </c>
      <c r="F321">
        <f>VLOOKUP($B321,Miljö!$B$1:$AG$479,MATCH(F$3,Miljö!$B$1:$AK$1,0),FALSE)</f>
        <v>2.36</v>
      </c>
      <c r="G321">
        <f>VLOOKUP($B321,Miljö!$B$1:$AG$479,MATCH(G$3,Miljö!$B$1:$AK$1,0),FALSE)</f>
        <v>483.4</v>
      </c>
      <c r="H321">
        <f>VLOOKUP($B321,Miljö!$B$1:$AG$479,MATCH(H$3,Miljö!$B$1:$AK$1,0),FALSE)</f>
        <v>0.55000000000000004</v>
      </c>
      <c r="J321">
        <f>VLOOKUP($B321,Totalt!$B$1:$BP$500,MATCH("total el",Totalt!$B$1:$BP$1,0),FALSE)</f>
        <v>3.1850000000000003E-2</v>
      </c>
      <c r="L321" s="232">
        <f t="shared" si="5"/>
        <v>7.5166000000000011E-2</v>
      </c>
      <c r="M321" s="232">
        <f t="shared" si="5"/>
        <v>15.39629</v>
      </c>
      <c r="N321" s="232">
        <f t="shared" si="5"/>
        <v>1.7517500000000002E-2</v>
      </c>
    </row>
    <row r="322" spans="1:14" x14ac:dyDescent="0.25">
      <c r="A322" t="s">
        <v>453</v>
      </c>
      <c r="B322" t="s">
        <v>455</v>
      </c>
      <c r="C322" t="str">
        <f>VLOOKUP($B322,Totalt!$B$1:$BP$500,MATCH("Kvalitetsgranskad:",Totalt!$B$1:$BP$1,0),FALSE)</f>
        <v>Ja</v>
      </c>
      <c r="E322" t="str">
        <f>VLOOKUP($B322,Miljö!$B$1:$AG$479,MATCH(E$3,Miljö!$B$1:$AK$1,0),FALSE)</f>
        <v>Nordisk residual</v>
      </c>
      <c r="F322">
        <f>VLOOKUP($B322,Miljö!$B$1:$AG$479,MATCH(F$3,Miljö!$B$1:$AK$1,0),FALSE)</f>
        <v>2.36</v>
      </c>
      <c r="G322">
        <f>VLOOKUP($B322,Miljö!$B$1:$AG$479,MATCH(G$3,Miljö!$B$1:$AK$1,0),FALSE)</f>
        <v>483.4</v>
      </c>
      <c r="H322">
        <f>VLOOKUP($B322,Miljö!$B$1:$AG$479,MATCH(H$3,Miljö!$B$1:$AK$1,0),FALSE)</f>
        <v>0.55000000000000004</v>
      </c>
      <c r="J322">
        <f>VLOOKUP($B322,Totalt!$B$1:$BP$500,MATCH("total el",Totalt!$B$1:$BP$1,0),FALSE)</f>
        <v>1.1058999999999999E-2</v>
      </c>
      <c r="L322" s="232">
        <f t="shared" si="5"/>
        <v>2.6099239999999996E-2</v>
      </c>
      <c r="M322" s="232">
        <f t="shared" si="5"/>
        <v>5.3459205999999995</v>
      </c>
      <c r="N322" s="232">
        <f t="shared" si="5"/>
        <v>6.0824500000000005E-3</v>
      </c>
    </row>
    <row r="323" spans="1:14" x14ac:dyDescent="0.25">
      <c r="A323" t="s">
        <v>453</v>
      </c>
      <c r="B323" t="s">
        <v>456</v>
      </c>
      <c r="C323" t="str">
        <f>VLOOKUP($B323,Totalt!$B$1:$BP$500,MATCH("Kvalitetsgranskad:",Totalt!$B$1:$BP$1,0),FALSE)</f>
        <v>Ja</v>
      </c>
      <c r="E323" t="str">
        <f>VLOOKUP($B323,Miljö!$B$1:$AG$479,MATCH(E$3,Miljö!$B$1:$AK$1,0),FALSE)</f>
        <v>Nordisk residual</v>
      </c>
      <c r="F323">
        <f>VLOOKUP($B323,Miljö!$B$1:$AG$479,MATCH(F$3,Miljö!$B$1:$AK$1,0),FALSE)</f>
        <v>2.36</v>
      </c>
      <c r="G323">
        <f>VLOOKUP($B323,Miljö!$B$1:$AG$479,MATCH(G$3,Miljö!$B$1:$AK$1,0),FALSE)</f>
        <v>483.4</v>
      </c>
      <c r="H323">
        <f>VLOOKUP($B323,Miljö!$B$1:$AG$479,MATCH(H$3,Miljö!$B$1:$AK$1,0),FALSE)</f>
        <v>0.55000000000000004</v>
      </c>
      <c r="J323">
        <f>VLOOKUP($B323,Totalt!$B$1:$BP$500,MATCH("total el",Totalt!$B$1:$BP$1,0),FALSE)</f>
        <v>0.56720000000000004</v>
      </c>
      <c r="L323" s="232">
        <f t="shared" si="5"/>
        <v>1.338592</v>
      </c>
      <c r="M323" s="232">
        <f t="shared" si="5"/>
        <v>274.18448000000001</v>
      </c>
      <c r="N323" s="232">
        <f t="shared" si="5"/>
        <v>0.31196000000000007</v>
      </c>
    </row>
    <row r="324" spans="1:14" x14ac:dyDescent="0.25">
      <c r="A324" t="s">
        <v>457</v>
      </c>
      <c r="B324" t="s">
        <v>458</v>
      </c>
      <c r="C324" t="str">
        <f>VLOOKUP($B324,Totalt!$B$1:$BP$500,MATCH("Kvalitetsgranskad:",Totalt!$B$1:$BP$1,0),FALSE)</f>
        <v>Ja</v>
      </c>
      <c r="E324" t="str">
        <f>VLOOKUP($B324,Miljö!$B$1:$AG$479,MATCH(E$3,Miljö!$B$1:$AK$1,0),FALSE)</f>
        <v>'sol.vind.vatten ( 100% klimatneutral)'</v>
      </c>
      <c r="F324">
        <f>VLOOKUP($B324,Miljö!$B$1:$AG$479,MATCH(F$3,Miljö!$B$1:$AK$1,0),FALSE)</f>
        <v>2.36</v>
      </c>
      <c r="G324">
        <f>VLOOKUP($B324,Miljö!$B$1:$AG$479,MATCH(G$3,Miljö!$B$1:$AK$1,0),FALSE)</f>
        <v>8.43</v>
      </c>
      <c r="H324">
        <f>VLOOKUP($B324,Miljö!$B$1:$AG$479,MATCH(H$3,Miljö!$B$1:$AK$1,0),FALSE)</f>
        <v>0</v>
      </c>
      <c r="J324">
        <f>VLOOKUP($B324,Totalt!$B$1:$BP$500,MATCH("total el",Totalt!$B$1:$BP$1,0),FALSE)</f>
        <v>0.14299999999999999</v>
      </c>
      <c r="L324" s="232">
        <f t="shared" si="5"/>
        <v>0.33747999999999995</v>
      </c>
      <c r="M324" s="232">
        <f t="shared" si="5"/>
        <v>1.20549</v>
      </c>
      <c r="N324" s="232">
        <f t="shared" si="5"/>
        <v>0</v>
      </c>
    </row>
    <row r="325" spans="1:14" x14ac:dyDescent="0.25">
      <c r="A325" t="s">
        <v>457</v>
      </c>
      <c r="B325" t="s">
        <v>459</v>
      </c>
      <c r="C325" t="str">
        <f>VLOOKUP($B325,Totalt!$B$1:$BP$500,MATCH("Kvalitetsgranskad:",Totalt!$B$1:$BP$1,0),FALSE)</f>
        <v>Ja</v>
      </c>
      <c r="E325" t="str">
        <f>VLOOKUP($B325,Miljö!$B$1:$AG$479,MATCH(E$3,Miljö!$B$1:$AK$1,0),FALSE)</f>
        <v>'sol.vind.vatten'</v>
      </c>
      <c r="F325">
        <f>VLOOKUP($B325,Miljö!$B$1:$AG$479,MATCH(F$3,Miljö!$B$1:$AK$1,0),FALSE)</f>
        <v>2.36</v>
      </c>
      <c r="G325">
        <f>VLOOKUP($B325,Miljö!$B$1:$AG$479,MATCH(G$3,Miljö!$B$1:$AK$1,0),FALSE)</f>
        <v>8.43</v>
      </c>
      <c r="H325">
        <f>VLOOKUP($B325,Miljö!$B$1:$AG$479,MATCH(H$3,Miljö!$B$1:$AK$1,0),FALSE)</f>
        <v>0</v>
      </c>
      <c r="J325">
        <f>VLOOKUP($B325,Totalt!$B$1:$BP$500,MATCH("total el",Totalt!$B$1:$BP$1,0),FALSE)</f>
        <v>0.17399999999999999</v>
      </c>
      <c r="L325" s="232">
        <f t="shared" ref="L325:N388" si="6">IF(ISERROR($J325*F325),"",$J325*F325)</f>
        <v>0.41063999999999995</v>
      </c>
      <c r="M325" s="232">
        <f t="shared" si="6"/>
        <v>1.4668199999999998</v>
      </c>
      <c r="N325" s="232">
        <f t="shared" si="6"/>
        <v>0</v>
      </c>
    </row>
    <row r="326" spans="1:14" x14ac:dyDescent="0.25">
      <c r="A326" t="s">
        <v>457</v>
      </c>
      <c r="B326" t="s">
        <v>460</v>
      </c>
      <c r="C326" t="str">
        <f>VLOOKUP($B326,Totalt!$B$1:$BP$500,MATCH("Kvalitetsgranskad:",Totalt!$B$1:$BP$1,0),FALSE)</f>
        <v>Ja</v>
      </c>
      <c r="E326" t="str">
        <f>VLOOKUP($B326,Miljö!$B$1:$AG$479,MATCH(E$3,Miljö!$B$1:$AK$1,0),FALSE)</f>
        <v>'sol.vind.vatten'</v>
      </c>
      <c r="F326">
        <f>VLOOKUP($B326,Miljö!$B$1:$AG$479,MATCH(F$3,Miljö!$B$1:$AK$1,0),FALSE)</f>
        <v>2.36</v>
      </c>
      <c r="G326">
        <f>VLOOKUP($B326,Miljö!$B$1:$AG$479,MATCH(G$3,Miljö!$B$1:$AK$1,0),FALSE)</f>
        <v>8.43</v>
      </c>
      <c r="H326">
        <f>VLOOKUP($B326,Miljö!$B$1:$AG$479,MATCH(H$3,Miljö!$B$1:$AK$1,0),FALSE)</f>
        <v>0</v>
      </c>
      <c r="J326">
        <f>VLOOKUP($B326,Totalt!$B$1:$BP$500,MATCH("total el",Totalt!$B$1:$BP$1,0),FALSE)</f>
        <v>0.05</v>
      </c>
      <c r="L326" s="232">
        <f t="shared" si="6"/>
        <v>0.11799999999999999</v>
      </c>
      <c r="M326" s="232">
        <f t="shared" si="6"/>
        <v>0.42149999999999999</v>
      </c>
      <c r="N326" s="232">
        <f t="shared" si="6"/>
        <v>0</v>
      </c>
    </row>
    <row r="327" spans="1:14" x14ac:dyDescent="0.25">
      <c r="A327" t="s">
        <v>457</v>
      </c>
      <c r="B327" t="s">
        <v>461</v>
      </c>
      <c r="C327" t="str">
        <f>VLOOKUP($B327,Totalt!$B$1:$BP$500,MATCH("Kvalitetsgranskad:",Totalt!$B$1:$BP$1,0),FALSE)</f>
        <v>Ja</v>
      </c>
      <c r="E327" t="str">
        <f>VLOOKUP($B327,Miljö!$B$1:$AG$479,MATCH(E$3,Miljö!$B$1:$AK$1,0),FALSE)</f>
        <v>'sol.vind.vatten'</v>
      </c>
      <c r="F327">
        <f>VLOOKUP($B327,Miljö!$B$1:$AG$479,MATCH(F$3,Miljö!$B$1:$AK$1,0),FALSE)</f>
        <v>2.36</v>
      </c>
      <c r="G327">
        <f>VLOOKUP($B327,Miljö!$B$1:$AG$479,MATCH(G$3,Miljö!$B$1:$AK$1,0),FALSE)</f>
        <v>8.43</v>
      </c>
      <c r="H327">
        <f>VLOOKUP($B327,Miljö!$B$1:$AG$479,MATCH(H$3,Miljö!$B$1:$AK$1,0),FALSE)</f>
        <v>0</v>
      </c>
      <c r="J327">
        <f>VLOOKUP($B327,Totalt!$B$1:$BP$500,MATCH("total el",Totalt!$B$1:$BP$1,0),FALSE)</f>
        <v>50.052999999999997</v>
      </c>
      <c r="L327" s="232">
        <f t="shared" si="6"/>
        <v>118.12507999999998</v>
      </c>
      <c r="M327" s="232">
        <f t="shared" si="6"/>
        <v>421.94678999999996</v>
      </c>
      <c r="N327" s="232">
        <f t="shared" si="6"/>
        <v>0</v>
      </c>
    </row>
    <row r="328" spans="1:14" x14ac:dyDescent="0.25">
      <c r="A328" t="s">
        <v>462</v>
      </c>
      <c r="B328" t="s">
        <v>463</v>
      </c>
      <c r="C328" t="str">
        <f>VLOOKUP($B328,Totalt!$B$1:$BP$500,MATCH("Kvalitetsgranskad:",Totalt!$B$1:$BP$1,0),FALSE)</f>
        <v>Nej</v>
      </c>
      <c r="E328" t="str">
        <f>VLOOKUP($B328,Miljö!$B$1:$AG$479,MATCH(E$3,Miljö!$B$1:$AK$1,0),FALSE)</f>
        <v>-</v>
      </c>
      <c r="F328">
        <f>VLOOKUP($B328,Miljö!$B$1:$AG$479,MATCH(F$3,Miljö!$B$1:$AK$1,0),FALSE)</f>
        <v>2.36</v>
      </c>
      <c r="G328">
        <f>VLOOKUP($B328,Miljö!$B$1:$AG$479,MATCH(G$3,Miljö!$B$1:$AK$1,0),FALSE)</f>
        <v>483.4</v>
      </c>
      <c r="H328">
        <f>VLOOKUP($B328,Miljö!$B$1:$AG$479,MATCH(H$3,Miljö!$B$1:$AK$1,0),FALSE)</f>
        <v>0.55000000000000004</v>
      </c>
      <c r="J328">
        <f>VLOOKUP($B328,Totalt!$B$1:$BP$500,MATCH("total el",Totalt!$B$1:$BP$1,0),FALSE)</f>
        <v>0</v>
      </c>
      <c r="L328" s="232">
        <f t="shared" si="6"/>
        <v>0</v>
      </c>
      <c r="M328" s="232">
        <f t="shared" si="6"/>
        <v>0</v>
      </c>
      <c r="N328" s="232">
        <f t="shared" si="6"/>
        <v>0</v>
      </c>
    </row>
    <row r="329" spans="1:14" x14ac:dyDescent="0.25">
      <c r="A329" t="s">
        <v>462</v>
      </c>
      <c r="B329" t="s">
        <v>464</v>
      </c>
      <c r="C329" t="str">
        <f>VLOOKUP($B329,Totalt!$B$1:$BP$500,MATCH("Kvalitetsgranskad:",Totalt!$B$1:$BP$1,0),FALSE)</f>
        <v>Nej</v>
      </c>
      <c r="E329" t="str">
        <f>VLOOKUP($B329,Miljö!$B$1:$AG$479,MATCH(E$3,Miljö!$B$1:$AK$1,0),FALSE)</f>
        <v>-</v>
      </c>
      <c r="F329">
        <f>VLOOKUP($B329,Miljö!$B$1:$AG$479,MATCH(F$3,Miljö!$B$1:$AK$1,0),FALSE)</f>
        <v>2.36</v>
      </c>
      <c r="G329">
        <f>VLOOKUP($B329,Miljö!$B$1:$AG$479,MATCH(G$3,Miljö!$B$1:$AK$1,0),FALSE)</f>
        <v>483.4</v>
      </c>
      <c r="H329">
        <f>VLOOKUP($B329,Miljö!$B$1:$AG$479,MATCH(H$3,Miljö!$B$1:$AK$1,0),FALSE)</f>
        <v>0.55000000000000004</v>
      </c>
      <c r="J329">
        <f>VLOOKUP($B329,Totalt!$B$1:$BP$500,MATCH("total el",Totalt!$B$1:$BP$1,0),FALSE)</f>
        <v>0</v>
      </c>
      <c r="L329" s="232">
        <f t="shared" si="6"/>
        <v>0</v>
      </c>
      <c r="M329" s="232">
        <f t="shared" si="6"/>
        <v>0</v>
      </c>
      <c r="N329" s="232">
        <f t="shared" si="6"/>
        <v>0</v>
      </c>
    </row>
    <row r="330" spans="1:14" x14ac:dyDescent="0.25">
      <c r="A330" t="s">
        <v>465</v>
      </c>
      <c r="B330" t="s">
        <v>466</v>
      </c>
      <c r="C330" t="str">
        <f>VLOOKUP($B330,Totalt!$B$1:$BP$500,MATCH("Kvalitetsgranskad:",Totalt!$B$1:$BP$1,0),FALSE)</f>
        <v>Ja</v>
      </c>
      <c r="E330" t="str">
        <f>VLOOKUP($B330,Miljö!$B$1:$AG$479,MATCH(E$3,Miljö!$B$1:$AK$1,0),FALSE)</f>
        <v>Nordisk residual</v>
      </c>
      <c r="F330">
        <f>VLOOKUP($B330,Miljö!$B$1:$AG$479,MATCH(F$3,Miljö!$B$1:$AK$1,0),FALSE)</f>
        <v>2.36</v>
      </c>
      <c r="G330">
        <f>VLOOKUP($B330,Miljö!$B$1:$AG$479,MATCH(G$3,Miljö!$B$1:$AK$1,0),FALSE)</f>
        <v>483.4</v>
      </c>
      <c r="H330">
        <f>VLOOKUP($B330,Miljö!$B$1:$AG$479,MATCH(H$3,Miljö!$B$1:$AK$1,0),FALSE)</f>
        <v>0.55000000000000004</v>
      </c>
      <c r="J330">
        <f>VLOOKUP($B330,Totalt!$B$1:$BP$500,MATCH("total el",Totalt!$B$1:$BP$1,0),FALSE)</f>
        <v>0.59499999999999997</v>
      </c>
      <c r="L330" s="232">
        <f t="shared" si="6"/>
        <v>1.4041999999999999</v>
      </c>
      <c r="M330" s="232">
        <f t="shared" si="6"/>
        <v>287.62299999999999</v>
      </c>
      <c r="N330" s="232">
        <f t="shared" si="6"/>
        <v>0.32724999999999999</v>
      </c>
    </row>
    <row r="331" spans="1:14" x14ac:dyDescent="0.25">
      <c r="A331" t="s">
        <v>467</v>
      </c>
      <c r="B331" t="s">
        <v>468</v>
      </c>
      <c r="C331" t="str">
        <f>VLOOKUP($B331,Totalt!$B$1:$BP$500,MATCH("Kvalitetsgranskad:",Totalt!$B$1:$BP$1,0),FALSE)</f>
        <v>Ja</v>
      </c>
      <c r="E331" t="str">
        <f>VLOOKUP($B331,Miljö!$B$1:$AG$479,MATCH(E$3,Miljö!$B$1:$AK$1,0),FALSE)</f>
        <v>'Ursprungsgaranterad'</v>
      </c>
      <c r="F331">
        <f>VLOOKUP($B331,Miljö!$B$1:$AG$479,MATCH(F$3,Miljö!$B$1:$AK$1,0),FALSE)</f>
        <v>0</v>
      </c>
      <c r="G331">
        <f>VLOOKUP($B331,Miljö!$B$1:$AG$479,MATCH(G$3,Miljö!$B$1:$AK$1,0),FALSE)</f>
        <v>0</v>
      </c>
      <c r="H331">
        <f>VLOOKUP($B331,Miljö!$B$1:$AG$479,MATCH(H$3,Miljö!$B$1:$AK$1,0),FALSE)</f>
        <v>0</v>
      </c>
      <c r="J331">
        <f>VLOOKUP($B331,Totalt!$B$1:$BP$500,MATCH("total el",Totalt!$B$1:$BP$1,0),FALSE)</f>
        <v>3.9E-2</v>
      </c>
      <c r="L331" s="232">
        <f t="shared" si="6"/>
        <v>0</v>
      </c>
      <c r="M331" s="232">
        <f t="shared" si="6"/>
        <v>0</v>
      </c>
      <c r="N331" s="232">
        <f t="shared" si="6"/>
        <v>0</v>
      </c>
    </row>
    <row r="332" spans="1:14" x14ac:dyDescent="0.25">
      <c r="A332" t="s">
        <v>467</v>
      </c>
      <c r="B332" t="s">
        <v>469</v>
      </c>
      <c r="C332" t="str">
        <f>VLOOKUP($B332,Totalt!$B$1:$BP$500,MATCH("Kvalitetsgranskad:",Totalt!$B$1:$BP$1,0),FALSE)</f>
        <v>Ja</v>
      </c>
      <c r="E332" t="str">
        <f>VLOOKUP($B332,Miljö!$B$1:$AG$479,MATCH(E$3,Miljö!$B$1:$AK$1,0),FALSE)</f>
        <v>'Ursprungsgaranterad'</v>
      </c>
      <c r="F332">
        <f>VLOOKUP($B332,Miljö!$B$1:$AG$479,MATCH(F$3,Miljö!$B$1:$AK$1,0),FALSE)</f>
        <v>0</v>
      </c>
      <c r="G332">
        <f>VLOOKUP($B332,Miljö!$B$1:$AG$479,MATCH(G$3,Miljö!$B$1:$AK$1,0),FALSE)</f>
        <v>0</v>
      </c>
      <c r="H332">
        <f>VLOOKUP($B332,Miljö!$B$1:$AG$479,MATCH(H$3,Miljö!$B$1:$AK$1,0),FALSE)</f>
        <v>0</v>
      </c>
      <c r="J332">
        <f>VLOOKUP($B332,Totalt!$B$1:$BP$500,MATCH("total el",Totalt!$B$1:$BP$1,0),FALSE)</f>
        <v>0.70950000000000002</v>
      </c>
      <c r="L332" s="232">
        <f t="shared" si="6"/>
        <v>0</v>
      </c>
      <c r="M332" s="232">
        <f t="shared" si="6"/>
        <v>0</v>
      </c>
      <c r="N332" s="232">
        <f t="shared" si="6"/>
        <v>0</v>
      </c>
    </row>
    <row r="333" spans="1:14" x14ac:dyDescent="0.25">
      <c r="A333" t="s">
        <v>467</v>
      </c>
      <c r="B333" t="s">
        <v>470</v>
      </c>
      <c r="C333" t="str">
        <f>VLOOKUP($B333,Totalt!$B$1:$BP$500,MATCH("Kvalitetsgranskad:",Totalt!$B$1:$BP$1,0),FALSE)</f>
        <v>Ja</v>
      </c>
      <c r="E333" t="str">
        <f>VLOOKUP($B333,Miljö!$B$1:$AG$479,MATCH(E$3,Miljö!$B$1:$AK$1,0),FALSE)</f>
        <v>'Ursprungsgarantier'</v>
      </c>
      <c r="F333">
        <f>VLOOKUP($B333,Miljö!$B$1:$AG$479,MATCH(F$3,Miljö!$B$1:$AK$1,0),FALSE)</f>
        <v>0</v>
      </c>
      <c r="G333">
        <f>VLOOKUP($B333,Miljö!$B$1:$AG$479,MATCH(G$3,Miljö!$B$1:$AK$1,0),FALSE)</f>
        <v>0</v>
      </c>
      <c r="H333">
        <f>VLOOKUP($B333,Miljö!$B$1:$AG$479,MATCH(H$3,Miljö!$B$1:$AK$1,0),FALSE)</f>
        <v>0</v>
      </c>
      <c r="J333">
        <f>VLOOKUP($B333,Totalt!$B$1:$BP$500,MATCH("total el",Totalt!$B$1:$BP$1,0),FALSE)</f>
        <v>2.6219999999999999</v>
      </c>
      <c r="L333" s="232">
        <f t="shared" si="6"/>
        <v>0</v>
      </c>
      <c r="M333" s="232">
        <f t="shared" si="6"/>
        <v>0</v>
      </c>
      <c r="N333" s="232">
        <f t="shared" si="6"/>
        <v>0</v>
      </c>
    </row>
    <row r="334" spans="1:14" x14ac:dyDescent="0.25">
      <c r="A334" t="s">
        <v>467</v>
      </c>
      <c r="B334" t="s">
        <v>471</v>
      </c>
      <c r="C334" t="str">
        <f>VLOOKUP($B334,Totalt!$B$1:$BP$500,MATCH("Kvalitetsgranskad:",Totalt!$B$1:$BP$1,0),FALSE)</f>
        <v>Ja</v>
      </c>
      <c r="E334" t="str">
        <f>VLOOKUP($B334,Miljö!$B$1:$AG$479,MATCH(E$3,Miljö!$B$1:$AK$1,0),FALSE)</f>
        <v>'Ursprungsgaranterad'</v>
      </c>
      <c r="F334">
        <f>VLOOKUP($B334,Miljö!$B$1:$AG$479,MATCH(F$3,Miljö!$B$1:$AK$1,0),FALSE)</f>
        <v>0</v>
      </c>
      <c r="G334">
        <f>VLOOKUP($B334,Miljö!$B$1:$AG$479,MATCH(G$3,Miljö!$B$1:$AK$1,0),FALSE)</f>
        <v>0</v>
      </c>
      <c r="H334">
        <f>VLOOKUP($B334,Miljö!$B$1:$AG$479,MATCH(H$3,Miljö!$B$1:$AK$1,0),FALSE)</f>
        <v>0</v>
      </c>
      <c r="J334">
        <f>VLOOKUP($B334,Totalt!$B$1:$BP$500,MATCH("total el",Totalt!$B$1:$BP$1,0),FALSE)</f>
        <v>7.8700000000000006E-2</v>
      </c>
      <c r="L334" s="232">
        <f t="shared" si="6"/>
        <v>0</v>
      </c>
      <c r="M334" s="232">
        <f t="shared" si="6"/>
        <v>0</v>
      </c>
      <c r="N334" s="232">
        <f t="shared" si="6"/>
        <v>0</v>
      </c>
    </row>
    <row r="335" spans="1:14" x14ac:dyDescent="0.25">
      <c r="A335" t="s">
        <v>472</v>
      </c>
      <c r="B335" t="s">
        <v>11</v>
      </c>
      <c r="C335" t="str">
        <f>VLOOKUP($B335,Totalt!$B$1:$BP$500,MATCH("Kvalitetsgranskad:",Totalt!$B$1:$BP$1,0),FALSE)</f>
        <v>Ja</v>
      </c>
      <c r="E335" t="str">
        <f>VLOOKUP($B335,Miljö!$B$1:$AG$479,MATCH(E$3,Miljö!$B$1:$AK$1,0),FALSE)</f>
        <v>Nordisk residual</v>
      </c>
      <c r="F335">
        <f>VLOOKUP($B335,Miljö!$B$1:$AG$479,MATCH(F$3,Miljö!$B$1:$AK$1,0),FALSE)</f>
        <v>2.36</v>
      </c>
      <c r="G335">
        <f>VLOOKUP($B335,Miljö!$B$1:$AG$479,MATCH(G$3,Miljö!$B$1:$AK$1,0),FALSE)</f>
        <v>483.4</v>
      </c>
      <c r="H335">
        <f>VLOOKUP($B335,Miljö!$B$1:$AG$479,MATCH(H$3,Miljö!$B$1:$AK$1,0),FALSE)</f>
        <v>0.55000000000000004</v>
      </c>
      <c r="J335">
        <f>VLOOKUP($B335,Totalt!$B$1:$BP$500,MATCH("total el",Totalt!$B$1:$BP$1,0),FALSE)</f>
        <v>3.1</v>
      </c>
      <c r="L335" s="232">
        <f t="shared" si="6"/>
        <v>7.3159999999999998</v>
      </c>
      <c r="M335" s="232">
        <f t="shared" si="6"/>
        <v>1498.54</v>
      </c>
      <c r="N335" s="232">
        <f t="shared" si="6"/>
        <v>1.7050000000000003</v>
      </c>
    </row>
    <row r="336" spans="1:14" x14ac:dyDescent="0.25">
      <c r="A336" t="s">
        <v>472</v>
      </c>
      <c r="B336" t="s">
        <v>473</v>
      </c>
      <c r="C336" t="str">
        <f>VLOOKUP($B336,Totalt!$B$1:$BP$500,MATCH("Kvalitetsgranskad:",Totalt!$B$1:$BP$1,0),FALSE)</f>
        <v>Nej</v>
      </c>
      <c r="E336" t="str">
        <f>VLOOKUP($B336,Miljö!$B$1:$AG$479,MATCH(E$3,Miljö!$B$1:$AK$1,0),FALSE)</f>
        <v>-</v>
      </c>
      <c r="F336">
        <f>VLOOKUP($B336,Miljö!$B$1:$AG$479,MATCH(F$3,Miljö!$B$1:$AK$1,0),FALSE)</f>
        <v>2.36</v>
      </c>
      <c r="G336">
        <f>VLOOKUP($B336,Miljö!$B$1:$AG$479,MATCH(G$3,Miljö!$B$1:$AK$1,0),FALSE)</f>
        <v>483.4</v>
      </c>
      <c r="H336">
        <f>VLOOKUP($B336,Miljö!$B$1:$AG$479,MATCH(H$3,Miljö!$B$1:$AK$1,0),FALSE)</f>
        <v>0.55000000000000004</v>
      </c>
      <c r="J336">
        <f>VLOOKUP($B336,Totalt!$B$1:$BP$500,MATCH("total el",Totalt!$B$1:$BP$1,0),FALSE)</f>
        <v>0</v>
      </c>
      <c r="L336" s="232">
        <f t="shared" si="6"/>
        <v>0</v>
      </c>
      <c r="M336" s="232">
        <f t="shared" si="6"/>
        <v>0</v>
      </c>
      <c r="N336" s="232">
        <f t="shared" si="6"/>
        <v>0</v>
      </c>
    </row>
    <row r="337" spans="1:14" x14ac:dyDescent="0.25">
      <c r="A337" t="s">
        <v>472</v>
      </c>
      <c r="B337" t="s">
        <v>276</v>
      </c>
      <c r="C337" t="str">
        <f>VLOOKUP($B337,Totalt!$B$1:$BP$500,MATCH("Kvalitetsgranskad:",Totalt!$B$1:$BP$1,0),FALSE)</f>
        <v>Ja</v>
      </c>
      <c r="E337" t="str">
        <f>VLOOKUP($B337,Miljö!$B$1:$AG$479,MATCH(E$3,Miljö!$B$1:$AK$1,0),FALSE)</f>
        <v>Nordisk residual</v>
      </c>
      <c r="F337">
        <f>VLOOKUP($B337,Miljö!$B$1:$AG$479,MATCH(F$3,Miljö!$B$1:$AK$1,0),FALSE)</f>
        <v>2.36</v>
      </c>
      <c r="G337">
        <f>VLOOKUP($B337,Miljö!$B$1:$AG$479,MATCH(G$3,Miljö!$B$1:$AK$1,0),FALSE)</f>
        <v>483.4</v>
      </c>
      <c r="H337">
        <f>VLOOKUP($B337,Miljö!$B$1:$AG$479,MATCH(H$3,Miljö!$B$1:$AK$1,0),FALSE)</f>
        <v>0.55000000000000004</v>
      </c>
      <c r="J337">
        <f>VLOOKUP($B337,Totalt!$B$1:$BP$500,MATCH("total el",Totalt!$B$1:$BP$1,0),FALSE)</f>
        <v>0.2</v>
      </c>
      <c r="L337" s="232">
        <f t="shared" si="6"/>
        <v>0.47199999999999998</v>
      </c>
      <c r="M337" s="232">
        <f t="shared" si="6"/>
        <v>96.68</v>
      </c>
      <c r="N337" s="232">
        <f t="shared" si="6"/>
        <v>0.11000000000000001</v>
      </c>
    </row>
    <row r="338" spans="1:14" x14ac:dyDescent="0.25">
      <c r="A338" t="s">
        <v>474</v>
      </c>
      <c r="B338" t="s">
        <v>475</v>
      </c>
      <c r="C338" t="str">
        <f>VLOOKUP($B338,Totalt!$B$1:$BP$500,MATCH("Kvalitetsgranskad:",Totalt!$B$1:$BP$1,0),FALSE)</f>
        <v>Ja</v>
      </c>
      <c r="E338" t="str">
        <f>VLOOKUP($B338,Miljö!$B$1:$AG$479,MATCH(E$3,Miljö!$B$1:$AK$1,0),FALSE)</f>
        <v>'Vattenfalls elmix'</v>
      </c>
      <c r="F338">
        <f>VLOOKUP($B338,Miljö!$B$1:$AG$479,MATCH(F$3,Miljö!$B$1:$AK$1,0),FALSE)</f>
        <v>2.36</v>
      </c>
      <c r="G338">
        <f>VLOOKUP($B338,Miljö!$B$1:$AG$479,MATCH(G$3,Miljö!$B$1:$AK$1,0),FALSE)</f>
        <v>5.69</v>
      </c>
      <c r="H338">
        <f>VLOOKUP($B338,Miljö!$B$1:$AG$479,MATCH(H$3,Miljö!$B$1:$AK$1,0),FALSE)</f>
        <v>0</v>
      </c>
      <c r="J338">
        <f>VLOOKUP($B338,Totalt!$B$1:$BP$500,MATCH("total el",Totalt!$B$1:$BP$1,0),FALSE)</f>
        <v>0.625</v>
      </c>
      <c r="L338" s="232">
        <f t="shared" si="6"/>
        <v>1.4749999999999999</v>
      </c>
      <c r="M338" s="232">
        <f t="shared" si="6"/>
        <v>3.5562500000000004</v>
      </c>
      <c r="N338" s="232">
        <f t="shared" si="6"/>
        <v>0</v>
      </c>
    </row>
    <row r="339" spans="1:14" x14ac:dyDescent="0.25">
      <c r="A339" t="s">
        <v>474</v>
      </c>
      <c r="B339" t="s">
        <v>476</v>
      </c>
      <c r="C339" t="str">
        <f>VLOOKUP($B339,Totalt!$B$1:$BP$500,MATCH("Kvalitetsgranskad:",Totalt!$B$1:$BP$1,0),FALSE)</f>
        <v>Ja</v>
      </c>
      <c r="E339" t="str">
        <f>VLOOKUP($B339,Miljö!$B$1:$AG$479,MATCH(E$3,Miljö!$B$1:$AK$1,0),FALSE)</f>
        <v>'Egenproducerad bioel'</v>
      </c>
      <c r="F339">
        <f>VLOOKUP($B339,Miljö!$B$1:$AG$479,MATCH(F$3,Miljö!$B$1:$AK$1,0),FALSE)</f>
        <v>0.05</v>
      </c>
      <c r="G339">
        <f>VLOOKUP($B339,Miljö!$B$1:$AG$479,MATCH(G$3,Miljö!$B$1:$AK$1,0),FALSE)</f>
        <v>0</v>
      </c>
      <c r="H339">
        <f>VLOOKUP($B339,Miljö!$B$1:$AG$479,MATCH(H$3,Miljö!$B$1:$AK$1,0),FALSE)</f>
        <v>0</v>
      </c>
      <c r="J339">
        <f>VLOOKUP($B339,Totalt!$B$1:$BP$500,MATCH("total el",Totalt!$B$1:$BP$1,0),FALSE)</f>
        <v>18.6328</v>
      </c>
      <c r="L339" s="232">
        <f t="shared" si="6"/>
        <v>0.93164000000000002</v>
      </c>
      <c r="M339" s="232">
        <f t="shared" si="6"/>
        <v>0</v>
      </c>
      <c r="N339" s="232">
        <f t="shared" si="6"/>
        <v>0</v>
      </c>
    </row>
    <row r="340" spans="1:14" x14ac:dyDescent="0.25">
      <c r="A340" t="s">
        <v>474</v>
      </c>
      <c r="B340" t="s">
        <v>477</v>
      </c>
      <c r="C340" t="str">
        <f>VLOOKUP($B340,Totalt!$B$1:$BP$500,MATCH("Kvalitetsgranskad:",Totalt!$B$1:$BP$1,0),FALSE)</f>
        <v>Ja</v>
      </c>
      <c r="E340" t="str">
        <f>VLOOKUP($B340,Miljö!$B$1:$AG$479,MATCH(E$3,Miljö!$B$1:$AK$1,0),FALSE)</f>
        <v>'Vattenfall elmix utan spec energikälla'</v>
      </c>
      <c r="F340">
        <f>VLOOKUP($B340,Miljö!$B$1:$AG$479,MATCH(F$3,Miljö!$B$1:$AK$1,0),FALSE)</f>
        <v>2.36</v>
      </c>
      <c r="G340">
        <f>VLOOKUP($B340,Miljö!$B$1:$AG$479,MATCH(G$3,Miljö!$B$1:$AK$1,0),FALSE)</f>
        <v>5.69</v>
      </c>
      <c r="H340">
        <f>VLOOKUP($B340,Miljö!$B$1:$AG$479,MATCH(H$3,Miljö!$B$1:$AK$1,0),FALSE)</f>
        <v>0.55000000000000004</v>
      </c>
      <c r="J340">
        <f>VLOOKUP($B340,Totalt!$B$1:$BP$500,MATCH("total el",Totalt!$B$1:$BP$1,0),FALSE)</f>
        <v>4.45</v>
      </c>
      <c r="L340" s="232">
        <f t="shared" si="6"/>
        <v>10.502000000000001</v>
      </c>
      <c r="M340" s="232">
        <f t="shared" si="6"/>
        <v>25.320500000000003</v>
      </c>
      <c r="N340" s="232">
        <f t="shared" si="6"/>
        <v>2.4475000000000002</v>
      </c>
    </row>
    <row r="341" spans="1:14" x14ac:dyDescent="0.25">
      <c r="A341" t="s">
        <v>474</v>
      </c>
      <c r="B341" t="s">
        <v>478</v>
      </c>
      <c r="C341" t="str">
        <f>VLOOKUP($B341,Totalt!$B$1:$BP$500,MATCH("Kvalitetsgranskad:",Totalt!$B$1:$BP$1,0),FALSE)</f>
        <v>Ja</v>
      </c>
      <c r="E341" t="str">
        <f>VLOOKUP($B341,Miljö!$B$1:$AG$479,MATCH(E$3,Miljö!$B$1:$AK$1,0),FALSE)</f>
        <v>'Vattenfalls elmix. ej specificerad ursprungskälla</v>
      </c>
      <c r="F341">
        <f>VLOOKUP($B341,Miljö!$B$1:$AG$479,MATCH(F$3,Miljö!$B$1:$AK$1,0),FALSE)</f>
        <v>2.36</v>
      </c>
      <c r="G341">
        <f>VLOOKUP($B341,Miljö!$B$1:$AG$479,MATCH(G$3,Miljö!$B$1:$AK$1,0),FALSE)</f>
        <v>5.69</v>
      </c>
      <c r="H341">
        <f>VLOOKUP($B341,Miljö!$B$1:$AG$479,MATCH(H$3,Miljö!$B$1:$AK$1,0),FALSE)</f>
        <v>0</v>
      </c>
      <c r="J341">
        <f>VLOOKUP($B341,Totalt!$B$1:$BP$500,MATCH("total el",Totalt!$B$1:$BP$1,0),FALSE)</f>
        <v>0.39</v>
      </c>
      <c r="L341" s="232">
        <f t="shared" si="6"/>
        <v>0.9204</v>
      </c>
      <c r="M341" s="232">
        <f t="shared" si="6"/>
        <v>2.2191000000000001</v>
      </c>
      <c r="N341" s="232">
        <f t="shared" si="6"/>
        <v>0</v>
      </c>
    </row>
    <row r="342" spans="1:14" x14ac:dyDescent="0.25">
      <c r="A342" t="s">
        <v>474</v>
      </c>
      <c r="B342" t="s">
        <v>479</v>
      </c>
      <c r="C342" t="str">
        <f>VLOOKUP($B342,Totalt!$B$1:$BP$500,MATCH("Kvalitetsgranskad:",Totalt!$B$1:$BP$1,0),FALSE)</f>
        <v>Ja</v>
      </c>
      <c r="E342" t="str">
        <f>VLOOKUP($B342,Miljö!$B$1:$AG$479,MATCH(E$3,Miljö!$B$1:$AK$1,0),FALSE)</f>
        <v>'Vattenfall restmix'</v>
      </c>
      <c r="F342">
        <f>VLOOKUP($B342,Miljö!$B$1:$AG$479,MATCH(F$3,Miljö!$B$1:$AK$1,0),FALSE)</f>
        <v>1.9</v>
      </c>
      <c r="G342">
        <f>VLOOKUP($B342,Miljö!$B$1:$AG$479,MATCH(G$3,Miljö!$B$1:$AK$1,0),FALSE)</f>
        <v>5.69</v>
      </c>
      <c r="H342">
        <f>VLOOKUP($B342,Miljö!$B$1:$AG$479,MATCH(H$3,Miljö!$B$1:$AK$1,0),FALSE)</f>
        <v>0</v>
      </c>
      <c r="J342">
        <f>VLOOKUP($B342,Totalt!$B$1:$BP$500,MATCH("total el",Totalt!$B$1:$BP$1,0),FALSE)</f>
        <v>2</v>
      </c>
      <c r="L342" s="232">
        <f t="shared" si="6"/>
        <v>3.8</v>
      </c>
      <c r="M342" s="232">
        <f t="shared" si="6"/>
        <v>11.38</v>
      </c>
      <c r="N342" s="232">
        <f t="shared" si="6"/>
        <v>0</v>
      </c>
    </row>
    <row r="343" spans="1:14" x14ac:dyDescent="0.25">
      <c r="A343" t="s">
        <v>474</v>
      </c>
      <c r="B343" t="s">
        <v>480</v>
      </c>
      <c r="C343" t="str">
        <f>VLOOKUP($B343,Totalt!$B$1:$BP$500,MATCH("Kvalitetsgranskad:",Totalt!$B$1:$BP$1,0),FALSE)</f>
        <v>Ja</v>
      </c>
      <c r="E343" t="str">
        <f>VLOOKUP($B343,Miljö!$B$1:$AG$479,MATCH(E$3,Miljö!$B$1:$AK$1,0),FALSE)</f>
        <v>'Egenproducerad bio el'</v>
      </c>
      <c r="F343">
        <f>VLOOKUP($B343,Miljö!$B$1:$AG$479,MATCH(F$3,Miljö!$B$1:$AK$1,0),FALSE)</f>
        <v>0.05</v>
      </c>
      <c r="G343">
        <f>VLOOKUP($B343,Miljö!$B$1:$AG$479,MATCH(G$3,Miljö!$B$1:$AK$1,0),FALSE)</f>
        <v>0</v>
      </c>
      <c r="H343">
        <f>VLOOKUP($B343,Miljö!$B$1:$AG$479,MATCH(H$3,Miljö!$B$1:$AK$1,0),FALSE)</f>
        <v>0.55000000000000004</v>
      </c>
      <c r="J343">
        <f>VLOOKUP($B343,Totalt!$B$1:$BP$500,MATCH("total el",Totalt!$B$1:$BP$1,0),FALSE)</f>
        <v>8.2707499999999996</v>
      </c>
      <c r="L343" s="232">
        <f t="shared" si="6"/>
        <v>0.4135375</v>
      </c>
      <c r="M343" s="232">
        <f t="shared" si="6"/>
        <v>0</v>
      </c>
      <c r="N343" s="232">
        <f t="shared" si="6"/>
        <v>4.5489125000000001</v>
      </c>
    </row>
    <row r="344" spans="1:14" x14ac:dyDescent="0.25">
      <c r="A344" t="s">
        <v>474</v>
      </c>
      <c r="B344" t="s">
        <v>481</v>
      </c>
      <c r="C344" t="str">
        <f>VLOOKUP($B344,Totalt!$B$1:$BP$500,MATCH("Kvalitetsgranskad:",Totalt!$B$1:$BP$1,0),FALSE)</f>
        <v>Ja</v>
      </c>
      <c r="E344" t="str">
        <f>VLOOKUP($B344,Miljö!$B$1:$AG$479,MATCH(E$3,Miljö!$B$1:$AK$1,0),FALSE)</f>
        <v>'egenproducerad el. biobränsle'</v>
      </c>
      <c r="F344">
        <f>VLOOKUP($B344,Miljö!$B$1:$AG$479,MATCH(F$3,Miljö!$B$1:$AK$1,0),FALSE)</f>
        <v>0.05</v>
      </c>
      <c r="G344">
        <f>VLOOKUP($B344,Miljö!$B$1:$AG$479,MATCH(G$3,Miljö!$B$1:$AK$1,0),FALSE)</f>
        <v>0</v>
      </c>
      <c r="H344">
        <f>VLOOKUP($B344,Miljö!$B$1:$AG$479,MATCH(H$3,Miljö!$B$1:$AK$1,0),FALSE)</f>
        <v>0</v>
      </c>
      <c r="J344">
        <f>VLOOKUP($B344,Totalt!$B$1:$BP$500,MATCH("total el",Totalt!$B$1:$BP$1,0),FALSE)</f>
        <v>13.4163</v>
      </c>
      <c r="L344" s="232">
        <f t="shared" si="6"/>
        <v>0.67081500000000005</v>
      </c>
      <c r="M344" s="232">
        <f t="shared" si="6"/>
        <v>0</v>
      </c>
      <c r="N344" s="232">
        <f t="shared" si="6"/>
        <v>0</v>
      </c>
    </row>
    <row r="345" spans="1:14" x14ac:dyDescent="0.25">
      <c r="A345" t="s">
        <v>474</v>
      </c>
      <c r="B345" t="s">
        <v>482</v>
      </c>
      <c r="C345" t="str">
        <f>VLOOKUP($B345,Totalt!$B$1:$BP$500,MATCH("Kvalitetsgranskad:",Totalt!$B$1:$BP$1,0),FALSE)</f>
        <v>Ja</v>
      </c>
      <c r="E345" t="str">
        <f>VLOOKUP($B345,Miljö!$B$1:$AG$479,MATCH(E$3,Miljö!$B$1:$AK$1,0),FALSE)</f>
        <v>'Vattenfalls elmix ospec energikälla'</v>
      </c>
      <c r="F345">
        <f>VLOOKUP($B345,Miljö!$B$1:$AG$479,MATCH(F$3,Miljö!$B$1:$AK$1,0),FALSE)</f>
        <v>2.36</v>
      </c>
      <c r="G345">
        <f>VLOOKUP($B345,Miljö!$B$1:$AG$479,MATCH(G$3,Miljö!$B$1:$AK$1,0),FALSE)</f>
        <v>5.69</v>
      </c>
      <c r="H345">
        <f>VLOOKUP($B345,Miljö!$B$1:$AG$479,MATCH(H$3,Miljö!$B$1:$AK$1,0),FALSE)</f>
        <v>0.55000000000000004</v>
      </c>
      <c r="J345">
        <f>VLOOKUP($B345,Totalt!$B$1:$BP$500,MATCH("total el",Totalt!$B$1:$BP$1,0),FALSE)</f>
        <v>0.53439999999999999</v>
      </c>
      <c r="L345" s="232">
        <f t="shared" si="6"/>
        <v>1.2611839999999999</v>
      </c>
      <c r="M345" s="232">
        <f t="shared" si="6"/>
        <v>3.0407360000000003</v>
      </c>
      <c r="N345" s="232">
        <f t="shared" si="6"/>
        <v>0.29392000000000001</v>
      </c>
    </row>
    <row r="346" spans="1:14" x14ac:dyDescent="0.25">
      <c r="A346" t="s">
        <v>474</v>
      </c>
      <c r="B346" t="s">
        <v>483</v>
      </c>
      <c r="C346" t="str">
        <f>VLOOKUP($B346,Totalt!$B$1:$BP$500,MATCH("Kvalitetsgranskad:",Totalt!$B$1:$BP$1,0),FALSE)</f>
        <v>Ja</v>
      </c>
      <c r="E346" t="str">
        <f>VLOOKUP($B346,Miljö!$B$1:$AG$479,MATCH(E$3,Miljö!$B$1:$AK$1,0),FALSE)</f>
        <v>'Vattenfall restmix'</v>
      </c>
      <c r="F346">
        <f>VLOOKUP($B346,Miljö!$B$1:$AG$479,MATCH(F$3,Miljö!$B$1:$AK$1,0),FALSE)</f>
        <v>1.9</v>
      </c>
      <c r="G346">
        <f>VLOOKUP($B346,Miljö!$B$1:$AG$479,MATCH(G$3,Miljö!$B$1:$AK$1,0),FALSE)</f>
        <v>5.69</v>
      </c>
      <c r="H346">
        <f>VLOOKUP($B346,Miljö!$B$1:$AG$479,MATCH(H$3,Miljö!$B$1:$AK$1,0),FALSE)</f>
        <v>0</v>
      </c>
      <c r="J346">
        <f>VLOOKUP($B346,Totalt!$B$1:$BP$500,MATCH("total el",Totalt!$B$1:$BP$1,0),FALSE)</f>
        <v>0.2</v>
      </c>
      <c r="L346" s="232">
        <f t="shared" si="6"/>
        <v>0.38</v>
      </c>
      <c r="M346" s="232">
        <f t="shared" si="6"/>
        <v>1.1380000000000001</v>
      </c>
      <c r="N346" s="232">
        <f t="shared" si="6"/>
        <v>0</v>
      </c>
    </row>
    <row r="347" spans="1:14" x14ac:dyDescent="0.25">
      <c r="A347" t="s">
        <v>474</v>
      </c>
      <c r="B347" t="s">
        <v>484</v>
      </c>
      <c r="C347" t="str">
        <f>VLOOKUP($B347,Totalt!$B$1:$BP$500,MATCH("Kvalitetsgranskad:",Totalt!$B$1:$BP$1,0),FALSE)</f>
        <v>Ja</v>
      </c>
      <c r="E347" t="str">
        <f>VLOOKUP($B347,Miljö!$B$1:$AG$479,MATCH(E$3,Miljö!$B$1:$AK$1,0),FALSE)</f>
        <v>'Vattenfall restmix'</v>
      </c>
      <c r="F347">
        <f>VLOOKUP($B347,Miljö!$B$1:$AG$479,MATCH(F$3,Miljö!$B$1:$AK$1,0),FALSE)</f>
        <v>1.9</v>
      </c>
      <c r="G347">
        <f>VLOOKUP($B347,Miljö!$B$1:$AG$479,MATCH(G$3,Miljö!$B$1:$AK$1,0),FALSE)</f>
        <v>5.69</v>
      </c>
      <c r="H347">
        <f>VLOOKUP($B347,Miljö!$B$1:$AG$479,MATCH(H$3,Miljö!$B$1:$AK$1,0),FALSE)</f>
        <v>0</v>
      </c>
      <c r="J347">
        <f>VLOOKUP($B347,Totalt!$B$1:$BP$500,MATCH("total el",Totalt!$B$1:$BP$1,0),FALSE)</f>
        <v>131.11320000000001</v>
      </c>
      <c r="L347" s="232">
        <f t="shared" si="6"/>
        <v>249.11508000000001</v>
      </c>
      <c r="M347" s="232">
        <f t="shared" si="6"/>
        <v>746.03410800000006</v>
      </c>
      <c r="N347" s="232">
        <f t="shared" si="6"/>
        <v>0</v>
      </c>
    </row>
    <row r="348" spans="1:14" x14ac:dyDescent="0.25">
      <c r="A348" t="s">
        <v>474</v>
      </c>
      <c r="B348" t="s">
        <v>485</v>
      </c>
      <c r="C348" t="str">
        <f>VLOOKUP($B348,Totalt!$B$1:$BP$500,MATCH("Kvalitetsgranskad:",Totalt!$B$1:$BP$1,0),FALSE)</f>
        <v>Ja</v>
      </c>
      <c r="E348" t="str">
        <f>VLOOKUP($B348,Miljö!$B$1:$AG$479,MATCH(E$3,Miljö!$B$1:$AK$1,0),FALSE)</f>
        <v>'Vattenfalls elmix. '</v>
      </c>
      <c r="F348">
        <f>VLOOKUP($B348,Miljö!$B$1:$AG$479,MATCH(F$3,Miljö!$B$1:$AK$1,0),FALSE)</f>
        <v>2.36</v>
      </c>
      <c r="G348">
        <f>VLOOKUP($B348,Miljö!$B$1:$AG$479,MATCH(G$3,Miljö!$B$1:$AK$1,0),FALSE)</f>
        <v>5.69</v>
      </c>
      <c r="H348">
        <f>VLOOKUP($B348,Miljö!$B$1:$AG$479,MATCH(H$3,Miljö!$B$1:$AK$1,0),FALSE)</f>
        <v>0.55000000000000004</v>
      </c>
      <c r="J348">
        <f>VLOOKUP($B348,Totalt!$B$1:$BP$500,MATCH("total el",Totalt!$B$1:$BP$1,0),FALSE)</f>
        <v>1.1000000000000001</v>
      </c>
      <c r="L348" s="232">
        <f t="shared" si="6"/>
        <v>2.5960000000000001</v>
      </c>
      <c r="M348" s="232">
        <f t="shared" si="6"/>
        <v>6.2590000000000012</v>
      </c>
      <c r="N348" s="232">
        <f t="shared" si="6"/>
        <v>0.60500000000000009</v>
      </c>
    </row>
    <row r="349" spans="1:14" x14ac:dyDescent="0.25">
      <c r="A349" t="s">
        <v>474</v>
      </c>
      <c r="B349" t="s">
        <v>486</v>
      </c>
      <c r="C349" t="str">
        <f>VLOOKUP($B349,Totalt!$B$1:$BP$500,MATCH("Kvalitetsgranskad:",Totalt!$B$1:$BP$1,0),FALSE)</f>
        <v>Ja</v>
      </c>
      <c r="E349" t="str">
        <f>VLOOKUP($B349,Miljö!$B$1:$AG$479,MATCH(E$3,Miljö!$B$1:$AK$1,0),FALSE)</f>
        <v>'Vattenfalls elmix'</v>
      </c>
      <c r="F349">
        <f>VLOOKUP($B349,Miljö!$B$1:$AG$479,MATCH(F$3,Miljö!$B$1:$AK$1,0),FALSE)</f>
        <v>2.36</v>
      </c>
      <c r="G349">
        <f>VLOOKUP($B349,Miljö!$B$1:$AG$479,MATCH(G$3,Miljö!$B$1:$AK$1,0),FALSE)</f>
        <v>5.69</v>
      </c>
      <c r="H349">
        <f>VLOOKUP($B349,Miljö!$B$1:$AG$479,MATCH(H$3,Miljö!$B$1:$AK$1,0),FALSE)</f>
        <v>0</v>
      </c>
      <c r="J349">
        <f>VLOOKUP($B349,Totalt!$B$1:$BP$500,MATCH("total el",Totalt!$B$1:$BP$1,0),FALSE)</f>
        <v>0.67</v>
      </c>
      <c r="L349" s="232">
        <f t="shared" si="6"/>
        <v>1.5811999999999999</v>
      </c>
      <c r="M349" s="232">
        <f t="shared" si="6"/>
        <v>3.8123000000000005</v>
      </c>
      <c r="N349" s="232">
        <f t="shared" si="6"/>
        <v>0</v>
      </c>
    </row>
    <row r="350" spans="1:14" x14ac:dyDescent="0.25">
      <c r="A350" t="s">
        <v>487</v>
      </c>
      <c r="B350" t="s">
        <v>488</v>
      </c>
      <c r="C350" t="str">
        <f>VLOOKUP($B350,Totalt!$B$1:$BP$500,MATCH("Kvalitetsgranskad:",Totalt!$B$1:$BP$1,0),FALSE)</f>
        <v>Ja</v>
      </c>
      <c r="E350" t="str">
        <f>VLOOKUP($B350,Miljö!$B$1:$AG$479,MATCH(E$3,Miljö!$B$1:$AK$1,0),FALSE)</f>
        <v>Nordisk residual</v>
      </c>
      <c r="F350">
        <f>VLOOKUP($B350,Miljö!$B$1:$AG$479,MATCH(F$3,Miljö!$B$1:$AK$1,0),FALSE)</f>
        <v>2.36</v>
      </c>
      <c r="G350">
        <f>VLOOKUP($B350,Miljö!$B$1:$AG$479,MATCH(G$3,Miljö!$B$1:$AK$1,0),FALSE)</f>
        <v>483.4</v>
      </c>
      <c r="H350">
        <f>VLOOKUP($B350,Miljö!$B$1:$AG$479,MATCH(H$3,Miljö!$B$1:$AK$1,0),FALSE)</f>
        <v>0.55000000000000004</v>
      </c>
      <c r="J350">
        <f>VLOOKUP($B350,Totalt!$B$1:$BP$500,MATCH("total el",Totalt!$B$1:$BP$1,0),FALSE)</f>
        <v>0.1</v>
      </c>
      <c r="L350" s="232">
        <f t="shared" si="6"/>
        <v>0.23599999999999999</v>
      </c>
      <c r="M350" s="232">
        <f t="shared" si="6"/>
        <v>48.34</v>
      </c>
      <c r="N350" s="232">
        <f t="shared" si="6"/>
        <v>5.5000000000000007E-2</v>
      </c>
    </row>
    <row r="351" spans="1:14" x14ac:dyDescent="0.25">
      <c r="A351" t="s">
        <v>487</v>
      </c>
      <c r="B351" t="s">
        <v>489</v>
      </c>
      <c r="C351" t="str">
        <f>VLOOKUP($B351,Totalt!$B$1:$BP$500,MATCH("Kvalitetsgranskad:",Totalt!$B$1:$BP$1,0),FALSE)</f>
        <v>Ja</v>
      </c>
      <c r="E351" t="str">
        <f>VLOOKUP($B351,Miljö!$B$1:$AG$479,MATCH(E$3,Miljö!$B$1:$AK$1,0),FALSE)</f>
        <v>Nordisk residual</v>
      </c>
      <c r="F351">
        <f>VLOOKUP($B351,Miljö!$B$1:$AG$479,MATCH(F$3,Miljö!$B$1:$AK$1,0),FALSE)</f>
        <v>2.36</v>
      </c>
      <c r="G351">
        <f>VLOOKUP($B351,Miljö!$B$1:$AG$479,MATCH(G$3,Miljö!$B$1:$AK$1,0),FALSE)</f>
        <v>483.4</v>
      </c>
      <c r="H351">
        <f>VLOOKUP($B351,Miljö!$B$1:$AG$479,MATCH(H$3,Miljö!$B$1:$AK$1,0),FALSE)</f>
        <v>0.55000000000000004</v>
      </c>
      <c r="J351">
        <f>VLOOKUP($B351,Totalt!$B$1:$BP$500,MATCH("total el",Totalt!$B$1:$BP$1,0),FALSE)</f>
        <v>0.1</v>
      </c>
      <c r="L351" s="232">
        <f t="shared" si="6"/>
        <v>0.23599999999999999</v>
      </c>
      <c r="M351" s="232">
        <f t="shared" si="6"/>
        <v>48.34</v>
      </c>
      <c r="N351" s="232">
        <f t="shared" si="6"/>
        <v>5.5000000000000007E-2</v>
      </c>
    </row>
    <row r="352" spans="1:14" x14ac:dyDescent="0.25">
      <c r="A352" t="s">
        <v>487</v>
      </c>
      <c r="B352" t="s">
        <v>490</v>
      </c>
      <c r="C352" t="str">
        <f>VLOOKUP($B352,Totalt!$B$1:$BP$500,MATCH("Kvalitetsgranskad:",Totalt!$B$1:$BP$1,0),FALSE)</f>
        <v>Ja</v>
      </c>
      <c r="E352" t="str">
        <f>VLOOKUP($B352,Miljö!$B$1:$AG$479,MATCH(E$3,Miljö!$B$1:$AK$1,0),FALSE)</f>
        <v>Nordisk residual</v>
      </c>
      <c r="F352">
        <f>VLOOKUP($B352,Miljö!$B$1:$AG$479,MATCH(F$3,Miljö!$B$1:$AK$1,0),FALSE)</f>
        <v>2.36</v>
      </c>
      <c r="G352">
        <f>VLOOKUP($B352,Miljö!$B$1:$AG$479,MATCH(G$3,Miljö!$B$1:$AK$1,0),FALSE)</f>
        <v>483.4</v>
      </c>
      <c r="H352">
        <f>VLOOKUP($B352,Miljö!$B$1:$AG$479,MATCH(H$3,Miljö!$B$1:$AK$1,0),FALSE)</f>
        <v>0.55000000000000004</v>
      </c>
      <c r="J352">
        <f>VLOOKUP($B352,Totalt!$B$1:$BP$500,MATCH("total el",Totalt!$B$1:$BP$1,0),FALSE)</f>
        <v>4.3563499999999999</v>
      </c>
      <c r="L352" s="232">
        <f t="shared" si="6"/>
        <v>10.280985999999999</v>
      </c>
      <c r="M352" s="232">
        <f t="shared" si="6"/>
        <v>2105.85959</v>
      </c>
      <c r="N352" s="232">
        <f t="shared" si="6"/>
        <v>2.3959925000000002</v>
      </c>
    </row>
    <row r="353" spans="1:14" x14ac:dyDescent="0.25">
      <c r="A353" t="s">
        <v>491</v>
      </c>
      <c r="B353" t="s">
        <v>492</v>
      </c>
      <c r="C353" t="str">
        <f>VLOOKUP($B353,Totalt!$B$1:$BP$500,MATCH("Kvalitetsgranskad:",Totalt!$B$1:$BP$1,0),FALSE)</f>
        <v>Ja</v>
      </c>
      <c r="E353" t="str">
        <f>VLOOKUP($B353,Miljö!$B$1:$AG$479,MATCH(E$3,Miljö!$B$1:$AK$1,0),FALSE)</f>
        <v>'vind.vatten. biobränsle'</v>
      </c>
      <c r="F353">
        <f>VLOOKUP($B353,Miljö!$B$1:$AG$479,MATCH(F$3,Miljö!$B$1:$AK$1,0),FALSE)</f>
        <v>1.3</v>
      </c>
      <c r="G353">
        <f>VLOOKUP($B353,Miljö!$B$1:$AG$479,MATCH(G$3,Miljö!$B$1:$AK$1,0),FALSE)</f>
        <v>30</v>
      </c>
      <c r="H353">
        <f>VLOOKUP($B353,Miljö!$B$1:$AG$479,MATCH(H$3,Miljö!$B$1:$AK$1,0),FALSE)</f>
        <v>0</v>
      </c>
      <c r="J353">
        <f>VLOOKUP($B353,Totalt!$B$1:$BP$500,MATCH("total el",Totalt!$B$1:$BP$1,0),FALSE)</f>
        <v>0.13197</v>
      </c>
      <c r="L353" s="232">
        <f t="shared" si="6"/>
        <v>0.17156100000000002</v>
      </c>
      <c r="M353" s="232">
        <f t="shared" si="6"/>
        <v>3.9591000000000003</v>
      </c>
      <c r="N353" s="232">
        <f t="shared" si="6"/>
        <v>0</v>
      </c>
    </row>
    <row r="354" spans="1:14" x14ac:dyDescent="0.25">
      <c r="A354" t="s">
        <v>491</v>
      </c>
      <c r="B354" t="s">
        <v>493</v>
      </c>
      <c r="C354" t="str">
        <f>VLOOKUP($B354,Totalt!$B$1:$BP$500,MATCH("Kvalitetsgranskad:",Totalt!$B$1:$BP$1,0),FALSE)</f>
        <v>Ja</v>
      </c>
      <c r="E354" t="str">
        <f>VLOOKUP($B354,Miljö!$B$1:$AG$479,MATCH(E$3,Miljö!$B$1:$AK$1,0),FALSE)</f>
        <v>'vattenel epd'</v>
      </c>
      <c r="F354">
        <f>VLOOKUP($B354,Miljö!$B$1:$AG$479,MATCH(F$3,Miljö!$B$1:$AK$1,0),FALSE)</f>
        <v>1.1000000000000001</v>
      </c>
      <c r="G354">
        <f>VLOOKUP($B354,Miljö!$B$1:$AG$479,MATCH(G$3,Miljö!$B$1:$AK$1,0),FALSE)</f>
        <v>1.4999999999999999E-4</v>
      </c>
      <c r="H354">
        <f>VLOOKUP($B354,Miljö!$B$1:$AG$479,MATCH(H$3,Miljö!$B$1:$AK$1,0),FALSE)</f>
        <v>0</v>
      </c>
      <c r="J354">
        <f>VLOOKUP($B354,Totalt!$B$1:$BP$500,MATCH("total el",Totalt!$B$1:$BP$1,0),FALSE)</f>
        <v>0.1</v>
      </c>
      <c r="L354" s="232">
        <f t="shared" si="6"/>
        <v>0.11000000000000001</v>
      </c>
      <c r="M354" s="232">
        <f t="shared" si="6"/>
        <v>1.4999999999999999E-5</v>
      </c>
      <c r="N354" s="232">
        <f t="shared" si="6"/>
        <v>0</v>
      </c>
    </row>
    <row r="355" spans="1:14" x14ac:dyDescent="0.25">
      <c r="A355" t="s">
        <v>491</v>
      </c>
      <c r="B355" t="s">
        <v>494</v>
      </c>
      <c r="C355" t="str">
        <f>VLOOKUP($B355,Totalt!$B$1:$BP$500,MATCH("Kvalitetsgranskad:",Totalt!$B$1:$BP$1,0),FALSE)</f>
        <v>Ja</v>
      </c>
      <c r="E355" t="str">
        <f>VLOOKUP($B355,Miljö!$B$1:$AG$479,MATCH(E$3,Miljö!$B$1:$AK$1,0),FALSE)</f>
        <v>'vattenel epd'</v>
      </c>
      <c r="F355">
        <f>VLOOKUP($B355,Miljö!$B$1:$AG$479,MATCH(F$3,Miljö!$B$1:$AK$1,0),FALSE)</f>
        <v>1.1000000000000001</v>
      </c>
      <c r="G355">
        <f>VLOOKUP($B355,Miljö!$B$1:$AG$479,MATCH(G$3,Miljö!$B$1:$AK$1,0),FALSE)</f>
        <v>1.4999999999999999E-4</v>
      </c>
      <c r="H355">
        <f>VLOOKUP($B355,Miljö!$B$1:$AG$479,MATCH(H$3,Miljö!$B$1:$AK$1,0),FALSE)</f>
        <v>0</v>
      </c>
      <c r="J355">
        <f>VLOOKUP($B355,Totalt!$B$1:$BP$500,MATCH("total el",Totalt!$B$1:$BP$1,0),FALSE)</f>
        <v>0.15</v>
      </c>
      <c r="L355" s="232">
        <f t="shared" si="6"/>
        <v>0.16500000000000001</v>
      </c>
      <c r="M355" s="232">
        <f t="shared" si="6"/>
        <v>2.2499999999999998E-5</v>
      </c>
      <c r="N355" s="232">
        <f t="shared" si="6"/>
        <v>0</v>
      </c>
    </row>
    <row r="356" spans="1:14" x14ac:dyDescent="0.25">
      <c r="A356" t="s">
        <v>491</v>
      </c>
      <c r="B356" t="s">
        <v>495</v>
      </c>
      <c r="C356" t="str">
        <f>VLOOKUP($B356,Totalt!$B$1:$BP$500,MATCH("Kvalitetsgranskad:",Totalt!$B$1:$BP$1,0),FALSE)</f>
        <v>Ja</v>
      </c>
      <c r="E356" t="str">
        <f>VLOOKUP($B356,Miljö!$B$1:$AG$479,MATCH(E$3,Miljö!$B$1:$AK$1,0),FALSE)</f>
        <v>'vattenel epd'</v>
      </c>
      <c r="F356">
        <f>VLOOKUP($B356,Miljö!$B$1:$AG$479,MATCH(F$3,Miljö!$B$1:$AK$1,0),FALSE)</f>
        <v>1.1000000000000001</v>
      </c>
      <c r="G356">
        <f>VLOOKUP($B356,Miljö!$B$1:$AG$479,MATCH(G$3,Miljö!$B$1:$AK$1,0),FALSE)</f>
        <v>1.4999999999999999E-4</v>
      </c>
      <c r="H356">
        <f>VLOOKUP($B356,Miljö!$B$1:$AG$479,MATCH(H$3,Miljö!$B$1:$AK$1,0),FALSE)</f>
        <v>0</v>
      </c>
      <c r="J356">
        <f>VLOOKUP($B356,Totalt!$B$1:$BP$500,MATCH("total el",Totalt!$B$1:$BP$1,0),FALSE)</f>
        <v>0.2</v>
      </c>
      <c r="L356" s="232">
        <f t="shared" si="6"/>
        <v>0.22000000000000003</v>
      </c>
      <c r="M356" s="232">
        <f t="shared" si="6"/>
        <v>2.9999999999999997E-5</v>
      </c>
      <c r="N356" s="232">
        <f t="shared" si="6"/>
        <v>0</v>
      </c>
    </row>
    <row r="357" spans="1:14" x14ac:dyDescent="0.25">
      <c r="A357" t="s">
        <v>491</v>
      </c>
      <c r="B357" t="s">
        <v>496</v>
      </c>
      <c r="C357" t="str">
        <f>VLOOKUP($B357,Totalt!$B$1:$BP$500,MATCH("Kvalitetsgranskad:",Totalt!$B$1:$BP$1,0),FALSE)</f>
        <v>Ja</v>
      </c>
      <c r="E357" t="str">
        <f>VLOOKUP($B357,Miljö!$B$1:$AG$479,MATCH(E$3,Miljö!$B$1:$AK$1,0),FALSE)</f>
        <v>'vattenel epd'</v>
      </c>
      <c r="F357">
        <f>VLOOKUP($B357,Miljö!$B$1:$AG$479,MATCH(F$3,Miljö!$B$1:$AK$1,0),FALSE)</f>
        <v>1.1000000000000001</v>
      </c>
      <c r="G357">
        <f>VLOOKUP($B357,Miljö!$B$1:$AG$479,MATCH(G$3,Miljö!$B$1:$AK$1,0),FALSE)</f>
        <v>1.4999999999999999E-4</v>
      </c>
      <c r="H357">
        <f>VLOOKUP($B357,Miljö!$B$1:$AG$479,MATCH(H$3,Miljö!$B$1:$AK$1,0),FALSE)</f>
        <v>0</v>
      </c>
      <c r="J357">
        <f>VLOOKUP($B357,Totalt!$B$1:$BP$500,MATCH("total el",Totalt!$B$1:$BP$1,0),FALSE)</f>
        <v>1.8</v>
      </c>
      <c r="L357" s="232">
        <f t="shared" si="6"/>
        <v>1.9800000000000002</v>
      </c>
      <c r="M357" s="232">
        <f t="shared" si="6"/>
        <v>2.7E-4</v>
      </c>
      <c r="N357" s="232">
        <f t="shared" si="6"/>
        <v>0</v>
      </c>
    </row>
    <row r="358" spans="1:14" x14ac:dyDescent="0.25">
      <c r="A358" t="s">
        <v>497</v>
      </c>
      <c r="B358" t="s">
        <v>498</v>
      </c>
      <c r="C358" t="str">
        <f>VLOOKUP($B358,Totalt!$B$1:$BP$500,MATCH("Kvalitetsgranskad:",Totalt!$B$1:$BP$1,0),FALSE)</f>
        <v>Ja</v>
      </c>
      <c r="E358" t="str">
        <f>VLOOKUP($B358,Miljö!$B$1:$AG$479,MATCH(E$3,Miljö!$B$1:$AK$1,0),FALSE)</f>
        <v>'Blå el från vattenkraft'</v>
      </c>
      <c r="F358">
        <f>VLOOKUP($B358,Miljö!$B$1:$AG$479,MATCH(F$3,Miljö!$B$1:$AK$1,0),FALSE)</f>
        <v>1.1000000000000001</v>
      </c>
      <c r="G358">
        <f>VLOOKUP($B358,Miljö!$B$1:$AG$479,MATCH(G$3,Miljö!$B$1:$AK$1,0),FALSE)</f>
        <v>0</v>
      </c>
      <c r="H358">
        <f>VLOOKUP($B358,Miljö!$B$1:$AG$479,MATCH(H$3,Miljö!$B$1:$AK$1,0),FALSE)</f>
        <v>0</v>
      </c>
      <c r="J358">
        <f>VLOOKUP($B358,Totalt!$B$1:$BP$500,MATCH("total el",Totalt!$B$1:$BP$1,0),FALSE)</f>
        <v>0.04</v>
      </c>
      <c r="L358" s="232">
        <f t="shared" si="6"/>
        <v>4.4000000000000004E-2</v>
      </c>
      <c r="M358" s="232">
        <f t="shared" si="6"/>
        <v>0</v>
      </c>
      <c r="N358" s="232">
        <f t="shared" si="6"/>
        <v>0</v>
      </c>
    </row>
    <row r="359" spans="1:14" x14ac:dyDescent="0.25">
      <c r="A359" t="s">
        <v>497</v>
      </c>
      <c r="B359" t="s">
        <v>499</v>
      </c>
      <c r="C359" t="str">
        <f>VLOOKUP($B359,Totalt!$B$1:$BP$500,MATCH("Kvalitetsgranskad:",Totalt!$B$1:$BP$1,0),FALSE)</f>
        <v>Ja</v>
      </c>
      <c r="E359" t="str">
        <f>VLOOKUP($B359,Miljö!$B$1:$AG$479,MATCH(E$3,Miljö!$B$1:$AK$1,0),FALSE)</f>
        <v>Nordisk residual</v>
      </c>
      <c r="F359">
        <f>VLOOKUP($B359,Miljö!$B$1:$AG$479,MATCH(F$3,Miljö!$B$1:$AK$1,0),FALSE)</f>
        <v>2.36</v>
      </c>
      <c r="G359">
        <f>VLOOKUP($B359,Miljö!$B$1:$AG$479,MATCH(G$3,Miljö!$B$1:$AK$1,0),FALSE)</f>
        <v>483.4</v>
      </c>
      <c r="H359">
        <f>VLOOKUP($B359,Miljö!$B$1:$AG$479,MATCH(H$3,Miljö!$B$1:$AK$1,0),FALSE)</f>
        <v>0.55000000000000004</v>
      </c>
      <c r="J359">
        <f>VLOOKUP($B359,Totalt!$B$1:$BP$500,MATCH("total el",Totalt!$B$1:$BP$1,0),FALSE)</f>
        <v>3.5550000000000002</v>
      </c>
      <c r="L359" s="232">
        <f t="shared" si="6"/>
        <v>8.3897999999999993</v>
      </c>
      <c r="M359" s="232">
        <f t="shared" si="6"/>
        <v>1718.4870000000001</v>
      </c>
      <c r="N359" s="232">
        <f t="shared" si="6"/>
        <v>1.9552500000000002</v>
      </c>
    </row>
    <row r="360" spans="1:14" x14ac:dyDescent="0.25">
      <c r="A360" t="s">
        <v>497</v>
      </c>
      <c r="B360" t="s">
        <v>500</v>
      </c>
      <c r="C360" t="str">
        <f>VLOOKUP($B360,Totalt!$B$1:$BP$500,MATCH("Kvalitetsgranskad:",Totalt!$B$1:$BP$1,0),FALSE)</f>
        <v>Ja</v>
      </c>
      <c r="E360" t="str">
        <f>VLOOKUP($B360,Miljö!$B$1:$AG$479,MATCH(E$3,Miljö!$B$1:$AK$1,0),FALSE)</f>
        <v>'Blå el från vattenkraft'</v>
      </c>
      <c r="F360">
        <f>VLOOKUP($B360,Miljö!$B$1:$AG$479,MATCH(F$3,Miljö!$B$1:$AK$1,0),FALSE)</f>
        <v>1.1000000000000001</v>
      </c>
      <c r="G360">
        <f>VLOOKUP($B360,Miljö!$B$1:$AG$479,MATCH(G$3,Miljö!$B$1:$AK$1,0),FALSE)</f>
        <v>0</v>
      </c>
      <c r="H360">
        <f>VLOOKUP($B360,Miljö!$B$1:$AG$479,MATCH(H$3,Miljö!$B$1:$AK$1,0),FALSE)</f>
        <v>0</v>
      </c>
      <c r="J360">
        <f>VLOOKUP($B360,Totalt!$B$1:$BP$500,MATCH("total el",Totalt!$B$1:$BP$1,0),FALSE)</f>
        <v>0.5</v>
      </c>
      <c r="L360" s="232">
        <f t="shared" si="6"/>
        <v>0.55000000000000004</v>
      </c>
      <c r="M360" s="232">
        <f t="shared" si="6"/>
        <v>0</v>
      </c>
      <c r="N360" s="232">
        <f t="shared" si="6"/>
        <v>0</v>
      </c>
    </row>
    <row r="361" spans="1:14" x14ac:dyDescent="0.25">
      <c r="A361" t="s">
        <v>501</v>
      </c>
      <c r="B361" t="s">
        <v>502</v>
      </c>
      <c r="C361" t="str">
        <f>VLOOKUP($B361,Totalt!$B$1:$BP$500,MATCH("Kvalitetsgranskad:",Totalt!$B$1:$BP$1,0),FALSE)</f>
        <v>Ja</v>
      </c>
      <c r="E361" t="str">
        <f>VLOOKUP($B361,Miljö!$B$1:$AG$479,MATCH(E$3,Miljö!$B$1:$AK$1,0),FALSE)</f>
        <v>'Bio Energi'</v>
      </c>
      <c r="F361">
        <f>VLOOKUP($B361,Miljö!$B$1:$AG$479,MATCH(F$3,Miljö!$B$1:$AK$1,0),FALSE)</f>
        <v>2</v>
      </c>
      <c r="G361">
        <f>VLOOKUP($B361,Miljö!$B$1:$AG$479,MATCH(G$3,Miljö!$B$1:$AK$1,0),FALSE)</f>
        <v>0</v>
      </c>
      <c r="H361">
        <f>VLOOKUP($B361,Miljö!$B$1:$AG$479,MATCH(H$3,Miljö!$B$1:$AK$1,0),FALSE)</f>
        <v>0</v>
      </c>
      <c r="J361">
        <f>VLOOKUP($B361,Totalt!$B$1:$BP$500,MATCH("total el",Totalt!$B$1:$BP$1,0),FALSE)</f>
        <v>8.2189999999999994</v>
      </c>
      <c r="L361" s="232">
        <f t="shared" si="6"/>
        <v>16.437999999999999</v>
      </c>
      <c r="M361" s="232">
        <f t="shared" si="6"/>
        <v>0</v>
      </c>
      <c r="N361" s="232">
        <f t="shared" si="6"/>
        <v>0</v>
      </c>
    </row>
    <row r="362" spans="1:14" x14ac:dyDescent="0.25">
      <c r="A362" t="s">
        <v>501</v>
      </c>
      <c r="B362" t="s">
        <v>503</v>
      </c>
      <c r="C362" t="str">
        <f>VLOOKUP($B362,Totalt!$B$1:$BP$500,MATCH("Kvalitetsgranskad:",Totalt!$B$1:$BP$1,0),FALSE)</f>
        <v>Ja</v>
      </c>
      <c r="E362" t="str">
        <f>VLOOKUP($B362,Miljö!$B$1:$AG$479,MATCH(E$3,Miljö!$B$1:$AK$1,0),FALSE)</f>
        <v>'Bio Energi'</v>
      </c>
      <c r="F362">
        <f>VLOOKUP($B362,Miljö!$B$1:$AG$479,MATCH(F$3,Miljö!$B$1:$AK$1,0),FALSE)</f>
        <v>2</v>
      </c>
      <c r="G362">
        <f>VLOOKUP($B362,Miljö!$B$1:$AG$479,MATCH(G$3,Miljö!$B$1:$AK$1,0),FALSE)</f>
        <v>0</v>
      </c>
      <c r="H362">
        <f>VLOOKUP($B362,Miljö!$B$1:$AG$479,MATCH(H$3,Miljö!$B$1:$AK$1,0),FALSE)</f>
        <v>0</v>
      </c>
      <c r="J362">
        <f>VLOOKUP($B362,Totalt!$B$1:$BP$500,MATCH("total el",Totalt!$B$1:$BP$1,0),FALSE)</f>
        <v>0.17499999999999999</v>
      </c>
      <c r="L362" s="232">
        <f t="shared" si="6"/>
        <v>0.35</v>
      </c>
      <c r="M362" s="232">
        <f t="shared" si="6"/>
        <v>0</v>
      </c>
      <c r="N362" s="232">
        <f t="shared" si="6"/>
        <v>0</v>
      </c>
    </row>
    <row r="363" spans="1:14" x14ac:dyDescent="0.25">
      <c r="A363" t="s">
        <v>501</v>
      </c>
      <c r="B363" t="s">
        <v>504</v>
      </c>
      <c r="C363" t="str">
        <f>VLOOKUP($B363,Totalt!$B$1:$BP$500,MATCH("Kvalitetsgranskad:",Totalt!$B$1:$BP$1,0),FALSE)</f>
        <v>Ja</v>
      </c>
      <c r="E363" t="str">
        <f>VLOOKUP($B363,Miljö!$B$1:$AG$479,MATCH(E$3,Miljö!$B$1:$AK$1,0),FALSE)</f>
        <v>'bioel'</v>
      </c>
      <c r="F363">
        <f>VLOOKUP($B363,Miljö!$B$1:$AG$479,MATCH(F$3,Miljö!$B$1:$AK$1,0),FALSE)</f>
        <v>2</v>
      </c>
      <c r="G363">
        <f>VLOOKUP($B363,Miljö!$B$1:$AG$479,MATCH(G$3,Miljö!$B$1:$AK$1,0),FALSE)</f>
        <v>0</v>
      </c>
      <c r="H363">
        <f>VLOOKUP($B363,Miljö!$B$1:$AG$479,MATCH(H$3,Miljö!$B$1:$AK$1,0),FALSE)</f>
        <v>0</v>
      </c>
      <c r="J363">
        <f>VLOOKUP($B363,Totalt!$B$1:$BP$500,MATCH("total el",Totalt!$B$1:$BP$1,0),FALSE)</f>
        <v>0.39792</v>
      </c>
      <c r="L363" s="232">
        <f t="shared" si="6"/>
        <v>0.79583999999999999</v>
      </c>
      <c r="M363" s="232">
        <f t="shared" si="6"/>
        <v>0</v>
      </c>
      <c r="N363" s="232">
        <f t="shared" si="6"/>
        <v>0</v>
      </c>
    </row>
    <row r="364" spans="1:14" x14ac:dyDescent="0.25">
      <c r="A364" t="s">
        <v>501</v>
      </c>
      <c r="B364" t="s">
        <v>505</v>
      </c>
      <c r="C364" t="str">
        <f>VLOOKUP($B364,Totalt!$B$1:$BP$500,MATCH("Kvalitetsgranskad:",Totalt!$B$1:$BP$1,0),FALSE)</f>
        <v>Ja</v>
      </c>
      <c r="E364" t="str">
        <f>VLOOKUP($B364,Miljö!$B$1:$AG$479,MATCH(E$3,Miljö!$B$1:$AK$1,0),FALSE)</f>
        <v>'Bio Energi'</v>
      </c>
      <c r="F364">
        <f>VLOOKUP($B364,Miljö!$B$1:$AG$479,MATCH(F$3,Miljö!$B$1:$AK$1,0),FALSE)</f>
        <v>2</v>
      </c>
      <c r="G364">
        <f>VLOOKUP($B364,Miljö!$B$1:$AG$479,MATCH(G$3,Miljö!$B$1:$AK$1,0),FALSE)</f>
        <v>0</v>
      </c>
      <c r="H364">
        <f>VLOOKUP($B364,Miljö!$B$1:$AG$479,MATCH(H$3,Miljö!$B$1:$AK$1,0),FALSE)</f>
        <v>0</v>
      </c>
      <c r="J364">
        <f>VLOOKUP($B364,Totalt!$B$1:$BP$500,MATCH("total el",Totalt!$B$1:$BP$1,0),FALSE)</f>
        <v>0.64680000000000004</v>
      </c>
      <c r="L364" s="232">
        <f t="shared" si="6"/>
        <v>1.2936000000000001</v>
      </c>
      <c r="M364" s="232">
        <f t="shared" si="6"/>
        <v>0</v>
      </c>
      <c r="N364" s="232">
        <f t="shared" si="6"/>
        <v>0</v>
      </c>
    </row>
    <row r="365" spans="1:14" x14ac:dyDescent="0.25">
      <c r="A365" t="s">
        <v>501</v>
      </c>
      <c r="B365" t="s">
        <v>506</v>
      </c>
      <c r="C365" t="str">
        <f>VLOOKUP($B365,Totalt!$B$1:$BP$500,MATCH("Kvalitetsgranskad:",Totalt!$B$1:$BP$1,0),FALSE)</f>
        <v>Ja</v>
      </c>
      <c r="E365" t="str">
        <f>VLOOKUP($B365,Miljö!$B$1:$AG$479,MATCH(E$3,Miljö!$B$1:$AK$1,0),FALSE)</f>
        <v>'Bio energi'</v>
      </c>
      <c r="F365">
        <f>VLOOKUP($B365,Miljö!$B$1:$AG$479,MATCH(F$3,Miljö!$B$1:$AK$1,0),FALSE)</f>
        <v>2</v>
      </c>
      <c r="G365">
        <f>VLOOKUP($B365,Miljö!$B$1:$AG$479,MATCH(G$3,Miljö!$B$1:$AK$1,0),FALSE)</f>
        <v>0</v>
      </c>
      <c r="H365">
        <f>VLOOKUP($B365,Miljö!$B$1:$AG$479,MATCH(H$3,Miljö!$B$1:$AK$1,0),FALSE)</f>
        <v>0</v>
      </c>
      <c r="J365">
        <f>VLOOKUP($B365,Totalt!$B$1:$BP$500,MATCH("total el",Totalt!$B$1:$BP$1,0),FALSE)</f>
        <v>0.17004</v>
      </c>
      <c r="L365" s="232">
        <f t="shared" si="6"/>
        <v>0.34007999999999999</v>
      </c>
      <c r="M365" s="232">
        <f t="shared" si="6"/>
        <v>0</v>
      </c>
      <c r="N365" s="232">
        <f t="shared" si="6"/>
        <v>0</v>
      </c>
    </row>
    <row r="366" spans="1:14" x14ac:dyDescent="0.25">
      <c r="A366" t="s">
        <v>501</v>
      </c>
      <c r="B366" t="s">
        <v>507</v>
      </c>
      <c r="C366" t="str">
        <f>VLOOKUP($B366,Totalt!$B$1:$BP$500,MATCH("Kvalitetsgranskad:",Totalt!$B$1:$BP$1,0),FALSE)</f>
        <v>Ja</v>
      </c>
      <c r="E366" t="str">
        <f>VLOOKUP($B366,Miljö!$B$1:$AG$479,MATCH(E$3,Miljö!$B$1:$AK$1,0),FALSE)</f>
        <v>'Bio Energi'</v>
      </c>
      <c r="F366">
        <f>VLOOKUP($B366,Miljö!$B$1:$AG$479,MATCH(F$3,Miljö!$B$1:$AK$1,0),FALSE)</f>
        <v>2</v>
      </c>
      <c r="G366">
        <f>VLOOKUP($B366,Miljö!$B$1:$AG$479,MATCH(G$3,Miljö!$B$1:$AK$1,0),FALSE)</f>
        <v>0</v>
      </c>
      <c r="H366">
        <f>VLOOKUP($B366,Miljö!$B$1:$AG$479,MATCH(H$3,Miljö!$B$1:$AK$1,0),FALSE)</f>
        <v>0</v>
      </c>
      <c r="J366">
        <f>VLOOKUP($B366,Totalt!$B$1:$BP$500,MATCH("total el",Totalt!$B$1:$BP$1,0),FALSE)</f>
        <v>5.5230000000000001E-2</v>
      </c>
      <c r="L366" s="232">
        <f t="shared" si="6"/>
        <v>0.11046</v>
      </c>
      <c r="M366" s="232">
        <f t="shared" si="6"/>
        <v>0</v>
      </c>
      <c r="N366" s="232">
        <f t="shared" si="6"/>
        <v>0</v>
      </c>
    </row>
    <row r="367" spans="1:14" x14ac:dyDescent="0.25">
      <c r="A367" t="s">
        <v>501</v>
      </c>
      <c r="B367" t="s">
        <v>508</v>
      </c>
      <c r="C367" t="str">
        <f>VLOOKUP($B367,Totalt!$B$1:$BP$500,MATCH("Kvalitetsgranskad:",Totalt!$B$1:$BP$1,0),FALSE)</f>
        <v>Ja</v>
      </c>
      <c r="E367" t="str">
        <f>VLOOKUP($B367,Miljö!$B$1:$AG$479,MATCH(E$3,Miljö!$B$1:$AK$1,0),FALSE)</f>
        <v>'bioel'</v>
      </c>
      <c r="F367">
        <f>VLOOKUP($B367,Miljö!$B$1:$AG$479,MATCH(F$3,Miljö!$B$1:$AK$1,0),FALSE)</f>
        <v>2</v>
      </c>
      <c r="G367">
        <f>VLOOKUP($B367,Miljö!$B$1:$AG$479,MATCH(G$3,Miljö!$B$1:$AK$1,0),FALSE)</f>
        <v>0</v>
      </c>
      <c r="H367">
        <f>VLOOKUP($B367,Miljö!$B$1:$AG$479,MATCH(H$3,Miljö!$B$1:$AK$1,0),FALSE)</f>
        <v>0</v>
      </c>
      <c r="J367">
        <f>VLOOKUP($B367,Totalt!$B$1:$BP$500,MATCH("total el",Totalt!$B$1:$BP$1,0),FALSE)</f>
        <v>1.9450000000000001</v>
      </c>
      <c r="L367" s="232">
        <f t="shared" si="6"/>
        <v>3.89</v>
      </c>
      <c r="M367" s="232">
        <f t="shared" si="6"/>
        <v>0</v>
      </c>
      <c r="N367" s="232">
        <f t="shared" si="6"/>
        <v>0</v>
      </c>
    </row>
    <row r="368" spans="1:14" x14ac:dyDescent="0.25">
      <c r="A368" t="s">
        <v>501</v>
      </c>
      <c r="B368" t="s">
        <v>509</v>
      </c>
      <c r="C368" t="str">
        <f>VLOOKUP($B368,Totalt!$B$1:$BP$500,MATCH("Kvalitetsgranskad:",Totalt!$B$1:$BP$1,0),FALSE)</f>
        <v>Ja</v>
      </c>
      <c r="E368" t="str">
        <f>VLOOKUP($B368,Miljö!$B$1:$AG$479,MATCH(E$3,Miljö!$B$1:$AK$1,0),FALSE)</f>
        <v>'bioel'</v>
      </c>
      <c r="F368">
        <f>VLOOKUP($B368,Miljö!$B$1:$AG$479,MATCH(F$3,Miljö!$B$1:$AK$1,0),FALSE)</f>
        <v>2</v>
      </c>
      <c r="G368">
        <f>VLOOKUP($B368,Miljö!$B$1:$AG$479,MATCH(G$3,Miljö!$B$1:$AK$1,0),FALSE)</f>
        <v>0</v>
      </c>
      <c r="H368">
        <f>VLOOKUP($B368,Miljö!$B$1:$AG$479,MATCH(H$3,Miljö!$B$1:$AK$1,0),FALSE)</f>
        <v>0</v>
      </c>
      <c r="J368">
        <f>VLOOKUP($B368,Totalt!$B$1:$BP$500,MATCH("total el",Totalt!$B$1:$BP$1,0),FALSE)</f>
        <v>3.08975</v>
      </c>
      <c r="L368" s="232">
        <f t="shared" si="6"/>
        <v>6.1795</v>
      </c>
      <c r="M368" s="232">
        <f t="shared" si="6"/>
        <v>0</v>
      </c>
      <c r="N368" s="232">
        <f t="shared" si="6"/>
        <v>0</v>
      </c>
    </row>
    <row r="369" spans="1:14" x14ac:dyDescent="0.25">
      <c r="A369" t="s">
        <v>501</v>
      </c>
      <c r="B369" t="s">
        <v>510</v>
      </c>
      <c r="C369" t="str">
        <f>VLOOKUP($B369,Totalt!$B$1:$BP$500,MATCH("Kvalitetsgranskad:",Totalt!$B$1:$BP$1,0),FALSE)</f>
        <v>Ja</v>
      </c>
      <c r="E369" t="str">
        <f>VLOOKUP($B369,Miljö!$B$1:$AG$479,MATCH(E$3,Miljö!$B$1:$AK$1,0),FALSE)</f>
        <v>'Bio Energi'</v>
      </c>
      <c r="F369">
        <f>VLOOKUP($B369,Miljö!$B$1:$AG$479,MATCH(F$3,Miljö!$B$1:$AK$1,0),FALSE)</f>
        <v>2</v>
      </c>
      <c r="G369">
        <f>VLOOKUP($B369,Miljö!$B$1:$AG$479,MATCH(G$3,Miljö!$B$1:$AK$1,0),FALSE)</f>
        <v>0</v>
      </c>
      <c r="H369">
        <f>VLOOKUP($B369,Miljö!$B$1:$AG$479,MATCH(H$3,Miljö!$B$1:$AK$1,0),FALSE)</f>
        <v>0</v>
      </c>
      <c r="J369">
        <f>VLOOKUP($B369,Totalt!$B$1:$BP$500,MATCH("total el",Totalt!$B$1:$BP$1,0),FALSE)</f>
        <v>1.12035</v>
      </c>
      <c r="L369" s="232">
        <f t="shared" si="6"/>
        <v>2.2406999999999999</v>
      </c>
      <c r="M369" s="232">
        <f t="shared" si="6"/>
        <v>0</v>
      </c>
      <c r="N369" s="232">
        <f t="shared" si="6"/>
        <v>0</v>
      </c>
    </row>
    <row r="370" spans="1:14" x14ac:dyDescent="0.25">
      <c r="A370" t="s">
        <v>501</v>
      </c>
      <c r="B370" t="s">
        <v>511</v>
      </c>
      <c r="C370" t="str">
        <f>VLOOKUP($B370,Totalt!$B$1:$BP$500,MATCH("Kvalitetsgranskad:",Totalt!$B$1:$BP$1,0),FALSE)</f>
        <v>Ja</v>
      </c>
      <c r="E370" t="str">
        <f>VLOOKUP($B370,Miljö!$B$1:$AG$479,MATCH(E$3,Miljö!$B$1:$AK$1,0),FALSE)</f>
        <v>-</v>
      </c>
      <c r="F370">
        <f>VLOOKUP($B370,Miljö!$B$1:$AG$479,MATCH(F$3,Miljö!$B$1:$AK$1,0),FALSE)</f>
        <v>2</v>
      </c>
      <c r="G370">
        <f>VLOOKUP($B370,Miljö!$B$1:$AG$479,MATCH(G$3,Miljö!$B$1:$AK$1,0),FALSE)</f>
        <v>0</v>
      </c>
      <c r="H370">
        <f>VLOOKUP($B370,Miljö!$B$1:$AG$479,MATCH(H$3,Miljö!$B$1:$AK$1,0),FALSE)</f>
        <v>0</v>
      </c>
      <c r="J370">
        <f>VLOOKUP($B370,Totalt!$B$1:$BP$500,MATCH("total el",Totalt!$B$1:$BP$1,0),FALSE)</f>
        <v>0.184</v>
      </c>
      <c r="L370" s="232">
        <f t="shared" si="6"/>
        <v>0.36799999999999999</v>
      </c>
      <c r="M370" s="232">
        <f t="shared" si="6"/>
        <v>0</v>
      </c>
      <c r="N370" s="232">
        <f t="shared" si="6"/>
        <v>0</v>
      </c>
    </row>
    <row r="371" spans="1:14" x14ac:dyDescent="0.25">
      <c r="A371" t="s">
        <v>501</v>
      </c>
      <c r="B371" t="s">
        <v>512</v>
      </c>
      <c r="C371" t="str">
        <f>VLOOKUP($B371,Totalt!$B$1:$BP$500,MATCH("Kvalitetsgranskad:",Totalt!$B$1:$BP$1,0),FALSE)</f>
        <v>Ja</v>
      </c>
      <c r="E371" t="str">
        <f>VLOOKUP($B371,Miljö!$B$1:$AG$479,MATCH(E$3,Miljö!$B$1:$AK$1,0),FALSE)</f>
        <v>'Bio energi'</v>
      </c>
      <c r="F371">
        <f>VLOOKUP($B371,Miljö!$B$1:$AG$479,MATCH(F$3,Miljö!$B$1:$AK$1,0),FALSE)</f>
        <v>2</v>
      </c>
      <c r="G371">
        <f>VLOOKUP($B371,Miljö!$B$1:$AG$479,MATCH(G$3,Miljö!$B$1:$AK$1,0),FALSE)</f>
        <v>0</v>
      </c>
      <c r="H371">
        <f>VLOOKUP($B371,Miljö!$B$1:$AG$479,MATCH(H$3,Miljö!$B$1:$AK$1,0),FALSE)</f>
        <v>0</v>
      </c>
      <c r="J371">
        <f>VLOOKUP($B371,Totalt!$B$1:$BP$500,MATCH("total el",Totalt!$B$1:$BP$1,0),FALSE)</f>
        <v>0.33611999999999997</v>
      </c>
      <c r="L371" s="232">
        <f t="shared" si="6"/>
        <v>0.67223999999999995</v>
      </c>
      <c r="M371" s="232">
        <f t="shared" si="6"/>
        <v>0</v>
      </c>
      <c r="N371" s="232">
        <f t="shared" si="6"/>
        <v>0</v>
      </c>
    </row>
    <row r="372" spans="1:14" x14ac:dyDescent="0.25">
      <c r="A372" t="s">
        <v>501</v>
      </c>
      <c r="B372" t="s">
        <v>513</v>
      </c>
      <c r="C372" t="str">
        <f>VLOOKUP($B372,Totalt!$B$1:$BP$500,MATCH("Kvalitetsgranskad:",Totalt!$B$1:$BP$1,0),FALSE)</f>
        <v>Ja</v>
      </c>
      <c r="E372" t="str">
        <f>VLOOKUP($B372,Miljö!$B$1:$AG$479,MATCH(E$3,Miljö!$B$1:$AK$1,0),FALSE)</f>
        <v>'Bio energi'</v>
      </c>
      <c r="F372">
        <f>VLOOKUP($B372,Miljö!$B$1:$AG$479,MATCH(F$3,Miljö!$B$1:$AK$1,0),FALSE)</f>
        <v>2</v>
      </c>
      <c r="G372">
        <f>VLOOKUP($B372,Miljö!$B$1:$AG$479,MATCH(G$3,Miljö!$B$1:$AK$1,0),FALSE)</f>
        <v>0</v>
      </c>
      <c r="H372">
        <f>VLOOKUP($B372,Miljö!$B$1:$AG$479,MATCH(H$3,Miljö!$B$1:$AK$1,0),FALSE)</f>
        <v>0</v>
      </c>
      <c r="J372">
        <f>VLOOKUP($B372,Totalt!$B$1:$BP$500,MATCH("total el",Totalt!$B$1:$BP$1,0),FALSE)</f>
        <v>3.13266</v>
      </c>
      <c r="L372" s="232">
        <f t="shared" si="6"/>
        <v>6.26532</v>
      </c>
      <c r="M372" s="232">
        <f t="shared" si="6"/>
        <v>0</v>
      </c>
      <c r="N372" s="232">
        <f t="shared" si="6"/>
        <v>0</v>
      </c>
    </row>
    <row r="373" spans="1:14" x14ac:dyDescent="0.25">
      <c r="A373" t="s">
        <v>501</v>
      </c>
      <c r="B373" t="s">
        <v>514</v>
      </c>
      <c r="C373" t="str">
        <f>VLOOKUP($B373,Totalt!$B$1:$BP$500,MATCH("Kvalitetsgranskad:",Totalt!$B$1:$BP$1,0),FALSE)</f>
        <v>Ja</v>
      </c>
      <c r="E373" t="str">
        <f>VLOOKUP($B373,Miljö!$B$1:$AG$479,MATCH(E$3,Miljö!$B$1:$AK$1,0),FALSE)</f>
        <v>'Bio Energi'</v>
      </c>
      <c r="F373">
        <f>VLOOKUP($B373,Miljö!$B$1:$AG$479,MATCH(F$3,Miljö!$B$1:$AK$1,0),FALSE)</f>
        <v>2</v>
      </c>
      <c r="G373">
        <f>VLOOKUP($B373,Miljö!$B$1:$AG$479,MATCH(G$3,Miljö!$B$1:$AK$1,0),FALSE)</f>
        <v>0</v>
      </c>
      <c r="H373">
        <f>VLOOKUP($B373,Miljö!$B$1:$AG$479,MATCH(H$3,Miljö!$B$1:$AK$1,0),FALSE)</f>
        <v>0</v>
      </c>
      <c r="J373">
        <f>VLOOKUP($B373,Totalt!$B$1:$BP$500,MATCH("total el",Totalt!$B$1:$BP$1,0),FALSE)</f>
        <v>1.2036899999999999</v>
      </c>
      <c r="L373" s="232">
        <f t="shared" si="6"/>
        <v>2.4073799999999999</v>
      </c>
      <c r="M373" s="232">
        <f t="shared" si="6"/>
        <v>0</v>
      </c>
      <c r="N373" s="232">
        <f t="shared" si="6"/>
        <v>0</v>
      </c>
    </row>
    <row r="374" spans="1:14" x14ac:dyDescent="0.25">
      <c r="A374" t="s">
        <v>501</v>
      </c>
      <c r="B374" t="s">
        <v>515</v>
      </c>
      <c r="C374" t="str">
        <f>VLOOKUP($B374,Totalt!$B$1:$BP$500,MATCH("Kvalitetsgranskad:",Totalt!$B$1:$BP$1,0),FALSE)</f>
        <v>Ja</v>
      </c>
      <c r="E374" t="str">
        <f>VLOOKUP($B374,Miljö!$B$1:$AG$479,MATCH(E$3,Miljö!$B$1:$AK$1,0),FALSE)</f>
        <v>'bioel'</v>
      </c>
      <c r="F374">
        <f>VLOOKUP($B374,Miljö!$B$1:$AG$479,MATCH(F$3,Miljö!$B$1:$AK$1,0),FALSE)</f>
        <v>2</v>
      </c>
      <c r="G374">
        <f>VLOOKUP($B374,Miljö!$B$1:$AG$479,MATCH(G$3,Miljö!$B$1:$AK$1,0),FALSE)</f>
        <v>0</v>
      </c>
      <c r="H374">
        <f>VLOOKUP($B374,Miljö!$B$1:$AG$479,MATCH(H$3,Miljö!$B$1:$AK$1,0),FALSE)</f>
        <v>0</v>
      </c>
      <c r="J374">
        <f>VLOOKUP($B374,Totalt!$B$1:$BP$500,MATCH("total el",Totalt!$B$1:$BP$1,0),FALSE)</f>
        <v>3.5000000000000003E-2</v>
      </c>
      <c r="L374" s="232">
        <f t="shared" si="6"/>
        <v>7.0000000000000007E-2</v>
      </c>
      <c r="M374" s="232">
        <f t="shared" si="6"/>
        <v>0</v>
      </c>
      <c r="N374" s="232">
        <f t="shared" si="6"/>
        <v>0</v>
      </c>
    </row>
    <row r="375" spans="1:14" x14ac:dyDescent="0.25">
      <c r="A375" t="s">
        <v>501</v>
      </c>
      <c r="B375" t="s">
        <v>516</v>
      </c>
      <c r="C375" t="str">
        <f>VLOOKUP($B375,Totalt!$B$1:$BP$500,MATCH("Kvalitetsgranskad:",Totalt!$B$1:$BP$1,0),FALSE)</f>
        <v>Ja</v>
      </c>
      <c r="E375" t="str">
        <f>VLOOKUP($B375,Miljö!$B$1:$AG$479,MATCH(E$3,Miljö!$B$1:$AK$1,0),FALSE)</f>
        <v>'Bio energi'</v>
      </c>
      <c r="F375">
        <f>VLOOKUP($B375,Miljö!$B$1:$AG$479,MATCH(F$3,Miljö!$B$1:$AK$1,0),FALSE)</f>
        <v>2</v>
      </c>
      <c r="G375">
        <f>VLOOKUP($B375,Miljö!$B$1:$AG$479,MATCH(G$3,Miljö!$B$1:$AK$1,0),FALSE)</f>
        <v>0</v>
      </c>
      <c r="H375">
        <f>VLOOKUP($B375,Miljö!$B$1:$AG$479,MATCH(H$3,Miljö!$B$1:$AK$1,0),FALSE)</f>
        <v>0</v>
      </c>
      <c r="J375">
        <f>VLOOKUP($B375,Totalt!$B$1:$BP$500,MATCH("total el",Totalt!$B$1:$BP$1,0),FALSE)</f>
        <v>4.7219999999999998E-2</v>
      </c>
      <c r="L375" s="232">
        <f t="shared" si="6"/>
        <v>9.4439999999999996E-2</v>
      </c>
      <c r="M375" s="232">
        <f t="shared" si="6"/>
        <v>0</v>
      </c>
      <c r="N375" s="232">
        <f t="shared" si="6"/>
        <v>0</v>
      </c>
    </row>
    <row r="376" spans="1:14" x14ac:dyDescent="0.25">
      <c r="A376" t="s">
        <v>501</v>
      </c>
      <c r="B376" s="16" t="s">
        <v>975</v>
      </c>
      <c r="C376" t="str">
        <f>VLOOKUP($B376,Totalt!$B$1:$BP$500,MATCH("Kvalitetsgranskad:",Totalt!$B$1:$BP$1,0),FALSE)</f>
        <v>Ja</v>
      </c>
      <c r="E376" t="str">
        <f>VLOOKUP($B376,Miljö!$B$1:$AG$479,MATCH(E$3,Miljö!$B$1:$AK$1,0),FALSE)</f>
        <v>'Bio energi'</v>
      </c>
      <c r="F376">
        <f>VLOOKUP($B376,Miljö!$B$1:$AG$479,MATCH(F$3,Miljö!$B$1:$AK$1,0),FALSE)</f>
        <v>2</v>
      </c>
      <c r="G376">
        <f>VLOOKUP($B376,Miljö!$B$1:$AG$479,MATCH(G$3,Miljö!$B$1:$AK$1,0),FALSE)</f>
        <v>0</v>
      </c>
      <c r="H376">
        <f>VLOOKUP($B376,Miljö!$B$1:$AG$479,MATCH(H$3,Miljö!$B$1:$AK$1,0),FALSE)</f>
        <v>0</v>
      </c>
      <c r="J376">
        <f>VLOOKUP($B376,Totalt!$B$1:$BP$500,MATCH("total el",Totalt!$B$1:$BP$1,0),FALSE)</f>
        <v>1.4306399999999999</v>
      </c>
      <c r="L376" s="232">
        <f t="shared" si="6"/>
        <v>2.8612799999999998</v>
      </c>
      <c r="M376" s="232">
        <f t="shared" si="6"/>
        <v>0</v>
      </c>
      <c r="N376" s="232">
        <f t="shared" si="6"/>
        <v>0</v>
      </c>
    </row>
    <row r="377" spans="1:14" x14ac:dyDescent="0.25">
      <c r="A377" t="s">
        <v>501</v>
      </c>
      <c r="B377" t="s">
        <v>518</v>
      </c>
      <c r="C377" t="str">
        <f>VLOOKUP($B377,Totalt!$B$1:$BP$500,MATCH("Kvalitetsgranskad:",Totalt!$B$1:$BP$1,0),FALSE)</f>
        <v>Ja</v>
      </c>
      <c r="E377" t="str">
        <f>VLOOKUP($B377,Miljö!$B$1:$AG$479,MATCH(E$3,Miljö!$B$1:$AK$1,0),FALSE)</f>
        <v>'bioel'</v>
      </c>
      <c r="F377">
        <f>VLOOKUP($B377,Miljö!$B$1:$AG$479,MATCH(F$3,Miljö!$B$1:$AK$1,0),FALSE)</f>
        <v>2</v>
      </c>
      <c r="G377">
        <f>VLOOKUP($B377,Miljö!$B$1:$AG$479,MATCH(G$3,Miljö!$B$1:$AK$1,0),FALSE)</f>
        <v>0</v>
      </c>
      <c r="H377">
        <f>VLOOKUP($B377,Miljö!$B$1:$AG$479,MATCH(H$3,Miljö!$B$1:$AK$1,0),FALSE)</f>
        <v>0</v>
      </c>
      <c r="J377">
        <f>VLOOKUP($B377,Totalt!$B$1:$BP$500,MATCH("total el",Totalt!$B$1:$BP$1,0),FALSE)</f>
        <v>0.09</v>
      </c>
      <c r="L377" s="232">
        <f t="shared" si="6"/>
        <v>0.18</v>
      </c>
      <c r="M377" s="232">
        <f t="shared" si="6"/>
        <v>0</v>
      </c>
      <c r="N377" s="232">
        <f t="shared" si="6"/>
        <v>0</v>
      </c>
    </row>
    <row r="378" spans="1:14" x14ac:dyDescent="0.25">
      <c r="A378" t="s">
        <v>501</v>
      </c>
      <c r="B378" t="s">
        <v>519</v>
      </c>
      <c r="C378" t="str">
        <f>VLOOKUP($B378,Totalt!$B$1:$BP$500,MATCH("Kvalitetsgranskad:",Totalt!$B$1:$BP$1,0),FALSE)</f>
        <v>Ja</v>
      </c>
      <c r="E378" t="str">
        <f>VLOOKUP($B378,Miljö!$B$1:$AG$479,MATCH(E$3,Miljö!$B$1:$AK$1,0),FALSE)</f>
        <v>'Bio energi'</v>
      </c>
      <c r="F378">
        <f>VLOOKUP($B378,Miljö!$B$1:$AG$479,MATCH(F$3,Miljö!$B$1:$AK$1,0),FALSE)</f>
        <v>2</v>
      </c>
      <c r="G378">
        <f>VLOOKUP($B378,Miljö!$B$1:$AG$479,MATCH(G$3,Miljö!$B$1:$AK$1,0),FALSE)</f>
        <v>0</v>
      </c>
      <c r="H378">
        <f>VLOOKUP($B378,Miljö!$B$1:$AG$479,MATCH(H$3,Miljö!$B$1:$AK$1,0),FALSE)</f>
        <v>0</v>
      </c>
      <c r="J378">
        <f>VLOOKUP($B378,Totalt!$B$1:$BP$500,MATCH("total el",Totalt!$B$1:$BP$1,0),FALSE)</f>
        <v>2.5691099999999998</v>
      </c>
      <c r="L378" s="232">
        <f t="shared" si="6"/>
        <v>5.1382199999999996</v>
      </c>
      <c r="M378" s="232">
        <f t="shared" si="6"/>
        <v>0</v>
      </c>
      <c r="N378" s="232">
        <f t="shared" si="6"/>
        <v>0</v>
      </c>
    </row>
    <row r="379" spans="1:14" x14ac:dyDescent="0.25">
      <c r="A379" t="s">
        <v>501</v>
      </c>
      <c r="B379" t="s">
        <v>520</v>
      </c>
      <c r="C379" t="str">
        <f>VLOOKUP($B379,Totalt!$B$1:$BP$500,MATCH("Kvalitetsgranskad:",Totalt!$B$1:$BP$1,0),FALSE)</f>
        <v>Nej</v>
      </c>
      <c r="E379" t="str">
        <f>VLOOKUP($B379,Miljö!$B$1:$AG$479,MATCH(E$3,Miljö!$B$1:$AK$1,0),FALSE)</f>
        <v>Nordisk residual</v>
      </c>
      <c r="F379">
        <f>VLOOKUP($B379,Miljö!$B$1:$AG$479,MATCH(F$3,Miljö!$B$1:$AK$1,0),FALSE)</f>
        <v>2.36</v>
      </c>
      <c r="G379">
        <f>VLOOKUP($B379,Miljö!$B$1:$AG$479,MATCH(G$3,Miljö!$B$1:$AK$1,0),FALSE)</f>
        <v>483.4</v>
      </c>
      <c r="H379">
        <f>VLOOKUP($B379,Miljö!$B$1:$AG$479,MATCH(H$3,Miljö!$B$1:$AK$1,0),FALSE)</f>
        <v>0.55000000000000004</v>
      </c>
      <c r="J379">
        <f>VLOOKUP($B379,Totalt!$B$1:$BP$500,MATCH("total el",Totalt!$B$1:$BP$1,0),FALSE)</f>
        <v>0</v>
      </c>
      <c r="L379" s="232">
        <f t="shared" si="6"/>
        <v>0</v>
      </c>
      <c r="M379" s="232">
        <f t="shared" si="6"/>
        <v>0</v>
      </c>
      <c r="N379" s="232">
        <f t="shared" si="6"/>
        <v>0</v>
      </c>
    </row>
    <row r="380" spans="1:14" x14ac:dyDescent="0.25">
      <c r="A380" t="s">
        <v>501</v>
      </c>
      <c r="B380" t="s">
        <v>521</v>
      </c>
      <c r="C380" t="str">
        <f>VLOOKUP($B380,Totalt!$B$1:$BP$500,MATCH("Kvalitetsgranskad:",Totalt!$B$1:$BP$1,0),FALSE)</f>
        <v>Nej</v>
      </c>
      <c r="E380" t="str">
        <f>VLOOKUP($B380,Miljö!$B$1:$AG$479,MATCH(E$3,Miljö!$B$1:$AK$1,0),FALSE)</f>
        <v>Nordisk residual</v>
      </c>
      <c r="F380">
        <f>VLOOKUP($B380,Miljö!$B$1:$AG$479,MATCH(F$3,Miljö!$B$1:$AK$1,0),FALSE)</f>
        <v>2.36</v>
      </c>
      <c r="G380">
        <f>VLOOKUP($B380,Miljö!$B$1:$AG$479,MATCH(G$3,Miljö!$B$1:$AK$1,0),FALSE)</f>
        <v>483.4</v>
      </c>
      <c r="H380">
        <f>VLOOKUP($B380,Miljö!$B$1:$AG$479,MATCH(H$3,Miljö!$B$1:$AK$1,0),FALSE)</f>
        <v>0.55000000000000004</v>
      </c>
      <c r="J380">
        <f>VLOOKUP($B380,Totalt!$B$1:$BP$500,MATCH("total el",Totalt!$B$1:$BP$1,0),FALSE)</f>
        <v>0</v>
      </c>
      <c r="L380" s="232">
        <f t="shared" si="6"/>
        <v>0</v>
      </c>
      <c r="M380" s="232">
        <f t="shared" si="6"/>
        <v>0</v>
      </c>
      <c r="N380" s="232">
        <f t="shared" si="6"/>
        <v>0</v>
      </c>
    </row>
    <row r="381" spans="1:14" x14ac:dyDescent="0.25">
      <c r="A381" t="s">
        <v>522</v>
      </c>
      <c r="B381" t="s">
        <v>523</v>
      </c>
      <c r="C381" t="str">
        <f>VLOOKUP($B381,Totalt!$B$1:$BP$500,MATCH("Kvalitetsgranskad:",Totalt!$B$1:$BP$1,0),FALSE)</f>
        <v>Ja</v>
      </c>
      <c r="E381" t="str">
        <f>VLOOKUP($B381,Miljö!$B$1:$AG$479,MATCH(E$3,Miljö!$B$1:$AK$1,0),FALSE)</f>
        <v>Nordisk residual</v>
      </c>
      <c r="F381">
        <f>VLOOKUP($B381,Miljö!$B$1:$AG$479,MATCH(F$3,Miljö!$B$1:$AK$1,0),FALSE)</f>
        <v>2.36</v>
      </c>
      <c r="G381">
        <f>VLOOKUP($B381,Miljö!$B$1:$AG$479,MATCH(G$3,Miljö!$B$1:$AK$1,0),FALSE)</f>
        <v>483.4</v>
      </c>
      <c r="H381">
        <f>VLOOKUP($B381,Miljö!$B$1:$AG$479,MATCH(H$3,Miljö!$B$1:$AK$1,0),FALSE)</f>
        <v>0.55000000000000004</v>
      </c>
      <c r="J381">
        <f>VLOOKUP($B381,Totalt!$B$1:$BP$500,MATCH("total el",Totalt!$B$1:$BP$1,0),FALSE)</f>
        <v>0.24792</v>
      </c>
      <c r="L381" s="232">
        <f t="shared" si="6"/>
        <v>0.58509119999999992</v>
      </c>
      <c r="M381" s="232">
        <f t="shared" si="6"/>
        <v>119.844528</v>
      </c>
      <c r="N381" s="232">
        <f t="shared" si="6"/>
        <v>0.136356</v>
      </c>
    </row>
    <row r="382" spans="1:14" x14ac:dyDescent="0.25">
      <c r="A382" t="s">
        <v>522</v>
      </c>
      <c r="B382" t="s">
        <v>524</v>
      </c>
      <c r="C382" t="str">
        <f>VLOOKUP($B382,Totalt!$B$1:$BP$500,MATCH("Kvalitetsgranskad:",Totalt!$B$1:$BP$1,0),FALSE)</f>
        <v>Ja</v>
      </c>
      <c r="E382" t="str">
        <f>VLOOKUP($B382,Miljö!$B$1:$AG$479,MATCH(E$3,Miljö!$B$1:$AK$1,0),FALSE)</f>
        <v>'Vattenkraft 100 %'</v>
      </c>
      <c r="F382">
        <f>VLOOKUP($B382,Miljö!$B$1:$AG$479,MATCH(F$3,Miljö!$B$1:$AK$1,0),FALSE)</f>
        <v>1.1000000000000001</v>
      </c>
      <c r="G382">
        <f>VLOOKUP($B382,Miljö!$B$1:$AG$479,MATCH(G$3,Miljö!$B$1:$AK$1,0),FALSE)</f>
        <v>0</v>
      </c>
      <c r="H382">
        <f>VLOOKUP($B382,Miljö!$B$1:$AG$479,MATCH(H$3,Miljö!$B$1:$AK$1,0),FALSE)</f>
        <v>0</v>
      </c>
      <c r="J382">
        <f>VLOOKUP($B382,Totalt!$B$1:$BP$500,MATCH("total el",Totalt!$B$1:$BP$1,0),FALSE)</f>
        <v>6.2259999999999991</v>
      </c>
      <c r="L382" s="232">
        <f t="shared" si="6"/>
        <v>6.8485999999999994</v>
      </c>
      <c r="M382" s="232">
        <f t="shared" si="6"/>
        <v>0</v>
      </c>
      <c r="N382" s="232">
        <f t="shared" si="6"/>
        <v>0</v>
      </c>
    </row>
    <row r="383" spans="1:14" x14ac:dyDescent="0.25">
      <c r="A383" t="s">
        <v>525</v>
      </c>
      <c r="B383" t="s">
        <v>526</v>
      </c>
      <c r="C383" t="str">
        <f>VLOOKUP($B383,Totalt!$B$1:$BP$500,MATCH("Kvalitetsgranskad:",Totalt!$B$1:$BP$1,0),FALSE)</f>
        <v>Ja</v>
      </c>
      <c r="E383" t="str">
        <f>VLOOKUP($B383,Miljö!$B$1:$AG$479,MATCH(E$3,Miljö!$B$1:$AK$1,0),FALSE)</f>
        <v>'EPD Vattenfall vattenkraft'</v>
      </c>
      <c r="F383">
        <f>VLOOKUP($B383,Miljö!$B$1:$AG$479,MATCH(F$3,Miljö!$B$1:$AK$1,0),FALSE)</f>
        <v>1.1000000000000001</v>
      </c>
      <c r="G383">
        <f>VLOOKUP($B383,Miljö!$B$1:$AG$479,MATCH(G$3,Miljö!$B$1:$AK$1,0),FALSE)</f>
        <v>9.9</v>
      </c>
      <c r="H383">
        <f>VLOOKUP($B383,Miljö!$B$1:$AG$479,MATCH(H$3,Miljö!$B$1:$AK$1,0),FALSE)</f>
        <v>0</v>
      </c>
      <c r="J383">
        <f>VLOOKUP($B383,Totalt!$B$1:$BP$500,MATCH("total el",Totalt!$B$1:$BP$1,0),FALSE)</f>
        <v>3.101</v>
      </c>
      <c r="L383" s="232">
        <f t="shared" si="6"/>
        <v>3.4111000000000002</v>
      </c>
      <c r="M383" s="232">
        <f t="shared" si="6"/>
        <v>30.6999</v>
      </c>
      <c r="N383" s="232">
        <f t="shared" si="6"/>
        <v>0</v>
      </c>
    </row>
    <row r="384" spans="1:14" x14ac:dyDescent="0.25">
      <c r="A384" t="s">
        <v>525</v>
      </c>
      <c r="B384" t="s">
        <v>527</v>
      </c>
      <c r="C384" t="str">
        <f>VLOOKUP($B384,Totalt!$B$1:$BP$500,MATCH("Kvalitetsgranskad:",Totalt!$B$1:$BP$1,0),FALSE)</f>
        <v>Ja</v>
      </c>
      <c r="E384" t="str">
        <f>VLOOKUP($B384,Miljö!$B$1:$AG$479,MATCH(E$3,Miljö!$B$1:$AK$1,0),FALSE)</f>
        <v>'EPD Vattenfalls vattenkraft'</v>
      </c>
      <c r="F384">
        <f>VLOOKUP($B384,Miljö!$B$1:$AG$479,MATCH(F$3,Miljö!$B$1:$AK$1,0),FALSE)</f>
        <v>1.1000000000000001</v>
      </c>
      <c r="G384">
        <f>VLOOKUP($B384,Miljö!$B$1:$AG$479,MATCH(G$3,Miljö!$B$1:$AK$1,0),FALSE)</f>
        <v>9.9</v>
      </c>
      <c r="H384">
        <f>VLOOKUP($B384,Miljö!$B$1:$AG$479,MATCH(H$3,Miljö!$B$1:$AK$1,0),FALSE)</f>
        <v>0</v>
      </c>
      <c r="J384">
        <f>VLOOKUP($B384,Totalt!$B$1:$BP$500,MATCH("total el",Totalt!$B$1:$BP$1,0),FALSE)</f>
        <v>0.29099999999999998</v>
      </c>
      <c r="L384" s="232">
        <f t="shared" si="6"/>
        <v>0.3201</v>
      </c>
      <c r="M384" s="232">
        <f t="shared" si="6"/>
        <v>2.8809</v>
      </c>
      <c r="N384" s="232">
        <f t="shared" si="6"/>
        <v>0</v>
      </c>
    </row>
    <row r="385" spans="1:14" x14ac:dyDescent="0.25">
      <c r="A385" t="s">
        <v>525</v>
      </c>
      <c r="B385" t="s">
        <v>528</v>
      </c>
      <c r="C385" t="str">
        <f>VLOOKUP($B385,Totalt!$B$1:$BP$500,MATCH("Kvalitetsgranskad:",Totalt!$B$1:$BP$1,0),FALSE)</f>
        <v>Ja</v>
      </c>
      <c r="E385" t="str">
        <f>VLOOKUP($B385,Miljö!$B$1:$AG$479,MATCH(E$3,Miljö!$B$1:$AK$1,0),FALSE)</f>
        <v>'EPD Vattenfall. Vattenkraft'</v>
      </c>
      <c r="F385">
        <f>VLOOKUP($B385,Miljö!$B$1:$AG$479,MATCH(F$3,Miljö!$B$1:$AK$1,0),FALSE)</f>
        <v>1.1000000000000001</v>
      </c>
      <c r="G385">
        <f>VLOOKUP($B385,Miljö!$B$1:$AG$479,MATCH(G$3,Miljö!$B$1:$AK$1,0),FALSE)</f>
        <v>9.9</v>
      </c>
      <c r="H385">
        <f>VLOOKUP($B385,Miljö!$B$1:$AG$479,MATCH(H$3,Miljö!$B$1:$AK$1,0),FALSE)</f>
        <v>0</v>
      </c>
      <c r="J385">
        <f>VLOOKUP($B385,Totalt!$B$1:$BP$500,MATCH("total el",Totalt!$B$1:$BP$1,0),FALSE)</f>
        <v>3.8340000000000001</v>
      </c>
      <c r="L385" s="232">
        <f t="shared" si="6"/>
        <v>4.2174000000000005</v>
      </c>
      <c r="M385" s="232">
        <f t="shared" si="6"/>
        <v>37.956600000000002</v>
      </c>
      <c r="N385" s="232">
        <f t="shared" si="6"/>
        <v>0</v>
      </c>
    </row>
    <row r="386" spans="1:14" x14ac:dyDescent="0.25">
      <c r="A386" t="s">
        <v>525</v>
      </c>
      <c r="B386" t="s">
        <v>529</v>
      </c>
      <c r="C386" t="str">
        <f>VLOOKUP($B386,Totalt!$B$1:$BP$500,MATCH("Kvalitetsgranskad:",Totalt!$B$1:$BP$1,0),FALSE)</f>
        <v>Ja</v>
      </c>
      <c r="E386" t="str">
        <f>VLOOKUP($B386,Miljö!$B$1:$AG$479,MATCH(E$3,Miljö!$B$1:$AK$1,0),FALSE)</f>
        <v>Nordisk residual</v>
      </c>
      <c r="F386">
        <f>VLOOKUP($B386,Miljö!$B$1:$AG$479,MATCH(F$3,Miljö!$B$1:$AK$1,0),FALSE)</f>
        <v>2.36</v>
      </c>
      <c r="G386">
        <f>VLOOKUP($B386,Miljö!$B$1:$AG$479,MATCH(G$3,Miljö!$B$1:$AK$1,0),FALSE)</f>
        <v>483.4</v>
      </c>
      <c r="H386">
        <f>VLOOKUP($B386,Miljö!$B$1:$AG$479,MATCH(H$3,Miljö!$B$1:$AK$1,0),FALSE)</f>
        <v>0.55000000000000004</v>
      </c>
      <c r="J386">
        <f>VLOOKUP($B386,Totalt!$B$1:$BP$500,MATCH("total el",Totalt!$B$1:$BP$1,0),FALSE)</f>
        <v>0.51987000000000005</v>
      </c>
      <c r="L386" s="232">
        <f t="shared" si="6"/>
        <v>1.2268932000000001</v>
      </c>
      <c r="M386" s="232">
        <f t="shared" si="6"/>
        <v>251.30515800000001</v>
      </c>
      <c r="N386" s="232">
        <f t="shared" si="6"/>
        <v>0.28592850000000003</v>
      </c>
    </row>
    <row r="387" spans="1:14" x14ac:dyDescent="0.25">
      <c r="A387" t="s">
        <v>530</v>
      </c>
      <c r="B387" t="s">
        <v>531</v>
      </c>
      <c r="C387" t="str">
        <f>VLOOKUP($B387,Totalt!$B$1:$BP$500,MATCH("Kvalitetsgranskad:",Totalt!$B$1:$BP$1,0),FALSE)</f>
        <v>Ja</v>
      </c>
      <c r="E387" t="str">
        <f>VLOOKUP($B387,Miljö!$B$1:$AG$479,MATCH(E$3,Miljö!$B$1:$AK$1,0),FALSE)</f>
        <v>Nordisk residual</v>
      </c>
      <c r="F387">
        <f>VLOOKUP($B387,Miljö!$B$1:$AG$479,MATCH(F$3,Miljö!$B$1:$AK$1,0),FALSE)</f>
        <v>2.36</v>
      </c>
      <c r="G387">
        <f>VLOOKUP($B387,Miljö!$B$1:$AG$479,MATCH(G$3,Miljö!$B$1:$AK$1,0),FALSE)</f>
        <v>483.4</v>
      </c>
      <c r="H387">
        <f>VLOOKUP($B387,Miljö!$B$1:$AG$479,MATCH(H$3,Miljö!$B$1:$AK$1,0),FALSE)</f>
        <v>0.55000000000000004</v>
      </c>
      <c r="J387">
        <f>VLOOKUP($B387,Totalt!$B$1:$BP$500,MATCH("total el",Totalt!$B$1:$BP$1,0),FALSE)</f>
        <v>0.21299999999999999</v>
      </c>
      <c r="L387" s="232">
        <f t="shared" si="6"/>
        <v>0.50268000000000002</v>
      </c>
      <c r="M387" s="232">
        <f t="shared" si="6"/>
        <v>102.96419999999999</v>
      </c>
      <c r="N387" s="232">
        <f t="shared" si="6"/>
        <v>0.11715</v>
      </c>
    </row>
    <row r="388" spans="1:14" x14ac:dyDescent="0.25">
      <c r="A388" t="s">
        <v>530</v>
      </c>
      <c r="B388" t="s">
        <v>532</v>
      </c>
      <c r="C388" t="str">
        <f>VLOOKUP($B388,Totalt!$B$1:$BP$500,MATCH("Kvalitetsgranskad:",Totalt!$B$1:$BP$1,0),FALSE)</f>
        <v>Ja</v>
      </c>
      <c r="E388" t="str">
        <f>VLOOKUP($B388,Miljö!$B$1:$AG$479,MATCH(E$3,Miljö!$B$1:$AK$1,0),FALSE)</f>
        <v>Nordisk residual</v>
      </c>
      <c r="F388">
        <f>VLOOKUP($B388,Miljö!$B$1:$AG$479,MATCH(F$3,Miljö!$B$1:$AK$1,0),FALSE)</f>
        <v>2.36</v>
      </c>
      <c r="G388">
        <f>VLOOKUP($B388,Miljö!$B$1:$AG$479,MATCH(G$3,Miljö!$B$1:$AK$1,0),FALSE)</f>
        <v>483.4</v>
      </c>
      <c r="H388">
        <f>VLOOKUP($B388,Miljö!$B$1:$AG$479,MATCH(H$3,Miljö!$B$1:$AK$1,0),FALSE)</f>
        <v>0.55000000000000004</v>
      </c>
      <c r="J388">
        <f>VLOOKUP($B388,Totalt!$B$1:$BP$500,MATCH("total el",Totalt!$B$1:$BP$1,0),FALSE)</f>
        <v>0.92400000000000004</v>
      </c>
      <c r="L388" s="232">
        <f t="shared" si="6"/>
        <v>2.1806399999999999</v>
      </c>
      <c r="M388" s="232">
        <f t="shared" si="6"/>
        <v>446.66160000000002</v>
      </c>
      <c r="N388" s="232">
        <f t="shared" si="6"/>
        <v>0.5082000000000001</v>
      </c>
    </row>
    <row r="389" spans="1:14" x14ac:dyDescent="0.25">
      <c r="A389" t="s">
        <v>530</v>
      </c>
      <c r="B389" t="s">
        <v>533</v>
      </c>
      <c r="C389" t="str">
        <f>VLOOKUP($B389,Totalt!$B$1:$BP$500,MATCH("Kvalitetsgranskad:",Totalt!$B$1:$BP$1,0),FALSE)</f>
        <v>Ja</v>
      </c>
      <c r="E389" t="str">
        <f>VLOOKUP($B389,Miljö!$B$1:$AG$479,MATCH(E$3,Miljö!$B$1:$AK$1,0),FALSE)</f>
        <v>Nordisk residual</v>
      </c>
      <c r="F389">
        <f>VLOOKUP($B389,Miljö!$B$1:$AG$479,MATCH(F$3,Miljö!$B$1:$AK$1,0),FALSE)</f>
        <v>2.36</v>
      </c>
      <c r="G389">
        <f>VLOOKUP($B389,Miljö!$B$1:$AG$479,MATCH(G$3,Miljö!$B$1:$AK$1,0),FALSE)</f>
        <v>483.4</v>
      </c>
      <c r="H389">
        <f>VLOOKUP($B389,Miljö!$B$1:$AG$479,MATCH(H$3,Miljö!$B$1:$AK$1,0),FALSE)</f>
        <v>0.55000000000000004</v>
      </c>
      <c r="J389">
        <f>VLOOKUP($B389,Totalt!$B$1:$BP$500,MATCH("total el",Totalt!$B$1:$BP$1,0),FALSE)</f>
        <v>9.3168600000000001</v>
      </c>
      <c r="L389" s="232">
        <f t="shared" ref="L389:N411" si="7">IF(ISERROR($J389*F389),"",$J389*F389)</f>
        <v>21.987789599999999</v>
      </c>
      <c r="M389" s="232">
        <f t="shared" si="7"/>
        <v>4503.7701239999997</v>
      </c>
      <c r="N389" s="232">
        <f t="shared" si="7"/>
        <v>5.1242730000000005</v>
      </c>
    </row>
    <row r="390" spans="1:14" x14ac:dyDescent="0.25">
      <c r="A390" t="s">
        <v>534</v>
      </c>
      <c r="B390" t="s">
        <v>535</v>
      </c>
      <c r="C390" t="str">
        <f>VLOOKUP($B390,Totalt!$B$1:$BP$500,MATCH("Kvalitetsgranskad:",Totalt!$B$1:$BP$1,0),FALSE)</f>
        <v>Ja</v>
      </c>
      <c r="E390" t="str">
        <f>VLOOKUP($B390,Miljö!$B$1:$AG$479,MATCH(E$3,Miljö!$B$1:$AK$1,0),FALSE)</f>
        <v>'Bra miljöval'</v>
      </c>
      <c r="F390">
        <f>VLOOKUP($B390,Miljö!$B$1:$AG$479,MATCH(F$3,Miljö!$B$1:$AK$1,0),FALSE)</f>
        <v>2.36</v>
      </c>
      <c r="G390">
        <f>VLOOKUP($B390,Miljö!$B$1:$AG$479,MATCH(G$3,Miljö!$B$1:$AK$1,0),FALSE)</f>
        <v>483.4</v>
      </c>
      <c r="H390">
        <f>VLOOKUP($B390,Miljö!$B$1:$AG$479,MATCH(H$3,Miljö!$B$1:$AK$1,0),FALSE)</f>
        <v>0.55000000000000004</v>
      </c>
      <c r="J390">
        <f>VLOOKUP($B390,Totalt!$B$1:$BP$500,MATCH("total el",Totalt!$B$1:$BP$1,0),FALSE)</f>
        <v>0.27</v>
      </c>
      <c r="L390" s="232">
        <f t="shared" si="7"/>
        <v>0.63719999999999999</v>
      </c>
      <c r="M390" s="232">
        <f t="shared" si="7"/>
        <v>130.518</v>
      </c>
      <c r="N390" s="232">
        <f t="shared" si="7"/>
        <v>0.14850000000000002</v>
      </c>
    </row>
    <row r="391" spans="1:14" x14ac:dyDescent="0.25">
      <c r="A391" t="s">
        <v>534</v>
      </c>
      <c r="B391" t="s">
        <v>536</v>
      </c>
      <c r="C391" t="str">
        <f>VLOOKUP($B391,Totalt!$B$1:$BP$500,MATCH("Kvalitetsgranskad:",Totalt!$B$1:$BP$1,0),FALSE)</f>
        <v>Ja</v>
      </c>
      <c r="E391" t="str">
        <f>VLOOKUP($B391,Miljö!$B$1:$AG$479,MATCH(E$3,Miljö!$B$1:$AK$1,0),FALSE)</f>
        <v>'Bra miljöval'</v>
      </c>
      <c r="F391">
        <f>VLOOKUP($B391,Miljö!$B$1:$AG$479,MATCH(F$3,Miljö!$B$1:$AK$1,0),FALSE)</f>
        <v>2.36</v>
      </c>
      <c r="G391">
        <f>VLOOKUP($B391,Miljö!$B$1:$AG$479,MATCH(G$3,Miljö!$B$1:$AK$1,0),FALSE)</f>
        <v>483.4</v>
      </c>
      <c r="H391">
        <f>VLOOKUP($B391,Miljö!$B$1:$AG$479,MATCH(H$3,Miljö!$B$1:$AK$1,0),FALSE)</f>
        <v>0.55000000000000004</v>
      </c>
      <c r="J391">
        <f>VLOOKUP($B391,Totalt!$B$1:$BP$500,MATCH("total el",Totalt!$B$1:$BP$1,0),FALSE)</f>
        <v>0.13900000000000001</v>
      </c>
      <c r="L391" s="232">
        <f t="shared" si="7"/>
        <v>0.32804</v>
      </c>
      <c r="M391" s="232">
        <f t="shared" si="7"/>
        <v>67.192599999999999</v>
      </c>
      <c r="N391" s="232">
        <f t="shared" si="7"/>
        <v>7.6450000000000018E-2</v>
      </c>
    </row>
    <row r="392" spans="1:14" x14ac:dyDescent="0.25">
      <c r="A392" t="s">
        <v>534</v>
      </c>
      <c r="B392" t="s">
        <v>537</v>
      </c>
      <c r="C392" t="str">
        <f>VLOOKUP($B392,Totalt!$B$1:$BP$500,MATCH("Kvalitetsgranskad:",Totalt!$B$1:$BP$1,0),FALSE)</f>
        <v>Ja</v>
      </c>
      <c r="E392" t="str">
        <f>VLOOKUP($B392,Miljö!$B$1:$AG$479,MATCH(E$3,Miljö!$B$1:$AK$1,0),FALSE)</f>
        <v>'Bra miljöval'</v>
      </c>
      <c r="F392">
        <f>VLOOKUP($B392,Miljö!$B$1:$AG$479,MATCH(F$3,Miljö!$B$1:$AK$1,0),FALSE)</f>
        <v>2.36</v>
      </c>
      <c r="G392">
        <f>VLOOKUP($B392,Miljö!$B$1:$AG$479,MATCH(G$3,Miljö!$B$1:$AK$1,0),FALSE)</f>
        <v>483.4</v>
      </c>
      <c r="H392">
        <f>VLOOKUP($B392,Miljö!$B$1:$AG$479,MATCH(H$3,Miljö!$B$1:$AK$1,0),FALSE)</f>
        <v>0.55000000000000004</v>
      </c>
      <c r="J392">
        <f>VLOOKUP($B392,Totalt!$B$1:$BP$500,MATCH("total el",Totalt!$B$1:$BP$1,0),FALSE)</f>
        <v>0.19900000000000001</v>
      </c>
      <c r="L392" s="232">
        <f t="shared" si="7"/>
        <v>0.46964</v>
      </c>
      <c r="M392" s="232">
        <f t="shared" si="7"/>
        <v>96.196600000000004</v>
      </c>
      <c r="N392" s="232">
        <f t="shared" si="7"/>
        <v>0.10945000000000002</v>
      </c>
    </row>
    <row r="393" spans="1:14" x14ac:dyDescent="0.25">
      <c r="A393" t="s">
        <v>534</v>
      </c>
      <c r="B393" t="s">
        <v>538</v>
      </c>
      <c r="C393" t="str">
        <f>VLOOKUP($B393,Totalt!$B$1:$BP$500,MATCH("Kvalitetsgranskad:",Totalt!$B$1:$BP$1,0),FALSE)</f>
        <v>Ja</v>
      </c>
      <c r="E393" t="str">
        <f>VLOOKUP($B393,Miljö!$B$1:$AG$479,MATCH(E$3,Miljö!$B$1:$AK$1,0),FALSE)</f>
        <v>'Bra miljöval'</v>
      </c>
      <c r="F393">
        <f>VLOOKUP($B393,Miljö!$B$1:$AG$479,MATCH(F$3,Miljö!$B$1:$AK$1,0),FALSE)</f>
        <v>2.36</v>
      </c>
      <c r="G393">
        <f>VLOOKUP($B393,Miljö!$B$1:$AG$479,MATCH(G$3,Miljö!$B$1:$AK$1,0),FALSE)</f>
        <v>483.4</v>
      </c>
      <c r="H393">
        <f>VLOOKUP($B393,Miljö!$B$1:$AG$479,MATCH(H$3,Miljö!$B$1:$AK$1,0),FALSE)</f>
        <v>0.55000000000000004</v>
      </c>
      <c r="J393">
        <f>VLOOKUP($B393,Totalt!$B$1:$BP$500,MATCH("total el",Totalt!$B$1:$BP$1,0),FALSE)</f>
        <v>20.216799999999999</v>
      </c>
      <c r="L393" s="232">
        <f t="shared" si="7"/>
        <v>47.711647999999997</v>
      </c>
      <c r="M393" s="232">
        <f t="shared" si="7"/>
        <v>9772.8011199999983</v>
      </c>
      <c r="N393" s="232">
        <f t="shared" si="7"/>
        <v>11.119240000000001</v>
      </c>
    </row>
    <row r="394" spans="1:14" x14ac:dyDescent="0.25">
      <c r="A394" t="s">
        <v>539</v>
      </c>
      <c r="B394" t="s">
        <v>540</v>
      </c>
      <c r="C394" t="str">
        <f>VLOOKUP($B394,Totalt!$B$1:$BP$500,MATCH("Kvalitetsgranskad:",Totalt!$B$1:$BP$1,0),FALSE)</f>
        <v>Ja</v>
      </c>
      <c r="E394" t="str">
        <f>VLOOKUP($B394,Miljö!$B$1:$AG$479,MATCH(E$3,Miljö!$B$1:$AK$1,0),FALSE)</f>
        <v>Nordisk residual</v>
      </c>
      <c r="F394">
        <f>VLOOKUP($B394,Miljö!$B$1:$AG$479,MATCH(F$3,Miljö!$B$1:$AK$1,0),FALSE)</f>
        <v>2.36</v>
      </c>
      <c r="G394">
        <f>VLOOKUP($B394,Miljö!$B$1:$AG$479,MATCH(G$3,Miljö!$B$1:$AK$1,0),FALSE)</f>
        <v>483.4</v>
      </c>
      <c r="H394">
        <f>VLOOKUP($B394,Miljö!$B$1:$AG$479,MATCH(H$3,Miljö!$B$1:$AK$1,0),FALSE)</f>
        <v>0.55000000000000004</v>
      </c>
      <c r="J394">
        <f>VLOOKUP($B394,Totalt!$B$1:$BP$500,MATCH("total el",Totalt!$B$1:$BP$1,0),FALSE)</f>
        <v>3.3487399999999998</v>
      </c>
      <c r="L394" s="232">
        <f t="shared" si="7"/>
        <v>7.903026399999999</v>
      </c>
      <c r="M394" s="232">
        <f t="shared" si="7"/>
        <v>1618.7809159999999</v>
      </c>
      <c r="N394" s="232">
        <f t="shared" si="7"/>
        <v>1.841807</v>
      </c>
    </row>
    <row r="395" spans="1:14" x14ac:dyDescent="0.25">
      <c r="A395" t="s">
        <v>541</v>
      </c>
      <c r="B395" t="s">
        <v>542</v>
      </c>
      <c r="C395" t="str">
        <f>VLOOKUP($B395,Totalt!$B$1:$BP$500,MATCH("Kvalitetsgranskad:",Totalt!$B$1:$BP$1,0),FALSE)</f>
        <v>Ja</v>
      </c>
      <c r="E395" t="str">
        <f>VLOOKUP($B395,Miljö!$B$1:$AG$479,MATCH(E$3,Miljö!$B$1:$AK$1,0),FALSE)</f>
        <v>Nordisk residual</v>
      </c>
      <c r="F395">
        <f>VLOOKUP($B395,Miljö!$B$1:$AG$479,MATCH(F$3,Miljö!$B$1:$AK$1,0),FALSE)</f>
        <v>2.36</v>
      </c>
      <c r="G395">
        <f>VLOOKUP($B395,Miljö!$B$1:$AG$479,MATCH(G$3,Miljö!$B$1:$AK$1,0),FALSE)</f>
        <v>483.4</v>
      </c>
      <c r="H395">
        <f>VLOOKUP($B395,Miljö!$B$1:$AG$479,MATCH(H$3,Miljö!$B$1:$AK$1,0),FALSE)</f>
        <v>0.55000000000000004</v>
      </c>
      <c r="J395">
        <f>VLOOKUP($B395,Totalt!$B$1:$BP$500,MATCH("total el",Totalt!$B$1:$BP$1,0),FALSE)</f>
        <v>0.20399999999999999</v>
      </c>
      <c r="L395" s="232">
        <f t="shared" si="7"/>
        <v>0.48143999999999992</v>
      </c>
      <c r="M395" s="232">
        <f t="shared" si="7"/>
        <v>98.613599999999991</v>
      </c>
      <c r="N395" s="232">
        <f t="shared" si="7"/>
        <v>0.11220000000000001</v>
      </c>
    </row>
    <row r="396" spans="1:14" x14ac:dyDescent="0.25">
      <c r="A396" t="s">
        <v>541</v>
      </c>
      <c r="B396" t="s">
        <v>543</v>
      </c>
      <c r="C396" t="str">
        <f>VLOOKUP($B396,Totalt!$B$1:$BP$500,MATCH("Kvalitetsgranskad:",Totalt!$B$1:$BP$1,0),FALSE)</f>
        <v>Ja</v>
      </c>
      <c r="E396" t="str">
        <f>VLOOKUP($B396,Miljö!$B$1:$AG$479,MATCH(E$3,Miljö!$B$1:$AK$1,0),FALSE)</f>
        <v>Nordisk residual</v>
      </c>
      <c r="F396">
        <f>VLOOKUP($B396,Miljö!$B$1:$AG$479,MATCH(F$3,Miljö!$B$1:$AK$1,0),FALSE)</f>
        <v>2.36</v>
      </c>
      <c r="G396">
        <f>VLOOKUP($B396,Miljö!$B$1:$AG$479,MATCH(G$3,Miljö!$B$1:$AK$1,0),FALSE)</f>
        <v>483.4</v>
      </c>
      <c r="H396">
        <f>VLOOKUP($B396,Miljö!$B$1:$AG$479,MATCH(H$3,Miljö!$B$1:$AK$1,0),FALSE)</f>
        <v>0.55000000000000004</v>
      </c>
      <c r="J396">
        <f>VLOOKUP($B396,Totalt!$B$1:$BP$500,MATCH("total el",Totalt!$B$1:$BP$1,0),FALSE)</f>
        <v>2.4E-2</v>
      </c>
      <c r="L396" s="232">
        <f t="shared" si="7"/>
        <v>5.6639999999999996E-2</v>
      </c>
      <c r="M396" s="232">
        <f t="shared" si="7"/>
        <v>11.601599999999999</v>
      </c>
      <c r="N396" s="232">
        <f t="shared" si="7"/>
        <v>1.3200000000000002E-2</v>
      </c>
    </row>
    <row r="397" spans="1:14" x14ac:dyDescent="0.25">
      <c r="A397" t="s">
        <v>541</v>
      </c>
      <c r="B397" t="s">
        <v>544</v>
      </c>
      <c r="C397" t="str">
        <f>VLOOKUP($B397,Totalt!$B$1:$BP$500,MATCH("Kvalitetsgranskad:",Totalt!$B$1:$BP$1,0),FALSE)</f>
        <v>Ja</v>
      </c>
      <c r="E397" t="str">
        <f>VLOOKUP($B397,Miljö!$B$1:$AG$479,MATCH(E$3,Miljö!$B$1:$AK$1,0),FALSE)</f>
        <v>Nordisk residual</v>
      </c>
      <c r="F397">
        <f>VLOOKUP($B397,Miljö!$B$1:$AG$479,MATCH(F$3,Miljö!$B$1:$AK$1,0),FALSE)</f>
        <v>2.36</v>
      </c>
      <c r="G397">
        <f>VLOOKUP($B397,Miljö!$B$1:$AG$479,MATCH(G$3,Miljö!$B$1:$AK$1,0),FALSE)</f>
        <v>483.4</v>
      </c>
      <c r="H397">
        <f>VLOOKUP($B397,Miljö!$B$1:$AG$479,MATCH(H$3,Miljö!$B$1:$AK$1,0),FALSE)</f>
        <v>0.55000000000000004</v>
      </c>
      <c r="J397">
        <f>VLOOKUP($B397,Totalt!$B$1:$BP$500,MATCH("total el",Totalt!$B$1:$BP$1,0),FALSE)</f>
        <v>0.65010000000000001</v>
      </c>
      <c r="L397" s="232">
        <f t="shared" si="7"/>
        <v>1.5342359999999999</v>
      </c>
      <c r="M397" s="232">
        <f t="shared" si="7"/>
        <v>314.25833999999998</v>
      </c>
      <c r="N397" s="232">
        <f t="shared" si="7"/>
        <v>0.35755500000000001</v>
      </c>
    </row>
    <row r="398" spans="1:14" x14ac:dyDescent="0.25">
      <c r="A398" t="s">
        <v>545</v>
      </c>
      <c r="B398" t="s">
        <v>546</v>
      </c>
      <c r="C398" t="str">
        <f>VLOOKUP($B398,Totalt!$B$1:$BP$500,MATCH("Kvalitetsgranskad:",Totalt!$B$1:$BP$1,0),FALSE)</f>
        <v>Nej</v>
      </c>
      <c r="E398" t="str">
        <f>VLOOKUP($B398,Miljö!$B$1:$AG$479,MATCH(E$3,Miljö!$B$1:$AK$1,0),FALSE)</f>
        <v>-</v>
      </c>
      <c r="F398">
        <f>VLOOKUP($B398,Miljö!$B$1:$AG$479,MATCH(F$3,Miljö!$B$1:$AK$1,0),FALSE)</f>
        <v>2.36</v>
      </c>
      <c r="G398">
        <f>VLOOKUP($B398,Miljö!$B$1:$AG$479,MATCH(G$3,Miljö!$B$1:$AK$1,0),FALSE)</f>
        <v>483.4</v>
      </c>
      <c r="H398">
        <f>VLOOKUP($B398,Miljö!$B$1:$AG$479,MATCH(H$3,Miljö!$B$1:$AK$1,0),FALSE)</f>
        <v>0.55000000000000004</v>
      </c>
      <c r="J398">
        <f>VLOOKUP($B398,Totalt!$B$1:$BP$500,MATCH("total el",Totalt!$B$1:$BP$1,0),FALSE)</f>
        <v>0</v>
      </c>
      <c r="L398" s="232">
        <f t="shared" si="7"/>
        <v>0</v>
      </c>
      <c r="M398" s="232">
        <f t="shared" si="7"/>
        <v>0</v>
      </c>
      <c r="N398" s="232">
        <f t="shared" si="7"/>
        <v>0</v>
      </c>
    </row>
    <row r="399" spans="1:14" x14ac:dyDescent="0.25">
      <c r="A399" t="s">
        <v>547</v>
      </c>
      <c r="B399" t="s">
        <v>548</v>
      </c>
      <c r="C399" t="str">
        <f>VLOOKUP($B399,Totalt!$B$1:$BP$500,MATCH("Kvalitetsgranskad:",Totalt!$B$1:$BP$1,0),FALSE)</f>
        <v>Ja</v>
      </c>
      <c r="E399" t="str">
        <f>VLOOKUP($B399,Miljö!$B$1:$AG$479,MATCH(E$3,Miljö!$B$1:$AK$1,0),FALSE)</f>
        <v>'Bra Miljöval och egenproducerad el'</v>
      </c>
      <c r="F399">
        <f>VLOOKUP($B399,Miljö!$B$1:$AG$479,MATCH(F$3,Miljö!$B$1:$AK$1,0),FALSE)</f>
        <v>0.78500000000000003</v>
      </c>
      <c r="G399">
        <f>VLOOKUP($B399,Miljö!$B$1:$AG$479,MATCH(G$3,Miljö!$B$1:$AK$1,0),FALSE)</f>
        <v>55.313000000000002</v>
      </c>
      <c r="H399">
        <f>VLOOKUP($B399,Miljö!$B$1:$AG$479,MATCH(H$3,Miljö!$B$1:$AK$1,0),FALSE)</f>
        <v>0</v>
      </c>
      <c r="J399">
        <f>VLOOKUP($B399,Totalt!$B$1:$BP$500,MATCH("total el",Totalt!$B$1:$BP$1,0),FALSE)</f>
        <v>40.617000000000004</v>
      </c>
      <c r="L399" s="232">
        <f t="shared" si="7"/>
        <v>31.884345000000003</v>
      </c>
      <c r="M399" s="232">
        <f t="shared" si="7"/>
        <v>2246.6481210000002</v>
      </c>
      <c r="N399" s="232">
        <f t="shared" si="7"/>
        <v>0</v>
      </c>
    </row>
    <row r="400" spans="1:14" x14ac:dyDescent="0.25">
      <c r="A400" t="s">
        <v>547</v>
      </c>
      <c r="B400" t="s">
        <v>549</v>
      </c>
      <c r="C400" t="str">
        <f>VLOOKUP($B400,Totalt!$B$1:$BP$500,MATCH("Kvalitetsgranskad:",Totalt!$B$1:$BP$1,0),FALSE)</f>
        <v>Ja</v>
      </c>
      <c r="E400" t="str">
        <f>VLOOKUP($B400,Miljö!$B$1:$AG$479,MATCH(E$3,Miljö!$B$1:$AK$1,0),FALSE)</f>
        <v>'Bra Milöval'</v>
      </c>
      <c r="F400">
        <f>VLOOKUP($B400,Miljö!$B$1:$AG$479,MATCH(F$3,Miljö!$B$1:$AK$1,0),FALSE)</f>
        <v>1.1000000000000001</v>
      </c>
      <c r="G400">
        <f>VLOOKUP($B400,Miljö!$B$1:$AG$479,MATCH(G$3,Miljö!$B$1:$AK$1,0),FALSE)</f>
        <v>0</v>
      </c>
      <c r="H400">
        <f>VLOOKUP($B400,Miljö!$B$1:$AG$479,MATCH(H$3,Miljö!$B$1:$AK$1,0),FALSE)</f>
        <v>0</v>
      </c>
      <c r="J400">
        <f>VLOOKUP($B400,Totalt!$B$1:$BP$500,MATCH("total el",Totalt!$B$1:$BP$1,0),FALSE)</f>
        <v>6.1445E-2</v>
      </c>
      <c r="L400" s="232">
        <f t="shared" si="7"/>
        <v>6.7589500000000011E-2</v>
      </c>
      <c r="M400" s="232">
        <f t="shared" si="7"/>
        <v>0</v>
      </c>
      <c r="N400" s="232">
        <f t="shared" si="7"/>
        <v>0</v>
      </c>
    </row>
    <row r="401" spans="1:14" x14ac:dyDescent="0.25">
      <c r="A401" t="s">
        <v>547</v>
      </c>
      <c r="B401" t="s">
        <v>550</v>
      </c>
      <c r="C401" t="str">
        <f>VLOOKUP($B401,Totalt!$B$1:$BP$500,MATCH("Kvalitetsgranskad:",Totalt!$B$1:$BP$1,0),FALSE)</f>
        <v>Ja</v>
      </c>
      <c r="E401" t="str">
        <f>VLOOKUP($B401,Miljö!$B$1:$AG$479,MATCH(E$3,Miljö!$B$1:$AK$1,0),FALSE)</f>
        <v>'Bra Miljöval'</v>
      </c>
      <c r="F401">
        <f>VLOOKUP($B401,Miljö!$B$1:$AG$479,MATCH(F$3,Miljö!$B$1:$AK$1,0),FALSE)</f>
        <v>1.1000000000000001</v>
      </c>
      <c r="G401">
        <f>VLOOKUP($B401,Miljö!$B$1:$AG$479,MATCH(G$3,Miljö!$B$1:$AK$1,0),FALSE)</f>
        <v>0</v>
      </c>
      <c r="H401">
        <f>VLOOKUP($B401,Miljö!$B$1:$AG$479,MATCH(H$3,Miljö!$B$1:$AK$1,0),FALSE)</f>
        <v>0</v>
      </c>
      <c r="J401">
        <f>VLOOKUP($B401,Totalt!$B$1:$BP$500,MATCH("total el",Totalt!$B$1:$BP$1,0),FALSE)</f>
        <v>0.21299999999999999</v>
      </c>
      <c r="L401" s="232">
        <f t="shared" si="7"/>
        <v>0.23430000000000001</v>
      </c>
      <c r="M401" s="232">
        <f t="shared" si="7"/>
        <v>0</v>
      </c>
      <c r="N401" s="232">
        <f t="shared" si="7"/>
        <v>0</v>
      </c>
    </row>
    <row r="402" spans="1:14" x14ac:dyDescent="0.25">
      <c r="A402" t="s">
        <v>547</v>
      </c>
      <c r="B402" t="s">
        <v>551</v>
      </c>
      <c r="C402" t="str">
        <f>VLOOKUP($B402,Totalt!$B$1:$BP$500,MATCH("Kvalitetsgranskad:",Totalt!$B$1:$BP$1,0),FALSE)</f>
        <v>Ja</v>
      </c>
      <c r="E402" t="str">
        <f>VLOOKUP($B402,Miljö!$B$1:$AG$479,MATCH(E$3,Miljö!$B$1:$AK$1,0),FALSE)</f>
        <v>'Bra Miljöval'</v>
      </c>
      <c r="F402">
        <f>VLOOKUP($B402,Miljö!$B$1:$AG$479,MATCH(F$3,Miljö!$B$1:$AK$1,0),FALSE)</f>
        <v>1.1000000000000001</v>
      </c>
      <c r="G402">
        <f>VLOOKUP($B402,Miljö!$B$1:$AG$479,MATCH(G$3,Miljö!$B$1:$AK$1,0),FALSE)</f>
        <v>0</v>
      </c>
      <c r="H402">
        <f>VLOOKUP($B402,Miljö!$B$1:$AG$479,MATCH(H$3,Miljö!$B$1:$AK$1,0),FALSE)</f>
        <v>0</v>
      </c>
      <c r="J402">
        <f>VLOOKUP($B402,Totalt!$B$1:$BP$500,MATCH("total el",Totalt!$B$1:$BP$1,0),FALSE)</f>
        <v>8.5370000000000008</v>
      </c>
      <c r="L402" s="232">
        <f t="shared" si="7"/>
        <v>9.3907000000000025</v>
      </c>
      <c r="M402" s="232">
        <f t="shared" si="7"/>
        <v>0</v>
      </c>
      <c r="N402" s="232">
        <f t="shared" si="7"/>
        <v>0</v>
      </c>
    </row>
    <row r="403" spans="1:14" x14ac:dyDescent="0.25">
      <c r="A403" t="s">
        <v>552</v>
      </c>
      <c r="B403" t="s">
        <v>553</v>
      </c>
      <c r="C403" t="str">
        <f>VLOOKUP($B403,Totalt!$B$1:$BP$500,MATCH("Kvalitetsgranskad:",Totalt!$B$1:$BP$1,0),FALSE)</f>
        <v>Ja</v>
      </c>
      <c r="E403" t="str">
        <f>VLOOKUP($B403,Miljö!$B$1:$AG$479,MATCH(E$3,Miljö!$B$1:$AK$1,0),FALSE)</f>
        <v>Nordisk residual</v>
      </c>
      <c r="F403">
        <f>VLOOKUP($B403,Miljö!$B$1:$AG$479,MATCH(F$3,Miljö!$B$1:$AK$1,0),FALSE)</f>
        <v>2.36</v>
      </c>
      <c r="G403">
        <f>VLOOKUP($B403,Miljö!$B$1:$AG$479,MATCH(G$3,Miljö!$B$1:$AK$1,0),FALSE)</f>
        <v>483.4</v>
      </c>
      <c r="H403">
        <f>VLOOKUP($B403,Miljö!$B$1:$AG$479,MATCH(H$3,Miljö!$B$1:$AK$1,0),FALSE)</f>
        <v>0.55000000000000004</v>
      </c>
      <c r="J403">
        <f>VLOOKUP($B403,Totalt!$B$1:$BP$500,MATCH("total el",Totalt!$B$1:$BP$1,0),FALSE)</f>
        <v>0.747</v>
      </c>
      <c r="L403" s="232">
        <f t="shared" si="7"/>
        <v>1.7629199999999998</v>
      </c>
      <c r="M403" s="232">
        <f t="shared" si="7"/>
        <v>361.09979999999996</v>
      </c>
      <c r="N403" s="232">
        <f t="shared" si="7"/>
        <v>0.41085000000000005</v>
      </c>
    </row>
    <row r="404" spans="1:14" x14ac:dyDescent="0.25">
      <c r="A404" t="s">
        <v>554</v>
      </c>
      <c r="B404" t="s">
        <v>555</v>
      </c>
      <c r="C404" t="str">
        <f>VLOOKUP($B404,Totalt!$B$1:$BP$500,MATCH("Kvalitetsgranskad:",Totalt!$B$1:$BP$1,0),FALSE)</f>
        <v>Ja</v>
      </c>
      <c r="E404" t="str">
        <f>VLOOKUP($B404,Miljö!$B$1:$AG$479,MATCH(E$3,Miljö!$B$1:$AK$1,0),FALSE)</f>
        <v>Nordisk residual</v>
      </c>
      <c r="F404">
        <f>VLOOKUP($B404,Miljö!$B$1:$AG$479,MATCH(F$3,Miljö!$B$1:$AK$1,0),FALSE)</f>
        <v>2.36</v>
      </c>
      <c r="G404">
        <f>VLOOKUP($B404,Miljö!$B$1:$AG$479,MATCH(G$3,Miljö!$B$1:$AK$1,0),FALSE)</f>
        <v>483.4</v>
      </c>
      <c r="H404">
        <f>VLOOKUP($B404,Miljö!$B$1:$AG$479,MATCH(H$3,Miljö!$B$1:$AK$1,0),FALSE)</f>
        <v>0.55000000000000004</v>
      </c>
      <c r="J404">
        <f>VLOOKUP($B404,Totalt!$B$1:$BP$500,MATCH("total el",Totalt!$B$1:$BP$1,0),FALSE)</f>
        <v>1.7</v>
      </c>
      <c r="L404" s="232">
        <f t="shared" si="7"/>
        <v>4.0119999999999996</v>
      </c>
      <c r="M404" s="232">
        <f t="shared" si="7"/>
        <v>821.78</v>
      </c>
      <c r="N404" s="232">
        <f t="shared" si="7"/>
        <v>0.93500000000000005</v>
      </c>
    </row>
    <row r="405" spans="1:14" x14ac:dyDescent="0.25">
      <c r="A405" t="s">
        <v>556</v>
      </c>
      <c r="B405" t="s">
        <v>557</v>
      </c>
      <c r="C405" t="str">
        <f>VLOOKUP($B405,Totalt!$B$1:$BP$500,MATCH("Kvalitetsgranskad:",Totalt!$B$1:$BP$1,0),FALSE)</f>
        <v>Ja</v>
      </c>
      <c r="E405" t="str">
        <f>VLOOKUP($B405,Miljö!$B$1:$AG$479,MATCH(E$3,Miljö!$B$1:$AK$1,0),FALSE)</f>
        <v>'Hörneborgsel'</v>
      </c>
      <c r="F405">
        <f>VLOOKUP($B405,Miljö!$B$1:$AG$479,MATCH(F$3,Miljö!$B$1:$AK$1,0),FALSE)</f>
        <v>1.1000000000000001</v>
      </c>
      <c r="G405">
        <f>VLOOKUP($B405,Miljö!$B$1:$AG$479,MATCH(G$3,Miljö!$B$1:$AK$1,0),FALSE)</f>
        <v>0</v>
      </c>
      <c r="H405">
        <f>VLOOKUP($B405,Miljö!$B$1:$AG$479,MATCH(H$3,Miljö!$B$1:$AK$1,0),FALSE)</f>
        <v>0</v>
      </c>
      <c r="J405">
        <f>VLOOKUP($B405,Totalt!$B$1:$BP$500,MATCH("total el",Totalt!$B$1:$BP$1,0),FALSE)</f>
        <v>0.25198999999999999</v>
      </c>
      <c r="L405" s="232">
        <f t="shared" si="7"/>
        <v>0.27718900000000002</v>
      </c>
      <c r="M405" s="232">
        <f t="shared" si="7"/>
        <v>0</v>
      </c>
      <c r="N405" s="232">
        <f t="shared" si="7"/>
        <v>0</v>
      </c>
    </row>
    <row r="406" spans="1:14" x14ac:dyDescent="0.25">
      <c r="A406" t="s">
        <v>556</v>
      </c>
      <c r="B406" t="s">
        <v>558</v>
      </c>
      <c r="C406" t="str">
        <f>VLOOKUP($B406,Totalt!$B$1:$BP$500,MATCH("Kvalitetsgranskad:",Totalt!$B$1:$BP$1,0),FALSE)</f>
        <v>Ja</v>
      </c>
      <c r="E406" t="str">
        <f>VLOOKUP($B406,Miljö!$B$1:$AG$479,MATCH(E$3,Miljö!$B$1:$AK$1,0),FALSE)</f>
        <v>'Hörneborgsel'</v>
      </c>
      <c r="F406">
        <f>VLOOKUP($B406,Miljö!$B$1:$AG$479,MATCH(F$3,Miljö!$B$1:$AK$1,0),FALSE)</f>
        <v>1.1000000000000001</v>
      </c>
      <c r="G406">
        <f>VLOOKUP($B406,Miljö!$B$1:$AG$479,MATCH(G$3,Miljö!$B$1:$AK$1,0),FALSE)</f>
        <v>0</v>
      </c>
      <c r="H406">
        <f>VLOOKUP($B406,Miljö!$B$1:$AG$479,MATCH(H$3,Miljö!$B$1:$AK$1,0),FALSE)</f>
        <v>0</v>
      </c>
      <c r="J406">
        <f>VLOOKUP($B406,Totalt!$B$1:$BP$500,MATCH("total el",Totalt!$B$1:$BP$1,0),FALSE)</f>
        <v>1.7056499999999999</v>
      </c>
      <c r="L406" s="232">
        <f t="shared" si="7"/>
        <v>1.876215</v>
      </c>
      <c r="M406" s="232">
        <f t="shared" si="7"/>
        <v>0</v>
      </c>
      <c r="N406" s="232">
        <f t="shared" si="7"/>
        <v>0</v>
      </c>
    </row>
    <row r="407" spans="1:14" x14ac:dyDescent="0.25">
      <c r="A407" t="s">
        <v>556</v>
      </c>
      <c r="B407" t="s">
        <v>559</v>
      </c>
      <c r="C407" t="str">
        <f>VLOOKUP($B407,Totalt!$B$1:$BP$500,MATCH("Kvalitetsgranskad:",Totalt!$B$1:$BP$1,0),FALSE)</f>
        <v>Ja</v>
      </c>
      <c r="E407" t="str">
        <f>VLOOKUP($B407,Miljö!$B$1:$AG$479,MATCH(E$3,Miljö!$B$1:$AK$1,0),FALSE)</f>
        <v>Nordisk residual</v>
      </c>
      <c r="F407">
        <f>VLOOKUP($B407,Miljö!$B$1:$AG$479,MATCH(F$3,Miljö!$B$1:$AK$1,0),FALSE)</f>
        <v>2.36</v>
      </c>
      <c r="G407">
        <f>VLOOKUP($B407,Miljö!$B$1:$AG$479,MATCH(G$3,Miljö!$B$1:$AK$1,0),FALSE)</f>
        <v>483.4</v>
      </c>
      <c r="H407">
        <f>VLOOKUP($B407,Miljö!$B$1:$AG$479,MATCH(H$3,Miljö!$B$1:$AK$1,0),FALSE)</f>
        <v>0.55000000000000004</v>
      </c>
      <c r="J407">
        <f>VLOOKUP($B407,Totalt!$B$1:$BP$500,MATCH("total el",Totalt!$B$1:$BP$1,0),FALSE)</f>
        <v>3.5009999999999999E-2</v>
      </c>
      <c r="L407" s="232">
        <f t="shared" si="7"/>
        <v>8.2623599999999991E-2</v>
      </c>
      <c r="M407" s="232">
        <f t="shared" si="7"/>
        <v>16.923833999999999</v>
      </c>
      <c r="N407" s="232">
        <f t="shared" si="7"/>
        <v>1.9255500000000002E-2</v>
      </c>
    </row>
    <row r="408" spans="1:14" x14ac:dyDescent="0.25">
      <c r="A408" t="s">
        <v>556</v>
      </c>
      <c r="B408" t="s">
        <v>560</v>
      </c>
      <c r="C408" t="str">
        <f>VLOOKUP($B408,Totalt!$B$1:$BP$500,MATCH("Kvalitetsgranskad:",Totalt!$B$1:$BP$1,0),FALSE)</f>
        <v>Ja</v>
      </c>
      <c r="E408" t="str">
        <f>VLOOKUP($B408,Miljö!$B$1:$AG$479,MATCH(E$3,Miljö!$B$1:$AK$1,0),FALSE)</f>
        <v>Nordisk residual</v>
      </c>
      <c r="F408">
        <f>VLOOKUP($B408,Miljö!$B$1:$AG$479,MATCH(F$3,Miljö!$B$1:$AK$1,0),FALSE)</f>
        <v>2.36</v>
      </c>
      <c r="G408">
        <f>VLOOKUP($B408,Miljö!$B$1:$AG$479,MATCH(G$3,Miljö!$B$1:$AK$1,0),FALSE)</f>
        <v>483.4</v>
      </c>
      <c r="H408">
        <f>VLOOKUP($B408,Miljö!$B$1:$AG$479,MATCH(H$3,Miljö!$B$1:$AK$1,0),FALSE)</f>
        <v>0.55000000000000004</v>
      </c>
      <c r="J408">
        <f>VLOOKUP($B408,Totalt!$B$1:$BP$500,MATCH("total el",Totalt!$B$1:$BP$1,0),FALSE)</f>
        <v>0.18437999999999999</v>
      </c>
      <c r="L408" s="232">
        <f t="shared" si="7"/>
        <v>0.43513679999999993</v>
      </c>
      <c r="M408" s="232">
        <f t="shared" si="7"/>
        <v>89.129291999999992</v>
      </c>
      <c r="N408" s="232">
        <f t="shared" si="7"/>
        <v>0.101409</v>
      </c>
    </row>
    <row r="409" spans="1:14" x14ac:dyDescent="0.25">
      <c r="A409" t="s">
        <v>556</v>
      </c>
      <c r="B409" t="s">
        <v>561</v>
      </c>
      <c r="C409" t="str">
        <f>VLOOKUP($B409,Totalt!$B$1:$BP$500,MATCH("Kvalitetsgranskad:",Totalt!$B$1:$BP$1,0),FALSE)</f>
        <v>Ja</v>
      </c>
      <c r="E409" t="str">
        <f>VLOOKUP($B409,Miljö!$B$1:$AG$479,MATCH(E$3,Miljö!$B$1:$AK$1,0),FALSE)</f>
        <v>'Hörneborgsel'</v>
      </c>
      <c r="F409">
        <f>VLOOKUP($B409,Miljö!$B$1:$AG$479,MATCH(F$3,Miljö!$B$1:$AK$1,0),FALSE)</f>
        <v>1.1000000000000001</v>
      </c>
      <c r="G409">
        <f>VLOOKUP($B409,Miljö!$B$1:$AG$479,MATCH(G$3,Miljö!$B$1:$AK$1,0),FALSE)</f>
        <v>0</v>
      </c>
      <c r="H409">
        <f>VLOOKUP($B409,Miljö!$B$1:$AG$479,MATCH(H$3,Miljö!$B$1:$AK$1,0),FALSE)</f>
        <v>0</v>
      </c>
      <c r="J409">
        <f>VLOOKUP($B409,Totalt!$B$1:$BP$500,MATCH("total el",Totalt!$B$1:$BP$1,0),FALSE)</f>
        <v>1.593E-2</v>
      </c>
      <c r="L409" s="232">
        <f t="shared" si="7"/>
        <v>1.7523E-2</v>
      </c>
      <c r="M409" s="232">
        <f t="shared" si="7"/>
        <v>0</v>
      </c>
      <c r="N409" s="232">
        <f t="shared" si="7"/>
        <v>0</v>
      </c>
    </row>
    <row r="410" spans="1:14" x14ac:dyDescent="0.25">
      <c r="A410" t="s">
        <v>556</v>
      </c>
      <c r="B410" t="s">
        <v>562</v>
      </c>
      <c r="C410" t="str">
        <f>VLOOKUP($B410,Totalt!$B$1:$BP$500,MATCH("Kvalitetsgranskad:",Totalt!$B$1:$BP$1,0),FALSE)</f>
        <v>Ja</v>
      </c>
      <c r="E410" t="str">
        <f>VLOOKUP($B410,Miljö!$B$1:$AG$479,MATCH(E$3,Miljö!$B$1:$AK$1,0),FALSE)</f>
        <v>'Hörneborgsel'</v>
      </c>
      <c r="F410">
        <f>VLOOKUP($B410,Miljö!$B$1:$AG$479,MATCH(F$3,Miljö!$B$1:$AK$1,0),FALSE)</f>
        <v>1.1000000000000001</v>
      </c>
      <c r="G410">
        <f>VLOOKUP($B410,Miljö!$B$1:$AG$479,MATCH(G$3,Miljö!$B$1:$AK$1,0),FALSE)</f>
        <v>0</v>
      </c>
      <c r="H410">
        <f>VLOOKUP($B410,Miljö!$B$1:$AG$479,MATCH(H$3,Miljö!$B$1:$AK$1,0),FALSE)</f>
        <v>0</v>
      </c>
      <c r="J410">
        <f>VLOOKUP($B410,Totalt!$B$1:$BP$500,MATCH("total el",Totalt!$B$1:$BP$1,0),FALSE)</f>
        <v>17.527999999999999</v>
      </c>
      <c r="L410" s="232">
        <f t="shared" si="7"/>
        <v>19.280799999999999</v>
      </c>
      <c r="M410" s="232">
        <f t="shared" si="7"/>
        <v>0</v>
      </c>
      <c r="N410" s="232">
        <f t="shared" si="7"/>
        <v>0</v>
      </c>
    </row>
    <row r="411" spans="1:14" x14ac:dyDescent="0.25">
      <c r="A411" t="s">
        <v>556</v>
      </c>
      <c r="B411" t="s">
        <v>563</v>
      </c>
      <c r="C411" t="str">
        <f>VLOOKUP($B411,Totalt!$B$1:$BP$500,MATCH("Kvalitetsgranskad:",Totalt!$B$1:$BP$1,0),FALSE)</f>
        <v>Ja</v>
      </c>
      <c r="E411" t="str">
        <f>VLOOKUP($B411,Miljö!$B$1:$AG$479,MATCH(E$3,Miljö!$B$1:$AK$1,0),FALSE)</f>
        <v>'Hörneborgsel'</v>
      </c>
      <c r="F411">
        <f>VLOOKUP($B411,Miljö!$B$1:$AG$479,MATCH(F$3,Miljö!$B$1:$AK$1,0),FALSE)</f>
        <v>1.1000000000000001</v>
      </c>
      <c r="G411">
        <f>VLOOKUP($B411,Miljö!$B$1:$AG$479,MATCH(G$3,Miljö!$B$1:$AK$1,0),FALSE)</f>
        <v>0</v>
      </c>
      <c r="H411">
        <f>VLOOKUP($B411,Miljö!$B$1:$AG$479,MATCH(H$3,Miljö!$B$1:$AK$1,0),FALSE)</f>
        <v>0</v>
      </c>
      <c r="J411">
        <f>VLOOKUP($B411,Totalt!$B$1:$BP$500,MATCH("total el",Totalt!$B$1:$BP$1,0),FALSE)</f>
        <v>6.4072399999999998</v>
      </c>
      <c r="L411" s="232">
        <f t="shared" si="7"/>
        <v>7.0479640000000003</v>
      </c>
      <c r="M411" s="232">
        <f t="shared" si="7"/>
        <v>0</v>
      </c>
      <c r="N411" s="232">
        <f t="shared" si="7"/>
        <v>0</v>
      </c>
    </row>
    <row r="413" spans="1:14" x14ac:dyDescent="0.25">
      <c r="G413" t="s">
        <v>1147</v>
      </c>
      <c r="J413">
        <f>SUMIF($C4:$C411,"=ja",J4:J411)</f>
        <v>3048.7224861899986</v>
      </c>
      <c r="L413">
        <f>SUMIF($C4:$C411,"=ja",L4:L411)</f>
        <v>3060.0703205983982</v>
      </c>
      <c r="M413">
        <f>SUMIF($C4:$C411,"=ja",M4:M411)</f>
        <v>321604.45674404601</v>
      </c>
      <c r="N413">
        <f>SUMIF($C4:$C411,"=ja",N4:N411)</f>
        <v>362.27795970450006</v>
      </c>
    </row>
    <row r="415" spans="1:14" x14ac:dyDescent="0.25">
      <c r="C415" t="s">
        <v>1148</v>
      </c>
      <c r="F415" s="233">
        <f>L413/$J$413</f>
        <v>1.003722160498308</v>
      </c>
      <c r="G415" s="233">
        <f t="shared" ref="G415:H415" si="8">M413/$J$413</f>
        <v>105.48826867674548</v>
      </c>
      <c r="H415" s="233">
        <f t="shared" si="8"/>
        <v>0.11882943145712169</v>
      </c>
    </row>
    <row r="417" spans="3:4" x14ac:dyDescent="0.25">
      <c r="C417" t="s">
        <v>1149</v>
      </c>
      <c r="D417">
        <v>195</v>
      </c>
    </row>
    <row r="418" spans="3:4" x14ac:dyDescent="0.25">
      <c r="C418" t="s">
        <v>1150</v>
      </c>
      <c r="D418">
        <v>164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K381" activePane="bottomRight" state="frozen"/>
      <selection activeCell="Z26" sqref="Z26:AA26"/>
      <selection pane="topRight" activeCell="Z26" sqref="Z26:AA26"/>
      <selection pane="bottomLeft" activeCell="Z26" sqref="Z26:AA26"/>
      <selection pane="bottomRight" activeCell="Q392" sqref="Q392"/>
    </sheetView>
  </sheetViews>
  <sheetFormatPr defaultRowHeight="15"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103" customWidth="1"/>
    <col min="9" max="10" width="9.140625" customWidth="1"/>
    <col min="11" max="11" width="13.7109375" customWidth="1"/>
    <col min="12" max="12" width="14.42578125" style="15" customWidth="1"/>
    <col min="14" max="16" width="29.140625" style="98" customWidth="1"/>
    <col min="17" max="17" width="24.140625" style="98" customWidth="1"/>
  </cols>
  <sheetData>
    <row r="1" spans="1:21" s="1" customFormat="1" x14ac:dyDescent="0.25">
      <c r="A1" s="95" t="s">
        <v>1076</v>
      </c>
      <c r="H1" s="96"/>
      <c r="K1"/>
      <c r="L1"/>
      <c r="M1"/>
      <c r="N1" s="97" t="s">
        <v>1068</v>
      </c>
      <c r="O1" s="98"/>
      <c r="P1" s="98"/>
      <c r="Q1" s="98"/>
      <c r="R1"/>
      <c r="S1"/>
      <c r="T1"/>
      <c r="U1" t="s">
        <v>1069</v>
      </c>
    </row>
    <row r="2" spans="1:21" ht="60" x14ac:dyDescent="0.25">
      <c r="A2" s="1" t="s">
        <v>0</v>
      </c>
      <c r="B2" s="1" t="s">
        <v>1</v>
      </c>
      <c r="C2" s="1" t="s">
        <v>2</v>
      </c>
      <c r="D2" s="1" t="s">
        <v>3</v>
      </c>
      <c r="E2" s="1" t="s">
        <v>4</v>
      </c>
      <c r="F2" s="1" t="s">
        <v>5</v>
      </c>
      <c r="G2" s="1" t="s">
        <v>6</v>
      </c>
      <c r="H2" s="96" t="s">
        <v>7</v>
      </c>
      <c r="J2" s="99" t="s">
        <v>979</v>
      </c>
      <c r="K2" s="99" t="s">
        <v>980</v>
      </c>
      <c r="L2" s="100" t="s">
        <v>1070</v>
      </c>
      <c r="N2" s="101" t="s">
        <v>1071</v>
      </c>
      <c r="O2" s="101" t="s">
        <v>1072</v>
      </c>
      <c r="P2" s="101" t="s">
        <v>1073</v>
      </c>
      <c r="Q2" s="98" t="s">
        <v>1070</v>
      </c>
      <c r="S2" s="102" t="s">
        <v>1074</v>
      </c>
      <c r="U2">
        <v>1</v>
      </c>
    </row>
    <row r="3" spans="1:21" ht="15" customHeight="1" x14ac:dyDescent="0.25">
      <c r="A3" t="s">
        <v>12</v>
      </c>
      <c r="B3" t="s">
        <v>13</v>
      </c>
      <c r="C3">
        <v>2.5727799999999998</v>
      </c>
      <c r="D3">
        <v>0</v>
      </c>
      <c r="E3">
        <v>0</v>
      </c>
      <c r="F3">
        <v>0</v>
      </c>
      <c r="G3" t="s">
        <v>8</v>
      </c>
      <c r="H3" s="103" t="s">
        <v>10</v>
      </c>
      <c r="J3">
        <f>VLOOKUP($B3,Totalt!$B$1:$BH$474,MATCH(J$2,Totalt!$B$1:$AZ$1,0),FALSE)</f>
        <v>0.84199999999999997</v>
      </c>
      <c r="K3">
        <f>VLOOKUP($B3,Totalt!$B$1:$BH$474,MATCH(K$2,Totalt!$B$1:$AZ$1,0),FALSE)</f>
        <v>0.36</v>
      </c>
      <c r="M3" t="s">
        <v>622</v>
      </c>
      <c r="R3" t="s">
        <v>622</v>
      </c>
      <c r="S3" s="102" t="str">
        <f>IF(N3="x","nej",
IF(O3="x","ja",
IF(H3="ja","ja","nej")))</f>
        <v>ja</v>
      </c>
      <c r="U3">
        <f>IF(ISERROR(S3),U2,IF(S3="ja",U2+1,U2))</f>
        <v>2</v>
      </c>
    </row>
    <row r="4" spans="1:21" ht="15" customHeight="1" x14ac:dyDescent="0.25">
      <c r="A4" t="s">
        <v>12</v>
      </c>
      <c r="B4" t="s">
        <v>14</v>
      </c>
      <c r="C4">
        <v>7.2131000000000001E-2</v>
      </c>
      <c r="D4">
        <v>8.4268599999999996</v>
      </c>
      <c r="E4">
        <v>6.2841500000000003</v>
      </c>
      <c r="F4">
        <v>6.4159700000000004E-4</v>
      </c>
      <c r="G4" t="s">
        <v>10</v>
      </c>
      <c r="H4" s="103" t="s">
        <v>10</v>
      </c>
      <c r="J4">
        <f>VLOOKUP($B4,Totalt!$B$1:$BH$474,MATCH(J$2,Totalt!$B$1:$AZ$1,0),FALSE)</f>
        <v>256.62673100000001</v>
      </c>
      <c r="K4">
        <f>VLOOKUP($B4,Totalt!$B$1:$BH$474,MATCH(K$2,Totalt!$B$1:$AZ$1,0),FALSE)</f>
        <v>212.73</v>
      </c>
      <c r="M4" t="s">
        <v>622</v>
      </c>
      <c r="R4" t="s">
        <v>622</v>
      </c>
      <c r="S4" s="102" t="str">
        <f t="shared" ref="S4:S67" si="0">IF(N4="x","nej",
IF(O4="x","ja",
IF(H4="ja","ja","nej")))</f>
        <v>ja</v>
      </c>
      <c r="U4">
        <f>IF(ISERROR(S4),U3,IF(S4="ja",U3+1,U3))</f>
        <v>3</v>
      </c>
    </row>
    <row r="5" spans="1:21" ht="15" customHeight="1" x14ac:dyDescent="0.25">
      <c r="A5" t="s">
        <v>12</v>
      </c>
      <c r="B5" t="s">
        <v>15</v>
      </c>
      <c r="C5">
        <v>0.39174500000000001</v>
      </c>
      <c r="D5">
        <v>19.858000000000001</v>
      </c>
      <c r="E5">
        <v>16.877300000000002</v>
      </c>
      <c r="F5">
        <v>3.2562099999999997E-2</v>
      </c>
      <c r="G5" t="s">
        <v>10</v>
      </c>
      <c r="H5" s="103" t="s">
        <v>10</v>
      </c>
      <c r="J5">
        <f>VLOOKUP($B5,Totalt!$B$1:$BH$474,MATCH(J$2,Totalt!$B$1:$AZ$1,0),FALSE)</f>
        <v>4.668000000000001</v>
      </c>
      <c r="K5">
        <f>VLOOKUP($B5,Totalt!$B$1:$BH$474,MATCH(K$2,Totalt!$B$1:$AZ$1,0),FALSE)</f>
        <v>3.21</v>
      </c>
      <c r="M5" t="s">
        <v>622</v>
      </c>
      <c r="R5" t="s">
        <v>622</v>
      </c>
      <c r="S5" s="102" t="str">
        <f t="shared" si="0"/>
        <v>ja</v>
      </c>
      <c r="U5">
        <f t="shared" ref="U5:U68" si="1">IF(ISERROR(S5),U4,IF(S5="ja",U4+1,U4))</f>
        <v>4</v>
      </c>
    </row>
    <row r="6" spans="1:21" ht="15" customHeight="1" x14ac:dyDescent="0.25">
      <c r="A6" t="s">
        <v>12</v>
      </c>
      <c r="B6" t="s">
        <v>16</v>
      </c>
      <c r="C6">
        <v>0.38076100000000002</v>
      </c>
      <c r="D6">
        <v>42.728700000000003</v>
      </c>
      <c r="E6">
        <v>17.436900000000001</v>
      </c>
      <c r="F6">
        <v>9.9228200000000003E-2</v>
      </c>
      <c r="G6" t="s">
        <v>10</v>
      </c>
      <c r="H6" s="103" t="s">
        <v>10</v>
      </c>
      <c r="J6">
        <f>VLOOKUP($B6,Totalt!$B$1:$BH$474,MATCH(J$2,Totalt!$B$1:$AZ$1,0),FALSE)</f>
        <v>0.90700000000000003</v>
      </c>
      <c r="K6">
        <f>VLOOKUP($B6,Totalt!$B$1:$BH$474,MATCH(K$2,Totalt!$B$1:$AZ$1,0),FALSE)</f>
        <v>0.67</v>
      </c>
      <c r="M6" t="s">
        <v>622</v>
      </c>
      <c r="R6" t="s">
        <v>622</v>
      </c>
      <c r="S6" s="102" t="str">
        <f t="shared" si="0"/>
        <v>ja</v>
      </c>
      <c r="U6">
        <f t="shared" si="1"/>
        <v>5</v>
      </c>
    </row>
    <row r="7" spans="1:21" ht="15" customHeight="1" x14ac:dyDescent="0.25">
      <c r="A7" t="s">
        <v>17</v>
      </c>
      <c r="B7" t="s">
        <v>18</v>
      </c>
      <c r="C7">
        <v>5.8590700000000003E-2</v>
      </c>
      <c r="D7">
        <v>7.8703399999999997</v>
      </c>
      <c r="E7">
        <v>6.1665999999999999</v>
      </c>
      <c r="F7">
        <v>3.92927E-4</v>
      </c>
      <c r="G7" t="s">
        <v>8</v>
      </c>
      <c r="H7" s="103" t="s">
        <v>10</v>
      </c>
      <c r="J7">
        <f>VLOOKUP($B7,Totalt!$B$1:$BH$474,MATCH(J$2,Totalt!$B$1:$AZ$1,0),FALSE)</f>
        <v>127.24999999999999</v>
      </c>
      <c r="K7">
        <f>VLOOKUP($B7,Totalt!$B$1:$BH$474,MATCH(K$2,Totalt!$B$1:$AZ$1,0),FALSE)</f>
        <v>107.5</v>
      </c>
      <c r="M7" t="s">
        <v>622</v>
      </c>
      <c r="R7" t="s">
        <v>622</v>
      </c>
      <c r="S7" s="102" t="str">
        <f t="shared" si="0"/>
        <v>ja</v>
      </c>
      <c r="U7">
        <f t="shared" si="1"/>
        <v>6</v>
      </c>
    </row>
    <row r="8" spans="1:21" ht="15" customHeight="1" x14ac:dyDescent="0.25">
      <c r="A8" t="s">
        <v>19</v>
      </c>
      <c r="B8" t="s">
        <v>20</v>
      </c>
      <c r="C8" t="s">
        <v>9</v>
      </c>
      <c r="D8" t="s">
        <v>9</v>
      </c>
      <c r="E8" t="s">
        <v>9</v>
      </c>
      <c r="F8" t="s">
        <v>9</v>
      </c>
      <c r="G8" t="s">
        <v>8</v>
      </c>
      <c r="H8" s="103" t="s">
        <v>8</v>
      </c>
      <c r="J8">
        <f>VLOOKUP($B8,Totalt!$B$1:$BH$474,MATCH(J$2,Totalt!$B$1:$AZ$1,0),FALSE)</f>
        <v>0</v>
      </c>
      <c r="K8" t="str">
        <f>VLOOKUP($B8,Totalt!$B$1:$BH$474,MATCH(K$2,Totalt!$B$1:$AZ$1,0),FALSE)</f>
        <v/>
      </c>
      <c r="M8" t="s">
        <v>622</v>
      </c>
      <c r="R8" t="s">
        <v>622</v>
      </c>
      <c r="S8" s="102" t="str">
        <f t="shared" si="0"/>
        <v>nej</v>
      </c>
      <c r="U8">
        <f t="shared" si="1"/>
        <v>6</v>
      </c>
    </row>
    <row r="9" spans="1:21" ht="15" customHeight="1" x14ac:dyDescent="0.25">
      <c r="A9" t="s">
        <v>19</v>
      </c>
      <c r="B9" t="s">
        <v>21</v>
      </c>
      <c r="C9" t="s">
        <v>9</v>
      </c>
      <c r="D9" t="s">
        <v>9</v>
      </c>
      <c r="E9" t="s">
        <v>9</v>
      </c>
      <c r="F9" t="s">
        <v>9</v>
      </c>
      <c r="G9" t="s">
        <v>8</v>
      </c>
      <c r="H9" s="103" t="s">
        <v>8</v>
      </c>
      <c r="J9">
        <f>VLOOKUP($B9,Totalt!$B$1:$BH$474,MATCH(J$2,Totalt!$B$1:$AZ$1,0),FALSE)</f>
        <v>0</v>
      </c>
      <c r="K9" t="str">
        <f>VLOOKUP($B9,Totalt!$B$1:$BH$474,MATCH(K$2,Totalt!$B$1:$AZ$1,0),FALSE)</f>
        <v/>
      </c>
      <c r="M9" t="s">
        <v>622</v>
      </c>
      <c r="R9" t="s">
        <v>622</v>
      </c>
      <c r="S9" s="102" t="str">
        <f t="shared" si="0"/>
        <v>nej</v>
      </c>
      <c r="U9">
        <f t="shared" si="1"/>
        <v>6</v>
      </c>
    </row>
    <row r="10" spans="1:21" ht="15" customHeight="1" x14ac:dyDescent="0.25">
      <c r="A10" t="s">
        <v>19</v>
      </c>
      <c r="B10" t="s">
        <v>22</v>
      </c>
      <c r="C10" t="s">
        <v>9</v>
      </c>
      <c r="D10" t="s">
        <v>9</v>
      </c>
      <c r="E10" t="s">
        <v>9</v>
      </c>
      <c r="F10" t="s">
        <v>9</v>
      </c>
      <c r="G10" t="s">
        <v>8</v>
      </c>
      <c r="H10" s="103" t="s">
        <v>8</v>
      </c>
      <c r="J10">
        <f>VLOOKUP($B10,Totalt!$B$1:$BH$474,MATCH(J$2,Totalt!$B$1:$AZ$1,0),FALSE)</f>
        <v>0</v>
      </c>
      <c r="K10" t="str">
        <f>VLOOKUP($B10,Totalt!$B$1:$BH$474,MATCH(K$2,Totalt!$B$1:$AZ$1,0),FALSE)</f>
        <v/>
      </c>
      <c r="M10" t="s">
        <v>622</v>
      </c>
      <c r="R10" t="s">
        <v>622</v>
      </c>
      <c r="S10" s="102" t="str">
        <f t="shared" si="0"/>
        <v>nej</v>
      </c>
      <c r="U10">
        <f t="shared" si="1"/>
        <v>6</v>
      </c>
    </row>
    <row r="11" spans="1:21" ht="15" customHeight="1" x14ac:dyDescent="0.25">
      <c r="A11" t="s">
        <v>23</v>
      </c>
      <c r="B11" s="16" t="s">
        <v>328</v>
      </c>
      <c r="C11" t="s">
        <v>9</v>
      </c>
      <c r="D11" t="s">
        <v>9</v>
      </c>
      <c r="E11" t="s">
        <v>9</v>
      </c>
      <c r="F11" t="s">
        <v>9</v>
      </c>
      <c r="G11" t="s">
        <v>8</v>
      </c>
      <c r="H11" s="103" t="s">
        <v>8</v>
      </c>
      <c r="J11">
        <f>VLOOKUP($B11,Totalt!$B$1:$BH$474,MATCH(J$2,Totalt!$B$1:$AZ$1,0),FALSE)</f>
        <v>0</v>
      </c>
      <c r="K11">
        <f>VLOOKUP($B11,Totalt!$B$1:$BH$474,MATCH(K$2,Totalt!$B$1:$AZ$1,0),FALSE)</f>
        <v>21.15</v>
      </c>
      <c r="M11" t="s">
        <v>622</v>
      </c>
      <c r="R11" t="s">
        <v>622</v>
      </c>
      <c r="S11" s="102" t="str">
        <f t="shared" si="0"/>
        <v>nej</v>
      </c>
      <c r="U11">
        <f t="shared" si="1"/>
        <v>6</v>
      </c>
    </row>
    <row r="12" spans="1:21" ht="15" customHeight="1" x14ac:dyDescent="0.25">
      <c r="A12" t="s">
        <v>25</v>
      </c>
      <c r="B12" t="s">
        <v>26</v>
      </c>
      <c r="C12">
        <v>0.11732099999999999</v>
      </c>
      <c r="D12">
        <v>20.906099999999999</v>
      </c>
      <c r="E12">
        <v>9.1467700000000001</v>
      </c>
      <c r="F12">
        <v>7.6622799999999996E-3</v>
      </c>
      <c r="G12" t="s">
        <v>8</v>
      </c>
      <c r="H12" s="103" t="s">
        <v>10</v>
      </c>
      <c r="J12">
        <f>VLOOKUP($B12,Totalt!$B$1:$BH$474,MATCH(J$2,Totalt!$B$1:$AZ$1,0),FALSE)</f>
        <v>130.37899999999999</v>
      </c>
      <c r="K12">
        <f>VLOOKUP($B12,Totalt!$B$1:$BH$474,MATCH(K$2,Totalt!$B$1:$AZ$1,0),FALSE)</f>
        <v>88.1</v>
      </c>
      <c r="M12" t="s">
        <v>622</v>
      </c>
      <c r="R12" t="s">
        <v>622</v>
      </c>
      <c r="S12" s="102" t="str">
        <f t="shared" si="0"/>
        <v>ja</v>
      </c>
      <c r="U12">
        <f t="shared" si="1"/>
        <v>7</v>
      </c>
    </row>
    <row r="13" spans="1:21" ht="15" customHeight="1" x14ac:dyDescent="0.25">
      <c r="A13" t="s">
        <v>27</v>
      </c>
      <c r="B13" t="s">
        <v>28</v>
      </c>
      <c r="C13">
        <v>0</v>
      </c>
      <c r="D13">
        <v>0</v>
      </c>
      <c r="E13">
        <v>0</v>
      </c>
      <c r="F13">
        <v>0</v>
      </c>
      <c r="G13" t="s">
        <v>8</v>
      </c>
      <c r="H13" s="103" t="s">
        <v>8</v>
      </c>
      <c r="J13">
        <f>VLOOKUP($B13,Totalt!$B$1:$BH$474,MATCH(J$2,Totalt!$B$1:$AZ$1,0),FALSE)</f>
        <v>0</v>
      </c>
      <c r="K13" t="str">
        <f>VLOOKUP($B13,Totalt!$B$1:$BH$474,MATCH(K$2,Totalt!$B$1:$AZ$1,0),FALSE)</f>
        <v/>
      </c>
      <c r="M13" t="s">
        <v>622</v>
      </c>
      <c r="R13" t="s">
        <v>622</v>
      </c>
      <c r="S13" s="102" t="str">
        <f t="shared" si="0"/>
        <v>nej</v>
      </c>
      <c r="U13">
        <f t="shared" si="1"/>
        <v>7</v>
      </c>
    </row>
    <row r="14" spans="1:21" ht="15" customHeight="1" x14ac:dyDescent="0.25">
      <c r="A14" t="s">
        <v>29</v>
      </c>
      <c r="B14" t="s">
        <v>30</v>
      </c>
      <c r="C14">
        <v>9.8499799999999998E-2</v>
      </c>
      <c r="D14">
        <v>14.9208</v>
      </c>
      <c r="E14">
        <v>7.97105</v>
      </c>
      <c r="F14">
        <v>1.7774000000000002E-2</v>
      </c>
      <c r="G14" t="s">
        <v>8</v>
      </c>
      <c r="H14" s="103" t="s">
        <v>10</v>
      </c>
      <c r="J14">
        <f>VLOOKUP($B14,Totalt!$B$1:$BH$474,MATCH(J$2,Totalt!$B$1:$AZ$1,0),FALSE)</f>
        <v>131.09</v>
      </c>
      <c r="K14">
        <f>VLOOKUP($B14,Totalt!$B$1:$BH$474,MATCH(K$2,Totalt!$B$1:$AZ$1,0),FALSE)</f>
        <v>99.6</v>
      </c>
      <c r="M14" t="s">
        <v>622</v>
      </c>
      <c r="R14" t="s">
        <v>622</v>
      </c>
      <c r="S14" s="102" t="str">
        <f t="shared" si="0"/>
        <v>ja</v>
      </c>
      <c r="U14">
        <f t="shared" si="1"/>
        <v>8</v>
      </c>
    </row>
    <row r="15" spans="1:21" ht="15" customHeight="1" x14ac:dyDescent="0.25">
      <c r="A15" t="s">
        <v>31</v>
      </c>
      <c r="B15" t="s">
        <v>32</v>
      </c>
      <c r="C15">
        <v>0.18813299999999999</v>
      </c>
      <c r="D15">
        <v>22.912700000000001</v>
      </c>
      <c r="E15">
        <v>16.453199999999999</v>
      </c>
      <c r="F15">
        <v>3.6673799999999999E-2</v>
      </c>
      <c r="G15" t="s">
        <v>8</v>
      </c>
      <c r="H15" s="103" t="s">
        <v>10</v>
      </c>
      <c r="J15">
        <f>VLOOKUP($B15,Totalt!$B$1:$BH$474,MATCH(J$2,Totalt!$B$1:$AZ$1,0),FALSE)</f>
        <v>9.3800000000000008</v>
      </c>
      <c r="K15">
        <f>VLOOKUP($B15,Totalt!$B$1:$BH$474,MATCH(K$2,Totalt!$B$1:$AZ$1,0),FALSE)</f>
        <v>7.5</v>
      </c>
      <c r="M15" t="s">
        <v>622</v>
      </c>
      <c r="R15" t="s">
        <v>622</v>
      </c>
      <c r="S15" s="102" t="str">
        <f t="shared" si="0"/>
        <v>ja</v>
      </c>
      <c r="U15">
        <f t="shared" si="1"/>
        <v>9</v>
      </c>
    </row>
    <row r="16" spans="1:21" ht="15" customHeight="1" x14ac:dyDescent="0.25">
      <c r="A16" t="s">
        <v>33</v>
      </c>
      <c r="B16" t="s">
        <v>34</v>
      </c>
      <c r="C16">
        <v>0.155753</v>
      </c>
      <c r="D16">
        <v>13.2761</v>
      </c>
      <c r="E16">
        <v>15.7029</v>
      </c>
      <c r="F16">
        <v>1.9891499999999999E-2</v>
      </c>
      <c r="G16" t="s">
        <v>10</v>
      </c>
      <c r="H16" s="103" t="s">
        <v>10</v>
      </c>
      <c r="J16">
        <f>VLOOKUP($B16,Totalt!$B$1:$BH$474,MATCH(J$2,Totalt!$B$1:$AZ$1,0),FALSE)</f>
        <v>3.871</v>
      </c>
      <c r="K16">
        <f>VLOOKUP($B16,Totalt!$B$1:$BH$474,MATCH(K$2,Totalt!$B$1:$AZ$1,0),FALSE)</f>
        <v>3.2</v>
      </c>
      <c r="M16" t="s">
        <v>622</v>
      </c>
      <c r="R16" t="s">
        <v>622</v>
      </c>
      <c r="S16" s="102" t="str">
        <f t="shared" si="0"/>
        <v>ja</v>
      </c>
      <c r="U16">
        <f t="shared" si="1"/>
        <v>10</v>
      </c>
    </row>
    <row r="17" spans="1:21" ht="15" customHeight="1" x14ac:dyDescent="0.25">
      <c r="A17" t="s">
        <v>33</v>
      </c>
      <c r="B17" t="s">
        <v>35</v>
      </c>
      <c r="C17">
        <v>0.124568</v>
      </c>
      <c r="D17">
        <v>6.5786199999999999</v>
      </c>
      <c r="E17">
        <v>14.719799999999999</v>
      </c>
      <c r="F17">
        <v>0</v>
      </c>
      <c r="G17" t="s">
        <v>8</v>
      </c>
      <c r="H17" s="103" t="s">
        <v>10</v>
      </c>
      <c r="J17">
        <f>VLOOKUP($B17,Totalt!$B$1:$BH$474,MATCH(J$2,Totalt!$B$1:$AZ$1,0),FALSE)</f>
        <v>2.0979999999999999</v>
      </c>
      <c r="K17">
        <f>VLOOKUP($B17,Totalt!$B$1:$BH$474,MATCH(K$2,Totalt!$B$1:$AZ$1,0),FALSE)</f>
        <v>1.8520000000000001</v>
      </c>
      <c r="M17" t="s">
        <v>622</v>
      </c>
      <c r="R17" t="s">
        <v>622</v>
      </c>
      <c r="S17" s="102" t="str">
        <f t="shared" si="0"/>
        <v>ja</v>
      </c>
      <c r="U17">
        <f t="shared" si="1"/>
        <v>11</v>
      </c>
    </row>
    <row r="18" spans="1:21" ht="15" customHeight="1" x14ac:dyDescent="0.25">
      <c r="A18" t="s">
        <v>33</v>
      </c>
      <c r="B18" t="s">
        <v>36</v>
      </c>
      <c r="C18">
        <v>0.24646799999999999</v>
      </c>
      <c r="D18">
        <v>49.694000000000003</v>
      </c>
      <c r="E18">
        <v>14.238899999999999</v>
      </c>
      <c r="F18">
        <v>0.185199</v>
      </c>
      <c r="G18" t="s">
        <v>10</v>
      </c>
      <c r="H18" s="103" t="s">
        <v>10</v>
      </c>
      <c r="J18">
        <f>VLOOKUP($B18,Totalt!$B$1:$BH$474,MATCH(J$2,Totalt!$B$1:$AZ$1,0),FALSE)</f>
        <v>8.0129999999999999</v>
      </c>
      <c r="K18">
        <f>VLOOKUP($B18,Totalt!$B$1:$BH$474,MATCH(K$2,Totalt!$B$1:$AZ$1,0),FALSE)</f>
        <v>7.3579999999999997</v>
      </c>
      <c r="M18" t="s">
        <v>622</v>
      </c>
      <c r="R18" t="s">
        <v>622</v>
      </c>
      <c r="S18" s="102" t="str">
        <f t="shared" si="0"/>
        <v>ja</v>
      </c>
      <c r="U18">
        <f t="shared" si="1"/>
        <v>12</v>
      </c>
    </row>
    <row r="19" spans="1:21" ht="15" customHeight="1" x14ac:dyDescent="0.25">
      <c r="A19" t="s">
        <v>33</v>
      </c>
      <c r="B19" t="s">
        <v>37</v>
      </c>
      <c r="C19">
        <v>0.188778</v>
      </c>
      <c r="D19">
        <v>21.290400000000002</v>
      </c>
      <c r="E19">
        <v>16.329499999999999</v>
      </c>
      <c r="F19">
        <v>4.3334900000000003E-2</v>
      </c>
      <c r="G19" t="s">
        <v>10</v>
      </c>
      <c r="H19" s="103" t="s">
        <v>10</v>
      </c>
      <c r="J19">
        <f>VLOOKUP($B19,Totalt!$B$1:$BH$474,MATCH(J$2,Totalt!$B$1:$AZ$1,0),FALSE)</f>
        <v>4.2459999999999996</v>
      </c>
      <c r="K19">
        <f>VLOOKUP($B19,Totalt!$B$1:$BH$474,MATCH(K$2,Totalt!$B$1:$AZ$1,0),FALSE)</f>
        <v>3.42</v>
      </c>
      <c r="M19" t="s">
        <v>622</v>
      </c>
      <c r="R19" t="s">
        <v>622</v>
      </c>
      <c r="S19" s="102" t="str">
        <f t="shared" si="0"/>
        <v>ja</v>
      </c>
      <c r="U19">
        <f t="shared" si="1"/>
        <v>13</v>
      </c>
    </row>
    <row r="20" spans="1:21" ht="15" customHeight="1" x14ac:dyDescent="0.25">
      <c r="A20" t="s">
        <v>33</v>
      </c>
      <c r="B20" t="s">
        <v>38</v>
      </c>
      <c r="C20">
        <v>0.17285600000000001</v>
      </c>
      <c r="D20">
        <v>17.6218</v>
      </c>
      <c r="E20">
        <v>15.993499999999999</v>
      </c>
      <c r="F20">
        <v>3.3350400000000002E-2</v>
      </c>
      <c r="G20" t="s">
        <v>8</v>
      </c>
      <c r="H20" s="103" t="s">
        <v>10</v>
      </c>
      <c r="J20">
        <f>VLOOKUP($B20,Totalt!$B$1:$BH$474,MATCH(J$2,Totalt!$B$1:$AZ$1,0),FALSE)</f>
        <v>3.8979999999999997</v>
      </c>
      <c r="K20">
        <f>VLOOKUP($B20,Totalt!$B$1:$BH$474,MATCH(K$2,Totalt!$B$1:$AZ$1,0),FALSE)</f>
        <v>3.2280000000000002</v>
      </c>
      <c r="M20" t="s">
        <v>622</v>
      </c>
      <c r="R20" t="s">
        <v>622</v>
      </c>
      <c r="S20" s="102" t="str">
        <f t="shared" si="0"/>
        <v>ja</v>
      </c>
      <c r="U20">
        <f t="shared" si="1"/>
        <v>14</v>
      </c>
    </row>
    <row r="21" spans="1:21" ht="15" customHeight="1" x14ac:dyDescent="0.25">
      <c r="A21" t="s">
        <v>33</v>
      </c>
      <c r="B21" t="s">
        <v>39</v>
      </c>
      <c r="C21">
        <v>0.13275400000000001</v>
      </c>
      <c r="D21">
        <v>33.179699999999997</v>
      </c>
      <c r="E21">
        <v>11.834199999999999</v>
      </c>
      <c r="F21">
        <v>4.4610999999999998E-2</v>
      </c>
      <c r="G21" t="s">
        <v>10</v>
      </c>
      <c r="H21" s="103" t="s">
        <v>10</v>
      </c>
      <c r="J21">
        <f>VLOOKUP($B21,Totalt!$B$1:$BH$474,MATCH(J$2,Totalt!$B$1:$AZ$1,0),FALSE)</f>
        <v>36.695</v>
      </c>
      <c r="K21">
        <f>VLOOKUP($B21,Totalt!$B$1:$BH$474,MATCH(K$2,Totalt!$B$1:$AZ$1,0),FALSE)</f>
        <v>21.513999999999999</v>
      </c>
      <c r="M21" t="s">
        <v>622</v>
      </c>
      <c r="R21" t="s">
        <v>622</v>
      </c>
      <c r="S21" s="102" t="str">
        <f t="shared" si="0"/>
        <v>ja</v>
      </c>
      <c r="U21">
        <f t="shared" si="1"/>
        <v>15</v>
      </c>
    </row>
    <row r="22" spans="1:21" ht="15" customHeight="1" x14ac:dyDescent="0.25">
      <c r="A22" t="s">
        <v>33</v>
      </c>
      <c r="B22" t="s">
        <v>40</v>
      </c>
      <c r="C22">
        <v>1.9677499999999999E-3</v>
      </c>
      <c r="D22">
        <v>0.161075</v>
      </c>
      <c r="E22">
        <v>0.100355</v>
      </c>
      <c r="F22">
        <v>0</v>
      </c>
      <c r="G22" t="s">
        <v>10</v>
      </c>
      <c r="H22" s="103" t="s">
        <v>10</v>
      </c>
      <c r="J22">
        <f>VLOOKUP($B22,Totalt!$B$1:$BH$474,MATCH(J$2,Totalt!$B$1:$AZ$1,0),FALSE)</f>
        <v>28.276600000000002</v>
      </c>
      <c r="K22">
        <f>VLOOKUP($B22,Totalt!$B$1:$BH$474,MATCH(K$2,Totalt!$B$1:$AZ$1,0),FALSE)</f>
        <v>23.940999999999999</v>
      </c>
      <c r="M22" t="s">
        <v>622</v>
      </c>
      <c r="R22" t="s">
        <v>622</v>
      </c>
      <c r="S22" s="102" t="str">
        <f t="shared" si="0"/>
        <v>ja</v>
      </c>
      <c r="U22">
        <f t="shared" si="1"/>
        <v>16</v>
      </c>
    </row>
    <row r="23" spans="1:21" ht="15" customHeight="1" x14ac:dyDescent="0.25">
      <c r="A23" t="s">
        <v>33</v>
      </c>
      <c r="B23" t="s">
        <v>41</v>
      </c>
      <c r="C23">
        <v>0.16297600000000001</v>
      </c>
      <c r="D23">
        <v>13.9132</v>
      </c>
      <c r="E23">
        <v>16.438600000000001</v>
      </c>
      <c r="F23">
        <v>2.0005700000000001E-2</v>
      </c>
      <c r="G23" t="s">
        <v>10</v>
      </c>
      <c r="H23" s="103" t="s">
        <v>10</v>
      </c>
      <c r="J23">
        <f>VLOOKUP($B23,Totalt!$B$1:$BH$474,MATCH(J$2,Totalt!$B$1:$AZ$1,0),FALSE)</f>
        <v>6.9979999999999993</v>
      </c>
      <c r="K23">
        <f>VLOOKUP($B23,Totalt!$B$1:$BH$474,MATCH(K$2,Totalt!$B$1:$AZ$1,0),FALSE)</f>
        <v>5.5449999999999999</v>
      </c>
      <c r="M23" t="s">
        <v>622</v>
      </c>
      <c r="R23" t="s">
        <v>622</v>
      </c>
      <c r="S23" s="102" t="str">
        <f t="shared" si="0"/>
        <v>ja</v>
      </c>
      <c r="U23">
        <f t="shared" si="1"/>
        <v>17</v>
      </c>
    </row>
    <row r="24" spans="1:21" ht="15" customHeight="1" x14ac:dyDescent="0.25">
      <c r="A24" t="s">
        <v>33</v>
      </c>
      <c r="B24" t="s">
        <v>42</v>
      </c>
      <c r="C24">
        <v>0.14180799999999999</v>
      </c>
      <c r="D24">
        <v>9.7674599999999998</v>
      </c>
      <c r="E24">
        <v>15.477600000000001</v>
      </c>
      <c r="F24">
        <v>9.0909100000000007E-3</v>
      </c>
      <c r="G24" t="s">
        <v>10</v>
      </c>
      <c r="H24" s="103" t="s">
        <v>10</v>
      </c>
      <c r="J24">
        <f>VLOOKUP($B24,Totalt!$B$1:$BH$474,MATCH(J$2,Totalt!$B$1:$AZ$1,0),FALSE)</f>
        <v>2.64</v>
      </c>
      <c r="K24">
        <f>VLOOKUP($B24,Totalt!$B$1:$BH$474,MATCH(K$2,Totalt!$B$1:$AZ$1,0),FALSE)</f>
        <v>2.19</v>
      </c>
      <c r="M24" t="s">
        <v>622</v>
      </c>
      <c r="R24" t="s">
        <v>622</v>
      </c>
      <c r="S24" s="102" t="str">
        <f t="shared" si="0"/>
        <v>ja</v>
      </c>
      <c r="U24">
        <f t="shared" si="1"/>
        <v>18</v>
      </c>
    </row>
    <row r="25" spans="1:21" ht="15" customHeight="1" x14ac:dyDescent="0.25">
      <c r="A25" t="s">
        <v>33</v>
      </c>
      <c r="B25" t="s">
        <v>43</v>
      </c>
      <c r="C25">
        <v>0.20035900000000001</v>
      </c>
      <c r="D25">
        <v>21.368500000000001</v>
      </c>
      <c r="E25">
        <v>17.97</v>
      </c>
      <c r="F25">
        <v>3.7413099999999998E-2</v>
      </c>
      <c r="G25" t="s">
        <v>10</v>
      </c>
      <c r="H25" s="103" t="s">
        <v>10</v>
      </c>
      <c r="J25">
        <f>VLOOKUP($B25,Totalt!$B$1:$BH$474,MATCH(J$2,Totalt!$B$1:$AZ$1,0),FALSE)</f>
        <v>3.742</v>
      </c>
      <c r="K25">
        <f>VLOOKUP($B25,Totalt!$B$1:$BH$474,MATCH(K$2,Totalt!$B$1:$AZ$1,0),FALSE)</f>
        <v>2.73</v>
      </c>
      <c r="M25" t="s">
        <v>622</v>
      </c>
      <c r="R25" t="s">
        <v>622</v>
      </c>
      <c r="S25" s="102" t="str">
        <f t="shared" si="0"/>
        <v>ja</v>
      </c>
      <c r="U25">
        <f t="shared" si="1"/>
        <v>19</v>
      </c>
    </row>
    <row r="26" spans="1:21" ht="15" customHeight="1" x14ac:dyDescent="0.25">
      <c r="A26" t="s">
        <v>44</v>
      </c>
      <c r="B26" t="s">
        <v>45</v>
      </c>
      <c r="C26">
        <v>0.101604</v>
      </c>
      <c r="D26">
        <v>24.926200000000001</v>
      </c>
      <c r="E26">
        <v>8.6762599999999992</v>
      </c>
      <c r="F26">
        <v>2.0512099999999998E-2</v>
      </c>
      <c r="G26" t="s">
        <v>10</v>
      </c>
      <c r="H26" s="103" t="s">
        <v>10</v>
      </c>
      <c r="J26">
        <f>VLOOKUP($B26,Totalt!$B$1:$BH$474,MATCH(J$2,Totalt!$B$1:$AZ$1,0),FALSE)</f>
        <v>18.939999999999998</v>
      </c>
      <c r="K26">
        <f>VLOOKUP($B26,Totalt!$B$1:$BH$474,MATCH(K$2,Totalt!$B$1:$AZ$1,0),FALSE)</f>
        <v>13.773999999999999</v>
      </c>
      <c r="M26" t="s">
        <v>622</v>
      </c>
      <c r="R26" t="s">
        <v>622</v>
      </c>
      <c r="S26" s="102" t="str">
        <f t="shared" si="0"/>
        <v>ja</v>
      </c>
      <c r="U26">
        <f t="shared" si="1"/>
        <v>20</v>
      </c>
    </row>
    <row r="27" spans="1:21" ht="15" customHeight="1" x14ac:dyDescent="0.25">
      <c r="A27" t="s">
        <v>44</v>
      </c>
      <c r="B27" t="s">
        <v>46</v>
      </c>
      <c r="C27">
        <v>0.172791</v>
      </c>
      <c r="D27">
        <v>102.196</v>
      </c>
      <c r="E27">
        <v>3.6124499999999999</v>
      </c>
      <c r="F27">
        <v>3.77334E-2</v>
      </c>
      <c r="G27" t="s">
        <v>10</v>
      </c>
      <c r="H27" s="103" t="s">
        <v>10</v>
      </c>
      <c r="J27">
        <f>VLOOKUP($B27,Totalt!$B$1:$BH$474,MATCH(J$2,Totalt!$B$1:$AZ$1,0),FALSE)</f>
        <v>124.25686400000001</v>
      </c>
      <c r="K27">
        <f>VLOOKUP($B27,Totalt!$B$1:$BH$474,MATCH(K$2,Totalt!$B$1:$AZ$1,0),FALSE)</f>
        <v>116.577</v>
      </c>
      <c r="M27" t="s">
        <v>622</v>
      </c>
      <c r="R27" t="s">
        <v>622</v>
      </c>
      <c r="S27" s="102" t="str">
        <f t="shared" si="0"/>
        <v>ja</v>
      </c>
      <c r="U27">
        <f t="shared" si="1"/>
        <v>21</v>
      </c>
    </row>
    <row r="28" spans="1:21" ht="15" customHeight="1" x14ac:dyDescent="0.25">
      <c r="A28" t="s">
        <v>44</v>
      </c>
      <c r="B28" t="s">
        <v>47</v>
      </c>
      <c r="C28">
        <v>0.11810900000000001</v>
      </c>
      <c r="D28">
        <v>27.7822</v>
      </c>
      <c r="E28">
        <v>8.0655699999999992</v>
      </c>
      <c r="F28">
        <v>1.9523800000000001E-2</v>
      </c>
      <c r="G28" t="s">
        <v>10</v>
      </c>
      <c r="H28" s="103" t="s">
        <v>10</v>
      </c>
      <c r="J28">
        <f>VLOOKUP($B28,Totalt!$B$1:$BH$474,MATCH(J$2,Totalt!$B$1:$AZ$1,0),FALSE)</f>
        <v>22.05</v>
      </c>
      <c r="K28">
        <f>VLOOKUP($B28,Totalt!$B$1:$BH$474,MATCH(K$2,Totalt!$B$1:$AZ$1,0),FALSE)</f>
        <v>16.312000000000001</v>
      </c>
      <c r="M28" t="s">
        <v>622</v>
      </c>
      <c r="R28" t="s">
        <v>622</v>
      </c>
      <c r="S28" s="102" t="str">
        <f t="shared" si="0"/>
        <v>ja</v>
      </c>
      <c r="U28">
        <f t="shared" si="1"/>
        <v>22</v>
      </c>
    </row>
    <row r="29" spans="1:21" ht="15" customHeight="1" x14ac:dyDescent="0.25">
      <c r="A29" t="s">
        <v>48</v>
      </c>
      <c r="B29" t="s">
        <v>49</v>
      </c>
      <c r="C29">
        <v>0.10774300000000001</v>
      </c>
      <c r="D29">
        <v>25.407900000000001</v>
      </c>
      <c r="E29">
        <v>8.0373999999999999</v>
      </c>
      <c r="F29">
        <v>1.37278E-2</v>
      </c>
      <c r="G29" t="s">
        <v>8</v>
      </c>
      <c r="H29" s="103" t="s">
        <v>10</v>
      </c>
      <c r="J29">
        <f>VLOOKUP($B29,Totalt!$B$1:$BH$474,MATCH(J$2,Totalt!$B$1:$AZ$1,0),FALSE)</f>
        <v>32.777200000000001</v>
      </c>
      <c r="K29">
        <f>VLOOKUP($B29,Totalt!$B$1:$BH$474,MATCH(K$2,Totalt!$B$1:$AZ$1,0),FALSE)</f>
        <v>24.24</v>
      </c>
      <c r="M29" t="s">
        <v>622</v>
      </c>
      <c r="R29" t="s">
        <v>622</v>
      </c>
      <c r="S29" s="102" t="str">
        <f t="shared" si="0"/>
        <v>ja</v>
      </c>
      <c r="U29">
        <f t="shared" si="1"/>
        <v>23</v>
      </c>
    </row>
    <row r="30" spans="1:21" ht="15" customHeight="1" x14ac:dyDescent="0.25">
      <c r="A30" t="s">
        <v>48</v>
      </c>
      <c r="B30" t="s">
        <v>50</v>
      </c>
      <c r="C30">
        <v>0.135606</v>
      </c>
      <c r="D30">
        <v>32.354700000000001</v>
      </c>
      <c r="E30">
        <v>9.2516999999999996</v>
      </c>
      <c r="F30">
        <v>3.0972E-2</v>
      </c>
      <c r="G30" t="s">
        <v>8</v>
      </c>
      <c r="H30" s="103" t="s">
        <v>10</v>
      </c>
      <c r="J30">
        <f>VLOOKUP($B30,Totalt!$B$1:$BH$474,MATCH(J$2,Totalt!$B$1:$AZ$1,0),FALSE)</f>
        <v>2.7117999999999998</v>
      </c>
      <c r="K30">
        <f>VLOOKUP($B30,Totalt!$B$1:$BH$474,MATCH(K$2,Totalt!$B$1:$AZ$1,0),FALSE)</f>
        <v>2.06</v>
      </c>
      <c r="M30" t="s">
        <v>622</v>
      </c>
      <c r="R30" t="s">
        <v>622</v>
      </c>
      <c r="S30" s="102" t="str">
        <f t="shared" si="0"/>
        <v>ja</v>
      </c>
      <c r="U30">
        <f t="shared" si="1"/>
        <v>24</v>
      </c>
    </row>
    <row r="31" spans="1:21" ht="15" customHeight="1" x14ac:dyDescent="0.25">
      <c r="A31" t="s">
        <v>51</v>
      </c>
      <c r="B31" t="s">
        <v>52</v>
      </c>
      <c r="C31">
        <v>6.6785800000000006E-2</v>
      </c>
      <c r="D31">
        <v>50.786499999999997</v>
      </c>
      <c r="E31">
        <v>4.4323600000000001</v>
      </c>
      <c r="F31">
        <v>8.4199900000000005E-3</v>
      </c>
      <c r="G31" t="s">
        <v>10</v>
      </c>
      <c r="H31" s="103" t="s">
        <v>10</v>
      </c>
      <c r="J31">
        <f>VLOOKUP($B31,Totalt!$B$1:$BH$474,MATCH(J$2,Totalt!$B$1:$AZ$1,0),FALSE)</f>
        <v>413.65614999999991</v>
      </c>
      <c r="K31">
        <f>VLOOKUP($B31,Totalt!$B$1:$BH$474,MATCH(K$2,Totalt!$B$1:$AZ$1,0),FALSE)</f>
        <v>355.608</v>
      </c>
      <c r="M31" t="s">
        <v>622</v>
      </c>
      <c r="R31" t="s">
        <v>622</v>
      </c>
      <c r="S31" s="102" t="str">
        <f t="shared" si="0"/>
        <v>ja</v>
      </c>
      <c r="U31">
        <f t="shared" si="1"/>
        <v>25</v>
      </c>
    </row>
    <row r="32" spans="1:21" ht="15" customHeight="1" x14ac:dyDescent="0.25">
      <c r="A32" t="s">
        <v>51</v>
      </c>
      <c r="B32" t="s">
        <v>53</v>
      </c>
      <c r="C32">
        <v>0.15645400000000001</v>
      </c>
      <c r="D32">
        <v>8.5726600000000008</v>
      </c>
      <c r="E32">
        <v>17.881799999999998</v>
      </c>
      <c r="F32">
        <v>1.62206E-3</v>
      </c>
      <c r="G32" t="s">
        <v>10</v>
      </c>
      <c r="H32" s="103" t="s">
        <v>10</v>
      </c>
      <c r="J32">
        <f>VLOOKUP($B32,Totalt!$B$1:$BH$474,MATCH(J$2,Totalt!$B$1:$AZ$1,0),FALSE)</f>
        <v>2.4659999999999997</v>
      </c>
      <c r="K32">
        <f>VLOOKUP($B32,Totalt!$B$1:$BH$474,MATCH(K$2,Totalt!$B$1:$AZ$1,0),FALSE)</f>
        <v>1.7909999999999999</v>
      </c>
      <c r="M32" t="s">
        <v>622</v>
      </c>
      <c r="R32" t="s">
        <v>622</v>
      </c>
      <c r="S32" s="102" t="str">
        <f t="shared" si="0"/>
        <v>ja</v>
      </c>
      <c r="U32">
        <f t="shared" si="1"/>
        <v>26</v>
      </c>
    </row>
    <row r="33" spans="1:21" ht="15" customHeight="1" x14ac:dyDescent="0.25">
      <c r="A33" t="s">
        <v>51</v>
      </c>
      <c r="B33" t="s">
        <v>54</v>
      </c>
      <c r="C33">
        <v>0.38766899999999999</v>
      </c>
      <c r="D33">
        <v>8.6358599999999992</v>
      </c>
      <c r="E33">
        <v>16.644600000000001</v>
      </c>
      <c r="F33">
        <v>3.0726299999999998E-3</v>
      </c>
      <c r="G33" t="s">
        <v>10</v>
      </c>
      <c r="H33" s="103" t="s">
        <v>10</v>
      </c>
      <c r="J33">
        <f>VLOOKUP($B33,Totalt!$B$1:$BH$474,MATCH(J$2,Totalt!$B$1:$AZ$1,0),FALSE)</f>
        <v>3.58</v>
      </c>
      <c r="K33">
        <f>VLOOKUP($B33,Totalt!$B$1:$BH$474,MATCH(K$2,Totalt!$B$1:$AZ$1,0),FALSE)</f>
        <v>2.39</v>
      </c>
      <c r="M33" t="s">
        <v>622</v>
      </c>
      <c r="R33" t="s">
        <v>622</v>
      </c>
      <c r="S33" s="102" t="str">
        <f t="shared" si="0"/>
        <v>ja</v>
      </c>
      <c r="U33">
        <f t="shared" si="1"/>
        <v>27</v>
      </c>
    </row>
    <row r="34" spans="1:21" ht="15" customHeight="1" x14ac:dyDescent="0.25">
      <c r="A34" t="s">
        <v>55</v>
      </c>
      <c r="B34" t="s">
        <v>56</v>
      </c>
      <c r="C34">
        <v>0.115887</v>
      </c>
      <c r="D34">
        <v>44.691299999999998</v>
      </c>
      <c r="E34">
        <v>5.9775499999999999</v>
      </c>
      <c r="F34">
        <v>1.67578E-2</v>
      </c>
      <c r="G34" t="s">
        <v>8</v>
      </c>
      <c r="H34" s="103" t="s">
        <v>10</v>
      </c>
      <c r="J34">
        <f>VLOOKUP($B34,Totalt!$B$1:$BH$474,MATCH(J$2,Totalt!$B$1:$AZ$1,0),FALSE)</f>
        <v>599.59682999999984</v>
      </c>
      <c r="K34">
        <f>VLOOKUP($B34,Totalt!$B$1:$BH$474,MATCH(K$2,Totalt!$B$1:$AZ$1,0),FALSE)</f>
        <v>550.18899999999996</v>
      </c>
      <c r="M34" t="s">
        <v>622</v>
      </c>
      <c r="R34" t="s">
        <v>622</v>
      </c>
      <c r="S34" s="102" t="str">
        <f t="shared" si="0"/>
        <v>ja</v>
      </c>
      <c r="U34">
        <f t="shared" si="1"/>
        <v>28</v>
      </c>
    </row>
    <row r="35" spans="1:21" ht="15" customHeight="1" x14ac:dyDescent="0.25">
      <c r="A35" t="s">
        <v>55</v>
      </c>
      <c r="B35" t="s">
        <v>57</v>
      </c>
      <c r="C35">
        <v>0.504772</v>
      </c>
      <c r="D35">
        <v>95.885300000000001</v>
      </c>
      <c r="E35">
        <v>20.7029</v>
      </c>
      <c r="F35">
        <v>0.23825199999999999</v>
      </c>
      <c r="G35" t="s">
        <v>8</v>
      </c>
      <c r="H35" s="103" t="s">
        <v>10</v>
      </c>
      <c r="J35">
        <f>VLOOKUP($B35,Totalt!$B$1:$BH$474,MATCH(J$2,Totalt!$B$1:$AZ$1,0),FALSE)</f>
        <v>24.259999999999998</v>
      </c>
      <c r="K35">
        <f>VLOOKUP($B35,Totalt!$B$1:$BH$474,MATCH(K$2,Totalt!$B$1:$AZ$1,0),FALSE)</f>
        <v>17.352</v>
      </c>
      <c r="M35" t="s">
        <v>622</v>
      </c>
      <c r="R35" t="s">
        <v>622</v>
      </c>
      <c r="S35" s="102" t="str">
        <f t="shared" si="0"/>
        <v>ja</v>
      </c>
      <c r="U35">
        <f t="shared" si="1"/>
        <v>29</v>
      </c>
    </row>
    <row r="36" spans="1:21" ht="15" customHeight="1" x14ac:dyDescent="0.25">
      <c r="A36" t="s">
        <v>58</v>
      </c>
      <c r="B36" t="s">
        <v>59</v>
      </c>
      <c r="C36">
        <v>0.68200300000000003</v>
      </c>
      <c r="D36">
        <v>171.517</v>
      </c>
      <c r="E36">
        <v>12.9794</v>
      </c>
      <c r="F36">
        <v>1.4894000000000001E-3</v>
      </c>
      <c r="G36" t="s">
        <v>8</v>
      </c>
      <c r="H36" s="103" t="s">
        <v>10</v>
      </c>
      <c r="J36">
        <f>VLOOKUP($B36,Totalt!$B$1:$BH$474,MATCH(J$2,Totalt!$B$1:$AZ$1,0),FALSE)</f>
        <v>51.698800000000006</v>
      </c>
      <c r="K36">
        <f>VLOOKUP($B36,Totalt!$B$1:$BH$474,MATCH(K$2,Totalt!$B$1:$AZ$1,0),FALSE)</f>
        <v>34.799999999999997</v>
      </c>
      <c r="M36" t="s">
        <v>622</v>
      </c>
      <c r="R36" t="s">
        <v>622</v>
      </c>
      <c r="S36" s="102" t="str">
        <f>IF(N36="x","nej",
IF(O36="x","ja",
IF(H36="ja","ja","nej")))</f>
        <v>ja</v>
      </c>
      <c r="U36">
        <f t="shared" si="1"/>
        <v>30</v>
      </c>
    </row>
    <row r="37" spans="1:21" ht="15" customHeight="1" x14ac:dyDescent="0.25">
      <c r="A37" t="s">
        <v>60</v>
      </c>
      <c r="B37" t="s">
        <v>61</v>
      </c>
      <c r="C37">
        <v>0</v>
      </c>
      <c r="D37">
        <v>0</v>
      </c>
      <c r="E37">
        <v>0</v>
      </c>
      <c r="F37">
        <v>0</v>
      </c>
      <c r="G37" t="s">
        <v>8</v>
      </c>
      <c r="H37" s="103" t="s">
        <v>8</v>
      </c>
      <c r="J37">
        <f>VLOOKUP($B37,Totalt!$B$1:$BH$474,MATCH(J$2,Totalt!$B$1:$AZ$1,0),FALSE)</f>
        <v>0</v>
      </c>
      <c r="K37" t="str">
        <f>VLOOKUP($B37,Totalt!$B$1:$BH$474,MATCH(K$2,Totalt!$B$1:$AZ$1,0),FALSE)</f>
        <v/>
      </c>
      <c r="M37" t="s">
        <v>622</v>
      </c>
      <c r="R37" t="s">
        <v>622</v>
      </c>
      <c r="S37" s="102" t="str">
        <f t="shared" si="0"/>
        <v>nej</v>
      </c>
      <c r="U37">
        <f t="shared" si="1"/>
        <v>30</v>
      </c>
    </row>
    <row r="38" spans="1:21" ht="15" customHeight="1" x14ac:dyDescent="0.25">
      <c r="A38" t="s">
        <v>60</v>
      </c>
      <c r="B38" t="s">
        <v>62</v>
      </c>
      <c r="C38">
        <v>0</v>
      </c>
      <c r="D38">
        <v>0</v>
      </c>
      <c r="E38">
        <v>0</v>
      </c>
      <c r="F38">
        <v>0</v>
      </c>
      <c r="G38" t="s">
        <v>8</v>
      </c>
      <c r="H38" s="103" t="s">
        <v>8</v>
      </c>
      <c r="J38">
        <f>VLOOKUP($B38,Totalt!$B$1:$BH$474,MATCH(J$2,Totalt!$B$1:$AZ$1,0),FALSE)</f>
        <v>0</v>
      </c>
      <c r="K38" t="str">
        <f>VLOOKUP($B38,Totalt!$B$1:$BH$474,MATCH(K$2,Totalt!$B$1:$AZ$1,0),FALSE)</f>
        <v/>
      </c>
      <c r="M38" t="s">
        <v>622</v>
      </c>
      <c r="R38" t="s">
        <v>622</v>
      </c>
      <c r="S38" s="102" t="str">
        <f t="shared" si="0"/>
        <v>nej</v>
      </c>
      <c r="U38">
        <f t="shared" si="1"/>
        <v>30</v>
      </c>
    </row>
    <row r="39" spans="1:21" ht="15" customHeight="1" x14ac:dyDescent="0.25">
      <c r="A39" t="s">
        <v>63</v>
      </c>
      <c r="B39" t="s">
        <v>64</v>
      </c>
      <c r="C39">
        <v>7.0800000000000002E-2</v>
      </c>
      <c r="D39">
        <v>14.502000000000001</v>
      </c>
      <c r="E39">
        <v>0</v>
      </c>
      <c r="F39">
        <v>0.55000000000000004</v>
      </c>
      <c r="G39" t="s">
        <v>8</v>
      </c>
      <c r="H39" s="103" t="s">
        <v>8</v>
      </c>
      <c r="J39">
        <f>VLOOKUP($B39,Totalt!$B$1:$BH$474,MATCH(J$2,Totalt!$B$1:$AZ$1,0),FALSE)</f>
        <v>0.18</v>
      </c>
      <c r="K39">
        <f>VLOOKUP($B39,Totalt!$B$1:$BH$474,MATCH(K$2,Totalt!$B$1:$AZ$1,0),FALSE)</f>
        <v>6</v>
      </c>
      <c r="M39" t="s">
        <v>622</v>
      </c>
      <c r="R39" t="s">
        <v>622</v>
      </c>
      <c r="S39" s="102" t="str">
        <f t="shared" si="0"/>
        <v>nej</v>
      </c>
      <c r="U39">
        <f t="shared" si="1"/>
        <v>30</v>
      </c>
    </row>
    <row r="40" spans="1:21" ht="15" customHeight="1" x14ac:dyDescent="0.25">
      <c r="A40" t="s">
        <v>65</v>
      </c>
      <c r="B40" t="s">
        <v>66</v>
      </c>
      <c r="C40">
        <v>0.132468</v>
      </c>
      <c r="D40">
        <v>30.808</v>
      </c>
      <c r="E40">
        <v>10.784700000000001</v>
      </c>
      <c r="F40">
        <v>1.31117E-2</v>
      </c>
      <c r="G40" t="s">
        <v>10</v>
      </c>
      <c r="H40" s="103" t="s">
        <v>10</v>
      </c>
      <c r="J40">
        <f>VLOOKUP($B40,Totalt!$B$1:$BH$474,MATCH(J$2,Totalt!$B$1:$AZ$1,0),FALSE)</f>
        <v>6.7840000000000007</v>
      </c>
      <c r="K40">
        <f>VLOOKUP($B40,Totalt!$B$1:$BH$474,MATCH(K$2,Totalt!$B$1:$AZ$1,0),FALSE)</f>
        <v>4.0190000000000001</v>
      </c>
      <c r="M40" t="s">
        <v>622</v>
      </c>
      <c r="R40" t="s">
        <v>622</v>
      </c>
      <c r="S40" s="102" t="str">
        <f t="shared" si="0"/>
        <v>ja</v>
      </c>
      <c r="U40">
        <f t="shared" si="1"/>
        <v>31</v>
      </c>
    </row>
    <row r="41" spans="1:21" ht="15" customHeight="1" x14ac:dyDescent="0.25">
      <c r="A41" t="s">
        <v>65</v>
      </c>
      <c r="B41" t="s">
        <v>67</v>
      </c>
      <c r="C41">
        <v>0.100318</v>
      </c>
      <c r="D41">
        <v>22.735099999999999</v>
      </c>
      <c r="E41">
        <v>5.8285600000000004</v>
      </c>
      <c r="F41">
        <v>1.68057E-2</v>
      </c>
      <c r="G41" t="s">
        <v>10</v>
      </c>
      <c r="H41" s="103" t="s">
        <v>10</v>
      </c>
      <c r="J41">
        <f>VLOOKUP($B41,Totalt!$B$1:$BH$474,MATCH(J$2,Totalt!$B$1:$AZ$1,0),FALSE)</f>
        <v>350.272874</v>
      </c>
      <c r="K41">
        <f>VLOOKUP($B41,Totalt!$B$1:$BH$474,MATCH(K$2,Totalt!$B$1:$AZ$1,0),FALSE)</f>
        <v>321.67599999999999</v>
      </c>
      <c r="M41" t="s">
        <v>622</v>
      </c>
      <c r="R41" t="s">
        <v>622</v>
      </c>
      <c r="S41" s="102" t="str">
        <f t="shared" si="0"/>
        <v>ja</v>
      </c>
      <c r="U41">
        <f t="shared" si="1"/>
        <v>32</v>
      </c>
    </row>
    <row r="42" spans="1:21" ht="15" customHeight="1" x14ac:dyDescent="0.25">
      <c r="A42" t="s">
        <v>68</v>
      </c>
      <c r="B42" t="s">
        <v>69</v>
      </c>
      <c r="C42">
        <v>0.17916399999999999</v>
      </c>
      <c r="D42">
        <v>15.828200000000001</v>
      </c>
      <c r="E42">
        <v>16.534500000000001</v>
      </c>
      <c r="F42">
        <v>1.6371199999999999E-2</v>
      </c>
      <c r="G42" t="s">
        <v>10</v>
      </c>
      <c r="H42" s="103" t="s">
        <v>10</v>
      </c>
      <c r="J42">
        <f>VLOOKUP($B42,Totalt!$B$1:$BH$474,MATCH(J$2,Totalt!$B$1:$AZ$1,0),FALSE)</f>
        <v>12.033329999999999</v>
      </c>
      <c r="K42">
        <f>VLOOKUP($B42,Totalt!$B$1:$BH$474,MATCH(K$2,Totalt!$B$1:$AZ$1,0),FALSE)</f>
        <v>8.2460000000000004</v>
      </c>
      <c r="M42" t="s">
        <v>622</v>
      </c>
      <c r="R42" t="s">
        <v>622</v>
      </c>
      <c r="S42" s="102" t="str">
        <f t="shared" si="0"/>
        <v>ja</v>
      </c>
      <c r="U42">
        <f t="shared" si="1"/>
        <v>33</v>
      </c>
    </row>
    <row r="43" spans="1:21" ht="15" customHeight="1" x14ac:dyDescent="0.25">
      <c r="A43" t="s">
        <v>68</v>
      </c>
      <c r="B43" t="s">
        <v>70</v>
      </c>
      <c r="C43">
        <v>8.3179900000000001E-2</v>
      </c>
      <c r="D43">
        <v>12.2928</v>
      </c>
      <c r="E43">
        <v>8.9291499999999999</v>
      </c>
      <c r="F43">
        <v>2.0253300000000001E-3</v>
      </c>
      <c r="G43" t="s">
        <v>10</v>
      </c>
      <c r="H43" s="103" t="s">
        <v>10</v>
      </c>
      <c r="J43">
        <f>VLOOKUP($B43,Totalt!$B$1:$BH$474,MATCH(J$2,Totalt!$B$1:$AZ$1,0),FALSE)</f>
        <v>44.930999999999997</v>
      </c>
      <c r="K43">
        <f>VLOOKUP($B43,Totalt!$B$1:$BH$474,MATCH(K$2,Totalt!$B$1:$AZ$1,0),FALSE)</f>
        <v>30.108000000000001</v>
      </c>
      <c r="M43" t="s">
        <v>622</v>
      </c>
      <c r="R43" t="s">
        <v>622</v>
      </c>
      <c r="S43" s="102" t="str">
        <f t="shared" si="0"/>
        <v>ja</v>
      </c>
      <c r="U43">
        <f t="shared" si="1"/>
        <v>34</v>
      </c>
    </row>
    <row r="44" spans="1:21" ht="15" customHeight="1" x14ac:dyDescent="0.25">
      <c r="A44" t="s">
        <v>71</v>
      </c>
      <c r="B44" t="s">
        <v>72</v>
      </c>
      <c r="C44">
        <v>0.18854199999999999</v>
      </c>
      <c r="D44">
        <v>17.9498</v>
      </c>
      <c r="E44">
        <v>16.8248</v>
      </c>
      <c r="F44">
        <v>1.6689699999999998E-2</v>
      </c>
      <c r="G44" t="s">
        <v>10</v>
      </c>
      <c r="H44" s="103" t="s">
        <v>10</v>
      </c>
      <c r="J44">
        <f>VLOOKUP($B44,Totalt!$B$1:$BH$474,MATCH(J$2,Totalt!$B$1:$AZ$1,0),FALSE)</f>
        <v>39.881000000000007</v>
      </c>
      <c r="K44">
        <f>VLOOKUP($B44,Totalt!$B$1:$BH$474,MATCH(K$2,Totalt!$B$1:$AZ$1,0),FALSE)</f>
        <v>30.693000000000001</v>
      </c>
      <c r="M44" t="s">
        <v>622</v>
      </c>
      <c r="R44" t="s">
        <v>622</v>
      </c>
      <c r="S44" s="102" t="str">
        <f t="shared" si="0"/>
        <v>ja</v>
      </c>
      <c r="U44">
        <f t="shared" si="1"/>
        <v>35</v>
      </c>
    </row>
    <row r="45" spans="1:21" ht="15" customHeight="1" x14ac:dyDescent="0.25">
      <c r="A45" t="s">
        <v>71</v>
      </c>
      <c r="B45" t="s">
        <v>73</v>
      </c>
      <c r="C45">
        <v>0.31195400000000001</v>
      </c>
      <c r="D45">
        <v>45.280200000000001</v>
      </c>
      <c r="E45">
        <v>18.438500000000001</v>
      </c>
      <c r="F45">
        <v>6.6489999999999994E-2</v>
      </c>
      <c r="G45" t="s">
        <v>10</v>
      </c>
      <c r="H45" s="103" t="s">
        <v>10</v>
      </c>
      <c r="J45">
        <f>VLOOKUP($B45,Totalt!$B$1:$BH$474,MATCH(J$2,Totalt!$B$1:$AZ$1,0),FALSE)</f>
        <v>3.2823000000000002</v>
      </c>
      <c r="K45">
        <f>VLOOKUP($B45,Totalt!$B$1:$BH$474,MATCH(K$2,Totalt!$B$1:$AZ$1,0),FALSE)</f>
        <v>2.33</v>
      </c>
      <c r="M45" t="s">
        <v>622</v>
      </c>
      <c r="R45" t="s">
        <v>622</v>
      </c>
      <c r="S45" s="102" t="str">
        <f t="shared" si="0"/>
        <v>ja</v>
      </c>
      <c r="U45">
        <f t="shared" si="1"/>
        <v>36</v>
      </c>
    </row>
    <row r="46" spans="1:21" ht="15" customHeight="1" x14ac:dyDescent="0.25">
      <c r="A46" t="s">
        <v>71</v>
      </c>
      <c r="B46" t="s">
        <v>74</v>
      </c>
      <c r="C46">
        <v>0.21163299999999999</v>
      </c>
      <c r="D46">
        <v>20.849699999999999</v>
      </c>
      <c r="E46">
        <v>17.881</v>
      </c>
      <c r="F46">
        <v>1.41265E-2</v>
      </c>
      <c r="G46" t="s">
        <v>10</v>
      </c>
      <c r="H46" s="103" t="s">
        <v>10</v>
      </c>
      <c r="J46">
        <f>VLOOKUP($B46,Totalt!$B$1:$BH$474,MATCH(J$2,Totalt!$B$1:$AZ$1,0),FALSE)</f>
        <v>3.0463999999999998</v>
      </c>
      <c r="K46">
        <f>VLOOKUP($B46,Totalt!$B$1:$BH$474,MATCH(K$2,Totalt!$B$1:$AZ$1,0),FALSE)</f>
        <v>2.1859999999999999</v>
      </c>
      <c r="M46" t="s">
        <v>622</v>
      </c>
      <c r="R46" t="s">
        <v>622</v>
      </c>
      <c r="S46" s="102" t="str">
        <f t="shared" si="0"/>
        <v>ja</v>
      </c>
      <c r="U46">
        <f t="shared" si="1"/>
        <v>37</v>
      </c>
    </row>
    <row r="47" spans="1:21" ht="15" customHeight="1" x14ac:dyDescent="0.25">
      <c r="A47" t="s">
        <v>71</v>
      </c>
      <c r="B47" t="s">
        <v>75</v>
      </c>
      <c r="C47">
        <v>0.25409799999999999</v>
      </c>
      <c r="D47">
        <v>25.638400000000001</v>
      </c>
      <c r="E47">
        <v>21.2149</v>
      </c>
      <c r="F47">
        <v>1.6520400000000001E-2</v>
      </c>
      <c r="G47" t="s">
        <v>10</v>
      </c>
      <c r="H47" s="103" t="s">
        <v>10</v>
      </c>
      <c r="J47">
        <f>VLOOKUP($B47,Totalt!$B$1:$BH$474,MATCH(J$2,Totalt!$B$1:$AZ$1,0),FALSE)</f>
        <v>0.70639999999999992</v>
      </c>
      <c r="K47">
        <f>VLOOKUP($B47,Totalt!$B$1:$BH$474,MATCH(K$2,Totalt!$B$1:$AZ$1,0),FALSE)</f>
        <v>0.42799999999999999</v>
      </c>
      <c r="M47" t="s">
        <v>622</v>
      </c>
      <c r="R47" t="s">
        <v>622</v>
      </c>
      <c r="S47" s="102" t="str">
        <f t="shared" si="0"/>
        <v>ja</v>
      </c>
      <c r="U47">
        <f t="shared" si="1"/>
        <v>38</v>
      </c>
    </row>
    <row r="48" spans="1:21" ht="15" customHeight="1" x14ac:dyDescent="0.25">
      <c r="A48" t="s">
        <v>76</v>
      </c>
      <c r="B48" t="s">
        <v>77</v>
      </c>
      <c r="C48">
        <v>0.47343299999999999</v>
      </c>
      <c r="D48">
        <v>76.957700000000003</v>
      </c>
      <c r="E48">
        <v>24.1572</v>
      </c>
      <c r="F48">
        <v>0.26425399999999999</v>
      </c>
      <c r="G48" t="s">
        <v>8</v>
      </c>
      <c r="H48" s="103" t="s">
        <v>10</v>
      </c>
      <c r="J48">
        <f>VLOOKUP($B48,Totalt!$B$1:$BH$474,MATCH(J$2,Totalt!$B$1:$AZ$1,0),FALSE)</f>
        <v>8.4539999999999988</v>
      </c>
      <c r="K48">
        <f>VLOOKUP($B48,Totalt!$B$1:$BH$474,MATCH(K$2,Totalt!$B$1:$AZ$1,0),FALSE)</f>
        <v>6.95</v>
      </c>
      <c r="M48" t="s">
        <v>622</v>
      </c>
      <c r="P48" s="98" t="s">
        <v>1075</v>
      </c>
      <c r="Q48" s="98" t="s">
        <v>1077</v>
      </c>
      <c r="R48" t="s">
        <v>622</v>
      </c>
      <c r="S48" s="102" t="str">
        <f t="shared" si="0"/>
        <v>ja</v>
      </c>
      <c r="U48">
        <f t="shared" si="1"/>
        <v>39</v>
      </c>
    </row>
    <row r="49" spans="1:21" ht="15" customHeight="1" x14ac:dyDescent="0.25">
      <c r="A49" t="s">
        <v>76</v>
      </c>
      <c r="B49" t="s">
        <v>78</v>
      </c>
      <c r="C49">
        <v>0</v>
      </c>
      <c r="D49">
        <v>0</v>
      </c>
      <c r="E49">
        <v>0</v>
      </c>
      <c r="F49">
        <v>0</v>
      </c>
      <c r="G49" t="s">
        <v>8</v>
      </c>
      <c r="H49" s="103" t="s">
        <v>8</v>
      </c>
      <c r="J49">
        <f>VLOOKUP($B49,Totalt!$B$1:$BH$474,MATCH(J$2,Totalt!$B$1:$AZ$1,0),FALSE)</f>
        <v>0</v>
      </c>
      <c r="K49" t="str">
        <f>VLOOKUP($B49,Totalt!$B$1:$BH$474,MATCH(K$2,Totalt!$B$1:$AZ$1,0),FALSE)</f>
        <v/>
      </c>
      <c r="M49" t="s">
        <v>622</v>
      </c>
      <c r="P49" s="98" t="s">
        <v>1075</v>
      </c>
      <c r="Q49" s="98" t="s">
        <v>1077</v>
      </c>
      <c r="R49" t="s">
        <v>622</v>
      </c>
      <c r="S49" s="102" t="str">
        <f t="shared" si="0"/>
        <v>nej</v>
      </c>
      <c r="U49">
        <f t="shared" si="1"/>
        <v>39</v>
      </c>
    </row>
    <row r="50" spans="1:21" ht="15" customHeight="1" x14ac:dyDescent="0.25">
      <c r="A50" t="s">
        <v>76</v>
      </c>
      <c r="B50" t="s">
        <v>79</v>
      </c>
      <c r="C50">
        <v>8.1309199999999998E-2</v>
      </c>
      <c r="D50">
        <v>20.012699999999999</v>
      </c>
      <c r="E50">
        <v>7.82308</v>
      </c>
      <c r="F50">
        <v>1.32199E-2</v>
      </c>
      <c r="G50" t="s">
        <v>8</v>
      </c>
      <c r="H50" s="103" t="s">
        <v>10</v>
      </c>
      <c r="J50">
        <f>VLOOKUP($B50,Totalt!$B$1:$BH$474,MATCH(J$2,Totalt!$B$1:$AZ$1,0),FALSE)</f>
        <v>61.955999999999996</v>
      </c>
      <c r="K50">
        <f>VLOOKUP($B50,Totalt!$B$1:$BH$474,MATCH(K$2,Totalt!$B$1:$AZ$1,0),FALSE)</f>
        <v>54.47</v>
      </c>
      <c r="M50" t="s">
        <v>622</v>
      </c>
      <c r="P50" s="98" t="s">
        <v>1075</v>
      </c>
      <c r="Q50" s="98" t="s">
        <v>1077</v>
      </c>
      <c r="R50" t="s">
        <v>622</v>
      </c>
      <c r="S50" s="102" t="str">
        <f t="shared" si="0"/>
        <v>ja</v>
      </c>
      <c r="U50">
        <f t="shared" si="1"/>
        <v>40</v>
      </c>
    </row>
    <row r="51" spans="1:21" ht="15" customHeight="1" x14ac:dyDescent="0.25">
      <c r="A51" t="s">
        <v>76</v>
      </c>
      <c r="B51" t="s">
        <v>80</v>
      </c>
      <c r="C51">
        <v>0.15493799999999999</v>
      </c>
      <c r="D51">
        <v>18.528400000000001</v>
      </c>
      <c r="E51">
        <v>6.2999700000000001</v>
      </c>
      <c r="F51">
        <v>1.4915599999999999E-2</v>
      </c>
      <c r="G51" t="s">
        <v>8</v>
      </c>
      <c r="H51" s="103" t="s">
        <v>10</v>
      </c>
      <c r="J51">
        <f>VLOOKUP($B51,Totalt!$B$1:$BH$474,MATCH(J$2,Totalt!$B$1:$AZ$1,0),FALSE)</f>
        <v>29.911170000000002</v>
      </c>
      <c r="K51">
        <f>VLOOKUP($B51,Totalt!$B$1:$BH$474,MATCH(K$2,Totalt!$B$1:$AZ$1,0),FALSE)</f>
        <v>27.039000000000001</v>
      </c>
      <c r="M51" t="s">
        <v>622</v>
      </c>
      <c r="P51" s="98" t="s">
        <v>1075</v>
      </c>
      <c r="Q51" s="98" t="s">
        <v>1077</v>
      </c>
      <c r="R51" t="s">
        <v>622</v>
      </c>
      <c r="S51" s="102" t="str">
        <f t="shared" si="0"/>
        <v>ja</v>
      </c>
      <c r="U51">
        <f t="shared" si="1"/>
        <v>41</v>
      </c>
    </row>
    <row r="52" spans="1:21" ht="15" customHeight="1" x14ac:dyDescent="0.25">
      <c r="A52" t="s">
        <v>76</v>
      </c>
      <c r="B52" t="s">
        <v>81</v>
      </c>
      <c r="C52">
        <v>0.16627500000000001</v>
      </c>
      <c r="D52">
        <v>32.210900000000002</v>
      </c>
      <c r="E52">
        <v>11.4893</v>
      </c>
      <c r="F52">
        <v>2.54769E-2</v>
      </c>
      <c r="G52" t="s">
        <v>8</v>
      </c>
      <c r="H52" s="103" t="s">
        <v>10</v>
      </c>
      <c r="J52">
        <f>VLOOKUP($B52,Totalt!$B$1:$BH$474,MATCH(J$2,Totalt!$B$1:$AZ$1,0),FALSE)</f>
        <v>44.508999999999993</v>
      </c>
      <c r="K52">
        <f>VLOOKUP($B52,Totalt!$B$1:$BH$474,MATCH(K$2,Totalt!$B$1:$AZ$1,0),FALSE)</f>
        <v>26.3</v>
      </c>
      <c r="M52" t="s">
        <v>622</v>
      </c>
      <c r="P52" s="98" t="s">
        <v>1075</v>
      </c>
      <c r="Q52" s="98" t="s">
        <v>1077</v>
      </c>
      <c r="R52" t="s">
        <v>622</v>
      </c>
      <c r="S52" s="102" t="str">
        <f t="shared" si="0"/>
        <v>ja</v>
      </c>
      <c r="U52">
        <f t="shared" si="1"/>
        <v>42</v>
      </c>
    </row>
    <row r="53" spans="1:21" ht="15" customHeight="1" x14ac:dyDescent="0.25">
      <c r="A53" t="s">
        <v>76</v>
      </c>
      <c r="B53" t="s">
        <v>82</v>
      </c>
      <c r="C53">
        <v>0.14199700000000001</v>
      </c>
      <c r="D53">
        <v>33.586300000000001</v>
      </c>
      <c r="E53">
        <v>8.1583799999999993</v>
      </c>
      <c r="F53">
        <v>4.5535199999999998E-2</v>
      </c>
      <c r="G53" t="s">
        <v>8</v>
      </c>
      <c r="H53" s="103" t="s">
        <v>10</v>
      </c>
      <c r="J53">
        <f>VLOOKUP($B53,Totalt!$B$1:$BH$474,MATCH(J$2,Totalt!$B$1:$AZ$1,0),FALSE)</f>
        <v>16.125999999999998</v>
      </c>
      <c r="K53">
        <f>VLOOKUP($B53,Totalt!$B$1:$BH$474,MATCH(K$2,Totalt!$B$1:$AZ$1,0),FALSE)</f>
        <v>14.2</v>
      </c>
      <c r="M53" t="s">
        <v>622</v>
      </c>
      <c r="P53" s="98" t="s">
        <v>1075</v>
      </c>
      <c r="Q53" s="98" t="s">
        <v>1077</v>
      </c>
      <c r="R53" t="s">
        <v>622</v>
      </c>
      <c r="S53" s="102" t="str">
        <f t="shared" si="0"/>
        <v>ja</v>
      </c>
      <c r="U53">
        <f t="shared" si="1"/>
        <v>43</v>
      </c>
    </row>
    <row r="54" spans="1:21" ht="15" customHeight="1" x14ac:dyDescent="0.25">
      <c r="A54" t="s">
        <v>76</v>
      </c>
      <c r="B54" t="s">
        <v>83</v>
      </c>
      <c r="C54">
        <v>0.25924999999999998</v>
      </c>
      <c r="D54">
        <v>81.923400000000001</v>
      </c>
      <c r="E54">
        <v>7.7391100000000002</v>
      </c>
      <c r="F54">
        <v>6.7103499999999996E-2</v>
      </c>
      <c r="G54" t="s">
        <v>8</v>
      </c>
      <c r="H54" s="103" t="s">
        <v>10</v>
      </c>
      <c r="J54">
        <f>VLOOKUP($B54,Totalt!$B$1:$BH$474,MATCH(J$2,Totalt!$B$1:$AZ$1,0),FALSE)</f>
        <v>1112.5269700000001</v>
      </c>
      <c r="K54">
        <f>VLOOKUP($B54,Totalt!$B$1:$BH$474,MATCH(K$2,Totalt!$B$1:$AZ$1,0),FALSE)</f>
        <v>959.51300000000003</v>
      </c>
      <c r="M54" t="s">
        <v>622</v>
      </c>
      <c r="P54" s="98" t="s">
        <v>1075</v>
      </c>
      <c r="Q54" s="98" t="s">
        <v>1077</v>
      </c>
      <c r="R54" t="s">
        <v>622</v>
      </c>
      <c r="S54" s="102" t="str">
        <f t="shared" si="0"/>
        <v>ja</v>
      </c>
      <c r="U54">
        <f t="shared" si="1"/>
        <v>44</v>
      </c>
    </row>
    <row r="55" spans="1:21" ht="15" customHeight="1" x14ac:dyDescent="0.25">
      <c r="A55" t="s">
        <v>76</v>
      </c>
      <c r="B55" t="s">
        <v>84</v>
      </c>
      <c r="C55">
        <v>3.02651E-2</v>
      </c>
      <c r="D55">
        <v>6.0278200000000002</v>
      </c>
      <c r="E55">
        <v>1.4448000000000001</v>
      </c>
      <c r="F55">
        <v>8.9745999999999992E-3</v>
      </c>
      <c r="G55" t="s">
        <v>8</v>
      </c>
      <c r="H55" s="103" t="s">
        <v>10</v>
      </c>
      <c r="J55">
        <f>VLOOKUP($B55,Totalt!$B$1:$BH$474,MATCH(J$2,Totalt!$B$1:$AZ$1,0),FALSE)</f>
        <v>278.56400000000002</v>
      </c>
      <c r="K55">
        <f>VLOOKUP($B55,Totalt!$B$1:$BH$474,MATCH(K$2,Totalt!$B$1:$AZ$1,0),FALSE)</f>
        <v>278.8</v>
      </c>
      <c r="M55" t="s">
        <v>622</v>
      </c>
      <c r="P55" s="98" t="s">
        <v>1075</v>
      </c>
      <c r="Q55" s="98" t="s">
        <v>1077</v>
      </c>
      <c r="R55" t="s">
        <v>622</v>
      </c>
      <c r="S55" s="102" t="str">
        <f t="shared" si="0"/>
        <v>ja</v>
      </c>
      <c r="U55">
        <f t="shared" si="1"/>
        <v>45</v>
      </c>
    </row>
    <row r="56" spans="1:21" ht="15" customHeight="1" x14ac:dyDescent="0.25">
      <c r="A56" t="s">
        <v>76</v>
      </c>
      <c r="B56" t="s">
        <v>85</v>
      </c>
      <c r="C56">
        <v>0.55308000000000002</v>
      </c>
      <c r="D56">
        <v>104.163</v>
      </c>
      <c r="E56">
        <v>7.5967700000000002</v>
      </c>
      <c r="F56">
        <v>0.12273000000000001</v>
      </c>
      <c r="G56" t="s">
        <v>8</v>
      </c>
      <c r="H56" s="103" t="s">
        <v>10</v>
      </c>
      <c r="J56">
        <f>VLOOKUP($B56,Totalt!$B$1:$BH$474,MATCH(J$2,Totalt!$B$1:$AZ$1,0),FALSE)</f>
        <v>44.995000000000005</v>
      </c>
      <c r="K56">
        <f>VLOOKUP($B56,Totalt!$B$1:$BH$474,MATCH(K$2,Totalt!$B$1:$AZ$1,0),FALSE)</f>
        <v>46.5</v>
      </c>
      <c r="M56" t="s">
        <v>622</v>
      </c>
      <c r="P56" s="98" t="s">
        <v>1075</v>
      </c>
      <c r="Q56" s="98" t="s">
        <v>1077</v>
      </c>
      <c r="R56" t="s">
        <v>622</v>
      </c>
      <c r="S56" s="102" t="str">
        <f t="shared" si="0"/>
        <v>ja</v>
      </c>
      <c r="U56">
        <f t="shared" si="1"/>
        <v>46</v>
      </c>
    </row>
    <row r="57" spans="1:21" ht="15" customHeight="1" x14ac:dyDescent="0.25">
      <c r="A57" t="s">
        <v>76</v>
      </c>
      <c r="B57" t="s">
        <v>86</v>
      </c>
      <c r="C57">
        <v>0.38006600000000001</v>
      </c>
      <c r="D57">
        <v>124.899</v>
      </c>
      <c r="E57">
        <v>13.8058</v>
      </c>
      <c r="F57">
        <v>0.31492300000000001</v>
      </c>
      <c r="G57" t="s">
        <v>8</v>
      </c>
      <c r="H57" s="103" t="s">
        <v>10</v>
      </c>
      <c r="J57">
        <f>VLOOKUP($B57,Totalt!$B$1:$BH$474,MATCH(J$2,Totalt!$B$1:$AZ$1,0),FALSE)</f>
        <v>1857.0170000000001</v>
      </c>
      <c r="K57">
        <f>VLOOKUP($B57,Totalt!$B$1:$BH$474,MATCH(K$2,Totalt!$B$1:$AZ$1,0),FALSE)</f>
        <v>1940</v>
      </c>
      <c r="M57" t="s">
        <v>622</v>
      </c>
      <c r="P57" s="98" t="s">
        <v>1075</v>
      </c>
      <c r="Q57" s="98" t="s">
        <v>1077</v>
      </c>
      <c r="R57" t="s">
        <v>622</v>
      </c>
      <c r="S57" s="102" t="str">
        <f t="shared" si="0"/>
        <v>ja</v>
      </c>
      <c r="U57">
        <f t="shared" si="1"/>
        <v>47</v>
      </c>
    </row>
    <row r="58" spans="1:21" ht="15" customHeight="1" x14ac:dyDescent="0.25">
      <c r="A58" t="s">
        <v>76</v>
      </c>
      <c r="B58" t="s">
        <v>87</v>
      </c>
      <c r="C58">
        <v>0.145095</v>
      </c>
      <c r="D58">
        <v>87.513000000000005</v>
      </c>
      <c r="E58">
        <v>6.9203599999999996</v>
      </c>
      <c r="F58">
        <v>3.1830299999999999E-2</v>
      </c>
      <c r="G58" t="s">
        <v>8</v>
      </c>
      <c r="H58" s="103" t="s">
        <v>10</v>
      </c>
      <c r="J58">
        <f>VLOOKUP($B58,Totalt!$B$1:$BH$474,MATCH(J$2,Totalt!$B$1:$AZ$1,0),FALSE)</f>
        <v>136.71545999999998</v>
      </c>
      <c r="K58">
        <f>VLOOKUP($B58,Totalt!$B$1:$BH$474,MATCH(K$2,Totalt!$B$1:$AZ$1,0),FALSE)</f>
        <v>99.132000000000005</v>
      </c>
      <c r="M58" t="s">
        <v>622</v>
      </c>
      <c r="P58" s="98" t="s">
        <v>1075</v>
      </c>
      <c r="Q58" s="98" t="s">
        <v>1077</v>
      </c>
      <c r="R58" t="s">
        <v>622</v>
      </c>
      <c r="S58" s="102" t="str">
        <f t="shared" si="0"/>
        <v>ja</v>
      </c>
      <c r="U58">
        <f t="shared" si="1"/>
        <v>48</v>
      </c>
    </row>
    <row r="59" spans="1:21" ht="15" customHeight="1" x14ac:dyDescent="0.25">
      <c r="A59" t="s">
        <v>76</v>
      </c>
      <c r="B59" t="s">
        <v>88</v>
      </c>
      <c r="C59">
        <v>0</v>
      </c>
      <c r="D59">
        <v>0</v>
      </c>
      <c r="E59">
        <v>0</v>
      </c>
      <c r="F59">
        <v>0</v>
      </c>
      <c r="G59" t="s">
        <v>8</v>
      </c>
      <c r="H59" s="103" t="s">
        <v>8</v>
      </c>
      <c r="J59">
        <f>VLOOKUP($B59,Totalt!$B$1:$BH$474,MATCH(J$2,Totalt!$B$1:$AZ$1,0),FALSE)</f>
        <v>0</v>
      </c>
      <c r="K59" t="str">
        <f>VLOOKUP($B59,Totalt!$B$1:$BH$474,MATCH(K$2,Totalt!$B$1:$AZ$1,0),FALSE)</f>
        <v/>
      </c>
      <c r="M59" t="s">
        <v>622</v>
      </c>
      <c r="P59" s="98" t="s">
        <v>1075</v>
      </c>
      <c r="Q59" s="98" t="s">
        <v>1077</v>
      </c>
      <c r="R59" t="s">
        <v>622</v>
      </c>
      <c r="S59" s="102" t="str">
        <f t="shared" si="0"/>
        <v>nej</v>
      </c>
      <c r="U59">
        <f t="shared" si="1"/>
        <v>48</v>
      </c>
    </row>
    <row r="60" spans="1:21" ht="15" customHeight="1" x14ac:dyDescent="0.25">
      <c r="A60" t="s">
        <v>76</v>
      </c>
      <c r="B60" t="s">
        <v>89</v>
      </c>
      <c r="C60">
        <v>0.31329600000000002</v>
      </c>
      <c r="D60">
        <v>141.124</v>
      </c>
      <c r="E60">
        <v>5.47654</v>
      </c>
      <c r="F60">
        <v>0.103353</v>
      </c>
      <c r="G60" t="s">
        <v>8</v>
      </c>
      <c r="H60" s="103" t="s">
        <v>10</v>
      </c>
      <c r="J60">
        <f>VLOOKUP($B60,Totalt!$B$1:$BH$474,MATCH(J$2,Totalt!$B$1:$AZ$1,0),FALSE)</f>
        <v>1001.8935</v>
      </c>
      <c r="K60">
        <f>VLOOKUP($B60,Totalt!$B$1:$BH$474,MATCH(K$2,Totalt!$B$1:$AZ$1,0),FALSE)</f>
        <v>870.2</v>
      </c>
      <c r="M60" t="s">
        <v>622</v>
      </c>
      <c r="P60" s="98" t="s">
        <v>1075</v>
      </c>
      <c r="Q60" s="98" t="s">
        <v>1077</v>
      </c>
      <c r="R60" t="s">
        <v>622</v>
      </c>
      <c r="S60" s="102" t="str">
        <f t="shared" si="0"/>
        <v>ja</v>
      </c>
      <c r="U60">
        <f t="shared" si="1"/>
        <v>49</v>
      </c>
    </row>
    <row r="61" spans="1:21" ht="15" customHeight="1" x14ac:dyDescent="0.25">
      <c r="A61" t="s">
        <v>76</v>
      </c>
      <c r="B61" t="s">
        <v>90</v>
      </c>
      <c r="C61">
        <v>0.13785700000000001</v>
      </c>
      <c r="D61">
        <v>24.020199999999999</v>
      </c>
      <c r="E61">
        <v>10.0092</v>
      </c>
      <c r="F61">
        <v>1.73612E-2</v>
      </c>
      <c r="G61" t="s">
        <v>8</v>
      </c>
      <c r="H61" s="103" t="s">
        <v>10</v>
      </c>
      <c r="J61">
        <f>VLOOKUP($B61,Totalt!$B$1:$BH$474,MATCH(J$2,Totalt!$B$1:$AZ$1,0),FALSE)</f>
        <v>25.060980000000001</v>
      </c>
      <c r="K61">
        <f>VLOOKUP($B61,Totalt!$B$1:$BH$474,MATCH(K$2,Totalt!$B$1:$AZ$1,0),FALSE)</f>
        <v>22.065999999999999</v>
      </c>
      <c r="M61" t="s">
        <v>622</v>
      </c>
      <c r="P61" s="98" t="s">
        <v>1075</v>
      </c>
      <c r="Q61" s="98" t="s">
        <v>1077</v>
      </c>
      <c r="R61" t="s">
        <v>622</v>
      </c>
      <c r="S61" s="102" t="str">
        <f t="shared" si="0"/>
        <v>ja</v>
      </c>
      <c r="U61">
        <f t="shared" si="1"/>
        <v>50</v>
      </c>
    </row>
    <row r="62" spans="1:21" ht="15" customHeight="1" x14ac:dyDescent="0.25">
      <c r="A62" t="s">
        <v>76</v>
      </c>
      <c r="B62" t="s">
        <v>91</v>
      </c>
      <c r="C62">
        <v>0.110786</v>
      </c>
      <c r="D62">
        <v>26.052399999999999</v>
      </c>
      <c r="E62">
        <v>7.7992299999999997</v>
      </c>
      <c r="F62">
        <v>1.96974E-2</v>
      </c>
      <c r="G62" t="s">
        <v>8</v>
      </c>
      <c r="H62" s="103" t="s">
        <v>10</v>
      </c>
      <c r="J62">
        <f>VLOOKUP($B62,Totalt!$B$1:$BH$474,MATCH(J$2,Totalt!$B$1:$AZ$1,0),FALSE)</f>
        <v>62.964319999999994</v>
      </c>
      <c r="K62">
        <f>VLOOKUP($B62,Totalt!$B$1:$BH$474,MATCH(K$2,Totalt!$B$1:$AZ$1,0),FALSE)</f>
        <v>55.043999999999997</v>
      </c>
      <c r="M62" t="s">
        <v>622</v>
      </c>
      <c r="P62" s="98" t="s">
        <v>1075</v>
      </c>
      <c r="Q62" s="98" t="s">
        <v>1077</v>
      </c>
      <c r="R62" t="s">
        <v>622</v>
      </c>
      <c r="S62" s="102" t="str">
        <f t="shared" si="0"/>
        <v>ja</v>
      </c>
      <c r="U62">
        <f t="shared" si="1"/>
        <v>51</v>
      </c>
    </row>
    <row r="63" spans="1:21" ht="15" customHeight="1" x14ac:dyDescent="0.25">
      <c r="A63" t="s">
        <v>76</v>
      </c>
      <c r="B63" t="s">
        <v>92</v>
      </c>
      <c r="C63">
        <v>0.17561599999999999</v>
      </c>
      <c r="D63">
        <v>37.337800000000001</v>
      </c>
      <c r="E63">
        <v>9.2792999999999992</v>
      </c>
      <c r="F63">
        <v>8.1916500000000003E-2</v>
      </c>
      <c r="G63" t="s">
        <v>8</v>
      </c>
      <c r="H63" s="103" t="s">
        <v>10</v>
      </c>
      <c r="J63">
        <f>VLOOKUP($B63,Totalt!$B$1:$BH$474,MATCH(J$2,Totalt!$B$1:$AZ$1,0),FALSE)</f>
        <v>29.997</v>
      </c>
      <c r="K63">
        <f>VLOOKUP($B63,Totalt!$B$1:$BH$474,MATCH(K$2,Totalt!$B$1:$AZ$1,0),FALSE)</f>
        <v>27.52</v>
      </c>
      <c r="M63" t="s">
        <v>622</v>
      </c>
      <c r="P63" s="98" t="s">
        <v>1075</v>
      </c>
      <c r="Q63" s="98" t="s">
        <v>1077</v>
      </c>
      <c r="R63" t="s">
        <v>622</v>
      </c>
      <c r="S63" s="102" t="str">
        <f t="shared" si="0"/>
        <v>ja</v>
      </c>
      <c r="U63">
        <f t="shared" si="1"/>
        <v>52</v>
      </c>
    </row>
    <row r="64" spans="1:21" ht="15" customHeight="1" x14ac:dyDescent="0.25">
      <c r="A64" t="s">
        <v>76</v>
      </c>
      <c r="B64" t="s">
        <v>93</v>
      </c>
      <c r="C64">
        <v>9.20435E-2</v>
      </c>
      <c r="D64">
        <v>19.661799999999999</v>
      </c>
      <c r="E64">
        <v>0.408219</v>
      </c>
      <c r="F64">
        <v>2.9240800000000001E-2</v>
      </c>
      <c r="G64" t="s">
        <v>8</v>
      </c>
      <c r="H64" s="103" t="s">
        <v>10</v>
      </c>
      <c r="J64">
        <f>VLOOKUP($B64,Totalt!$B$1:$BH$474,MATCH(J$2,Totalt!$B$1:$AZ$1,0),FALSE)</f>
        <v>76.993160000000003</v>
      </c>
      <c r="K64">
        <f>VLOOKUP($B64,Totalt!$B$1:$BH$474,MATCH(K$2,Totalt!$B$1:$AZ$1,0),FALSE)</f>
        <v>63.171999999999997</v>
      </c>
      <c r="M64" t="s">
        <v>622</v>
      </c>
      <c r="P64" s="98" t="s">
        <v>1075</v>
      </c>
      <c r="Q64" s="98" t="s">
        <v>1077</v>
      </c>
      <c r="R64" t="s">
        <v>622</v>
      </c>
      <c r="S64" s="102" t="str">
        <f t="shared" si="0"/>
        <v>ja</v>
      </c>
      <c r="U64">
        <f t="shared" si="1"/>
        <v>53</v>
      </c>
    </row>
    <row r="65" spans="1:21" ht="15" customHeight="1" x14ac:dyDescent="0.25">
      <c r="A65" t="s">
        <v>76</v>
      </c>
      <c r="B65" t="s">
        <v>94</v>
      </c>
      <c r="C65">
        <v>0.29283599999999999</v>
      </c>
      <c r="D65">
        <v>44.709699999999998</v>
      </c>
      <c r="E65">
        <v>16.618600000000001</v>
      </c>
      <c r="F65">
        <v>8.3124900000000002E-2</v>
      </c>
      <c r="G65" t="s">
        <v>8</v>
      </c>
      <c r="H65" s="103" t="s">
        <v>10</v>
      </c>
      <c r="J65">
        <f>VLOOKUP($B65,Totalt!$B$1:$BH$474,MATCH(J$2,Totalt!$B$1:$AZ$1,0),FALSE)</f>
        <v>34.311</v>
      </c>
      <c r="K65">
        <f>VLOOKUP($B65,Totalt!$B$1:$BH$474,MATCH(K$2,Totalt!$B$1:$AZ$1,0),FALSE)</f>
        <v>27.4</v>
      </c>
      <c r="M65" t="s">
        <v>622</v>
      </c>
      <c r="P65" s="98" t="s">
        <v>1075</v>
      </c>
      <c r="Q65" s="98" t="s">
        <v>1077</v>
      </c>
      <c r="R65" t="s">
        <v>622</v>
      </c>
      <c r="S65" s="102" t="str">
        <f t="shared" si="0"/>
        <v>ja</v>
      </c>
      <c r="U65">
        <f t="shared" si="1"/>
        <v>54</v>
      </c>
    </row>
    <row r="66" spans="1:21" ht="15" customHeight="1" x14ac:dyDescent="0.25">
      <c r="A66" t="s">
        <v>76</v>
      </c>
      <c r="B66" t="s">
        <v>95</v>
      </c>
      <c r="C66">
        <v>0.50156800000000001</v>
      </c>
      <c r="D66">
        <v>104.941</v>
      </c>
      <c r="E66">
        <v>5.1393899999999997</v>
      </c>
      <c r="F66">
        <v>0.11086799999999999</v>
      </c>
      <c r="G66" t="s">
        <v>8</v>
      </c>
      <c r="H66" s="103" t="s">
        <v>10</v>
      </c>
      <c r="J66">
        <f>VLOOKUP($B66,Totalt!$B$1:$BH$474,MATCH(J$2,Totalt!$B$1:$AZ$1,0),FALSE)</f>
        <v>57.838000000000008</v>
      </c>
      <c r="K66">
        <f>VLOOKUP($B66,Totalt!$B$1:$BH$474,MATCH(K$2,Totalt!$B$1:$AZ$1,0),FALSE)</f>
        <v>55.6</v>
      </c>
      <c r="M66" t="s">
        <v>622</v>
      </c>
      <c r="P66" s="98" t="s">
        <v>1075</v>
      </c>
      <c r="Q66" s="98" t="s">
        <v>1077</v>
      </c>
      <c r="R66" t="s">
        <v>622</v>
      </c>
      <c r="S66" s="102" t="str">
        <f t="shared" si="0"/>
        <v>ja</v>
      </c>
      <c r="U66">
        <f t="shared" si="1"/>
        <v>55</v>
      </c>
    </row>
    <row r="67" spans="1:21" ht="15" customHeight="1" x14ac:dyDescent="0.25">
      <c r="A67" t="s">
        <v>76</v>
      </c>
      <c r="B67" t="s">
        <v>96</v>
      </c>
      <c r="C67">
        <v>0.13863800000000001</v>
      </c>
      <c r="D67">
        <v>32.8108</v>
      </c>
      <c r="E67">
        <v>8.2471599999999992</v>
      </c>
      <c r="F67">
        <v>4.1545199999999997E-2</v>
      </c>
      <c r="G67" t="s">
        <v>8</v>
      </c>
      <c r="H67" s="103" t="s">
        <v>10</v>
      </c>
      <c r="J67">
        <f>VLOOKUP($B67,Totalt!$B$1:$BH$474,MATCH(J$2,Totalt!$B$1:$AZ$1,0),FALSE)</f>
        <v>25.666</v>
      </c>
      <c r="K67">
        <f>VLOOKUP($B67,Totalt!$B$1:$BH$474,MATCH(K$2,Totalt!$B$1:$AZ$1,0),FALSE)</f>
        <v>22.2</v>
      </c>
      <c r="M67" t="s">
        <v>622</v>
      </c>
      <c r="P67" s="98" t="s">
        <v>1075</v>
      </c>
      <c r="Q67" s="98" t="s">
        <v>1077</v>
      </c>
      <c r="R67" t="s">
        <v>622</v>
      </c>
      <c r="S67" s="102" t="str">
        <f t="shared" si="0"/>
        <v>ja</v>
      </c>
      <c r="U67">
        <f t="shared" si="1"/>
        <v>56</v>
      </c>
    </row>
    <row r="68" spans="1:21" ht="15" customHeight="1" x14ac:dyDescent="0.25">
      <c r="A68" t="s">
        <v>76</v>
      </c>
      <c r="B68" t="s">
        <v>97</v>
      </c>
      <c r="C68">
        <v>0.30725599999999997</v>
      </c>
      <c r="D68">
        <v>74.568399999999997</v>
      </c>
      <c r="E68">
        <v>14.527100000000001</v>
      </c>
      <c r="F68">
        <v>0.10539</v>
      </c>
      <c r="G68" t="s">
        <v>8</v>
      </c>
      <c r="H68" s="103" t="s">
        <v>10</v>
      </c>
      <c r="J68">
        <f>VLOOKUP($B68,Totalt!$B$1:$BH$474,MATCH(J$2,Totalt!$B$1:$AZ$1,0),FALSE)</f>
        <v>4.1003299999999996</v>
      </c>
      <c r="K68">
        <f>VLOOKUP($B68,Totalt!$B$1:$BH$474,MATCH(K$2,Totalt!$B$1:$AZ$1,0),FALSE)</f>
        <v>2.3109999999999999</v>
      </c>
      <c r="M68" t="s">
        <v>622</v>
      </c>
      <c r="P68" s="98" t="s">
        <v>1075</v>
      </c>
      <c r="Q68" s="98" t="s">
        <v>1077</v>
      </c>
      <c r="R68" t="s">
        <v>622</v>
      </c>
      <c r="S68" s="102" t="str">
        <f t="shared" ref="S68:S131" si="2">IF(N68="x","nej",
IF(O68="x","ja",
IF(H68="ja","ja","nej")))</f>
        <v>ja</v>
      </c>
      <c r="U68">
        <f t="shared" si="1"/>
        <v>57</v>
      </c>
    </row>
    <row r="69" spans="1:21" ht="15" customHeight="1" x14ac:dyDescent="0.25">
      <c r="A69" t="s">
        <v>76</v>
      </c>
      <c r="B69" t="s">
        <v>98</v>
      </c>
      <c r="C69">
        <v>0.112021</v>
      </c>
      <c r="D69">
        <v>25.1248</v>
      </c>
      <c r="E69">
        <v>8.3155599999999996</v>
      </c>
      <c r="F69">
        <v>3.0271099999999999E-2</v>
      </c>
      <c r="G69" t="s">
        <v>8</v>
      </c>
      <c r="H69" s="103" t="s">
        <v>10</v>
      </c>
      <c r="J69">
        <f>VLOOKUP($B69,Totalt!$B$1:$BH$474,MATCH(J$2,Totalt!$B$1:$AZ$1,0),FALSE)</f>
        <v>98.086999999999989</v>
      </c>
      <c r="K69">
        <f>VLOOKUP($B69,Totalt!$B$1:$BH$474,MATCH(K$2,Totalt!$B$1:$AZ$1,0),FALSE)</f>
        <v>77.644000000000005</v>
      </c>
      <c r="M69" t="s">
        <v>622</v>
      </c>
      <c r="P69" s="98" t="s">
        <v>1075</v>
      </c>
      <c r="Q69" s="98" t="s">
        <v>1077</v>
      </c>
      <c r="R69" t="s">
        <v>622</v>
      </c>
      <c r="S69" s="102" t="str">
        <f t="shared" si="2"/>
        <v>ja</v>
      </c>
      <c r="U69">
        <f t="shared" ref="U69:U132" si="3">IF(ISERROR(S69),U68,IF(S69="ja",U68+1,U68))</f>
        <v>58</v>
      </c>
    </row>
    <row r="70" spans="1:21" ht="15" customHeight="1" x14ac:dyDescent="0.25">
      <c r="A70" t="s">
        <v>76</v>
      </c>
      <c r="B70" t="s">
        <v>99</v>
      </c>
      <c r="C70">
        <v>0.48577599999999999</v>
      </c>
      <c r="D70">
        <v>86.393299999999996</v>
      </c>
      <c r="E70">
        <v>12.071099999999999</v>
      </c>
      <c r="F70">
        <v>8.0573800000000001E-2</v>
      </c>
      <c r="G70" t="s">
        <v>8</v>
      </c>
      <c r="H70" s="103" t="s">
        <v>10</v>
      </c>
      <c r="J70">
        <f>VLOOKUP($B70,Totalt!$B$1:$BH$474,MATCH(J$2,Totalt!$B$1:$AZ$1,0),FALSE)</f>
        <v>87.575000000000003</v>
      </c>
      <c r="K70">
        <f>VLOOKUP($B70,Totalt!$B$1:$BH$474,MATCH(K$2,Totalt!$B$1:$AZ$1,0),FALSE)</f>
        <v>62.5</v>
      </c>
      <c r="M70" t="s">
        <v>622</v>
      </c>
      <c r="P70" s="98" t="s">
        <v>1075</v>
      </c>
      <c r="Q70" s="98" t="s">
        <v>1077</v>
      </c>
      <c r="R70" t="s">
        <v>622</v>
      </c>
      <c r="S70" s="102" t="str">
        <f t="shared" si="2"/>
        <v>ja</v>
      </c>
      <c r="U70">
        <f t="shared" si="3"/>
        <v>59</v>
      </c>
    </row>
    <row r="71" spans="1:21" ht="15" customHeight="1" x14ac:dyDescent="0.25">
      <c r="A71" t="s">
        <v>100</v>
      </c>
      <c r="B71" t="s">
        <v>101</v>
      </c>
      <c r="C71">
        <v>0.134493</v>
      </c>
      <c r="D71">
        <v>131.13399999999999</v>
      </c>
      <c r="E71">
        <v>4.46807</v>
      </c>
      <c r="F71">
        <v>2.6708699999999998E-2</v>
      </c>
      <c r="G71" t="s">
        <v>8</v>
      </c>
      <c r="H71" s="103" t="s">
        <v>10</v>
      </c>
      <c r="J71">
        <f>VLOOKUP($B71,Totalt!$B$1:$BH$474,MATCH(J$2,Totalt!$B$1:$AZ$1,0),FALSE)</f>
        <v>8.5463309999999986</v>
      </c>
      <c r="K71">
        <f>VLOOKUP($B71,Totalt!$B$1:$BH$474,MATCH(K$2,Totalt!$B$1:$AZ$1,0),FALSE)</f>
        <v>7.1</v>
      </c>
      <c r="M71" t="s">
        <v>622</v>
      </c>
      <c r="R71" t="s">
        <v>622</v>
      </c>
      <c r="S71" s="102" t="str">
        <f t="shared" si="2"/>
        <v>ja</v>
      </c>
      <c r="U71">
        <f t="shared" si="3"/>
        <v>60</v>
      </c>
    </row>
    <row r="72" spans="1:21" ht="15" customHeight="1" x14ac:dyDescent="0.25">
      <c r="A72" t="s">
        <v>102</v>
      </c>
      <c r="B72" t="s">
        <v>103</v>
      </c>
      <c r="C72">
        <v>0.12249400000000001</v>
      </c>
      <c r="D72">
        <v>111.012</v>
      </c>
      <c r="E72">
        <v>4.9364100000000004</v>
      </c>
      <c r="F72">
        <v>1.7654300000000001E-2</v>
      </c>
      <c r="G72" t="s">
        <v>10</v>
      </c>
      <c r="H72" s="103" t="s">
        <v>10</v>
      </c>
      <c r="J72">
        <f>VLOOKUP($B72,Totalt!$B$1:$BH$474,MATCH(J$2,Totalt!$B$1:$AZ$1,0),FALSE)</f>
        <v>129.952923</v>
      </c>
      <c r="K72">
        <f>VLOOKUP($B72,Totalt!$B$1:$BH$474,MATCH(K$2,Totalt!$B$1:$AZ$1,0),FALSE)</f>
        <v>98.885999999999996</v>
      </c>
      <c r="M72" t="s">
        <v>622</v>
      </c>
      <c r="R72" t="s">
        <v>622</v>
      </c>
      <c r="S72" s="102" t="str">
        <f t="shared" si="2"/>
        <v>ja</v>
      </c>
      <c r="U72">
        <f t="shared" si="3"/>
        <v>61</v>
      </c>
    </row>
    <row r="73" spans="1:21" ht="15" customHeight="1" x14ac:dyDescent="0.25">
      <c r="A73" t="s">
        <v>102</v>
      </c>
      <c r="B73" t="s">
        <v>104</v>
      </c>
      <c r="C73">
        <v>0.14019699999999999</v>
      </c>
      <c r="D73">
        <v>34.0548</v>
      </c>
      <c r="E73">
        <v>11.5573</v>
      </c>
      <c r="F73">
        <v>2.1353799999999999E-2</v>
      </c>
      <c r="G73" t="s">
        <v>10</v>
      </c>
      <c r="H73" s="103" t="s">
        <v>10</v>
      </c>
      <c r="J73">
        <f>VLOOKUP($B73,Totalt!$B$1:$BH$474,MATCH(J$2,Totalt!$B$1:$AZ$1,0),FALSE)</f>
        <v>4.3791099999999998</v>
      </c>
      <c r="K73">
        <f>VLOOKUP($B73,Totalt!$B$1:$BH$474,MATCH(K$2,Totalt!$B$1:$AZ$1,0),FALSE)</f>
        <v>2.637</v>
      </c>
      <c r="M73" t="s">
        <v>622</v>
      </c>
      <c r="R73" t="s">
        <v>622</v>
      </c>
      <c r="S73" s="102" t="str">
        <f t="shared" si="2"/>
        <v>ja</v>
      </c>
      <c r="U73">
        <f t="shared" si="3"/>
        <v>62</v>
      </c>
    </row>
    <row r="74" spans="1:21" ht="15" customHeight="1" x14ac:dyDescent="0.25">
      <c r="A74" t="s">
        <v>102</v>
      </c>
      <c r="B74" t="s">
        <v>105</v>
      </c>
      <c r="C74">
        <v>0.120166</v>
      </c>
      <c r="D74">
        <v>29.042899999999999</v>
      </c>
      <c r="E74">
        <v>10.6175</v>
      </c>
      <c r="F74">
        <v>1.26991E-2</v>
      </c>
      <c r="G74" t="s">
        <v>10</v>
      </c>
      <c r="H74" s="103" t="s">
        <v>10</v>
      </c>
      <c r="J74">
        <f>VLOOKUP($B74,Totalt!$B$1:$BH$474,MATCH(J$2,Totalt!$B$1:$AZ$1,0),FALSE)</f>
        <v>20.426450000000003</v>
      </c>
      <c r="K74">
        <f>VLOOKUP($B74,Totalt!$B$1:$BH$474,MATCH(K$2,Totalt!$B$1:$AZ$1,0),FALSE)</f>
        <v>13.115</v>
      </c>
      <c r="M74" t="s">
        <v>622</v>
      </c>
      <c r="R74" t="s">
        <v>622</v>
      </c>
      <c r="S74" s="102" t="str">
        <f t="shared" si="2"/>
        <v>ja</v>
      </c>
      <c r="U74">
        <f t="shared" si="3"/>
        <v>63</v>
      </c>
    </row>
    <row r="75" spans="1:21" ht="15" customHeight="1" x14ac:dyDescent="0.25">
      <c r="A75" t="s">
        <v>106</v>
      </c>
      <c r="B75" t="s">
        <v>107</v>
      </c>
      <c r="C75">
        <v>0.76541099999999995</v>
      </c>
      <c r="D75">
        <v>49.689399999999999</v>
      </c>
      <c r="E75">
        <v>27.4191</v>
      </c>
      <c r="F75">
        <v>6.2167100000000003E-2</v>
      </c>
      <c r="G75" t="s">
        <v>8</v>
      </c>
      <c r="H75" s="103" t="s">
        <v>10</v>
      </c>
      <c r="J75">
        <f>VLOOKUP($B75,Totalt!$B$1:$BH$474,MATCH(J$2,Totalt!$B$1:$AZ$1,0),FALSE)</f>
        <v>49.022679999999994</v>
      </c>
      <c r="K75">
        <f>VLOOKUP($B75,Totalt!$B$1:$BH$474,MATCH(K$2,Totalt!$B$1:$AZ$1,0),FALSE)</f>
        <v>30.606000000000002</v>
      </c>
      <c r="M75" t="s">
        <v>622</v>
      </c>
      <c r="R75" t="s">
        <v>622</v>
      </c>
      <c r="S75" s="102" t="str">
        <f t="shared" si="2"/>
        <v>ja</v>
      </c>
      <c r="U75">
        <f t="shared" si="3"/>
        <v>64</v>
      </c>
    </row>
    <row r="76" spans="1:21" ht="15" customHeight="1" x14ac:dyDescent="0.25">
      <c r="A76" t="s">
        <v>108</v>
      </c>
      <c r="B76" t="s">
        <v>109</v>
      </c>
      <c r="C76">
        <v>0.101546</v>
      </c>
      <c r="D76">
        <v>20.179099999999998</v>
      </c>
      <c r="E76">
        <v>8.5444800000000001</v>
      </c>
      <c r="F76">
        <v>2.8406799999999999E-2</v>
      </c>
      <c r="G76" t="s">
        <v>10</v>
      </c>
      <c r="H76" s="103" t="s">
        <v>10</v>
      </c>
      <c r="J76">
        <f>VLOOKUP($B76,Totalt!$B$1:$BH$474,MATCH(J$2,Totalt!$B$1:$AZ$1,0),FALSE)</f>
        <v>21.121700000000001</v>
      </c>
      <c r="K76">
        <f>VLOOKUP($B76,Totalt!$B$1:$BH$474,MATCH(K$2,Totalt!$B$1:$AZ$1,0),FALSE)</f>
        <v>15.928000000000001</v>
      </c>
      <c r="M76" t="s">
        <v>622</v>
      </c>
      <c r="R76" t="s">
        <v>622</v>
      </c>
      <c r="S76" s="102" t="str">
        <f t="shared" si="2"/>
        <v>ja</v>
      </c>
      <c r="U76">
        <f t="shared" si="3"/>
        <v>65</v>
      </c>
    </row>
    <row r="77" spans="1:21" ht="15" customHeight="1" x14ac:dyDescent="0.25">
      <c r="A77" t="s">
        <v>108</v>
      </c>
      <c r="B77" t="s">
        <v>110</v>
      </c>
      <c r="C77">
        <v>5.6104300000000003E-2</v>
      </c>
      <c r="D77">
        <v>14.421799999999999</v>
      </c>
      <c r="E77">
        <v>9.2321100000000005</v>
      </c>
      <c r="F77">
        <v>7.3462900000000001E-3</v>
      </c>
      <c r="G77" t="s">
        <v>10</v>
      </c>
      <c r="H77" s="103" t="s">
        <v>10</v>
      </c>
      <c r="J77">
        <f>VLOOKUP($B77,Totalt!$B$1:$BH$474,MATCH(J$2,Totalt!$B$1:$AZ$1,0),FALSE)</f>
        <v>40.700800000000001</v>
      </c>
      <c r="K77">
        <f>VLOOKUP($B77,Totalt!$B$1:$BH$474,MATCH(K$2,Totalt!$B$1:$AZ$1,0),FALSE)</f>
        <v>29.317</v>
      </c>
      <c r="M77" t="s">
        <v>622</v>
      </c>
      <c r="R77" t="s">
        <v>622</v>
      </c>
      <c r="S77" s="102" t="str">
        <f t="shared" si="2"/>
        <v>ja</v>
      </c>
      <c r="U77">
        <f t="shared" si="3"/>
        <v>66</v>
      </c>
    </row>
    <row r="78" spans="1:21" ht="15" customHeight="1" x14ac:dyDescent="0.25">
      <c r="A78" t="s">
        <v>111</v>
      </c>
      <c r="B78" t="s">
        <v>112</v>
      </c>
      <c r="C78">
        <v>9.3094200000000002E-2</v>
      </c>
      <c r="D78">
        <v>14.3491</v>
      </c>
      <c r="E78">
        <v>9.5770700000000009</v>
      </c>
      <c r="F78">
        <v>7.0301499999999998E-3</v>
      </c>
      <c r="G78" t="s">
        <v>10</v>
      </c>
      <c r="H78" s="103" t="s">
        <v>10</v>
      </c>
      <c r="J78">
        <f>VLOOKUP($B78,Totalt!$B$1:$BH$474,MATCH(J$2,Totalt!$B$1:$AZ$1,0),FALSE)</f>
        <v>64.010000000000005</v>
      </c>
      <c r="K78">
        <f>VLOOKUP($B78,Totalt!$B$1:$BH$474,MATCH(K$2,Totalt!$B$1:$AZ$1,0),FALSE)</f>
        <v>41.4</v>
      </c>
      <c r="M78" t="s">
        <v>622</v>
      </c>
      <c r="R78" t="s">
        <v>622</v>
      </c>
      <c r="S78" s="102" t="str">
        <f t="shared" si="2"/>
        <v>ja</v>
      </c>
      <c r="U78">
        <f t="shared" si="3"/>
        <v>67</v>
      </c>
    </row>
    <row r="79" spans="1:21" ht="15" customHeight="1" x14ac:dyDescent="0.25">
      <c r="A79" t="s">
        <v>113</v>
      </c>
      <c r="B79" t="s">
        <v>114</v>
      </c>
      <c r="C79">
        <v>0.12801999999999999</v>
      </c>
      <c r="D79">
        <v>22.2713</v>
      </c>
      <c r="E79">
        <v>7.1169200000000004</v>
      </c>
      <c r="F79">
        <v>4.3444499999999997E-2</v>
      </c>
      <c r="G79" t="s">
        <v>8</v>
      </c>
      <c r="H79" s="103" t="s">
        <v>10</v>
      </c>
      <c r="J79">
        <f>VLOOKUP($B79,Totalt!$B$1:$BH$474,MATCH(J$2,Totalt!$B$1:$AZ$1,0),FALSE)</f>
        <v>234.17730100000003</v>
      </c>
      <c r="K79">
        <f>VLOOKUP($B79,Totalt!$B$1:$BH$474,MATCH(K$2,Totalt!$B$1:$AZ$1,0),FALSE)</f>
        <v>195</v>
      </c>
      <c r="M79" t="s">
        <v>622</v>
      </c>
      <c r="R79" t="s">
        <v>622</v>
      </c>
      <c r="S79" s="102" t="str">
        <f t="shared" si="2"/>
        <v>ja</v>
      </c>
      <c r="U79">
        <f t="shared" si="3"/>
        <v>68</v>
      </c>
    </row>
    <row r="80" spans="1:21" ht="15" customHeight="1" x14ac:dyDescent="0.25">
      <c r="A80" t="s">
        <v>115</v>
      </c>
      <c r="B80" t="s">
        <v>116</v>
      </c>
      <c r="C80">
        <v>0</v>
      </c>
      <c r="D80">
        <v>0</v>
      </c>
      <c r="E80">
        <v>0</v>
      </c>
      <c r="F80">
        <v>0</v>
      </c>
      <c r="G80" t="s">
        <v>8</v>
      </c>
      <c r="H80" s="103" t="s">
        <v>8</v>
      </c>
      <c r="J80">
        <f>VLOOKUP($B80,Totalt!$B$1:$BH$474,MATCH(J$2,Totalt!$B$1:$AZ$1,0),FALSE)</f>
        <v>0</v>
      </c>
      <c r="K80" t="str">
        <f>VLOOKUP($B80,Totalt!$B$1:$BH$474,MATCH(K$2,Totalt!$B$1:$AZ$1,0),FALSE)</f>
        <v/>
      </c>
      <c r="M80" t="s">
        <v>622</v>
      </c>
      <c r="R80" t="s">
        <v>622</v>
      </c>
      <c r="S80" s="102" t="str">
        <f t="shared" si="2"/>
        <v>nej</v>
      </c>
      <c r="U80">
        <f t="shared" si="3"/>
        <v>68</v>
      </c>
    </row>
    <row r="81" spans="1:21" ht="15" customHeight="1" x14ac:dyDescent="0.25">
      <c r="A81" t="s">
        <v>115</v>
      </c>
      <c r="B81" t="s">
        <v>117</v>
      </c>
      <c r="C81">
        <v>0</v>
      </c>
      <c r="D81">
        <v>0</v>
      </c>
      <c r="E81">
        <v>0</v>
      </c>
      <c r="F81">
        <v>0</v>
      </c>
      <c r="G81" t="s">
        <v>8</v>
      </c>
      <c r="H81" s="103" t="s">
        <v>8</v>
      </c>
      <c r="J81">
        <f>VLOOKUP($B81,Totalt!$B$1:$BH$474,MATCH(J$2,Totalt!$B$1:$AZ$1,0),FALSE)</f>
        <v>0</v>
      </c>
      <c r="K81" t="str">
        <f>VLOOKUP($B81,Totalt!$B$1:$BH$474,MATCH(K$2,Totalt!$B$1:$AZ$1,0),FALSE)</f>
        <v/>
      </c>
      <c r="M81" t="s">
        <v>622</v>
      </c>
      <c r="R81" t="s">
        <v>622</v>
      </c>
      <c r="S81" s="102" t="str">
        <f t="shared" si="2"/>
        <v>nej</v>
      </c>
      <c r="U81">
        <f t="shared" si="3"/>
        <v>68</v>
      </c>
    </row>
    <row r="82" spans="1:21" ht="15" customHeight="1" x14ac:dyDescent="0.25">
      <c r="A82" t="s">
        <v>115</v>
      </c>
      <c r="B82" t="s">
        <v>118</v>
      </c>
      <c r="C82">
        <v>0</v>
      </c>
      <c r="D82">
        <v>0</v>
      </c>
      <c r="E82">
        <v>0</v>
      </c>
      <c r="F82">
        <v>0</v>
      </c>
      <c r="G82" t="s">
        <v>8</v>
      </c>
      <c r="H82" s="103" t="s">
        <v>8</v>
      </c>
      <c r="J82">
        <f>VLOOKUP($B82,Totalt!$B$1:$BH$474,MATCH(J$2,Totalt!$B$1:$AZ$1,0),FALSE)</f>
        <v>0</v>
      </c>
      <c r="K82" t="str">
        <f>VLOOKUP($B82,Totalt!$B$1:$BH$474,MATCH(K$2,Totalt!$B$1:$AZ$1,0),FALSE)</f>
        <v/>
      </c>
      <c r="M82" t="s">
        <v>622</v>
      </c>
      <c r="R82" t="s">
        <v>622</v>
      </c>
      <c r="S82" s="102" t="str">
        <f t="shared" si="2"/>
        <v>nej</v>
      </c>
      <c r="U82">
        <f t="shared" si="3"/>
        <v>68</v>
      </c>
    </row>
    <row r="83" spans="1:21" ht="15" customHeight="1" x14ac:dyDescent="0.25">
      <c r="A83" t="s">
        <v>115</v>
      </c>
      <c r="B83" t="s">
        <v>119</v>
      </c>
      <c r="C83">
        <v>0</v>
      </c>
      <c r="D83">
        <v>0</v>
      </c>
      <c r="E83">
        <v>0</v>
      </c>
      <c r="F83">
        <v>0</v>
      </c>
      <c r="G83" t="s">
        <v>8</v>
      </c>
      <c r="H83" s="103" t="s">
        <v>8</v>
      </c>
      <c r="J83">
        <f>VLOOKUP($B83,Totalt!$B$1:$BH$474,MATCH(J$2,Totalt!$B$1:$AZ$1,0),FALSE)</f>
        <v>0</v>
      </c>
      <c r="K83" t="str">
        <f>VLOOKUP($B83,Totalt!$B$1:$BH$474,MATCH(K$2,Totalt!$B$1:$AZ$1,0),FALSE)</f>
        <v/>
      </c>
      <c r="M83" t="s">
        <v>622</v>
      </c>
      <c r="R83" t="s">
        <v>622</v>
      </c>
      <c r="S83" s="102" t="str">
        <f t="shared" si="2"/>
        <v>nej</v>
      </c>
      <c r="U83">
        <f t="shared" si="3"/>
        <v>68</v>
      </c>
    </row>
    <row r="84" spans="1:21" ht="15" customHeight="1" x14ac:dyDescent="0.25">
      <c r="A84" t="s">
        <v>115</v>
      </c>
      <c r="B84" t="s">
        <v>120</v>
      </c>
      <c r="C84">
        <v>0</v>
      </c>
      <c r="D84">
        <v>0</v>
      </c>
      <c r="E84">
        <v>0</v>
      </c>
      <c r="F84">
        <v>0</v>
      </c>
      <c r="G84" t="s">
        <v>8</v>
      </c>
      <c r="H84" s="103" t="s">
        <v>8</v>
      </c>
      <c r="J84">
        <f>VLOOKUP($B84,Totalt!$B$1:$BH$474,MATCH(J$2,Totalt!$B$1:$AZ$1,0),FALSE)</f>
        <v>0</v>
      </c>
      <c r="K84" t="str">
        <f>VLOOKUP($B84,Totalt!$B$1:$BH$474,MATCH(K$2,Totalt!$B$1:$AZ$1,0),FALSE)</f>
        <v/>
      </c>
      <c r="M84" t="s">
        <v>622</v>
      </c>
      <c r="R84" t="s">
        <v>622</v>
      </c>
      <c r="S84" s="102" t="str">
        <f t="shared" si="2"/>
        <v>nej</v>
      </c>
      <c r="U84">
        <f t="shared" si="3"/>
        <v>68</v>
      </c>
    </row>
    <row r="85" spans="1:21" ht="15" customHeight="1" x14ac:dyDescent="0.25">
      <c r="A85" t="s">
        <v>115</v>
      </c>
      <c r="B85" t="s">
        <v>121</v>
      </c>
      <c r="C85">
        <v>0</v>
      </c>
      <c r="D85">
        <v>0</v>
      </c>
      <c r="E85">
        <v>0</v>
      </c>
      <c r="F85">
        <v>0</v>
      </c>
      <c r="G85" t="s">
        <v>8</v>
      </c>
      <c r="H85" s="103" t="s">
        <v>8</v>
      </c>
      <c r="J85">
        <f>VLOOKUP($B85,Totalt!$B$1:$BH$474,MATCH(J$2,Totalt!$B$1:$AZ$1,0),FALSE)</f>
        <v>0</v>
      </c>
      <c r="K85" t="str">
        <f>VLOOKUP($B85,Totalt!$B$1:$BH$474,MATCH(K$2,Totalt!$B$1:$AZ$1,0),FALSE)</f>
        <v/>
      </c>
      <c r="M85" t="s">
        <v>622</v>
      </c>
      <c r="R85" t="s">
        <v>622</v>
      </c>
      <c r="S85" s="102" t="str">
        <f t="shared" si="2"/>
        <v>nej</v>
      </c>
      <c r="U85">
        <f t="shared" si="3"/>
        <v>68</v>
      </c>
    </row>
    <row r="86" spans="1:21" ht="15" customHeight="1" x14ac:dyDescent="0.25">
      <c r="A86" t="s">
        <v>115</v>
      </c>
      <c r="B86" t="s">
        <v>122</v>
      </c>
      <c r="C86">
        <v>0</v>
      </c>
      <c r="D86">
        <v>0</v>
      </c>
      <c r="E86">
        <v>0</v>
      </c>
      <c r="F86">
        <v>0</v>
      </c>
      <c r="G86" t="s">
        <v>8</v>
      </c>
      <c r="H86" s="103" t="s">
        <v>8</v>
      </c>
      <c r="J86">
        <f>VLOOKUP($B86,Totalt!$B$1:$BH$474,MATCH(J$2,Totalt!$B$1:$AZ$1,0),FALSE)</f>
        <v>0</v>
      </c>
      <c r="K86" t="str">
        <f>VLOOKUP($B86,Totalt!$B$1:$BH$474,MATCH(K$2,Totalt!$B$1:$AZ$1,0),FALSE)</f>
        <v/>
      </c>
      <c r="M86" t="s">
        <v>622</v>
      </c>
      <c r="R86" t="s">
        <v>622</v>
      </c>
      <c r="S86" s="102" t="str">
        <f t="shared" si="2"/>
        <v>nej</v>
      </c>
      <c r="U86">
        <f t="shared" si="3"/>
        <v>68</v>
      </c>
    </row>
    <row r="87" spans="1:21" ht="15" customHeight="1" x14ac:dyDescent="0.25">
      <c r="A87" t="s">
        <v>123</v>
      </c>
      <c r="B87" t="s">
        <v>124</v>
      </c>
      <c r="C87">
        <v>8.0719299999999994E-2</v>
      </c>
      <c r="D87">
        <v>9.9886099999999995</v>
      </c>
      <c r="E87">
        <v>5.95939</v>
      </c>
      <c r="F87">
        <v>8.08795E-3</v>
      </c>
      <c r="G87" t="s">
        <v>8</v>
      </c>
      <c r="H87" s="103" t="s">
        <v>10</v>
      </c>
      <c r="J87">
        <f>VLOOKUP($B87,Totalt!$B$1:$BH$474,MATCH(J$2,Totalt!$B$1:$AZ$1,0),FALSE)</f>
        <v>711.18534</v>
      </c>
      <c r="K87">
        <f>VLOOKUP($B87,Totalt!$B$1:$BH$474,MATCH(K$2,Totalt!$B$1:$AZ$1,0),FALSE)</f>
        <v>623.6</v>
      </c>
      <c r="M87" t="s">
        <v>622</v>
      </c>
      <c r="R87" t="s">
        <v>622</v>
      </c>
      <c r="S87" s="102" t="str">
        <f t="shared" si="2"/>
        <v>ja</v>
      </c>
      <c r="U87">
        <f t="shared" si="3"/>
        <v>69</v>
      </c>
    </row>
    <row r="88" spans="1:21" ht="15" customHeight="1" x14ac:dyDescent="0.25">
      <c r="A88" t="s">
        <v>123</v>
      </c>
      <c r="B88" t="s">
        <v>125</v>
      </c>
      <c r="C88">
        <v>0.32611200000000001</v>
      </c>
      <c r="D88">
        <v>52.694000000000003</v>
      </c>
      <c r="E88">
        <v>16.066500000000001</v>
      </c>
      <c r="F88">
        <v>0.15451599999999999</v>
      </c>
      <c r="G88" t="s">
        <v>10</v>
      </c>
      <c r="H88" s="103" t="s">
        <v>10</v>
      </c>
      <c r="J88">
        <f>VLOOKUP($B88,Totalt!$B$1:$BH$474,MATCH(J$2,Totalt!$B$1:$AZ$1,0),FALSE)</f>
        <v>0.91900000000000004</v>
      </c>
      <c r="K88">
        <f>VLOOKUP($B88,Totalt!$B$1:$BH$474,MATCH(K$2,Totalt!$B$1:$AZ$1,0),FALSE)</f>
        <v>0.8</v>
      </c>
      <c r="M88" t="s">
        <v>622</v>
      </c>
      <c r="R88" t="s">
        <v>622</v>
      </c>
      <c r="S88" s="102" t="str">
        <f t="shared" si="2"/>
        <v>ja</v>
      </c>
      <c r="U88">
        <f t="shared" si="3"/>
        <v>70</v>
      </c>
    </row>
    <row r="89" spans="1:21" ht="15" customHeight="1" x14ac:dyDescent="0.25">
      <c r="A89" t="s">
        <v>123</v>
      </c>
      <c r="B89" t="s">
        <v>126</v>
      </c>
      <c r="C89">
        <v>0.25068499999999999</v>
      </c>
      <c r="D89">
        <v>14.042199999999999</v>
      </c>
      <c r="E89">
        <v>21.435099999999998</v>
      </c>
      <c r="F89">
        <v>5.8738899999999997E-3</v>
      </c>
      <c r="G89" t="s">
        <v>10</v>
      </c>
      <c r="H89" s="103" t="s">
        <v>10</v>
      </c>
      <c r="J89">
        <f>VLOOKUP($B89,Totalt!$B$1:$BH$474,MATCH(J$2,Totalt!$B$1:$AZ$1,0),FALSE)</f>
        <v>8.3419999999999987</v>
      </c>
      <c r="K89">
        <f>VLOOKUP($B89,Totalt!$B$1:$BH$474,MATCH(K$2,Totalt!$B$1:$AZ$1,0),FALSE)</f>
        <v>3.9</v>
      </c>
      <c r="M89" t="s">
        <v>622</v>
      </c>
      <c r="R89" t="s">
        <v>622</v>
      </c>
      <c r="S89" s="102" t="str">
        <f t="shared" si="2"/>
        <v>ja</v>
      </c>
      <c r="U89">
        <f t="shared" si="3"/>
        <v>71</v>
      </c>
    </row>
    <row r="90" spans="1:21" ht="15" customHeight="1" x14ac:dyDescent="0.25">
      <c r="A90" t="s">
        <v>127</v>
      </c>
      <c r="B90" t="s">
        <v>128</v>
      </c>
      <c r="C90">
        <v>0.108445</v>
      </c>
      <c r="D90">
        <v>24.6187</v>
      </c>
      <c r="E90">
        <v>8.1457099999999993</v>
      </c>
      <c r="F90">
        <v>1.4031099999999999E-2</v>
      </c>
      <c r="G90" t="s">
        <v>8</v>
      </c>
      <c r="H90" s="103" t="s">
        <v>10</v>
      </c>
      <c r="J90">
        <f>VLOOKUP($B90,Totalt!$B$1:$BH$474,MATCH(J$2,Totalt!$B$1:$AZ$1,0),FALSE)</f>
        <v>118.066034</v>
      </c>
      <c r="K90">
        <f>VLOOKUP($B90,Totalt!$B$1:$BH$474,MATCH(K$2,Totalt!$B$1:$AZ$1,0),FALSE)</f>
        <v>100.4</v>
      </c>
      <c r="M90" t="s">
        <v>622</v>
      </c>
      <c r="R90" t="s">
        <v>622</v>
      </c>
      <c r="S90" s="102" t="str">
        <f t="shared" si="2"/>
        <v>ja</v>
      </c>
      <c r="U90">
        <f t="shared" si="3"/>
        <v>72</v>
      </c>
    </row>
    <row r="91" spans="1:21" ht="15" customHeight="1" x14ac:dyDescent="0.25">
      <c r="A91" t="s">
        <v>127</v>
      </c>
      <c r="B91" t="s">
        <v>129</v>
      </c>
      <c r="C91">
        <v>0.224554</v>
      </c>
      <c r="D91">
        <v>22.650500000000001</v>
      </c>
      <c r="E91">
        <v>18.162199999999999</v>
      </c>
      <c r="F91">
        <v>1.15175E-2</v>
      </c>
      <c r="G91" t="s">
        <v>8</v>
      </c>
      <c r="H91" s="103" t="s">
        <v>10</v>
      </c>
      <c r="J91">
        <f>VLOOKUP($B91,Totalt!$B$1:$BH$474,MATCH(J$2,Totalt!$B$1:$AZ$1,0),FALSE)</f>
        <v>13.18</v>
      </c>
      <c r="K91">
        <f>VLOOKUP($B91,Totalt!$B$1:$BH$474,MATCH(K$2,Totalt!$B$1:$AZ$1,0),FALSE)</f>
        <v>9.1999999999999993</v>
      </c>
      <c r="M91" t="s">
        <v>622</v>
      </c>
      <c r="R91" t="s">
        <v>622</v>
      </c>
      <c r="S91" s="102" t="str">
        <f t="shared" si="2"/>
        <v>ja</v>
      </c>
      <c r="U91">
        <f t="shared" si="3"/>
        <v>73</v>
      </c>
    </row>
    <row r="92" spans="1:21" ht="15" customHeight="1" x14ac:dyDescent="0.25">
      <c r="A92" t="s">
        <v>127</v>
      </c>
      <c r="B92" t="s">
        <v>130</v>
      </c>
      <c r="C92">
        <v>0.28633399999999998</v>
      </c>
      <c r="D92">
        <v>37.790100000000002</v>
      </c>
      <c r="E92">
        <v>16.217500000000001</v>
      </c>
      <c r="F92">
        <v>2.6512899999999999E-2</v>
      </c>
      <c r="G92" t="s">
        <v>8</v>
      </c>
      <c r="H92" s="103" t="s">
        <v>10</v>
      </c>
      <c r="J92">
        <f>VLOOKUP($B92,Totalt!$B$1:$BH$474,MATCH(J$2,Totalt!$B$1:$AZ$1,0),FALSE)</f>
        <v>5.7669999999999995</v>
      </c>
      <c r="K92">
        <f>VLOOKUP($B92,Totalt!$B$1:$BH$474,MATCH(K$2,Totalt!$B$1:$AZ$1,0),FALSE)</f>
        <v>4.4000000000000004</v>
      </c>
      <c r="M92" t="s">
        <v>622</v>
      </c>
      <c r="R92" t="s">
        <v>622</v>
      </c>
      <c r="S92" s="102" t="str">
        <f t="shared" si="2"/>
        <v>ja</v>
      </c>
      <c r="U92">
        <f t="shared" si="3"/>
        <v>74</v>
      </c>
    </row>
    <row r="93" spans="1:21" ht="15" customHeight="1" x14ac:dyDescent="0.25">
      <c r="A93" t="s">
        <v>131</v>
      </c>
      <c r="B93" t="s">
        <v>132</v>
      </c>
      <c r="C93">
        <v>8.0423499999999995E-2</v>
      </c>
      <c r="D93">
        <v>15.009399999999999</v>
      </c>
      <c r="E93">
        <v>9.2164699999999993</v>
      </c>
      <c r="F93">
        <v>1.4369E-2</v>
      </c>
      <c r="G93" t="s">
        <v>10</v>
      </c>
      <c r="H93" s="103" t="s">
        <v>10</v>
      </c>
      <c r="J93">
        <f>VLOOKUP($B93,Totalt!$B$1:$BH$474,MATCH(J$2,Totalt!$B$1:$AZ$1,0),FALSE)</f>
        <v>73.283000000000015</v>
      </c>
      <c r="K93">
        <f>VLOOKUP($B93,Totalt!$B$1:$BH$474,MATCH(K$2,Totalt!$B$1:$AZ$1,0),FALSE)</f>
        <v>55.631</v>
      </c>
      <c r="M93" t="s">
        <v>622</v>
      </c>
      <c r="R93" t="s">
        <v>622</v>
      </c>
      <c r="S93" s="102" t="str">
        <f t="shared" si="2"/>
        <v>ja</v>
      </c>
      <c r="U93">
        <f t="shared" si="3"/>
        <v>75</v>
      </c>
    </row>
    <row r="94" spans="1:21" ht="15" customHeight="1" x14ac:dyDescent="0.25">
      <c r="A94" t="s">
        <v>131</v>
      </c>
      <c r="B94" t="s">
        <v>133</v>
      </c>
      <c r="C94">
        <v>0.172657</v>
      </c>
      <c r="D94">
        <v>11.4535</v>
      </c>
      <c r="E94">
        <v>16.712399999999999</v>
      </c>
      <c r="F94">
        <v>1.18271E-2</v>
      </c>
      <c r="G94" t="s">
        <v>10</v>
      </c>
      <c r="H94" s="103" t="s">
        <v>10</v>
      </c>
      <c r="J94">
        <f>VLOOKUP($B94,Totalt!$B$1:$BH$474,MATCH(J$2,Totalt!$B$1:$AZ$1,0),FALSE)</f>
        <v>2.452</v>
      </c>
      <c r="K94">
        <f>VLOOKUP($B94,Totalt!$B$1:$BH$474,MATCH(K$2,Totalt!$B$1:$AZ$1,0),FALSE)</f>
        <v>1.893</v>
      </c>
      <c r="M94" t="s">
        <v>622</v>
      </c>
      <c r="R94" t="s">
        <v>622</v>
      </c>
      <c r="S94" s="102" t="str">
        <f t="shared" si="2"/>
        <v>ja</v>
      </c>
      <c r="U94">
        <f t="shared" si="3"/>
        <v>76</v>
      </c>
    </row>
    <row r="95" spans="1:21" ht="15" customHeight="1" x14ac:dyDescent="0.25">
      <c r="A95" t="s">
        <v>131</v>
      </c>
      <c r="B95" t="s">
        <v>134</v>
      </c>
      <c r="C95">
        <v>0.231151</v>
      </c>
      <c r="D95">
        <v>29.4208</v>
      </c>
      <c r="E95">
        <v>17.1555</v>
      </c>
      <c r="F95">
        <v>5.1481699999999998E-2</v>
      </c>
      <c r="G95" t="s">
        <v>10</v>
      </c>
      <c r="H95" s="103" t="s">
        <v>10</v>
      </c>
      <c r="J95">
        <f>VLOOKUP($B95,Totalt!$B$1:$BH$474,MATCH(J$2,Totalt!$B$1:$AZ$1,0),FALSE)</f>
        <v>3.9819999999999998</v>
      </c>
      <c r="K95">
        <f>VLOOKUP($B95,Totalt!$B$1:$BH$474,MATCH(K$2,Totalt!$B$1:$AZ$1,0),FALSE)</f>
        <v>3.0760000000000001</v>
      </c>
      <c r="M95" t="s">
        <v>622</v>
      </c>
      <c r="R95" t="s">
        <v>622</v>
      </c>
      <c r="S95" s="102" t="str">
        <f t="shared" si="2"/>
        <v>ja</v>
      </c>
      <c r="U95">
        <f t="shared" si="3"/>
        <v>77</v>
      </c>
    </row>
    <row r="96" spans="1:21" ht="15" customHeight="1" x14ac:dyDescent="0.25">
      <c r="A96" t="s">
        <v>135</v>
      </c>
      <c r="B96" t="s">
        <v>136</v>
      </c>
      <c r="C96">
        <v>0.186637</v>
      </c>
      <c r="D96">
        <v>18.430399999999999</v>
      </c>
      <c r="E96">
        <v>17.593499999999999</v>
      </c>
      <c r="F96">
        <v>3.0150799999999998E-2</v>
      </c>
      <c r="G96" t="s">
        <v>10</v>
      </c>
      <c r="H96" s="103" t="s">
        <v>10</v>
      </c>
      <c r="J96">
        <f>VLOOKUP($B96,Totalt!$B$1:$BH$474,MATCH(J$2,Totalt!$B$1:$AZ$1,0),FALSE)</f>
        <v>5.97</v>
      </c>
      <c r="K96">
        <f>VLOOKUP($B96,Totalt!$B$1:$BH$474,MATCH(K$2,Totalt!$B$1:$AZ$1,0),FALSE)</f>
        <v>4.43</v>
      </c>
      <c r="M96" t="s">
        <v>622</v>
      </c>
      <c r="R96" t="s">
        <v>622</v>
      </c>
      <c r="S96" s="102" t="str">
        <f t="shared" si="2"/>
        <v>ja</v>
      </c>
      <c r="U96">
        <f t="shared" si="3"/>
        <v>78</v>
      </c>
    </row>
    <row r="97" spans="1:21" ht="15" customHeight="1" x14ac:dyDescent="0.25">
      <c r="A97" t="s">
        <v>135</v>
      </c>
      <c r="B97" t="s">
        <v>137</v>
      </c>
      <c r="C97">
        <v>3.7567499999999997E-2</v>
      </c>
      <c r="D97">
        <v>8.2452199999999998</v>
      </c>
      <c r="E97">
        <v>5.0884999999999998</v>
      </c>
      <c r="F97">
        <v>7.1762500000000003E-3</v>
      </c>
      <c r="G97" t="s">
        <v>10</v>
      </c>
      <c r="H97" s="103" t="s">
        <v>10</v>
      </c>
      <c r="J97">
        <f>VLOOKUP($B97,Totalt!$B$1:$BH$474,MATCH(J$2,Totalt!$B$1:$AZ$1,0),FALSE)</f>
        <v>325.53178299999996</v>
      </c>
      <c r="K97">
        <f>VLOOKUP($B97,Totalt!$B$1:$BH$474,MATCH(K$2,Totalt!$B$1:$AZ$1,0),FALSE)</f>
        <v>320.49</v>
      </c>
      <c r="M97" t="s">
        <v>622</v>
      </c>
      <c r="R97" t="s">
        <v>622</v>
      </c>
      <c r="S97" s="102" t="str">
        <f t="shared" si="2"/>
        <v>ja</v>
      </c>
      <c r="U97">
        <f t="shared" si="3"/>
        <v>79</v>
      </c>
    </row>
    <row r="98" spans="1:21" ht="15" customHeight="1" x14ac:dyDescent="0.25">
      <c r="A98" t="s">
        <v>135</v>
      </c>
      <c r="B98" t="s">
        <v>138</v>
      </c>
      <c r="C98">
        <v>0.15337200000000001</v>
      </c>
      <c r="D98">
        <v>11.0448</v>
      </c>
      <c r="E98">
        <v>16.593</v>
      </c>
      <c r="F98">
        <v>1.0889299999999999E-2</v>
      </c>
      <c r="G98" t="s">
        <v>10</v>
      </c>
      <c r="H98" s="103" t="s">
        <v>10</v>
      </c>
      <c r="J98">
        <f>VLOOKUP($B98,Totalt!$B$1:$BH$474,MATCH(J$2,Totalt!$B$1:$AZ$1,0),FALSE)</f>
        <v>5.5099999999999989</v>
      </c>
      <c r="K98">
        <f>VLOOKUP($B98,Totalt!$B$1:$BH$474,MATCH(K$2,Totalt!$B$1:$AZ$1,0),FALSE)</f>
        <v>4.3</v>
      </c>
      <c r="M98" t="s">
        <v>622</v>
      </c>
      <c r="R98" t="s">
        <v>622</v>
      </c>
      <c r="S98" s="102" t="str">
        <f t="shared" si="2"/>
        <v>ja</v>
      </c>
      <c r="U98">
        <f t="shared" si="3"/>
        <v>80</v>
      </c>
    </row>
    <row r="99" spans="1:21" ht="15" customHeight="1" x14ac:dyDescent="0.25">
      <c r="A99" t="s">
        <v>135</v>
      </c>
      <c r="B99" t="s">
        <v>139</v>
      </c>
      <c r="C99">
        <v>0.183694</v>
      </c>
      <c r="D99">
        <v>17.305299999999999</v>
      </c>
      <c r="E99">
        <v>17.750599999999999</v>
      </c>
      <c r="F99">
        <v>2.63591E-2</v>
      </c>
      <c r="G99" t="s">
        <v>10</v>
      </c>
      <c r="H99" s="103" t="s">
        <v>10</v>
      </c>
      <c r="J99">
        <f>VLOOKUP($B99,Totalt!$B$1:$BH$474,MATCH(J$2,Totalt!$B$1:$AZ$1,0),FALSE)</f>
        <v>6.07</v>
      </c>
      <c r="K99">
        <f>VLOOKUP($B99,Totalt!$B$1:$BH$474,MATCH(K$2,Totalt!$B$1:$AZ$1,0),FALSE)</f>
        <v>4.4400000000000004</v>
      </c>
      <c r="M99" t="s">
        <v>622</v>
      </c>
      <c r="R99" t="s">
        <v>622</v>
      </c>
      <c r="S99" s="102" t="str">
        <f t="shared" si="2"/>
        <v>ja</v>
      </c>
      <c r="U99">
        <f t="shared" si="3"/>
        <v>81</v>
      </c>
    </row>
    <row r="100" spans="1:21" ht="15" customHeight="1" x14ac:dyDescent="0.25">
      <c r="A100" t="s">
        <v>140</v>
      </c>
      <c r="B100" t="s">
        <v>141</v>
      </c>
      <c r="C100">
        <v>0.19621</v>
      </c>
      <c r="D100">
        <v>97.365399999999994</v>
      </c>
      <c r="E100">
        <v>6.8497700000000004</v>
      </c>
      <c r="F100">
        <v>7.2860300000000003E-2</v>
      </c>
      <c r="G100" t="s">
        <v>8</v>
      </c>
      <c r="H100" s="103" t="s">
        <v>10</v>
      </c>
      <c r="J100">
        <f>VLOOKUP($B100,Totalt!$B$1:$BH$474,MATCH(J$2,Totalt!$B$1:$AZ$1,0),FALSE)</f>
        <v>134.95000000000002</v>
      </c>
      <c r="K100">
        <f>VLOOKUP($B100,Totalt!$B$1:$BH$474,MATCH(K$2,Totalt!$B$1:$AZ$1,0),FALSE)</f>
        <v>105</v>
      </c>
      <c r="M100" t="s">
        <v>622</v>
      </c>
      <c r="R100" t="s">
        <v>622</v>
      </c>
      <c r="S100" s="102" t="str">
        <f t="shared" si="2"/>
        <v>ja</v>
      </c>
      <c r="U100">
        <f t="shared" si="3"/>
        <v>82</v>
      </c>
    </row>
    <row r="101" spans="1:21" ht="15" customHeight="1" x14ac:dyDescent="0.25">
      <c r="A101" t="s">
        <v>142</v>
      </c>
      <c r="B101" t="s">
        <v>143</v>
      </c>
      <c r="C101">
        <v>0</v>
      </c>
      <c r="D101">
        <v>0</v>
      </c>
      <c r="E101">
        <v>0</v>
      </c>
      <c r="F101">
        <v>0</v>
      </c>
      <c r="G101" t="s">
        <v>8</v>
      </c>
      <c r="H101" s="103" t="s">
        <v>8</v>
      </c>
      <c r="J101">
        <f>VLOOKUP($B101,Totalt!$B$1:$BH$474,MATCH(J$2,Totalt!$B$1:$AZ$1,0),FALSE)</f>
        <v>0</v>
      </c>
      <c r="K101" t="str">
        <f>VLOOKUP($B101,Totalt!$B$1:$BH$474,MATCH(K$2,Totalt!$B$1:$AZ$1,0),FALSE)</f>
        <v/>
      </c>
      <c r="M101" t="s">
        <v>622</v>
      </c>
      <c r="R101" t="s">
        <v>622</v>
      </c>
      <c r="S101" s="102" t="str">
        <f t="shared" si="2"/>
        <v>nej</v>
      </c>
      <c r="U101">
        <f t="shared" si="3"/>
        <v>82</v>
      </c>
    </row>
    <row r="102" spans="1:21" ht="15" customHeight="1" x14ac:dyDescent="0.25">
      <c r="A102" t="s">
        <v>144</v>
      </c>
      <c r="B102" t="s">
        <v>145</v>
      </c>
      <c r="C102">
        <v>0.19526399999999999</v>
      </c>
      <c r="D102">
        <v>74.947500000000005</v>
      </c>
      <c r="E102">
        <v>6.8430900000000001</v>
      </c>
      <c r="F102">
        <v>0.109629</v>
      </c>
      <c r="G102" t="s">
        <v>8</v>
      </c>
      <c r="H102" s="103" t="s">
        <v>10</v>
      </c>
      <c r="J102">
        <f>VLOOKUP($B102,Totalt!$B$1:$BH$474,MATCH(J$2,Totalt!$B$1:$AZ$1,0),FALSE)</f>
        <v>7955.1575000000003</v>
      </c>
      <c r="K102">
        <f>VLOOKUP($B102,Totalt!$B$1:$BH$474,MATCH(K$2,Totalt!$B$1:$AZ$1,0),FALSE)</f>
        <v>7504.6790000000001</v>
      </c>
      <c r="M102" t="s">
        <v>622</v>
      </c>
      <c r="R102" t="s">
        <v>622</v>
      </c>
      <c r="S102" s="102" t="str">
        <f t="shared" si="2"/>
        <v>ja</v>
      </c>
      <c r="U102">
        <f t="shared" si="3"/>
        <v>83</v>
      </c>
    </row>
    <row r="103" spans="1:21" ht="15" customHeight="1" x14ac:dyDescent="0.25">
      <c r="A103" t="s">
        <v>144</v>
      </c>
      <c r="B103" t="s">
        <v>146</v>
      </c>
      <c r="C103">
        <v>0.29367199999999999</v>
      </c>
      <c r="D103">
        <v>64.143699999999995</v>
      </c>
      <c r="E103">
        <v>7.9196499999999999</v>
      </c>
      <c r="F103">
        <v>0.13725899999999999</v>
      </c>
      <c r="G103" t="s">
        <v>8</v>
      </c>
      <c r="H103" s="103" t="s">
        <v>10</v>
      </c>
      <c r="J103">
        <f>VLOOKUP($B103,Totalt!$B$1:$BH$474,MATCH(J$2,Totalt!$B$1:$AZ$1,0),FALSE)</f>
        <v>74.90204</v>
      </c>
      <c r="K103">
        <f>VLOOKUP($B103,Totalt!$B$1:$BH$474,MATCH(K$2,Totalt!$B$1:$AZ$1,0),FALSE)</f>
        <v>55.81</v>
      </c>
      <c r="M103" t="s">
        <v>622</v>
      </c>
      <c r="R103" t="s">
        <v>622</v>
      </c>
      <c r="S103" s="102" t="str">
        <f t="shared" si="2"/>
        <v>ja</v>
      </c>
      <c r="U103">
        <f t="shared" si="3"/>
        <v>84</v>
      </c>
    </row>
    <row r="104" spans="1:21" ht="15" customHeight="1" x14ac:dyDescent="0.25">
      <c r="A104" t="s">
        <v>147</v>
      </c>
      <c r="B104" t="s">
        <v>148</v>
      </c>
      <c r="C104" t="s">
        <v>9</v>
      </c>
      <c r="D104" t="s">
        <v>9</v>
      </c>
      <c r="E104" t="s">
        <v>9</v>
      </c>
      <c r="F104" t="s">
        <v>9</v>
      </c>
      <c r="G104" t="s">
        <v>8</v>
      </c>
      <c r="H104" s="103" t="s">
        <v>8</v>
      </c>
      <c r="J104">
        <f>VLOOKUP($B104,Totalt!$B$1:$BH$474,MATCH(J$2,Totalt!$B$1:$AZ$1,0),FALSE)</f>
        <v>0</v>
      </c>
      <c r="K104" t="str">
        <f>VLOOKUP($B104,Totalt!$B$1:$BH$474,MATCH(K$2,Totalt!$B$1:$AZ$1,0),FALSE)</f>
        <v/>
      </c>
      <c r="M104" t="s">
        <v>622</v>
      </c>
      <c r="R104" t="s">
        <v>622</v>
      </c>
      <c r="S104" s="102" t="str">
        <f t="shared" si="2"/>
        <v>nej</v>
      </c>
      <c r="U104">
        <f t="shared" si="3"/>
        <v>84</v>
      </c>
    </row>
    <row r="105" spans="1:21" ht="15" customHeight="1" x14ac:dyDescent="0.25">
      <c r="A105" t="s">
        <v>147</v>
      </c>
      <c r="B105" t="s">
        <v>149</v>
      </c>
      <c r="C105" t="s">
        <v>9</v>
      </c>
      <c r="D105" t="s">
        <v>9</v>
      </c>
      <c r="E105" t="s">
        <v>9</v>
      </c>
      <c r="F105" t="s">
        <v>9</v>
      </c>
      <c r="G105" t="s">
        <v>8</v>
      </c>
      <c r="H105" s="103" t="s">
        <v>8</v>
      </c>
      <c r="J105">
        <f>VLOOKUP($B105,Totalt!$B$1:$BH$474,MATCH(J$2,Totalt!$B$1:$AZ$1,0),FALSE)</f>
        <v>0</v>
      </c>
      <c r="K105" t="str">
        <f>VLOOKUP($B105,Totalt!$B$1:$BH$474,MATCH(K$2,Totalt!$B$1:$AZ$1,0),FALSE)</f>
        <v/>
      </c>
      <c r="M105" t="s">
        <v>622</v>
      </c>
      <c r="R105" t="s">
        <v>622</v>
      </c>
      <c r="S105" s="102" t="str">
        <f t="shared" si="2"/>
        <v>nej</v>
      </c>
      <c r="U105">
        <f t="shared" si="3"/>
        <v>84</v>
      </c>
    </row>
    <row r="106" spans="1:21" ht="15" customHeight="1" x14ac:dyDescent="0.25">
      <c r="A106" t="s">
        <v>147</v>
      </c>
      <c r="B106" s="11" t="s">
        <v>991</v>
      </c>
      <c r="C106">
        <v>0</v>
      </c>
      <c r="D106">
        <v>0</v>
      </c>
      <c r="E106">
        <v>0</v>
      </c>
      <c r="F106">
        <v>0</v>
      </c>
      <c r="G106" t="s">
        <v>8</v>
      </c>
      <c r="H106" s="103" t="s">
        <v>8</v>
      </c>
      <c r="J106">
        <f>VLOOKUP($B106,Totalt!$B$1:$BH$474,MATCH(J$2,Totalt!$B$1:$AZ$1,0),FALSE)</f>
        <v>0</v>
      </c>
      <c r="K106" t="str">
        <f>VLOOKUP($B106,Totalt!$B$1:$BH$474,MATCH(K$2,Totalt!$B$1:$AZ$1,0),FALSE)</f>
        <v/>
      </c>
      <c r="M106" t="s">
        <v>622</v>
      </c>
      <c r="R106" t="s">
        <v>622</v>
      </c>
      <c r="S106" s="102" t="str">
        <f t="shared" si="2"/>
        <v>nej</v>
      </c>
      <c r="U106">
        <f t="shared" si="3"/>
        <v>84</v>
      </c>
    </row>
    <row r="107" spans="1:21" ht="15" customHeight="1" x14ac:dyDescent="0.25">
      <c r="A107" t="s">
        <v>147</v>
      </c>
      <c r="B107" t="s">
        <v>151</v>
      </c>
      <c r="C107" t="s">
        <v>9</v>
      </c>
      <c r="D107" t="s">
        <v>9</v>
      </c>
      <c r="E107" t="s">
        <v>9</v>
      </c>
      <c r="F107" t="s">
        <v>9</v>
      </c>
      <c r="G107" t="s">
        <v>8</v>
      </c>
      <c r="H107" s="103" t="s">
        <v>8</v>
      </c>
      <c r="J107">
        <f>VLOOKUP($B107,Totalt!$B$1:$BH$474,MATCH(J$2,Totalt!$B$1:$AZ$1,0),FALSE)</f>
        <v>0</v>
      </c>
      <c r="K107" t="str">
        <f>VLOOKUP($B107,Totalt!$B$1:$BH$474,MATCH(K$2,Totalt!$B$1:$AZ$1,0),FALSE)</f>
        <v/>
      </c>
      <c r="M107" t="s">
        <v>622</v>
      </c>
      <c r="R107" t="s">
        <v>622</v>
      </c>
      <c r="S107" s="102" t="str">
        <f t="shared" si="2"/>
        <v>nej</v>
      </c>
      <c r="U107">
        <f t="shared" si="3"/>
        <v>84</v>
      </c>
    </row>
    <row r="108" spans="1:21" ht="15" customHeight="1" x14ac:dyDescent="0.25">
      <c r="A108" t="s">
        <v>147</v>
      </c>
      <c r="B108" t="s">
        <v>152</v>
      </c>
      <c r="C108" t="s">
        <v>9</v>
      </c>
      <c r="D108" t="s">
        <v>9</v>
      </c>
      <c r="E108" t="s">
        <v>9</v>
      </c>
      <c r="F108" t="s">
        <v>9</v>
      </c>
      <c r="G108" t="s">
        <v>8</v>
      </c>
      <c r="H108" s="103" t="s">
        <v>8</v>
      </c>
      <c r="J108">
        <f>VLOOKUP($B108,Totalt!$B$1:$BH$474,MATCH(J$2,Totalt!$B$1:$AZ$1,0),FALSE)</f>
        <v>0</v>
      </c>
      <c r="K108" t="str">
        <f>VLOOKUP($B108,Totalt!$B$1:$BH$474,MATCH(K$2,Totalt!$B$1:$AZ$1,0),FALSE)</f>
        <v/>
      </c>
      <c r="M108" t="s">
        <v>622</v>
      </c>
      <c r="R108" t="s">
        <v>622</v>
      </c>
      <c r="S108" s="102" t="str">
        <f t="shared" si="2"/>
        <v>nej</v>
      </c>
      <c r="U108">
        <f t="shared" si="3"/>
        <v>84</v>
      </c>
    </row>
    <row r="109" spans="1:21" ht="15" customHeight="1" x14ac:dyDescent="0.25">
      <c r="A109" t="s">
        <v>147</v>
      </c>
      <c r="B109" t="s">
        <v>153</v>
      </c>
      <c r="C109" t="s">
        <v>9</v>
      </c>
      <c r="D109" t="s">
        <v>9</v>
      </c>
      <c r="E109" t="s">
        <v>9</v>
      </c>
      <c r="F109" t="s">
        <v>9</v>
      </c>
      <c r="G109" t="s">
        <v>8</v>
      </c>
      <c r="H109" s="103" t="s">
        <v>8</v>
      </c>
      <c r="J109">
        <f>VLOOKUP($B109,Totalt!$B$1:$BH$474,MATCH(J$2,Totalt!$B$1:$AZ$1,0),FALSE)</f>
        <v>0</v>
      </c>
      <c r="K109" t="str">
        <f>VLOOKUP($B109,Totalt!$B$1:$BH$474,MATCH(K$2,Totalt!$B$1:$AZ$1,0),FALSE)</f>
        <v/>
      </c>
      <c r="M109" t="s">
        <v>622</v>
      </c>
      <c r="R109" t="s">
        <v>622</v>
      </c>
      <c r="S109" s="102" t="str">
        <f t="shared" si="2"/>
        <v>nej</v>
      </c>
      <c r="U109">
        <f t="shared" si="3"/>
        <v>84</v>
      </c>
    </row>
    <row r="110" spans="1:21" ht="15" customHeight="1" x14ac:dyDescent="0.25">
      <c r="A110" t="s">
        <v>147</v>
      </c>
      <c r="B110" t="s">
        <v>154</v>
      </c>
      <c r="C110" t="s">
        <v>9</v>
      </c>
      <c r="D110" t="s">
        <v>9</v>
      </c>
      <c r="E110" t="s">
        <v>9</v>
      </c>
      <c r="F110" t="s">
        <v>9</v>
      </c>
      <c r="G110" t="s">
        <v>8</v>
      </c>
      <c r="H110" s="103" t="s">
        <v>8</v>
      </c>
      <c r="J110">
        <f>VLOOKUP($B110,Totalt!$B$1:$BH$474,MATCH(J$2,Totalt!$B$1:$AZ$1,0),FALSE)</f>
        <v>0</v>
      </c>
      <c r="K110" t="str">
        <f>VLOOKUP($B110,Totalt!$B$1:$BH$474,MATCH(K$2,Totalt!$B$1:$AZ$1,0),FALSE)</f>
        <v/>
      </c>
      <c r="M110" t="s">
        <v>622</v>
      </c>
      <c r="R110" t="s">
        <v>622</v>
      </c>
      <c r="S110" s="102" t="str">
        <f t="shared" si="2"/>
        <v>nej</v>
      </c>
      <c r="U110">
        <f t="shared" si="3"/>
        <v>84</v>
      </c>
    </row>
    <row r="111" spans="1:21" ht="15" customHeight="1" x14ac:dyDescent="0.25">
      <c r="A111" t="s">
        <v>147</v>
      </c>
      <c r="B111" t="s">
        <v>155</v>
      </c>
      <c r="C111" t="s">
        <v>9</v>
      </c>
      <c r="D111" t="s">
        <v>9</v>
      </c>
      <c r="E111" t="s">
        <v>9</v>
      </c>
      <c r="F111" t="s">
        <v>9</v>
      </c>
      <c r="G111" t="s">
        <v>8</v>
      </c>
      <c r="H111" s="103" t="s">
        <v>8</v>
      </c>
      <c r="J111">
        <f>VLOOKUP($B111,Totalt!$B$1:$BH$474,MATCH(J$2,Totalt!$B$1:$AZ$1,0),FALSE)</f>
        <v>0</v>
      </c>
      <c r="K111" t="str">
        <f>VLOOKUP($B111,Totalt!$B$1:$BH$474,MATCH(K$2,Totalt!$B$1:$AZ$1,0),FALSE)</f>
        <v/>
      </c>
      <c r="M111" t="s">
        <v>622</v>
      </c>
      <c r="R111" t="s">
        <v>622</v>
      </c>
      <c r="S111" s="102" t="str">
        <f t="shared" si="2"/>
        <v>nej</v>
      </c>
      <c r="U111">
        <f t="shared" si="3"/>
        <v>84</v>
      </c>
    </row>
    <row r="112" spans="1:21" ht="15" customHeight="1" x14ac:dyDescent="0.25">
      <c r="A112" t="s">
        <v>156</v>
      </c>
      <c r="B112" t="s">
        <v>157</v>
      </c>
      <c r="C112">
        <v>0.12300800000000001</v>
      </c>
      <c r="D112">
        <v>15.019500000000001</v>
      </c>
      <c r="E112">
        <v>10.414999999999999</v>
      </c>
      <c r="F112">
        <v>1.1843599999999999E-2</v>
      </c>
      <c r="G112" t="s">
        <v>10</v>
      </c>
      <c r="H112" s="103" t="s">
        <v>10</v>
      </c>
      <c r="J112">
        <f>VLOOKUP($B112,Totalt!$B$1:$BH$474,MATCH(J$2,Totalt!$B$1:$AZ$1,0),FALSE)</f>
        <v>28.454270000000001</v>
      </c>
      <c r="K112">
        <f>VLOOKUP($B112,Totalt!$B$1:$BH$474,MATCH(K$2,Totalt!$B$1:$AZ$1,0),FALSE)</f>
        <v>21.509</v>
      </c>
      <c r="M112" t="s">
        <v>622</v>
      </c>
      <c r="R112" t="s">
        <v>622</v>
      </c>
      <c r="S112" s="102" t="str">
        <f t="shared" si="2"/>
        <v>ja</v>
      </c>
      <c r="U112">
        <f t="shared" si="3"/>
        <v>85</v>
      </c>
    </row>
    <row r="113" spans="1:21" ht="15" customHeight="1" x14ac:dyDescent="0.25">
      <c r="A113" t="s">
        <v>156</v>
      </c>
      <c r="B113" t="s">
        <v>158</v>
      </c>
      <c r="C113">
        <v>0.112557</v>
      </c>
      <c r="D113">
        <v>26.973299999999998</v>
      </c>
      <c r="E113">
        <v>9.6318199999999994</v>
      </c>
      <c r="F113">
        <v>1.16043E-2</v>
      </c>
      <c r="G113" t="s">
        <v>8</v>
      </c>
      <c r="H113" s="103" t="s">
        <v>10</v>
      </c>
      <c r="J113">
        <f>VLOOKUP($B113,Totalt!$B$1:$BH$474,MATCH(J$2,Totalt!$B$1:$AZ$1,0),FALSE)</f>
        <v>5.6533999999999995</v>
      </c>
      <c r="K113">
        <f>VLOOKUP($B113,Totalt!$B$1:$BH$474,MATCH(K$2,Totalt!$B$1:$AZ$1,0),FALSE)</f>
        <v>3.976</v>
      </c>
      <c r="M113" t="s">
        <v>622</v>
      </c>
      <c r="R113" t="s">
        <v>622</v>
      </c>
      <c r="S113" s="102" t="str">
        <f t="shared" si="2"/>
        <v>ja</v>
      </c>
      <c r="U113">
        <f t="shared" si="3"/>
        <v>86</v>
      </c>
    </row>
    <row r="114" spans="1:21" ht="15" customHeight="1" x14ac:dyDescent="0.25">
      <c r="A114" t="s">
        <v>156</v>
      </c>
      <c r="B114" t="s">
        <v>159</v>
      </c>
      <c r="C114">
        <v>0.18399099999999999</v>
      </c>
      <c r="D114">
        <v>6.4513699999999998</v>
      </c>
      <c r="E114">
        <v>13.7468</v>
      </c>
      <c r="F114">
        <v>3.0238600000000001E-2</v>
      </c>
      <c r="G114" t="s">
        <v>8</v>
      </c>
      <c r="H114" s="103" t="s">
        <v>10</v>
      </c>
      <c r="J114">
        <f>VLOOKUP($B114,Totalt!$B$1:$BH$474,MATCH(J$2,Totalt!$B$1:$AZ$1,0),FALSE)</f>
        <v>2.2010099999999997</v>
      </c>
      <c r="K114">
        <f>VLOOKUP($B114,Totalt!$B$1:$BH$474,MATCH(K$2,Totalt!$B$1:$AZ$1,0),FALSE)</f>
        <v>1.9670000000000001</v>
      </c>
      <c r="M114" t="s">
        <v>622</v>
      </c>
      <c r="R114" t="s">
        <v>622</v>
      </c>
      <c r="S114" s="102" t="str">
        <f t="shared" si="2"/>
        <v>ja</v>
      </c>
      <c r="U114">
        <f t="shared" si="3"/>
        <v>87</v>
      </c>
    </row>
    <row r="115" spans="1:21" ht="15" customHeight="1" x14ac:dyDescent="0.25">
      <c r="A115" t="s">
        <v>160</v>
      </c>
      <c r="B115" t="s">
        <v>161</v>
      </c>
      <c r="C115">
        <v>0.24485199999999999</v>
      </c>
      <c r="D115">
        <v>54.545299999999997</v>
      </c>
      <c r="E115">
        <v>8.3569600000000008</v>
      </c>
      <c r="F115">
        <v>5.8256200000000001E-2</v>
      </c>
      <c r="G115" t="s">
        <v>8</v>
      </c>
      <c r="H115" s="103" t="s">
        <v>10</v>
      </c>
      <c r="J115">
        <f>VLOOKUP($B115,Totalt!$B$1:$BH$474,MATCH(J$2,Totalt!$B$1:$AZ$1,0),FALSE)</f>
        <v>14.049999999999999</v>
      </c>
      <c r="K115">
        <f>VLOOKUP($B115,Totalt!$B$1:$BH$474,MATCH(K$2,Totalt!$B$1:$AZ$1,0),FALSE)</f>
        <v>11.5</v>
      </c>
      <c r="M115" t="s">
        <v>622</v>
      </c>
      <c r="R115" t="s">
        <v>622</v>
      </c>
      <c r="S115" s="102" t="str">
        <f t="shared" si="2"/>
        <v>ja</v>
      </c>
      <c r="U115">
        <f t="shared" si="3"/>
        <v>88</v>
      </c>
    </row>
    <row r="116" spans="1:21" ht="15" customHeight="1" x14ac:dyDescent="0.25">
      <c r="A116" t="s">
        <v>160</v>
      </c>
      <c r="B116" t="s">
        <v>162</v>
      </c>
      <c r="C116">
        <v>1.2732699999999999</v>
      </c>
      <c r="D116">
        <v>20.465800000000002</v>
      </c>
      <c r="E116">
        <v>33.729700000000001</v>
      </c>
      <c r="F116">
        <v>2.52374E-2</v>
      </c>
      <c r="G116" t="s">
        <v>8</v>
      </c>
      <c r="H116" s="103" t="s">
        <v>10</v>
      </c>
      <c r="J116">
        <f>VLOOKUP($B116,Totalt!$B$1:$BH$474,MATCH(J$2,Totalt!$B$1:$AZ$1,0),FALSE)</f>
        <v>9.3709999999999987</v>
      </c>
      <c r="K116">
        <f>VLOOKUP($B116,Totalt!$B$1:$BH$474,MATCH(K$2,Totalt!$B$1:$AZ$1,0),FALSE)</f>
        <v>7.6</v>
      </c>
      <c r="M116" t="s">
        <v>622</v>
      </c>
      <c r="R116" t="s">
        <v>622</v>
      </c>
      <c r="S116" s="102" t="str">
        <f t="shared" si="2"/>
        <v>ja</v>
      </c>
      <c r="U116">
        <f t="shared" si="3"/>
        <v>89</v>
      </c>
    </row>
    <row r="117" spans="1:21" ht="15" customHeight="1" x14ac:dyDescent="0.25">
      <c r="A117" t="s">
        <v>160</v>
      </c>
      <c r="B117" t="s">
        <v>163</v>
      </c>
      <c r="C117">
        <v>0.306427</v>
      </c>
      <c r="D117">
        <v>76.443899999999999</v>
      </c>
      <c r="E117">
        <v>5.6968300000000003</v>
      </c>
      <c r="F117">
        <v>0.23613899999999999</v>
      </c>
      <c r="G117" t="s">
        <v>8</v>
      </c>
      <c r="H117" s="103" t="s">
        <v>10</v>
      </c>
      <c r="J117">
        <f>VLOOKUP($B117,Totalt!$B$1:$BH$474,MATCH(J$2,Totalt!$B$1:$AZ$1,0),FALSE)</f>
        <v>18.368000000000002</v>
      </c>
      <c r="K117">
        <f>VLOOKUP($B117,Totalt!$B$1:$BH$474,MATCH(K$2,Totalt!$B$1:$AZ$1,0),FALSE)</f>
        <v>16.100000000000001</v>
      </c>
      <c r="M117" t="s">
        <v>622</v>
      </c>
      <c r="R117" t="s">
        <v>622</v>
      </c>
      <c r="S117" s="102" t="str">
        <f t="shared" si="2"/>
        <v>ja</v>
      </c>
      <c r="U117">
        <f t="shared" si="3"/>
        <v>90</v>
      </c>
    </row>
    <row r="118" spans="1:21" ht="15" customHeight="1" x14ac:dyDescent="0.25">
      <c r="A118" t="s">
        <v>160</v>
      </c>
      <c r="B118" t="s">
        <v>164</v>
      </c>
      <c r="C118">
        <v>0.242285</v>
      </c>
      <c r="D118">
        <v>51.787500000000001</v>
      </c>
      <c r="E118">
        <v>6.6212400000000002</v>
      </c>
      <c r="F118">
        <v>4.3654499999999999E-2</v>
      </c>
      <c r="G118" t="s">
        <v>8</v>
      </c>
      <c r="H118" s="103" t="s">
        <v>10</v>
      </c>
      <c r="J118">
        <f>VLOOKUP($B118,Totalt!$B$1:$BH$474,MATCH(J$2,Totalt!$B$1:$AZ$1,0),FALSE)</f>
        <v>187.22</v>
      </c>
      <c r="K118">
        <f>VLOOKUP($B118,Totalt!$B$1:$BH$474,MATCH(K$2,Totalt!$B$1:$AZ$1,0),FALSE)</f>
        <v>165.9</v>
      </c>
      <c r="M118" t="s">
        <v>622</v>
      </c>
      <c r="R118" t="s">
        <v>622</v>
      </c>
      <c r="S118" s="102" t="str">
        <f t="shared" si="2"/>
        <v>ja</v>
      </c>
      <c r="U118">
        <f t="shared" si="3"/>
        <v>91</v>
      </c>
    </row>
    <row r="119" spans="1:21" ht="15" customHeight="1" x14ac:dyDescent="0.25">
      <c r="A119" t="s">
        <v>165</v>
      </c>
      <c r="B119" t="s">
        <v>166</v>
      </c>
      <c r="C119">
        <v>0.60681700000000005</v>
      </c>
      <c r="D119">
        <v>228.85900000000001</v>
      </c>
      <c r="E119">
        <v>25.533799999999999</v>
      </c>
      <c r="F119">
        <v>1.17664E-2</v>
      </c>
      <c r="G119" t="s">
        <v>8</v>
      </c>
      <c r="H119" s="103" t="s">
        <v>10</v>
      </c>
      <c r="J119">
        <f>VLOOKUP($B119,Totalt!$B$1:$BH$474,MATCH(J$2,Totalt!$B$1:$AZ$1,0),FALSE)</f>
        <v>155.29521999999997</v>
      </c>
      <c r="K119">
        <f>VLOOKUP($B119,Totalt!$B$1:$BH$474,MATCH(K$2,Totalt!$B$1:$AZ$1,0),FALSE)</f>
        <v>155</v>
      </c>
      <c r="M119" t="s">
        <v>622</v>
      </c>
      <c r="R119" t="s">
        <v>622</v>
      </c>
      <c r="S119" s="102" t="str">
        <f t="shared" si="2"/>
        <v>ja</v>
      </c>
      <c r="U119">
        <f t="shared" si="3"/>
        <v>92</v>
      </c>
    </row>
    <row r="120" spans="1:21" ht="15" customHeight="1" x14ac:dyDescent="0.25">
      <c r="A120" t="s">
        <v>167</v>
      </c>
      <c r="B120" t="s">
        <v>168</v>
      </c>
      <c r="C120">
        <v>1.81207E-2</v>
      </c>
      <c r="D120">
        <v>4.4091199999999997</v>
      </c>
      <c r="E120">
        <v>2.3346399999999998</v>
      </c>
      <c r="F120">
        <v>3.2019100000000001E-3</v>
      </c>
      <c r="G120" t="s">
        <v>10</v>
      </c>
      <c r="H120" s="103" t="s">
        <v>10</v>
      </c>
      <c r="J120">
        <f>VLOOKUP($B120,Totalt!$B$1:$BH$474,MATCH(J$2,Totalt!$B$1:$AZ$1,0),FALSE)</f>
        <v>738.15059999999994</v>
      </c>
      <c r="K120">
        <f>VLOOKUP($B120,Totalt!$B$1:$BH$474,MATCH(K$2,Totalt!$B$1:$AZ$1,0),FALSE)</f>
        <v>650.6</v>
      </c>
      <c r="M120" t="s">
        <v>622</v>
      </c>
      <c r="R120" t="s">
        <v>622</v>
      </c>
      <c r="S120" s="102" t="str">
        <f t="shared" si="2"/>
        <v>ja</v>
      </c>
      <c r="U120">
        <f t="shared" si="3"/>
        <v>93</v>
      </c>
    </row>
    <row r="121" spans="1:21" ht="15" customHeight="1" x14ac:dyDescent="0.25">
      <c r="A121" t="s">
        <v>169</v>
      </c>
      <c r="B121" t="s">
        <v>170</v>
      </c>
      <c r="C121">
        <v>0.19721</v>
      </c>
      <c r="D121">
        <v>49.746200000000002</v>
      </c>
      <c r="E121">
        <v>6.0247400000000004</v>
      </c>
      <c r="F121">
        <v>8.97733E-2</v>
      </c>
      <c r="G121" t="s">
        <v>10</v>
      </c>
      <c r="H121" s="103" t="s">
        <v>10</v>
      </c>
      <c r="J121">
        <f>VLOOKUP($B121,Totalt!$B$1:$BH$474,MATCH(J$2,Totalt!$B$1:$AZ$1,0),FALSE)</f>
        <v>3570.6979999999999</v>
      </c>
      <c r="K121">
        <f>VLOOKUP($B121,Totalt!$B$1:$BH$474,MATCH(K$2,Totalt!$B$1:$AZ$1,0),FALSE)</f>
        <v>3176.9430000000002</v>
      </c>
      <c r="M121" t="s">
        <v>622</v>
      </c>
      <c r="R121" t="s">
        <v>622</v>
      </c>
      <c r="S121" s="102" t="str">
        <f t="shared" si="2"/>
        <v>ja</v>
      </c>
      <c r="U121">
        <f t="shared" si="3"/>
        <v>94</v>
      </c>
    </row>
    <row r="122" spans="1:21" ht="15" customHeight="1" x14ac:dyDescent="0.25">
      <c r="A122" t="s">
        <v>169</v>
      </c>
      <c r="B122" t="s">
        <v>171</v>
      </c>
      <c r="C122">
        <v>4.3323399999999998E-2</v>
      </c>
      <c r="D122">
        <v>7.3254099999999998</v>
      </c>
      <c r="E122">
        <v>5.5905699999999996</v>
      </c>
      <c r="F122">
        <v>0</v>
      </c>
      <c r="G122" t="s">
        <v>10</v>
      </c>
      <c r="H122" s="103" t="s">
        <v>10</v>
      </c>
      <c r="J122">
        <f>VLOOKUP($B122,Totalt!$B$1:$BH$474,MATCH(J$2,Totalt!$B$1:$AZ$1,0),FALSE)</f>
        <v>125.12589999999999</v>
      </c>
      <c r="K122">
        <f>VLOOKUP($B122,Totalt!$B$1:$BH$474,MATCH(K$2,Totalt!$B$1:$AZ$1,0),FALSE)</f>
        <v>116.473</v>
      </c>
      <c r="M122" t="s">
        <v>622</v>
      </c>
      <c r="R122" t="s">
        <v>622</v>
      </c>
      <c r="S122" s="102" t="str">
        <f t="shared" si="2"/>
        <v>ja</v>
      </c>
      <c r="U122">
        <f t="shared" si="3"/>
        <v>95</v>
      </c>
    </row>
    <row r="123" spans="1:21" ht="15" customHeight="1" x14ac:dyDescent="0.25">
      <c r="A123" t="s">
        <v>172</v>
      </c>
      <c r="B123" t="s">
        <v>173</v>
      </c>
      <c r="C123">
        <v>0.110323</v>
      </c>
      <c r="D123">
        <v>20.5701</v>
      </c>
      <c r="E123">
        <v>8.5099499999999999</v>
      </c>
      <c r="F123">
        <v>3.24435E-2</v>
      </c>
      <c r="G123" t="s">
        <v>8</v>
      </c>
      <c r="H123" s="103" t="s">
        <v>10</v>
      </c>
      <c r="J123">
        <f>VLOOKUP($B123,Totalt!$B$1:$BH$474,MATCH(J$2,Totalt!$B$1:$AZ$1,0),FALSE)</f>
        <v>135.34300000000002</v>
      </c>
      <c r="K123">
        <f>VLOOKUP($B123,Totalt!$B$1:$BH$474,MATCH(K$2,Totalt!$B$1:$AZ$1,0),FALSE)</f>
        <v>114.6</v>
      </c>
      <c r="M123" t="s">
        <v>622</v>
      </c>
      <c r="R123" t="s">
        <v>622</v>
      </c>
      <c r="S123" s="102" t="str">
        <f t="shared" si="2"/>
        <v>ja</v>
      </c>
      <c r="U123">
        <f t="shared" si="3"/>
        <v>96</v>
      </c>
    </row>
    <row r="124" spans="1:21" ht="15" customHeight="1" x14ac:dyDescent="0.25">
      <c r="A124" t="s">
        <v>172</v>
      </c>
      <c r="B124" t="s">
        <v>174</v>
      </c>
      <c r="C124">
        <v>5.3091600000000003E-2</v>
      </c>
      <c r="D124">
        <v>3.2277</v>
      </c>
      <c r="E124">
        <v>1.3433200000000001</v>
      </c>
      <c r="F124">
        <v>6.6611600000000002E-3</v>
      </c>
      <c r="G124" t="s">
        <v>8</v>
      </c>
      <c r="H124" s="103" t="s">
        <v>10</v>
      </c>
      <c r="J124">
        <f>VLOOKUP($B124,Totalt!$B$1:$BH$474,MATCH(J$2,Totalt!$B$1:$AZ$1,0),FALSE)</f>
        <v>3.4018100000000002</v>
      </c>
      <c r="K124">
        <f>VLOOKUP($B124,Totalt!$B$1:$BH$474,MATCH(K$2,Totalt!$B$1:$AZ$1,0),FALSE)</f>
        <v>2.5</v>
      </c>
      <c r="M124" t="s">
        <v>622</v>
      </c>
      <c r="R124" t="s">
        <v>622</v>
      </c>
      <c r="S124" s="102" t="str">
        <f t="shared" si="2"/>
        <v>ja</v>
      </c>
      <c r="U124">
        <f t="shared" si="3"/>
        <v>97</v>
      </c>
    </row>
    <row r="125" spans="1:21" ht="15" customHeight="1" x14ac:dyDescent="0.25">
      <c r="A125" t="s">
        <v>175</v>
      </c>
      <c r="B125" t="s">
        <v>176</v>
      </c>
      <c r="C125">
        <v>8.3191500000000002E-2</v>
      </c>
      <c r="D125">
        <v>18.9361</v>
      </c>
      <c r="E125">
        <v>10.641500000000001</v>
      </c>
      <c r="F125">
        <v>1.40795E-2</v>
      </c>
      <c r="G125" t="s">
        <v>8</v>
      </c>
      <c r="H125" s="103" t="s">
        <v>10</v>
      </c>
      <c r="J125">
        <f>VLOOKUP($B125,Totalt!$B$1:$BH$474,MATCH(J$2,Totalt!$B$1:$AZ$1,0),FALSE)</f>
        <v>28.41</v>
      </c>
      <c r="K125">
        <f>VLOOKUP($B125,Totalt!$B$1:$BH$474,MATCH(K$2,Totalt!$B$1:$AZ$1,0),FALSE)</f>
        <v>18.8</v>
      </c>
      <c r="M125" t="s">
        <v>622</v>
      </c>
      <c r="R125" t="s">
        <v>622</v>
      </c>
      <c r="S125" s="102" t="str">
        <f t="shared" si="2"/>
        <v>ja</v>
      </c>
      <c r="U125">
        <f t="shared" si="3"/>
        <v>98</v>
      </c>
    </row>
    <row r="126" spans="1:21" ht="15" customHeight="1" x14ac:dyDescent="0.25">
      <c r="A126" t="s">
        <v>177</v>
      </c>
      <c r="B126" t="s">
        <v>178</v>
      </c>
      <c r="C126">
        <v>0.14979400000000001</v>
      </c>
      <c r="D126">
        <v>38.872100000000003</v>
      </c>
      <c r="E126">
        <v>12.312099999999999</v>
      </c>
      <c r="F126">
        <v>5.1706200000000001E-2</v>
      </c>
      <c r="G126" t="s">
        <v>8</v>
      </c>
      <c r="H126" s="103" t="s">
        <v>10</v>
      </c>
      <c r="J126">
        <f>VLOOKUP($B126,Totalt!$B$1:$BH$474,MATCH(J$2,Totalt!$B$1:$AZ$1,0),FALSE)</f>
        <v>19.224</v>
      </c>
      <c r="K126">
        <f>VLOOKUP($B126,Totalt!$B$1:$BH$474,MATCH(K$2,Totalt!$B$1:$AZ$1,0),FALSE)</f>
        <v>10.49</v>
      </c>
      <c r="M126" t="s">
        <v>622</v>
      </c>
      <c r="R126" t="s">
        <v>622</v>
      </c>
      <c r="S126" s="102" t="str">
        <f t="shared" si="2"/>
        <v>ja</v>
      </c>
      <c r="U126">
        <f t="shared" si="3"/>
        <v>99</v>
      </c>
    </row>
    <row r="127" spans="1:21" ht="15" customHeight="1" x14ac:dyDescent="0.25">
      <c r="A127" t="s">
        <v>177</v>
      </c>
      <c r="B127" t="s">
        <v>179</v>
      </c>
      <c r="C127">
        <v>8.5317900000000002E-2</v>
      </c>
      <c r="D127">
        <v>22.761900000000001</v>
      </c>
      <c r="E127">
        <v>9.3693299999999997</v>
      </c>
      <c r="F127">
        <v>3.0875699999999999E-2</v>
      </c>
      <c r="G127" t="s">
        <v>8</v>
      </c>
      <c r="H127" s="103" t="s">
        <v>10</v>
      </c>
      <c r="J127">
        <f>VLOOKUP($B127,Totalt!$B$1:$BH$474,MATCH(J$2,Totalt!$B$1:$AZ$1,0),FALSE)</f>
        <v>64.451999999999998</v>
      </c>
      <c r="K127">
        <f>VLOOKUP($B127,Totalt!$B$1:$BH$474,MATCH(K$2,Totalt!$B$1:$AZ$1,0),FALSE)</f>
        <v>45.3</v>
      </c>
      <c r="M127" t="s">
        <v>622</v>
      </c>
      <c r="R127" t="s">
        <v>622</v>
      </c>
      <c r="S127" s="102" t="str">
        <f t="shared" si="2"/>
        <v>ja</v>
      </c>
      <c r="U127">
        <f t="shared" si="3"/>
        <v>100</v>
      </c>
    </row>
    <row r="128" spans="1:21" ht="15" customHeight="1" x14ac:dyDescent="0.25">
      <c r="A128" t="s">
        <v>177</v>
      </c>
      <c r="B128" t="s">
        <v>180</v>
      </c>
      <c r="C128">
        <v>0.14133799999999999</v>
      </c>
      <c r="D128">
        <v>14.0471</v>
      </c>
      <c r="E128">
        <v>13.2765</v>
      </c>
      <c r="F128">
        <v>3.0892900000000001E-2</v>
      </c>
      <c r="G128" t="s">
        <v>8</v>
      </c>
      <c r="H128" s="103" t="s">
        <v>10</v>
      </c>
      <c r="J128">
        <f>VLOOKUP($B128,Totalt!$B$1:$BH$474,MATCH(J$2,Totalt!$B$1:$AZ$1,0),FALSE)</f>
        <v>0.23630000000000001</v>
      </c>
      <c r="K128">
        <f>VLOOKUP($B128,Totalt!$B$1:$BH$474,MATCH(K$2,Totalt!$B$1:$AZ$1,0),FALSE)</f>
        <v>0.23400000000000001</v>
      </c>
      <c r="M128" t="s">
        <v>622</v>
      </c>
      <c r="R128" t="s">
        <v>622</v>
      </c>
      <c r="S128" s="102" t="str">
        <f t="shared" si="2"/>
        <v>ja</v>
      </c>
      <c r="U128">
        <f t="shared" si="3"/>
        <v>101</v>
      </c>
    </row>
    <row r="129" spans="1:21" ht="15" customHeight="1" x14ac:dyDescent="0.25">
      <c r="A129" t="s">
        <v>181</v>
      </c>
      <c r="B129" t="s">
        <v>182</v>
      </c>
      <c r="C129">
        <v>0.13167699999999999</v>
      </c>
      <c r="D129">
        <v>85.162499999999994</v>
      </c>
      <c r="E129">
        <v>6.1285100000000003</v>
      </c>
      <c r="F129">
        <v>3.5118200000000002E-2</v>
      </c>
      <c r="G129" t="s">
        <v>8</v>
      </c>
      <c r="H129" s="103" t="s">
        <v>10</v>
      </c>
      <c r="J129">
        <f>VLOOKUP($B129,Totalt!$B$1:$BH$474,MATCH(J$2,Totalt!$B$1:$AZ$1,0),FALSE)</f>
        <v>674.85953999999992</v>
      </c>
      <c r="K129">
        <f>VLOOKUP($B129,Totalt!$B$1:$BH$474,MATCH(K$2,Totalt!$B$1:$AZ$1,0),FALSE)</f>
        <v>524</v>
      </c>
      <c r="M129" t="s">
        <v>622</v>
      </c>
      <c r="R129" t="s">
        <v>622</v>
      </c>
      <c r="S129" s="102" t="str">
        <f t="shared" si="2"/>
        <v>ja</v>
      </c>
      <c r="U129">
        <f t="shared" si="3"/>
        <v>102</v>
      </c>
    </row>
    <row r="130" spans="1:21" ht="15" customHeight="1" x14ac:dyDescent="0.25">
      <c r="A130" t="s">
        <v>183</v>
      </c>
      <c r="B130" t="s">
        <v>184</v>
      </c>
      <c r="C130">
        <v>0.22387899999999999</v>
      </c>
      <c r="D130">
        <v>63.149099999999997</v>
      </c>
      <c r="E130">
        <v>8.3435199999999998</v>
      </c>
      <c r="F130">
        <v>2.4478099999999999E-2</v>
      </c>
      <c r="G130" t="s">
        <v>8</v>
      </c>
      <c r="H130" s="103" t="s">
        <v>10</v>
      </c>
      <c r="J130">
        <f>VLOOKUP($B130,Totalt!$B$1:$BH$474,MATCH(J$2,Totalt!$B$1:$AZ$1,0),FALSE)</f>
        <v>59.596000000000004</v>
      </c>
      <c r="K130">
        <f>VLOOKUP($B130,Totalt!$B$1:$BH$474,MATCH(K$2,Totalt!$B$1:$AZ$1,0),FALSE)</f>
        <v>43.2</v>
      </c>
      <c r="M130" t="s">
        <v>622</v>
      </c>
      <c r="R130" t="s">
        <v>622</v>
      </c>
      <c r="S130" s="102" t="str">
        <f t="shared" si="2"/>
        <v>ja</v>
      </c>
      <c r="U130">
        <f t="shared" si="3"/>
        <v>103</v>
      </c>
    </row>
    <row r="131" spans="1:21" ht="15" customHeight="1" x14ac:dyDescent="0.25">
      <c r="A131" t="s">
        <v>185</v>
      </c>
      <c r="B131" t="s">
        <v>186</v>
      </c>
      <c r="C131">
        <v>0.12560199999999999</v>
      </c>
      <c r="D131">
        <v>29.560500000000001</v>
      </c>
      <c r="E131">
        <v>7.6776999999999997</v>
      </c>
      <c r="F131">
        <v>2.99986E-2</v>
      </c>
      <c r="G131" t="s">
        <v>10</v>
      </c>
      <c r="H131" s="103" t="s">
        <v>10</v>
      </c>
      <c r="J131">
        <f>VLOOKUP($B131,Totalt!$B$1:$BH$474,MATCH(J$2,Totalt!$B$1:$AZ$1,0),FALSE)</f>
        <v>70.026600000000016</v>
      </c>
      <c r="K131">
        <f>VLOOKUP($B131,Totalt!$B$1:$BH$474,MATCH(K$2,Totalt!$B$1:$AZ$1,0),FALSE)</f>
        <v>55.8</v>
      </c>
      <c r="M131" t="s">
        <v>622</v>
      </c>
      <c r="R131" t="s">
        <v>622</v>
      </c>
      <c r="S131" s="102" t="str">
        <f t="shared" si="2"/>
        <v>ja</v>
      </c>
      <c r="U131">
        <f t="shared" si="3"/>
        <v>104</v>
      </c>
    </row>
    <row r="132" spans="1:21" ht="15" customHeight="1" x14ac:dyDescent="0.25">
      <c r="A132" t="s">
        <v>185</v>
      </c>
      <c r="B132" t="s">
        <v>187</v>
      </c>
      <c r="C132">
        <v>0.23849999999999999</v>
      </c>
      <c r="D132">
        <v>57.209899999999998</v>
      </c>
      <c r="E132">
        <v>10.71</v>
      </c>
      <c r="F132">
        <v>0.102053</v>
      </c>
      <c r="G132" t="s">
        <v>10</v>
      </c>
      <c r="H132" s="103" t="s">
        <v>10</v>
      </c>
      <c r="J132">
        <f>VLOOKUP($B132,Totalt!$B$1:$BH$474,MATCH(J$2,Totalt!$B$1:$AZ$1,0),FALSE)</f>
        <v>8.1100000000000012</v>
      </c>
      <c r="K132">
        <f>VLOOKUP($B132,Totalt!$B$1:$BH$474,MATCH(K$2,Totalt!$B$1:$AZ$1,0),FALSE)</f>
        <v>6.1</v>
      </c>
      <c r="M132" t="s">
        <v>622</v>
      </c>
      <c r="R132" t="s">
        <v>622</v>
      </c>
      <c r="S132" s="102" t="str">
        <f t="shared" ref="S132:S195" si="4">IF(N132="x","nej",
IF(O132="x","ja",
IF(H132="ja","ja","nej")))</f>
        <v>ja</v>
      </c>
      <c r="U132">
        <f t="shared" si="3"/>
        <v>105</v>
      </c>
    </row>
    <row r="133" spans="1:21" ht="15" customHeight="1" x14ac:dyDescent="0.25">
      <c r="A133" t="s">
        <v>185</v>
      </c>
      <c r="B133" t="s">
        <v>188</v>
      </c>
      <c r="C133">
        <v>0.27675899999999998</v>
      </c>
      <c r="D133">
        <v>66.736599999999996</v>
      </c>
      <c r="E133">
        <v>12.331200000000001</v>
      </c>
      <c r="F133">
        <v>0.110925</v>
      </c>
      <c r="G133" t="s">
        <v>10</v>
      </c>
      <c r="H133" s="103" t="s">
        <v>10</v>
      </c>
      <c r="J133">
        <f>VLOOKUP($B133,Totalt!$B$1:$BH$474,MATCH(J$2,Totalt!$B$1:$AZ$1,0),FALSE)</f>
        <v>2.96225</v>
      </c>
      <c r="K133">
        <f>VLOOKUP($B133,Totalt!$B$1:$BH$474,MATCH(K$2,Totalt!$B$1:$AZ$1,0),FALSE)</f>
        <v>1.9750000000000001</v>
      </c>
      <c r="M133" t="s">
        <v>622</v>
      </c>
      <c r="R133" t="s">
        <v>622</v>
      </c>
      <c r="S133" s="102" t="str">
        <f t="shared" si="4"/>
        <v>ja</v>
      </c>
      <c r="U133">
        <f t="shared" ref="U133:U196" si="5">IF(ISERROR(S133),U132,IF(S133="ja",U132+1,U132))</f>
        <v>106</v>
      </c>
    </row>
    <row r="134" spans="1:21" ht="15" customHeight="1" x14ac:dyDescent="0.25">
      <c r="A134" t="s">
        <v>185</v>
      </c>
      <c r="B134" t="s">
        <v>189</v>
      </c>
      <c r="C134">
        <v>0.126525</v>
      </c>
      <c r="D134">
        <v>29.502600000000001</v>
      </c>
      <c r="E134">
        <v>6.6268200000000004</v>
      </c>
      <c r="F134">
        <v>3.9868099999999997E-2</v>
      </c>
      <c r="G134" t="s">
        <v>8</v>
      </c>
      <c r="H134" s="103" t="s">
        <v>10</v>
      </c>
      <c r="J134">
        <f>VLOOKUP($B134,Totalt!$B$1:$BH$474,MATCH(J$2,Totalt!$B$1:$AZ$1,0),FALSE)</f>
        <v>52.886920000000003</v>
      </c>
      <c r="K134">
        <f>VLOOKUP($B134,Totalt!$B$1:$BH$474,MATCH(K$2,Totalt!$B$1:$AZ$1,0),FALSE)</f>
        <v>49</v>
      </c>
      <c r="M134" t="s">
        <v>622</v>
      </c>
      <c r="R134" t="s">
        <v>622</v>
      </c>
      <c r="S134" s="102" t="str">
        <f t="shared" si="4"/>
        <v>ja</v>
      </c>
      <c r="U134">
        <f t="shared" si="5"/>
        <v>107</v>
      </c>
    </row>
    <row r="135" spans="1:21" ht="15" customHeight="1" x14ac:dyDescent="0.25">
      <c r="A135" t="s">
        <v>190</v>
      </c>
      <c r="B135" t="s">
        <v>191</v>
      </c>
      <c r="C135">
        <v>6.9409799999999994E-2</v>
      </c>
      <c r="D135">
        <v>12.5015</v>
      </c>
      <c r="E135">
        <v>8.4227500000000006</v>
      </c>
      <c r="F135">
        <v>4.6705000000000002E-3</v>
      </c>
      <c r="G135" t="s">
        <v>10</v>
      </c>
      <c r="H135" s="103" t="s">
        <v>10</v>
      </c>
      <c r="J135">
        <f>VLOOKUP($B135,Totalt!$B$1:$BH$474,MATCH(J$2,Totalt!$B$1:$AZ$1,0),FALSE)</f>
        <v>42.822000000000003</v>
      </c>
      <c r="K135">
        <f>VLOOKUP($B135,Totalt!$B$1:$BH$474,MATCH(K$2,Totalt!$B$1:$AZ$1,0),FALSE)</f>
        <v>30.33</v>
      </c>
      <c r="M135" t="s">
        <v>622</v>
      </c>
      <c r="R135" t="s">
        <v>622</v>
      </c>
      <c r="S135" s="102" t="str">
        <f t="shared" si="4"/>
        <v>ja</v>
      </c>
      <c r="U135">
        <f t="shared" si="5"/>
        <v>108</v>
      </c>
    </row>
    <row r="136" spans="1:21" ht="15" customHeight="1" x14ac:dyDescent="0.25">
      <c r="A136" t="s">
        <v>192</v>
      </c>
      <c r="B136" t="s">
        <v>193</v>
      </c>
      <c r="C136">
        <v>0.12189999999999999</v>
      </c>
      <c r="D136">
        <v>37.231299999999997</v>
      </c>
      <c r="E136">
        <v>7.6951299999999998</v>
      </c>
      <c r="F136">
        <v>2.2785000000000001E-3</v>
      </c>
      <c r="G136" t="s">
        <v>8</v>
      </c>
      <c r="H136" s="103" t="s">
        <v>10</v>
      </c>
      <c r="J136">
        <f>VLOOKUP($B136,Totalt!$B$1:$BH$474,MATCH(J$2,Totalt!$B$1:$AZ$1,0),FALSE)</f>
        <v>201.88673</v>
      </c>
      <c r="K136">
        <f>VLOOKUP($B136,Totalt!$B$1:$BH$474,MATCH(K$2,Totalt!$B$1:$AZ$1,0),FALSE)</f>
        <v>164</v>
      </c>
      <c r="M136" t="s">
        <v>622</v>
      </c>
      <c r="R136" t="s">
        <v>622</v>
      </c>
      <c r="S136" s="102" t="str">
        <f t="shared" si="4"/>
        <v>ja</v>
      </c>
      <c r="U136">
        <f t="shared" si="5"/>
        <v>109</v>
      </c>
    </row>
    <row r="137" spans="1:21" ht="15" customHeight="1" x14ac:dyDescent="0.25">
      <c r="A137" t="s">
        <v>194</v>
      </c>
      <c r="B137" t="s">
        <v>195</v>
      </c>
      <c r="C137">
        <v>0.182366</v>
      </c>
      <c r="D137">
        <v>98.465999999999994</v>
      </c>
      <c r="E137">
        <v>6.2577199999999999</v>
      </c>
      <c r="F137">
        <v>2.8445999999999999E-2</v>
      </c>
      <c r="G137" t="s">
        <v>8</v>
      </c>
      <c r="H137" s="103" t="s">
        <v>10</v>
      </c>
      <c r="J137">
        <f>VLOOKUP($B137,Totalt!$B$1:$BH$474,MATCH(J$2,Totalt!$B$1:$AZ$1,0),FALSE)</f>
        <v>225.726</v>
      </c>
      <c r="K137">
        <f>VLOOKUP($B137,Totalt!$B$1:$BH$474,MATCH(K$2,Totalt!$B$1:$AZ$1,0),FALSE)</f>
        <v>165</v>
      </c>
      <c r="M137" t="s">
        <v>622</v>
      </c>
      <c r="R137" t="s">
        <v>622</v>
      </c>
      <c r="S137" s="102" t="str">
        <f t="shared" si="4"/>
        <v>ja</v>
      </c>
      <c r="U137">
        <f t="shared" si="5"/>
        <v>110</v>
      </c>
    </row>
    <row r="138" spans="1:21" ht="15" customHeight="1" x14ac:dyDescent="0.25">
      <c r="A138" t="s">
        <v>194</v>
      </c>
      <c r="B138" t="s">
        <v>196</v>
      </c>
      <c r="C138">
        <v>0.15459300000000001</v>
      </c>
      <c r="D138">
        <v>36.104100000000003</v>
      </c>
      <c r="E138">
        <v>10.085800000000001</v>
      </c>
      <c r="F138">
        <v>2.2622799999999998E-2</v>
      </c>
      <c r="G138" t="s">
        <v>8</v>
      </c>
      <c r="H138" s="103" t="s">
        <v>10</v>
      </c>
      <c r="J138">
        <f>VLOOKUP($B138,Totalt!$B$1:$BH$474,MATCH(J$2,Totalt!$B$1:$AZ$1,0),FALSE)</f>
        <v>22.189999999999998</v>
      </c>
      <c r="K138">
        <f>VLOOKUP($B138,Totalt!$B$1:$BH$474,MATCH(K$2,Totalt!$B$1:$AZ$1,0),FALSE)</f>
        <v>15</v>
      </c>
      <c r="M138" t="s">
        <v>622</v>
      </c>
      <c r="R138" t="s">
        <v>622</v>
      </c>
      <c r="S138" s="102" t="str">
        <f t="shared" si="4"/>
        <v>ja</v>
      </c>
      <c r="U138">
        <f t="shared" si="5"/>
        <v>111</v>
      </c>
    </row>
    <row r="139" spans="1:21" ht="15" customHeight="1" x14ac:dyDescent="0.25">
      <c r="A139" t="s">
        <v>197</v>
      </c>
      <c r="B139" t="s">
        <v>198</v>
      </c>
      <c r="C139">
        <v>4.3985099999999999E-2</v>
      </c>
      <c r="D139">
        <v>6.4214200000000003</v>
      </c>
      <c r="E139">
        <v>1.49797</v>
      </c>
      <c r="F139">
        <v>2.4582900000000001E-2</v>
      </c>
      <c r="G139" t="s">
        <v>10</v>
      </c>
      <c r="H139" s="103" t="s">
        <v>10</v>
      </c>
      <c r="J139">
        <f>VLOOKUP($B139,Totalt!$B$1:$BH$474,MATCH(J$2,Totalt!$B$1:$AZ$1,0),FALSE)</f>
        <v>48.285508</v>
      </c>
      <c r="K139">
        <f>VLOOKUP($B139,Totalt!$B$1:$BH$474,MATCH(K$2,Totalt!$B$1:$AZ$1,0),FALSE)</f>
        <v>42.039000000000001</v>
      </c>
      <c r="M139" t="s">
        <v>622</v>
      </c>
      <c r="R139" t="s">
        <v>622</v>
      </c>
      <c r="S139" s="102" t="str">
        <f t="shared" si="4"/>
        <v>ja</v>
      </c>
      <c r="U139">
        <f t="shared" si="5"/>
        <v>112</v>
      </c>
    </row>
    <row r="140" spans="1:21" ht="15" customHeight="1" x14ac:dyDescent="0.25">
      <c r="A140" t="s">
        <v>199</v>
      </c>
      <c r="B140" t="s">
        <v>200</v>
      </c>
      <c r="C140">
        <v>8.5588200000000003E-2</v>
      </c>
      <c r="D140">
        <v>11.740600000000001</v>
      </c>
      <c r="E140">
        <v>9.7696799999999993</v>
      </c>
      <c r="F140">
        <v>2.2522499999999999E-3</v>
      </c>
      <c r="G140" t="s">
        <v>8</v>
      </c>
      <c r="H140" s="103" t="s">
        <v>10</v>
      </c>
      <c r="J140">
        <f>VLOOKUP($B140,Totalt!$B$1:$BH$474,MATCH(J$2,Totalt!$B$1:$AZ$1,0),FALSE)</f>
        <v>44.4</v>
      </c>
      <c r="K140">
        <f>VLOOKUP($B140,Totalt!$B$1:$BH$474,MATCH(K$2,Totalt!$B$1:$AZ$1,0),FALSE)</f>
        <v>34</v>
      </c>
      <c r="M140" t="s">
        <v>622</v>
      </c>
      <c r="R140" t="s">
        <v>622</v>
      </c>
      <c r="S140" s="102" t="str">
        <f t="shared" si="4"/>
        <v>ja</v>
      </c>
      <c r="U140">
        <f t="shared" si="5"/>
        <v>113</v>
      </c>
    </row>
    <row r="141" spans="1:21" ht="15" customHeight="1" x14ac:dyDescent="0.25">
      <c r="A141" t="s">
        <v>201</v>
      </c>
      <c r="B141" t="s">
        <v>202</v>
      </c>
      <c r="C141">
        <v>0</v>
      </c>
      <c r="D141">
        <v>0</v>
      </c>
      <c r="E141">
        <v>0</v>
      </c>
      <c r="F141">
        <v>0</v>
      </c>
      <c r="G141" t="s">
        <v>8</v>
      </c>
      <c r="H141" s="103" t="s">
        <v>8</v>
      </c>
      <c r="J141">
        <f>VLOOKUP($B141,Totalt!$B$1:$BH$474,MATCH(J$2,Totalt!$B$1:$AZ$1,0),FALSE)</f>
        <v>0</v>
      </c>
      <c r="K141" t="str">
        <f>VLOOKUP($B141,Totalt!$B$1:$BH$474,MATCH(K$2,Totalt!$B$1:$AZ$1,0),FALSE)</f>
        <v/>
      </c>
      <c r="M141" t="s">
        <v>622</v>
      </c>
      <c r="R141" t="s">
        <v>622</v>
      </c>
      <c r="S141" s="102" t="str">
        <f t="shared" si="4"/>
        <v>nej</v>
      </c>
      <c r="U141">
        <f t="shared" si="5"/>
        <v>113</v>
      </c>
    </row>
    <row r="142" spans="1:21" ht="15" customHeight="1" x14ac:dyDescent="0.25">
      <c r="A142" t="s">
        <v>201</v>
      </c>
      <c r="B142" t="s">
        <v>203</v>
      </c>
      <c r="C142">
        <v>0.17931900000000001</v>
      </c>
      <c r="D142">
        <v>14.9617</v>
      </c>
      <c r="E142">
        <v>11.334300000000001</v>
      </c>
      <c r="F142">
        <v>1.1828099999999999E-2</v>
      </c>
      <c r="G142" t="s">
        <v>8</v>
      </c>
      <c r="H142" s="103" t="s">
        <v>10</v>
      </c>
      <c r="J142">
        <f>VLOOKUP($B142,Totalt!$B$1:$BH$474,MATCH(J$2,Totalt!$B$1:$AZ$1,0),FALSE)</f>
        <v>25.363400000000002</v>
      </c>
      <c r="K142">
        <f>VLOOKUP($B142,Totalt!$B$1:$BH$474,MATCH(K$2,Totalt!$B$1:$AZ$1,0),FALSE)</f>
        <v>18.78</v>
      </c>
      <c r="M142" t="s">
        <v>622</v>
      </c>
      <c r="R142" t="s">
        <v>622</v>
      </c>
      <c r="S142" s="102" t="str">
        <f t="shared" si="4"/>
        <v>ja</v>
      </c>
      <c r="U142">
        <f t="shared" si="5"/>
        <v>114</v>
      </c>
    </row>
    <row r="143" spans="1:21" ht="15" customHeight="1" x14ac:dyDescent="0.25">
      <c r="A143" t="s">
        <v>201</v>
      </c>
      <c r="B143" t="s">
        <v>204</v>
      </c>
      <c r="C143">
        <v>0.23108999999999999</v>
      </c>
      <c r="D143">
        <v>27.8001</v>
      </c>
      <c r="E143">
        <v>12.494999999999999</v>
      </c>
      <c r="F143">
        <v>3.70447E-2</v>
      </c>
      <c r="G143" t="s">
        <v>8</v>
      </c>
      <c r="H143" s="103" t="s">
        <v>10</v>
      </c>
      <c r="J143">
        <f>VLOOKUP($B143,Totalt!$B$1:$BH$474,MATCH(J$2,Totalt!$B$1:$AZ$1,0),FALSE)</f>
        <v>80.983200000000011</v>
      </c>
      <c r="K143">
        <f>VLOOKUP($B143,Totalt!$B$1:$BH$474,MATCH(K$2,Totalt!$B$1:$AZ$1,0),FALSE)</f>
        <v>52.44</v>
      </c>
      <c r="M143" t="s">
        <v>622</v>
      </c>
      <c r="R143" t="s">
        <v>622</v>
      </c>
      <c r="S143" s="102" t="str">
        <f t="shared" si="4"/>
        <v>ja</v>
      </c>
      <c r="U143">
        <f t="shared" si="5"/>
        <v>115</v>
      </c>
    </row>
    <row r="144" spans="1:21" ht="15" customHeight="1" x14ac:dyDescent="0.25">
      <c r="A144" t="s">
        <v>201</v>
      </c>
      <c r="B144" t="s">
        <v>205</v>
      </c>
      <c r="C144">
        <v>0.166626</v>
      </c>
      <c r="D144">
        <v>32.9756</v>
      </c>
      <c r="E144">
        <v>7.0346900000000003</v>
      </c>
      <c r="F144">
        <v>1.0048E-2</v>
      </c>
      <c r="G144" t="s">
        <v>8</v>
      </c>
      <c r="H144" s="103" t="s">
        <v>10</v>
      </c>
      <c r="J144">
        <f>VLOOKUP($B144,Totalt!$B$1:$BH$474,MATCH(J$2,Totalt!$B$1:$AZ$1,0),FALSE)</f>
        <v>537.35179999999991</v>
      </c>
      <c r="K144">
        <f>VLOOKUP($B144,Totalt!$B$1:$BH$474,MATCH(K$2,Totalt!$B$1:$AZ$1,0),FALSE)</f>
        <v>510.04</v>
      </c>
      <c r="M144" t="s">
        <v>622</v>
      </c>
      <c r="R144" t="s">
        <v>622</v>
      </c>
      <c r="S144" s="102" t="str">
        <f t="shared" si="4"/>
        <v>ja</v>
      </c>
      <c r="U144">
        <f t="shared" si="5"/>
        <v>116</v>
      </c>
    </row>
    <row r="145" spans="1:21" ht="15" customHeight="1" x14ac:dyDescent="0.25">
      <c r="A145" t="s">
        <v>206</v>
      </c>
      <c r="B145" t="s">
        <v>207</v>
      </c>
      <c r="C145">
        <v>7.0800000000000002E-2</v>
      </c>
      <c r="D145">
        <v>14.502000000000001</v>
      </c>
      <c r="E145">
        <v>0</v>
      </c>
      <c r="F145">
        <v>0.55000000000000004</v>
      </c>
      <c r="G145" t="s">
        <v>8</v>
      </c>
      <c r="H145" s="103" t="s">
        <v>8</v>
      </c>
      <c r="J145">
        <f>VLOOKUP($B145,Totalt!$B$1:$BH$474,MATCH(J$2,Totalt!$B$1:$AZ$1,0),FALSE)</f>
        <v>8.6999999999999994E-2</v>
      </c>
      <c r="K145">
        <f>VLOOKUP($B145,Totalt!$B$1:$BH$474,MATCH(K$2,Totalt!$B$1:$AZ$1,0),FALSE)</f>
        <v>2.9</v>
      </c>
      <c r="M145" t="s">
        <v>622</v>
      </c>
      <c r="R145" t="s">
        <v>622</v>
      </c>
      <c r="S145" s="102" t="str">
        <f t="shared" si="4"/>
        <v>nej</v>
      </c>
      <c r="U145">
        <f t="shared" si="5"/>
        <v>116</v>
      </c>
    </row>
    <row r="146" spans="1:21" ht="15" customHeight="1" x14ac:dyDescent="0.25">
      <c r="A146" t="s">
        <v>206</v>
      </c>
      <c r="B146" t="s">
        <v>208</v>
      </c>
      <c r="C146">
        <v>0</v>
      </c>
      <c r="D146">
        <v>0</v>
      </c>
      <c r="E146">
        <v>0</v>
      </c>
      <c r="F146">
        <v>0</v>
      </c>
      <c r="G146" t="s">
        <v>8</v>
      </c>
      <c r="H146" s="103" t="s">
        <v>8</v>
      </c>
      <c r="J146">
        <f>VLOOKUP($B146,Totalt!$B$1:$BH$474,MATCH(J$2,Totalt!$B$1:$AZ$1,0),FALSE)</f>
        <v>0</v>
      </c>
      <c r="K146" t="str">
        <f>VLOOKUP($B146,Totalt!$B$1:$BH$474,MATCH(K$2,Totalt!$B$1:$AZ$1,0),FALSE)</f>
        <v/>
      </c>
      <c r="M146" t="s">
        <v>622</v>
      </c>
      <c r="R146" t="s">
        <v>622</v>
      </c>
      <c r="S146" s="102" t="str">
        <f t="shared" si="4"/>
        <v>nej</v>
      </c>
      <c r="U146">
        <f t="shared" si="5"/>
        <v>116</v>
      </c>
    </row>
    <row r="147" spans="1:21" ht="15" customHeight="1" x14ac:dyDescent="0.25">
      <c r="A147" t="s">
        <v>206</v>
      </c>
      <c r="B147" t="s">
        <v>209</v>
      </c>
      <c r="C147">
        <v>0.145538</v>
      </c>
      <c r="D147">
        <v>28.187100000000001</v>
      </c>
      <c r="E147">
        <v>9.4904499999999992</v>
      </c>
      <c r="F147">
        <v>4.5643200000000002E-2</v>
      </c>
      <c r="G147" t="s">
        <v>10</v>
      </c>
      <c r="H147" s="103" t="s">
        <v>10</v>
      </c>
      <c r="J147">
        <f>VLOOKUP($B147,Totalt!$B$1:$BH$474,MATCH(J$2,Totalt!$B$1:$AZ$1,0),FALSE)</f>
        <v>16.869999999999997</v>
      </c>
      <c r="K147">
        <f>VLOOKUP($B147,Totalt!$B$1:$BH$474,MATCH(K$2,Totalt!$B$1:$AZ$1,0),FALSE)</f>
        <v>11.72</v>
      </c>
      <c r="M147" t="s">
        <v>622</v>
      </c>
      <c r="R147" t="s">
        <v>622</v>
      </c>
      <c r="S147" s="102" t="str">
        <f t="shared" si="4"/>
        <v>ja</v>
      </c>
      <c r="U147">
        <f t="shared" si="5"/>
        <v>117</v>
      </c>
    </row>
    <row r="148" spans="1:21" ht="15" customHeight="1" x14ac:dyDescent="0.25">
      <c r="A148" t="s">
        <v>206</v>
      </c>
      <c r="B148" t="s">
        <v>210</v>
      </c>
      <c r="C148">
        <v>0.21581900000000001</v>
      </c>
      <c r="D148">
        <v>71.523200000000003</v>
      </c>
      <c r="E148">
        <v>6.5464700000000002</v>
      </c>
      <c r="F148">
        <v>6.9646299999999994E-2</v>
      </c>
      <c r="G148" t="s">
        <v>10</v>
      </c>
      <c r="H148" s="103" t="s">
        <v>10</v>
      </c>
      <c r="J148">
        <f>VLOOKUP($B148,Totalt!$B$1:$BH$474,MATCH(J$2,Totalt!$B$1:$AZ$1,0),FALSE)</f>
        <v>719.04376999999999</v>
      </c>
      <c r="K148">
        <f>VLOOKUP($B148,Totalt!$B$1:$BH$474,MATCH(K$2,Totalt!$B$1:$AZ$1,0),FALSE)</f>
        <v>619.51</v>
      </c>
      <c r="M148" t="s">
        <v>622</v>
      </c>
      <c r="R148" t="s">
        <v>622</v>
      </c>
      <c r="S148" s="102" t="str">
        <f t="shared" si="4"/>
        <v>ja</v>
      </c>
      <c r="U148">
        <f t="shared" si="5"/>
        <v>118</v>
      </c>
    </row>
    <row r="149" spans="1:21" ht="15" customHeight="1" x14ac:dyDescent="0.25">
      <c r="A149" t="s">
        <v>206</v>
      </c>
      <c r="B149" t="s">
        <v>211</v>
      </c>
      <c r="C149">
        <v>0</v>
      </c>
      <c r="D149">
        <v>0</v>
      </c>
      <c r="E149">
        <v>0</v>
      </c>
      <c r="F149">
        <v>0</v>
      </c>
      <c r="G149" t="s">
        <v>8</v>
      </c>
      <c r="H149" s="103" t="s">
        <v>8</v>
      </c>
      <c r="J149">
        <f>VLOOKUP($B149,Totalt!$B$1:$BH$474,MATCH(J$2,Totalt!$B$1:$AZ$1,0),FALSE)</f>
        <v>0</v>
      </c>
      <c r="K149" t="str">
        <f>VLOOKUP($B149,Totalt!$B$1:$BH$474,MATCH(K$2,Totalt!$B$1:$AZ$1,0),FALSE)</f>
        <v/>
      </c>
      <c r="M149" t="s">
        <v>622</v>
      </c>
      <c r="R149" t="s">
        <v>622</v>
      </c>
      <c r="S149" s="102" t="str">
        <f t="shared" si="4"/>
        <v>nej</v>
      </c>
      <c r="U149">
        <f t="shared" si="5"/>
        <v>118</v>
      </c>
    </row>
    <row r="150" spans="1:21" ht="15" customHeight="1" x14ac:dyDescent="0.25">
      <c r="A150" t="s">
        <v>206</v>
      </c>
      <c r="B150" t="s">
        <v>212</v>
      </c>
      <c r="C150">
        <v>0.18865999999999999</v>
      </c>
      <c r="D150">
        <v>17.666699999999999</v>
      </c>
      <c r="E150">
        <v>15.532500000000001</v>
      </c>
      <c r="F150">
        <v>3.4782599999999997E-2</v>
      </c>
      <c r="G150" t="s">
        <v>10</v>
      </c>
      <c r="H150" s="103" t="s">
        <v>10</v>
      </c>
      <c r="J150">
        <f>VLOOKUP($B150,Totalt!$B$1:$BH$474,MATCH(J$2,Totalt!$B$1:$AZ$1,0),FALSE)</f>
        <v>3.4499999999999997</v>
      </c>
      <c r="K150">
        <f>VLOOKUP($B150,Totalt!$B$1:$BH$474,MATCH(K$2,Totalt!$B$1:$AZ$1,0),FALSE)</f>
        <v>2.91</v>
      </c>
      <c r="M150" t="s">
        <v>622</v>
      </c>
      <c r="R150" t="s">
        <v>622</v>
      </c>
      <c r="S150" s="102" t="str">
        <f t="shared" si="4"/>
        <v>ja</v>
      </c>
      <c r="U150">
        <f t="shared" si="5"/>
        <v>119</v>
      </c>
    </row>
    <row r="151" spans="1:21" ht="15" customHeight="1" x14ac:dyDescent="0.25">
      <c r="A151" t="s">
        <v>213</v>
      </c>
      <c r="B151" t="s">
        <v>214</v>
      </c>
      <c r="C151">
        <v>9.1110300000000005E-2</v>
      </c>
      <c r="D151">
        <v>7.2279</v>
      </c>
      <c r="E151">
        <v>6.8690199999999999</v>
      </c>
      <c r="F151">
        <v>3.31036E-3</v>
      </c>
      <c r="G151" t="s">
        <v>10</v>
      </c>
      <c r="H151" s="103" t="s">
        <v>10</v>
      </c>
      <c r="J151">
        <f>VLOOKUP($B151,Totalt!$B$1:$BH$474,MATCH(J$2,Totalt!$B$1:$AZ$1,0),FALSE)</f>
        <v>371.56133</v>
      </c>
      <c r="K151">
        <f>VLOOKUP($B151,Totalt!$B$1:$BH$474,MATCH(K$2,Totalt!$B$1:$AZ$1,0),FALSE)</f>
        <v>347</v>
      </c>
      <c r="M151" t="s">
        <v>622</v>
      </c>
      <c r="R151" t="s">
        <v>622</v>
      </c>
      <c r="S151" s="102" t="str">
        <f t="shared" si="4"/>
        <v>ja</v>
      </c>
      <c r="U151">
        <f t="shared" si="5"/>
        <v>120</v>
      </c>
    </row>
    <row r="152" spans="1:21" ht="15" customHeight="1" x14ac:dyDescent="0.25">
      <c r="A152" t="s">
        <v>215</v>
      </c>
      <c r="B152" t="s">
        <v>216</v>
      </c>
      <c r="C152">
        <v>5.7898100000000001E-2</v>
      </c>
      <c r="D152">
        <v>12.5313</v>
      </c>
      <c r="E152">
        <v>1.94465</v>
      </c>
      <c r="F152">
        <v>3.7172700000000003E-2</v>
      </c>
      <c r="G152" t="s">
        <v>10</v>
      </c>
      <c r="H152" s="103" t="s">
        <v>10</v>
      </c>
      <c r="J152">
        <f>VLOOKUP($B152,Totalt!$B$1:$BH$474,MATCH(J$2,Totalt!$B$1:$AZ$1,0),FALSE)</f>
        <v>188.31</v>
      </c>
      <c r="K152">
        <f>VLOOKUP($B152,Totalt!$B$1:$BH$474,MATCH(K$2,Totalt!$B$1:$AZ$1,0),FALSE)</f>
        <v>157</v>
      </c>
      <c r="M152" t="s">
        <v>622</v>
      </c>
      <c r="R152" t="s">
        <v>622</v>
      </c>
      <c r="S152" s="102" t="str">
        <f t="shared" si="4"/>
        <v>ja</v>
      </c>
      <c r="U152">
        <f t="shared" si="5"/>
        <v>121</v>
      </c>
    </row>
    <row r="153" spans="1:21" ht="15" customHeight="1" x14ac:dyDescent="0.25">
      <c r="A153" t="s">
        <v>217</v>
      </c>
      <c r="B153" t="s">
        <v>218</v>
      </c>
      <c r="C153">
        <v>0.106223</v>
      </c>
      <c r="D153">
        <v>37.125700000000002</v>
      </c>
      <c r="E153">
        <v>5.6856200000000001</v>
      </c>
      <c r="F153">
        <v>1.3422699999999999E-2</v>
      </c>
      <c r="G153" t="s">
        <v>10</v>
      </c>
      <c r="H153" s="103" t="s">
        <v>10</v>
      </c>
      <c r="J153">
        <f>VLOOKUP($B153,Totalt!$B$1:$BH$474,MATCH(J$2,Totalt!$B$1:$AZ$1,0),FALSE)</f>
        <v>670.98023999999987</v>
      </c>
      <c r="K153">
        <f>VLOOKUP($B153,Totalt!$B$1:$BH$474,MATCH(K$2,Totalt!$B$1:$AZ$1,0),FALSE)</f>
        <v>544.4</v>
      </c>
      <c r="M153" t="s">
        <v>622</v>
      </c>
      <c r="R153" t="s">
        <v>622</v>
      </c>
      <c r="S153" s="102" t="str">
        <f t="shared" si="4"/>
        <v>ja</v>
      </c>
      <c r="U153">
        <f t="shared" si="5"/>
        <v>122</v>
      </c>
    </row>
    <row r="154" spans="1:21" ht="15" customHeight="1" x14ac:dyDescent="0.25">
      <c r="A154" t="s">
        <v>219</v>
      </c>
      <c r="B154" t="s">
        <v>220</v>
      </c>
      <c r="C154">
        <v>0</v>
      </c>
      <c r="D154">
        <v>0</v>
      </c>
      <c r="E154">
        <v>0</v>
      </c>
      <c r="F154">
        <v>0</v>
      </c>
      <c r="G154" t="s">
        <v>8</v>
      </c>
      <c r="H154" s="103" t="s">
        <v>8</v>
      </c>
      <c r="J154">
        <f>VLOOKUP($B154,Totalt!$B$1:$BH$474,MATCH(J$2,Totalt!$B$1:$AZ$1,0),FALSE)</f>
        <v>0</v>
      </c>
      <c r="K154" t="str">
        <f>VLOOKUP($B154,Totalt!$B$1:$BH$474,MATCH(K$2,Totalt!$B$1:$AZ$1,0),FALSE)</f>
        <v/>
      </c>
      <c r="M154" t="s">
        <v>622</v>
      </c>
      <c r="R154" t="s">
        <v>622</v>
      </c>
      <c r="S154" s="102" t="str">
        <f t="shared" si="4"/>
        <v>nej</v>
      </c>
      <c r="U154">
        <f t="shared" si="5"/>
        <v>122</v>
      </c>
    </row>
    <row r="155" spans="1:21" ht="15" customHeight="1" x14ac:dyDescent="0.25">
      <c r="A155" t="s">
        <v>221</v>
      </c>
      <c r="B155" t="s">
        <v>222</v>
      </c>
      <c r="C155">
        <v>0.19972500000000001</v>
      </c>
      <c r="D155">
        <v>37.996400000000001</v>
      </c>
      <c r="E155">
        <v>4.1457100000000002</v>
      </c>
      <c r="F155">
        <v>2.9621000000000001E-2</v>
      </c>
      <c r="G155" t="s">
        <v>10</v>
      </c>
      <c r="H155" s="103" t="s">
        <v>10</v>
      </c>
      <c r="J155">
        <f>VLOOKUP($B155,Totalt!$B$1:$BH$474,MATCH(J$2,Totalt!$B$1:$AZ$1,0),FALSE)</f>
        <v>44.292941000000006</v>
      </c>
      <c r="K155">
        <f>VLOOKUP($B155,Totalt!$B$1:$BH$474,MATCH(K$2,Totalt!$B$1:$AZ$1,0),FALSE)</f>
        <v>35.1</v>
      </c>
      <c r="M155" t="s">
        <v>622</v>
      </c>
      <c r="R155" t="s">
        <v>622</v>
      </c>
      <c r="S155" s="102" t="str">
        <f t="shared" si="4"/>
        <v>ja</v>
      </c>
      <c r="U155">
        <f t="shared" si="5"/>
        <v>123</v>
      </c>
    </row>
    <row r="156" spans="1:21" ht="15" customHeight="1" x14ac:dyDescent="0.25">
      <c r="A156" t="s">
        <v>223</v>
      </c>
      <c r="B156" t="s">
        <v>224</v>
      </c>
      <c r="C156">
        <v>0.40372000000000002</v>
      </c>
      <c r="D156">
        <v>87.175299999999993</v>
      </c>
      <c r="E156">
        <v>6.6357900000000001</v>
      </c>
      <c r="F156">
        <v>0.120564</v>
      </c>
      <c r="G156" t="s">
        <v>8</v>
      </c>
      <c r="H156" s="103" t="s">
        <v>10</v>
      </c>
      <c r="J156">
        <f>VLOOKUP($B156,Totalt!$B$1:$BH$474,MATCH(J$2,Totalt!$B$1:$AZ$1,0),FALSE)</f>
        <v>855.05990000000008</v>
      </c>
      <c r="K156">
        <f>VLOOKUP($B156,Totalt!$B$1:$BH$474,MATCH(K$2,Totalt!$B$1:$AZ$1,0),FALSE)</f>
        <v>788</v>
      </c>
      <c r="M156" t="s">
        <v>622</v>
      </c>
      <c r="R156" t="s">
        <v>622</v>
      </c>
      <c r="S156" s="102" t="str">
        <f t="shared" si="4"/>
        <v>ja</v>
      </c>
      <c r="U156">
        <f t="shared" si="5"/>
        <v>124</v>
      </c>
    </row>
    <row r="157" spans="1:21" ht="15" customHeight="1" x14ac:dyDescent="0.25">
      <c r="A157" t="s">
        <v>223</v>
      </c>
      <c r="B157" t="s">
        <v>225</v>
      </c>
      <c r="C157">
        <v>0.25121300000000002</v>
      </c>
      <c r="D157">
        <v>46.195700000000002</v>
      </c>
      <c r="E157">
        <v>11.3048</v>
      </c>
      <c r="F157">
        <v>5.5833300000000002E-2</v>
      </c>
      <c r="G157" t="s">
        <v>8</v>
      </c>
      <c r="H157" s="103" t="s">
        <v>10</v>
      </c>
      <c r="J157">
        <f>VLOOKUP($B157,Totalt!$B$1:$BH$474,MATCH(J$2,Totalt!$B$1:$AZ$1,0),FALSE)</f>
        <v>70.705999999999989</v>
      </c>
      <c r="K157">
        <f>VLOOKUP($B157,Totalt!$B$1:$BH$474,MATCH(K$2,Totalt!$B$1:$AZ$1,0),FALSE)</f>
        <v>50.2</v>
      </c>
      <c r="M157" t="s">
        <v>622</v>
      </c>
      <c r="R157" t="s">
        <v>622</v>
      </c>
      <c r="S157" s="102" t="str">
        <f t="shared" si="4"/>
        <v>ja</v>
      </c>
      <c r="U157">
        <f t="shared" si="5"/>
        <v>125</v>
      </c>
    </row>
    <row r="158" spans="1:21" ht="15" customHeight="1" x14ac:dyDescent="0.25">
      <c r="A158" t="s">
        <v>226</v>
      </c>
      <c r="B158" t="s">
        <v>227</v>
      </c>
      <c r="C158">
        <v>0.174957</v>
      </c>
      <c r="D158">
        <v>29.546900000000001</v>
      </c>
      <c r="E158">
        <v>7.7539300000000004</v>
      </c>
      <c r="F158">
        <v>3.0467500000000002E-2</v>
      </c>
      <c r="G158" t="s">
        <v>8</v>
      </c>
      <c r="H158" s="103" t="s">
        <v>10</v>
      </c>
      <c r="J158">
        <f>VLOOKUP($B158,Totalt!$B$1:$BH$474,MATCH(J$2,Totalt!$B$1:$AZ$1,0),FALSE)</f>
        <v>105.67</v>
      </c>
      <c r="K158">
        <f>VLOOKUP($B158,Totalt!$B$1:$BH$474,MATCH(K$2,Totalt!$B$1:$AZ$1,0),FALSE)</f>
        <v>89</v>
      </c>
      <c r="M158" t="s">
        <v>622</v>
      </c>
      <c r="R158" t="s">
        <v>622</v>
      </c>
      <c r="S158" s="102" t="str">
        <f t="shared" si="4"/>
        <v>ja</v>
      </c>
      <c r="U158">
        <f t="shared" si="5"/>
        <v>126</v>
      </c>
    </row>
    <row r="159" spans="1:21" ht="15" customHeight="1" x14ac:dyDescent="0.25">
      <c r="A159" t="s">
        <v>228</v>
      </c>
      <c r="B159" t="s">
        <v>229</v>
      </c>
      <c r="C159">
        <v>0.178675</v>
      </c>
      <c r="D159">
        <v>11.6286</v>
      </c>
      <c r="E159">
        <v>16.320399999999999</v>
      </c>
      <c r="F159">
        <v>1.31488E-2</v>
      </c>
      <c r="G159" t="s">
        <v>8</v>
      </c>
      <c r="H159" s="103" t="s">
        <v>10</v>
      </c>
      <c r="J159">
        <f>VLOOKUP($B159,Totalt!$B$1:$BH$474,MATCH(J$2,Totalt!$B$1:$AZ$1,0),FALSE)</f>
        <v>1.4449999999999998</v>
      </c>
      <c r="K159">
        <f>VLOOKUP($B159,Totalt!$B$1:$BH$474,MATCH(K$2,Totalt!$B$1:$AZ$1,0),FALSE)</f>
        <v>1.1399999999999999</v>
      </c>
      <c r="M159" t="s">
        <v>622</v>
      </c>
      <c r="R159" t="s">
        <v>622</v>
      </c>
      <c r="S159" s="102" t="str">
        <f t="shared" si="4"/>
        <v>ja</v>
      </c>
      <c r="U159">
        <f t="shared" si="5"/>
        <v>127</v>
      </c>
    </row>
    <row r="160" spans="1:21" ht="15" customHeight="1" x14ac:dyDescent="0.25">
      <c r="A160" t="s">
        <v>228</v>
      </c>
      <c r="B160" t="s">
        <v>230</v>
      </c>
      <c r="C160">
        <v>0.209788</v>
      </c>
      <c r="D160">
        <v>14.2029</v>
      </c>
      <c r="E160">
        <v>16.384399999999999</v>
      </c>
      <c r="F160">
        <v>2.05761E-2</v>
      </c>
      <c r="G160" t="s">
        <v>8</v>
      </c>
      <c r="H160" s="103" t="s">
        <v>10</v>
      </c>
      <c r="J160">
        <f>VLOOKUP($B160,Totalt!$B$1:$BH$474,MATCH(J$2,Totalt!$B$1:$AZ$1,0),FALSE)</f>
        <v>0.97200000000000009</v>
      </c>
      <c r="K160">
        <f>VLOOKUP($B160,Totalt!$B$1:$BH$474,MATCH(K$2,Totalt!$B$1:$AZ$1,0),FALSE)</f>
        <v>0.75600000000000001</v>
      </c>
      <c r="M160" t="s">
        <v>622</v>
      </c>
      <c r="R160" t="s">
        <v>622</v>
      </c>
      <c r="S160" s="102" t="str">
        <f t="shared" si="4"/>
        <v>ja</v>
      </c>
      <c r="U160">
        <f t="shared" si="5"/>
        <v>128</v>
      </c>
    </row>
    <row r="161" spans="1:21" ht="15" customHeight="1" x14ac:dyDescent="0.25">
      <c r="A161" t="s">
        <v>228</v>
      </c>
      <c r="B161" t="s">
        <v>231</v>
      </c>
      <c r="C161">
        <v>0.15793499999999999</v>
      </c>
      <c r="D161">
        <v>9.7299299999999995</v>
      </c>
      <c r="E161">
        <v>15.445600000000001</v>
      </c>
      <c r="F161">
        <v>9.0826499999999994E-3</v>
      </c>
      <c r="G161" t="s">
        <v>8</v>
      </c>
      <c r="H161" s="103" t="s">
        <v>10</v>
      </c>
      <c r="J161">
        <f>VLOOKUP($B161,Totalt!$B$1:$BH$474,MATCH(J$2,Totalt!$B$1:$AZ$1,0),FALSE)</f>
        <v>3.3029999999999999</v>
      </c>
      <c r="K161">
        <f>VLOOKUP($B161,Totalt!$B$1:$BH$474,MATCH(K$2,Totalt!$B$1:$AZ$1,0),FALSE)</f>
        <v>2.76</v>
      </c>
      <c r="M161" t="s">
        <v>622</v>
      </c>
      <c r="R161" t="s">
        <v>622</v>
      </c>
      <c r="S161" s="102" t="str">
        <f t="shared" si="4"/>
        <v>ja</v>
      </c>
      <c r="U161">
        <f t="shared" si="5"/>
        <v>129</v>
      </c>
    </row>
    <row r="162" spans="1:21" ht="15" customHeight="1" x14ac:dyDescent="0.25">
      <c r="A162" t="s">
        <v>228</v>
      </c>
      <c r="B162" t="s">
        <v>232</v>
      </c>
      <c r="C162">
        <v>0.142952</v>
      </c>
      <c r="D162">
        <v>23.889700000000001</v>
      </c>
      <c r="E162">
        <v>7.5049799999999998</v>
      </c>
      <c r="F162">
        <v>3.2391099999999999E-2</v>
      </c>
      <c r="G162" t="s">
        <v>8</v>
      </c>
      <c r="H162" s="103" t="s">
        <v>10</v>
      </c>
      <c r="J162">
        <f>VLOOKUP($B162,Totalt!$B$1:$BH$474,MATCH(J$2,Totalt!$B$1:$AZ$1,0),FALSE)</f>
        <v>108.52369999999999</v>
      </c>
      <c r="K162">
        <f>VLOOKUP($B162,Totalt!$B$1:$BH$474,MATCH(K$2,Totalt!$B$1:$AZ$1,0),FALSE)</f>
        <v>107</v>
      </c>
      <c r="M162" t="s">
        <v>622</v>
      </c>
      <c r="R162" t="s">
        <v>622</v>
      </c>
      <c r="S162" s="102" t="str">
        <f t="shared" si="4"/>
        <v>ja</v>
      </c>
      <c r="U162">
        <f t="shared" si="5"/>
        <v>130</v>
      </c>
    </row>
    <row r="163" spans="1:21" ht="15" customHeight="1" x14ac:dyDescent="0.25">
      <c r="A163" t="s">
        <v>233</v>
      </c>
      <c r="B163" t="s">
        <v>234</v>
      </c>
      <c r="C163">
        <v>0.17044699999999999</v>
      </c>
      <c r="D163">
        <v>7.3338200000000002</v>
      </c>
      <c r="E163">
        <v>16.22</v>
      </c>
      <c r="F163">
        <v>0</v>
      </c>
      <c r="G163" t="s">
        <v>8</v>
      </c>
      <c r="H163" s="103" t="s">
        <v>10</v>
      </c>
      <c r="J163">
        <f>VLOOKUP($B163,Totalt!$B$1:$BH$474,MATCH(J$2,Totalt!$B$1:$AZ$1,0),FALSE)</f>
        <v>16.649430000000002</v>
      </c>
      <c r="K163">
        <f>VLOOKUP($B163,Totalt!$B$1:$BH$474,MATCH(K$2,Totalt!$B$1:$AZ$1,0),FALSE)</f>
        <v>12.881</v>
      </c>
      <c r="M163" t="s">
        <v>622</v>
      </c>
      <c r="R163" t="s">
        <v>622</v>
      </c>
      <c r="S163" s="102" t="str">
        <f t="shared" si="4"/>
        <v>ja</v>
      </c>
      <c r="U163">
        <f t="shared" si="5"/>
        <v>131</v>
      </c>
    </row>
    <row r="164" spans="1:21" ht="15" customHeight="1" x14ac:dyDescent="0.25">
      <c r="A164" t="s">
        <v>233</v>
      </c>
      <c r="B164" t="s">
        <v>235</v>
      </c>
      <c r="C164">
        <v>5.6387199999999998E-2</v>
      </c>
      <c r="D164">
        <v>42.812199999999997</v>
      </c>
      <c r="E164">
        <v>2.2492200000000002</v>
      </c>
      <c r="F164">
        <v>1.7301099999999999E-5</v>
      </c>
      <c r="G164" t="s">
        <v>8</v>
      </c>
      <c r="H164" s="103" t="s">
        <v>10</v>
      </c>
      <c r="J164">
        <f>VLOOKUP($B164,Totalt!$B$1:$BH$474,MATCH(J$2,Totalt!$B$1:$AZ$1,0),FALSE)</f>
        <v>231.19887</v>
      </c>
      <c r="K164">
        <f>VLOOKUP($B164,Totalt!$B$1:$BH$474,MATCH(K$2,Totalt!$B$1:$AZ$1,0),FALSE)</f>
        <v>184.899</v>
      </c>
      <c r="M164" t="s">
        <v>622</v>
      </c>
      <c r="R164" t="s">
        <v>622</v>
      </c>
      <c r="S164" s="102" t="str">
        <f t="shared" si="4"/>
        <v>ja</v>
      </c>
      <c r="U164">
        <f t="shared" si="5"/>
        <v>132</v>
      </c>
    </row>
    <row r="165" spans="1:21" ht="15" customHeight="1" x14ac:dyDescent="0.25">
      <c r="A165" t="s">
        <v>236</v>
      </c>
      <c r="B165" t="s">
        <v>237</v>
      </c>
      <c r="C165">
        <v>0.13950000000000001</v>
      </c>
      <c r="D165">
        <v>60.259099999999997</v>
      </c>
      <c r="E165">
        <v>4.8790899999999997</v>
      </c>
      <c r="F165">
        <v>2.7102500000000002E-2</v>
      </c>
      <c r="G165" t="s">
        <v>10</v>
      </c>
      <c r="H165" s="103" t="s">
        <v>10</v>
      </c>
      <c r="J165">
        <f>VLOOKUP($B165,Totalt!$B$1:$BH$474,MATCH(J$2,Totalt!$B$1:$AZ$1,0),FALSE)</f>
        <v>301.64686999999992</v>
      </c>
      <c r="K165">
        <f>VLOOKUP($B165,Totalt!$B$1:$BH$474,MATCH(K$2,Totalt!$B$1:$AZ$1,0),FALSE)</f>
        <v>242</v>
      </c>
      <c r="M165" t="s">
        <v>622</v>
      </c>
      <c r="R165" t="s">
        <v>622</v>
      </c>
      <c r="S165" s="102" t="str">
        <f t="shared" si="4"/>
        <v>ja</v>
      </c>
      <c r="U165">
        <f t="shared" si="5"/>
        <v>133</v>
      </c>
    </row>
    <row r="166" spans="1:21" ht="15" customHeight="1" x14ac:dyDescent="0.25">
      <c r="A166" t="s">
        <v>238</v>
      </c>
      <c r="B166" t="s">
        <v>239</v>
      </c>
      <c r="C166">
        <v>0.35611999999999999</v>
      </c>
      <c r="D166">
        <v>62.823300000000003</v>
      </c>
      <c r="E166">
        <v>17.312999999999999</v>
      </c>
      <c r="F166">
        <v>0.149504</v>
      </c>
      <c r="G166" t="s">
        <v>8</v>
      </c>
      <c r="H166" s="103" t="s">
        <v>10</v>
      </c>
      <c r="J166">
        <f>VLOOKUP($B166,Totalt!$B$1:$BH$474,MATCH(J$2,Totalt!$B$1:$AZ$1,0),FALSE)</f>
        <v>10.087999999999999</v>
      </c>
      <c r="K166">
        <f>VLOOKUP($B166,Totalt!$B$1:$BH$474,MATCH(K$2,Totalt!$B$1:$AZ$1,0),FALSE)</f>
        <v>8.1340000000000003</v>
      </c>
      <c r="M166" t="s">
        <v>622</v>
      </c>
      <c r="R166" t="s">
        <v>622</v>
      </c>
      <c r="S166" s="102" t="str">
        <f t="shared" si="4"/>
        <v>ja</v>
      </c>
      <c r="U166">
        <f t="shared" si="5"/>
        <v>134</v>
      </c>
    </row>
    <row r="167" spans="1:21" ht="15" customHeight="1" x14ac:dyDescent="0.25">
      <c r="A167" t="s">
        <v>238</v>
      </c>
      <c r="B167" t="s">
        <v>240</v>
      </c>
      <c r="C167">
        <v>0.14649599999999999</v>
      </c>
      <c r="D167">
        <v>35.637999999999998</v>
      </c>
      <c r="E167">
        <v>10.1351</v>
      </c>
      <c r="F167">
        <v>4.1695799999999998E-2</v>
      </c>
      <c r="G167" t="s">
        <v>8</v>
      </c>
      <c r="H167" s="103" t="s">
        <v>10</v>
      </c>
      <c r="J167">
        <f>VLOOKUP($B167,Totalt!$B$1:$BH$474,MATCH(J$2,Totalt!$B$1:$AZ$1,0),FALSE)</f>
        <v>9.4410000000000007</v>
      </c>
      <c r="K167">
        <f>VLOOKUP($B167,Totalt!$B$1:$BH$474,MATCH(K$2,Totalt!$B$1:$AZ$1,0),FALSE)</f>
        <v>6.7670000000000003</v>
      </c>
      <c r="M167" t="s">
        <v>622</v>
      </c>
      <c r="R167" t="s">
        <v>622</v>
      </c>
      <c r="S167" s="102" t="str">
        <f t="shared" si="4"/>
        <v>ja</v>
      </c>
      <c r="U167">
        <f t="shared" si="5"/>
        <v>135</v>
      </c>
    </row>
    <row r="168" spans="1:21" ht="15" customHeight="1" x14ac:dyDescent="0.25">
      <c r="A168" t="s">
        <v>238</v>
      </c>
      <c r="B168" t="s">
        <v>241</v>
      </c>
      <c r="C168">
        <v>0.43829099999999999</v>
      </c>
      <c r="D168">
        <v>28.695</v>
      </c>
      <c r="E168">
        <v>16.682700000000001</v>
      </c>
      <c r="F168">
        <v>2.4130700000000001E-2</v>
      </c>
      <c r="G168" t="s">
        <v>8</v>
      </c>
      <c r="H168" s="103" t="s">
        <v>10</v>
      </c>
      <c r="J168">
        <f>VLOOKUP($B168,Totalt!$B$1:$BH$474,MATCH(J$2,Totalt!$B$1:$AZ$1,0),FALSE)</f>
        <v>14.84</v>
      </c>
      <c r="K168">
        <f>VLOOKUP($B168,Totalt!$B$1:$BH$474,MATCH(K$2,Totalt!$B$1:$AZ$1,0),FALSE)</f>
        <v>10.448</v>
      </c>
      <c r="M168" t="s">
        <v>622</v>
      </c>
      <c r="R168" t="s">
        <v>622</v>
      </c>
      <c r="S168" s="102" t="str">
        <f t="shared" si="4"/>
        <v>ja</v>
      </c>
      <c r="U168">
        <f t="shared" si="5"/>
        <v>136</v>
      </c>
    </row>
    <row r="169" spans="1:21" ht="15" customHeight="1" x14ac:dyDescent="0.25">
      <c r="A169" t="s">
        <v>238</v>
      </c>
      <c r="B169" t="s">
        <v>242</v>
      </c>
      <c r="C169">
        <v>0.28185300000000002</v>
      </c>
      <c r="D169">
        <v>40.454900000000002</v>
      </c>
      <c r="E169">
        <v>17.447700000000001</v>
      </c>
      <c r="F169">
        <v>6.7566000000000001E-2</v>
      </c>
      <c r="G169" t="s">
        <v>8</v>
      </c>
      <c r="H169" s="103" t="s">
        <v>10</v>
      </c>
      <c r="J169">
        <f>VLOOKUP($B169,Totalt!$B$1:$BH$474,MATCH(J$2,Totalt!$B$1:$AZ$1,0),FALSE)</f>
        <v>8.5990000000000002</v>
      </c>
      <c r="K169">
        <f>VLOOKUP($B169,Totalt!$B$1:$BH$474,MATCH(K$2,Totalt!$B$1:$AZ$1,0),FALSE)</f>
        <v>6.5030000000000001</v>
      </c>
      <c r="M169" t="s">
        <v>622</v>
      </c>
      <c r="R169" t="s">
        <v>622</v>
      </c>
      <c r="S169" s="102" t="str">
        <f t="shared" si="4"/>
        <v>ja</v>
      </c>
      <c r="U169">
        <f t="shared" si="5"/>
        <v>137</v>
      </c>
    </row>
    <row r="170" spans="1:21" ht="15" customHeight="1" x14ac:dyDescent="0.25">
      <c r="A170" t="s">
        <v>238</v>
      </c>
      <c r="B170" t="s">
        <v>243</v>
      </c>
      <c r="C170">
        <v>1.08371</v>
      </c>
      <c r="D170">
        <v>23.479800000000001</v>
      </c>
      <c r="E170">
        <v>30.2453</v>
      </c>
      <c r="F170">
        <v>1.32143E-2</v>
      </c>
      <c r="G170" t="s">
        <v>8</v>
      </c>
      <c r="H170" s="103" t="s">
        <v>10</v>
      </c>
      <c r="J170">
        <f>VLOOKUP($B170,Totalt!$B$1:$BH$474,MATCH(J$2,Totalt!$B$1:$AZ$1,0),FALSE)</f>
        <v>15.033000000000001</v>
      </c>
      <c r="K170">
        <f>VLOOKUP($B170,Totalt!$B$1:$BH$474,MATCH(K$2,Totalt!$B$1:$AZ$1,0),FALSE)</f>
        <v>11.792999999999999</v>
      </c>
      <c r="M170" t="s">
        <v>622</v>
      </c>
      <c r="R170" t="s">
        <v>622</v>
      </c>
      <c r="S170" s="102" t="str">
        <f t="shared" si="4"/>
        <v>ja</v>
      </c>
      <c r="U170">
        <f t="shared" si="5"/>
        <v>138</v>
      </c>
    </row>
    <row r="171" spans="1:21" ht="15" customHeight="1" x14ac:dyDescent="0.25">
      <c r="A171" t="s">
        <v>238</v>
      </c>
      <c r="B171" t="s">
        <v>244</v>
      </c>
      <c r="C171">
        <v>1.1250800000000001</v>
      </c>
      <c r="D171">
        <v>21.413799999999998</v>
      </c>
      <c r="E171">
        <v>31.242799999999999</v>
      </c>
      <c r="F171">
        <v>1.2541999999999999E-2</v>
      </c>
      <c r="G171" t="s">
        <v>8</v>
      </c>
      <c r="H171" s="103" t="s">
        <v>10</v>
      </c>
      <c r="J171">
        <f>VLOOKUP($B171,Totalt!$B$1:$BH$474,MATCH(J$2,Totalt!$B$1:$AZ$1,0),FALSE)</f>
        <v>31.254999999999999</v>
      </c>
      <c r="K171">
        <f>VLOOKUP($B171,Totalt!$B$1:$BH$474,MATCH(K$2,Totalt!$B$1:$AZ$1,0),FALSE)</f>
        <v>24.687000000000001</v>
      </c>
      <c r="M171" t="s">
        <v>622</v>
      </c>
      <c r="R171" t="s">
        <v>622</v>
      </c>
      <c r="S171" s="102" t="str">
        <f t="shared" si="4"/>
        <v>ja</v>
      </c>
      <c r="U171">
        <f t="shared" si="5"/>
        <v>139</v>
      </c>
    </row>
    <row r="172" spans="1:21" ht="15" customHeight="1" x14ac:dyDescent="0.25">
      <c r="A172" t="s">
        <v>238</v>
      </c>
      <c r="B172" t="s">
        <v>245</v>
      </c>
      <c r="C172">
        <v>0.117951</v>
      </c>
      <c r="D172">
        <v>28.6693</v>
      </c>
      <c r="E172">
        <v>9.7786000000000008</v>
      </c>
      <c r="F172">
        <v>2.1124E-2</v>
      </c>
      <c r="G172" t="s">
        <v>8</v>
      </c>
      <c r="H172" s="103" t="s">
        <v>10</v>
      </c>
      <c r="J172">
        <f>VLOOKUP($B172,Totalt!$B$1:$BH$474,MATCH(J$2,Totalt!$B$1:$AZ$1,0),FALSE)</f>
        <v>16.067</v>
      </c>
      <c r="K172">
        <f>VLOOKUP($B172,Totalt!$B$1:$BH$474,MATCH(K$2,Totalt!$B$1:$AZ$1,0),FALSE)</f>
        <v>11.433</v>
      </c>
      <c r="M172" t="s">
        <v>622</v>
      </c>
      <c r="R172" t="s">
        <v>622</v>
      </c>
      <c r="S172" s="102" t="str">
        <f t="shared" si="4"/>
        <v>ja</v>
      </c>
      <c r="U172">
        <f t="shared" si="5"/>
        <v>140</v>
      </c>
    </row>
    <row r="173" spans="1:21" ht="15" customHeight="1" x14ac:dyDescent="0.25">
      <c r="A173" t="s">
        <v>238</v>
      </c>
      <c r="B173" t="s">
        <v>246</v>
      </c>
      <c r="C173">
        <v>0.11366900000000001</v>
      </c>
      <c r="D173">
        <v>27.515699999999999</v>
      </c>
      <c r="E173">
        <v>10.012700000000001</v>
      </c>
      <c r="F173">
        <v>1.36542E-2</v>
      </c>
      <c r="G173" t="s">
        <v>8</v>
      </c>
      <c r="H173" s="103" t="s">
        <v>10</v>
      </c>
      <c r="J173">
        <f>VLOOKUP($B173,Totalt!$B$1:$BH$474,MATCH(J$2,Totalt!$B$1:$AZ$1,0),FALSE)</f>
        <v>7.3969999999999994</v>
      </c>
      <c r="K173">
        <f>VLOOKUP($B173,Totalt!$B$1:$BH$474,MATCH(K$2,Totalt!$B$1:$AZ$1,0),FALSE)</f>
        <v>5.05</v>
      </c>
      <c r="M173" t="s">
        <v>622</v>
      </c>
      <c r="R173" t="s">
        <v>622</v>
      </c>
      <c r="S173" s="102" t="str">
        <f t="shared" si="4"/>
        <v>ja</v>
      </c>
      <c r="U173">
        <f t="shared" si="5"/>
        <v>141</v>
      </c>
    </row>
    <row r="174" spans="1:21" ht="15" customHeight="1" x14ac:dyDescent="0.25">
      <c r="A174" t="s">
        <v>247</v>
      </c>
      <c r="B174" t="s">
        <v>248</v>
      </c>
      <c r="C174">
        <v>0.16414000000000001</v>
      </c>
      <c r="D174">
        <v>15.2758</v>
      </c>
      <c r="E174">
        <v>14.521000000000001</v>
      </c>
      <c r="F174">
        <v>1.18274E-2</v>
      </c>
      <c r="G174" t="s">
        <v>10</v>
      </c>
      <c r="H174" s="103" t="s">
        <v>10</v>
      </c>
      <c r="J174">
        <f>VLOOKUP($B174,Totalt!$B$1:$BH$474,MATCH(J$2,Totalt!$B$1:$AZ$1,0),FALSE)</f>
        <v>30.978999999999999</v>
      </c>
      <c r="K174">
        <f>VLOOKUP($B174,Totalt!$B$1:$BH$474,MATCH(K$2,Totalt!$B$1:$AZ$1,0),FALSE)</f>
        <v>27.425999999999998</v>
      </c>
      <c r="M174" t="s">
        <v>622</v>
      </c>
      <c r="R174" t="s">
        <v>622</v>
      </c>
      <c r="S174" s="102" t="str">
        <f t="shared" si="4"/>
        <v>ja</v>
      </c>
      <c r="U174">
        <f t="shared" si="5"/>
        <v>142</v>
      </c>
    </row>
    <row r="175" spans="1:21" ht="15" customHeight="1" x14ac:dyDescent="0.25">
      <c r="A175" t="s">
        <v>249</v>
      </c>
      <c r="B175" t="s">
        <v>150</v>
      </c>
      <c r="C175">
        <v>0.13473199999999999</v>
      </c>
      <c r="D175">
        <v>32.062199999999997</v>
      </c>
      <c r="E175">
        <v>8.9309100000000008</v>
      </c>
      <c r="F175">
        <v>3.2529700000000002E-2</v>
      </c>
      <c r="G175" t="s">
        <v>8</v>
      </c>
      <c r="H175" s="103" t="s">
        <v>10</v>
      </c>
      <c r="J175">
        <f>VLOOKUP($B175,Totalt!$B$1:$BH$474,MATCH(J$2,Totalt!$B$1:$AZ$1,0),FALSE)</f>
        <v>9.771234999999999</v>
      </c>
      <c r="K175">
        <f>VLOOKUP($B175,Totalt!$B$1:$BH$474,MATCH(K$2,Totalt!$B$1:$AZ$1,0),FALSE)</f>
        <v>7.7</v>
      </c>
      <c r="M175" t="s">
        <v>622</v>
      </c>
      <c r="R175" t="s">
        <v>622</v>
      </c>
      <c r="S175" s="102" t="str">
        <f t="shared" si="4"/>
        <v>ja</v>
      </c>
      <c r="U175">
        <f t="shared" si="5"/>
        <v>143</v>
      </c>
    </row>
    <row r="176" spans="1:21" ht="15" customHeight="1" x14ac:dyDescent="0.25">
      <c r="A176" t="s">
        <v>249</v>
      </c>
      <c r="B176" t="s">
        <v>250</v>
      </c>
      <c r="C176">
        <v>0.14637800000000001</v>
      </c>
      <c r="D176">
        <v>9.7649299999999997</v>
      </c>
      <c r="E176">
        <v>16.03</v>
      </c>
      <c r="F176">
        <v>8.0572999999999999E-3</v>
      </c>
      <c r="G176" t="s">
        <v>8</v>
      </c>
      <c r="H176" s="103" t="s">
        <v>10</v>
      </c>
      <c r="J176">
        <f>VLOOKUP($B176,Totalt!$B$1:$BH$474,MATCH(J$2,Totalt!$B$1:$AZ$1,0),FALSE)</f>
        <v>11.17</v>
      </c>
      <c r="K176">
        <f>VLOOKUP($B176,Totalt!$B$1:$BH$474,MATCH(K$2,Totalt!$B$1:$AZ$1,0),FALSE)</f>
        <v>9</v>
      </c>
      <c r="M176" t="s">
        <v>622</v>
      </c>
      <c r="R176" t="s">
        <v>622</v>
      </c>
      <c r="S176" s="102" t="str">
        <f t="shared" si="4"/>
        <v>ja</v>
      </c>
      <c r="U176">
        <f t="shared" si="5"/>
        <v>144</v>
      </c>
    </row>
    <row r="177" spans="1:21" ht="15" customHeight="1" x14ac:dyDescent="0.25">
      <c r="A177" t="s">
        <v>249</v>
      </c>
      <c r="B177" t="s">
        <v>251</v>
      </c>
      <c r="C177">
        <v>9.7417000000000004E-2</v>
      </c>
      <c r="D177">
        <v>16.376200000000001</v>
      </c>
      <c r="E177">
        <v>11.0372</v>
      </c>
      <c r="F177">
        <v>2.6322100000000001E-2</v>
      </c>
      <c r="G177" t="s">
        <v>8</v>
      </c>
      <c r="H177" s="103" t="s">
        <v>10</v>
      </c>
      <c r="J177">
        <f>VLOOKUP($B177,Totalt!$B$1:$BH$474,MATCH(J$2,Totalt!$B$1:$AZ$1,0),FALSE)</f>
        <v>33.28</v>
      </c>
      <c r="K177">
        <f>VLOOKUP($B177,Totalt!$B$1:$BH$474,MATCH(K$2,Totalt!$B$1:$AZ$1,0),FALSE)</f>
        <v>27</v>
      </c>
      <c r="M177" t="s">
        <v>622</v>
      </c>
      <c r="R177" t="s">
        <v>622</v>
      </c>
      <c r="S177" s="102" t="str">
        <f t="shared" si="4"/>
        <v>ja</v>
      </c>
      <c r="U177">
        <f t="shared" si="5"/>
        <v>145</v>
      </c>
    </row>
    <row r="178" spans="1:21" ht="15" customHeight="1" x14ac:dyDescent="0.25">
      <c r="A178" t="s">
        <v>249</v>
      </c>
      <c r="B178" t="s">
        <v>252</v>
      </c>
      <c r="C178">
        <v>0.140929</v>
      </c>
      <c r="D178">
        <v>10.4086</v>
      </c>
      <c r="E178">
        <v>14.976100000000001</v>
      </c>
      <c r="F178">
        <v>1.23993E-2</v>
      </c>
      <c r="G178" t="s">
        <v>8</v>
      </c>
      <c r="H178" s="103" t="s">
        <v>10</v>
      </c>
      <c r="J178">
        <f>VLOOKUP($B178,Totalt!$B$1:$BH$474,MATCH(J$2,Totalt!$B$1:$AZ$1,0),FALSE)</f>
        <v>1.613</v>
      </c>
      <c r="K178">
        <f>VLOOKUP($B178,Totalt!$B$1:$BH$474,MATCH(K$2,Totalt!$B$1:$AZ$1,0),FALSE)</f>
        <v>1.4</v>
      </c>
      <c r="M178" t="s">
        <v>622</v>
      </c>
      <c r="R178" t="s">
        <v>622</v>
      </c>
      <c r="S178" s="102" t="str">
        <f t="shared" si="4"/>
        <v>ja</v>
      </c>
      <c r="U178">
        <f t="shared" si="5"/>
        <v>146</v>
      </c>
    </row>
    <row r="179" spans="1:21" ht="15" customHeight="1" x14ac:dyDescent="0.25">
      <c r="A179" t="s">
        <v>253</v>
      </c>
      <c r="B179" t="s">
        <v>254</v>
      </c>
      <c r="C179">
        <v>0</v>
      </c>
      <c r="D179">
        <v>0</v>
      </c>
      <c r="E179">
        <v>0</v>
      </c>
      <c r="F179">
        <v>0</v>
      </c>
      <c r="G179" t="s">
        <v>8</v>
      </c>
      <c r="H179" s="103" t="s">
        <v>8</v>
      </c>
      <c r="J179">
        <f>VLOOKUP($B179,Totalt!$B$1:$BH$474,MATCH(J$2,Totalt!$B$1:$AZ$1,0),FALSE)</f>
        <v>0</v>
      </c>
      <c r="K179" t="str">
        <f>VLOOKUP($B179,Totalt!$B$1:$BH$474,MATCH(K$2,Totalt!$B$1:$AZ$1,0),FALSE)</f>
        <v/>
      </c>
      <c r="M179" t="s">
        <v>622</v>
      </c>
      <c r="R179" t="s">
        <v>622</v>
      </c>
      <c r="S179" s="102" t="str">
        <f t="shared" si="4"/>
        <v>nej</v>
      </c>
      <c r="U179">
        <f t="shared" si="5"/>
        <v>146</v>
      </c>
    </row>
    <row r="180" spans="1:21" ht="15" customHeight="1" x14ac:dyDescent="0.25">
      <c r="A180" t="s">
        <v>255</v>
      </c>
      <c r="B180" t="s">
        <v>256</v>
      </c>
      <c r="C180">
        <v>7.9518599999999995E-2</v>
      </c>
      <c r="D180">
        <v>16.621099999999998</v>
      </c>
      <c r="E180">
        <v>0.16825000000000001</v>
      </c>
      <c r="F180">
        <v>1.8191300000000001E-2</v>
      </c>
      <c r="G180" t="s">
        <v>10</v>
      </c>
      <c r="H180" s="103" t="s">
        <v>10</v>
      </c>
      <c r="J180">
        <f>VLOOKUP($B180,Totalt!$B$1:$BH$474,MATCH(J$2,Totalt!$B$1:$AZ$1,0),FALSE)</f>
        <v>53.009</v>
      </c>
      <c r="K180">
        <f>VLOOKUP($B180,Totalt!$B$1:$BH$474,MATCH(K$2,Totalt!$B$1:$AZ$1,0),FALSE)</f>
        <v>39.554000000000002</v>
      </c>
      <c r="M180" t="s">
        <v>622</v>
      </c>
      <c r="R180" t="s">
        <v>622</v>
      </c>
      <c r="S180" s="102" t="str">
        <f t="shared" si="4"/>
        <v>ja</v>
      </c>
      <c r="U180">
        <f t="shared" si="5"/>
        <v>147</v>
      </c>
    </row>
    <row r="181" spans="1:21" ht="15" customHeight="1" x14ac:dyDescent="0.25">
      <c r="A181" t="s">
        <v>257</v>
      </c>
      <c r="B181" t="s">
        <v>258</v>
      </c>
      <c r="C181">
        <v>0.16708899999999999</v>
      </c>
      <c r="D181">
        <v>138.97399999999999</v>
      </c>
      <c r="E181">
        <v>4.5118799999999997</v>
      </c>
      <c r="F181">
        <v>2.6648600000000001E-2</v>
      </c>
      <c r="G181" t="s">
        <v>8</v>
      </c>
      <c r="H181" s="103" t="s">
        <v>10</v>
      </c>
      <c r="J181">
        <f>VLOOKUP($B181,Totalt!$B$1:$BH$474,MATCH(J$2,Totalt!$B$1:$AZ$1,0),FALSE)</f>
        <v>359.34260000000006</v>
      </c>
      <c r="K181">
        <f>VLOOKUP($B181,Totalt!$B$1:$BH$474,MATCH(K$2,Totalt!$B$1:$AZ$1,0),FALSE)</f>
        <v>276.94</v>
      </c>
      <c r="M181" t="s">
        <v>622</v>
      </c>
      <c r="R181" t="s">
        <v>622</v>
      </c>
      <c r="S181" s="102" t="str">
        <f t="shared" si="4"/>
        <v>ja</v>
      </c>
      <c r="U181">
        <f t="shared" si="5"/>
        <v>148</v>
      </c>
    </row>
    <row r="182" spans="1:21" ht="15" customHeight="1" x14ac:dyDescent="0.25">
      <c r="A182" t="s">
        <v>259</v>
      </c>
      <c r="B182" t="s">
        <v>260</v>
      </c>
      <c r="C182">
        <v>5.4295200000000002E-2</v>
      </c>
      <c r="D182">
        <v>15.2248</v>
      </c>
      <c r="E182">
        <v>9.4801300000000008</v>
      </c>
      <c r="F182">
        <v>6.40166E-3</v>
      </c>
      <c r="G182" t="s">
        <v>8</v>
      </c>
      <c r="H182" s="103" t="s">
        <v>10</v>
      </c>
      <c r="J182">
        <f>VLOOKUP($B182,Totalt!$B$1:$BH$474,MATCH(J$2,Totalt!$B$1:$AZ$1,0),FALSE)</f>
        <v>14.0198</v>
      </c>
      <c r="K182">
        <f>VLOOKUP($B182,Totalt!$B$1:$BH$474,MATCH(K$2,Totalt!$B$1:$AZ$1,0),FALSE)</f>
        <v>10.331</v>
      </c>
      <c r="M182" t="s">
        <v>622</v>
      </c>
      <c r="R182" t="s">
        <v>622</v>
      </c>
      <c r="S182" s="102" t="str">
        <f t="shared" si="4"/>
        <v>ja</v>
      </c>
      <c r="U182">
        <f t="shared" si="5"/>
        <v>149</v>
      </c>
    </row>
    <row r="183" spans="1:21" ht="15" customHeight="1" x14ac:dyDescent="0.25">
      <c r="A183" t="s">
        <v>261</v>
      </c>
      <c r="B183" t="s">
        <v>262</v>
      </c>
      <c r="C183">
        <v>4.3429099999999998E-2</v>
      </c>
      <c r="D183">
        <v>8.9534300000000009</v>
      </c>
      <c r="E183">
        <v>0.70834699999999995</v>
      </c>
      <c r="F183">
        <v>2.5985399999999999E-2</v>
      </c>
      <c r="G183" t="s">
        <v>10</v>
      </c>
      <c r="H183" s="103" t="s">
        <v>10</v>
      </c>
      <c r="J183">
        <f>VLOOKUP($B183,Totalt!$B$1:$BH$474,MATCH(J$2,Totalt!$B$1:$AZ$1,0),FALSE)</f>
        <v>17.125</v>
      </c>
      <c r="K183">
        <f>VLOOKUP($B183,Totalt!$B$1:$BH$474,MATCH(K$2,Totalt!$B$1:$AZ$1,0),FALSE)</f>
        <v>13.4</v>
      </c>
      <c r="M183" t="s">
        <v>622</v>
      </c>
      <c r="R183" t="s">
        <v>622</v>
      </c>
      <c r="S183" s="102" t="str">
        <f t="shared" si="4"/>
        <v>ja</v>
      </c>
      <c r="U183">
        <f t="shared" si="5"/>
        <v>150</v>
      </c>
    </row>
    <row r="184" spans="1:21" ht="15" customHeight="1" x14ac:dyDescent="0.25">
      <c r="A184" t="s">
        <v>261</v>
      </c>
      <c r="B184" t="s">
        <v>263</v>
      </c>
      <c r="C184">
        <v>5.4174699999999999E-2</v>
      </c>
      <c r="D184">
        <v>8.0682500000000008</v>
      </c>
      <c r="E184">
        <v>1.1194900000000001</v>
      </c>
      <c r="F184">
        <v>2.84944E-2</v>
      </c>
      <c r="G184" t="s">
        <v>10</v>
      </c>
      <c r="H184" s="103" t="s">
        <v>10</v>
      </c>
      <c r="J184">
        <f>VLOOKUP($B184,Totalt!$B$1:$BH$474,MATCH(J$2,Totalt!$B$1:$AZ$1,0),FALSE)</f>
        <v>82.718000000000004</v>
      </c>
      <c r="K184">
        <f>VLOOKUP($B184,Totalt!$B$1:$BH$474,MATCH(K$2,Totalt!$B$1:$AZ$1,0),FALSE)</f>
        <v>81</v>
      </c>
      <c r="M184" t="s">
        <v>622</v>
      </c>
      <c r="R184" t="s">
        <v>622</v>
      </c>
      <c r="S184" s="102" t="str">
        <f t="shared" si="4"/>
        <v>ja</v>
      </c>
      <c r="U184">
        <f t="shared" si="5"/>
        <v>151</v>
      </c>
    </row>
    <row r="185" spans="1:21" ht="15" customHeight="1" x14ac:dyDescent="0.25">
      <c r="A185" t="s">
        <v>261</v>
      </c>
      <c r="B185" t="s">
        <v>264</v>
      </c>
      <c r="C185" t="s">
        <v>9</v>
      </c>
      <c r="D185" t="s">
        <v>9</v>
      </c>
      <c r="E185" t="s">
        <v>9</v>
      </c>
      <c r="F185" t="s">
        <v>9</v>
      </c>
      <c r="G185" t="s">
        <v>10</v>
      </c>
      <c r="H185" s="103" t="s">
        <v>8</v>
      </c>
      <c r="J185">
        <f>VLOOKUP($B185,Totalt!$B$1:$BH$474,MATCH(J$2,Totalt!$B$1:$AZ$1,0),FALSE)</f>
        <v>0</v>
      </c>
      <c r="K185" t="str">
        <f>VLOOKUP($B185,Totalt!$B$1:$BH$474,MATCH(K$2,Totalt!$B$1:$AZ$1,0),FALSE)</f>
        <v/>
      </c>
      <c r="M185" t="s">
        <v>622</v>
      </c>
      <c r="R185" t="s">
        <v>622</v>
      </c>
      <c r="S185" s="102" t="str">
        <f t="shared" si="4"/>
        <v>nej</v>
      </c>
      <c r="U185">
        <f t="shared" si="5"/>
        <v>151</v>
      </c>
    </row>
    <row r="186" spans="1:21" ht="15" customHeight="1" x14ac:dyDescent="0.25">
      <c r="A186" t="s">
        <v>261</v>
      </c>
      <c r="B186" t="s">
        <v>265</v>
      </c>
      <c r="C186">
        <v>0.12048399999999999</v>
      </c>
      <c r="D186">
        <v>26.562999999999999</v>
      </c>
      <c r="E186">
        <v>2.1015100000000002</v>
      </c>
      <c r="F186">
        <v>7.8727599999999995E-2</v>
      </c>
      <c r="G186" t="s">
        <v>10</v>
      </c>
      <c r="H186" s="103" t="s">
        <v>10</v>
      </c>
      <c r="J186">
        <f>VLOOKUP($B186,Totalt!$B$1:$BH$474,MATCH(J$2,Totalt!$B$1:$AZ$1,0),FALSE)</f>
        <v>4.1535599999999997</v>
      </c>
      <c r="K186">
        <f>VLOOKUP($B186,Totalt!$B$1:$BH$474,MATCH(K$2,Totalt!$B$1:$AZ$1,0),FALSE)</f>
        <v>3.319</v>
      </c>
      <c r="M186" t="s">
        <v>622</v>
      </c>
      <c r="R186" t="s">
        <v>622</v>
      </c>
      <c r="S186" s="102" t="str">
        <f t="shared" si="4"/>
        <v>ja</v>
      </c>
      <c r="U186">
        <f t="shared" si="5"/>
        <v>152</v>
      </c>
    </row>
    <row r="187" spans="1:21" ht="15" customHeight="1" x14ac:dyDescent="0.25">
      <c r="A187" t="s">
        <v>266</v>
      </c>
      <c r="B187" t="s">
        <v>267</v>
      </c>
      <c r="C187">
        <v>0.357491</v>
      </c>
      <c r="D187">
        <v>186.024</v>
      </c>
      <c r="E187">
        <v>12.326599999999999</v>
      </c>
      <c r="F187">
        <v>1.4289400000000001E-2</v>
      </c>
      <c r="G187" t="s">
        <v>8</v>
      </c>
      <c r="H187" s="103" t="s">
        <v>10</v>
      </c>
      <c r="J187">
        <f>VLOOKUP($B187,Totalt!$B$1:$BH$474,MATCH(J$2,Totalt!$B$1:$AZ$1,0),FALSE)</f>
        <v>176.78444099999999</v>
      </c>
      <c r="K187">
        <f>VLOOKUP($B187,Totalt!$B$1:$BH$474,MATCH(K$2,Totalt!$B$1:$AZ$1,0),FALSE)</f>
        <v>128.9</v>
      </c>
      <c r="M187" t="s">
        <v>622</v>
      </c>
      <c r="R187" t="s">
        <v>622</v>
      </c>
      <c r="S187" s="102" t="str">
        <f t="shared" si="4"/>
        <v>ja</v>
      </c>
      <c r="U187">
        <f t="shared" si="5"/>
        <v>153</v>
      </c>
    </row>
    <row r="188" spans="1:21" ht="15" customHeight="1" x14ac:dyDescent="0.25">
      <c r="A188" t="s">
        <v>268</v>
      </c>
      <c r="B188" t="s">
        <v>269</v>
      </c>
      <c r="C188">
        <v>8.8499999999999995E-2</v>
      </c>
      <c r="D188">
        <v>13.6656</v>
      </c>
      <c r="E188">
        <v>11.310499999999999</v>
      </c>
      <c r="F188">
        <v>3.92889E-3</v>
      </c>
      <c r="G188" t="s">
        <v>10</v>
      </c>
      <c r="H188" s="103" t="s">
        <v>10</v>
      </c>
      <c r="J188">
        <f>VLOOKUP($B188,Totalt!$B$1:$BH$474,MATCH(J$2,Totalt!$B$1:$AZ$1,0),FALSE)</f>
        <v>10.180999999999999</v>
      </c>
      <c r="K188">
        <f>VLOOKUP($B188,Totalt!$B$1:$BH$474,MATCH(K$2,Totalt!$B$1:$AZ$1,0),FALSE)</f>
        <v>7</v>
      </c>
      <c r="M188" t="s">
        <v>622</v>
      </c>
      <c r="R188" t="s">
        <v>622</v>
      </c>
      <c r="S188" s="102" t="str">
        <f t="shared" si="4"/>
        <v>ja</v>
      </c>
      <c r="U188">
        <f t="shared" si="5"/>
        <v>154</v>
      </c>
    </row>
    <row r="189" spans="1:21" ht="15" customHeight="1" x14ac:dyDescent="0.25">
      <c r="A189" t="s">
        <v>268</v>
      </c>
      <c r="B189" t="s">
        <v>270</v>
      </c>
      <c r="C189">
        <v>8.9804599999999998E-2</v>
      </c>
      <c r="D189">
        <v>15.5671</v>
      </c>
      <c r="E189">
        <v>8.3708200000000001</v>
      </c>
      <c r="F189">
        <v>1.4124299999999999E-2</v>
      </c>
      <c r="G189" t="s">
        <v>10</v>
      </c>
      <c r="H189" s="103" t="s">
        <v>10</v>
      </c>
      <c r="J189">
        <f>VLOOKUP($B189,Totalt!$B$1:$BH$474,MATCH(J$2,Totalt!$B$1:$AZ$1,0),FALSE)</f>
        <v>12.036</v>
      </c>
      <c r="K189">
        <f>VLOOKUP($B189,Totalt!$B$1:$BH$474,MATCH(K$2,Totalt!$B$1:$AZ$1,0),FALSE)</f>
        <v>8.6999999999999993</v>
      </c>
      <c r="M189" t="s">
        <v>622</v>
      </c>
      <c r="R189" t="s">
        <v>622</v>
      </c>
      <c r="S189" s="102" t="str">
        <f t="shared" si="4"/>
        <v>ja</v>
      </c>
      <c r="U189">
        <f t="shared" si="5"/>
        <v>155</v>
      </c>
    </row>
    <row r="190" spans="1:21" ht="15" customHeight="1" x14ac:dyDescent="0.25">
      <c r="A190" t="s">
        <v>268</v>
      </c>
      <c r="B190" t="s">
        <v>271</v>
      </c>
      <c r="C190">
        <v>0.120058</v>
      </c>
      <c r="D190">
        <v>20.354099999999999</v>
      </c>
      <c r="E190">
        <v>10.6881</v>
      </c>
      <c r="F190">
        <v>1.7590100000000001E-2</v>
      </c>
      <c r="G190" t="s">
        <v>10</v>
      </c>
      <c r="H190" s="103" t="s">
        <v>10</v>
      </c>
      <c r="J190">
        <f>VLOOKUP($B190,Totalt!$B$1:$BH$474,MATCH(J$2,Totalt!$B$1:$AZ$1,0),FALSE)</f>
        <v>79.59</v>
      </c>
      <c r="K190">
        <f>VLOOKUP($B190,Totalt!$B$1:$BH$474,MATCH(K$2,Totalt!$B$1:$AZ$1,0),FALSE)</f>
        <v>52</v>
      </c>
      <c r="M190" t="s">
        <v>622</v>
      </c>
      <c r="R190" t="s">
        <v>622</v>
      </c>
      <c r="S190" s="102" t="str">
        <f t="shared" si="4"/>
        <v>ja</v>
      </c>
      <c r="U190">
        <f t="shared" si="5"/>
        <v>156</v>
      </c>
    </row>
    <row r="191" spans="1:21" ht="15" customHeight="1" x14ac:dyDescent="0.25">
      <c r="A191" t="s">
        <v>272</v>
      </c>
      <c r="B191" t="s">
        <v>273</v>
      </c>
      <c r="C191">
        <v>8.0852900000000005E-2</v>
      </c>
      <c r="D191">
        <v>18.2043</v>
      </c>
      <c r="E191">
        <v>1.79373</v>
      </c>
      <c r="F191">
        <v>5.1654600000000002E-2</v>
      </c>
      <c r="G191" t="s">
        <v>10</v>
      </c>
      <c r="H191" s="103" t="s">
        <v>10</v>
      </c>
      <c r="J191">
        <f>VLOOKUP($B191,Totalt!$B$1:$BH$474,MATCH(J$2,Totalt!$B$1:$AZ$1,0),FALSE)</f>
        <v>911.3540999999999</v>
      </c>
      <c r="K191">
        <f>VLOOKUP($B191,Totalt!$B$1:$BH$474,MATCH(K$2,Totalt!$B$1:$AZ$1,0),FALSE)</f>
        <v>743.5</v>
      </c>
      <c r="M191" t="s">
        <v>622</v>
      </c>
      <c r="R191" t="s">
        <v>622</v>
      </c>
      <c r="S191" s="102" t="str">
        <f t="shared" si="4"/>
        <v>ja</v>
      </c>
      <c r="U191">
        <f t="shared" si="5"/>
        <v>157</v>
      </c>
    </row>
    <row r="192" spans="1:21" ht="15" customHeight="1" x14ac:dyDescent="0.25">
      <c r="A192" t="s">
        <v>272</v>
      </c>
      <c r="B192" t="s">
        <v>274</v>
      </c>
      <c r="C192">
        <v>0.161469</v>
      </c>
      <c r="D192">
        <v>24.571899999999999</v>
      </c>
      <c r="E192">
        <v>14.4808</v>
      </c>
      <c r="F192">
        <v>4.1724600000000001E-2</v>
      </c>
      <c r="G192" t="s">
        <v>10</v>
      </c>
      <c r="H192" s="103" t="s">
        <v>10</v>
      </c>
      <c r="J192">
        <f>VLOOKUP($B192,Totalt!$B$1:$BH$474,MATCH(J$2,Totalt!$B$1:$AZ$1,0),FALSE)</f>
        <v>28.76</v>
      </c>
      <c r="K192">
        <f>VLOOKUP($B192,Totalt!$B$1:$BH$474,MATCH(K$2,Totalt!$B$1:$AZ$1,0),FALSE)</f>
        <v>21.1</v>
      </c>
      <c r="M192" t="s">
        <v>622</v>
      </c>
      <c r="R192" t="s">
        <v>622</v>
      </c>
      <c r="S192" s="102" t="str">
        <f t="shared" si="4"/>
        <v>ja</v>
      </c>
      <c r="U192">
        <f t="shared" si="5"/>
        <v>158</v>
      </c>
    </row>
    <row r="193" spans="1:21" ht="15" customHeight="1" x14ac:dyDescent="0.25">
      <c r="A193" t="s">
        <v>275</v>
      </c>
      <c r="B193" s="14" t="s">
        <v>993</v>
      </c>
      <c r="C193">
        <v>0</v>
      </c>
      <c r="D193">
        <v>0</v>
      </c>
      <c r="E193">
        <v>0</v>
      </c>
      <c r="F193">
        <v>0</v>
      </c>
      <c r="G193" t="s">
        <v>8</v>
      </c>
      <c r="H193" s="103" t="s">
        <v>8</v>
      </c>
      <c r="J193">
        <f>VLOOKUP($B193,Totalt!$B$1:$BH$474,MATCH(J$2,Totalt!$B$1:$AZ$1,0),FALSE)</f>
        <v>0</v>
      </c>
      <c r="K193" t="str">
        <f>VLOOKUP($B193,Totalt!$B$1:$BH$474,MATCH(K$2,Totalt!$B$1:$AZ$1,0),FALSE)</f>
        <v/>
      </c>
      <c r="M193" t="s">
        <v>622</v>
      </c>
      <c r="R193" t="s">
        <v>622</v>
      </c>
      <c r="S193" s="102" t="str">
        <f t="shared" si="4"/>
        <v>nej</v>
      </c>
      <c r="U193">
        <f t="shared" si="5"/>
        <v>158</v>
      </c>
    </row>
    <row r="194" spans="1:21" ht="15" customHeight="1" x14ac:dyDescent="0.25">
      <c r="A194" t="s">
        <v>277</v>
      </c>
      <c r="B194" t="s">
        <v>278</v>
      </c>
      <c r="C194">
        <v>8.8349800000000006E-2</v>
      </c>
      <c r="D194">
        <v>21.366299999999999</v>
      </c>
      <c r="E194">
        <v>7.9631699999999999</v>
      </c>
      <c r="F194">
        <v>1.00958E-2</v>
      </c>
      <c r="G194" t="s">
        <v>10</v>
      </c>
      <c r="H194" s="103" t="s">
        <v>10</v>
      </c>
      <c r="J194">
        <f>VLOOKUP($B194,Totalt!$B$1:$BH$474,MATCH(J$2,Totalt!$B$1:$AZ$1,0),FALSE)</f>
        <v>29.220000000000002</v>
      </c>
      <c r="K194">
        <f>VLOOKUP($B194,Totalt!$B$1:$BH$474,MATCH(K$2,Totalt!$B$1:$AZ$1,0),FALSE)</f>
        <v>22.3</v>
      </c>
      <c r="M194" t="s">
        <v>622</v>
      </c>
      <c r="R194" t="s">
        <v>622</v>
      </c>
      <c r="S194" s="102" t="str">
        <f t="shared" si="4"/>
        <v>ja</v>
      </c>
      <c r="U194">
        <f t="shared" si="5"/>
        <v>159</v>
      </c>
    </row>
    <row r="195" spans="1:21" ht="15" customHeight="1" x14ac:dyDescent="0.25">
      <c r="A195" t="s">
        <v>279</v>
      </c>
      <c r="B195" t="s">
        <v>280</v>
      </c>
      <c r="C195">
        <v>4.3905E-2</v>
      </c>
      <c r="D195">
        <v>12.8193</v>
      </c>
      <c r="E195">
        <v>9.4017099999999996</v>
      </c>
      <c r="F195">
        <v>1.7381899999999999E-3</v>
      </c>
      <c r="G195" t="s">
        <v>10</v>
      </c>
      <c r="H195" s="103" t="s">
        <v>10</v>
      </c>
      <c r="J195">
        <f>VLOOKUP($B195,Totalt!$B$1:$BH$474,MATCH(J$2,Totalt!$B$1:$AZ$1,0),FALSE)</f>
        <v>115.06177000000001</v>
      </c>
      <c r="K195">
        <f>VLOOKUP($B195,Totalt!$B$1:$BH$474,MATCH(K$2,Totalt!$B$1:$AZ$1,0),FALSE)</f>
        <v>69.8</v>
      </c>
      <c r="M195" t="s">
        <v>622</v>
      </c>
      <c r="R195" t="s">
        <v>622</v>
      </c>
      <c r="S195" s="102" t="str">
        <f t="shared" si="4"/>
        <v>ja</v>
      </c>
      <c r="U195">
        <f t="shared" si="5"/>
        <v>160</v>
      </c>
    </row>
    <row r="196" spans="1:21" ht="15" customHeight="1" x14ac:dyDescent="0.25">
      <c r="A196" t="s">
        <v>279</v>
      </c>
      <c r="B196" t="s">
        <v>281</v>
      </c>
      <c r="C196">
        <v>0.14554900000000001</v>
      </c>
      <c r="D196">
        <v>12.256600000000001</v>
      </c>
      <c r="E196">
        <v>14.9095</v>
      </c>
      <c r="F196">
        <v>1.79426E-2</v>
      </c>
      <c r="G196" t="s">
        <v>8</v>
      </c>
      <c r="H196" s="103" t="s">
        <v>10</v>
      </c>
      <c r="J196">
        <f>VLOOKUP($B196,Totalt!$B$1:$BH$474,MATCH(J$2,Totalt!$B$1:$AZ$1,0),FALSE)</f>
        <v>8.3600000000000012</v>
      </c>
      <c r="K196">
        <f>VLOOKUP($B196,Totalt!$B$1:$BH$474,MATCH(K$2,Totalt!$B$1:$AZ$1,0),FALSE)</f>
        <v>7.19</v>
      </c>
      <c r="M196" t="s">
        <v>622</v>
      </c>
      <c r="R196" t="s">
        <v>622</v>
      </c>
      <c r="S196" s="102" t="str">
        <f t="shared" ref="S196:S259" si="6">IF(N196="x","nej",
IF(O196="x","ja",
IF(H196="ja","ja","nej")))</f>
        <v>ja</v>
      </c>
      <c r="U196">
        <f t="shared" si="5"/>
        <v>161</v>
      </c>
    </row>
    <row r="197" spans="1:21" ht="15" customHeight="1" x14ac:dyDescent="0.25">
      <c r="A197" t="s">
        <v>279</v>
      </c>
      <c r="B197" t="s">
        <v>282</v>
      </c>
      <c r="C197">
        <v>0.142957</v>
      </c>
      <c r="D197">
        <v>9.9505400000000002</v>
      </c>
      <c r="E197">
        <v>15.6455</v>
      </c>
      <c r="F197">
        <v>9.1463399999999993E-3</v>
      </c>
      <c r="G197" t="s">
        <v>8</v>
      </c>
      <c r="H197" s="103" t="s">
        <v>10</v>
      </c>
      <c r="J197">
        <f>VLOOKUP($B197,Totalt!$B$1:$BH$474,MATCH(J$2,Totalt!$B$1:$AZ$1,0),FALSE)</f>
        <v>1.3120000000000001</v>
      </c>
      <c r="K197">
        <f>VLOOKUP($B197,Totalt!$B$1:$BH$474,MATCH(K$2,Totalt!$B$1:$AZ$1,0),FALSE)</f>
        <v>1.0549999999999999</v>
      </c>
      <c r="M197" t="s">
        <v>622</v>
      </c>
      <c r="R197" t="s">
        <v>622</v>
      </c>
      <c r="S197" s="102" t="str">
        <f t="shared" si="6"/>
        <v>ja</v>
      </c>
      <c r="U197">
        <f t="shared" ref="U197:U260" si="7">IF(ISERROR(S197),U196,IF(S197="ja",U196+1,U196))</f>
        <v>162</v>
      </c>
    </row>
    <row r="198" spans="1:21" ht="15" customHeight="1" x14ac:dyDescent="0.25">
      <c r="A198" t="s">
        <v>283</v>
      </c>
      <c r="B198" t="s">
        <v>284</v>
      </c>
      <c r="C198">
        <v>0.239651</v>
      </c>
      <c r="D198">
        <v>45.206000000000003</v>
      </c>
      <c r="E198">
        <v>15.097300000000001</v>
      </c>
      <c r="F198">
        <v>5.6231900000000001E-2</v>
      </c>
      <c r="G198" t="s">
        <v>8</v>
      </c>
      <c r="H198" s="103" t="s">
        <v>10</v>
      </c>
      <c r="J198">
        <f>VLOOKUP($B198,Totalt!$B$1:$BH$474,MATCH(J$2,Totalt!$B$1:$AZ$1,0),FALSE)</f>
        <v>21.742999999999999</v>
      </c>
      <c r="K198">
        <f>VLOOKUP($B198,Totalt!$B$1:$BH$474,MATCH(K$2,Totalt!$B$1:$AZ$1,0),FALSE)</f>
        <v>14.1</v>
      </c>
      <c r="M198" t="s">
        <v>622</v>
      </c>
      <c r="R198" t="s">
        <v>622</v>
      </c>
      <c r="S198" s="102" t="str">
        <f t="shared" si="6"/>
        <v>ja</v>
      </c>
      <c r="U198">
        <f t="shared" si="7"/>
        <v>163</v>
      </c>
    </row>
    <row r="199" spans="1:21" ht="15" customHeight="1" x14ac:dyDescent="0.25">
      <c r="A199" t="s">
        <v>285</v>
      </c>
      <c r="B199" t="s">
        <v>286</v>
      </c>
      <c r="C199">
        <v>0.211419</v>
      </c>
      <c r="D199">
        <v>75.310900000000004</v>
      </c>
      <c r="E199">
        <v>8.5073899999999991</v>
      </c>
      <c r="F199">
        <v>6.1955099999999999E-2</v>
      </c>
      <c r="G199" t="s">
        <v>10</v>
      </c>
      <c r="H199" s="103" t="s">
        <v>10</v>
      </c>
      <c r="J199">
        <f>VLOOKUP($B199,Totalt!$B$1:$BH$474,MATCH(J$2,Totalt!$B$1:$AZ$1,0),FALSE)</f>
        <v>201.05324000000002</v>
      </c>
      <c r="K199">
        <f>VLOOKUP($B199,Totalt!$B$1:$BH$474,MATCH(K$2,Totalt!$B$1:$AZ$1,0),FALSE)</f>
        <v>164.5</v>
      </c>
      <c r="M199" t="s">
        <v>622</v>
      </c>
      <c r="R199" t="s">
        <v>622</v>
      </c>
      <c r="S199" s="102" t="str">
        <f t="shared" si="6"/>
        <v>ja</v>
      </c>
      <c r="U199">
        <f t="shared" si="7"/>
        <v>164</v>
      </c>
    </row>
    <row r="200" spans="1:21" ht="15" customHeight="1" x14ac:dyDescent="0.25">
      <c r="A200" t="s">
        <v>287</v>
      </c>
      <c r="B200" t="s">
        <v>288</v>
      </c>
      <c r="C200">
        <v>0.119342</v>
      </c>
      <c r="D200">
        <v>17.527200000000001</v>
      </c>
      <c r="E200">
        <v>12.664999999999999</v>
      </c>
      <c r="F200">
        <v>5.9867499999999999E-3</v>
      </c>
      <c r="G200" t="s">
        <v>10</v>
      </c>
      <c r="H200" s="103" t="s">
        <v>10</v>
      </c>
      <c r="J200">
        <f>VLOOKUP($B200,Totalt!$B$1:$BH$474,MATCH(J$2,Totalt!$B$1:$AZ$1,0),FALSE)</f>
        <v>21.13</v>
      </c>
      <c r="K200">
        <f>VLOOKUP($B200,Totalt!$B$1:$BH$474,MATCH(K$2,Totalt!$B$1:$AZ$1,0),FALSE)</f>
        <v>15.5</v>
      </c>
      <c r="M200" t="s">
        <v>622</v>
      </c>
      <c r="R200" t="s">
        <v>622</v>
      </c>
      <c r="S200" s="102" t="str">
        <f t="shared" si="6"/>
        <v>ja</v>
      </c>
      <c r="U200">
        <f t="shared" si="7"/>
        <v>165</v>
      </c>
    </row>
    <row r="201" spans="1:21" ht="15" customHeight="1" x14ac:dyDescent="0.25">
      <c r="A201" t="s">
        <v>289</v>
      </c>
      <c r="B201" t="s">
        <v>290</v>
      </c>
      <c r="C201">
        <v>0</v>
      </c>
      <c r="D201">
        <v>0</v>
      </c>
      <c r="E201">
        <v>0</v>
      </c>
      <c r="F201">
        <v>0</v>
      </c>
      <c r="G201" t="s">
        <v>8</v>
      </c>
      <c r="H201" s="103" t="s">
        <v>8</v>
      </c>
      <c r="J201">
        <f>VLOOKUP($B201,Totalt!$B$1:$BH$474,MATCH(J$2,Totalt!$B$1:$AZ$1,0),FALSE)</f>
        <v>0</v>
      </c>
      <c r="K201" t="str">
        <f>VLOOKUP($B201,Totalt!$B$1:$BH$474,MATCH(K$2,Totalt!$B$1:$AZ$1,0),FALSE)</f>
        <v/>
      </c>
      <c r="M201" t="s">
        <v>622</v>
      </c>
      <c r="R201" t="s">
        <v>622</v>
      </c>
      <c r="S201" s="102" t="str">
        <f t="shared" si="6"/>
        <v>nej</v>
      </c>
      <c r="U201">
        <f t="shared" si="7"/>
        <v>165</v>
      </c>
    </row>
    <row r="202" spans="1:21" ht="15" customHeight="1" x14ac:dyDescent="0.25">
      <c r="A202" t="s">
        <v>291</v>
      </c>
      <c r="B202" t="s">
        <v>292</v>
      </c>
      <c r="C202">
        <v>0</v>
      </c>
      <c r="D202">
        <v>0</v>
      </c>
      <c r="E202">
        <v>0</v>
      </c>
      <c r="F202">
        <v>0</v>
      </c>
      <c r="G202" t="s">
        <v>10</v>
      </c>
      <c r="H202" s="103" t="s">
        <v>8</v>
      </c>
      <c r="J202">
        <f>VLOOKUP($B202,Totalt!$B$1:$BH$474,MATCH(J$2,Totalt!$B$1:$AZ$1,0),FALSE)</f>
        <v>0</v>
      </c>
      <c r="K202" t="str">
        <f>VLOOKUP($B202,Totalt!$B$1:$BH$474,MATCH(K$2,Totalt!$B$1:$AZ$1,0),FALSE)</f>
        <v/>
      </c>
      <c r="M202" t="s">
        <v>622</v>
      </c>
      <c r="R202" t="s">
        <v>622</v>
      </c>
      <c r="S202" s="102" t="str">
        <f t="shared" si="6"/>
        <v>nej</v>
      </c>
      <c r="U202">
        <f t="shared" si="7"/>
        <v>165</v>
      </c>
    </row>
    <row r="203" spans="1:21" ht="15" customHeight="1" x14ac:dyDescent="0.25">
      <c r="A203" t="s">
        <v>291</v>
      </c>
      <c r="B203" t="s">
        <v>293</v>
      </c>
      <c r="C203">
        <v>0.17877000000000001</v>
      </c>
      <c r="D203">
        <v>36.331099999999999</v>
      </c>
      <c r="E203">
        <v>9.5331600000000005</v>
      </c>
      <c r="F203">
        <v>2.3643999999999998E-2</v>
      </c>
      <c r="G203" t="s">
        <v>10</v>
      </c>
      <c r="H203" s="103" t="s">
        <v>10</v>
      </c>
      <c r="J203">
        <f>VLOOKUP($B203,Totalt!$B$1:$BH$474,MATCH(J$2,Totalt!$B$1:$AZ$1,0),FALSE)</f>
        <v>47.749999999999993</v>
      </c>
      <c r="K203">
        <f>VLOOKUP($B203,Totalt!$B$1:$BH$474,MATCH(K$2,Totalt!$B$1:$AZ$1,0),FALSE)</f>
        <v>34.4</v>
      </c>
      <c r="M203" t="s">
        <v>622</v>
      </c>
      <c r="R203" t="s">
        <v>622</v>
      </c>
      <c r="S203" s="102" t="str">
        <f t="shared" si="6"/>
        <v>ja</v>
      </c>
      <c r="U203">
        <f t="shared" si="7"/>
        <v>166</v>
      </c>
    </row>
    <row r="204" spans="1:21" ht="15" customHeight="1" x14ac:dyDescent="0.25">
      <c r="A204" t="s">
        <v>291</v>
      </c>
      <c r="B204" t="s">
        <v>294</v>
      </c>
      <c r="C204">
        <v>0.64980199999999999</v>
      </c>
      <c r="D204">
        <v>235.93100000000001</v>
      </c>
      <c r="E204">
        <v>25.6389</v>
      </c>
      <c r="F204">
        <v>2.1765699999999999E-2</v>
      </c>
      <c r="G204" t="s">
        <v>10</v>
      </c>
      <c r="H204" s="103" t="s">
        <v>10</v>
      </c>
      <c r="J204">
        <f>VLOOKUP($B204,Totalt!$B$1:$BH$474,MATCH(J$2,Totalt!$B$1:$AZ$1,0),FALSE)</f>
        <v>57.795000000000002</v>
      </c>
      <c r="K204">
        <f>VLOOKUP($B204,Totalt!$B$1:$BH$474,MATCH(K$2,Totalt!$B$1:$AZ$1,0),FALSE)</f>
        <v>40.5</v>
      </c>
      <c r="M204" t="s">
        <v>622</v>
      </c>
      <c r="R204" t="s">
        <v>622</v>
      </c>
      <c r="S204" s="102" t="str">
        <f t="shared" si="6"/>
        <v>ja</v>
      </c>
      <c r="U204">
        <f t="shared" si="7"/>
        <v>167</v>
      </c>
    </row>
    <row r="205" spans="1:21" ht="15" customHeight="1" x14ac:dyDescent="0.25">
      <c r="A205" t="s">
        <v>291</v>
      </c>
      <c r="B205" t="s">
        <v>295</v>
      </c>
      <c r="C205">
        <v>0.47559299999999999</v>
      </c>
      <c r="D205">
        <v>161.88800000000001</v>
      </c>
      <c r="E205">
        <v>12.504799999999999</v>
      </c>
      <c r="F205">
        <v>0.19966</v>
      </c>
      <c r="G205" t="s">
        <v>10</v>
      </c>
      <c r="H205" s="103" t="s">
        <v>10</v>
      </c>
      <c r="J205">
        <f>VLOOKUP($B205,Totalt!$B$1:$BH$474,MATCH(J$2,Totalt!$B$1:$AZ$1,0),FALSE)</f>
        <v>1841.8982400000004</v>
      </c>
      <c r="K205">
        <f>VLOOKUP($B205,Totalt!$B$1:$BH$474,MATCH(K$2,Totalt!$B$1:$AZ$1,0),FALSE)</f>
        <v>1360.5</v>
      </c>
      <c r="M205" t="s">
        <v>622</v>
      </c>
      <c r="R205" t="s">
        <v>622</v>
      </c>
      <c r="S205" s="102" t="str">
        <f t="shared" si="6"/>
        <v>ja</v>
      </c>
      <c r="U205">
        <f t="shared" si="7"/>
        <v>168</v>
      </c>
    </row>
    <row r="206" spans="1:21" ht="15" customHeight="1" x14ac:dyDescent="0.25">
      <c r="A206" t="s">
        <v>291</v>
      </c>
      <c r="B206" t="s">
        <v>296</v>
      </c>
      <c r="C206">
        <v>0.37994699999999998</v>
      </c>
      <c r="D206">
        <v>129.87700000000001</v>
      </c>
      <c r="E206">
        <v>10.981</v>
      </c>
      <c r="F206">
        <v>0.13941899999999999</v>
      </c>
      <c r="G206" t="s">
        <v>8</v>
      </c>
      <c r="H206" s="103" t="s">
        <v>10</v>
      </c>
      <c r="J206">
        <f>VLOOKUP($B206,Totalt!$B$1:$BH$474,MATCH(J$2,Totalt!$B$1:$AZ$1,0),FALSE)</f>
        <v>0.28408019900000003</v>
      </c>
      <c r="K206">
        <f>VLOOKUP($B206,Totalt!$B$1:$BH$474,MATCH(K$2,Totalt!$B$1:$AZ$1,0),FALSE)</f>
        <v>0.20008000000000001</v>
      </c>
      <c r="M206" t="s">
        <v>622</v>
      </c>
      <c r="R206" t="s">
        <v>622</v>
      </c>
      <c r="S206" s="102" t="str">
        <f t="shared" si="6"/>
        <v>ja</v>
      </c>
      <c r="U206">
        <f t="shared" si="7"/>
        <v>169</v>
      </c>
    </row>
    <row r="207" spans="1:21" ht="15" customHeight="1" x14ac:dyDescent="0.25">
      <c r="A207" t="s">
        <v>297</v>
      </c>
      <c r="B207" t="s">
        <v>298</v>
      </c>
      <c r="C207">
        <v>0.131437</v>
      </c>
      <c r="D207">
        <v>45.948799999999999</v>
      </c>
      <c r="E207">
        <v>7.5741899999999998</v>
      </c>
      <c r="F207">
        <v>4.4913000000000002E-3</v>
      </c>
      <c r="G207" t="s">
        <v>10</v>
      </c>
      <c r="H207" s="103" t="s">
        <v>10</v>
      </c>
      <c r="J207">
        <f>VLOOKUP($B207,Totalt!$B$1:$BH$474,MATCH(J$2,Totalt!$B$1:$AZ$1,0),FALSE)</f>
        <v>374.06393000000003</v>
      </c>
      <c r="K207">
        <f>VLOOKUP($B207,Totalt!$B$1:$BH$474,MATCH(K$2,Totalt!$B$1:$AZ$1,0),FALSE)</f>
        <v>382.19200000000001</v>
      </c>
      <c r="M207" t="s">
        <v>622</v>
      </c>
      <c r="R207" t="s">
        <v>622</v>
      </c>
      <c r="S207" s="102" t="str">
        <f t="shared" si="6"/>
        <v>ja</v>
      </c>
      <c r="U207">
        <f t="shared" si="7"/>
        <v>170</v>
      </c>
    </row>
    <row r="208" spans="1:21" ht="15" customHeight="1" x14ac:dyDescent="0.25">
      <c r="A208" t="s">
        <v>297</v>
      </c>
      <c r="B208" t="s">
        <v>299</v>
      </c>
      <c r="C208">
        <v>2.76227E-2</v>
      </c>
      <c r="D208">
        <v>7.8643000000000001</v>
      </c>
      <c r="E208">
        <v>4.2291600000000003</v>
      </c>
      <c r="F208">
        <v>0</v>
      </c>
      <c r="G208" t="s">
        <v>10</v>
      </c>
      <c r="H208" s="103" t="s">
        <v>10</v>
      </c>
      <c r="J208">
        <f>VLOOKUP($B208,Totalt!$B$1:$BH$474,MATCH(J$2,Totalt!$B$1:$AZ$1,0),FALSE)</f>
        <v>13.810071000000001</v>
      </c>
      <c r="K208">
        <f>VLOOKUP($B208,Totalt!$B$1:$BH$474,MATCH(K$2,Totalt!$B$1:$AZ$1,0),FALSE)</f>
        <v>12.811999999999999</v>
      </c>
      <c r="M208" t="s">
        <v>622</v>
      </c>
      <c r="R208" t="s">
        <v>622</v>
      </c>
      <c r="S208" s="102" t="str">
        <f t="shared" si="6"/>
        <v>ja</v>
      </c>
      <c r="U208">
        <f t="shared" si="7"/>
        <v>171</v>
      </c>
    </row>
    <row r="209" spans="1:21" ht="15" customHeight="1" x14ac:dyDescent="0.25">
      <c r="A209" t="s">
        <v>300</v>
      </c>
      <c r="B209" t="s">
        <v>301</v>
      </c>
      <c r="C209">
        <v>0.31456699999999999</v>
      </c>
      <c r="D209">
        <v>4.6563100000000004</v>
      </c>
      <c r="E209">
        <v>4.37296</v>
      </c>
      <c r="F209">
        <v>8.02603E-3</v>
      </c>
      <c r="G209" t="s">
        <v>8</v>
      </c>
      <c r="H209" s="103" t="s">
        <v>10</v>
      </c>
      <c r="J209">
        <f>VLOOKUP($B209,Totalt!$B$1:$BH$474,MATCH(J$2,Totalt!$B$1:$AZ$1,0),FALSE)</f>
        <v>1046.1595</v>
      </c>
      <c r="K209">
        <f>VLOOKUP($B209,Totalt!$B$1:$BH$474,MATCH(K$2,Totalt!$B$1:$AZ$1,0),FALSE)</f>
        <v>957.62</v>
      </c>
      <c r="M209" t="s">
        <v>622</v>
      </c>
      <c r="R209" t="s">
        <v>622</v>
      </c>
      <c r="S209" s="102" t="str">
        <f t="shared" si="6"/>
        <v>ja</v>
      </c>
      <c r="U209">
        <f t="shared" si="7"/>
        <v>172</v>
      </c>
    </row>
    <row r="210" spans="1:21" ht="15" customHeight="1" x14ac:dyDescent="0.25">
      <c r="A210" t="s">
        <v>302</v>
      </c>
      <c r="B210" t="s">
        <v>303</v>
      </c>
      <c r="C210">
        <v>8.1451400000000004E-3</v>
      </c>
      <c r="D210">
        <v>1.6768799999999999</v>
      </c>
      <c r="E210">
        <v>4.2957799999999999E-3</v>
      </c>
      <c r="F210">
        <v>1.84034E-3</v>
      </c>
      <c r="G210" t="s">
        <v>10</v>
      </c>
      <c r="H210" s="103" t="s">
        <v>10</v>
      </c>
      <c r="J210">
        <f>VLOOKUP($B210,Totalt!$B$1:$BH$474,MATCH(J$2,Totalt!$B$1:$AZ$1,0),FALSE)</f>
        <v>16.573</v>
      </c>
      <c r="K210">
        <f>VLOOKUP($B210,Totalt!$B$1:$BH$474,MATCH(K$2,Totalt!$B$1:$AZ$1,0),FALSE)</f>
        <v>14.896000000000001</v>
      </c>
      <c r="M210" t="s">
        <v>622</v>
      </c>
      <c r="R210" t="s">
        <v>622</v>
      </c>
      <c r="S210" s="102" t="str">
        <f t="shared" si="6"/>
        <v>ja</v>
      </c>
      <c r="U210">
        <f t="shared" si="7"/>
        <v>173</v>
      </c>
    </row>
    <row r="211" spans="1:21" ht="15" customHeight="1" x14ac:dyDescent="0.25">
      <c r="A211" t="s">
        <v>302</v>
      </c>
      <c r="B211" t="s">
        <v>304</v>
      </c>
      <c r="C211">
        <v>0.118107</v>
      </c>
      <c r="D211">
        <v>26.7559</v>
      </c>
      <c r="E211">
        <v>6.2835799999999997</v>
      </c>
      <c r="F211">
        <v>1.85226E-2</v>
      </c>
      <c r="G211" t="s">
        <v>10</v>
      </c>
      <c r="H211" s="103" t="s">
        <v>10</v>
      </c>
      <c r="J211">
        <f>VLOOKUP($B211,Totalt!$B$1:$BH$474,MATCH(J$2,Totalt!$B$1:$AZ$1,0),FALSE)</f>
        <v>133.41881999999998</v>
      </c>
      <c r="K211">
        <f>VLOOKUP($B211,Totalt!$B$1:$BH$474,MATCH(K$2,Totalt!$B$1:$AZ$1,0),FALSE)</f>
        <v>115.727</v>
      </c>
      <c r="M211" t="s">
        <v>622</v>
      </c>
      <c r="R211" t="s">
        <v>622</v>
      </c>
      <c r="S211" s="102" t="str">
        <f t="shared" si="6"/>
        <v>ja</v>
      </c>
      <c r="U211">
        <f t="shared" si="7"/>
        <v>174</v>
      </c>
    </row>
    <row r="212" spans="1:21" ht="15" customHeight="1" x14ac:dyDescent="0.25">
      <c r="A212" t="s">
        <v>302</v>
      </c>
      <c r="B212" t="s">
        <v>305</v>
      </c>
      <c r="C212">
        <v>0.28369499999999997</v>
      </c>
      <c r="D212">
        <v>63.750399999999999</v>
      </c>
      <c r="E212">
        <v>9.4823799999999991</v>
      </c>
      <c r="F212">
        <v>6.2579499999999996E-2</v>
      </c>
      <c r="G212" t="s">
        <v>10</v>
      </c>
      <c r="H212" s="103" t="s">
        <v>10</v>
      </c>
      <c r="J212">
        <f>VLOOKUP($B212,Totalt!$B$1:$BH$474,MATCH(J$2,Totalt!$B$1:$AZ$1,0),FALSE)</f>
        <v>27.998000000000001</v>
      </c>
      <c r="K212">
        <f>VLOOKUP($B212,Totalt!$B$1:$BH$474,MATCH(K$2,Totalt!$B$1:$AZ$1,0),FALSE)</f>
        <v>18.050999999999998</v>
      </c>
      <c r="M212" t="s">
        <v>622</v>
      </c>
      <c r="R212" t="s">
        <v>622</v>
      </c>
      <c r="S212" s="102" t="str">
        <f t="shared" si="6"/>
        <v>ja</v>
      </c>
      <c r="U212">
        <f t="shared" si="7"/>
        <v>175</v>
      </c>
    </row>
    <row r="213" spans="1:21" ht="15" customHeight="1" x14ac:dyDescent="0.25">
      <c r="A213" t="s">
        <v>306</v>
      </c>
      <c r="B213" t="s">
        <v>307</v>
      </c>
      <c r="C213">
        <v>0.11862499999999999</v>
      </c>
      <c r="D213">
        <v>28.211200000000002</v>
      </c>
      <c r="E213">
        <v>8.5072500000000009</v>
      </c>
      <c r="F213">
        <v>2.3841999999999999E-2</v>
      </c>
      <c r="G213" t="s">
        <v>10</v>
      </c>
      <c r="H213" s="103" t="s">
        <v>10</v>
      </c>
      <c r="J213">
        <f>VLOOKUP($B213,Totalt!$B$1:$BH$474,MATCH(J$2,Totalt!$B$1:$AZ$1,0),FALSE)</f>
        <v>147.98612</v>
      </c>
      <c r="K213">
        <f>VLOOKUP($B213,Totalt!$B$1:$BH$474,MATCH(K$2,Totalt!$B$1:$AZ$1,0),FALSE)</f>
        <v>120.3</v>
      </c>
      <c r="M213" t="s">
        <v>622</v>
      </c>
      <c r="R213" t="s">
        <v>622</v>
      </c>
      <c r="S213" s="102" t="str">
        <f t="shared" si="6"/>
        <v>ja</v>
      </c>
      <c r="U213">
        <f t="shared" si="7"/>
        <v>176</v>
      </c>
    </row>
    <row r="214" spans="1:21" ht="15" customHeight="1" x14ac:dyDescent="0.25">
      <c r="A214" t="s">
        <v>308</v>
      </c>
      <c r="B214" t="s">
        <v>309</v>
      </c>
      <c r="C214">
        <v>0.20763400000000001</v>
      </c>
      <c r="D214">
        <v>13.347899999999999</v>
      </c>
      <c r="E214">
        <v>17.027100000000001</v>
      </c>
      <c r="F214">
        <v>1.6778499999999998E-2</v>
      </c>
      <c r="G214" t="s">
        <v>10</v>
      </c>
      <c r="H214" s="103" t="s">
        <v>10</v>
      </c>
      <c r="J214">
        <f>VLOOKUP($B214,Totalt!$B$1:$BH$474,MATCH(J$2,Totalt!$B$1:$AZ$1,0),FALSE)</f>
        <v>2.3840000000000003</v>
      </c>
      <c r="K214">
        <f>VLOOKUP($B214,Totalt!$B$1:$BH$474,MATCH(K$2,Totalt!$B$1:$AZ$1,0),FALSE)</f>
        <v>1.8129999999999999</v>
      </c>
      <c r="M214" t="s">
        <v>622</v>
      </c>
      <c r="R214" t="s">
        <v>622</v>
      </c>
      <c r="S214" s="102" t="str">
        <f t="shared" si="6"/>
        <v>ja</v>
      </c>
      <c r="U214">
        <f t="shared" si="7"/>
        <v>177</v>
      </c>
    </row>
    <row r="215" spans="1:21" ht="15" customHeight="1" x14ac:dyDescent="0.25">
      <c r="A215" t="s">
        <v>308</v>
      </c>
      <c r="B215" t="s">
        <v>310</v>
      </c>
      <c r="C215">
        <v>0.21174200000000001</v>
      </c>
      <c r="D215">
        <v>39.998100000000001</v>
      </c>
      <c r="E215">
        <v>10.666700000000001</v>
      </c>
      <c r="F215">
        <v>7.4909000000000003E-2</v>
      </c>
      <c r="G215" t="s">
        <v>10</v>
      </c>
      <c r="H215" s="103" t="s">
        <v>10</v>
      </c>
      <c r="J215">
        <f>VLOOKUP($B215,Totalt!$B$1:$BH$474,MATCH(J$2,Totalt!$B$1:$AZ$1,0),FALSE)</f>
        <v>14.017000000000001</v>
      </c>
      <c r="K215">
        <f>VLOOKUP($B215,Totalt!$B$1:$BH$474,MATCH(K$2,Totalt!$B$1:$AZ$1,0),FALSE)</f>
        <v>9.7029999999999994</v>
      </c>
      <c r="M215" t="s">
        <v>622</v>
      </c>
      <c r="R215" t="s">
        <v>622</v>
      </c>
      <c r="S215" s="102" t="str">
        <f t="shared" si="6"/>
        <v>ja</v>
      </c>
      <c r="U215">
        <f t="shared" si="7"/>
        <v>178</v>
      </c>
    </row>
    <row r="216" spans="1:21" ht="15" customHeight="1" x14ac:dyDescent="0.25">
      <c r="A216" t="s">
        <v>308</v>
      </c>
      <c r="B216" t="s">
        <v>311</v>
      </c>
      <c r="C216">
        <v>0.10459</v>
      </c>
      <c r="D216">
        <v>11.4359</v>
      </c>
      <c r="E216">
        <v>6.1388499999999997</v>
      </c>
      <c r="F216">
        <v>1.29298E-2</v>
      </c>
      <c r="G216" t="s">
        <v>10</v>
      </c>
      <c r="H216" s="103" t="s">
        <v>10</v>
      </c>
      <c r="J216">
        <f>VLOOKUP($B216,Totalt!$B$1:$BH$474,MATCH(J$2,Totalt!$B$1:$AZ$1,0),FALSE)</f>
        <v>153.67563000000001</v>
      </c>
      <c r="K216">
        <f>VLOOKUP($B216,Totalt!$B$1:$BH$474,MATCH(K$2,Totalt!$B$1:$AZ$1,0),FALSE)</f>
        <v>143.143</v>
      </c>
      <c r="M216" t="s">
        <v>622</v>
      </c>
      <c r="R216" t="s">
        <v>622</v>
      </c>
      <c r="S216" s="102" t="str">
        <f t="shared" si="6"/>
        <v>ja</v>
      </c>
      <c r="U216">
        <f t="shared" si="7"/>
        <v>179</v>
      </c>
    </row>
    <row r="217" spans="1:21" ht="15" customHeight="1" x14ac:dyDescent="0.25">
      <c r="A217" t="s">
        <v>312</v>
      </c>
      <c r="B217" t="s">
        <v>313</v>
      </c>
      <c r="C217">
        <v>0.148537</v>
      </c>
      <c r="D217">
        <v>36.045900000000003</v>
      </c>
      <c r="E217">
        <v>9.6069800000000001</v>
      </c>
      <c r="F217">
        <v>4.0887600000000003E-2</v>
      </c>
      <c r="G217" t="s">
        <v>10</v>
      </c>
      <c r="H217" s="103" t="s">
        <v>10</v>
      </c>
      <c r="J217">
        <f>VLOOKUP($B217,Totalt!$B$1:$BH$474,MATCH(J$2,Totalt!$B$1:$AZ$1,0),FALSE)</f>
        <v>51.078999999999994</v>
      </c>
      <c r="K217">
        <f>VLOOKUP($B217,Totalt!$B$1:$BH$474,MATCH(K$2,Totalt!$B$1:$AZ$1,0),FALSE)</f>
        <v>38.241</v>
      </c>
      <c r="M217" t="s">
        <v>622</v>
      </c>
      <c r="R217" t="s">
        <v>622</v>
      </c>
      <c r="S217" s="102" t="str">
        <f t="shared" si="6"/>
        <v>ja</v>
      </c>
      <c r="U217">
        <f t="shared" si="7"/>
        <v>180</v>
      </c>
    </row>
    <row r="218" spans="1:21" ht="15" customHeight="1" x14ac:dyDescent="0.25">
      <c r="A218" t="s">
        <v>314</v>
      </c>
      <c r="B218" t="s">
        <v>315</v>
      </c>
      <c r="C218">
        <v>6.8764500000000006E-2</v>
      </c>
      <c r="D218">
        <v>11.06</v>
      </c>
      <c r="E218">
        <v>8.4918700000000005</v>
      </c>
      <c r="F218">
        <v>8.6956499999999992E-3</v>
      </c>
      <c r="G218" t="s">
        <v>8</v>
      </c>
      <c r="H218" s="103" t="s">
        <v>10</v>
      </c>
      <c r="J218">
        <f>VLOOKUP($B218,Totalt!$B$1:$BH$474,MATCH(J$2,Totalt!$B$1:$AZ$1,0),FALSE)</f>
        <v>149.5</v>
      </c>
      <c r="K218">
        <f>VLOOKUP($B218,Totalt!$B$1:$BH$474,MATCH(K$2,Totalt!$B$1:$AZ$1,0),FALSE)</f>
        <v>120.6</v>
      </c>
      <c r="M218" t="s">
        <v>622</v>
      </c>
      <c r="R218" t="s">
        <v>622</v>
      </c>
      <c r="S218" s="102" t="str">
        <f t="shared" si="6"/>
        <v>ja</v>
      </c>
      <c r="U218">
        <f t="shared" si="7"/>
        <v>181</v>
      </c>
    </row>
    <row r="219" spans="1:21" ht="15" customHeight="1" x14ac:dyDescent="0.25">
      <c r="A219" t="s">
        <v>316</v>
      </c>
      <c r="B219" t="s">
        <v>317</v>
      </c>
      <c r="C219">
        <v>7.0800000000000002E-2</v>
      </c>
      <c r="D219">
        <v>14.5021</v>
      </c>
      <c r="E219">
        <v>0</v>
      </c>
      <c r="F219">
        <v>1.39968E-2</v>
      </c>
      <c r="G219" t="s">
        <v>8</v>
      </c>
      <c r="H219" s="103" t="s">
        <v>10</v>
      </c>
      <c r="J219">
        <f>VLOOKUP($B219,Totalt!$B$1:$BH$474,MATCH(J$2,Totalt!$B$1:$AZ$1,0),FALSE)</f>
        <v>91.713999999999999</v>
      </c>
      <c r="K219">
        <f>VLOOKUP($B219,Totalt!$B$1:$BH$474,MATCH(K$2,Totalt!$B$1:$AZ$1,0),FALSE)</f>
        <v>77.8</v>
      </c>
      <c r="M219" t="s">
        <v>622</v>
      </c>
      <c r="R219" t="s">
        <v>622</v>
      </c>
      <c r="S219" s="102" t="str">
        <f t="shared" si="6"/>
        <v>ja</v>
      </c>
      <c r="U219">
        <f t="shared" si="7"/>
        <v>182</v>
      </c>
    </row>
    <row r="220" spans="1:21" ht="15" customHeight="1" x14ac:dyDescent="0.25">
      <c r="A220" t="s">
        <v>318</v>
      </c>
      <c r="B220" t="s">
        <v>319</v>
      </c>
      <c r="C220">
        <v>0</v>
      </c>
      <c r="D220">
        <v>0</v>
      </c>
      <c r="E220">
        <v>0</v>
      </c>
      <c r="F220">
        <v>0</v>
      </c>
      <c r="G220" t="s">
        <v>8</v>
      </c>
      <c r="H220" s="103" t="s">
        <v>8</v>
      </c>
      <c r="J220">
        <f>VLOOKUP($B220,Totalt!$B$1:$BH$474,MATCH(J$2,Totalt!$B$1:$AZ$1,0),FALSE)</f>
        <v>0</v>
      </c>
      <c r="K220" t="str">
        <f>VLOOKUP($B220,Totalt!$B$1:$BH$474,MATCH(K$2,Totalt!$B$1:$AZ$1,0),FALSE)</f>
        <v/>
      </c>
      <c r="M220" t="s">
        <v>622</v>
      </c>
      <c r="R220" t="s">
        <v>622</v>
      </c>
      <c r="S220" s="102" t="str">
        <f t="shared" si="6"/>
        <v>nej</v>
      </c>
      <c r="U220">
        <f t="shared" si="7"/>
        <v>182</v>
      </c>
    </row>
    <row r="221" spans="1:21" ht="15" customHeight="1" x14ac:dyDescent="0.25">
      <c r="A221" t="s">
        <v>320</v>
      </c>
      <c r="B221" t="s">
        <v>321</v>
      </c>
      <c r="C221">
        <v>8.3598800000000001E-2</v>
      </c>
      <c r="D221">
        <v>20.131699999999999</v>
      </c>
      <c r="E221">
        <v>6.0322899999999997</v>
      </c>
      <c r="F221">
        <v>1.949E-2</v>
      </c>
      <c r="G221" t="s">
        <v>8</v>
      </c>
      <c r="H221" s="103" t="s">
        <v>10</v>
      </c>
      <c r="J221">
        <f>VLOOKUP($B221,Totalt!$B$1:$BH$474,MATCH(J$2,Totalt!$B$1:$AZ$1,0),FALSE)</f>
        <v>55.721000000000004</v>
      </c>
      <c r="K221">
        <f>VLOOKUP($B221,Totalt!$B$1:$BH$474,MATCH(K$2,Totalt!$B$1:$AZ$1,0),FALSE)</f>
        <v>41.8</v>
      </c>
      <c r="M221" t="s">
        <v>622</v>
      </c>
      <c r="R221" t="s">
        <v>622</v>
      </c>
      <c r="S221" s="102" t="str">
        <f t="shared" si="6"/>
        <v>ja</v>
      </c>
      <c r="U221">
        <f t="shared" si="7"/>
        <v>183</v>
      </c>
    </row>
    <row r="222" spans="1:21" ht="15" customHeight="1" x14ac:dyDescent="0.25">
      <c r="A222" t="s">
        <v>322</v>
      </c>
      <c r="B222" t="s">
        <v>323</v>
      </c>
      <c r="C222">
        <v>0.44487300000000002</v>
      </c>
      <c r="D222">
        <v>70.754900000000006</v>
      </c>
      <c r="E222">
        <v>15.9276</v>
      </c>
      <c r="F222">
        <v>5.4323299999999998E-2</v>
      </c>
      <c r="G222" t="s">
        <v>10</v>
      </c>
      <c r="H222" s="103" t="s">
        <v>10</v>
      </c>
      <c r="J222">
        <f>VLOOKUP($B222,Totalt!$B$1:$BH$474,MATCH(J$2,Totalt!$B$1:$AZ$1,0),FALSE)</f>
        <v>7.9799999999999995</v>
      </c>
      <c r="K222">
        <f>VLOOKUP($B222,Totalt!$B$1:$BH$474,MATCH(K$2,Totalt!$B$1:$AZ$1,0),FALSE)</f>
        <v>5.89</v>
      </c>
      <c r="M222" t="s">
        <v>622</v>
      </c>
      <c r="R222" t="s">
        <v>622</v>
      </c>
      <c r="S222" s="102" t="str">
        <f t="shared" si="6"/>
        <v>ja</v>
      </c>
      <c r="U222">
        <f t="shared" si="7"/>
        <v>184</v>
      </c>
    </row>
    <row r="223" spans="1:21" ht="15" customHeight="1" x14ac:dyDescent="0.25">
      <c r="A223" t="s">
        <v>322</v>
      </c>
      <c r="B223" t="s">
        <v>324</v>
      </c>
      <c r="C223">
        <v>4.3664700000000001E-2</v>
      </c>
      <c r="D223">
        <v>9.4275699999999993</v>
      </c>
      <c r="E223">
        <v>0.34161000000000002</v>
      </c>
      <c r="F223">
        <v>1.35519E-2</v>
      </c>
      <c r="G223" t="s">
        <v>10</v>
      </c>
      <c r="H223" s="103" t="s">
        <v>10</v>
      </c>
      <c r="J223">
        <f>VLOOKUP($B223,Totalt!$B$1:$BH$474,MATCH(J$2,Totalt!$B$1:$AZ$1,0),FALSE)</f>
        <v>272.02735000000001</v>
      </c>
      <c r="K223">
        <f>VLOOKUP($B223,Totalt!$B$1:$BH$474,MATCH(K$2,Totalt!$B$1:$AZ$1,0),FALSE)</f>
        <v>217.47</v>
      </c>
      <c r="M223" t="s">
        <v>622</v>
      </c>
      <c r="R223" t="s">
        <v>622</v>
      </c>
      <c r="S223" s="102" t="str">
        <f t="shared" si="6"/>
        <v>ja</v>
      </c>
      <c r="U223">
        <f t="shared" si="7"/>
        <v>185</v>
      </c>
    </row>
    <row r="224" spans="1:21" ht="15" customHeight="1" x14ac:dyDescent="0.25">
      <c r="A224" t="s">
        <v>322</v>
      </c>
      <c r="B224" t="s">
        <v>325</v>
      </c>
      <c r="C224">
        <v>0.11465</v>
      </c>
      <c r="D224">
        <v>27.598600000000001</v>
      </c>
      <c r="E224">
        <v>10.114800000000001</v>
      </c>
      <c r="F224">
        <v>1.1061400000000001E-2</v>
      </c>
      <c r="G224" t="s">
        <v>10</v>
      </c>
      <c r="H224" s="103" t="s">
        <v>10</v>
      </c>
      <c r="J224">
        <f>VLOOKUP($B224,Totalt!$B$1:$BH$474,MATCH(J$2,Totalt!$B$1:$AZ$1,0),FALSE)</f>
        <v>1.9690100000000001</v>
      </c>
      <c r="K224">
        <f>VLOOKUP($B224,Totalt!$B$1:$BH$474,MATCH(K$2,Totalt!$B$1:$AZ$1,0),FALSE)</f>
        <v>1.32</v>
      </c>
      <c r="M224" t="s">
        <v>622</v>
      </c>
      <c r="R224" t="s">
        <v>622</v>
      </c>
      <c r="S224" s="102" t="str">
        <f t="shared" si="6"/>
        <v>ja</v>
      </c>
      <c r="U224">
        <f t="shared" si="7"/>
        <v>186</v>
      </c>
    </row>
    <row r="225" spans="1:21" ht="15" customHeight="1" x14ac:dyDescent="0.25">
      <c r="A225" t="s">
        <v>322</v>
      </c>
      <c r="B225" t="s">
        <v>326</v>
      </c>
      <c r="C225">
        <v>0.63708799999999999</v>
      </c>
      <c r="D225">
        <v>112.51300000000001</v>
      </c>
      <c r="E225">
        <v>15.237</v>
      </c>
      <c r="F225">
        <v>0.100189</v>
      </c>
      <c r="G225" t="s">
        <v>10</v>
      </c>
      <c r="H225" s="103" t="s">
        <v>10</v>
      </c>
      <c r="J225">
        <f>VLOOKUP($B225,Totalt!$B$1:$BH$474,MATCH(J$2,Totalt!$B$1:$AZ$1,0),FALSE)</f>
        <v>2.645</v>
      </c>
      <c r="K225">
        <f>VLOOKUP($B225,Totalt!$B$1:$BH$474,MATCH(K$2,Totalt!$B$1:$AZ$1,0),FALSE)</f>
        <v>1.94</v>
      </c>
      <c r="M225" t="s">
        <v>622</v>
      </c>
      <c r="R225" t="s">
        <v>622</v>
      </c>
      <c r="S225" s="102" t="str">
        <f t="shared" si="6"/>
        <v>ja</v>
      </c>
      <c r="U225">
        <f t="shared" si="7"/>
        <v>187</v>
      </c>
    </row>
    <row r="226" spans="1:21" ht="15" customHeight="1" x14ac:dyDescent="0.25">
      <c r="A226" t="s">
        <v>327</v>
      </c>
      <c r="B226" s="11" t="s">
        <v>992</v>
      </c>
      <c r="C226">
        <v>0</v>
      </c>
      <c r="D226">
        <v>0</v>
      </c>
      <c r="E226">
        <v>0</v>
      </c>
      <c r="F226">
        <v>0</v>
      </c>
      <c r="G226" t="s">
        <v>8</v>
      </c>
      <c r="H226" s="103" t="s">
        <v>8</v>
      </c>
      <c r="J226">
        <f>VLOOKUP($B226,Totalt!$B$1:$BH$474,MATCH(J$2,Totalt!$B$1:$AZ$1,0),FALSE)</f>
        <v>0</v>
      </c>
      <c r="K226" t="str">
        <f>VLOOKUP($B226,Totalt!$B$1:$BH$474,MATCH(K$2,Totalt!$B$1:$AZ$1,0),FALSE)</f>
        <v/>
      </c>
      <c r="M226" t="s">
        <v>622</v>
      </c>
      <c r="R226" t="s">
        <v>622</v>
      </c>
      <c r="S226" s="102" t="str">
        <f t="shared" si="6"/>
        <v>nej</v>
      </c>
      <c r="U226">
        <f t="shared" si="7"/>
        <v>187</v>
      </c>
    </row>
    <row r="227" spans="1:21" ht="15" customHeight="1" x14ac:dyDescent="0.25">
      <c r="A227" t="s">
        <v>329</v>
      </c>
      <c r="B227" t="s">
        <v>330</v>
      </c>
      <c r="C227">
        <v>0</v>
      </c>
      <c r="D227">
        <v>0</v>
      </c>
      <c r="E227">
        <v>0</v>
      </c>
      <c r="F227">
        <v>0</v>
      </c>
      <c r="G227" t="s">
        <v>8</v>
      </c>
      <c r="H227" s="103" t="s">
        <v>8</v>
      </c>
      <c r="J227">
        <f>VLOOKUP($B227,Totalt!$B$1:$BH$474,MATCH(J$2,Totalt!$B$1:$AZ$1,0),FALSE)</f>
        <v>0</v>
      </c>
      <c r="K227" t="str">
        <f>VLOOKUP($B227,Totalt!$B$1:$BH$474,MATCH(K$2,Totalt!$B$1:$AZ$1,0),FALSE)</f>
        <v/>
      </c>
      <c r="M227" t="s">
        <v>622</v>
      </c>
      <c r="R227" t="s">
        <v>622</v>
      </c>
      <c r="S227" s="102" t="str">
        <f t="shared" si="6"/>
        <v>nej</v>
      </c>
      <c r="U227">
        <f t="shared" si="7"/>
        <v>187</v>
      </c>
    </row>
    <row r="228" spans="1:21" ht="15" customHeight="1" x14ac:dyDescent="0.25">
      <c r="A228" t="s">
        <v>331</v>
      </c>
      <c r="B228" t="s">
        <v>332</v>
      </c>
      <c r="C228">
        <v>0.13345599999999999</v>
      </c>
      <c r="D228">
        <v>27.389700000000001</v>
      </c>
      <c r="E228">
        <v>9.0706900000000008</v>
      </c>
      <c r="F228">
        <v>3.7523399999999998E-2</v>
      </c>
      <c r="G228" t="s">
        <v>10</v>
      </c>
      <c r="H228" s="103" t="s">
        <v>10</v>
      </c>
      <c r="J228">
        <f>VLOOKUP($B228,Totalt!$B$1:$BH$474,MATCH(J$2,Totalt!$B$1:$AZ$1,0),FALSE)</f>
        <v>45.910000000000004</v>
      </c>
      <c r="K228">
        <f>VLOOKUP($B228,Totalt!$B$1:$BH$474,MATCH(K$2,Totalt!$B$1:$AZ$1,0),FALSE)</f>
        <v>38.555</v>
      </c>
      <c r="M228" t="s">
        <v>622</v>
      </c>
      <c r="R228" t="s">
        <v>622</v>
      </c>
      <c r="S228" s="102" t="str">
        <f t="shared" si="6"/>
        <v>ja</v>
      </c>
      <c r="U228">
        <f t="shared" si="7"/>
        <v>188</v>
      </c>
    </row>
    <row r="229" spans="1:21" ht="15" customHeight="1" x14ac:dyDescent="0.25">
      <c r="A229" t="s">
        <v>331</v>
      </c>
      <c r="B229" t="s">
        <v>333</v>
      </c>
      <c r="C229">
        <v>8.9735700000000002E-2</v>
      </c>
      <c r="D229">
        <v>21.729199999999999</v>
      </c>
      <c r="E229">
        <v>7.3225800000000003</v>
      </c>
      <c r="F229">
        <v>1.7736200000000001E-2</v>
      </c>
      <c r="G229" t="s">
        <v>8</v>
      </c>
      <c r="H229" s="103" t="s">
        <v>10</v>
      </c>
      <c r="J229">
        <f>VLOOKUP($B229,Totalt!$B$1:$BH$474,MATCH(J$2,Totalt!$B$1:$AZ$1,0),FALSE)</f>
        <v>56.1</v>
      </c>
      <c r="K229">
        <f>VLOOKUP($B229,Totalt!$B$1:$BH$474,MATCH(K$2,Totalt!$B$1:$AZ$1,0),FALSE)</f>
        <v>45.4</v>
      </c>
      <c r="M229" t="s">
        <v>622</v>
      </c>
      <c r="R229" t="s">
        <v>622</v>
      </c>
      <c r="S229" s="102" t="str">
        <f t="shared" si="6"/>
        <v>ja</v>
      </c>
      <c r="U229">
        <f t="shared" si="7"/>
        <v>189</v>
      </c>
    </row>
    <row r="230" spans="1:21" ht="15" customHeight="1" x14ac:dyDescent="0.25">
      <c r="A230" t="s">
        <v>331</v>
      </c>
      <c r="B230" t="s">
        <v>334</v>
      </c>
      <c r="C230">
        <v>0.14970800000000001</v>
      </c>
      <c r="D230">
        <v>35.703099999999999</v>
      </c>
      <c r="E230">
        <v>9.0071899999999996</v>
      </c>
      <c r="F230">
        <v>4.3721999999999997E-2</v>
      </c>
      <c r="G230" t="s">
        <v>8</v>
      </c>
      <c r="H230" s="103" t="s">
        <v>10</v>
      </c>
      <c r="J230">
        <f>VLOOKUP($B230,Totalt!$B$1:$BH$474,MATCH(J$2,Totalt!$B$1:$AZ$1,0),FALSE)</f>
        <v>22.299999999999997</v>
      </c>
      <c r="K230">
        <f>VLOOKUP($B230,Totalt!$B$1:$BH$474,MATCH(K$2,Totalt!$B$1:$AZ$1,0),FALSE)</f>
        <v>17.100000000000001</v>
      </c>
      <c r="M230" t="s">
        <v>622</v>
      </c>
      <c r="R230" t="s">
        <v>622</v>
      </c>
      <c r="S230" s="102" t="str">
        <f t="shared" si="6"/>
        <v>ja</v>
      </c>
      <c r="U230">
        <f t="shared" si="7"/>
        <v>190</v>
      </c>
    </row>
    <row r="231" spans="1:21" ht="15" customHeight="1" x14ac:dyDescent="0.25">
      <c r="A231" t="s">
        <v>331</v>
      </c>
      <c r="B231" t="s">
        <v>335</v>
      </c>
      <c r="C231">
        <v>0.12979399999999999</v>
      </c>
      <c r="D231">
        <v>31.404199999999999</v>
      </c>
      <c r="E231">
        <v>10.0831</v>
      </c>
      <c r="F231">
        <v>2.2301700000000001E-2</v>
      </c>
      <c r="G231" t="s">
        <v>8</v>
      </c>
      <c r="H231" s="103" t="s">
        <v>10</v>
      </c>
      <c r="J231">
        <f>VLOOKUP($B231,Totalt!$B$1:$BH$474,MATCH(J$2,Totalt!$B$1:$AZ$1,0),FALSE)</f>
        <v>41.23</v>
      </c>
      <c r="K231">
        <f>VLOOKUP($B231,Totalt!$B$1:$BH$474,MATCH(K$2,Totalt!$B$1:$AZ$1,0),FALSE)</f>
        <v>25.3</v>
      </c>
      <c r="M231" t="s">
        <v>622</v>
      </c>
      <c r="R231" t="s">
        <v>622</v>
      </c>
      <c r="S231" s="102" t="str">
        <f t="shared" si="6"/>
        <v>ja</v>
      </c>
      <c r="U231">
        <f t="shared" si="7"/>
        <v>191</v>
      </c>
    </row>
    <row r="232" spans="1:21" ht="15" customHeight="1" x14ac:dyDescent="0.25">
      <c r="A232" t="s">
        <v>331</v>
      </c>
      <c r="B232" t="s">
        <v>336</v>
      </c>
      <c r="C232">
        <v>0.13056000000000001</v>
      </c>
      <c r="D232">
        <v>30.9116</v>
      </c>
      <c r="E232">
        <v>8.8510600000000004</v>
      </c>
      <c r="F232">
        <v>2.1496600000000001E-2</v>
      </c>
      <c r="G232" t="s">
        <v>8</v>
      </c>
      <c r="H232" s="103" t="s">
        <v>10</v>
      </c>
      <c r="J232">
        <f>VLOOKUP($B232,Totalt!$B$1:$BH$474,MATCH(J$2,Totalt!$B$1:$AZ$1,0),FALSE)</f>
        <v>30.47</v>
      </c>
      <c r="K232">
        <f>VLOOKUP($B232,Totalt!$B$1:$BH$474,MATCH(K$2,Totalt!$B$1:$AZ$1,0),FALSE)</f>
        <v>20.9</v>
      </c>
      <c r="M232" t="s">
        <v>622</v>
      </c>
      <c r="R232" t="s">
        <v>622</v>
      </c>
      <c r="S232" s="102" t="str">
        <f t="shared" si="6"/>
        <v>ja</v>
      </c>
      <c r="U232">
        <f t="shared" si="7"/>
        <v>192</v>
      </c>
    </row>
    <row r="233" spans="1:21" ht="15" customHeight="1" x14ac:dyDescent="0.25">
      <c r="A233" t="s">
        <v>331</v>
      </c>
      <c r="B233" t="s">
        <v>337</v>
      </c>
      <c r="C233">
        <v>0.122444</v>
      </c>
      <c r="D233">
        <v>29.722799999999999</v>
      </c>
      <c r="E233">
        <v>8.8445800000000006</v>
      </c>
      <c r="F233">
        <v>3.5071900000000003E-2</v>
      </c>
      <c r="G233" t="s">
        <v>8</v>
      </c>
      <c r="H233" s="103" t="s">
        <v>10</v>
      </c>
      <c r="J233">
        <f>VLOOKUP($B233,Totalt!$B$1:$BH$474,MATCH(J$2,Totalt!$B$1:$AZ$1,0),FALSE)</f>
        <v>27.8</v>
      </c>
      <c r="K233">
        <f>VLOOKUP($B233,Totalt!$B$1:$BH$474,MATCH(K$2,Totalt!$B$1:$AZ$1,0),FALSE)</f>
        <v>22.5</v>
      </c>
      <c r="M233" t="s">
        <v>622</v>
      </c>
      <c r="R233" t="s">
        <v>622</v>
      </c>
      <c r="S233" s="102" t="str">
        <f t="shared" si="6"/>
        <v>ja</v>
      </c>
      <c r="U233">
        <f t="shared" si="7"/>
        <v>193</v>
      </c>
    </row>
    <row r="234" spans="1:21" ht="15" customHeight="1" x14ac:dyDescent="0.25">
      <c r="A234" t="s">
        <v>331</v>
      </c>
      <c r="B234" t="s">
        <v>338</v>
      </c>
      <c r="C234">
        <v>0.27333099999999999</v>
      </c>
      <c r="D234">
        <v>38.029899999999998</v>
      </c>
      <c r="E234">
        <v>17.507000000000001</v>
      </c>
      <c r="F234">
        <v>6.0405100000000003E-2</v>
      </c>
      <c r="G234" t="s">
        <v>10</v>
      </c>
      <c r="H234" s="103" t="s">
        <v>10</v>
      </c>
      <c r="J234">
        <f>VLOOKUP($B234,Totalt!$B$1:$BH$474,MATCH(J$2,Totalt!$B$1:$AZ$1,0),FALSE)</f>
        <v>18.759999999999998</v>
      </c>
      <c r="K234">
        <f>VLOOKUP($B234,Totalt!$B$1:$BH$474,MATCH(K$2,Totalt!$B$1:$AZ$1,0),FALSE)</f>
        <v>14.084</v>
      </c>
      <c r="M234" t="s">
        <v>622</v>
      </c>
      <c r="R234" t="s">
        <v>622</v>
      </c>
      <c r="S234" s="102" t="str">
        <f t="shared" si="6"/>
        <v>ja</v>
      </c>
      <c r="U234">
        <f t="shared" si="7"/>
        <v>194</v>
      </c>
    </row>
    <row r="235" spans="1:21" ht="15" customHeight="1" x14ac:dyDescent="0.25">
      <c r="A235" t="s">
        <v>331</v>
      </c>
      <c r="B235" t="s">
        <v>339</v>
      </c>
      <c r="C235">
        <v>9.1502799999999995E-2</v>
      </c>
      <c r="D235">
        <v>21.3476</v>
      </c>
      <c r="E235">
        <v>7.0804200000000002</v>
      </c>
      <c r="F235">
        <v>1.5630399999999999E-2</v>
      </c>
      <c r="G235" t="s">
        <v>10</v>
      </c>
      <c r="H235" s="103" t="s">
        <v>10</v>
      </c>
      <c r="J235">
        <f>VLOOKUP($B235,Totalt!$B$1:$BH$474,MATCH(J$2,Totalt!$B$1:$AZ$1,0),FALSE)</f>
        <v>39.163999999999994</v>
      </c>
      <c r="K235">
        <f>VLOOKUP($B235,Totalt!$B$1:$BH$474,MATCH(K$2,Totalt!$B$1:$AZ$1,0),FALSE)</f>
        <v>32.165999999999997</v>
      </c>
      <c r="M235" t="s">
        <v>622</v>
      </c>
      <c r="R235" t="s">
        <v>622</v>
      </c>
      <c r="S235" s="102" t="str">
        <f t="shared" si="6"/>
        <v>ja</v>
      </c>
      <c r="U235">
        <f t="shared" si="7"/>
        <v>195</v>
      </c>
    </row>
    <row r="236" spans="1:21" ht="15" customHeight="1" x14ac:dyDescent="0.25">
      <c r="A236" t="s">
        <v>331</v>
      </c>
      <c r="B236" t="s">
        <v>340</v>
      </c>
      <c r="C236">
        <v>0.10577499999999999</v>
      </c>
      <c r="D236">
        <v>25.5318</v>
      </c>
      <c r="E236">
        <v>8.8058899999999998</v>
      </c>
      <c r="F236">
        <v>1.7345300000000001E-2</v>
      </c>
      <c r="G236" t="s">
        <v>8</v>
      </c>
      <c r="H236" s="103" t="s">
        <v>10</v>
      </c>
      <c r="J236">
        <f>VLOOKUP($B236,Totalt!$B$1:$BH$474,MATCH(J$2,Totalt!$B$1:$AZ$1,0),FALSE)</f>
        <v>36.35</v>
      </c>
      <c r="K236">
        <f>VLOOKUP($B236,Totalt!$B$1:$BH$474,MATCH(K$2,Totalt!$B$1:$AZ$1,0),FALSE)</f>
        <v>28.4</v>
      </c>
      <c r="M236" t="s">
        <v>622</v>
      </c>
      <c r="R236" t="s">
        <v>622</v>
      </c>
      <c r="S236" s="102" t="str">
        <f t="shared" si="6"/>
        <v>ja</v>
      </c>
      <c r="U236">
        <f t="shared" si="7"/>
        <v>196</v>
      </c>
    </row>
    <row r="237" spans="1:21" ht="15" customHeight="1" x14ac:dyDescent="0.25">
      <c r="A237" t="s">
        <v>331</v>
      </c>
      <c r="B237" t="s">
        <v>341</v>
      </c>
      <c r="C237">
        <v>0.15218899999999999</v>
      </c>
      <c r="D237">
        <v>36.837899999999998</v>
      </c>
      <c r="E237">
        <v>8.5540199999999995</v>
      </c>
      <c r="F237">
        <v>5.82207E-2</v>
      </c>
      <c r="G237" t="s">
        <v>8</v>
      </c>
      <c r="H237" s="103" t="s">
        <v>10</v>
      </c>
      <c r="J237">
        <f>VLOOKUP($B237,Totalt!$B$1:$BH$474,MATCH(J$2,Totalt!$B$1:$AZ$1,0),FALSE)</f>
        <v>44.400000000000006</v>
      </c>
      <c r="K237">
        <f>VLOOKUP($B237,Totalt!$B$1:$BH$474,MATCH(K$2,Totalt!$B$1:$AZ$1,0),FALSE)</f>
        <v>33.799999999999997</v>
      </c>
      <c r="M237" t="s">
        <v>622</v>
      </c>
      <c r="R237" t="s">
        <v>622</v>
      </c>
      <c r="S237" s="102" t="str">
        <f t="shared" si="6"/>
        <v>ja</v>
      </c>
      <c r="U237">
        <f t="shared" si="7"/>
        <v>197</v>
      </c>
    </row>
    <row r="238" spans="1:21" ht="15" customHeight="1" x14ac:dyDescent="0.25">
      <c r="A238" t="s">
        <v>331</v>
      </c>
      <c r="B238" t="s">
        <v>342</v>
      </c>
      <c r="C238">
        <v>0.104156</v>
      </c>
      <c r="D238">
        <v>25.1342</v>
      </c>
      <c r="E238">
        <v>8.5724499999999999</v>
      </c>
      <c r="F238">
        <v>1.8264699999999998E-2</v>
      </c>
      <c r="G238" t="s">
        <v>10</v>
      </c>
      <c r="H238" s="103" t="s">
        <v>10</v>
      </c>
      <c r="J238">
        <f>VLOOKUP($B238,Totalt!$B$1:$BH$474,MATCH(J$2,Totalt!$B$1:$AZ$1,0),FALSE)</f>
        <v>20.566999999999997</v>
      </c>
      <c r="K238">
        <f>VLOOKUP($B238,Totalt!$B$1:$BH$474,MATCH(K$2,Totalt!$B$1:$AZ$1,0),FALSE)</f>
        <v>16.536000000000001</v>
      </c>
      <c r="M238" t="s">
        <v>622</v>
      </c>
      <c r="R238" t="s">
        <v>622</v>
      </c>
      <c r="S238" s="102" t="str">
        <f t="shared" si="6"/>
        <v>ja</v>
      </c>
      <c r="U238">
        <f t="shared" si="7"/>
        <v>198</v>
      </c>
    </row>
    <row r="239" spans="1:21" ht="15" customHeight="1" x14ac:dyDescent="0.25">
      <c r="A239" t="s">
        <v>331</v>
      </c>
      <c r="B239" t="s">
        <v>343</v>
      </c>
      <c r="C239">
        <v>0.11282399999999999</v>
      </c>
      <c r="D239">
        <v>27.137499999999999</v>
      </c>
      <c r="E239">
        <v>7.9904200000000003</v>
      </c>
      <c r="F239">
        <v>2.6182400000000002E-2</v>
      </c>
      <c r="G239" t="s">
        <v>8</v>
      </c>
      <c r="H239" s="103" t="s">
        <v>10</v>
      </c>
      <c r="J239">
        <f>VLOOKUP($B239,Totalt!$B$1:$BH$474,MATCH(J$2,Totalt!$B$1:$AZ$1,0),FALSE)</f>
        <v>29.599999999999998</v>
      </c>
      <c r="K239">
        <f>VLOOKUP($B239,Totalt!$B$1:$BH$474,MATCH(K$2,Totalt!$B$1:$AZ$1,0),FALSE)</f>
        <v>21.6</v>
      </c>
      <c r="M239" t="s">
        <v>622</v>
      </c>
      <c r="R239" t="s">
        <v>622</v>
      </c>
      <c r="S239" s="102" t="str">
        <f t="shared" si="6"/>
        <v>ja</v>
      </c>
      <c r="U239">
        <f t="shared" si="7"/>
        <v>199</v>
      </c>
    </row>
    <row r="240" spans="1:21" ht="15" customHeight="1" x14ac:dyDescent="0.25">
      <c r="A240" t="s">
        <v>331</v>
      </c>
      <c r="B240" t="s">
        <v>344</v>
      </c>
      <c r="C240">
        <v>0</v>
      </c>
      <c r="D240">
        <v>0</v>
      </c>
      <c r="E240">
        <v>0</v>
      </c>
      <c r="F240">
        <v>0</v>
      </c>
      <c r="G240" t="s">
        <v>8</v>
      </c>
      <c r="H240" s="103" t="s">
        <v>8</v>
      </c>
      <c r="J240">
        <f>VLOOKUP($B240,Totalt!$B$1:$BH$474,MATCH(J$2,Totalt!$B$1:$AZ$1,0),FALSE)</f>
        <v>0</v>
      </c>
      <c r="K240" t="str">
        <f>VLOOKUP($B240,Totalt!$B$1:$BH$474,MATCH(K$2,Totalt!$B$1:$AZ$1,0),FALSE)</f>
        <v/>
      </c>
      <c r="M240" t="s">
        <v>622</v>
      </c>
      <c r="R240" t="s">
        <v>622</v>
      </c>
      <c r="S240" s="102" t="str">
        <f t="shared" si="6"/>
        <v>nej</v>
      </c>
      <c r="U240">
        <f t="shared" si="7"/>
        <v>199</v>
      </c>
    </row>
    <row r="241" spans="1:21" ht="15" customHeight="1" x14ac:dyDescent="0.25">
      <c r="A241" t="s">
        <v>331</v>
      </c>
      <c r="B241" t="s">
        <v>345</v>
      </c>
      <c r="C241">
        <v>0</v>
      </c>
      <c r="D241">
        <v>0</v>
      </c>
      <c r="E241">
        <v>0</v>
      </c>
      <c r="F241">
        <v>0</v>
      </c>
      <c r="G241" t="s">
        <v>8</v>
      </c>
      <c r="H241" s="103" t="s">
        <v>8</v>
      </c>
      <c r="J241">
        <f>VLOOKUP($B241,Totalt!$B$1:$BH$474,MATCH(J$2,Totalt!$B$1:$AZ$1,0),FALSE)</f>
        <v>0</v>
      </c>
      <c r="K241" t="str">
        <f>VLOOKUP($B241,Totalt!$B$1:$BH$474,MATCH(K$2,Totalt!$B$1:$AZ$1,0),FALSE)</f>
        <v/>
      </c>
      <c r="M241" t="s">
        <v>622</v>
      </c>
      <c r="R241" t="s">
        <v>622</v>
      </c>
      <c r="S241" s="102" t="str">
        <f t="shared" si="6"/>
        <v>nej</v>
      </c>
      <c r="U241">
        <f t="shared" si="7"/>
        <v>199</v>
      </c>
    </row>
    <row r="242" spans="1:21" ht="15" customHeight="1" x14ac:dyDescent="0.25">
      <c r="A242" t="s">
        <v>346</v>
      </c>
      <c r="B242" t="s">
        <v>347</v>
      </c>
      <c r="C242">
        <v>0.1055</v>
      </c>
      <c r="D242">
        <v>15.3886</v>
      </c>
      <c r="E242">
        <v>11.167299999999999</v>
      </c>
      <c r="F242">
        <v>8.2987600000000005E-3</v>
      </c>
      <c r="G242" t="s">
        <v>10</v>
      </c>
      <c r="H242" s="103" t="s">
        <v>10</v>
      </c>
      <c r="J242">
        <f>VLOOKUP($B242,Totalt!$B$1:$BH$474,MATCH(J$2,Totalt!$B$1:$AZ$1,0),FALSE)</f>
        <v>19.28</v>
      </c>
      <c r="K242">
        <f>VLOOKUP($B242,Totalt!$B$1:$BH$474,MATCH(K$2,Totalt!$B$1:$AZ$1,0),FALSE)</f>
        <v>13.2</v>
      </c>
      <c r="M242" t="s">
        <v>622</v>
      </c>
      <c r="R242" t="s">
        <v>622</v>
      </c>
      <c r="S242" s="102" t="str">
        <f t="shared" si="6"/>
        <v>ja</v>
      </c>
      <c r="U242">
        <f t="shared" si="7"/>
        <v>200</v>
      </c>
    </row>
    <row r="243" spans="1:21" ht="15" customHeight="1" x14ac:dyDescent="0.25">
      <c r="A243" t="s">
        <v>346</v>
      </c>
      <c r="B243" t="s">
        <v>348</v>
      </c>
      <c r="C243">
        <v>0.107403</v>
      </c>
      <c r="D243">
        <v>12.3683</v>
      </c>
      <c r="E243">
        <v>10.8461</v>
      </c>
      <c r="F243">
        <v>7.7079799999999997E-3</v>
      </c>
      <c r="G243" t="s">
        <v>10</v>
      </c>
      <c r="H243" s="103" t="s">
        <v>10</v>
      </c>
      <c r="J243">
        <f>VLOOKUP($B243,Totalt!$B$1:$BH$474,MATCH(J$2,Totalt!$B$1:$AZ$1,0),FALSE)</f>
        <v>112.87</v>
      </c>
      <c r="K243">
        <f>VLOOKUP($B243,Totalt!$B$1:$BH$474,MATCH(K$2,Totalt!$B$1:$AZ$1,0),FALSE)</f>
        <v>82.9</v>
      </c>
      <c r="M243" t="s">
        <v>622</v>
      </c>
      <c r="R243" t="s">
        <v>622</v>
      </c>
      <c r="S243" s="102" t="str">
        <f t="shared" si="6"/>
        <v>ja</v>
      </c>
      <c r="U243">
        <f t="shared" si="7"/>
        <v>201</v>
      </c>
    </row>
    <row r="244" spans="1:21" ht="15" customHeight="1" x14ac:dyDescent="0.25">
      <c r="A244" t="s">
        <v>349</v>
      </c>
      <c r="B244" t="s">
        <v>350</v>
      </c>
      <c r="C244">
        <v>6.0556800000000001E-2</v>
      </c>
      <c r="D244">
        <v>16.060099999999998</v>
      </c>
      <c r="E244">
        <v>7.8805100000000001</v>
      </c>
      <c r="F244">
        <v>1.77305E-2</v>
      </c>
      <c r="G244" t="s">
        <v>8</v>
      </c>
      <c r="H244" s="103" t="s">
        <v>10</v>
      </c>
      <c r="J244">
        <f>VLOOKUP($B244,Totalt!$B$1:$BH$474,MATCH(J$2,Totalt!$B$1:$AZ$1,0),FALSE)</f>
        <v>56.400000000000006</v>
      </c>
      <c r="K244">
        <f>VLOOKUP($B244,Totalt!$B$1:$BH$474,MATCH(K$2,Totalt!$B$1:$AZ$1,0),FALSE)</f>
        <v>43.1</v>
      </c>
      <c r="M244" t="s">
        <v>622</v>
      </c>
      <c r="R244" t="s">
        <v>622</v>
      </c>
      <c r="S244" s="102" t="str">
        <f t="shared" si="6"/>
        <v>ja</v>
      </c>
      <c r="U244">
        <f t="shared" si="7"/>
        <v>202</v>
      </c>
    </row>
    <row r="245" spans="1:21" ht="15" customHeight="1" x14ac:dyDescent="0.25">
      <c r="A245" t="s">
        <v>351</v>
      </c>
      <c r="B245" t="s">
        <v>352</v>
      </c>
      <c r="C245">
        <v>8.3538100000000004E-2</v>
      </c>
      <c r="D245">
        <v>9.2583000000000002</v>
      </c>
      <c r="E245">
        <v>8.5839099999999995</v>
      </c>
      <c r="F245">
        <v>0</v>
      </c>
      <c r="G245" t="s">
        <v>10</v>
      </c>
      <c r="H245" s="103" t="s">
        <v>10</v>
      </c>
      <c r="J245">
        <f>VLOOKUP($B245,Totalt!$B$1:$BH$474,MATCH(J$2,Totalt!$B$1:$AZ$1,0),FALSE)</f>
        <v>174.01131999999996</v>
      </c>
      <c r="K245">
        <f>VLOOKUP($B245,Totalt!$B$1:$BH$474,MATCH(K$2,Totalt!$B$1:$AZ$1,0),FALSE)</f>
        <v>137.43</v>
      </c>
      <c r="M245" t="s">
        <v>622</v>
      </c>
      <c r="R245" t="s">
        <v>622</v>
      </c>
      <c r="S245" s="102" t="str">
        <f t="shared" si="6"/>
        <v>ja</v>
      </c>
      <c r="U245">
        <f t="shared" si="7"/>
        <v>203</v>
      </c>
    </row>
    <row r="246" spans="1:21" ht="15" customHeight="1" x14ac:dyDescent="0.25">
      <c r="A246" t="s">
        <v>353</v>
      </c>
      <c r="B246" t="s">
        <v>354</v>
      </c>
      <c r="C246">
        <v>0.54049599999999998</v>
      </c>
      <c r="D246">
        <v>173.512</v>
      </c>
      <c r="E246">
        <v>22.207100000000001</v>
      </c>
      <c r="F246">
        <v>2.94478E-2</v>
      </c>
      <c r="G246" t="s">
        <v>10</v>
      </c>
      <c r="H246" s="103" t="s">
        <v>10</v>
      </c>
      <c r="J246">
        <f>VLOOKUP($B246,Totalt!$B$1:$BH$474,MATCH(J$2,Totalt!$B$1:$AZ$1,0),FALSE)</f>
        <v>290.47223000000002</v>
      </c>
      <c r="K246">
        <f>VLOOKUP($B246,Totalt!$B$1:$BH$474,MATCH(K$2,Totalt!$B$1:$AZ$1,0),FALSE)</f>
        <v>213.6</v>
      </c>
      <c r="M246" t="s">
        <v>622</v>
      </c>
      <c r="R246" t="s">
        <v>622</v>
      </c>
      <c r="S246" s="102" t="str">
        <f t="shared" si="6"/>
        <v>ja</v>
      </c>
      <c r="U246">
        <f t="shared" si="7"/>
        <v>204</v>
      </c>
    </row>
    <row r="247" spans="1:21" ht="15" customHeight="1" x14ac:dyDescent="0.25">
      <c r="A247" t="s">
        <v>355</v>
      </c>
      <c r="B247" t="s">
        <v>356</v>
      </c>
      <c r="C247">
        <v>0.102364</v>
      </c>
      <c r="D247">
        <v>20.757400000000001</v>
      </c>
      <c r="E247">
        <v>7.3208900000000003</v>
      </c>
      <c r="F247">
        <v>1.05944E-2</v>
      </c>
      <c r="G247" t="s">
        <v>10</v>
      </c>
      <c r="H247" s="103" t="s">
        <v>10</v>
      </c>
      <c r="J247">
        <f>VLOOKUP($B247,Totalt!$B$1:$BH$474,MATCH(J$2,Totalt!$B$1:$AZ$1,0),FALSE)</f>
        <v>119.78</v>
      </c>
      <c r="K247">
        <f>VLOOKUP($B247,Totalt!$B$1:$BH$474,MATCH(K$2,Totalt!$B$1:$AZ$1,0),FALSE)</f>
        <v>84.94</v>
      </c>
      <c r="M247" t="s">
        <v>622</v>
      </c>
      <c r="R247" t="s">
        <v>622</v>
      </c>
      <c r="S247" s="102" t="str">
        <f t="shared" si="6"/>
        <v>ja</v>
      </c>
      <c r="U247">
        <f t="shared" si="7"/>
        <v>205</v>
      </c>
    </row>
    <row r="248" spans="1:21" ht="15" customHeight="1" x14ac:dyDescent="0.25">
      <c r="A248" t="s">
        <v>357</v>
      </c>
      <c r="B248" t="s">
        <v>358</v>
      </c>
      <c r="C248">
        <v>0.167546</v>
      </c>
      <c r="D248">
        <v>10.464700000000001</v>
      </c>
      <c r="E248">
        <v>16.299299999999999</v>
      </c>
      <c r="F248">
        <v>9.6813200000000002E-3</v>
      </c>
      <c r="G248" t="s">
        <v>10</v>
      </c>
      <c r="H248" s="103" t="s">
        <v>10</v>
      </c>
      <c r="J248">
        <f>VLOOKUP($B248,Totalt!$B$1:$BH$474,MATCH(J$2,Totalt!$B$1:$AZ$1,0),FALSE)</f>
        <v>9.9160000000000004</v>
      </c>
      <c r="K248">
        <f>VLOOKUP($B248,Totalt!$B$1:$BH$474,MATCH(K$2,Totalt!$B$1:$AZ$1,0),FALSE)</f>
        <v>7.851</v>
      </c>
      <c r="M248" t="s">
        <v>622</v>
      </c>
      <c r="R248" t="s">
        <v>622</v>
      </c>
      <c r="S248" s="102" t="str">
        <f t="shared" si="6"/>
        <v>ja</v>
      </c>
      <c r="U248">
        <f t="shared" si="7"/>
        <v>206</v>
      </c>
    </row>
    <row r="249" spans="1:21" ht="15" customHeight="1" x14ac:dyDescent="0.25">
      <c r="A249" t="s">
        <v>357</v>
      </c>
      <c r="B249" t="s">
        <v>359</v>
      </c>
      <c r="C249">
        <v>0.17241400000000001</v>
      </c>
      <c r="D249">
        <v>10.807700000000001</v>
      </c>
      <c r="E249">
        <v>17.4373</v>
      </c>
      <c r="F249">
        <v>8.60467E-3</v>
      </c>
      <c r="G249" t="s">
        <v>10</v>
      </c>
      <c r="H249" s="103" t="s">
        <v>10</v>
      </c>
      <c r="J249">
        <f>VLOOKUP($B249,Totalt!$B$1:$BH$474,MATCH(J$2,Totalt!$B$1:$AZ$1,0),FALSE)</f>
        <v>10.226999999999999</v>
      </c>
      <c r="K249">
        <f>VLOOKUP($B249,Totalt!$B$1:$BH$474,MATCH(K$2,Totalt!$B$1:$AZ$1,0),FALSE)</f>
        <v>7.5919999999999996</v>
      </c>
      <c r="M249" t="s">
        <v>622</v>
      </c>
      <c r="R249" t="s">
        <v>622</v>
      </c>
      <c r="S249" s="102" t="str">
        <f t="shared" si="6"/>
        <v>ja</v>
      </c>
      <c r="U249">
        <f t="shared" si="7"/>
        <v>207</v>
      </c>
    </row>
    <row r="250" spans="1:21" ht="15" customHeight="1" x14ac:dyDescent="0.25">
      <c r="A250" t="s">
        <v>357</v>
      </c>
      <c r="B250" t="s">
        <v>360</v>
      </c>
      <c r="C250">
        <v>9.5202599999999998E-2</v>
      </c>
      <c r="D250">
        <v>14.967599999999999</v>
      </c>
      <c r="E250">
        <v>10.416499999999999</v>
      </c>
      <c r="F250">
        <v>1.00596E-2</v>
      </c>
      <c r="G250" t="s">
        <v>10</v>
      </c>
      <c r="H250" s="103" t="s">
        <v>10</v>
      </c>
      <c r="J250">
        <f>VLOOKUP($B250,Totalt!$B$1:$BH$474,MATCH(J$2,Totalt!$B$1:$AZ$1,0),FALSE)</f>
        <v>18.788</v>
      </c>
      <c r="K250">
        <f>VLOOKUP($B250,Totalt!$B$1:$BH$474,MATCH(K$2,Totalt!$B$1:$AZ$1,0),FALSE)</f>
        <v>13.845000000000001</v>
      </c>
      <c r="M250" t="s">
        <v>622</v>
      </c>
      <c r="R250" t="s">
        <v>622</v>
      </c>
      <c r="S250" s="102" t="str">
        <f t="shared" si="6"/>
        <v>ja</v>
      </c>
      <c r="U250">
        <f t="shared" si="7"/>
        <v>208</v>
      </c>
    </row>
    <row r="251" spans="1:21" ht="15" customHeight="1" x14ac:dyDescent="0.25">
      <c r="A251" t="s">
        <v>357</v>
      </c>
      <c r="B251" t="s">
        <v>361</v>
      </c>
      <c r="C251">
        <v>0.16362599999999999</v>
      </c>
      <c r="D251">
        <v>11.9795</v>
      </c>
      <c r="E251">
        <v>15.944699999999999</v>
      </c>
      <c r="F251">
        <v>1.52318E-2</v>
      </c>
      <c r="G251" t="s">
        <v>10</v>
      </c>
      <c r="H251" s="103" t="s">
        <v>10</v>
      </c>
      <c r="J251">
        <f>VLOOKUP($B251,Totalt!$B$1:$BH$474,MATCH(J$2,Totalt!$B$1:$AZ$1,0),FALSE)</f>
        <v>11.882999999999999</v>
      </c>
      <c r="K251">
        <f>VLOOKUP($B251,Totalt!$B$1:$BH$474,MATCH(K$2,Totalt!$B$1:$AZ$1,0),FALSE)</f>
        <v>9.6989999999999998</v>
      </c>
      <c r="M251" t="s">
        <v>622</v>
      </c>
      <c r="R251" t="s">
        <v>622</v>
      </c>
      <c r="S251" s="102" t="str">
        <f t="shared" si="6"/>
        <v>ja</v>
      </c>
      <c r="U251">
        <f t="shared" si="7"/>
        <v>209</v>
      </c>
    </row>
    <row r="252" spans="1:21" ht="15" customHeight="1" x14ac:dyDescent="0.25">
      <c r="A252" t="s">
        <v>357</v>
      </c>
      <c r="B252" t="s">
        <v>362</v>
      </c>
      <c r="C252">
        <v>6.8879200000000002E-2</v>
      </c>
      <c r="D252">
        <v>13.518599999999999</v>
      </c>
      <c r="E252">
        <v>8.8166899999999995</v>
      </c>
      <c r="F252">
        <v>1.27654E-2</v>
      </c>
      <c r="G252" t="s">
        <v>10</v>
      </c>
      <c r="H252" s="103" t="s">
        <v>10</v>
      </c>
      <c r="J252">
        <f>VLOOKUP($B252,Totalt!$B$1:$BH$474,MATCH(J$2,Totalt!$B$1:$AZ$1,0),FALSE)</f>
        <v>7.206999999999999</v>
      </c>
      <c r="K252">
        <f>VLOOKUP($B252,Totalt!$B$1:$BH$474,MATCH(K$2,Totalt!$B$1:$AZ$1,0),FALSE)</f>
        <v>6.3259999999999996</v>
      </c>
      <c r="M252" t="s">
        <v>622</v>
      </c>
      <c r="R252" t="s">
        <v>622</v>
      </c>
      <c r="S252" s="102" t="str">
        <f t="shared" si="6"/>
        <v>ja</v>
      </c>
      <c r="U252">
        <f t="shared" si="7"/>
        <v>210</v>
      </c>
    </row>
    <row r="253" spans="1:21" ht="15" customHeight="1" x14ac:dyDescent="0.25">
      <c r="A253" t="s">
        <v>357</v>
      </c>
      <c r="B253" t="s">
        <v>363</v>
      </c>
      <c r="C253">
        <v>0.43937999999999999</v>
      </c>
      <c r="D253">
        <v>59.699399999999997</v>
      </c>
      <c r="E253">
        <v>19.520700000000001</v>
      </c>
      <c r="F253">
        <v>0.13406299999999999</v>
      </c>
      <c r="G253" t="s">
        <v>10</v>
      </c>
      <c r="H253" s="103" t="s">
        <v>10</v>
      </c>
      <c r="J253">
        <f>VLOOKUP($B253,Totalt!$B$1:$BH$474,MATCH(J$2,Totalt!$B$1:$AZ$1,0),FALSE)</f>
        <v>0.73099999999999998</v>
      </c>
      <c r="K253">
        <f>VLOOKUP($B253,Totalt!$B$1:$BH$474,MATCH(K$2,Totalt!$B$1:$AZ$1,0),FALSE)</f>
        <v>0.5</v>
      </c>
      <c r="M253" t="s">
        <v>622</v>
      </c>
      <c r="R253" t="s">
        <v>622</v>
      </c>
      <c r="S253" s="102" t="str">
        <f t="shared" si="6"/>
        <v>ja</v>
      </c>
      <c r="U253">
        <f t="shared" si="7"/>
        <v>211</v>
      </c>
    </row>
    <row r="254" spans="1:21" ht="15" customHeight="1" x14ac:dyDescent="0.25">
      <c r="A254" t="s">
        <v>357</v>
      </c>
      <c r="B254" t="s">
        <v>364</v>
      </c>
      <c r="C254">
        <v>0.17871899999999999</v>
      </c>
      <c r="D254">
        <v>9.0004399999999993</v>
      </c>
      <c r="E254">
        <v>17.511399999999998</v>
      </c>
      <c r="F254">
        <v>3.2983499999999998E-3</v>
      </c>
      <c r="G254" t="s">
        <v>10</v>
      </c>
      <c r="H254" s="103" t="s">
        <v>10</v>
      </c>
      <c r="J254">
        <f>VLOOKUP($B254,Totalt!$B$1:$BH$474,MATCH(J$2,Totalt!$B$1:$AZ$1,0),FALSE)</f>
        <v>6.67</v>
      </c>
      <c r="K254">
        <f>VLOOKUP($B254,Totalt!$B$1:$BH$474,MATCH(K$2,Totalt!$B$1:$AZ$1,0),FALSE)</f>
        <v>4.8730000000000002</v>
      </c>
      <c r="M254" t="s">
        <v>622</v>
      </c>
      <c r="R254" t="s">
        <v>622</v>
      </c>
      <c r="S254" s="102" t="str">
        <f t="shared" si="6"/>
        <v>ja</v>
      </c>
      <c r="U254">
        <f t="shared" si="7"/>
        <v>212</v>
      </c>
    </row>
    <row r="255" spans="1:21" ht="15" customHeight="1" x14ac:dyDescent="0.25">
      <c r="A255" t="s">
        <v>357</v>
      </c>
      <c r="B255" t="s">
        <v>365</v>
      </c>
      <c r="C255">
        <v>0.16068299999999999</v>
      </c>
      <c r="D255">
        <v>9.4182299999999994</v>
      </c>
      <c r="E255">
        <v>16.926200000000001</v>
      </c>
      <c r="F255">
        <v>5.4503700000000004E-3</v>
      </c>
      <c r="G255" t="s">
        <v>10</v>
      </c>
      <c r="H255" s="103" t="s">
        <v>10</v>
      </c>
      <c r="J255">
        <f>VLOOKUP($B255,Totalt!$B$1:$BH$474,MATCH(J$2,Totalt!$B$1:$AZ$1,0),FALSE)</f>
        <v>3.4860000000000002</v>
      </c>
      <c r="K255">
        <f>VLOOKUP($B255,Totalt!$B$1:$BH$474,MATCH(K$2,Totalt!$B$1:$AZ$1,0),FALSE)</f>
        <v>2.6659999999999999</v>
      </c>
      <c r="M255" t="s">
        <v>622</v>
      </c>
      <c r="R255" t="s">
        <v>622</v>
      </c>
      <c r="S255" s="102" t="str">
        <f t="shared" si="6"/>
        <v>ja</v>
      </c>
      <c r="U255">
        <f t="shared" si="7"/>
        <v>213</v>
      </c>
    </row>
    <row r="256" spans="1:21" ht="15" customHeight="1" x14ac:dyDescent="0.25">
      <c r="A256" t="s">
        <v>357</v>
      </c>
      <c r="B256" t="s">
        <v>366</v>
      </c>
      <c r="C256">
        <v>0.32810400000000001</v>
      </c>
      <c r="D256">
        <v>110.411</v>
      </c>
      <c r="E256">
        <v>15.1082</v>
      </c>
      <c r="F256">
        <v>2.0306399999999998E-3</v>
      </c>
      <c r="G256" t="s">
        <v>10</v>
      </c>
      <c r="H256" s="103" t="s">
        <v>10</v>
      </c>
      <c r="J256">
        <f>VLOOKUP($B256,Totalt!$B$1:$BH$474,MATCH(J$2,Totalt!$B$1:$AZ$1,0),FALSE)</f>
        <v>92.313566100000017</v>
      </c>
      <c r="K256">
        <f>VLOOKUP($B256,Totalt!$B$1:$BH$474,MATCH(K$2,Totalt!$B$1:$AZ$1,0),FALSE)</f>
        <v>97.12</v>
      </c>
      <c r="M256" t="s">
        <v>622</v>
      </c>
      <c r="R256" t="s">
        <v>622</v>
      </c>
      <c r="S256" s="102" t="str">
        <f t="shared" si="6"/>
        <v>ja</v>
      </c>
      <c r="U256">
        <f t="shared" si="7"/>
        <v>214</v>
      </c>
    </row>
    <row r="257" spans="1:21" ht="15" customHeight="1" x14ac:dyDescent="0.25">
      <c r="A257" t="s">
        <v>357</v>
      </c>
      <c r="B257" t="s">
        <v>367</v>
      </c>
      <c r="C257">
        <v>0.22264100000000001</v>
      </c>
      <c r="D257">
        <v>25.2394</v>
      </c>
      <c r="E257">
        <v>17.078800000000001</v>
      </c>
      <c r="F257">
        <v>5.27001E-2</v>
      </c>
      <c r="G257" t="s">
        <v>10</v>
      </c>
      <c r="H257" s="103" t="s">
        <v>10</v>
      </c>
      <c r="J257">
        <f>VLOOKUP($B257,Totalt!$B$1:$BH$474,MATCH(J$2,Totalt!$B$1:$AZ$1,0),FALSE)</f>
        <v>3.0739999999999998</v>
      </c>
      <c r="K257">
        <f>VLOOKUP($B257,Totalt!$B$1:$BH$474,MATCH(K$2,Totalt!$B$1:$AZ$1,0),FALSE)</f>
        <v>2.3929999999999998</v>
      </c>
      <c r="M257" t="s">
        <v>622</v>
      </c>
      <c r="R257" t="s">
        <v>622</v>
      </c>
      <c r="S257" s="102" t="str">
        <f t="shared" si="6"/>
        <v>ja</v>
      </c>
      <c r="U257">
        <f t="shared" si="7"/>
        <v>215</v>
      </c>
    </row>
    <row r="258" spans="1:21" ht="15" customHeight="1" x14ac:dyDescent="0.25">
      <c r="A258" t="s">
        <v>357</v>
      </c>
      <c r="B258" t="s">
        <v>368</v>
      </c>
      <c r="C258">
        <v>9.6817899999999998E-2</v>
      </c>
      <c r="D258">
        <v>12.318300000000001</v>
      </c>
      <c r="E258">
        <v>7.2673399999999999</v>
      </c>
      <c r="F258">
        <v>1.7950799999999999E-2</v>
      </c>
      <c r="G258" t="s">
        <v>10</v>
      </c>
      <c r="H258" s="103" t="s">
        <v>10</v>
      </c>
      <c r="J258">
        <f>VLOOKUP($B258,Totalt!$B$1:$BH$474,MATCH(J$2,Totalt!$B$1:$AZ$1,0),FALSE)</f>
        <v>70.833190000000002</v>
      </c>
      <c r="K258">
        <f>VLOOKUP($B258,Totalt!$B$1:$BH$474,MATCH(K$2,Totalt!$B$1:$AZ$1,0),FALSE)</f>
        <v>74.183999999999997</v>
      </c>
      <c r="M258" t="s">
        <v>622</v>
      </c>
      <c r="R258" t="s">
        <v>622</v>
      </c>
      <c r="S258" s="102" t="str">
        <f t="shared" si="6"/>
        <v>ja</v>
      </c>
      <c r="U258">
        <f t="shared" si="7"/>
        <v>216</v>
      </c>
    </row>
    <row r="259" spans="1:21" ht="15" customHeight="1" x14ac:dyDescent="0.25">
      <c r="A259" t="s">
        <v>357</v>
      </c>
      <c r="B259" t="s">
        <v>369</v>
      </c>
      <c r="C259">
        <v>0.116026</v>
      </c>
      <c r="D259">
        <v>5.9319699999999997</v>
      </c>
      <c r="E259">
        <v>10.542899999999999</v>
      </c>
      <c r="F259">
        <v>3.6224999999999999E-3</v>
      </c>
      <c r="G259" t="s">
        <v>10</v>
      </c>
      <c r="H259" s="103" t="s">
        <v>10</v>
      </c>
      <c r="J259">
        <f>VLOOKUP($B259,Totalt!$B$1:$BH$474,MATCH(J$2,Totalt!$B$1:$AZ$1,0),FALSE)</f>
        <v>15.735000000000001</v>
      </c>
      <c r="K259">
        <f>VLOOKUP($B259,Totalt!$B$1:$BH$474,MATCH(K$2,Totalt!$B$1:$AZ$1,0),FALSE)</f>
        <v>12.15</v>
      </c>
      <c r="M259" t="s">
        <v>622</v>
      </c>
      <c r="R259" t="s">
        <v>622</v>
      </c>
      <c r="S259" s="102" t="str">
        <f t="shared" si="6"/>
        <v>ja</v>
      </c>
      <c r="U259">
        <f t="shared" si="7"/>
        <v>217</v>
      </c>
    </row>
    <row r="260" spans="1:21" ht="15" customHeight="1" x14ac:dyDescent="0.25">
      <c r="A260" t="s">
        <v>357</v>
      </c>
      <c r="B260" t="s">
        <v>370</v>
      </c>
      <c r="C260">
        <v>0.15798100000000001</v>
      </c>
      <c r="D260">
        <v>8.6808200000000006</v>
      </c>
      <c r="E260">
        <v>16.745699999999999</v>
      </c>
      <c r="F260">
        <v>3.5494799999999998E-3</v>
      </c>
      <c r="G260" t="s">
        <v>10</v>
      </c>
      <c r="H260" s="103" t="s">
        <v>10</v>
      </c>
      <c r="J260">
        <f>VLOOKUP($B260,Totalt!$B$1:$BH$474,MATCH(J$2,Totalt!$B$1:$AZ$1,0),FALSE)</f>
        <v>11.551</v>
      </c>
      <c r="K260">
        <f>VLOOKUP($B260,Totalt!$B$1:$BH$474,MATCH(K$2,Totalt!$B$1:$AZ$1,0),FALSE)</f>
        <v>8.91</v>
      </c>
      <c r="M260" t="s">
        <v>622</v>
      </c>
      <c r="R260" t="s">
        <v>622</v>
      </c>
      <c r="S260" s="102" t="str">
        <f t="shared" ref="S260:S323" si="8">IF(N260="x","nej",
IF(O260="x","ja",
IF(H260="ja","ja","nej")))</f>
        <v>ja</v>
      </c>
      <c r="U260">
        <f t="shared" si="7"/>
        <v>218</v>
      </c>
    </row>
    <row r="261" spans="1:21" ht="15" customHeight="1" x14ac:dyDescent="0.25">
      <c r="A261" t="s">
        <v>357</v>
      </c>
      <c r="B261" t="s">
        <v>371</v>
      </c>
      <c r="C261">
        <v>0.28607199999999999</v>
      </c>
      <c r="D261">
        <v>80.835499999999996</v>
      </c>
      <c r="E261">
        <v>12.6646</v>
      </c>
      <c r="F261">
        <v>8.4708200000000004E-3</v>
      </c>
      <c r="G261" t="s">
        <v>10</v>
      </c>
      <c r="H261" s="103" t="s">
        <v>10</v>
      </c>
      <c r="J261">
        <f>VLOOKUP($B261,Totalt!$B$1:$BH$474,MATCH(J$2,Totalt!$B$1:$AZ$1,0),FALSE)</f>
        <v>303.32006999999999</v>
      </c>
      <c r="K261">
        <f>VLOOKUP($B261,Totalt!$B$1:$BH$474,MATCH(K$2,Totalt!$B$1:$AZ$1,0),FALSE)</f>
        <v>304.428</v>
      </c>
      <c r="M261" t="s">
        <v>622</v>
      </c>
      <c r="R261" t="s">
        <v>622</v>
      </c>
      <c r="S261" s="102" t="str">
        <f t="shared" si="8"/>
        <v>ja</v>
      </c>
      <c r="U261">
        <f t="shared" ref="U261:U324" si="9">IF(ISERROR(S261),U260,IF(S261="ja",U260+1,U260))</f>
        <v>219</v>
      </c>
    </row>
    <row r="262" spans="1:21" ht="15" customHeight="1" x14ac:dyDescent="0.25">
      <c r="A262" t="s">
        <v>357</v>
      </c>
      <c r="B262" t="s">
        <v>372</v>
      </c>
      <c r="C262">
        <v>0.30074600000000001</v>
      </c>
      <c r="D262">
        <v>33.127400000000002</v>
      </c>
      <c r="E262">
        <v>18.407699999999998</v>
      </c>
      <c r="F262">
        <v>5.3797900000000003E-2</v>
      </c>
      <c r="G262" t="s">
        <v>10</v>
      </c>
      <c r="H262" s="103" t="s">
        <v>10</v>
      </c>
      <c r="J262">
        <f>VLOOKUP($B262,Totalt!$B$1:$BH$474,MATCH(J$2,Totalt!$B$1:$AZ$1,0),FALSE)</f>
        <v>45.262</v>
      </c>
      <c r="K262">
        <f>VLOOKUP($B262,Totalt!$B$1:$BH$474,MATCH(K$2,Totalt!$B$1:$AZ$1,0),FALSE)</f>
        <v>28.03</v>
      </c>
      <c r="M262" t="s">
        <v>622</v>
      </c>
      <c r="R262" t="s">
        <v>622</v>
      </c>
      <c r="S262" s="102" t="str">
        <f t="shared" si="8"/>
        <v>ja</v>
      </c>
      <c r="U262">
        <f t="shared" si="9"/>
        <v>220</v>
      </c>
    </row>
    <row r="263" spans="1:21" ht="15" customHeight="1" x14ac:dyDescent="0.25">
      <c r="A263" t="s">
        <v>357</v>
      </c>
      <c r="B263" t="s">
        <v>373</v>
      </c>
      <c r="C263">
        <v>4.1957799999999999E-4</v>
      </c>
      <c r="D263">
        <v>0</v>
      </c>
      <c r="E263">
        <v>0</v>
      </c>
      <c r="F263">
        <v>0</v>
      </c>
      <c r="G263" t="s">
        <v>10</v>
      </c>
      <c r="H263" s="103" t="s">
        <v>10</v>
      </c>
      <c r="J263">
        <f>VLOOKUP($B263,Totalt!$B$1:$BH$474,MATCH(J$2,Totalt!$B$1:$AZ$1,0),FALSE)</f>
        <v>35.007000000000005</v>
      </c>
      <c r="K263">
        <f>VLOOKUP($B263,Totalt!$B$1:$BH$474,MATCH(K$2,Totalt!$B$1:$AZ$1,0),FALSE)</f>
        <v>28.052</v>
      </c>
      <c r="M263" t="s">
        <v>622</v>
      </c>
      <c r="R263" t="s">
        <v>622</v>
      </c>
      <c r="S263" s="102" t="str">
        <f t="shared" si="8"/>
        <v>ja</v>
      </c>
      <c r="U263">
        <f t="shared" si="9"/>
        <v>221</v>
      </c>
    </row>
    <row r="264" spans="1:21" ht="15" customHeight="1" x14ac:dyDescent="0.25">
      <c r="A264" t="s">
        <v>357</v>
      </c>
      <c r="B264" t="s">
        <v>374</v>
      </c>
      <c r="C264">
        <v>0.187</v>
      </c>
      <c r="D264">
        <v>14.122400000000001</v>
      </c>
      <c r="E264">
        <v>18.085000000000001</v>
      </c>
      <c r="F264">
        <v>1.67332E-2</v>
      </c>
      <c r="G264" t="s">
        <v>10</v>
      </c>
      <c r="H264" s="103" t="s">
        <v>10</v>
      </c>
      <c r="J264">
        <f>VLOOKUP($B264,Totalt!$B$1:$BH$474,MATCH(J$2,Totalt!$B$1:$AZ$1,0),FALSE)</f>
        <v>19.780999999999999</v>
      </c>
      <c r="K264">
        <f>VLOOKUP($B264,Totalt!$B$1:$BH$474,MATCH(K$2,Totalt!$B$1:$AZ$1,0),FALSE)</f>
        <v>14.253</v>
      </c>
      <c r="M264" t="s">
        <v>622</v>
      </c>
      <c r="R264" t="s">
        <v>622</v>
      </c>
      <c r="S264" s="102" t="str">
        <f t="shared" si="8"/>
        <v>ja</v>
      </c>
      <c r="U264">
        <f t="shared" si="9"/>
        <v>222</v>
      </c>
    </row>
    <row r="265" spans="1:21" ht="15" customHeight="1" x14ac:dyDescent="0.25">
      <c r="A265" t="s">
        <v>357</v>
      </c>
      <c r="B265" t="s">
        <v>375</v>
      </c>
      <c r="C265">
        <v>0.194526</v>
      </c>
      <c r="D265">
        <v>14.696199999999999</v>
      </c>
      <c r="E265">
        <v>17.6798</v>
      </c>
      <c r="F265">
        <v>1.9174E-2</v>
      </c>
      <c r="G265" t="s">
        <v>10</v>
      </c>
      <c r="H265" s="103" t="s">
        <v>10</v>
      </c>
      <c r="J265">
        <f>VLOOKUP($B265,Totalt!$B$1:$BH$474,MATCH(J$2,Totalt!$B$1:$AZ$1,0),FALSE)</f>
        <v>3.39</v>
      </c>
      <c r="K265">
        <f>VLOOKUP($B265,Totalt!$B$1:$BH$474,MATCH(K$2,Totalt!$B$1:$AZ$1,0),FALSE)</f>
        <v>2.488</v>
      </c>
      <c r="M265" t="s">
        <v>622</v>
      </c>
      <c r="R265" t="s">
        <v>622</v>
      </c>
      <c r="S265" s="102" t="str">
        <f t="shared" si="8"/>
        <v>ja</v>
      </c>
      <c r="U265">
        <f t="shared" si="9"/>
        <v>223</v>
      </c>
    </row>
    <row r="266" spans="1:21" ht="15" customHeight="1" x14ac:dyDescent="0.25">
      <c r="A266" t="s">
        <v>376</v>
      </c>
      <c r="B266" t="s">
        <v>377</v>
      </c>
      <c r="C266">
        <v>0.188774</v>
      </c>
      <c r="D266">
        <v>13.367100000000001</v>
      </c>
      <c r="E266">
        <v>18.9114</v>
      </c>
      <c r="F266">
        <v>1.30095E-2</v>
      </c>
      <c r="G266" t="s">
        <v>10</v>
      </c>
      <c r="H266" s="103" t="s">
        <v>10</v>
      </c>
      <c r="J266">
        <f>VLOOKUP($B266,Totalt!$B$1:$BH$474,MATCH(J$2,Totalt!$B$1:$AZ$1,0),FALSE)</f>
        <v>11.530000000000001</v>
      </c>
      <c r="K266">
        <f>VLOOKUP($B266,Totalt!$B$1:$BH$474,MATCH(K$2,Totalt!$B$1:$AZ$1,0),FALSE)</f>
        <v>7.9370000000000003</v>
      </c>
      <c r="M266" t="s">
        <v>622</v>
      </c>
      <c r="R266" t="s">
        <v>622</v>
      </c>
      <c r="S266" s="102" t="str">
        <f t="shared" si="8"/>
        <v>ja</v>
      </c>
      <c r="U266">
        <f t="shared" si="9"/>
        <v>224</v>
      </c>
    </row>
    <row r="267" spans="1:21" ht="15" customHeight="1" x14ac:dyDescent="0.25">
      <c r="A267" t="s">
        <v>376</v>
      </c>
      <c r="B267" t="s">
        <v>378</v>
      </c>
      <c r="C267">
        <v>8.9644100000000004E-2</v>
      </c>
      <c r="D267">
        <v>54.211799999999997</v>
      </c>
      <c r="E267">
        <v>6.0696899999999996</v>
      </c>
      <c r="F267">
        <v>1.22065E-2</v>
      </c>
      <c r="G267" t="s">
        <v>10</v>
      </c>
      <c r="H267" s="103" t="s">
        <v>10</v>
      </c>
      <c r="J267">
        <f>VLOOKUP($B267,Totalt!$B$1:$BH$474,MATCH(J$2,Totalt!$B$1:$AZ$1,0),FALSE)</f>
        <v>412.44635999999997</v>
      </c>
      <c r="K267">
        <f>VLOOKUP($B267,Totalt!$B$1:$BH$474,MATCH(K$2,Totalt!$B$1:$AZ$1,0),FALSE)</f>
        <v>315.59300000000002</v>
      </c>
      <c r="M267" t="s">
        <v>622</v>
      </c>
      <c r="R267" t="s">
        <v>622</v>
      </c>
      <c r="S267" s="102" t="str">
        <f t="shared" si="8"/>
        <v>ja</v>
      </c>
      <c r="U267">
        <f t="shared" si="9"/>
        <v>225</v>
      </c>
    </row>
    <row r="268" spans="1:21" ht="15" customHeight="1" x14ac:dyDescent="0.25">
      <c r="A268" t="s">
        <v>376</v>
      </c>
      <c r="B268" t="s">
        <v>379</v>
      </c>
      <c r="C268">
        <v>0.20977000000000001</v>
      </c>
      <c r="D268">
        <v>19.859200000000001</v>
      </c>
      <c r="E268">
        <v>18.017499999999998</v>
      </c>
      <c r="F268">
        <v>3.3124800000000003E-2</v>
      </c>
      <c r="G268" t="s">
        <v>10</v>
      </c>
      <c r="H268" s="103" t="s">
        <v>10</v>
      </c>
      <c r="J268">
        <f>VLOOKUP($B268,Totalt!$B$1:$BH$474,MATCH(J$2,Totalt!$B$1:$AZ$1,0),FALSE)</f>
        <v>5.4340000000000002</v>
      </c>
      <c r="K268">
        <f>VLOOKUP($B268,Totalt!$B$1:$BH$474,MATCH(K$2,Totalt!$B$1:$AZ$1,0),FALSE)</f>
        <v>3.9649999999999999</v>
      </c>
      <c r="M268" t="s">
        <v>622</v>
      </c>
      <c r="R268" t="s">
        <v>622</v>
      </c>
      <c r="S268" s="102" t="str">
        <f t="shared" si="8"/>
        <v>ja</v>
      </c>
      <c r="U268">
        <f t="shared" si="9"/>
        <v>226</v>
      </c>
    </row>
    <row r="269" spans="1:21" ht="15" customHeight="1" x14ac:dyDescent="0.25">
      <c r="A269" t="s">
        <v>376</v>
      </c>
      <c r="B269" t="s">
        <v>380</v>
      </c>
      <c r="C269">
        <v>0.17266999999999999</v>
      </c>
      <c r="D269">
        <v>12.0433</v>
      </c>
      <c r="E269">
        <v>16.701799999999999</v>
      </c>
      <c r="F269">
        <v>1.36799E-2</v>
      </c>
      <c r="G269" t="s">
        <v>10</v>
      </c>
      <c r="H269" s="103" t="s">
        <v>10</v>
      </c>
      <c r="J269">
        <f>VLOOKUP($B269,Totalt!$B$1:$BH$474,MATCH(J$2,Totalt!$B$1:$AZ$1,0),FALSE)</f>
        <v>2.1930000000000001</v>
      </c>
      <c r="K269">
        <f>VLOOKUP($B269,Totalt!$B$1:$BH$474,MATCH(K$2,Totalt!$B$1:$AZ$1,0),FALSE)</f>
        <v>1.704</v>
      </c>
      <c r="M269" t="s">
        <v>622</v>
      </c>
      <c r="R269" t="s">
        <v>622</v>
      </c>
      <c r="S269" s="102" t="str">
        <f t="shared" si="8"/>
        <v>ja</v>
      </c>
      <c r="U269">
        <f t="shared" si="9"/>
        <v>227</v>
      </c>
    </row>
    <row r="270" spans="1:21" ht="15" customHeight="1" x14ac:dyDescent="0.25">
      <c r="A270" t="s">
        <v>376</v>
      </c>
      <c r="B270" t="s">
        <v>381</v>
      </c>
      <c r="C270">
        <v>0.180897</v>
      </c>
      <c r="D270">
        <v>11.5997</v>
      </c>
      <c r="E270">
        <v>17.664999999999999</v>
      </c>
      <c r="F270">
        <v>1.0427499999999999E-2</v>
      </c>
      <c r="G270" t="s">
        <v>10</v>
      </c>
      <c r="H270" s="103" t="s">
        <v>10</v>
      </c>
      <c r="J270">
        <f>VLOOKUP($B270,Totalt!$B$1:$BH$474,MATCH(J$2,Totalt!$B$1:$AZ$1,0),FALSE)</f>
        <v>3.8359999999999999</v>
      </c>
      <c r="K270">
        <f>VLOOKUP($B270,Totalt!$B$1:$BH$474,MATCH(K$2,Totalt!$B$1:$AZ$1,0),FALSE)</f>
        <v>2.8079999999999998</v>
      </c>
      <c r="M270" t="s">
        <v>622</v>
      </c>
      <c r="R270" t="s">
        <v>622</v>
      </c>
      <c r="S270" s="102" t="str">
        <f t="shared" si="8"/>
        <v>ja</v>
      </c>
      <c r="U270">
        <f t="shared" si="9"/>
        <v>228</v>
      </c>
    </row>
    <row r="271" spans="1:21" ht="15" customHeight="1" x14ac:dyDescent="0.25">
      <c r="A271" t="s">
        <v>382</v>
      </c>
      <c r="B271" t="s">
        <v>383</v>
      </c>
      <c r="C271">
        <v>0.47227400000000003</v>
      </c>
      <c r="D271">
        <v>93.145399999999995</v>
      </c>
      <c r="E271">
        <v>5.6517299999999997</v>
      </c>
      <c r="F271">
        <v>0.123034</v>
      </c>
      <c r="G271" t="s">
        <v>10</v>
      </c>
      <c r="H271" s="103" t="s">
        <v>10</v>
      </c>
      <c r="J271">
        <f>VLOOKUP($B271,Totalt!$B$1:$BH$474,MATCH(J$2,Totalt!$B$1:$AZ$1,0),FALSE)</f>
        <v>44.792000000000002</v>
      </c>
      <c r="K271">
        <f>VLOOKUP($B271,Totalt!$B$1:$BH$474,MATCH(K$2,Totalt!$B$1:$AZ$1,0),FALSE)</f>
        <v>39.286999999999999</v>
      </c>
      <c r="M271" t="s">
        <v>622</v>
      </c>
      <c r="R271" t="s">
        <v>622</v>
      </c>
      <c r="S271" s="102" t="str">
        <f t="shared" si="8"/>
        <v>ja</v>
      </c>
      <c r="U271">
        <f t="shared" si="9"/>
        <v>229</v>
      </c>
    </row>
    <row r="272" spans="1:21" ht="15" customHeight="1" x14ac:dyDescent="0.25">
      <c r="A272" t="s">
        <v>382</v>
      </c>
      <c r="B272" t="s">
        <v>384</v>
      </c>
      <c r="C272">
        <v>0.12903200000000001</v>
      </c>
      <c r="D272">
        <v>31.382100000000001</v>
      </c>
      <c r="E272">
        <v>9.6030800000000003</v>
      </c>
      <c r="F272">
        <v>3.2778599999999998E-2</v>
      </c>
      <c r="G272" t="s">
        <v>8</v>
      </c>
      <c r="H272" s="103" t="s">
        <v>10</v>
      </c>
      <c r="J272">
        <f>VLOOKUP($B272,Totalt!$B$1:$BH$474,MATCH(J$2,Totalt!$B$1:$AZ$1,0),FALSE)</f>
        <v>5.7049399999999997</v>
      </c>
      <c r="K272">
        <f>VLOOKUP($B272,Totalt!$B$1:$BH$474,MATCH(K$2,Totalt!$B$1:$AZ$1,0),FALSE)</f>
        <v>4.2370000000000001</v>
      </c>
      <c r="M272" t="s">
        <v>622</v>
      </c>
      <c r="R272" t="s">
        <v>622</v>
      </c>
      <c r="S272" s="102" t="str">
        <f t="shared" si="8"/>
        <v>ja</v>
      </c>
      <c r="U272">
        <f t="shared" si="9"/>
        <v>230</v>
      </c>
    </row>
    <row r="273" spans="1:21" ht="15" customHeight="1" x14ac:dyDescent="0.25">
      <c r="A273" t="s">
        <v>385</v>
      </c>
      <c r="B273" t="s">
        <v>386</v>
      </c>
      <c r="C273">
        <v>0.26392900000000002</v>
      </c>
      <c r="D273">
        <v>14.502000000000001</v>
      </c>
      <c r="E273">
        <v>0</v>
      </c>
      <c r="F273">
        <v>0.103783</v>
      </c>
      <c r="G273" t="s">
        <v>8</v>
      </c>
      <c r="H273" s="103" t="s">
        <v>10</v>
      </c>
      <c r="J273">
        <f>VLOOKUP($B273,Totalt!$B$1:$BH$474,MATCH(J$2,Totalt!$B$1:$AZ$1,0),FALSE)</f>
        <v>342.82</v>
      </c>
      <c r="K273">
        <f>VLOOKUP($B273,Totalt!$B$1:$BH$474,MATCH(K$2,Totalt!$B$1:$AZ$1,0),FALSE)</f>
        <v>294</v>
      </c>
      <c r="M273" t="s">
        <v>622</v>
      </c>
      <c r="R273" t="s">
        <v>622</v>
      </c>
      <c r="S273" s="102" t="str">
        <f t="shared" si="8"/>
        <v>ja</v>
      </c>
      <c r="U273">
        <f t="shared" si="9"/>
        <v>231</v>
      </c>
    </row>
    <row r="274" spans="1:21" ht="15" customHeight="1" x14ac:dyDescent="0.25">
      <c r="A274" t="s">
        <v>387</v>
      </c>
      <c r="B274" t="s">
        <v>388</v>
      </c>
      <c r="C274">
        <v>0.20811399999999999</v>
      </c>
      <c r="D274">
        <v>42.366300000000003</v>
      </c>
      <c r="E274">
        <v>3.9839000000000002</v>
      </c>
      <c r="F274">
        <v>4.1992099999999997E-2</v>
      </c>
      <c r="G274" t="s">
        <v>8</v>
      </c>
      <c r="H274" s="103" t="s">
        <v>10</v>
      </c>
      <c r="J274">
        <f>VLOOKUP($B274,Totalt!$B$1:$BH$474,MATCH(J$2,Totalt!$B$1:$AZ$1,0),FALSE)</f>
        <v>45.580000000000005</v>
      </c>
      <c r="K274">
        <f>VLOOKUP($B274,Totalt!$B$1:$BH$474,MATCH(K$2,Totalt!$B$1:$AZ$1,0),FALSE)</f>
        <v>32.981000000000002</v>
      </c>
      <c r="M274" t="s">
        <v>622</v>
      </c>
      <c r="R274" t="s">
        <v>622</v>
      </c>
      <c r="S274" s="102" t="str">
        <f t="shared" si="8"/>
        <v>ja</v>
      </c>
      <c r="U274">
        <f t="shared" si="9"/>
        <v>232</v>
      </c>
    </row>
    <row r="275" spans="1:21" ht="15" customHeight="1" x14ac:dyDescent="0.25">
      <c r="A275" t="s">
        <v>389</v>
      </c>
      <c r="B275" t="s">
        <v>390</v>
      </c>
      <c r="C275">
        <v>6.5600400000000003E-2</v>
      </c>
      <c r="D275">
        <v>9.8567</v>
      </c>
      <c r="E275">
        <v>7.6088300000000002</v>
      </c>
      <c r="F275">
        <v>0</v>
      </c>
      <c r="G275" t="s">
        <v>10</v>
      </c>
      <c r="H275" s="103" t="s">
        <v>10</v>
      </c>
      <c r="J275">
        <f>VLOOKUP($B275,Totalt!$B$1:$BH$474,MATCH(J$2,Totalt!$B$1:$AZ$1,0),FALSE)</f>
        <v>146.71680000000001</v>
      </c>
      <c r="K275">
        <f>VLOOKUP($B275,Totalt!$B$1:$BH$474,MATCH(K$2,Totalt!$B$1:$AZ$1,0),FALSE)</f>
        <v>106.19</v>
      </c>
      <c r="M275" t="s">
        <v>622</v>
      </c>
      <c r="R275" t="s">
        <v>622</v>
      </c>
      <c r="S275" s="102" t="str">
        <f t="shared" si="8"/>
        <v>ja</v>
      </c>
      <c r="U275">
        <f t="shared" si="9"/>
        <v>233</v>
      </c>
    </row>
    <row r="276" spans="1:21" ht="15" customHeight="1" x14ac:dyDescent="0.25">
      <c r="A276" t="s">
        <v>389</v>
      </c>
      <c r="B276" t="s">
        <v>391</v>
      </c>
      <c r="C276">
        <v>9.5585600000000007E-2</v>
      </c>
      <c r="D276">
        <v>16.330500000000001</v>
      </c>
      <c r="E276">
        <v>7.9573400000000003</v>
      </c>
      <c r="F276">
        <v>1.80769E-2</v>
      </c>
      <c r="G276" t="s">
        <v>10</v>
      </c>
      <c r="H276" s="103" t="s">
        <v>10</v>
      </c>
      <c r="J276">
        <f>VLOOKUP($B276,Totalt!$B$1:$BH$474,MATCH(J$2,Totalt!$B$1:$AZ$1,0),FALSE)</f>
        <v>26.000000000000004</v>
      </c>
      <c r="K276">
        <f>VLOOKUP($B276,Totalt!$B$1:$BH$474,MATCH(K$2,Totalt!$B$1:$AZ$1,0),FALSE)</f>
        <v>18.87</v>
      </c>
      <c r="M276" t="s">
        <v>622</v>
      </c>
      <c r="R276" t="s">
        <v>622</v>
      </c>
      <c r="S276" s="102" t="str">
        <f t="shared" si="8"/>
        <v>ja</v>
      </c>
      <c r="U276">
        <f t="shared" si="9"/>
        <v>234</v>
      </c>
    </row>
    <row r="277" spans="1:21" ht="15" customHeight="1" x14ac:dyDescent="0.25">
      <c r="A277" t="s">
        <v>389</v>
      </c>
      <c r="B277" t="s">
        <v>392</v>
      </c>
      <c r="C277">
        <v>8.0768099999999995E-2</v>
      </c>
      <c r="D277">
        <v>15.3512</v>
      </c>
      <c r="E277">
        <v>9.8857700000000008</v>
      </c>
      <c r="F277">
        <v>6.6100100000000004E-3</v>
      </c>
      <c r="G277" t="s">
        <v>10</v>
      </c>
      <c r="H277" s="103" t="s">
        <v>10</v>
      </c>
      <c r="J277">
        <f>VLOOKUP($B277,Totalt!$B$1:$BH$474,MATCH(J$2,Totalt!$B$1:$AZ$1,0),FALSE)</f>
        <v>10.59</v>
      </c>
      <c r="K277">
        <f>VLOOKUP($B277,Totalt!$B$1:$BH$474,MATCH(K$2,Totalt!$B$1:$AZ$1,0),FALSE)</f>
        <v>6.64</v>
      </c>
      <c r="M277" t="s">
        <v>622</v>
      </c>
      <c r="R277" t="s">
        <v>622</v>
      </c>
      <c r="S277" s="102" t="str">
        <f t="shared" si="8"/>
        <v>ja</v>
      </c>
      <c r="U277">
        <f t="shared" si="9"/>
        <v>235</v>
      </c>
    </row>
    <row r="278" spans="1:21" ht="15" customHeight="1" x14ac:dyDescent="0.25">
      <c r="A278" t="s">
        <v>389</v>
      </c>
      <c r="B278" t="s">
        <v>393</v>
      </c>
      <c r="C278">
        <v>9.6694299999999997E-2</v>
      </c>
      <c r="D278">
        <v>19.324000000000002</v>
      </c>
      <c r="E278">
        <v>8.2858400000000003</v>
      </c>
      <c r="F278">
        <v>2.6942000000000001E-2</v>
      </c>
      <c r="G278" t="s">
        <v>10</v>
      </c>
      <c r="H278" s="103" t="s">
        <v>10</v>
      </c>
      <c r="J278">
        <f>VLOOKUP($B278,Totalt!$B$1:$BH$474,MATCH(J$2,Totalt!$B$1:$AZ$1,0),FALSE)</f>
        <v>50.849999999999994</v>
      </c>
      <c r="K278">
        <f>VLOOKUP($B278,Totalt!$B$1:$BH$474,MATCH(K$2,Totalt!$B$1:$AZ$1,0),FALSE)</f>
        <v>38.57</v>
      </c>
      <c r="M278" t="s">
        <v>622</v>
      </c>
      <c r="R278" t="s">
        <v>622</v>
      </c>
      <c r="S278" s="102" t="str">
        <f t="shared" si="8"/>
        <v>ja</v>
      </c>
      <c r="U278">
        <f t="shared" si="9"/>
        <v>236</v>
      </c>
    </row>
    <row r="279" spans="1:21" ht="15" customHeight="1" x14ac:dyDescent="0.25">
      <c r="A279" t="s">
        <v>394</v>
      </c>
      <c r="B279" t="s">
        <v>395</v>
      </c>
      <c r="C279">
        <v>5.5923899999999999E-2</v>
      </c>
      <c r="D279">
        <v>11.127000000000001</v>
      </c>
      <c r="E279">
        <v>0.80128699999999997</v>
      </c>
      <c r="F279">
        <v>2.3088500000000001E-2</v>
      </c>
      <c r="G279" t="s">
        <v>8</v>
      </c>
      <c r="H279" s="103" t="s">
        <v>10</v>
      </c>
      <c r="J279">
        <f>VLOOKUP($B279,Totalt!$B$1:$BH$474,MATCH(J$2,Totalt!$B$1:$AZ$1,0),FALSE)</f>
        <v>83.375</v>
      </c>
      <c r="K279">
        <f>VLOOKUP($B279,Totalt!$B$1:$BH$474,MATCH(K$2,Totalt!$B$1:$AZ$1,0),FALSE)</f>
        <v>69</v>
      </c>
      <c r="M279" t="s">
        <v>622</v>
      </c>
      <c r="R279" t="s">
        <v>622</v>
      </c>
      <c r="S279" s="102" t="str">
        <f t="shared" si="8"/>
        <v>ja</v>
      </c>
      <c r="U279">
        <f t="shared" si="9"/>
        <v>237</v>
      </c>
    </row>
    <row r="280" spans="1:21" ht="15" customHeight="1" x14ac:dyDescent="0.25">
      <c r="A280" t="s">
        <v>394</v>
      </c>
      <c r="B280" t="s">
        <v>396</v>
      </c>
      <c r="C280">
        <v>0.41714299999999999</v>
      </c>
      <c r="D280">
        <v>78.5505</v>
      </c>
      <c r="E280">
        <v>14.388299999999999</v>
      </c>
      <c r="F280">
        <v>0.18820200000000001</v>
      </c>
      <c r="G280" t="s">
        <v>8</v>
      </c>
      <c r="H280" s="103" t="s">
        <v>10</v>
      </c>
      <c r="J280">
        <f>VLOOKUP($B280,Totalt!$B$1:$BH$474,MATCH(J$2,Totalt!$B$1:$AZ$1,0),FALSE)</f>
        <v>0.89</v>
      </c>
      <c r="K280">
        <f>VLOOKUP($B280,Totalt!$B$1:$BH$474,MATCH(K$2,Totalt!$B$1:$AZ$1,0),FALSE)</f>
        <v>0.84</v>
      </c>
      <c r="M280" t="s">
        <v>622</v>
      </c>
      <c r="R280" t="s">
        <v>622</v>
      </c>
      <c r="S280" s="102" t="str">
        <f t="shared" si="8"/>
        <v>ja</v>
      </c>
      <c r="U280">
        <f t="shared" si="9"/>
        <v>238</v>
      </c>
    </row>
    <row r="281" spans="1:21" ht="15" customHeight="1" x14ac:dyDescent="0.25">
      <c r="A281" t="s">
        <v>397</v>
      </c>
      <c r="B281" t="s">
        <v>398</v>
      </c>
      <c r="C281">
        <v>0.16812099999999999</v>
      </c>
      <c r="D281">
        <v>52.090299999999999</v>
      </c>
      <c r="E281">
        <v>5.50793</v>
      </c>
      <c r="F281">
        <v>4.8262300000000001E-2</v>
      </c>
      <c r="G281" t="s">
        <v>10</v>
      </c>
      <c r="H281" s="103" t="s">
        <v>10</v>
      </c>
      <c r="J281">
        <f>VLOOKUP($B281,Totalt!$B$1:$BH$474,MATCH(J$2,Totalt!$B$1:$AZ$1,0),FALSE)</f>
        <v>175.61733100000004</v>
      </c>
      <c r="K281">
        <f>VLOOKUP($B281,Totalt!$B$1:$BH$474,MATCH(K$2,Totalt!$B$1:$AZ$1,0),FALSE)</f>
        <v>136.19999999999999</v>
      </c>
      <c r="M281" t="s">
        <v>622</v>
      </c>
      <c r="R281" t="s">
        <v>622</v>
      </c>
      <c r="S281" s="102" t="str">
        <f t="shared" si="8"/>
        <v>ja</v>
      </c>
      <c r="U281">
        <f t="shared" si="9"/>
        <v>239</v>
      </c>
    </row>
    <row r="282" spans="1:21" ht="15" customHeight="1" x14ac:dyDescent="0.25">
      <c r="A282" t="s">
        <v>399</v>
      </c>
      <c r="B282" t="s">
        <v>400</v>
      </c>
      <c r="C282">
        <v>0.33592100000000003</v>
      </c>
      <c r="D282">
        <v>78.088300000000004</v>
      </c>
      <c r="E282">
        <v>10.981400000000001</v>
      </c>
      <c r="F282">
        <v>0.19361400000000001</v>
      </c>
      <c r="G282" t="s">
        <v>8</v>
      </c>
      <c r="H282" s="103" t="s">
        <v>10</v>
      </c>
      <c r="J282">
        <f>VLOOKUP($B282,Totalt!$B$1:$BH$474,MATCH(J$2,Totalt!$B$1:$AZ$1,0),FALSE)</f>
        <v>27.968</v>
      </c>
      <c r="K282">
        <f>VLOOKUP($B282,Totalt!$B$1:$BH$474,MATCH(K$2,Totalt!$B$1:$AZ$1,0),FALSE)</f>
        <v>21.4</v>
      </c>
      <c r="M282" t="s">
        <v>622</v>
      </c>
      <c r="R282" t="s">
        <v>622</v>
      </c>
      <c r="S282" s="102" t="str">
        <f t="shared" si="8"/>
        <v>ja</v>
      </c>
      <c r="U282">
        <f t="shared" si="9"/>
        <v>240</v>
      </c>
    </row>
    <row r="283" spans="1:21" ht="15" customHeight="1" x14ac:dyDescent="0.25">
      <c r="A283" t="s">
        <v>399</v>
      </c>
      <c r="B283" t="s">
        <v>401</v>
      </c>
      <c r="C283">
        <v>0.176424</v>
      </c>
      <c r="D283">
        <v>31.898399999999999</v>
      </c>
      <c r="E283">
        <v>8.4915800000000008</v>
      </c>
      <c r="F283">
        <v>5.4562600000000003E-2</v>
      </c>
      <c r="G283" t="s">
        <v>8</v>
      </c>
      <c r="H283" s="103" t="s">
        <v>10</v>
      </c>
      <c r="J283">
        <f>VLOOKUP($B283,Totalt!$B$1:$BH$474,MATCH(J$2,Totalt!$B$1:$AZ$1,0),FALSE)</f>
        <v>21.26</v>
      </c>
      <c r="K283">
        <f>VLOOKUP($B283,Totalt!$B$1:$BH$474,MATCH(K$2,Totalt!$B$1:$AZ$1,0),FALSE)</f>
        <v>14.4</v>
      </c>
      <c r="M283" t="s">
        <v>622</v>
      </c>
      <c r="R283" t="s">
        <v>622</v>
      </c>
      <c r="S283" s="102" t="str">
        <f t="shared" si="8"/>
        <v>ja</v>
      </c>
      <c r="U283">
        <f t="shared" si="9"/>
        <v>241</v>
      </c>
    </row>
    <row r="284" spans="1:21" ht="15" customHeight="1" x14ac:dyDescent="0.25">
      <c r="A284" t="s">
        <v>399</v>
      </c>
      <c r="B284" t="s">
        <v>402</v>
      </c>
      <c r="C284">
        <v>0.161078</v>
      </c>
      <c r="D284">
        <v>84.351100000000002</v>
      </c>
      <c r="E284">
        <v>4.4112799999999996</v>
      </c>
      <c r="F284">
        <v>3.8136000000000003E-2</v>
      </c>
      <c r="G284" t="s">
        <v>10</v>
      </c>
      <c r="H284" s="103" t="s">
        <v>10</v>
      </c>
      <c r="J284">
        <f>VLOOKUP($B284,Totalt!$B$1:$BH$474,MATCH(J$2,Totalt!$B$1:$AZ$1,0),FALSE)</f>
        <v>635.21639999999991</v>
      </c>
      <c r="K284">
        <f>VLOOKUP($B284,Totalt!$B$1:$BH$474,MATCH(K$2,Totalt!$B$1:$AZ$1,0),FALSE)</f>
        <v>505</v>
      </c>
      <c r="M284" t="s">
        <v>622</v>
      </c>
      <c r="R284" t="s">
        <v>622</v>
      </c>
      <c r="S284" s="102" t="str">
        <f t="shared" si="8"/>
        <v>ja</v>
      </c>
      <c r="U284">
        <f t="shared" si="9"/>
        <v>242</v>
      </c>
    </row>
    <row r="285" spans="1:21" ht="15" customHeight="1" x14ac:dyDescent="0.25">
      <c r="A285" t="s">
        <v>399</v>
      </c>
      <c r="B285" t="s">
        <v>403</v>
      </c>
      <c r="C285">
        <v>0.89038399999999995</v>
      </c>
      <c r="D285">
        <v>251.81299999999999</v>
      </c>
      <c r="E285">
        <v>4.03287</v>
      </c>
      <c r="F285">
        <v>0.208089</v>
      </c>
      <c r="G285" t="s">
        <v>8</v>
      </c>
      <c r="H285" s="103" t="s">
        <v>10</v>
      </c>
      <c r="J285">
        <f>VLOOKUP($B285,Totalt!$B$1:$BH$474,MATCH(J$2,Totalt!$B$1:$AZ$1,0),FALSE)</f>
        <v>116.797</v>
      </c>
      <c r="K285">
        <f>VLOOKUP($B285,Totalt!$B$1:$BH$474,MATCH(K$2,Totalt!$B$1:$AZ$1,0),FALSE)</f>
        <v>100.3</v>
      </c>
      <c r="M285" t="s">
        <v>622</v>
      </c>
      <c r="R285" t="s">
        <v>622</v>
      </c>
      <c r="S285" s="102" t="str">
        <f t="shared" si="8"/>
        <v>ja</v>
      </c>
      <c r="U285">
        <f t="shared" si="9"/>
        <v>243</v>
      </c>
    </row>
    <row r="286" spans="1:21" ht="15" customHeight="1" x14ac:dyDescent="0.25">
      <c r="A286" t="s">
        <v>399</v>
      </c>
      <c r="B286" t="s">
        <v>404</v>
      </c>
      <c r="C286">
        <v>0.158919</v>
      </c>
      <c r="D286">
        <v>15.467700000000001</v>
      </c>
      <c r="E286">
        <v>12.961499999999999</v>
      </c>
      <c r="F286">
        <v>3.77078E-2</v>
      </c>
      <c r="G286" t="s">
        <v>8</v>
      </c>
      <c r="H286" s="103" t="s">
        <v>10</v>
      </c>
      <c r="J286">
        <f>VLOOKUP($B286,Totalt!$B$1:$BH$474,MATCH(J$2,Totalt!$B$1:$AZ$1,0),FALSE)</f>
        <v>7.3989999999999991</v>
      </c>
      <c r="K286">
        <f>VLOOKUP($B286,Totalt!$B$1:$BH$474,MATCH(K$2,Totalt!$B$1:$AZ$1,0),FALSE)</f>
        <v>7.5</v>
      </c>
      <c r="M286" t="s">
        <v>622</v>
      </c>
      <c r="R286" t="s">
        <v>622</v>
      </c>
      <c r="S286" s="102" t="str">
        <f t="shared" si="8"/>
        <v>ja</v>
      </c>
      <c r="U286">
        <f t="shared" si="9"/>
        <v>244</v>
      </c>
    </row>
    <row r="287" spans="1:21" ht="15" customHeight="1" x14ac:dyDescent="0.25">
      <c r="A287" t="s">
        <v>405</v>
      </c>
      <c r="B287" t="s">
        <v>406</v>
      </c>
      <c r="C287">
        <v>0</v>
      </c>
      <c r="D287">
        <v>0</v>
      </c>
      <c r="E287">
        <v>0</v>
      </c>
      <c r="F287">
        <v>0</v>
      </c>
      <c r="G287" t="s">
        <v>8</v>
      </c>
      <c r="H287" s="103" t="s">
        <v>8</v>
      </c>
      <c r="J287">
        <f>VLOOKUP($B287,Totalt!$B$1:$BH$474,MATCH(J$2,Totalt!$B$1:$AZ$1,0),FALSE)</f>
        <v>0</v>
      </c>
      <c r="K287" t="str">
        <f>VLOOKUP($B287,Totalt!$B$1:$BH$474,MATCH(K$2,Totalt!$B$1:$AZ$1,0),FALSE)</f>
        <v/>
      </c>
      <c r="M287" t="s">
        <v>622</v>
      </c>
      <c r="R287" t="s">
        <v>622</v>
      </c>
      <c r="S287" s="102" t="str">
        <f t="shared" si="8"/>
        <v>nej</v>
      </c>
      <c r="U287">
        <f t="shared" si="9"/>
        <v>244</v>
      </c>
    </row>
    <row r="288" spans="1:21" ht="15" customHeight="1" x14ac:dyDescent="0.25">
      <c r="A288" t="s">
        <v>405</v>
      </c>
      <c r="B288" t="s">
        <v>407</v>
      </c>
      <c r="C288">
        <v>0</v>
      </c>
      <c r="D288">
        <v>0</v>
      </c>
      <c r="E288">
        <v>0</v>
      </c>
      <c r="F288">
        <v>0</v>
      </c>
      <c r="G288" t="s">
        <v>8</v>
      </c>
      <c r="H288" s="103" t="s">
        <v>8</v>
      </c>
      <c r="J288">
        <f>VLOOKUP($B288,Totalt!$B$1:$BH$474,MATCH(J$2,Totalt!$B$1:$AZ$1,0),FALSE)</f>
        <v>0</v>
      </c>
      <c r="K288" t="str">
        <f>VLOOKUP($B288,Totalt!$B$1:$BH$474,MATCH(K$2,Totalt!$B$1:$AZ$1,0),FALSE)</f>
        <v/>
      </c>
      <c r="M288" t="s">
        <v>622</v>
      </c>
      <c r="R288" t="s">
        <v>622</v>
      </c>
      <c r="S288" s="102" t="str">
        <f t="shared" si="8"/>
        <v>nej</v>
      </c>
      <c r="U288">
        <f t="shared" si="9"/>
        <v>244</v>
      </c>
    </row>
    <row r="289" spans="1:21" ht="15" customHeight="1" x14ac:dyDescent="0.25">
      <c r="A289" t="s">
        <v>405</v>
      </c>
      <c r="B289" t="s">
        <v>408</v>
      </c>
      <c r="C289">
        <v>0</v>
      </c>
      <c r="D289">
        <v>0</v>
      </c>
      <c r="E289">
        <v>0</v>
      </c>
      <c r="F289">
        <v>0</v>
      </c>
      <c r="G289" t="s">
        <v>8</v>
      </c>
      <c r="H289" s="103" t="s">
        <v>8</v>
      </c>
      <c r="J289">
        <f>VLOOKUP($B289,Totalt!$B$1:$BH$474,MATCH(J$2,Totalt!$B$1:$AZ$1,0),FALSE)</f>
        <v>0</v>
      </c>
      <c r="K289" t="str">
        <f>VLOOKUP($B289,Totalt!$B$1:$BH$474,MATCH(K$2,Totalt!$B$1:$AZ$1,0),FALSE)</f>
        <v/>
      </c>
      <c r="M289" t="s">
        <v>622</v>
      </c>
      <c r="R289" t="s">
        <v>622</v>
      </c>
      <c r="S289" s="102" t="str">
        <f t="shared" si="8"/>
        <v>nej</v>
      </c>
      <c r="U289">
        <f t="shared" si="9"/>
        <v>244</v>
      </c>
    </row>
    <row r="290" spans="1:21" ht="15" customHeight="1" x14ac:dyDescent="0.25">
      <c r="A290" t="s">
        <v>405</v>
      </c>
      <c r="B290" t="s">
        <v>409</v>
      </c>
      <c r="C290">
        <v>0</v>
      </c>
      <c r="D290">
        <v>0</v>
      </c>
      <c r="E290">
        <v>0</v>
      </c>
      <c r="F290">
        <v>0</v>
      </c>
      <c r="G290" t="s">
        <v>8</v>
      </c>
      <c r="H290" s="103" t="s">
        <v>8</v>
      </c>
      <c r="J290">
        <f>VLOOKUP($B290,Totalt!$B$1:$BH$474,MATCH(J$2,Totalt!$B$1:$AZ$1,0),FALSE)</f>
        <v>0</v>
      </c>
      <c r="K290" t="str">
        <f>VLOOKUP($B290,Totalt!$B$1:$BH$474,MATCH(K$2,Totalt!$B$1:$AZ$1,0),FALSE)</f>
        <v/>
      </c>
      <c r="M290" t="s">
        <v>622</v>
      </c>
      <c r="R290" t="s">
        <v>622</v>
      </c>
      <c r="S290" s="102" t="str">
        <f t="shared" si="8"/>
        <v>nej</v>
      </c>
      <c r="U290">
        <f t="shared" si="9"/>
        <v>244</v>
      </c>
    </row>
    <row r="291" spans="1:21" ht="15" customHeight="1" x14ac:dyDescent="0.25">
      <c r="A291" t="s">
        <v>410</v>
      </c>
      <c r="B291" t="s">
        <v>411</v>
      </c>
      <c r="C291">
        <v>0.115202</v>
      </c>
      <c r="D291">
        <v>27.763500000000001</v>
      </c>
      <c r="E291">
        <v>10.242100000000001</v>
      </c>
      <c r="F291">
        <v>1.09266E-2</v>
      </c>
      <c r="G291" t="s">
        <v>10</v>
      </c>
      <c r="H291" s="103" t="s">
        <v>10</v>
      </c>
      <c r="J291">
        <f>VLOOKUP($B291,Totalt!$B$1:$BH$474,MATCH(J$2,Totalt!$B$1:$AZ$1,0),FALSE)</f>
        <v>4.6812399999999998</v>
      </c>
      <c r="K291">
        <f>VLOOKUP($B291,Totalt!$B$1:$BH$474,MATCH(K$2,Totalt!$B$1:$AZ$1,0),FALSE)</f>
        <v>3.1</v>
      </c>
      <c r="M291" t="s">
        <v>622</v>
      </c>
      <c r="R291" t="s">
        <v>622</v>
      </c>
      <c r="S291" s="102" t="str">
        <f t="shared" si="8"/>
        <v>ja</v>
      </c>
      <c r="U291">
        <f t="shared" si="9"/>
        <v>245</v>
      </c>
    </row>
    <row r="292" spans="1:21" ht="15" customHeight="1" x14ac:dyDescent="0.25">
      <c r="A292" t="s">
        <v>410</v>
      </c>
      <c r="B292" t="s">
        <v>412</v>
      </c>
      <c r="C292">
        <v>0.186641</v>
      </c>
      <c r="D292">
        <v>33.367899999999999</v>
      </c>
      <c r="E292">
        <v>12.702400000000001</v>
      </c>
      <c r="F292">
        <v>4.7476600000000001E-2</v>
      </c>
      <c r="G292" t="s">
        <v>10</v>
      </c>
      <c r="H292" s="103" t="s">
        <v>10</v>
      </c>
      <c r="J292">
        <f>VLOOKUP($B292,Totalt!$B$1:$BH$474,MATCH(J$2,Totalt!$B$1:$AZ$1,0),FALSE)</f>
        <v>53.499999999999993</v>
      </c>
      <c r="K292">
        <f>VLOOKUP($B292,Totalt!$B$1:$BH$474,MATCH(K$2,Totalt!$B$1:$AZ$1,0),FALSE)</f>
        <v>39.6</v>
      </c>
      <c r="M292" t="s">
        <v>622</v>
      </c>
      <c r="R292" t="s">
        <v>622</v>
      </c>
      <c r="S292" s="102" t="str">
        <f t="shared" si="8"/>
        <v>ja</v>
      </c>
      <c r="U292">
        <f t="shared" si="9"/>
        <v>246</v>
      </c>
    </row>
    <row r="293" spans="1:21" ht="15" customHeight="1" x14ac:dyDescent="0.25">
      <c r="A293" t="s">
        <v>413</v>
      </c>
      <c r="B293" t="s">
        <v>414</v>
      </c>
      <c r="C293" t="s">
        <v>9</v>
      </c>
      <c r="D293" t="s">
        <v>9</v>
      </c>
      <c r="E293" t="s">
        <v>9</v>
      </c>
      <c r="F293">
        <v>8.0106800000000006E-2</v>
      </c>
      <c r="G293" t="s">
        <v>8</v>
      </c>
      <c r="H293" s="103" t="s">
        <v>10</v>
      </c>
      <c r="J293">
        <f>VLOOKUP($B293,Totalt!$B$1:$BH$474,MATCH(J$2,Totalt!$B$1:$AZ$1,0),FALSE)</f>
        <v>2431.0095101000002</v>
      </c>
      <c r="K293">
        <f>VLOOKUP($B293,Totalt!$B$1:$BH$474,MATCH(K$2,Totalt!$B$1:$AZ$1,0),FALSE)</f>
        <v>2396</v>
      </c>
      <c r="M293" t="s">
        <v>622</v>
      </c>
      <c r="N293" s="98" t="s">
        <v>1075</v>
      </c>
      <c r="Q293" s="98" t="s">
        <v>1078</v>
      </c>
      <c r="R293" t="s">
        <v>622</v>
      </c>
      <c r="S293" s="102" t="str">
        <f t="shared" si="8"/>
        <v>nej</v>
      </c>
      <c r="U293">
        <f t="shared" si="9"/>
        <v>246</v>
      </c>
    </row>
    <row r="294" spans="1:21" ht="15" customHeight="1" x14ac:dyDescent="0.25">
      <c r="A294" t="s">
        <v>415</v>
      </c>
      <c r="B294" t="s">
        <v>416</v>
      </c>
      <c r="C294">
        <v>0.26167600000000002</v>
      </c>
      <c r="D294">
        <v>63.415199999999999</v>
      </c>
      <c r="E294">
        <v>12.2822</v>
      </c>
      <c r="F294">
        <v>0.134517</v>
      </c>
      <c r="G294" t="s">
        <v>10</v>
      </c>
      <c r="H294" s="103" t="s">
        <v>10</v>
      </c>
      <c r="J294">
        <f>VLOOKUP($B294,Totalt!$B$1:$BH$474,MATCH(J$2,Totalt!$B$1:$AZ$1,0),FALSE)</f>
        <v>14.63012</v>
      </c>
      <c r="K294">
        <f>VLOOKUP($B294,Totalt!$B$1:$BH$474,MATCH(K$2,Totalt!$B$1:$AZ$1,0),FALSE)</f>
        <v>10.45514</v>
      </c>
      <c r="M294" t="s">
        <v>622</v>
      </c>
      <c r="R294" t="s">
        <v>622</v>
      </c>
      <c r="S294" s="102" t="str">
        <f t="shared" si="8"/>
        <v>ja</v>
      </c>
      <c r="U294">
        <f t="shared" si="9"/>
        <v>247</v>
      </c>
    </row>
    <row r="295" spans="1:21" ht="15" customHeight="1" x14ac:dyDescent="0.25">
      <c r="A295" t="s">
        <v>415</v>
      </c>
      <c r="B295" t="s">
        <v>417</v>
      </c>
      <c r="C295">
        <v>0.38522000000000001</v>
      </c>
      <c r="D295">
        <v>4.3562500000000002</v>
      </c>
      <c r="E295">
        <v>9.7472200000000004</v>
      </c>
      <c r="F295">
        <v>0</v>
      </c>
      <c r="G295" t="s">
        <v>10</v>
      </c>
      <c r="H295" s="103" t="s">
        <v>10</v>
      </c>
      <c r="J295">
        <f>VLOOKUP($B295,Totalt!$B$1:$BH$474,MATCH(J$2,Totalt!$B$1:$AZ$1,0),FALSE)</f>
        <v>0.83320399999999994</v>
      </c>
      <c r="K295">
        <f>VLOOKUP($B295,Totalt!$B$1:$BH$474,MATCH(K$2,Totalt!$B$1:$AZ$1,0),FALSE)</f>
        <v>0.79830800000000002</v>
      </c>
      <c r="M295" t="s">
        <v>622</v>
      </c>
      <c r="R295" t="s">
        <v>622</v>
      </c>
      <c r="S295" s="102" t="str">
        <f t="shared" si="8"/>
        <v>ja</v>
      </c>
      <c r="U295">
        <f t="shared" si="9"/>
        <v>248</v>
      </c>
    </row>
    <row r="296" spans="1:21" ht="15" customHeight="1" x14ac:dyDescent="0.25">
      <c r="A296" t="s">
        <v>415</v>
      </c>
      <c r="B296" t="s">
        <v>418</v>
      </c>
      <c r="C296">
        <v>0.38347100000000001</v>
      </c>
      <c r="D296">
        <v>57.871000000000002</v>
      </c>
      <c r="E296">
        <v>17.303699999999999</v>
      </c>
      <c r="F296">
        <v>0.15254999999999999</v>
      </c>
      <c r="G296" t="s">
        <v>10</v>
      </c>
      <c r="H296" s="103" t="s">
        <v>10</v>
      </c>
      <c r="J296">
        <f>VLOOKUP($B296,Totalt!$B$1:$BH$474,MATCH(J$2,Totalt!$B$1:$AZ$1,0),FALSE)</f>
        <v>3.8020170000000002</v>
      </c>
      <c r="K296">
        <f>VLOOKUP($B296,Totalt!$B$1:$BH$474,MATCH(K$2,Totalt!$B$1:$AZ$1,0),FALSE)</f>
        <v>3.0086210000000002</v>
      </c>
      <c r="M296" t="s">
        <v>622</v>
      </c>
      <c r="R296" t="s">
        <v>622</v>
      </c>
      <c r="S296" s="102" t="str">
        <f t="shared" si="8"/>
        <v>ja</v>
      </c>
      <c r="U296">
        <f t="shared" si="9"/>
        <v>249</v>
      </c>
    </row>
    <row r="297" spans="1:21" ht="15" customHeight="1" x14ac:dyDescent="0.25">
      <c r="A297" t="s">
        <v>415</v>
      </c>
      <c r="B297" t="s">
        <v>419</v>
      </c>
      <c r="C297">
        <v>0.136964</v>
      </c>
      <c r="D297">
        <v>8.7896099999999997</v>
      </c>
      <c r="E297">
        <v>7.6673400000000003</v>
      </c>
      <c r="F297">
        <v>1.48269E-3</v>
      </c>
      <c r="G297" t="s">
        <v>10</v>
      </c>
      <c r="H297" s="103" t="s">
        <v>10</v>
      </c>
      <c r="J297">
        <f>VLOOKUP($B297,Totalt!$B$1:$BH$474,MATCH(J$2,Totalt!$B$1:$AZ$1,0),FALSE)</f>
        <v>147.87244799999999</v>
      </c>
      <c r="K297">
        <f>VLOOKUP($B297,Totalt!$B$1:$BH$474,MATCH(K$2,Totalt!$B$1:$AZ$1,0),FALSE)</f>
        <v>118.904269</v>
      </c>
      <c r="M297" t="s">
        <v>622</v>
      </c>
      <c r="R297" t="s">
        <v>622</v>
      </c>
      <c r="S297" s="102" t="str">
        <f t="shared" si="8"/>
        <v>ja</v>
      </c>
      <c r="U297">
        <f t="shared" si="9"/>
        <v>250</v>
      </c>
    </row>
    <row r="298" spans="1:21" ht="15" customHeight="1" x14ac:dyDescent="0.25">
      <c r="A298" t="s">
        <v>420</v>
      </c>
      <c r="B298" t="s">
        <v>421</v>
      </c>
      <c r="C298">
        <v>0.125748</v>
      </c>
      <c r="D298">
        <v>40.122999999999998</v>
      </c>
      <c r="E298">
        <v>5.4083600000000001</v>
      </c>
      <c r="F298">
        <v>4.87689E-3</v>
      </c>
      <c r="G298" t="s">
        <v>10</v>
      </c>
      <c r="H298" s="103" t="s">
        <v>10</v>
      </c>
      <c r="J298">
        <f>VLOOKUP($B298,Totalt!$B$1:$BH$474,MATCH(J$2,Totalt!$B$1:$AZ$1,0),FALSE)</f>
        <v>1107.068</v>
      </c>
      <c r="K298">
        <f>VLOOKUP($B298,Totalt!$B$1:$BH$474,MATCH(K$2,Totalt!$B$1:$AZ$1,0),FALSE)</f>
        <v>936.6</v>
      </c>
      <c r="M298" t="s">
        <v>622</v>
      </c>
      <c r="R298" t="s">
        <v>622</v>
      </c>
      <c r="S298" s="102" t="str">
        <f t="shared" si="8"/>
        <v>ja</v>
      </c>
      <c r="U298">
        <f t="shared" si="9"/>
        <v>251</v>
      </c>
    </row>
    <row r="299" spans="1:21" ht="15" customHeight="1" x14ac:dyDescent="0.25">
      <c r="A299" t="s">
        <v>422</v>
      </c>
      <c r="B299" t="s">
        <v>423</v>
      </c>
      <c r="C299">
        <v>0.26455400000000001</v>
      </c>
      <c r="D299">
        <v>115.667</v>
      </c>
      <c r="E299">
        <v>4.6819499999999996</v>
      </c>
      <c r="F299">
        <v>5.8265699999999997E-2</v>
      </c>
      <c r="G299" t="s">
        <v>8</v>
      </c>
      <c r="H299" s="103" t="s">
        <v>10</v>
      </c>
      <c r="J299">
        <f>VLOOKUP($B299,Totalt!$B$1:$BH$474,MATCH(J$2,Totalt!$B$1:$AZ$1,0),FALSE)</f>
        <v>245.55614000000003</v>
      </c>
      <c r="K299">
        <f>VLOOKUP($B299,Totalt!$B$1:$BH$474,MATCH(K$2,Totalt!$B$1:$AZ$1,0),FALSE)</f>
        <v>198.25700000000001</v>
      </c>
      <c r="M299" t="s">
        <v>622</v>
      </c>
      <c r="R299" t="s">
        <v>622</v>
      </c>
      <c r="S299" s="102" t="str">
        <f t="shared" si="8"/>
        <v>ja</v>
      </c>
      <c r="U299">
        <f t="shared" si="9"/>
        <v>252</v>
      </c>
    </row>
    <row r="300" spans="1:21" ht="15" customHeight="1" x14ac:dyDescent="0.25">
      <c r="A300" t="s">
        <v>422</v>
      </c>
      <c r="B300" t="s">
        <v>424</v>
      </c>
      <c r="C300">
        <v>0.70960199999999996</v>
      </c>
      <c r="D300">
        <v>149.50399999999999</v>
      </c>
      <c r="E300">
        <v>8.7234599999999993</v>
      </c>
      <c r="F300">
        <v>0.113581</v>
      </c>
      <c r="G300" t="s">
        <v>8</v>
      </c>
      <c r="H300" s="103" t="s">
        <v>10</v>
      </c>
      <c r="J300">
        <f>VLOOKUP($B300,Totalt!$B$1:$BH$474,MATCH(J$2,Totalt!$B$1:$AZ$1,0),FALSE)</f>
        <v>8.7110000000000021</v>
      </c>
      <c r="K300">
        <f>VLOOKUP($B300,Totalt!$B$1:$BH$474,MATCH(K$2,Totalt!$B$1:$AZ$1,0),FALSE)</f>
        <v>5.8079999999999998</v>
      </c>
      <c r="M300" t="s">
        <v>622</v>
      </c>
      <c r="R300" t="s">
        <v>622</v>
      </c>
      <c r="S300" s="102" t="str">
        <f t="shared" si="8"/>
        <v>ja</v>
      </c>
      <c r="U300">
        <f t="shared" si="9"/>
        <v>253</v>
      </c>
    </row>
    <row r="301" spans="1:21" ht="15" customHeight="1" x14ac:dyDescent="0.25">
      <c r="A301" t="s">
        <v>425</v>
      </c>
      <c r="B301" t="s">
        <v>426</v>
      </c>
      <c r="C301">
        <v>0.156972</v>
      </c>
      <c r="D301">
        <v>37.163499999999999</v>
      </c>
      <c r="E301">
        <v>11.509499999999999</v>
      </c>
      <c r="F301">
        <v>2.2702699999999999E-2</v>
      </c>
      <c r="G301" t="s">
        <v>10</v>
      </c>
      <c r="H301" s="103" t="s">
        <v>10</v>
      </c>
      <c r="J301">
        <f>VLOOKUP($B301,Totalt!$B$1:$BH$474,MATCH(J$2,Totalt!$B$1:$AZ$1,0),FALSE)</f>
        <v>18.5</v>
      </c>
      <c r="K301">
        <f>VLOOKUP($B301,Totalt!$B$1:$BH$474,MATCH(K$2,Totalt!$B$1:$AZ$1,0),FALSE)</f>
        <v>10.9</v>
      </c>
      <c r="M301" t="s">
        <v>622</v>
      </c>
      <c r="R301" t="s">
        <v>622</v>
      </c>
      <c r="S301" s="102" t="str">
        <f t="shared" si="8"/>
        <v>ja</v>
      </c>
      <c r="U301">
        <f t="shared" si="9"/>
        <v>254</v>
      </c>
    </row>
    <row r="302" spans="1:21" ht="15" customHeight="1" x14ac:dyDescent="0.25">
      <c r="A302" t="s">
        <v>425</v>
      </c>
      <c r="B302" t="s">
        <v>427</v>
      </c>
      <c r="C302">
        <v>6.8208599999999994E-2</v>
      </c>
      <c r="D302">
        <v>13.1714</v>
      </c>
      <c r="E302">
        <v>4.87338</v>
      </c>
      <c r="F302">
        <v>1.0889299999999999E-2</v>
      </c>
      <c r="G302" t="s">
        <v>10</v>
      </c>
      <c r="H302" s="103" t="s">
        <v>10</v>
      </c>
      <c r="J302">
        <f>VLOOKUP($B302,Totalt!$B$1:$BH$474,MATCH(J$2,Totalt!$B$1:$AZ$1,0),FALSE)</f>
        <v>198.08126110000001</v>
      </c>
      <c r="K302">
        <f>VLOOKUP($B302,Totalt!$B$1:$BH$474,MATCH(K$2,Totalt!$B$1:$AZ$1,0),FALSE)</f>
        <v>168.6</v>
      </c>
      <c r="M302" t="s">
        <v>622</v>
      </c>
      <c r="R302" t="s">
        <v>622</v>
      </c>
      <c r="S302" s="102" t="str">
        <f t="shared" si="8"/>
        <v>ja</v>
      </c>
      <c r="U302">
        <f t="shared" si="9"/>
        <v>255</v>
      </c>
    </row>
    <row r="303" spans="1:21" ht="15" customHeight="1" x14ac:dyDescent="0.25">
      <c r="A303" t="s">
        <v>425</v>
      </c>
      <c r="B303" t="s">
        <v>428</v>
      </c>
      <c r="C303">
        <v>5.2606699999999999E-2</v>
      </c>
      <c r="D303">
        <v>14.6439</v>
      </c>
      <c r="E303">
        <v>8.4349699999999999</v>
      </c>
      <c r="F303">
        <v>1.14573E-2</v>
      </c>
      <c r="G303" t="s">
        <v>10</v>
      </c>
      <c r="H303" s="103" t="s">
        <v>10</v>
      </c>
      <c r="J303">
        <f>VLOOKUP($B303,Totalt!$B$1:$BH$474,MATCH(J$2,Totalt!$B$1:$AZ$1,0),FALSE)</f>
        <v>20.161799999999999</v>
      </c>
      <c r="K303">
        <f>VLOOKUP($B303,Totalt!$B$1:$BH$474,MATCH(K$2,Totalt!$B$1:$AZ$1,0),FALSE)</f>
        <v>16.899999999999999</v>
      </c>
      <c r="M303" t="s">
        <v>622</v>
      </c>
      <c r="R303" t="s">
        <v>622</v>
      </c>
      <c r="S303" s="102" t="str">
        <f t="shared" si="8"/>
        <v>ja</v>
      </c>
      <c r="U303">
        <f t="shared" si="9"/>
        <v>256</v>
      </c>
    </row>
    <row r="304" spans="1:21" ht="15" customHeight="1" x14ac:dyDescent="0.25">
      <c r="A304" t="s">
        <v>425</v>
      </c>
      <c r="B304" t="s">
        <v>429</v>
      </c>
      <c r="C304">
        <v>0.19384100000000001</v>
      </c>
      <c r="D304">
        <v>92.608599999999996</v>
      </c>
      <c r="E304">
        <v>5.9941399999999998</v>
      </c>
      <c r="F304">
        <v>0.11283899999999999</v>
      </c>
      <c r="G304" t="s">
        <v>10</v>
      </c>
      <c r="H304" s="103" t="s">
        <v>10</v>
      </c>
      <c r="J304">
        <f>VLOOKUP($B304,Totalt!$B$1:$BH$474,MATCH(J$2,Totalt!$B$1:$AZ$1,0),FALSE)</f>
        <v>1506.6959200000001</v>
      </c>
      <c r="K304">
        <f>VLOOKUP($B304,Totalt!$B$1:$BH$474,MATCH(K$2,Totalt!$B$1:$AZ$1,0),FALSE)</f>
        <v>1312</v>
      </c>
      <c r="M304" t="s">
        <v>622</v>
      </c>
      <c r="R304" t="s">
        <v>622</v>
      </c>
      <c r="S304" s="102" t="str">
        <f t="shared" si="8"/>
        <v>ja</v>
      </c>
      <c r="U304">
        <f t="shared" si="9"/>
        <v>257</v>
      </c>
    </row>
    <row r="305" spans="1:21" ht="15" customHeight="1" x14ac:dyDescent="0.25">
      <c r="A305" t="s">
        <v>425</v>
      </c>
      <c r="B305" t="s">
        <v>430</v>
      </c>
      <c r="C305">
        <v>0.25899499999999998</v>
      </c>
      <c r="D305">
        <v>63.493499999999997</v>
      </c>
      <c r="E305">
        <v>7.8178900000000002</v>
      </c>
      <c r="F305">
        <v>0.13224900000000001</v>
      </c>
      <c r="G305" t="s">
        <v>10</v>
      </c>
      <c r="H305" s="103" t="s">
        <v>10</v>
      </c>
      <c r="J305">
        <f>VLOOKUP($B305,Totalt!$B$1:$BH$474,MATCH(J$2,Totalt!$B$1:$AZ$1,0),FALSE)</f>
        <v>21.680589999999999</v>
      </c>
      <c r="K305">
        <f>VLOOKUP($B305,Totalt!$B$1:$BH$474,MATCH(K$2,Totalt!$B$1:$AZ$1,0),FALSE)</f>
        <v>16</v>
      </c>
      <c r="M305" t="s">
        <v>622</v>
      </c>
      <c r="R305" t="s">
        <v>622</v>
      </c>
      <c r="S305" s="102" t="str">
        <f t="shared" si="8"/>
        <v>ja</v>
      </c>
      <c r="U305">
        <f t="shared" si="9"/>
        <v>258</v>
      </c>
    </row>
    <row r="306" spans="1:21" ht="15" customHeight="1" x14ac:dyDescent="0.25">
      <c r="A306" t="s">
        <v>425</v>
      </c>
      <c r="B306" t="s">
        <v>431</v>
      </c>
      <c r="C306">
        <v>9.7854200000000002E-2</v>
      </c>
      <c r="D306">
        <v>23.924600000000002</v>
      </c>
      <c r="E306">
        <v>8.0399700000000003</v>
      </c>
      <c r="F306">
        <v>2.4983499999999999E-2</v>
      </c>
      <c r="G306" t="s">
        <v>10</v>
      </c>
      <c r="H306" s="103" t="s">
        <v>10</v>
      </c>
      <c r="J306">
        <f>VLOOKUP($B306,Totalt!$B$1:$BH$474,MATCH(J$2,Totalt!$B$1:$AZ$1,0),FALSE)</f>
        <v>33.942350000000005</v>
      </c>
      <c r="K306">
        <f>VLOOKUP($B306,Totalt!$B$1:$BH$474,MATCH(K$2,Totalt!$B$1:$AZ$1,0),FALSE)</f>
        <v>29.7</v>
      </c>
      <c r="M306" t="s">
        <v>622</v>
      </c>
      <c r="R306" t="s">
        <v>622</v>
      </c>
      <c r="S306" s="102" t="str">
        <f t="shared" si="8"/>
        <v>ja</v>
      </c>
      <c r="U306">
        <f t="shared" si="9"/>
        <v>259</v>
      </c>
    </row>
    <row r="307" spans="1:21" ht="15" customHeight="1" x14ac:dyDescent="0.25">
      <c r="A307" t="s">
        <v>432</v>
      </c>
      <c r="B307" t="s">
        <v>433</v>
      </c>
      <c r="C307">
        <v>0</v>
      </c>
      <c r="D307">
        <v>0</v>
      </c>
      <c r="E307">
        <v>0</v>
      </c>
      <c r="F307">
        <v>0</v>
      </c>
      <c r="G307" t="s">
        <v>8</v>
      </c>
      <c r="H307" s="103" t="s">
        <v>8</v>
      </c>
      <c r="J307">
        <f>VLOOKUP($B307,Totalt!$B$1:$BH$474,MATCH(J$2,Totalt!$B$1:$AZ$1,0),FALSE)</f>
        <v>0</v>
      </c>
      <c r="K307" t="str">
        <f>VLOOKUP($B307,Totalt!$B$1:$BH$474,MATCH(K$2,Totalt!$B$1:$AZ$1,0),FALSE)</f>
        <v/>
      </c>
      <c r="M307" t="s">
        <v>622</v>
      </c>
      <c r="R307" t="s">
        <v>622</v>
      </c>
      <c r="S307" s="102" t="str">
        <f t="shared" si="8"/>
        <v>nej</v>
      </c>
      <c r="U307">
        <f t="shared" si="9"/>
        <v>259</v>
      </c>
    </row>
    <row r="308" spans="1:21" ht="15" customHeight="1" x14ac:dyDescent="0.25">
      <c r="A308" t="s">
        <v>432</v>
      </c>
      <c r="B308" t="s">
        <v>434</v>
      </c>
      <c r="C308">
        <v>0</v>
      </c>
      <c r="D308">
        <v>0</v>
      </c>
      <c r="E308">
        <v>0</v>
      </c>
      <c r="F308">
        <v>0</v>
      </c>
      <c r="G308" t="s">
        <v>8</v>
      </c>
      <c r="H308" s="103" t="s">
        <v>8</v>
      </c>
      <c r="J308">
        <f>VLOOKUP($B308,Totalt!$B$1:$BH$474,MATCH(J$2,Totalt!$B$1:$AZ$1,0),FALSE)</f>
        <v>0</v>
      </c>
      <c r="K308" t="str">
        <f>VLOOKUP($B308,Totalt!$B$1:$BH$474,MATCH(K$2,Totalt!$B$1:$AZ$1,0),FALSE)</f>
        <v/>
      </c>
      <c r="M308" t="s">
        <v>622</v>
      </c>
      <c r="R308" t="s">
        <v>622</v>
      </c>
      <c r="S308" s="102" t="str">
        <f t="shared" si="8"/>
        <v>nej</v>
      </c>
      <c r="U308">
        <f t="shared" si="9"/>
        <v>259</v>
      </c>
    </row>
    <row r="309" spans="1:21" ht="15" customHeight="1" x14ac:dyDescent="0.25">
      <c r="A309" t="s">
        <v>432</v>
      </c>
      <c r="B309" t="s">
        <v>435</v>
      </c>
      <c r="C309">
        <v>0.140182</v>
      </c>
      <c r="D309">
        <v>48.946399999999997</v>
      </c>
      <c r="E309">
        <v>5.7163599999999999</v>
      </c>
      <c r="F309">
        <v>3.9017100000000001E-3</v>
      </c>
      <c r="G309" t="s">
        <v>8</v>
      </c>
      <c r="H309" s="103" t="s">
        <v>10</v>
      </c>
      <c r="J309">
        <f>VLOOKUP($B309,Totalt!$B$1:$BH$474,MATCH(J$2,Totalt!$B$1:$AZ$1,0),FALSE)</f>
        <v>738.65</v>
      </c>
      <c r="K309">
        <f>VLOOKUP($B309,Totalt!$B$1:$BH$474,MATCH(K$2,Totalt!$B$1:$AZ$1,0),FALSE)</f>
        <v>605</v>
      </c>
      <c r="M309" t="s">
        <v>622</v>
      </c>
      <c r="R309" t="s">
        <v>622</v>
      </c>
      <c r="S309" s="102" t="str">
        <f t="shared" si="8"/>
        <v>ja</v>
      </c>
      <c r="U309">
        <f t="shared" si="9"/>
        <v>260</v>
      </c>
    </row>
    <row r="310" spans="1:21" ht="15" customHeight="1" x14ac:dyDescent="0.25">
      <c r="A310" t="s">
        <v>436</v>
      </c>
      <c r="B310" t="s">
        <v>437</v>
      </c>
      <c r="C310">
        <v>0.15817000000000001</v>
      </c>
      <c r="D310">
        <v>65.869</v>
      </c>
      <c r="E310">
        <v>8.3106500000000008</v>
      </c>
      <c r="F310">
        <v>1.71019E-2</v>
      </c>
      <c r="G310" t="s">
        <v>8</v>
      </c>
      <c r="H310" s="103" t="s">
        <v>10</v>
      </c>
      <c r="J310">
        <f>VLOOKUP($B310,Totalt!$B$1:$BH$474,MATCH(J$2,Totalt!$B$1:$AZ$1,0),FALSE)</f>
        <v>61.92371</v>
      </c>
      <c r="K310">
        <f>VLOOKUP($B310,Totalt!$B$1:$BH$474,MATCH(K$2,Totalt!$B$1:$AZ$1,0),FALSE)</f>
        <v>49.759</v>
      </c>
      <c r="M310" t="s">
        <v>622</v>
      </c>
      <c r="R310" t="s">
        <v>622</v>
      </c>
      <c r="S310" s="102" t="str">
        <f t="shared" si="8"/>
        <v>ja</v>
      </c>
      <c r="U310">
        <f t="shared" si="9"/>
        <v>261</v>
      </c>
    </row>
    <row r="311" spans="1:21" ht="15" customHeight="1" x14ac:dyDescent="0.25">
      <c r="A311" t="s">
        <v>438</v>
      </c>
      <c r="B311" t="s">
        <v>439</v>
      </c>
      <c r="C311">
        <v>0.19442100000000001</v>
      </c>
      <c r="D311">
        <v>43.361699999999999</v>
      </c>
      <c r="E311">
        <v>7.9805900000000003</v>
      </c>
      <c r="F311">
        <v>4.21565E-2</v>
      </c>
      <c r="G311" t="s">
        <v>8</v>
      </c>
      <c r="H311" s="103" t="s">
        <v>10</v>
      </c>
      <c r="J311">
        <f>VLOOKUP($B311,Totalt!$B$1:$BH$474,MATCH(J$2,Totalt!$B$1:$AZ$1,0),FALSE)</f>
        <v>52.004999999999995</v>
      </c>
      <c r="K311">
        <f>VLOOKUP($B311,Totalt!$B$1:$BH$474,MATCH(K$2,Totalt!$B$1:$AZ$1,0),FALSE)</f>
        <v>43.046999999999997</v>
      </c>
      <c r="M311" t="s">
        <v>622</v>
      </c>
      <c r="R311" t="s">
        <v>622</v>
      </c>
      <c r="S311" s="102" t="str">
        <f t="shared" si="8"/>
        <v>ja</v>
      </c>
      <c r="U311">
        <f t="shared" si="9"/>
        <v>262</v>
      </c>
    </row>
    <row r="312" spans="1:21" ht="15" customHeight="1" x14ac:dyDescent="0.25">
      <c r="A312" t="s">
        <v>438</v>
      </c>
      <c r="B312" t="s">
        <v>440</v>
      </c>
      <c r="C312">
        <v>0.220719</v>
      </c>
      <c r="D312">
        <v>28.114100000000001</v>
      </c>
      <c r="E312">
        <v>13.535299999999999</v>
      </c>
      <c r="F312">
        <v>2.6145499999999999E-2</v>
      </c>
      <c r="G312" t="s">
        <v>8</v>
      </c>
      <c r="H312" s="103" t="s">
        <v>10</v>
      </c>
      <c r="J312">
        <f>VLOOKUP($B312,Totalt!$B$1:$BH$474,MATCH(J$2,Totalt!$B$1:$AZ$1,0),FALSE)</f>
        <v>7.6819999999999995</v>
      </c>
      <c r="K312">
        <f>VLOOKUP($B312,Totalt!$B$1:$BH$474,MATCH(K$2,Totalt!$B$1:$AZ$1,0),FALSE)</f>
        <v>7.1029999999999998</v>
      </c>
      <c r="M312" t="s">
        <v>622</v>
      </c>
      <c r="R312" t="s">
        <v>622</v>
      </c>
      <c r="S312" s="102" t="str">
        <f t="shared" si="8"/>
        <v>ja</v>
      </c>
      <c r="U312">
        <f t="shared" si="9"/>
        <v>263</v>
      </c>
    </row>
    <row r="313" spans="1:21" ht="15" customHeight="1" x14ac:dyDescent="0.25">
      <c r="A313" t="s">
        <v>441</v>
      </c>
      <c r="B313" t="s">
        <v>442</v>
      </c>
      <c r="C313" t="s">
        <v>9</v>
      </c>
      <c r="D313" t="s">
        <v>9</v>
      </c>
      <c r="E313" t="s">
        <v>9</v>
      </c>
      <c r="F313" t="s">
        <v>9</v>
      </c>
      <c r="G313" t="s">
        <v>8</v>
      </c>
      <c r="H313" s="103" t="s">
        <v>8</v>
      </c>
      <c r="J313">
        <f>VLOOKUP($B313,Totalt!$B$1:$BH$474,MATCH(J$2,Totalt!$B$1:$AZ$1,0),FALSE)</f>
        <v>0</v>
      </c>
      <c r="K313">
        <f>VLOOKUP($B313,Totalt!$B$1:$BH$474,MATCH(K$2,Totalt!$B$1:$AZ$1,0),FALSE)</f>
        <v>0.12</v>
      </c>
      <c r="M313" t="s">
        <v>622</v>
      </c>
      <c r="R313" t="s">
        <v>622</v>
      </c>
      <c r="S313" s="102" t="str">
        <f t="shared" si="8"/>
        <v>nej</v>
      </c>
      <c r="U313">
        <f t="shared" si="9"/>
        <v>263</v>
      </c>
    </row>
    <row r="314" spans="1:21" ht="15" customHeight="1" x14ac:dyDescent="0.25">
      <c r="A314" t="s">
        <v>443</v>
      </c>
      <c r="B314" t="s">
        <v>444</v>
      </c>
      <c r="C314">
        <v>7.2290800000000002E-2</v>
      </c>
      <c r="D314">
        <v>13.6258</v>
      </c>
      <c r="E314">
        <v>7.3489199999999997</v>
      </c>
      <c r="F314">
        <v>1.2682799999999999E-2</v>
      </c>
      <c r="G314" t="s">
        <v>10</v>
      </c>
      <c r="H314" s="103" t="s">
        <v>10</v>
      </c>
      <c r="J314">
        <f>VLOOKUP($B314,Totalt!$B$1:$BH$474,MATCH(J$2,Totalt!$B$1:$AZ$1,0),FALSE)</f>
        <v>142.71288000000001</v>
      </c>
      <c r="K314">
        <f>VLOOKUP($B314,Totalt!$B$1:$BH$474,MATCH(K$2,Totalt!$B$1:$AZ$1,0),FALSE)</f>
        <v>114</v>
      </c>
      <c r="M314" t="s">
        <v>622</v>
      </c>
      <c r="R314" t="s">
        <v>622</v>
      </c>
      <c r="S314" s="102" t="str">
        <f t="shared" si="8"/>
        <v>ja</v>
      </c>
      <c r="U314">
        <f t="shared" si="9"/>
        <v>264</v>
      </c>
    </row>
    <row r="315" spans="1:21" ht="15" customHeight="1" x14ac:dyDescent="0.25">
      <c r="A315" t="s">
        <v>445</v>
      </c>
      <c r="B315" t="s">
        <v>446</v>
      </c>
      <c r="C315">
        <v>9.4782900000000003E-2</v>
      </c>
      <c r="D315">
        <v>16.089700000000001</v>
      </c>
      <c r="E315">
        <v>8.0529499999999992</v>
      </c>
      <c r="F315">
        <v>6.9595300000000002E-3</v>
      </c>
      <c r="G315" t="s">
        <v>8</v>
      </c>
      <c r="H315" s="103" t="s">
        <v>10</v>
      </c>
      <c r="J315">
        <f>VLOOKUP($B315,Totalt!$B$1:$BH$474,MATCH(J$2,Totalt!$B$1:$AZ$1,0),FALSE)</f>
        <v>93.684530000000009</v>
      </c>
      <c r="K315">
        <f>VLOOKUP($B315,Totalt!$B$1:$BH$474,MATCH(K$2,Totalt!$B$1:$AZ$1,0),FALSE)</f>
        <v>79</v>
      </c>
      <c r="M315" t="s">
        <v>622</v>
      </c>
      <c r="R315" t="s">
        <v>622</v>
      </c>
      <c r="S315" s="102" t="str">
        <f t="shared" si="8"/>
        <v>ja</v>
      </c>
      <c r="U315">
        <f t="shared" si="9"/>
        <v>265</v>
      </c>
    </row>
    <row r="316" spans="1:21" ht="15" customHeight="1" x14ac:dyDescent="0.25">
      <c r="A316" t="s">
        <v>447</v>
      </c>
      <c r="B316" t="s">
        <v>448</v>
      </c>
      <c r="C316">
        <v>3.7840100000000002E-2</v>
      </c>
      <c r="D316">
        <v>10.159700000000001</v>
      </c>
      <c r="E316">
        <v>7.0411299999999999</v>
      </c>
      <c r="F316">
        <v>3.2224200000000001E-3</v>
      </c>
      <c r="G316" t="s">
        <v>10</v>
      </c>
      <c r="H316" s="103" t="s">
        <v>10</v>
      </c>
      <c r="J316">
        <f>VLOOKUP($B316,Totalt!$B$1:$BH$474,MATCH(J$2,Totalt!$B$1:$AZ$1,0),FALSE)</f>
        <v>403.42266999999998</v>
      </c>
      <c r="K316">
        <f>VLOOKUP($B316,Totalt!$B$1:$BH$474,MATCH(K$2,Totalt!$B$1:$AZ$1,0),FALSE)</f>
        <v>321</v>
      </c>
      <c r="M316" t="s">
        <v>622</v>
      </c>
      <c r="R316" t="s">
        <v>622</v>
      </c>
      <c r="S316" s="102" t="str">
        <f t="shared" si="8"/>
        <v>ja</v>
      </c>
      <c r="U316">
        <f t="shared" si="9"/>
        <v>266</v>
      </c>
    </row>
    <row r="317" spans="1:21" ht="15" customHeight="1" x14ac:dyDescent="0.25">
      <c r="A317" t="s">
        <v>449</v>
      </c>
      <c r="B317" t="s">
        <v>450</v>
      </c>
      <c r="C317">
        <v>0.123473</v>
      </c>
      <c r="D317">
        <v>16.5321</v>
      </c>
      <c r="E317">
        <v>15.939399999999999</v>
      </c>
      <c r="F317">
        <v>1.4435899999999999E-4</v>
      </c>
      <c r="G317" t="s">
        <v>8</v>
      </c>
      <c r="H317" s="103" t="s">
        <v>10</v>
      </c>
      <c r="J317">
        <f>VLOOKUP($B317,Totalt!$B$1:$BH$474,MATCH(J$2,Totalt!$B$1:$AZ$1,0),FALSE)</f>
        <v>5.6110000000000007</v>
      </c>
      <c r="K317">
        <f>VLOOKUP($B317,Totalt!$B$1:$BH$474,MATCH(K$2,Totalt!$B$1:$AZ$1,0),FALSE)</f>
        <v>3.72</v>
      </c>
      <c r="M317" t="s">
        <v>622</v>
      </c>
      <c r="R317" t="s">
        <v>622</v>
      </c>
      <c r="S317" s="102" t="str">
        <f t="shared" si="8"/>
        <v>ja</v>
      </c>
      <c r="U317">
        <f t="shared" si="9"/>
        <v>267</v>
      </c>
    </row>
    <row r="318" spans="1:21" ht="15" customHeight="1" x14ac:dyDescent="0.25">
      <c r="A318" t="s">
        <v>449</v>
      </c>
      <c r="B318" t="s">
        <v>451</v>
      </c>
      <c r="C318">
        <v>0.122739</v>
      </c>
      <c r="D318">
        <v>15.706200000000001</v>
      </c>
      <c r="E318">
        <v>15.562900000000001</v>
      </c>
      <c r="F318">
        <v>1.49942E-4</v>
      </c>
      <c r="G318" t="s">
        <v>8</v>
      </c>
      <c r="H318" s="103" t="s">
        <v>10</v>
      </c>
      <c r="J318">
        <f>VLOOKUP($B318,Totalt!$B$1:$BH$474,MATCH(J$2,Totalt!$B$1:$AZ$1,0),FALSE)</f>
        <v>8.67</v>
      </c>
      <c r="K318">
        <f>VLOOKUP($B318,Totalt!$B$1:$BH$474,MATCH(K$2,Totalt!$B$1:$AZ$1,0),FALSE)</f>
        <v>6.06</v>
      </c>
      <c r="M318" t="s">
        <v>622</v>
      </c>
      <c r="R318" t="s">
        <v>622</v>
      </c>
      <c r="S318" s="102" t="str">
        <f t="shared" si="8"/>
        <v>ja</v>
      </c>
      <c r="U318">
        <f t="shared" si="9"/>
        <v>268</v>
      </c>
    </row>
    <row r="319" spans="1:21" ht="15" customHeight="1" x14ac:dyDescent="0.25">
      <c r="A319" t="s">
        <v>449</v>
      </c>
      <c r="B319" t="s">
        <v>452</v>
      </c>
      <c r="C319">
        <v>9.4981300000000005E-2</v>
      </c>
      <c r="D319">
        <v>100.122</v>
      </c>
      <c r="E319">
        <v>5.81731</v>
      </c>
      <c r="F319">
        <v>1.26881E-3</v>
      </c>
      <c r="G319" t="s">
        <v>8</v>
      </c>
      <c r="H319" s="103" t="s">
        <v>10</v>
      </c>
      <c r="J319">
        <f>VLOOKUP($B319,Totalt!$B$1:$BH$474,MATCH(J$2,Totalt!$B$1:$AZ$1,0),FALSE)</f>
        <v>270.31808999999998</v>
      </c>
      <c r="K319">
        <f>VLOOKUP($B319,Totalt!$B$1:$BH$474,MATCH(K$2,Totalt!$B$1:$AZ$1,0),FALSE)</f>
        <v>229</v>
      </c>
      <c r="M319" t="s">
        <v>622</v>
      </c>
      <c r="R319" t="s">
        <v>622</v>
      </c>
      <c r="S319" s="102" t="str">
        <f t="shared" si="8"/>
        <v>ja</v>
      </c>
      <c r="U319">
        <f t="shared" si="9"/>
        <v>269</v>
      </c>
    </row>
    <row r="320" spans="1:21" ht="15" customHeight="1" x14ac:dyDescent="0.25">
      <c r="A320" t="s">
        <v>453</v>
      </c>
      <c r="B320" t="s">
        <v>454</v>
      </c>
      <c r="C320">
        <v>0.19889100000000001</v>
      </c>
      <c r="D320">
        <v>21.488900000000001</v>
      </c>
      <c r="E320">
        <v>16.4147</v>
      </c>
      <c r="F320">
        <v>2.7713700000000001E-2</v>
      </c>
      <c r="G320" t="s">
        <v>10</v>
      </c>
      <c r="H320" s="103" t="s">
        <v>10</v>
      </c>
      <c r="J320">
        <f>VLOOKUP($B320,Totalt!$B$1:$BH$474,MATCH(J$2,Totalt!$B$1:$AZ$1,0),FALSE)</f>
        <v>2.6960500000000001</v>
      </c>
      <c r="K320">
        <f>VLOOKUP($B320,Totalt!$B$1:$BH$474,MATCH(K$2,Totalt!$B$1:$AZ$1,0),FALSE)</f>
        <v>2.1389999999999998</v>
      </c>
      <c r="M320" t="s">
        <v>622</v>
      </c>
      <c r="R320" t="s">
        <v>622</v>
      </c>
      <c r="S320" s="102" t="str">
        <f t="shared" si="8"/>
        <v>ja</v>
      </c>
      <c r="U320">
        <f t="shared" si="9"/>
        <v>270</v>
      </c>
    </row>
    <row r="321" spans="1:21" ht="15" customHeight="1" x14ac:dyDescent="0.25">
      <c r="A321" t="s">
        <v>453</v>
      </c>
      <c r="B321" t="s">
        <v>455</v>
      </c>
      <c r="C321">
        <v>0.15398200000000001</v>
      </c>
      <c r="D321">
        <v>12.9655</v>
      </c>
      <c r="E321">
        <v>14.440899999999999</v>
      </c>
      <c r="F321">
        <v>6.5894500000000002E-3</v>
      </c>
      <c r="G321" t="s">
        <v>10</v>
      </c>
      <c r="H321" s="103" t="s">
        <v>10</v>
      </c>
      <c r="J321">
        <f>VLOOKUP($B321,Totalt!$B$1:$BH$474,MATCH(J$2,Totalt!$B$1:$AZ$1,0),FALSE)</f>
        <v>0.92305900000000007</v>
      </c>
      <c r="K321">
        <f>VLOOKUP($B321,Totalt!$B$1:$BH$474,MATCH(K$2,Totalt!$B$1:$AZ$1,0),FALSE)</f>
        <v>0.82099999999999995</v>
      </c>
      <c r="M321" t="s">
        <v>622</v>
      </c>
      <c r="R321" t="s">
        <v>622</v>
      </c>
      <c r="S321" s="102" t="str">
        <f t="shared" si="8"/>
        <v>ja</v>
      </c>
      <c r="U321">
        <f t="shared" si="9"/>
        <v>271</v>
      </c>
    </row>
    <row r="322" spans="1:21" ht="15" customHeight="1" x14ac:dyDescent="0.25">
      <c r="A322" t="s">
        <v>453</v>
      </c>
      <c r="B322" t="s">
        <v>456</v>
      </c>
      <c r="C322">
        <v>6.0295300000000003E-2</v>
      </c>
      <c r="D322">
        <v>12.6196</v>
      </c>
      <c r="E322">
        <v>3.8667600000000002</v>
      </c>
      <c r="F322">
        <v>1.24183E-2</v>
      </c>
      <c r="G322" t="s">
        <v>10</v>
      </c>
      <c r="H322" s="103" t="s">
        <v>10</v>
      </c>
      <c r="J322">
        <f>VLOOKUP($B322,Totalt!$B$1:$BH$474,MATCH(J$2,Totalt!$B$1:$AZ$1,0),FALSE)</f>
        <v>52.499899999999997</v>
      </c>
      <c r="K322">
        <f>VLOOKUP($B322,Totalt!$B$1:$BH$474,MATCH(K$2,Totalt!$B$1:$AZ$1,0),FALSE)</f>
        <v>42.433</v>
      </c>
      <c r="M322" t="s">
        <v>622</v>
      </c>
      <c r="R322" t="s">
        <v>622</v>
      </c>
      <c r="S322" s="102" t="str">
        <f t="shared" si="8"/>
        <v>ja</v>
      </c>
      <c r="U322">
        <f t="shared" si="9"/>
        <v>272</v>
      </c>
    </row>
    <row r="323" spans="1:21" ht="15" customHeight="1" x14ac:dyDescent="0.25">
      <c r="A323" t="s">
        <v>457</v>
      </c>
      <c r="B323" t="s">
        <v>458</v>
      </c>
      <c r="C323">
        <v>0.36047699999999999</v>
      </c>
      <c r="D323">
        <v>54.037199999999999</v>
      </c>
      <c r="E323">
        <v>17.945</v>
      </c>
      <c r="F323">
        <v>0.137071</v>
      </c>
      <c r="G323" t="s">
        <v>8</v>
      </c>
      <c r="H323" s="103" t="s">
        <v>10</v>
      </c>
      <c r="J323">
        <f>VLOOKUP($B323,Totalt!$B$1:$BH$474,MATCH(J$2,Totalt!$B$1:$AZ$1,0),FALSE)</f>
        <v>9.7030000000000012</v>
      </c>
      <c r="K323">
        <f>VLOOKUP($B323,Totalt!$B$1:$BH$474,MATCH(K$2,Totalt!$B$1:$AZ$1,0),FALSE)</f>
        <v>7.5430000000000001</v>
      </c>
      <c r="M323" t="s">
        <v>622</v>
      </c>
      <c r="R323" t="s">
        <v>622</v>
      </c>
      <c r="S323" s="102" t="str">
        <f t="shared" si="8"/>
        <v>ja</v>
      </c>
      <c r="U323">
        <f t="shared" si="9"/>
        <v>273</v>
      </c>
    </row>
    <row r="324" spans="1:21" ht="15" customHeight="1" x14ac:dyDescent="0.25">
      <c r="A324" t="s">
        <v>457</v>
      </c>
      <c r="B324" t="s">
        <v>459</v>
      </c>
      <c r="C324">
        <v>0.21151400000000001</v>
      </c>
      <c r="D324">
        <v>9.64466</v>
      </c>
      <c r="E324">
        <v>18.138100000000001</v>
      </c>
      <c r="F324">
        <v>3.6650200000000002E-3</v>
      </c>
      <c r="G324" t="s">
        <v>8</v>
      </c>
      <c r="H324" s="103" t="s">
        <v>10</v>
      </c>
      <c r="J324">
        <f>VLOOKUP($B324,Totalt!$B$1:$BH$474,MATCH(J$2,Totalt!$B$1:$AZ$1,0),FALSE)</f>
        <v>10.913999999999998</v>
      </c>
      <c r="K324">
        <f>VLOOKUP($B324,Totalt!$B$1:$BH$474,MATCH(K$2,Totalt!$B$1:$AZ$1,0),FALSE)</f>
        <v>7.7160000000000002</v>
      </c>
      <c r="M324" t="s">
        <v>622</v>
      </c>
      <c r="R324" t="s">
        <v>622</v>
      </c>
      <c r="S324" s="102" t="str">
        <f t="shared" ref="S324:S387" si="10">IF(N324="x","nej",
IF(O324="x","ja",
IF(H324="ja","ja","nej")))</f>
        <v>ja</v>
      </c>
      <c r="U324">
        <f t="shared" si="9"/>
        <v>274</v>
      </c>
    </row>
    <row r="325" spans="1:21" ht="15" customHeight="1" x14ac:dyDescent="0.25">
      <c r="A325" t="s">
        <v>457</v>
      </c>
      <c r="B325" t="s">
        <v>460</v>
      </c>
      <c r="C325">
        <v>8.0136299999999994E-2</v>
      </c>
      <c r="D325">
        <v>17.998699999999999</v>
      </c>
      <c r="E325">
        <v>9.6995000000000005</v>
      </c>
      <c r="F325">
        <v>1.6338800000000001E-2</v>
      </c>
      <c r="G325" t="s">
        <v>8</v>
      </c>
      <c r="H325" s="103" t="s">
        <v>10</v>
      </c>
      <c r="J325">
        <f>VLOOKUP($B325,Totalt!$B$1:$BH$474,MATCH(J$2,Totalt!$B$1:$AZ$1,0),FALSE)</f>
        <v>10.4047</v>
      </c>
      <c r="K325">
        <f>VLOOKUP($B325,Totalt!$B$1:$BH$474,MATCH(K$2,Totalt!$B$1:$AZ$1,0),FALSE)</f>
        <v>7.64</v>
      </c>
      <c r="M325" t="s">
        <v>622</v>
      </c>
      <c r="R325" t="s">
        <v>622</v>
      </c>
      <c r="S325" s="102" t="str">
        <f t="shared" si="10"/>
        <v>ja</v>
      </c>
      <c r="U325">
        <f t="shared" ref="U325:U388" si="11">IF(ISERROR(S325),U324,IF(S325="ja",U324+1,U324))</f>
        <v>275</v>
      </c>
    </row>
    <row r="326" spans="1:21" ht="15" customHeight="1" x14ac:dyDescent="0.25">
      <c r="A326" t="s">
        <v>457</v>
      </c>
      <c r="B326" t="s">
        <v>461</v>
      </c>
      <c r="C326">
        <v>0.22740199999999999</v>
      </c>
      <c r="D326">
        <v>52.317</v>
      </c>
      <c r="E326">
        <v>5.3873800000000003</v>
      </c>
      <c r="F326">
        <v>1.8905499999999999E-2</v>
      </c>
      <c r="G326" t="s">
        <v>8</v>
      </c>
      <c r="H326" s="103" t="s">
        <v>10</v>
      </c>
      <c r="J326">
        <f>VLOOKUP($B326,Totalt!$B$1:$BH$474,MATCH(J$2,Totalt!$B$1:$AZ$1,0),FALSE)</f>
        <v>890.21470599999986</v>
      </c>
      <c r="K326">
        <f>VLOOKUP($B326,Totalt!$B$1:$BH$474,MATCH(K$2,Totalt!$B$1:$AZ$1,0),FALSE)</f>
        <v>788.96299999999997</v>
      </c>
      <c r="M326" t="s">
        <v>622</v>
      </c>
      <c r="R326" t="s">
        <v>622</v>
      </c>
      <c r="S326" s="102" t="str">
        <f t="shared" si="10"/>
        <v>ja</v>
      </c>
      <c r="U326">
        <f t="shared" si="11"/>
        <v>276</v>
      </c>
    </row>
    <row r="327" spans="1:21" ht="15" customHeight="1" x14ac:dyDescent="0.25">
      <c r="A327" t="s">
        <v>462</v>
      </c>
      <c r="B327" t="s">
        <v>463</v>
      </c>
      <c r="C327">
        <v>0</v>
      </c>
      <c r="D327">
        <v>0</v>
      </c>
      <c r="E327">
        <v>0</v>
      </c>
      <c r="F327">
        <v>0</v>
      </c>
      <c r="G327" t="s">
        <v>8</v>
      </c>
      <c r="H327" s="103" t="s">
        <v>8</v>
      </c>
      <c r="J327">
        <f>VLOOKUP($B327,Totalt!$B$1:$BH$474,MATCH(J$2,Totalt!$B$1:$AZ$1,0),FALSE)</f>
        <v>0</v>
      </c>
      <c r="K327" t="str">
        <f>VLOOKUP($B327,Totalt!$B$1:$BH$474,MATCH(K$2,Totalt!$B$1:$AZ$1,0),FALSE)</f>
        <v/>
      </c>
      <c r="M327" t="s">
        <v>622</v>
      </c>
      <c r="R327" t="s">
        <v>622</v>
      </c>
      <c r="S327" s="102" t="str">
        <f t="shared" si="10"/>
        <v>nej</v>
      </c>
      <c r="U327">
        <f t="shared" si="11"/>
        <v>276</v>
      </c>
    </row>
    <row r="328" spans="1:21" ht="15" customHeight="1" x14ac:dyDescent="0.25">
      <c r="A328" t="s">
        <v>462</v>
      </c>
      <c r="B328" t="s">
        <v>464</v>
      </c>
      <c r="C328">
        <v>0</v>
      </c>
      <c r="D328">
        <v>0</v>
      </c>
      <c r="E328">
        <v>0</v>
      </c>
      <c r="F328">
        <v>0</v>
      </c>
      <c r="G328" t="s">
        <v>8</v>
      </c>
      <c r="H328" s="103" t="s">
        <v>8</v>
      </c>
      <c r="J328">
        <f>VLOOKUP($B328,Totalt!$B$1:$BH$474,MATCH(J$2,Totalt!$B$1:$AZ$1,0),FALSE)</f>
        <v>0</v>
      </c>
      <c r="K328" t="str">
        <f>VLOOKUP($B328,Totalt!$B$1:$BH$474,MATCH(K$2,Totalt!$B$1:$AZ$1,0),FALSE)</f>
        <v/>
      </c>
      <c r="M328" t="s">
        <v>622</v>
      </c>
      <c r="R328" t="s">
        <v>622</v>
      </c>
      <c r="S328" s="102" t="str">
        <f t="shared" si="10"/>
        <v>nej</v>
      </c>
      <c r="U328">
        <f t="shared" si="11"/>
        <v>276</v>
      </c>
    </row>
    <row r="329" spans="1:21" ht="15" customHeight="1" x14ac:dyDescent="0.25">
      <c r="A329" t="s">
        <v>465</v>
      </c>
      <c r="B329" t="s">
        <v>466</v>
      </c>
      <c r="C329">
        <v>7.0853100000000002E-2</v>
      </c>
      <c r="D329">
        <v>17.372499999999999</v>
      </c>
      <c r="E329">
        <v>6.8932500000000001</v>
      </c>
      <c r="F329">
        <v>1.07072E-2</v>
      </c>
      <c r="G329" t="s">
        <v>10</v>
      </c>
      <c r="H329" s="103" t="s">
        <v>10</v>
      </c>
      <c r="J329">
        <f>VLOOKUP($B329,Totalt!$B$1:$BH$474,MATCH(J$2,Totalt!$B$1:$AZ$1,0),FALSE)</f>
        <v>36.073999999999998</v>
      </c>
      <c r="K329">
        <f>VLOOKUP($B329,Totalt!$B$1:$BH$474,MATCH(K$2,Totalt!$B$1:$AZ$1,0),FALSE)</f>
        <v>35.74</v>
      </c>
      <c r="M329" t="s">
        <v>622</v>
      </c>
      <c r="R329" t="s">
        <v>622</v>
      </c>
      <c r="S329" s="102" t="str">
        <f t="shared" si="10"/>
        <v>ja</v>
      </c>
      <c r="U329">
        <f t="shared" si="11"/>
        <v>277</v>
      </c>
    </row>
    <row r="330" spans="1:21" ht="15" customHeight="1" x14ac:dyDescent="0.25">
      <c r="A330" t="s">
        <v>467</v>
      </c>
      <c r="B330" t="s">
        <v>468</v>
      </c>
      <c r="C330">
        <v>0.48994799999999999</v>
      </c>
      <c r="D330">
        <v>80.552700000000002</v>
      </c>
      <c r="E330">
        <v>29.435600000000001</v>
      </c>
      <c r="F330">
        <v>0.121153</v>
      </c>
      <c r="G330" t="s">
        <v>8</v>
      </c>
      <c r="H330" s="103" t="s">
        <v>10</v>
      </c>
      <c r="J330">
        <f>VLOOKUP($B330,Totalt!$B$1:$BH$474,MATCH(J$2,Totalt!$B$1:$AZ$1,0),FALSE)</f>
        <v>2.0470000000000002</v>
      </c>
      <c r="K330">
        <f>VLOOKUP($B330,Totalt!$B$1:$BH$474,MATCH(K$2,Totalt!$B$1:$AZ$1,0),FALSE)</f>
        <v>0.95699999999999996</v>
      </c>
      <c r="M330" t="s">
        <v>622</v>
      </c>
      <c r="R330" t="s">
        <v>622</v>
      </c>
      <c r="S330" s="102" t="str">
        <f t="shared" si="10"/>
        <v>ja</v>
      </c>
      <c r="U330">
        <f t="shared" si="11"/>
        <v>278</v>
      </c>
    </row>
    <row r="331" spans="1:21" ht="15" customHeight="1" x14ac:dyDescent="0.25">
      <c r="A331" t="s">
        <v>467</v>
      </c>
      <c r="B331" t="s">
        <v>469</v>
      </c>
      <c r="C331">
        <v>0.226608</v>
      </c>
      <c r="D331">
        <v>30.774000000000001</v>
      </c>
      <c r="E331">
        <v>16.989699999999999</v>
      </c>
      <c r="F331">
        <v>6.1553299999999998E-2</v>
      </c>
      <c r="G331" t="s">
        <v>8</v>
      </c>
      <c r="H331" s="103" t="s">
        <v>10</v>
      </c>
      <c r="J331">
        <f>VLOOKUP($B331,Totalt!$B$1:$BH$474,MATCH(J$2,Totalt!$B$1:$AZ$1,0),FALSE)</f>
        <v>5.1825000000000001</v>
      </c>
      <c r="K331">
        <f>VLOOKUP($B331,Totalt!$B$1:$BH$474,MATCH(K$2,Totalt!$B$1:$AZ$1,0),FALSE)</f>
        <v>3.5790000000000002</v>
      </c>
      <c r="M331" t="s">
        <v>622</v>
      </c>
      <c r="R331" t="s">
        <v>622</v>
      </c>
      <c r="S331" s="102" t="str">
        <f t="shared" si="10"/>
        <v>ja</v>
      </c>
      <c r="U331">
        <f t="shared" si="11"/>
        <v>279</v>
      </c>
    </row>
    <row r="332" spans="1:21" ht="15" customHeight="1" x14ac:dyDescent="0.25">
      <c r="A332" t="s">
        <v>467</v>
      </c>
      <c r="B332" t="s">
        <v>470</v>
      </c>
      <c r="C332">
        <v>1.7265200000000001E-2</v>
      </c>
      <c r="D332">
        <v>4.0872999999999999</v>
      </c>
      <c r="E332">
        <v>2.2186900000000001</v>
      </c>
      <c r="F332">
        <v>6.2667199999999999E-3</v>
      </c>
      <c r="G332" t="s">
        <v>8</v>
      </c>
      <c r="H332" s="103" t="s">
        <v>10</v>
      </c>
      <c r="J332">
        <f>VLOOKUP($B332,Totalt!$B$1:$BH$474,MATCH(J$2,Totalt!$B$1:$AZ$1,0),FALSE)</f>
        <v>164.83852999999999</v>
      </c>
      <c r="K332">
        <f>VLOOKUP($B332,Totalt!$B$1:$BH$474,MATCH(K$2,Totalt!$B$1:$AZ$1,0),FALSE)</f>
        <v>134.76</v>
      </c>
      <c r="M332" t="s">
        <v>622</v>
      </c>
      <c r="R332" t="s">
        <v>622</v>
      </c>
      <c r="S332" s="102" t="str">
        <f t="shared" si="10"/>
        <v>ja</v>
      </c>
      <c r="U332">
        <f t="shared" si="11"/>
        <v>280</v>
      </c>
    </row>
    <row r="333" spans="1:21" ht="15" customHeight="1" x14ac:dyDescent="0.25">
      <c r="A333" t="s">
        <v>467</v>
      </c>
      <c r="B333" t="s">
        <v>471</v>
      </c>
      <c r="C333">
        <v>0.40562199999999998</v>
      </c>
      <c r="D333">
        <v>70.2791</v>
      </c>
      <c r="E333">
        <v>22.4999</v>
      </c>
      <c r="F333">
        <v>0.14371300000000001</v>
      </c>
      <c r="G333" t="s">
        <v>8</v>
      </c>
      <c r="H333" s="103" t="s">
        <v>10</v>
      </c>
      <c r="J333">
        <f>VLOOKUP($B333,Totalt!$B$1:$BH$474,MATCH(J$2,Totalt!$B$1:$AZ$1,0),FALSE)</f>
        <v>4.3907000000000007</v>
      </c>
      <c r="K333">
        <f>VLOOKUP($B333,Totalt!$B$1:$BH$474,MATCH(K$2,Totalt!$B$1:$AZ$1,0),FALSE)</f>
        <v>2.7250000000000001</v>
      </c>
      <c r="M333" t="s">
        <v>622</v>
      </c>
      <c r="R333" t="s">
        <v>622</v>
      </c>
      <c r="S333" s="102" t="str">
        <f t="shared" si="10"/>
        <v>ja</v>
      </c>
      <c r="U333">
        <f t="shared" si="11"/>
        <v>281</v>
      </c>
    </row>
    <row r="334" spans="1:21" ht="15" customHeight="1" x14ac:dyDescent="0.25">
      <c r="A334" t="s">
        <v>472</v>
      </c>
      <c r="B334" t="s">
        <v>11</v>
      </c>
      <c r="C334">
        <v>0.15379899999999999</v>
      </c>
      <c r="D334">
        <v>35.759500000000003</v>
      </c>
      <c r="E334">
        <v>7.8037200000000002</v>
      </c>
      <c r="F334">
        <v>4.0270899999999998E-2</v>
      </c>
      <c r="G334" t="s">
        <v>8</v>
      </c>
      <c r="H334" s="103" t="s">
        <v>10</v>
      </c>
      <c r="J334">
        <f>VLOOKUP($B334,Totalt!$B$1:$BH$474,MATCH(J$2,Totalt!$B$1:$AZ$1,0),FALSE)</f>
        <v>121.79999999999998</v>
      </c>
      <c r="K334">
        <f>VLOOKUP($B334,Totalt!$B$1:$BH$474,MATCH(K$2,Totalt!$B$1:$AZ$1,0),FALSE)</f>
        <v>93.7</v>
      </c>
      <c r="M334" t="s">
        <v>622</v>
      </c>
      <c r="R334" t="s">
        <v>622</v>
      </c>
      <c r="S334" s="102" t="str">
        <f t="shared" si="10"/>
        <v>ja</v>
      </c>
      <c r="U334">
        <f t="shared" si="11"/>
        <v>282</v>
      </c>
    </row>
    <row r="335" spans="1:21" ht="15" customHeight="1" x14ac:dyDescent="0.25">
      <c r="A335" t="s">
        <v>472</v>
      </c>
      <c r="B335" t="s">
        <v>473</v>
      </c>
      <c r="C335">
        <v>0</v>
      </c>
      <c r="D335">
        <v>0</v>
      </c>
      <c r="E335">
        <v>0</v>
      </c>
      <c r="F335">
        <v>0</v>
      </c>
      <c r="G335" t="s">
        <v>8</v>
      </c>
      <c r="H335" s="103" t="s">
        <v>8</v>
      </c>
      <c r="J335">
        <f>VLOOKUP($B335,Totalt!$B$1:$BH$474,MATCH(J$2,Totalt!$B$1:$AZ$1,0),FALSE)</f>
        <v>0</v>
      </c>
      <c r="K335" t="str">
        <f>VLOOKUP($B335,Totalt!$B$1:$BH$474,MATCH(K$2,Totalt!$B$1:$AZ$1,0),FALSE)</f>
        <v/>
      </c>
      <c r="M335" t="s">
        <v>622</v>
      </c>
      <c r="R335" t="s">
        <v>622</v>
      </c>
      <c r="S335" s="102" t="str">
        <f t="shared" si="10"/>
        <v>nej</v>
      </c>
      <c r="U335">
        <f t="shared" si="11"/>
        <v>282</v>
      </c>
    </row>
    <row r="336" spans="1:21" ht="15" customHeight="1" x14ac:dyDescent="0.25">
      <c r="A336" t="s">
        <v>472</v>
      </c>
      <c r="B336" t="s">
        <v>276</v>
      </c>
      <c r="C336">
        <v>9.14074E-2</v>
      </c>
      <c r="D336">
        <v>19.955200000000001</v>
      </c>
      <c r="E336">
        <v>9.6314799999999998</v>
      </c>
      <c r="F336">
        <v>1.2209299999999999E-2</v>
      </c>
      <c r="G336" t="s">
        <v>8</v>
      </c>
      <c r="H336" s="103" t="s">
        <v>10</v>
      </c>
      <c r="J336">
        <f>VLOOKUP($B336,Totalt!$B$1:$BH$474,MATCH(J$2,Totalt!$B$1:$AZ$1,0),FALSE)</f>
        <v>17.2</v>
      </c>
      <c r="K336">
        <f>VLOOKUP($B336,Totalt!$B$1:$BH$474,MATCH(K$2,Totalt!$B$1:$AZ$1,0),FALSE)</f>
        <v>13.5</v>
      </c>
      <c r="M336" t="s">
        <v>622</v>
      </c>
      <c r="R336" t="s">
        <v>622</v>
      </c>
      <c r="S336" s="102" t="str">
        <f t="shared" si="10"/>
        <v>ja</v>
      </c>
      <c r="U336">
        <f t="shared" si="11"/>
        <v>283</v>
      </c>
    </row>
    <row r="337" spans="1:21" ht="15" customHeight="1" x14ac:dyDescent="0.25">
      <c r="A337" t="s">
        <v>474</v>
      </c>
      <c r="B337" t="s">
        <v>475</v>
      </c>
      <c r="C337">
        <v>0.16731699999999999</v>
      </c>
      <c r="D337">
        <v>21.4114</v>
      </c>
      <c r="E337">
        <v>8.0726300000000002</v>
      </c>
      <c r="F337">
        <v>3.39473E-2</v>
      </c>
      <c r="G337" t="s">
        <v>10</v>
      </c>
      <c r="H337" s="103" t="s">
        <v>10</v>
      </c>
      <c r="J337">
        <f>VLOOKUP($B337,Totalt!$B$1:$BH$474,MATCH(J$2,Totalt!$B$1:$AZ$1,0),FALSE)</f>
        <v>22.152000000000001</v>
      </c>
      <c r="K337">
        <f>VLOOKUP($B337,Totalt!$B$1:$BH$474,MATCH(K$2,Totalt!$B$1:$AZ$1,0),FALSE)</f>
        <v>16.93</v>
      </c>
      <c r="M337" t="s">
        <v>622</v>
      </c>
      <c r="R337" t="s">
        <v>622</v>
      </c>
      <c r="S337" s="102" t="str">
        <f t="shared" si="10"/>
        <v>ja</v>
      </c>
      <c r="U337">
        <f t="shared" si="11"/>
        <v>284</v>
      </c>
    </row>
    <row r="338" spans="1:21" ht="15" customHeight="1" x14ac:dyDescent="0.25">
      <c r="A338" t="s">
        <v>474</v>
      </c>
      <c r="B338" t="s">
        <v>476</v>
      </c>
      <c r="C338">
        <v>7.9805299999999996E-2</v>
      </c>
      <c r="D338">
        <v>7.7426399999999997</v>
      </c>
      <c r="E338">
        <v>7.3056700000000001</v>
      </c>
      <c r="F338">
        <v>0</v>
      </c>
      <c r="G338" t="s">
        <v>10</v>
      </c>
      <c r="H338" s="103" t="s">
        <v>10</v>
      </c>
      <c r="J338">
        <f>VLOOKUP($B338,Totalt!$B$1:$BH$474,MATCH(J$2,Totalt!$B$1:$AZ$1,0),FALSE)</f>
        <v>487.18502999999998</v>
      </c>
      <c r="K338">
        <f>VLOOKUP($B338,Totalt!$B$1:$BH$474,MATCH(K$2,Totalt!$B$1:$AZ$1,0),FALSE)</f>
        <v>451.9</v>
      </c>
      <c r="M338" t="s">
        <v>622</v>
      </c>
      <c r="R338" t="s">
        <v>622</v>
      </c>
      <c r="S338" s="102" t="str">
        <f t="shared" si="10"/>
        <v>ja</v>
      </c>
      <c r="U338">
        <f t="shared" si="11"/>
        <v>285</v>
      </c>
    </row>
    <row r="339" spans="1:21" ht="15" customHeight="1" x14ac:dyDescent="0.25">
      <c r="A339" t="s">
        <v>474</v>
      </c>
      <c r="B339" t="s">
        <v>477</v>
      </c>
      <c r="C339">
        <v>0.28067300000000001</v>
      </c>
      <c r="D339">
        <v>12.079499999999999</v>
      </c>
      <c r="E339">
        <v>8.1784700000000008</v>
      </c>
      <c r="F339">
        <v>4.5254799999999998E-2</v>
      </c>
      <c r="G339" t="s">
        <v>8</v>
      </c>
      <c r="H339" s="103" t="s">
        <v>10</v>
      </c>
      <c r="J339">
        <f>VLOOKUP($B339,Totalt!$B$1:$BH$474,MATCH(J$2,Totalt!$B$1:$AZ$1,0),FALSE)</f>
        <v>67.12</v>
      </c>
      <c r="K339">
        <f>VLOOKUP($B339,Totalt!$B$1:$BH$474,MATCH(K$2,Totalt!$B$1:$AZ$1,0),FALSE)</f>
        <v>49.6</v>
      </c>
      <c r="M339" t="s">
        <v>622</v>
      </c>
      <c r="R339" t="s">
        <v>622</v>
      </c>
      <c r="S339" s="102" t="str">
        <f t="shared" si="10"/>
        <v>ja</v>
      </c>
      <c r="U339">
        <f t="shared" si="11"/>
        <v>286</v>
      </c>
    </row>
    <row r="340" spans="1:21" ht="15" customHeight="1" x14ac:dyDescent="0.25">
      <c r="A340" t="s">
        <v>474</v>
      </c>
      <c r="B340" t="s">
        <v>478</v>
      </c>
      <c r="C340">
        <v>1.3247899999999999</v>
      </c>
      <c r="D340">
        <v>496.89400000000001</v>
      </c>
      <c r="E340">
        <v>51.143700000000003</v>
      </c>
      <c r="F340">
        <v>4.6016399999999999E-2</v>
      </c>
      <c r="G340" t="s">
        <v>10</v>
      </c>
      <c r="H340" s="103" t="s">
        <v>10</v>
      </c>
      <c r="J340">
        <f>VLOOKUP($B340,Totalt!$B$1:$BH$474,MATCH(J$2,Totalt!$B$1:$AZ$1,0),FALSE)</f>
        <v>77.995890000000003</v>
      </c>
      <c r="K340">
        <f>VLOOKUP($B340,Totalt!$B$1:$BH$474,MATCH(K$2,Totalt!$B$1:$AZ$1,0),FALSE)</f>
        <v>54.03</v>
      </c>
      <c r="M340" t="s">
        <v>622</v>
      </c>
      <c r="R340" t="s">
        <v>622</v>
      </c>
      <c r="S340" s="102" t="str">
        <f t="shared" si="10"/>
        <v>ja</v>
      </c>
      <c r="U340">
        <f t="shared" si="11"/>
        <v>287</v>
      </c>
    </row>
    <row r="341" spans="1:21" ht="15" customHeight="1" x14ac:dyDescent="0.25">
      <c r="A341" t="s">
        <v>474</v>
      </c>
      <c r="B341" t="s">
        <v>479</v>
      </c>
      <c r="C341">
        <v>0.14970700000000001</v>
      </c>
      <c r="D341">
        <v>18.231999999999999</v>
      </c>
      <c r="E341">
        <v>10.507400000000001</v>
      </c>
      <c r="F341">
        <v>1.1834300000000001E-2</v>
      </c>
      <c r="G341" t="s">
        <v>10</v>
      </c>
      <c r="H341" s="103" t="s">
        <v>10</v>
      </c>
      <c r="J341">
        <f>VLOOKUP($B341,Totalt!$B$1:$BH$474,MATCH(J$2,Totalt!$B$1:$AZ$1,0),FALSE)</f>
        <v>67.599999999999994</v>
      </c>
      <c r="K341">
        <f>VLOOKUP($B341,Totalt!$B$1:$BH$474,MATCH(K$2,Totalt!$B$1:$AZ$1,0),FALSE)</f>
        <v>44.3</v>
      </c>
      <c r="M341" t="s">
        <v>622</v>
      </c>
      <c r="R341" t="s">
        <v>622</v>
      </c>
      <c r="S341" s="102" t="str">
        <f t="shared" si="10"/>
        <v>ja</v>
      </c>
      <c r="U341">
        <f t="shared" si="11"/>
        <v>288</v>
      </c>
    </row>
    <row r="342" spans="1:21" ht="15" customHeight="1" x14ac:dyDescent="0.25">
      <c r="A342" t="s">
        <v>474</v>
      </c>
      <c r="B342" t="s">
        <v>480</v>
      </c>
      <c r="C342">
        <v>4.5509500000000001E-2</v>
      </c>
      <c r="D342">
        <v>12.0449</v>
      </c>
      <c r="E342">
        <v>6.7402199999999999</v>
      </c>
      <c r="F342">
        <v>3.5969099999999997E-2</v>
      </c>
      <c r="G342" t="s">
        <v>8</v>
      </c>
      <c r="H342" s="103" t="s">
        <v>10</v>
      </c>
      <c r="J342">
        <f>VLOOKUP($B342,Totalt!$B$1:$BH$474,MATCH(J$2,Totalt!$B$1:$AZ$1,0),FALSE)</f>
        <v>180.01304999999996</v>
      </c>
      <c r="K342">
        <f>VLOOKUP($B342,Totalt!$B$1:$BH$474,MATCH(K$2,Totalt!$B$1:$AZ$1,0),FALSE)</f>
        <v>145.69999999999999</v>
      </c>
      <c r="M342" t="s">
        <v>622</v>
      </c>
      <c r="R342" t="s">
        <v>622</v>
      </c>
      <c r="S342" s="102" t="str">
        <f t="shared" si="10"/>
        <v>ja</v>
      </c>
      <c r="U342">
        <f t="shared" si="11"/>
        <v>289</v>
      </c>
    </row>
    <row r="343" spans="1:21" ht="15" customHeight="1" x14ac:dyDescent="0.25">
      <c r="A343" t="s">
        <v>474</v>
      </c>
      <c r="B343" t="s">
        <v>481</v>
      </c>
      <c r="C343">
        <v>7.2442000000000006E-2</v>
      </c>
      <c r="D343">
        <v>15.305999999999999</v>
      </c>
      <c r="E343">
        <v>4.0779199999999998</v>
      </c>
      <c r="F343">
        <v>1.88498E-2</v>
      </c>
      <c r="G343" t="s">
        <v>10</v>
      </c>
      <c r="H343" s="103" t="s">
        <v>10</v>
      </c>
      <c r="J343">
        <f>VLOOKUP($B343,Totalt!$B$1:$BH$474,MATCH(J$2,Totalt!$B$1:$AZ$1,0),FALSE)</f>
        <v>320.12172999999996</v>
      </c>
      <c r="K343">
        <f>VLOOKUP($B343,Totalt!$B$1:$BH$474,MATCH(K$2,Totalt!$B$1:$AZ$1,0),FALSE)</f>
        <v>259.2</v>
      </c>
      <c r="M343" t="s">
        <v>622</v>
      </c>
      <c r="R343" t="s">
        <v>622</v>
      </c>
      <c r="S343" s="102" t="str">
        <f t="shared" si="10"/>
        <v>ja</v>
      </c>
      <c r="U343">
        <f t="shared" si="11"/>
        <v>290</v>
      </c>
    </row>
    <row r="344" spans="1:21" ht="15" customHeight="1" x14ac:dyDescent="0.25">
      <c r="A344" t="s">
        <v>474</v>
      </c>
      <c r="B344" t="s">
        <v>482</v>
      </c>
      <c r="C344">
        <v>9.8177600000000004E-2</v>
      </c>
      <c r="D344">
        <v>8.3103400000000001</v>
      </c>
      <c r="E344">
        <v>4.0782400000000001</v>
      </c>
      <c r="F344">
        <v>1.5817899999999999E-2</v>
      </c>
      <c r="G344" t="s">
        <v>8</v>
      </c>
      <c r="H344" s="103" t="s">
        <v>10</v>
      </c>
      <c r="J344">
        <f>VLOOKUP($B344,Totalt!$B$1:$BH$474,MATCH(J$2,Totalt!$B$1:$AZ$1,0),FALSE)</f>
        <v>30.656400000000001</v>
      </c>
      <c r="K344">
        <f>VLOOKUP($B344,Totalt!$B$1:$BH$474,MATCH(K$2,Totalt!$B$1:$AZ$1,0),FALSE)</f>
        <v>27.2</v>
      </c>
      <c r="M344" t="s">
        <v>622</v>
      </c>
      <c r="R344" t="s">
        <v>622</v>
      </c>
      <c r="S344" s="102" t="str">
        <f t="shared" si="10"/>
        <v>ja</v>
      </c>
      <c r="U344">
        <f t="shared" si="11"/>
        <v>291</v>
      </c>
    </row>
    <row r="345" spans="1:21" ht="15" customHeight="1" x14ac:dyDescent="0.25">
      <c r="A345" t="s">
        <v>474</v>
      </c>
      <c r="B345" t="s">
        <v>483</v>
      </c>
      <c r="C345">
        <v>0.199487</v>
      </c>
      <c r="D345">
        <v>9.1495200000000008</v>
      </c>
      <c r="E345">
        <v>20.285699999999999</v>
      </c>
      <c r="F345">
        <v>0</v>
      </c>
      <c r="G345" t="s">
        <v>10</v>
      </c>
      <c r="H345" s="103" t="s">
        <v>10</v>
      </c>
      <c r="J345">
        <f>VLOOKUP($B345,Totalt!$B$1:$BH$474,MATCH(J$2,Totalt!$B$1:$AZ$1,0),FALSE)</f>
        <v>21.5</v>
      </c>
      <c r="K345">
        <f>VLOOKUP($B345,Totalt!$B$1:$BH$474,MATCH(K$2,Totalt!$B$1:$AZ$1,0),FALSE)</f>
        <v>13.65</v>
      </c>
      <c r="M345" t="s">
        <v>622</v>
      </c>
      <c r="R345" t="s">
        <v>622</v>
      </c>
      <c r="S345" s="102" t="str">
        <f t="shared" si="10"/>
        <v>ja</v>
      </c>
      <c r="U345">
        <f t="shared" si="11"/>
        <v>292</v>
      </c>
    </row>
    <row r="346" spans="1:21" ht="15" customHeight="1" x14ac:dyDescent="0.25">
      <c r="A346" t="s">
        <v>474</v>
      </c>
      <c r="B346" t="s">
        <v>484</v>
      </c>
      <c r="C346">
        <v>0.50833700000000004</v>
      </c>
      <c r="D346">
        <v>181.244</v>
      </c>
      <c r="E346">
        <v>14.081899999999999</v>
      </c>
      <c r="F346">
        <v>2.0057999999999999E-2</v>
      </c>
      <c r="G346" t="s">
        <v>10</v>
      </c>
      <c r="H346" s="103" t="s">
        <v>10</v>
      </c>
      <c r="J346">
        <f>VLOOKUP($B346,Totalt!$B$1:$BH$474,MATCH(J$2,Totalt!$B$1:$AZ$1,0),FALSE)</f>
        <v>1818.9019699999999</v>
      </c>
      <c r="K346">
        <f>VLOOKUP($B346,Totalt!$B$1:$BH$474,MATCH(K$2,Totalt!$B$1:$AZ$1,0),FALSE)</f>
        <v>1357.7</v>
      </c>
      <c r="M346" t="s">
        <v>622</v>
      </c>
      <c r="R346" t="s">
        <v>622</v>
      </c>
      <c r="S346" s="102" t="str">
        <f t="shared" si="10"/>
        <v>ja</v>
      </c>
      <c r="U346">
        <f t="shared" si="11"/>
        <v>293</v>
      </c>
    </row>
    <row r="347" spans="1:21" ht="15" customHeight="1" x14ac:dyDescent="0.25">
      <c r="A347" t="s">
        <v>474</v>
      </c>
      <c r="B347" t="s">
        <v>485</v>
      </c>
      <c r="C347">
        <v>3.1212500000000001E-2</v>
      </c>
      <c r="D347">
        <v>1.6268899999999999</v>
      </c>
      <c r="E347">
        <v>0.92489299999999997</v>
      </c>
      <c r="F347">
        <v>4.4361699999999997E-3</v>
      </c>
      <c r="G347" t="s">
        <v>8</v>
      </c>
      <c r="H347" s="103" t="s">
        <v>10</v>
      </c>
      <c r="J347">
        <f>VLOOKUP($B347,Totalt!$B$1:$BH$474,MATCH(J$2,Totalt!$B$1:$AZ$1,0),FALSE)</f>
        <v>147.65</v>
      </c>
      <c r="K347">
        <f>VLOOKUP($B347,Totalt!$B$1:$BH$474,MATCH(K$2,Totalt!$B$1:$AZ$1,0),FALSE)</f>
        <v>126.6</v>
      </c>
      <c r="M347" t="s">
        <v>622</v>
      </c>
      <c r="R347" t="s">
        <v>622</v>
      </c>
      <c r="S347" s="102" t="str">
        <f t="shared" si="10"/>
        <v>ja</v>
      </c>
      <c r="U347">
        <f t="shared" si="11"/>
        <v>294</v>
      </c>
    </row>
    <row r="348" spans="1:21" ht="15" customHeight="1" x14ac:dyDescent="0.25">
      <c r="A348" t="s">
        <v>474</v>
      </c>
      <c r="B348" t="s">
        <v>486</v>
      </c>
      <c r="C348">
        <v>0.93505899999999997</v>
      </c>
      <c r="D348">
        <v>301.37900000000002</v>
      </c>
      <c r="E348">
        <v>35.217700000000001</v>
      </c>
      <c r="F348">
        <v>0.10584</v>
      </c>
      <c r="G348" t="s">
        <v>10</v>
      </c>
      <c r="H348" s="103" t="s">
        <v>10</v>
      </c>
      <c r="J348">
        <f>VLOOKUP($B348,Totalt!$B$1:$BH$474,MATCH(J$2,Totalt!$B$1:$AZ$1,0),FALSE)</f>
        <v>33.730000000000004</v>
      </c>
      <c r="K348">
        <f>VLOOKUP($B348,Totalt!$B$1:$BH$474,MATCH(K$2,Totalt!$B$1:$AZ$1,0),FALSE)</f>
        <v>23.8</v>
      </c>
      <c r="M348" t="s">
        <v>622</v>
      </c>
      <c r="R348" t="s">
        <v>622</v>
      </c>
      <c r="S348" s="102" t="str">
        <f t="shared" si="10"/>
        <v>ja</v>
      </c>
      <c r="U348">
        <f t="shared" si="11"/>
        <v>295</v>
      </c>
    </row>
    <row r="349" spans="1:21" ht="15" customHeight="1" x14ac:dyDescent="0.25">
      <c r="A349" t="s">
        <v>487</v>
      </c>
      <c r="B349" t="s">
        <v>488</v>
      </c>
      <c r="C349">
        <v>0.23340900000000001</v>
      </c>
      <c r="D349">
        <v>57.683399999999999</v>
      </c>
      <c r="E349">
        <v>15.8085</v>
      </c>
      <c r="F349">
        <v>5.5647500000000003E-2</v>
      </c>
      <c r="G349" t="s">
        <v>10</v>
      </c>
      <c r="H349" s="103" t="s">
        <v>10</v>
      </c>
      <c r="J349">
        <f>VLOOKUP($B349,Totalt!$B$1:$BH$474,MATCH(J$2,Totalt!$B$1:$AZ$1,0),FALSE)</f>
        <v>8.1764700000000001</v>
      </c>
      <c r="K349">
        <f>VLOOKUP($B349,Totalt!$B$1:$BH$474,MATCH(K$2,Totalt!$B$1:$AZ$1,0),FALSE)</f>
        <v>3.9</v>
      </c>
      <c r="M349" t="s">
        <v>622</v>
      </c>
      <c r="R349" t="s">
        <v>622</v>
      </c>
      <c r="S349" s="102" t="str">
        <f t="shared" si="10"/>
        <v>ja</v>
      </c>
      <c r="U349">
        <f t="shared" si="11"/>
        <v>296</v>
      </c>
    </row>
    <row r="350" spans="1:21" ht="15" customHeight="1" x14ac:dyDescent="0.25">
      <c r="A350" t="s">
        <v>487</v>
      </c>
      <c r="B350" t="s">
        <v>489</v>
      </c>
      <c r="C350">
        <v>0.24787899999999999</v>
      </c>
      <c r="D350">
        <v>59.818199999999997</v>
      </c>
      <c r="E350">
        <v>12.2315</v>
      </c>
      <c r="F350">
        <v>8.9215699999999995E-2</v>
      </c>
      <c r="G350" t="s">
        <v>10</v>
      </c>
      <c r="H350" s="103" t="s">
        <v>10</v>
      </c>
      <c r="J350">
        <f>VLOOKUP($B350,Totalt!$B$1:$BH$474,MATCH(J$2,Totalt!$B$1:$AZ$1,0),FALSE)</f>
        <v>5.0999999999999996</v>
      </c>
      <c r="K350">
        <f>VLOOKUP($B350,Totalt!$B$1:$BH$474,MATCH(K$2,Totalt!$B$1:$AZ$1,0),FALSE)</f>
        <v>3.3</v>
      </c>
      <c r="M350" t="s">
        <v>622</v>
      </c>
      <c r="R350" t="s">
        <v>622</v>
      </c>
      <c r="S350" s="102" t="str">
        <f t="shared" si="10"/>
        <v>ja</v>
      </c>
      <c r="U350">
        <f t="shared" si="11"/>
        <v>297</v>
      </c>
    </row>
    <row r="351" spans="1:21" ht="15" customHeight="1" x14ac:dyDescent="0.25">
      <c r="A351" t="s">
        <v>487</v>
      </c>
      <c r="B351" t="s">
        <v>490</v>
      </c>
      <c r="C351">
        <v>0.18080099999999999</v>
      </c>
      <c r="D351">
        <v>38.648600000000002</v>
      </c>
      <c r="E351">
        <v>5.4928400000000002</v>
      </c>
      <c r="F351">
        <v>4.2678099999999997E-2</v>
      </c>
      <c r="G351" t="s">
        <v>10</v>
      </c>
      <c r="H351" s="103" t="s">
        <v>10</v>
      </c>
      <c r="J351">
        <f>VLOOKUP($B351,Totalt!$B$1:$BH$474,MATCH(J$2,Totalt!$B$1:$AZ$1,0),FALSE)</f>
        <v>148.320549</v>
      </c>
      <c r="K351">
        <f>VLOOKUP($B351,Totalt!$B$1:$BH$474,MATCH(K$2,Totalt!$B$1:$AZ$1,0),FALSE)</f>
        <v>111</v>
      </c>
      <c r="M351" t="s">
        <v>622</v>
      </c>
      <c r="R351" t="s">
        <v>622</v>
      </c>
      <c r="S351" s="102" t="str">
        <f t="shared" si="10"/>
        <v>ja</v>
      </c>
      <c r="U351">
        <f t="shared" si="11"/>
        <v>298</v>
      </c>
    </row>
    <row r="352" spans="1:21" ht="15" customHeight="1" x14ac:dyDescent="0.25">
      <c r="A352" t="s">
        <v>491</v>
      </c>
      <c r="B352" t="s">
        <v>492</v>
      </c>
      <c r="C352">
        <v>8.1956399999999999E-2</v>
      </c>
      <c r="D352">
        <v>13.729699999999999</v>
      </c>
      <c r="E352">
        <v>9.9086200000000009</v>
      </c>
      <c r="F352">
        <v>0</v>
      </c>
      <c r="G352" t="s">
        <v>8</v>
      </c>
      <c r="H352" s="103" t="s">
        <v>10</v>
      </c>
      <c r="J352">
        <f>VLOOKUP($B352,Totalt!$B$1:$BH$474,MATCH(J$2,Totalt!$B$1:$AZ$1,0),FALSE)</f>
        <v>6.4308199999999998</v>
      </c>
      <c r="K352">
        <f>VLOOKUP($B352,Totalt!$B$1:$BH$474,MATCH(K$2,Totalt!$B$1:$AZ$1,0),FALSE)</f>
        <v>4.399</v>
      </c>
      <c r="M352" t="s">
        <v>622</v>
      </c>
      <c r="R352" t="s">
        <v>622</v>
      </c>
      <c r="S352" s="102" t="str">
        <f t="shared" si="10"/>
        <v>ja</v>
      </c>
      <c r="U352">
        <f t="shared" si="11"/>
        <v>299</v>
      </c>
    </row>
    <row r="353" spans="1:21" ht="15" customHeight="1" x14ac:dyDescent="0.25">
      <c r="A353" t="s">
        <v>491</v>
      </c>
      <c r="B353" t="s">
        <v>493</v>
      </c>
      <c r="C353">
        <v>6.1299100000000002E-2</v>
      </c>
      <c r="D353">
        <v>10.280900000000001</v>
      </c>
      <c r="E353">
        <v>7.9053300000000002</v>
      </c>
      <c r="F353">
        <v>0</v>
      </c>
      <c r="G353" t="s">
        <v>10</v>
      </c>
      <c r="H353" s="103" t="s">
        <v>10</v>
      </c>
      <c r="J353">
        <f>VLOOKUP($B353,Totalt!$B$1:$BH$474,MATCH(J$2,Totalt!$B$1:$AZ$1,0),FALSE)</f>
        <v>5.0109999999999992</v>
      </c>
      <c r="K353">
        <f>VLOOKUP($B353,Totalt!$B$1:$BH$474,MATCH(K$2,Totalt!$B$1:$AZ$1,0),FALSE)</f>
        <v>4.226</v>
      </c>
      <c r="M353" t="s">
        <v>622</v>
      </c>
      <c r="R353" t="s">
        <v>622</v>
      </c>
      <c r="S353" s="102" t="str">
        <f t="shared" si="10"/>
        <v>ja</v>
      </c>
      <c r="U353">
        <f t="shared" si="11"/>
        <v>300</v>
      </c>
    </row>
    <row r="354" spans="1:21" ht="15" customHeight="1" x14ac:dyDescent="0.25">
      <c r="A354" t="s">
        <v>491</v>
      </c>
      <c r="B354" t="s">
        <v>494</v>
      </c>
      <c r="C354">
        <v>6.9239200000000001E-2</v>
      </c>
      <c r="D354">
        <v>12.562799999999999</v>
      </c>
      <c r="E354">
        <v>9.6998200000000008</v>
      </c>
      <c r="F354">
        <v>0</v>
      </c>
      <c r="G354" t="s">
        <v>10</v>
      </c>
      <c r="H354" s="103" t="s">
        <v>10</v>
      </c>
      <c r="J354">
        <f>VLOOKUP($B354,Totalt!$B$1:$BH$474,MATCH(J$2,Totalt!$B$1:$AZ$1,0),FALSE)</f>
        <v>8.6900000000000013</v>
      </c>
      <c r="K354">
        <f>VLOOKUP($B354,Totalt!$B$1:$BH$474,MATCH(K$2,Totalt!$B$1:$AZ$1,0),FALSE)</f>
        <v>6.0860000000000003</v>
      </c>
      <c r="M354" t="s">
        <v>622</v>
      </c>
      <c r="R354" t="s">
        <v>622</v>
      </c>
      <c r="S354" s="102" t="str">
        <f t="shared" si="10"/>
        <v>ja</v>
      </c>
      <c r="U354">
        <f t="shared" si="11"/>
        <v>301</v>
      </c>
    </row>
    <row r="355" spans="1:21" ht="15" customHeight="1" x14ac:dyDescent="0.25">
      <c r="A355" t="s">
        <v>491</v>
      </c>
      <c r="B355" t="s">
        <v>495</v>
      </c>
      <c r="C355">
        <v>6.5097100000000005E-2</v>
      </c>
      <c r="D355">
        <v>11.570399999999999</v>
      </c>
      <c r="E355">
        <v>8.9169400000000003</v>
      </c>
      <c r="F355">
        <v>0</v>
      </c>
      <c r="G355" t="s">
        <v>10</v>
      </c>
      <c r="H355" s="103" t="s">
        <v>10</v>
      </c>
      <c r="J355">
        <f>VLOOKUP($B355,Totalt!$B$1:$BH$474,MATCH(J$2,Totalt!$B$1:$AZ$1,0),FALSE)</f>
        <v>11.241</v>
      </c>
      <c r="K355">
        <f>VLOOKUP($B355,Totalt!$B$1:$BH$474,MATCH(K$2,Totalt!$B$1:$AZ$1,0),FALSE)</f>
        <v>8.4969999999999999</v>
      </c>
      <c r="M355" t="s">
        <v>622</v>
      </c>
      <c r="R355" t="s">
        <v>622</v>
      </c>
      <c r="S355" s="102" t="str">
        <f t="shared" si="10"/>
        <v>ja</v>
      </c>
      <c r="U355">
        <f t="shared" si="11"/>
        <v>302</v>
      </c>
    </row>
    <row r="356" spans="1:21" ht="15" customHeight="1" x14ac:dyDescent="0.25">
      <c r="A356" t="s">
        <v>491</v>
      </c>
      <c r="B356" t="s">
        <v>496</v>
      </c>
      <c r="C356">
        <v>0.108017</v>
      </c>
      <c r="D356">
        <v>20.066600000000001</v>
      </c>
      <c r="E356">
        <v>9.7206499999999991</v>
      </c>
      <c r="F356">
        <v>2.1762500000000001E-2</v>
      </c>
      <c r="G356" t="s">
        <v>8</v>
      </c>
      <c r="H356" s="103" t="s">
        <v>10</v>
      </c>
      <c r="J356">
        <f>VLOOKUP($B356,Totalt!$B$1:$BH$474,MATCH(J$2,Totalt!$B$1:$AZ$1,0),FALSE)</f>
        <v>115.19759999999999</v>
      </c>
      <c r="K356">
        <f>VLOOKUP($B356,Totalt!$B$1:$BH$474,MATCH(K$2,Totalt!$B$1:$AZ$1,0),FALSE)</f>
        <v>76.347999999999999</v>
      </c>
      <c r="M356" t="s">
        <v>622</v>
      </c>
      <c r="R356" t="s">
        <v>622</v>
      </c>
      <c r="S356" s="102" t="str">
        <f t="shared" si="10"/>
        <v>ja</v>
      </c>
      <c r="U356">
        <f t="shared" si="11"/>
        <v>303</v>
      </c>
    </row>
    <row r="357" spans="1:21" ht="15" customHeight="1" x14ac:dyDescent="0.25">
      <c r="A357" t="s">
        <v>497</v>
      </c>
      <c r="B357" t="s">
        <v>498</v>
      </c>
      <c r="C357">
        <v>0.22047600000000001</v>
      </c>
      <c r="D357">
        <v>20.5852</v>
      </c>
      <c r="E357">
        <v>18.349</v>
      </c>
      <c r="F357">
        <v>3.4013599999999998E-2</v>
      </c>
      <c r="G357" t="s">
        <v>10</v>
      </c>
      <c r="H357" s="103" t="s">
        <v>10</v>
      </c>
      <c r="J357">
        <f>VLOOKUP($B357,Totalt!$B$1:$BH$474,MATCH(J$2,Totalt!$B$1:$AZ$1,0),FALSE)</f>
        <v>2.94</v>
      </c>
      <c r="K357">
        <f>VLOOKUP($B357,Totalt!$B$1:$BH$474,MATCH(K$2,Totalt!$B$1:$AZ$1,0),FALSE)</f>
        <v>2.1</v>
      </c>
      <c r="M357" t="s">
        <v>622</v>
      </c>
      <c r="R357" t="s">
        <v>622</v>
      </c>
      <c r="S357" s="102" t="str">
        <f t="shared" si="10"/>
        <v>ja</v>
      </c>
      <c r="U357">
        <f t="shared" si="11"/>
        <v>304</v>
      </c>
    </row>
    <row r="358" spans="1:21" ht="15" customHeight="1" x14ac:dyDescent="0.25">
      <c r="A358" t="s">
        <v>497</v>
      </c>
      <c r="B358" t="s">
        <v>499</v>
      </c>
      <c r="C358">
        <v>0.155059</v>
      </c>
      <c r="D358">
        <v>37.147300000000001</v>
      </c>
      <c r="E358">
        <v>9.8819099999999995</v>
      </c>
      <c r="F358">
        <v>4.1656100000000001E-2</v>
      </c>
      <c r="G358" t="s">
        <v>10</v>
      </c>
      <c r="H358" s="103" t="s">
        <v>10</v>
      </c>
      <c r="J358">
        <f>VLOOKUP($B358,Totalt!$B$1:$BH$474,MATCH(J$2,Totalt!$B$1:$AZ$1,0),FALSE)</f>
        <v>162.73153000000002</v>
      </c>
      <c r="K358">
        <f>VLOOKUP($B358,Totalt!$B$1:$BH$474,MATCH(K$2,Totalt!$B$1:$AZ$1,0),FALSE)</f>
        <v>118.5</v>
      </c>
      <c r="M358" t="s">
        <v>622</v>
      </c>
      <c r="R358" t="s">
        <v>622</v>
      </c>
      <c r="S358" s="102" t="str">
        <f t="shared" si="10"/>
        <v>ja</v>
      </c>
      <c r="U358">
        <f t="shared" si="11"/>
        <v>305</v>
      </c>
    </row>
    <row r="359" spans="1:21" ht="15" customHeight="1" x14ac:dyDescent="0.25">
      <c r="A359" t="s">
        <v>497</v>
      </c>
      <c r="B359" t="s">
        <v>500</v>
      </c>
      <c r="C359">
        <v>6.4212900000000003E-2</v>
      </c>
      <c r="D359">
        <v>10.7478</v>
      </c>
      <c r="E359">
        <v>8.2925400000000007</v>
      </c>
      <c r="F359">
        <v>3.88954E-4</v>
      </c>
      <c r="G359" t="s">
        <v>10</v>
      </c>
      <c r="H359" s="103" t="s">
        <v>10</v>
      </c>
      <c r="J359">
        <f>VLOOKUP($B359,Totalt!$B$1:$BH$474,MATCH(J$2,Totalt!$B$1:$AZ$1,0),FALSE)</f>
        <v>25.71</v>
      </c>
      <c r="K359">
        <f>VLOOKUP($B359,Totalt!$B$1:$BH$474,MATCH(K$2,Totalt!$B$1:$AZ$1,0),FALSE)</f>
        <v>20.2</v>
      </c>
      <c r="M359" t="s">
        <v>622</v>
      </c>
      <c r="R359" t="s">
        <v>622</v>
      </c>
      <c r="S359" s="102" t="str">
        <f t="shared" si="10"/>
        <v>ja</v>
      </c>
      <c r="U359">
        <f t="shared" si="11"/>
        <v>306</v>
      </c>
    </row>
    <row r="360" spans="1:21" ht="15" customHeight="1" x14ac:dyDescent="0.25">
      <c r="A360" t="s">
        <v>501</v>
      </c>
      <c r="B360" t="s">
        <v>502</v>
      </c>
      <c r="C360">
        <v>0.19894700000000001</v>
      </c>
      <c r="D360">
        <v>113.361</v>
      </c>
      <c r="E360">
        <v>5.96211</v>
      </c>
      <c r="F360">
        <v>4.7763800000000002E-2</v>
      </c>
      <c r="G360" t="s">
        <v>8</v>
      </c>
      <c r="H360" s="103" t="s">
        <v>10</v>
      </c>
      <c r="J360">
        <f>VLOOKUP($B360,Totalt!$B$1:$BH$474,MATCH(J$2,Totalt!$B$1:$AZ$1,0),FALSE)</f>
        <v>293.10865000000001</v>
      </c>
      <c r="K360">
        <f>VLOOKUP($B360,Totalt!$B$1:$BH$474,MATCH(K$2,Totalt!$B$1:$AZ$1,0),FALSE)</f>
        <v>205.21799999999999</v>
      </c>
      <c r="M360" t="s">
        <v>622</v>
      </c>
      <c r="R360" t="s">
        <v>622</v>
      </c>
      <c r="S360" s="102" t="str">
        <f t="shared" si="10"/>
        <v>ja</v>
      </c>
      <c r="U360">
        <f t="shared" si="11"/>
        <v>307</v>
      </c>
    </row>
    <row r="361" spans="1:21" ht="15" customHeight="1" x14ac:dyDescent="0.25">
      <c r="A361" t="s">
        <v>501</v>
      </c>
      <c r="B361" t="s">
        <v>503</v>
      </c>
      <c r="C361">
        <v>0.35972399999999999</v>
      </c>
      <c r="D361">
        <v>15.2986</v>
      </c>
      <c r="E361">
        <v>20.535299999999999</v>
      </c>
      <c r="F361">
        <v>1.4293E-2</v>
      </c>
      <c r="G361" t="s">
        <v>10</v>
      </c>
      <c r="H361" s="103" t="s">
        <v>10</v>
      </c>
      <c r="J361">
        <f>VLOOKUP($B361,Totalt!$B$1:$BH$474,MATCH(J$2,Totalt!$B$1:$AZ$1,0),FALSE)</f>
        <v>3.5121999999999995</v>
      </c>
      <c r="K361">
        <f>VLOOKUP($B361,Totalt!$B$1:$BH$474,MATCH(K$2,Totalt!$B$1:$AZ$1,0),FALSE)</f>
        <v>2.133</v>
      </c>
      <c r="M361" t="s">
        <v>622</v>
      </c>
      <c r="R361" t="s">
        <v>622</v>
      </c>
      <c r="S361" s="102" t="str">
        <f t="shared" si="10"/>
        <v>ja</v>
      </c>
      <c r="U361">
        <f t="shared" si="11"/>
        <v>308</v>
      </c>
    </row>
    <row r="362" spans="1:21" ht="15" customHeight="1" x14ac:dyDescent="0.25">
      <c r="A362" t="s">
        <v>501</v>
      </c>
      <c r="B362" t="s">
        <v>504</v>
      </c>
      <c r="C362">
        <v>0.13030700000000001</v>
      </c>
      <c r="D362">
        <v>18.921199999999999</v>
      </c>
      <c r="E362">
        <v>8.3430199999999992</v>
      </c>
      <c r="F362">
        <v>2.5080499999999999E-2</v>
      </c>
      <c r="G362" t="s">
        <v>10</v>
      </c>
      <c r="H362" s="103" t="s">
        <v>10</v>
      </c>
      <c r="J362">
        <f>VLOOKUP($B362,Totalt!$B$1:$BH$474,MATCH(J$2,Totalt!$B$1:$AZ$1,0),FALSE)</f>
        <v>17.742919999999998</v>
      </c>
      <c r="K362">
        <f>VLOOKUP($B362,Totalt!$B$1:$BH$474,MATCH(K$2,Totalt!$B$1:$AZ$1,0),FALSE)</f>
        <v>13.263999999999999</v>
      </c>
      <c r="M362" t="s">
        <v>622</v>
      </c>
      <c r="R362" t="s">
        <v>622</v>
      </c>
      <c r="S362" s="102" t="str">
        <f t="shared" si="10"/>
        <v>ja</v>
      </c>
      <c r="U362">
        <f t="shared" si="11"/>
        <v>309</v>
      </c>
    </row>
    <row r="363" spans="1:21" ht="15" customHeight="1" x14ac:dyDescent="0.25">
      <c r="A363" t="s">
        <v>501</v>
      </c>
      <c r="B363" t="s">
        <v>505</v>
      </c>
      <c r="C363">
        <v>0.13014100000000001</v>
      </c>
      <c r="D363">
        <v>17.126999999999999</v>
      </c>
      <c r="E363">
        <v>1.6906600000000001</v>
      </c>
      <c r="F363">
        <v>4.9838599999999997E-2</v>
      </c>
      <c r="G363" t="s">
        <v>10</v>
      </c>
      <c r="H363" s="103" t="s">
        <v>10</v>
      </c>
      <c r="J363">
        <f>VLOOKUP($B363,Totalt!$B$1:$BH$474,MATCH(J$2,Totalt!$B$1:$AZ$1,0),FALSE)</f>
        <v>26.703849999999999</v>
      </c>
      <c r="K363">
        <f>VLOOKUP($B363,Totalt!$B$1:$BH$474,MATCH(K$2,Totalt!$B$1:$AZ$1,0),FALSE)</f>
        <v>21.56</v>
      </c>
      <c r="M363" t="s">
        <v>622</v>
      </c>
      <c r="R363" t="s">
        <v>622</v>
      </c>
      <c r="S363" s="102" t="str">
        <f t="shared" si="10"/>
        <v>ja</v>
      </c>
      <c r="U363">
        <f t="shared" si="11"/>
        <v>310</v>
      </c>
    </row>
    <row r="364" spans="1:21" ht="15" customHeight="1" x14ac:dyDescent="0.25">
      <c r="A364" t="s">
        <v>501</v>
      </c>
      <c r="B364" t="s">
        <v>506</v>
      </c>
      <c r="C364">
        <v>0.19450600000000001</v>
      </c>
      <c r="D364">
        <v>18.68</v>
      </c>
      <c r="E364">
        <v>13.691599999999999</v>
      </c>
      <c r="F364">
        <v>2.7792600000000001E-2</v>
      </c>
      <c r="G364" t="s">
        <v>10</v>
      </c>
      <c r="H364" s="103" t="s">
        <v>10</v>
      </c>
      <c r="J364">
        <f>VLOOKUP($B364,Totalt!$B$1:$BH$474,MATCH(J$2,Totalt!$B$1:$AZ$1,0),FALSE)</f>
        <v>7.4120400000000011</v>
      </c>
      <c r="K364">
        <f>VLOOKUP($B364,Totalt!$B$1:$BH$474,MATCH(K$2,Totalt!$B$1:$AZ$1,0),FALSE)</f>
        <v>5.6680000000000001</v>
      </c>
      <c r="M364" t="s">
        <v>622</v>
      </c>
      <c r="R364" t="s">
        <v>622</v>
      </c>
      <c r="S364" s="102" t="str">
        <f t="shared" si="10"/>
        <v>ja</v>
      </c>
      <c r="U364">
        <f t="shared" si="11"/>
        <v>311</v>
      </c>
    </row>
    <row r="365" spans="1:21" ht="15" customHeight="1" x14ac:dyDescent="0.25">
      <c r="A365" t="s">
        <v>501</v>
      </c>
      <c r="B365" t="s">
        <v>507</v>
      </c>
      <c r="C365">
        <v>0.35456399999999999</v>
      </c>
      <c r="D365">
        <v>46.615400000000001</v>
      </c>
      <c r="E365">
        <v>18.6416</v>
      </c>
      <c r="F365">
        <v>0.107475</v>
      </c>
      <c r="G365" t="s">
        <v>10</v>
      </c>
      <c r="H365" s="103" t="s">
        <v>10</v>
      </c>
      <c r="J365">
        <f>VLOOKUP($B365,Totalt!$B$1:$BH$474,MATCH(J$2,Totalt!$B$1:$AZ$1,0),FALSE)</f>
        <v>2.5215199999999998</v>
      </c>
      <c r="K365">
        <f>VLOOKUP($B365,Totalt!$B$1:$BH$474,MATCH(K$2,Totalt!$B$1:$AZ$1,0),FALSE)</f>
        <v>1.841</v>
      </c>
      <c r="M365" t="s">
        <v>622</v>
      </c>
      <c r="R365" t="s">
        <v>622</v>
      </c>
      <c r="S365" s="102" t="str">
        <f t="shared" si="10"/>
        <v>ja</v>
      </c>
      <c r="U365">
        <f t="shared" si="11"/>
        <v>312</v>
      </c>
    </row>
    <row r="366" spans="1:21" ht="15" customHeight="1" x14ac:dyDescent="0.25">
      <c r="A366" t="s">
        <v>501</v>
      </c>
      <c r="B366" t="s">
        <v>508</v>
      </c>
      <c r="C366">
        <v>7.1373000000000006E-2</v>
      </c>
      <c r="D366">
        <v>4.1593200000000001</v>
      </c>
      <c r="E366">
        <v>3.2123300000000001</v>
      </c>
      <c r="F366">
        <v>0</v>
      </c>
      <c r="G366" t="s">
        <v>10</v>
      </c>
      <c r="H366" s="103" t="s">
        <v>10</v>
      </c>
      <c r="J366">
        <f>VLOOKUP($B366,Totalt!$B$1:$BH$474,MATCH(J$2,Totalt!$B$1:$AZ$1,0),FALSE)</f>
        <v>74.825999999999993</v>
      </c>
      <c r="K366">
        <f>VLOOKUP($B366,Totalt!$B$1:$BH$474,MATCH(K$2,Totalt!$B$1:$AZ$1,0),FALSE)</f>
        <v>67.715000000000003</v>
      </c>
      <c r="M366" t="s">
        <v>622</v>
      </c>
      <c r="R366" t="s">
        <v>622</v>
      </c>
      <c r="S366" s="102" t="str">
        <f t="shared" si="10"/>
        <v>ja</v>
      </c>
      <c r="U366">
        <f t="shared" si="11"/>
        <v>313</v>
      </c>
    </row>
    <row r="367" spans="1:21" ht="15" customHeight="1" x14ac:dyDescent="0.25">
      <c r="A367" t="s">
        <v>501</v>
      </c>
      <c r="B367" t="s">
        <v>509</v>
      </c>
      <c r="C367">
        <v>8.9209899999999995E-2</v>
      </c>
      <c r="D367">
        <v>8.5467999999999993</v>
      </c>
      <c r="E367">
        <v>5.1939000000000002</v>
      </c>
      <c r="F367">
        <v>8.2491600000000002E-3</v>
      </c>
      <c r="G367" t="s">
        <v>10</v>
      </c>
      <c r="H367" s="103" t="s">
        <v>10</v>
      </c>
      <c r="J367">
        <f>VLOOKUP($B367,Totalt!$B$1:$BH$474,MATCH(J$2,Totalt!$B$1:$AZ$1,0),FALSE)</f>
        <v>124.74001</v>
      </c>
      <c r="K367">
        <f>VLOOKUP($B367,Totalt!$B$1:$BH$474,MATCH(K$2,Totalt!$B$1:$AZ$1,0),FALSE)</f>
        <v>117.197</v>
      </c>
      <c r="M367" t="s">
        <v>622</v>
      </c>
      <c r="R367" t="s">
        <v>622</v>
      </c>
      <c r="S367" s="102" t="str">
        <f t="shared" si="10"/>
        <v>ja</v>
      </c>
      <c r="U367">
        <f t="shared" si="11"/>
        <v>314</v>
      </c>
    </row>
    <row r="368" spans="1:21" ht="15" customHeight="1" x14ac:dyDescent="0.25">
      <c r="A368" t="s">
        <v>501</v>
      </c>
      <c r="B368" t="s">
        <v>510</v>
      </c>
      <c r="C368">
        <v>0.102572</v>
      </c>
      <c r="D368">
        <v>11.7964</v>
      </c>
      <c r="E368">
        <v>6.3380900000000002</v>
      </c>
      <c r="F368">
        <v>1.1542800000000001E-2</v>
      </c>
      <c r="G368" t="s">
        <v>10</v>
      </c>
      <c r="H368" s="103" t="s">
        <v>10</v>
      </c>
      <c r="J368">
        <f>VLOOKUP($B368,Totalt!$B$1:$BH$474,MATCH(J$2,Totalt!$B$1:$AZ$1,0),FALSE)</f>
        <v>47.995350000000002</v>
      </c>
      <c r="K368">
        <f>VLOOKUP($B368,Totalt!$B$1:$BH$474,MATCH(K$2,Totalt!$B$1:$AZ$1,0),FALSE)</f>
        <v>37.344999999999999</v>
      </c>
      <c r="M368" t="s">
        <v>622</v>
      </c>
      <c r="R368" t="s">
        <v>622</v>
      </c>
      <c r="S368" s="102" t="str">
        <f t="shared" si="10"/>
        <v>ja</v>
      </c>
      <c r="U368">
        <f t="shared" si="11"/>
        <v>315</v>
      </c>
    </row>
    <row r="369" spans="1:21" ht="15" customHeight="1" x14ac:dyDescent="0.25">
      <c r="A369" t="s">
        <v>501</v>
      </c>
      <c r="B369" t="s">
        <v>511</v>
      </c>
      <c r="C369">
        <v>0.17529600000000001</v>
      </c>
      <c r="D369">
        <v>37.304699999999997</v>
      </c>
      <c r="E369">
        <v>4.3293100000000004</v>
      </c>
      <c r="F369">
        <v>0.10483000000000001</v>
      </c>
      <c r="G369" t="s">
        <v>10</v>
      </c>
      <c r="H369" s="103" t="s">
        <v>10</v>
      </c>
      <c r="J369">
        <f>VLOOKUP($B369,Totalt!$B$1:$BH$474,MATCH(J$2,Totalt!$B$1:$AZ$1,0),FALSE)</f>
        <v>18.987002</v>
      </c>
      <c r="K369">
        <f>VLOOKUP($B369,Totalt!$B$1:$BH$474,MATCH(K$2,Totalt!$B$1:$AZ$1,0),FALSE)</f>
        <v>15.29</v>
      </c>
      <c r="M369" t="s">
        <v>622</v>
      </c>
      <c r="R369" t="s">
        <v>622</v>
      </c>
      <c r="S369" s="102" t="str">
        <f t="shared" si="10"/>
        <v>ja</v>
      </c>
      <c r="U369">
        <f t="shared" si="11"/>
        <v>316</v>
      </c>
    </row>
    <row r="370" spans="1:21" ht="15" customHeight="1" x14ac:dyDescent="0.25">
      <c r="A370" t="s">
        <v>501</v>
      </c>
      <c r="B370" t="s">
        <v>512</v>
      </c>
      <c r="C370">
        <v>0.11740299999999999</v>
      </c>
      <c r="D370">
        <v>16.160699999999999</v>
      </c>
      <c r="E370">
        <v>9.5120299999999993</v>
      </c>
      <c r="F370">
        <v>1.1583899999999999E-2</v>
      </c>
      <c r="G370" t="s">
        <v>10</v>
      </c>
      <c r="H370" s="103" t="s">
        <v>10</v>
      </c>
      <c r="J370">
        <f>VLOOKUP($B370,Totalt!$B$1:$BH$474,MATCH(J$2,Totalt!$B$1:$AZ$1,0),FALSE)</f>
        <v>15.36612</v>
      </c>
      <c r="K370">
        <f>VLOOKUP($B370,Totalt!$B$1:$BH$474,MATCH(K$2,Totalt!$B$1:$AZ$1,0),FALSE)</f>
        <v>11.204000000000001</v>
      </c>
      <c r="M370" t="s">
        <v>622</v>
      </c>
      <c r="R370" t="s">
        <v>622</v>
      </c>
      <c r="S370" s="102" t="str">
        <f t="shared" si="10"/>
        <v>ja</v>
      </c>
      <c r="U370">
        <f t="shared" si="11"/>
        <v>317</v>
      </c>
    </row>
    <row r="371" spans="1:21" ht="15" customHeight="1" x14ac:dyDescent="0.25">
      <c r="A371" t="s">
        <v>501</v>
      </c>
      <c r="B371" t="s">
        <v>513</v>
      </c>
      <c r="C371">
        <v>9.4267799999999999E-2</v>
      </c>
      <c r="D371">
        <v>9.8059899999999995</v>
      </c>
      <c r="E371">
        <v>6.2793400000000004</v>
      </c>
      <c r="F371">
        <v>6.0352599999999998E-3</v>
      </c>
      <c r="G371" t="s">
        <v>10</v>
      </c>
      <c r="H371" s="103" t="s">
        <v>10</v>
      </c>
      <c r="J371">
        <f>VLOOKUP($B371,Totalt!$B$1:$BH$474,MATCH(J$2,Totalt!$B$1:$AZ$1,0),FALSE)</f>
        <v>119.79566</v>
      </c>
      <c r="K371">
        <f>VLOOKUP($B371,Totalt!$B$1:$BH$474,MATCH(K$2,Totalt!$B$1:$AZ$1,0),FALSE)</f>
        <v>104.422</v>
      </c>
      <c r="M371" t="s">
        <v>622</v>
      </c>
      <c r="R371" t="s">
        <v>622</v>
      </c>
      <c r="S371" s="102" t="str">
        <f t="shared" si="10"/>
        <v>ja</v>
      </c>
      <c r="U371">
        <f t="shared" si="11"/>
        <v>318</v>
      </c>
    </row>
    <row r="372" spans="1:21" ht="15" customHeight="1" x14ac:dyDescent="0.25">
      <c r="A372" t="s">
        <v>501</v>
      </c>
      <c r="B372" t="s">
        <v>514</v>
      </c>
      <c r="C372">
        <v>6.4593399999999995E-2</v>
      </c>
      <c r="D372">
        <v>5.0427600000000004</v>
      </c>
      <c r="E372">
        <v>0.88766</v>
      </c>
      <c r="F372">
        <v>9.3476800000000006E-3</v>
      </c>
      <c r="G372" t="s">
        <v>10</v>
      </c>
      <c r="H372" s="103" t="s">
        <v>10</v>
      </c>
      <c r="J372">
        <f>VLOOKUP($B372,Totalt!$B$1:$BH$474,MATCH(J$2,Totalt!$B$1:$AZ$1,0),FALSE)</f>
        <v>60.171691500000001</v>
      </c>
      <c r="K372">
        <f>VLOOKUP($B372,Totalt!$B$1:$BH$474,MATCH(K$2,Totalt!$B$1:$AZ$1,0),FALSE)</f>
        <v>55.302</v>
      </c>
      <c r="M372" t="s">
        <v>622</v>
      </c>
      <c r="R372" t="s">
        <v>622</v>
      </c>
      <c r="S372" s="102" t="str">
        <f t="shared" si="10"/>
        <v>ja</v>
      </c>
      <c r="U372">
        <f t="shared" si="11"/>
        <v>319</v>
      </c>
    </row>
    <row r="373" spans="1:21" ht="15" customHeight="1" x14ac:dyDescent="0.25">
      <c r="A373" t="s">
        <v>501</v>
      </c>
      <c r="B373" t="s">
        <v>515</v>
      </c>
      <c r="C373">
        <v>0.23610300000000001</v>
      </c>
      <c r="D373">
        <v>18.497299999999999</v>
      </c>
      <c r="E373">
        <v>18.497299999999999</v>
      </c>
      <c r="F373">
        <v>2.7717599999999998E-2</v>
      </c>
      <c r="G373" t="s">
        <v>10</v>
      </c>
      <c r="H373" s="103" t="s">
        <v>10</v>
      </c>
      <c r="J373">
        <f>VLOOKUP($B373,Totalt!$B$1:$BH$474,MATCH(J$2,Totalt!$B$1:$AZ$1,0),FALSE)</f>
        <v>2.3090000000000002</v>
      </c>
      <c r="K373">
        <f>VLOOKUP($B373,Totalt!$B$1:$BH$474,MATCH(K$2,Totalt!$B$1:$AZ$1,0),FALSE)</f>
        <v>1.627</v>
      </c>
      <c r="M373" t="s">
        <v>622</v>
      </c>
      <c r="R373" t="s">
        <v>622</v>
      </c>
      <c r="S373" s="102" t="str">
        <f t="shared" si="10"/>
        <v>ja</v>
      </c>
      <c r="U373">
        <f t="shared" si="11"/>
        <v>320</v>
      </c>
    </row>
    <row r="374" spans="1:21" ht="15" customHeight="1" x14ac:dyDescent="0.25">
      <c r="A374" t="s">
        <v>501</v>
      </c>
      <c r="B374" t="s">
        <v>516</v>
      </c>
      <c r="C374">
        <v>0.21867500000000001</v>
      </c>
      <c r="D374">
        <v>9.5430200000000003</v>
      </c>
      <c r="E374">
        <v>18.147400000000001</v>
      </c>
      <c r="F374">
        <v>3.8724499999999999E-3</v>
      </c>
      <c r="G374" t="s">
        <v>10</v>
      </c>
      <c r="H374" s="103" t="s">
        <v>10</v>
      </c>
      <c r="J374">
        <f>VLOOKUP($B374,Totalt!$B$1:$BH$474,MATCH(J$2,Totalt!$B$1:$AZ$1,0),FALSE)</f>
        <v>2.2388899999999996</v>
      </c>
      <c r="K374">
        <f>VLOOKUP($B374,Totalt!$B$1:$BH$474,MATCH(K$2,Totalt!$B$1:$AZ$1,0),FALSE)</f>
        <v>1.5740000000000001</v>
      </c>
      <c r="M374" t="s">
        <v>622</v>
      </c>
      <c r="R374" t="s">
        <v>622</v>
      </c>
      <c r="S374" s="102" t="str">
        <f t="shared" si="10"/>
        <v>ja</v>
      </c>
      <c r="U374">
        <f t="shared" si="11"/>
        <v>321</v>
      </c>
    </row>
    <row r="375" spans="1:21" ht="15" customHeight="1" x14ac:dyDescent="0.25">
      <c r="A375" t="s">
        <v>501</v>
      </c>
      <c r="B375" s="16" t="s">
        <v>975</v>
      </c>
      <c r="C375">
        <v>0.15470999999999999</v>
      </c>
      <c r="D375">
        <v>12.121700000000001</v>
      </c>
      <c r="E375">
        <v>7.73902</v>
      </c>
      <c r="F375">
        <v>2.6911500000000001E-2</v>
      </c>
      <c r="G375" t="s">
        <v>10</v>
      </c>
      <c r="H375" s="103" t="s">
        <v>10</v>
      </c>
      <c r="J375">
        <f>VLOOKUP($B375,Totalt!$B$1:$BH$474,MATCH(J$2,Totalt!$B$1:$AZ$1,0),FALSE)</f>
        <v>56.704345999999994</v>
      </c>
      <c r="K375">
        <f>VLOOKUP($B375,Totalt!$B$1:$BH$474,MATCH(K$2,Totalt!$B$1:$AZ$1,0),FALSE)</f>
        <v>47.688000000000002</v>
      </c>
      <c r="L375" s="105"/>
      <c r="M375" t="s">
        <v>622</v>
      </c>
      <c r="R375" t="s">
        <v>622</v>
      </c>
      <c r="S375" s="102" t="str">
        <f t="shared" si="10"/>
        <v>ja</v>
      </c>
      <c r="U375">
        <f t="shared" si="11"/>
        <v>322</v>
      </c>
    </row>
    <row r="376" spans="1:21" ht="15" customHeight="1" x14ac:dyDescent="0.25">
      <c r="A376" t="s">
        <v>501</v>
      </c>
      <c r="B376" t="s">
        <v>518</v>
      </c>
      <c r="C376">
        <v>0.116299</v>
      </c>
      <c r="D376">
        <v>23.4834</v>
      </c>
      <c r="E376">
        <v>9.2012599999999996</v>
      </c>
      <c r="F376">
        <v>3.8432899999999999E-2</v>
      </c>
      <c r="G376" t="s">
        <v>10</v>
      </c>
      <c r="H376" s="103" t="s">
        <v>10</v>
      </c>
      <c r="J376">
        <f>VLOOKUP($B376,Totalt!$B$1:$BH$474,MATCH(J$2,Totalt!$B$1:$AZ$1,0),FALSE)</f>
        <v>8.0660000000000007</v>
      </c>
      <c r="K376">
        <f>VLOOKUP($B376,Totalt!$B$1:$BH$474,MATCH(K$2,Totalt!$B$1:$AZ$1,0),FALSE)</f>
        <v>6.484</v>
      </c>
      <c r="L376" s="105"/>
      <c r="M376" t="s">
        <v>622</v>
      </c>
      <c r="R376" t="s">
        <v>622</v>
      </c>
      <c r="S376" s="102" t="str">
        <f t="shared" si="10"/>
        <v>ja</v>
      </c>
      <c r="U376">
        <f t="shared" si="11"/>
        <v>323</v>
      </c>
    </row>
    <row r="377" spans="1:21" ht="15" customHeight="1" x14ac:dyDescent="0.25">
      <c r="A377" t="s">
        <v>501</v>
      </c>
      <c r="B377" t="s">
        <v>519</v>
      </c>
      <c r="C377">
        <v>0.105264</v>
      </c>
      <c r="D377">
        <v>12.6455</v>
      </c>
      <c r="E377">
        <v>7.1300600000000003</v>
      </c>
      <c r="F377">
        <v>1.1480499999999999E-2</v>
      </c>
      <c r="G377" t="s">
        <v>10</v>
      </c>
      <c r="H377" s="103" t="s">
        <v>10</v>
      </c>
      <c r="J377">
        <f>VLOOKUP($B377,Totalt!$B$1:$BH$474,MATCH(J$2,Totalt!$B$1:$AZ$1,0),FALSE)</f>
        <v>105.22211</v>
      </c>
      <c r="K377">
        <f>VLOOKUP($B377,Totalt!$B$1:$BH$474,MATCH(K$2,Totalt!$B$1:$AZ$1,0),FALSE)</f>
        <v>85.637</v>
      </c>
      <c r="L377" s="105"/>
      <c r="M377" t="s">
        <v>622</v>
      </c>
      <c r="R377" t="s">
        <v>622</v>
      </c>
      <c r="S377" s="102" t="str">
        <f t="shared" si="10"/>
        <v>ja</v>
      </c>
      <c r="U377">
        <f t="shared" si="11"/>
        <v>324</v>
      </c>
    </row>
    <row r="378" spans="1:21" ht="15" customHeight="1" x14ac:dyDescent="0.25">
      <c r="A378" t="s">
        <v>501</v>
      </c>
      <c r="B378" t="s">
        <v>520</v>
      </c>
      <c r="C378">
        <v>0</v>
      </c>
      <c r="D378">
        <v>0</v>
      </c>
      <c r="E378">
        <v>0</v>
      </c>
      <c r="F378">
        <v>0</v>
      </c>
      <c r="G378" t="s">
        <v>10</v>
      </c>
      <c r="H378" s="103" t="s">
        <v>8</v>
      </c>
      <c r="J378">
        <f>VLOOKUP($B378,Totalt!$B$1:$BH$474,MATCH(J$2,Totalt!$B$1:$AZ$1,0),FALSE)</f>
        <v>0</v>
      </c>
      <c r="K378" t="str">
        <f>VLOOKUP($B378,Totalt!$B$1:$BH$474,MATCH(K$2,Totalt!$B$1:$AZ$1,0),FALSE)</f>
        <v/>
      </c>
      <c r="L378" s="105"/>
      <c r="M378" t="s">
        <v>622</v>
      </c>
      <c r="R378" t="s">
        <v>622</v>
      </c>
      <c r="S378" s="102" t="str">
        <f t="shared" si="10"/>
        <v>nej</v>
      </c>
      <c r="U378">
        <f t="shared" si="11"/>
        <v>324</v>
      </c>
    </row>
    <row r="379" spans="1:21" ht="15" customHeight="1" x14ac:dyDescent="0.25">
      <c r="A379" t="s">
        <v>501</v>
      </c>
      <c r="B379" t="s">
        <v>521</v>
      </c>
      <c r="C379">
        <v>0</v>
      </c>
      <c r="D379">
        <v>0</v>
      </c>
      <c r="E379">
        <v>0</v>
      </c>
      <c r="F379">
        <v>0</v>
      </c>
      <c r="G379" t="s">
        <v>8</v>
      </c>
      <c r="H379" s="103" t="s">
        <v>8</v>
      </c>
      <c r="J379">
        <f>VLOOKUP($B379,Totalt!$B$1:$BH$474,MATCH(J$2,Totalt!$B$1:$AZ$1,0),FALSE)</f>
        <v>0</v>
      </c>
      <c r="K379" t="str">
        <f>VLOOKUP($B379,Totalt!$B$1:$BH$474,MATCH(K$2,Totalt!$B$1:$AZ$1,0),FALSE)</f>
        <v/>
      </c>
      <c r="L379" s="105"/>
      <c r="M379" t="s">
        <v>622</v>
      </c>
      <c r="R379" t="s">
        <v>622</v>
      </c>
      <c r="S379" s="102" t="str">
        <f t="shared" si="10"/>
        <v>nej</v>
      </c>
      <c r="U379">
        <f t="shared" si="11"/>
        <v>324</v>
      </c>
    </row>
    <row r="380" spans="1:21" ht="15" customHeight="1" x14ac:dyDescent="0.25">
      <c r="A380" t="s">
        <v>522</v>
      </c>
      <c r="B380" t="s">
        <v>523</v>
      </c>
      <c r="C380">
        <v>0.114662</v>
      </c>
      <c r="D380">
        <v>27.602</v>
      </c>
      <c r="E380">
        <v>10.1174</v>
      </c>
      <c r="F380">
        <v>1.10586E-2</v>
      </c>
      <c r="G380" t="s">
        <v>10</v>
      </c>
      <c r="H380" s="103" t="s">
        <v>10</v>
      </c>
      <c r="J380">
        <f>VLOOKUP($B380,Totalt!$B$1:$BH$474,MATCH(J$2,Totalt!$B$1:$AZ$1,0),FALSE)</f>
        <v>12.33032</v>
      </c>
      <c r="K380">
        <f>VLOOKUP($B380,Totalt!$B$1:$BH$474,MATCH(K$2,Totalt!$B$1:$AZ$1,0),FALSE)</f>
        <v>8.2639999999999993</v>
      </c>
      <c r="L380" s="105"/>
      <c r="M380" t="s">
        <v>622</v>
      </c>
      <c r="R380" t="s">
        <v>622</v>
      </c>
      <c r="S380" s="102" t="str">
        <f t="shared" si="10"/>
        <v>ja</v>
      </c>
      <c r="U380">
        <f t="shared" si="11"/>
        <v>325</v>
      </c>
    </row>
    <row r="381" spans="1:21" ht="15" customHeight="1" x14ac:dyDescent="0.25">
      <c r="A381" t="s">
        <v>522</v>
      </c>
      <c r="B381" t="s">
        <v>524</v>
      </c>
      <c r="C381">
        <v>0.10736</v>
      </c>
      <c r="D381">
        <v>15.049799999999999</v>
      </c>
      <c r="E381">
        <v>7.0602999999999998</v>
      </c>
      <c r="F381">
        <v>1.88048E-2</v>
      </c>
      <c r="G381" t="s">
        <v>8</v>
      </c>
      <c r="H381" s="103" t="s">
        <v>10</v>
      </c>
      <c r="J381">
        <f>VLOOKUP($B381,Totalt!$B$1:$BH$474,MATCH(J$2,Totalt!$B$1:$AZ$1,0),FALSE)</f>
        <v>167.19110000000001</v>
      </c>
      <c r="K381">
        <f>VLOOKUP($B381,Totalt!$B$1:$BH$474,MATCH(K$2,Totalt!$B$1:$AZ$1,0),FALSE)</f>
        <v>134.1</v>
      </c>
      <c r="L381" s="105"/>
      <c r="M381" t="s">
        <v>622</v>
      </c>
      <c r="R381" t="s">
        <v>622</v>
      </c>
      <c r="S381" s="102" t="str">
        <f t="shared" si="10"/>
        <v>ja</v>
      </c>
      <c r="U381">
        <f t="shared" si="11"/>
        <v>326</v>
      </c>
    </row>
    <row r="382" spans="1:21" ht="15" customHeight="1" x14ac:dyDescent="0.25">
      <c r="A382" t="s">
        <v>525</v>
      </c>
      <c r="B382" t="s">
        <v>526</v>
      </c>
      <c r="C382">
        <v>0.134885</v>
      </c>
      <c r="D382">
        <v>33.936</v>
      </c>
      <c r="E382">
        <v>8.5816099999999995</v>
      </c>
      <c r="F382">
        <v>6.2711199999999998E-3</v>
      </c>
      <c r="G382" t="s">
        <v>10</v>
      </c>
      <c r="H382" s="103" t="s">
        <v>10</v>
      </c>
      <c r="J382">
        <f>VLOOKUP($B382,Totalt!$B$1:$BH$474,MATCH(J$2,Totalt!$B$1:$AZ$1,0),FALSE)</f>
        <v>120.71199999999999</v>
      </c>
      <c r="K382">
        <f>VLOOKUP($B382,Totalt!$B$1:$BH$474,MATCH(K$2,Totalt!$B$1:$AZ$1,0),FALSE)</f>
        <v>90.245999999999995</v>
      </c>
      <c r="L382" s="105"/>
      <c r="M382" t="s">
        <v>622</v>
      </c>
      <c r="R382" t="s">
        <v>622</v>
      </c>
      <c r="S382" s="102" t="str">
        <f t="shared" si="10"/>
        <v>ja</v>
      </c>
      <c r="U382">
        <f t="shared" si="11"/>
        <v>327</v>
      </c>
    </row>
    <row r="383" spans="1:21" ht="15" customHeight="1" x14ac:dyDescent="0.25">
      <c r="A383" t="s">
        <v>525</v>
      </c>
      <c r="B383" t="s">
        <v>527</v>
      </c>
      <c r="C383">
        <v>0.14855399999999999</v>
      </c>
      <c r="D383">
        <v>31.2318</v>
      </c>
      <c r="E383">
        <v>10.597099999999999</v>
      </c>
      <c r="F383">
        <v>5.0510399999999997E-2</v>
      </c>
      <c r="G383" t="s">
        <v>8</v>
      </c>
      <c r="H383" s="103" t="s">
        <v>10</v>
      </c>
      <c r="J383">
        <f>VLOOKUP($B383,Totalt!$B$1:$BH$474,MATCH(J$2,Totalt!$B$1:$AZ$1,0),FALSE)</f>
        <v>14.987</v>
      </c>
      <c r="K383">
        <f>VLOOKUP($B383,Totalt!$B$1:$BH$474,MATCH(K$2,Totalt!$B$1:$AZ$1,0),FALSE)</f>
        <v>10.625999999999999</v>
      </c>
      <c r="L383" s="105"/>
      <c r="M383" t="s">
        <v>622</v>
      </c>
      <c r="R383" t="s">
        <v>622</v>
      </c>
      <c r="S383" s="102" t="str">
        <f t="shared" si="10"/>
        <v>ja</v>
      </c>
      <c r="U383">
        <f t="shared" si="11"/>
        <v>328</v>
      </c>
    </row>
    <row r="384" spans="1:21" ht="15" customHeight="1" x14ac:dyDescent="0.25">
      <c r="A384" t="s">
        <v>525</v>
      </c>
      <c r="B384" t="s">
        <v>528</v>
      </c>
      <c r="C384">
        <v>0.17167299999999999</v>
      </c>
      <c r="D384">
        <v>29.302</v>
      </c>
      <c r="E384">
        <v>5.4097200000000001</v>
      </c>
      <c r="F384">
        <v>5.1105600000000001E-2</v>
      </c>
      <c r="G384" t="s">
        <v>10</v>
      </c>
      <c r="H384" s="103" t="s">
        <v>10</v>
      </c>
      <c r="J384">
        <f>VLOOKUP($B384,Totalt!$B$1:$BH$474,MATCH(J$2,Totalt!$B$1:$AZ$1,0),FALSE)</f>
        <v>134.24041</v>
      </c>
      <c r="K384">
        <f>VLOOKUP($B384,Totalt!$B$1:$BH$474,MATCH(K$2,Totalt!$B$1:$AZ$1,0),FALSE)</f>
        <v>96.010999999999996</v>
      </c>
      <c r="L384" s="105"/>
      <c r="M384" t="s">
        <v>622</v>
      </c>
      <c r="R384" t="s">
        <v>622</v>
      </c>
      <c r="S384" s="102" t="str">
        <f t="shared" si="10"/>
        <v>ja</v>
      </c>
      <c r="U384">
        <f t="shared" si="11"/>
        <v>329</v>
      </c>
    </row>
    <row r="385" spans="1:21" ht="15" customHeight="1" x14ac:dyDescent="0.25">
      <c r="A385" t="s">
        <v>525</v>
      </c>
      <c r="B385" t="s">
        <v>529</v>
      </c>
      <c r="C385">
        <v>9.7630300000000003E-2</v>
      </c>
      <c r="D385">
        <v>19.801600000000001</v>
      </c>
      <c r="E385">
        <v>1.14937</v>
      </c>
      <c r="F385">
        <v>2.9393499999999999E-2</v>
      </c>
      <c r="G385" t="s">
        <v>10</v>
      </c>
      <c r="H385" s="103" t="s">
        <v>10</v>
      </c>
      <c r="J385">
        <f>VLOOKUP($B385,Totalt!$B$1:$BH$474,MATCH(J$2,Totalt!$B$1:$AZ$1,0),FALSE)</f>
        <v>20.576649</v>
      </c>
      <c r="K385">
        <f>VLOOKUP($B385,Totalt!$B$1:$BH$474,MATCH(K$2,Totalt!$B$1:$AZ$1,0),FALSE)</f>
        <v>17.329000000000001</v>
      </c>
      <c r="L385" s="105"/>
      <c r="M385" t="s">
        <v>622</v>
      </c>
      <c r="R385" t="s">
        <v>622</v>
      </c>
      <c r="S385" s="102" t="str">
        <f t="shared" si="10"/>
        <v>ja</v>
      </c>
      <c r="U385">
        <f t="shared" si="11"/>
        <v>330</v>
      </c>
    </row>
    <row r="386" spans="1:21" ht="15" customHeight="1" x14ac:dyDescent="0.25">
      <c r="A386" t="s">
        <v>530</v>
      </c>
      <c r="B386" t="s">
        <v>531</v>
      </c>
      <c r="C386">
        <v>0.27165499999999998</v>
      </c>
      <c r="D386">
        <v>65.294799999999995</v>
      </c>
      <c r="E386">
        <v>13.4528</v>
      </c>
      <c r="F386">
        <v>8.4041099999999994E-2</v>
      </c>
      <c r="G386" t="s">
        <v>10</v>
      </c>
      <c r="H386" s="103" t="s">
        <v>10</v>
      </c>
      <c r="J386">
        <f>VLOOKUP($B386,Totalt!$B$1:$BH$474,MATCH(J$2,Totalt!$B$1:$AZ$1,0),FALSE)</f>
        <v>9.9849999999999994</v>
      </c>
      <c r="K386">
        <f>VLOOKUP($B386,Totalt!$B$1:$BH$474,MATCH(K$2,Totalt!$B$1:$AZ$1,0),FALSE)</f>
        <v>5.8</v>
      </c>
      <c r="L386" s="105"/>
      <c r="M386" t="s">
        <v>622</v>
      </c>
      <c r="R386" t="s">
        <v>622</v>
      </c>
      <c r="S386" s="102" t="str">
        <f t="shared" si="10"/>
        <v>ja</v>
      </c>
      <c r="U386">
        <f t="shared" si="11"/>
        <v>331</v>
      </c>
    </row>
    <row r="387" spans="1:21" ht="15" customHeight="1" x14ac:dyDescent="0.25">
      <c r="A387" t="s">
        <v>530</v>
      </c>
      <c r="B387" t="s">
        <v>532</v>
      </c>
      <c r="C387">
        <v>0.25641700000000001</v>
      </c>
      <c r="D387">
        <v>61.190800000000003</v>
      </c>
      <c r="E387">
        <v>12.2042</v>
      </c>
      <c r="F387">
        <v>8.3686800000000006E-2</v>
      </c>
      <c r="G387" t="s">
        <v>10</v>
      </c>
      <c r="H387" s="103" t="s">
        <v>10</v>
      </c>
      <c r="J387">
        <f>VLOOKUP($B387,Totalt!$B$1:$BH$474,MATCH(J$2,Totalt!$B$1:$AZ$1,0),FALSE)</f>
        <v>37.583000000000006</v>
      </c>
      <c r="K387">
        <f>VLOOKUP($B387,Totalt!$B$1:$BH$474,MATCH(K$2,Totalt!$B$1:$AZ$1,0),FALSE)</f>
        <v>23.9</v>
      </c>
      <c r="L387" s="105"/>
      <c r="M387" t="s">
        <v>622</v>
      </c>
      <c r="R387" t="s">
        <v>622</v>
      </c>
      <c r="S387" s="102" t="str">
        <f t="shared" si="10"/>
        <v>ja</v>
      </c>
      <c r="U387">
        <f t="shared" si="11"/>
        <v>332</v>
      </c>
    </row>
    <row r="388" spans="1:21" ht="15" customHeight="1" x14ac:dyDescent="0.25">
      <c r="A388" t="s">
        <v>530</v>
      </c>
      <c r="B388" t="s">
        <v>533</v>
      </c>
      <c r="C388">
        <v>0.20219899999999999</v>
      </c>
      <c r="D388">
        <v>130.81800000000001</v>
      </c>
      <c r="E388">
        <v>5.1185600000000004</v>
      </c>
      <c r="F388">
        <v>4.02654E-2</v>
      </c>
      <c r="G388" t="s">
        <v>10</v>
      </c>
      <c r="H388" s="103" t="s">
        <v>10</v>
      </c>
      <c r="J388">
        <f>VLOOKUP($B388,Totalt!$B$1:$BH$474,MATCH(J$2,Totalt!$B$1:$AZ$1,0),FALSE)</f>
        <v>226.05064999999999</v>
      </c>
      <c r="K388">
        <f>VLOOKUP($B388,Totalt!$B$1:$BH$474,MATCH(K$2,Totalt!$B$1:$AZ$1,0),FALSE)</f>
        <v>168.3</v>
      </c>
      <c r="L388" s="105"/>
      <c r="M388" t="s">
        <v>622</v>
      </c>
      <c r="R388" t="s">
        <v>622</v>
      </c>
      <c r="S388" s="102" t="str">
        <f t="shared" ref="S388:S451" si="12">IF(N388="x","nej",
IF(O388="x","ja",
IF(H388="ja","ja","nej")))</f>
        <v>ja</v>
      </c>
      <c r="U388">
        <f t="shared" si="11"/>
        <v>333</v>
      </c>
    </row>
    <row r="389" spans="1:21" ht="15" customHeight="1" x14ac:dyDescent="0.25">
      <c r="A389" t="s">
        <v>534</v>
      </c>
      <c r="B389" t="s">
        <v>535</v>
      </c>
      <c r="C389">
        <v>9.1916600000000001E-2</v>
      </c>
      <c r="D389">
        <v>18.778300000000002</v>
      </c>
      <c r="E389">
        <v>9.3534799999999994</v>
      </c>
      <c r="F389">
        <v>7.6986900000000002E-3</v>
      </c>
      <c r="G389" t="s">
        <v>8</v>
      </c>
      <c r="H389" s="103" t="s">
        <v>10</v>
      </c>
      <c r="J389">
        <f>VLOOKUP($B389,Totalt!$B$1:$BH$474,MATCH(J$2,Totalt!$B$1:$AZ$1,0),FALSE)</f>
        <v>19.289000000000001</v>
      </c>
      <c r="K389">
        <f>VLOOKUP($B389,Totalt!$B$1:$BH$474,MATCH(K$2,Totalt!$B$1:$AZ$1,0),FALSE)</f>
        <v>15.46</v>
      </c>
      <c r="L389" s="105"/>
      <c r="M389" t="s">
        <v>622</v>
      </c>
      <c r="R389" t="s">
        <v>622</v>
      </c>
      <c r="S389" s="102" t="str">
        <f t="shared" si="12"/>
        <v>ja</v>
      </c>
      <c r="U389">
        <f t="shared" ref="U389:U452" si="13">IF(ISERROR(S389),U388,IF(S389="ja",U388+1,U388))</f>
        <v>334</v>
      </c>
    </row>
    <row r="390" spans="1:21" ht="15" customHeight="1" x14ac:dyDescent="0.25">
      <c r="A390" t="s">
        <v>534</v>
      </c>
      <c r="B390" t="s">
        <v>536</v>
      </c>
      <c r="C390">
        <v>0.112359</v>
      </c>
      <c r="D390">
        <v>20.710799999999999</v>
      </c>
      <c r="E390">
        <v>11.7041</v>
      </c>
      <c r="F390">
        <v>6.8246699999999997E-3</v>
      </c>
      <c r="G390" t="s">
        <v>8</v>
      </c>
      <c r="H390" s="103" t="s">
        <v>10</v>
      </c>
      <c r="J390">
        <f>VLOOKUP($B390,Totalt!$B$1:$BH$474,MATCH(J$2,Totalt!$B$1:$AZ$1,0),FALSE)</f>
        <v>11.201999999999998</v>
      </c>
      <c r="K390">
        <f>VLOOKUP($B390,Totalt!$B$1:$BH$474,MATCH(K$2,Totalt!$B$1:$AZ$1,0),FALSE)</f>
        <v>7.585</v>
      </c>
      <c r="L390" s="105"/>
      <c r="M390" t="s">
        <v>622</v>
      </c>
      <c r="R390" t="s">
        <v>622</v>
      </c>
      <c r="S390" s="102" t="str">
        <f t="shared" si="12"/>
        <v>ja</v>
      </c>
      <c r="U390">
        <f t="shared" si="13"/>
        <v>335</v>
      </c>
    </row>
    <row r="391" spans="1:21" ht="15" customHeight="1" x14ac:dyDescent="0.25">
      <c r="A391" t="s">
        <v>534</v>
      </c>
      <c r="B391" t="s">
        <v>537</v>
      </c>
      <c r="C391">
        <v>8.7719699999999998E-2</v>
      </c>
      <c r="D391">
        <v>21.639500000000002</v>
      </c>
      <c r="E391">
        <v>9.5095200000000002</v>
      </c>
      <c r="F391">
        <v>7.4405199999999999E-3</v>
      </c>
      <c r="G391" t="s">
        <v>8</v>
      </c>
      <c r="H391" s="103" t="s">
        <v>10</v>
      </c>
      <c r="J391">
        <f>VLOOKUP($B391,Totalt!$B$1:$BH$474,MATCH(J$2,Totalt!$B$1:$AZ$1,0),FALSE)</f>
        <v>14.71</v>
      </c>
      <c r="K391">
        <f>VLOOKUP($B391,Totalt!$B$1:$BH$474,MATCH(K$2,Totalt!$B$1:$AZ$1,0),FALSE)</f>
        <v>10.375999999999999</v>
      </c>
      <c r="L391" s="105"/>
      <c r="M391" t="s">
        <v>622</v>
      </c>
      <c r="R391" t="s">
        <v>622</v>
      </c>
      <c r="S391" s="102" t="str">
        <f t="shared" si="12"/>
        <v>ja</v>
      </c>
      <c r="U391">
        <f t="shared" si="13"/>
        <v>336</v>
      </c>
    </row>
    <row r="392" spans="1:21" ht="15" customHeight="1" x14ac:dyDescent="0.25">
      <c r="A392" t="s">
        <v>534</v>
      </c>
      <c r="B392" t="s">
        <v>538</v>
      </c>
      <c r="C392">
        <v>0.55055200000000004</v>
      </c>
      <c r="D392">
        <v>143.411</v>
      </c>
      <c r="E392">
        <v>15.6151</v>
      </c>
      <c r="F392">
        <v>0.27443400000000001</v>
      </c>
      <c r="G392" t="s">
        <v>8</v>
      </c>
      <c r="H392" s="103" t="s">
        <v>10</v>
      </c>
      <c r="J392">
        <f>VLOOKUP($B392,Totalt!$B$1:$BH$474,MATCH(J$2,Totalt!$B$1:$AZ$1,0),FALSE)</f>
        <v>665.23046000000011</v>
      </c>
      <c r="K392">
        <f>VLOOKUP($B392,Totalt!$B$1:$BH$474,MATCH(K$2,Totalt!$B$1:$AZ$1,0),FALSE)</f>
        <v>532.09799999999996</v>
      </c>
      <c r="L392" s="105"/>
      <c r="M392" t="s">
        <v>622</v>
      </c>
      <c r="N392" s="98" t="s">
        <v>1075</v>
      </c>
      <c r="Q392" s="251" t="s">
        <v>1152</v>
      </c>
      <c r="R392" t="s">
        <v>622</v>
      </c>
      <c r="S392" s="102" t="str">
        <f t="shared" si="12"/>
        <v>nej</v>
      </c>
      <c r="U392">
        <f t="shared" si="13"/>
        <v>336</v>
      </c>
    </row>
    <row r="393" spans="1:21" ht="15" customHeight="1" x14ac:dyDescent="0.25">
      <c r="A393" t="s">
        <v>539</v>
      </c>
      <c r="B393" t="s">
        <v>540</v>
      </c>
      <c r="C393">
        <v>0.139205</v>
      </c>
      <c r="D393">
        <v>28.7057</v>
      </c>
      <c r="E393">
        <v>9.2609300000000001</v>
      </c>
      <c r="F393">
        <v>2.4516E-2</v>
      </c>
      <c r="G393" t="s">
        <v>10</v>
      </c>
      <c r="H393" s="103" t="s">
        <v>10</v>
      </c>
      <c r="J393">
        <f>VLOOKUP($B393,Totalt!$B$1:$BH$474,MATCH(J$2,Totalt!$B$1:$AZ$1,0),FALSE)</f>
        <v>170.49253999999999</v>
      </c>
      <c r="K393">
        <f>VLOOKUP($B393,Totalt!$B$1:$BH$474,MATCH(K$2,Totalt!$B$1:$AZ$1,0),FALSE)</f>
        <v>122.8</v>
      </c>
      <c r="L393" s="105"/>
      <c r="M393" t="s">
        <v>622</v>
      </c>
      <c r="R393" t="s">
        <v>622</v>
      </c>
      <c r="S393" s="102" t="str">
        <f t="shared" si="12"/>
        <v>ja</v>
      </c>
      <c r="U393">
        <f t="shared" si="13"/>
        <v>337</v>
      </c>
    </row>
    <row r="394" spans="1:21" ht="15" customHeight="1" x14ac:dyDescent="0.25">
      <c r="A394" t="s">
        <v>541</v>
      </c>
      <c r="B394" t="s">
        <v>542</v>
      </c>
      <c r="C394">
        <v>0.195359</v>
      </c>
      <c r="D394">
        <v>21.081</v>
      </c>
      <c r="E394">
        <v>14.720599999999999</v>
      </c>
      <c r="F394">
        <v>1.4195299999999999E-2</v>
      </c>
      <c r="G394" t="s">
        <v>10</v>
      </c>
      <c r="H394" s="103" t="s">
        <v>10</v>
      </c>
      <c r="J394">
        <f>VLOOKUP($B394,Totalt!$B$1:$BH$474,MATCH(J$2,Totalt!$B$1:$AZ$1,0),FALSE)</f>
        <v>7.9039999999999999</v>
      </c>
      <c r="K394">
        <f>VLOOKUP($B394,Totalt!$B$1:$BH$474,MATCH(K$2,Totalt!$B$1:$AZ$1,0),FALSE)</f>
        <v>6.8</v>
      </c>
      <c r="L394" s="105"/>
      <c r="M394" t="s">
        <v>622</v>
      </c>
      <c r="R394" t="s">
        <v>622</v>
      </c>
      <c r="S394" s="102" t="str">
        <f t="shared" si="12"/>
        <v>ja</v>
      </c>
      <c r="U394">
        <f t="shared" si="13"/>
        <v>338</v>
      </c>
    </row>
    <row r="395" spans="1:21" ht="15" customHeight="1" x14ac:dyDescent="0.25">
      <c r="A395" t="s">
        <v>541</v>
      </c>
      <c r="B395" t="s">
        <v>543</v>
      </c>
      <c r="C395">
        <v>0.90329999999999999</v>
      </c>
      <c r="D395">
        <v>216.709</v>
      </c>
      <c r="E395">
        <v>15.9975</v>
      </c>
      <c r="F395">
        <v>0.98269200000000001</v>
      </c>
      <c r="G395" t="s">
        <v>8</v>
      </c>
      <c r="H395" s="103" t="s">
        <v>10</v>
      </c>
      <c r="J395">
        <f>VLOOKUP($B395,Totalt!$B$1:$BH$474,MATCH(J$2,Totalt!$B$1:$AZ$1,0),FALSE)</f>
        <v>0.624</v>
      </c>
      <c r="K395">
        <f>VLOOKUP($B395,Totalt!$B$1:$BH$474,MATCH(K$2,Totalt!$B$1:$AZ$1,0),FALSE)</f>
        <v>0.8</v>
      </c>
      <c r="L395" s="105"/>
      <c r="M395" t="s">
        <v>622</v>
      </c>
      <c r="R395" t="s">
        <v>622</v>
      </c>
      <c r="S395" s="102" t="str">
        <f t="shared" si="12"/>
        <v>ja</v>
      </c>
      <c r="U395">
        <f t="shared" si="13"/>
        <v>339</v>
      </c>
    </row>
    <row r="396" spans="1:21" ht="15" customHeight="1" x14ac:dyDescent="0.25">
      <c r="A396" t="s">
        <v>541</v>
      </c>
      <c r="B396" t="s">
        <v>544</v>
      </c>
      <c r="C396">
        <v>0.132268</v>
      </c>
      <c r="D396">
        <v>23.569600000000001</v>
      </c>
      <c r="E396">
        <v>5.1657099999999998</v>
      </c>
      <c r="F396">
        <v>2.19122E-2</v>
      </c>
      <c r="G396" t="s">
        <v>8</v>
      </c>
      <c r="H396" s="103" t="s">
        <v>10</v>
      </c>
      <c r="J396">
        <f>VLOOKUP($B396,Totalt!$B$1:$BH$474,MATCH(J$2,Totalt!$B$1:$AZ$1,0),FALSE)</f>
        <v>39.136000000000003</v>
      </c>
      <c r="K396">
        <f>VLOOKUP($B396,Totalt!$B$1:$BH$474,MATCH(K$2,Totalt!$B$1:$AZ$1,0),FALSE)</f>
        <v>21.67</v>
      </c>
      <c r="L396" s="105"/>
      <c r="M396" t="s">
        <v>622</v>
      </c>
      <c r="R396" t="s">
        <v>622</v>
      </c>
      <c r="S396" s="102" t="str">
        <f t="shared" si="12"/>
        <v>ja</v>
      </c>
      <c r="U396">
        <f t="shared" si="13"/>
        <v>340</v>
      </c>
    </row>
    <row r="397" spans="1:21" ht="15" customHeight="1" x14ac:dyDescent="0.25">
      <c r="A397" t="s">
        <v>545</v>
      </c>
      <c r="B397" t="s">
        <v>546</v>
      </c>
      <c r="C397">
        <v>0</v>
      </c>
      <c r="D397">
        <v>0</v>
      </c>
      <c r="E397">
        <v>0</v>
      </c>
      <c r="F397">
        <v>0</v>
      </c>
      <c r="G397" t="s">
        <v>8</v>
      </c>
      <c r="H397" s="103" t="s">
        <v>8</v>
      </c>
      <c r="J397">
        <f>VLOOKUP($B397,Totalt!$B$1:$BH$474,MATCH(J$2,Totalt!$B$1:$AZ$1,0),FALSE)</f>
        <v>0</v>
      </c>
      <c r="K397" t="str">
        <f>VLOOKUP($B397,Totalt!$B$1:$BH$474,MATCH(K$2,Totalt!$B$1:$AZ$1,0),FALSE)</f>
        <v/>
      </c>
      <c r="L397" s="105"/>
      <c r="M397" t="s">
        <v>622</v>
      </c>
      <c r="R397" t="s">
        <v>622</v>
      </c>
      <c r="S397" s="102" t="str">
        <f t="shared" si="12"/>
        <v>nej</v>
      </c>
      <c r="U397">
        <f t="shared" si="13"/>
        <v>340</v>
      </c>
    </row>
    <row r="398" spans="1:21" ht="15" customHeight="1" x14ac:dyDescent="0.25">
      <c r="A398" t="s">
        <v>547</v>
      </c>
      <c r="B398" t="s">
        <v>548</v>
      </c>
      <c r="C398">
        <v>8.1628599999999996E-2</v>
      </c>
      <c r="D398">
        <v>31.669699999999999</v>
      </c>
      <c r="E398">
        <v>4.1780099999999996</v>
      </c>
      <c r="F398">
        <v>2.9574100000000002E-3</v>
      </c>
      <c r="G398" t="s">
        <v>8</v>
      </c>
      <c r="H398" s="103" t="s">
        <v>10</v>
      </c>
      <c r="J398">
        <f>VLOOKUP($B398,Totalt!$B$1:$BH$474,MATCH(J$2,Totalt!$B$1:$AZ$1,0),FALSE)</f>
        <v>944.5757000000001</v>
      </c>
      <c r="K398">
        <f>VLOOKUP($B398,Totalt!$B$1:$BH$474,MATCH(K$2,Totalt!$B$1:$AZ$1,0),FALSE)</f>
        <v>832.44</v>
      </c>
      <c r="L398" s="105"/>
      <c r="M398" t="s">
        <v>622</v>
      </c>
      <c r="R398" t="s">
        <v>622</v>
      </c>
      <c r="S398" s="102" t="str">
        <f t="shared" si="12"/>
        <v>ja</v>
      </c>
      <c r="U398">
        <f t="shared" si="13"/>
        <v>341</v>
      </c>
    </row>
    <row r="399" spans="1:21" ht="15" customHeight="1" x14ac:dyDescent="0.25">
      <c r="A399" t="s">
        <v>547</v>
      </c>
      <c r="B399" t="s">
        <v>549</v>
      </c>
      <c r="C399">
        <v>0.209531</v>
      </c>
      <c r="D399">
        <v>9.0746300000000009</v>
      </c>
      <c r="E399">
        <v>19.568100000000001</v>
      </c>
      <c r="F399">
        <v>8.2019700000000005E-4</v>
      </c>
      <c r="G399" t="s">
        <v>10</v>
      </c>
      <c r="H399" s="103" t="s">
        <v>10</v>
      </c>
      <c r="J399">
        <f>VLOOKUP($B399,Totalt!$B$1:$BH$474,MATCH(J$2,Totalt!$B$1:$AZ$1,0),FALSE)</f>
        <v>2.4384449999999998</v>
      </c>
      <c r="K399">
        <f>VLOOKUP($B399,Totalt!$B$1:$BH$474,MATCH(K$2,Totalt!$B$1:$AZ$1,0),FALSE)</f>
        <v>1.58</v>
      </c>
      <c r="L399" s="105"/>
      <c r="M399" t="s">
        <v>622</v>
      </c>
      <c r="R399" t="s">
        <v>622</v>
      </c>
      <c r="S399" s="102" t="str">
        <f t="shared" si="12"/>
        <v>ja</v>
      </c>
      <c r="U399">
        <f t="shared" si="13"/>
        <v>342</v>
      </c>
    </row>
    <row r="400" spans="1:21" ht="15" customHeight="1" x14ac:dyDescent="0.25">
      <c r="A400" t="s">
        <v>547</v>
      </c>
      <c r="B400" t="s">
        <v>550</v>
      </c>
      <c r="C400">
        <v>0.23507</v>
      </c>
      <c r="D400">
        <v>12.449</v>
      </c>
      <c r="E400">
        <v>23.785499999999999</v>
      </c>
      <c r="F400">
        <v>3.7799999999999999E-3</v>
      </c>
      <c r="G400" t="s">
        <v>10</v>
      </c>
      <c r="H400" s="103" t="s">
        <v>10</v>
      </c>
      <c r="J400">
        <f>VLOOKUP($B400,Totalt!$B$1:$BH$474,MATCH(J$2,Totalt!$B$1:$AZ$1,0),FALSE)</f>
        <v>15.872999999999999</v>
      </c>
      <c r="K400">
        <f>VLOOKUP($B400,Totalt!$B$1:$BH$474,MATCH(K$2,Totalt!$B$1:$AZ$1,0),FALSE)</f>
        <v>8.58</v>
      </c>
      <c r="L400" s="105"/>
      <c r="M400" t="s">
        <v>622</v>
      </c>
      <c r="R400" t="s">
        <v>622</v>
      </c>
      <c r="S400" s="102" t="str">
        <f t="shared" si="12"/>
        <v>ja</v>
      </c>
      <c r="U400">
        <f t="shared" si="13"/>
        <v>343</v>
      </c>
    </row>
    <row r="401" spans="1:21" ht="15" customHeight="1" x14ac:dyDescent="0.25">
      <c r="A401" t="s">
        <v>547</v>
      </c>
      <c r="B401" t="s">
        <v>551</v>
      </c>
      <c r="C401">
        <v>0.135909</v>
      </c>
      <c r="D401">
        <v>28.4651</v>
      </c>
      <c r="E401">
        <v>4.3188000000000004</v>
      </c>
      <c r="F401">
        <v>4.6601899999999998E-3</v>
      </c>
      <c r="G401" t="s">
        <v>10</v>
      </c>
      <c r="H401" s="103" t="s">
        <v>10</v>
      </c>
      <c r="J401">
        <f>VLOOKUP($B401,Totalt!$B$1:$BH$474,MATCH(J$2,Totalt!$B$1:$AZ$1,0),FALSE)</f>
        <v>236.04246000000003</v>
      </c>
      <c r="K401">
        <f>VLOOKUP($B401,Totalt!$B$1:$BH$474,MATCH(K$2,Totalt!$B$1:$AZ$1,0),FALSE)</f>
        <v>158.703</v>
      </c>
      <c r="L401" s="105"/>
      <c r="M401" t="s">
        <v>622</v>
      </c>
      <c r="R401" t="s">
        <v>622</v>
      </c>
      <c r="S401" s="102" t="str">
        <f t="shared" si="12"/>
        <v>ja</v>
      </c>
      <c r="U401">
        <f t="shared" si="13"/>
        <v>344</v>
      </c>
    </row>
    <row r="402" spans="1:21" ht="15" customHeight="1" x14ac:dyDescent="0.25">
      <c r="A402" t="s">
        <v>552</v>
      </c>
      <c r="B402" t="s">
        <v>553</v>
      </c>
      <c r="C402">
        <v>0.119424</v>
      </c>
      <c r="D402">
        <v>28.552</v>
      </c>
      <c r="E402">
        <v>9.4250100000000003</v>
      </c>
      <c r="F402">
        <v>1.5608500000000001E-2</v>
      </c>
      <c r="G402" t="s">
        <v>10</v>
      </c>
      <c r="H402" s="103" t="s">
        <v>10</v>
      </c>
      <c r="J402">
        <f>VLOOKUP($B402,Totalt!$B$1:$BH$474,MATCH(J$2,Totalt!$B$1:$AZ$1,0),FALSE)</f>
        <v>38.495000000000005</v>
      </c>
      <c r="K402">
        <f>VLOOKUP($B402,Totalt!$B$1:$BH$474,MATCH(K$2,Totalt!$B$1:$AZ$1,0),FALSE)</f>
        <v>24.9</v>
      </c>
      <c r="L402" s="105"/>
      <c r="M402" t="s">
        <v>622</v>
      </c>
      <c r="R402" t="s">
        <v>622</v>
      </c>
      <c r="S402" s="102" t="str">
        <f t="shared" si="12"/>
        <v>ja</v>
      </c>
      <c r="U402">
        <f t="shared" si="13"/>
        <v>345</v>
      </c>
    </row>
    <row r="403" spans="1:21" ht="15" customHeight="1" x14ac:dyDescent="0.25">
      <c r="A403" t="s">
        <v>554</v>
      </c>
      <c r="B403" t="s">
        <v>555</v>
      </c>
      <c r="C403">
        <v>0.167569</v>
      </c>
      <c r="D403">
        <v>39.140599999999999</v>
      </c>
      <c r="E403">
        <v>8.8137600000000003</v>
      </c>
      <c r="F403">
        <v>4.2820900000000002E-2</v>
      </c>
      <c r="G403" t="s">
        <v>10</v>
      </c>
      <c r="H403" s="103" t="s">
        <v>10</v>
      </c>
      <c r="J403">
        <f>VLOOKUP($B403,Totalt!$B$1:$BH$474,MATCH(J$2,Totalt!$B$1:$AZ$1,0),FALSE)</f>
        <v>59.2</v>
      </c>
      <c r="K403">
        <f>VLOOKUP($B403,Totalt!$B$1:$BH$474,MATCH(K$2,Totalt!$B$1:$AZ$1,0),FALSE)</f>
        <v>43.6</v>
      </c>
      <c r="L403" s="105"/>
      <c r="M403" t="s">
        <v>622</v>
      </c>
      <c r="R403" t="s">
        <v>622</v>
      </c>
      <c r="S403" s="102" t="str">
        <f t="shared" si="12"/>
        <v>ja</v>
      </c>
      <c r="U403">
        <f t="shared" si="13"/>
        <v>346</v>
      </c>
    </row>
    <row r="404" spans="1:21" ht="15" customHeight="1" x14ac:dyDescent="0.25">
      <c r="A404" t="s">
        <v>556</v>
      </c>
      <c r="B404" t="s">
        <v>557</v>
      </c>
      <c r="C404">
        <v>0.149398</v>
      </c>
      <c r="D404">
        <v>28.674099999999999</v>
      </c>
      <c r="E404">
        <v>10.498200000000001</v>
      </c>
      <c r="F404">
        <v>4.3112600000000001E-2</v>
      </c>
      <c r="G404" t="s">
        <v>10</v>
      </c>
      <c r="H404" s="103" t="s">
        <v>10</v>
      </c>
      <c r="J404">
        <f>VLOOKUP($B404,Totalt!$B$1:$BH$474,MATCH(J$2,Totalt!$B$1:$AZ$1,0),FALSE)</f>
        <v>10.055289999999999</v>
      </c>
      <c r="K404">
        <f>VLOOKUP($B404,Totalt!$B$1:$BH$474,MATCH(K$2,Totalt!$B$1:$AZ$1,0),FALSE)</f>
        <v>6.9749999999999996</v>
      </c>
      <c r="L404" s="105"/>
      <c r="M404" t="s">
        <v>622</v>
      </c>
      <c r="R404" t="s">
        <v>622</v>
      </c>
      <c r="S404" s="102" t="str">
        <f t="shared" si="12"/>
        <v>ja</v>
      </c>
      <c r="U404">
        <f t="shared" si="13"/>
        <v>347</v>
      </c>
    </row>
    <row r="405" spans="1:21" ht="15" customHeight="1" x14ac:dyDescent="0.25">
      <c r="A405" t="s">
        <v>556</v>
      </c>
      <c r="B405" t="s">
        <v>558</v>
      </c>
      <c r="C405">
        <v>0.459702</v>
      </c>
      <c r="D405">
        <v>15.340299999999999</v>
      </c>
      <c r="E405">
        <v>7.1853199999999999</v>
      </c>
      <c r="F405">
        <v>1.69873E-2</v>
      </c>
      <c r="G405" t="s">
        <v>10</v>
      </c>
      <c r="H405" s="103" t="s">
        <v>10</v>
      </c>
      <c r="J405">
        <f>VLOOKUP($B405,Totalt!$B$1:$BH$474,MATCH(J$2,Totalt!$B$1:$AZ$1,0),FALSE)</f>
        <v>6.8286499999999988</v>
      </c>
      <c r="K405">
        <f>VLOOKUP($B405,Totalt!$B$1:$BH$474,MATCH(K$2,Totalt!$B$1:$AZ$1,0),FALSE)</f>
        <v>4.6550000000000002</v>
      </c>
      <c r="L405" s="105"/>
      <c r="M405" t="s">
        <v>622</v>
      </c>
      <c r="R405" t="s">
        <v>622</v>
      </c>
      <c r="S405" s="102" t="str">
        <f t="shared" si="12"/>
        <v>ja</v>
      </c>
      <c r="U405">
        <f t="shared" si="13"/>
        <v>348</v>
      </c>
    </row>
    <row r="406" spans="1:21" ht="15" customHeight="1" x14ac:dyDescent="0.25">
      <c r="A406" t="s">
        <v>556</v>
      </c>
      <c r="B406" t="s">
        <v>559</v>
      </c>
      <c r="C406">
        <v>0.24817600000000001</v>
      </c>
      <c r="D406">
        <v>32.613599999999998</v>
      </c>
      <c r="E406">
        <v>16.410399999999999</v>
      </c>
      <c r="F406">
        <v>4.57737E-2</v>
      </c>
      <c r="G406" t="s">
        <v>10</v>
      </c>
      <c r="H406" s="103" t="s">
        <v>10</v>
      </c>
      <c r="J406">
        <f>VLOOKUP($B406,Totalt!$B$1:$BH$474,MATCH(J$2,Totalt!$B$1:$AZ$1,0),FALSE)</f>
        <v>1.4771699999999999</v>
      </c>
      <c r="K406">
        <f>VLOOKUP($B406,Totalt!$B$1:$BH$474,MATCH(K$2,Totalt!$B$1:$AZ$1,0),FALSE)</f>
        <v>1.167</v>
      </c>
      <c r="L406" s="105"/>
      <c r="M406" t="s">
        <v>622</v>
      </c>
      <c r="R406" t="s">
        <v>622</v>
      </c>
      <c r="S406" s="102" t="str">
        <f t="shared" si="12"/>
        <v>ja</v>
      </c>
      <c r="U406">
        <f t="shared" si="13"/>
        <v>349</v>
      </c>
    </row>
    <row r="407" spans="1:21" ht="15" customHeight="1" x14ac:dyDescent="0.25">
      <c r="A407" t="s">
        <v>556</v>
      </c>
      <c r="B407" t="s">
        <v>560</v>
      </c>
      <c r="C407">
        <v>0.14516899999999999</v>
      </c>
      <c r="D407">
        <v>33.556100000000001</v>
      </c>
      <c r="E407">
        <v>4.8672800000000001</v>
      </c>
      <c r="F407">
        <v>4.64708E-2</v>
      </c>
      <c r="G407" t="s">
        <v>10</v>
      </c>
      <c r="H407" s="103" t="s">
        <v>10</v>
      </c>
      <c r="J407">
        <f>VLOOKUP($B407,Totalt!$B$1:$BH$474,MATCH(J$2,Totalt!$B$1:$AZ$1,0),FALSE)</f>
        <v>9.105762900000002</v>
      </c>
      <c r="K407">
        <f>VLOOKUP($B407,Totalt!$B$1:$BH$474,MATCH(K$2,Totalt!$B$1:$AZ$1,0),FALSE)</f>
        <v>6.1459999999999999</v>
      </c>
      <c r="L407" s="105"/>
      <c r="M407" t="s">
        <v>622</v>
      </c>
      <c r="R407" t="s">
        <v>622</v>
      </c>
      <c r="S407" s="102" t="str">
        <f t="shared" si="12"/>
        <v>ja</v>
      </c>
      <c r="U407">
        <f t="shared" si="13"/>
        <v>350</v>
      </c>
    </row>
    <row r="408" spans="1:21" ht="15" customHeight="1" x14ac:dyDescent="0.25">
      <c r="A408" t="s">
        <v>556</v>
      </c>
      <c r="B408" t="s">
        <v>561</v>
      </c>
      <c r="C408">
        <v>0.229874</v>
      </c>
      <c r="D408">
        <v>20.3</v>
      </c>
      <c r="E408">
        <v>18.111599999999999</v>
      </c>
      <c r="F408">
        <v>3.3687099999999998E-2</v>
      </c>
      <c r="G408" t="s">
        <v>10</v>
      </c>
      <c r="H408" s="103" t="s">
        <v>10</v>
      </c>
      <c r="J408">
        <f>VLOOKUP($B408,Totalt!$B$1:$BH$474,MATCH(J$2,Totalt!$B$1:$AZ$1,0),FALSE)</f>
        <v>0.73975000000000002</v>
      </c>
      <c r="K408">
        <f>VLOOKUP($B408,Totalt!$B$1:$BH$474,MATCH(K$2,Totalt!$B$1:$AZ$1,0),FALSE)</f>
        <v>0.53100000000000003</v>
      </c>
      <c r="L408" s="105"/>
      <c r="M408" t="s">
        <v>622</v>
      </c>
      <c r="R408" t="s">
        <v>622</v>
      </c>
      <c r="S408" s="102" t="str">
        <f t="shared" si="12"/>
        <v>ja</v>
      </c>
      <c r="U408">
        <f t="shared" si="13"/>
        <v>351</v>
      </c>
    </row>
    <row r="409" spans="1:21" ht="15" customHeight="1" x14ac:dyDescent="0.25">
      <c r="A409" t="s">
        <v>556</v>
      </c>
      <c r="B409" t="s">
        <v>562</v>
      </c>
      <c r="C409">
        <v>0.22314500000000001</v>
      </c>
      <c r="D409">
        <v>48.285800000000002</v>
      </c>
      <c r="E409">
        <v>9.5106199999999994</v>
      </c>
      <c r="F409">
        <v>2.6340100000000002E-2</v>
      </c>
      <c r="G409" t="s">
        <v>10</v>
      </c>
      <c r="H409" s="103" t="s">
        <v>10</v>
      </c>
      <c r="J409">
        <f>VLOOKUP($B409,Totalt!$B$1:$BH$474,MATCH(J$2,Totalt!$B$1:$AZ$1,0),FALSE)</f>
        <v>234.9646218</v>
      </c>
      <c r="K409">
        <f>VLOOKUP($B409,Totalt!$B$1:$BH$474,MATCH(K$2,Totalt!$B$1:$AZ$1,0),FALSE)</f>
        <v>247</v>
      </c>
      <c r="L409" s="105"/>
      <c r="M409" t="s">
        <v>622</v>
      </c>
      <c r="R409" t="s">
        <v>622</v>
      </c>
      <c r="S409" s="102" t="str">
        <f t="shared" si="12"/>
        <v>ja</v>
      </c>
      <c r="U409">
        <f t="shared" si="13"/>
        <v>352</v>
      </c>
    </row>
    <row r="410" spans="1:21" ht="15" customHeight="1" x14ac:dyDescent="0.25">
      <c r="A410" t="s">
        <v>556</v>
      </c>
      <c r="B410" t="s">
        <v>563</v>
      </c>
      <c r="C410">
        <v>0.16014</v>
      </c>
      <c r="D410">
        <v>43.076999999999998</v>
      </c>
      <c r="E410">
        <v>7.8914099999999996</v>
      </c>
      <c r="F410">
        <v>2.1417100000000001E-2</v>
      </c>
      <c r="G410" t="s">
        <v>10</v>
      </c>
      <c r="H410" s="103" t="s">
        <v>10</v>
      </c>
      <c r="J410">
        <f>VLOOKUP($B410,Totalt!$B$1:$BH$474,MATCH(J$2,Totalt!$B$1:$AZ$1,0),FALSE)</f>
        <v>226.63155999999998</v>
      </c>
      <c r="K410">
        <f>VLOOKUP($B410,Totalt!$B$1:$BH$474,MATCH(K$2,Totalt!$B$1:$AZ$1,0),FALSE)</f>
        <v>216.57499999999999</v>
      </c>
      <c r="L410" s="105"/>
      <c r="M410" t="s">
        <v>622</v>
      </c>
      <c r="R410" t="s">
        <v>622</v>
      </c>
      <c r="S410" s="102" t="str">
        <f t="shared" si="12"/>
        <v>ja</v>
      </c>
      <c r="U410">
        <f t="shared" si="13"/>
        <v>353</v>
      </c>
    </row>
    <row r="411" spans="1:21" ht="15" customHeight="1" x14ac:dyDescent="0.25">
      <c r="L411" s="105"/>
      <c r="M411" t="s">
        <v>622</v>
      </c>
      <c r="R411" t="s">
        <v>622</v>
      </c>
      <c r="S411" s="102" t="str">
        <f t="shared" si="12"/>
        <v>nej</v>
      </c>
      <c r="U411">
        <f t="shared" si="13"/>
        <v>353</v>
      </c>
    </row>
    <row r="412" spans="1:21" ht="15" customHeight="1" x14ac:dyDescent="0.25">
      <c r="L412" s="105"/>
      <c r="M412" t="s">
        <v>622</v>
      </c>
      <c r="R412" t="s">
        <v>622</v>
      </c>
      <c r="S412" s="102" t="str">
        <f t="shared" si="12"/>
        <v>nej</v>
      </c>
      <c r="U412">
        <f t="shared" si="13"/>
        <v>353</v>
      </c>
    </row>
    <row r="413" spans="1:21" ht="15" customHeight="1" x14ac:dyDescent="0.25">
      <c r="L413" s="105"/>
      <c r="M413" t="s">
        <v>622</v>
      </c>
      <c r="R413" t="s">
        <v>622</v>
      </c>
      <c r="S413" s="102" t="str">
        <f t="shared" si="12"/>
        <v>nej</v>
      </c>
      <c r="U413">
        <f t="shared" si="13"/>
        <v>353</v>
      </c>
    </row>
    <row r="414" spans="1:21" ht="15" customHeight="1" x14ac:dyDescent="0.25">
      <c r="L414" s="105"/>
      <c r="M414" t="s">
        <v>622</v>
      </c>
      <c r="R414" t="s">
        <v>622</v>
      </c>
      <c r="S414" s="102" t="str">
        <f t="shared" si="12"/>
        <v>nej</v>
      </c>
      <c r="U414">
        <f t="shared" si="13"/>
        <v>353</v>
      </c>
    </row>
    <row r="415" spans="1:21" ht="15" customHeight="1" x14ac:dyDescent="0.25">
      <c r="L415" s="105"/>
      <c r="M415" t="s">
        <v>622</v>
      </c>
      <c r="R415" t="s">
        <v>622</v>
      </c>
      <c r="S415" s="102" t="str">
        <f t="shared" si="12"/>
        <v>nej</v>
      </c>
      <c r="U415">
        <f t="shared" si="13"/>
        <v>353</v>
      </c>
    </row>
    <row r="416" spans="1:21" ht="15" customHeight="1" x14ac:dyDescent="0.25">
      <c r="L416" s="105"/>
      <c r="M416" t="s">
        <v>622</v>
      </c>
      <c r="R416" t="s">
        <v>622</v>
      </c>
      <c r="S416" s="102" t="str">
        <f t="shared" si="12"/>
        <v>nej</v>
      </c>
      <c r="U416">
        <f t="shared" si="13"/>
        <v>353</v>
      </c>
    </row>
    <row r="417" spans="12:21" ht="15" customHeight="1" x14ac:dyDescent="0.25">
      <c r="L417" s="105"/>
      <c r="M417" t="s">
        <v>622</v>
      </c>
      <c r="R417" t="s">
        <v>622</v>
      </c>
      <c r="S417" s="102" t="str">
        <f t="shared" si="12"/>
        <v>nej</v>
      </c>
      <c r="U417">
        <f t="shared" si="13"/>
        <v>353</v>
      </c>
    </row>
    <row r="418" spans="12:21" ht="15" customHeight="1" x14ac:dyDescent="0.25">
      <c r="L418" s="105"/>
      <c r="M418" t="s">
        <v>622</v>
      </c>
      <c r="R418" t="s">
        <v>622</v>
      </c>
      <c r="S418" s="102" t="str">
        <f t="shared" si="12"/>
        <v>nej</v>
      </c>
      <c r="U418">
        <f t="shared" si="13"/>
        <v>353</v>
      </c>
    </row>
    <row r="419" spans="12:21" ht="15" customHeight="1" x14ac:dyDescent="0.25">
      <c r="L419" s="105"/>
      <c r="M419" t="s">
        <v>622</v>
      </c>
      <c r="R419" t="s">
        <v>622</v>
      </c>
      <c r="S419" s="102" t="str">
        <f t="shared" si="12"/>
        <v>nej</v>
      </c>
      <c r="U419">
        <f t="shared" si="13"/>
        <v>353</v>
      </c>
    </row>
    <row r="420" spans="12:21" ht="15" customHeight="1" x14ac:dyDescent="0.25">
      <c r="L420" s="105"/>
      <c r="M420" t="s">
        <v>622</v>
      </c>
      <c r="R420" t="s">
        <v>622</v>
      </c>
      <c r="S420" s="102" t="str">
        <f t="shared" si="12"/>
        <v>nej</v>
      </c>
      <c r="U420">
        <f t="shared" si="13"/>
        <v>353</v>
      </c>
    </row>
    <row r="421" spans="12:21" ht="15" customHeight="1" x14ac:dyDescent="0.25">
      <c r="L421" s="105"/>
      <c r="M421" t="s">
        <v>622</v>
      </c>
      <c r="R421" t="s">
        <v>622</v>
      </c>
      <c r="S421" s="102" t="str">
        <f t="shared" si="12"/>
        <v>nej</v>
      </c>
      <c r="U421">
        <f t="shared" si="13"/>
        <v>353</v>
      </c>
    </row>
    <row r="422" spans="12:21" ht="15" customHeight="1" x14ac:dyDescent="0.25">
      <c r="L422" s="105"/>
      <c r="M422" t="s">
        <v>622</v>
      </c>
      <c r="R422" t="s">
        <v>622</v>
      </c>
      <c r="S422" s="102" t="str">
        <f t="shared" si="12"/>
        <v>nej</v>
      </c>
      <c r="U422">
        <f t="shared" si="13"/>
        <v>353</v>
      </c>
    </row>
    <row r="423" spans="12:21" ht="15" customHeight="1" x14ac:dyDescent="0.25">
      <c r="L423" s="105"/>
      <c r="M423" t="s">
        <v>622</v>
      </c>
      <c r="R423" t="s">
        <v>622</v>
      </c>
      <c r="S423" s="102" t="str">
        <f t="shared" si="12"/>
        <v>nej</v>
      </c>
      <c r="U423">
        <f t="shared" si="13"/>
        <v>353</v>
      </c>
    </row>
    <row r="424" spans="12:21" ht="15" customHeight="1" x14ac:dyDescent="0.25">
      <c r="L424" s="105"/>
      <c r="M424" t="s">
        <v>622</v>
      </c>
      <c r="R424" t="s">
        <v>622</v>
      </c>
      <c r="S424" s="102" t="str">
        <f t="shared" si="12"/>
        <v>nej</v>
      </c>
      <c r="U424">
        <f t="shared" si="13"/>
        <v>353</v>
      </c>
    </row>
    <row r="425" spans="12:21" ht="15" customHeight="1" x14ac:dyDescent="0.25">
      <c r="L425" s="105"/>
      <c r="M425" t="s">
        <v>622</v>
      </c>
      <c r="R425" t="s">
        <v>622</v>
      </c>
      <c r="S425" s="102" t="str">
        <f t="shared" si="12"/>
        <v>nej</v>
      </c>
      <c r="U425">
        <f t="shared" si="13"/>
        <v>353</v>
      </c>
    </row>
    <row r="426" spans="12:21" ht="15" customHeight="1" x14ac:dyDescent="0.25">
      <c r="L426" s="105"/>
      <c r="M426" t="s">
        <v>622</v>
      </c>
      <c r="R426" t="s">
        <v>622</v>
      </c>
      <c r="S426" s="102" t="str">
        <f t="shared" si="12"/>
        <v>nej</v>
      </c>
      <c r="U426">
        <f t="shared" si="13"/>
        <v>353</v>
      </c>
    </row>
    <row r="427" spans="12:21" ht="15" customHeight="1" x14ac:dyDescent="0.25">
      <c r="L427" s="105"/>
      <c r="M427" t="s">
        <v>622</v>
      </c>
      <c r="R427" t="s">
        <v>622</v>
      </c>
      <c r="S427" s="102" t="str">
        <f t="shared" si="12"/>
        <v>nej</v>
      </c>
      <c r="U427">
        <f t="shared" si="13"/>
        <v>353</v>
      </c>
    </row>
    <row r="428" spans="12:21" ht="15" customHeight="1" x14ac:dyDescent="0.25">
      <c r="L428" s="105"/>
      <c r="M428" t="s">
        <v>622</v>
      </c>
      <c r="R428" t="s">
        <v>622</v>
      </c>
      <c r="S428" s="102" t="str">
        <f t="shared" si="12"/>
        <v>nej</v>
      </c>
      <c r="U428">
        <f t="shared" si="13"/>
        <v>353</v>
      </c>
    </row>
    <row r="429" spans="12:21" ht="15" customHeight="1" x14ac:dyDescent="0.25">
      <c r="L429" s="105"/>
      <c r="M429" t="s">
        <v>622</v>
      </c>
      <c r="R429" t="s">
        <v>622</v>
      </c>
      <c r="S429" s="102" t="str">
        <f t="shared" si="12"/>
        <v>nej</v>
      </c>
      <c r="U429">
        <f t="shared" si="13"/>
        <v>353</v>
      </c>
    </row>
    <row r="430" spans="12:21" ht="15" customHeight="1" x14ac:dyDescent="0.25">
      <c r="L430" s="105"/>
      <c r="M430" t="s">
        <v>622</v>
      </c>
      <c r="R430" t="s">
        <v>622</v>
      </c>
      <c r="S430" s="102" t="str">
        <f t="shared" si="12"/>
        <v>nej</v>
      </c>
      <c r="U430">
        <f t="shared" si="13"/>
        <v>353</v>
      </c>
    </row>
    <row r="431" spans="12:21" ht="15" customHeight="1" x14ac:dyDescent="0.25">
      <c r="L431" s="105"/>
      <c r="M431" t="s">
        <v>622</v>
      </c>
      <c r="R431" t="s">
        <v>622</v>
      </c>
      <c r="S431" s="102" t="str">
        <f t="shared" si="12"/>
        <v>nej</v>
      </c>
      <c r="U431">
        <f t="shared" si="13"/>
        <v>353</v>
      </c>
    </row>
    <row r="432" spans="12:21" ht="15" customHeight="1" x14ac:dyDescent="0.25">
      <c r="L432" s="105"/>
      <c r="M432" t="s">
        <v>622</v>
      </c>
      <c r="R432" t="s">
        <v>622</v>
      </c>
      <c r="S432" s="102" t="str">
        <f t="shared" si="12"/>
        <v>nej</v>
      </c>
      <c r="U432">
        <f t="shared" si="13"/>
        <v>353</v>
      </c>
    </row>
    <row r="433" spans="12:21" ht="15" customHeight="1" x14ac:dyDescent="0.25">
      <c r="L433" s="105"/>
      <c r="M433" t="s">
        <v>622</v>
      </c>
      <c r="R433" t="s">
        <v>622</v>
      </c>
      <c r="S433" s="102" t="str">
        <f t="shared" si="12"/>
        <v>nej</v>
      </c>
      <c r="U433">
        <f t="shared" si="13"/>
        <v>353</v>
      </c>
    </row>
    <row r="434" spans="12:21" ht="15" customHeight="1" x14ac:dyDescent="0.25">
      <c r="L434" s="105"/>
      <c r="M434" t="s">
        <v>622</v>
      </c>
      <c r="R434" t="s">
        <v>622</v>
      </c>
      <c r="S434" s="102" t="str">
        <f t="shared" si="12"/>
        <v>nej</v>
      </c>
      <c r="U434">
        <f t="shared" si="13"/>
        <v>353</v>
      </c>
    </row>
    <row r="435" spans="12:21" ht="15" customHeight="1" x14ac:dyDescent="0.25">
      <c r="L435" s="105"/>
      <c r="M435" t="s">
        <v>622</v>
      </c>
      <c r="R435" t="s">
        <v>622</v>
      </c>
      <c r="S435" s="102" t="str">
        <f t="shared" si="12"/>
        <v>nej</v>
      </c>
      <c r="U435">
        <f t="shared" si="13"/>
        <v>353</v>
      </c>
    </row>
    <row r="436" spans="12:21" ht="15" customHeight="1" x14ac:dyDescent="0.25">
      <c r="L436" s="105"/>
      <c r="M436" t="s">
        <v>622</v>
      </c>
      <c r="R436" t="s">
        <v>622</v>
      </c>
      <c r="S436" s="102" t="str">
        <f t="shared" si="12"/>
        <v>nej</v>
      </c>
      <c r="U436">
        <f t="shared" si="13"/>
        <v>353</v>
      </c>
    </row>
    <row r="437" spans="12:21" ht="15" customHeight="1" x14ac:dyDescent="0.25">
      <c r="L437" s="105"/>
      <c r="M437" t="s">
        <v>622</v>
      </c>
      <c r="R437" t="s">
        <v>622</v>
      </c>
      <c r="S437" s="102" t="str">
        <f t="shared" si="12"/>
        <v>nej</v>
      </c>
      <c r="U437">
        <f t="shared" si="13"/>
        <v>353</v>
      </c>
    </row>
    <row r="438" spans="12:21" ht="15" customHeight="1" x14ac:dyDescent="0.25">
      <c r="L438" s="105"/>
      <c r="M438" t="s">
        <v>622</v>
      </c>
      <c r="R438" t="s">
        <v>622</v>
      </c>
      <c r="S438" s="102" t="str">
        <f t="shared" si="12"/>
        <v>nej</v>
      </c>
      <c r="U438">
        <f t="shared" si="13"/>
        <v>353</v>
      </c>
    </row>
    <row r="439" spans="12:21" ht="15" customHeight="1" x14ac:dyDescent="0.25">
      <c r="L439" s="105"/>
      <c r="M439" t="s">
        <v>622</v>
      </c>
      <c r="R439" t="s">
        <v>622</v>
      </c>
      <c r="S439" s="102" t="str">
        <f t="shared" si="12"/>
        <v>nej</v>
      </c>
      <c r="U439">
        <f t="shared" si="13"/>
        <v>353</v>
      </c>
    </row>
    <row r="440" spans="12:21" ht="15" customHeight="1" x14ac:dyDescent="0.25">
      <c r="L440" s="105"/>
      <c r="M440" t="s">
        <v>622</v>
      </c>
      <c r="R440" t="s">
        <v>622</v>
      </c>
      <c r="S440" s="102" t="str">
        <f t="shared" si="12"/>
        <v>nej</v>
      </c>
      <c r="U440">
        <f t="shared" si="13"/>
        <v>353</v>
      </c>
    </row>
    <row r="441" spans="12:21" ht="15" customHeight="1" x14ac:dyDescent="0.25">
      <c r="L441" s="105"/>
      <c r="M441" t="s">
        <v>622</v>
      </c>
      <c r="R441" t="s">
        <v>622</v>
      </c>
      <c r="S441" s="102" t="str">
        <f t="shared" si="12"/>
        <v>nej</v>
      </c>
      <c r="U441">
        <f t="shared" si="13"/>
        <v>353</v>
      </c>
    </row>
    <row r="442" spans="12:21" ht="15" customHeight="1" x14ac:dyDescent="0.25">
      <c r="L442" s="105"/>
      <c r="M442" t="s">
        <v>622</v>
      </c>
      <c r="R442" t="s">
        <v>622</v>
      </c>
      <c r="S442" s="102" t="str">
        <f t="shared" si="12"/>
        <v>nej</v>
      </c>
      <c r="U442">
        <f t="shared" si="13"/>
        <v>353</v>
      </c>
    </row>
    <row r="443" spans="12:21" ht="15" customHeight="1" x14ac:dyDescent="0.25">
      <c r="L443" s="105"/>
      <c r="M443" t="s">
        <v>622</v>
      </c>
      <c r="R443" t="s">
        <v>622</v>
      </c>
      <c r="S443" s="102" t="str">
        <f t="shared" si="12"/>
        <v>nej</v>
      </c>
      <c r="U443">
        <f t="shared" si="13"/>
        <v>353</v>
      </c>
    </row>
    <row r="444" spans="12:21" ht="15" customHeight="1" x14ac:dyDescent="0.25">
      <c r="L444" s="105"/>
      <c r="M444" t="s">
        <v>622</v>
      </c>
      <c r="R444" t="s">
        <v>622</v>
      </c>
      <c r="S444" s="102" t="str">
        <f t="shared" si="12"/>
        <v>nej</v>
      </c>
      <c r="U444">
        <f t="shared" si="13"/>
        <v>353</v>
      </c>
    </row>
    <row r="445" spans="12:21" ht="15" customHeight="1" x14ac:dyDescent="0.25">
      <c r="L445" s="105"/>
      <c r="M445" t="s">
        <v>622</v>
      </c>
      <c r="R445" t="s">
        <v>622</v>
      </c>
      <c r="S445" s="102" t="str">
        <f t="shared" si="12"/>
        <v>nej</v>
      </c>
      <c r="U445">
        <f t="shared" si="13"/>
        <v>353</v>
      </c>
    </row>
    <row r="446" spans="12:21" ht="15" customHeight="1" x14ac:dyDescent="0.25">
      <c r="L446" s="105"/>
      <c r="M446" t="s">
        <v>622</v>
      </c>
      <c r="R446" t="s">
        <v>622</v>
      </c>
      <c r="S446" s="102" t="str">
        <f t="shared" si="12"/>
        <v>nej</v>
      </c>
      <c r="U446">
        <f t="shared" si="13"/>
        <v>353</v>
      </c>
    </row>
    <row r="447" spans="12:21" ht="15" customHeight="1" x14ac:dyDescent="0.25">
      <c r="L447" s="105"/>
      <c r="M447" t="s">
        <v>622</v>
      </c>
      <c r="R447" t="s">
        <v>622</v>
      </c>
      <c r="S447" s="102" t="str">
        <f t="shared" si="12"/>
        <v>nej</v>
      </c>
      <c r="U447">
        <f t="shared" si="13"/>
        <v>353</v>
      </c>
    </row>
    <row r="448" spans="12:21" ht="15" customHeight="1" x14ac:dyDescent="0.25">
      <c r="L448" s="105"/>
      <c r="M448" t="s">
        <v>622</v>
      </c>
      <c r="R448" t="s">
        <v>622</v>
      </c>
      <c r="S448" s="102" t="str">
        <f t="shared" si="12"/>
        <v>nej</v>
      </c>
      <c r="U448">
        <f t="shared" si="13"/>
        <v>353</v>
      </c>
    </row>
    <row r="449" spans="12:21" ht="15" customHeight="1" x14ac:dyDescent="0.25">
      <c r="L449" s="105"/>
      <c r="M449" t="s">
        <v>622</v>
      </c>
      <c r="R449" t="s">
        <v>622</v>
      </c>
      <c r="S449" s="102" t="str">
        <f t="shared" si="12"/>
        <v>nej</v>
      </c>
      <c r="U449">
        <f t="shared" si="13"/>
        <v>353</v>
      </c>
    </row>
    <row r="450" spans="12:21" ht="15" customHeight="1" x14ac:dyDescent="0.25">
      <c r="L450" s="105"/>
      <c r="M450" t="s">
        <v>622</v>
      </c>
      <c r="R450" t="s">
        <v>622</v>
      </c>
      <c r="S450" s="102" t="str">
        <f t="shared" si="12"/>
        <v>nej</v>
      </c>
      <c r="U450">
        <f t="shared" si="13"/>
        <v>353</v>
      </c>
    </row>
    <row r="451" spans="12:21" ht="15" customHeight="1" x14ac:dyDescent="0.25">
      <c r="L451" s="105"/>
      <c r="M451" t="s">
        <v>622</v>
      </c>
      <c r="R451" t="s">
        <v>622</v>
      </c>
      <c r="S451" s="102" t="str">
        <f t="shared" si="12"/>
        <v>nej</v>
      </c>
      <c r="U451">
        <f t="shared" si="13"/>
        <v>353</v>
      </c>
    </row>
    <row r="452" spans="12:21" ht="15" customHeight="1" x14ac:dyDescent="0.25">
      <c r="L452" s="105"/>
      <c r="M452" t="s">
        <v>622</v>
      </c>
      <c r="R452" t="s">
        <v>622</v>
      </c>
      <c r="S452" s="102" t="str">
        <f t="shared" ref="S452:S476" si="14">IF(N452="x","nej",
IF(O452="x","ja",
IF(H452="ja","ja","nej")))</f>
        <v>nej</v>
      </c>
      <c r="U452">
        <f t="shared" si="13"/>
        <v>353</v>
      </c>
    </row>
    <row r="453" spans="12:21" ht="15" customHeight="1" x14ac:dyDescent="0.25">
      <c r="L453" s="105"/>
      <c r="M453" t="s">
        <v>622</v>
      </c>
      <c r="R453" t="s">
        <v>622</v>
      </c>
      <c r="S453" s="102" t="str">
        <f t="shared" si="14"/>
        <v>nej</v>
      </c>
      <c r="U453">
        <f t="shared" ref="U453:U476" si="15">IF(ISERROR(S453),U452,IF(S453="ja",U452+1,U452))</f>
        <v>353</v>
      </c>
    </row>
    <row r="454" spans="12:21" ht="15" customHeight="1" x14ac:dyDescent="0.25">
      <c r="L454" s="105"/>
      <c r="M454" t="s">
        <v>622</v>
      </c>
      <c r="R454" t="s">
        <v>622</v>
      </c>
      <c r="S454" s="102" t="str">
        <f t="shared" si="14"/>
        <v>nej</v>
      </c>
      <c r="U454">
        <f t="shared" si="15"/>
        <v>353</v>
      </c>
    </row>
    <row r="455" spans="12:21" ht="15" customHeight="1" x14ac:dyDescent="0.25">
      <c r="L455" s="105"/>
      <c r="M455" t="s">
        <v>622</v>
      </c>
      <c r="R455" t="s">
        <v>622</v>
      </c>
      <c r="S455" s="102" t="str">
        <f t="shared" si="14"/>
        <v>nej</v>
      </c>
      <c r="U455">
        <f t="shared" si="15"/>
        <v>353</v>
      </c>
    </row>
    <row r="456" spans="12:21" ht="15" customHeight="1" x14ac:dyDescent="0.25">
      <c r="L456" s="105"/>
      <c r="M456" t="s">
        <v>622</v>
      </c>
      <c r="R456" t="s">
        <v>622</v>
      </c>
      <c r="S456" s="102" t="str">
        <f t="shared" si="14"/>
        <v>nej</v>
      </c>
      <c r="U456">
        <f t="shared" si="15"/>
        <v>353</v>
      </c>
    </row>
    <row r="457" spans="12:21" ht="15" customHeight="1" x14ac:dyDescent="0.25">
      <c r="L457" s="105"/>
      <c r="M457" t="s">
        <v>622</v>
      </c>
      <c r="R457" t="s">
        <v>622</v>
      </c>
      <c r="S457" s="102" t="str">
        <f t="shared" si="14"/>
        <v>nej</v>
      </c>
      <c r="U457">
        <f t="shared" si="15"/>
        <v>353</v>
      </c>
    </row>
    <row r="458" spans="12:21" ht="15" customHeight="1" x14ac:dyDescent="0.25">
      <c r="L458" s="105"/>
      <c r="M458" t="s">
        <v>622</v>
      </c>
      <c r="R458" t="s">
        <v>622</v>
      </c>
      <c r="S458" s="102" t="str">
        <f t="shared" si="14"/>
        <v>nej</v>
      </c>
      <c r="U458">
        <f t="shared" si="15"/>
        <v>353</v>
      </c>
    </row>
    <row r="459" spans="12:21" ht="15" customHeight="1" x14ac:dyDescent="0.25">
      <c r="L459" s="105"/>
      <c r="M459" t="s">
        <v>622</v>
      </c>
      <c r="R459" t="s">
        <v>622</v>
      </c>
      <c r="S459" s="102" t="str">
        <f t="shared" si="14"/>
        <v>nej</v>
      </c>
      <c r="U459">
        <f t="shared" si="15"/>
        <v>353</v>
      </c>
    </row>
    <row r="460" spans="12:21" ht="15" customHeight="1" x14ac:dyDescent="0.25">
      <c r="L460" s="105"/>
      <c r="S460" s="102" t="str">
        <f t="shared" si="14"/>
        <v>nej</v>
      </c>
      <c r="U460">
        <f t="shared" si="15"/>
        <v>353</v>
      </c>
    </row>
    <row r="461" spans="12:21" ht="15" customHeight="1" x14ac:dyDescent="0.25">
      <c r="S461" s="102" t="str">
        <f t="shared" si="14"/>
        <v>nej</v>
      </c>
      <c r="U461">
        <f t="shared" si="15"/>
        <v>353</v>
      </c>
    </row>
    <row r="462" spans="12:21" ht="15" customHeight="1" x14ac:dyDescent="0.25">
      <c r="S462" s="102" t="str">
        <f t="shared" si="14"/>
        <v>nej</v>
      </c>
      <c r="U462">
        <f t="shared" si="15"/>
        <v>353</v>
      </c>
    </row>
    <row r="463" spans="12:21" ht="15" customHeight="1" x14ac:dyDescent="0.25">
      <c r="S463" s="102" t="str">
        <f t="shared" si="14"/>
        <v>nej</v>
      </c>
      <c r="U463">
        <f t="shared" si="15"/>
        <v>353</v>
      </c>
    </row>
    <row r="464" spans="12:21" ht="15" customHeight="1" x14ac:dyDescent="0.25">
      <c r="S464" s="102" t="str">
        <f t="shared" si="14"/>
        <v>nej</v>
      </c>
      <c r="U464">
        <f t="shared" si="15"/>
        <v>353</v>
      </c>
    </row>
    <row r="465" spans="19:21" ht="15" customHeight="1" x14ac:dyDescent="0.25">
      <c r="S465" s="102" t="str">
        <f t="shared" si="14"/>
        <v>nej</v>
      </c>
      <c r="U465">
        <f t="shared" si="15"/>
        <v>353</v>
      </c>
    </row>
    <row r="466" spans="19:21" ht="15" customHeight="1" x14ac:dyDescent="0.25">
      <c r="S466" s="102" t="str">
        <f t="shared" si="14"/>
        <v>nej</v>
      </c>
      <c r="U466">
        <f t="shared" si="15"/>
        <v>353</v>
      </c>
    </row>
    <row r="467" spans="19:21" ht="15" customHeight="1" x14ac:dyDescent="0.25">
      <c r="S467" s="102" t="str">
        <f t="shared" si="14"/>
        <v>nej</v>
      </c>
      <c r="U467">
        <f t="shared" si="15"/>
        <v>353</v>
      </c>
    </row>
    <row r="468" spans="19:21" ht="15" customHeight="1" x14ac:dyDescent="0.25">
      <c r="S468" s="102" t="str">
        <f t="shared" si="14"/>
        <v>nej</v>
      </c>
      <c r="U468">
        <f t="shared" si="15"/>
        <v>353</v>
      </c>
    </row>
    <row r="469" spans="19:21" ht="15" customHeight="1" x14ac:dyDescent="0.25">
      <c r="S469" s="102" t="str">
        <f t="shared" si="14"/>
        <v>nej</v>
      </c>
      <c r="U469">
        <f t="shared" si="15"/>
        <v>353</v>
      </c>
    </row>
    <row r="470" spans="19:21" ht="15" customHeight="1" x14ac:dyDescent="0.25">
      <c r="S470" s="102" t="str">
        <f t="shared" si="14"/>
        <v>nej</v>
      </c>
      <c r="U470">
        <f t="shared" si="15"/>
        <v>353</v>
      </c>
    </row>
    <row r="471" spans="19:21" ht="15" customHeight="1" x14ac:dyDescent="0.25">
      <c r="S471" s="102" t="str">
        <f t="shared" si="14"/>
        <v>nej</v>
      </c>
      <c r="U471">
        <f t="shared" si="15"/>
        <v>353</v>
      </c>
    </row>
    <row r="472" spans="19:21" ht="15" customHeight="1" x14ac:dyDescent="0.25">
      <c r="S472" s="102" t="str">
        <f t="shared" si="14"/>
        <v>nej</v>
      </c>
      <c r="U472">
        <f t="shared" si="15"/>
        <v>353</v>
      </c>
    </row>
    <row r="473" spans="19:21" ht="15" customHeight="1" x14ac:dyDescent="0.25">
      <c r="S473" s="102" t="str">
        <f t="shared" si="14"/>
        <v>nej</v>
      </c>
      <c r="U473">
        <f t="shared" si="15"/>
        <v>353</v>
      </c>
    </row>
    <row r="474" spans="19:21" ht="15" customHeight="1" x14ac:dyDescent="0.25">
      <c r="S474" s="102" t="str">
        <f t="shared" si="14"/>
        <v>nej</v>
      </c>
      <c r="U474">
        <f t="shared" si="15"/>
        <v>353</v>
      </c>
    </row>
    <row r="475" spans="19:21" ht="15" customHeight="1" x14ac:dyDescent="0.25">
      <c r="S475" s="102" t="str">
        <f t="shared" si="14"/>
        <v>nej</v>
      </c>
      <c r="U475">
        <f t="shared" si="15"/>
        <v>353</v>
      </c>
    </row>
    <row r="476" spans="19:21" ht="15" customHeight="1" x14ac:dyDescent="0.25">
      <c r="S476" s="102" t="str">
        <f t="shared" si="14"/>
        <v>nej</v>
      </c>
      <c r="U476">
        <f t="shared" si="15"/>
        <v>353</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Z26" sqref="Z26:AA26"/>
    </sheetView>
  </sheetViews>
  <sheetFormatPr defaultRowHeight="15" customHeight="1" x14ac:dyDescent="0.25"/>
  <cols>
    <col min="1" max="1" width="16.7109375" style="106" customWidth="1"/>
    <col min="2" max="2" width="34.28515625" style="106" customWidth="1"/>
    <col min="3" max="3" width="22" style="106" customWidth="1"/>
    <col min="4" max="4" width="17.42578125" style="106" customWidth="1"/>
    <col min="5" max="5" width="15.5703125" style="106" customWidth="1"/>
    <col min="6" max="6" width="19" style="106" customWidth="1"/>
    <col min="7" max="7" width="17.28515625" style="106" customWidth="1"/>
    <col min="8" max="16384" width="9.140625" style="106"/>
  </cols>
  <sheetData>
    <row r="1" spans="1:7" x14ac:dyDescent="0.25">
      <c r="B1" s="107" t="s">
        <v>1079</v>
      </c>
    </row>
    <row r="3" spans="1:7" x14ac:dyDescent="0.25">
      <c r="A3" s="108" t="s">
        <v>1080</v>
      </c>
    </row>
    <row r="4" spans="1:7" ht="45" x14ac:dyDescent="0.25">
      <c r="A4" s="109">
        <v>1</v>
      </c>
      <c r="B4" s="107" t="s">
        <v>0</v>
      </c>
      <c r="C4" s="107" t="s">
        <v>1</v>
      </c>
      <c r="D4" s="110" t="s">
        <v>2</v>
      </c>
      <c r="E4" s="110" t="s">
        <v>3</v>
      </c>
      <c r="F4" s="110" t="s">
        <v>4</v>
      </c>
      <c r="G4" s="110" t="s">
        <v>5</v>
      </c>
    </row>
    <row r="5" spans="1:7" x14ac:dyDescent="0.25">
      <c r="A5" s="106">
        <v>2</v>
      </c>
      <c r="B5" s="106" t="str">
        <f>IF(ISERROR(INDEX('Miljövärden urval för publ'!$A$2:$AD$475,MATCH($A5,'Miljövärden urval för publ'!$U$2:$U$476,0),1)),"",INDEX('Miljövärden urval för publ'!$A$2:$AD$475,MATCH($A5,'Miljövärden urval för publ'!$U$2:$U$476,0),1))</f>
        <v>Affärsverken Karlskrona AB</v>
      </c>
      <c r="C5" s="106" t="str">
        <f>IF(ISERROR(INDEX('Miljövärden urval för publ'!$A$2:$AD$475,MATCH($A5,'Miljövärden urval för publ'!$U$2:$U$476,0),2)),"",INDEX('Miljövärden urval för publ'!$A$2:$AD$475,MATCH($A5,'Miljövärden urval för publ'!$U$2:$U$476,0),2))</f>
        <v>Jämjö</v>
      </c>
      <c r="D5" s="106">
        <f>IF(ISERROR(VLOOKUP($C5,'Miljövärden urval för publ'!$B$2:$H$490,MATCH(D$4,'Miljövärden urval för publ'!$B$2:$H$2,0),FALSE)),"",VLOOKUP($C5,'Miljövärden urval för publ'!$B$2:$H$490,MATCH(D$4,'Miljövärden urval för publ'!$B$2:$H$2,0),FALSE))</f>
        <v>2.5727799999999998</v>
      </c>
      <c r="E5" s="106">
        <f>IF(ISERROR(VLOOKUP($C5,'Miljövärden urval för publ'!$B$2:$H$490,MATCH(E$4,'Miljövärden urval för publ'!$B$2:$H$2,0),FALSE)),"",VLOOKUP($C5,'Miljövärden urval för publ'!$B$2:$H$490,MATCH(E$4,'Miljövärden urval för publ'!$B$2:$H$2,0),FALSE))</f>
        <v>0</v>
      </c>
      <c r="F5" s="106">
        <f>IF(ISERROR(VLOOKUP($C5,'Miljövärden urval för publ'!$B$2:$H$490,MATCH(F$4,'Miljövärden urval för publ'!$B$2:$H$2,0),FALSE)),"",VLOOKUP($C5,'Miljövärden urval för publ'!$B$2:$H$490,MATCH(F$4,'Miljövärden urval för publ'!$B$2:$H$2,0),FALSE))</f>
        <v>0</v>
      </c>
      <c r="G5" s="106">
        <f>IF(ISERROR(VLOOKUP($C5,'Miljövärden urval för publ'!$B$2:$H$490,MATCH(G$4,'Miljövärden urval för publ'!$B$2:$H$2,0),FALSE)),"",VLOOKUP($C5,'Miljövärden urval för publ'!$B$2:$H$490,MATCH(G$4,'Miljövärden urval för publ'!$B$2:$H$2,0),FALSE))</f>
        <v>0</v>
      </c>
    </row>
    <row r="6" spans="1:7" x14ac:dyDescent="0.25">
      <c r="A6" s="106">
        <v>3</v>
      </c>
      <c r="B6" s="106" t="str">
        <f>IF(ISERROR(INDEX('Miljövärden urval för publ'!$A$2:$AD$475,MATCH($A6,'Miljövärden urval för publ'!$U$2:$U$476,0),1)),"",INDEX('Miljövärden urval för publ'!$A$2:$AD$475,MATCH($A6,'Miljövärden urval för publ'!$U$2:$U$476,0),1))</f>
        <v>Affärsverken Karlskrona AB</v>
      </c>
      <c r="C6" s="106" t="str">
        <f>IF(ISERROR(INDEX('Miljövärden urval för publ'!$A$2:$AD$475,MATCH($A6,'Miljövärden urval för publ'!$U$2:$U$476,0),2)),"",INDEX('Miljövärden urval för publ'!$A$2:$AD$475,MATCH($A6,'Miljövärden urval för publ'!$U$2:$U$476,0),2))</f>
        <v>Karlskrona</v>
      </c>
      <c r="D6" s="106">
        <f>IF(ISERROR(VLOOKUP($C6,'Miljövärden urval för publ'!$B$2:$H$490,MATCH(D$4,'Miljövärden urval för publ'!$B$2:$H$2,0),FALSE)),"",VLOOKUP($C6,'Miljövärden urval för publ'!$B$2:$H$490,MATCH(D$4,'Miljövärden urval för publ'!$B$2:$H$2,0),FALSE))</f>
        <v>7.2131000000000001E-2</v>
      </c>
      <c r="E6" s="106">
        <f>IF(ISERROR(VLOOKUP($C6,'Miljövärden urval för publ'!$B$2:$H$490,MATCH(E$4,'Miljövärden urval för publ'!$B$2:$H$2,0),FALSE)),"",VLOOKUP($C6,'Miljövärden urval för publ'!$B$2:$H$490,MATCH(E$4,'Miljövärden urval för publ'!$B$2:$H$2,0),FALSE))</f>
        <v>8.4268599999999996</v>
      </c>
      <c r="F6" s="106">
        <f>IF(ISERROR(VLOOKUP($C6,'Miljövärden urval för publ'!$B$2:$H$490,MATCH(F$4,'Miljövärden urval för publ'!$B$2:$H$2,0),FALSE)),"",VLOOKUP($C6,'Miljövärden urval för publ'!$B$2:$H$490,MATCH(F$4,'Miljövärden urval för publ'!$B$2:$H$2,0),FALSE))</f>
        <v>6.2841500000000003</v>
      </c>
      <c r="G6" s="106">
        <f>IF(ISERROR(VLOOKUP($C6,'Miljövärden urval för publ'!$B$2:$H$490,MATCH(G$4,'Miljövärden urval för publ'!$B$2:$H$2,0),FALSE)),"",VLOOKUP($C6,'Miljövärden urval för publ'!$B$2:$H$490,MATCH(G$4,'Miljövärden urval för publ'!$B$2:$H$2,0),FALSE))</f>
        <v>6.4159700000000004E-4</v>
      </c>
    </row>
    <row r="7" spans="1:7" x14ac:dyDescent="0.25">
      <c r="A7" s="106">
        <v>4</v>
      </c>
      <c r="B7" s="106" t="str">
        <f>IF(ISERROR(INDEX('Miljövärden urval för publ'!$A$2:$AD$475,MATCH($A7,'Miljövärden urval för publ'!$U$2:$U$476,0),1)),"",INDEX('Miljövärden urval för publ'!$A$2:$AD$475,MATCH($A7,'Miljövärden urval för publ'!$U$2:$U$476,0),1))</f>
        <v>Affärsverken Karlskrona AB</v>
      </c>
      <c r="C7" s="106" t="str">
        <f>IF(ISERROR(INDEX('Miljövärden urval för publ'!$A$2:$AD$475,MATCH($A7,'Miljövärden urval för publ'!$U$2:$U$476,0),2)),"",INDEX('Miljövärden urval för publ'!$A$2:$AD$475,MATCH($A7,'Miljövärden urval för publ'!$U$2:$U$476,0),2))</f>
        <v>Nättraby</v>
      </c>
      <c r="D7" s="106">
        <f>IF(ISERROR(VLOOKUP($C7,'Miljövärden urval för publ'!$B$2:$H$490,MATCH(D$4,'Miljövärden urval för publ'!$B$2:$H$2,0),FALSE)),"",VLOOKUP($C7,'Miljövärden urval för publ'!$B$2:$H$490,MATCH(D$4,'Miljövärden urval för publ'!$B$2:$H$2,0),FALSE))</f>
        <v>0.39174500000000001</v>
      </c>
      <c r="E7" s="106">
        <f>IF(ISERROR(VLOOKUP($C7,'Miljövärden urval för publ'!$B$2:$H$490,MATCH(E$4,'Miljövärden urval för publ'!$B$2:$H$2,0),FALSE)),"",VLOOKUP($C7,'Miljövärden urval för publ'!$B$2:$H$490,MATCH(E$4,'Miljövärden urval för publ'!$B$2:$H$2,0),FALSE))</f>
        <v>19.858000000000001</v>
      </c>
      <c r="F7" s="106">
        <f>IF(ISERROR(VLOOKUP($C7,'Miljövärden urval för publ'!$B$2:$H$490,MATCH(F$4,'Miljövärden urval för publ'!$B$2:$H$2,0),FALSE)),"",VLOOKUP($C7,'Miljövärden urval för publ'!$B$2:$H$490,MATCH(F$4,'Miljövärden urval för publ'!$B$2:$H$2,0),FALSE))</f>
        <v>16.877300000000002</v>
      </c>
      <c r="G7" s="106">
        <f>IF(ISERROR(VLOOKUP($C7,'Miljövärden urval för publ'!$B$2:$H$490,MATCH(G$4,'Miljövärden urval för publ'!$B$2:$H$2,0),FALSE)),"",VLOOKUP($C7,'Miljövärden urval för publ'!$B$2:$H$490,MATCH(G$4,'Miljövärden urval för publ'!$B$2:$H$2,0),FALSE))</f>
        <v>3.2562099999999997E-2</v>
      </c>
    </row>
    <row r="8" spans="1:7" x14ac:dyDescent="0.25">
      <c r="A8" s="106">
        <v>5</v>
      </c>
      <c r="B8" s="106" t="str">
        <f>IF(ISERROR(INDEX('Miljövärden urval för publ'!$A$2:$AD$475,MATCH($A8,'Miljövärden urval för publ'!$U$2:$U$476,0),1)),"",INDEX('Miljövärden urval för publ'!$A$2:$AD$475,MATCH($A8,'Miljövärden urval för publ'!$U$2:$U$476,0),1))</f>
        <v>Affärsverken Karlskrona AB</v>
      </c>
      <c r="C8" s="106" t="str">
        <f>IF(ISERROR(INDEX('Miljövärden urval för publ'!$A$2:$AD$475,MATCH($A8,'Miljövärden urval för publ'!$U$2:$U$476,0),2)),"",INDEX('Miljövärden urval för publ'!$A$2:$AD$475,MATCH($A8,'Miljövärden urval för publ'!$U$2:$U$476,0),2))</f>
        <v>Sturkö</v>
      </c>
      <c r="D8" s="106">
        <f>IF(ISERROR(VLOOKUP($C8,'Miljövärden urval för publ'!$B$2:$H$490,MATCH(D$4,'Miljövärden urval för publ'!$B$2:$H$2,0),FALSE)),"",VLOOKUP($C8,'Miljövärden urval för publ'!$B$2:$H$490,MATCH(D$4,'Miljövärden urval för publ'!$B$2:$H$2,0),FALSE))</f>
        <v>0.38076100000000002</v>
      </c>
      <c r="E8" s="106">
        <f>IF(ISERROR(VLOOKUP($C8,'Miljövärden urval för publ'!$B$2:$H$490,MATCH(E$4,'Miljövärden urval för publ'!$B$2:$H$2,0),FALSE)),"",VLOOKUP($C8,'Miljövärden urval för publ'!$B$2:$H$490,MATCH(E$4,'Miljövärden urval för publ'!$B$2:$H$2,0),FALSE))</f>
        <v>42.728700000000003</v>
      </c>
      <c r="F8" s="106">
        <f>IF(ISERROR(VLOOKUP($C8,'Miljövärden urval för publ'!$B$2:$H$490,MATCH(F$4,'Miljövärden urval för publ'!$B$2:$H$2,0),FALSE)),"",VLOOKUP($C8,'Miljövärden urval för publ'!$B$2:$H$490,MATCH(F$4,'Miljövärden urval för publ'!$B$2:$H$2,0),FALSE))</f>
        <v>17.436900000000001</v>
      </c>
      <c r="G8" s="106">
        <f>IF(ISERROR(VLOOKUP($C8,'Miljövärden urval för publ'!$B$2:$H$490,MATCH(G$4,'Miljövärden urval för publ'!$B$2:$H$2,0),FALSE)),"",VLOOKUP($C8,'Miljövärden urval för publ'!$B$2:$H$490,MATCH(G$4,'Miljövärden urval för publ'!$B$2:$H$2,0),FALSE))</f>
        <v>9.9228200000000003E-2</v>
      </c>
    </row>
    <row r="9" spans="1:7" x14ac:dyDescent="0.25">
      <c r="A9" s="106">
        <v>6</v>
      </c>
      <c r="B9" s="106" t="str">
        <f>IF(ISERROR(INDEX('Miljövärden urval för publ'!$A$2:$AD$475,MATCH($A9,'Miljövärden urval för publ'!$U$2:$U$476,0),1)),"",INDEX('Miljövärden urval för publ'!$A$2:$AD$475,MATCH($A9,'Miljövärden urval för publ'!$U$2:$U$476,0),1))</f>
        <v>Alingsås Energi Nät AB</v>
      </c>
      <c r="C9" s="106" t="str">
        <f>IF(ISERROR(INDEX('Miljövärden urval för publ'!$A$2:$AD$475,MATCH($A9,'Miljövärden urval för publ'!$U$2:$U$476,0),2)),"",INDEX('Miljövärden urval för publ'!$A$2:$AD$475,MATCH($A9,'Miljövärden urval för publ'!$U$2:$U$476,0),2))</f>
        <v>Alingsås</v>
      </c>
      <c r="D9" s="106">
        <f>IF(ISERROR(VLOOKUP($C9,'Miljövärden urval för publ'!$B$2:$H$490,MATCH(D$4,'Miljövärden urval för publ'!$B$2:$H$2,0),FALSE)),"",VLOOKUP($C9,'Miljövärden urval för publ'!$B$2:$H$490,MATCH(D$4,'Miljövärden urval för publ'!$B$2:$H$2,0),FALSE))</f>
        <v>5.8590700000000003E-2</v>
      </c>
      <c r="E9" s="106">
        <f>IF(ISERROR(VLOOKUP($C9,'Miljövärden urval för publ'!$B$2:$H$490,MATCH(E$4,'Miljövärden urval för publ'!$B$2:$H$2,0),FALSE)),"",VLOOKUP($C9,'Miljövärden urval för publ'!$B$2:$H$490,MATCH(E$4,'Miljövärden urval för publ'!$B$2:$H$2,0),FALSE))</f>
        <v>7.8703399999999997</v>
      </c>
      <c r="F9" s="106">
        <f>IF(ISERROR(VLOOKUP($C9,'Miljövärden urval för publ'!$B$2:$H$490,MATCH(F$4,'Miljövärden urval för publ'!$B$2:$H$2,0),FALSE)),"",VLOOKUP($C9,'Miljövärden urval för publ'!$B$2:$H$490,MATCH(F$4,'Miljövärden urval för publ'!$B$2:$H$2,0),FALSE))</f>
        <v>6.1665999999999999</v>
      </c>
      <c r="G9" s="106">
        <f>IF(ISERROR(VLOOKUP($C9,'Miljövärden urval för publ'!$B$2:$H$490,MATCH(G$4,'Miljövärden urval för publ'!$B$2:$H$2,0),FALSE)),"",VLOOKUP($C9,'Miljövärden urval för publ'!$B$2:$H$490,MATCH(G$4,'Miljövärden urval för publ'!$B$2:$H$2,0),FALSE))</f>
        <v>3.92927E-4</v>
      </c>
    </row>
    <row r="10" spans="1:7" x14ac:dyDescent="0.25">
      <c r="A10" s="106">
        <v>7</v>
      </c>
      <c r="B10" s="106" t="str">
        <f>IF(ISERROR(INDEX('Miljövärden urval för publ'!$A$2:$AD$475,MATCH($A10,'Miljövärden urval för publ'!$U$2:$U$476,0),1)),"",INDEX('Miljövärden urval för publ'!$A$2:$AD$475,MATCH($A10,'Miljövärden urval för publ'!$U$2:$U$476,0),1))</f>
        <v>Arboga Energi AB</v>
      </c>
      <c r="C10" s="106" t="str">
        <f>IF(ISERROR(INDEX('Miljövärden urval för publ'!$A$2:$AD$475,MATCH($A10,'Miljövärden urval för publ'!$U$2:$U$476,0),2)),"",INDEX('Miljövärden urval för publ'!$A$2:$AD$475,MATCH($A10,'Miljövärden urval för publ'!$U$2:$U$476,0),2))</f>
        <v>Arboga</v>
      </c>
      <c r="D10" s="106">
        <f>IF(ISERROR(VLOOKUP($C10,'Miljövärden urval för publ'!$B$2:$H$490,MATCH(D$4,'Miljövärden urval för publ'!$B$2:$H$2,0),FALSE)),"",VLOOKUP($C10,'Miljövärden urval för publ'!$B$2:$H$490,MATCH(D$4,'Miljövärden urval för publ'!$B$2:$H$2,0),FALSE))</f>
        <v>0.11732099999999999</v>
      </c>
      <c r="E10" s="106">
        <f>IF(ISERROR(VLOOKUP($C10,'Miljövärden urval för publ'!$B$2:$H$490,MATCH(E$4,'Miljövärden urval för publ'!$B$2:$H$2,0),FALSE)),"",VLOOKUP($C10,'Miljövärden urval för publ'!$B$2:$H$490,MATCH(E$4,'Miljövärden urval för publ'!$B$2:$H$2,0),FALSE))</f>
        <v>20.906099999999999</v>
      </c>
      <c r="F10" s="106">
        <f>IF(ISERROR(VLOOKUP($C10,'Miljövärden urval för publ'!$B$2:$H$490,MATCH(F$4,'Miljövärden urval för publ'!$B$2:$H$2,0),FALSE)),"",VLOOKUP($C10,'Miljövärden urval för publ'!$B$2:$H$490,MATCH(F$4,'Miljövärden urval för publ'!$B$2:$H$2,0),FALSE))</f>
        <v>9.1467700000000001</v>
      </c>
      <c r="G10" s="106">
        <f>IF(ISERROR(VLOOKUP($C10,'Miljövärden urval för publ'!$B$2:$H$490,MATCH(G$4,'Miljövärden urval för publ'!$B$2:$H$2,0),FALSE)),"",VLOOKUP($C10,'Miljövärden urval för publ'!$B$2:$H$490,MATCH(G$4,'Miljövärden urval för publ'!$B$2:$H$2,0),FALSE))</f>
        <v>7.6622799999999996E-3</v>
      </c>
    </row>
    <row r="11" spans="1:7" x14ac:dyDescent="0.25">
      <c r="A11" s="106">
        <v>8</v>
      </c>
      <c r="B11" s="106" t="str">
        <f>IF(ISERROR(INDEX('Miljövärden urval för publ'!$A$2:$AD$475,MATCH($A11,'Miljövärden urval för publ'!$U$2:$U$476,0),1)),"",INDEX('Miljövärden urval för publ'!$A$2:$AD$475,MATCH($A11,'Miljövärden urval för publ'!$U$2:$U$476,0),1))</f>
        <v>Arvika Fjärrvärme AB</v>
      </c>
      <c r="C11" s="106" t="str">
        <f>IF(ISERROR(INDEX('Miljövärden urval för publ'!$A$2:$AD$475,MATCH($A11,'Miljövärden urval för publ'!$U$2:$U$476,0),2)),"",INDEX('Miljövärden urval för publ'!$A$2:$AD$475,MATCH($A11,'Miljövärden urval för publ'!$U$2:$U$476,0),2))</f>
        <v>Arvika</v>
      </c>
      <c r="D11" s="106">
        <f>IF(ISERROR(VLOOKUP($C11,'Miljövärden urval för publ'!$B$2:$H$490,MATCH(D$4,'Miljövärden urval för publ'!$B$2:$H$2,0),FALSE)),"",VLOOKUP($C11,'Miljövärden urval för publ'!$B$2:$H$490,MATCH(D$4,'Miljövärden urval för publ'!$B$2:$H$2,0),FALSE))</f>
        <v>9.8499799999999998E-2</v>
      </c>
      <c r="E11" s="106">
        <f>IF(ISERROR(VLOOKUP($C11,'Miljövärden urval för publ'!$B$2:$H$490,MATCH(E$4,'Miljövärden urval för publ'!$B$2:$H$2,0),FALSE)),"",VLOOKUP($C11,'Miljövärden urval för publ'!$B$2:$H$490,MATCH(E$4,'Miljövärden urval för publ'!$B$2:$H$2,0),FALSE))</f>
        <v>14.9208</v>
      </c>
      <c r="F11" s="106">
        <f>IF(ISERROR(VLOOKUP($C11,'Miljövärden urval för publ'!$B$2:$H$490,MATCH(F$4,'Miljövärden urval för publ'!$B$2:$H$2,0),FALSE)),"",VLOOKUP($C11,'Miljövärden urval för publ'!$B$2:$H$490,MATCH(F$4,'Miljövärden urval för publ'!$B$2:$H$2,0),FALSE))</f>
        <v>7.97105</v>
      </c>
      <c r="G11" s="106">
        <f>IF(ISERROR(VLOOKUP($C11,'Miljövärden urval för publ'!$B$2:$H$490,MATCH(G$4,'Miljövärden urval för publ'!$B$2:$H$2,0),FALSE)),"",VLOOKUP($C11,'Miljövärden urval för publ'!$B$2:$H$490,MATCH(G$4,'Miljövärden urval för publ'!$B$2:$H$2,0),FALSE))</f>
        <v>1.7774000000000002E-2</v>
      </c>
    </row>
    <row r="12" spans="1:7" x14ac:dyDescent="0.25">
      <c r="A12" s="106">
        <v>9</v>
      </c>
      <c r="B12" s="106" t="str">
        <f>IF(ISERROR(INDEX('Miljövärden urval för publ'!$A$2:$AD$475,MATCH($A12,'Miljövärden urval för publ'!$U$2:$U$476,0),1)),"",INDEX('Miljövärden urval för publ'!$A$2:$AD$475,MATCH($A12,'Miljövärden urval för publ'!$U$2:$U$476,0),1))</f>
        <v>Bengtsfors Energi</v>
      </c>
      <c r="C12" s="106" t="str">
        <f>IF(ISERROR(INDEX('Miljövärden urval för publ'!$A$2:$AD$475,MATCH($A12,'Miljövärden urval för publ'!$U$2:$U$476,0),2)),"",INDEX('Miljövärden urval för publ'!$A$2:$AD$475,MATCH($A12,'Miljövärden urval för publ'!$U$2:$U$476,0),2))</f>
        <v>Bengtsfors</v>
      </c>
      <c r="D12" s="106">
        <f>IF(ISERROR(VLOOKUP($C12,'Miljövärden urval för publ'!$B$2:$H$490,MATCH(D$4,'Miljövärden urval för publ'!$B$2:$H$2,0),FALSE)),"",VLOOKUP($C12,'Miljövärden urval för publ'!$B$2:$H$490,MATCH(D$4,'Miljövärden urval för publ'!$B$2:$H$2,0),FALSE))</f>
        <v>0.18813299999999999</v>
      </c>
      <c r="E12" s="106">
        <f>IF(ISERROR(VLOOKUP($C12,'Miljövärden urval för publ'!$B$2:$H$490,MATCH(E$4,'Miljövärden urval för publ'!$B$2:$H$2,0),FALSE)),"",VLOOKUP($C12,'Miljövärden urval för publ'!$B$2:$H$490,MATCH(E$4,'Miljövärden urval för publ'!$B$2:$H$2,0),FALSE))</f>
        <v>22.912700000000001</v>
      </c>
      <c r="F12" s="106">
        <f>IF(ISERROR(VLOOKUP($C12,'Miljövärden urval för publ'!$B$2:$H$490,MATCH(F$4,'Miljövärden urval för publ'!$B$2:$H$2,0),FALSE)),"",VLOOKUP($C12,'Miljövärden urval för publ'!$B$2:$H$490,MATCH(F$4,'Miljövärden urval för publ'!$B$2:$H$2,0),FALSE))</f>
        <v>16.453199999999999</v>
      </c>
      <c r="G12" s="106">
        <f>IF(ISERROR(VLOOKUP($C12,'Miljövärden urval för publ'!$B$2:$H$490,MATCH(G$4,'Miljövärden urval för publ'!$B$2:$H$2,0),FALSE)),"",VLOOKUP($C12,'Miljövärden urval för publ'!$B$2:$H$490,MATCH(G$4,'Miljövärden urval för publ'!$B$2:$H$2,0),FALSE))</f>
        <v>3.6673799999999999E-2</v>
      </c>
    </row>
    <row r="13" spans="1:7" x14ac:dyDescent="0.25">
      <c r="A13" s="106">
        <v>10</v>
      </c>
      <c r="B13" s="106" t="str">
        <f>IF(ISERROR(INDEX('Miljövärden urval för publ'!$A$2:$AD$475,MATCH($A13,'Miljövärden urval för publ'!$U$2:$U$476,0),1)),"",INDEX('Miljövärden urval för publ'!$A$2:$AD$475,MATCH($A13,'Miljövärden urval för publ'!$U$2:$U$476,0),1))</f>
        <v>Bionär Närvärme AB</v>
      </c>
      <c r="C13" s="106" t="str">
        <f>IF(ISERROR(INDEX('Miljövärden urval för publ'!$A$2:$AD$475,MATCH($A13,'Miljövärden urval för publ'!$U$2:$U$476,0),2)),"",INDEX('Miljövärden urval för publ'!$A$2:$AD$475,MATCH($A13,'Miljövärden urval för publ'!$U$2:$U$476,0),2))</f>
        <v>Bergby</v>
      </c>
      <c r="D13" s="106">
        <f>IF(ISERROR(VLOOKUP($C13,'Miljövärden urval för publ'!$B$2:$H$490,MATCH(D$4,'Miljövärden urval för publ'!$B$2:$H$2,0),FALSE)),"",VLOOKUP($C13,'Miljövärden urval för publ'!$B$2:$H$490,MATCH(D$4,'Miljövärden urval för publ'!$B$2:$H$2,0),FALSE))</f>
        <v>0.155753</v>
      </c>
      <c r="E13" s="106">
        <f>IF(ISERROR(VLOOKUP($C13,'Miljövärden urval för publ'!$B$2:$H$490,MATCH(E$4,'Miljövärden urval för publ'!$B$2:$H$2,0),FALSE)),"",VLOOKUP($C13,'Miljövärden urval för publ'!$B$2:$H$490,MATCH(E$4,'Miljövärden urval för publ'!$B$2:$H$2,0),FALSE))</f>
        <v>13.2761</v>
      </c>
      <c r="F13" s="106">
        <f>IF(ISERROR(VLOOKUP($C13,'Miljövärden urval för publ'!$B$2:$H$490,MATCH(F$4,'Miljövärden urval för publ'!$B$2:$H$2,0),FALSE)),"",VLOOKUP($C13,'Miljövärden urval för publ'!$B$2:$H$490,MATCH(F$4,'Miljövärden urval för publ'!$B$2:$H$2,0),FALSE))</f>
        <v>15.7029</v>
      </c>
      <c r="G13" s="106">
        <f>IF(ISERROR(VLOOKUP($C13,'Miljövärden urval för publ'!$B$2:$H$490,MATCH(G$4,'Miljövärden urval för publ'!$B$2:$H$2,0),FALSE)),"",VLOOKUP($C13,'Miljövärden urval för publ'!$B$2:$H$490,MATCH(G$4,'Miljövärden urval för publ'!$B$2:$H$2,0),FALSE))</f>
        <v>1.9891499999999999E-2</v>
      </c>
    </row>
    <row r="14" spans="1:7" x14ac:dyDescent="0.25">
      <c r="A14" s="106">
        <v>11</v>
      </c>
      <c r="B14" s="106" t="str">
        <f>IF(ISERROR(INDEX('Miljövärden urval för publ'!$A$2:$AD$475,MATCH($A14,'Miljövärden urval för publ'!$U$2:$U$476,0),1)),"",INDEX('Miljövärden urval för publ'!$A$2:$AD$475,MATCH($A14,'Miljövärden urval för publ'!$U$2:$U$476,0),1))</f>
        <v>Bionär Närvärme AB</v>
      </c>
      <c r="C14" s="106" t="str">
        <f>IF(ISERROR(INDEX('Miljövärden urval för publ'!$A$2:$AD$475,MATCH($A14,'Miljövärden urval för publ'!$U$2:$U$476,0),2)),"",INDEX('Miljövärden urval för publ'!$A$2:$AD$475,MATCH($A14,'Miljövärden urval för publ'!$U$2:$U$476,0),2))</f>
        <v>Bällinge</v>
      </c>
      <c r="D14" s="106">
        <f>IF(ISERROR(VLOOKUP($C14,'Miljövärden urval för publ'!$B$2:$H$490,MATCH(D$4,'Miljövärden urval för publ'!$B$2:$H$2,0),FALSE)),"",VLOOKUP($C14,'Miljövärden urval för publ'!$B$2:$H$490,MATCH(D$4,'Miljövärden urval för publ'!$B$2:$H$2,0),FALSE))</f>
        <v>0.124568</v>
      </c>
      <c r="E14" s="106">
        <f>IF(ISERROR(VLOOKUP($C14,'Miljövärden urval för publ'!$B$2:$H$490,MATCH(E$4,'Miljövärden urval för publ'!$B$2:$H$2,0),FALSE)),"",VLOOKUP($C14,'Miljövärden urval för publ'!$B$2:$H$490,MATCH(E$4,'Miljövärden urval för publ'!$B$2:$H$2,0),FALSE))</f>
        <v>6.5786199999999999</v>
      </c>
      <c r="F14" s="106">
        <f>IF(ISERROR(VLOOKUP($C14,'Miljövärden urval för publ'!$B$2:$H$490,MATCH(F$4,'Miljövärden urval för publ'!$B$2:$H$2,0),FALSE)),"",VLOOKUP($C14,'Miljövärden urval för publ'!$B$2:$H$490,MATCH(F$4,'Miljövärden urval för publ'!$B$2:$H$2,0),FALSE))</f>
        <v>14.719799999999999</v>
      </c>
      <c r="G14" s="106">
        <f>IF(ISERROR(VLOOKUP($C14,'Miljövärden urval för publ'!$B$2:$H$490,MATCH(G$4,'Miljövärden urval för publ'!$B$2:$H$2,0),FALSE)),"",VLOOKUP($C14,'Miljövärden urval för publ'!$B$2:$H$490,MATCH(G$4,'Miljövärden urval för publ'!$B$2:$H$2,0),FALSE))</f>
        <v>0</v>
      </c>
    </row>
    <row r="15" spans="1:7" x14ac:dyDescent="0.25">
      <c r="A15" s="106">
        <v>12</v>
      </c>
      <c r="B15" s="106" t="str">
        <f>IF(ISERROR(INDEX('Miljövärden urval för publ'!$A$2:$AD$475,MATCH($A15,'Miljövärden urval för publ'!$U$2:$U$476,0),1)),"",INDEX('Miljövärden urval för publ'!$A$2:$AD$475,MATCH($A15,'Miljövärden urval för publ'!$U$2:$U$476,0),1))</f>
        <v>Bionär Närvärme AB</v>
      </c>
      <c r="C15" s="106" t="str">
        <f>IF(ISERROR(INDEX('Miljövärden urval för publ'!$A$2:$AD$475,MATCH($A15,'Miljövärden urval för publ'!$U$2:$U$476,0),2)),"",INDEX('Miljövärden urval för publ'!$A$2:$AD$475,MATCH($A15,'Miljövärden urval för publ'!$U$2:$U$476,0),2))</f>
        <v>Forsbacka</v>
      </c>
      <c r="D15" s="106">
        <f>IF(ISERROR(VLOOKUP($C15,'Miljövärden urval för publ'!$B$2:$H$490,MATCH(D$4,'Miljövärden urval för publ'!$B$2:$H$2,0),FALSE)),"",VLOOKUP($C15,'Miljövärden urval för publ'!$B$2:$H$490,MATCH(D$4,'Miljövärden urval för publ'!$B$2:$H$2,0),FALSE))</f>
        <v>0.24646799999999999</v>
      </c>
      <c r="E15" s="106">
        <f>IF(ISERROR(VLOOKUP($C15,'Miljövärden urval för publ'!$B$2:$H$490,MATCH(E$4,'Miljövärden urval för publ'!$B$2:$H$2,0),FALSE)),"",VLOOKUP($C15,'Miljövärden urval för publ'!$B$2:$H$490,MATCH(E$4,'Miljövärden urval för publ'!$B$2:$H$2,0),FALSE))</f>
        <v>49.694000000000003</v>
      </c>
      <c r="F15" s="106">
        <f>IF(ISERROR(VLOOKUP($C15,'Miljövärden urval för publ'!$B$2:$H$490,MATCH(F$4,'Miljövärden urval för publ'!$B$2:$H$2,0),FALSE)),"",VLOOKUP($C15,'Miljövärden urval för publ'!$B$2:$H$490,MATCH(F$4,'Miljövärden urval för publ'!$B$2:$H$2,0),FALSE))</f>
        <v>14.238899999999999</v>
      </c>
      <c r="G15" s="106">
        <f>IF(ISERROR(VLOOKUP($C15,'Miljövärden urval för publ'!$B$2:$H$490,MATCH(G$4,'Miljövärden urval för publ'!$B$2:$H$2,0),FALSE)),"",VLOOKUP($C15,'Miljövärden urval för publ'!$B$2:$H$490,MATCH(G$4,'Miljövärden urval för publ'!$B$2:$H$2,0),FALSE))</f>
        <v>0.185199</v>
      </c>
    </row>
    <row r="16" spans="1:7" x14ac:dyDescent="0.25">
      <c r="A16" s="106">
        <v>13</v>
      </c>
      <c r="B16" s="106" t="str">
        <f>IF(ISERROR(INDEX('Miljövärden urval för publ'!$A$2:$AD$475,MATCH($A16,'Miljövärden urval för publ'!$U$2:$U$476,0),1)),"",INDEX('Miljövärden urval för publ'!$A$2:$AD$475,MATCH($A16,'Miljövärden urval för publ'!$U$2:$U$476,0),1))</f>
        <v>Bionär Närvärme AB</v>
      </c>
      <c r="C16" s="106" t="str">
        <f>IF(ISERROR(INDEX('Miljövärden urval för publ'!$A$2:$AD$475,MATCH($A16,'Miljövärden urval för publ'!$U$2:$U$476,0),2)),"",INDEX('Miljövärden urval för publ'!$A$2:$AD$475,MATCH($A16,'Miljövärden urval för publ'!$U$2:$U$476,0),2))</f>
        <v>Hedesunda</v>
      </c>
      <c r="D16" s="106">
        <f>IF(ISERROR(VLOOKUP($C16,'Miljövärden urval för publ'!$B$2:$H$490,MATCH(D$4,'Miljövärden urval för publ'!$B$2:$H$2,0),FALSE)),"",VLOOKUP($C16,'Miljövärden urval för publ'!$B$2:$H$490,MATCH(D$4,'Miljövärden urval för publ'!$B$2:$H$2,0),FALSE))</f>
        <v>0.188778</v>
      </c>
      <c r="E16" s="106">
        <f>IF(ISERROR(VLOOKUP($C16,'Miljövärden urval för publ'!$B$2:$H$490,MATCH(E$4,'Miljövärden urval för publ'!$B$2:$H$2,0),FALSE)),"",VLOOKUP($C16,'Miljövärden urval för publ'!$B$2:$H$490,MATCH(E$4,'Miljövärden urval för publ'!$B$2:$H$2,0),FALSE))</f>
        <v>21.290400000000002</v>
      </c>
      <c r="F16" s="106">
        <f>IF(ISERROR(VLOOKUP($C16,'Miljövärden urval för publ'!$B$2:$H$490,MATCH(F$4,'Miljövärden urval för publ'!$B$2:$H$2,0),FALSE)),"",VLOOKUP($C16,'Miljövärden urval för publ'!$B$2:$H$490,MATCH(F$4,'Miljövärden urval för publ'!$B$2:$H$2,0),FALSE))</f>
        <v>16.329499999999999</v>
      </c>
      <c r="G16" s="106">
        <f>IF(ISERROR(VLOOKUP($C16,'Miljövärden urval för publ'!$B$2:$H$490,MATCH(G$4,'Miljövärden urval för publ'!$B$2:$H$2,0),FALSE)),"",VLOOKUP($C16,'Miljövärden urval för publ'!$B$2:$H$490,MATCH(G$4,'Miljövärden urval för publ'!$B$2:$H$2,0),FALSE))</f>
        <v>4.3334900000000003E-2</v>
      </c>
    </row>
    <row r="17" spans="1:11" x14ac:dyDescent="0.25">
      <c r="A17" s="106">
        <v>14</v>
      </c>
      <c r="B17" s="106" t="str">
        <f>IF(ISERROR(INDEX('Miljövärden urval för publ'!$A$2:$AD$475,MATCH($A17,'Miljövärden urval för publ'!$U$2:$U$476,0),1)),"",INDEX('Miljövärden urval för publ'!$A$2:$AD$475,MATCH($A17,'Miljövärden urval för publ'!$U$2:$U$476,0),1))</f>
        <v>Bionär Närvärme AB</v>
      </c>
      <c r="C17" s="106" t="str">
        <f>IF(ISERROR(INDEX('Miljövärden urval för publ'!$A$2:$AD$475,MATCH($A17,'Miljövärden urval för publ'!$U$2:$U$476,0),2)),"",INDEX('Miljövärden urval för publ'!$A$2:$AD$475,MATCH($A17,'Miljövärden urval för publ'!$U$2:$U$476,0),2))</f>
        <v>Norrsundet</v>
      </c>
      <c r="D17" s="106">
        <f>IF(ISERROR(VLOOKUP($C17,'Miljövärden urval för publ'!$B$2:$H$490,MATCH(D$4,'Miljövärden urval för publ'!$B$2:$H$2,0),FALSE)),"",VLOOKUP($C17,'Miljövärden urval för publ'!$B$2:$H$490,MATCH(D$4,'Miljövärden urval för publ'!$B$2:$H$2,0),FALSE))</f>
        <v>0.17285600000000001</v>
      </c>
      <c r="E17" s="106">
        <f>IF(ISERROR(VLOOKUP($C17,'Miljövärden urval för publ'!$B$2:$H$490,MATCH(E$4,'Miljövärden urval för publ'!$B$2:$H$2,0),FALSE)),"",VLOOKUP($C17,'Miljövärden urval för publ'!$B$2:$H$490,MATCH(E$4,'Miljövärden urval för publ'!$B$2:$H$2,0),FALSE))</f>
        <v>17.6218</v>
      </c>
      <c r="F17" s="106">
        <f>IF(ISERROR(VLOOKUP($C17,'Miljövärden urval för publ'!$B$2:$H$490,MATCH(F$4,'Miljövärden urval för publ'!$B$2:$H$2,0),FALSE)),"",VLOOKUP($C17,'Miljövärden urval för publ'!$B$2:$H$490,MATCH(F$4,'Miljövärden urval för publ'!$B$2:$H$2,0),FALSE))</f>
        <v>15.993499999999999</v>
      </c>
      <c r="G17" s="106">
        <f>IF(ISERROR(VLOOKUP($C17,'Miljövärden urval för publ'!$B$2:$H$490,MATCH(G$4,'Miljövärden urval för publ'!$B$2:$H$2,0),FALSE)),"",VLOOKUP($C17,'Miljövärden urval för publ'!$B$2:$H$490,MATCH(G$4,'Miljövärden urval för publ'!$B$2:$H$2,0),FALSE))</f>
        <v>3.3350400000000002E-2</v>
      </c>
    </row>
    <row r="18" spans="1:11" x14ac:dyDescent="0.25">
      <c r="A18" s="106">
        <v>15</v>
      </c>
      <c r="B18" s="106" t="str">
        <f>IF(ISERROR(INDEX('Miljövärden urval för publ'!$A$2:$AD$475,MATCH($A18,'Miljövärden urval för publ'!$U$2:$U$476,0),1)),"",INDEX('Miljövärden urval för publ'!$A$2:$AD$475,MATCH($A18,'Miljövärden urval för publ'!$U$2:$U$476,0),1))</f>
        <v>Bionär Närvärme AB</v>
      </c>
      <c r="C18" s="106" t="str">
        <f>IF(ISERROR(INDEX('Miljövärden urval för publ'!$A$2:$AD$475,MATCH($A18,'Miljövärden urval för publ'!$U$2:$U$476,0),2)),"",INDEX('Miljövärden urval för publ'!$A$2:$AD$475,MATCH($A18,'Miljövärden urval för publ'!$U$2:$U$476,0),2))</f>
        <v>Ockelbo</v>
      </c>
      <c r="D18" s="106">
        <f>IF(ISERROR(VLOOKUP($C18,'Miljövärden urval för publ'!$B$2:$H$490,MATCH(D$4,'Miljövärden urval för publ'!$B$2:$H$2,0),FALSE)),"",VLOOKUP($C18,'Miljövärden urval för publ'!$B$2:$H$490,MATCH(D$4,'Miljövärden urval för publ'!$B$2:$H$2,0),FALSE))</f>
        <v>0.13275400000000001</v>
      </c>
      <c r="E18" s="106">
        <f>IF(ISERROR(VLOOKUP($C18,'Miljövärden urval för publ'!$B$2:$H$490,MATCH(E$4,'Miljövärden urval för publ'!$B$2:$H$2,0),FALSE)),"",VLOOKUP($C18,'Miljövärden urval för publ'!$B$2:$H$490,MATCH(E$4,'Miljövärden urval för publ'!$B$2:$H$2,0),FALSE))</f>
        <v>33.179699999999997</v>
      </c>
      <c r="F18" s="106">
        <f>IF(ISERROR(VLOOKUP($C18,'Miljövärden urval för publ'!$B$2:$H$490,MATCH(F$4,'Miljövärden urval för publ'!$B$2:$H$2,0),FALSE)),"",VLOOKUP($C18,'Miljövärden urval för publ'!$B$2:$H$490,MATCH(F$4,'Miljövärden urval för publ'!$B$2:$H$2,0),FALSE))</f>
        <v>11.834199999999999</v>
      </c>
      <c r="G18" s="106">
        <f>IF(ISERROR(VLOOKUP($C18,'Miljövärden urval för publ'!$B$2:$H$490,MATCH(G$4,'Miljövärden urval för publ'!$B$2:$H$2,0),FALSE)),"",VLOOKUP($C18,'Miljövärden urval för publ'!$B$2:$H$490,MATCH(G$4,'Miljövärden urval för publ'!$B$2:$H$2,0),FALSE))</f>
        <v>4.4610999999999998E-2</v>
      </c>
    </row>
    <row r="19" spans="1:11" x14ac:dyDescent="0.25">
      <c r="A19" s="106">
        <v>16</v>
      </c>
      <c r="B19" s="106" t="str">
        <f>IF(ISERROR(INDEX('Miljövärden urval för publ'!$A$2:$AD$475,MATCH($A19,'Miljövärden urval för publ'!$U$2:$U$476,0),1)),"",INDEX('Miljövärden urval för publ'!$A$2:$AD$475,MATCH($A19,'Miljövärden urval för publ'!$U$2:$U$476,0),1))</f>
        <v>Bionär Närvärme AB</v>
      </c>
      <c r="C19" s="106" t="str">
        <f>IF(ISERROR(INDEX('Miljövärden urval för publ'!$A$2:$AD$475,MATCH($A19,'Miljövärden urval för publ'!$U$2:$U$476,0),2)),"",INDEX('Miljövärden urval för publ'!$A$2:$AD$475,MATCH($A19,'Miljövärden urval för publ'!$U$2:$U$476,0),2))</f>
        <v>Skutskär</v>
      </c>
      <c r="D19" s="106">
        <f>IF(ISERROR(VLOOKUP($C19,'Miljövärden urval för publ'!$B$2:$H$490,MATCH(D$4,'Miljövärden urval för publ'!$B$2:$H$2,0),FALSE)),"",VLOOKUP($C19,'Miljövärden urval för publ'!$B$2:$H$490,MATCH(D$4,'Miljövärden urval för publ'!$B$2:$H$2,0),FALSE))</f>
        <v>1.9677499999999999E-3</v>
      </c>
      <c r="E19" s="106">
        <f>IF(ISERROR(VLOOKUP($C19,'Miljövärden urval för publ'!$B$2:$H$490,MATCH(E$4,'Miljövärden urval för publ'!$B$2:$H$2,0),FALSE)),"",VLOOKUP($C19,'Miljövärden urval för publ'!$B$2:$H$490,MATCH(E$4,'Miljövärden urval för publ'!$B$2:$H$2,0),FALSE))</f>
        <v>0.161075</v>
      </c>
      <c r="F19" s="106">
        <f>IF(ISERROR(VLOOKUP($C19,'Miljövärden urval för publ'!$B$2:$H$490,MATCH(F$4,'Miljövärden urval för publ'!$B$2:$H$2,0),FALSE)),"",VLOOKUP($C19,'Miljövärden urval för publ'!$B$2:$H$490,MATCH(F$4,'Miljövärden urval för publ'!$B$2:$H$2,0),FALSE))</f>
        <v>0.100355</v>
      </c>
      <c r="G19" s="106">
        <f>IF(ISERROR(VLOOKUP($C19,'Miljövärden urval för publ'!$B$2:$H$490,MATCH(G$4,'Miljövärden urval för publ'!$B$2:$H$2,0),FALSE)),"",VLOOKUP($C19,'Miljövärden urval för publ'!$B$2:$H$490,MATCH(G$4,'Miljövärden urval för publ'!$B$2:$H$2,0),FALSE))</f>
        <v>0</v>
      </c>
    </row>
    <row r="20" spans="1:11" x14ac:dyDescent="0.25">
      <c r="A20" s="106">
        <v>17</v>
      </c>
      <c r="B20" s="106" t="str">
        <f>IF(ISERROR(INDEX('Miljövärden urval för publ'!$A$2:$AD$475,MATCH($A20,'Miljövärden urval för publ'!$U$2:$U$476,0),1)),"",INDEX('Miljövärden urval för publ'!$A$2:$AD$475,MATCH($A20,'Miljövärden urval för publ'!$U$2:$U$476,0),1))</f>
        <v>Bionär Närvärme AB</v>
      </c>
      <c r="C20" s="106" t="str">
        <f>IF(ISERROR(INDEX('Miljövärden urval för publ'!$A$2:$AD$475,MATCH($A20,'Miljövärden urval för publ'!$U$2:$U$476,0),2)),"",INDEX('Miljövärden urval för publ'!$A$2:$AD$475,MATCH($A20,'Miljövärden urval för publ'!$U$2:$U$476,0),2))</f>
        <v>Söderfors</v>
      </c>
      <c r="D20" s="106">
        <f>IF(ISERROR(VLOOKUP($C20,'Miljövärden urval för publ'!$B$2:$H$490,MATCH(D$4,'Miljövärden urval för publ'!$B$2:$H$2,0),FALSE)),"",VLOOKUP($C20,'Miljövärden urval för publ'!$B$2:$H$490,MATCH(D$4,'Miljövärden urval för publ'!$B$2:$H$2,0),FALSE))</f>
        <v>0.16297600000000001</v>
      </c>
      <c r="E20" s="106">
        <f>IF(ISERROR(VLOOKUP($C20,'Miljövärden urval för publ'!$B$2:$H$490,MATCH(E$4,'Miljövärden urval för publ'!$B$2:$H$2,0),FALSE)),"",VLOOKUP($C20,'Miljövärden urval för publ'!$B$2:$H$490,MATCH(E$4,'Miljövärden urval för publ'!$B$2:$H$2,0),FALSE))</f>
        <v>13.9132</v>
      </c>
      <c r="F20" s="106">
        <f>IF(ISERROR(VLOOKUP($C20,'Miljövärden urval för publ'!$B$2:$H$490,MATCH(F$4,'Miljövärden urval för publ'!$B$2:$H$2,0),FALSE)),"",VLOOKUP($C20,'Miljövärden urval för publ'!$B$2:$H$490,MATCH(F$4,'Miljövärden urval för publ'!$B$2:$H$2,0),FALSE))</f>
        <v>16.438600000000001</v>
      </c>
      <c r="G20" s="106">
        <f>IF(ISERROR(VLOOKUP($C20,'Miljövärden urval för publ'!$B$2:$H$490,MATCH(G$4,'Miljövärden urval för publ'!$B$2:$H$2,0),FALSE)),"",VLOOKUP($C20,'Miljövärden urval för publ'!$B$2:$H$490,MATCH(G$4,'Miljövärden urval för publ'!$B$2:$H$2,0),FALSE))</f>
        <v>2.0005700000000001E-2</v>
      </c>
    </row>
    <row r="21" spans="1:11" x14ac:dyDescent="0.25">
      <c r="A21" s="106">
        <v>18</v>
      </c>
      <c r="B21" s="106" t="str">
        <f>IF(ISERROR(INDEX('Miljövärden urval för publ'!$A$2:$AD$475,MATCH($A21,'Miljövärden urval för publ'!$U$2:$U$476,0),1)),"",INDEX('Miljövärden urval för publ'!$A$2:$AD$475,MATCH($A21,'Miljövärden urval för publ'!$U$2:$U$476,0),1))</f>
        <v>Bionär Närvärme AB</v>
      </c>
      <c r="C21" s="106" t="str">
        <f>IF(ISERROR(INDEX('Miljövärden urval för publ'!$A$2:$AD$475,MATCH($A21,'Miljövärden urval för publ'!$U$2:$U$476,0),2)),"",INDEX('Miljövärden urval för publ'!$A$2:$AD$475,MATCH($A21,'Miljövärden urval för publ'!$U$2:$U$476,0),2))</f>
        <v>Vänge</v>
      </c>
      <c r="D21" s="106">
        <f>IF(ISERROR(VLOOKUP($C21,'Miljövärden urval för publ'!$B$2:$H$490,MATCH(D$4,'Miljövärden urval för publ'!$B$2:$H$2,0),FALSE)),"",VLOOKUP($C21,'Miljövärden urval för publ'!$B$2:$H$490,MATCH(D$4,'Miljövärden urval för publ'!$B$2:$H$2,0),FALSE))</f>
        <v>0.14180799999999999</v>
      </c>
      <c r="E21" s="106">
        <f>IF(ISERROR(VLOOKUP($C21,'Miljövärden urval för publ'!$B$2:$H$490,MATCH(E$4,'Miljövärden urval för publ'!$B$2:$H$2,0),FALSE)),"",VLOOKUP($C21,'Miljövärden urval för publ'!$B$2:$H$490,MATCH(E$4,'Miljövärden urval för publ'!$B$2:$H$2,0),FALSE))</f>
        <v>9.7674599999999998</v>
      </c>
      <c r="F21" s="106">
        <f>IF(ISERROR(VLOOKUP($C21,'Miljövärden urval för publ'!$B$2:$H$490,MATCH(F$4,'Miljövärden urval för publ'!$B$2:$H$2,0),FALSE)),"",VLOOKUP($C21,'Miljövärden urval för publ'!$B$2:$H$490,MATCH(F$4,'Miljövärden urval för publ'!$B$2:$H$2,0),FALSE))</f>
        <v>15.477600000000001</v>
      </c>
      <c r="G21" s="106">
        <f>IF(ISERROR(VLOOKUP($C21,'Miljövärden urval för publ'!$B$2:$H$490,MATCH(G$4,'Miljövärden urval för publ'!$B$2:$H$2,0),FALSE)),"",VLOOKUP($C21,'Miljövärden urval för publ'!$B$2:$H$490,MATCH(G$4,'Miljövärden urval för publ'!$B$2:$H$2,0),FALSE))</f>
        <v>9.0909100000000007E-3</v>
      </c>
    </row>
    <row r="22" spans="1:11" x14ac:dyDescent="0.25">
      <c r="A22" s="106">
        <v>19</v>
      </c>
      <c r="B22" s="106" t="str">
        <f>IF(ISERROR(INDEX('Miljövärden urval för publ'!$A$2:$AD$475,MATCH($A22,'Miljövärden urval för publ'!$U$2:$U$476,0),1)),"",INDEX('Miljövärden urval för publ'!$A$2:$AD$475,MATCH($A22,'Miljövärden urval för publ'!$U$2:$U$476,0),1))</f>
        <v>Bionär Närvärme AB</v>
      </c>
      <c r="C22" s="106" t="str">
        <f>IF(ISERROR(INDEX('Miljövärden urval för publ'!$A$2:$AD$475,MATCH($A22,'Miljövärden urval för publ'!$U$2:$U$476,0),2)),"",INDEX('Miljövärden urval för publ'!$A$2:$AD$475,MATCH($A22,'Miljövärden urval för publ'!$U$2:$U$476,0),2))</f>
        <v>Älvkarleby</v>
      </c>
      <c r="D22" s="106">
        <f>IF(ISERROR(VLOOKUP($C22,'Miljövärden urval för publ'!$B$2:$H$490,MATCH(D$4,'Miljövärden urval för publ'!$B$2:$H$2,0),FALSE)),"",VLOOKUP($C22,'Miljövärden urval för publ'!$B$2:$H$490,MATCH(D$4,'Miljövärden urval för publ'!$B$2:$H$2,0),FALSE))</f>
        <v>0.20035900000000001</v>
      </c>
      <c r="E22" s="106">
        <f>IF(ISERROR(VLOOKUP($C22,'Miljövärden urval för publ'!$B$2:$H$490,MATCH(E$4,'Miljövärden urval för publ'!$B$2:$H$2,0),FALSE)),"",VLOOKUP($C22,'Miljövärden urval för publ'!$B$2:$H$490,MATCH(E$4,'Miljövärden urval för publ'!$B$2:$H$2,0),FALSE))</f>
        <v>21.368500000000001</v>
      </c>
      <c r="F22" s="106">
        <f>IF(ISERROR(VLOOKUP($C22,'Miljövärden urval för publ'!$B$2:$H$490,MATCH(F$4,'Miljövärden urval för publ'!$B$2:$H$2,0),FALSE)),"",VLOOKUP($C22,'Miljövärden urval för publ'!$B$2:$H$490,MATCH(F$4,'Miljövärden urval för publ'!$B$2:$H$2,0),FALSE))</f>
        <v>17.97</v>
      </c>
      <c r="G22" s="106">
        <f>IF(ISERROR(VLOOKUP($C22,'Miljövärden urval för publ'!$B$2:$H$490,MATCH(G$4,'Miljövärden urval för publ'!$B$2:$H$2,0),FALSE)),"",VLOOKUP($C22,'Miljövärden urval för publ'!$B$2:$H$490,MATCH(G$4,'Miljövärden urval för publ'!$B$2:$H$2,0),FALSE))</f>
        <v>3.7413099999999998E-2</v>
      </c>
    </row>
    <row r="23" spans="1:11" x14ac:dyDescent="0.25">
      <c r="A23" s="106">
        <v>20</v>
      </c>
      <c r="B23" s="106" t="str">
        <f>IF(ISERROR(INDEX('Miljövärden urval för publ'!$A$2:$AD$475,MATCH($A23,'Miljövärden urval för publ'!$U$2:$U$476,0),1)),"",INDEX('Miljövärden urval för publ'!$A$2:$AD$475,MATCH($A23,'Miljövärden urval för publ'!$U$2:$U$476,0),1))</f>
        <v>Bollnäs Energi AB</v>
      </c>
      <c r="C23" s="106" t="str">
        <f>IF(ISERROR(INDEX('Miljövärden urval för publ'!$A$2:$AD$475,MATCH($A23,'Miljövärden urval för publ'!$U$2:$U$476,0),2)),"",INDEX('Miljövärden urval för publ'!$A$2:$AD$475,MATCH($A23,'Miljövärden urval för publ'!$U$2:$U$476,0),2))</f>
        <v>Arbrå</v>
      </c>
      <c r="D23" s="106">
        <f>IF(ISERROR(VLOOKUP($C23,'Miljövärden urval för publ'!$B$2:$H$490,MATCH(D$4,'Miljövärden urval för publ'!$B$2:$H$2,0),FALSE)),"",VLOOKUP($C23,'Miljövärden urval för publ'!$B$2:$H$490,MATCH(D$4,'Miljövärden urval för publ'!$B$2:$H$2,0),FALSE))</f>
        <v>0.101604</v>
      </c>
      <c r="E23" s="106">
        <f>IF(ISERROR(VLOOKUP($C23,'Miljövärden urval för publ'!$B$2:$H$490,MATCH(E$4,'Miljövärden urval för publ'!$B$2:$H$2,0),FALSE)),"",VLOOKUP($C23,'Miljövärden urval för publ'!$B$2:$H$490,MATCH(E$4,'Miljövärden urval för publ'!$B$2:$H$2,0),FALSE))</f>
        <v>24.926200000000001</v>
      </c>
      <c r="F23" s="106">
        <f>IF(ISERROR(VLOOKUP($C23,'Miljövärden urval för publ'!$B$2:$H$490,MATCH(F$4,'Miljövärden urval för publ'!$B$2:$H$2,0),FALSE)),"",VLOOKUP($C23,'Miljövärden urval för publ'!$B$2:$H$490,MATCH(F$4,'Miljövärden urval för publ'!$B$2:$H$2,0),FALSE))</f>
        <v>8.6762599999999992</v>
      </c>
      <c r="G23" s="106">
        <f>IF(ISERROR(VLOOKUP($C23,'Miljövärden urval för publ'!$B$2:$H$490,MATCH(G$4,'Miljövärden urval för publ'!$B$2:$H$2,0),FALSE)),"",VLOOKUP($C23,'Miljövärden urval för publ'!$B$2:$H$490,MATCH(G$4,'Miljövärden urval för publ'!$B$2:$H$2,0),FALSE))</f>
        <v>2.0512099999999998E-2</v>
      </c>
      <c r="K23" s="111"/>
    </row>
    <row r="24" spans="1:11" x14ac:dyDescent="0.25">
      <c r="A24" s="106">
        <v>21</v>
      </c>
      <c r="B24" s="106" t="str">
        <f>IF(ISERROR(INDEX('Miljövärden urval för publ'!$A$2:$AD$475,MATCH($A24,'Miljövärden urval för publ'!$U$2:$U$476,0),1)),"",INDEX('Miljövärden urval för publ'!$A$2:$AD$475,MATCH($A24,'Miljövärden urval för publ'!$U$2:$U$476,0),1))</f>
        <v>Bollnäs Energi AB</v>
      </c>
      <c r="C24" s="106" t="str">
        <f>IF(ISERROR(INDEX('Miljövärden urval för publ'!$A$2:$AD$475,MATCH($A24,'Miljövärden urval för publ'!$U$2:$U$476,0),2)),"",INDEX('Miljövärden urval för publ'!$A$2:$AD$475,MATCH($A24,'Miljövärden urval för publ'!$U$2:$U$476,0),2))</f>
        <v>Bollnäs</v>
      </c>
      <c r="D24" s="106">
        <f>IF(ISERROR(VLOOKUP($C24,'Miljövärden urval för publ'!$B$2:$H$490,MATCH(D$4,'Miljövärden urval för publ'!$B$2:$H$2,0),FALSE)),"",VLOOKUP($C24,'Miljövärden urval för publ'!$B$2:$H$490,MATCH(D$4,'Miljövärden urval för publ'!$B$2:$H$2,0),FALSE))</f>
        <v>0.172791</v>
      </c>
      <c r="E24" s="106">
        <f>IF(ISERROR(VLOOKUP($C24,'Miljövärden urval för publ'!$B$2:$H$490,MATCH(E$4,'Miljövärden urval för publ'!$B$2:$H$2,0),FALSE)),"",VLOOKUP($C24,'Miljövärden urval för publ'!$B$2:$H$490,MATCH(E$4,'Miljövärden urval för publ'!$B$2:$H$2,0),FALSE))</f>
        <v>102.196</v>
      </c>
      <c r="F24" s="106">
        <f>IF(ISERROR(VLOOKUP($C24,'Miljövärden urval för publ'!$B$2:$H$490,MATCH(F$4,'Miljövärden urval för publ'!$B$2:$H$2,0),FALSE)),"",VLOOKUP($C24,'Miljövärden urval för publ'!$B$2:$H$490,MATCH(F$4,'Miljövärden urval för publ'!$B$2:$H$2,0),FALSE))</f>
        <v>3.6124499999999999</v>
      </c>
      <c r="G24" s="106">
        <f>IF(ISERROR(VLOOKUP($C24,'Miljövärden urval för publ'!$B$2:$H$490,MATCH(G$4,'Miljövärden urval för publ'!$B$2:$H$2,0),FALSE)),"",VLOOKUP($C24,'Miljövärden urval för publ'!$B$2:$H$490,MATCH(G$4,'Miljövärden urval för publ'!$B$2:$H$2,0),FALSE))</f>
        <v>3.77334E-2</v>
      </c>
    </row>
    <row r="25" spans="1:11" x14ac:dyDescent="0.25">
      <c r="A25" s="106">
        <v>22</v>
      </c>
      <c r="B25" s="106" t="str">
        <f>IF(ISERROR(INDEX('Miljövärden urval för publ'!$A$2:$AD$475,MATCH($A25,'Miljövärden urval för publ'!$U$2:$U$476,0),1)),"",INDEX('Miljövärden urval för publ'!$A$2:$AD$475,MATCH($A25,'Miljövärden urval för publ'!$U$2:$U$476,0),1))</f>
        <v>Bollnäs Energi AB</v>
      </c>
      <c r="C25" s="106" t="str">
        <f>IF(ISERROR(INDEX('Miljövärden urval för publ'!$A$2:$AD$475,MATCH($A25,'Miljövärden urval för publ'!$U$2:$U$476,0),2)),"",INDEX('Miljövärden urval för publ'!$A$2:$AD$475,MATCH($A25,'Miljövärden urval för publ'!$U$2:$U$476,0),2))</f>
        <v>Kilafors</v>
      </c>
      <c r="D25" s="106">
        <f>IF(ISERROR(VLOOKUP($C25,'Miljövärden urval för publ'!$B$2:$H$490,MATCH(D$4,'Miljövärden urval för publ'!$B$2:$H$2,0),FALSE)),"",VLOOKUP($C25,'Miljövärden urval för publ'!$B$2:$H$490,MATCH(D$4,'Miljövärden urval för publ'!$B$2:$H$2,0),FALSE))</f>
        <v>0.11810900000000001</v>
      </c>
      <c r="E25" s="106">
        <f>IF(ISERROR(VLOOKUP($C25,'Miljövärden urval för publ'!$B$2:$H$490,MATCH(E$4,'Miljövärden urval för publ'!$B$2:$H$2,0),FALSE)),"",VLOOKUP($C25,'Miljövärden urval för publ'!$B$2:$H$490,MATCH(E$4,'Miljövärden urval för publ'!$B$2:$H$2,0),FALSE))</f>
        <v>27.7822</v>
      </c>
      <c r="F25" s="106">
        <f>IF(ISERROR(VLOOKUP($C25,'Miljövärden urval för publ'!$B$2:$H$490,MATCH(F$4,'Miljövärden urval för publ'!$B$2:$H$2,0),FALSE)),"",VLOOKUP($C25,'Miljövärden urval för publ'!$B$2:$H$490,MATCH(F$4,'Miljövärden urval för publ'!$B$2:$H$2,0),FALSE))</f>
        <v>8.0655699999999992</v>
      </c>
      <c r="G25" s="106">
        <f>IF(ISERROR(VLOOKUP($C25,'Miljövärden urval för publ'!$B$2:$H$490,MATCH(G$4,'Miljövärden urval för publ'!$B$2:$H$2,0),FALSE)),"",VLOOKUP($C25,'Miljövärden urval för publ'!$B$2:$H$490,MATCH(G$4,'Miljövärden urval för publ'!$B$2:$H$2,0),FALSE))</f>
        <v>1.9523800000000001E-2</v>
      </c>
    </row>
    <row r="26" spans="1:11" x14ac:dyDescent="0.25">
      <c r="A26" s="106">
        <v>23</v>
      </c>
      <c r="B26" s="106" t="str">
        <f>IF(ISERROR(INDEX('Miljövärden urval för publ'!$A$2:$AD$475,MATCH($A26,'Miljövärden urval för publ'!$U$2:$U$476,0),1)),"",INDEX('Miljövärden urval för publ'!$A$2:$AD$475,MATCH($A26,'Miljövärden urval för publ'!$U$2:$U$476,0),1))</f>
        <v>Borgholm Energi AB</v>
      </c>
      <c r="C26" s="106" t="str">
        <f>IF(ISERROR(INDEX('Miljövärden urval för publ'!$A$2:$AD$475,MATCH($A26,'Miljövärden urval för publ'!$U$2:$U$476,0),2)),"",INDEX('Miljövärden urval för publ'!$A$2:$AD$475,MATCH($A26,'Miljövärden urval för publ'!$U$2:$U$476,0),2))</f>
        <v>Borgholm</v>
      </c>
      <c r="D26" s="106">
        <f>IF(ISERROR(VLOOKUP($C26,'Miljövärden urval för publ'!$B$2:$H$490,MATCH(D$4,'Miljövärden urval för publ'!$B$2:$H$2,0),FALSE)),"",VLOOKUP($C26,'Miljövärden urval för publ'!$B$2:$H$490,MATCH(D$4,'Miljövärden urval för publ'!$B$2:$H$2,0),FALSE))</f>
        <v>0.10774300000000001</v>
      </c>
      <c r="E26" s="106">
        <f>IF(ISERROR(VLOOKUP($C26,'Miljövärden urval för publ'!$B$2:$H$490,MATCH(E$4,'Miljövärden urval för publ'!$B$2:$H$2,0),FALSE)),"",VLOOKUP($C26,'Miljövärden urval för publ'!$B$2:$H$490,MATCH(E$4,'Miljövärden urval för publ'!$B$2:$H$2,0),FALSE))</f>
        <v>25.407900000000001</v>
      </c>
      <c r="F26" s="106">
        <f>IF(ISERROR(VLOOKUP($C26,'Miljövärden urval för publ'!$B$2:$H$490,MATCH(F$4,'Miljövärden urval för publ'!$B$2:$H$2,0),FALSE)),"",VLOOKUP($C26,'Miljövärden urval för publ'!$B$2:$H$490,MATCH(F$4,'Miljövärden urval för publ'!$B$2:$H$2,0),FALSE))</f>
        <v>8.0373999999999999</v>
      </c>
      <c r="G26" s="106">
        <f>IF(ISERROR(VLOOKUP($C26,'Miljövärden urval för publ'!$B$2:$H$490,MATCH(G$4,'Miljövärden urval för publ'!$B$2:$H$2,0),FALSE)),"",VLOOKUP($C26,'Miljövärden urval för publ'!$B$2:$H$490,MATCH(G$4,'Miljövärden urval för publ'!$B$2:$H$2,0),FALSE))</f>
        <v>1.37278E-2</v>
      </c>
    </row>
    <row r="27" spans="1:11" x14ac:dyDescent="0.25">
      <c r="A27" s="106">
        <v>24</v>
      </c>
      <c r="B27" s="106" t="str">
        <f>IF(ISERROR(INDEX('Miljövärden urval för publ'!$A$2:$AD$475,MATCH($A27,'Miljövärden urval för publ'!$U$2:$U$476,0),1)),"",INDEX('Miljövärden urval för publ'!$A$2:$AD$475,MATCH($A27,'Miljövärden urval för publ'!$U$2:$U$476,0),1))</f>
        <v>Borgholm Energi AB</v>
      </c>
      <c r="C27" s="106" t="str">
        <f>IF(ISERROR(INDEX('Miljövärden urval för publ'!$A$2:$AD$475,MATCH($A27,'Miljövärden urval för publ'!$U$2:$U$476,0),2)),"",INDEX('Miljövärden urval för publ'!$A$2:$AD$475,MATCH($A27,'Miljövärden urval för publ'!$U$2:$U$476,0),2))</f>
        <v>Löttorp</v>
      </c>
      <c r="D27" s="106">
        <f>IF(ISERROR(VLOOKUP($C27,'Miljövärden urval för publ'!$B$2:$H$490,MATCH(D$4,'Miljövärden urval för publ'!$B$2:$H$2,0),FALSE)),"",VLOOKUP($C27,'Miljövärden urval för publ'!$B$2:$H$490,MATCH(D$4,'Miljövärden urval för publ'!$B$2:$H$2,0),FALSE))</f>
        <v>0.135606</v>
      </c>
      <c r="E27" s="106">
        <f>IF(ISERROR(VLOOKUP($C27,'Miljövärden urval för publ'!$B$2:$H$490,MATCH(E$4,'Miljövärden urval för publ'!$B$2:$H$2,0),FALSE)),"",VLOOKUP($C27,'Miljövärden urval för publ'!$B$2:$H$490,MATCH(E$4,'Miljövärden urval för publ'!$B$2:$H$2,0),FALSE))</f>
        <v>32.354700000000001</v>
      </c>
      <c r="F27" s="106">
        <f>IF(ISERROR(VLOOKUP($C27,'Miljövärden urval för publ'!$B$2:$H$490,MATCH(F$4,'Miljövärden urval för publ'!$B$2:$H$2,0),FALSE)),"",VLOOKUP($C27,'Miljövärden urval för publ'!$B$2:$H$490,MATCH(F$4,'Miljövärden urval för publ'!$B$2:$H$2,0),FALSE))</f>
        <v>9.2516999999999996</v>
      </c>
      <c r="G27" s="106">
        <f>IF(ISERROR(VLOOKUP($C27,'Miljövärden urval för publ'!$B$2:$H$490,MATCH(G$4,'Miljövärden urval för publ'!$B$2:$H$2,0),FALSE)),"",VLOOKUP($C27,'Miljövärden urval för publ'!$B$2:$H$490,MATCH(G$4,'Miljövärden urval för publ'!$B$2:$H$2,0),FALSE))</f>
        <v>3.0972E-2</v>
      </c>
    </row>
    <row r="28" spans="1:11" x14ac:dyDescent="0.25">
      <c r="A28" s="106">
        <v>25</v>
      </c>
      <c r="B28" s="106" t="str">
        <f>IF(ISERROR(INDEX('Miljövärden urval för publ'!$A$2:$AD$475,MATCH($A28,'Miljövärden urval för publ'!$U$2:$U$476,0),1)),"",INDEX('Miljövärden urval för publ'!$A$2:$AD$475,MATCH($A28,'Miljövärden urval för publ'!$U$2:$U$476,0),1))</f>
        <v>Borlänge Energi AB</v>
      </c>
      <c r="C28" s="106" t="str">
        <f>IF(ISERROR(INDEX('Miljövärden urval för publ'!$A$2:$AD$475,MATCH($A28,'Miljövärden urval för publ'!$U$2:$U$476,0),2)),"",INDEX('Miljövärden urval för publ'!$A$2:$AD$475,MATCH($A28,'Miljövärden urval för publ'!$U$2:$U$476,0),2))</f>
        <v>Borlänge</v>
      </c>
      <c r="D28" s="106">
        <f>IF(ISERROR(VLOOKUP($C28,'Miljövärden urval för publ'!$B$2:$H$490,MATCH(D$4,'Miljövärden urval för publ'!$B$2:$H$2,0),FALSE)),"",VLOOKUP($C28,'Miljövärden urval för publ'!$B$2:$H$490,MATCH(D$4,'Miljövärden urval för publ'!$B$2:$H$2,0),FALSE))</f>
        <v>6.6785800000000006E-2</v>
      </c>
      <c r="E28" s="106">
        <f>IF(ISERROR(VLOOKUP($C28,'Miljövärden urval för publ'!$B$2:$H$490,MATCH(E$4,'Miljövärden urval för publ'!$B$2:$H$2,0),FALSE)),"",VLOOKUP($C28,'Miljövärden urval för publ'!$B$2:$H$490,MATCH(E$4,'Miljövärden urval för publ'!$B$2:$H$2,0),FALSE))</f>
        <v>50.786499999999997</v>
      </c>
      <c r="F28" s="106">
        <f>IF(ISERROR(VLOOKUP($C28,'Miljövärden urval för publ'!$B$2:$H$490,MATCH(F$4,'Miljövärden urval för publ'!$B$2:$H$2,0),FALSE)),"",VLOOKUP($C28,'Miljövärden urval för publ'!$B$2:$H$490,MATCH(F$4,'Miljövärden urval för publ'!$B$2:$H$2,0),FALSE))</f>
        <v>4.4323600000000001</v>
      </c>
      <c r="G28" s="106">
        <f>IF(ISERROR(VLOOKUP($C28,'Miljövärden urval för publ'!$B$2:$H$490,MATCH(G$4,'Miljövärden urval för publ'!$B$2:$H$2,0),FALSE)),"",VLOOKUP($C28,'Miljövärden urval för publ'!$B$2:$H$490,MATCH(G$4,'Miljövärden urval för publ'!$B$2:$H$2,0),FALSE))</f>
        <v>8.4199900000000005E-3</v>
      </c>
    </row>
    <row r="29" spans="1:11" x14ac:dyDescent="0.25">
      <c r="A29" s="106">
        <v>26</v>
      </c>
      <c r="B29" s="106" t="str">
        <f>IF(ISERROR(INDEX('Miljövärden urval för publ'!$A$2:$AD$475,MATCH($A29,'Miljövärden urval för publ'!$U$2:$U$476,0),1)),"",INDEX('Miljövärden urval för publ'!$A$2:$AD$475,MATCH($A29,'Miljövärden urval för publ'!$U$2:$U$476,0),1))</f>
        <v>Borlänge Energi AB</v>
      </c>
      <c r="C29" s="106" t="str">
        <f>IF(ISERROR(INDEX('Miljövärden urval för publ'!$A$2:$AD$475,MATCH($A29,'Miljövärden urval för publ'!$U$2:$U$476,0),2)),"",INDEX('Miljövärden urval för publ'!$A$2:$AD$475,MATCH($A29,'Miljövärden urval för publ'!$U$2:$U$476,0),2))</f>
        <v>Ornäs</v>
      </c>
      <c r="D29" s="106">
        <f>IF(ISERROR(VLOOKUP($C29,'Miljövärden urval för publ'!$B$2:$H$490,MATCH(D$4,'Miljövärden urval för publ'!$B$2:$H$2,0),FALSE)),"",VLOOKUP($C29,'Miljövärden urval för publ'!$B$2:$H$490,MATCH(D$4,'Miljövärden urval för publ'!$B$2:$H$2,0),FALSE))</f>
        <v>0.15645400000000001</v>
      </c>
      <c r="E29" s="106">
        <f>IF(ISERROR(VLOOKUP($C29,'Miljövärden urval för publ'!$B$2:$H$490,MATCH(E$4,'Miljövärden urval för publ'!$B$2:$H$2,0),FALSE)),"",VLOOKUP($C29,'Miljövärden urval för publ'!$B$2:$H$490,MATCH(E$4,'Miljövärden urval för publ'!$B$2:$H$2,0),FALSE))</f>
        <v>8.5726600000000008</v>
      </c>
      <c r="F29" s="106">
        <f>IF(ISERROR(VLOOKUP($C29,'Miljövärden urval för publ'!$B$2:$H$490,MATCH(F$4,'Miljövärden urval för publ'!$B$2:$H$2,0),FALSE)),"",VLOOKUP($C29,'Miljövärden urval för publ'!$B$2:$H$490,MATCH(F$4,'Miljövärden urval för publ'!$B$2:$H$2,0),FALSE))</f>
        <v>17.881799999999998</v>
      </c>
      <c r="G29" s="106">
        <f>IF(ISERROR(VLOOKUP($C29,'Miljövärden urval för publ'!$B$2:$H$490,MATCH(G$4,'Miljövärden urval för publ'!$B$2:$H$2,0),FALSE)),"",VLOOKUP($C29,'Miljövärden urval för publ'!$B$2:$H$490,MATCH(G$4,'Miljövärden urval för publ'!$B$2:$H$2,0),FALSE))</f>
        <v>1.62206E-3</v>
      </c>
    </row>
    <row r="30" spans="1:11" x14ac:dyDescent="0.25">
      <c r="A30" s="106">
        <v>27</v>
      </c>
      <c r="B30" s="106" t="str">
        <f>IF(ISERROR(INDEX('Miljövärden urval för publ'!$A$2:$AD$475,MATCH($A30,'Miljövärden urval för publ'!$U$2:$U$476,0),1)),"",INDEX('Miljövärden urval för publ'!$A$2:$AD$475,MATCH($A30,'Miljövärden urval för publ'!$U$2:$U$476,0),1))</f>
        <v>Borlänge Energi AB</v>
      </c>
      <c r="C30" s="106" t="str">
        <f>IF(ISERROR(INDEX('Miljövärden urval för publ'!$A$2:$AD$475,MATCH($A30,'Miljövärden urval för publ'!$U$2:$U$476,0),2)),"",INDEX('Miljövärden urval för publ'!$A$2:$AD$475,MATCH($A30,'Miljövärden urval för publ'!$U$2:$U$476,0),2))</f>
        <v>Torsång</v>
      </c>
      <c r="D30" s="106">
        <f>IF(ISERROR(VLOOKUP($C30,'Miljövärden urval för publ'!$B$2:$H$490,MATCH(D$4,'Miljövärden urval för publ'!$B$2:$H$2,0),FALSE)),"",VLOOKUP($C30,'Miljövärden urval för publ'!$B$2:$H$490,MATCH(D$4,'Miljövärden urval för publ'!$B$2:$H$2,0),FALSE))</f>
        <v>0.38766899999999999</v>
      </c>
      <c r="E30" s="106">
        <f>IF(ISERROR(VLOOKUP($C30,'Miljövärden urval för publ'!$B$2:$H$490,MATCH(E$4,'Miljövärden urval för publ'!$B$2:$H$2,0),FALSE)),"",VLOOKUP($C30,'Miljövärden urval för publ'!$B$2:$H$490,MATCH(E$4,'Miljövärden urval för publ'!$B$2:$H$2,0),FALSE))</f>
        <v>8.6358599999999992</v>
      </c>
      <c r="F30" s="106">
        <f>IF(ISERROR(VLOOKUP($C30,'Miljövärden urval för publ'!$B$2:$H$490,MATCH(F$4,'Miljövärden urval för publ'!$B$2:$H$2,0),FALSE)),"",VLOOKUP($C30,'Miljövärden urval för publ'!$B$2:$H$490,MATCH(F$4,'Miljövärden urval för publ'!$B$2:$H$2,0),FALSE))</f>
        <v>16.644600000000001</v>
      </c>
      <c r="G30" s="106">
        <f>IF(ISERROR(VLOOKUP($C30,'Miljövärden urval för publ'!$B$2:$H$490,MATCH(G$4,'Miljövärden urval för publ'!$B$2:$H$2,0),FALSE)),"",VLOOKUP($C30,'Miljövärden urval för publ'!$B$2:$H$490,MATCH(G$4,'Miljövärden urval för publ'!$B$2:$H$2,0),FALSE))</f>
        <v>3.0726299999999998E-3</v>
      </c>
    </row>
    <row r="31" spans="1:11" x14ac:dyDescent="0.25">
      <c r="A31" s="106">
        <v>28</v>
      </c>
      <c r="B31" s="106" t="str">
        <f>IF(ISERROR(INDEX('Miljövärden urval för publ'!$A$2:$AD$475,MATCH($A31,'Miljövärden urval för publ'!$U$2:$U$476,0),1)),"",INDEX('Miljövärden urval för publ'!$A$2:$AD$475,MATCH($A31,'Miljövärden urval för publ'!$U$2:$U$476,0),1))</f>
        <v>Borås Energi och Miljö AB</v>
      </c>
      <c r="C31" s="106" t="str">
        <f>IF(ISERROR(INDEX('Miljövärden urval för publ'!$A$2:$AD$475,MATCH($A31,'Miljövärden urval för publ'!$U$2:$U$476,0),2)),"",INDEX('Miljövärden urval för publ'!$A$2:$AD$475,MATCH($A31,'Miljövärden urval för publ'!$U$2:$U$476,0),2))</f>
        <v>Borås</v>
      </c>
      <c r="D31" s="106">
        <f>IF(ISERROR(VLOOKUP($C31,'Miljövärden urval för publ'!$B$2:$H$490,MATCH(D$4,'Miljövärden urval för publ'!$B$2:$H$2,0),FALSE)),"",VLOOKUP($C31,'Miljövärden urval för publ'!$B$2:$H$490,MATCH(D$4,'Miljövärden urval för publ'!$B$2:$H$2,0),FALSE))</f>
        <v>0.115887</v>
      </c>
      <c r="E31" s="106">
        <f>IF(ISERROR(VLOOKUP($C31,'Miljövärden urval för publ'!$B$2:$H$490,MATCH(E$4,'Miljövärden urval för publ'!$B$2:$H$2,0),FALSE)),"",VLOOKUP($C31,'Miljövärden urval för publ'!$B$2:$H$490,MATCH(E$4,'Miljövärden urval för publ'!$B$2:$H$2,0),FALSE))</f>
        <v>44.691299999999998</v>
      </c>
      <c r="F31" s="106">
        <f>IF(ISERROR(VLOOKUP($C31,'Miljövärden urval för publ'!$B$2:$H$490,MATCH(F$4,'Miljövärden urval för publ'!$B$2:$H$2,0),FALSE)),"",VLOOKUP($C31,'Miljövärden urval för publ'!$B$2:$H$490,MATCH(F$4,'Miljövärden urval för publ'!$B$2:$H$2,0),FALSE))</f>
        <v>5.9775499999999999</v>
      </c>
      <c r="G31" s="106">
        <f>IF(ISERROR(VLOOKUP($C31,'Miljövärden urval för publ'!$B$2:$H$490,MATCH(G$4,'Miljövärden urval för publ'!$B$2:$H$2,0),FALSE)),"",VLOOKUP($C31,'Miljövärden urval för publ'!$B$2:$H$490,MATCH(G$4,'Miljövärden urval för publ'!$B$2:$H$2,0),FALSE))</f>
        <v>1.67578E-2</v>
      </c>
    </row>
    <row r="32" spans="1:11" x14ac:dyDescent="0.25">
      <c r="A32" s="106">
        <v>29</v>
      </c>
      <c r="B32" s="106" t="str">
        <f>IF(ISERROR(INDEX('Miljövärden urval för publ'!$A$2:$AD$475,MATCH($A32,'Miljövärden urval för publ'!$U$2:$U$476,0),1)),"",INDEX('Miljövärden urval för publ'!$A$2:$AD$475,MATCH($A32,'Miljövärden urval för publ'!$U$2:$U$476,0),1))</f>
        <v>Borås Energi och Miljö AB</v>
      </c>
      <c r="C32" s="106" t="str">
        <f>IF(ISERROR(INDEX('Miljövärden urval för publ'!$A$2:$AD$475,MATCH($A32,'Miljövärden urval för publ'!$U$2:$U$476,0),2)),"",INDEX('Miljövärden urval för publ'!$A$2:$AD$475,MATCH($A32,'Miljövärden urval för publ'!$U$2:$U$476,0),2))</f>
        <v>Fristad</v>
      </c>
      <c r="D32" s="106">
        <f>IF(ISERROR(VLOOKUP($C32,'Miljövärden urval för publ'!$B$2:$H$490,MATCH(D$4,'Miljövärden urval för publ'!$B$2:$H$2,0),FALSE)),"",VLOOKUP($C32,'Miljövärden urval för publ'!$B$2:$H$490,MATCH(D$4,'Miljövärden urval för publ'!$B$2:$H$2,0),FALSE))</f>
        <v>0.504772</v>
      </c>
      <c r="E32" s="106">
        <f>IF(ISERROR(VLOOKUP($C32,'Miljövärden urval för publ'!$B$2:$H$490,MATCH(E$4,'Miljövärden urval för publ'!$B$2:$H$2,0),FALSE)),"",VLOOKUP($C32,'Miljövärden urval för publ'!$B$2:$H$490,MATCH(E$4,'Miljövärden urval för publ'!$B$2:$H$2,0),FALSE))</f>
        <v>95.885300000000001</v>
      </c>
      <c r="F32" s="106">
        <f>IF(ISERROR(VLOOKUP($C32,'Miljövärden urval för publ'!$B$2:$H$490,MATCH(F$4,'Miljövärden urval för publ'!$B$2:$H$2,0),FALSE)),"",VLOOKUP($C32,'Miljövärden urval för publ'!$B$2:$H$490,MATCH(F$4,'Miljövärden urval för publ'!$B$2:$H$2,0),FALSE))</f>
        <v>20.7029</v>
      </c>
      <c r="G32" s="106">
        <f>IF(ISERROR(VLOOKUP($C32,'Miljövärden urval för publ'!$B$2:$H$490,MATCH(G$4,'Miljövärden urval för publ'!$B$2:$H$2,0),FALSE)),"",VLOOKUP($C32,'Miljövärden urval för publ'!$B$2:$H$490,MATCH(G$4,'Miljövärden urval för publ'!$B$2:$H$2,0),FALSE))</f>
        <v>0.23825199999999999</v>
      </c>
    </row>
    <row r="33" spans="1:7" x14ac:dyDescent="0.25">
      <c r="A33" s="106">
        <v>30</v>
      </c>
      <c r="B33" s="106" t="str">
        <f>IF(ISERROR(INDEX('Miljövärden urval för publ'!$A$2:$AD$475,MATCH($A33,'Miljövärden urval för publ'!$U$2:$U$476,0),1)),"",INDEX('Miljövärden urval för publ'!$A$2:$AD$475,MATCH($A33,'Miljövärden urval för publ'!$U$2:$U$476,0),1))</f>
        <v>Bromölla Fjärrvärme AB</v>
      </c>
      <c r="C33" s="106" t="str">
        <f>IF(ISERROR(INDEX('Miljövärden urval för publ'!$A$2:$AD$475,MATCH($A33,'Miljövärden urval för publ'!$U$2:$U$476,0),2)),"",INDEX('Miljövärden urval för publ'!$A$2:$AD$475,MATCH($A33,'Miljövärden urval för publ'!$U$2:$U$476,0),2))</f>
        <v>Bromölla</v>
      </c>
      <c r="D33" s="106">
        <f>IF(ISERROR(VLOOKUP($C33,'Miljövärden urval för publ'!$B$2:$H$490,MATCH(D$4,'Miljövärden urval för publ'!$B$2:$H$2,0),FALSE)),"",VLOOKUP($C33,'Miljövärden urval för publ'!$B$2:$H$490,MATCH(D$4,'Miljövärden urval för publ'!$B$2:$H$2,0),FALSE))</f>
        <v>0.68200300000000003</v>
      </c>
      <c r="E33" s="106">
        <f>IF(ISERROR(VLOOKUP($C33,'Miljövärden urval för publ'!$B$2:$H$490,MATCH(E$4,'Miljövärden urval för publ'!$B$2:$H$2,0),FALSE)),"",VLOOKUP($C33,'Miljövärden urval för publ'!$B$2:$H$490,MATCH(E$4,'Miljövärden urval för publ'!$B$2:$H$2,0),FALSE))</f>
        <v>171.517</v>
      </c>
      <c r="F33" s="106">
        <f>IF(ISERROR(VLOOKUP($C33,'Miljövärden urval för publ'!$B$2:$H$490,MATCH(F$4,'Miljövärden urval för publ'!$B$2:$H$2,0),FALSE)),"",VLOOKUP($C33,'Miljövärden urval för publ'!$B$2:$H$490,MATCH(F$4,'Miljövärden urval för publ'!$B$2:$H$2,0),FALSE))</f>
        <v>12.9794</v>
      </c>
      <c r="G33" s="106">
        <f>IF(ISERROR(VLOOKUP($C33,'Miljövärden urval för publ'!$B$2:$H$490,MATCH(G$4,'Miljövärden urval för publ'!$B$2:$H$2,0),FALSE)),"",VLOOKUP($C33,'Miljövärden urval för publ'!$B$2:$H$490,MATCH(G$4,'Miljövärden urval för publ'!$B$2:$H$2,0),FALSE))</f>
        <v>1.4894000000000001E-3</v>
      </c>
    </row>
    <row r="34" spans="1:7" x14ac:dyDescent="0.25">
      <c r="A34" s="106">
        <v>31</v>
      </c>
      <c r="B34" s="106" t="str">
        <f>IF(ISERROR(INDEX('Miljövärden urval för publ'!$A$2:$AD$475,MATCH($A34,'Miljövärden urval för publ'!$U$2:$U$476,0),1)),"",INDEX('Miljövärden urval för publ'!$A$2:$AD$475,MATCH($A34,'Miljövärden urval för publ'!$U$2:$U$476,0),1))</f>
        <v>C4 Energi AB</v>
      </c>
      <c r="C34" s="106" t="str">
        <f>IF(ISERROR(INDEX('Miljövärden urval för publ'!$A$2:$AD$475,MATCH($A34,'Miljövärden urval för publ'!$U$2:$U$476,0),2)),"",INDEX('Miljövärden urval för publ'!$A$2:$AD$475,MATCH($A34,'Miljövärden urval för publ'!$U$2:$U$476,0),2))</f>
        <v>Fjälkinge</v>
      </c>
      <c r="D34" s="106">
        <f>IF(ISERROR(VLOOKUP($C34,'Miljövärden urval för publ'!$B$2:$H$490,MATCH(D$4,'Miljövärden urval för publ'!$B$2:$H$2,0),FALSE)),"",VLOOKUP($C34,'Miljövärden urval för publ'!$B$2:$H$490,MATCH(D$4,'Miljövärden urval för publ'!$B$2:$H$2,0),FALSE))</f>
        <v>0.132468</v>
      </c>
      <c r="E34" s="106">
        <f>IF(ISERROR(VLOOKUP($C34,'Miljövärden urval för publ'!$B$2:$H$490,MATCH(E$4,'Miljövärden urval för publ'!$B$2:$H$2,0),FALSE)),"",VLOOKUP($C34,'Miljövärden urval för publ'!$B$2:$H$490,MATCH(E$4,'Miljövärden urval för publ'!$B$2:$H$2,0),FALSE))</f>
        <v>30.808</v>
      </c>
      <c r="F34" s="106">
        <f>IF(ISERROR(VLOOKUP($C34,'Miljövärden urval för publ'!$B$2:$H$490,MATCH(F$4,'Miljövärden urval för publ'!$B$2:$H$2,0),FALSE)),"",VLOOKUP($C34,'Miljövärden urval för publ'!$B$2:$H$490,MATCH(F$4,'Miljövärden urval för publ'!$B$2:$H$2,0),FALSE))</f>
        <v>10.784700000000001</v>
      </c>
      <c r="G34" s="106">
        <f>IF(ISERROR(VLOOKUP($C34,'Miljövärden urval för publ'!$B$2:$H$490,MATCH(G$4,'Miljövärden urval för publ'!$B$2:$H$2,0),FALSE)),"",VLOOKUP($C34,'Miljövärden urval för publ'!$B$2:$H$490,MATCH(G$4,'Miljövärden urval för publ'!$B$2:$H$2,0),FALSE))</f>
        <v>1.31117E-2</v>
      </c>
    </row>
    <row r="35" spans="1:7" x14ac:dyDescent="0.25">
      <c r="A35" s="106">
        <v>32</v>
      </c>
      <c r="B35" s="106" t="str">
        <f>IF(ISERROR(INDEX('Miljövärden urval för publ'!$A$2:$AD$475,MATCH($A35,'Miljövärden urval för publ'!$U$2:$U$476,0),1)),"",INDEX('Miljövärden urval för publ'!$A$2:$AD$475,MATCH($A35,'Miljövärden urval för publ'!$U$2:$U$476,0),1))</f>
        <v>C4 Energi AB</v>
      </c>
      <c r="C35" s="106" t="str">
        <f>IF(ISERROR(INDEX('Miljövärden urval för publ'!$A$2:$AD$475,MATCH($A35,'Miljövärden urval för publ'!$U$2:$U$476,0),2)),"",INDEX('Miljövärden urval för publ'!$A$2:$AD$475,MATCH($A35,'Miljövärden urval för publ'!$U$2:$U$476,0),2))</f>
        <v>Kristianstad</v>
      </c>
      <c r="D35" s="106">
        <f>IF(ISERROR(VLOOKUP($C35,'Miljövärden urval för publ'!$B$2:$H$490,MATCH(D$4,'Miljövärden urval för publ'!$B$2:$H$2,0),FALSE)),"",VLOOKUP($C35,'Miljövärden urval för publ'!$B$2:$H$490,MATCH(D$4,'Miljövärden urval för publ'!$B$2:$H$2,0),FALSE))</f>
        <v>0.100318</v>
      </c>
      <c r="E35" s="106">
        <f>IF(ISERROR(VLOOKUP($C35,'Miljövärden urval för publ'!$B$2:$H$490,MATCH(E$4,'Miljövärden urval för publ'!$B$2:$H$2,0),FALSE)),"",VLOOKUP($C35,'Miljövärden urval för publ'!$B$2:$H$490,MATCH(E$4,'Miljövärden urval för publ'!$B$2:$H$2,0),FALSE))</f>
        <v>22.735099999999999</v>
      </c>
      <c r="F35" s="106">
        <f>IF(ISERROR(VLOOKUP($C35,'Miljövärden urval för publ'!$B$2:$H$490,MATCH(F$4,'Miljövärden urval för publ'!$B$2:$H$2,0),FALSE)),"",VLOOKUP($C35,'Miljövärden urval för publ'!$B$2:$H$490,MATCH(F$4,'Miljövärden urval för publ'!$B$2:$H$2,0),FALSE))</f>
        <v>5.8285600000000004</v>
      </c>
      <c r="G35" s="106">
        <f>IF(ISERROR(VLOOKUP($C35,'Miljövärden urval för publ'!$B$2:$H$490,MATCH(G$4,'Miljövärden urval för publ'!$B$2:$H$2,0),FALSE)),"",VLOOKUP($C35,'Miljövärden urval för publ'!$B$2:$H$490,MATCH(G$4,'Miljövärden urval för publ'!$B$2:$H$2,0),FALSE))</f>
        <v>1.68057E-2</v>
      </c>
    </row>
    <row r="36" spans="1:7" x14ac:dyDescent="0.25">
      <c r="A36" s="106">
        <v>33</v>
      </c>
      <c r="B36" s="106" t="str">
        <f>IF(ISERROR(INDEX('Miljövärden urval för publ'!$A$2:$AD$475,MATCH($A36,'Miljövärden urval för publ'!$U$2:$U$476,0),1)),"",INDEX('Miljövärden urval för publ'!$A$2:$AD$475,MATCH($A36,'Miljövärden urval för publ'!$U$2:$U$476,0),1))</f>
        <v>Dala Energi Värme AB</v>
      </c>
      <c r="C36" s="106" t="str">
        <f>IF(ISERROR(INDEX('Miljövärden urval för publ'!$A$2:$AD$475,MATCH($A36,'Miljövärden urval för publ'!$U$2:$U$476,0),2)),"",INDEX('Miljövärden urval för publ'!$A$2:$AD$475,MATCH($A36,'Miljövärden urval för publ'!$U$2:$U$476,0),2))</f>
        <v>Insjön</v>
      </c>
      <c r="D36" s="106">
        <f>IF(ISERROR(VLOOKUP($C36,'Miljövärden urval för publ'!$B$2:$H$490,MATCH(D$4,'Miljövärden urval för publ'!$B$2:$H$2,0),FALSE)),"",VLOOKUP($C36,'Miljövärden urval för publ'!$B$2:$H$490,MATCH(D$4,'Miljövärden urval för publ'!$B$2:$H$2,0),FALSE))</f>
        <v>0.17916399999999999</v>
      </c>
      <c r="E36" s="106">
        <f>IF(ISERROR(VLOOKUP($C36,'Miljövärden urval för publ'!$B$2:$H$490,MATCH(E$4,'Miljövärden urval för publ'!$B$2:$H$2,0),FALSE)),"",VLOOKUP($C36,'Miljövärden urval för publ'!$B$2:$H$490,MATCH(E$4,'Miljövärden urval för publ'!$B$2:$H$2,0),FALSE))</f>
        <v>15.828200000000001</v>
      </c>
      <c r="F36" s="106">
        <f>IF(ISERROR(VLOOKUP($C36,'Miljövärden urval för publ'!$B$2:$H$490,MATCH(F$4,'Miljövärden urval för publ'!$B$2:$H$2,0),FALSE)),"",VLOOKUP($C36,'Miljövärden urval för publ'!$B$2:$H$490,MATCH(F$4,'Miljövärden urval för publ'!$B$2:$H$2,0),FALSE))</f>
        <v>16.534500000000001</v>
      </c>
      <c r="G36" s="106">
        <f>IF(ISERROR(VLOOKUP($C36,'Miljövärden urval för publ'!$B$2:$H$490,MATCH(G$4,'Miljövärden urval för publ'!$B$2:$H$2,0),FALSE)),"",VLOOKUP($C36,'Miljövärden urval för publ'!$B$2:$H$490,MATCH(G$4,'Miljövärden urval för publ'!$B$2:$H$2,0),FALSE))</f>
        <v>1.6371199999999999E-2</v>
      </c>
    </row>
    <row r="37" spans="1:7" x14ac:dyDescent="0.25">
      <c r="A37" s="106">
        <v>34</v>
      </c>
      <c r="B37" s="106" t="str">
        <f>IF(ISERROR(INDEX('Miljövärden urval för publ'!$A$2:$AD$475,MATCH($A37,'Miljövärden urval för publ'!$U$2:$U$476,0),1)),"",INDEX('Miljövärden urval för publ'!$A$2:$AD$475,MATCH($A37,'Miljövärden urval för publ'!$U$2:$U$476,0),1))</f>
        <v>Dala Energi Värme AB</v>
      </c>
      <c r="C37" s="106" t="str">
        <f>IF(ISERROR(INDEX('Miljövärden urval för publ'!$A$2:$AD$475,MATCH($A37,'Miljövärden urval för publ'!$U$2:$U$476,0),2)),"",INDEX('Miljövärden urval för publ'!$A$2:$AD$475,MATCH($A37,'Miljövärden urval för publ'!$U$2:$U$476,0),2))</f>
        <v>Leksand</v>
      </c>
      <c r="D37" s="106">
        <f>IF(ISERROR(VLOOKUP($C37,'Miljövärden urval för publ'!$B$2:$H$490,MATCH(D$4,'Miljövärden urval för publ'!$B$2:$H$2,0),FALSE)),"",VLOOKUP($C37,'Miljövärden urval för publ'!$B$2:$H$490,MATCH(D$4,'Miljövärden urval för publ'!$B$2:$H$2,0),FALSE))</f>
        <v>8.3179900000000001E-2</v>
      </c>
      <c r="E37" s="106">
        <f>IF(ISERROR(VLOOKUP($C37,'Miljövärden urval för publ'!$B$2:$H$490,MATCH(E$4,'Miljövärden urval för publ'!$B$2:$H$2,0),FALSE)),"",VLOOKUP($C37,'Miljövärden urval för publ'!$B$2:$H$490,MATCH(E$4,'Miljövärden urval för publ'!$B$2:$H$2,0),FALSE))</f>
        <v>12.2928</v>
      </c>
      <c r="F37" s="106">
        <f>IF(ISERROR(VLOOKUP($C37,'Miljövärden urval för publ'!$B$2:$H$490,MATCH(F$4,'Miljövärden urval för publ'!$B$2:$H$2,0),FALSE)),"",VLOOKUP($C37,'Miljövärden urval för publ'!$B$2:$H$490,MATCH(F$4,'Miljövärden urval för publ'!$B$2:$H$2,0),FALSE))</f>
        <v>8.9291499999999999</v>
      </c>
      <c r="G37" s="106">
        <f>IF(ISERROR(VLOOKUP($C37,'Miljövärden urval för publ'!$B$2:$H$490,MATCH(G$4,'Miljövärden urval för publ'!$B$2:$H$2,0),FALSE)),"",VLOOKUP($C37,'Miljövärden urval för publ'!$B$2:$H$490,MATCH(G$4,'Miljövärden urval för publ'!$B$2:$H$2,0),FALSE))</f>
        <v>2.0253300000000001E-3</v>
      </c>
    </row>
    <row r="38" spans="1:7" x14ac:dyDescent="0.25">
      <c r="A38" s="106">
        <v>35</v>
      </c>
      <c r="B38" s="106" t="str">
        <f>IF(ISERROR(INDEX('Miljövärden urval för publ'!$A$2:$AD$475,MATCH($A38,'Miljövärden urval för publ'!$U$2:$U$476,0),1)),"",INDEX('Miljövärden urval för publ'!$A$2:$AD$475,MATCH($A38,'Miljövärden urval för publ'!$U$2:$U$476,0),1))</f>
        <v>Degerfors Energi AB</v>
      </c>
      <c r="C38" s="106" t="str">
        <f>IF(ISERROR(INDEX('Miljövärden urval för publ'!$A$2:$AD$475,MATCH($A38,'Miljövärden urval för publ'!$U$2:$U$476,0),2)),"",INDEX('Miljövärden urval för publ'!$A$2:$AD$475,MATCH($A38,'Miljövärden urval för publ'!$U$2:$U$476,0),2))</f>
        <v>HVC Degerfors</v>
      </c>
      <c r="D38" s="106">
        <f>IF(ISERROR(VLOOKUP($C38,'Miljövärden urval för publ'!$B$2:$H$490,MATCH(D$4,'Miljövärden urval för publ'!$B$2:$H$2,0),FALSE)),"",VLOOKUP($C38,'Miljövärden urval för publ'!$B$2:$H$490,MATCH(D$4,'Miljövärden urval för publ'!$B$2:$H$2,0),FALSE))</f>
        <v>0.18854199999999999</v>
      </c>
      <c r="E38" s="106">
        <f>IF(ISERROR(VLOOKUP($C38,'Miljövärden urval för publ'!$B$2:$H$490,MATCH(E$4,'Miljövärden urval för publ'!$B$2:$H$2,0),FALSE)),"",VLOOKUP($C38,'Miljövärden urval för publ'!$B$2:$H$490,MATCH(E$4,'Miljövärden urval för publ'!$B$2:$H$2,0),FALSE))</f>
        <v>17.9498</v>
      </c>
      <c r="F38" s="106">
        <f>IF(ISERROR(VLOOKUP($C38,'Miljövärden urval för publ'!$B$2:$H$490,MATCH(F$4,'Miljövärden urval för publ'!$B$2:$H$2,0),FALSE)),"",VLOOKUP($C38,'Miljövärden urval för publ'!$B$2:$H$490,MATCH(F$4,'Miljövärden urval för publ'!$B$2:$H$2,0),FALSE))</f>
        <v>16.8248</v>
      </c>
      <c r="G38" s="106">
        <f>IF(ISERROR(VLOOKUP($C38,'Miljövärden urval för publ'!$B$2:$H$490,MATCH(G$4,'Miljövärden urval för publ'!$B$2:$H$2,0),FALSE)),"",VLOOKUP($C38,'Miljövärden urval för publ'!$B$2:$H$490,MATCH(G$4,'Miljövärden urval för publ'!$B$2:$H$2,0),FALSE))</f>
        <v>1.6689699999999998E-2</v>
      </c>
    </row>
    <row r="39" spans="1:7" x14ac:dyDescent="0.25">
      <c r="A39" s="106">
        <v>36</v>
      </c>
      <c r="B39" s="106" t="str">
        <f>IF(ISERROR(INDEX('Miljövärden urval för publ'!$A$2:$AD$475,MATCH($A39,'Miljövärden urval för publ'!$U$2:$U$476,0),1)),"",INDEX('Miljövärden urval för publ'!$A$2:$AD$475,MATCH($A39,'Miljövärden urval för publ'!$U$2:$U$476,0),1))</f>
        <v>Degerfors Energi AB</v>
      </c>
      <c r="C39" s="106" t="str">
        <f>IF(ISERROR(INDEX('Miljövärden urval för publ'!$A$2:$AD$475,MATCH($A39,'Miljövärden urval för publ'!$U$2:$U$476,0),2)),"",INDEX('Miljövärden urval för publ'!$A$2:$AD$475,MATCH($A39,'Miljövärden urval för publ'!$U$2:$U$476,0),2))</f>
        <v>Kvarnberg</v>
      </c>
      <c r="D39" s="106">
        <f>IF(ISERROR(VLOOKUP($C39,'Miljövärden urval för publ'!$B$2:$H$490,MATCH(D$4,'Miljövärden urval för publ'!$B$2:$H$2,0),FALSE)),"",VLOOKUP($C39,'Miljövärden urval för publ'!$B$2:$H$490,MATCH(D$4,'Miljövärden urval för publ'!$B$2:$H$2,0),FALSE))</f>
        <v>0.31195400000000001</v>
      </c>
      <c r="E39" s="106">
        <f>IF(ISERROR(VLOOKUP($C39,'Miljövärden urval för publ'!$B$2:$H$490,MATCH(E$4,'Miljövärden urval för publ'!$B$2:$H$2,0),FALSE)),"",VLOOKUP($C39,'Miljövärden urval för publ'!$B$2:$H$490,MATCH(E$4,'Miljövärden urval för publ'!$B$2:$H$2,0),FALSE))</f>
        <v>45.280200000000001</v>
      </c>
      <c r="F39" s="106">
        <f>IF(ISERROR(VLOOKUP($C39,'Miljövärden urval för publ'!$B$2:$H$490,MATCH(F$4,'Miljövärden urval för publ'!$B$2:$H$2,0),FALSE)),"",VLOOKUP($C39,'Miljövärden urval för publ'!$B$2:$H$490,MATCH(F$4,'Miljövärden urval för publ'!$B$2:$H$2,0),FALSE))</f>
        <v>18.438500000000001</v>
      </c>
      <c r="G39" s="106">
        <f>IF(ISERROR(VLOOKUP($C39,'Miljövärden urval för publ'!$B$2:$H$490,MATCH(G$4,'Miljövärden urval för publ'!$B$2:$H$2,0),FALSE)),"",VLOOKUP($C39,'Miljövärden urval för publ'!$B$2:$H$490,MATCH(G$4,'Miljövärden urval för publ'!$B$2:$H$2,0),FALSE))</f>
        <v>6.6489999999999994E-2</v>
      </c>
    </row>
    <row r="40" spans="1:7" x14ac:dyDescent="0.25">
      <c r="A40" s="106">
        <v>37</v>
      </c>
      <c r="B40" s="106" t="str">
        <f>IF(ISERROR(INDEX('Miljövärden urval för publ'!$A$2:$AD$475,MATCH($A40,'Miljövärden urval för publ'!$U$2:$U$476,0),1)),"",INDEX('Miljövärden urval för publ'!$A$2:$AD$475,MATCH($A40,'Miljövärden urval för publ'!$U$2:$U$476,0),1))</f>
        <v>Degerfors Energi AB</v>
      </c>
      <c r="C40" s="106" t="str">
        <f>IF(ISERROR(INDEX('Miljövärden urval för publ'!$A$2:$AD$475,MATCH($A40,'Miljövärden urval för publ'!$U$2:$U$476,0),2)),"",INDEX('Miljövärden urval för publ'!$A$2:$AD$475,MATCH($A40,'Miljövärden urval för publ'!$U$2:$U$476,0),2))</f>
        <v>Svartå</v>
      </c>
      <c r="D40" s="106">
        <f>IF(ISERROR(VLOOKUP($C40,'Miljövärden urval för publ'!$B$2:$H$490,MATCH(D$4,'Miljövärden urval för publ'!$B$2:$H$2,0),FALSE)),"",VLOOKUP($C40,'Miljövärden urval för publ'!$B$2:$H$490,MATCH(D$4,'Miljövärden urval för publ'!$B$2:$H$2,0),FALSE))</f>
        <v>0.21163299999999999</v>
      </c>
      <c r="E40" s="106">
        <f>IF(ISERROR(VLOOKUP($C40,'Miljövärden urval för publ'!$B$2:$H$490,MATCH(E$4,'Miljövärden urval för publ'!$B$2:$H$2,0),FALSE)),"",VLOOKUP($C40,'Miljövärden urval för publ'!$B$2:$H$490,MATCH(E$4,'Miljövärden urval för publ'!$B$2:$H$2,0),FALSE))</f>
        <v>20.849699999999999</v>
      </c>
      <c r="F40" s="106">
        <f>IF(ISERROR(VLOOKUP($C40,'Miljövärden urval för publ'!$B$2:$H$490,MATCH(F$4,'Miljövärden urval för publ'!$B$2:$H$2,0),FALSE)),"",VLOOKUP($C40,'Miljövärden urval för publ'!$B$2:$H$490,MATCH(F$4,'Miljövärden urval för publ'!$B$2:$H$2,0),FALSE))</f>
        <v>17.881</v>
      </c>
      <c r="G40" s="106">
        <f>IF(ISERROR(VLOOKUP($C40,'Miljövärden urval för publ'!$B$2:$H$490,MATCH(G$4,'Miljövärden urval för publ'!$B$2:$H$2,0),FALSE)),"",VLOOKUP($C40,'Miljövärden urval för publ'!$B$2:$H$490,MATCH(G$4,'Miljövärden urval för publ'!$B$2:$H$2,0),FALSE))</f>
        <v>1.41265E-2</v>
      </c>
    </row>
    <row r="41" spans="1:7" x14ac:dyDescent="0.25">
      <c r="A41" s="106">
        <v>38</v>
      </c>
      <c r="B41" s="106" t="str">
        <f>IF(ISERROR(INDEX('Miljövärden urval för publ'!$A$2:$AD$475,MATCH($A41,'Miljövärden urval för publ'!$U$2:$U$476,0),1)),"",INDEX('Miljövärden urval för publ'!$A$2:$AD$475,MATCH($A41,'Miljövärden urval för publ'!$U$2:$U$476,0),1))</f>
        <v>Degerfors Energi AB</v>
      </c>
      <c r="C41" s="106" t="str">
        <f>IF(ISERROR(INDEX('Miljövärden urval för publ'!$A$2:$AD$475,MATCH($A41,'Miljövärden urval för publ'!$U$2:$U$476,0),2)),"",INDEX('Miljövärden urval för publ'!$A$2:$AD$475,MATCH($A41,'Miljövärden urval för publ'!$U$2:$U$476,0),2))</f>
        <v>Åtorp</v>
      </c>
      <c r="D41" s="106">
        <f>IF(ISERROR(VLOOKUP($C41,'Miljövärden urval för publ'!$B$2:$H$490,MATCH(D$4,'Miljövärden urval för publ'!$B$2:$H$2,0),FALSE)),"",VLOOKUP($C41,'Miljövärden urval för publ'!$B$2:$H$490,MATCH(D$4,'Miljövärden urval för publ'!$B$2:$H$2,0),FALSE))</f>
        <v>0.25409799999999999</v>
      </c>
      <c r="E41" s="106">
        <f>IF(ISERROR(VLOOKUP($C41,'Miljövärden urval för publ'!$B$2:$H$490,MATCH(E$4,'Miljövärden urval för publ'!$B$2:$H$2,0),FALSE)),"",VLOOKUP($C41,'Miljövärden urval för publ'!$B$2:$H$490,MATCH(E$4,'Miljövärden urval för publ'!$B$2:$H$2,0),FALSE))</f>
        <v>25.638400000000001</v>
      </c>
      <c r="F41" s="106">
        <f>IF(ISERROR(VLOOKUP($C41,'Miljövärden urval för publ'!$B$2:$H$490,MATCH(F$4,'Miljövärden urval för publ'!$B$2:$H$2,0),FALSE)),"",VLOOKUP($C41,'Miljövärden urval för publ'!$B$2:$H$490,MATCH(F$4,'Miljövärden urval för publ'!$B$2:$H$2,0),FALSE))</f>
        <v>21.2149</v>
      </c>
      <c r="G41" s="106">
        <f>IF(ISERROR(VLOOKUP($C41,'Miljövärden urval för publ'!$B$2:$H$490,MATCH(G$4,'Miljövärden urval för publ'!$B$2:$H$2,0),FALSE)),"",VLOOKUP($C41,'Miljövärden urval för publ'!$B$2:$H$490,MATCH(G$4,'Miljövärden urval för publ'!$B$2:$H$2,0),FALSE))</f>
        <v>1.6520400000000001E-2</v>
      </c>
    </row>
    <row r="42" spans="1:7" x14ac:dyDescent="0.25">
      <c r="A42" s="106">
        <v>39</v>
      </c>
      <c r="B42" s="106" t="str">
        <f>IF(ISERROR(INDEX('Miljövärden urval för publ'!$A$2:$AD$475,MATCH($A42,'Miljövärden urval för publ'!$U$2:$U$476,0),1)),"",INDEX('Miljövärden urval för publ'!$A$2:$AD$475,MATCH($A42,'Miljövärden urval för publ'!$U$2:$U$476,0),1))</f>
        <v>E.ON Värme Sverige AB</v>
      </c>
      <c r="C42" s="106" t="str">
        <f>IF(ISERROR(INDEX('Miljövärden urval för publ'!$A$2:$AD$475,MATCH($A42,'Miljövärden urval för publ'!$U$2:$U$476,0),2)),"",INDEX('Miljövärden urval för publ'!$A$2:$AD$475,MATCH($A42,'Miljövärden urval för publ'!$U$2:$U$476,0),2))</f>
        <v>Bara</v>
      </c>
      <c r="D42" s="106">
        <f>IF(ISERROR(VLOOKUP($C42,'Miljövärden urval för publ'!$B$2:$H$490,MATCH(D$4,'Miljövärden urval för publ'!$B$2:$H$2,0),FALSE)),"",VLOOKUP($C42,'Miljövärden urval för publ'!$B$2:$H$490,MATCH(D$4,'Miljövärden urval för publ'!$B$2:$H$2,0),FALSE))</f>
        <v>0.47343299999999999</v>
      </c>
      <c r="E42" s="106">
        <f>IF(ISERROR(VLOOKUP($C42,'Miljövärden urval för publ'!$B$2:$H$490,MATCH(E$4,'Miljövärden urval för publ'!$B$2:$H$2,0),FALSE)),"",VLOOKUP($C42,'Miljövärden urval för publ'!$B$2:$H$490,MATCH(E$4,'Miljövärden urval för publ'!$B$2:$H$2,0),FALSE))</f>
        <v>76.957700000000003</v>
      </c>
      <c r="F42" s="106">
        <f>IF(ISERROR(VLOOKUP($C42,'Miljövärden urval för publ'!$B$2:$H$490,MATCH(F$4,'Miljövärden urval för publ'!$B$2:$H$2,0),FALSE)),"",VLOOKUP($C42,'Miljövärden urval för publ'!$B$2:$H$490,MATCH(F$4,'Miljövärden urval för publ'!$B$2:$H$2,0),FALSE))</f>
        <v>24.1572</v>
      </c>
      <c r="G42" s="106">
        <f>IF(ISERROR(VLOOKUP($C42,'Miljövärden urval för publ'!$B$2:$H$490,MATCH(G$4,'Miljövärden urval för publ'!$B$2:$H$2,0),FALSE)),"",VLOOKUP($C42,'Miljövärden urval för publ'!$B$2:$H$490,MATCH(G$4,'Miljövärden urval för publ'!$B$2:$H$2,0),FALSE))</f>
        <v>0.26425399999999999</v>
      </c>
    </row>
    <row r="43" spans="1:7" x14ac:dyDescent="0.25">
      <c r="A43" s="106">
        <v>40</v>
      </c>
      <c r="B43" s="106" t="str">
        <f>IF(ISERROR(INDEX('Miljövärden urval för publ'!$A$2:$AD$475,MATCH($A43,'Miljövärden urval för publ'!$U$2:$U$476,0),1)),"",INDEX('Miljövärden urval för publ'!$A$2:$AD$475,MATCH($A43,'Miljövärden urval för publ'!$U$2:$U$476,0),1))</f>
        <v>E.ON Värme Sverige AB</v>
      </c>
      <c r="C43" s="106" t="str">
        <f>IF(ISERROR(INDEX('Miljövärden urval för publ'!$A$2:$AD$475,MATCH($A43,'Miljövärden urval för publ'!$U$2:$U$476,0),2)),"",INDEX('Miljövärden urval för publ'!$A$2:$AD$475,MATCH($A43,'Miljövärden urval för publ'!$U$2:$U$476,0),2))</f>
        <v>Boxholm</v>
      </c>
      <c r="D43" s="106">
        <f>IF(ISERROR(VLOOKUP($C43,'Miljövärden urval för publ'!$B$2:$H$490,MATCH(D$4,'Miljövärden urval för publ'!$B$2:$H$2,0),FALSE)),"",VLOOKUP($C43,'Miljövärden urval för publ'!$B$2:$H$490,MATCH(D$4,'Miljövärden urval för publ'!$B$2:$H$2,0),FALSE))</f>
        <v>8.1309199999999998E-2</v>
      </c>
      <c r="E43" s="106">
        <f>IF(ISERROR(VLOOKUP($C43,'Miljövärden urval för publ'!$B$2:$H$490,MATCH(E$4,'Miljövärden urval för publ'!$B$2:$H$2,0),FALSE)),"",VLOOKUP($C43,'Miljövärden urval för publ'!$B$2:$H$490,MATCH(E$4,'Miljövärden urval för publ'!$B$2:$H$2,0),FALSE))</f>
        <v>20.012699999999999</v>
      </c>
      <c r="F43" s="106">
        <f>IF(ISERROR(VLOOKUP($C43,'Miljövärden urval för publ'!$B$2:$H$490,MATCH(F$4,'Miljövärden urval för publ'!$B$2:$H$2,0),FALSE)),"",VLOOKUP($C43,'Miljövärden urval för publ'!$B$2:$H$490,MATCH(F$4,'Miljövärden urval för publ'!$B$2:$H$2,0),FALSE))</f>
        <v>7.82308</v>
      </c>
      <c r="G43" s="106">
        <f>IF(ISERROR(VLOOKUP($C43,'Miljövärden urval för publ'!$B$2:$H$490,MATCH(G$4,'Miljövärden urval för publ'!$B$2:$H$2,0),FALSE)),"",VLOOKUP($C43,'Miljövärden urval för publ'!$B$2:$H$490,MATCH(G$4,'Miljövärden urval för publ'!$B$2:$H$2,0),FALSE))</f>
        <v>1.32199E-2</v>
      </c>
    </row>
    <row r="44" spans="1:7" x14ac:dyDescent="0.25">
      <c r="A44" s="106">
        <v>41</v>
      </c>
      <c r="B44" s="106" t="str">
        <f>IF(ISERROR(INDEX('Miljövärden urval för publ'!$A$2:$AD$475,MATCH($A44,'Miljövärden urval för publ'!$U$2:$U$476,0),1)),"",INDEX('Miljövärden urval för publ'!$A$2:$AD$475,MATCH($A44,'Miljövärden urval för publ'!$U$2:$U$476,0),1))</f>
        <v>E.ON Värme Sverige AB</v>
      </c>
      <c r="C44" s="106" t="str">
        <f>IF(ISERROR(INDEX('Miljövärden urval för publ'!$A$2:$AD$475,MATCH($A44,'Miljövärden urval för publ'!$U$2:$U$476,0),2)),"",INDEX('Miljövärden urval för publ'!$A$2:$AD$475,MATCH($A44,'Miljövärden urval för publ'!$U$2:$U$476,0),2))</f>
        <v>Bro</v>
      </c>
      <c r="D44" s="106">
        <f>IF(ISERROR(VLOOKUP($C44,'Miljövärden urval för publ'!$B$2:$H$490,MATCH(D$4,'Miljövärden urval för publ'!$B$2:$H$2,0),FALSE)),"",VLOOKUP($C44,'Miljövärden urval för publ'!$B$2:$H$490,MATCH(D$4,'Miljövärden urval för publ'!$B$2:$H$2,0),FALSE))</f>
        <v>0.15493799999999999</v>
      </c>
      <c r="E44" s="106">
        <f>IF(ISERROR(VLOOKUP($C44,'Miljövärden urval för publ'!$B$2:$H$490,MATCH(E$4,'Miljövärden urval för publ'!$B$2:$H$2,0),FALSE)),"",VLOOKUP($C44,'Miljövärden urval för publ'!$B$2:$H$490,MATCH(E$4,'Miljövärden urval för publ'!$B$2:$H$2,0),FALSE))</f>
        <v>18.528400000000001</v>
      </c>
      <c r="F44" s="106">
        <f>IF(ISERROR(VLOOKUP($C44,'Miljövärden urval för publ'!$B$2:$H$490,MATCH(F$4,'Miljövärden urval för publ'!$B$2:$H$2,0),FALSE)),"",VLOOKUP($C44,'Miljövärden urval för publ'!$B$2:$H$490,MATCH(F$4,'Miljövärden urval för publ'!$B$2:$H$2,0),FALSE))</f>
        <v>6.2999700000000001</v>
      </c>
      <c r="G44" s="106">
        <f>IF(ISERROR(VLOOKUP($C44,'Miljövärden urval för publ'!$B$2:$H$490,MATCH(G$4,'Miljövärden urval för publ'!$B$2:$H$2,0),FALSE)),"",VLOOKUP($C44,'Miljövärden urval för publ'!$B$2:$H$490,MATCH(G$4,'Miljövärden urval för publ'!$B$2:$H$2,0),FALSE))</f>
        <v>1.4915599999999999E-2</v>
      </c>
    </row>
    <row r="45" spans="1:7" x14ac:dyDescent="0.25">
      <c r="A45" s="106">
        <v>42</v>
      </c>
      <c r="B45" s="106" t="str">
        <f>IF(ISERROR(INDEX('Miljövärden urval för publ'!$A$2:$AD$475,MATCH($A45,'Miljövärden urval för publ'!$U$2:$U$476,0),1)),"",INDEX('Miljövärden urval för publ'!$A$2:$AD$475,MATCH($A45,'Miljövärden urval för publ'!$U$2:$U$476,0),1))</f>
        <v>E.ON Värme Sverige AB</v>
      </c>
      <c r="C45" s="106" t="str">
        <f>IF(ISERROR(INDEX('Miljövärden urval för publ'!$A$2:$AD$475,MATCH($A45,'Miljövärden urval för publ'!$U$2:$U$476,0),2)),"",INDEX('Miljövärden urval för publ'!$A$2:$AD$475,MATCH($A45,'Miljövärden urval för publ'!$U$2:$U$476,0),2))</f>
        <v>Bålsta</v>
      </c>
      <c r="D45" s="106">
        <f>IF(ISERROR(VLOOKUP($C45,'Miljövärden urval för publ'!$B$2:$H$490,MATCH(D$4,'Miljövärden urval för publ'!$B$2:$H$2,0),FALSE)),"",VLOOKUP($C45,'Miljövärden urval för publ'!$B$2:$H$490,MATCH(D$4,'Miljövärden urval för publ'!$B$2:$H$2,0),FALSE))</f>
        <v>0.16627500000000001</v>
      </c>
      <c r="E45" s="106">
        <f>IF(ISERROR(VLOOKUP($C45,'Miljövärden urval för publ'!$B$2:$H$490,MATCH(E$4,'Miljövärden urval för publ'!$B$2:$H$2,0),FALSE)),"",VLOOKUP($C45,'Miljövärden urval för publ'!$B$2:$H$490,MATCH(E$4,'Miljövärden urval för publ'!$B$2:$H$2,0),FALSE))</f>
        <v>32.210900000000002</v>
      </c>
      <c r="F45" s="106">
        <f>IF(ISERROR(VLOOKUP($C45,'Miljövärden urval för publ'!$B$2:$H$490,MATCH(F$4,'Miljövärden urval för publ'!$B$2:$H$2,0),FALSE)),"",VLOOKUP($C45,'Miljövärden urval för publ'!$B$2:$H$490,MATCH(F$4,'Miljövärden urval för publ'!$B$2:$H$2,0),FALSE))</f>
        <v>11.4893</v>
      </c>
      <c r="G45" s="106">
        <f>IF(ISERROR(VLOOKUP($C45,'Miljövärden urval för publ'!$B$2:$H$490,MATCH(G$4,'Miljövärden urval för publ'!$B$2:$H$2,0),FALSE)),"",VLOOKUP($C45,'Miljövärden urval för publ'!$B$2:$H$490,MATCH(G$4,'Miljövärden urval för publ'!$B$2:$H$2,0),FALSE))</f>
        <v>2.54769E-2</v>
      </c>
    </row>
    <row r="46" spans="1:7" x14ac:dyDescent="0.25">
      <c r="A46" s="106">
        <v>43</v>
      </c>
      <c r="B46" s="106" t="str">
        <f>IF(ISERROR(INDEX('Miljövärden urval för publ'!$A$2:$AD$475,MATCH($A46,'Miljövärden urval för publ'!$U$2:$U$476,0),1)),"",INDEX('Miljövärden urval för publ'!$A$2:$AD$475,MATCH($A46,'Miljövärden urval för publ'!$U$2:$U$476,0),1))</f>
        <v>E.ON Värme Sverige AB</v>
      </c>
      <c r="C46" s="106" t="str">
        <f>IF(ISERROR(INDEX('Miljövärden urval för publ'!$A$2:$AD$475,MATCH($A46,'Miljövärden urval för publ'!$U$2:$U$476,0),2)),"",INDEX('Miljövärden urval för publ'!$A$2:$AD$475,MATCH($A46,'Miljövärden urval för publ'!$U$2:$U$476,0),2))</f>
        <v>Coop</v>
      </c>
      <c r="D46" s="106">
        <f>IF(ISERROR(VLOOKUP($C46,'Miljövärden urval för publ'!$B$2:$H$490,MATCH(D$4,'Miljövärden urval för publ'!$B$2:$H$2,0),FALSE)),"",VLOOKUP($C46,'Miljövärden urval för publ'!$B$2:$H$490,MATCH(D$4,'Miljövärden urval för publ'!$B$2:$H$2,0),FALSE))</f>
        <v>0.14199700000000001</v>
      </c>
      <c r="E46" s="106">
        <f>IF(ISERROR(VLOOKUP($C46,'Miljövärden urval för publ'!$B$2:$H$490,MATCH(E$4,'Miljövärden urval för publ'!$B$2:$H$2,0),FALSE)),"",VLOOKUP($C46,'Miljövärden urval för publ'!$B$2:$H$490,MATCH(E$4,'Miljövärden urval för publ'!$B$2:$H$2,0),FALSE))</f>
        <v>33.586300000000001</v>
      </c>
      <c r="F46" s="106">
        <f>IF(ISERROR(VLOOKUP($C46,'Miljövärden urval för publ'!$B$2:$H$490,MATCH(F$4,'Miljövärden urval för publ'!$B$2:$H$2,0),FALSE)),"",VLOOKUP($C46,'Miljövärden urval för publ'!$B$2:$H$490,MATCH(F$4,'Miljövärden urval för publ'!$B$2:$H$2,0),FALSE))</f>
        <v>8.1583799999999993</v>
      </c>
      <c r="G46" s="106">
        <f>IF(ISERROR(VLOOKUP($C46,'Miljövärden urval för publ'!$B$2:$H$490,MATCH(G$4,'Miljövärden urval för publ'!$B$2:$H$2,0),FALSE)),"",VLOOKUP($C46,'Miljövärden urval för publ'!$B$2:$H$490,MATCH(G$4,'Miljövärden urval för publ'!$B$2:$H$2,0),FALSE))</f>
        <v>4.5535199999999998E-2</v>
      </c>
    </row>
    <row r="47" spans="1:7" x14ac:dyDescent="0.25">
      <c r="A47" s="106">
        <v>44</v>
      </c>
      <c r="B47" s="106" t="str">
        <f>IF(ISERROR(INDEX('Miljövärden urval för publ'!$A$2:$AD$475,MATCH($A47,'Miljövärden urval för publ'!$U$2:$U$476,0),1)),"",INDEX('Miljövärden urval för publ'!$A$2:$AD$475,MATCH($A47,'Miljövärden urval för publ'!$U$2:$U$476,0),1))</f>
        <v>E.ON Värme Sverige AB</v>
      </c>
      <c r="C47" s="106" t="str">
        <f>IF(ISERROR(INDEX('Miljövärden urval för publ'!$A$2:$AD$475,MATCH($A47,'Miljövärden urval för publ'!$U$2:$U$476,0),2)),"",INDEX('Miljövärden urval för publ'!$A$2:$AD$475,MATCH($A47,'Miljövärden urval för publ'!$U$2:$U$476,0),2))</f>
        <v>HÖK</v>
      </c>
      <c r="D47" s="106">
        <f>IF(ISERROR(VLOOKUP($C47,'Miljövärden urval för publ'!$B$2:$H$490,MATCH(D$4,'Miljövärden urval för publ'!$B$2:$H$2,0),FALSE)),"",VLOOKUP($C47,'Miljövärden urval för publ'!$B$2:$H$490,MATCH(D$4,'Miljövärden urval för publ'!$B$2:$H$2,0),FALSE))</f>
        <v>0.25924999999999998</v>
      </c>
      <c r="E47" s="106">
        <f>IF(ISERROR(VLOOKUP($C47,'Miljövärden urval för publ'!$B$2:$H$490,MATCH(E$4,'Miljövärden urval för publ'!$B$2:$H$2,0),FALSE)),"",VLOOKUP($C47,'Miljövärden urval för publ'!$B$2:$H$490,MATCH(E$4,'Miljövärden urval för publ'!$B$2:$H$2,0),FALSE))</f>
        <v>81.923400000000001</v>
      </c>
      <c r="F47" s="106">
        <f>IF(ISERROR(VLOOKUP($C47,'Miljövärden urval för publ'!$B$2:$H$490,MATCH(F$4,'Miljövärden urval för publ'!$B$2:$H$2,0),FALSE)),"",VLOOKUP($C47,'Miljövärden urval för publ'!$B$2:$H$490,MATCH(F$4,'Miljövärden urval för publ'!$B$2:$H$2,0),FALSE))</f>
        <v>7.7391100000000002</v>
      </c>
      <c r="G47" s="106">
        <f>IF(ISERROR(VLOOKUP($C47,'Miljövärden urval för publ'!$B$2:$H$490,MATCH(G$4,'Miljövärden urval för publ'!$B$2:$H$2,0),FALSE)),"",VLOOKUP($C47,'Miljövärden urval för publ'!$B$2:$H$490,MATCH(G$4,'Miljövärden urval för publ'!$B$2:$H$2,0),FALSE))</f>
        <v>6.7103499999999996E-2</v>
      </c>
    </row>
    <row r="48" spans="1:7" x14ac:dyDescent="0.25">
      <c r="A48" s="106">
        <v>45</v>
      </c>
      <c r="B48" s="106" t="str">
        <f>IF(ISERROR(INDEX('Miljövärden urval för publ'!$A$2:$AD$475,MATCH($A48,'Miljövärden urval för publ'!$U$2:$U$476,0),1)),"",INDEX('Miljövärden urval för publ'!$A$2:$AD$475,MATCH($A48,'Miljövärden urval för publ'!$U$2:$U$476,0),1))</f>
        <v>E.ON Värme Sverige AB</v>
      </c>
      <c r="C48" s="106" t="str">
        <f>IF(ISERROR(INDEX('Miljövärden urval för publ'!$A$2:$AD$475,MATCH($A48,'Miljövärden urval för publ'!$U$2:$U$476,0),2)),"",INDEX('Miljövärden urval för publ'!$A$2:$AD$475,MATCH($A48,'Miljövärden urval för publ'!$U$2:$U$476,0),2))</f>
        <v>Järfälla</v>
      </c>
      <c r="D48" s="106">
        <f>IF(ISERROR(VLOOKUP($C48,'Miljövärden urval för publ'!$B$2:$H$490,MATCH(D$4,'Miljövärden urval för publ'!$B$2:$H$2,0),FALSE)),"",VLOOKUP($C48,'Miljövärden urval för publ'!$B$2:$H$490,MATCH(D$4,'Miljövärden urval för publ'!$B$2:$H$2,0),FALSE))</f>
        <v>3.02651E-2</v>
      </c>
      <c r="E48" s="106">
        <f>IF(ISERROR(VLOOKUP($C48,'Miljövärden urval för publ'!$B$2:$H$490,MATCH(E$4,'Miljövärden urval för publ'!$B$2:$H$2,0),FALSE)),"",VLOOKUP($C48,'Miljövärden urval för publ'!$B$2:$H$490,MATCH(E$4,'Miljövärden urval för publ'!$B$2:$H$2,0),FALSE))</f>
        <v>6.0278200000000002</v>
      </c>
      <c r="F48" s="106">
        <f>IF(ISERROR(VLOOKUP($C48,'Miljövärden urval för publ'!$B$2:$H$490,MATCH(F$4,'Miljövärden urval för publ'!$B$2:$H$2,0),FALSE)),"",VLOOKUP($C48,'Miljövärden urval för publ'!$B$2:$H$490,MATCH(F$4,'Miljövärden urval för publ'!$B$2:$H$2,0),FALSE))</f>
        <v>1.4448000000000001</v>
      </c>
      <c r="G48" s="106">
        <f>IF(ISERROR(VLOOKUP($C48,'Miljövärden urval för publ'!$B$2:$H$490,MATCH(G$4,'Miljövärden urval för publ'!$B$2:$H$2,0),FALSE)),"",VLOOKUP($C48,'Miljövärden urval för publ'!$B$2:$H$490,MATCH(G$4,'Miljövärden urval för publ'!$B$2:$H$2,0),FALSE))</f>
        <v>8.9745999999999992E-3</v>
      </c>
    </row>
    <row r="49" spans="1:7" x14ac:dyDescent="0.25">
      <c r="A49" s="106">
        <v>46</v>
      </c>
      <c r="B49" s="106" t="str">
        <f>IF(ISERROR(INDEX('Miljövärden urval för publ'!$A$2:$AD$475,MATCH($A49,'Miljövärden urval för publ'!$U$2:$U$476,0),1)),"",INDEX('Miljövärden urval för publ'!$A$2:$AD$475,MATCH($A49,'Miljövärden urval för publ'!$U$2:$U$476,0),1))</f>
        <v>E.ON Värme Sverige AB</v>
      </c>
      <c r="C49" s="106" t="str">
        <f>IF(ISERROR(INDEX('Miljövärden urval för publ'!$A$2:$AD$475,MATCH($A49,'Miljövärden urval för publ'!$U$2:$U$476,0),2)),"",INDEX('Miljövärden urval för publ'!$A$2:$AD$475,MATCH($A49,'Miljövärden urval för publ'!$U$2:$U$476,0),2))</f>
        <v>Kungsängen</v>
      </c>
      <c r="D49" s="106">
        <f>IF(ISERROR(VLOOKUP($C49,'Miljövärden urval för publ'!$B$2:$H$490,MATCH(D$4,'Miljövärden urval för publ'!$B$2:$H$2,0),FALSE)),"",VLOOKUP($C49,'Miljövärden urval för publ'!$B$2:$H$490,MATCH(D$4,'Miljövärden urval för publ'!$B$2:$H$2,0),FALSE))</f>
        <v>0.55308000000000002</v>
      </c>
      <c r="E49" s="106">
        <f>IF(ISERROR(VLOOKUP($C49,'Miljövärden urval för publ'!$B$2:$H$490,MATCH(E$4,'Miljövärden urval för publ'!$B$2:$H$2,0),FALSE)),"",VLOOKUP($C49,'Miljövärden urval för publ'!$B$2:$H$490,MATCH(E$4,'Miljövärden urval för publ'!$B$2:$H$2,0),FALSE))</f>
        <v>104.163</v>
      </c>
      <c r="F49" s="106">
        <f>IF(ISERROR(VLOOKUP($C49,'Miljövärden urval för publ'!$B$2:$H$490,MATCH(F$4,'Miljövärden urval för publ'!$B$2:$H$2,0),FALSE)),"",VLOOKUP($C49,'Miljövärden urval för publ'!$B$2:$H$490,MATCH(F$4,'Miljövärden urval för publ'!$B$2:$H$2,0),FALSE))</f>
        <v>7.5967700000000002</v>
      </c>
      <c r="G49" s="106">
        <f>IF(ISERROR(VLOOKUP($C49,'Miljövärden urval för publ'!$B$2:$H$490,MATCH(G$4,'Miljövärden urval för publ'!$B$2:$H$2,0),FALSE)),"",VLOOKUP($C49,'Miljövärden urval för publ'!$B$2:$H$490,MATCH(G$4,'Miljövärden urval för publ'!$B$2:$H$2,0),FALSE))</f>
        <v>0.12273000000000001</v>
      </c>
    </row>
    <row r="50" spans="1:7" x14ac:dyDescent="0.25">
      <c r="A50" s="106">
        <v>47</v>
      </c>
      <c r="B50" s="106" t="str">
        <f>IF(ISERROR(INDEX('Miljövärden urval för publ'!$A$2:$AD$475,MATCH($A50,'Miljövärden urval för publ'!$U$2:$U$476,0),1)),"",INDEX('Miljövärden urval för publ'!$A$2:$AD$475,MATCH($A50,'Miljövärden urval för publ'!$U$2:$U$476,0),1))</f>
        <v>E.ON Värme Sverige AB</v>
      </c>
      <c r="C50" s="106" t="str">
        <f>IF(ISERROR(INDEX('Miljövärden urval för publ'!$A$2:$AD$475,MATCH($A50,'Miljövärden urval för publ'!$U$2:$U$476,0),2)),"",INDEX('Miljövärden urval för publ'!$A$2:$AD$475,MATCH($A50,'Miljövärden urval för publ'!$U$2:$U$476,0),2))</f>
        <v>Malmö</v>
      </c>
      <c r="D50" s="106">
        <f>IF(ISERROR(VLOOKUP($C50,'Miljövärden urval för publ'!$B$2:$H$490,MATCH(D$4,'Miljövärden urval för publ'!$B$2:$H$2,0),FALSE)),"",VLOOKUP($C50,'Miljövärden urval för publ'!$B$2:$H$490,MATCH(D$4,'Miljövärden urval för publ'!$B$2:$H$2,0),FALSE))</f>
        <v>0.38006600000000001</v>
      </c>
      <c r="E50" s="106">
        <f>IF(ISERROR(VLOOKUP($C50,'Miljövärden urval för publ'!$B$2:$H$490,MATCH(E$4,'Miljövärden urval för publ'!$B$2:$H$2,0),FALSE)),"",VLOOKUP($C50,'Miljövärden urval för publ'!$B$2:$H$490,MATCH(E$4,'Miljövärden urval för publ'!$B$2:$H$2,0),FALSE))</f>
        <v>124.899</v>
      </c>
      <c r="F50" s="106">
        <f>IF(ISERROR(VLOOKUP($C50,'Miljövärden urval för publ'!$B$2:$H$490,MATCH(F$4,'Miljövärden urval för publ'!$B$2:$H$2,0),FALSE)),"",VLOOKUP($C50,'Miljövärden urval för publ'!$B$2:$H$490,MATCH(F$4,'Miljövärden urval för publ'!$B$2:$H$2,0),FALSE))</f>
        <v>13.8058</v>
      </c>
      <c r="G50" s="106">
        <f>IF(ISERROR(VLOOKUP($C50,'Miljövärden urval för publ'!$B$2:$H$490,MATCH(G$4,'Miljövärden urval för publ'!$B$2:$H$2,0),FALSE)),"",VLOOKUP($C50,'Miljövärden urval för publ'!$B$2:$H$490,MATCH(G$4,'Miljövärden urval för publ'!$B$2:$H$2,0),FALSE))</f>
        <v>0.31492300000000001</v>
      </c>
    </row>
    <row r="51" spans="1:7" x14ac:dyDescent="0.25">
      <c r="A51" s="106">
        <v>48</v>
      </c>
      <c r="B51" s="106" t="str">
        <f>IF(ISERROR(INDEX('Miljövärden urval för publ'!$A$2:$AD$475,MATCH($A51,'Miljövärden urval för publ'!$U$2:$U$476,0),1)),"",INDEX('Miljövärden urval för publ'!$A$2:$AD$475,MATCH($A51,'Miljövärden urval för publ'!$U$2:$U$476,0),1))</f>
        <v>E.ON Värme Sverige AB</v>
      </c>
      <c r="C51" s="106" t="str">
        <f>IF(ISERROR(INDEX('Miljövärden urval för publ'!$A$2:$AD$475,MATCH($A51,'Miljövärden urval för publ'!$U$2:$U$476,0),2)),"",INDEX('Miljövärden urval för publ'!$A$2:$AD$475,MATCH($A51,'Miljövärden urval för publ'!$U$2:$U$476,0),2))</f>
        <v>Mora</v>
      </c>
      <c r="D51" s="106">
        <f>IF(ISERROR(VLOOKUP($C51,'Miljövärden urval för publ'!$B$2:$H$490,MATCH(D$4,'Miljövärden urval för publ'!$B$2:$H$2,0),FALSE)),"",VLOOKUP($C51,'Miljövärden urval för publ'!$B$2:$H$490,MATCH(D$4,'Miljövärden urval för publ'!$B$2:$H$2,0),FALSE))</f>
        <v>0.145095</v>
      </c>
      <c r="E51" s="106">
        <f>IF(ISERROR(VLOOKUP($C51,'Miljövärden urval för publ'!$B$2:$H$490,MATCH(E$4,'Miljövärden urval för publ'!$B$2:$H$2,0),FALSE)),"",VLOOKUP($C51,'Miljövärden urval för publ'!$B$2:$H$490,MATCH(E$4,'Miljövärden urval för publ'!$B$2:$H$2,0),FALSE))</f>
        <v>87.513000000000005</v>
      </c>
      <c r="F51" s="106">
        <f>IF(ISERROR(VLOOKUP($C51,'Miljövärden urval för publ'!$B$2:$H$490,MATCH(F$4,'Miljövärden urval för publ'!$B$2:$H$2,0),FALSE)),"",VLOOKUP($C51,'Miljövärden urval för publ'!$B$2:$H$490,MATCH(F$4,'Miljövärden urval för publ'!$B$2:$H$2,0),FALSE))</f>
        <v>6.9203599999999996</v>
      </c>
      <c r="G51" s="106">
        <f>IF(ISERROR(VLOOKUP($C51,'Miljövärden urval för publ'!$B$2:$H$490,MATCH(G$4,'Miljövärden urval för publ'!$B$2:$H$2,0),FALSE)),"",VLOOKUP($C51,'Miljövärden urval för publ'!$B$2:$H$490,MATCH(G$4,'Miljövärden urval för publ'!$B$2:$H$2,0),FALSE))</f>
        <v>3.1830299999999999E-2</v>
      </c>
    </row>
    <row r="52" spans="1:7" x14ac:dyDescent="0.25">
      <c r="A52" s="106">
        <v>49</v>
      </c>
      <c r="B52" s="106" t="str">
        <f>IF(ISERROR(INDEX('Miljövärden urval för publ'!$A$2:$AD$475,MATCH($A52,'Miljövärden urval för publ'!$U$2:$U$476,0),1)),"",INDEX('Miljövärden urval för publ'!$A$2:$AD$475,MATCH($A52,'Miljövärden urval för publ'!$U$2:$U$476,0),1))</f>
        <v>E.ON Värme Sverige AB</v>
      </c>
      <c r="C52" s="106" t="str">
        <f>IF(ISERROR(INDEX('Miljövärden urval för publ'!$A$2:$AD$475,MATCH($A52,'Miljövärden urval för publ'!$U$2:$U$476,0),2)),"",INDEX('Miljövärden urval för publ'!$A$2:$AD$475,MATCH($A52,'Miljövärden urval för publ'!$U$2:$U$476,0),2))</f>
        <v>Norrköping - Söderköping</v>
      </c>
      <c r="D52" s="106">
        <f>IF(ISERROR(VLOOKUP($C52,'Miljövärden urval för publ'!$B$2:$H$490,MATCH(D$4,'Miljövärden urval för publ'!$B$2:$H$2,0),FALSE)),"",VLOOKUP($C52,'Miljövärden urval för publ'!$B$2:$H$490,MATCH(D$4,'Miljövärden urval för publ'!$B$2:$H$2,0),FALSE))</f>
        <v>0.31329600000000002</v>
      </c>
      <c r="E52" s="106">
        <f>IF(ISERROR(VLOOKUP($C52,'Miljövärden urval för publ'!$B$2:$H$490,MATCH(E$4,'Miljövärden urval för publ'!$B$2:$H$2,0),FALSE)),"",VLOOKUP($C52,'Miljövärden urval för publ'!$B$2:$H$490,MATCH(E$4,'Miljövärden urval för publ'!$B$2:$H$2,0),FALSE))</f>
        <v>141.124</v>
      </c>
      <c r="F52" s="106">
        <f>IF(ISERROR(VLOOKUP($C52,'Miljövärden urval för publ'!$B$2:$H$490,MATCH(F$4,'Miljövärden urval för publ'!$B$2:$H$2,0),FALSE)),"",VLOOKUP($C52,'Miljövärden urval för publ'!$B$2:$H$490,MATCH(F$4,'Miljövärden urval för publ'!$B$2:$H$2,0),FALSE))</f>
        <v>5.47654</v>
      </c>
      <c r="G52" s="106">
        <f>IF(ISERROR(VLOOKUP($C52,'Miljövärden urval för publ'!$B$2:$H$490,MATCH(G$4,'Miljövärden urval för publ'!$B$2:$H$2,0),FALSE)),"",VLOOKUP($C52,'Miljövärden urval för publ'!$B$2:$H$490,MATCH(G$4,'Miljövärden urval för publ'!$B$2:$H$2,0),FALSE))</f>
        <v>0.103353</v>
      </c>
    </row>
    <row r="53" spans="1:7" x14ac:dyDescent="0.25">
      <c r="A53" s="106">
        <v>50</v>
      </c>
      <c r="B53" s="106" t="str">
        <f>IF(ISERROR(INDEX('Miljövärden urval för publ'!$A$2:$AD$475,MATCH($A53,'Miljövärden urval för publ'!$U$2:$U$476,0),1)),"",INDEX('Miljövärden urval för publ'!$A$2:$AD$475,MATCH($A53,'Miljövärden urval för publ'!$U$2:$U$476,0),1))</f>
        <v>E.ON Värme Sverige AB</v>
      </c>
      <c r="C53" s="106" t="str">
        <f>IF(ISERROR(INDEX('Miljövärden urval för publ'!$A$2:$AD$475,MATCH($A53,'Miljövärden urval för publ'!$U$2:$U$476,0),2)),"",INDEX('Miljövärden urval för publ'!$A$2:$AD$475,MATCH($A53,'Miljövärden urval för publ'!$U$2:$U$476,0),2))</f>
        <v>Orsa</v>
      </c>
      <c r="D53" s="106">
        <f>IF(ISERROR(VLOOKUP($C53,'Miljövärden urval för publ'!$B$2:$H$490,MATCH(D$4,'Miljövärden urval för publ'!$B$2:$H$2,0),FALSE)),"",VLOOKUP($C53,'Miljövärden urval för publ'!$B$2:$H$490,MATCH(D$4,'Miljövärden urval för publ'!$B$2:$H$2,0),FALSE))</f>
        <v>0.13785700000000001</v>
      </c>
      <c r="E53" s="106">
        <f>IF(ISERROR(VLOOKUP($C53,'Miljövärden urval för publ'!$B$2:$H$490,MATCH(E$4,'Miljövärden urval för publ'!$B$2:$H$2,0),FALSE)),"",VLOOKUP($C53,'Miljövärden urval för publ'!$B$2:$H$490,MATCH(E$4,'Miljövärden urval för publ'!$B$2:$H$2,0),FALSE))</f>
        <v>24.020199999999999</v>
      </c>
      <c r="F53" s="106">
        <f>IF(ISERROR(VLOOKUP($C53,'Miljövärden urval för publ'!$B$2:$H$490,MATCH(F$4,'Miljövärden urval för publ'!$B$2:$H$2,0),FALSE)),"",VLOOKUP($C53,'Miljövärden urval för publ'!$B$2:$H$490,MATCH(F$4,'Miljövärden urval för publ'!$B$2:$H$2,0),FALSE))</f>
        <v>10.0092</v>
      </c>
      <c r="G53" s="106">
        <f>IF(ISERROR(VLOOKUP($C53,'Miljövärden urval för publ'!$B$2:$H$490,MATCH(G$4,'Miljövärden urval för publ'!$B$2:$H$2,0),FALSE)),"",VLOOKUP($C53,'Miljövärden urval för publ'!$B$2:$H$490,MATCH(G$4,'Miljövärden urval för publ'!$B$2:$H$2,0),FALSE))</f>
        <v>1.73612E-2</v>
      </c>
    </row>
    <row r="54" spans="1:7" x14ac:dyDescent="0.25">
      <c r="A54" s="106">
        <v>51</v>
      </c>
      <c r="B54" s="106" t="str">
        <f>IF(ISERROR(INDEX('Miljövärden urval för publ'!$A$2:$AD$475,MATCH($A54,'Miljövärden urval för publ'!$U$2:$U$476,0),1)),"",INDEX('Miljövärden urval för publ'!$A$2:$AD$475,MATCH($A54,'Miljövärden urval för publ'!$U$2:$U$476,0),1))</f>
        <v>E.ON Värme Sverige AB</v>
      </c>
      <c r="C54" s="106" t="str">
        <f>IF(ISERROR(INDEX('Miljövärden urval för publ'!$A$2:$AD$475,MATCH($A54,'Miljövärden urval för publ'!$U$2:$U$476,0),2)),"",INDEX('Miljövärden urval för publ'!$A$2:$AD$475,MATCH($A54,'Miljövärden urval för publ'!$U$2:$U$476,0),2))</f>
        <v>Sollefteå</v>
      </c>
      <c r="D54" s="106">
        <f>IF(ISERROR(VLOOKUP($C54,'Miljövärden urval för publ'!$B$2:$H$490,MATCH(D$4,'Miljövärden urval för publ'!$B$2:$H$2,0),FALSE)),"",VLOOKUP($C54,'Miljövärden urval för publ'!$B$2:$H$490,MATCH(D$4,'Miljövärden urval för publ'!$B$2:$H$2,0),FALSE))</f>
        <v>0.110786</v>
      </c>
      <c r="E54" s="106">
        <f>IF(ISERROR(VLOOKUP($C54,'Miljövärden urval för publ'!$B$2:$H$490,MATCH(E$4,'Miljövärden urval för publ'!$B$2:$H$2,0),FALSE)),"",VLOOKUP($C54,'Miljövärden urval för publ'!$B$2:$H$490,MATCH(E$4,'Miljövärden urval för publ'!$B$2:$H$2,0),FALSE))</f>
        <v>26.052399999999999</v>
      </c>
      <c r="F54" s="106">
        <f>IF(ISERROR(VLOOKUP($C54,'Miljövärden urval för publ'!$B$2:$H$490,MATCH(F$4,'Miljövärden urval för publ'!$B$2:$H$2,0),FALSE)),"",VLOOKUP($C54,'Miljövärden urval för publ'!$B$2:$H$490,MATCH(F$4,'Miljövärden urval för publ'!$B$2:$H$2,0),FALSE))</f>
        <v>7.7992299999999997</v>
      </c>
      <c r="G54" s="106">
        <f>IF(ISERROR(VLOOKUP($C54,'Miljövärden urval för publ'!$B$2:$H$490,MATCH(G$4,'Miljövärden urval för publ'!$B$2:$H$2,0),FALSE)),"",VLOOKUP($C54,'Miljövärden urval för publ'!$B$2:$H$490,MATCH(G$4,'Miljövärden urval för publ'!$B$2:$H$2,0),FALSE))</f>
        <v>1.96974E-2</v>
      </c>
    </row>
    <row r="55" spans="1:7" x14ac:dyDescent="0.25">
      <c r="A55" s="106">
        <v>52</v>
      </c>
      <c r="B55" s="106" t="str">
        <f>IF(ISERROR(INDEX('Miljövärden urval för publ'!$A$2:$AD$475,MATCH($A55,'Miljövärden urval för publ'!$U$2:$U$476,0),1)),"",INDEX('Miljövärden urval för publ'!$A$2:$AD$475,MATCH($A55,'Miljövärden urval för publ'!$U$2:$U$476,0),1))</f>
        <v>E.ON Värme Sverige AB</v>
      </c>
      <c r="C55" s="106" t="str">
        <f>IF(ISERROR(INDEX('Miljövärden urval för publ'!$A$2:$AD$475,MATCH($A55,'Miljövärden urval för publ'!$U$2:$U$476,0),2)),"",INDEX('Miljövärden urval för publ'!$A$2:$AD$475,MATCH($A55,'Miljövärden urval för publ'!$U$2:$U$476,0),2))</f>
        <v>Staffanstorp</v>
      </c>
      <c r="D55" s="106">
        <f>IF(ISERROR(VLOOKUP($C55,'Miljövärden urval för publ'!$B$2:$H$490,MATCH(D$4,'Miljövärden urval för publ'!$B$2:$H$2,0),FALSE)),"",VLOOKUP($C55,'Miljövärden urval för publ'!$B$2:$H$490,MATCH(D$4,'Miljövärden urval för publ'!$B$2:$H$2,0),FALSE))</f>
        <v>0.17561599999999999</v>
      </c>
      <c r="E55" s="106">
        <f>IF(ISERROR(VLOOKUP($C55,'Miljövärden urval för publ'!$B$2:$H$490,MATCH(E$4,'Miljövärden urval för publ'!$B$2:$H$2,0),FALSE)),"",VLOOKUP($C55,'Miljövärden urval för publ'!$B$2:$H$490,MATCH(E$4,'Miljövärden urval för publ'!$B$2:$H$2,0),FALSE))</f>
        <v>37.337800000000001</v>
      </c>
      <c r="F55" s="106">
        <f>IF(ISERROR(VLOOKUP($C55,'Miljövärden urval för publ'!$B$2:$H$490,MATCH(F$4,'Miljövärden urval för publ'!$B$2:$H$2,0),FALSE)),"",VLOOKUP($C55,'Miljövärden urval för publ'!$B$2:$H$490,MATCH(F$4,'Miljövärden urval för publ'!$B$2:$H$2,0),FALSE))</f>
        <v>9.2792999999999992</v>
      </c>
      <c r="G55" s="106">
        <f>IF(ISERROR(VLOOKUP($C55,'Miljövärden urval för publ'!$B$2:$H$490,MATCH(G$4,'Miljövärden urval för publ'!$B$2:$H$2,0),FALSE)),"",VLOOKUP($C55,'Miljövärden urval för publ'!$B$2:$H$490,MATCH(G$4,'Miljövärden urval för publ'!$B$2:$H$2,0),FALSE))</f>
        <v>8.1916500000000003E-2</v>
      </c>
    </row>
    <row r="56" spans="1:7" x14ac:dyDescent="0.25">
      <c r="A56" s="106">
        <v>53</v>
      </c>
      <c r="B56" s="106" t="str">
        <f>IF(ISERROR(INDEX('Miljövärden urval för publ'!$A$2:$AD$475,MATCH($A56,'Miljövärden urval för publ'!$U$2:$U$476,0),1)),"",INDEX('Miljövärden urval för publ'!$A$2:$AD$475,MATCH($A56,'Miljövärden urval för publ'!$U$2:$U$476,0),1))</f>
        <v>E.ON Värme Sverige AB</v>
      </c>
      <c r="C56" s="106" t="str">
        <f>IF(ISERROR(INDEX('Miljövärden urval för publ'!$A$2:$AD$475,MATCH($A56,'Miljövärden urval för publ'!$U$2:$U$476,0),2)),"",INDEX('Miljövärden urval för publ'!$A$2:$AD$475,MATCH($A56,'Miljövärden urval för publ'!$U$2:$U$476,0),2))</f>
        <v>Timrå</v>
      </c>
      <c r="D56" s="106">
        <f>IF(ISERROR(VLOOKUP($C56,'Miljövärden urval för publ'!$B$2:$H$490,MATCH(D$4,'Miljövärden urval för publ'!$B$2:$H$2,0),FALSE)),"",VLOOKUP($C56,'Miljövärden urval för publ'!$B$2:$H$490,MATCH(D$4,'Miljövärden urval för publ'!$B$2:$H$2,0),FALSE))</f>
        <v>9.20435E-2</v>
      </c>
      <c r="E56" s="106">
        <f>IF(ISERROR(VLOOKUP($C56,'Miljövärden urval för publ'!$B$2:$H$490,MATCH(E$4,'Miljövärden urval för publ'!$B$2:$H$2,0),FALSE)),"",VLOOKUP($C56,'Miljövärden urval för publ'!$B$2:$H$490,MATCH(E$4,'Miljövärden urval för publ'!$B$2:$H$2,0),FALSE))</f>
        <v>19.661799999999999</v>
      </c>
      <c r="F56" s="106">
        <f>IF(ISERROR(VLOOKUP($C56,'Miljövärden urval för publ'!$B$2:$H$490,MATCH(F$4,'Miljövärden urval för publ'!$B$2:$H$2,0),FALSE)),"",VLOOKUP($C56,'Miljövärden urval för publ'!$B$2:$H$490,MATCH(F$4,'Miljövärden urval för publ'!$B$2:$H$2,0),FALSE))</f>
        <v>0.408219</v>
      </c>
      <c r="G56" s="106">
        <f>IF(ISERROR(VLOOKUP($C56,'Miljövärden urval för publ'!$B$2:$H$490,MATCH(G$4,'Miljövärden urval för publ'!$B$2:$H$2,0),FALSE)),"",VLOOKUP($C56,'Miljövärden urval för publ'!$B$2:$H$490,MATCH(G$4,'Miljövärden urval för publ'!$B$2:$H$2,0),FALSE))</f>
        <v>2.9240800000000001E-2</v>
      </c>
    </row>
    <row r="57" spans="1:7" x14ac:dyDescent="0.25">
      <c r="A57" s="106">
        <v>54</v>
      </c>
      <c r="B57" s="106" t="str">
        <f>IF(ISERROR(INDEX('Miljövärden urval för publ'!$A$2:$AD$475,MATCH($A57,'Miljövärden urval för publ'!$U$2:$U$476,0),1)),"",INDEX('Miljövärden urval för publ'!$A$2:$AD$475,MATCH($A57,'Miljövärden urval för publ'!$U$2:$U$476,0),1))</f>
        <v>E.ON Värme Sverige AB</v>
      </c>
      <c r="C57" s="106" t="str">
        <f>IF(ISERROR(INDEX('Miljövärden urval för publ'!$A$2:$AD$475,MATCH($A57,'Miljövärden urval för publ'!$U$2:$U$476,0),2)),"",INDEX('Miljövärden urval för publ'!$A$2:$AD$475,MATCH($A57,'Miljövärden urval för publ'!$U$2:$U$476,0),2))</f>
        <v>Täby E.ON.</v>
      </c>
      <c r="D57" s="106">
        <f>IF(ISERROR(VLOOKUP($C57,'Miljövärden urval för publ'!$B$2:$H$490,MATCH(D$4,'Miljövärden urval för publ'!$B$2:$H$2,0),FALSE)),"",VLOOKUP($C57,'Miljövärden urval för publ'!$B$2:$H$490,MATCH(D$4,'Miljövärden urval för publ'!$B$2:$H$2,0),FALSE))</f>
        <v>0.29283599999999999</v>
      </c>
      <c r="E57" s="106">
        <f>IF(ISERROR(VLOOKUP($C57,'Miljövärden urval för publ'!$B$2:$H$490,MATCH(E$4,'Miljövärden urval för publ'!$B$2:$H$2,0),FALSE)),"",VLOOKUP($C57,'Miljövärden urval för publ'!$B$2:$H$490,MATCH(E$4,'Miljövärden urval för publ'!$B$2:$H$2,0),FALSE))</f>
        <v>44.709699999999998</v>
      </c>
      <c r="F57" s="106">
        <f>IF(ISERROR(VLOOKUP($C57,'Miljövärden urval för publ'!$B$2:$H$490,MATCH(F$4,'Miljövärden urval för publ'!$B$2:$H$2,0),FALSE)),"",VLOOKUP($C57,'Miljövärden urval för publ'!$B$2:$H$490,MATCH(F$4,'Miljövärden urval för publ'!$B$2:$H$2,0),FALSE))</f>
        <v>16.618600000000001</v>
      </c>
      <c r="G57" s="106">
        <f>IF(ISERROR(VLOOKUP($C57,'Miljövärden urval för publ'!$B$2:$H$490,MATCH(G$4,'Miljövärden urval för publ'!$B$2:$H$2,0),FALSE)),"",VLOOKUP($C57,'Miljövärden urval för publ'!$B$2:$H$490,MATCH(G$4,'Miljövärden urval för publ'!$B$2:$H$2,0),FALSE))</f>
        <v>8.3124900000000002E-2</v>
      </c>
    </row>
    <row r="58" spans="1:7" x14ac:dyDescent="0.25">
      <c r="A58" s="106">
        <v>55</v>
      </c>
      <c r="B58" s="106" t="str">
        <f>IF(ISERROR(INDEX('Miljövärden urval för publ'!$A$2:$AD$475,MATCH($A58,'Miljövärden urval för publ'!$U$2:$U$476,0),1)),"",INDEX('Miljövärden urval för publ'!$A$2:$AD$475,MATCH($A58,'Miljövärden urval för publ'!$U$2:$U$476,0),1))</f>
        <v>E.ON Värme Sverige AB</v>
      </c>
      <c r="C58" s="106" t="str">
        <f>IF(ISERROR(INDEX('Miljövärden urval för publ'!$A$2:$AD$475,MATCH($A58,'Miljövärden urval för publ'!$U$2:$U$476,0),2)),"",INDEX('Miljövärden urval för publ'!$A$2:$AD$475,MATCH($A58,'Miljövärden urval för publ'!$U$2:$U$476,0),2))</f>
        <v>Vallentuna</v>
      </c>
      <c r="D58" s="106">
        <f>IF(ISERROR(VLOOKUP($C58,'Miljövärden urval för publ'!$B$2:$H$490,MATCH(D$4,'Miljövärden urval för publ'!$B$2:$H$2,0),FALSE)),"",VLOOKUP($C58,'Miljövärden urval för publ'!$B$2:$H$490,MATCH(D$4,'Miljövärden urval för publ'!$B$2:$H$2,0),FALSE))</f>
        <v>0.50156800000000001</v>
      </c>
      <c r="E58" s="106">
        <f>IF(ISERROR(VLOOKUP($C58,'Miljövärden urval för publ'!$B$2:$H$490,MATCH(E$4,'Miljövärden urval för publ'!$B$2:$H$2,0),FALSE)),"",VLOOKUP($C58,'Miljövärden urval för publ'!$B$2:$H$490,MATCH(E$4,'Miljövärden urval för publ'!$B$2:$H$2,0),FALSE))</f>
        <v>104.941</v>
      </c>
      <c r="F58" s="106">
        <f>IF(ISERROR(VLOOKUP($C58,'Miljövärden urval för publ'!$B$2:$H$490,MATCH(F$4,'Miljövärden urval för publ'!$B$2:$H$2,0),FALSE)),"",VLOOKUP($C58,'Miljövärden urval för publ'!$B$2:$H$490,MATCH(F$4,'Miljövärden urval för publ'!$B$2:$H$2,0),FALSE))</f>
        <v>5.1393899999999997</v>
      </c>
      <c r="G58" s="106">
        <f>IF(ISERROR(VLOOKUP($C58,'Miljövärden urval för publ'!$B$2:$H$490,MATCH(G$4,'Miljövärden urval för publ'!$B$2:$H$2,0),FALSE)),"",VLOOKUP($C58,'Miljövärden urval för publ'!$B$2:$H$490,MATCH(G$4,'Miljövärden urval för publ'!$B$2:$H$2,0),FALSE))</f>
        <v>0.11086799999999999</v>
      </c>
    </row>
    <row r="59" spans="1:7" x14ac:dyDescent="0.25">
      <c r="A59" s="106">
        <v>56</v>
      </c>
      <c r="B59" s="106" t="str">
        <f>IF(ISERROR(INDEX('Miljövärden urval för publ'!$A$2:$AD$475,MATCH($A59,'Miljövärden urval för publ'!$U$2:$U$476,0),1)),"",INDEX('Miljövärden urval för publ'!$A$2:$AD$475,MATCH($A59,'Miljövärden urval för publ'!$U$2:$U$476,0),1))</f>
        <v>E.ON Värme Sverige AB</v>
      </c>
      <c r="C59" s="106" t="str">
        <f>IF(ISERROR(INDEX('Miljövärden urval för publ'!$A$2:$AD$475,MATCH($A59,'Miljövärden urval för publ'!$U$2:$U$476,0),2)),"",INDEX('Miljövärden urval för publ'!$A$2:$AD$475,MATCH($A59,'Miljövärden urval för publ'!$U$2:$U$476,0),2))</f>
        <v>Vaxholm</v>
      </c>
      <c r="D59" s="106">
        <f>IF(ISERROR(VLOOKUP($C59,'Miljövärden urval för publ'!$B$2:$H$490,MATCH(D$4,'Miljövärden urval för publ'!$B$2:$H$2,0),FALSE)),"",VLOOKUP($C59,'Miljövärden urval för publ'!$B$2:$H$490,MATCH(D$4,'Miljövärden urval för publ'!$B$2:$H$2,0),FALSE))</f>
        <v>0.13863800000000001</v>
      </c>
      <c r="E59" s="106">
        <f>IF(ISERROR(VLOOKUP($C59,'Miljövärden urval för publ'!$B$2:$H$490,MATCH(E$4,'Miljövärden urval för publ'!$B$2:$H$2,0),FALSE)),"",VLOOKUP($C59,'Miljövärden urval för publ'!$B$2:$H$490,MATCH(E$4,'Miljövärden urval för publ'!$B$2:$H$2,0),FALSE))</f>
        <v>32.8108</v>
      </c>
      <c r="F59" s="106">
        <f>IF(ISERROR(VLOOKUP($C59,'Miljövärden urval för publ'!$B$2:$H$490,MATCH(F$4,'Miljövärden urval för publ'!$B$2:$H$2,0),FALSE)),"",VLOOKUP($C59,'Miljövärden urval för publ'!$B$2:$H$490,MATCH(F$4,'Miljövärden urval för publ'!$B$2:$H$2,0),FALSE))</f>
        <v>8.2471599999999992</v>
      </c>
      <c r="G59" s="106">
        <f>IF(ISERROR(VLOOKUP($C59,'Miljövärden urval för publ'!$B$2:$H$490,MATCH(G$4,'Miljövärden urval för publ'!$B$2:$H$2,0),FALSE)),"",VLOOKUP($C59,'Miljövärden urval för publ'!$B$2:$H$490,MATCH(G$4,'Miljövärden urval för publ'!$B$2:$H$2,0),FALSE))</f>
        <v>4.1545199999999997E-2</v>
      </c>
    </row>
    <row r="60" spans="1:7" x14ac:dyDescent="0.25">
      <c r="A60" s="106">
        <v>57</v>
      </c>
      <c r="B60" s="106" t="str">
        <f>IF(ISERROR(INDEX('Miljövärden urval för publ'!$A$2:$AD$475,MATCH($A60,'Miljövärden urval för publ'!$U$2:$U$476,0),1)),"",INDEX('Miljövärden urval för publ'!$A$2:$AD$475,MATCH($A60,'Miljövärden urval för publ'!$U$2:$U$476,0),1))</f>
        <v>E.ON Värme Sverige AB</v>
      </c>
      <c r="C60" s="106" t="str">
        <f>IF(ISERROR(INDEX('Miljövärden urval för publ'!$A$2:$AD$475,MATCH($A60,'Miljövärden urval för publ'!$U$2:$U$476,0),2)),"",INDEX('Miljövärden urval för publ'!$A$2:$AD$475,MATCH($A60,'Miljövärden urval för publ'!$U$2:$U$476,0),2))</f>
        <v>Vännäsby</v>
      </c>
      <c r="D60" s="106">
        <f>IF(ISERROR(VLOOKUP($C60,'Miljövärden urval för publ'!$B$2:$H$490,MATCH(D$4,'Miljövärden urval för publ'!$B$2:$H$2,0),FALSE)),"",VLOOKUP($C60,'Miljövärden urval för publ'!$B$2:$H$490,MATCH(D$4,'Miljövärden urval för publ'!$B$2:$H$2,0),FALSE))</f>
        <v>0.30725599999999997</v>
      </c>
      <c r="E60" s="106">
        <f>IF(ISERROR(VLOOKUP($C60,'Miljövärden urval för publ'!$B$2:$H$490,MATCH(E$4,'Miljövärden urval för publ'!$B$2:$H$2,0),FALSE)),"",VLOOKUP($C60,'Miljövärden urval för publ'!$B$2:$H$490,MATCH(E$4,'Miljövärden urval för publ'!$B$2:$H$2,0),FALSE))</f>
        <v>74.568399999999997</v>
      </c>
      <c r="F60" s="106">
        <f>IF(ISERROR(VLOOKUP($C60,'Miljövärden urval för publ'!$B$2:$H$490,MATCH(F$4,'Miljövärden urval för publ'!$B$2:$H$2,0),FALSE)),"",VLOOKUP($C60,'Miljövärden urval för publ'!$B$2:$H$490,MATCH(F$4,'Miljövärden urval för publ'!$B$2:$H$2,0),FALSE))</f>
        <v>14.527100000000001</v>
      </c>
      <c r="G60" s="106">
        <f>IF(ISERROR(VLOOKUP($C60,'Miljövärden urval för publ'!$B$2:$H$490,MATCH(G$4,'Miljövärden urval för publ'!$B$2:$H$2,0),FALSE)),"",VLOOKUP($C60,'Miljövärden urval för publ'!$B$2:$H$490,MATCH(G$4,'Miljövärden urval för publ'!$B$2:$H$2,0),FALSE))</f>
        <v>0.10539</v>
      </c>
    </row>
    <row r="61" spans="1:7" x14ac:dyDescent="0.25">
      <c r="A61" s="106">
        <v>58</v>
      </c>
      <c r="B61" s="106" t="str">
        <f>IF(ISERROR(INDEX('Miljövärden urval för publ'!$A$2:$AD$475,MATCH($A61,'Miljövärden urval för publ'!$U$2:$U$476,0),1)),"",INDEX('Miljövärden urval för publ'!$A$2:$AD$475,MATCH($A61,'Miljövärden urval för publ'!$U$2:$U$476,0),1))</f>
        <v>E.ON Värme Sverige AB</v>
      </c>
      <c r="C61" s="106" t="str">
        <f>IF(ISERROR(INDEX('Miljövärden urval för publ'!$A$2:$AD$475,MATCH($A61,'Miljövärden urval för publ'!$U$2:$U$476,0),2)),"",INDEX('Miljövärden urval för publ'!$A$2:$AD$475,MATCH($A61,'Miljövärden urval för publ'!$U$2:$U$476,0),2))</f>
        <v>Älmhult</v>
      </c>
      <c r="D61" s="106">
        <f>IF(ISERROR(VLOOKUP($C61,'Miljövärden urval för publ'!$B$2:$H$490,MATCH(D$4,'Miljövärden urval för publ'!$B$2:$H$2,0),FALSE)),"",VLOOKUP($C61,'Miljövärden urval för publ'!$B$2:$H$490,MATCH(D$4,'Miljövärden urval för publ'!$B$2:$H$2,0),FALSE))</f>
        <v>0.112021</v>
      </c>
      <c r="E61" s="106">
        <f>IF(ISERROR(VLOOKUP($C61,'Miljövärden urval för publ'!$B$2:$H$490,MATCH(E$4,'Miljövärden urval för publ'!$B$2:$H$2,0),FALSE)),"",VLOOKUP($C61,'Miljövärden urval för publ'!$B$2:$H$490,MATCH(E$4,'Miljövärden urval för publ'!$B$2:$H$2,0),FALSE))</f>
        <v>25.1248</v>
      </c>
      <c r="F61" s="106">
        <f>IF(ISERROR(VLOOKUP($C61,'Miljövärden urval för publ'!$B$2:$H$490,MATCH(F$4,'Miljövärden urval för publ'!$B$2:$H$2,0),FALSE)),"",VLOOKUP($C61,'Miljövärden urval för publ'!$B$2:$H$490,MATCH(F$4,'Miljövärden urval för publ'!$B$2:$H$2,0),FALSE))</f>
        <v>8.3155599999999996</v>
      </c>
      <c r="G61" s="106">
        <f>IF(ISERROR(VLOOKUP($C61,'Miljövärden urval för publ'!$B$2:$H$490,MATCH(G$4,'Miljövärden urval för publ'!$B$2:$H$2,0),FALSE)),"",VLOOKUP($C61,'Miljövärden urval för publ'!$B$2:$H$490,MATCH(G$4,'Miljövärden urval för publ'!$B$2:$H$2,0),FALSE))</f>
        <v>3.0271099999999999E-2</v>
      </c>
    </row>
    <row r="62" spans="1:7" x14ac:dyDescent="0.25">
      <c r="A62" s="106">
        <v>59</v>
      </c>
      <c r="B62" s="106" t="str">
        <f>IF(ISERROR(INDEX('Miljövärden urval för publ'!$A$2:$AD$475,MATCH($A62,'Miljövärden urval för publ'!$U$2:$U$476,0),1)),"",INDEX('Miljövärden urval för publ'!$A$2:$AD$475,MATCH($A62,'Miljövärden urval för publ'!$U$2:$U$476,0),1))</f>
        <v>E.ON Värme Sverige AB</v>
      </c>
      <c r="C62" s="106" t="str">
        <f>IF(ISERROR(INDEX('Miljövärden urval för publ'!$A$2:$AD$475,MATCH($A62,'Miljövärden urval för publ'!$U$2:$U$476,0),2)),"",INDEX('Miljövärden urval för publ'!$A$2:$AD$475,MATCH($A62,'Miljövärden urval för publ'!$U$2:$U$476,0),2))</f>
        <v>Österåker</v>
      </c>
      <c r="D62" s="106">
        <f>IF(ISERROR(VLOOKUP($C62,'Miljövärden urval för publ'!$B$2:$H$490,MATCH(D$4,'Miljövärden urval för publ'!$B$2:$H$2,0),FALSE)),"",VLOOKUP($C62,'Miljövärden urval för publ'!$B$2:$H$490,MATCH(D$4,'Miljövärden urval för publ'!$B$2:$H$2,0),FALSE))</f>
        <v>0.48577599999999999</v>
      </c>
      <c r="E62" s="106">
        <f>IF(ISERROR(VLOOKUP($C62,'Miljövärden urval för publ'!$B$2:$H$490,MATCH(E$4,'Miljövärden urval för publ'!$B$2:$H$2,0),FALSE)),"",VLOOKUP($C62,'Miljövärden urval för publ'!$B$2:$H$490,MATCH(E$4,'Miljövärden urval för publ'!$B$2:$H$2,0),FALSE))</f>
        <v>86.393299999999996</v>
      </c>
      <c r="F62" s="106">
        <f>IF(ISERROR(VLOOKUP($C62,'Miljövärden urval för publ'!$B$2:$H$490,MATCH(F$4,'Miljövärden urval för publ'!$B$2:$H$2,0),FALSE)),"",VLOOKUP($C62,'Miljövärden urval för publ'!$B$2:$H$490,MATCH(F$4,'Miljövärden urval för publ'!$B$2:$H$2,0),FALSE))</f>
        <v>12.071099999999999</v>
      </c>
      <c r="G62" s="106">
        <f>IF(ISERROR(VLOOKUP($C62,'Miljövärden urval för publ'!$B$2:$H$490,MATCH(G$4,'Miljövärden urval för publ'!$B$2:$H$2,0),FALSE)),"",VLOOKUP($C62,'Miljövärden urval för publ'!$B$2:$H$490,MATCH(G$4,'Miljövärden urval för publ'!$B$2:$H$2,0),FALSE))</f>
        <v>8.0573800000000001E-2</v>
      </c>
    </row>
    <row r="63" spans="1:7" x14ac:dyDescent="0.25">
      <c r="A63" s="106">
        <v>60</v>
      </c>
      <c r="B63" s="106" t="str">
        <f>IF(ISERROR(INDEX('Miljövärden urval för publ'!$A$2:$AD$475,MATCH($A63,'Miljövärden urval för publ'!$U$2:$U$476,0),1)),"",INDEX('Miljövärden urval för publ'!$A$2:$AD$475,MATCH($A63,'Miljövärden urval för publ'!$U$2:$U$476,0),1))</f>
        <v>Eda Energi AB</v>
      </c>
      <c r="C63" s="106" t="str">
        <f>IF(ISERROR(INDEX('Miljövärden urval för publ'!$A$2:$AD$475,MATCH($A63,'Miljövärden urval för publ'!$U$2:$U$476,0),2)),"",INDEX('Miljövärden urval för publ'!$A$2:$AD$475,MATCH($A63,'Miljövärden urval för publ'!$U$2:$U$476,0),2))</f>
        <v>Eda</v>
      </c>
      <c r="D63" s="106">
        <f>IF(ISERROR(VLOOKUP($C63,'Miljövärden urval för publ'!$B$2:$H$490,MATCH(D$4,'Miljövärden urval för publ'!$B$2:$H$2,0),FALSE)),"",VLOOKUP($C63,'Miljövärden urval för publ'!$B$2:$H$490,MATCH(D$4,'Miljövärden urval för publ'!$B$2:$H$2,0),FALSE))</f>
        <v>0.134493</v>
      </c>
      <c r="E63" s="106">
        <f>IF(ISERROR(VLOOKUP($C63,'Miljövärden urval för publ'!$B$2:$H$490,MATCH(E$4,'Miljövärden urval för publ'!$B$2:$H$2,0),FALSE)),"",VLOOKUP($C63,'Miljövärden urval för publ'!$B$2:$H$490,MATCH(E$4,'Miljövärden urval för publ'!$B$2:$H$2,0),FALSE))</f>
        <v>131.13399999999999</v>
      </c>
      <c r="F63" s="106">
        <f>IF(ISERROR(VLOOKUP($C63,'Miljövärden urval för publ'!$B$2:$H$490,MATCH(F$4,'Miljövärden urval för publ'!$B$2:$H$2,0),FALSE)),"",VLOOKUP($C63,'Miljövärden urval för publ'!$B$2:$H$490,MATCH(F$4,'Miljövärden urval för publ'!$B$2:$H$2,0),FALSE))</f>
        <v>4.46807</v>
      </c>
      <c r="G63" s="106">
        <f>IF(ISERROR(VLOOKUP($C63,'Miljövärden urval för publ'!$B$2:$H$490,MATCH(G$4,'Miljövärden urval för publ'!$B$2:$H$2,0),FALSE)),"",VLOOKUP($C63,'Miljövärden urval för publ'!$B$2:$H$490,MATCH(G$4,'Miljövärden urval för publ'!$B$2:$H$2,0),FALSE))</f>
        <v>2.6708699999999998E-2</v>
      </c>
    </row>
    <row r="64" spans="1:7" x14ac:dyDescent="0.25">
      <c r="A64" s="106">
        <v>61</v>
      </c>
      <c r="B64" s="106" t="str">
        <f>IF(ISERROR(INDEX('Miljövärden urval för publ'!$A$2:$AD$475,MATCH($A64,'Miljövärden urval för publ'!$U$2:$U$476,0),1)),"",INDEX('Miljövärden urval för publ'!$A$2:$AD$475,MATCH($A64,'Miljövärden urval för publ'!$U$2:$U$476,0),1))</f>
        <v>Eksjö Energi AB</v>
      </c>
      <c r="C64" s="106" t="str">
        <f>IF(ISERROR(INDEX('Miljövärden urval för publ'!$A$2:$AD$475,MATCH($A64,'Miljövärden urval för publ'!$U$2:$U$476,0),2)),"",INDEX('Miljövärden urval för publ'!$A$2:$AD$475,MATCH($A64,'Miljövärden urval för publ'!$U$2:$U$476,0),2))</f>
        <v>Eksjö</v>
      </c>
      <c r="D64" s="106">
        <f>IF(ISERROR(VLOOKUP($C64,'Miljövärden urval för publ'!$B$2:$H$490,MATCH(D$4,'Miljövärden urval för publ'!$B$2:$H$2,0),FALSE)),"",VLOOKUP($C64,'Miljövärden urval för publ'!$B$2:$H$490,MATCH(D$4,'Miljövärden urval för publ'!$B$2:$H$2,0),FALSE))</f>
        <v>0.12249400000000001</v>
      </c>
      <c r="E64" s="106">
        <f>IF(ISERROR(VLOOKUP($C64,'Miljövärden urval för publ'!$B$2:$H$490,MATCH(E$4,'Miljövärden urval för publ'!$B$2:$H$2,0),FALSE)),"",VLOOKUP($C64,'Miljövärden urval för publ'!$B$2:$H$490,MATCH(E$4,'Miljövärden urval för publ'!$B$2:$H$2,0),FALSE))</f>
        <v>111.012</v>
      </c>
      <c r="F64" s="106">
        <f>IF(ISERROR(VLOOKUP($C64,'Miljövärden urval för publ'!$B$2:$H$490,MATCH(F$4,'Miljövärden urval för publ'!$B$2:$H$2,0),FALSE)),"",VLOOKUP($C64,'Miljövärden urval för publ'!$B$2:$H$490,MATCH(F$4,'Miljövärden urval för publ'!$B$2:$H$2,0),FALSE))</f>
        <v>4.9364100000000004</v>
      </c>
      <c r="G64" s="106">
        <f>IF(ISERROR(VLOOKUP($C64,'Miljövärden urval för publ'!$B$2:$H$490,MATCH(G$4,'Miljövärden urval för publ'!$B$2:$H$2,0),FALSE)),"",VLOOKUP($C64,'Miljövärden urval för publ'!$B$2:$H$490,MATCH(G$4,'Miljövärden urval för publ'!$B$2:$H$2,0),FALSE))</f>
        <v>1.7654300000000001E-2</v>
      </c>
    </row>
    <row r="65" spans="1:7" x14ac:dyDescent="0.25">
      <c r="A65" s="106">
        <v>62</v>
      </c>
      <c r="B65" s="106" t="str">
        <f>IF(ISERROR(INDEX('Miljövärden urval för publ'!$A$2:$AD$475,MATCH($A65,'Miljövärden urval för publ'!$U$2:$U$476,0),1)),"",INDEX('Miljövärden urval för publ'!$A$2:$AD$475,MATCH($A65,'Miljövärden urval för publ'!$U$2:$U$476,0),1))</f>
        <v>Eksjö Energi AB</v>
      </c>
      <c r="C65" s="106" t="str">
        <f>IF(ISERROR(INDEX('Miljövärden urval för publ'!$A$2:$AD$475,MATCH($A65,'Miljövärden urval för publ'!$U$2:$U$476,0),2)),"",INDEX('Miljövärden urval för publ'!$A$2:$AD$475,MATCH($A65,'Miljövärden urval för publ'!$U$2:$U$476,0),2))</f>
        <v>Ingatorp</v>
      </c>
      <c r="D65" s="106">
        <f>IF(ISERROR(VLOOKUP($C65,'Miljövärden urval för publ'!$B$2:$H$490,MATCH(D$4,'Miljövärden urval för publ'!$B$2:$H$2,0),FALSE)),"",VLOOKUP($C65,'Miljövärden urval för publ'!$B$2:$H$490,MATCH(D$4,'Miljövärden urval för publ'!$B$2:$H$2,0),FALSE))</f>
        <v>0.14019699999999999</v>
      </c>
      <c r="E65" s="106">
        <f>IF(ISERROR(VLOOKUP($C65,'Miljövärden urval för publ'!$B$2:$H$490,MATCH(E$4,'Miljövärden urval för publ'!$B$2:$H$2,0),FALSE)),"",VLOOKUP($C65,'Miljövärden urval för publ'!$B$2:$H$490,MATCH(E$4,'Miljövärden urval för publ'!$B$2:$H$2,0),FALSE))</f>
        <v>34.0548</v>
      </c>
      <c r="F65" s="106">
        <f>IF(ISERROR(VLOOKUP($C65,'Miljövärden urval för publ'!$B$2:$H$490,MATCH(F$4,'Miljövärden urval för publ'!$B$2:$H$2,0),FALSE)),"",VLOOKUP($C65,'Miljövärden urval för publ'!$B$2:$H$490,MATCH(F$4,'Miljövärden urval för publ'!$B$2:$H$2,0),FALSE))</f>
        <v>11.5573</v>
      </c>
      <c r="G65" s="106">
        <f>IF(ISERROR(VLOOKUP($C65,'Miljövärden urval för publ'!$B$2:$H$490,MATCH(G$4,'Miljövärden urval för publ'!$B$2:$H$2,0),FALSE)),"",VLOOKUP($C65,'Miljövärden urval för publ'!$B$2:$H$490,MATCH(G$4,'Miljövärden urval för publ'!$B$2:$H$2,0),FALSE))</f>
        <v>2.1353799999999999E-2</v>
      </c>
    </row>
    <row r="66" spans="1:7" x14ac:dyDescent="0.25">
      <c r="A66" s="106">
        <v>63</v>
      </c>
      <c r="B66" s="106" t="str">
        <f>IF(ISERROR(INDEX('Miljövärden urval för publ'!$A$2:$AD$475,MATCH($A66,'Miljövärden urval för publ'!$U$2:$U$476,0),1)),"",INDEX('Miljövärden urval för publ'!$A$2:$AD$475,MATCH($A66,'Miljövärden urval för publ'!$U$2:$U$476,0),1))</f>
        <v>Eksjö Energi AB</v>
      </c>
      <c r="C66" s="106" t="str">
        <f>IF(ISERROR(INDEX('Miljövärden urval för publ'!$A$2:$AD$475,MATCH($A66,'Miljövärden urval för publ'!$U$2:$U$476,0),2)),"",INDEX('Miljövärden urval för publ'!$A$2:$AD$475,MATCH($A66,'Miljövärden urval för publ'!$U$2:$U$476,0),2))</f>
        <v>Mariannelund</v>
      </c>
      <c r="D66" s="106">
        <f>IF(ISERROR(VLOOKUP($C66,'Miljövärden urval för publ'!$B$2:$H$490,MATCH(D$4,'Miljövärden urval för publ'!$B$2:$H$2,0),FALSE)),"",VLOOKUP($C66,'Miljövärden urval för publ'!$B$2:$H$490,MATCH(D$4,'Miljövärden urval för publ'!$B$2:$H$2,0),FALSE))</f>
        <v>0.120166</v>
      </c>
      <c r="E66" s="106">
        <f>IF(ISERROR(VLOOKUP($C66,'Miljövärden urval för publ'!$B$2:$H$490,MATCH(E$4,'Miljövärden urval för publ'!$B$2:$H$2,0),FALSE)),"",VLOOKUP($C66,'Miljövärden urval för publ'!$B$2:$H$490,MATCH(E$4,'Miljövärden urval för publ'!$B$2:$H$2,0),FALSE))</f>
        <v>29.042899999999999</v>
      </c>
      <c r="F66" s="106">
        <f>IF(ISERROR(VLOOKUP($C66,'Miljövärden urval för publ'!$B$2:$H$490,MATCH(F$4,'Miljövärden urval för publ'!$B$2:$H$2,0),FALSE)),"",VLOOKUP($C66,'Miljövärden urval för publ'!$B$2:$H$490,MATCH(F$4,'Miljövärden urval för publ'!$B$2:$H$2,0),FALSE))</f>
        <v>10.6175</v>
      </c>
      <c r="G66" s="106">
        <f>IF(ISERROR(VLOOKUP($C66,'Miljövärden urval för publ'!$B$2:$H$490,MATCH(G$4,'Miljövärden urval för publ'!$B$2:$H$2,0),FALSE)),"",VLOOKUP($C66,'Miljövärden urval för publ'!$B$2:$H$490,MATCH(G$4,'Miljövärden urval för publ'!$B$2:$H$2,0),FALSE))</f>
        <v>1.26991E-2</v>
      </c>
    </row>
    <row r="67" spans="1:7" x14ac:dyDescent="0.25">
      <c r="A67" s="106">
        <v>64</v>
      </c>
      <c r="B67" s="106" t="str">
        <f>IF(ISERROR(INDEX('Miljövärden urval för publ'!$A$2:$AD$475,MATCH($A67,'Miljövärden urval för publ'!$U$2:$U$476,0),1)),"",INDEX('Miljövärden urval för publ'!$A$2:$AD$475,MATCH($A67,'Miljövärden urval för publ'!$U$2:$U$476,0),1))</f>
        <v>Eksta Bostads AB</v>
      </c>
      <c r="C67" s="106" t="str">
        <f>IF(ISERROR(INDEX('Miljövärden urval för publ'!$A$2:$AD$475,MATCH($A67,'Miljövärden urval för publ'!$U$2:$U$476,0),2)),"",INDEX('Miljövärden urval för publ'!$A$2:$AD$475,MATCH($A67,'Miljövärden urval för publ'!$U$2:$U$476,0),2))</f>
        <v>Eksta</v>
      </c>
      <c r="D67" s="106">
        <f>IF(ISERROR(VLOOKUP($C67,'Miljövärden urval för publ'!$B$2:$H$490,MATCH(D$4,'Miljövärden urval för publ'!$B$2:$H$2,0),FALSE)),"",VLOOKUP($C67,'Miljövärden urval för publ'!$B$2:$H$490,MATCH(D$4,'Miljövärden urval för publ'!$B$2:$H$2,0),FALSE))</f>
        <v>0.76541099999999995</v>
      </c>
      <c r="E67" s="106">
        <f>IF(ISERROR(VLOOKUP($C67,'Miljövärden urval för publ'!$B$2:$H$490,MATCH(E$4,'Miljövärden urval för publ'!$B$2:$H$2,0),FALSE)),"",VLOOKUP($C67,'Miljövärden urval för publ'!$B$2:$H$490,MATCH(E$4,'Miljövärden urval för publ'!$B$2:$H$2,0),FALSE))</f>
        <v>49.689399999999999</v>
      </c>
      <c r="F67" s="106">
        <f>IF(ISERROR(VLOOKUP($C67,'Miljövärden urval för publ'!$B$2:$H$490,MATCH(F$4,'Miljövärden urval för publ'!$B$2:$H$2,0),FALSE)),"",VLOOKUP($C67,'Miljövärden urval för publ'!$B$2:$H$490,MATCH(F$4,'Miljövärden urval för publ'!$B$2:$H$2,0),FALSE))</f>
        <v>27.4191</v>
      </c>
      <c r="G67" s="106">
        <f>IF(ISERROR(VLOOKUP($C67,'Miljövärden urval för publ'!$B$2:$H$490,MATCH(G$4,'Miljövärden urval för publ'!$B$2:$H$2,0),FALSE)),"",VLOOKUP($C67,'Miljövärden urval för publ'!$B$2:$H$490,MATCH(G$4,'Miljövärden urval för publ'!$B$2:$H$2,0),FALSE))</f>
        <v>6.2167100000000003E-2</v>
      </c>
    </row>
    <row r="68" spans="1:7" x14ac:dyDescent="0.25">
      <c r="A68" s="106">
        <v>65</v>
      </c>
      <c r="B68" s="106" t="str">
        <f>IF(ISERROR(INDEX('Miljövärden urval för publ'!$A$2:$AD$475,MATCH($A68,'Miljövärden urval för publ'!$U$2:$U$476,0),1)),"",INDEX('Miljövärden urval för publ'!$A$2:$AD$475,MATCH($A68,'Miljövärden urval för publ'!$U$2:$U$476,0),1))</f>
        <v>Elektra Värme AB</v>
      </c>
      <c r="C68" s="106" t="str">
        <f>IF(ISERROR(INDEX('Miljövärden urval för publ'!$A$2:$AD$475,MATCH($A68,'Miljövärden urval för publ'!$U$2:$U$476,0),2)),"",INDEX('Miljövärden urval för publ'!$A$2:$AD$475,MATCH($A68,'Miljövärden urval för publ'!$U$2:$U$476,0),2))</f>
        <v>Alfta</v>
      </c>
      <c r="D68" s="106">
        <f>IF(ISERROR(VLOOKUP($C68,'Miljövärden urval för publ'!$B$2:$H$490,MATCH(D$4,'Miljövärden urval för publ'!$B$2:$H$2,0),FALSE)),"",VLOOKUP($C68,'Miljövärden urval för publ'!$B$2:$H$490,MATCH(D$4,'Miljövärden urval för publ'!$B$2:$H$2,0),FALSE))</f>
        <v>0.101546</v>
      </c>
      <c r="E68" s="106">
        <f>IF(ISERROR(VLOOKUP($C68,'Miljövärden urval för publ'!$B$2:$H$490,MATCH(E$4,'Miljövärden urval för publ'!$B$2:$H$2,0),FALSE)),"",VLOOKUP($C68,'Miljövärden urval för publ'!$B$2:$H$490,MATCH(E$4,'Miljövärden urval för publ'!$B$2:$H$2,0),FALSE))</f>
        <v>20.179099999999998</v>
      </c>
      <c r="F68" s="106">
        <f>IF(ISERROR(VLOOKUP($C68,'Miljövärden urval för publ'!$B$2:$H$490,MATCH(F$4,'Miljövärden urval för publ'!$B$2:$H$2,0),FALSE)),"",VLOOKUP($C68,'Miljövärden urval för publ'!$B$2:$H$490,MATCH(F$4,'Miljövärden urval för publ'!$B$2:$H$2,0),FALSE))</f>
        <v>8.5444800000000001</v>
      </c>
      <c r="G68" s="106">
        <f>IF(ISERROR(VLOOKUP($C68,'Miljövärden urval för publ'!$B$2:$H$490,MATCH(G$4,'Miljövärden urval för publ'!$B$2:$H$2,0),FALSE)),"",VLOOKUP($C68,'Miljövärden urval för publ'!$B$2:$H$490,MATCH(G$4,'Miljövärden urval för publ'!$B$2:$H$2,0),FALSE))</f>
        <v>2.8406799999999999E-2</v>
      </c>
    </row>
    <row r="69" spans="1:7" x14ac:dyDescent="0.25">
      <c r="A69" s="106">
        <v>66</v>
      </c>
      <c r="B69" s="106" t="str">
        <f>IF(ISERROR(INDEX('Miljövärden urval för publ'!$A$2:$AD$475,MATCH($A69,'Miljövärden urval för publ'!$U$2:$U$476,0),1)),"",INDEX('Miljövärden urval för publ'!$A$2:$AD$475,MATCH($A69,'Miljövärden urval för publ'!$U$2:$U$476,0),1))</f>
        <v>Elektra Värme AB</v>
      </c>
      <c r="C69" s="106" t="str">
        <f>IF(ISERROR(INDEX('Miljövärden urval för publ'!$A$2:$AD$475,MATCH($A69,'Miljövärden urval för publ'!$U$2:$U$476,0),2)),"",INDEX('Miljövärden urval för publ'!$A$2:$AD$475,MATCH($A69,'Miljövärden urval för publ'!$U$2:$U$476,0),2))</f>
        <v>Edsbyn</v>
      </c>
      <c r="D69" s="106">
        <f>IF(ISERROR(VLOOKUP($C69,'Miljövärden urval för publ'!$B$2:$H$490,MATCH(D$4,'Miljövärden urval för publ'!$B$2:$H$2,0),FALSE)),"",VLOOKUP($C69,'Miljövärden urval för publ'!$B$2:$H$490,MATCH(D$4,'Miljövärden urval för publ'!$B$2:$H$2,0),FALSE))</f>
        <v>5.6104300000000003E-2</v>
      </c>
      <c r="E69" s="106">
        <f>IF(ISERROR(VLOOKUP($C69,'Miljövärden urval för publ'!$B$2:$H$490,MATCH(E$4,'Miljövärden urval för publ'!$B$2:$H$2,0),FALSE)),"",VLOOKUP($C69,'Miljövärden urval för publ'!$B$2:$H$490,MATCH(E$4,'Miljövärden urval för publ'!$B$2:$H$2,0),FALSE))</f>
        <v>14.421799999999999</v>
      </c>
      <c r="F69" s="106">
        <f>IF(ISERROR(VLOOKUP($C69,'Miljövärden urval för publ'!$B$2:$H$490,MATCH(F$4,'Miljövärden urval för publ'!$B$2:$H$2,0),FALSE)),"",VLOOKUP($C69,'Miljövärden urval för publ'!$B$2:$H$490,MATCH(F$4,'Miljövärden urval för publ'!$B$2:$H$2,0),FALSE))</f>
        <v>9.2321100000000005</v>
      </c>
      <c r="G69" s="106">
        <f>IF(ISERROR(VLOOKUP($C69,'Miljövärden urval för publ'!$B$2:$H$490,MATCH(G$4,'Miljövärden urval för publ'!$B$2:$H$2,0),FALSE)),"",VLOOKUP($C69,'Miljövärden urval för publ'!$B$2:$H$490,MATCH(G$4,'Miljövärden urval för publ'!$B$2:$H$2,0),FALSE))</f>
        <v>7.3462900000000001E-3</v>
      </c>
    </row>
    <row r="70" spans="1:7" x14ac:dyDescent="0.25">
      <c r="A70" s="106">
        <v>67</v>
      </c>
      <c r="B70" s="106" t="str">
        <f>IF(ISERROR(INDEX('Miljövärden urval för publ'!$A$2:$AD$475,MATCH($A70,'Miljövärden urval för publ'!$U$2:$U$476,0),1)),"",INDEX('Miljövärden urval för publ'!$A$2:$AD$475,MATCH($A70,'Miljövärden urval för publ'!$U$2:$U$476,0),1))</f>
        <v>Emmaboda Energi &amp; Miljö AB</v>
      </c>
      <c r="C70" s="106" t="str">
        <f>IF(ISERROR(INDEX('Miljövärden urval för publ'!$A$2:$AD$475,MATCH($A70,'Miljövärden urval för publ'!$U$2:$U$476,0),2)),"",INDEX('Miljövärden urval för publ'!$A$2:$AD$475,MATCH($A70,'Miljövärden urval för publ'!$U$2:$U$476,0),2))</f>
        <v>Emmaboda</v>
      </c>
      <c r="D70" s="106">
        <f>IF(ISERROR(VLOOKUP($C70,'Miljövärden urval för publ'!$B$2:$H$490,MATCH(D$4,'Miljövärden urval för publ'!$B$2:$H$2,0),FALSE)),"",VLOOKUP($C70,'Miljövärden urval för publ'!$B$2:$H$490,MATCH(D$4,'Miljövärden urval för publ'!$B$2:$H$2,0),FALSE))</f>
        <v>9.3094200000000002E-2</v>
      </c>
      <c r="E70" s="106">
        <f>IF(ISERROR(VLOOKUP($C70,'Miljövärden urval för publ'!$B$2:$H$490,MATCH(E$4,'Miljövärden urval för publ'!$B$2:$H$2,0),FALSE)),"",VLOOKUP($C70,'Miljövärden urval för publ'!$B$2:$H$490,MATCH(E$4,'Miljövärden urval för publ'!$B$2:$H$2,0),FALSE))</f>
        <v>14.3491</v>
      </c>
      <c r="F70" s="106">
        <f>IF(ISERROR(VLOOKUP($C70,'Miljövärden urval för publ'!$B$2:$H$490,MATCH(F$4,'Miljövärden urval för publ'!$B$2:$H$2,0),FALSE)),"",VLOOKUP($C70,'Miljövärden urval för publ'!$B$2:$H$490,MATCH(F$4,'Miljövärden urval för publ'!$B$2:$H$2,0),FALSE))</f>
        <v>9.5770700000000009</v>
      </c>
      <c r="G70" s="106">
        <f>IF(ISERROR(VLOOKUP($C70,'Miljövärden urval för publ'!$B$2:$H$490,MATCH(G$4,'Miljövärden urval för publ'!$B$2:$H$2,0),FALSE)),"",VLOOKUP($C70,'Miljövärden urval för publ'!$B$2:$H$490,MATCH(G$4,'Miljövärden urval för publ'!$B$2:$H$2,0),FALSE))</f>
        <v>7.0301499999999998E-3</v>
      </c>
    </row>
    <row r="71" spans="1:7" x14ac:dyDescent="0.25">
      <c r="A71" s="106">
        <v>68</v>
      </c>
      <c r="B71" s="106" t="str">
        <f>IF(ISERROR(INDEX('Miljövärden urval för publ'!$A$2:$AD$475,MATCH($A71,'Miljövärden urval för publ'!$U$2:$U$476,0),1)),"",INDEX('Miljövärden urval för publ'!$A$2:$AD$475,MATCH($A71,'Miljövärden urval för publ'!$U$2:$U$476,0),1))</f>
        <v>Ena Energi AB</v>
      </c>
      <c r="C71" s="106" t="str">
        <f>IF(ISERROR(INDEX('Miljövärden urval för publ'!$A$2:$AD$475,MATCH($A71,'Miljövärden urval för publ'!$U$2:$U$476,0),2)),"",INDEX('Miljövärden urval för publ'!$A$2:$AD$475,MATCH($A71,'Miljövärden urval för publ'!$U$2:$U$476,0),2))</f>
        <v>Enköping</v>
      </c>
      <c r="D71" s="106">
        <f>IF(ISERROR(VLOOKUP($C71,'Miljövärden urval för publ'!$B$2:$H$490,MATCH(D$4,'Miljövärden urval för publ'!$B$2:$H$2,0),FALSE)),"",VLOOKUP($C71,'Miljövärden urval för publ'!$B$2:$H$490,MATCH(D$4,'Miljövärden urval för publ'!$B$2:$H$2,0),FALSE))</f>
        <v>0.12801999999999999</v>
      </c>
      <c r="E71" s="106">
        <f>IF(ISERROR(VLOOKUP($C71,'Miljövärden urval för publ'!$B$2:$H$490,MATCH(E$4,'Miljövärden urval för publ'!$B$2:$H$2,0),FALSE)),"",VLOOKUP($C71,'Miljövärden urval för publ'!$B$2:$H$490,MATCH(E$4,'Miljövärden urval för publ'!$B$2:$H$2,0),FALSE))</f>
        <v>22.2713</v>
      </c>
      <c r="F71" s="106">
        <f>IF(ISERROR(VLOOKUP($C71,'Miljövärden urval för publ'!$B$2:$H$490,MATCH(F$4,'Miljövärden urval för publ'!$B$2:$H$2,0),FALSE)),"",VLOOKUP($C71,'Miljövärden urval för publ'!$B$2:$H$490,MATCH(F$4,'Miljövärden urval för publ'!$B$2:$H$2,0),FALSE))</f>
        <v>7.1169200000000004</v>
      </c>
      <c r="G71" s="106">
        <f>IF(ISERROR(VLOOKUP($C71,'Miljövärden urval för publ'!$B$2:$H$490,MATCH(G$4,'Miljövärden urval för publ'!$B$2:$H$2,0),FALSE)),"",VLOOKUP($C71,'Miljövärden urval för publ'!$B$2:$H$490,MATCH(G$4,'Miljövärden urval för publ'!$B$2:$H$2,0),FALSE))</f>
        <v>4.3444499999999997E-2</v>
      </c>
    </row>
    <row r="72" spans="1:7" x14ac:dyDescent="0.25">
      <c r="A72" s="106">
        <v>69</v>
      </c>
      <c r="B72" s="106" t="str">
        <f>IF(ISERROR(INDEX('Miljövärden urval för publ'!$A$2:$AD$475,MATCH($A72,'Miljövärden urval för publ'!$U$2:$U$476,0),1)),"",INDEX('Miljövärden urval för publ'!$A$2:$AD$475,MATCH($A72,'Miljövärden urval för publ'!$U$2:$U$476,0),1))</f>
        <v>Eskilstuna Energi &amp; Miljö AB</v>
      </c>
      <c r="C72" s="106" t="str">
        <f>IF(ISERROR(INDEX('Miljövärden urval för publ'!$A$2:$AD$475,MATCH($A72,'Miljövärden urval för publ'!$U$2:$U$476,0),2)),"",INDEX('Miljövärden urval för publ'!$A$2:$AD$475,MATCH($A72,'Miljövärden urval för publ'!$U$2:$U$476,0),2))</f>
        <v>Eskilstuna-Torshälla</v>
      </c>
      <c r="D72" s="106">
        <f>IF(ISERROR(VLOOKUP($C72,'Miljövärden urval för publ'!$B$2:$H$490,MATCH(D$4,'Miljövärden urval för publ'!$B$2:$H$2,0),FALSE)),"",VLOOKUP($C72,'Miljövärden urval för publ'!$B$2:$H$490,MATCH(D$4,'Miljövärden urval för publ'!$B$2:$H$2,0),FALSE))</f>
        <v>8.0719299999999994E-2</v>
      </c>
      <c r="E72" s="106">
        <f>IF(ISERROR(VLOOKUP($C72,'Miljövärden urval för publ'!$B$2:$H$490,MATCH(E$4,'Miljövärden urval för publ'!$B$2:$H$2,0),FALSE)),"",VLOOKUP($C72,'Miljövärden urval för publ'!$B$2:$H$490,MATCH(E$4,'Miljövärden urval för publ'!$B$2:$H$2,0),FALSE))</f>
        <v>9.9886099999999995</v>
      </c>
      <c r="F72" s="106">
        <f>IF(ISERROR(VLOOKUP($C72,'Miljövärden urval för publ'!$B$2:$H$490,MATCH(F$4,'Miljövärden urval för publ'!$B$2:$H$2,0),FALSE)),"",VLOOKUP($C72,'Miljövärden urval för publ'!$B$2:$H$490,MATCH(F$4,'Miljövärden urval för publ'!$B$2:$H$2,0),FALSE))</f>
        <v>5.95939</v>
      </c>
      <c r="G72" s="106">
        <f>IF(ISERROR(VLOOKUP($C72,'Miljövärden urval för publ'!$B$2:$H$490,MATCH(G$4,'Miljövärden urval för publ'!$B$2:$H$2,0),FALSE)),"",VLOOKUP($C72,'Miljövärden urval för publ'!$B$2:$H$490,MATCH(G$4,'Miljövärden urval för publ'!$B$2:$H$2,0),FALSE))</f>
        <v>8.08795E-3</v>
      </c>
    </row>
    <row r="73" spans="1:7" x14ac:dyDescent="0.25">
      <c r="A73" s="106">
        <v>70</v>
      </c>
      <c r="B73" s="106" t="str">
        <f>IF(ISERROR(INDEX('Miljövärden urval för publ'!$A$2:$AD$475,MATCH($A73,'Miljövärden urval för publ'!$U$2:$U$476,0),1)),"",INDEX('Miljövärden urval för publ'!$A$2:$AD$475,MATCH($A73,'Miljövärden urval för publ'!$U$2:$U$476,0),1))</f>
        <v>Eskilstuna Energi &amp; Miljö AB</v>
      </c>
      <c r="C73" s="106" t="str">
        <f>IF(ISERROR(INDEX('Miljövärden urval för publ'!$A$2:$AD$475,MATCH($A73,'Miljövärden urval för publ'!$U$2:$U$476,0),2)),"",INDEX('Miljövärden urval för publ'!$A$2:$AD$475,MATCH($A73,'Miljövärden urval för publ'!$U$2:$U$476,0),2))</f>
        <v>Kvicksund</v>
      </c>
      <c r="D73" s="106">
        <f>IF(ISERROR(VLOOKUP($C73,'Miljövärden urval för publ'!$B$2:$H$490,MATCH(D$4,'Miljövärden urval för publ'!$B$2:$H$2,0),FALSE)),"",VLOOKUP($C73,'Miljövärden urval för publ'!$B$2:$H$490,MATCH(D$4,'Miljövärden urval för publ'!$B$2:$H$2,0),FALSE))</f>
        <v>0.32611200000000001</v>
      </c>
      <c r="E73" s="106">
        <f>IF(ISERROR(VLOOKUP($C73,'Miljövärden urval för publ'!$B$2:$H$490,MATCH(E$4,'Miljövärden urval för publ'!$B$2:$H$2,0),FALSE)),"",VLOOKUP($C73,'Miljövärden urval för publ'!$B$2:$H$490,MATCH(E$4,'Miljövärden urval för publ'!$B$2:$H$2,0),FALSE))</f>
        <v>52.694000000000003</v>
      </c>
      <c r="F73" s="106">
        <f>IF(ISERROR(VLOOKUP($C73,'Miljövärden urval för publ'!$B$2:$H$490,MATCH(F$4,'Miljövärden urval för publ'!$B$2:$H$2,0),FALSE)),"",VLOOKUP($C73,'Miljövärden urval för publ'!$B$2:$H$490,MATCH(F$4,'Miljövärden urval för publ'!$B$2:$H$2,0),FALSE))</f>
        <v>16.066500000000001</v>
      </c>
      <c r="G73" s="106">
        <f>IF(ISERROR(VLOOKUP($C73,'Miljövärden urval för publ'!$B$2:$H$490,MATCH(G$4,'Miljövärden urval för publ'!$B$2:$H$2,0),FALSE)),"",VLOOKUP($C73,'Miljövärden urval för publ'!$B$2:$H$490,MATCH(G$4,'Miljövärden urval för publ'!$B$2:$H$2,0),FALSE))</f>
        <v>0.15451599999999999</v>
      </c>
    </row>
    <row r="74" spans="1:7" x14ac:dyDescent="0.25">
      <c r="A74" s="106">
        <v>71</v>
      </c>
      <c r="B74" s="106" t="str">
        <f>IF(ISERROR(INDEX('Miljövärden urval för publ'!$A$2:$AD$475,MATCH($A74,'Miljövärden urval för publ'!$U$2:$U$476,0),1)),"",INDEX('Miljövärden urval för publ'!$A$2:$AD$475,MATCH($A74,'Miljövärden urval för publ'!$U$2:$U$476,0),1))</f>
        <v>Eskilstuna Energi &amp; Miljö AB</v>
      </c>
      <c r="C74" s="106" t="str">
        <f>IF(ISERROR(INDEX('Miljövärden urval för publ'!$A$2:$AD$475,MATCH($A74,'Miljövärden urval för publ'!$U$2:$U$476,0),2)),"",INDEX('Miljövärden urval för publ'!$A$2:$AD$475,MATCH($A74,'Miljövärden urval för publ'!$U$2:$U$476,0),2))</f>
        <v>Ärla</v>
      </c>
      <c r="D74" s="106">
        <f>IF(ISERROR(VLOOKUP($C74,'Miljövärden urval för publ'!$B$2:$H$490,MATCH(D$4,'Miljövärden urval för publ'!$B$2:$H$2,0),FALSE)),"",VLOOKUP($C74,'Miljövärden urval för publ'!$B$2:$H$490,MATCH(D$4,'Miljövärden urval för publ'!$B$2:$H$2,0),FALSE))</f>
        <v>0.25068499999999999</v>
      </c>
      <c r="E74" s="106">
        <f>IF(ISERROR(VLOOKUP($C74,'Miljövärden urval för publ'!$B$2:$H$490,MATCH(E$4,'Miljövärden urval för publ'!$B$2:$H$2,0),FALSE)),"",VLOOKUP($C74,'Miljövärden urval för publ'!$B$2:$H$490,MATCH(E$4,'Miljövärden urval för publ'!$B$2:$H$2,0),FALSE))</f>
        <v>14.042199999999999</v>
      </c>
      <c r="F74" s="106">
        <f>IF(ISERROR(VLOOKUP($C74,'Miljövärden urval för publ'!$B$2:$H$490,MATCH(F$4,'Miljövärden urval för publ'!$B$2:$H$2,0),FALSE)),"",VLOOKUP($C74,'Miljövärden urval för publ'!$B$2:$H$490,MATCH(F$4,'Miljövärden urval för publ'!$B$2:$H$2,0),FALSE))</f>
        <v>21.435099999999998</v>
      </c>
      <c r="G74" s="106">
        <f>IF(ISERROR(VLOOKUP($C74,'Miljövärden urval för publ'!$B$2:$H$490,MATCH(G$4,'Miljövärden urval för publ'!$B$2:$H$2,0),FALSE)),"",VLOOKUP($C74,'Miljövärden urval för publ'!$B$2:$H$490,MATCH(G$4,'Miljövärden urval för publ'!$B$2:$H$2,0),FALSE))</f>
        <v>5.8738899999999997E-3</v>
      </c>
    </row>
    <row r="75" spans="1:7" x14ac:dyDescent="0.25">
      <c r="A75" s="106">
        <v>72</v>
      </c>
      <c r="B75" s="106" t="str">
        <f>IF(ISERROR(INDEX('Miljövärden urval för publ'!$A$2:$AD$475,MATCH($A75,'Miljövärden urval för publ'!$U$2:$U$476,0),1)),"",INDEX('Miljövärden urval för publ'!$A$2:$AD$475,MATCH($A75,'Miljövärden urval för publ'!$U$2:$U$476,0),1))</f>
        <v>Falbygdens Energi AB</v>
      </c>
      <c r="C75" s="106" t="str">
        <f>IF(ISERROR(INDEX('Miljövärden urval för publ'!$A$2:$AD$475,MATCH($A75,'Miljövärden urval för publ'!$U$2:$U$476,0),2)),"",INDEX('Miljövärden urval för publ'!$A$2:$AD$475,MATCH($A75,'Miljövärden urval för publ'!$U$2:$U$476,0),2))</f>
        <v>Falköping</v>
      </c>
      <c r="D75" s="106">
        <f>IF(ISERROR(VLOOKUP($C75,'Miljövärden urval för publ'!$B$2:$H$490,MATCH(D$4,'Miljövärden urval för publ'!$B$2:$H$2,0),FALSE)),"",VLOOKUP($C75,'Miljövärden urval för publ'!$B$2:$H$490,MATCH(D$4,'Miljövärden urval för publ'!$B$2:$H$2,0),FALSE))</f>
        <v>0.108445</v>
      </c>
      <c r="E75" s="106">
        <f>IF(ISERROR(VLOOKUP($C75,'Miljövärden urval för publ'!$B$2:$H$490,MATCH(E$4,'Miljövärden urval för publ'!$B$2:$H$2,0),FALSE)),"",VLOOKUP($C75,'Miljövärden urval för publ'!$B$2:$H$490,MATCH(E$4,'Miljövärden urval för publ'!$B$2:$H$2,0),FALSE))</f>
        <v>24.6187</v>
      </c>
      <c r="F75" s="106">
        <f>IF(ISERROR(VLOOKUP($C75,'Miljövärden urval för publ'!$B$2:$H$490,MATCH(F$4,'Miljövärden urval för publ'!$B$2:$H$2,0),FALSE)),"",VLOOKUP($C75,'Miljövärden urval för publ'!$B$2:$H$490,MATCH(F$4,'Miljövärden urval för publ'!$B$2:$H$2,0),FALSE))</f>
        <v>8.1457099999999993</v>
      </c>
      <c r="G75" s="106">
        <f>IF(ISERROR(VLOOKUP($C75,'Miljövärden urval för publ'!$B$2:$H$490,MATCH(G$4,'Miljövärden urval för publ'!$B$2:$H$2,0),FALSE)),"",VLOOKUP($C75,'Miljövärden urval för publ'!$B$2:$H$490,MATCH(G$4,'Miljövärden urval för publ'!$B$2:$H$2,0),FALSE))</f>
        <v>1.4031099999999999E-2</v>
      </c>
    </row>
    <row r="76" spans="1:7" x14ac:dyDescent="0.25">
      <c r="A76" s="106">
        <v>73</v>
      </c>
      <c r="B76" s="106" t="str">
        <f>IF(ISERROR(INDEX('Miljövärden urval för publ'!$A$2:$AD$475,MATCH($A76,'Miljövärden urval för publ'!$U$2:$U$476,0),1)),"",INDEX('Miljövärden urval för publ'!$A$2:$AD$475,MATCH($A76,'Miljövärden urval för publ'!$U$2:$U$476,0),1))</f>
        <v>Falbygdens Energi AB</v>
      </c>
      <c r="C76" s="106" t="str">
        <f>IF(ISERROR(INDEX('Miljövärden urval för publ'!$A$2:$AD$475,MATCH($A76,'Miljövärden urval för publ'!$U$2:$U$476,0),2)),"",INDEX('Miljövärden urval för publ'!$A$2:$AD$475,MATCH($A76,'Miljövärden urval för publ'!$U$2:$U$476,0),2))</f>
        <v>Floby</v>
      </c>
      <c r="D76" s="106">
        <f>IF(ISERROR(VLOOKUP($C76,'Miljövärden urval för publ'!$B$2:$H$490,MATCH(D$4,'Miljövärden urval för publ'!$B$2:$H$2,0),FALSE)),"",VLOOKUP($C76,'Miljövärden urval för publ'!$B$2:$H$490,MATCH(D$4,'Miljövärden urval för publ'!$B$2:$H$2,0),FALSE))</f>
        <v>0.224554</v>
      </c>
      <c r="E76" s="106">
        <f>IF(ISERROR(VLOOKUP($C76,'Miljövärden urval för publ'!$B$2:$H$490,MATCH(E$4,'Miljövärden urval för publ'!$B$2:$H$2,0),FALSE)),"",VLOOKUP($C76,'Miljövärden urval för publ'!$B$2:$H$490,MATCH(E$4,'Miljövärden urval för publ'!$B$2:$H$2,0),FALSE))</f>
        <v>22.650500000000001</v>
      </c>
      <c r="F76" s="106">
        <f>IF(ISERROR(VLOOKUP($C76,'Miljövärden urval för publ'!$B$2:$H$490,MATCH(F$4,'Miljövärden urval för publ'!$B$2:$H$2,0),FALSE)),"",VLOOKUP($C76,'Miljövärden urval för publ'!$B$2:$H$490,MATCH(F$4,'Miljövärden urval för publ'!$B$2:$H$2,0),FALSE))</f>
        <v>18.162199999999999</v>
      </c>
      <c r="G76" s="106">
        <f>IF(ISERROR(VLOOKUP($C76,'Miljövärden urval för publ'!$B$2:$H$490,MATCH(G$4,'Miljövärden urval för publ'!$B$2:$H$2,0),FALSE)),"",VLOOKUP($C76,'Miljövärden urval för publ'!$B$2:$H$490,MATCH(G$4,'Miljövärden urval för publ'!$B$2:$H$2,0),FALSE))</f>
        <v>1.15175E-2</v>
      </c>
    </row>
    <row r="77" spans="1:7" x14ac:dyDescent="0.25">
      <c r="A77" s="106">
        <v>74</v>
      </c>
      <c r="B77" s="106" t="str">
        <f>IF(ISERROR(INDEX('Miljövärden urval för publ'!$A$2:$AD$475,MATCH($A77,'Miljövärden urval för publ'!$U$2:$U$476,0),1)),"",INDEX('Miljövärden urval för publ'!$A$2:$AD$475,MATCH($A77,'Miljövärden urval för publ'!$U$2:$U$476,0),1))</f>
        <v>Falbygdens Energi AB</v>
      </c>
      <c r="C77" s="106" t="str">
        <f>IF(ISERROR(INDEX('Miljövärden urval för publ'!$A$2:$AD$475,MATCH($A77,'Miljövärden urval för publ'!$U$2:$U$476,0),2)),"",INDEX('Miljövärden urval för publ'!$A$2:$AD$475,MATCH($A77,'Miljövärden urval för publ'!$U$2:$U$476,0),2))</f>
        <v>Stenstorp</v>
      </c>
      <c r="D77" s="106">
        <f>IF(ISERROR(VLOOKUP($C77,'Miljövärden urval för publ'!$B$2:$H$490,MATCH(D$4,'Miljövärden urval för publ'!$B$2:$H$2,0),FALSE)),"",VLOOKUP($C77,'Miljövärden urval för publ'!$B$2:$H$490,MATCH(D$4,'Miljövärden urval för publ'!$B$2:$H$2,0),FALSE))</f>
        <v>0.28633399999999998</v>
      </c>
      <c r="E77" s="106">
        <f>IF(ISERROR(VLOOKUP($C77,'Miljövärden urval för publ'!$B$2:$H$490,MATCH(E$4,'Miljövärden urval för publ'!$B$2:$H$2,0),FALSE)),"",VLOOKUP($C77,'Miljövärden urval för publ'!$B$2:$H$490,MATCH(E$4,'Miljövärden urval för publ'!$B$2:$H$2,0),FALSE))</f>
        <v>37.790100000000002</v>
      </c>
      <c r="F77" s="106">
        <f>IF(ISERROR(VLOOKUP($C77,'Miljövärden urval för publ'!$B$2:$H$490,MATCH(F$4,'Miljövärden urval för publ'!$B$2:$H$2,0),FALSE)),"",VLOOKUP($C77,'Miljövärden urval för publ'!$B$2:$H$490,MATCH(F$4,'Miljövärden urval för publ'!$B$2:$H$2,0),FALSE))</f>
        <v>16.217500000000001</v>
      </c>
      <c r="G77" s="106">
        <f>IF(ISERROR(VLOOKUP($C77,'Miljövärden urval för publ'!$B$2:$H$490,MATCH(G$4,'Miljövärden urval för publ'!$B$2:$H$2,0),FALSE)),"",VLOOKUP($C77,'Miljövärden urval för publ'!$B$2:$H$490,MATCH(G$4,'Miljövärden urval för publ'!$B$2:$H$2,0),FALSE))</f>
        <v>2.6512899999999999E-2</v>
      </c>
    </row>
    <row r="78" spans="1:7" x14ac:dyDescent="0.25">
      <c r="A78" s="106">
        <v>75</v>
      </c>
      <c r="B78" s="106" t="str">
        <f>IF(ISERROR(INDEX('Miljövärden urval för publ'!$A$2:$AD$475,MATCH($A78,'Miljövärden urval för publ'!$U$2:$U$476,0),1)),"",INDEX('Miljövärden urval för publ'!$A$2:$AD$475,MATCH($A78,'Miljövärden urval för publ'!$U$2:$U$476,0),1))</f>
        <v>Falkenberg Energi AB</v>
      </c>
      <c r="C78" s="106" t="str">
        <f>IF(ISERROR(INDEX('Miljövärden urval för publ'!$A$2:$AD$475,MATCH($A78,'Miljövärden urval för publ'!$U$2:$U$476,0),2)),"",INDEX('Miljövärden urval för publ'!$A$2:$AD$475,MATCH($A78,'Miljövärden urval för publ'!$U$2:$U$476,0),2))</f>
        <v>Falkenberg</v>
      </c>
      <c r="D78" s="106">
        <f>IF(ISERROR(VLOOKUP($C78,'Miljövärden urval för publ'!$B$2:$H$490,MATCH(D$4,'Miljövärden urval för publ'!$B$2:$H$2,0),FALSE)),"",VLOOKUP($C78,'Miljövärden urval för publ'!$B$2:$H$490,MATCH(D$4,'Miljövärden urval för publ'!$B$2:$H$2,0),FALSE))</f>
        <v>8.0423499999999995E-2</v>
      </c>
      <c r="E78" s="106">
        <f>IF(ISERROR(VLOOKUP($C78,'Miljövärden urval för publ'!$B$2:$H$490,MATCH(E$4,'Miljövärden urval för publ'!$B$2:$H$2,0),FALSE)),"",VLOOKUP($C78,'Miljövärden urval för publ'!$B$2:$H$490,MATCH(E$4,'Miljövärden urval för publ'!$B$2:$H$2,0),FALSE))</f>
        <v>15.009399999999999</v>
      </c>
      <c r="F78" s="106">
        <f>IF(ISERROR(VLOOKUP($C78,'Miljövärden urval för publ'!$B$2:$H$490,MATCH(F$4,'Miljövärden urval för publ'!$B$2:$H$2,0),FALSE)),"",VLOOKUP($C78,'Miljövärden urval för publ'!$B$2:$H$490,MATCH(F$4,'Miljövärden urval för publ'!$B$2:$H$2,0),FALSE))</f>
        <v>9.2164699999999993</v>
      </c>
      <c r="G78" s="106">
        <f>IF(ISERROR(VLOOKUP($C78,'Miljövärden urval för publ'!$B$2:$H$490,MATCH(G$4,'Miljövärden urval för publ'!$B$2:$H$2,0),FALSE)),"",VLOOKUP($C78,'Miljövärden urval för publ'!$B$2:$H$490,MATCH(G$4,'Miljövärden urval för publ'!$B$2:$H$2,0),FALSE))</f>
        <v>1.4369E-2</v>
      </c>
    </row>
    <row r="79" spans="1:7" x14ac:dyDescent="0.25">
      <c r="A79" s="106">
        <v>76</v>
      </c>
      <c r="B79" s="106" t="str">
        <f>IF(ISERROR(INDEX('Miljövärden urval för publ'!$A$2:$AD$475,MATCH($A79,'Miljövärden urval för publ'!$U$2:$U$476,0),1)),"",INDEX('Miljövärden urval för publ'!$A$2:$AD$475,MATCH($A79,'Miljövärden urval för publ'!$U$2:$U$476,0),1))</f>
        <v>Falkenberg Energi AB</v>
      </c>
      <c r="C79" s="106" t="str">
        <f>IF(ISERROR(INDEX('Miljövärden urval för publ'!$A$2:$AD$475,MATCH($A79,'Miljövärden urval för publ'!$U$2:$U$476,0),2)),"",INDEX('Miljövärden urval för publ'!$A$2:$AD$475,MATCH($A79,'Miljövärden urval för publ'!$U$2:$U$476,0),2))</f>
        <v>Ullared-närvärme</v>
      </c>
      <c r="D79" s="106">
        <f>IF(ISERROR(VLOOKUP($C79,'Miljövärden urval för publ'!$B$2:$H$490,MATCH(D$4,'Miljövärden urval för publ'!$B$2:$H$2,0),FALSE)),"",VLOOKUP($C79,'Miljövärden urval för publ'!$B$2:$H$490,MATCH(D$4,'Miljövärden urval för publ'!$B$2:$H$2,0),FALSE))</f>
        <v>0.172657</v>
      </c>
      <c r="E79" s="106">
        <f>IF(ISERROR(VLOOKUP($C79,'Miljövärden urval för publ'!$B$2:$H$490,MATCH(E$4,'Miljövärden urval för publ'!$B$2:$H$2,0),FALSE)),"",VLOOKUP($C79,'Miljövärden urval för publ'!$B$2:$H$490,MATCH(E$4,'Miljövärden urval för publ'!$B$2:$H$2,0),FALSE))</f>
        <v>11.4535</v>
      </c>
      <c r="F79" s="106">
        <f>IF(ISERROR(VLOOKUP($C79,'Miljövärden urval för publ'!$B$2:$H$490,MATCH(F$4,'Miljövärden urval för publ'!$B$2:$H$2,0),FALSE)),"",VLOOKUP($C79,'Miljövärden urval för publ'!$B$2:$H$490,MATCH(F$4,'Miljövärden urval för publ'!$B$2:$H$2,0),FALSE))</f>
        <v>16.712399999999999</v>
      </c>
      <c r="G79" s="106">
        <f>IF(ISERROR(VLOOKUP($C79,'Miljövärden urval för publ'!$B$2:$H$490,MATCH(G$4,'Miljövärden urval för publ'!$B$2:$H$2,0),FALSE)),"",VLOOKUP($C79,'Miljövärden urval för publ'!$B$2:$H$490,MATCH(G$4,'Miljövärden urval för publ'!$B$2:$H$2,0),FALSE))</f>
        <v>1.18271E-2</v>
      </c>
    </row>
    <row r="80" spans="1:7" x14ac:dyDescent="0.25">
      <c r="A80" s="106">
        <v>77</v>
      </c>
      <c r="B80" s="106" t="str">
        <f>IF(ISERROR(INDEX('Miljövärden urval för publ'!$A$2:$AD$475,MATCH($A80,'Miljövärden urval för publ'!$U$2:$U$476,0),1)),"",INDEX('Miljövärden urval för publ'!$A$2:$AD$475,MATCH($A80,'Miljövärden urval för publ'!$U$2:$U$476,0),1))</f>
        <v>Falkenberg Energi AB</v>
      </c>
      <c r="C80" s="106" t="str">
        <f>IF(ISERROR(INDEX('Miljövärden urval för publ'!$A$2:$AD$475,MATCH($A80,'Miljövärden urval för publ'!$U$2:$U$476,0),2)),"",INDEX('Miljövärden urval för publ'!$A$2:$AD$475,MATCH($A80,'Miljövärden urval för publ'!$U$2:$U$476,0),2))</f>
        <v>Vessigebro-närvärme</v>
      </c>
      <c r="D80" s="106">
        <f>IF(ISERROR(VLOOKUP($C80,'Miljövärden urval för publ'!$B$2:$H$490,MATCH(D$4,'Miljövärden urval för publ'!$B$2:$H$2,0),FALSE)),"",VLOOKUP($C80,'Miljövärden urval för publ'!$B$2:$H$490,MATCH(D$4,'Miljövärden urval för publ'!$B$2:$H$2,0),FALSE))</f>
        <v>0.231151</v>
      </c>
      <c r="E80" s="106">
        <f>IF(ISERROR(VLOOKUP($C80,'Miljövärden urval för publ'!$B$2:$H$490,MATCH(E$4,'Miljövärden urval för publ'!$B$2:$H$2,0),FALSE)),"",VLOOKUP($C80,'Miljövärden urval för publ'!$B$2:$H$490,MATCH(E$4,'Miljövärden urval för publ'!$B$2:$H$2,0),FALSE))</f>
        <v>29.4208</v>
      </c>
      <c r="F80" s="106">
        <f>IF(ISERROR(VLOOKUP($C80,'Miljövärden urval för publ'!$B$2:$H$490,MATCH(F$4,'Miljövärden urval för publ'!$B$2:$H$2,0),FALSE)),"",VLOOKUP($C80,'Miljövärden urval för publ'!$B$2:$H$490,MATCH(F$4,'Miljövärden urval för publ'!$B$2:$H$2,0),FALSE))</f>
        <v>17.1555</v>
      </c>
      <c r="G80" s="106">
        <f>IF(ISERROR(VLOOKUP($C80,'Miljövärden urval för publ'!$B$2:$H$490,MATCH(G$4,'Miljövärden urval för publ'!$B$2:$H$2,0),FALSE)),"",VLOOKUP($C80,'Miljövärden urval för publ'!$B$2:$H$490,MATCH(G$4,'Miljövärden urval för publ'!$B$2:$H$2,0),FALSE))</f>
        <v>5.1481699999999998E-2</v>
      </c>
    </row>
    <row r="81" spans="1:7" x14ac:dyDescent="0.25">
      <c r="A81" s="106">
        <v>78</v>
      </c>
      <c r="B81" s="106" t="str">
        <f>IF(ISERROR(INDEX('Miljövärden urval för publ'!$A$2:$AD$475,MATCH($A81,'Miljövärden urval för publ'!$U$2:$U$476,0),1)),"",INDEX('Miljövärden urval för publ'!$A$2:$AD$475,MATCH($A81,'Miljövärden urval för publ'!$U$2:$U$476,0),1))</f>
        <v>Falu Energi &amp; Vatten AB</v>
      </c>
      <c r="C81" s="106" t="str">
        <f>IF(ISERROR(INDEX('Miljövärden urval för publ'!$A$2:$AD$475,MATCH($A81,'Miljövärden urval för publ'!$U$2:$U$476,0),2)),"",INDEX('Miljövärden urval för publ'!$A$2:$AD$475,MATCH($A81,'Miljövärden urval för publ'!$U$2:$U$476,0),2))</f>
        <v>Bjursås</v>
      </c>
      <c r="D81" s="106">
        <f>IF(ISERROR(VLOOKUP($C81,'Miljövärden urval för publ'!$B$2:$H$490,MATCH(D$4,'Miljövärden urval för publ'!$B$2:$H$2,0),FALSE)),"",VLOOKUP($C81,'Miljövärden urval för publ'!$B$2:$H$490,MATCH(D$4,'Miljövärden urval för publ'!$B$2:$H$2,0),FALSE))</f>
        <v>0.186637</v>
      </c>
      <c r="E81" s="106">
        <f>IF(ISERROR(VLOOKUP($C81,'Miljövärden urval för publ'!$B$2:$H$490,MATCH(E$4,'Miljövärden urval för publ'!$B$2:$H$2,0),FALSE)),"",VLOOKUP($C81,'Miljövärden urval för publ'!$B$2:$H$490,MATCH(E$4,'Miljövärden urval för publ'!$B$2:$H$2,0),FALSE))</f>
        <v>18.430399999999999</v>
      </c>
      <c r="F81" s="106">
        <f>IF(ISERROR(VLOOKUP($C81,'Miljövärden urval för publ'!$B$2:$H$490,MATCH(F$4,'Miljövärden urval för publ'!$B$2:$H$2,0),FALSE)),"",VLOOKUP($C81,'Miljövärden urval för publ'!$B$2:$H$490,MATCH(F$4,'Miljövärden urval för publ'!$B$2:$H$2,0),FALSE))</f>
        <v>17.593499999999999</v>
      </c>
      <c r="G81" s="106">
        <f>IF(ISERROR(VLOOKUP($C81,'Miljövärden urval för publ'!$B$2:$H$490,MATCH(G$4,'Miljövärden urval för publ'!$B$2:$H$2,0),FALSE)),"",VLOOKUP($C81,'Miljövärden urval för publ'!$B$2:$H$490,MATCH(G$4,'Miljövärden urval för publ'!$B$2:$H$2,0),FALSE))</f>
        <v>3.0150799999999998E-2</v>
      </c>
    </row>
    <row r="82" spans="1:7" x14ac:dyDescent="0.25">
      <c r="A82" s="106">
        <v>79</v>
      </c>
      <c r="B82" s="106" t="str">
        <f>IF(ISERROR(INDEX('Miljövärden urval för publ'!$A$2:$AD$475,MATCH($A82,'Miljövärden urval för publ'!$U$2:$U$476,0),1)),"",INDEX('Miljövärden urval för publ'!$A$2:$AD$475,MATCH($A82,'Miljövärden urval för publ'!$U$2:$U$476,0),1))</f>
        <v>Falu Energi &amp; Vatten AB</v>
      </c>
      <c r="C82" s="106" t="str">
        <f>IF(ISERROR(INDEX('Miljövärden urval för publ'!$A$2:$AD$475,MATCH($A82,'Miljövärden urval för publ'!$U$2:$U$476,0),2)),"",INDEX('Miljövärden urval för publ'!$A$2:$AD$475,MATCH($A82,'Miljövärden urval för publ'!$U$2:$U$476,0),2))</f>
        <v>Falun</v>
      </c>
      <c r="D82" s="106">
        <f>IF(ISERROR(VLOOKUP($C82,'Miljövärden urval för publ'!$B$2:$H$490,MATCH(D$4,'Miljövärden urval för publ'!$B$2:$H$2,0),FALSE)),"",VLOOKUP($C82,'Miljövärden urval för publ'!$B$2:$H$490,MATCH(D$4,'Miljövärden urval för publ'!$B$2:$H$2,0),FALSE))</f>
        <v>3.7567499999999997E-2</v>
      </c>
      <c r="E82" s="106">
        <f>IF(ISERROR(VLOOKUP($C82,'Miljövärden urval för publ'!$B$2:$H$490,MATCH(E$4,'Miljövärden urval för publ'!$B$2:$H$2,0),FALSE)),"",VLOOKUP($C82,'Miljövärden urval för publ'!$B$2:$H$490,MATCH(E$4,'Miljövärden urval för publ'!$B$2:$H$2,0),FALSE))</f>
        <v>8.2452199999999998</v>
      </c>
      <c r="F82" s="106">
        <f>IF(ISERROR(VLOOKUP($C82,'Miljövärden urval för publ'!$B$2:$H$490,MATCH(F$4,'Miljövärden urval för publ'!$B$2:$H$2,0),FALSE)),"",VLOOKUP($C82,'Miljövärden urval för publ'!$B$2:$H$490,MATCH(F$4,'Miljövärden urval för publ'!$B$2:$H$2,0),FALSE))</f>
        <v>5.0884999999999998</v>
      </c>
      <c r="G82" s="106">
        <f>IF(ISERROR(VLOOKUP($C82,'Miljövärden urval för publ'!$B$2:$H$490,MATCH(G$4,'Miljövärden urval för publ'!$B$2:$H$2,0),FALSE)),"",VLOOKUP($C82,'Miljövärden urval för publ'!$B$2:$H$490,MATCH(G$4,'Miljövärden urval för publ'!$B$2:$H$2,0),FALSE))</f>
        <v>7.1762500000000003E-3</v>
      </c>
    </row>
    <row r="83" spans="1:7" x14ac:dyDescent="0.25">
      <c r="A83" s="106">
        <v>80</v>
      </c>
      <c r="B83" s="106" t="str">
        <f>IF(ISERROR(INDEX('Miljövärden urval för publ'!$A$2:$AD$475,MATCH($A83,'Miljövärden urval för publ'!$U$2:$U$476,0),1)),"",INDEX('Miljövärden urval för publ'!$A$2:$AD$475,MATCH($A83,'Miljövärden urval för publ'!$U$2:$U$476,0),1))</f>
        <v>Falu Energi &amp; Vatten AB</v>
      </c>
      <c r="C83" s="106" t="str">
        <f>IF(ISERROR(INDEX('Miljövärden urval för publ'!$A$2:$AD$475,MATCH($A83,'Miljövärden urval för publ'!$U$2:$U$476,0),2)),"",INDEX('Miljövärden urval för publ'!$A$2:$AD$475,MATCH($A83,'Miljövärden urval för publ'!$U$2:$U$476,0),2))</f>
        <v>Grycksbo</v>
      </c>
      <c r="D83" s="106">
        <f>IF(ISERROR(VLOOKUP($C83,'Miljövärden urval för publ'!$B$2:$H$490,MATCH(D$4,'Miljövärden urval för publ'!$B$2:$H$2,0),FALSE)),"",VLOOKUP($C83,'Miljövärden urval för publ'!$B$2:$H$490,MATCH(D$4,'Miljövärden urval för publ'!$B$2:$H$2,0),FALSE))</f>
        <v>0.15337200000000001</v>
      </c>
      <c r="E83" s="106">
        <f>IF(ISERROR(VLOOKUP($C83,'Miljövärden urval för publ'!$B$2:$H$490,MATCH(E$4,'Miljövärden urval för publ'!$B$2:$H$2,0),FALSE)),"",VLOOKUP($C83,'Miljövärden urval för publ'!$B$2:$H$490,MATCH(E$4,'Miljövärden urval för publ'!$B$2:$H$2,0),FALSE))</f>
        <v>11.0448</v>
      </c>
      <c r="F83" s="106">
        <f>IF(ISERROR(VLOOKUP($C83,'Miljövärden urval för publ'!$B$2:$H$490,MATCH(F$4,'Miljövärden urval för publ'!$B$2:$H$2,0),FALSE)),"",VLOOKUP($C83,'Miljövärden urval för publ'!$B$2:$H$490,MATCH(F$4,'Miljövärden urval för publ'!$B$2:$H$2,0),FALSE))</f>
        <v>16.593</v>
      </c>
      <c r="G83" s="106">
        <f>IF(ISERROR(VLOOKUP($C83,'Miljövärden urval för publ'!$B$2:$H$490,MATCH(G$4,'Miljövärden urval för publ'!$B$2:$H$2,0),FALSE)),"",VLOOKUP($C83,'Miljövärden urval för publ'!$B$2:$H$490,MATCH(G$4,'Miljövärden urval för publ'!$B$2:$H$2,0),FALSE))</f>
        <v>1.0889299999999999E-2</v>
      </c>
    </row>
    <row r="84" spans="1:7" x14ac:dyDescent="0.25">
      <c r="A84" s="106">
        <v>81</v>
      </c>
      <c r="B84" s="106" t="str">
        <f>IF(ISERROR(INDEX('Miljövärden urval för publ'!$A$2:$AD$475,MATCH($A84,'Miljövärden urval för publ'!$U$2:$U$476,0),1)),"",INDEX('Miljövärden urval för publ'!$A$2:$AD$475,MATCH($A84,'Miljövärden urval för publ'!$U$2:$U$476,0),1))</f>
        <v>Falu Energi &amp; Vatten AB</v>
      </c>
      <c r="C84" s="106" t="str">
        <f>IF(ISERROR(INDEX('Miljövärden urval för publ'!$A$2:$AD$475,MATCH($A84,'Miljövärden urval för publ'!$U$2:$U$476,0),2)),"",INDEX('Miljövärden urval för publ'!$A$2:$AD$475,MATCH($A84,'Miljövärden urval för publ'!$U$2:$U$476,0),2))</f>
        <v>Svärdsjö</v>
      </c>
      <c r="D84" s="106">
        <f>IF(ISERROR(VLOOKUP($C84,'Miljövärden urval för publ'!$B$2:$H$490,MATCH(D$4,'Miljövärden urval för publ'!$B$2:$H$2,0),FALSE)),"",VLOOKUP($C84,'Miljövärden urval för publ'!$B$2:$H$490,MATCH(D$4,'Miljövärden urval för publ'!$B$2:$H$2,0),FALSE))</f>
        <v>0.183694</v>
      </c>
      <c r="E84" s="106">
        <f>IF(ISERROR(VLOOKUP($C84,'Miljövärden urval för publ'!$B$2:$H$490,MATCH(E$4,'Miljövärden urval för publ'!$B$2:$H$2,0),FALSE)),"",VLOOKUP($C84,'Miljövärden urval för publ'!$B$2:$H$490,MATCH(E$4,'Miljövärden urval för publ'!$B$2:$H$2,0),FALSE))</f>
        <v>17.305299999999999</v>
      </c>
      <c r="F84" s="106">
        <f>IF(ISERROR(VLOOKUP($C84,'Miljövärden urval för publ'!$B$2:$H$490,MATCH(F$4,'Miljövärden urval för publ'!$B$2:$H$2,0),FALSE)),"",VLOOKUP($C84,'Miljövärden urval för publ'!$B$2:$H$490,MATCH(F$4,'Miljövärden urval för publ'!$B$2:$H$2,0),FALSE))</f>
        <v>17.750599999999999</v>
      </c>
      <c r="G84" s="106">
        <f>IF(ISERROR(VLOOKUP($C84,'Miljövärden urval för publ'!$B$2:$H$490,MATCH(G$4,'Miljövärden urval för publ'!$B$2:$H$2,0),FALSE)),"",VLOOKUP($C84,'Miljövärden urval för publ'!$B$2:$H$490,MATCH(G$4,'Miljövärden urval för publ'!$B$2:$H$2,0),FALSE))</f>
        <v>2.63591E-2</v>
      </c>
    </row>
    <row r="85" spans="1:7" x14ac:dyDescent="0.25">
      <c r="A85" s="106">
        <v>82</v>
      </c>
      <c r="B85" s="106" t="str">
        <f>IF(ISERROR(INDEX('Miljövärden urval för publ'!$A$2:$AD$475,MATCH($A85,'Miljövärden urval för publ'!$U$2:$U$476,0),1)),"",INDEX('Miljövärden urval för publ'!$A$2:$AD$475,MATCH($A85,'Miljövärden urval för publ'!$U$2:$U$476,0),1))</f>
        <v>Finspångs Tekniska Verk AB</v>
      </c>
      <c r="C85" s="106" t="str">
        <f>IF(ISERROR(INDEX('Miljövärden urval för publ'!$A$2:$AD$475,MATCH($A85,'Miljövärden urval för publ'!$U$2:$U$476,0),2)),"",INDEX('Miljövärden urval för publ'!$A$2:$AD$475,MATCH($A85,'Miljövärden urval för publ'!$U$2:$U$476,0),2))</f>
        <v>Finspång</v>
      </c>
      <c r="D85" s="106">
        <f>IF(ISERROR(VLOOKUP($C85,'Miljövärden urval för publ'!$B$2:$H$490,MATCH(D$4,'Miljövärden urval för publ'!$B$2:$H$2,0),FALSE)),"",VLOOKUP($C85,'Miljövärden urval för publ'!$B$2:$H$490,MATCH(D$4,'Miljövärden urval för publ'!$B$2:$H$2,0),FALSE))</f>
        <v>0.19621</v>
      </c>
      <c r="E85" s="106">
        <f>IF(ISERROR(VLOOKUP($C85,'Miljövärden urval för publ'!$B$2:$H$490,MATCH(E$4,'Miljövärden urval för publ'!$B$2:$H$2,0),FALSE)),"",VLOOKUP($C85,'Miljövärden urval för publ'!$B$2:$H$490,MATCH(E$4,'Miljövärden urval för publ'!$B$2:$H$2,0),FALSE))</f>
        <v>97.365399999999994</v>
      </c>
      <c r="F85" s="106">
        <f>IF(ISERROR(VLOOKUP($C85,'Miljövärden urval för publ'!$B$2:$H$490,MATCH(F$4,'Miljövärden urval för publ'!$B$2:$H$2,0),FALSE)),"",VLOOKUP($C85,'Miljövärden urval för publ'!$B$2:$H$490,MATCH(F$4,'Miljövärden urval för publ'!$B$2:$H$2,0),FALSE))</f>
        <v>6.8497700000000004</v>
      </c>
      <c r="G85" s="106">
        <f>IF(ISERROR(VLOOKUP($C85,'Miljövärden urval för publ'!$B$2:$H$490,MATCH(G$4,'Miljövärden urval för publ'!$B$2:$H$2,0),FALSE)),"",VLOOKUP($C85,'Miljövärden urval för publ'!$B$2:$H$490,MATCH(G$4,'Miljövärden urval för publ'!$B$2:$H$2,0),FALSE))</f>
        <v>7.2860300000000003E-2</v>
      </c>
    </row>
    <row r="86" spans="1:7" x14ac:dyDescent="0.25">
      <c r="A86" s="106">
        <v>83</v>
      </c>
      <c r="B86" s="106" t="str">
        <f>IF(ISERROR(INDEX('Miljövärden urval för publ'!$A$2:$AD$475,MATCH($A86,'Miljövärden urval för publ'!$U$2:$U$476,0),1)),"",INDEX('Miljövärden urval för publ'!$A$2:$AD$475,MATCH($A86,'Miljövärden urval för publ'!$U$2:$U$476,0),1))</f>
        <v>Fortum Värme,  AB s.m. Stockholms stad</v>
      </c>
      <c r="C86" s="106" t="str">
        <f>IF(ISERROR(INDEX('Miljövärden urval för publ'!$A$2:$AD$475,MATCH($A86,'Miljövärden urval för publ'!$U$2:$U$476,0),2)),"",INDEX('Miljövärden urval för publ'!$A$2:$AD$475,MATCH($A86,'Miljövärden urval för publ'!$U$2:$U$476,0),2))</f>
        <v>Stockholm</v>
      </c>
      <c r="D86" s="106">
        <f>IF(ISERROR(VLOOKUP($C86,'Miljövärden urval för publ'!$B$2:$H$490,MATCH(D$4,'Miljövärden urval för publ'!$B$2:$H$2,0),FALSE)),"",VLOOKUP($C86,'Miljövärden urval för publ'!$B$2:$H$490,MATCH(D$4,'Miljövärden urval för publ'!$B$2:$H$2,0),FALSE))</f>
        <v>0.19526399999999999</v>
      </c>
      <c r="E86" s="106">
        <f>IF(ISERROR(VLOOKUP($C86,'Miljövärden urval för publ'!$B$2:$H$490,MATCH(E$4,'Miljövärden urval för publ'!$B$2:$H$2,0),FALSE)),"",VLOOKUP($C86,'Miljövärden urval för publ'!$B$2:$H$490,MATCH(E$4,'Miljövärden urval för publ'!$B$2:$H$2,0),FALSE))</f>
        <v>74.947500000000005</v>
      </c>
      <c r="F86" s="106">
        <f>IF(ISERROR(VLOOKUP($C86,'Miljövärden urval för publ'!$B$2:$H$490,MATCH(F$4,'Miljövärden urval för publ'!$B$2:$H$2,0),FALSE)),"",VLOOKUP($C86,'Miljövärden urval för publ'!$B$2:$H$490,MATCH(F$4,'Miljövärden urval för publ'!$B$2:$H$2,0),FALSE))</f>
        <v>6.8430900000000001</v>
      </c>
      <c r="G86" s="106">
        <f>IF(ISERROR(VLOOKUP($C86,'Miljövärden urval för publ'!$B$2:$H$490,MATCH(G$4,'Miljövärden urval för publ'!$B$2:$H$2,0),FALSE)),"",VLOOKUP($C86,'Miljövärden urval för publ'!$B$2:$H$490,MATCH(G$4,'Miljövärden urval för publ'!$B$2:$H$2,0),FALSE))</f>
        <v>0.109629</v>
      </c>
    </row>
    <row r="87" spans="1:7" x14ac:dyDescent="0.25">
      <c r="A87" s="106">
        <v>84</v>
      </c>
      <c r="B87" s="106" t="str">
        <f>IF(ISERROR(INDEX('Miljövärden urval för publ'!$A$2:$AD$475,MATCH($A87,'Miljövärden urval för publ'!$U$2:$U$476,0),1)),"",INDEX('Miljövärden urval för publ'!$A$2:$AD$475,MATCH($A87,'Miljövärden urval för publ'!$U$2:$U$476,0),1))</f>
        <v>Fortum Värme,  AB s.m. Stockholms stad</v>
      </c>
      <c r="C87" s="106" t="str">
        <f>IF(ISERROR(INDEX('Miljövärden urval för publ'!$A$2:$AD$475,MATCH($A87,'Miljövärden urval för publ'!$U$2:$U$476,0),2)),"",INDEX('Miljövärden urval för publ'!$A$2:$AD$475,MATCH($A87,'Miljövärden urval för publ'!$U$2:$U$476,0),2))</f>
        <v>Täby</v>
      </c>
      <c r="D87" s="106">
        <f>IF(ISERROR(VLOOKUP($C87,'Miljövärden urval för publ'!$B$2:$H$490,MATCH(D$4,'Miljövärden urval för publ'!$B$2:$H$2,0),FALSE)),"",VLOOKUP($C87,'Miljövärden urval för publ'!$B$2:$H$490,MATCH(D$4,'Miljövärden urval för publ'!$B$2:$H$2,0),FALSE))</f>
        <v>0.29367199999999999</v>
      </c>
      <c r="E87" s="106">
        <f>IF(ISERROR(VLOOKUP($C87,'Miljövärden urval för publ'!$B$2:$H$490,MATCH(E$4,'Miljövärden urval för publ'!$B$2:$H$2,0),FALSE)),"",VLOOKUP($C87,'Miljövärden urval för publ'!$B$2:$H$490,MATCH(E$4,'Miljövärden urval för publ'!$B$2:$H$2,0),FALSE))</f>
        <v>64.143699999999995</v>
      </c>
      <c r="F87" s="106">
        <f>IF(ISERROR(VLOOKUP($C87,'Miljövärden urval för publ'!$B$2:$H$490,MATCH(F$4,'Miljövärden urval för publ'!$B$2:$H$2,0),FALSE)),"",VLOOKUP($C87,'Miljövärden urval för publ'!$B$2:$H$490,MATCH(F$4,'Miljövärden urval för publ'!$B$2:$H$2,0),FALSE))</f>
        <v>7.9196499999999999</v>
      </c>
      <c r="G87" s="106">
        <f>IF(ISERROR(VLOOKUP($C87,'Miljövärden urval för publ'!$B$2:$H$490,MATCH(G$4,'Miljövärden urval för publ'!$B$2:$H$2,0),FALSE)),"",VLOOKUP($C87,'Miljövärden urval för publ'!$B$2:$H$490,MATCH(G$4,'Miljövärden urval för publ'!$B$2:$H$2,0),FALSE))</f>
        <v>0.13725899999999999</v>
      </c>
    </row>
    <row r="88" spans="1:7" x14ac:dyDescent="0.25">
      <c r="A88" s="106">
        <v>85</v>
      </c>
      <c r="B88" s="106" t="str">
        <f>IF(ISERROR(INDEX('Miljövärden urval för publ'!$A$2:$AD$475,MATCH($A88,'Miljövärden urval för publ'!$U$2:$U$476,0),1)),"",INDEX('Miljövärden urval för publ'!$A$2:$AD$475,MATCH($A88,'Miljövärden urval för publ'!$U$2:$U$476,0),1))</f>
        <v>Gislaved Energi AB</v>
      </c>
      <c r="C88" s="106" t="str">
        <f>IF(ISERROR(INDEX('Miljövärden urval för publ'!$A$2:$AD$475,MATCH($A88,'Miljövärden urval för publ'!$U$2:$U$476,0),2)),"",INDEX('Miljövärden urval för publ'!$A$2:$AD$475,MATCH($A88,'Miljövärden urval för publ'!$U$2:$U$476,0),2))</f>
        <v>Gislaved</v>
      </c>
      <c r="D88" s="106">
        <f>IF(ISERROR(VLOOKUP($C88,'Miljövärden urval för publ'!$B$2:$H$490,MATCH(D$4,'Miljövärden urval för publ'!$B$2:$H$2,0),FALSE)),"",VLOOKUP($C88,'Miljövärden urval för publ'!$B$2:$H$490,MATCH(D$4,'Miljövärden urval för publ'!$B$2:$H$2,0),FALSE))</f>
        <v>0.12300800000000001</v>
      </c>
      <c r="E88" s="106">
        <f>IF(ISERROR(VLOOKUP($C88,'Miljövärden urval för publ'!$B$2:$H$490,MATCH(E$4,'Miljövärden urval för publ'!$B$2:$H$2,0),FALSE)),"",VLOOKUP($C88,'Miljövärden urval för publ'!$B$2:$H$490,MATCH(E$4,'Miljövärden urval för publ'!$B$2:$H$2,0),FALSE))</f>
        <v>15.019500000000001</v>
      </c>
      <c r="F88" s="106">
        <f>IF(ISERROR(VLOOKUP($C88,'Miljövärden urval för publ'!$B$2:$H$490,MATCH(F$4,'Miljövärden urval för publ'!$B$2:$H$2,0),FALSE)),"",VLOOKUP($C88,'Miljövärden urval för publ'!$B$2:$H$490,MATCH(F$4,'Miljövärden urval för publ'!$B$2:$H$2,0),FALSE))</f>
        <v>10.414999999999999</v>
      </c>
      <c r="G88" s="106">
        <f>IF(ISERROR(VLOOKUP($C88,'Miljövärden urval för publ'!$B$2:$H$490,MATCH(G$4,'Miljövärden urval för publ'!$B$2:$H$2,0),FALSE)),"",VLOOKUP($C88,'Miljövärden urval för publ'!$B$2:$H$490,MATCH(G$4,'Miljövärden urval för publ'!$B$2:$H$2,0),FALSE))</f>
        <v>1.1843599999999999E-2</v>
      </c>
    </row>
    <row r="89" spans="1:7" x14ac:dyDescent="0.25">
      <c r="A89" s="106">
        <v>86</v>
      </c>
      <c r="B89" s="106" t="str">
        <f>IF(ISERROR(INDEX('Miljövärden urval för publ'!$A$2:$AD$475,MATCH($A89,'Miljövärden urval för publ'!$U$2:$U$476,0),1)),"",INDEX('Miljövärden urval för publ'!$A$2:$AD$475,MATCH($A89,'Miljövärden urval för publ'!$U$2:$U$476,0),1))</f>
        <v>Gislaved Energi AB</v>
      </c>
      <c r="C89" s="106" t="str">
        <f>IF(ISERROR(INDEX('Miljövärden urval för publ'!$A$2:$AD$475,MATCH($A89,'Miljövärden urval för publ'!$U$2:$U$476,0),2)),"",INDEX('Miljövärden urval för publ'!$A$2:$AD$475,MATCH($A89,'Miljövärden urval för publ'!$U$2:$U$476,0),2))</f>
        <v>Hestra</v>
      </c>
      <c r="D89" s="106">
        <f>IF(ISERROR(VLOOKUP($C89,'Miljövärden urval för publ'!$B$2:$H$490,MATCH(D$4,'Miljövärden urval för publ'!$B$2:$H$2,0),FALSE)),"",VLOOKUP($C89,'Miljövärden urval för publ'!$B$2:$H$490,MATCH(D$4,'Miljövärden urval för publ'!$B$2:$H$2,0),FALSE))</f>
        <v>0.112557</v>
      </c>
      <c r="E89" s="106">
        <f>IF(ISERROR(VLOOKUP($C89,'Miljövärden urval för publ'!$B$2:$H$490,MATCH(E$4,'Miljövärden urval för publ'!$B$2:$H$2,0),FALSE)),"",VLOOKUP($C89,'Miljövärden urval för publ'!$B$2:$H$490,MATCH(E$4,'Miljövärden urval för publ'!$B$2:$H$2,0),FALSE))</f>
        <v>26.973299999999998</v>
      </c>
      <c r="F89" s="106">
        <f>IF(ISERROR(VLOOKUP($C89,'Miljövärden urval för publ'!$B$2:$H$490,MATCH(F$4,'Miljövärden urval för publ'!$B$2:$H$2,0),FALSE)),"",VLOOKUP($C89,'Miljövärden urval för publ'!$B$2:$H$490,MATCH(F$4,'Miljövärden urval för publ'!$B$2:$H$2,0),FALSE))</f>
        <v>9.6318199999999994</v>
      </c>
      <c r="G89" s="106">
        <f>IF(ISERROR(VLOOKUP($C89,'Miljövärden urval för publ'!$B$2:$H$490,MATCH(G$4,'Miljövärden urval för publ'!$B$2:$H$2,0),FALSE)),"",VLOOKUP($C89,'Miljövärden urval för publ'!$B$2:$H$490,MATCH(G$4,'Miljövärden urval för publ'!$B$2:$H$2,0),FALSE))</f>
        <v>1.16043E-2</v>
      </c>
    </row>
    <row r="90" spans="1:7" x14ac:dyDescent="0.25">
      <c r="A90" s="106">
        <v>87</v>
      </c>
      <c r="B90" s="106" t="str">
        <f>IF(ISERROR(INDEX('Miljövärden urval för publ'!$A$2:$AD$475,MATCH($A90,'Miljövärden urval för publ'!$U$2:$U$476,0),1)),"",INDEX('Miljövärden urval för publ'!$A$2:$AD$475,MATCH($A90,'Miljövärden urval för publ'!$U$2:$U$476,0),1))</f>
        <v>Gislaved Energi AB</v>
      </c>
      <c r="C90" s="106" t="str">
        <f>IF(ISERROR(INDEX('Miljövärden urval för publ'!$A$2:$AD$475,MATCH($A90,'Miljövärden urval för publ'!$U$2:$U$476,0),2)),"",INDEX('Miljövärden urval för publ'!$A$2:$AD$475,MATCH($A90,'Miljövärden urval för publ'!$U$2:$U$476,0),2))</f>
        <v>Reftele</v>
      </c>
      <c r="D90" s="106">
        <f>IF(ISERROR(VLOOKUP($C90,'Miljövärden urval för publ'!$B$2:$H$490,MATCH(D$4,'Miljövärden urval för publ'!$B$2:$H$2,0),FALSE)),"",VLOOKUP($C90,'Miljövärden urval för publ'!$B$2:$H$490,MATCH(D$4,'Miljövärden urval för publ'!$B$2:$H$2,0),FALSE))</f>
        <v>0.18399099999999999</v>
      </c>
      <c r="E90" s="106">
        <f>IF(ISERROR(VLOOKUP($C90,'Miljövärden urval för publ'!$B$2:$H$490,MATCH(E$4,'Miljövärden urval för publ'!$B$2:$H$2,0),FALSE)),"",VLOOKUP($C90,'Miljövärden urval för publ'!$B$2:$H$490,MATCH(E$4,'Miljövärden urval för publ'!$B$2:$H$2,0),FALSE))</f>
        <v>6.4513699999999998</v>
      </c>
      <c r="F90" s="106">
        <f>IF(ISERROR(VLOOKUP($C90,'Miljövärden urval för publ'!$B$2:$H$490,MATCH(F$4,'Miljövärden urval för publ'!$B$2:$H$2,0),FALSE)),"",VLOOKUP($C90,'Miljövärden urval för publ'!$B$2:$H$490,MATCH(F$4,'Miljövärden urval för publ'!$B$2:$H$2,0),FALSE))</f>
        <v>13.7468</v>
      </c>
      <c r="G90" s="106">
        <f>IF(ISERROR(VLOOKUP($C90,'Miljövärden urval för publ'!$B$2:$H$490,MATCH(G$4,'Miljövärden urval för publ'!$B$2:$H$2,0),FALSE)),"",VLOOKUP($C90,'Miljövärden urval för publ'!$B$2:$H$490,MATCH(G$4,'Miljövärden urval för publ'!$B$2:$H$2,0),FALSE))</f>
        <v>3.0238600000000001E-2</v>
      </c>
    </row>
    <row r="91" spans="1:7" x14ac:dyDescent="0.25">
      <c r="A91" s="106">
        <v>88</v>
      </c>
      <c r="B91" s="106" t="str">
        <f>IF(ISERROR(INDEX('Miljövärden urval för publ'!$A$2:$AD$475,MATCH($A91,'Miljövärden urval för publ'!$U$2:$U$476,0),1)),"",INDEX('Miljövärden urval för publ'!$A$2:$AD$475,MATCH($A91,'Miljövärden urval för publ'!$U$2:$U$476,0),1))</f>
        <v>Gotlands Energi AB</v>
      </c>
      <c r="C91" s="106" t="str">
        <f>IF(ISERROR(INDEX('Miljövärden urval för publ'!$A$2:$AD$475,MATCH($A91,'Miljövärden urval för publ'!$U$2:$U$476,0),2)),"",INDEX('Miljövärden urval för publ'!$A$2:$AD$475,MATCH($A91,'Miljövärden urval för publ'!$U$2:$U$476,0),2))</f>
        <v>Hemse</v>
      </c>
      <c r="D91" s="106">
        <f>IF(ISERROR(VLOOKUP($C91,'Miljövärden urval för publ'!$B$2:$H$490,MATCH(D$4,'Miljövärden urval för publ'!$B$2:$H$2,0),FALSE)),"",VLOOKUP($C91,'Miljövärden urval för publ'!$B$2:$H$490,MATCH(D$4,'Miljövärden urval för publ'!$B$2:$H$2,0),FALSE))</f>
        <v>0.24485199999999999</v>
      </c>
      <c r="E91" s="106">
        <f>IF(ISERROR(VLOOKUP($C91,'Miljövärden urval för publ'!$B$2:$H$490,MATCH(E$4,'Miljövärden urval för publ'!$B$2:$H$2,0),FALSE)),"",VLOOKUP($C91,'Miljövärden urval för publ'!$B$2:$H$490,MATCH(E$4,'Miljövärden urval för publ'!$B$2:$H$2,0),FALSE))</f>
        <v>54.545299999999997</v>
      </c>
      <c r="F91" s="106">
        <f>IF(ISERROR(VLOOKUP($C91,'Miljövärden urval för publ'!$B$2:$H$490,MATCH(F$4,'Miljövärden urval för publ'!$B$2:$H$2,0),FALSE)),"",VLOOKUP($C91,'Miljövärden urval för publ'!$B$2:$H$490,MATCH(F$4,'Miljövärden urval för publ'!$B$2:$H$2,0),FALSE))</f>
        <v>8.3569600000000008</v>
      </c>
      <c r="G91" s="106">
        <f>IF(ISERROR(VLOOKUP($C91,'Miljövärden urval för publ'!$B$2:$H$490,MATCH(G$4,'Miljövärden urval för publ'!$B$2:$H$2,0),FALSE)),"",VLOOKUP($C91,'Miljövärden urval för publ'!$B$2:$H$490,MATCH(G$4,'Miljövärden urval för publ'!$B$2:$H$2,0),FALSE))</f>
        <v>5.8256200000000001E-2</v>
      </c>
    </row>
    <row r="92" spans="1:7" x14ac:dyDescent="0.25">
      <c r="A92" s="106">
        <v>89</v>
      </c>
      <c r="B92" s="106" t="str">
        <f>IF(ISERROR(INDEX('Miljövärden urval för publ'!$A$2:$AD$475,MATCH($A92,'Miljövärden urval för publ'!$U$2:$U$476,0),1)),"",INDEX('Miljövärden urval för publ'!$A$2:$AD$475,MATCH($A92,'Miljövärden urval för publ'!$U$2:$U$476,0),1))</f>
        <v>Gotlands Energi AB</v>
      </c>
      <c r="C92" s="106" t="str">
        <f>IF(ISERROR(INDEX('Miljövärden urval för publ'!$A$2:$AD$475,MATCH($A92,'Miljövärden urval för publ'!$U$2:$U$476,0),2)),"",INDEX('Miljövärden urval för publ'!$A$2:$AD$475,MATCH($A92,'Miljövärden urval för publ'!$U$2:$U$476,0),2))</f>
        <v>Klintehamn</v>
      </c>
      <c r="D92" s="106">
        <f>IF(ISERROR(VLOOKUP($C92,'Miljövärden urval för publ'!$B$2:$H$490,MATCH(D$4,'Miljövärden urval för publ'!$B$2:$H$2,0),FALSE)),"",VLOOKUP($C92,'Miljövärden urval för publ'!$B$2:$H$490,MATCH(D$4,'Miljövärden urval för publ'!$B$2:$H$2,0),FALSE))</f>
        <v>1.2732699999999999</v>
      </c>
      <c r="E92" s="106">
        <f>IF(ISERROR(VLOOKUP($C92,'Miljövärden urval för publ'!$B$2:$H$490,MATCH(E$4,'Miljövärden urval för publ'!$B$2:$H$2,0),FALSE)),"",VLOOKUP($C92,'Miljövärden urval för publ'!$B$2:$H$490,MATCH(E$4,'Miljövärden urval för publ'!$B$2:$H$2,0),FALSE))</f>
        <v>20.465800000000002</v>
      </c>
      <c r="F92" s="106">
        <f>IF(ISERROR(VLOOKUP($C92,'Miljövärden urval för publ'!$B$2:$H$490,MATCH(F$4,'Miljövärden urval för publ'!$B$2:$H$2,0),FALSE)),"",VLOOKUP($C92,'Miljövärden urval för publ'!$B$2:$H$490,MATCH(F$4,'Miljövärden urval för publ'!$B$2:$H$2,0),FALSE))</f>
        <v>33.729700000000001</v>
      </c>
      <c r="G92" s="106">
        <f>IF(ISERROR(VLOOKUP($C92,'Miljövärden urval för publ'!$B$2:$H$490,MATCH(G$4,'Miljövärden urval för publ'!$B$2:$H$2,0),FALSE)),"",VLOOKUP($C92,'Miljövärden urval för publ'!$B$2:$H$490,MATCH(G$4,'Miljövärden urval för publ'!$B$2:$H$2,0),FALSE))</f>
        <v>2.52374E-2</v>
      </c>
    </row>
    <row r="93" spans="1:7" x14ac:dyDescent="0.25">
      <c r="A93" s="106">
        <v>90</v>
      </c>
      <c r="B93" s="106" t="str">
        <f>IF(ISERROR(INDEX('Miljövärden urval för publ'!$A$2:$AD$475,MATCH($A93,'Miljövärden urval för publ'!$U$2:$U$476,0),1)),"",INDEX('Miljövärden urval för publ'!$A$2:$AD$475,MATCH($A93,'Miljövärden urval för publ'!$U$2:$U$476,0),1))</f>
        <v>Gotlands Energi AB</v>
      </c>
      <c r="C93" s="106" t="str">
        <f>IF(ISERROR(INDEX('Miljövärden urval för publ'!$A$2:$AD$475,MATCH($A93,'Miljövärden urval för publ'!$U$2:$U$476,0),2)),"",INDEX('Miljövärden urval för publ'!$A$2:$AD$475,MATCH($A93,'Miljövärden urval för publ'!$U$2:$U$476,0),2))</f>
        <v>Slite</v>
      </c>
      <c r="D93" s="106">
        <f>IF(ISERROR(VLOOKUP($C93,'Miljövärden urval för publ'!$B$2:$H$490,MATCH(D$4,'Miljövärden urval för publ'!$B$2:$H$2,0),FALSE)),"",VLOOKUP($C93,'Miljövärden urval för publ'!$B$2:$H$490,MATCH(D$4,'Miljövärden urval för publ'!$B$2:$H$2,0),FALSE))</f>
        <v>0.306427</v>
      </c>
      <c r="E93" s="106">
        <f>IF(ISERROR(VLOOKUP($C93,'Miljövärden urval för publ'!$B$2:$H$490,MATCH(E$4,'Miljövärden urval för publ'!$B$2:$H$2,0),FALSE)),"",VLOOKUP($C93,'Miljövärden urval för publ'!$B$2:$H$490,MATCH(E$4,'Miljövärden urval för publ'!$B$2:$H$2,0),FALSE))</f>
        <v>76.443899999999999</v>
      </c>
      <c r="F93" s="106">
        <f>IF(ISERROR(VLOOKUP($C93,'Miljövärden urval för publ'!$B$2:$H$490,MATCH(F$4,'Miljövärden urval för publ'!$B$2:$H$2,0),FALSE)),"",VLOOKUP($C93,'Miljövärden urval för publ'!$B$2:$H$490,MATCH(F$4,'Miljövärden urval för publ'!$B$2:$H$2,0),FALSE))</f>
        <v>5.6968300000000003</v>
      </c>
      <c r="G93" s="106">
        <f>IF(ISERROR(VLOOKUP($C93,'Miljövärden urval för publ'!$B$2:$H$490,MATCH(G$4,'Miljövärden urval för publ'!$B$2:$H$2,0),FALSE)),"",VLOOKUP($C93,'Miljövärden urval för publ'!$B$2:$H$490,MATCH(G$4,'Miljövärden urval för publ'!$B$2:$H$2,0),FALSE))</f>
        <v>0.23613899999999999</v>
      </c>
    </row>
    <row r="94" spans="1:7" x14ac:dyDescent="0.25">
      <c r="A94" s="106">
        <v>91</v>
      </c>
      <c r="B94" s="106" t="str">
        <f>IF(ISERROR(INDEX('Miljövärden urval för publ'!$A$2:$AD$475,MATCH($A94,'Miljövärden urval för publ'!$U$2:$U$476,0),1)),"",INDEX('Miljövärden urval för publ'!$A$2:$AD$475,MATCH($A94,'Miljövärden urval för publ'!$U$2:$U$476,0),1))</f>
        <v>Gotlands Energi AB</v>
      </c>
      <c r="C94" s="106" t="str">
        <f>IF(ISERROR(INDEX('Miljövärden urval för publ'!$A$2:$AD$475,MATCH($A94,'Miljövärden urval för publ'!$U$2:$U$476,0),2)),"",INDEX('Miljövärden urval för publ'!$A$2:$AD$475,MATCH($A94,'Miljövärden urval för publ'!$U$2:$U$476,0),2))</f>
        <v>Visby</v>
      </c>
      <c r="D94" s="106">
        <f>IF(ISERROR(VLOOKUP($C94,'Miljövärden urval för publ'!$B$2:$H$490,MATCH(D$4,'Miljövärden urval för publ'!$B$2:$H$2,0),FALSE)),"",VLOOKUP($C94,'Miljövärden urval för publ'!$B$2:$H$490,MATCH(D$4,'Miljövärden urval för publ'!$B$2:$H$2,0),FALSE))</f>
        <v>0.242285</v>
      </c>
      <c r="E94" s="106">
        <f>IF(ISERROR(VLOOKUP($C94,'Miljövärden urval för publ'!$B$2:$H$490,MATCH(E$4,'Miljövärden urval för publ'!$B$2:$H$2,0),FALSE)),"",VLOOKUP($C94,'Miljövärden urval för publ'!$B$2:$H$490,MATCH(E$4,'Miljövärden urval för publ'!$B$2:$H$2,0),FALSE))</f>
        <v>51.787500000000001</v>
      </c>
      <c r="F94" s="106">
        <f>IF(ISERROR(VLOOKUP($C94,'Miljövärden urval för publ'!$B$2:$H$490,MATCH(F$4,'Miljövärden urval för publ'!$B$2:$H$2,0),FALSE)),"",VLOOKUP($C94,'Miljövärden urval för publ'!$B$2:$H$490,MATCH(F$4,'Miljövärden urval för publ'!$B$2:$H$2,0),FALSE))</f>
        <v>6.6212400000000002</v>
      </c>
      <c r="G94" s="106">
        <f>IF(ISERROR(VLOOKUP($C94,'Miljövärden urval för publ'!$B$2:$H$490,MATCH(G$4,'Miljövärden urval för publ'!$B$2:$H$2,0),FALSE)),"",VLOOKUP($C94,'Miljövärden urval för publ'!$B$2:$H$490,MATCH(G$4,'Miljövärden urval för publ'!$B$2:$H$2,0),FALSE))</f>
        <v>4.3654499999999999E-2</v>
      </c>
    </row>
    <row r="95" spans="1:7" x14ac:dyDescent="0.25">
      <c r="A95" s="106">
        <v>92</v>
      </c>
      <c r="B95" s="106" t="str">
        <f>IF(ISERROR(INDEX('Miljövärden urval för publ'!$A$2:$AD$475,MATCH($A95,'Miljövärden urval för publ'!$U$2:$U$476,0),1)),"",INDEX('Miljövärden urval för publ'!$A$2:$AD$475,MATCH($A95,'Miljövärden urval för publ'!$U$2:$U$476,0),1))</f>
        <v>Gällivare Energi AB</v>
      </c>
      <c r="C95" s="106" t="str">
        <f>IF(ISERROR(INDEX('Miljövärden urval för publ'!$A$2:$AD$475,MATCH($A95,'Miljövärden urval för publ'!$U$2:$U$476,0),2)),"",INDEX('Miljövärden urval för publ'!$A$2:$AD$475,MATCH($A95,'Miljövärden urval för publ'!$U$2:$U$476,0),2))</f>
        <v>Gällivare-Malmberget</v>
      </c>
      <c r="D95" s="106">
        <f>IF(ISERROR(VLOOKUP($C95,'Miljövärden urval för publ'!$B$2:$H$490,MATCH(D$4,'Miljövärden urval för publ'!$B$2:$H$2,0),FALSE)),"",VLOOKUP($C95,'Miljövärden urval för publ'!$B$2:$H$490,MATCH(D$4,'Miljövärden urval för publ'!$B$2:$H$2,0),FALSE))</f>
        <v>0.60681700000000005</v>
      </c>
      <c r="E95" s="106">
        <f>IF(ISERROR(VLOOKUP($C95,'Miljövärden urval för publ'!$B$2:$H$490,MATCH(E$4,'Miljövärden urval för publ'!$B$2:$H$2,0),FALSE)),"",VLOOKUP($C95,'Miljövärden urval för publ'!$B$2:$H$490,MATCH(E$4,'Miljövärden urval för publ'!$B$2:$H$2,0),FALSE))</f>
        <v>228.85900000000001</v>
      </c>
      <c r="F95" s="106">
        <f>IF(ISERROR(VLOOKUP($C95,'Miljövärden urval för publ'!$B$2:$H$490,MATCH(F$4,'Miljövärden urval för publ'!$B$2:$H$2,0),FALSE)),"",VLOOKUP($C95,'Miljövärden urval för publ'!$B$2:$H$490,MATCH(F$4,'Miljövärden urval för publ'!$B$2:$H$2,0),FALSE))</f>
        <v>25.533799999999999</v>
      </c>
      <c r="G95" s="106">
        <f>IF(ISERROR(VLOOKUP($C95,'Miljövärden urval för publ'!$B$2:$H$490,MATCH(G$4,'Miljövärden urval för publ'!$B$2:$H$2,0),FALSE)),"",VLOOKUP($C95,'Miljövärden urval för publ'!$B$2:$H$490,MATCH(G$4,'Miljövärden urval för publ'!$B$2:$H$2,0),FALSE))</f>
        <v>1.17664E-2</v>
      </c>
    </row>
    <row r="96" spans="1:7" x14ac:dyDescent="0.25">
      <c r="A96" s="106">
        <v>93</v>
      </c>
      <c r="B96" s="106" t="str">
        <f>IF(ISERROR(INDEX('Miljövärden urval för publ'!$A$2:$AD$475,MATCH($A96,'Miljövärden urval för publ'!$U$2:$U$476,0),1)),"",INDEX('Miljövärden urval för publ'!$A$2:$AD$475,MATCH($A96,'Miljövärden urval för publ'!$U$2:$U$476,0),1))</f>
        <v>Gävle Energi AB</v>
      </c>
      <c r="C96" s="106" t="str">
        <f>IF(ISERROR(INDEX('Miljövärden urval för publ'!$A$2:$AD$475,MATCH($A96,'Miljövärden urval för publ'!$U$2:$U$476,0),2)),"",INDEX('Miljövärden urval för publ'!$A$2:$AD$475,MATCH($A96,'Miljövärden urval för publ'!$U$2:$U$476,0),2))</f>
        <v>Gävle</v>
      </c>
      <c r="D96" s="106">
        <f>IF(ISERROR(VLOOKUP($C96,'Miljövärden urval för publ'!$B$2:$H$490,MATCH(D$4,'Miljövärden urval för publ'!$B$2:$H$2,0),FALSE)),"",VLOOKUP($C96,'Miljövärden urval för publ'!$B$2:$H$490,MATCH(D$4,'Miljövärden urval för publ'!$B$2:$H$2,0),FALSE))</f>
        <v>1.81207E-2</v>
      </c>
      <c r="E96" s="106">
        <f>IF(ISERROR(VLOOKUP($C96,'Miljövärden urval för publ'!$B$2:$H$490,MATCH(E$4,'Miljövärden urval för publ'!$B$2:$H$2,0),FALSE)),"",VLOOKUP($C96,'Miljövärden urval för publ'!$B$2:$H$490,MATCH(E$4,'Miljövärden urval för publ'!$B$2:$H$2,0),FALSE))</f>
        <v>4.4091199999999997</v>
      </c>
      <c r="F96" s="106">
        <f>IF(ISERROR(VLOOKUP($C96,'Miljövärden urval för publ'!$B$2:$H$490,MATCH(F$4,'Miljövärden urval för publ'!$B$2:$H$2,0),FALSE)),"",VLOOKUP($C96,'Miljövärden urval för publ'!$B$2:$H$490,MATCH(F$4,'Miljövärden urval för publ'!$B$2:$H$2,0),FALSE))</f>
        <v>2.3346399999999998</v>
      </c>
      <c r="G96" s="106">
        <f>IF(ISERROR(VLOOKUP($C96,'Miljövärden urval för publ'!$B$2:$H$490,MATCH(G$4,'Miljövärden urval för publ'!$B$2:$H$2,0),FALSE)),"",VLOOKUP($C96,'Miljövärden urval för publ'!$B$2:$H$490,MATCH(G$4,'Miljövärden urval för publ'!$B$2:$H$2,0),FALSE))</f>
        <v>3.2019100000000001E-3</v>
      </c>
    </row>
    <row r="97" spans="1:7" x14ac:dyDescent="0.25">
      <c r="A97" s="106">
        <v>94</v>
      </c>
      <c r="B97" s="106" t="str">
        <f>IF(ISERROR(INDEX('Miljövärden urval för publ'!$A$2:$AD$475,MATCH($A97,'Miljövärden urval för publ'!$U$2:$U$476,0),1)),"",INDEX('Miljövärden urval för publ'!$A$2:$AD$475,MATCH($A97,'Miljövärden urval för publ'!$U$2:$U$476,0),1))</f>
        <v>Göteborg Energi AB</v>
      </c>
      <c r="C97" s="106" t="str">
        <f>IF(ISERROR(INDEX('Miljövärden urval för publ'!$A$2:$AD$475,MATCH($A97,'Miljövärden urval för publ'!$U$2:$U$476,0),2)),"",INDEX('Miljövärden urval för publ'!$A$2:$AD$475,MATCH($A97,'Miljövärden urval för publ'!$U$2:$U$476,0),2))</f>
        <v>Göteborg. Partille. Ale</v>
      </c>
      <c r="D97" s="106">
        <f>IF(ISERROR(VLOOKUP($C97,'Miljövärden urval för publ'!$B$2:$H$490,MATCH(D$4,'Miljövärden urval för publ'!$B$2:$H$2,0),FALSE)),"",VLOOKUP($C97,'Miljövärden urval för publ'!$B$2:$H$490,MATCH(D$4,'Miljövärden urval för publ'!$B$2:$H$2,0),FALSE))</f>
        <v>0.19721</v>
      </c>
      <c r="E97" s="106">
        <f>IF(ISERROR(VLOOKUP($C97,'Miljövärden urval för publ'!$B$2:$H$490,MATCH(E$4,'Miljövärden urval för publ'!$B$2:$H$2,0),FALSE)),"",VLOOKUP($C97,'Miljövärden urval för publ'!$B$2:$H$490,MATCH(E$4,'Miljövärden urval för publ'!$B$2:$H$2,0),FALSE))</f>
        <v>49.746200000000002</v>
      </c>
      <c r="F97" s="106">
        <f>IF(ISERROR(VLOOKUP($C97,'Miljövärden urval för publ'!$B$2:$H$490,MATCH(F$4,'Miljövärden urval för publ'!$B$2:$H$2,0),FALSE)),"",VLOOKUP($C97,'Miljövärden urval för publ'!$B$2:$H$490,MATCH(F$4,'Miljövärden urval för publ'!$B$2:$H$2,0),FALSE))</f>
        <v>6.0247400000000004</v>
      </c>
      <c r="G97" s="106">
        <f>IF(ISERROR(VLOOKUP($C97,'Miljövärden urval för publ'!$B$2:$H$490,MATCH(G$4,'Miljövärden urval för publ'!$B$2:$H$2,0),FALSE)),"",VLOOKUP($C97,'Miljövärden urval för publ'!$B$2:$H$490,MATCH(G$4,'Miljövärden urval för publ'!$B$2:$H$2,0),FALSE))</f>
        <v>8.97733E-2</v>
      </c>
    </row>
    <row r="98" spans="1:7" x14ac:dyDescent="0.25">
      <c r="A98" s="106">
        <v>95</v>
      </c>
      <c r="B98" s="106" t="str">
        <f>IF(ISERROR(INDEX('Miljövärden urval för publ'!$A$2:$AD$475,MATCH($A98,'Miljövärden urval för publ'!$U$2:$U$476,0),1)),"",INDEX('Miljövärden urval för publ'!$A$2:$AD$475,MATCH($A98,'Miljövärden urval för publ'!$U$2:$U$476,0),1))</f>
        <v>Göteborg Energi AB</v>
      </c>
      <c r="C98" s="106" t="str">
        <f>IF(ISERROR(INDEX('Miljövärden urval för publ'!$A$2:$AD$475,MATCH($A98,'Miljövärden urval för publ'!$U$2:$U$476,0),2)),"",INDEX('Miljövärden urval för publ'!$A$2:$AD$475,MATCH($A98,'Miljövärden urval för publ'!$U$2:$U$476,0),2))</f>
        <v>Göteborg. Övrigt: Bra Miljöval</v>
      </c>
      <c r="D98" s="106">
        <f>IF(ISERROR(VLOOKUP($C98,'Miljövärden urval för publ'!$B$2:$H$490,MATCH(D$4,'Miljövärden urval för publ'!$B$2:$H$2,0),FALSE)),"",VLOOKUP($C98,'Miljövärden urval för publ'!$B$2:$H$490,MATCH(D$4,'Miljövärden urval för publ'!$B$2:$H$2,0),FALSE))</f>
        <v>4.3323399999999998E-2</v>
      </c>
      <c r="E98" s="106">
        <f>IF(ISERROR(VLOOKUP($C98,'Miljövärden urval för publ'!$B$2:$H$490,MATCH(E$4,'Miljövärden urval för publ'!$B$2:$H$2,0),FALSE)),"",VLOOKUP($C98,'Miljövärden urval för publ'!$B$2:$H$490,MATCH(E$4,'Miljövärden urval för publ'!$B$2:$H$2,0),FALSE))</f>
        <v>7.3254099999999998</v>
      </c>
      <c r="F98" s="106">
        <f>IF(ISERROR(VLOOKUP($C98,'Miljövärden urval för publ'!$B$2:$H$490,MATCH(F$4,'Miljövärden urval för publ'!$B$2:$H$2,0),FALSE)),"",VLOOKUP($C98,'Miljövärden urval för publ'!$B$2:$H$490,MATCH(F$4,'Miljövärden urval för publ'!$B$2:$H$2,0),FALSE))</f>
        <v>5.5905699999999996</v>
      </c>
      <c r="G98" s="106">
        <f>IF(ISERROR(VLOOKUP($C98,'Miljövärden urval för publ'!$B$2:$H$490,MATCH(G$4,'Miljövärden urval för publ'!$B$2:$H$2,0),FALSE)),"",VLOOKUP($C98,'Miljövärden urval för publ'!$B$2:$H$490,MATCH(G$4,'Miljövärden urval för publ'!$B$2:$H$2,0),FALSE))</f>
        <v>0</v>
      </c>
    </row>
    <row r="99" spans="1:7" x14ac:dyDescent="0.25">
      <c r="A99" s="106">
        <v>96</v>
      </c>
      <c r="B99" s="106" t="str">
        <f>IF(ISERROR(INDEX('Miljövärden urval för publ'!$A$2:$AD$475,MATCH($A99,'Miljövärden urval för publ'!$U$2:$U$476,0),1)),"",INDEX('Miljövärden urval för publ'!$A$2:$AD$475,MATCH($A99,'Miljövärden urval för publ'!$U$2:$U$476,0),1))</f>
        <v>Götene Vatten &amp; Värme AB</v>
      </c>
      <c r="C99" s="106" t="str">
        <f>IF(ISERROR(INDEX('Miljövärden urval för publ'!$A$2:$AD$475,MATCH($A99,'Miljövärden urval för publ'!$U$2:$U$476,0),2)),"",INDEX('Miljövärden urval för publ'!$A$2:$AD$475,MATCH($A99,'Miljövärden urval för publ'!$U$2:$U$476,0),2))</f>
        <v>Götene</v>
      </c>
      <c r="D99" s="106">
        <f>IF(ISERROR(VLOOKUP($C99,'Miljövärden urval för publ'!$B$2:$H$490,MATCH(D$4,'Miljövärden urval för publ'!$B$2:$H$2,0),FALSE)),"",VLOOKUP($C99,'Miljövärden urval för publ'!$B$2:$H$490,MATCH(D$4,'Miljövärden urval för publ'!$B$2:$H$2,0),FALSE))</f>
        <v>0.110323</v>
      </c>
      <c r="E99" s="106">
        <f>IF(ISERROR(VLOOKUP($C99,'Miljövärden urval för publ'!$B$2:$H$490,MATCH(E$4,'Miljövärden urval för publ'!$B$2:$H$2,0),FALSE)),"",VLOOKUP($C99,'Miljövärden urval för publ'!$B$2:$H$490,MATCH(E$4,'Miljövärden urval för publ'!$B$2:$H$2,0),FALSE))</f>
        <v>20.5701</v>
      </c>
      <c r="F99" s="106">
        <f>IF(ISERROR(VLOOKUP($C99,'Miljövärden urval för publ'!$B$2:$H$490,MATCH(F$4,'Miljövärden urval för publ'!$B$2:$H$2,0),FALSE)),"",VLOOKUP($C99,'Miljövärden urval för publ'!$B$2:$H$490,MATCH(F$4,'Miljövärden urval för publ'!$B$2:$H$2,0),FALSE))</f>
        <v>8.5099499999999999</v>
      </c>
      <c r="G99" s="106">
        <f>IF(ISERROR(VLOOKUP($C99,'Miljövärden urval för publ'!$B$2:$H$490,MATCH(G$4,'Miljövärden urval för publ'!$B$2:$H$2,0),FALSE)),"",VLOOKUP($C99,'Miljövärden urval för publ'!$B$2:$H$490,MATCH(G$4,'Miljövärden urval för publ'!$B$2:$H$2,0),FALSE))</f>
        <v>3.24435E-2</v>
      </c>
    </row>
    <row r="100" spans="1:7" x14ac:dyDescent="0.25">
      <c r="A100" s="106">
        <v>97</v>
      </c>
      <c r="B100" s="106" t="str">
        <f>IF(ISERROR(INDEX('Miljövärden urval för publ'!$A$2:$AD$475,MATCH($A100,'Miljövärden urval för publ'!$U$2:$U$476,0),1)),"",INDEX('Miljövärden urval för publ'!$A$2:$AD$475,MATCH($A100,'Miljövärden urval för publ'!$U$2:$U$476,0),1))</f>
        <v>Götene Vatten &amp; Värme AB</v>
      </c>
      <c r="C100" s="106" t="str">
        <f>IF(ISERROR(INDEX('Miljövärden urval för publ'!$A$2:$AD$475,MATCH($A100,'Miljövärden urval för publ'!$U$2:$U$476,0),2)),"",INDEX('Miljövärden urval för publ'!$A$2:$AD$475,MATCH($A100,'Miljövärden urval för publ'!$U$2:$U$476,0),2))</f>
        <v>Hällekis</v>
      </c>
      <c r="D100" s="106">
        <f>IF(ISERROR(VLOOKUP($C100,'Miljövärden urval för publ'!$B$2:$H$490,MATCH(D$4,'Miljövärden urval för publ'!$B$2:$H$2,0),FALSE)),"",VLOOKUP($C100,'Miljövärden urval för publ'!$B$2:$H$490,MATCH(D$4,'Miljövärden urval för publ'!$B$2:$H$2,0),FALSE))</f>
        <v>5.3091600000000003E-2</v>
      </c>
      <c r="E100" s="106">
        <f>IF(ISERROR(VLOOKUP($C100,'Miljövärden urval för publ'!$B$2:$H$490,MATCH(E$4,'Miljövärden urval för publ'!$B$2:$H$2,0),FALSE)),"",VLOOKUP($C100,'Miljövärden urval för publ'!$B$2:$H$490,MATCH(E$4,'Miljövärden urval för publ'!$B$2:$H$2,0),FALSE))</f>
        <v>3.2277</v>
      </c>
      <c r="F100" s="106">
        <f>IF(ISERROR(VLOOKUP($C100,'Miljövärden urval för publ'!$B$2:$H$490,MATCH(F$4,'Miljövärden urval för publ'!$B$2:$H$2,0),FALSE)),"",VLOOKUP($C100,'Miljövärden urval för publ'!$B$2:$H$490,MATCH(F$4,'Miljövärden urval för publ'!$B$2:$H$2,0),FALSE))</f>
        <v>1.3433200000000001</v>
      </c>
      <c r="G100" s="106">
        <f>IF(ISERROR(VLOOKUP($C100,'Miljövärden urval för publ'!$B$2:$H$490,MATCH(G$4,'Miljövärden urval för publ'!$B$2:$H$2,0),FALSE)),"",VLOOKUP($C100,'Miljövärden urval för publ'!$B$2:$H$490,MATCH(G$4,'Miljövärden urval för publ'!$B$2:$H$2,0),FALSE))</f>
        <v>6.6611600000000002E-3</v>
      </c>
    </row>
    <row r="101" spans="1:7" x14ac:dyDescent="0.25">
      <c r="A101" s="106">
        <v>98</v>
      </c>
      <c r="B101" s="106" t="str">
        <f>IF(ISERROR(INDEX('Miljövärden urval för publ'!$A$2:$AD$475,MATCH($A101,'Miljövärden urval för publ'!$U$2:$U$476,0),1)),"",INDEX('Miljövärden urval för publ'!$A$2:$AD$475,MATCH($A101,'Miljövärden urval för publ'!$U$2:$U$476,0),1))</f>
        <v>Habo Energi AB</v>
      </c>
      <c r="C101" s="106" t="str">
        <f>IF(ISERROR(INDEX('Miljövärden urval för publ'!$A$2:$AD$475,MATCH($A101,'Miljövärden urval för publ'!$U$2:$U$476,0),2)),"",INDEX('Miljövärden urval för publ'!$A$2:$AD$475,MATCH($A101,'Miljövärden urval för publ'!$U$2:$U$476,0),2))</f>
        <v>Habo</v>
      </c>
      <c r="D101" s="106">
        <f>IF(ISERROR(VLOOKUP($C101,'Miljövärden urval för publ'!$B$2:$H$490,MATCH(D$4,'Miljövärden urval för publ'!$B$2:$H$2,0),FALSE)),"",VLOOKUP($C101,'Miljövärden urval för publ'!$B$2:$H$490,MATCH(D$4,'Miljövärden urval för publ'!$B$2:$H$2,0),FALSE))</f>
        <v>8.3191500000000002E-2</v>
      </c>
      <c r="E101" s="106">
        <f>IF(ISERROR(VLOOKUP($C101,'Miljövärden urval för publ'!$B$2:$H$490,MATCH(E$4,'Miljövärden urval för publ'!$B$2:$H$2,0),FALSE)),"",VLOOKUP($C101,'Miljövärden urval för publ'!$B$2:$H$490,MATCH(E$4,'Miljövärden urval för publ'!$B$2:$H$2,0),FALSE))</f>
        <v>18.9361</v>
      </c>
      <c r="F101" s="106">
        <f>IF(ISERROR(VLOOKUP($C101,'Miljövärden urval för publ'!$B$2:$H$490,MATCH(F$4,'Miljövärden urval för publ'!$B$2:$H$2,0),FALSE)),"",VLOOKUP($C101,'Miljövärden urval för publ'!$B$2:$H$490,MATCH(F$4,'Miljövärden urval för publ'!$B$2:$H$2,0),FALSE))</f>
        <v>10.641500000000001</v>
      </c>
      <c r="G101" s="106">
        <f>IF(ISERROR(VLOOKUP($C101,'Miljövärden urval för publ'!$B$2:$H$490,MATCH(G$4,'Miljövärden urval för publ'!$B$2:$H$2,0),FALSE)),"",VLOOKUP($C101,'Miljövärden urval för publ'!$B$2:$H$490,MATCH(G$4,'Miljövärden urval för publ'!$B$2:$H$2,0),FALSE))</f>
        <v>1.40795E-2</v>
      </c>
    </row>
    <row r="102" spans="1:7" x14ac:dyDescent="0.25">
      <c r="A102" s="106">
        <v>99</v>
      </c>
      <c r="B102" s="106" t="str">
        <f>IF(ISERROR(INDEX('Miljövärden urval för publ'!$A$2:$AD$475,MATCH($A102,'Miljövärden urval för publ'!$U$2:$U$476,0),1)),"",INDEX('Miljövärden urval för publ'!$A$2:$AD$475,MATCH($A102,'Miljövärden urval för publ'!$U$2:$U$476,0),1))</f>
        <v>Hagfors Energi AB</v>
      </c>
      <c r="C102" s="106" t="str">
        <f>IF(ISERROR(INDEX('Miljövärden urval för publ'!$A$2:$AD$475,MATCH($A102,'Miljövärden urval för publ'!$U$2:$U$476,0),2)),"",INDEX('Miljövärden urval för publ'!$A$2:$AD$475,MATCH($A102,'Miljövärden urval för publ'!$U$2:$U$476,0),2))</f>
        <v>Ekshärad</v>
      </c>
      <c r="D102" s="106">
        <f>IF(ISERROR(VLOOKUP($C102,'Miljövärden urval för publ'!$B$2:$H$490,MATCH(D$4,'Miljövärden urval för publ'!$B$2:$H$2,0),FALSE)),"",VLOOKUP($C102,'Miljövärden urval för publ'!$B$2:$H$490,MATCH(D$4,'Miljövärden urval för publ'!$B$2:$H$2,0),FALSE))</f>
        <v>0.14979400000000001</v>
      </c>
      <c r="E102" s="106">
        <f>IF(ISERROR(VLOOKUP($C102,'Miljövärden urval för publ'!$B$2:$H$490,MATCH(E$4,'Miljövärden urval för publ'!$B$2:$H$2,0),FALSE)),"",VLOOKUP($C102,'Miljövärden urval för publ'!$B$2:$H$490,MATCH(E$4,'Miljövärden urval för publ'!$B$2:$H$2,0),FALSE))</f>
        <v>38.872100000000003</v>
      </c>
      <c r="F102" s="106">
        <f>IF(ISERROR(VLOOKUP($C102,'Miljövärden urval för publ'!$B$2:$H$490,MATCH(F$4,'Miljövärden urval för publ'!$B$2:$H$2,0),FALSE)),"",VLOOKUP($C102,'Miljövärden urval för publ'!$B$2:$H$490,MATCH(F$4,'Miljövärden urval för publ'!$B$2:$H$2,0),FALSE))</f>
        <v>12.312099999999999</v>
      </c>
      <c r="G102" s="106">
        <f>IF(ISERROR(VLOOKUP($C102,'Miljövärden urval för publ'!$B$2:$H$490,MATCH(G$4,'Miljövärden urval för publ'!$B$2:$H$2,0),FALSE)),"",VLOOKUP($C102,'Miljövärden urval för publ'!$B$2:$H$490,MATCH(G$4,'Miljövärden urval för publ'!$B$2:$H$2,0),FALSE))</f>
        <v>5.1706200000000001E-2</v>
      </c>
    </row>
    <row r="103" spans="1:7" x14ac:dyDescent="0.25">
      <c r="A103" s="106">
        <v>100</v>
      </c>
      <c r="B103" s="106" t="str">
        <f>IF(ISERROR(INDEX('Miljövärden urval för publ'!$A$2:$AD$475,MATCH($A103,'Miljövärden urval för publ'!$U$2:$U$476,0),1)),"",INDEX('Miljövärden urval för publ'!$A$2:$AD$475,MATCH($A103,'Miljövärden urval för publ'!$U$2:$U$476,0),1))</f>
        <v>Hagfors Energi AB</v>
      </c>
      <c r="C103" s="106" t="str">
        <f>IF(ISERROR(INDEX('Miljövärden urval för publ'!$A$2:$AD$475,MATCH($A103,'Miljövärden urval för publ'!$U$2:$U$476,0),2)),"",INDEX('Miljövärden urval för publ'!$A$2:$AD$475,MATCH($A103,'Miljövärden urval för publ'!$U$2:$U$476,0),2))</f>
        <v>Hagfors</v>
      </c>
      <c r="D103" s="106">
        <f>IF(ISERROR(VLOOKUP($C103,'Miljövärden urval för publ'!$B$2:$H$490,MATCH(D$4,'Miljövärden urval för publ'!$B$2:$H$2,0),FALSE)),"",VLOOKUP($C103,'Miljövärden urval för publ'!$B$2:$H$490,MATCH(D$4,'Miljövärden urval för publ'!$B$2:$H$2,0),FALSE))</f>
        <v>8.5317900000000002E-2</v>
      </c>
      <c r="E103" s="106">
        <f>IF(ISERROR(VLOOKUP($C103,'Miljövärden urval för publ'!$B$2:$H$490,MATCH(E$4,'Miljövärden urval för publ'!$B$2:$H$2,0),FALSE)),"",VLOOKUP($C103,'Miljövärden urval för publ'!$B$2:$H$490,MATCH(E$4,'Miljövärden urval för publ'!$B$2:$H$2,0),FALSE))</f>
        <v>22.761900000000001</v>
      </c>
      <c r="F103" s="106">
        <f>IF(ISERROR(VLOOKUP($C103,'Miljövärden urval för publ'!$B$2:$H$490,MATCH(F$4,'Miljövärden urval för publ'!$B$2:$H$2,0),FALSE)),"",VLOOKUP($C103,'Miljövärden urval för publ'!$B$2:$H$490,MATCH(F$4,'Miljövärden urval för publ'!$B$2:$H$2,0),FALSE))</f>
        <v>9.3693299999999997</v>
      </c>
      <c r="G103" s="106">
        <f>IF(ISERROR(VLOOKUP($C103,'Miljövärden urval för publ'!$B$2:$H$490,MATCH(G$4,'Miljövärden urval för publ'!$B$2:$H$2,0),FALSE)),"",VLOOKUP($C103,'Miljövärden urval för publ'!$B$2:$H$490,MATCH(G$4,'Miljövärden urval för publ'!$B$2:$H$2,0),FALSE))</f>
        <v>3.0875699999999999E-2</v>
      </c>
    </row>
    <row r="104" spans="1:7" x14ac:dyDescent="0.25">
      <c r="A104" s="106">
        <v>101</v>
      </c>
      <c r="B104" s="106" t="str">
        <f>IF(ISERROR(INDEX('Miljövärden urval för publ'!$A$2:$AD$475,MATCH($A104,'Miljövärden urval för publ'!$U$2:$U$476,0),1)),"",INDEX('Miljövärden urval för publ'!$A$2:$AD$475,MATCH($A104,'Miljövärden urval för publ'!$U$2:$U$476,0),1))</f>
        <v>Hagfors Energi AB</v>
      </c>
      <c r="C104" s="106" t="str">
        <f>IF(ISERROR(INDEX('Miljövärden urval för publ'!$A$2:$AD$475,MATCH($A104,'Miljövärden urval för publ'!$U$2:$U$476,0),2)),"",INDEX('Miljövärden urval för publ'!$A$2:$AD$475,MATCH($A104,'Miljövärden urval för publ'!$U$2:$U$476,0),2))</f>
        <v>Sunnemo</v>
      </c>
      <c r="D104" s="106">
        <f>IF(ISERROR(VLOOKUP($C104,'Miljövärden urval för publ'!$B$2:$H$490,MATCH(D$4,'Miljövärden urval för publ'!$B$2:$H$2,0),FALSE)),"",VLOOKUP($C104,'Miljövärden urval för publ'!$B$2:$H$490,MATCH(D$4,'Miljövärden urval för publ'!$B$2:$H$2,0),FALSE))</f>
        <v>0.14133799999999999</v>
      </c>
      <c r="E104" s="106">
        <f>IF(ISERROR(VLOOKUP($C104,'Miljövärden urval för publ'!$B$2:$H$490,MATCH(E$4,'Miljövärden urval för publ'!$B$2:$H$2,0),FALSE)),"",VLOOKUP($C104,'Miljövärden urval för publ'!$B$2:$H$490,MATCH(E$4,'Miljövärden urval för publ'!$B$2:$H$2,0),FALSE))</f>
        <v>14.0471</v>
      </c>
      <c r="F104" s="106">
        <f>IF(ISERROR(VLOOKUP($C104,'Miljövärden urval för publ'!$B$2:$H$490,MATCH(F$4,'Miljövärden urval för publ'!$B$2:$H$2,0),FALSE)),"",VLOOKUP($C104,'Miljövärden urval för publ'!$B$2:$H$490,MATCH(F$4,'Miljövärden urval för publ'!$B$2:$H$2,0),FALSE))</f>
        <v>13.2765</v>
      </c>
      <c r="G104" s="106">
        <f>IF(ISERROR(VLOOKUP($C104,'Miljövärden urval för publ'!$B$2:$H$490,MATCH(G$4,'Miljövärden urval för publ'!$B$2:$H$2,0),FALSE)),"",VLOOKUP($C104,'Miljövärden urval för publ'!$B$2:$H$490,MATCH(G$4,'Miljövärden urval för publ'!$B$2:$H$2,0),FALSE))</f>
        <v>3.0892900000000001E-2</v>
      </c>
    </row>
    <row r="105" spans="1:7" x14ac:dyDescent="0.25">
      <c r="A105" s="106">
        <v>102</v>
      </c>
      <c r="B105" s="106" t="str">
        <f>IF(ISERROR(INDEX('Miljövärden urval för publ'!$A$2:$AD$475,MATCH($A105,'Miljövärden urval för publ'!$U$2:$U$476,0),1)),"",INDEX('Miljövärden urval för publ'!$A$2:$AD$475,MATCH($A105,'Miljövärden urval för publ'!$U$2:$U$476,0),1))</f>
        <v>Halmstads Energi och Miljö AB</v>
      </c>
      <c r="C105" s="106" t="str">
        <f>IF(ISERROR(INDEX('Miljövärden urval för publ'!$A$2:$AD$475,MATCH($A105,'Miljövärden urval för publ'!$U$2:$U$476,0),2)),"",INDEX('Miljövärden urval för publ'!$A$2:$AD$475,MATCH($A105,'Miljövärden urval för publ'!$U$2:$U$476,0),2))</f>
        <v>Halmstad</v>
      </c>
      <c r="D105" s="106">
        <f>IF(ISERROR(VLOOKUP($C105,'Miljövärden urval för publ'!$B$2:$H$490,MATCH(D$4,'Miljövärden urval för publ'!$B$2:$H$2,0),FALSE)),"",VLOOKUP($C105,'Miljövärden urval för publ'!$B$2:$H$490,MATCH(D$4,'Miljövärden urval för publ'!$B$2:$H$2,0),FALSE))</f>
        <v>0.13167699999999999</v>
      </c>
      <c r="E105" s="106">
        <f>IF(ISERROR(VLOOKUP($C105,'Miljövärden urval för publ'!$B$2:$H$490,MATCH(E$4,'Miljövärden urval för publ'!$B$2:$H$2,0),FALSE)),"",VLOOKUP($C105,'Miljövärden urval för publ'!$B$2:$H$490,MATCH(E$4,'Miljövärden urval för publ'!$B$2:$H$2,0),FALSE))</f>
        <v>85.162499999999994</v>
      </c>
      <c r="F105" s="106">
        <f>IF(ISERROR(VLOOKUP($C105,'Miljövärden urval för publ'!$B$2:$H$490,MATCH(F$4,'Miljövärden urval för publ'!$B$2:$H$2,0),FALSE)),"",VLOOKUP($C105,'Miljövärden urval för publ'!$B$2:$H$490,MATCH(F$4,'Miljövärden urval för publ'!$B$2:$H$2,0),FALSE))</f>
        <v>6.1285100000000003</v>
      </c>
      <c r="G105" s="106">
        <f>IF(ISERROR(VLOOKUP($C105,'Miljövärden urval för publ'!$B$2:$H$490,MATCH(G$4,'Miljövärden urval för publ'!$B$2:$H$2,0),FALSE)),"",VLOOKUP($C105,'Miljövärden urval för publ'!$B$2:$H$490,MATCH(G$4,'Miljövärden urval för publ'!$B$2:$H$2,0),FALSE))</f>
        <v>3.5118200000000002E-2</v>
      </c>
    </row>
    <row r="106" spans="1:7" x14ac:dyDescent="0.25">
      <c r="A106" s="106">
        <v>103</v>
      </c>
      <c r="B106" s="106" t="str">
        <f>IF(ISERROR(INDEX('Miljövärden urval för publ'!$A$2:$AD$475,MATCH($A106,'Miljövärden urval för publ'!$U$2:$U$476,0),1)),"",INDEX('Miljövärden urval för publ'!$A$2:$AD$475,MATCH($A106,'Miljövärden urval för publ'!$U$2:$U$476,0),1))</f>
        <v>Hammarö Energi AB</v>
      </c>
      <c r="C106" s="106" t="str">
        <f>IF(ISERROR(INDEX('Miljövärden urval för publ'!$A$2:$AD$475,MATCH($A106,'Miljövärden urval för publ'!$U$2:$U$476,0),2)),"",INDEX('Miljövärden urval för publ'!$A$2:$AD$475,MATCH($A106,'Miljövärden urval för publ'!$U$2:$U$476,0),2))</f>
        <v>Skoghall</v>
      </c>
      <c r="D106" s="106">
        <f>IF(ISERROR(VLOOKUP($C106,'Miljövärden urval för publ'!$B$2:$H$490,MATCH(D$4,'Miljövärden urval för publ'!$B$2:$H$2,0),FALSE)),"",VLOOKUP($C106,'Miljövärden urval för publ'!$B$2:$H$490,MATCH(D$4,'Miljövärden urval för publ'!$B$2:$H$2,0),FALSE))</f>
        <v>0.22387899999999999</v>
      </c>
      <c r="E106" s="106">
        <f>IF(ISERROR(VLOOKUP($C106,'Miljövärden urval för publ'!$B$2:$H$490,MATCH(E$4,'Miljövärden urval för publ'!$B$2:$H$2,0),FALSE)),"",VLOOKUP($C106,'Miljövärden urval för publ'!$B$2:$H$490,MATCH(E$4,'Miljövärden urval för publ'!$B$2:$H$2,0),FALSE))</f>
        <v>63.149099999999997</v>
      </c>
      <c r="F106" s="106">
        <f>IF(ISERROR(VLOOKUP($C106,'Miljövärden urval för publ'!$B$2:$H$490,MATCH(F$4,'Miljövärden urval för publ'!$B$2:$H$2,0),FALSE)),"",VLOOKUP($C106,'Miljövärden urval för publ'!$B$2:$H$490,MATCH(F$4,'Miljövärden urval för publ'!$B$2:$H$2,0),FALSE))</f>
        <v>8.3435199999999998</v>
      </c>
      <c r="G106" s="106">
        <f>IF(ISERROR(VLOOKUP($C106,'Miljövärden urval för publ'!$B$2:$H$490,MATCH(G$4,'Miljövärden urval för publ'!$B$2:$H$2,0),FALSE)),"",VLOOKUP($C106,'Miljövärden urval för publ'!$B$2:$H$490,MATCH(G$4,'Miljövärden urval för publ'!$B$2:$H$2,0),FALSE))</f>
        <v>2.4478099999999999E-2</v>
      </c>
    </row>
    <row r="107" spans="1:7" x14ac:dyDescent="0.25">
      <c r="A107" s="106">
        <v>104</v>
      </c>
      <c r="B107" s="106" t="str">
        <f>IF(ISERROR(INDEX('Miljövärden urval för publ'!$A$2:$AD$475,MATCH($A107,'Miljövärden urval för publ'!$U$2:$U$476,0),1)),"",INDEX('Miljövärden urval för publ'!$A$2:$AD$475,MATCH($A107,'Miljövärden urval för publ'!$U$2:$U$476,0),1))</f>
        <v>Hedemora Energi AB</v>
      </c>
      <c r="C107" s="106" t="str">
        <f>IF(ISERROR(INDEX('Miljövärden urval för publ'!$A$2:$AD$475,MATCH($A107,'Miljövärden urval för publ'!$U$2:$U$476,0),2)),"",INDEX('Miljövärden urval för publ'!$A$2:$AD$475,MATCH($A107,'Miljövärden urval för publ'!$U$2:$U$476,0),2))</f>
        <v>Hedemora</v>
      </c>
      <c r="D107" s="106">
        <f>IF(ISERROR(VLOOKUP($C107,'Miljövärden urval för publ'!$B$2:$H$490,MATCH(D$4,'Miljövärden urval för publ'!$B$2:$H$2,0),FALSE)),"",VLOOKUP($C107,'Miljövärden urval för publ'!$B$2:$H$490,MATCH(D$4,'Miljövärden urval för publ'!$B$2:$H$2,0),FALSE))</f>
        <v>0.12560199999999999</v>
      </c>
      <c r="E107" s="106">
        <f>IF(ISERROR(VLOOKUP($C107,'Miljövärden urval för publ'!$B$2:$H$490,MATCH(E$4,'Miljövärden urval för publ'!$B$2:$H$2,0),FALSE)),"",VLOOKUP($C107,'Miljövärden urval för publ'!$B$2:$H$490,MATCH(E$4,'Miljövärden urval för publ'!$B$2:$H$2,0),FALSE))</f>
        <v>29.560500000000001</v>
      </c>
      <c r="F107" s="106">
        <f>IF(ISERROR(VLOOKUP($C107,'Miljövärden urval för publ'!$B$2:$H$490,MATCH(F$4,'Miljövärden urval för publ'!$B$2:$H$2,0),FALSE)),"",VLOOKUP($C107,'Miljövärden urval för publ'!$B$2:$H$490,MATCH(F$4,'Miljövärden urval för publ'!$B$2:$H$2,0),FALSE))</f>
        <v>7.6776999999999997</v>
      </c>
      <c r="G107" s="106">
        <f>IF(ISERROR(VLOOKUP($C107,'Miljövärden urval för publ'!$B$2:$H$490,MATCH(G$4,'Miljövärden urval för publ'!$B$2:$H$2,0),FALSE)),"",VLOOKUP($C107,'Miljövärden urval för publ'!$B$2:$H$490,MATCH(G$4,'Miljövärden urval för publ'!$B$2:$H$2,0),FALSE))</f>
        <v>2.99986E-2</v>
      </c>
    </row>
    <row r="108" spans="1:7" x14ac:dyDescent="0.25">
      <c r="A108" s="106">
        <v>105</v>
      </c>
      <c r="B108" s="106" t="str">
        <f>IF(ISERROR(INDEX('Miljövärden urval för publ'!$A$2:$AD$475,MATCH($A108,'Miljövärden urval för publ'!$U$2:$U$476,0),1)),"",INDEX('Miljövärden urval för publ'!$A$2:$AD$475,MATCH($A108,'Miljövärden urval för publ'!$U$2:$U$476,0),1))</f>
        <v>Hedemora Energi AB</v>
      </c>
      <c r="C108" s="106" t="str">
        <f>IF(ISERROR(INDEX('Miljövärden urval för publ'!$A$2:$AD$475,MATCH($A108,'Miljövärden urval för publ'!$U$2:$U$476,0),2)),"",INDEX('Miljövärden urval för publ'!$A$2:$AD$475,MATCH($A108,'Miljövärden urval för publ'!$U$2:$U$476,0),2))</f>
        <v>Långshyttan</v>
      </c>
      <c r="D108" s="106">
        <f>IF(ISERROR(VLOOKUP($C108,'Miljövärden urval för publ'!$B$2:$H$490,MATCH(D$4,'Miljövärden urval för publ'!$B$2:$H$2,0),FALSE)),"",VLOOKUP($C108,'Miljövärden urval för publ'!$B$2:$H$490,MATCH(D$4,'Miljövärden urval för publ'!$B$2:$H$2,0),FALSE))</f>
        <v>0.23849999999999999</v>
      </c>
      <c r="E108" s="106">
        <f>IF(ISERROR(VLOOKUP($C108,'Miljövärden urval för publ'!$B$2:$H$490,MATCH(E$4,'Miljövärden urval för publ'!$B$2:$H$2,0),FALSE)),"",VLOOKUP($C108,'Miljövärden urval för publ'!$B$2:$H$490,MATCH(E$4,'Miljövärden urval för publ'!$B$2:$H$2,0),FALSE))</f>
        <v>57.209899999999998</v>
      </c>
      <c r="F108" s="106">
        <f>IF(ISERROR(VLOOKUP($C108,'Miljövärden urval för publ'!$B$2:$H$490,MATCH(F$4,'Miljövärden urval för publ'!$B$2:$H$2,0),FALSE)),"",VLOOKUP($C108,'Miljövärden urval för publ'!$B$2:$H$490,MATCH(F$4,'Miljövärden urval för publ'!$B$2:$H$2,0),FALSE))</f>
        <v>10.71</v>
      </c>
      <c r="G108" s="106">
        <f>IF(ISERROR(VLOOKUP($C108,'Miljövärden urval för publ'!$B$2:$H$490,MATCH(G$4,'Miljövärden urval för publ'!$B$2:$H$2,0),FALSE)),"",VLOOKUP($C108,'Miljövärden urval för publ'!$B$2:$H$490,MATCH(G$4,'Miljövärden urval för publ'!$B$2:$H$2,0),FALSE))</f>
        <v>0.102053</v>
      </c>
    </row>
    <row r="109" spans="1:7" x14ac:dyDescent="0.25">
      <c r="A109" s="106">
        <v>106</v>
      </c>
      <c r="B109" s="106" t="str">
        <f>IF(ISERROR(INDEX('Miljövärden urval för publ'!$A$2:$AD$475,MATCH($A109,'Miljövärden urval för publ'!$U$2:$U$476,0),1)),"",INDEX('Miljövärden urval för publ'!$A$2:$AD$475,MATCH($A109,'Miljövärden urval för publ'!$U$2:$U$476,0),1))</f>
        <v>Hedemora Energi AB</v>
      </c>
      <c r="C109" s="106" t="str">
        <f>IF(ISERROR(INDEX('Miljövärden urval för publ'!$A$2:$AD$475,MATCH($A109,'Miljövärden urval för publ'!$U$2:$U$476,0),2)),"",INDEX('Miljövärden urval för publ'!$A$2:$AD$475,MATCH($A109,'Miljövärden urval för publ'!$U$2:$U$476,0),2))</f>
        <v>St Skedvi</v>
      </c>
      <c r="D109" s="106">
        <f>IF(ISERROR(VLOOKUP($C109,'Miljövärden urval för publ'!$B$2:$H$490,MATCH(D$4,'Miljövärden urval för publ'!$B$2:$H$2,0),FALSE)),"",VLOOKUP($C109,'Miljövärden urval för publ'!$B$2:$H$490,MATCH(D$4,'Miljövärden urval för publ'!$B$2:$H$2,0),FALSE))</f>
        <v>0.27675899999999998</v>
      </c>
      <c r="E109" s="106">
        <f>IF(ISERROR(VLOOKUP($C109,'Miljövärden urval för publ'!$B$2:$H$490,MATCH(E$4,'Miljövärden urval för publ'!$B$2:$H$2,0),FALSE)),"",VLOOKUP($C109,'Miljövärden urval för publ'!$B$2:$H$490,MATCH(E$4,'Miljövärden urval för publ'!$B$2:$H$2,0),FALSE))</f>
        <v>66.736599999999996</v>
      </c>
      <c r="F109" s="106">
        <f>IF(ISERROR(VLOOKUP($C109,'Miljövärden urval för publ'!$B$2:$H$490,MATCH(F$4,'Miljövärden urval för publ'!$B$2:$H$2,0),FALSE)),"",VLOOKUP($C109,'Miljövärden urval för publ'!$B$2:$H$490,MATCH(F$4,'Miljövärden urval för publ'!$B$2:$H$2,0),FALSE))</f>
        <v>12.331200000000001</v>
      </c>
      <c r="G109" s="106">
        <f>IF(ISERROR(VLOOKUP($C109,'Miljövärden urval för publ'!$B$2:$H$490,MATCH(G$4,'Miljövärden urval för publ'!$B$2:$H$2,0),FALSE)),"",VLOOKUP($C109,'Miljövärden urval för publ'!$B$2:$H$490,MATCH(G$4,'Miljövärden urval för publ'!$B$2:$H$2,0),FALSE))</f>
        <v>0.110925</v>
      </c>
    </row>
    <row r="110" spans="1:7" x14ac:dyDescent="0.25">
      <c r="A110" s="106">
        <v>107</v>
      </c>
      <c r="B110" s="106" t="str">
        <f>IF(ISERROR(INDEX('Miljövärden urval för publ'!$A$2:$AD$475,MATCH($A110,'Miljövärden urval för publ'!$U$2:$U$476,0),1)),"",INDEX('Miljövärden urval för publ'!$A$2:$AD$475,MATCH($A110,'Miljövärden urval för publ'!$U$2:$U$476,0),1))</f>
        <v>Hedemora Energi AB</v>
      </c>
      <c r="C110" s="106" t="str">
        <f>IF(ISERROR(INDEX('Miljövärden urval för publ'!$A$2:$AD$475,MATCH($A110,'Miljövärden urval för publ'!$U$2:$U$476,0),2)),"",INDEX('Miljövärden urval för publ'!$A$2:$AD$475,MATCH($A110,'Miljövärden urval för publ'!$U$2:$U$476,0),2))</f>
        <v>Säter</v>
      </c>
      <c r="D110" s="106">
        <f>IF(ISERROR(VLOOKUP($C110,'Miljövärden urval för publ'!$B$2:$H$490,MATCH(D$4,'Miljövärden urval för publ'!$B$2:$H$2,0),FALSE)),"",VLOOKUP($C110,'Miljövärden urval för publ'!$B$2:$H$490,MATCH(D$4,'Miljövärden urval för publ'!$B$2:$H$2,0),FALSE))</f>
        <v>0.126525</v>
      </c>
      <c r="E110" s="106">
        <f>IF(ISERROR(VLOOKUP($C110,'Miljövärden urval för publ'!$B$2:$H$490,MATCH(E$4,'Miljövärden urval för publ'!$B$2:$H$2,0),FALSE)),"",VLOOKUP($C110,'Miljövärden urval för publ'!$B$2:$H$490,MATCH(E$4,'Miljövärden urval för publ'!$B$2:$H$2,0),FALSE))</f>
        <v>29.502600000000001</v>
      </c>
      <c r="F110" s="106">
        <f>IF(ISERROR(VLOOKUP($C110,'Miljövärden urval för publ'!$B$2:$H$490,MATCH(F$4,'Miljövärden urval för publ'!$B$2:$H$2,0),FALSE)),"",VLOOKUP($C110,'Miljövärden urval för publ'!$B$2:$H$490,MATCH(F$4,'Miljövärden urval för publ'!$B$2:$H$2,0),FALSE))</f>
        <v>6.6268200000000004</v>
      </c>
      <c r="G110" s="106">
        <f>IF(ISERROR(VLOOKUP($C110,'Miljövärden urval för publ'!$B$2:$H$490,MATCH(G$4,'Miljövärden urval för publ'!$B$2:$H$2,0),FALSE)),"",VLOOKUP($C110,'Miljövärden urval för publ'!$B$2:$H$490,MATCH(G$4,'Miljövärden urval för publ'!$B$2:$H$2,0),FALSE))</f>
        <v>3.9868099999999997E-2</v>
      </c>
    </row>
    <row r="111" spans="1:7" x14ac:dyDescent="0.25">
      <c r="A111" s="106">
        <v>108</v>
      </c>
      <c r="B111" s="106" t="str">
        <f>IF(ISERROR(INDEX('Miljövärden urval för publ'!$A$2:$AD$475,MATCH($A111,'Miljövärden urval för publ'!$U$2:$U$476,0),1)),"",INDEX('Miljövärden urval för publ'!$A$2:$AD$475,MATCH($A111,'Miljövärden urval för publ'!$U$2:$U$476,0),1))</f>
        <v>Hjo Energi AB</v>
      </c>
      <c r="C111" s="106" t="str">
        <f>IF(ISERROR(INDEX('Miljövärden urval för publ'!$A$2:$AD$475,MATCH($A111,'Miljövärden urval för publ'!$U$2:$U$476,0),2)),"",INDEX('Miljövärden urval för publ'!$A$2:$AD$475,MATCH($A111,'Miljövärden urval för publ'!$U$2:$U$476,0),2))</f>
        <v>Hjo</v>
      </c>
      <c r="D111" s="106">
        <f>IF(ISERROR(VLOOKUP($C111,'Miljövärden urval för publ'!$B$2:$H$490,MATCH(D$4,'Miljövärden urval för publ'!$B$2:$H$2,0),FALSE)),"",VLOOKUP($C111,'Miljövärden urval för publ'!$B$2:$H$490,MATCH(D$4,'Miljövärden urval för publ'!$B$2:$H$2,0),FALSE))</f>
        <v>6.9409799999999994E-2</v>
      </c>
      <c r="E111" s="106">
        <f>IF(ISERROR(VLOOKUP($C111,'Miljövärden urval för publ'!$B$2:$H$490,MATCH(E$4,'Miljövärden urval för publ'!$B$2:$H$2,0),FALSE)),"",VLOOKUP($C111,'Miljövärden urval för publ'!$B$2:$H$490,MATCH(E$4,'Miljövärden urval för publ'!$B$2:$H$2,0),FALSE))</f>
        <v>12.5015</v>
      </c>
      <c r="F111" s="106">
        <f>IF(ISERROR(VLOOKUP($C111,'Miljövärden urval för publ'!$B$2:$H$490,MATCH(F$4,'Miljövärden urval för publ'!$B$2:$H$2,0),FALSE)),"",VLOOKUP($C111,'Miljövärden urval för publ'!$B$2:$H$490,MATCH(F$4,'Miljövärden urval för publ'!$B$2:$H$2,0),FALSE))</f>
        <v>8.4227500000000006</v>
      </c>
      <c r="G111" s="106">
        <f>IF(ISERROR(VLOOKUP($C111,'Miljövärden urval för publ'!$B$2:$H$490,MATCH(G$4,'Miljövärden urval för publ'!$B$2:$H$2,0),FALSE)),"",VLOOKUP($C111,'Miljövärden urval för publ'!$B$2:$H$490,MATCH(G$4,'Miljövärden urval för publ'!$B$2:$H$2,0),FALSE))</f>
        <v>4.6705000000000002E-3</v>
      </c>
    </row>
    <row r="112" spans="1:7" x14ac:dyDescent="0.25">
      <c r="A112" s="106">
        <v>109</v>
      </c>
      <c r="B112" s="106" t="str">
        <f>IF(ISERROR(INDEX('Miljövärden urval för publ'!$A$2:$AD$475,MATCH($A112,'Miljövärden urval för publ'!$U$2:$U$476,0),1)),"",INDEX('Miljövärden urval för publ'!$A$2:$AD$475,MATCH($A112,'Miljövärden urval för publ'!$U$2:$U$476,0),1))</f>
        <v>Härnösand Energi &amp; Miljö AB</v>
      </c>
      <c r="C112" s="106" t="str">
        <f>IF(ISERROR(INDEX('Miljövärden urval för publ'!$A$2:$AD$475,MATCH($A112,'Miljövärden urval för publ'!$U$2:$U$476,0),2)),"",INDEX('Miljövärden urval för publ'!$A$2:$AD$475,MATCH($A112,'Miljövärden urval för publ'!$U$2:$U$476,0),2))</f>
        <v>Härnösand</v>
      </c>
      <c r="D112" s="106">
        <f>IF(ISERROR(VLOOKUP($C112,'Miljövärden urval för publ'!$B$2:$H$490,MATCH(D$4,'Miljövärden urval för publ'!$B$2:$H$2,0),FALSE)),"",VLOOKUP($C112,'Miljövärden urval för publ'!$B$2:$H$490,MATCH(D$4,'Miljövärden urval för publ'!$B$2:$H$2,0),FALSE))</f>
        <v>0.12189999999999999</v>
      </c>
      <c r="E112" s="106">
        <f>IF(ISERROR(VLOOKUP($C112,'Miljövärden urval för publ'!$B$2:$H$490,MATCH(E$4,'Miljövärden urval för publ'!$B$2:$H$2,0),FALSE)),"",VLOOKUP($C112,'Miljövärden urval för publ'!$B$2:$H$490,MATCH(E$4,'Miljövärden urval för publ'!$B$2:$H$2,0),FALSE))</f>
        <v>37.231299999999997</v>
      </c>
      <c r="F112" s="106">
        <f>IF(ISERROR(VLOOKUP($C112,'Miljövärden urval för publ'!$B$2:$H$490,MATCH(F$4,'Miljövärden urval för publ'!$B$2:$H$2,0),FALSE)),"",VLOOKUP($C112,'Miljövärden urval för publ'!$B$2:$H$490,MATCH(F$4,'Miljövärden urval för publ'!$B$2:$H$2,0),FALSE))</f>
        <v>7.6951299999999998</v>
      </c>
      <c r="G112" s="106">
        <f>IF(ISERROR(VLOOKUP($C112,'Miljövärden urval för publ'!$B$2:$H$490,MATCH(G$4,'Miljövärden urval för publ'!$B$2:$H$2,0),FALSE)),"",VLOOKUP($C112,'Miljövärden urval för publ'!$B$2:$H$490,MATCH(G$4,'Miljövärden urval för publ'!$B$2:$H$2,0),FALSE))</f>
        <v>2.2785000000000001E-3</v>
      </c>
    </row>
    <row r="113" spans="1:7" x14ac:dyDescent="0.25">
      <c r="A113" s="106">
        <v>110</v>
      </c>
      <c r="B113" s="106" t="str">
        <f>IF(ISERROR(INDEX('Miljövärden urval för publ'!$A$2:$AD$475,MATCH($A113,'Miljövärden urval för publ'!$U$2:$U$476,0),1)),"",INDEX('Miljövärden urval för publ'!$A$2:$AD$475,MATCH($A113,'Miljövärden urval för publ'!$U$2:$U$476,0),1))</f>
        <v>Hässleholm Miljö AB</v>
      </c>
      <c r="C113" s="106" t="str">
        <f>IF(ISERROR(INDEX('Miljövärden urval för publ'!$A$2:$AD$475,MATCH($A113,'Miljövärden urval för publ'!$U$2:$U$476,0),2)),"",INDEX('Miljövärden urval för publ'!$A$2:$AD$475,MATCH($A113,'Miljövärden urval för publ'!$U$2:$U$476,0),2))</f>
        <v>Hässleholm</v>
      </c>
      <c r="D113" s="106">
        <f>IF(ISERROR(VLOOKUP($C113,'Miljövärden urval för publ'!$B$2:$H$490,MATCH(D$4,'Miljövärden urval för publ'!$B$2:$H$2,0),FALSE)),"",VLOOKUP($C113,'Miljövärden urval för publ'!$B$2:$H$490,MATCH(D$4,'Miljövärden urval för publ'!$B$2:$H$2,0),FALSE))</f>
        <v>0.182366</v>
      </c>
      <c r="E113" s="106">
        <f>IF(ISERROR(VLOOKUP($C113,'Miljövärden urval för publ'!$B$2:$H$490,MATCH(E$4,'Miljövärden urval för publ'!$B$2:$H$2,0),FALSE)),"",VLOOKUP($C113,'Miljövärden urval för publ'!$B$2:$H$490,MATCH(E$4,'Miljövärden urval för publ'!$B$2:$H$2,0),FALSE))</f>
        <v>98.465999999999994</v>
      </c>
      <c r="F113" s="106">
        <f>IF(ISERROR(VLOOKUP($C113,'Miljövärden urval för publ'!$B$2:$H$490,MATCH(F$4,'Miljövärden urval för publ'!$B$2:$H$2,0),FALSE)),"",VLOOKUP($C113,'Miljövärden urval för publ'!$B$2:$H$490,MATCH(F$4,'Miljövärden urval för publ'!$B$2:$H$2,0),FALSE))</f>
        <v>6.2577199999999999</v>
      </c>
      <c r="G113" s="106">
        <f>IF(ISERROR(VLOOKUP($C113,'Miljövärden urval för publ'!$B$2:$H$490,MATCH(G$4,'Miljövärden urval för publ'!$B$2:$H$2,0),FALSE)),"",VLOOKUP($C113,'Miljövärden urval för publ'!$B$2:$H$490,MATCH(G$4,'Miljövärden urval för publ'!$B$2:$H$2,0),FALSE))</f>
        <v>2.8445999999999999E-2</v>
      </c>
    </row>
    <row r="114" spans="1:7" x14ac:dyDescent="0.25">
      <c r="A114" s="106">
        <v>111</v>
      </c>
      <c r="B114" s="106" t="str">
        <f>IF(ISERROR(INDEX('Miljövärden urval för publ'!$A$2:$AD$475,MATCH($A114,'Miljövärden urval för publ'!$U$2:$U$476,0),1)),"",INDEX('Miljövärden urval för publ'!$A$2:$AD$475,MATCH($A114,'Miljövärden urval för publ'!$U$2:$U$476,0),1))</f>
        <v>Hässleholm Miljö AB</v>
      </c>
      <c r="C114" s="106" t="str">
        <f>IF(ISERROR(INDEX('Miljövärden urval för publ'!$A$2:$AD$475,MATCH($A114,'Miljövärden urval för publ'!$U$2:$U$476,0),2)),"",INDEX('Miljövärden urval för publ'!$A$2:$AD$475,MATCH($A114,'Miljövärden urval för publ'!$U$2:$U$476,0),2))</f>
        <v>Tyringe</v>
      </c>
      <c r="D114" s="106">
        <f>IF(ISERROR(VLOOKUP($C114,'Miljövärden urval för publ'!$B$2:$H$490,MATCH(D$4,'Miljövärden urval för publ'!$B$2:$H$2,0),FALSE)),"",VLOOKUP($C114,'Miljövärden urval för publ'!$B$2:$H$490,MATCH(D$4,'Miljövärden urval för publ'!$B$2:$H$2,0),FALSE))</f>
        <v>0.15459300000000001</v>
      </c>
      <c r="E114" s="106">
        <f>IF(ISERROR(VLOOKUP($C114,'Miljövärden urval för publ'!$B$2:$H$490,MATCH(E$4,'Miljövärden urval för publ'!$B$2:$H$2,0),FALSE)),"",VLOOKUP($C114,'Miljövärden urval för publ'!$B$2:$H$490,MATCH(E$4,'Miljövärden urval för publ'!$B$2:$H$2,0),FALSE))</f>
        <v>36.104100000000003</v>
      </c>
      <c r="F114" s="106">
        <f>IF(ISERROR(VLOOKUP($C114,'Miljövärden urval för publ'!$B$2:$H$490,MATCH(F$4,'Miljövärden urval för publ'!$B$2:$H$2,0),FALSE)),"",VLOOKUP($C114,'Miljövärden urval för publ'!$B$2:$H$490,MATCH(F$4,'Miljövärden urval för publ'!$B$2:$H$2,0),FALSE))</f>
        <v>10.085800000000001</v>
      </c>
      <c r="G114" s="106">
        <f>IF(ISERROR(VLOOKUP($C114,'Miljövärden urval för publ'!$B$2:$H$490,MATCH(G$4,'Miljövärden urval för publ'!$B$2:$H$2,0),FALSE)),"",VLOOKUP($C114,'Miljövärden urval för publ'!$B$2:$H$490,MATCH(G$4,'Miljövärden urval för publ'!$B$2:$H$2,0),FALSE))</f>
        <v>2.2622799999999998E-2</v>
      </c>
    </row>
    <row r="115" spans="1:7" x14ac:dyDescent="0.25">
      <c r="A115" s="106">
        <v>112</v>
      </c>
      <c r="B115" s="106" t="str">
        <f>IF(ISERROR(INDEX('Miljövärden urval för publ'!$A$2:$AD$475,MATCH($A115,'Miljövärden urval för publ'!$U$2:$U$476,0),1)),"",INDEX('Miljövärden urval för publ'!$A$2:$AD$475,MATCH($A115,'Miljövärden urval för publ'!$U$2:$U$476,0),1))</f>
        <v>Höganäs Energi AB</v>
      </c>
      <c r="C115" s="106" t="str">
        <f>IF(ISERROR(INDEX('Miljövärden urval för publ'!$A$2:$AD$475,MATCH($A115,'Miljövärden urval för publ'!$U$2:$U$476,0),2)),"",INDEX('Miljövärden urval för publ'!$A$2:$AD$475,MATCH($A115,'Miljövärden urval för publ'!$U$2:$U$476,0),2))</f>
        <v>Höganäs</v>
      </c>
      <c r="D115" s="106">
        <f>IF(ISERROR(VLOOKUP($C115,'Miljövärden urval för publ'!$B$2:$H$490,MATCH(D$4,'Miljövärden urval för publ'!$B$2:$H$2,0),FALSE)),"",VLOOKUP($C115,'Miljövärden urval för publ'!$B$2:$H$490,MATCH(D$4,'Miljövärden urval för publ'!$B$2:$H$2,0),FALSE))</f>
        <v>4.3985099999999999E-2</v>
      </c>
      <c r="E115" s="106">
        <f>IF(ISERROR(VLOOKUP($C115,'Miljövärden urval för publ'!$B$2:$H$490,MATCH(E$4,'Miljövärden urval för publ'!$B$2:$H$2,0),FALSE)),"",VLOOKUP($C115,'Miljövärden urval för publ'!$B$2:$H$490,MATCH(E$4,'Miljövärden urval för publ'!$B$2:$H$2,0),FALSE))</f>
        <v>6.4214200000000003</v>
      </c>
      <c r="F115" s="106">
        <f>IF(ISERROR(VLOOKUP($C115,'Miljövärden urval för publ'!$B$2:$H$490,MATCH(F$4,'Miljövärden urval för publ'!$B$2:$H$2,0),FALSE)),"",VLOOKUP($C115,'Miljövärden urval för publ'!$B$2:$H$490,MATCH(F$4,'Miljövärden urval för publ'!$B$2:$H$2,0),FALSE))</f>
        <v>1.49797</v>
      </c>
      <c r="G115" s="106">
        <f>IF(ISERROR(VLOOKUP($C115,'Miljövärden urval för publ'!$B$2:$H$490,MATCH(G$4,'Miljövärden urval för publ'!$B$2:$H$2,0),FALSE)),"",VLOOKUP($C115,'Miljövärden urval för publ'!$B$2:$H$490,MATCH(G$4,'Miljövärden urval för publ'!$B$2:$H$2,0),FALSE))</f>
        <v>2.4582900000000001E-2</v>
      </c>
    </row>
    <row r="116" spans="1:7" x14ac:dyDescent="0.25">
      <c r="A116" s="106">
        <v>113</v>
      </c>
      <c r="B116" s="106" t="str">
        <f>IF(ISERROR(INDEX('Miljövärden urval för publ'!$A$2:$AD$475,MATCH($A116,'Miljövärden urval för publ'!$U$2:$U$476,0),1)),"",INDEX('Miljövärden urval för publ'!$A$2:$AD$475,MATCH($A116,'Miljövärden urval för publ'!$U$2:$U$476,0),1))</f>
        <v>Jokkmokks Värmeverk AB</v>
      </c>
      <c r="C116" s="106" t="str">
        <f>IF(ISERROR(INDEX('Miljövärden urval för publ'!$A$2:$AD$475,MATCH($A116,'Miljövärden urval för publ'!$U$2:$U$476,0),2)),"",INDEX('Miljövärden urval för publ'!$A$2:$AD$475,MATCH($A116,'Miljövärden urval för publ'!$U$2:$U$476,0),2))</f>
        <v>Jokkmokk</v>
      </c>
      <c r="D116" s="106">
        <f>IF(ISERROR(VLOOKUP($C116,'Miljövärden urval för publ'!$B$2:$H$490,MATCH(D$4,'Miljövärden urval för publ'!$B$2:$H$2,0),FALSE)),"",VLOOKUP($C116,'Miljövärden urval för publ'!$B$2:$H$490,MATCH(D$4,'Miljövärden urval för publ'!$B$2:$H$2,0),FALSE))</f>
        <v>8.5588200000000003E-2</v>
      </c>
      <c r="E116" s="106">
        <f>IF(ISERROR(VLOOKUP($C116,'Miljövärden urval för publ'!$B$2:$H$490,MATCH(E$4,'Miljövärden urval för publ'!$B$2:$H$2,0),FALSE)),"",VLOOKUP($C116,'Miljövärden urval för publ'!$B$2:$H$490,MATCH(E$4,'Miljövärden urval för publ'!$B$2:$H$2,0),FALSE))</f>
        <v>11.740600000000001</v>
      </c>
      <c r="F116" s="106">
        <f>IF(ISERROR(VLOOKUP($C116,'Miljövärden urval för publ'!$B$2:$H$490,MATCH(F$4,'Miljövärden urval för publ'!$B$2:$H$2,0),FALSE)),"",VLOOKUP($C116,'Miljövärden urval för publ'!$B$2:$H$490,MATCH(F$4,'Miljövärden urval för publ'!$B$2:$H$2,0),FALSE))</f>
        <v>9.7696799999999993</v>
      </c>
      <c r="G116" s="106">
        <f>IF(ISERROR(VLOOKUP($C116,'Miljövärden urval för publ'!$B$2:$H$490,MATCH(G$4,'Miljövärden urval för publ'!$B$2:$H$2,0),FALSE)),"",VLOOKUP($C116,'Miljövärden urval för publ'!$B$2:$H$490,MATCH(G$4,'Miljövärden urval för publ'!$B$2:$H$2,0),FALSE))</f>
        <v>2.2522499999999999E-3</v>
      </c>
    </row>
    <row r="117" spans="1:7" x14ac:dyDescent="0.25">
      <c r="A117" s="106">
        <v>114</v>
      </c>
      <c r="B117" s="106" t="str">
        <f>IF(ISERROR(INDEX('Miljövärden urval för publ'!$A$2:$AD$475,MATCH($A117,'Miljövärden urval för publ'!$U$2:$U$476,0),1)),"",INDEX('Miljövärden urval för publ'!$A$2:$AD$475,MATCH($A117,'Miljövärden urval för publ'!$U$2:$U$476,0),1))</f>
        <v>Jämtkraft AB</v>
      </c>
      <c r="C117" s="106" t="str">
        <f>IF(ISERROR(INDEX('Miljövärden urval för publ'!$A$2:$AD$475,MATCH($A117,'Miljövärden urval för publ'!$U$2:$U$476,0),2)),"",INDEX('Miljövärden urval för publ'!$A$2:$AD$475,MATCH($A117,'Miljövärden urval för publ'!$U$2:$U$476,0),2))</f>
        <v>Krokom</v>
      </c>
      <c r="D117" s="106">
        <f>IF(ISERROR(VLOOKUP($C117,'Miljövärden urval för publ'!$B$2:$H$490,MATCH(D$4,'Miljövärden urval för publ'!$B$2:$H$2,0),FALSE)),"",VLOOKUP($C117,'Miljövärden urval för publ'!$B$2:$H$490,MATCH(D$4,'Miljövärden urval för publ'!$B$2:$H$2,0),FALSE))</f>
        <v>0.17931900000000001</v>
      </c>
      <c r="E117" s="106">
        <f>IF(ISERROR(VLOOKUP($C117,'Miljövärden urval för publ'!$B$2:$H$490,MATCH(E$4,'Miljövärden urval för publ'!$B$2:$H$2,0),FALSE)),"",VLOOKUP($C117,'Miljövärden urval för publ'!$B$2:$H$490,MATCH(E$4,'Miljövärden urval för publ'!$B$2:$H$2,0),FALSE))</f>
        <v>14.9617</v>
      </c>
      <c r="F117" s="106">
        <f>IF(ISERROR(VLOOKUP($C117,'Miljövärden urval för publ'!$B$2:$H$490,MATCH(F$4,'Miljövärden urval för publ'!$B$2:$H$2,0),FALSE)),"",VLOOKUP($C117,'Miljövärden urval för publ'!$B$2:$H$490,MATCH(F$4,'Miljövärden urval för publ'!$B$2:$H$2,0),FALSE))</f>
        <v>11.334300000000001</v>
      </c>
      <c r="G117" s="106">
        <f>IF(ISERROR(VLOOKUP($C117,'Miljövärden urval för publ'!$B$2:$H$490,MATCH(G$4,'Miljövärden urval för publ'!$B$2:$H$2,0),FALSE)),"",VLOOKUP($C117,'Miljövärden urval för publ'!$B$2:$H$490,MATCH(G$4,'Miljövärden urval för publ'!$B$2:$H$2,0),FALSE))</f>
        <v>1.1828099999999999E-2</v>
      </c>
    </row>
    <row r="118" spans="1:7" x14ac:dyDescent="0.25">
      <c r="A118" s="106">
        <v>115</v>
      </c>
      <c r="B118" s="106" t="str">
        <f>IF(ISERROR(INDEX('Miljövärden urval för publ'!$A$2:$AD$475,MATCH($A118,'Miljövärden urval för publ'!$U$2:$U$476,0),1)),"",INDEX('Miljövärden urval för publ'!$A$2:$AD$475,MATCH($A118,'Miljövärden urval för publ'!$U$2:$U$476,0),1))</f>
        <v>Jämtkraft AB</v>
      </c>
      <c r="C118" s="106" t="str">
        <f>IF(ISERROR(INDEX('Miljövärden urval för publ'!$A$2:$AD$475,MATCH($A118,'Miljövärden urval för publ'!$U$2:$U$476,0),2)),"",INDEX('Miljövärden urval för publ'!$A$2:$AD$475,MATCH($A118,'Miljövärden urval för publ'!$U$2:$U$476,0),2))</f>
        <v>Åre</v>
      </c>
      <c r="D118" s="106">
        <f>IF(ISERROR(VLOOKUP($C118,'Miljövärden urval för publ'!$B$2:$H$490,MATCH(D$4,'Miljövärden urval för publ'!$B$2:$H$2,0),FALSE)),"",VLOOKUP($C118,'Miljövärden urval för publ'!$B$2:$H$490,MATCH(D$4,'Miljövärden urval för publ'!$B$2:$H$2,0),FALSE))</f>
        <v>0.23108999999999999</v>
      </c>
      <c r="E118" s="106">
        <f>IF(ISERROR(VLOOKUP($C118,'Miljövärden urval för publ'!$B$2:$H$490,MATCH(E$4,'Miljövärden urval för publ'!$B$2:$H$2,0),FALSE)),"",VLOOKUP($C118,'Miljövärden urval för publ'!$B$2:$H$490,MATCH(E$4,'Miljövärden urval för publ'!$B$2:$H$2,0),FALSE))</f>
        <v>27.8001</v>
      </c>
      <c r="F118" s="106">
        <f>IF(ISERROR(VLOOKUP($C118,'Miljövärden urval för publ'!$B$2:$H$490,MATCH(F$4,'Miljövärden urval för publ'!$B$2:$H$2,0),FALSE)),"",VLOOKUP($C118,'Miljövärden urval för publ'!$B$2:$H$490,MATCH(F$4,'Miljövärden urval för publ'!$B$2:$H$2,0),FALSE))</f>
        <v>12.494999999999999</v>
      </c>
      <c r="G118" s="106">
        <f>IF(ISERROR(VLOOKUP($C118,'Miljövärden urval för publ'!$B$2:$H$490,MATCH(G$4,'Miljövärden urval för publ'!$B$2:$H$2,0),FALSE)),"",VLOOKUP($C118,'Miljövärden urval för publ'!$B$2:$H$490,MATCH(G$4,'Miljövärden urval för publ'!$B$2:$H$2,0),FALSE))</f>
        <v>3.70447E-2</v>
      </c>
    </row>
    <row r="119" spans="1:7" x14ac:dyDescent="0.25">
      <c r="A119" s="106">
        <v>116</v>
      </c>
      <c r="B119" s="106" t="str">
        <f>IF(ISERROR(INDEX('Miljövärden urval för publ'!$A$2:$AD$475,MATCH($A119,'Miljövärden urval för publ'!$U$2:$U$476,0),1)),"",INDEX('Miljövärden urval för publ'!$A$2:$AD$475,MATCH($A119,'Miljövärden urval för publ'!$U$2:$U$476,0),1))</f>
        <v>Jämtkraft AB</v>
      </c>
      <c r="C119" s="106" t="str">
        <f>IF(ISERROR(INDEX('Miljövärden urval för publ'!$A$2:$AD$475,MATCH($A119,'Miljövärden urval för publ'!$U$2:$U$476,0),2)),"",INDEX('Miljövärden urval för publ'!$A$2:$AD$475,MATCH($A119,'Miljövärden urval för publ'!$U$2:$U$476,0),2))</f>
        <v>Östersund</v>
      </c>
      <c r="D119" s="106">
        <f>IF(ISERROR(VLOOKUP($C119,'Miljövärden urval för publ'!$B$2:$H$490,MATCH(D$4,'Miljövärden urval för publ'!$B$2:$H$2,0),FALSE)),"",VLOOKUP($C119,'Miljövärden urval för publ'!$B$2:$H$490,MATCH(D$4,'Miljövärden urval för publ'!$B$2:$H$2,0),FALSE))</f>
        <v>0.166626</v>
      </c>
      <c r="E119" s="106">
        <f>IF(ISERROR(VLOOKUP($C119,'Miljövärden urval för publ'!$B$2:$H$490,MATCH(E$4,'Miljövärden urval för publ'!$B$2:$H$2,0),FALSE)),"",VLOOKUP($C119,'Miljövärden urval för publ'!$B$2:$H$490,MATCH(E$4,'Miljövärden urval för publ'!$B$2:$H$2,0),FALSE))</f>
        <v>32.9756</v>
      </c>
      <c r="F119" s="106">
        <f>IF(ISERROR(VLOOKUP($C119,'Miljövärden urval för publ'!$B$2:$H$490,MATCH(F$4,'Miljövärden urval för publ'!$B$2:$H$2,0),FALSE)),"",VLOOKUP($C119,'Miljövärden urval för publ'!$B$2:$H$490,MATCH(F$4,'Miljövärden urval för publ'!$B$2:$H$2,0),FALSE))</f>
        <v>7.0346900000000003</v>
      </c>
      <c r="G119" s="106">
        <f>IF(ISERROR(VLOOKUP($C119,'Miljövärden urval för publ'!$B$2:$H$490,MATCH(G$4,'Miljövärden urval för publ'!$B$2:$H$2,0),FALSE)),"",VLOOKUP($C119,'Miljövärden urval för publ'!$B$2:$H$490,MATCH(G$4,'Miljövärden urval för publ'!$B$2:$H$2,0),FALSE))</f>
        <v>1.0048E-2</v>
      </c>
    </row>
    <row r="120" spans="1:7" x14ac:dyDescent="0.25">
      <c r="A120" s="106">
        <v>117</v>
      </c>
      <c r="B120" s="106" t="str">
        <f>IF(ISERROR(INDEX('Miljövärden urval för publ'!$A$2:$AD$475,MATCH($A120,'Miljövärden urval för publ'!$U$2:$U$476,0),1)),"",INDEX('Miljövärden urval för publ'!$A$2:$AD$475,MATCH($A120,'Miljövärden urval för publ'!$U$2:$U$476,0),1))</f>
        <v>Jönköping Energi AB</v>
      </c>
      <c r="C120" s="106" t="str">
        <f>IF(ISERROR(INDEX('Miljövärden urval för publ'!$A$2:$AD$475,MATCH($A120,'Miljövärden urval för publ'!$U$2:$U$476,0),2)),"",INDEX('Miljövärden urval för publ'!$A$2:$AD$475,MATCH($A120,'Miljövärden urval för publ'!$U$2:$U$476,0),2))</f>
        <v>Gränna</v>
      </c>
      <c r="D120" s="106">
        <f>IF(ISERROR(VLOOKUP($C120,'Miljövärden urval för publ'!$B$2:$H$490,MATCH(D$4,'Miljövärden urval för publ'!$B$2:$H$2,0),FALSE)),"",VLOOKUP($C120,'Miljövärden urval för publ'!$B$2:$H$490,MATCH(D$4,'Miljövärden urval för publ'!$B$2:$H$2,0),FALSE))</f>
        <v>0.145538</v>
      </c>
      <c r="E120" s="106">
        <f>IF(ISERROR(VLOOKUP($C120,'Miljövärden urval för publ'!$B$2:$H$490,MATCH(E$4,'Miljövärden urval för publ'!$B$2:$H$2,0),FALSE)),"",VLOOKUP($C120,'Miljövärden urval för publ'!$B$2:$H$490,MATCH(E$4,'Miljövärden urval för publ'!$B$2:$H$2,0),FALSE))</f>
        <v>28.187100000000001</v>
      </c>
      <c r="F120" s="106">
        <f>IF(ISERROR(VLOOKUP($C120,'Miljövärden urval för publ'!$B$2:$H$490,MATCH(F$4,'Miljövärden urval för publ'!$B$2:$H$2,0),FALSE)),"",VLOOKUP($C120,'Miljövärden urval för publ'!$B$2:$H$490,MATCH(F$4,'Miljövärden urval för publ'!$B$2:$H$2,0),FALSE))</f>
        <v>9.4904499999999992</v>
      </c>
      <c r="G120" s="106">
        <f>IF(ISERROR(VLOOKUP($C120,'Miljövärden urval för publ'!$B$2:$H$490,MATCH(G$4,'Miljövärden urval för publ'!$B$2:$H$2,0),FALSE)),"",VLOOKUP($C120,'Miljövärden urval för publ'!$B$2:$H$490,MATCH(G$4,'Miljövärden urval för publ'!$B$2:$H$2,0),FALSE))</f>
        <v>4.5643200000000002E-2</v>
      </c>
    </row>
    <row r="121" spans="1:7" x14ac:dyDescent="0.25">
      <c r="A121" s="106">
        <v>118</v>
      </c>
      <c r="B121" s="106" t="str">
        <f>IF(ISERROR(INDEX('Miljövärden urval för publ'!$A$2:$AD$475,MATCH($A121,'Miljövärden urval för publ'!$U$2:$U$476,0),1)),"",INDEX('Miljövärden urval för publ'!$A$2:$AD$475,MATCH($A121,'Miljövärden urval för publ'!$U$2:$U$476,0),1))</f>
        <v>Jönköping Energi AB</v>
      </c>
      <c r="C121" s="106" t="str">
        <f>IF(ISERROR(INDEX('Miljövärden urval för publ'!$A$2:$AD$475,MATCH($A121,'Miljövärden urval för publ'!$U$2:$U$476,0),2)),"",INDEX('Miljövärden urval för publ'!$A$2:$AD$475,MATCH($A121,'Miljövärden urval för publ'!$U$2:$U$476,0),2))</f>
        <v>Jönköping</v>
      </c>
      <c r="D121" s="106">
        <f>IF(ISERROR(VLOOKUP($C121,'Miljövärden urval för publ'!$B$2:$H$490,MATCH(D$4,'Miljövärden urval för publ'!$B$2:$H$2,0),FALSE)),"",VLOOKUP($C121,'Miljövärden urval för publ'!$B$2:$H$490,MATCH(D$4,'Miljövärden urval för publ'!$B$2:$H$2,0),FALSE))</f>
        <v>0.21581900000000001</v>
      </c>
      <c r="E121" s="106">
        <f>IF(ISERROR(VLOOKUP($C121,'Miljövärden urval för publ'!$B$2:$H$490,MATCH(E$4,'Miljövärden urval för publ'!$B$2:$H$2,0),FALSE)),"",VLOOKUP($C121,'Miljövärden urval för publ'!$B$2:$H$490,MATCH(E$4,'Miljövärden urval för publ'!$B$2:$H$2,0),FALSE))</f>
        <v>71.523200000000003</v>
      </c>
      <c r="F121" s="106">
        <f>IF(ISERROR(VLOOKUP($C121,'Miljövärden urval för publ'!$B$2:$H$490,MATCH(F$4,'Miljövärden urval för publ'!$B$2:$H$2,0),FALSE)),"",VLOOKUP($C121,'Miljövärden urval för publ'!$B$2:$H$490,MATCH(F$4,'Miljövärden urval för publ'!$B$2:$H$2,0),FALSE))</f>
        <v>6.5464700000000002</v>
      </c>
      <c r="G121" s="106">
        <f>IF(ISERROR(VLOOKUP($C121,'Miljövärden urval för publ'!$B$2:$H$490,MATCH(G$4,'Miljövärden urval för publ'!$B$2:$H$2,0),FALSE)),"",VLOOKUP($C121,'Miljövärden urval för publ'!$B$2:$H$490,MATCH(G$4,'Miljövärden urval för publ'!$B$2:$H$2,0),FALSE))</f>
        <v>6.9646299999999994E-2</v>
      </c>
    </row>
    <row r="122" spans="1:7" x14ac:dyDescent="0.25">
      <c r="A122" s="106">
        <v>119</v>
      </c>
      <c r="B122" s="106" t="str">
        <f>IF(ISERROR(INDEX('Miljövärden urval för publ'!$A$2:$AD$475,MATCH($A122,'Miljövärden urval för publ'!$U$2:$U$476,0),1)),"",INDEX('Miljövärden urval för publ'!$A$2:$AD$475,MATCH($A122,'Miljövärden urval för publ'!$U$2:$U$476,0),1))</f>
        <v>Jönköping Energi AB</v>
      </c>
      <c r="C122" s="106" t="str">
        <f>IF(ISERROR(INDEX('Miljövärden urval för publ'!$A$2:$AD$475,MATCH($A122,'Miljövärden urval för publ'!$U$2:$U$476,0),2)),"",INDEX('Miljövärden urval för publ'!$A$2:$AD$475,MATCH($A122,'Miljövärden urval för publ'!$U$2:$U$476,0),2))</f>
        <v>Stensholm</v>
      </c>
      <c r="D122" s="106">
        <f>IF(ISERROR(VLOOKUP($C122,'Miljövärden urval för publ'!$B$2:$H$490,MATCH(D$4,'Miljövärden urval för publ'!$B$2:$H$2,0),FALSE)),"",VLOOKUP($C122,'Miljövärden urval för publ'!$B$2:$H$490,MATCH(D$4,'Miljövärden urval för publ'!$B$2:$H$2,0),FALSE))</f>
        <v>0.18865999999999999</v>
      </c>
      <c r="E122" s="106">
        <f>IF(ISERROR(VLOOKUP($C122,'Miljövärden urval för publ'!$B$2:$H$490,MATCH(E$4,'Miljövärden urval för publ'!$B$2:$H$2,0),FALSE)),"",VLOOKUP($C122,'Miljövärden urval för publ'!$B$2:$H$490,MATCH(E$4,'Miljövärden urval för publ'!$B$2:$H$2,0),FALSE))</f>
        <v>17.666699999999999</v>
      </c>
      <c r="F122" s="106">
        <f>IF(ISERROR(VLOOKUP($C122,'Miljövärden urval för publ'!$B$2:$H$490,MATCH(F$4,'Miljövärden urval för publ'!$B$2:$H$2,0),FALSE)),"",VLOOKUP($C122,'Miljövärden urval för publ'!$B$2:$H$490,MATCH(F$4,'Miljövärden urval för publ'!$B$2:$H$2,0),FALSE))</f>
        <v>15.532500000000001</v>
      </c>
      <c r="G122" s="106">
        <f>IF(ISERROR(VLOOKUP($C122,'Miljövärden urval för publ'!$B$2:$H$490,MATCH(G$4,'Miljövärden urval för publ'!$B$2:$H$2,0),FALSE)),"",VLOOKUP($C122,'Miljövärden urval för publ'!$B$2:$H$490,MATCH(G$4,'Miljövärden urval för publ'!$B$2:$H$2,0),FALSE))</f>
        <v>3.4782599999999997E-2</v>
      </c>
    </row>
    <row r="123" spans="1:7" x14ac:dyDescent="0.25">
      <c r="A123" s="106">
        <v>120</v>
      </c>
      <c r="B123" s="106" t="str">
        <f>IF(ISERROR(INDEX('Miljövärden urval för publ'!$A$2:$AD$475,MATCH($A123,'Miljövärden urval för publ'!$U$2:$U$476,0),1)),"",INDEX('Miljövärden urval för publ'!$A$2:$AD$475,MATCH($A123,'Miljövärden urval för publ'!$U$2:$U$476,0),1))</f>
        <v>Kalmar Energi Värme AB</v>
      </c>
      <c r="C123" s="106" t="str">
        <f>IF(ISERROR(INDEX('Miljövärden urval för publ'!$A$2:$AD$475,MATCH($A123,'Miljövärden urval för publ'!$U$2:$U$476,0),2)),"",INDEX('Miljövärden urval för publ'!$A$2:$AD$475,MATCH($A123,'Miljövärden urval för publ'!$U$2:$U$476,0),2))</f>
        <v>Kalmar</v>
      </c>
      <c r="D123" s="106">
        <f>IF(ISERROR(VLOOKUP($C123,'Miljövärden urval för publ'!$B$2:$H$490,MATCH(D$4,'Miljövärden urval för publ'!$B$2:$H$2,0),FALSE)),"",VLOOKUP($C123,'Miljövärden urval för publ'!$B$2:$H$490,MATCH(D$4,'Miljövärden urval för publ'!$B$2:$H$2,0),FALSE))</f>
        <v>9.1110300000000005E-2</v>
      </c>
      <c r="E123" s="106">
        <f>IF(ISERROR(VLOOKUP($C123,'Miljövärden urval för publ'!$B$2:$H$490,MATCH(E$4,'Miljövärden urval för publ'!$B$2:$H$2,0),FALSE)),"",VLOOKUP($C123,'Miljövärden urval för publ'!$B$2:$H$490,MATCH(E$4,'Miljövärden urval för publ'!$B$2:$H$2,0),FALSE))</f>
        <v>7.2279</v>
      </c>
      <c r="F123" s="106">
        <f>IF(ISERROR(VLOOKUP($C123,'Miljövärden urval för publ'!$B$2:$H$490,MATCH(F$4,'Miljövärden urval för publ'!$B$2:$H$2,0),FALSE)),"",VLOOKUP($C123,'Miljövärden urval för publ'!$B$2:$H$490,MATCH(F$4,'Miljövärden urval för publ'!$B$2:$H$2,0),FALSE))</f>
        <v>6.8690199999999999</v>
      </c>
      <c r="G123" s="106">
        <f>IF(ISERROR(VLOOKUP($C123,'Miljövärden urval för publ'!$B$2:$H$490,MATCH(G$4,'Miljövärden urval för publ'!$B$2:$H$2,0),FALSE)),"",VLOOKUP($C123,'Miljövärden urval för publ'!$B$2:$H$490,MATCH(G$4,'Miljövärden urval för publ'!$B$2:$H$2,0),FALSE))</f>
        <v>3.31036E-3</v>
      </c>
    </row>
    <row r="124" spans="1:7" x14ac:dyDescent="0.25">
      <c r="A124" s="106">
        <v>121</v>
      </c>
      <c r="B124" s="106" t="str">
        <f>IF(ISERROR(INDEX('Miljövärden urval för publ'!$A$2:$AD$475,MATCH($A124,'Miljövärden urval för publ'!$U$2:$U$476,0),1)),"",INDEX('Miljövärden urval för publ'!$A$2:$AD$475,MATCH($A124,'Miljövärden urval för publ'!$U$2:$U$476,0),1))</f>
        <v>Karlshamn Energi AB</v>
      </c>
      <c r="C124" s="106" t="str">
        <f>IF(ISERROR(INDEX('Miljövärden urval för publ'!$A$2:$AD$475,MATCH($A124,'Miljövärden urval för publ'!$U$2:$U$476,0),2)),"",INDEX('Miljövärden urval för publ'!$A$2:$AD$475,MATCH($A124,'Miljövärden urval för publ'!$U$2:$U$476,0),2))</f>
        <v>Karlshamn</v>
      </c>
      <c r="D124" s="106">
        <f>IF(ISERROR(VLOOKUP($C124,'Miljövärden urval för publ'!$B$2:$H$490,MATCH(D$4,'Miljövärden urval för publ'!$B$2:$H$2,0),FALSE)),"",VLOOKUP($C124,'Miljövärden urval för publ'!$B$2:$H$490,MATCH(D$4,'Miljövärden urval för publ'!$B$2:$H$2,0),FALSE))</f>
        <v>5.7898100000000001E-2</v>
      </c>
      <c r="E124" s="106">
        <f>IF(ISERROR(VLOOKUP($C124,'Miljövärden urval för publ'!$B$2:$H$490,MATCH(E$4,'Miljövärden urval för publ'!$B$2:$H$2,0),FALSE)),"",VLOOKUP($C124,'Miljövärden urval för publ'!$B$2:$H$490,MATCH(E$4,'Miljövärden urval för publ'!$B$2:$H$2,0),FALSE))</f>
        <v>12.5313</v>
      </c>
      <c r="F124" s="106">
        <f>IF(ISERROR(VLOOKUP($C124,'Miljövärden urval för publ'!$B$2:$H$490,MATCH(F$4,'Miljövärden urval för publ'!$B$2:$H$2,0),FALSE)),"",VLOOKUP($C124,'Miljövärden urval för publ'!$B$2:$H$490,MATCH(F$4,'Miljövärden urval för publ'!$B$2:$H$2,0),FALSE))</f>
        <v>1.94465</v>
      </c>
      <c r="G124" s="106">
        <f>IF(ISERROR(VLOOKUP($C124,'Miljövärden urval för publ'!$B$2:$H$490,MATCH(G$4,'Miljövärden urval för publ'!$B$2:$H$2,0),FALSE)),"",VLOOKUP($C124,'Miljövärden urval för publ'!$B$2:$H$490,MATCH(G$4,'Miljövärden urval för publ'!$B$2:$H$2,0),FALSE))</f>
        <v>3.7172700000000003E-2</v>
      </c>
    </row>
    <row r="125" spans="1:7" x14ac:dyDescent="0.25">
      <c r="A125" s="106">
        <v>122</v>
      </c>
      <c r="B125" s="106" t="str">
        <f>IF(ISERROR(INDEX('Miljövärden urval för publ'!$A$2:$AD$475,MATCH($A125,'Miljövärden urval för publ'!$U$2:$U$476,0),1)),"",INDEX('Miljövärden urval för publ'!$A$2:$AD$475,MATCH($A125,'Miljövärden urval för publ'!$U$2:$U$476,0),1))</f>
        <v>Karlstads Energi AB</v>
      </c>
      <c r="C125" s="106" t="str">
        <f>IF(ISERROR(INDEX('Miljövärden urval för publ'!$A$2:$AD$475,MATCH($A125,'Miljövärden urval för publ'!$U$2:$U$476,0),2)),"",INDEX('Miljövärden urval för publ'!$A$2:$AD$475,MATCH($A125,'Miljövärden urval för publ'!$U$2:$U$476,0),2))</f>
        <v>Karlstad</v>
      </c>
      <c r="D125" s="106">
        <f>IF(ISERROR(VLOOKUP($C125,'Miljövärden urval för publ'!$B$2:$H$490,MATCH(D$4,'Miljövärden urval för publ'!$B$2:$H$2,0),FALSE)),"",VLOOKUP($C125,'Miljövärden urval för publ'!$B$2:$H$490,MATCH(D$4,'Miljövärden urval för publ'!$B$2:$H$2,0),FALSE))</f>
        <v>0.106223</v>
      </c>
      <c r="E125" s="106">
        <f>IF(ISERROR(VLOOKUP($C125,'Miljövärden urval för publ'!$B$2:$H$490,MATCH(E$4,'Miljövärden urval för publ'!$B$2:$H$2,0),FALSE)),"",VLOOKUP($C125,'Miljövärden urval för publ'!$B$2:$H$490,MATCH(E$4,'Miljövärden urval för publ'!$B$2:$H$2,0),FALSE))</f>
        <v>37.125700000000002</v>
      </c>
      <c r="F125" s="106">
        <f>IF(ISERROR(VLOOKUP($C125,'Miljövärden urval för publ'!$B$2:$H$490,MATCH(F$4,'Miljövärden urval för publ'!$B$2:$H$2,0),FALSE)),"",VLOOKUP($C125,'Miljövärden urval för publ'!$B$2:$H$490,MATCH(F$4,'Miljövärden urval för publ'!$B$2:$H$2,0),FALSE))</f>
        <v>5.6856200000000001</v>
      </c>
      <c r="G125" s="106">
        <f>IF(ISERROR(VLOOKUP($C125,'Miljövärden urval för publ'!$B$2:$H$490,MATCH(G$4,'Miljövärden urval för publ'!$B$2:$H$2,0),FALSE)),"",VLOOKUP($C125,'Miljövärden urval för publ'!$B$2:$H$490,MATCH(G$4,'Miljövärden urval för publ'!$B$2:$H$2,0),FALSE))</f>
        <v>1.3422699999999999E-2</v>
      </c>
    </row>
    <row r="126" spans="1:7" x14ac:dyDescent="0.25">
      <c r="A126" s="106">
        <v>123</v>
      </c>
      <c r="B126" s="106" t="str">
        <f>IF(ISERROR(INDEX('Miljövärden urval för publ'!$A$2:$AD$475,MATCH($A126,'Miljövärden urval för publ'!$U$2:$U$476,0),1)),"",INDEX('Miljövärden urval för publ'!$A$2:$AD$475,MATCH($A126,'Miljövärden urval för publ'!$U$2:$U$476,0),1))</f>
        <v>Kils Energi AB</v>
      </c>
      <c r="C126" s="106" t="str">
        <f>IF(ISERROR(INDEX('Miljövärden urval för publ'!$A$2:$AD$475,MATCH($A126,'Miljövärden urval för publ'!$U$2:$U$476,0),2)),"",INDEX('Miljövärden urval för publ'!$A$2:$AD$475,MATCH($A126,'Miljövärden urval för publ'!$U$2:$U$476,0),2))</f>
        <v>Kil</v>
      </c>
      <c r="D126" s="106">
        <f>IF(ISERROR(VLOOKUP($C126,'Miljövärden urval för publ'!$B$2:$H$490,MATCH(D$4,'Miljövärden urval för publ'!$B$2:$H$2,0),FALSE)),"",VLOOKUP($C126,'Miljövärden urval för publ'!$B$2:$H$490,MATCH(D$4,'Miljövärden urval för publ'!$B$2:$H$2,0),FALSE))</f>
        <v>0.19972500000000001</v>
      </c>
      <c r="E126" s="106">
        <f>IF(ISERROR(VLOOKUP($C126,'Miljövärden urval för publ'!$B$2:$H$490,MATCH(E$4,'Miljövärden urval för publ'!$B$2:$H$2,0),FALSE)),"",VLOOKUP($C126,'Miljövärden urval för publ'!$B$2:$H$490,MATCH(E$4,'Miljövärden urval för publ'!$B$2:$H$2,0),FALSE))</f>
        <v>37.996400000000001</v>
      </c>
      <c r="F126" s="106">
        <f>IF(ISERROR(VLOOKUP($C126,'Miljövärden urval för publ'!$B$2:$H$490,MATCH(F$4,'Miljövärden urval för publ'!$B$2:$H$2,0),FALSE)),"",VLOOKUP($C126,'Miljövärden urval för publ'!$B$2:$H$490,MATCH(F$4,'Miljövärden urval för publ'!$B$2:$H$2,0),FALSE))</f>
        <v>4.1457100000000002</v>
      </c>
      <c r="G126" s="106">
        <f>IF(ISERROR(VLOOKUP($C126,'Miljövärden urval för publ'!$B$2:$H$490,MATCH(G$4,'Miljövärden urval för publ'!$B$2:$H$2,0),FALSE)),"",VLOOKUP($C126,'Miljövärden urval för publ'!$B$2:$H$490,MATCH(G$4,'Miljövärden urval för publ'!$B$2:$H$2,0),FALSE))</f>
        <v>2.9621000000000001E-2</v>
      </c>
    </row>
    <row r="127" spans="1:7" x14ac:dyDescent="0.25">
      <c r="A127" s="106">
        <v>124</v>
      </c>
      <c r="B127" s="106" t="str">
        <f>IF(ISERROR(INDEX('Miljövärden urval för publ'!$A$2:$AD$475,MATCH($A127,'Miljövärden urval för publ'!$U$2:$U$476,0),1)),"",INDEX('Miljövärden urval för publ'!$A$2:$AD$475,MATCH($A127,'Miljövärden urval för publ'!$U$2:$U$476,0),1))</f>
        <v>Kraftringen Energi AB (publ)</v>
      </c>
      <c r="C127" s="106" t="str">
        <f>IF(ISERROR(INDEX('Miljövärden urval för publ'!$A$2:$AD$475,MATCH($A127,'Miljövärden urval för publ'!$U$2:$U$476,0),2)),"",INDEX('Miljövärden urval för publ'!$A$2:$AD$475,MATCH($A127,'Miljövärden urval för publ'!$U$2:$U$476,0),2))</f>
        <v>Eslöv-Lund-Lomma m fl</v>
      </c>
      <c r="D127" s="106">
        <f>IF(ISERROR(VLOOKUP($C127,'Miljövärden urval för publ'!$B$2:$H$490,MATCH(D$4,'Miljövärden urval för publ'!$B$2:$H$2,0),FALSE)),"",VLOOKUP($C127,'Miljövärden urval för publ'!$B$2:$H$490,MATCH(D$4,'Miljövärden urval för publ'!$B$2:$H$2,0),FALSE))</f>
        <v>0.40372000000000002</v>
      </c>
      <c r="E127" s="106">
        <f>IF(ISERROR(VLOOKUP($C127,'Miljövärden urval för publ'!$B$2:$H$490,MATCH(E$4,'Miljövärden urval för publ'!$B$2:$H$2,0),FALSE)),"",VLOOKUP($C127,'Miljövärden urval för publ'!$B$2:$H$490,MATCH(E$4,'Miljövärden urval för publ'!$B$2:$H$2,0),FALSE))</f>
        <v>87.175299999999993</v>
      </c>
      <c r="F127" s="106">
        <f>IF(ISERROR(VLOOKUP($C127,'Miljövärden urval för publ'!$B$2:$H$490,MATCH(F$4,'Miljövärden urval för publ'!$B$2:$H$2,0),FALSE)),"",VLOOKUP($C127,'Miljövärden urval för publ'!$B$2:$H$490,MATCH(F$4,'Miljövärden urval för publ'!$B$2:$H$2,0),FALSE))</f>
        <v>6.6357900000000001</v>
      </c>
      <c r="G127" s="106">
        <f>IF(ISERROR(VLOOKUP($C127,'Miljövärden urval för publ'!$B$2:$H$490,MATCH(G$4,'Miljövärden urval för publ'!$B$2:$H$2,0),FALSE)),"",VLOOKUP($C127,'Miljövärden urval för publ'!$B$2:$H$490,MATCH(G$4,'Miljövärden urval för publ'!$B$2:$H$2,0),FALSE))</f>
        <v>0.120564</v>
      </c>
    </row>
    <row r="128" spans="1:7" x14ac:dyDescent="0.25">
      <c r="A128" s="106">
        <v>125</v>
      </c>
      <c r="B128" s="106" t="str">
        <f>IF(ISERROR(INDEX('Miljövärden urval för publ'!$A$2:$AD$475,MATCH($A128,'Miljövärden urval för publ'!$U$2:$U$476,0),1)),"",INDEX('Miljövärden urval för publ'!$A$2:$AD$475,MATCH($A128,'Miljövärden urval för publ'!$U$2:$U$476,0),1))</f>
        <v>Kraftringen Energi AB (publ)</v>
      </c>
      <c r="C128" s="106" t="str">
        <f>IF(ISERROR(INDEX('Miljövärden urval för publ'!$A$2:$AD$475,MATCH($A128,'Miljövärden urval för publ'!$U$2:$U$476,0),2)),"",INDEX('Miljövärden urval för publ'!$A$2:$AD$475,MATCH($A128,'Miljövärden urval för publ'!$U$2:$U$476,0),2))</f>
        <v>Klippan-Ljungbyhed-Östra Ljungby</v>
      </c>
      <c r="D128" s="106">
        <f>IF(ISERROR(VLOOKUP($C128,'Miljövärden urval för publ'!$B$2:$H$490,MATCH(D$4,'Miljövärden urval för publ'!$B$2:$H$2,0),FALSE)),"",VLOOKUP($C128,'Miljövärden urval för publ'!$B$2:$H$490,MATCH(D$4,'Miljövärden urval för publ'!$B$2:$H$2,0),FALSE))</f>
        <v>0.25121300000000002</v>
      </c>
      <c r="E128" s="106">
        <f>IF(ISERROR(VLOOKUP($C128,'Miljövärden urval för publ'!$B$2:$H$490,MATCH(E$4,'Miljövärden urval för publ'!$B$2:$H$2,0),FALSE)),"",VLOOKUP($C128,'Miljövärden urval för publ'!$B$2:$H$490,MATCH(E$4,'Miljövärden urval för publ'!$B$2:$H$2,0),FALSE))</f>
        <v>46.195700000000002</v>
      </c>
      <c r="F128" s="106">
        <f>IF(ISERROR(VLOOKUP($C128,'Miljövärden urval för publ'!$B$2:$H$490,MATCH(F$4,'Miljövärden urval för publ'!$B$2:$H$2,0),FALSE)),"",VLOOKUP($C128,'Miljövärden urval för publ'!$B$2:$H$490,MATCH(F$4,'Miljövärden urval för publ'!$B$2:$H$2,0),FALSE))</f>
        <v>11.3048</v>
      </c>
      <c r="G128" s="106">
        <f>IF(ISERROR(VLOOKUP($C128,'Miljövärden urval för publ'!$B$2:$H$490,MATCH(G$4,'Miljövärden urval för publ'!$B$2:$H$2,0),FALSE)),"",VLOOKUP($C128,'Miljövärden urval för publ'!$B$2:$H$490,MATCH(G$4,'Miljövärden urval för publ'!$B$2:$H$2,0),FALSE))</f>
        <v>5.5833300000000002E-2</v>
      </c>
    </row>
    <row r="129" spans="1:7" x14ac:dyDescent="0.25">
      <c r="A129" s="106">
        <v>126</v>
      </c>
      <c r="B129" s="106" t="str">
        <f>IF(ISERROR(INDEX('Miljövärden urval för publ'!$A$2:$AD$475,MATCH($A129,'Miljövärden urval för publ'!$U$2:$U$476,0),1)),"",INDEX('Miljövärden urval för publ'!$A$2:$AD$475,MATCH($A129,'Miljövärden urval för publ'!$U$2:$U$476,0),1))</f>
        <v>Kristinehamns Fjärrvärme AB</v>
      </c>
      <c r="C129" s="106" t="str">
        <f>IF(ISERROR(INDEX('Miljövärden urval för publ'!$A$2:$AD$475,MATCH($A129,'Miljövärden urval för publ'!$U$2:$U$476,0),2)),"",INDEX('Miljövärden urval för publ'!$A$2:$AD$475,MATCH($A129,'Miljövärden urval för publ'!$U$2:$U$476,0),2))</f>
        <v>Kristinehamn</v>
      </c>
      <c r="D129" s="106">
        <f>IF(ISERROR(VLOOKUP($C129,'Miljövärden urval för publ'!$B$2:$H$490,MATCH(D$4,'Miljövärden urval för publ'!$B$2:$H$2,0),FALSE)),"",VLOOKUP($C129,'Miljövärden urval för publ'!$B$2:$H$490,MATCH(D$4,'Miljövärden urval för publ'!$B$2:$H$2,0),FALSE))</f>
        <v>0.174957</v>
      </c>
      <c r="E129" s="106">
        <f>IF(ISERROR(VLOOKUP($C129,'Miljövärden urval för publ'!$B$2:$H$490,MATCH(E$4,'Miljövärden urval för publ'!$B$2:$H$2,0),FALSE)),"",VLOOKUP($C129,'Miljövärden urval för publ'!$B$2:$H$490,MATCH(E$4,'Miljövärden urval för publ'!$B$2:$H$2,0),FALSE))</f>
        <v>29.546900000000001</v>
      </c>
      <c r="F129" s="106">
        <f>IF(ISERROR(VLOOKUP($C129,'Miljövärden urval för publ'!$B$2:$H$490,MATCH(F$4,'Miljövärden urval för publ'!$B$2:$H$2,0),FALSE)),"",VLOOKUP($C129,'Miljövärden urval för publ'!$B$2:$H$490,MATCH(F$4,'Miljövärden urval för publ'!$B$2:$H$2,0),FALSE))</f>
        <v>7.7539300000000004</v>
      </c>
      <c r="G129" s="106">
        <f>IF(ISERROR(VLOOKUP($C129,'Miljövärden urval för publ'!$B$2:$H$490,MATCH(G$4,'Miljövärden urval för publ'!$B$2:$H$2,0),FALSE)),"",VLOOKUP($C129,'Miljövärden urval för publ'!$B$2:$H$490,MATCH(G$4,'Miljövärden urval för publ'!$B$2:$H$2,0),FALSE))</f>
        <v>3.0467500000000002E-2</v>
      </c>
    </row>
    <row r="130" spans="1:7" x14ac:dyDescent="0.25">
      <c r="A130" s="106">
        <v>127</v>
      </c>
      <c r="B130" s="106" t="str">
        <f>IF(ISERROR(INDEX('Miljövärden urval för publ'!$A$2:$AD$475,MATCH($A130,'Miljövärden urval för publ'!$U$2:$U$476,0),1)),"",INDEX('Miljövärden urval för publ'!$A$2:$AD$475,MATCH($A130,'Miljövärden urval för publ'!$U$2:$U$476,0),1))</f>
        <v>Kungälv Energi AB</v>
      </c>
      <c r="C130" s="106" t="str">
        <f>IF(ISERROR(INDEX('Miljövärden urval för publ'!$A$2:$AD$475,MATCH($A130,'Miljövärden urval för publ'!$U$2:$U$476,0),2)),"",INDEX('Miljövärden urval för publ'!$A$2:$AD$475,MATCH($A130,'Miljövärden urval för publ'!$U$2:$U$476,0),2))</f>
        <v>HVC Kode</v>
      </c>
      <c r="D130" s="106">
        <f>IF(ISERROR(VLOOKUP($C130,'Miljövärden urval för publ'!$B$2:$H$490,MATCH(D$4,'Miljövärden urval för publ'!$B$2:$H$2,0),FALSE)),"",VLOOKUP($C130,'Miljövärden urval för publ'!$B$2:$H$490,MATCH(D$4,'Miljövärden urval för publ'!$B$2:$H$2,0),FALSE))</f>
        <v>0.178675</v>
      </c>
      <c r="E130" s="106">
        <f>IF(ISERROR(VLOOKUP($C130,'Miljövärden urval för publ'!$B$2:$H$490,MATCH(E$4,'Miljövärden urval för publ'!$B$2:$H$2,0),FALSE)),"",VLOOKUP($C130,'Miljövärden urval för publ'!$B$2:$H$490,MATCH(E$4,'Miljövärden urval för publ'!$B$2:$H$2,0),FALSE))</f>
        <v>11.6286</v>
      </c>
      <c r="F130" s="106">
        <f>IF(ISERROR(VLOOKUP($C130,'Miljövärden urval för publ'!$B$2:$H$490,MATCH(F$4,'Miljövärden urval för publ'!$B$2:$H$2,0),FALSE)),"",VLOOKUP($C130,'Miljövärden urval för publ'!$B$2:$H$490,MATCH(F$4,'Miljövärden urval för publ'!$B$2:$H$2,0),FALSE))</f>
        <v>16.320399999999999</v>
      </c>
      <c r="G130" s="106">
        <f>IF(ISERROR(VLOOKUP($C130,'Miljövärden urval för publ'!$B$2:$H$490,MATCH(G$4,'Miljövärden urval för publ'!$B$2:$H$2,0),FALSE)),"",VLOOKUP($C130,'Miljövärden urval för publ'!$B$2:$H$490,MATCH(G$4,'Miljövärden urval för publ'!$B$2:$H$2,0),FALSE))</f>
        <v>1.31488E-2</v>
      </c>
    </row>
    <row r="131" spans="1:7" x14ac:dyDescent="0.25">
      <c r="A131" s="106">
        <v>128</v>
      </c>
      <c r="B131" s="106" t="str">
        <f>IF(ISERROR(INDEX('Miljövärden urval för publ'!$A$2:$AD$475,MATCH($A131,'Miljövärden urval för publ'!$U$2:$U$476,0),1)),"",INDEX('Miljövärden urval för publ'!$A$2:$AD$475,MATCH($A131,'Miljövärden urval för publ'!$U$2:$U$476,0),1))</f>
        <v>Kungälv Energi AB</v>
      </c>
      <c r="C131" s="106" t="str">
        <f>IF(ISERROR(INDEX('Miljövärden urval för publ'!$A$2:$AD$475,MATCH($A131,'Miljövärden urval för publ'!$U$2:$U$476,0),2)),"",INDEX('Miljövärden urval för publ'!$A$2:$AD$475,MATCH($A131,'Miljövärden urval för publ'!$U$2:$U$476,0),2))</f>
        <v>HVC Kärna</v>
      </c>
      <c r="D131" s="106">
        <f>IF(ISERROR(VLOOKUP($C131,'Miljövärden urval för publ'!$B$2:$H$490,MATCH(D$4,'Miljövärden urval för publ'!$B$2:$H$2,0),FALSE)),"",VLOOKUP($C131,'Miljövärden urval för publ'!$B$2:$H$490,MATCH(D$4,'Miljövärden urval för publ'!$B$2:$H$2,0),FALSE))</f>
        <v>0.209788</v>
      </c>
      <c r="E131" s="106">
        <f>IF(ISERROR(VLOOKUP($C131,'Miljövärden urval för publ'!$B$2:$H$490,MATCH(E$4,'Miljövärden urval för publ'!$B$2:$H$2,0),FALSE)),"",VLOOKUP($C131,'Miljövärden urval för publ'!$B$2:$H$490,MATCH(E$4,'Miljövärden urval för publ'!$B$2:$H$2,0),FALSE))</f>
        <v>14.2029</v>
      </c>
      <c r="F131" s="106">
        <f>IF(ISERROR(VLOOKUP($C131,'Miljövärden urval för publ'!$B$2:$H$490,MATCH(F$4,'Miljövärden urval för publ'!$B$2:$H$2,0),FALSE)),"",VLOOKUP($C131,'Miljövärden urval för publ'!$B$2:$H$490,MATCH(F$4,'Miljövärden urval för publ'!$B$2:$H$2,0),FALSE))</f>
        <v>16.384399999999999</v>
      </c>
      <c r="G131" s="106">
        <f>IF(ISERROR(VLOOKUP($C131,'Miljövärden urval för publ'!$B$2:$H$490,MATCH(G$4,'Miljövärden urval för publ'!$B$2:$H$2,0),FALSE)),"",VLOOKUP($C131,'Miljövärden urval för publ'!$B$2:$H$490,MATCH(G$4,'Miljövärden urval för publ'!$B$2:$H$2,0),FALSE))</f>
        <v>2.05761E-2</v>
      </c>
    </row>
    <row r="132" spans="1:7" x14ac:dyDescent="0.25">
      <c r="A132" s="106">
        <v>129</v>
      </c>
      <c r="B132" s="106" t="str">
        <f>IF(ISERROR(INDEX('Miljövärden urval för publ'!$A$2:$AD$475,MATCH($A132,'Miljövärden urval för publ'!$U$2:$U$476,0),1)),"",INDEX('Miljövärden urval för publ'!$A$2:$AD$475,MATCH($A132,'Miljövärden urval för publ'!$U$2:$U$476,0),1))</f>
        <v>Kungälv Energi AB</v>
      </c>
      <c r="C132" s="106" t="str">
        <f>IF(ISERROR(INDEX('Miljövärden urval för publ'!$A$2:$AD$475,MATCH($A132,'Miljövärden urval för publ'!$U$2:$U$476,0),2)),"",INDEX('Miljövärden urval för publ'!$A$2:$AD$475,MATCH($A132,'Miljövärden urval för publ'!$U$2:$U$476,0),2))</f>
        <v>HVC Stålkullen</v>
      </c>
      <c r="D132" s="106">
        <f>IF(ISERROR(VLOOKUP($C132,'Miljövärden urval för publ'!$B$2:$H$490,MATCH(D$4,'Miljövärden urval för publ'!$B$2:$H$2,0),FALSE)),"",VLOOKUP($C132,'Miljövärden urval för publ'!$B$2:$H$490,MATCH(D$4,'Miljövärden urval för publ'!$B$2:$H$2,0),FALSE))</f>
        <v>0.15793499999999999</v>
      </c>
      <c r="E132" s="106">
        <f>IF(ISERROR(VLOOKUP($C132,'Miljövärden urval för publ'!$B$2:$H$490,MATCH(E$4,'Miljövärden urval för publ'!$B$2:$H$2,0),FALSE)),"",VLOOKUP($C132,'Miljövärden urval för publ'!$B$2:$H$490,MATCH(E$4,'Miljövärden urval för publ'!$B$2:$H$2,0),FALSE))</f>
        <v>9.7299299999999995</v>
      </c>
      <c r="F132" s="106">
        <f>IF(ISERROR(VLOOKUP($C132,'Miljövärden urval för publ'!$B$2:$H$490,MATCH(F$4,'Miljövärden urval för publ'!$B$2:$H$2,0),FALSE)),"",VLOOKUP($C132,'Miljövärden urval för publ'!$B$2:$H$490,MATCH(F$4,'Miljövärden urval för publ'!$B$2:$H$2,0),FALSE))</f>
        <v>15.445600000000001</v>
      </c>
      <c r="G132" s="106">
        <f>IF(ISERROR(VLOOKUP($C132,'Miljövärden urval för publ'!$B$2:$H$490,MATCH(G$4,'Miljövärden urval för publ'!$B$2:$H$2,0),FALSE)),"",VLOOKUP($C132,'Miljövärden urval för publ'!$B$2:$H$490,MATCH(G$4,'Miljövärden urval för publ'!$B$2:$H$2,0),FALSE))</f>
        <v>9.0826499999999994E-3</v>
      </c>
    </row>
    <row r="133" spans="1:7" x14ac:dyDescent="0.25">
      <c r="A133" s="106">
        <v>130</v>
      </c>
      <c r="B133" s="106" t="str">
        <f>IF(ISERROR(INDEX('Miljövärden urval för publ'!$A$2:$AD$475,MATCH($A133,'Miljövärden urval för publ'!$U$2:$U$476,0),1)),"",INDEX('Miljövärden urval för publ'!$A$2:$AD$475,MATCH($A133,'Miljövärden urval för publ'!$U$2:$U$476,0),1))</f>
        <v>Kungälv Energi AB</v>
      </c>
      <c r="C133" s="106" t="str">
        <f>IF(ISERROR(INDEX('Miljövärden urval för publ'!$A$2:$AD$475,MATCH($A133,'Miljövärden urval för publ'!$U$2:$U$476,0),2)),"",INDEX('Miljövärden urval för publ'!$A$2:$AD$475,MATCH($A133,'Miljövärden urval för publ'!$U$2:$U$476,0),2))</f>
        <v>Kungälv</v>
      </c>
      <c r="D133" s="106">
        <f>IF(ISERROR(VLOOKUP($C133,'Miljövärden urval för publ'!$B$2:$H$490,MATCH(D$4,'Miljövärden urval för publ'!$B$2:$H$2,0),FALSE)),"",VLOOKUP($C133,'Miljövärden urval för publ'!$B$2:$H$490,MATCH(D$4,'Miljövärden urval för publ'!$B$2:$H$2,0),FALSE))</f>
        <v>0.142952</v>
      </c>
      <c r="E133" s="106">
        <f>IF(ISERROR(VLOOKUP($C133,'Miljövärden urval för publ'!$B$2:$H$490,MATCH(E$4,'Miljövärden urval för publ'!$B$2:$H$2,0),FALSE)),"",VLOOKUP($C133,'Miljövärden urval för publ'!$B$2:$H$490,MATCH(E$4,'Miljövärden urval för publ'!$B$2:$H$2,0),FALSE))</f>
        <v>23.889700000000001</v>
      </c>
      <c r="F133" s="106">
        <f>IF(ISERROR(VLOOKUP($C133,'Miljövärden urval för publ'!$B$2:$H$490,MATCH(F$4,'Miljövärden urval för publ'!$B$2:$H$2,0),FALSE)),"",VLOOKUP($C133,'Miljövärden urval för publ'!$B$2:$H$490,MATCH(F$4,'Miljövärden urval för publ'!$B$2:$H$2,0),FALSE))</f>
        <v>7.5049799999999998</v>
      </c>
      <c r="G133" s="106">
        <f>IF(ISERROR(VLOOKUP($C133,'Miljövärden urval för publ'!$B$2:$H$490,MATCH(G$4,'Miljövärden urval för publ'!$B$2:$H$2,0),FALSE)),"",VLOOKUP($C133,'Miljövärden urval för publ'!$B$2:$H$490,MATCH(G$4,'Miljövärden urval för publ'!$B$2:$H$2,0),FALSE))</f>
        <v>3.2391099999999999E-2</v>
      </c>
    </row>
    <row r="134" spans="1:7" x14ac:dyDescent="0.25">
      <c r="A134" s="106">
        <v>131</v>
      </c>
      <c r="B134" s="106" t="str">
        <f>IF(ISERROR(INDEX('Miljövärden urval för publ'!$A$2:$AD$475,MATCH($A134,'Miljövärden urval för publ'!$U$2:$U$476,0),1)),"",INDEX('Miljövärden urval för publ'!$A$2:$AD$475,MATCH($A134,'Miljövärden urval för publ'!$U$2:$U$476,0),1))</f>
        <v>Köpings kommun</v>
      </c>
      <c r="C134" s="106" t="str">
        <f>IF(ISERROR(INDEX('Miljövärden urval för publ'!$A$2:$AD$475,MATCH($A134,'Miljövärden urval för publ'!$U$2:$U$476,0),2)),"",INDEX('Miljövärden urval för publ'!$A$2:$AD$475,MATCH($A134,'Miljövärden urval för publ'!$U$2:$U$476,0),2))</f>
        <v>Kolsva</v>
      </c>
      <c r="D134" s="106">
        <f>IF(ISERROR(VLOOKUP($C134,'Miljövärden urval för publ'!$B$2:$H$490,MATCH(D$4,'Miljövärden urval för publ'!$B$2:$H$2,0),FALSE)),"",VLOOKUP($C134,'Miljövärden urval för publ'!$B$2:$H$490,MATCH(D$4,'Miljövärden urval för publ'!$B$2:$H$2,0),FALSE))</f>
        <v>0.17044699999999999</v>
      </c>
      <c r="E134" s="106">
        <f>IF(ISERROR(VLOOKUP($C134,'Miljövärden urval för publ'!$B$2:$H$490,MATCH(E$4,'Miljövärden urval för publ'!$B$2:$H$2,0),FALSE)),"",VLOOKUP($C134,'Miljövärden urval för publ'!$B$2:$H$490,MATCH(E$4,'Miljövärden urval för publ'!$B$2:$H$2,0),FALSE))</f>
        <v>7.3338200000000002</v>
      </c>
      <c r="F134" s="106">
        <f>IF(ISERROR(VLOOKUP($C134,'Miljövärden urval för publ'!$B$2:$H$490,MATCH(F$4,'Miljövärden urval för publ'!$B$2:$H$2,0),FALSE)),"",VLOOKUP($C134,'Miljövärden urval för publ'!$B$2:$H$490,MATCH(F$4,'Miljövärden urval för publ'!$B$2:$H$2,0),FALSE))</f>
        <v>16.22</v>
      </c>
      <c r="G134" s="106">
        <f>IF(ISERROR(VLOOKUP($C134,'Miljövärden urval för publ'!$B$2:$H$490,MATCH(G$4,'Miljövärden urval för publ'!$B$2:$H$2,0),FALSE)),"",VLOOKUP($C134,'Miljövärden urval för publ'!$B$2:$H$490,MATCH(G$4,'Miljövärden urval för publ'!$B$2:$H$2,0),FALSE))</f>
        <v>0</v>
      </c>
    </row>
    <row r="135" spans="1:7" x14ac:dyDescent="0.25">
      <c r="A135" s="106">
        <v>132</v>
      </c>
      <c r="B135" s="106" t="str">
        <f>IF(ISERROR(INDEX('Miljövärden urval för publ'!$A$2:$AD$475,MATCH($A135,'Miljövärden urval för publ'!$U$2:$U$476,0),1)),"",INDEX('Miljövärden urval för publ'!$A$2:$AD$475,MATCH($A135,'Miljövärden urval för publ'!$U$2:$U$476,0),1))</f>
        <v>Köpings kommun</v>
      </c>
      <c r="C135" s="106" t="str">
        <f>IF(ISERROR(INDEX('Miljövärden urval för publ'!$A$2:$AD$475,MATCH($A135,'Miljövärden urval för publ'!$U$2:$U$476,0),2)),"",INDEX('Miljövärden urval för publ'!$A$2:$AD$475,MATCH($A135,'Miljövärden urval för publ'!$U$2:$U$476,0),2))</f>
        <v>Köping</v>
      </c>
      <c r="D135" s="106">
        <f>IF(ISERROR(VLOOKUP($C135,'Miljövärden urval för publ'!$B$2:$H$490,MATCH(D$4,'Miljövärden urval för publ'!$B$2:$H$2,0),FALSE)),"",VLOOKUP($C135,'Miljövärden urval för publ'!$B$2:$H$490,MATCH(D$4,'Miljövärden urval för publ'!$B$2:$H$2,0),FALSE))</f>
        <v>5.6387199999999998E-2</v>
      </c>
      <c r="E135" s="106">
        <f>IF(ISERROR(VLOOKUP($C135,'Miljövärden urval för publ'!$B$2:$H$490,MATCH(E$4,'Miljövärden urval för publ'!$B$2:$H$2,0),FALSE)),"",VLOOKUP($C135,'Miljövärden urval för publ'!$B$2:$H$490,MATCH(E$4,'Miljövärden urval för publ'!$B$2:$H$2,0),FALSE))</f>
        <v>42.812199999999997</v>
      </c>
      <c r="F135" s="106">
        <f>IF(ISERROR(VLOOKUP($C135,'Miljövärden urval för publ'!$B$2:$H$490,MATCH(F$4,'Miljövärden urval för publ'!$B$2:$H$2,0),FALSE)),"",VLOOKUP($C135,'Miljövärden urval för publ'!$B$2:$H$490,MATCH(F$4,'Miljövärden urval för publ'!$B$2:$H$2,0),FALSE))</f>
        <v>2.2492200000000002</v>
      </c>
      <c r="G135" s="106">
        <f>IF(ISERROR(VLOOKUP($C135,'Miljövärden urval för publ'!$B$2:$H$490,MATCH(G$4,'Miljövärden urval för publ'!$B$2:$H$2,0),FALSE)),"",VLOOKUP($C135,'Miljövärden urval för publ'!$B$2:$H$490,MATCH(G$4,'Miljövärden urval för publ'!$B$2:$H$2,0),FALSE))</f>
        <v>1.7301099999999999E-5</v>
      </c>
    </row>
    <row r="136" spans="1:7" x14ac:dyDescent="0.25">
      <c r="A136" s="106">
        <v>133</v>
      </c>
      <c r="B136" s="106" t="str">
        <f>IF(ISERROR(INDEX('Miljövärden urval för publ'!$A$2:$AD$475,MATCH($A136,'Miljövärden urval för publ'!$U$2:$U$476,0),1)),"",INDEX('Miljövärden urval för publ'!$A$2:$AD$475,MATCH($A136,'Miljövärden urval för publ'!$U$2:$U$476,0),1))</f>
        <v>Landskrona Energi AB</v>
      </c>
      <c r="C136" s="106" t="str">
        <f>IF(ISERROR(INDEX('Miljövärden urval för publ'!$A$2:$AD$475,MATCH($A136,'Miljövärden urval för publ'!$U$2:$U$476,0),2)),"",INDEX('Miljövärden urval för publ'!$A$2:$AD$475,MATCH($A136,'Miljövärden urval för publ'!$U$2:$U$476,0),2))</f>
        <v>Landskrona</v>
      </c>
      <c r="D136" s="106">
        <f>IF(ISERROR(VLOOKUP($C136,'Miljövärden urval för publ'!$B$2:$H$490,MATCH(D$4,'Miljövärden urval för publ'!$B$2:$H$2,0),FALSE)),"",VLOOKUP($C136,'Miljövärden urval för publ'!$B$2:$H$490,MATCH(D$4,'Miljövärden urval för publ'!$B$2:$H$2,0),FALSE))</f>
        <v>0.13950000000000001</v>
      </c>
      <c r="E136" s="106">
        <f>IF(ISERROR(VLOOKUP($C136,'Miljövärden urval för publ'!$B$2:$H$490,MATCH(E$4,'Miljövärden urval för publ'!$B$2:$H$2,0),FALSE)),"",VLOOKUP($C136,'Miljövärden urval för publ'!$B$2:$H$490,MATCH(E$4,'Miljövärden urval för publ'!$B$2:$H$2,0),FALSE))</f>
        <v>60.259099999999997</v>
      </c>
      <c r="F136" s="106">
        <f>IF(ISERROR(VLOOKUP($C136,'Miljövärden urval för publ'!$B$2:$H$490,MATCH(F$4,'Miljövärden urval för publ'!$B$2:$H$2,0),FALSE)),"",VLOOKUP($C136,'Miljövärden urval för publ'!$B$2:$H$490,MATCH(F$4,'Miljövärden urval för publ'!$B$2:$H$2,0),FALSE))</f>
        <v>4.8790899999999997</v>
      </c>
      <c r="G136" s="106">
        <f>IF(ISERROR(VLOOKUP($C136,'Miljövärden urval för publ'!$B$2:$H$490,MATCH(G$4,'Miljövärden urval för publ'!$B$2:$H$2,0),FALSE)),"",VLOOKUP($C136,'Miljövärden urval för publ'!$B$2:$H$490,MATCH(G$4,'Miljövärden urval för publ'!$B$2:$H$2,0),FALSE))</f>
        <v>2.7102500000000002E-2</v>
      </c>
    </row>
    <row r="137" spans="1:7" x14ac:dyDescent="0.25">
      <c r="A137" s="106">
        <v>134</v>
      </c>
      <c r="B137" s="106" t="str">
        <f>IF(ISERROR(INDEX('Miljövärden urval för publ'!$A$2:$AD$475,MATCH($A137,'Miljövärden urval för publ'!$U$2:$U$476,0),1)),"",INDEX('Miljövärden urval för publ'!$A$2:$AD$475,MATCH($A137,'Miljövärden urval för publ'!$U$2:$U$476,0),1))</f>
        <v>Lantmännen Agrovärme AB</v>
      </c>
      <c r="C137" s="106" t="str">
        <f>IF(ISERROR(INDEX('Miljövärden urval för publ'!$A$2:$AD$475,MATCH($A137,'Miljövärden urval för publ'!$U$2:$U$476,0),2)),"",INDEX('Miljövärden urval för publ'!$A$2:$AD$475,MATCH($A137,'Miljövärden urval för publ'!$U$2:$U$476,0),2))</f>
        <v>Bjärnum</v>
      </c>
      <c r="D137" s="106">
        <f>IF(ISERROR(VLOOKUP($C137,'Miljövärden urval för publ'!$B$2:$H$490,MATCH(D$4,'Miljövärden urval för publ'!$B$2:$H$2,0),FALSE)),"",VLOOKUP($C137,'Miljövärden urval för publ'!$B$2:$H$490,MATCH(D$4,'Miljövärden urval för publ'!$B$2:$H$2,0),FALSE))</f>
        <v>0.35611999999999999</v>
      </c>
      <c r="E137" s="106">
        <f>IF(ISERROR(VLOOKUP($C137,'Miljövärden urval för publ'!$B$2:$H$490,MATCH(E$4,'Miljövärden urval för publ'!$B$2:$H$2,0),FALSE)),"",VLOOKUP($C137,'Miljövärden urval för publ'!$B$2:$H$490,MATCH(E$4,'Miljövärden urval för publ'!$B$2:$H$2,0),FALSE))</f>
        <v>62.823300000000003</v>
      </c>
      <c r="F137" s="106">
        <f>IF(ISERROR(VLOOKUP($C137,'Miljövärden urval för publ'!$B$2:$H$490,MATCH(F$4,'Miljövärden urval för publ'!$B$2:$H$2,0),FALSE)),"",VLOOKUP($C137,'Miljövärden urval för publ'!$B$2:$H$490,MATCH(F$4,'Miljövärden urval för publ'!$B$2:$H$2,0),FALSE))</f>
        <v>17.312999999999999</v>
      </c>
      <c r="G137" s="106">
        <f>IF(ISERROR(VLOOKUP($C137,'Miljövärden urval för publ'!$B$2:$H$490,MATCH(G$4,'Miljövärden urval för publ'!$B$2:$H$2,0),FALSE)),"",VLOOKUP($C137,'Miljövärden urval för publ'!$B$2:$H$490,MATCH(G$4,'Miljövärden urval för publ'!$B$2:$H$2,0),FALSE))</f>
        <v>0.149504</v>
      </c>
    </row>
    <row r="138" spans="1:7" x14ac:dyDescent="0.25">
      <c r="A138" s="106">
        <v>135</v>
      </c>
      <c r="B138" s="106" t="str">
        <f>IF(ISERROR(INDEX('Miljövärden urval för publ'!$A$2:$AD$475,MATCH($A138,'Miljövärden urval för publ'!$U$2:$U$476,0),1)),"",INDEX('Miljövärden urval för publ'!$A$2:$AD$475,MATCH($A138,'Miljövärden urval för publ'!$U$2:$U$476,0),1))</f>
        <v>Lantmännen Agrovärme AB</v>
      </c>
      <c r="C138" s="106" t="str">
        <f>IF(ISERROR(INDEX('Miljövärden urval för publ'!$A$2:$AD$475,MATCH($A138,'Miljövärden urval för publ'!$U$2:$U$476,0),2)),"",INDEX('Miljövärden urval för publ'!$A$2:$AD$475,MATCH($A138,'Miljövärden urval för publ'!$U$2:$U$476,0),2))</f>
        <v>Ed</v>
      </c>
      <c r="D138" s="106">
        <f>IF(ISERROR(VLOOKUP($C138,'Miljövärden urval för publ'!$B$2:$H$490,MATCH(D$4,'Miljövärden urval för publ'!$B$2:$H$2,0),FALSE)),"",VLOOKUP($C138,'Miljövärden urval för publ'!$B$2:$H$490,MATCH(D$4,'Miljövärden urval för publ'!$B$2:$H$2,0),FALSE))</f>
        <v>0.14649599999999999</v>
      </c>
      <c r="E138" s="106">
        <f>IF(ISERROR(VLOOKUP($C138,'Miljövärden urval för publ'!$B$2:$H$490,MATCH(E$4,'Miljövärden urval för publ'!$B$2:$H$2,0),FALSE)),"",VLOOKUP($C138,'Miljövärden urval för publ'!$B$2:$H$490,MATCH(E$4,'Miljövärden urval för publ'!$B$2:$H$2,0),FALSE))</f>
        <v>35.637999999999998</v>
      </c>
      <c r="F138" s="106">
        <f>IF(ISERROR(VLOOKUP($C138,'Miljövärden urval för publ'!$B$2:$H$490,MATCH(F$4,'Miljövärden urval för publ'!$B$2:$H$2,0),FALSE)),"",VLOOKUP($C138,'Miljövärden urval för publ'!$B$2:$H$490,MATCH(F$4,'Miljövärden urval för publ'!$B$2:$H$2,0),FALSE))</f>
        <v>10.1351</v>
      </c>
      <c r="G138" s="106">
        <f>IF(ISERROR(VLOOKUP($C138,'Miljövärden urval för publ'!$B$2:$H$490,MATCH(G$4,'Miljövärden urval för publ'!$B$2:$H$2,0),FALSE)),"",VLOOKUP($C138,'Miljövärden urval för publ'!$B$2:$H$490,MATCH(G$4,'Miljövärden urval för publ'!$B$2:$H$2,0),FALSE))</f>
        <v>4.1695799999999998E-2</v>
      </c>
    </row>
    <row r="139" spans="1:7" x14ac:dyDescent="0.25">
      <c r="A139" s="106">
        <v>136</v>
      </c>
      <c r="B139" s="106" t="str">
        <f>IF(ISERROR(INDEX('Miljövärden urval för publ'!$A$2:$AD$475,MATCH($A139,'Miljövärden urval för publ'!$U$2:$U$476,0),1)),"",INDEX('Miljövärden urval för publ'!$A$2:$AD$475,MATCH($A139,'Miljövärden urval för publ'!$U$2:$U$476,0),1))</f>
        <v>Lantmännen Agrovärme AB</v>
      </c>
      <c r="C139" s="106" t="str">
        <f>IF(ISERROR(INDEX('Miljövärden urval för publ'!$A$2:$AD$475,MATCH($A139,'Miljövärden urval för publ'!$U$2:$U$476,0),2)),"",INDEX('Miljövärden urval för publ'!$A$2:$AD$475,MATCH($A139,'Miljövärden urval för publ'!$U$2:$U$476,0),2))</f>
        <v>Grästorp</v>
      </c>
      <c r="D139" s="106">
        <f>IF(ISERROR(VLOOKUP($C139,'Miljövärden urval för publ'!$B$2:$H$490,MATCH(D$4,'Miljövärden urval för publ'!$B$2:$H$2,0),FALSE)),"",VLOOKUP($C139,'Miljövärden urval för publ'!$B$2:$H$490,MATCH(D$4,'Miljövärden urval för publ'!$B$2:$H$2,0),FALSE))</f>
        <v>0.43829099999999999</v>
      </c>
      <c r="E139" s="106">
        <f>IF(ISERROR(VLOOKUP($C139,'Miljövärden urval för publ'!$B$2:$H$490,MATCH(E$4,'Miljövärden urval för publ'!$B$2:$H$2,0),FALSE)),"",VLOOKUP($C139,'Miljövärden urval för publ'!$B$2:$H$490,MATCH(E$4,'Miljövärden urval för publ'!$B$2:$H$2,0),FALSE))</f>
        <v>28.695</v>
      </c>
      <c r="F139" s="106">
        <f>IF(ISERROR(VLOOKUP($C139,'Miljövärden urval för publ'!$B$2:$H$490,MATCH(F$4,'Miljövärden urval för publ'!$B$2:$H$2,0),FALSE)),"",VLOOKUP($C139,'Miljövärden urval för publ'!$B$2:$H$490,MATCH(F$4,'Miljövärden urval för publ'!$B$2:$H$2,0),FALSE))</f>
        <v>16.682700000000001</v>
      </c>
      <c r="G139" s="106">
        <f>IF(ISERROR(VLOOKUP($C139,'Miljövärden urval för publ'!$B$2:$H$490,MATCH(G$4,'Miljövärden urval för publ'!$B$2:$H$2,0),FALSE)),"",VLOOKUP($C139,'Miljövärden urval för publ'!$B$2:$H$490,MATCH(G$4,'Miljövärden urval för publ'!$B$2:$H$2,0),FALSE))</f>
        <v>2.4130700000000001E-2</v>
      </c>
    </row>
    <row r="140" spans="1:7" x14ac:dyDescent="0.25">
      <c r="A140" s="106">
        <v>137</v>
      </c>
      <c r="B140" s="106" t="str">
        <f>IF(ISERROR(INDEX('Miljövärden urval för publ'!$A$2:$AD$475,MATCH($A140,'Miljövärden urval för publ'!$U$2:$U$476,0),1)),"",INDEX('Miljövärden urval för publ'!$A$2:$AD$475,MATCH($A140,'Miljövärden urval för publ'!$U$2:$U$476,0),1))</f>
        <v>Lantmännen Agrovärme AB</v>
      </c>
      <c r="C140" s="106" t="str">
        <f>IF(ISERROR(INDEX('Miljövärden urval för publ'!$A$2:$AD$475,MATCH($A140,'Miljövärden urval för publ'!$U$2:$U$476,0),2)),"",INDEX('Miljövärden urval för publ'!$A$2:$AD$475,MATCH($A140,'Miljövärden urval för publ'!$U$2:$U$476,0),2))</f>
        <v>Horred</v>
      </c>
      <c r="D140" s="106">
        <f>IF(ISERROR(VLOOKUP($C140,'Miljövärden urval för publ'!$B$2:$H$490,MATCH(D$4,'Miljövärden urval för publ'!$B$2:$H$2,0),FALSE)),"",VLOOKUP($C140,'Miljövärden urval för publ'!$B$2:$H$490,MATCH(D$4,'Miljövärden urval för publ'!$B$2:$H$2,0),FALSE))</f>
        <v>0.28185300000000002</v>
      </c>
      <c r="E140" s="106">
        <f>IF(ISERROR(VLOOKUP($C140,'Miljövärden urval för publ'!$B$2:$H$490,MATCH(E$4,'Miljövärden urval för publ'!$B$2:$H$2,0),FALSE)),"",VLOOKUP($C140,'Miljövärden urval för publ'!$B$2:$H$490,MATCH(E$4,'Miljövärden urval för publ'!$B$2:$H$2,0),FALSE))</f>
        <v>40.454900000000002</v>
      </c>
      <c r="F140" s="106">
        <f>IF(ISERROR(VLOOKUP($C140,'Miljövärden urval för publ'!$B$2:$H$490,MATCH(F$4,'Miljövärden urval för publ'!$B$2:$H$2,0),FALSE)),"",VLOOKUP($C140,'Miljövärden urval för publ'!$B$2:$H$490,MATCH(F$4,'Miljövärden urval för publ'!$B$2:$H$2,0),FALSE))</f>
        <v>17.447700000000001</v>
      </c>
      <c r="G140" s="106">
        <f>IF(ISERROR(VLOOKUP($C140,'Miljövärden urval för publ'!$B$2:$H$490,MATCH(G$4,'Miljövärden urval för publ'!$B$2:$H$2,0),FALSE)),"",VLOOKUP($C140,'Miljövärden urval för publ'!$B$2:$H$490,MATCH(G$4,'Miljövärden urval för publ'!$B$2:$H$2,0),FALSE))</f>
        <v>6.7566000000000001E-2</v>
      </c>
    </row>
    <row r="141" spans="1:7" x14ac:dyDescent="0.25">
      <c r="A141" s="106">
        <v>138</v>
      </c>
      <c r="B141" s="106" t="str">
        <f>IF(ISERROR(INDEX('Miljövärden urval för publ'!$A$2:$AD$475,MATCH($A141,'Miljövärden urval för publ'!$U$2:$U$476,0),1)),"",INDEX('Miljövärden urval för publ'!$A$2:$AD$475,MATCH($A141,'Miljövärden urval för publ'!$U$2:$U$476,0),1))</f>
        <v>Lantmännen Agrovärme AB</v>
      </c>
      <c r="C141" s="106" t="str">
        <f>IF(ISERROR(INDEX('Miljövärden urval för publ'!$A$2:$AD$475,MATCH($A141,'Miljövärden urval för publ'!$U$2:$U$476,0),2)),"",INDEX('Miljövärden urval för publ'!$A$2:$AD$475,MATCH($A141,'Miljövärden urval för publ'!$U$2:$U$476,0),2))</f>
        <v>Kvänum</v>
      </c>
      <c r="D141" s="106">
        <f>IF(ISERROR(VLOOKUP($C141,'Miljövärden urval för publ'!$B$2:$H$490,MATCH(D$4,'Miljövärden urval för publ'!$B$2:$H$2,0),FALSE)),"",VLOOKUP($C141,'Miljövärden urval för publ'!$B$2:$H$490,MATCH(D$4,'Miljövärden urval för publ'!$B$2:$H$2,0),FALSE))</f>
        <v>1.08371</v>
      </c>
      <c r="E141" s="106">
        <f>IF(ISERROR(VLOOKUP($C141,'Miljövärden urval för publ'!$B$2:$H$490,MATCH(E$4,'Miljövärden urval för publ'!$B$2:$H$2,0),FALSE)),"",VLOOKUP($C141,'Miljövärden urval för publ'!$B$2:$H$490,MATCH(E$4,'Miljövärden urval för publ'!$B$2:$H$2,0),FALSE))</f>
        <v>23.479800000000001</v>
      </c>
      <c r="F141" s="106">
        <f>IF(ISERROR(VLOOKUP($C141,'Miljövärden urval för publ'!$B$2:$H$490,MATCH(F$4,'Miljövärden urval för publ'!$B$2:$H$2,0),FALSE)),"",VLOOKUP($C141,'Miljövärden urval för publ'!$B$2:$H$490,MATCH(F$4,'Miljövärden urval för publ'!$B$2:$H$2,0),FALSE))</f>
        <v>30.2453</v>
      </c>
      <c r="G141" s="106">
        <f>IF(ISERROR(VLOOKUP($C141,'Miljövärden urval för publ'!$B$2:$H$490,MATCH(G$4,'Miljövärden urval för publ'!$B$2:$H$2,0),FALSE)),"",VLOOKUP($C141,'Miljövärden urval för publ'!$B$2:$H$490,MATCH(G$4,'Miljövärden urval för publ'!$B$2:$H$2,0),FALSE))</f>
        <v>1.32143E-2</v>
      </c>
    </row>
    <row r="142" spans="1:7" x14ac:dyDescent="0.25">
      <c r="A142" s="106">
        <v>139</v>
      </c>
      <c r="B142" s="106" t="str">
        <f>IF(ISERROR(INDEX('Miljövärden urval för publ'!$A$2:$AD$475,MATCH($A142,'Miljövärden urval för publ'!$U$2:$U$476,0),1)),"",INDEX('Miljövärden urval för publ'!$A$2:$AD$475,MATCH($A142,'Miljövärden urval för publ'!$U$2:$U$476,0),1))</f>
        <v>Lantmännen Agrovärme AB</v>
      </c>
      <c r="C142" s="106" t="str">
        <f>IF(ISERROR(INDEX('Miljövärden urval för publ'!$A$2:$AD$475,MATCH($A142,'Miljövärden urval för publ'!$U$2:$U$476,0),2)),"",INDEX('Miljövärden urval för publ'!$A$2:$AD$475,MATCH($A142,'Miljövärden urval för publ'!$U$2:$U$476,0),2))</f>
        <v>Skurup</v>
      </c>
      <c r="D142" s="106">
        <f>IF(ISERROR(VLOOKUP($C142,'Miljövärden urval för publ'!$B$2:$H$490,MATCH(D$4,'Miljövärden urval för publ'!$B$2:$H$2,0),FALSE)),"",VLOOKUP($C142,'Miljövärden urval för publ'!$B$2:$H$490,MATCH(D$4,'Miljövärden urval för publ'!$B$2:$H$2,0),FALSE))</f>
        <v>1.1250800000000001</v>
      </c>
      <c r="E142" s="106">
        <f>IF(ISERROR(VLOOKUP($C142,'Miljövärden urval för publ'!$B$2:$H$490,MATCH(E$4,'Miljövärden urval för publ'!$B$2:$H$2,0),FALSE)),"",VLOOKUP($C142,'Miljövärden urval för publ'!$B$2:$H$490,MATCH(E$4,'Miljövärden urval för publ'!$B$2:$H$2,0),FALSE))</f>
        <v>21.413799999999998</v>
      </c>
      <c r="F142" s="106">
        <f>IF(ISERROR(VLOOKUP($C142,'Miljövärden urval för publ'!$B$2:$H$490,MATCH(F$4,'Miljövärden urval för publ'!$B$2:$H$2,0),FALSE)),"",VLOOKUP($C142,'Miljövärden urval för publ'!$B$2:$H$490,MATCH(F$4,'Miljövärden urval för publ'!$B$2:$H$2,0),FALSE))</f>
        <v>31.242799999999999</v>
      </c>
      <c r="G142" s="106">
        <f>IF(ISERROR(VLOOKUP($C142,'Miljövärden urval för publ'!$B$2:$H$490,MATCH(G$4,'Miljövärden urval för publ'!$B$2:$H$2,0),FALSE)),"",VLOOKUP($C142,'Miljövärden urval för publ'!$B$2:$H$490,MATCH(G$4,'Miljövärden urval för publ'!$B$2:$H$2,0),FALSE))</f>
        <v>1.2541999999999999E-2</v>
      </c>
    </row>
    <row r="143" spans="1:7" x14ac:dyDescent="0.25">
      <c r="A143" s="106">
        <v>140</v>
      </c>
      <c r="B143" s="106" t="str">
        <f>IF(ISERROR(INDEX('Miljövärden urval för publ'!$A$2:$AD$475,MATCH($A143,'Miljövärden urval för publ'!$U$2:$U$476,0),1)),"",INDEX('Miljövärden urval för publ'!$A$2:$AD$475,MATCH($A143,'Miljövärden urval för publ'!$U$2:$U$476,0),1))</f>
        <v>Lantmännen Agrovärme AB</v>
      </c>
      <c r="C143" s="106" t="str">
        <f>IF(ISERROR(INDEX('Miljövärden urval för publ'!$A$2:$AD$475,MATCH($A143,'Miljövärden urval för publ'!$U$2:$U$476,0),2)),"",INDEX('Miljövärden urval för publ'!$A$2:$AD$475,MATCH($A143,'Miljövärden urval för publ'!$U$2:$U$476,0),2))</f>
        <v>Ödeshög</v>
      </c>
      <c r="D143" s="106">
        <f>IF(ISERROR(VLOOKUP($C143,'Miljövärden urval för publ'!$B$2:$H$490,MATCH(D$4,'Miljövärden urval för publ'!$B$2:$H$2,0),FALSE)),"",VLOOKUP($C143,'Miljövärden urval för publ'!$B$2:$H$490,MATCH(D$4,'Miljövärden urval för publ'!$B$2:$H$2,0),FALSE))</f>
        <v>0.117951</v>
      </c>
      <c r="E143" s="106">
        <f>IF(ISERROR(VLOOKUP($C143,'Miljövärden urval för publ'!$B$2:$H$490,MATCH(E$4,'Miljövärden urval för publ'!$B$2:$H$2,0),FALSE)),"",VLOOKUP($C143,'Miljövärden urval för publ'!$B$2:$H$490,MATCH(E$4,'Miljövärden urval för publ'!$B$2:$H$2,0),FALSE))</f>
        <v>28.6693</v>
      </c>
      <c r="F143" s="106">
        <f>IF(ISERROR(VLOOKUP($C143,'Miljövärden urval för publ'!$B$2:$H$490,MATCH(F$4,'Miljövärden urval för publ'!$B$2:$H$2,0),FALSE)),"",VLOOKUP($C143,'Miljövärden urval för publ'!$B$2:$H$490,MATCH(F$4,'Miljövärden urval för publ'!$B$2:$H$2,0),FALSE))</f>
        <v>9.7786000000000008</v>
      </c>
      <c r="G143" s="106">
        <f>IF(ISERROR(VLOOKUP($C143,'Miljövärden urval för publ'!$B$2:$H$490,MATCH(G$4,'Miljövärden urval för publ'!$B$2:$H$2,0),FALSE)),"",VLOOKUP($C143,'Miljövärden urval för publ'!$B$2:$H$490,MATCH(G$4,'Miljövärden urval för publ'!$B$2:$H$2,0),FALSE))</f>
        <v>2.1124E-2</v>
      </c>
    </row>
    <row r="144" spans="1:7" x14ac:dyDescent="0.25">
      <c r="A144" s="106">
        <v>141</v>
      </c>
      <c r="B144" s="106" t="str">
        <f>IF(ISERROR(INDEX('Miljövärden urval för publ'!$A$2:$AD$475,MATCH($A144,'Miljövärden urval för publ'!$U$2:$U$476,0),1)),"",INDEX('Miljövärden urval för publ'!$A$2:$AD$475,MATCH($A144,'Miljövärden urval för publ'!$U$2:$U$476,0),1))</f>
        <v>Lantmännen Agrovärme AB</v>
      </c>
      <c r="C144" s="106" t="str">
        <f>IF(ISERROR(INDEX('Miljövärden urval för publ'!$A$2:$AD$475,MATCH($A144,'Miljövärden urval för publ'!$U$2:$U$476,0),2)),"",INDEX('Miljövärden urval för publ'!$A$2:$AD$475,MATCH($A144,'Miljövärden urval för publ'!$U$2:$U$476,0),2))</f>
        <v>Örsundsbro</v>
      </c>
      <c r="D144" s="106">
        <f>IF(ISERROR(VLOOKUP($C144,'Miljövärden urval för publ'!$B$2:$H$490,MATCH(D$4,'Miljövärden urval för publ'!$B$2:$H$2,0),FALSE)),"",VLOOKUP($C144,'Miljövärden urval för publ'!$B$2:$H$490,MATCH(D$4,'Miljövärden urval för publ'!$B$2:$H$2,0),FALSE))</f>
        <v>0.11366900000000001</v>
      </c>
      <c r="E144" s="106">
        <f>IF(ISERROR(VLOOKUP($C144,'Miljövärden urval för publ'!$B$2:$H$490,MATCH(E$4,'Miljövärden urval för publ'!$B$2:$H$2,0),FALSE)),"",VLOOKUP($C144,'Miljövärden urval för publ'!$B$2:$H$490,MATCH(E$4,'Miljövärden urval för publ'!$B$2:$H$2,0),FALSE))</f>
        <v>27.515699999999999</v>
      </c>
      <c r="F144" s="106">
        <f>IF(ISERROR(VLOOKUP($C144,'Miljövärden urval för publ'!$B$2:$H$490,MATCH(F$4,'Miljövärden urval för publ'!$B$2:$H$2,0),FALSE)),"",VLOOKUP($C144,'Miljövärden urval för publ'!$B$2:$H$490,MATCH(F$4,'Miljövärden urval för publ'!$B$2:$H$2,0),FALSE))</f>
        <v>10.012700000000001</v>
      </c>
      <c r="G144" s="106">
        <f>IF(ISERROR(VLOOKUP($C144,'Miljövärden urval för publ'!$B$2:$H$490,MATCH(G$4,'Miljövärden urval för publ'!$B$2:$H$2,0),FALSE)),"",VLOOKUP($C144,'Miljövärden urval för publ'!$B$2:$H$490,MATCH(G$4,'Miljövärden urval för publ'!$B$2:$H$2,0),FALSE))</f>
        <v>1.36542E-2</v>
      </c>
    </row>
    <row r="145" spans="1:7" x14ac:dyDescent="0.25">
      <c r="A145" s="106">
        <v>142</v>
      </c>
      <c r="B145" s="106" t="str">
        <f>IF(ISERROR(INDEX('Miljövärden urval för publ'!$A$2:$AD$475,MATCH($A145,'Miljövärden urval för publ'!$U$2:$U$476,0),1)),"",INDEX('Miljövärden urval för publ'!$A$2:$AD$475,MATCH($A145,'Miljövärden urval för publ'!$U$2:$U$476,0),1))</f>
        <v>Laxå Värme AB</v>
      </c>
      <c r="C145" s="106" t="str">
        <f>IF(ISERROR(INDEX('Miljövärden urval för publ'!$A$2:$AD$475,MATCH($A145,'Miljövärden urval för publ'!$U$2:$U$476,0),2)),"",INDEX('Miljövärden urval för publ'!$A$2:$AD$475,MATCH($A145,'Miljövärden urval för publ'!$U$2:$U$476,0),2))</f>
        <v>Laxå</v>
      </c>
      <c r="D145" s="106">
        <f>IF(ISERROR(VLOOKUP($C145,'Miljövärden urval för publ'!$B$2:$H$490,MATCH(D$4,'Miljövärden urval för publ'!$B$2:$H$2,0),FALSE)),"",VLOOKUP($C145,'Miljövärden urval för publ'!$B$2:$H$490,MATCH(D$4,'Miljövärden urval för publ'!$B$2:$H$2,0),FALSE))</f>
        <v>0.16414000000000001</v>
      </c>
      <c r="E145" s="106">
        <f>IF(ISERROR(VLOOKUP($C145,'Miljövärden urval för publ'!$B$2:$H$490,MATCH(E$4,'Miljövärden urval för publ'!$B$2:$H$2,0),FALSE)),"",VLOOKUP($C145,'Miljövärden urval för publ'!$B$2:$H$490,MATCH(E$4,'Miljövärden urval för publ'!$B$2:$H$2,0),FALSE))</f>
        <v>15.2758</v>
      </c>
      <c r="F145" s="106">
        <f>IF(ISERROR(VLOOKUP($C145,'Miljövärden urval för publ'!$B$2:$H$490,MATCH(F$4,'Miljövärden urval för publ'!$B$2:$H$2,0),FALSE)),"",VLOOKUP($C145,'Miljövärden urval för publ'!$B$2:$H$490,MATCH(F$4,'Miljövärden urval för publ'!$B$2:$H$2,0),FALSE))</f>
        <v>14.521000000000001</v>
      </c>
      <c r="G145" s="106">
        <f>IF(ISERROR(VLOOKUP($C145,'Miljövärden urval för publ'!$B$2:$H$490,MATCH(G$4,'Miljövärden urval för publ'!$B$2:$H$2,0),FALSE)),"",VLOOKUP($C145,'Miljövärden urval för publ'!$B$2:$H$490,MATCH(G$4,'Miljövärden urval för publ'!$B$2:$H$2,0),FALSE))</f>
        <v>1.18274E-2</v>
      </c>
    </row>
    <row r="146" spans="1:7" x14ac:dyDescent="0.25">
      <c r="A146" s="106">
        <v>143</v>
      </c>
      <c r="B146" s="106" t="str">
        <f>IF(ISERROR(INDEX('Miljövärden urval för publ'!$A$2:$AD$475,MATCH($A146,'Miljövärden urval för publ'!$U$2:$U$476,0),1)),"",INDEX('Miljövärden urval för publ'!$A$2:$AD$475,MATCH($A146,'Miljövärden urval för publ'!$U$2:$U$476,0),1))</f>
        <v>Lerum Fjärrvärme AB</v>
      </c>
      <c r="C146" s="106" t="str">
        <f>IF(ISERROR(INDEX('Miljövärden urval för publ'!$A$2:$AD$475,MATCH($A146,'Miljövärden urval för publ'!$U$2:$U$476,0),2)),"",INDEX('Miljövärden urval för publ'!$A$2:$AD$475,MATCH($A146,'Miljövärden urval för publ'!$U$2:$U$476,0),2))</f>
        <v>Floda</v>
      </c>
      <c r="D146" s="106">
        <f>IF(ISERROR(VLOOKUP($C146,'Miljövärden urval för publ'!$B$2:$H$490,MATCH(D$4,'Miljövärden urval för publ'!$B$2:$H$2,0),FALSE)),"",VLOOKUP($C146,'Miljövärden urval för publ'!$B$2:$H$490,MATCH(D$4,'Miljövärden urval för publ'!$B$2:$H$2,0),FALSE))</f>
        <v>0.13473199999999999</v>
      </c>
      <c r="E146" s="106">
        <f>IF(ISERROR(VLOOKUP($C146,'Miljövärden urval för publ'!$B$2:$H$490,MATCH(E$4,'Miljövärden urval för publ'!$B$2:$H$2,0),FALSE)),"",VLOOKUP($C146,'Miljövärden urval för publ'!$B$2:$H$490,MATCH(E$4,'Miljövärden urval för publ'!$B$2:$H$2,0),FALSE))</f>
        <v>32.062199999999997</v>
      </c>
      <c r="F146" s="106">
        <f>IF(ISERROR(VLOOKUP($C146,'Miljövärden urval för publ'!$B$2:$H$490,MATCH(F$4,'Miljövärden urval för publ'!$B$2:$H$2,0),FALSE)),"",VLOOKUP($C146,'Miljövärden urval för publ'!$B$2:$H$490,MATCH(F$4,'Miljövärden urval för publ'!$B$2:$H$2,0),FALSE))</f>
        <v>8.9309100000000008</v>
      </c>
      <c r="G146" s="106">
        <f>IF(ISERROR(VLOOKUP($C146,'Miljövärden urval för publ'!$B$2:$H$490,MATCH(G$4,'Miljövärden urval för publ'!$B$2:$H$2,0),FALSE)),"",VLOOKUP($C146,'Miljövärden urval för publ'!$B$2:$H$490,MATCH(G$4,'Miljövärden urval för publ'!$B$2:$H$2,0),FALSE))</f>
        <v>3.2529700000000002E-2</v>
      </c>
    </row>
    <row r="147" spans="1:7" x14ac:dyDescent="0.25">
      <c r="A147" s="106">
        <v>144</v>
      </c>
      <c r="B147" s="106" t="str">
        <f>IF(ISERROR(INDEX('Miljövärden urval för publ'!$A$2:$AD$475,MATCH($A147,'Miljövärden urval för publ'!$U$2:$U$476,0),1)),"",INDEX('Miljövärden urval för publ'!$A$2:$AD$475,MATCH($A147,'Miljövärden urval för publ'!$U$2:$U$476,0),1))</f>
        <v>Lerum Fjärrvärme AB</v>
      </c>
      <c r="C147" s="106" t="str">
        <f>IF(ISERROR(INDEX('Miljövärden urval för publ'!$A$2:$AD$475,MATCH($A147,'Miljövärden urval för publ'!$U$2:$U$476,0),2)),"",INDEX('Miljövärden urval för publ'!$A$2:$AD$475,MATCH($A147,'Miljövärden urval för publ'!$U$2:$U$476,0),2))</f>
        <v>Gråbo</v>
      </c>
      <c r="D147" s="106">
        <f>IF(ISERROR(VLOOKUP($C147,'Miljövärden urval för publ'!$B$2:$H$490,MATCH(D$4,'Miljövärden urval för publ'!$B$2:$H$2,0),FALSE)),"",VLOOKUP($C147,'Miljövärden urval för publ'!$B$2:$H$490,MATCH(D$4,'Miljövärden urval för publ'!$B$2:$H$2,0),FALSE))</f>
        <v>0.14637800000000001</v>
      </c>
      <c r="E147" s="106">
        <f>IF(ISERROR(VLOOKUP($C147,'Miljövärden urval för publ'!$B$2:$H$490,MATCH(E$4,'Miljövärden urval för publ'!$B$2:$H$2,0),FALSE)),"",VLOOKUP($C147,'Miljövärden urval för publ'!$B$2:$H$490,MATCH(E$4,'Miljövärden urval för publ'!$B$2:$H$2,0),FALSE))</f>
        <v>9.7649299999999997</v>
      </c>
      <c r="F147" s="106">
        <f>IF(ISERROR(VLOOKUP($C147,'Miljövärden urval för publ'!$B$2:$H$490,MATCH(F$4,'Miljövärden urval för publ'!$B$2:$H$2,0),FALSE)),"",VLOOKUP($C147,'Miljövärden urval för publ'!$B$2:$H$490,MATCH(F$4,'Miljövärden urval för publ'!$B$2:$H$2,0),FALSE))</f>
        <v>16.03</v>
      </c>
      <c r="G147" s="106">
        <f>IF(ISERROR(VLOOKUP($C147,'Miljövärden urval för publ'!$B$2:$H$490,MATCH(G$4,'Miljövärden urval för publ'!$B$2:$H$2,0),FALSE)),"",VLOOKUP($C147,'Miljövärden urval för publ'!$B$2:$H$490,MATCH(G$4,'Miljövärden urval för publ'!$B$2:$H$2,0),FALSE))</f>
        <v>8.0572999999999999E-3</v>
      </c>
    </row>
    <row r="148" spans="1:7" x14ac:dyDescent="0.25">
      <c r="A148" s="106">
        <v>145</v>
      </c>
      <c r="B148" s="106" t="str">
        <f>IF(ISERROR(INDEX('Miljövärden urval för publ'!$A$2:$AD$475,MATCH($A148,'Miljövärden urval för publ'!$U$2:$U$476,0),1)),"",INDEX('Miljövärden urval för publ'!$A$2:$AD$475,MATCH($A148,'Miljövärden urval för publ'!$U$2:$U$476,0),1))</f>
        <v>Lerum Fjärrvärme AB</v>
      </c>
      <c r="C148" s="106" t="str">
        <f>IF(ISERROR(INDEX('Miljövärden urval för publ'!$A$2:$AD$475,MATCH($A148,'Miljövärden urval för publ'!$U$2:$U$476,0),2)),"",INDEX('Miljövärden urval för publ'!$A$2:$AD$475,MATCH($A148,'Miljövärden urval för publ'!$U$2:$U$476,0),2))</f>
        <v>Lerum</v>
      </c>
      <c r="D148" s="106">
        <f>IF(ISERROR(VLOOKUP($C148,'Miljövärden urval för publ'!$B$2:$H$490,MATCH(D$4,'Miljövärden urval för publ'!$B$2:$H$2,0),FALSE)),"",VLOOKUP($C148,'Miljövärden urval för publ'!$B$2:$H$490,MATCH(D$4,'Miljövärden urval för publ'!$B$2:$H$2,0),FALSE))</f>
        <v>9.7417000000000004E-2</v>
      </c>
      <c r="E148" s="106">
        <f>IF(ISERROR(VLOOKUP($C148,'Miljövärden urval för publ'!$B$2:$H$490,MATCH(E$4,'Miljövärden urval för publ'!$B$2:$H$2,0),FALSE)),"",VLOOKUP($C148,'Miljövärden urval för publ'!$B$2:$H$490,MATCH(E$4,'Miljövärden urval för publ'!$B$2:$H$2,0),FALSE))</f>
        <v>16.376200000000001</v>
      </c>
      <c r="F148" s="106">
        <f>IF(ISERROR(VLOOKUP($C148,'Miljövärden urval för publ'!$B$2:$H$490,MATCH(F$4,'Miljövärden urval för publ'!$B$2:$H$2,0),FALSE)),"",VLOOKUP($C148,'Miljövärden urval för publ'!$B$2:$H$490,MATCH(F$4,'Miljövärden urval för publ'!$B$2:$H$2,0),FALSE))</f>
        <v>11.0372</v>
      </c>
      <c r="G148" s="106">
        <f>IF(ISERROR(VLOOKUP($C148,'Miljövärden urval för publ'!$B$2:$H$490,MATCH(G$4,'Miljövärden urval för publ'!$B$2:$H$2,0),FALSE)),"",VLOOKUP($C148,'Miljövärden urval för publ'!$B$2:$H$490,MATCH(G$4,'Miljövärden urval för publ'!$B$2:$H$2,0),FALSE))</f>
        <v>2.6322100000000001E-2</v>
      </c>
    </row>
    <row r="149" spans="1:7" x14ac:dyDescent="0.25">
      <c r="A149" s="106">
        <v>146</v>
      </c>
      <c r="B149" s="106" t="str">
        <f>IF(ISERROR(INDEX('Miljövärden urval för publ'!$A$2:$AD$475,MATCH($A149,'Miljövärden urval för publ'!$U$2:$U$476,0),1)),"",INDEX('Miljövärden urval för publ'!$A$2:$AD$475,MATCH($A149,'Miljövärden urval för publ'!$U$2:$U$476,0),1))</f>
        <v>Lerum Fjärrvärme AB</v>
      </c>
      <c r="C149" s="106" t="str">
        <f>IF(ISERROR(INDEX('Miljövärden urval för publ'!$A$2:$AD$475,MATCH($A149,'Miljövärden urval för publ'!$U$2:$U$476,0),2)),"",INDEX('Miljövärden urval för publ'!$A$2:$AD$475,MATCH($A149,'Miljövärden urval för publ'!$U$2:$U$476,0),2))</f>
        <v>Stenkullen</v>
      </c>
      <c r="D149" s="106">
        <f>IF(ISERROR(VLOOKUP($C149,'Miljövärden urval för publ'!$B$2:$H$490,MATCH(D$4,'Miljövärden urval för publ'!$B$2:$H$2,0),FALSE)),"",VLOOKUP($C149,'Miljövärden urval för publ'!$B$2:$H$490,MATCH(D$4,'Miljövärden urval för publ'!$B$2:$H$2,0),FALSE))</f>
        <v>0.140929</v>
      </c>
      <c r="E149" s="106">
        <f>IF(ISERROR(VLOOKUP($C149,'Miljövärden urval för publ'!$B$2:$H$490,MATCH(E$4,'Miljövärden urval för publ'!$B$2:$H$2,0),FALSE)),"",VLOOKUP($C149,'Miljövärden urval för publ'!$B$2:$H$490,MATCH(E$4,'Miljövärden urval för publ'!$B$2:$H$2,0),FALSE))</f>
        <v>10.4086</v>
      </c>
      <c r="F149" s="106">
        <f>IF(ISERROR(VLOOKUP($C149,'Miljövärden urval för publ'!$B$2:$H$490,MATCH(F$4,'Miljövärden urval för publ'!$B$2:$H$2,0),FALSE)),"",VLOOKUP($C149,'Miljövärden urval för publ'!$B$2:$H$490,MATCH(F$4,'Miljövärden urval för publ'!$B$2:$H$2,0),FALSE))</f>
        <v>14.976100000000001</v>
      </c>
      <c r="G149" s="106">
        <f>IF(ISERROR(VLOOKUP($C149,'Miljövärden urval för publ'!$B$2:$H$490,MATCH(G$4,'Miljövärden urval för publ'!$B$2:$H$2,0),FALSE)),"",VLOOKUP($C149,'Miljövärden urval för publ'!$B$2:$H$490,MATCH(G$4,'Miljövärden urval för publ'!$B$2:$H$2,0),FALSE))</f>
        <v>1.23993E-2</v>
      </c>
    </row>
    <row r="150" spans="1:7" x14ac:dyDescent="0.25">
      <c r="A150" s="106">
        <v>147</v>
      </c>
      <c r="B150" s="106" t="str">
        <f>IF(ISERROR(INDEX('Miljövärden urval för publ'!$A$2:$AD$475,MATCH($A150,'Miljövärden urval för publ'!$U$2:$U$476,0),1)),"",INDEX('Miljövärden urval för publ'!$A$2:$AD$475,MATCH($A150,'Miljövärden urval för publ'!$U$2:$U$476,0),1))</f>
        <v>LEVA i Lysekil AB</v>
      </c>
      <c r="C150" s="106" t="str">
        <f>IF(ISERROR(INDEX('Miljövärden urval för publ'!$A$2:$AD$475,MATCH($A150,'Miljövärden urval för publ'!$U$2:$U$476,0),2)),"",INDEX('Miljövärden urval för publ'!$A$2:$AD$475,MATCH($A150,'Miljövärden urval för publ'!$U$2:$U$476,0),2))</f>
        <v>Lysekil</v>
      </c>
      <c r="D150" s="106">
        <f>IF(ISERROR(VLOOKUP($C150,'Miljövärden urval för publ'!$B$2:$H$490,MATCH(D$4,'Miljövärden urval för publ'!$B$2:$H$2,0),FALSE)),"",VLOOKUP($C150,'Miljövärden urval för publ'!$B$2:$H$490,MATCH(D$4,'Miljövärden urval för publ'!$B$2:$H$2,0),FALSE))</f>
        <v>7.9518599999999995E-2</v>
      </c>
      <c r="E150" s="106">
        <f>IF(ISERROR(VLOOKUP($C150,'Miljövärden urval för publ'!$B$2:$H$490,MATCH(E$4,'Miljövärden urval för publ'!$B$2:$H$2,0),FALSE)),"",VLOOKUP($C150,'Miljövärden urval för publ'!$B$2:$H$490,MATCH(E$4,'Miljövärden urval för publ'!$B$2:$H$2,0),FALSE))</f>
        <v>16.621099999999998</v>
      </c>
      <c r="F150" s="106">
        <f>IF(ISERROR(VLOOKUP($C150,'Miljövärden urval för publ'!$B$2:$H$490,MATCH(F$4,'Miljövärden urval för publ'!$B$2:$H$2,0),FALSE)),"",VLOOKUP($C150,'Miljövärden urval för publ'!$B$2:$H$490,MATCH(F$4,'Miljövärden urval för publ'!$B$2:$H$2,0),FALSE))</f>
        <v>0.16825000000000001</v>
      </c>
      <c r="G150" s="106">
        <f>IF(ISERROR(VLOOKUP($C150,'Miljövärden urval för publ'!$B$2:$H$490,MATCH(G$4,'Miljövärden urval för publ'!$B$2:$H$2,0),FALSE)),"",VLOOKUP($C150,'Miljövärden urval för publ'!$B$2:$H$490,MATCH(G$4,'Miljövärden urval för publ'!$B$2:$H$2,0),FALSE))</f>
        <v>1.8191300000000001E-2</v>
      </c>
    </row>
    <row r="151" spans="1:7" x14ac:dyDescent="0.25">
      <c r="A151" s="106">
        <v>148</v>
      </c>
      <c r="B151" s="106" t="str">
        <f>IF(ISERROR(INDEX('Miljövärden urval för publ'!$A$2:$AD$475,MATCH($A151,'Miljövärden urval för publ'!$U$2:$U$476,0),1)),"",INDEX('Miljövärden urval för publ'!$A$2:$AD$475,MATCH($A151,'Miljövärden urval för publ'!$U$2:$U$476,0),1))</f>
        <v>Lidköpings Värmeverk AB</v>
      </c>
      <c r="C151" s="106" t="str">
        <f>IF(ISERROR(INDEX('Miljövärden urval för publ'!$A$2:$AD$475,MATCH($A151,'Miljövärden urval för publ'!$U$2:$U$476,0),2)),"",INDEX('Miljövärden urval för publ'!$A$2:$AD$475,MATCH($A151,'Miljövärden urval för publ'!$U$2:$U$476,0),2))</f>
        <v>Lidköping</v>
      </c>
      <c r="D151" s="106">
        <f>IF(ISERROR(VLOOKUP($C151,'Miljövärden urval för publ'!$B$2:$H$490,MATCH(D$4,'Miljövärden urval för publ'!$B$2:$H$2,0),FALSE)),"",VLOOKUP($C151,'Miljövärden urval för publ'!$B$2:$H$490,MATCH(D$4,'Miljövärden urval för publ'!$B$2:$H$2,0),FALSE))</f>
        <v>0.16708899999999999</v>
      </c>
      <c r="E151" s="106">
        <f>IF(ISERROR(VLOOKUP($C151,'Miljövärden urval för publ'!$B$2:$H$490,MATCH(E$4,'Miljövärden urval för publ'!$B$2:$H$2,0),FALSE)),"",VLOOKUP($C151,'Miljövärden urval för publ'!$B$2:$H$490,MATCH(E$4,'Miljövärden urval för publ'!$B$2:$H$2,0),FALSE))</f>
        <v>138.97399999999999</v>
      </c>
      <c r="F151" s="106">
        <f>IF(ISERROR(VLOOKUP($C151,'Miljövärden urval för publ'!$B$2:$H$490,MATCH(F$4,'Miljövärden urval för publ'!$B$2:$H$2,0),FALSE)),"",VLOOKUP($C151,'Miljövärden urval för publ'!$B$2:$H$490,MATCH(F$4,'Miljövärden urval för publ'!$B$2:$H$2,0),FALSE))</f>
        <v>4.5118799999999997</v>
      </c>
      <c r="G151" s="106">
        <f>IF(ISERROR(VLOOKUP($C151,'Miljövärden urval för publ'!$B$2:$H$490,MATCH(G$4,'Miljövärden urval för publ'!$B$2:$H$2,0),FALSE)),"",VLOOKUP($C151,'Miljövärden urval för publ'!$B$2:$H$490,MATCH(G$4,'Miljövärden urval för publ'!$B$2:$H$2,0),FALSE))</f>
        <v>2.6648600000000001E-2</v>
      </c>
    </row>
    <row r="152" spans="1:7" x14ac:dyDescent="0.25">
      <c r="A152" s="106">
        <v>149</v>
      </c>
      <c r="B152" s="106" t="str">
        <f>IF(ISERROR(INDEX('Miljövärden urval för publ'!$A$2:$AD$475,MATCH($A152,'Miljövärden urval för publ'!$U$2:$U$476,0),1)),"",INDEX('Miljövärden urval för publ'!$A$2:$AD$475,MATCH($A152,'Miljövärden urval för publ'!$U$2:$U$476,0),1))</f>
        <v>Lilla Edets Fjärrvärme AB</v>
      </c>
      <c r="C152" s="106" t="str">
        <f>IF(ISERROR(INDEX('Miljövärden urval för publ'!$A$2:$AD$475,MATCH($A152,'Miljövärden urval för publ'!$U$2:$U$476,0),2)),"",INDEX('Miljövärden urval för publ'!$A$2:$AD$475,MATCH($A152,'Miljövärden urval för publ'!$U$2:$U$476,0),2))</f>
        <v>Lilla Edet</v>
      </c>
      <c r="D152" s="106">
        <f>IF(ISERROR(VLOOKUP($C152,'Miljövärden urval för publ'!$B$2:$H$490,MATCH(D$4,'Miljövärden urval för publ'!$B$2:$H$2,0),FALSE)),"",VLOOKUP($C152,'Miljövärden urval för publ'!$B$2:$H$490,MATCH(D$4,'Miljövärden urval för publ'!$B$2:$H$2,0),FALSE))</f>
        <v>5.4295200000000002E-2</v>
      </c>
      <c r="E152" s="106">
        <f>IF(ISERROR(VLOOKUP($C152,'Miljövärden urval för publ'!$B$2:$H$490,MATCH(E$4,'Miljövärden urval för publ'!$B$2:$H$2,0),FALSE)),"",VLOOKUP($C152,'Miljövärden urval för publ'!$B$2:$H$490,MATCH(E$4,'Miljövärden urval för publ'!$B$2:$H$2,0),FALSE))</f>
        <v>15.2248</v>
      </c>
      <c r="F152" s="106">
        <f>IF(ISERROR(VLOOKUP($C152,'Miljövärden urval för publ'!$B$2:$H$490,MATCH(F$4,'Miljövärden urval för publ'!$B$2:$H$2,0),FALSE)),"",VLOOKUP($C152,'Miljövärden urval för publ'!$B$2:$H$490,MATCH(F$4,'Miljövärden urval för publ'!$B$2:$H$2,0),FALSE))</f>
        <v>9.4801300000000008</v>
      </c>
      <c r="G152" s="106">
        <f>IF(ISERROR(VLOOKUP($C152,'Miljövärden urval för publ'!$B$2:$H$490,MATCH(G$4,'Miljövärden urval för publ'!$B$2:$H$2,0),FALSE)),"",VLOOKUP($C152,'Miljövärden urval för publ'!$B$2:$H$490,MATCH(G$4,'Miljövärden urval för publ'!$B$2:$H$2,0),FALSE))</f>
        <v>6.40166E-3</v>
      </c>
    </row>
    <row r="153" spans="1:7" x14ac:dyDescent="0.25">
      <c r="A153" s="106">
        <v>150</v>
      </c>
      <c r="B153" s="106" t="str">
        <f>IF(ISERROR(INDEX('Miljövärden urval för publ'!$A$2:$AD$475,MATCH($A153,'Miljövärden urval för publ'!$U$2:$U$476,0),1)),"",INDEX('Miljövärden urval för publ'!$A$2:$AD$475,MATCH($A153,'Miljövärden urval för publ'!$U$2:$U$476,0),1))</f>
        <v>Linde Energi AB</v>
      </c>
      <c r="C153" s="106" t="str">
        <f>IF(ISERROR(INDEX('Miljövärden urval för publ'!$A$2:$AD$475,MATCH($A153,'Miljövärden urval för publ'!$U$2:$U$476,0),2)),"",INDEX('Miljövärden urval för publ'!$A$2:$AD$475,MATCH($A153,'Miljövärden urval för publ'!$U$2:$U$476,0),2))</f>
        <v>Frövi</v>
      </c>
      <c r="D153" s="106">
        <f>IF(ISERROR(VLOOKUP($C153,'Miljövärden urval för publ'!$B$2:$H$490,MATCH(D$4,'Miljövärden urval för publ'!$B$2:$H$2,0),FALSE)),"",VLOOKUP($C153,'Miljövärden urval för publ'!$B$2:$H$490,MATCH(D$4,'Miljövärden urval för publ'!$B$2:$H$2,0),FALSE))</f>
        <v>4.3429099999999998E-2</v>
      </c>
      <c r="E153" s="106">
        <f>IF(ISERROR(VLOOKUP($C153,'Miljövärden urval för publ'!$B$2:$H$490,MATCH(E$4,'Miljövärden urval för publ'!$B$2:$H$2,0),FALSE)),"",VLOOKUP($C153,'Miljövärden urval för publ'!$B$2:$H$490,MATCH(E$4,'Miljövärden urval för publ'!$B$2:$H$2,0),FALSE))</f>
        <v>8.9534300000000009</v>
      </c>
      <c r="F153" s="106">
        <f>IF(ISERROR(VLOOKUP($C153,'Miljövärden urval för publ'!$B$2:$H$490,MATCH(F$4,'Miljövärden urval för publ'!$B$2:$H$2,0),FALSE)),"",VLOOKUP($C153,'Miljövärden urval för publ'!$B$2:$H$490,MATCH(F$4,'Miljövärden urval för publ'!$B$2:$H$2,0),FALSE))</f>
        <v>0.70834699999999995</v>
      </c>
      <c r="G153" s="106">
        <f>IF(ISERROR(VLOOKUP($C153,'Miljövärden urval för publ'!$B$2:$H$490,MATCH(G$4,'Miljövärden urval för publ'!$B$2:$H$2,0),FALSE)),"",VLOOKUP($C153,'Miljövärden urval för publ'!$B$2:$H$490,MATCH(G$4,'Miljövärden urval för publ'!$B$2:$H$2,0),FALSE))</f>
        <v>2.5985399999999999E-2</v>
      </c>
    </row>
    <row r="154" spans="1:7" x14ac:dyDescent="0.25">
      <c r="A154" s="106">
        <v>151</v>
      </c>
      <c r="B154" s="106" t="str">
        <f>IF(ISERROR(INDEX('Miljövärden urval för publ'!$A$2:$AD$475,MATCH($A154,'Miljövärden urval för publ'!$U$2:$U$476,0),1)),"",INDEX('Miljövärden urval för publ'!$A$2:$AD$475,MATCH($A154,'Miljövärden urval för publ'!$U$2:$U$476,0),1))</f>
        <v>Linde Energi AB</v>
      </c>
      <c r="C154" s="106" t="str">
        <f>IF(ISERROR(INDEX('Miljövärden urval för publ'!$A$2:$AD$475,MATCH($A154,'Miljövärden urval för publ'!$U$2:$U$476,0),2)),"",INDEX('Miljövärden urval för publ'!$A$2:$AD$475,MATCH($A154,'Miljövärden urval för publ'!$U$2:$U$476,0),2))</f>
        <v>Lindesberg</v>
      </c>
      <c r="D154" s="106">
        <f>IF(ISERROR(VLOOKUP($C154,'Miljövärden urval för publ'!$B$2:$H$490,MATCH(D$4,'Miljövärden urval för publ'!$B$2:$H$2,0),FALSE)),"",VLOOKUP($C154,'Miljövärden urval för publ'!$B$2:$H$490,MATCH(D$4,'Miljövärden urval för publ'!$B$2:$H$2,0),FALSE))</f>
        <v>5.4174699999999999E-2</v>
      </c>
      <c r="E154" s="106">
        <f>IF(ISERROR(VLOOKUP($C154,'Miljövärden urval för publ'!$B$2:$H$490,MATCH(E$4,'Miljövärden urval för publ'!$B$2:$H$2,0),FALSE)),"",VLOOKUP($C154,'Miljövärden urval för publ'!$B$2:$H$490,MATCH(E$4,'Miljövärden urval för publ'!$B$2:$H$2,0),FALSE))</f>
        <v>8.0682500000000008</v>
      </c>
      <c r="F154" s="106">
        <f>IF(ISERROR(VLOOKUP($C154,'Miljövärden urval för publ'!$B$2:$H$490,MATCH(F$4,'Miljövärden urval för publ'!$B$2:$H$2,0),FALSE)),"",VLOOKUP($C154,'Miljövärden urval för publ'!$B$2:$H$490,MATCH(F$4,'Miljövärden urval för publ'!$B$2:$H$2,0),FALSE))</f>
        <v>1.1194900000000001</v>
      </c>
      <c r="G154" s="106">
        <f>IF(ISERROR(VLOOKUP($C154,'Miljövärden urval för publ'!$B$2:$H$490,MATCH(G$4,'Miljövärden urval för publ'!$B$2:$H$2,0),FALSE)),"",VLOOKUP($C154,'Miljövärden urval för publ'!$B$2:$H$490,MATCH(G$4,'Miljövärden urval för publ'!$B$2:$H$2,0),FALSE))</f>
        <v>2.84944E-2</v>
      </c>
    </row>
    <row r="155" spans="1:7" x14ac:dyDescent="0.25">
      <c r="A155" s="106">
        <v>152</v>
      </c>
      <c r="B155" s="106" t="str">
        <f>IF(ISERROR(INDEX('Miljövärden urval för publ'!$A$2:$AD$475,MATCH($A155,'Miljövärden urval för publ'!$U$2:$U$476,0),1)),"",INDEX('Miljövärden urval för publ'!$A$2:$AD$475,MATCH($A155,'Miljövärden urval för publ'!$U$2:$U$476,0),1))</f>
        <v>Linde Energi AB</v>
      </c>
      <c r="C155" s="106" t="str">
        <f>IF(ISERROR(INDEX('Miljövärden urval för publ'!$A$2:$AD$475,MATCH($A155,'Miljövärden urval för publ'!$U$2:$U$476,0),2)),"",INDEX('Miljövärden urval för publ'!$A$2:$AD$475,MATCH($A155,'Miljövärden urval för publ'!$U$2:$U$476,0),2))</f>
        <v>Vedevåg</v>
      </c>
      <c r="D155" s="106">
        <f>IF(ISERROR(VLOOKUP($C155,'Miljövärden urval för publ'!$B$2:$H$490,MATCH(D$4,'Miljövärden urval för publ'!$B$2:$H$2,0),FALSE)),"",VLOOKUP($C155,'Miljövärden urval för publ'!$B$2:$H$490,MATCH(D$4,'Miljövärden urval för publ'!$B$2:$H$2,0),FALSE))</f>
        <v>0.12048399999999999</v>
      </c>
      <c r="E155" s="106">
        <f>IF(ISERROR(VLOOKUP($C155,'Miljövärden urval för publ'!$B$2:$H$490,MATCH(E$4,'Miljövärden urval för publ'!$B$2:$H$2,0),FALSE)),"",VLOOKUP($C155,'Miljövärden urval för publ'!$B$2:$H$490,MATCH(E$4,'Miljövärden urval för publ'!$B$2:$H$2,0),FALSE))</f>
        <v>26.562999999999999</v>
      </c>
      <c r="F155" s="106">
        <f>IF(ISERROR(VLOOKUP($C155,'Miljövärden urval för publ'!$B$2:$H$490,MATCH(F$4,'Miljövärden urval för publ'!$B$2:$H$2,0),FALSE)),"",VLOOKUP($C155,'Miljövärden urval för publ'!$B$2:$H$490,MATCH(F$4,'Miljövärden urval för publ'!$B$2:$H$2,0),FALSE))</f>
        <v>2.1015100000000002</v>
      </c>
      <c r="G155" s="106">
        <f>IF(ISERROR(VLOOKUP($C155,'Miljövärden urval för publ'!$B$2:$H$490,MATCH(G$4,'Miljövärden urval för publ'!$B$2:$H$2,0),FALSE)),"",VLOOKUP($C155,'Miljövärden urval för publ'!$B$2:$H$490,MATCH(G$4,'Miljövärden urval för publ'!$B$2:$H$2,0),FALSE))</f>
        <v>7.8727599999999995E-2</v>
      </c>
    </row>
    <row r="156" spans="1:7" x14ac:dyDescent="0.25">
      <c r="A156" s="106">
        <v>153</v>
      </c>
      <c r="B156" s="106" t="str">
        <f>IF(ISERROR(INDEX('Miljövärden urval för publ'!$A$2:$AD$475,MATCH($A156,'Miljövärden urval för publ'!$U$2:$U$476,0),1)),"",INDEX('Miljövärden urval för publ'!$A$2:$AD$475,MATCH($A156,'Miljövärden urval för publ'!$U$2:$U$476,0),1))</f>
        <v>Ljungby Energi AB</v>
      </c>
      <c r="C156" s="106" t="str">
        <f>IF(ISERROR(INDEX('Miljövärden urval för publ'!$A$2:$AD$475,MATCH($A156,'Miljövärden urval för publ'!$U$2:$U$476,0),2)),"",INDEX('Miljövärden urval för publ'!$A$2:$AD$475,MATCH($A156,'Miljövärden urval för publ'!$U$2:$U$476,0),2))</f>
        <v>Ljungby</v>
      </c>
      <c r="D156" s="106">
        <f>IF(ISERROR(VLOOKUP($C156,'Miljövärden urval för publ'!$B$2:$H$490,MATCH(D$4,'Miljövärden urval för publ'!$B$2:$H$2,0),FALSE)),"",VLOOKUP($C156,'Miljövärden urval för publ'!$B$2:$H$490,MATCH(D$4,'Miljövärden urval för publ'!$B$2:$H$2,0),FALSE))</f>
        <v>0.357491</v>
      </c>
      <c r="E156" s="106">
        <f>IF(ISERROR(VLOOKUP($C156,'Miljövärden urval för publ'!$B$2:$H$490,MATCH(E$4,'Miljövärden urval för publ'!$B$2:$H$2,0),FALSE)),"",VLOOKUP($C156,'Miljövärden urval för publ'!$B$2:$H$490,MATCH(E$4,'Miljövärden urval för publ'!$B$2:$H$2,0),FALSE))</f>
        <v>186.024</v>
      </c>
      <c r="F156" s="106">
        <f>IF(ISERROR(VLOOKUP($C156,'Miljövärden urval för publ'!$B$2:$H$490,MATCH(F$4,'Miljövärden urval för publ'!$B$2:$H$2,0),FALSE)),"",VLOOKUP($C156,'Miljövärden urval för publ'!$B$2:$H$490,MATCH(F$4,'Miljövärden urval för publ'!$B$2:$H$2,0),FALSE))</f>
        <v>12.326599999999999</v>
      </c>
      <c r="G156" s="106">
        <f>IF(ISERROR(VLOOKUP($C156,'Miljövärden urval för publ'!$B$2:$H$490,MATCH(G$4,'Miljövärden urval för publ'!$B$2:$H$2,0),FALSE)),"",VLOOKUP($C156,'Miljövärden urval för publ'!$B$2:$H$490,MATCH(G$4,'Miljövärden urval för publ'!$B$2:$H$2,0),FALSE))</f>
        <v>1.4289400000000001E-2</v>
      </c>
    </row>
    <row r="157" spans="1:7" x14ac:dyDescent="0.25">
      <c r="A157" s="106">
        <v>154</v>
      </c>
      <c r="B157" s="106" t="str">
        <f>IF(ISERROR(INDEX('Miljövärden urval för publ'!$A$2:$AD$475,MATCH($A157,'Miljövärden urval för publ'!$U$2:$U$476,0),1)),"",INDEX('Miljövärden urval för publ'!$A$2:$AD$475,MATCH($A157,'Miljövärden urval för publ'!$U$2:$U$476,0),1))</f>
        <v>Ljusdal Energi AB</v>
      </c>
      <c r="C157" s="106" t="str">
        <f>IF(ISERROR(INDEX('Miljövärden urval för publ'!$A$2:$AD$475,MATCH($A157,'Miljövärden urval för publ'!$U$2:$U$476,0),2)),"",INDEX('Miljövärden urval för publ'!$A$2:$AD$475,MATCH($A157,'Miljövärden urval för publ'!$U$2:$U$476,0),2))</f>
        <v>Färila</v>
      </c>
      <c r="D157" s="106">
        <f>IF(ISERROR(VLOOKUP($C157,'Miljövärden urval för publ'!$B$2:$H$490,MATCH(D$4,'Miljövärden urval för publ'!$B$2:$H$2,0),FALSE)),"",VLOOKUP($C157,'Miljövärden urval för publ'!$B$2:$H$490,MATCH(D$4,'Miljövärden urval för publ'!$B$2:$H$2,0),FALSE))</f>
        <v>8.8499999999999995E-2</v>
      </c>
      <c r="E157" s="106">
        <f>IF(ISERROR(VLOOKUP($C157,'Miljövärden urval för publ'!$B$2:$H$490,MATCH(E$4,'Miljövärden urval för publ'!$B$2:$H$2,0),FALSE)),"",VLOOKUP($C157,'Miljövärden urval för publ'!$B$2:$H$490,MATCH(E$4,'Miljövärden urval för publ'!$B$2:$H$2,0),FALSE))</f>
        <v>13.6656</v>
      </c>
      <c r="F157" s="106">
        <f>IF(ISERROR(VLOOKUP($C157,'Miljövärden urval för publ'!$B$2:$H$490,MATCH(F$4,'Miljövärden urval för publ'!$B$2:$H$2,0),FALSE)),"",VLOOKUP($C157,'Miljövärden urval för publ'!$B$2:$H$490,MATCH(F$4,'Miljövärden urval för publ'!$B$2:$H$2,0),FALSE))</f>
        <v>11.310499999999999</v>
      </c>
      <c r="G157" s="106">
        <f>IF(ISERROR(VLOOKUP($C157,'Miljövärden urval för publ'!$B$2:$H$490,MATCH(G$4,'Miljövärden urval för publ'!$B$2:$H$2,0),FALSE)),"",VLOOKUP($C157,'Miljövärden urval för publ'!$B$2:$H$490,MATCH(G$4,'Miljövärden urval för publ'!$B$2:$H$2,0),FALSE))</f>
        <v>3.92889E-3</v>
      </c>
    </row>
    <row r="158" spans="1:7" x14ac:dyDescent="0.25">
      <c r="A158" s="106">
        <v>155</v>
      </c>
      <c r="B158" s="106" t="str">
        <f>IF(ISERROR(INDEX('Miljövärden urval för publ'!$A$2:$AD$475,MATCH($A158,'Miljövärden urval för publ'!$U$2:$U$476,0),1)),"",INDEX('Miljövärden urval för publ'!$A$2:$AD$475,MATCH($A158,'Miljövärden urval för publ'!$U$2:$U$476,0),1))</f>
        <v>Ljusdal Energi AB</v>
      </c>
      <c r="C158" s="106" t="str">
        <f>IF(ISERROR(INDEX('Miljövärden urval för publ'!$A$2:$AD$475,MATCH($A158,'Miljövärden urval för publ'!$U$2:$U$476,0),2)),"",INDEX('Miljövärden urval för publ'!$A$2:$AD$475,MATCH($A158,'Miljövärden urval för publ'!$U$2:$U$476,0),2))</f>
        <v>Järvsö</v>
      </c>
      <c r="D158" s="106">
        <f>IF(ISERROR(VLOOKUP($C158,'Miljövärden urval för publ'!$B$2:$H$490,MATCH(D$4,'Miljövärden urval för publ'!$B$2:$H$2,0),FALSE)),"",VLOOKUP($C158,'Miljövärden urval för publ'!$B$2:$H$490,MATCH(D$4,'Miljövärden urval för publ'!$B$2:$H$2,0),FALSE))</f>
        <v>8.9804599999999998E-2</v>
      </c>
      <c r="E158" s="106">
        <f>IF(ISERROR(VLOOKUP($C158,'Miljövärden urval för publ'!$B$2:$H$490,MATCH(E$4,'Miljövärden urval för publ'!$B$2:$H$2,0),FALSE)),"",VLOOKUP($C158,'Miljövärden urval för publ'!$B$2:$H$490,MATCH(E$4,'Miljövärden urval för publ'!$B$2:$H$2,0),FALSE))</f>
        <v>15.5671</v>
      </c>
      <c r="F158" s="106">
        <f>IF(ISERROR(VLOOKUP($C158,'Miljövärden urval för publ'!$B$2:$H$490,MATCH(F$4,'Miljövärden urval för publ'!$B$2:$H$2,0),FALSE)),"",VLOOKUP($C158,'Miljövärden urval för publ'!$B$2:$H$490,MATCH(F$4,'Miljövärden urval för publ'!$B$2:$H$2,0),FALSE))</f>
        <v>8.3708200000000001</v>
      </c>
      <c r="G158" s="106">
        <f>IF(ISERROR(VLOOKUP($C158,'Miljövärden urval för publ'!$B$2:$H$490,MATCH(G$4,'Miljövärden urval för publ'!$B$2:$H$2,0),FALSE)),"",VLOOKUP($C158,'Miljövärden urval för publ'!$B$2:$H$490,MATCH(G$4,'Miljövärden urval för publ'!$B$2:$H$2,0),FALSE))</f>
        <v>1.4124299999999999E-2</v>
      </c>
    </row>
    <row r="159" spans="1:7" x14ac:dyDescent="0.25">
      <c r="A159" s="106">
        <v>156</v>
      </c>
      <c r="B159" s="106" t="str">
        <f>IF(ISERROR(INDEX('Miljövärden urval för publ'!$A$2:$AD$475,MATCH($A159,'Miljövärden urval för publ'!$U$2:$U$476,0),1)),"",INDEX('Miljövärden urval för publ'!$A$2:$AD$475,MATCH($A159,'Miljövärden urval för publ'!$U$2:$U$476,0),1))</f>
        <v>Ljusdal Energi AB</v>
      </c>
      <c r="C159" s="106" t="str">
        <f>IF(ISERROR(INDEX('Miljövärden urval för publ'!$A$2:$AD$475,MATCH($A159,'Miljövärden urval för publ'!$U$2:$U$476,0),2)),"",INDEX('Miljövärden urval för publ'!$A$2:$AD$475,MATCH($A159,'Miljövärden urval för publ'!$U$2:$U$476,0),2))</f>
        <v>Ljusdal</v>
      </c>
      <c r="D159" s="106">
        <f>IF(ISERROR(VLOOKUP($C159,'Miljövärden urval för publ'!$B$2:$H$490,MATCH(D$4,'Miljövärden urval för publ'!$B$2:$H$2,0),FALSE)),"",VLOOKUP($C159,'Miljövärden urval för publ'!$B$2:$H$490,MATCH(D$4,'Miljövärden urval för publ'!$B$2:$H$2,0),FALSE))</f>
        <v>0.120058</v>
      </c>
      <c r="E159" s="106">
        <f>IF(ISERROR(VLOOKUP($C159,'Miljövärden urval för publ'!$B$2:$H$490,MATCH(E$4,'Miljövärden urval för publ'!$B$2:$H$2,0),FALSE)),"",VLOOKUP($C159,'Miljövärden urval för publ'!$B$2:$H$490,MATCH(E$4,'Miljövärden urval för publ'!$B$2:$H$2,0),FALSE))</f>
        <v>20.354099999999999</v>
      </c>
      <c r="F159" s="106">
        <f>IF(ISERROR(VLOOKUP($C159,'Miljövärden urval för publ'!$B$2:$H$490,MATCH(F$4,'Miljövärden urval för publ'!$B$2:$H$2,0),FALSE)),"",VLOOKUP($C159,'Miljövärden urval för publ'!$B$2:$H$490,MATCH(F$4,'Miljövärden urval för publ'!$B$2:$H$2,0),FALSE))</f>
        <v>10.6881</v>
      </c>
      <c r="G159" s="106">
        <f>IF(ISERROR(VLOOKUP($C159,'Miljövärden urval för publ'!$B$2:$H$490,MATCH(G$4,'Miljövärden urval för publ'!$B$2:$H$2,0),FALSE)),"",VLOOKUP($C159,'Miljövärden urval för publ'!$B$2:$H$490,MATCH(G$4,'Miljövärden urval för publ'!$B$2:$H$2,0),FALSE))</f>
        <v>1.7590100000000001E-2</v>
      </c>
    </row>
    <row r="160" spans="1:7" x14ac:dyDescent="0.25">
      <c r="A160" s="106">
        <v>157</v>
      </c>
      <c r="B160" s="106" t="str">
        <f>IF(ISERROR(INDEX('Miljövärden urval för publ'!$A$2:$AD$475,MATCH($A160,'Miljövärden urval för publ'!$U$2:$U$476,0),1)),"",INDEX('Miljövärden urval för publ'!$A$2:$AD$475,MATCH($A160,'Miljövärden urval för publ'!$U$2:$U$476,0),1))</f>
        <v>Luleå Energi AB</v>
      </c>
      <c r="C160" s="106" t="str">
        <f>IF(ISERROR(INDEX('Miljövärden urval för publ'!$A$2:$AD$475,MATCH($A160,'Miljövärden urval för publ'!$U$2:$U$476,0),2)),"",INDEX('Miljövärden urval för publ'!$A$2:$AD$475,MATCH($A160,'Miljövärden urval för publ'!$U$2:$U$476,0),2))</f>
        <v>Luleå</v>
      </c>
      <c r="D160" s="106">
        <f>IF(ISERROR(VLOOKUP($C160,'Miljövärden urval för publ'!$B$2:$H$490,MATCH(D$4,'Miljövärden urval för publ'!$B$2:$H$2,0),FALSE)),"",VLOOKUP($C160,'Miljövärden urval för publ'!$B$2:$H$490,MATCH(D$4,'Miljövärden urval för publ'!$B$2:$H$2,0),FALSE))</f>
        <v>8.0852900000000005E-2</v>
      </c>
      <c r="E160" s="106">
        <f>IF(ISERROR(VLOOKUP($C160,'Miljövärden urval för publ'!$B$2:$H$490,MATCH(E$4,'Miljövärden urval för publ'!$B$2:$H$2,0),FALSE)),"",VLOOKUP($C160,'Miljövärden urval för publ'!$B$2:$H$490,MATCH(E$4,'Miljövärden urval för publ'!$B$2:$H$2,0),FALSE))</f>
        <v>18.2043</v>
      </c>
      <c r="F160" s="106">
        <f>IF(ISERROR(VLOOKUP($C160,'Miljövärden urval för publ'!$B$2:$H$490,MATCH(F$4,'Miljövärden urval för publ'!$B$2:$H$2,0),FALSE)),"",VLOOKUP($C160,'Miljövärden urval för publ'!$B$2:$H$490,MATCH(F$4,'Miljövärden urval för publ'!$B$2:$H$2,0),FALSE))</f>
        <v>1.79373</v>
      </c>
      <c r="G160" s="106">
        <f>IF(ISERROR(VLOOKUP($C160,'Miljövärden urval för publ'!$B$2:$H$490,MATCH(G$4,'Miljövärden urval för publ'!$B$2:$H$2,0),FALSE)),"",VLOOKUP($C160,'Miljövärden urval för publ'!$B$2:$H$490,MATCH(G$4,'Miljövärden urval för publ'!$B$2:$H$2,0),FALSE))</f>
        <v>5.1654600000000002E-2</v>
      </c>
    </row>
    <row r="161" spans="1:7" x14ac:dyDescent="0.25">
      <c r="A161" s="106">
        <v>158</v>
      </c>
      <c r="B161" s="106" t="str">
        <f>IF(ISERROR(INDEX('Miljövärden urval för publ'!$A$2:$AD$475,MATCH($A161,'Miljövärden urval för publ'!$U$2:$U$476,0),1)),"",INDEX('Miljövärden urval för publ'!$A$2:$AD$475,MATCH($A161,'Miljövärden urval för publ'!$U$2:$U$476,0),1))</f>
        <v>Luleå Energi AB</v>
      </c>
      <c r="C161" s="106" t="str">
        <f>IF(ISERROR(INDEX('Miljövärden urval för publ'!$A$2:$AD$475,MATCH($A161,'Miljövärden urval för publ'!$U$2:$U$476,0),2)),"",INDEX('Miljövärden urval för publ'!$A$2:$AD$475,MATCH($A161,'Miljövärden urval för publ'!$U$2:$U$476,0),2))</f>
        <v>Råneå</v>
      </c>
      <c r="D161" s="106">
        <f>IF(ISERROR(VLOOKUP($C161,'Miljövärden urval för publ'!$B$2:$H$490,MATCH(D$4,'Miljövärden urval för publ'!$B$2:$H$2,0),FALSE)),"",VLOOKUP($C161,'Miljövärden urval för publ'!$B$2:$H$490,MATCH(D$4,'Miljövärden urval för publ'!$B$2:$H$2,0),FALSE))</f>
        <v>0.161469</v>
      </c>
      <c r="E161" s="106">
        <f>IF(ISERROR(VLOOKUP($C161,'Miljövärden urval för publ'!$B$2:$H$490,MATCH(E$4,'Miljövärden urval för publ'!$B$2:$H$2,0),FALSE)),"",VLOOKUP($C161,'Miljövärden urval för publ'!$B$2:$H$490,MATCH(E$4,'Miljövärden urval för publ'!$B$2:$H$2,0),FALSE))</f>
        <v>24.571899999999999</v>
      </c>
      <c r="F161" s="106">
        <f>IF(ISERROR(VLOOKUP($C161,'Miljövärden urval för publ'!$B$2:$H$490,MATCH(F$4,'Miljövärden urval för publ'!$B$2:$H$2,0),FALSE)),"",VLOOKUP($C161,'Miljövärden urval för publ'!$B$2:$H$490,MATCH(F$4,'Miljövärden urval för publ'!$B$2:$H$2,0),FALSE))</f>
        <v>14.4808</v>
      </c>
      <c r="G161" s="106">
        <f>IF(ISERROR(VLOOKUP($C161,'Miljövärden urval för publ'!$B$2:$H$490,MATCH(G$4,'Miljövärden urval för publ'!$B$2:$H$2,0),FALSE)),"",VLOOKUP($C161,'Miljövärden urval för publ'!$B$2:$H$490,MATCH(G$4,'Miljövärden urval för publ'!$B$2:$H$2,0),FALSE))</f>
        <v>4.1724600000000001E-2</v>
      </c>
    </row>
    <row r="162" spans="1:7" x14ac:dyDescent="0.25">
      <c r="A162" s="106">
        <v>159</v>
      </c>
      <c r="B162" s="106" t="str">
        <f>IF(ISERROR(INDEX('Miljövärden urval för publ'!$A$2:$AD$475,MATCH($A162,'Miljövärden urval för publ'!$U$2:$U$476,0),1)),"",INDEX('Miljövärden urval för publ'!$A$2:$AD$475,MATCH($A162,'Miljövärden urval för publ'!$U$2:$U$476,0),1))</f>
        <v>Malung-Sälens kommun</v>
      </c>
      <c r="C162" s="106" t="str">
        <f>IF(ISERROR(INDEX('Miljövärden urval för publ'!$A$2:$AD$475,MATCH($A162,'Miljövärden urval för publ'!$U$2:$U$476,0),2)),"",INDEX('Miljövärden urval för publ'!$A$2:$AD$475,MATCH($A162,'Miljövärden urval för publ'!$U$2:$U$476,0),2))</f>
        <v>Malung</v>
      </c>
      <c r="D162" s="106">
        <f>IF(ISERROR(VLOOKUP($C162,'Miljövärden urval för publ'!$B$2:$H$490,MATCH(D$4,'Miljövärden urval för publ'!$B$2:$H$2,0),FALSE)),"",VLOOKUP($C162,'Miljövärden urval för publ'!$B$2:$H$490,MATCH(D$4,'Miljövärden urval för publ'!$B$2:$H$2,0),FALSE))</f>
        <v>8.8349800000000006E-2</v>
      </c>
      <c r="E162" s="106">
        <f>IF(ISERROR(VLOOKUP($C162,'Miljövärden urval för publ'!$B$2:$H$490,MATCH(E$4,'Miljövärden urval för publ'!$B$2:$H$2,0),FALSE)),"",VLOOKUP($C162,'Miljövärden urval för publ'!$B$2:$H$490,MATCH(E$4,'Miljövärden urval för publ'!$B$2:$H$2,0),FALSE))</f>
        <v>21.366299999999999</v>
      </c>
      <c r="F162" s="106">
        <f>IF(ISERROR(VLOOKUP($C162,'Miljövärden urval för publ'!$B$2:$H$490,MATCH(F$4,'Miljövärden urval för publ'!$B$2:$H$2,0),FALSE)),"",VLOOKUP($C162,'Miljövärden urval för publ'!$B$2:$H$490,MATCH(F$4,'Miljövärden urval för publ'!$B$2:$H$2,0),FALSE))</f>
        <v>7.9631699999999999</v>
      </c>
      <c r="G162" s="106">
        <f>IF(ISERROR(VLOOKUP($C162,'Miljövärden urval för publ'!$B$2:$H$490,MATCH(G$4,'Miljövärden urval för publ'!$B$2:$H$2,0),FALSE)),"",VLOOKUP($C162,'Miljövärden urval för publ'!$B$2:$H$490,MATCH(G$4,'Miljövärden urval för publ'!$B$2:$H$2,0),FALSE))</f>
        <v>1.00958E-2</v>
      </c>
    </row>
    <row r="163" spans="1:7" x14ac:dyDescent="0.25">
      <c r="A163" s="106">
        <v>160</v>
      </c>
      <c r="B163" s="106" t="str">
        <f>IF(ISERROR(INDEX('Miljövärden urval för publ'!$A$2:$AD$475,MATCH($A163,'Miljövärden urval för publ'!$U$2:$U$476,0),1)),"",INDEX('Miljövärden urval för publ'!$A$2:$AD$475,MATCH($A163,'Miljövärden urval för publ'!$U$2:$U$476,0),1))</f>
        <v>Mark Kraftvärme AB</v>
      </c>
      <c r="C163" s="106" t="str">
        <f>IF(ISERROR(INDEX('Miljövärden urval för publ'!$A$2:$AD$475,MATCH($A163,'Miljövärden urval för publ'!$U$2:$U$476,0),2)),"",INDEX('Miljövärden urval för publ'!$A$2:$AD$475,MATCH($A163,'Miljövärden urval för publ'!$U$2:$U$476,0),2))</f>
        <v>Assbergs nätet</v>
      </c>
      <c r="D163" s="106">
        <f>IF(ISERROR(VLOOKUP($C163,'Miljövärden urval för publ'!$B$2:$H$490,MATCH(D$4,'Miljövärden urval för publ'!$B$2:$H$2,0),FALSE)),"",VLOOKUP($C163,'Miljövärden urval för publ'!$B$2:$H$490,MATCH(D$4,'Miljövärden urval för publ'!$B$2:$H$2,0),FALSE))</f>
        <v>4.3905E-2</v>
      </c>
      <c r="E163" s="106">
        <f>IF(ISERROR(VLOOKUP($C163,'Miljövärden urval för publ'!$B$2:$H$490,MATCH(E$4,'Miljövärden urval för publ'!$B$2:$H$2,0),FALSE)),"",VLOOKUP($C163,'Miljövärden urval för publ'!$B$2:$H$490,MATCH(E$4,'Miljövärden urval för publ'!$B$2:$H$2,0),FALSE))</f>
        <v>12.8193</v>
      </c>
      <c r="F163" s="106">
        <f>IF(ISERROR(VLOOKUP($C163,'Miljövärden urval för publ'!$B$2:$H$490,MATCH(F$4,'Miljövärden urval för publ'!$B$2:$H$2,0),FALSE)),"",VLOOKUP($C163,'Miljövärden urval för publ'!$B$2:$H$490,MATCH(F$4,'Miljövärden urval för publ'!$B$2:$H$2,0),FALSE))</f>
        <v>9.4017099999999996</v>
      </c>
      <c r="G163" s="106">
        <f>IF(ISERROR(VLOOKUP($C163,'Miljövärden urval för publ'!$B$2:$H$490,MATCH(G$4,'Miljövärden urval för publ'!$B$2:$H$2,0),FALSE)),"",VLOOKUP($C163,'Miljövärden urval för publ'!$B$2:$H$490,MATCH(G$4,'Miljövärden urval för publ'!$B$2:$H$2,0),FALSE))</f>
        <v>1.7381899999999999E-3</v>
      </c>
    </row>
    <row r="164" spans="1:7" x14ac:dyDescent="0.25">
      <c r="A164" s="106">
        <v>161</v>
      </c>
      <c r="B164" s="106" t="str">
        <f>IF(ISERROR(INDEX('Miljövärden urval för publ'!$A$2:$AD$475,MATCH($A164,'Miljövärden urval för publ'!$U$2:$U$476,0),1)),"",INDEX('Miljövärden urval för publ'!$A$2:$AD$475,MATCH($A164,'Miljövärden urval för publ'!$U$2:$U$476,0),1))</f>
        <v>Mark Kraftvärme AB</v>
      </c>
      <c r="C164" s="106" t="str">
        <f>IF(ISERROR(INDEX('Miljövärden urval för publ'!$A$2:$AD$475,MATCH($A164,'Miljövärden urval för publ'!$U$2:$U$476,0),2)),"",INDEX('Miljövärden urval för publ'!$A$2:$AD$475,MATCH($A164,'Miljövärden urval för publ'!$U$2:$U$476,0),2))</f>
        <v>Fritsla</v>
      </c>
      <c r="D164" s="106">
        <f>IF(ISERROR(VLOOKUP($C164,'Miljövärden urval för publ'!$B$2:$H$490,MATCH(D$4,'Miljövärden urval för publ'!$B$2:$H$2,0),FALSE)),"",VLOOKUP($C164,'Miljövärden urval för publ'!$B$2:$H$490,MATCH(D$4,'Miljövärden urval för publ'!$B$2:$H$2,0),FALSE))</f>
        <v>0.14554900000000001</v>
      </c>
      <c r="E164" s="106">
        <f>IF(ISERROR(VLOOKUP($C164,'Miljövärden urval för publ'!$B$2:$H$490,MATCH(E$4,'Miljövärden urval för publ'!$B$2:$H$2,0),FALSE)),"",VLOOKUP($C164,'Miljövärden urval för publ'!$B$2:$H$490,MATCH(E$4,'Miljövärden urval för publ'!$B$2:$H$2,0),FALSE))</f>
        <v>12.256600000000001</v>
      </c>
      <c r="F164" s="106">
        <f>IF(ISERROR(VLOOKUP($C164,'Miljövärden urval för publ'!$B$2:$H$490,MATCH(F$4,'Miljövärden urval för publ'!$B$2:$H$2,0),FALSE)),"",VLOOKUP($C164,'Miljövärden urval för publ'!$B$2:$H$490,MATCH(F$4,'Miljövärden urval för publ'!$B$2:$H$2,0),FALSE))</f>
        <v>14.9095</v>
      </c>
      <c r="G164" s="106">
        <f>IF(ISERROR(VLOOKUP($C164,'Miljövärden urval för publ'!$B$2:$H$490,MATCH(G$4,'Miljövärden urval för publ'!$B$2:$H$2,0),FALSE)),"",VLOOKUP($C164,'Miljövärden urval för publ'!$B$2:$H$490,MATCH(G$4,'Miljövärden urval för publ'!$B$2:$H$2,0),FALSE))</f>
        <v>1.79426E-2</v>
      </c>
    </row>
    <row r="165" spans="1:7" x14ac:dyDescent="0.25">
      <c r="A165" s="106">
        <v>162</v>
      </c>
      <c r="B165" s="106" t="str">
        <f>IF(ISERROR(INDEX('Miljövärden urval för publ'!$A$2:$AD$475,MATCH($A165,'Miljövärden urval för publ'!$U$2:$U$476,0),1)),"",INDEX('Miljövärden urval för publ'!$A$2:$AD$475,MATCH($A165,'Miljövärden urval för publ'!$U$2:$U$476,0),1))</f>
        <v>Mark Kraftvärme AB</v>
      </c>
      <c r="C165" s="106" t="str">
        <f>IF(ISERROR(INDEX('Miljövärden urval för publ'!$A$2:$AD$475,MATCH($A165,'Miljövärden urval för publ'!$U$2:$U$476,0),2)),"",INDEX('Miljövärden urval för publ'!$A$2:$AD$475,MATCH($A165,'Miljövärden urval för publ'!$U$2:$U$476,0),2))</f>
        <v>Hyssna</v>
      </c>
      <c r="D165" s="106">
        <f>IF(ISERROR(VLOOKUP($C165,'Miljövärden urval för publ'!$B$2:$H$490,MATCH(D$4,'Miljövärden urval för publ'!$B$2:$H$2,0),FALSE)),"",VLOOKUP($C165,'Miljövärden urval för publ'!$B$2:$H$490,MATCH(D$4,'Miljövärden urval för publ'!$B$2:$H$2,0),FALSE))</f>
        <v>0.142957</v>
      </c>
      <c r="E165" s="106">
        <f>IF(ISERROR(VLOOKUP($C165,'Miljövärden urval för publ'!$B$2:$H$490,MATCH(E$4,'Miljövärden urval för publ'!$B$2:$H$2,0),FALSE)),"",VLOOKUP($C165,'Miljövärden urval för publ'!$B$2:$H$490,MATCH(E$4,'Miljövärden urval för publ'!$B$2:$H$2,0),FALSE))</f>
        <v>9.9505400000000002</v>
      </c>
      <c r="F165" s="106">
        <f>IF(ISERROR(VLOOKUP($C165,'Miljövärden urval för publ'!$B$2:$H$490,MATCH(F$4,'Miljövärden urval för publ'!$B$2:$H$2,0),FALSE)),"",VLOOKUP($C165,'Miljövärden urval för publ'!$B$2:$H$490,MATCH(F$4,'Miljövärden urval för publ'!$B$2:$H$2,0),FALSE))</f>
        <v>15.6455</v>
      </c>
      <c r="G165" s="106">
        <f>IF(ISERROR(VLOOKUP($C165,'Miljövärden urval för publ'!$B$2:$H$490,MATCH(G$4,'Miljövärden urval för publ'!$B$2:$H$2,0),FALSE)),"",VLOOKUP($C165,'Miljövärden urval för publ'!$B$2:$H$490,MATCH(G$4,'Miljövärden urval för publ'!$B$2:$H$2,0),FALSE))</f>
        <v>9.1463399999999993E-3</v>
      </c>
    </row>
    <row r="166" spans="1:7" x14ac:dyDescent="0.25">
      <c r="A166" s="106">
        <v>163</v>
      </c>
      <c r="B166" s="106" t="str">
        <f>IF(ISERROR(INDEX('Miljövärden urval för publ'!$A$2:$AD$475,MATCH($A166,'Miljövärden urval för publ'!$U$2:$U$476,0),1)),"",INDEX('Miljövärden urval för publ'!$A$2:$AD$475,MATCH($A166,'Miljövärden urval för publ'!$U$2:$U$476,0),1))</f>
        <v>Melleruds kommun</v>
      </c>
      <c r="C166" s="106" t="str">
        <f>IF(ISERROR(INDEX('Miljövärden urval för publ'!$A$2:$AD$475,MATCH($A166,'Miljövärden urval för publ'!$U$2:$U$476,0),2)),"",INDEX('Miljövärden urval för publ'!$A$2:$AD$475,MATCH($A166,'Miljövärden urval för publ'!$U$2:$U$476,0),2))</f>
        <v>Mellerud</v>
      </c>
      <c r="D166" s="106">
        <f>IF(ISERROR(VLOOKUP($C166,'Miljövärden urval för publ'!$B$2:$H$490,MATCH(D$4,'Miljövärden urval för publ'!$B$2:$H$2,0),FALSE)),"",VLOOKUP($C166,'Miljövärden urval för publ'!$B$2:$H$490,MATCH(D$4,'Miljövärden urval för publ'!$B$2:$H$2,0),FALSE))</f>
        <v>0.239651</v>
      </c>
      <c r="E166" s="106">
        <f>IF(ISERROR(VLOOKUP($C166,'Miljövärden urval för publ'!$B$2:$H$490,MATCH(E$4,'Miljövärden urval för publ'!$B$2:$H$2,0),FALSE)),"",VLOOKUP($C166,'Miljövärden urval för publ'!$B$2:$H$490,MATCH(E$4,'Miljövärden urval för publ'!$B$2:$H$2,0),FALSE))</f>
        <v>45.206000000000003</v>
      </c>
      <c r="F166" s="106">
        <f>IF(ISERROR(VLOOKUP($C166,'Miljövärden urval för publ'!$B$2:$H$490,MATCH(F$4,'Miljövärden urval för publ'!$B$2:$H$2,0),FALSE)),"",VLOOKUP($C166,'Miljövärden urval för publ'!$B$2:$H$490,MATCH(F$4,'Miljövärden urval för publ'!$B$2:$H$2,0),FALSE))</f>
        <v>15.097300000000001</v>
      </c>
      <c r="G166" s="106">
        <f>IF(ISERROR(VLOOKUP($C166,'Miljövärden urval för publ'!$B$2:$H$490,MATCH(G$4,'Miljövärden urval för publ'!$B$2:$H$2,0),FALSE)),"",VLOOKUP($C166,'Miljövärden urval för publ'!$B$2:$H$490,MATCH(G$4,'Miljövärden urval för publ'!$B$2:$H$2,0),FALSE))</f>
        <v>5.6231900000000001E-2</v>
      </c>
    </row>
    <row r="167" spans="1:7" x14ac:dyDescent="0.25">
      <c r="A167" s="106">
        <v>164</v>
      </c>
      <c r="B167" s="106" t="str">
        <f>IF(ISERROR(INDEX('Miljövärden urval för publ'!$A$2:$AD$475,MATCH($A167,'Miljövärden urval för publ'!$U$2:$U$476,0),1)),"",INDEX('Miljövärden urval för publ'!$A$2:$AD$475,MATCH($A167,'Miljövärden urval för publ'!$U$2:$U$476,0),1))</f>
        <v>Mjölby-Svartådalen Energi AB</v>
      </c>
      <c r="C167" s="106" t="str">
        <f>IF(ISERROR(INDEX('Miljövärden urval för publ'!$A$2:$AD$475,MATCH($A167,'Miljövärden urval för publ'!$U$2:$U$476,0),2)),"",INDEX('Miljövärden urval för publ'!$A$2:$AD$475,MATCH($A167,'Miljövärden urval för publ'!$U$2:$U$476,0),2))</f>
        <v>Mjölby</v>
      </c>
      <c r="D167" s="106">
        <f>IF(ISERROR(VLOOKUP($C167,'Miljövärden urval för publ'!$B$2:$H$490,MATCH(D$4,'Miljövärden urval för publ'!$B$2:$H$2,0),FALSE)),"",VLOOKUP($C167,'Miljövärden urval för publ'!$B$2:$H$490,MATCH(D$4,'Miljövärden urval för publ'!$B$2:$H$2,0),FALSE))</f>
        <v>0.211419</v>
      </c>
      <c r="E167" s="106">
        <f>IF(ISERROR(VLOOKUP($C167,'Miljövärden urval för publ'!$B$2:$H$490,MATCH(E$4,'Miljövärden urval för publ'!$B$2:$H$2,0),FALSE)),"",VLOOKUP($C167,'Miljövärden urval för publ'!$B$2:$H$490,MATCH(E$4,'Miljövärden urval för publ'!$B$2:$H$2,0),FALSE))</f>
        <v>75.310900000000004</v>
      </c>
      <c r="F167" s="106">
        <f>IF(ISERROR(VLOOKUP($C167,'Miljövärden urval för publ'!$B$2:$H$490,MATCH(F$4,'Miljövärden urval för publ'!$B$2:$H$2,0),FALSE)),"",VLOOKUP($C167,'Miljövärden urval för publ'!$B$2:$H$490,MATCH(F$4,'Miljövärden urval för publ'!$B$2:$H$2,0),FALSE))</f>
        <v>8.5073899999999991</v>
      </c>
      <c r="G167" s="106">
        <f>IF(ISERROR(VLOOKUP($C167,'Miljövärden urval för publ'!$B$2:$H$490,MATCH(G$4,'Miljövärden urval för publ'!$B$2:$H$2,0),FALSE)),"",VLOOKUP($C167,'Miljövärden urval för publ'!$B$2:$H$490,MATCH(G$4,'Miljövärden urval för publ'!$B$2:$H$2,0),FALSE))</f>
        <v>6.1955099999999999E-2</v>
      </c>
    </row>
    <row r="168" spans="1:7" x14ac:dyDescent="0.25">
      <c r="A168" s="106">
        <v>165</v>
      </c>
      <c r="B168" s="106" t="str">
        <f>IF(ISERROR(INDEX('Miljövärden urval för publ'!$A$2:$AD$475,MATCH($A168,'Miljövärden urval för publ'!$U$2:$U$476,0),1)),"",INDEX('Miljövärden urval för publ'!$A$2:$AD$475,MATCH($A168,'Miljövärden urval för publ'!$U$2:$U$476,0),1))</f>
        <v>Mullsjö Energi &amp; Miljö AB</v>
      </c>
      <c r="C168" s="106" t="str">
        <f>IF(ISERROR(INDEX('Miljövärden urval för publ'!$A$2:$AD$475,MATCH($A168,'Miljövärden urval för publ'!$U$2:$U$476,0),2)),"",INDEX('Miljövärden urval för publ'!$A$2:$AD$475,MATCH($A168,'Miljövärden urval för publ'!$U$2:$U$476,0),2))</f>
        <v>Mullsjö</v>
      </c>
      <c r="D168" s="106">
        <f>IF(ISERROR(VLOOKUP($C168,'Miljövärden urval för publ'!$B$2:$H$490,MATCH(D$4,'Miljövärden urval för publ'!$B$2:$H$2,0),FALSE)),"",VLOOKUP($C168,'Miljövärden urval för publ'!$B$2:$H$490,MATCH(D$4,'Miljövärden urval för publ'!$B$2:$H$2,0),FALSE))</f>
        <v>0.119342</v>
      </c>
      <c r="E168" s="106">
        <f>IF(ISERROR(VLOOKUP($C168,'Miljövärden urval för publ'!$B$2:$H$490,MATCH(E$4,'Miljövärden urval för publ'!$B$2:$H$2,0),FALSE)),"",VLOOKUP($C168,'Miljövärden urval för publ'!$B$2:$H$490,MATCH(E$4,'Miljövärden urval för publ'!$B$2:$H$2,0),FALSE))</f>
        <v>17.527200000000001</v>
      </c>
      <c r="F168" s="106">
        <f>IF(ISERROR(VLOOKUP($C168,'Miljövärden urval för publ'!$B$2:$H$490,MATCH(F$4,'Miljövärden urval för publ'!$B$2:$H$2,0),FALSE)),"",VLOOKUP($C168,'Miljövärden urval för publ'!$B$2:$H$490,MATCH(F$4,'Miljövärden urval för publ'!$B$2:$H$2,0),FALSE))</f>
        <v>12.664999999999999</v>
      </c>
      <c r="G168" s="106">
        <f>IF(ISERROR(VLOOKUP($C168,'Miljövärden urval för publ'!$B$2:$H$490,MATCH(G$4,'Miljövärden urval för publ'!$B$2:$H$2,0),FALSE)),"",VLOOKUP($C168,'Miljövärden urval för publ'!$B$2:$H$490,MATCH(G$4,'Miljövärden urval för publ'!$B$2:$H$2,0),FALSE))</f>
        <v>5.9867499999999999E-3</v>
      </c>
    </row>
    <row r="169" spans="1:7" x14ac:dyDescent="0.25">
      <c r="A169" s="106">
        <v>166</v>
      </c>
      <c r="B169" s="106" t="str">
        <f>IF(ISERROR(INDEX('Miljövärden urval för publ'!$A$2:$AD$475,MATCH($A169,'Miljövärden urval för publ'!$U$2:$U$476,0),1)),"",INDEX('Miljövärden urval för publ'!$A$2:$AD$475,MATCH($A169,'Miljövärden urval för publ'!$U$2:$U$476,0),1))</f>
        <v>Mälarenergi AB</v>
      </c>
      <c r="C169" s="106" t="str">
        <f>IF(ISERROR(INDEX('Miljövärden urval för publ'!$A$2:$AD$475,MATCH($A169,'Miljövärden urval för publ'!$U$2:$U$476,0),2)),"",INDEX('Miljövärden urval för publ'!$A$2:$AD$475,MATCH($A169,'Miljövärden urval för publ'!$U$2:$U$476,0),2))</f>
        <v>Kungsör</v>
      </c>
      <c r="D169" s="106">
        <f>IF(ISERROR(VLOOKUP($C169,'Miljövärden urval för publ'!$B$2:$H$490,MATCH(D$4,'Miljövärden urval för publ'!$B$2:$H$2,0),FALSE)),"",VLOOKUP($C169,'Miljövärden urval för publ'!$B$2:$H$490,MATCH(D$4,'Miljövärden urval för publ'!$B$2:$H$2,0),FALSE))</f>
        <v>0.17877000000000001</v>
      </c>
      <c r="E169" s="106">
        <f>IF(ISERROR(VLOOKUP($C169,'Miljövärden urval för publ'!$B$2:$H$490,MATCH(E$4,'Miljövärden urval för publ'!$B$2:$H$2,0),FALSE)),"",VLOOKUP($C169,'Miljövärden urval för publ'!$B$2:$H$490,MATCH(E$4,'Miljövärden urval för publ'!$B$2:$H$2,0),FALSE))</f>
        <v>36.331099999999999</v>
      </c>
      <c r="F169" s="106">
        <f>IF(ISERROR(VLOOKUP($C169,'Miljövärden urval för publ'!$B$2:$H$490,MATCH(F$4,'Miljövärden urval för publ'!$B$2:$H$2,0),FALSE)),"",VLOOKUP($C169,'Miljövärden urval för publ'!$B$2:$H$490,MATCH(F$4,'Miljövärden urval för publ'!$B$2:$H$2,0),FALSE))</f>
        <v>9.5331600000000005</v>
      </c>
      <c r="G169" s="106">
        <f>IF(ISERROR(VLOOKUP($C169,'Miljövärden urval för publ'!$B$2:$H$490,MATCH(G$4,'Miljövärden urval för publ'!$B$2:$H$2,0),FALSE)),"",VLOOKUP($C169,'Miljövärden urval för publ'!$B$2:$H$490,MATCH(G$4,'Miljövärden urval för publ'!$B$2:$H$2,0),FALSE))</f>
        <v>2.3643999999999998E-2</v>
      </c>
    </row>
    <row r="170" spans="1:7" x14ac:dyDescent="0.25">
      <c r="A170" s="106">
        <v>167</v>
      </c>
      <c r="B170" s="106" t="str">
        <f>IF(ISERROR(INDEX('Miljövärden urval för publ'!$A$2:$AD$475,MATCH($A170,'Miljövärden urval för publ'!$U$2:$U$476,0),1)),"",INDEX('Miljövärden urval för publ'!$A$2:$AD$475,MATCH($A170,'Miljövärden urval för publ'!$U$2:$U$476,0),1))</f>
        <v>Mälarenergi AB</v>
      </c>
      <c r="C170" s="106" t="str">
        <f>IF(ISERROR(INDEX('Miljövärden urval för publ'!$A$2:$AD$475,MATCH($A170,'Miljövärden urval för publ'!$U$2:$U$476,0),2)),"",INDEX('Miljövärden urval för publ'!$A$2:$AD$475,MATCH($A170,'Miljövärden urval för publ'!$U$2:$U$476,0),2))</f>
        <v>Surahammar Mälarenergi</v>
      </c>
      <c r="D170" s="106">
        <f>IF(ISERROR(VLOOKUP($C170,'Miljövärden urval för publ'!$B$2:$H$490,MATCH(D$4,'Miljövärden urval för publ'!$B$2:$H$2,0),FALSE)),"",VLOOKUP($C170,'Miljövärden urval för publ'!$B$2:$H$490,MATCH(D$4,'Miljövärden urval för publ'!$B$2:$H$2,0),FALSE))</f>
        <v>0.64980199999999999</v>
      </c>
      <c r="E170" s="106">
        <f>IF(ISERROR(VLOOKUP($C170,'Miljövärden urval för publ'!$B$2:$H$490,MATCH(E$4,'Miljövärden urval för publ'!$B$2:$H$2,0),FALSE)),"",VLOOKUP($C170,'Miljövärden urval för publ'!$B$2:$H$490,MATCH(E$4,'Miljövärden urval för publ'!$B$2:$H$2,0),FALSE))</f>
        <v>235.93100000000001</v>
      </c>
      <c r="F170" s="106">
        <f>IF(ISERROR(VLOOKUP($C170,'Miljövärden urval för publ'!$B$2:$H$490,MATCH(F$4,'Miljövärden urval för publ'!$B$2:$H$2,0),FALSE)),"",VLOOKUP($C170,'Miljövärden urval för publ'!$B$2:$H$490,MATCH(F$4,'Miljövärden urval för publ'!$B$2:$H$2,0),FALSE))</f>
        <v>25.6389</v>
      </c>
      <c r="G170" s="106">
        <f>IF(ISERROR(VLOOKUP($C170,'Miljövärden urval för publ'!$B$2:$H$490,MATCH(G$4,'Miljövärden urval för publ'!$B$2:$H$2,0),FALSE)),"",VLOOKUP($C170,'Miljövärden urval för publ'!$B$2:$H$490,MATCH(G$4,'Miljövärden urval för publ'!$B$2:$H$2,0),FALSE))</f>
        <v>2.1765699999999999E-2</v>
      </c>
    </row>
    <row r="171" spans="1:7" x14ac:dyDescent="0.25">
      <c r="A171" s="106">
        <v>168</v>
      </c>
      <c r="B171" s="106" t="str">
        <f>IF(ISERROR(INDEX('Miljövärden urval för publ'!$A$2:$AD$475,MATCH($A171,'Miljövärden urval för publ'!$U$2:$U$476,0),1)),"",INDEX('Miljövärden urval för publ'!$A$2:$AD$475,MATCH($A171,'Miljövärden urval för publ'!$U$2:$U$476,0),1))</f>
        <v>Mälarenergi AB</v>
      </c>
      <c r="C171" s="106" t="str">
        <f>IF(ISERROR(INDEX('Miljövärden urval för publ'!$A$2:$AD$475,MATCH($A171,'Miljövärden urval för publ'!$U$2:$U$476,0),2)),"",INDEX('Miljövärden urval för publ'!$A$2:$AD$475,MATCH($A171,'Miljövärden urval för publ'!$U$2:$U$476,0),2))</f>
        <v>Västerås</v>
      </c>
      <c r="D171" s="106">
        <f>IF(ISERROR(VLOOKUP($C171,'Miljövärden urval för publ'!$B$2:$H$490,MATCH(D$4,'Miljövärden urval för publ'!$B$2:$H$2,0),FALSE)),"",VLOOKUP($C171,'Miljövärden urval för publ'!$B$2:$H$490,MATCH(D$4,'Miljövärden urval för publ'!$B$2:$H$2,0),FALSE))</f>
        <v>0.47559299999999999</v>
      </c>
      <c r="E171" s="106">
        <f>IF(ISERROR(VLOOKUP($C171,'Miljövärden urval för publ'!$B$2:$H$490,MATCH(E$4,'Miljövärden urval för publ'!$B$2:$H$2,0),FALSE)),"",VLOOKUP($C171,'Miljövärden urval för publ'!$B$2:$H$490,MATCH(E$4,'Miljövärden urval för publ'!$B$2:$H$2,0),FALSE))</f>
        <v>161.88800000000001</v>
      </c>
      <c r="F171" s="106">
        <f>IF(ISERROR(VLOOKUP($C171,'Miljövärden urval för publ'!$B$2:$H$490,MATCH(F$4,'Miljövärden urval för publ'!$B$2:$H$2,0),FALSE)),"",VLOOKUP($C171,'Miljövärden urval för publ'!$B$2:$H$490,MATCH(F$4,'Miljövärden urval för publ'!$B$2:$H$2,0),FALSE))</f>
        <v>12.504799999999999</v>
      </c>
      <c r="G171" s="106">
        <f>IF(ISERROR(VLOOKUP($C171,'Miljövärden urval för publ'!$B$2:$H$490,MATCH(G$4,'Miljövärden urval för publ'!$B$2:$H$2,0),FALSE)),"",VLOOKUP($C171,'Miljövärden urval för publ'!$B$2:$H$490,MATCH(G$4,'Miljövärden urval för publ'!$B$2:$H$2,0),FALSE))</f>
        <v>0.19966</v>
      </c>
    </row>
    <row r="172" spans="1:7" x14ac:dyDescent="0.25">
      <c r="A172" s="106">
        <v>169</v>
      </c>
      <c r="B172" s="106" t="str">
        <f>IF(ISERROR(INDEX('Miljövärden urval för publ'!$A$2:$AD$475,MATCH($A172,'Miljövärden urval för publ'!$U$2:$U$476,0),1)),"",INDEX('Miljövärden urval för publ'!$A$2:$AD$475,MATCH($A172,'Miljövärden urval för publ'!$U$2:$U$476,0),1))</f>
        <v>Mälarenergi AB</v>
      </c>
      <c r="C172" s="106" t="str">
        <f>IF(ISERROR(INDEX('Miljövärden urval för publ'!$A$2:$AD$475,MATCH($A172,'Miljövärden urval för publ'!$U$2:$U$476,0),2)),"",INDEX('Miljövärden urval för publ'!$A$2:$AD$475,MATCH($A172,'Miljövärden urval för publ'!$U$2:$U$476,0),2))</f>
        <v>Västerås Miljömärkt</v>
      </c>
      <c r="D172" s="106">
        <f>IF(ISERROR(VLOOKUP($C172,'Miljövärden urval för publ'!$B$2:$H$490,MATCH(D$4,'Miljövärden urval för publ'!$B$2:$H$2,0),FALSE)),"",VLOOKUP($C172,'Miljövärden urval för publ'!$B$2:$H$490,MATCH(D$4,'Miljövärden urval för publ'!$B$2:$H$2,0),FALSE))</f>
        <v>0.37994699999999998</v>
      </c>
      <c r="E172" s="106">
        <f>IF(ISERROR(VLOOKUP($C172,'Miljövärden urval för publ'!$B$2:$H$490,MATCH(E$4,'Miljövärden urval för publ'!$B$2:$H$2,0),FALSE)),"",VLOOKUP($C172,'Miljövärden urval för publ'!$B$2:$H$490,MATCH(E$4,'Miljövärden urval för publ'!$B$2:$H$2,0),FALSE))</f>
        <v>129.87700000000001</v>
      </c>
      <c r="F172" s="106">
        <f>IF(ISERROR(VLOOKUP($C172,'Miljövärden urval för publ'!$B$2:$H$490,MATCH(F$4,'Miljövärden urval för publ'!$B$2:$H$2,0),FALSE)),"",VLOOKUP($C172,'Miljövärden urval för publ'!$B$2:$H$490,MATCH(F$4,'Miljövärden urval för publ'!$B$2:$H$2,0),FALSE))</f>
        <v>10.981</v>
      </c>
      <c r="G172" s="106">
        <f>IF(ISERROR(VLOOKUP($C172,'Miljövärden urval för publ'!$B$2:$H$490,MATCH(G$4,'Miljövärden urval för publ'!$B$2:$H$2,0),FALSE)),"",VLOOKUP($C172,'Miljövärden urval för publ'!$B$2:$H$490,MATCH(G$4,'Miljövärden urval för publ'!$B$2:$H$2,0),FALSE))</f>
        <v>0.13941899999999999</v>
      </c>
    </row>
    <row r="173" spans="1:7" x14ac:dyDescent="0.25">
      <c r="A173" s="106">
        <v>170</v>
      </c>
      <c r="B173" s="106" t="str">
        <f>IF(ISERROR(INDEX('Miljövärden urval för publ'!$A$2:$AD$475,MATCH($A173,'Miljövärden urval för publ'!$U$2:$U$476,0),1)),"",INDEX('Miljövärden urval för publ'!$A$2:$AD$475,MATCH($A173,'Miljövärden urval för publ'!$U$2:$U$476,0),1))</f>
        <v>Mölndal Energi AB</v>
      </c>
      <c r="C173" s="106" t="str">
        <f>IF(ISERROR(INDEX('Miljövärden urval för publ'!$A$2:$AD$475,MATCH($A173,'Miljövärden urval för publ'!$U$2:$U$476,0),2)),"",INDEX('Miljövärden urval för publ'!$A$2:$AD$475,MATCH($A173,'Miljövärden urval för publ'!$U$2:$U$476,0),2))</f>
        <v>Mölndal</v>
      </c>
      <c r="D173" s="106">
        <f>IF(ISERROR(VLOOKUP($C173,'Miljövärden urval för publ'!$B$2:$H$490,MATCH(D$4,'Miljövärden urval för publ'!$B$2:$H$2,0),FALSE)),"",VLOOKUP($C173,'Miljövärden urval för publ'!$B$2:$H$490,MATCH(D$4,'Miljövärden urval för publ'!$B$2:$H$2,0),FALSE))</f>
        <v>0.131437</v>
      </c>
      <c r="E173" s="106">
        <f>IF(ISERROR(VLOOKUP($C173,'Miljövärden urval för publ'!$B$2:$H$490,MATCH(E$4,'Miljövärden urval för publ'!$B$2:$H$2,0),FALSE)),"",VLOOKUP($C173,'Miljövärden urval för publ'!$B$2:$H$490,MATCH(E$4,'Miljövärden urval för publ'!$B$2:$H$2,0),FALSE))</f>
        <v>45.948799999999999</v>
      </c>
      <c r="F173" s="106">
        <f>IF(ISERROR(VLOOKUP($C173,'Miljövärden urval för publ'!$B$2:$H$490,MATCH(F$4,'Miljövärden urval för publ'!$B$2:$H$2,0),FALSE)),"",VLOOKUP($C173,'Miljövärden urval för publ'!$B$2:$H$490,MATCH(F$4,'Miljövärden urval för publ'!$B$2:$H$2,0),FALSE))</f>
        <v>7.5741899999999998</v>
      </c>
      <c r="G173" s="106">
        <f>IF(ISERROR(VLOOKUP($C173,'Miljövärden urval för publ'!$B$2:$H$490,MATCH(G$4,'Miljövärden urval för publ'!$B$2:$H$2,0),FALSE)),"",VLOOKUP($C173,'Miljövärden urval för publ'!$B$2:$H$490,MATCH(G$4,'Miljövärden urval för publ'!$B$2:$H$2,0),FALSE))</f>
        <v>4.4913000000000002E-3</v>
      </c>
    </row>
    <row r="174" spans="1:7" x14ac:dyDescent="0.25">
      <c r="A174" s="106">
        <v>171</v>
      </c>
      <c r="B174" s="106" t="str">
        <f>IF(ISERROR(INDEX('Miljövärden urval för publ'!$A$2:$AD$475,MATCH($A174,'Miljövärden urval för publ'!$U$2:$U$476,0),1)),"",INDEX('Miljövärden urval för publ'!$A$2:$AD$475,MATCH($A174,'Miljövärden urval för publ'!$U$2:$U$476,0),1))</f>
        <v>Mölndal Energi AB</v>
      </c>
      <c r="C174" s="106" t="str">
        <f>IF(ISERROR(INDEX('Miljövärden urval för publ'!$A$2:$AD$475,MATCH($A174,'Miljövärden urval för publ'!$U$2:$U$476,0),2)),"",INDEX('Miljövärden urval för publ'!$A$2:$AD$475,MATCH($A174,'Miljövärden urval för publ'!$U$2:$U$476,0),2))</f>
        <v>Mölndal Bra Miljöval</v>
      </c>
      <c r="D174" s="106">
        <f>IF(ISERROR(VLOOKUP($C174,'Miljövärden urval för publ'!$B$2:$H$490,MATCH(D$4,'Miljövärden urval för publ'!$B$2:$H$2,0),FALSE)),"",VLOOKUP($C174,'Miljövärden urval för publ'!$B$2:$H$490,MATCH(D$4,'Miljövärden urval för publ'!$B$2:$H$2,0),FALSE))</f>
        <v>2.76227E-2</v>
      </c>
      <c r="E174" s="106">
        <f>IF(ISERROR(VLOOKUP($C174,'Miljövärden urval för publ'!$B$2:$H$490,MATCH(E$4,'Miljövärden urval för publ'!$B$2:$H$2,0),FALSE)),"",VLOOKUP($C174,'Miljövärden urval för publ'!$B$2:$H$490,MATCH(E$4,'Miljövärden urval för publ'!$B$2:$H$2,0),FALSE))</f>
        <v>7.8643000000000001</v>
      </c>
      <c r="F174" s="106">
        <f>IF(ISERROR(VLOOKUP($C174,'Miljövärden urval för publ'!$B$2:$H$490,MATCH(F$4,'Miljövärden urval för publ'!$B$2:$H$2,0),FALSE)),"",VLOOKUP($C174,'Miljövärden urval för publ'!$B$2:$H$490,MATCH(F$4,'Miljövärden urval för publ'!$B$2:$H$2,0),FALSE))</f>
        <v>4.2291600000000003</v>
      </c>
      <c r="G174" s="106">
        <f>IF(ISERROR(VLOOKUP($C174,'Miljövärden urval för publ'!$B$2:$H$490,MATCH(G$4,'Miljövärden urval för publ'!$B$2:$H$2,0),FALSE)),"",VLOOKUP($C174,'Miljövärden urval för publ'!$B$2:$H$490,MATCH(G$4,'Miljövärden urval för publ'!$B$2:$H$2,0),FALSE))</f>
        <v>0</v>
      </c>
    </row>
    <row r="175" spans="1:7" x14ac:dyDescent="0.25">
      <c r="A175" s="106">
        <v>172</v>
      </c>
      <c r="B175" s="106" t="str">
        <f>IF(ISERROR(INDEX('Miljövärden urval för publ'!$A$2:$AD$475,MATCH($A175,'Miljövärden urval för publ'!$U$2:$U$476,0),1)),"",INDEX('Miljövärden urval för publ'!$A$2:$AD$475,MATCH($A175,'Miljövärden urval för publ'!$U$2:$U$476,0),1))</f>
        <v>Norrenergi AB</v>
      </c>
      <c r="C175" s="106" t="str">
        <f>IF(ISERROR(INDEX('Miljövärden urval för publ'!$A$2:$AD$475,MATCH($A175,'Miljövärden urval för publ'!$U$2:$U$476,0),2)),"",INDEX('Miljövärden urval för publ'!$A$2:$AD$475,MATCH($A175,'Miljövärden urval för publ'!$U$2:$U$476,0),2))</f>
        <v>Sundbyberg-Solna</v>
      </c>
      <c r="D175" s="106">
        <f>IF(ISERROR(VLOOKUP($C175,'Miljövärden urval för publ'!$B$2:$H$490,MATCH(D$4,'Miljövärden urval för publ'!$B$2:$H$2,0),FALSE)),"",VLOOKUP($C175,'Miljövärden urval för publ'!$B$2:$H$490,MATCH(D$4,'Miljövärden urval för publ'!$B$2:$H$2,0),FALSE))</f>
        <v>0.31456699999999999</v>
      </c>
      <c r="E175" s="106">
        <f>IF(ISERROR(VLOOKUP($C175,'Miljövärden urval för publ'!$B$2:$H$490,MATCH(E$4,'Miljövärden urval för publ'!$B$2:$H$2,0),FALSE)),"",VLOOKUP($C175,'Miljövärden urval för publ'!$B$2:$H$490,MATCH(E$4,'Miljövärden urval för publ'!$B$2:$H$2,0),FALSE))</f>
        <v>4.6563100000000004</v>
      </c>
      <c r="F175" s="106">
        <f>IF(ISERROR(VLOOKUP($C175,'Miljövärden urval för publ'!$B$2:$H$490,MATCH(F$4,'Miljövärden urval för publ'!$B$2:$H$2,0),FALSE)),"",VLOOKUP($C175,'Miljövärden urval för publ'!$B$2:$H$490,MATCH(F$4,'Miljövärden urval för publ'!$B$2:$H$2,0),FALSE))</f>
        <v>4.37296</v>
      </c>
      <c r="G175" s="106">
        <f>IF(ISERROR(VLOOKUP($C175,'Miljövärden urval för publ'!$B$2:$H$490,MATCH(G$4,'Miljövärden urval för publ'!$B$2:$H$2,0),FALSE)),"",VLOOKUP($C175,'Miljövärden urval för publ'!$B$2:$H$490,MATCH(G$4,'Miljövärden urval för publ'!$B$2:$H$2,0),FALSE))</f>
        <v>8.02603E-3</v>
      </c>
    </row>
    <row r="176" spans="1:7" x14ac:dyDescent="0.25">
      <c r="A176" s="106">
        <v>173</v>
      </c>
      <c r="B176" s="106" t="str">
        <f>IF(ISERROR(INDEX('Miljövärden urval för publ'!$A$2:$AD$475,MATCH($A176,'Miljövärden urval för publ'!$U$2:$U$476,0),1)),"",INDEX('Miljövärden urval för publ'!$A$2:$AD$475,MATCH($A176,'Miljövärden urval för publ'!$U$2:$U$476,0),1))</f>
        <v>Norrtälje Energi AB</v>
      </c>
      <c r="C176" s="106" t="str">
        <f>IF(ISERROR(INDEX('Miljövärden urval för publ'!$A$2:$AD$475,MATCH($A176,'Miljövärden urval för publ'!$U$2:$U$476,0),2)),"",INDEX('Miljövärden urval för publ'!$A$2:$AD$475,MATCH($A176,'Miljövärden urval för publ'!$U$2:$U$476,0),2))</f>
        <v>Hallstavik</v>
      </c>
      <c r="D176" s="106">
        <f>IF(ISERROR(VLOOKUP($C176,'Miljövärden urval för publ'!$B$2:$H$490,MATCH(D$4,'Miljövärden urval för publ'!$B$2:$H$2,0),FALSE)),"",VLOOKUP($C176,'Miljövärden urval för publ'!$B$2:$H$490,MATCH(D$4,'Miljövärden urval för publ'!$B$2:$H$2,0),FALSE))</f>
        <v>8.1451400000000004E-3</v>
      </c>
      <c r="E176" s="106">
        <f>IF(ISERROR(VLOOKUP($C176,'Miljövärden urval för publ'!$B$2:$H$490,MATCH(E$4,'Miljövärden urval för publ'!$B$2:$H$2,0),FALSE)),"",VLOOKUP($C176,'Miljövärden urval för publ'!$B$2:$H$490,MATCH(E$4,'Miljövärden urval för publ'!$B$2:$H$2,0),FALSE))</f>
        <v>1.6768799999999999</v>
      </c>
      <c r="F176" s="106">
        <f>IF(ISERROR(VLOOKUP($C176,'Miljövärden urval för publ'!$B$2:$H$490,MATCH(F$4,'Miljövärden urval för publ'!$B$2:$H$2,0),FALSE)),"",VLOOKUP($C176,'Miljövärden urval för publ'!$B$2:$H$490,MATCH(F$4,'Miljövärden urval för publ'!$B$2:$H$2,0),FALSE))</f>
        <v>4.2957799999999999E-3</v>
      </c>
      <c r="G176" s="106">
        <f>IF(ISERROR(VLOOKUP($C176,'Miljövärden urval för publ'!$B$2:$H$490,MATCH(G$4,'Miljövärden urval för publ'!$B$2:$H$2,0),FALSE)),"",VLOOKUP($C176,'Miljövärden urval för publ'!$B$2:$H$490,MATCH(G$4,'Miljövärden urval för publ'!$B$2:$H$2,0),FALSE))</f>
        <v>1.84034E-3</v>
      </c>
    </row>
    <row r="177" spans="1:7" x14ac:dyDescent="0.25">
      <c r="A177" s="106">
        <v>174</v>
      </c>
      <c r="B177" s="106" t="str">
        <f>IF(ISERROR(INDEX('Miljövärden urval för publ'!$A$2:$AD$475,MATCH($A177,'Miljövärden urval för publ'!$U$2:$U$476,0),1)),"",INDEX('Miljövärden urval för publ'!$A$2:$AD$475,MATCH($A177,'Miljövärden urval för publ'!$U$2:$U$476,0),1))</f>
        <v>Norrtälje Energi AB</v>
      </c>
      <c r="C177" s="106" t="str">
        <f>IF(ISERROR(INDEX('Miljövärden urval för publ'!$A$2:$AD$475,MATCH($A177,'Miljövärden urval för publ'!$U$2:$U$476,0),2)),"",INDEX('Miljövärden urval för publ'!$A$2:$AD$475,MATCH($A177,'Miljövärden urval för publ'!$U$2:$U$476,0),2))</f>
        <v>Norrtälje</v>
      </c>
      <c r="D177" s="106">
        <f>IF(ISERROR(VLOOKUP($C177,'Miljövärden urval för publ'!$B$2:$H$490,MATCH(D$4,'Miljövärden urval för publ'!$B$2:$H$2,0),FALSE)),"",VLOOKUP($C177,'Miljövärden urval för publ'!$B$2:$H$490,MATCH(D$4,'Miljövärden urval för publ'!$B$2:$H$2,0),FALSE))</f>
        <v>0.118107</v>
      </c>
      <c r="E177" s="106">
        <f>IF(ISERROR(VLOOKUP($C177,'Miljövärden urval för publ'!$B$2:$H$490,MATCH(E$4,'Miljövärden urval för publ'!$B$2:$H$2,0),FALSE)),"",VLOOKUP($C177,'Miljövärden urval för publ'!$B$2:$H$490,MATCH(E$4,'Miljövärden urval för publ'!$B$2:$H$2,0),FALSE))</f>
        <v>26.7559</v>
      </c>
      <c r="F177" s="106">
        <f>IF(ISERROR(VLOOKUP($C177,'Miljövärden urval för publ'!$B$2:$H$490,MATCH(F$4,'Miljövärden urval för publ'!$B$2:$H$2,0),FALSE)),"",VLOOKUP($C177,'Miljövärden urval för publ'!$B$2:$H$490,MATCH(F$4,'Miljövärden urval för publ'!$B$2:$H$2,0),FALSE))</f>
        <v>6.2835799999999997</v>
      </c>
      <c r="G177" s="106">
        <f>IF(ISERROR(VLOOKUP($C177,'Miljövärden urval för publ'!$B$2:$H$490,MATCH(G$4,'Miljövärden urval för publ'!$B$2:$H$2,0),FALSE)),"",VLOOKUP($C177,'Miljövärden urval för publ'!$B$2:$H$490,MATCH(G$4,'Miljövärden urval för publ'!$B$2:$H$2,0),FALSE))</f>
        <v>1.85226E-2</v>
      </c>
    </row>
    <row r="178" spans="1:7" x14ac:dyDescent="0.25">
      <c r="A178" s="106">
        <v>175</v>
      </c>
      <c r="B178" s="106" t="str">
        <f>IF(ISERROR(INDEX('Miljövärden urval för publ'!$A$2:$AD$475,MATCH($A178,'Miljövärden urval för publ'!$U$2:$U$476,0),1)),"",INDEX('Miljövärden urval för publ'!$A$2:$AD$475,MATCH($A178,'Miljövärden urval för publ'!$U$2:$U$476,0),1))</f>
        <v>Norrtälje Energi AB</v>
      </c>
      <c r="C178" s="106" t="str">
        <f>IF(ISERROR(INDEX('Miljövärden urval för publ'!$A$2:$AD$475,MATCH($A178,'Miljövärden urval för publ'!$U$2:$U$476,0),2)),"",INDEX('Miljövärden urval för publ'!$A$2:$AD$475,MATCH($A178,'Miljövärden urval för publ'!$U$2:$U$476,0),2))</f>
        <v>Rimbo</v>
      </c>
      <c r="D178" s="106">
        <f>IF(ISERROR(VLOOKUP($C178,'Miljövärden urval för publ'!$B$2:$H$490,MATCH(D$4,'Miljövärden urval för publ'!$B$2:$H$2,0),FALSE)),"",VLOOKUP($C178,'Miljövärden urval för publ'!$B$2:$H$490,MATCH(D$4,'Miljövärden urval för publ'!$B$2:$H$2,0),FALSE))</f>
        <v>0.28369499999999997</v>
      </c>
      <c r="E178" s="106">
        <f>IF(ISERROR(VLOOKUP($C178,'Miljövärden urval för publ'!$B$2:$H$490,MATCH(E$4,'Miljövärden urval för publ'!$B$2:$H$2,0),FALSE)),"",VLOOKUP($C178,'Miljövärden urval för publ'!$B$2:$H$490,MATCH(E$4,'Miljövärden urval för publ'!$B$2:$H$2,0),FALSE))</f>
        <v>63.750399999999999</v>
      </c>
      <c r="F178" s="106">
        <f>IF(ISERROR(VLOOKUP($C178,'Miljövärden urval för publ'!$B$2:$H$490,MATCH(F$4,'Miljövärden urval för publ'!$B$2:$H$2,0),FALSE)),"",VLOOKUP($C178,'Miljövärden urval för publ'!$B$2:$H$490,MATCH(F$4,'Miljövärden urval för publ'!$B$2:$H$2,0),FALSE))</f>
        <v>9.4823799999999991</v>
      </c>
      <c r="G178" s="106">
        <f>IF(ISERROR(VLOOKUP($C178,'Miljövärden urval för publ'!$B$2:$H$490,MATCH(G$4,'Miljövärden urval för publ'!$B$2:$H$2,0),FALSE)),"",VLOOKUP($C178,'Miljövärden urval för publ'!$B$2:$H$490,MATCH(G$4,'Miljövärden urval för publ'!$B$2:$H$2,0),FALSE))</f>
        <v>6.2579499999999996E-2</v>
      </c>
    </row>
    <row r="179" spans="1:7" x14ac:dyDescent="0.25">
      <c r="A179" s="106">
        <v>176</v>
      </c>
      <c r="B179" s="106" t="str">
        <f>IF(ISERROR(INDEX('Miljövärden urval för publ'!$A$2:$AD$475,MATCH($A179,'Miljövärden urval för publ'!$U$2:$U$476,0),1)),"",INDEX('Miljövärden urval för publ'!$A$2:$AD$475,MATCH($A179,'Miljövärden urval för publ'!$U$2:$U$476,0),1))</f>
        <v>Nybro Energi AB</v>
      </c>
      <c r="C179" s="106" t="str">
        <f>IF(ISERROR(INDEX('Miljövärden urval för publ'!$A$2:$AD$475,MATCH($A179,'Miljövärden urval för publ'!$U$2:$U$476,0),2)),"",INDEX('Miljövärden urval för publ'!$A$2:$AD$475,MATCH($A179,'Miljövärden urval för publ'!$U$2:$U$476,0),2))</f>
        <v>Nybro</v>
      </c>
      <c r="D179" s="106">
        <f>IF(ISERROR(VLOOKUP($C179,'Miljövärden urval för publ'!$B$2:$H$490,MATCH(D$4,'Miljövärden urval för publ'!$B$2:$H$2,0),FALSE)),"",VLOOKUP($C179,'Miljövärden urval för publ'!$B$2:$H$490,MATCH(D$4,'Miljövärden urval för publ'!$B$2:$H$2,0),FALSE))</f>
        <v>0.11862499999999999</v>
      </c>
      <c r="E179" s="106">
        <f>IF(ISERROR(VLOOKUP($C179,'Miljövärden urval för publ'!$B$2:$H$490,MATCH(E$4,'Miljövärden urval för publ'!$B$2:$H$2,0),FALSE)),"",VLOOKUP($C179,'Miljövärden urval för publ'!$B$2:$H$490,MATCH(E$4,'Miljövärden urval för publ'!$B$2:$H$2,0),FALSE))</f>
        <v>28.211200000000002</v>
      </c>
      <c r="F179" s="106">
        <f>IF(ISERROR(VLOOKUP($C179,'Miljövärden urval för publ'!$B$2:$H$490,MATCH(F$4,'Miljövärden urval för publ'!$B$2:$H$2,0),FALSE)),"",VLOOKUP($C179,'Miljövärden urval för publ'!$B$2:$H$490,MATCH(F$4,'Miljövärden urval för publ'!$B$2:$H$2,0),FALSE))</f>
        <v>8.5072500000000009</v>
      </c>
      <c r="G179" s="106">
        <f>IF(ISERROR(VLOOKUP($C179,'Miljövärden urval för publ'!$B$2:$H$490,MATCH(G$4,'Miljövärden urval för publ'!$B$2:$H$2,0),FALSE)),"",VLOOKUP($C179,'Miljövärden urval för publ'!$B$2:$H$490,MATCH(G$4,'Miljövärden urval för publ'!$B$2:$H$2,0),FALSE))</f>
        <v>2.3841999999999999E-2</v>
      </c>
    </row>
    <row r="180" spans="1:7" x14ac:dyDescent="0.25">
      <c r="A180" s="106">
        <v>177</v>
      </c>
      <c r="B180" s="106" t="str">
        <f>IF(ISERROR(INDEX('Miljövärden urval för publ'!$A$2:$AD$475,MATCH($A180,'Miljövärden urval för publ'!$U$2:$U$476,0),1)),"",INDEX('Miljövärden urval för publ'!$A$2:$AD$475,MATCH($A180,'Miljövärden urval för publ'!$U$2:$U$476,0),1))</f>
        <v>Nässjö Affärsverk AB</v>
      </c>
      <c r="C180" s="106" t="str">
        <f>IF(ISERROR(INDEX('Miljövärden urval för publ'!$A$2:$AD$475,MATCH($A180,'Miljövärden urval för publ'!$U$2:$U$476,0),2)),"",INDEX('Miljövärden urval för publ'!$A$2:$AD$475,MATCH($A180,'Miljövärden urval för publ'!$U$2:$U$476,0),2))</f>
        <v>Anneberg</v>
      </c>
      <c r="D180" s="106">
        <f>IF(ISERROR(VLOOKUP($C180,'Miljövärden urval för publ'!$B$2:$H$490,MATCH(D$4,'Miljövärden urval för publ'!$B$2:$H$2,0),FALSE)),"",VLOOKUP($C180,'Miljövärden urval för publ'!$B$2:$H$490,MATCH(D$4,'Miljövärden urval för publ'!$B$2:$H$2,0),FALSE))</f>
        <v>0.20763400000000001</v>
      </c>
      <c r="E180" s="106">
        <f>IF(ISERROR(VLOOKUP($C180,'Miljövärden urval för publ'!$B$2:$H$490,MATCH(E$4,'Miljövärden urval för publ'!$B$2:$H$2,0),FALSE)),"",VLOOKUP($C180,'Miljövärden urval för publ'!$B$2:$H$490,MATCH(E$4,'Miljövärden urval för publ'!$B$2:$H$2,0),FALSE))</f>
        <v>13.347899999999999</v>
      </c>
      <c r="F180" s="106">
        <f>IF(ISERROR(VLOOKUP($C180,'Miljövärden urval för publ'!$B$2:$H$490,MATCH(F$4,'Miljövärden urval för publ'!$B$2:$H$2,0),FALSE)),"",VLOOKUP($C180,'Miljövärden urval för publ'!$B$2:$H$490,MATCH(F$4,'Miljövärden urval för publ'!$B$2:$H$2,0),FALSE))</f>
        <v>17.027100000000001</v>
      </c>
      <c r="G180" s="106">
        <f>IF(ISERROR(VLOOKUP($C180,'Miljövärden urval för publ'!$B$2:$H$490,MATCH(G$4,'Miljövärden urval för publ'!$B$2:$H$2,0),FALSE)),"",VLOOKUP($C180,'Miljövärden urval för publ'!$B$2:$H$490,MATCH(G$4,'Miljövärden urval för publ'!$B$2:$H$2,0),FALSE))</f>
        <v>1.6778499999999998E-2</v>
      </c>
    </row>
    <row r="181" spans="1:7" x14ac:dyDescent="0.25">
      <c r="A181" s="106">
        <v>178</v>
      </c>
      <c r="B181" s="106" t="str">
        <f>IF(ISERROR(INDEX('Miljövärden urval för publ'!$A$2:$AD$475,MATCH($A181,'Miljövärden urval för publ'!$U$2:$U$476,0),1)),"",INDEX('Miljövärden urval för publ'!$A$2:$AD$475,MATCH($A181,'Miljövärden urval för publ'!$U$2:$U$476,0),1))</f>
        <v>Nässjö Affärsverk AB</v>
      </c>
      <c r="C181" s="106" t="str">
        <f>IF(ISERROR(INDEX('Miljövärden urval för publ'!$A$2:$AD$475,MATCH($A181,'Miljövärden urval för publ'!$U$2:$U$476,0),2)),"",INDEX('Miljövärden urval för publ'!$A$2:$AD$475,MATCH($A181,'Miljövärden urval för publ'!$U$2:$U$476,0),2))</f>
        <v>Bodafors</v>
      </c>
      <c r="D181" s="106">
        <f>IF(ISERROR(VLOOKUP($C181,'Miljövärden urval för publ'!$B$2:$H$490,MATCH(D$4,'Miljövärden urval för publ'!$B$2:$H$2,0),FALSE)),"",VLOOKUP($C181,'Miljövärden urval för publ'!$B$2:$H$490,MATCH(D$4,'Miljövärden urval för publ'!$B$2:$H$2,0),FALSE))</f>
        <v>0.21174200000000001</v>
      </c>
      <c r="E181" s="106">
        <f>IF(ISERROR(VLOOKUP($C181,'Miljövärden urval för publ'!$B$2:$H$490,MATCH(E$4,'Miljövärden urval för publ'!$B$2:$H$2,0),FALSE)),"",VLOOKUP($C181,'Miljövärden urval för publ'!$B$2:$H$490,MATCH(E$4,'Miljövärden urval för publ'!$B$2:$H$2,0),FALSE))</f>
        <v>39.998100000000001</v>
      </c>
      <c r="F181" s="106">
        <f>IF(ISERROR(VLOOKUP($C181,'Miljövärden urval för publ'!$B$2:$H$490,MATCH(F$4,'Miljövärden urval för publ'!$B$2:$H$2,0),FALSE)),"",VLOOKUP($C181,'Miljövärden urval för publ'!$B$2:$H$490,MATCH(F$4,'Miljövärden urval för publ'!$B$2:$H$2,0),FALSE))</f>
        <v>10.666700000000001</v>
      </c>
      <c r="G181" s="106">
        <f>IF(ISERROR(VLOOKUP($C181,'Miljövärden urval för publ'!$B$2:$H$490,MATCH(G$4,'Miljövärden urval för publ'!$B$2:$H$2,0),FALSE)),"",VLOOKUP($C181,'Miljövärden urval för publ'!$B$2:$H$490,MATCH(G$4,'Miljövärden urval för publ'!$B$2:$H$2,0),FALSE))</f>
        <v>7.4909000000000003E-2</v>
      </c>
    </row>
    <row r="182" spans="1:7" x14ac:dyDescent="0.25">
      <c r="A182" s="106">
        <v>179</v>
      </c>
      <c r="B182" s="106" t="str">
        <f>IF(ISERROR(INDEX('Miljövärden urval för publ'!$A$2:$AD$475,MATCH($A182,'Miljövärden urval för publ'!$U$2:$U$476,0),1)),"",INDEX('Miljövärden urval för publ'!$A$2:$AD$475,MATCH($A182,'Miljövärden urval för publ'!$U$2:$U$476,0),1))</f>
        <v>Nässjö Affärsverk AB</v>
      </c>
      <c r="C182" s="106" t="str">
        <f>IF(ISERROR(INDEX('Miljövärden urval för publ'!$A$2:$AD$475,MATCH($A182,'Miljövärden urval för publ'!$U$2:$U$476,0),2)),"",INDEX('Miljövärden urval för publ'!$A$2:$AD$475,MATCH($A182,'Miljövärden urval för publ'!$U$2:$U$476,0),2))</f>
        <v>Nässjö</v>
      </c>
      <c r="D182" s="106">
        <f>IF(ISERROR(VLOOKUP($C182,'Miljövärden urval för publ'!$B$2:$H$490,MATCH(D$4,'Miljövärden urval för publ'!$B$2:$H$2,0),FALSE)),"",VLOOKUP($C182,'Miljövärden urval för publ'!$B$2:$H$490,MATCH(D$4,'Miljövärden urval för publ'!$B$2:$H$2,0),FALSE))</f>
        <v>0.10459</v>
      </c>
      <c r="E182" s="106">
        <f>IF(ISERROR(VLOOKUP($C182,'Miljövärden urval för publ'!$B$2:$H$490,MATCH(E$4,'Miljövärden urval för publ'!$B$2:$H$2,0),FALSE)),"",VLOOKUP($C182,'Miljövärden urval för publ'!$B$2:$H$490,MATCH(E$4,'Miljövärden urval för publ'!$B$2:$H$2,0),FALSE))</f>
        <v>11.4359</v>
      </c>
      <c r="F182" s="106">
        <f>IF(ISERROR(VLOOKUP($C182,'Miljövärden urval för publ'!$B$2:$H$490,MATCH(F$4,'Miljövärden urval för publ'!$B$2:$H$2,0),FALSE)),"",VLOOKUP($C182,'Miljövärden urval för publ'!$B$2:$H$490,MATCH(F$4,'Miljövärden urval för publ'!$B$2:$H$2,0),FALSE))</f>
        <v>6.1388499999999997</v>
      </c>
      <c r="G182" s="106">
        <f>IF(ISERROR(VLOOKUP($C182,'Miljövärden urval för publ'!$B$2:$H$490,MATCH(G$4,'Miljövärden urval för publ'!$B$2:$H$2,0),FALSE)),"",VLOOKUP($C182,'Miljövärden urval för publ'!$B$2:$H$490,MATCH(G$4,'Miljövärden urval för publ'!$B$2:$H$2,0),FALSE))</f>
        <v>1.29298E-2</v>
      </c>
    </row>
    <row r="183" spans="1:7" x14ac:dyDescent="0.25">
      <c r="A183" s="106">
        <v>180</v>
      </c>
      <c r="B183" s="106" t="str">
        <f>IF(ISERROR(INDEX('Miljövärden urval för publ'!$A$2:$AD$475,MATCH($A183,'Miljövärden urval för publ'!$U$2:$U$476,0),1)),"",INDEX('Miljövärden urval för publ'!$A$2:$AD$475,MATCH($A183,'Miljövärden urval för publ'!$U$2:$U$476,0),1))</f>
        <v>Olofströms Kraft AB</v>
      </c>
      <c r="C183" s="106" t="str">
        <f>IF(ISERROR(INDEX('Miljövärden urval för publ'!$A$2:$AD$475,MATCH($A183,'Miljövärden urval för publ'!$U$2:$U$476,0),2)),"",INDEX('Miljövärden urval för publ'!$A$2:$AD$475,MATCH($A183,'Miljövärden urval för publ'!$U$2:$U$476,0),2))</f>
        <v>Olofström</v>
      </c>
      <c r="D183" s="106">
        <f>IF(ISERROR(VLOOKUP($C183,'Miljövärden urval för publ'!$B$2:$H$490,MATCH(D$4,'Miljövärden urval för publ'!$B$2:$H$2,0),FALSE)),"",VLOOKUP($C183,'Miljövärden urval för publ'!$B$2:$H$490,MATCH(D$4,'Miljövärden urval för publ'!$B$2:$H$2,0),FALSE))</f>
        <v>0.148537</v>
      </c>
      <c r="E183" s="106">
        <f>IF(ISERROR(VLOOKUP($C183,'Miljövärden urval för publ'!$B$2:$H$490,MATCH(E$4,'Miljövärden urval för publ'!$B$2:$H$2,0),FALSE)),"",VLOOKUP($C183,'Miljövärden urval för publ'!$B$2:$H$490,MATCH(E$4,'Miljövärden urval för publ'!$B$2:$H$2,0),FALSE))</f>
        <v>36.045900000000003</v>
      </c>
      <c r="F183" s="106">
        <f>IF(ISERROR(VLOOKUP($C183,'Miljövärden urval för publ'!$B$2:$H$490,MATCH(F$4,'Miljövärden urval för publ'!$B$2:$H$2,0),FALSE)),"",VLOOKUP($C183,'Miljövärden urval för publ'!$B$2:$H$490,MATCH(F$4,'Miljövärden urval för publ'!$B$2:$H$2,0),FALSE))</f>
        <v>9.6069800000000001</v>
      </c>
      <c r="G183" s="106">
        <f>IF(ISERROR(VLOOKUP($C183,'Miljövärden urval för publ'!$B$2:$H$490,MATCH(G$4,'Miljövärden urval för publ'!$B$2:$H$2,0),FALSE)),"",VLOOKUP($C183,'Miljövärden urval för publ'!$B$2:$H$490,MATCH(G$4,'Miljövärden urval för publ'!$B$2:$H$2,0),FALSE))</f>
        <v>4.0887600000000003E-2</v>
      </c>
    </row>
    <row r="184" spans="1:7" x14ac:dyDescent="0.25">
      <c r="A184" s="106">
        <v>181</v>
      </c>
      <c r="B184" s="106" t="str">
        <f>IF(ISERROR(INDEX('Miljövärden urval för publ'!$A$2:$AD$475,MATCH($A184,'Miljövärden urval för publ'!$U$2:$U$476,0),1)),"",INDEX('Miljövärden urval för publ'!$A$2:$AD$475,MATCH($A184,'Miljövärden urval för publ'!$U$2:$U$476,0),1))</f>
        <v>Oskarshamn Energi AB</v>
      </c>
      <c r="C184" s="106" t="str">
        <f>IF(ISERROR(INDEX('Miljövärden urval för publ'!$A$2:$AD$475,MATCH($A184,'Miljövärden urval för publ'!$U$2:$U$476,0),2)),"",INDEX('Miljövärden urval för publ'!$A$2:$AD$475,MATCH($A184,'Miljövärden urval för publ'!$U$2:$U$476,0),2))</f>
        <v>Oskarshamn</v>
      </c>
      <c r="D184" s="106">
        <f>IF(ISERROR(VLOOKUP($C184,'Miljövärden urval för publ'!$B$2:$H$490,MATCH(D$4,'Miljövärden urval för publ'!$B$2:$H$2,0),FALSE)),"",VLOOKUP($C184,'Miljövärden urval för publ'!$B$2:$H$490,MATCH(D$4,'Miljövärden urval för publ'!$B$2:$H$2,0),FALSE))</f>
        <v>6.8764500000000006E-2</v>
      </c>
      <c r="E184" s="106">
        <f>IF(ISERROR(VLOOKUP($C184,'Miljövärden urval för publ'!$B$2:$H$490,MATCH(E$4,'Miljövärden urval för publ'!$B$2:$H$2,0),FALSE)),"",VLOOKUP($C184,'Miljövärden urval för publ'!$B$2:$H$490,MATCH(E$4,'Miljövärden urval för publ'!$B$2:$H$2,0),FALSE))</f>
        <v>11.06</v>
      </c>
      <c r="F184" s="106">
        <f>IF(ISERROR(VLOOKUP($C184,'Miljövärden urval för publ'!$B$2:$H$490,MATCH(F$4,'Miljövärden urval för publ'!$B$2:$H$2,0),FALSE)),"",VLOOKUP($C184,'Miljövärden urval för publ'!$B$2:$H$490,MATCH(F$4,'Miljövärden urval för publ'!$B$2:$H$2,0),FALSE))</f>
        <v>8.4918700000000005</v>
      </c>
      <c r="G184" s="106">
        <f>IF(ISERROR(VLOOKUP($C184,'Miljövärden urval för publ'!$B$2:$H$490,MATCH(G$4,'Miljövärden urval för publ'!$B$2:$H$2,0),FALSE)),"",VLOOKUP($C184,'Miljövärden urval för publ'!$B$2:$H$490,MATCH(G$4,'Miljövärden urval för publ'!$B$2:$H$2,0),FALSE))</f>
        <v>8.6956499999999992E-3</v>
      </c>
    </row>
    <row r="185" spans="1:7" x14ac:dyDescent="0.25">
      <c r="A185" s="106">
        <v>182</v>
      </c>
      <c r="B185" s="106" t="str">
        <f>IF(ISERROR(INDEX('Miljövärden urval för publ'!$A$2:$AD$475,MATCH($A185,'Miljövärden urval för publ'!$U$2:$U$476,0),1)),"",INDEX('Miljövärden urval för publ'!$A$2:$AD$475,MATCH($A185,'Miljövärden urval för publ'!$U$2:$U$476,0),1))</f>
        <v>Oxelö Energi AB</v>
      </c>
      <c r="C185" s="106" t="str">
        <f>IF(ISERROR(INDEX('Miljövärden urval för publ'!$A$2:$AD$475,MATCH($A185,'Miljövärden urval för publ'!$U$2:$U$476,0),2)),"",INDEX('Miljövärden urval för publ'!$A$2:$AD$475,MATCH($A185,'Miljövärden urval för publ'!$U$2:$U$476,0),2))</f>
        <v>Oxelösund</v>
      </c>
      <c r="D185" s="106">
        <f>IF(ISERROR(VLOOKUP($C185,'Miljövärden urval för publ'!$B$2:$H$490,MATCH(D$4,'Miljövärden urval för publ'!$B$2:$H$2,0),FALSE)),"",VLOOKUP($C185,'Miljövärden urval för publ'!$B$2:$H$490,MATCH(D$4,'Miljövärden urval för publ'!$B$2:$H$2,0),FALSE))</f>
        <v>7.0800000000000002E-2</v>
      </c>
      <c r="E185" s="106">
        <f>IF(ISERROR(VLOOKUP($C185,'Miljövärden urval för publ'!$B$2:$H$490,MATCH(E$4,'Miljövärden urval för publ'!$B$2:$H$2,0),FALSE)),"",VLOOKUP($C185,'Miljövärden urval för publ'!$B$2:$H$490,MATCH(E$4,'Miljövärden urval för publ'!$B$2:$H$2,0),FALSE))</f>
        <v>14.5021</v>
      </c>
      <c r="F185" s="106">
        <f>IF(ISERROR(VLOOKUP($C185,'Miljövärden urval för publ'!$B$2:$H$490,MATCH(F$4,'Miljövärden urval för publ'!$B$2:$H$2,0),FALSE)),"",VLOOKUP($C185,'Miljövärden urval för publ'!$B$2:$H$490,MATCH(F$4,'Miljövärden urval för publ'!$B$2:$H$2,0),FALSE))</f>
        <v>0</v>
      </c>
      <c r="G185" s="106">
        <f>IF(ISERROR(VLOOKUP($C185,'Miljövärden urval för publ'!$B$2:$H$490,MATCH(G$4,'Miljövärden urval för publ'!$B$2:$H$2,0),FALSE)),"",VLOOKUP($C185,'Miljövärden urval för publ'!$B$2:$H$490,MATCH(G$4,'Miljövärden urval för publ'!$B$2:$H$2,0),FALSE))</f>
        <v>1.39968E-2</v>
      </c>
    </row>
    <row r="186" spans="1:7" x14ac:dyDescent="0.25">
      <c r="A186" s="106">
        <v>183</v>
      </c>
      <c r="B186" s="106" t="str">
        <f>IF(ISERROR(INDEX('Miljövärden urval för publ'!$A$2:$AD$475,MATCH($A186,'Miljövärden urval för publ'!$U$2:$U$476,0),1)),"",INDEX('Miljövärden urval för publ'!$A$2:$AD$475,MATCH($A186,'Miljövärden urval för publ'!$U$2:$U$476,0),1))</f>
        <v>Perstorps Fjärrvärme AB</v>
      </c>
      <c r="C186" s="106" t="str">
        <f>IF(ISERROR(INDEX('Miljövärden urval för publ'!$A$2:$AD$475,MATCH($A186,'Miljövärden urval för publ'!$U$2:$U$476,0),2)),"",INDEX('Miljövärden urval för publ'!$A$2:$AD$475,MATCH($A186,'Miljövärden urval för publ'!$U$2:$U$476,0),2))</f>
        <v>Perstorp</v>
      </c>
      <c r="D186" s="106">
        <f>IF(ISERROR(VLOOKUP($C186,'Miljövärden urval för publ'!$B$2:$H$490,MATCH(D$4,'Miljövärden urval för publ'!$B$2:$H$2,0),FALSE)),"",VLOOKUP($C186,'Miljövärden urval för publ'!$B$2:$H$490,MATCH(D$4,'Miljövärden urval för publ'!$B$2:$H$2,0),FALSE))</f>
        <v>8.3598800000000001E-2</v>
      </c>
      <c r="E186" s="106">
        <f>IF(ISERROR(VLOOKUP($C186,'Miljövärden urval för publ'!$B$2:$H$490,MATCH(E$4,'Miljövärden urval för publ'!$B$2:$H$2,0),FALSE)),"",VLOOKUP($C186,'Miljövärden urval för publ'!$B$2:$H$490,MATCH(E$4,'Miljövärden urval för publ'!$B$2:$H$2,0),FALSE))</f>
        <v>20.131699999999999</v>
      </c>
      <c r="F186" s="106">
        <f>IF(ISERROR(VLOOKUP($C186,'Miljövärden urval för publ'!$B$2:$H$490,MATCH(F$4,'Miljövärden urval för publ'!$B$2:$H$2,0),FALSE)),"",VLOOKUP($C186,'Miljövärden urval för publ'!$B$2:$H$490,MATCH(F$4,'Miljövärden urval för publ'!$B$2:$H$2,0),FALSE))</f>
        <v>6.0322899999999997</v>
      </c>
      <c r="G186" s="106">
        <f>IF(ISERROR(VLOOKUP($C186,'Miljövärden urval för publ'!$B$2:$H$490,MATCH(G$4,'Miljövärden urval för publ'!$B$2:$H$2,0),FALSE)),"",VLOOKUP($C186,'Miljövärden urval för publ'!$B$2:$H$490,MATCH(G$4,'Miljövärden urval för publ'!$B$2:$H$2,0),FALSE))</f>
        <v>1.949E-2</v>
      </c>
    </row>
    <row r="187" spans="1:7" x14ac:dyDescent="0.25">
      <c r="A187" s="106">
        <v>184</v>
      </c>
      <c r="B187" s="106" t="str">
        <f>IF(ISERROR(INDEX('Miljövärden urval för publ'!$A$2:$AD$475,MATCH($A187,'Miljövärden urval för publ'!$U$2:$U$476,0),1)),"",INDEX('Miljövärden urval för publ'!$A$2:$AD$475,MATCH($A187,'Miljövärden urval för publ'!$U$2:$U$476,0),1))</f>
        <v>PiteEnergi AB</v>
      </c>
      <c r="C187" s="106" t="str">
        <f>IF(ISERROR(INDEX('Miljövärden urval för publ'!$A$2:$AD$475,MATCH($A187,'Miljövärden urval för publ'!$U$2:$U$476,0),2)),"",INDEX('Miljövärden urval för publ'!$A$2:$AD$475,MATCH($A187,'Miljövärden urval för publ'!$U$2:$U$476,0),2))</f>
        <v>Norrfjärden</v>
      </c>
      <c r="D187" s="106">
        <f>IF(ISERROR(VLOOKUP($C187,'Miljövärden urval för publ'!$B$2:$H$490,MATCH(D$4,'Miljövärden urval för publ'!$B$2:$H$2,0),FALSE)),"",VLOOKUP($C187,'Miljövärden urval för publ'!$B$2:$H$490,MATCH(D$4,'Miljövärden urval för publ'!$B$2:$H$2,0),FALSE))</f>
        <v>0.44487300000000002</v>
      </c>
      <c r="E187" s="106">
        <f>IF(ISERROR(VLOOKUP($C187,'Miljövärden urval för publ'!$B$2:$H$490,MATCH(E$4,'Miljövärden urval för publ'!$B$2:$H$2,0),FALSE)),"",VLOOKUP($C187,'Miljövärden urval för publ'!$B$2:$H$490,MATCH(E$4,'Miljövärden urval för publ'!$B$2:$H$2,0),FALSE))</f>
        <v>70.754900000000006</v>
      </c>
      <c r="F187" s="106">
        <f>IF(ISERROR(VLOOKUP($C187,'Miljövärden urval för publ'!$B$2:$H$490,MATCH(F$4,'Miljövärden urval för publ'!$B$2:$H$2,0),FALSE)),"",VLOOKUP($C187,'Miljövärden urval för publ'!$B$2:$H$490,MATCH(F$4,'Miljövärden urval för publ'!$B$2:$H$2,0),FALSE))</f>
        <v>15.9276</v>
      </c>
      <c r="G187" s="106">
        <f>IF(ISERROR(VLOOKUP($C187,'Miljövärden urval för publ'!$B$2:$H$490,MATCH(G$4,'Miljövärden urval för publ'!$B$2:$H$2,0),FALSE)),"",VLOOKUP($C187,'Miljövärden urval för publ'!$B$2:$H$490,MATCH(G$4,'Miljövärden urval för publ'!$B$2:$H$2,0),FALSE))</f>
        <v>5.4323299999999998E-2</v>
      </c>
    </row>
    <row r="188" spans="1:7" x14ac:dyDescent="0.25">
      <c r="A188" s="106">
        <v>185</v>
      </c>
      <c r="B188" s="106" t="str">
        <f>IF(ISERROR(INDEX('Miljövärden urval för publ'!$A$2:$AD$475,MATCH($A188,'Miljövärden urval för publ'!$U$2:$U$476,0),1)),"",INDEX('Miljövärden urval för publ'!$A$2:$AD$475,MATCH($A188,'Miljövärden urval för publ'!$U$2:$U$476,0),1))</f>
        <v>PiteEnergi AB</v>
      </c>
      <c r="C188" s="106" t="str">
        <f>IF(ISERROR(INDEX('Miljövärden urval för publ'!$A$2:$AD$475,MATCH($A188,'Miljövärden urval för publ'!$U$2:$U$476,0),2)),"",INDEX('Miljövärden urval för publ'!$A$2:$AD$475,MATCH($A188,'Miljövärden urval för publ'!$U$2:$U$476,0),2))</f>
        <v>Piteå</v>
      </c>
      <c r="D188" s="106">
        <f>IF(ISERROR(VLOOKUP($C188,'Miljövärden urval för publ'!$B$2:$H$490,MATCH(D$4,'Miljövärden urval för publ'!$B$2:$H$2,0),FALSE)),"",VLOOKUP($C188,'Miljövärden urval för publ'!$B$2:$H$490,MATCH(D$4,'Miljövärden urval för publ'!$B$2:$H$2,0),FALSE))</f>
        <v>4.3664700000000001E-2</v>
      </c>
      <c r="E188" s="106">
        <f>IF(ISERROR(VLOOKUP($C188,'Miljövärden urval för publ'!$B$2:$H$490,MATCH(E$4,'Miljövärden urval för publ'!$B$2:$H$2,0),FALSE)),"",VLOOKUP($C188,'Miljövärden urval för publ'!$B$2:$H$490,MATCH(E$4,'Miljövärden urval för publ'!$B$2:$H$2,0),FALSE))</f>
        <v>9.4275699999999993</v>
      </c>
      <c r="F188" s="106">
        <f>IF(ISERROR(VLOOKUP($C188,'Miljövärden urval för publ'!$B$2:$H$490,MATCH(F$4,'Miljövärden urval för publ'!$B$2:$H$2,0),FALSE)),"",VLOOKUP($C188,'Miljövärden urval för publ'!$B$2:$H$490,MATCH(F$4,'Miljövärden urval för publ'!$B$2:$H$2,0),FALSE))</f>
        <v>0.34161000000000002</v>
      </c>
      <c r="G188" s="106">
        <f>IF(ISERROR(VLOOKUP($C188,'Miljövärden urval för publ'!$B$2:$H$490,MATCH(G$4,'Miljövärden urval för publ'!$B$2:$H$2,0),FALSE)),"",VLOOKUP($C188,'Miljövärden urval för publ'!$B$2:$H$490,MATCH(G$4,'Miljövärden urval för publ'!$B$2:$H$2,0),FALSE))</f>
        <v>1.35519E-2</v>
      </c>
    </row>
    <row r="189" spans="1:7" x14ac:dyDescent="0.25">
      <c r="A189" s="106">
        <v>186</v>
      </c>
      <c r="B189" s="106" t="str">
        <f>IF(ISERROR(INDEX('Miljövärden urval för publ'!$A$2:$AD$475,MATCH($A189,'Miljövärden urval för publ'!$U$2:$U$476,0),1)),"",INDEX('Miljövärden urval för publ'!$A$2:$AD$475,MATCH($A189,'Miljövärden urval för publ'!$U$2:$U$476,0),1))</f>
        <v>PiteEnergi AB</v>
      </c>
      <c r="C189" s="106" t="str">
        <f>IF(ISERROR(INDEX('Miljövärden urval för publ'!$A$2:$AD$475,MATCH($A189,'Miljövärden urval för publ'!$U$2:$U$476,0),2)),"",INDEX('Miljövärden urval för publ'!$A$2:$AD$475,MATCH($A189,'Miljövärden urval för publ'!$U$2:$U$476,0),2))</f>
        <v>Rosvik</v>
      </c>
      <c r="D189" s="106">
        <f>IF(ISERROR(VLOOKUP($C189,'Miljövärden urval för publ'!$B$2:$H$490,MATCH(D$4,'Miljövärden urval för publ'!$B$2:$H$2,0),FALSE)),"",VLOOKUP($C189,'Miljövärden urval för publ'!$B$2:$H$490,MATCH(D$4,'Miljövärden urval för publ'!$B$2:$H$2,0),FALSE))</f>
        <v>0.11465</v>
      </c>
      <c r="E189" s="106">
        <f>IF(ISERROR(VLOOKUP($C189,'Miljövärden urval för publ'!$B$2:$H$490,MATCH(E$4,'Miljövärden urval för publ'!$B$2:$H$2,0),FALSE)),"",VLOOKUP($C189,'Miljövärden urval för publ'!$B$2:$H$490,MATCH(E$4,'Miljövärden urval för publ'!$B$2:$H$2,0),FALSE))</f>
        <v>27.598600000000001</v>
      </c>
      <c r="F189" s="106">
        <f>IF(ISERROR(VLOOKUP($C189,'Miljövärden urval för publ'!$B$2:$H$490,MATCH(F$4,'Miljövärden urval för publ'!$B$2:$H$2,0),FALSE)),"",VLOOKUP($C189,'Miljövärden urval för publ'!$B$2:$H$490,MATCH(F$4,'Miljövärden urval för publ'!$B$2:$H$2,0),FALSE))</f>
        <v>10.114800000000001</v>
      </c>
      <c r="G189" s="106">
        <f>IF(ISERROR(VLOOKUP($C189,'Miljövärden urval för publ'!$B$2:$H$490,MATCH(G$4,'Miljövärden urval för publ'!$B$2:$H$2,0),FALSE)),"",VLOOKUP($C189,'Miljövärden urval för publ'!$B$2:$H$490,MATCH(G$4,'Miljövärden urval för publ'!$B$2:$H$2,0),FALSE))</f>
        <v>1.1061400000000001E-2</v>
      </c>
    </row>
    <row r="190" spans="1:7" x14ac:dyDescent="0.25">
      <c r="A190" s="106">
        <v>187</v>
      </c>
      <c r="B190" s="106" t="str">
        <f>IF(ISERROR(INDEX('Miljövärden urval för publ'!$A$2:$AD$475,MATCH($A190,'Miljövärden urval för publ'!$U$2:$U$476,0),1)),"",INDEX('Miljövärden urval för publ'!$A$2:$AD$475,MATCH($A190,'Miljövärden urval för publ'!$U$2:$U$476,0),1))</f>
        <v>PiteEnergi AB</v>
      </c>
      <c r="C190" s="106" t="str">
        <f>IF(ISERROR(INDEX('Miljövärden urval för publ'!$A$2:$AD$475,MATCH($A190,'Miljövärden urval för publ'!$U$2:$U$476,0),2)),"",INDEX('Miljövärden urval för publ'!$A$2:$AD$475,MATCH($A190,'Miljövärden urval för publ'!$U$2:$U$476,0),2))</f>
        <v>Sjulnäs</v>
      </c>
      <c r="D190" s="106">
        <f>IF(ISERROR(VLOOKUP($C190,'Miljövärden urval för publ'!$B$2:$H$490,MATCH(D$4,'Miljövärden urval för publ'!$B$2:$H$2,0),FALSE)),"",VLOOKUP($C190,'Miljövärden urval för publ'!$B$2:$H$490,MATCH(D$4,'Miljövärden urval för publ'!$B$2:$H$2,0),FALSE))</f>
        <v>0.63708799999999999</v>
      </c>
      <c r="E190" s="106">
        <f>IF(ISERROR(VLOOKUP($C190,'Miljövärden urval för publ'!$B$2:$H$490,MATCH(E$4,'Miljövärden urval för publ'!$B$2:$H$2,0),FALSE)),"",VLOOKUP($C190,'Miljövärden urval för publ'!$B$2:$H$490,MATCH(E$4,'Miljövärden urval för publ'!$B$2:$H$2,0),FALSE))</f>
        <v>112.51300000000001</v>
      </c>
      <c r="F190" s="106">
        <f>IF(ISERROR(VLOOKUP($C190,'Miljövärden urval för publ'!$B$2:$H$490,MATCH(F$4,'Miljövärden urval för publ'!$B$2:$H$2,0),FALSE)),"",VLOOKUP($C190,'Miljövärden urval för publ'!$B$2:$H$490,MATCH(F$4,'Miljövärden urval för publ'!$B$2:$H$2,0),FALSE))</f>
        <v>15.237</v>
      </c>
      <c r="G190" s="106">
        <f>IF(ISERROR(VLOOKUP($C190,'Miljövärden urval för publ'!$B$2:$H$490,MATCH(G$4,'Miljövärden urval för publ'!$B$2:$H$2,0),FALSE)),"",VLOOKUP($C190,'Miljövärden urval för publ'!$B$2:$H$490,MATCH(G$4,'Miljövärden urval för publ'!$B$2:$H$2,0),FALSE))</f>
        <v>0.100189</v>
      </c>
    </row>
    <row r="191" spans="1:7" x14ac:dyDescent="0.25">
      <c r="A191" s="106">
        <v>188</v>
      </c>
      <c r="B191" s="106" t="str">
        <f>IF(ISERROR(INDEX('Miljövärden urval för publ'!$A$2:$AD$475,MATCH($A191,'Miljövärden urval för publ'!$U$2:$U$476,0),1)),"",INDEX('Miljövärden urval för publ'!$A$2:$AD$475,MATCH($A191,'Miljövärden urval för publ'!$U$2:$U$476,0),1))</f>
        <v>Rindi Energi AB</v>
      </c>
      <c r="C191" s="106" t="str">
        <f>IF(ISERROR(INDEX('Miljövärden urval för publ'!$A$2:$AD$475,MATCH($A191,'Miljövärden urval för publ'!$U$2:$U$476,0),2)),"",INDEX('Miljövärden urval för publ'!$A$2:$AD$475,MATCH($A191,'Miljövärden urval för publ'!$U$2:$U$476,0),2))</f>
        <v>Filipstad</v>
      </c>
      <c r="D191" s="106">
        <f>IF(ISERROR(VLOOKUP($C191,'Miljövärden urval för publ'!$B$2:$H$490,MATCH(D$4,'Miljövärden urval för publ'!$B$2:$H$2,0),FALSE)),"",VLOOKUP($C191,'Miljövärden urval för publ'!$B$2:$H$490,MATCH(D$4,'Miljövärden urval för publ'!$B$2:$H$2,0),FALSE))</f>
        <v>0.13345599999999999</v>
      </c>
      <c r="E191" s="106">
        <f>IF(ISERROR(VLOOKUP($C191,'Miljövärden urval för publ'!$B$2:$H$490,MATCH(E$4,'Miljövärden urval för publ'!$B$2:$H$2,0),FALSE)),"",VLOOKUP($C191,'Miljövärden urval för publ'!$B$2:$H$490,MATCH(E$4,'Miljövärden urval för publ'!$B$2:$H$2,0),FALSE))</f>
        <v>27.389700000000001</v>
      </c>
      <c r="F191" s="106">
        <f>IF(ISERROR(VLOOKUP($C191,'Miljövärden urval för publ'!$B$2:$H$490,MATCH(F$4,'Miljövärden urval för publ'!$B$2:$H$2,0),FALSE)),"",VLOOKUP($C191,'Miljövärden urval för publ'!$B$2:$H$490,MATCH(F$4,'Miljövärden urval för publ'!$B$2:$H$2,0),FALSE))</f>
        <v>9.0706900000000008</v>
      </c>
      <c r="G191" s="106">
        <f>IF(ISERROR(VLOOKUP($C191,'Miljövärden urval för publ'!$B$2:$H$490,MATCH(G$4,'Miljövärden urval för publ'!$B$2:$H$2,0),FALSE)),"",VLOOKUP($C191,'Miljövärden urval för publ'!$B$2:$H$490,MATCH(G$4,'Miljövärden urval för publ'!$B$2:$H$2,0),FALSE))</f>
        <v>3.7523399999999998E-2</v>
      </c>
    </row>
    <row r="192" spans="1:7" x14ac:dyDescent="0.25">
      <c r="A192" s="106">
        <v>189</v>
      </c>
      <c r="B192" s="106" t="str">
        <f>IF(ISERROR(INDEX('Miljövärden urval för publ'!$A$2:$AD$475,MATCH($A192,'Miljövärden urval för publ'!$U$2:$U$476,0),1)),"",INDEX('Miljövärden urval för publ'!$A$2:$AD$475,MATCH($A192,'Miljövärden urval för publ'!$U$2:$U$476,0),1))</f>
        <v>Rindi Energi AB</v>
      </c>
      <c r="C192" s="106" t="str">
        <f>IF(ISERROR(INDEX('Miljövärden urval för publ'!$A$2:$AD$475,MATCH($A192,'Miljövärden urval för publ'!$U$2:$U$476,0),2)),"",INDEX('Miljövärden urval för publ'!$A$2:$AD$475,MATCH($A192,'Miljövärden urval för publ'!$U$2:$U$476,0),2))</f>
        <v>Flen</v>
      </c>
      <c r="D192" s="106">
        <f>IF(ISERROR(VLOOKUP($C192,'Miljövärden urval för publ'!$B$2:$H$490,MATCH(D$4,'Miljövärden urval för publ'!$B$2:$H$2,0),FALSE)),"",VLOOKUP($C192,'Miljövärden urval för publ'!$B$2:$H$490,MATCH(D$4,'Miljövärden urval för publ'!$B$2:$H$2,0),FALSE))</f>
        <v>8.9735700000000002E-2</v>
      </c>
      <c r="E192" s="106">
        <f>IF(ISERROR(VLOOKUP($C192,'Miljövärden urval för publ'!$B$2:$H$490,MATCH(E$4,'Miljövärden urval för publ'!$B$2:$H$2,0),FALSE)),"",VLOOKUP($C192,'Miljövärden urval för publ'!$B$2:$H$490,MATCH(E$4,'Miljövärden urval för publ'!$B$2:$H$2,0),FALSE))</f>
        <v>21.729199999999999</v>
      </c>
      <c r="F192" s="106">
        <f>IF(ISERROR(VLOOKUP($C192,'Miljövärden urval för publ'!$B$2:$H$490,MATCH(F$4,'Miljövärden urval för publ'!$B$2:$H$2,0),FALSE)),"",VLOOKUP($C192,'Miljövärden urval för publ'!$B$2:$H$490,MATCH(F$4,'Miljövärden urval för publ'!$B$2:$H$2,0),FALSE))</f>
        <v>7.3225800000000003</v>
      </c>
      <c r="G192" s="106">
        <f>IF(ISERROR(VLOOKUP($C192,'Miljövärden urval för publ'!$B$2:$H$490,MATCH(G$4,'Miljövärden urval för publ'!$B$2:$H$2,0),FALSE)),"",VLOOKUP($C192,'Miljövärden urval för publ'!$B$2:$H$490,MATCH(G$4,'Miljövärden urval för publ'!$B$2:$H$2,0),FALSE))</f>
        <v>1.7736200000000001E-2</v>
      </c>
    </row>
    <row r="193" spans="1:7" x14ac:dyDescent="0.25">
      <c r="A193" s="106">
        <v>190</v>
      </c>
      <c r="B193" s="106" t="str">
        <f>IF(ISERROR(INDEX('Miljövärden urval för publ'!$A$2:$AD$475,MATCH($A193,'Miljövärden urval för publ'!$U$2:$U$476,0),1)),"",INDEX('Miljövärden urval för publ'!$A$2:$AD$475,MATCH($A193,'Miljövärden urval för publ'!$U$2:$U$476,0),1))</f>
        <v>Rindi Energi AB</v>
      </c>
      <c r="C193" s="106" t="str">
        <f>IF(ISERROR(INDEX('Miljövärden urval för publ'!$A$2:$AD$475,MATCH($A193,'Miljövärden urval för publ'!$U$2:$U$476,0),2)),"",INDEX('Miljövärden urval för publ'!$A$2:$AD$475,MATCH($A193,'Miljövärden urval för publ'!$U$2:$U$476,0),2))</f>
        <v>Gnesta</v>
      </c>
      <c r="D193" s="106">
        <f>IF(ISERROR(VLOOKUP($C193,'Miljövärden urval för publ'!$B$2:$H$490,MATCH(D$4,'Miljövärden urval för publ'!$B$2:$H$2,0),FALSE)),"",VLOOKUP($C193,'Miljövärden urval för publ'!$B$2:$H$490,MATCH(D$4,'Miljövärden urval för publ'!$B$2:$H$2,0),FALSE))</f>
        <v>0.14970800000000001</v>
      </c>
      <c r="E193" s="106">
        <f>IF(ISERROR(VLOOKUP($C193,'Miljövärden urval för publ'!$B$2:$H$490,MATCH(E$4,'Miljövärden urval för publ'!$B$2:$H$2,0),FALSE)),"",VLOOKUP($C193,'Miljövärden urval för publ'!$B$2:$H$490,MATCH(E$4,'Miljövärden urval för publ'!$B$2:$H$2,0),FALSE))</f>
        <v>35.703099999999999</v>
      </c>
      <c r="F193" s="106">
        <f>IF(ISERROR(VLOOKUP($C193,'Miljövärden urval för publ'!$B$2:$H$490,MATCH(F$4,'Miljövärden urval för publ'!$B$2:$H$2,0),FALSE)),"",VLOOKUP($C193,'Miljövärden urval för publ'!$B$2:$H$490,MATCH(F$4,'Miljövärden urval för publ'!$B$2:$H$2,0),FALSE))</f>
        <v>9.0071899999999996</v>
      </c>
      <c r="G193" s="106">
        <f>IF(ISERROR(VLOOKUP($C193,'Miljövärden urval för publ'!$B$2:$H$490,MATCH(G$4,'Miljövärden urval för publ'!$B$2:$H$2,0),FALSE)),"",VLOOKUP($C193,'Miljövärden urval för publ'!$B$2:$H$490,MATCH(G$4,'Miljövärden urval för publ'!$B$2:$H$2,0),FALSE))</f>
        <v>4.3721999999999997E-2</v>
      </c>
    </row>
    <row r="194" spans="1:7" x14ac:dyDescent="0.25">
      <c r="A194" s="106">
        <v>191</v>
      </c>
      <c r="B194" s="106" t="str">
        <f>IF(ISERROR(INDEX('Miljövärden urval för publ'!$A$2:$AD$475,MATCH($A194,'Miljövärden urval för publ'!$U$2:$U$476,0),1)),"",INDEX('Miljövärden urval för publ'!$A$2:$AD$475,MATCH($A194,'Miljövärden urval för publ'!$U$2:$U$476,0),1))</f>
        <v>Rindi Energi AB</v>
      </c>
      <c r="C194" s="106" t="str">
        <f>IF(ISERROR(INDEX('Miljövärden urval för publ'!$A$2:$AD$475,MATCH($A194,'Miljövärden urval för publ'!$U$2:$U$476,0),2)),"",INDEX('Miljövärden urval för publ'!$A$2:$AD$475,MATCH($A194,'Miljövärden urval för publ'!$U$2:$U$476,0),2))</f>
        <v>Hörby</v>
      </c>
      <c r="D194" s="106">
        <f>IF(ISERROR(VLOOKUP($C194,'Miljövärden urval för publ'!$B$2:$H$490,MATCH(D$4,'Miljövärden urval för publ'!$B$2:$H$2,0),FALSE)),"",VLOOKUP($C194,'Miljövärden urval för publ'!$B$2:$H$490,MATCH(D$4,'Miljövärden urval för publ'!$B$2:$H$2,0),FALSE))</f>
        <v>0.12979399999999999</v>
      </c>
      <c r="E194" s="106">
        <f>IF(ISERROR(VLOOKUP($C194,'Miljövärden urval för publ'!$B$2:$H$490,MATCH(E$4,'Miljövärden urval för publ'!$B$2:$H$2,0),FALSE)),"",VLOOKUP($C194,'Miljövärden urval för publ'!$B$2:$H$490,MATCH(E$4,'Miljövärden urval för publ'!$B$2:$H$2,0),FALSE))</f>
        <v>31.404199999999999</v>
      </c>
      <c r="F194" s="106">
        <f>IF(ISERROR(VLOOKUP($C194,'Miljövärden urval för publ'!$B$2:$H$490,MATCH(F$4,'Miljövärden urval för publ'!$B$2:$H$2,0),FALSE)),"",VLOOKUP($C194,'Miljövärden urval för publ'!$B$2:$H$490,MATCH(F$4,'Miljövärden urval för publ'!$B$2:$H$2,0),FALSE))</f>
        <v>10.0831</v>
      </c>
      <c r="G194" s="106">
        <f>IF(ISERROR(VLOOKUP($C194,'Miljövärden urval för publ'!$B$2:$H$490,MATCH(G$4,'Miljövärden urval för publ'!$B$2:$H$2,0),FALSE)),"",VLOOKUP($C194,'Miljövärden urval för publ'!$B$2:$H$490,MATCH(G$4,'Miljövärden urval för publ'!$B$2:$H$2,0),FALSE))</f>
        <v>2.2301700000000001E-2</v>
      </c>
    </row>
    <row r="195" spans="1:7" x14ac:dyDescent="0.25">
      <c r="A195" s="106">
        <v>192</v>
      </c>
      <c r="B195" s="106" t="str">
        <f>IF(ISERROR(INDEX('Miljövärden urval för publ'!$A$2:$AD$475,MATCH($A195,'Miljövärden urval för publ'!$U$2:$U$476,0),1)),"",INDEX('Miljövärden urval för publ'!$A$2:$AD$475,MATCH($A195,'Miljövärden urval för publ'!$U$2:$U$476,0),1))</f>
        <v>Rindi Energi AB</v>
      </c>
      <c r="C195" s="106" t="str">
        <f>IF(ISERROR(INDEX('Miljövärden urval för publ'!$A$2:$AD$475,MATCH($A195,'Miljövärden urval för publ'!$U$2:$U$476,0),2)),"",INDEX('Miljövärden urval för publ'!$A$2:$AD$475,MATCH($A195,'Miljövärden urval för publ'!$U$2:$U$476,0),2))</f>
        <v>Höör</v>
      </c>
      <c r="D195" s="106">
        <f>IF(ISERROR(VLOOKUP($C195,'Miljövärden urval för publ'!$B$2:$H$490,MATCH(D$4,'Miljövärden urval för publ'!$B$2:$H$2,0),FALSE)),"",VLOOKUP($C195,'Miljövärden urval för publ'!$B$2:$H$490,MATCH(D$4,'Miljövärden urval för publ'!$B$2:$H$2,0),FALSE))</f>
        <v>0.13056000000000001</v>
      </c>
      <c r="E195" s="106">
        <f>IF(ISERROR(VLOOKUP($C195,'Miljövärden urval för publ'!$B$2:$H$490,MATCH(E$4,'Miljövärden urval för publ'!$B$2:$H$2,0),FALSE)),"",VLOOKUP($C195,'Miljövärden urval för publ'!$B$2:$H$490,MATCH(E$4,'Miljövärden urval för publ'!$B$2:$H$2,0),FALSE))</f>
        <v>30.9116</v>
      </c>
      <c r="F195" s="106">
        <f>IF(ISERROR(VLOOKUP($C195,'Miljövärden urval för publ'!$B$2:$H$490,MATCH(F$4,'Miljövärden urval för publ'!$B$2:$H$2,0),FALSE)),"",VLOOKUP($C195,'Miljövärden urval för publ'!$B$2:$H$490,MATCH(F$4,'Miljövärden urval för publ'!$B$2:$H$2,0),FALSE))</f>
        <v>8.8510600000000004</v>
      </c>
      <c r="G195" s="106">
        <f>IF(ISERROR(VLOOKUP($C195,'Miljövärden urval för publ'!$B$2:$H$490,MATCH(G$4,'Miljövärden urval för publ'!$B$2:$H$2,0),FALSE)),"",VLOOKUP($C195,'Miljövärden urval för publ'!$B$2:$H$490,MATCH(G$4,'Miljövärden urval för publ'!$B$2:$H$2,0),FALSE))</f>
        <v>2.1496600000000001E-2</v>
      </c>
    </row>
    <row r="196" spans="1:7" x14ac:dyDescent="0.25">
      <c r="A196" s="106">
        <v>193</v>
      </c>
      <c r="B196" s="106" t="str">
        <f>IF(ISERROR(INDEX('Miljövärden urval för publ'!$A$2:$AD$475,MATCH($A196,'Miljövärden urval för publ'!$U$2:$U$476,0),1)),"",INDEX('Miljövärden urval för publ'!$A$2:$AD$475,MATCH($A196,'Miljövärden urval för publ'!$U$2:$U$476,0),1))</f>
        <v>Rindi Energi AB</v>
      </c>
      <c r="C196" s="106" t="str">
        <f>IF(ISERROR(INDEX('Miljövärden urval för publ'!$A$2:$AD$475,MATCH($A196,'Miljövärden urval för publ'!$U$2:$U$476,0),2)),"",INDEX('Miljövärden urval för publ'!$A$2:$AD$475,MATCH($A196,'Miljövärden urval för publ'!$U$2:$U$476,0),2))</f>
        <v>Sjöbo</v>
      </c>
      <c r="D196" s="106">
        <f>IF(ISERROR(VLOOKUP($C196,'Miljövärden urval för publ'!$B$2:$H$490,MATCH(D$4,'Miljövärden urval för publ'!$B$2:$H$2,0),FALSE)),"",VLOOKUP($C196,'Miljövärden urval för publ'!$B$2:$H$490,MATCH(D$4,'Miljövärden urval för publ'!$B$2:$H$2,0),FALSE))</f>
        <v>0.122444</v>
      </c>
      <c r="E196" s="106">
        <f>IF(ISERROR(VLOOKUP($C196,'Miljövärden urval för publ'!$B$2:$H$490,MATCH(E$4,'Miljövärden urval för publ'!$B$2:$H$2,0),FALSE)),"",VLOOKUP($C196,'Miljövärden urval för publ'!$B$2:$H$490,MATCH(E$4,'Miljövärden urval för publ'!$B$2:$H$2,0),FALSE))</f>
        <v>29.722799999999999</v>
      </c>
      <c r="F196" s="106">
        <f>IF(ISERROR(VLOOKUP($C196,'Miljövärden urval för publ'!$B$2:$H$490,MATCH(F$4,'Miljövärden urval för publ'!$B$2:$H$2,0),FALSE)),"",VLOOKUP($C196,'Miljövärden urval för publ'!$B$2:$H$490,MATCH(F$4,'Miljövärden urval för publ'!$B$2:$H$2,0),FALSE))</f>
        <v>8.8445800000000006</v>
      </c>
      <c r="G196" s="106">
        <f>IF(ISERROR(VLOOKUP($C196,'Miljövärden urval för publ'!$B$2:$H$490,MATCH(G$4,'Miljövärden urval för publ'!$B$2:$H$2,0),FALSE)),"",VLOOKUP($C196,'Miljövärden urval för publ'!$B$2:$H$490,MATCH(G$4,'Miljövärden urval för publ'!$B$2:$H$2,0),FALSE))</f>
        <v>3.5071900000000003E-2</v>
      </c>
    </row>
    <row r="197" spans="1:7" x14ac:dyDescent="0.25">
      <c r="A197" s="106">
        <v>194</v>
      </c>
      <c r="B197" s="106" t="str">
        <f>IF(ISERROR(INDEX('Miljövärden urval för publ'!$A$2:$AD$475,MATCH($A197,'Miljövärden urval för publ'!$U$2:$U$476,0),1)),"",INDEX('Miljövärden urval för publ'!$A$2:$AD$475,MATCH($A197,'Miljövärden urval för publ'!$U$2:$U$476,0),1))</f>
        <v>Rindi Energi AB</v>
      </c>
      <c r="C197" s="106" t="str">
        <f>IF(ISERROR(INDEX('Miljövärden urval för publ'!$A$2:$AD$475,MATCH($A197,'Miljövärden urval för publ'!$U$2:$U$476,0),2)),"",INDEX('Miljövärden urval för publ'!$A$2:$AD$475,MATCH($A197,'Miljövärden urval för publ'!$U$2:$U$476,0),2))</f>
        <v>Storfors</v>
      </c>
      <c r="D197" s="106">
        <f>IF(ISERROR(VLOOKUP($C197,'Miljövärden urval för publ'!$B$2:$H$490,MATCH(D$4,'Miljövärden urval för publ'!$B$2:$H$2,0),FALSE)),"",VLOOKUP($C197,'Miljövärden urval för publ'!$B$2:$H$490,MATCH(D$4,'Miljövärden urval för publ'!$B$2:$H$2,0),FALSE))</f>
        <v>0.27333099999999999</v>
      </c>
      <c r="E197" s="106">
        <f>IF(ISERROR(VLOOKUP($C197,'Miljövärden urval för publ'!$B$2:$H$490,MATCH(E$4,'Miljövärden urval för publ'!$B$2:$H$2,0),FALSE)),"",VLOOKUP($C197,'Miljövärden urval för publ'!$B$2:$H$490,MATCH(E$4,'Miljövärden urval för publ'!$B$2:$H$2,0),FALSE))</f>
        <v>38.029899999999998</v>
      </c>
      <c r="F197" s="106">
        <f>IF(ISERROR(VLOOKUP($C197,'Miljövärden urval för publ'!$B$2:$H$490,MATCH(F$4,'Miljövärden urval för publ'!$B$2:$H$2,0),FALSE)),"",VLOOKUP($C197,'Miljövärden urval för publ'!$B$2:$H$490,MATCH(F$4,'Miljövärden urval för publ'!$B$2:$H$2,0),FALSE))</f>
        <v>17.507000000000001</v>
      </c>
      <c r="G197" s="106">
        <f>IF(ISERROR(VLOOKUP($C197,'Miljövärden urval för publ'!$B$2:$H$490,MATCH(G$4,'Miljövärden urval för publ'!$B$2:$H$2,0),FALSE)),"",VLOOKUP($C197,'Miljövärden urval för publ'!$B$2:$H$490,MATCH(G$4,'Miljövärden urval för publ'!$B$2:$H$2,0),FALSE))</f>
        <v>6.0405100000000003E-2</v>
      </c>
    </row>
    <row r="198" spans="1:7" x14ac:dyDescent="0.25">
      <c r="A198" s="106">
        <v>195</v>
      </c>
      <c r="B198" s="106" t="str">
        <f>IF(ISERROR(INDEX('Miljövärden urval för publ'!$A$2:$AD$475,MATCH($A198,'Miljövärden urval för publ'!$U$2:$U$476,0),1)),"",INDEX('Miljövärden urval för publ'!$A$2:$AD$475,MATCH($A198,'Miljövärden urval för publ'!$U$2:$U$476,0),1))</f>
        <v>Rindi Energi AB</v>
      </c>
      <c r="C198" s="106" t="str">
        <f>IF(ISERROR(INDEX('Miljövärden urval för publ'!$A$2:$AD$475,MATCH($A198,'Miljövärden urval för publ'!$U$2:$U$476,0),2)),"",INDEX('Miljövärden urval för publ'!$A$2:$AD$475,MATCH($A198,'Miljövärden urval för publ'!$U$2:$U$476,0),2))</f>
        <v>Sunne</v>
      </c>
      <c r="D198" s="106">
        <f>IF(ISERROR(VLOOKUP($C198,'Miljövärden urval för publ'!$B$2:$H$490,MATCH(D$4,'Miljövärden urval för publ'!$B$2:$H$2,0),FALSE)),"",VLOOKUP($C198,'Miljövärden urval för publ'!$B$2:$H$490,MATCH(D$4,'Miljövärden urval för publ'!$B$2:$H$2,0),FALSE))</f>
        <v>9.1502799999999995E-2</v>
      </c>
      <c r="E198" s="106">
        <f>IF(ISERROR(VLOOKUP($C198,'Miljövärden urval för publ'!$B$2:$H$490,MATCH(E$4,'Miljövärden urval för publ'!$B$2:$H$2,0),FALSE)),"",VLOOKUP($C198,'Miljövärden urval för publ'!$B$2:$H$490,MATCH(E$4,'Miljövärden urval för publ'!$B$2:$H$2,0),FALSE))</f>
        <v>21.3476</v>
      </c>
      <c r="F198" s="106">
        <f>IF(ISERROR(VLOOKUP($C198,'Miljövärden urval för publ'!$B$2:$H$490,MATCH(F$4,'Miljövärden urval för publ'!$B$2:$H$2,0),FALSE)),"",VLOOKUP($C198,'Miljövärden urval för publ'!$B$2:$H$490,MATCH(F$4,'Miljövärden urval för publ'!$B$2:$H$2,0),FALSE))</f>
        <v>7.0804200000000002</v>
      </c>
      <c r="G198" s="106">
        <f>IF(ISERROR(VLOOKUP($C198,'Miljövärden urval för publ'!$B$2:$H$490,MATCH(G$4,'Miljövärden urval för publ'!$B$2:$H$2,0),FALSE)),"",VLOOKUP($C198,'Miljövärden urval för publ'!$B$2:$H$490,MATCH(G$4,'Miljövärden urval för publ'!$B$2:$H$2,0),FALSE))</f>
        <v>1.5630399999999999E-2</v>
      </c>
    </row>
    <row r="199" spans="1:7" x14ac:dyDescent="0.25">
      <c r="A199" s="106">
        <v>196</v>
      </c>
      <c r="B199" s="106" t="str">
        <f>IF(ISERROR(INDEX('Miljövärden urval för publ'!$A$2:$AD$475,MATCH($A199,'Miljövärden urval för publ'!$U$2:$U$476,0),1)),"",INDEX('Miljövärden urval för publ'!$A$2:$AD$475,MATCH($A199,'Miljövärden urval för publ'!$U$2:$U$476,0),1))</f>
        <v>Rindi Energi AB</v>
      </c>
      <c r="C199" s="106" t="str">
        <f>IF(ISERROR(INDEX('Miljövärden urval för publ'!$A$2:$AD$475,MATCH($A199,'Miljövärden urval för publ'!$U$2:$U$476,0),2)),"",INDEX('Miljövärden urval för publ'!$A$2:$AD$475,MATCH($A199,'Miljövärden urval för publ'!$U$2:$U$476,0),2))</f>
        <v>Tomelilla</v>
      </c>
      <c r="D199" s="106">
        <f>IF(ISERROR(VLOOKUP($C199,'Miljövärden urval för publ'!$B$2:$H$490,MATCH(D$4,'Miljövärden urval för publ'!$B$2:$H$2,0),FALSE)),"",VLOOKUP($C199,'Miljövärden urval för publ'!$B$2:$H$490,MATCH(D$4,'Miljövärden urval för publ'!$B$2:$H$2,0),FALSE))</f>
        <v>0.10577499999999999</v>
      </c>
      <c r="E199" s="106">
        <f>IF(ISERROR(VLOOKUP($C199,'Miljövärden urval för publ'!$B$2:$H$490,MATCH(E$4,'Miljövärden urval för publ'!$B$2:$H$2,0),FALSE)),"",VLOOKUP($C199,'Miljövärden urval för publ'!$B$2:$H$490,MATCH(E$4,'Miljövärden urval för publ'!$B$2:$H$2,0),FALSE))</f>
        <v>25.5318</v>
      </c>
      <c r="F199" s="106">
        <f>IF(ISERROR(VLOOKUP($C199,'Miljövärden urval för publ'!$B$2:$H$490,MATCH(F$4,'Miljövärden urval för publ'!$B$2:$H$2,0),FALSE)),"",VLOOKUP($C199,'Miljövärden urval för publ'!$B$2:$H$490,MATCH(F$4,'Miljövärden urval för publ'!$B$2:$H$2,0),FALSE))</f>
        <v>8.8058899999999998</v>
      </c>
      <c r="G199" s="106">
        <f>IF(ISERROR(VLOOKUP($C199,'Miljövärden urval för publ'!$B$2:$H$490,MATCH(G$4,'Miljövärden urval för publ'!$B$2:$H$2,0),FALSE)),"",VLOOKUP($C199,'Miljövärden urval för publ'!$B$2:$H$490,MATCH(G$4,'Miljövärden urval för publ'!$B$2:$H$2,0),FALSE))</f>
        <v>1.7345300000000001E-2</v>
      </c>
    </row>
    <row r="200" spans="1:7" x14ac:dyDescent="0.25">
      <c r="A200" s="106">
        <v>197</v>
      </c>
      <c r="B200" s="106" t="str">
        <f>IF(ISERROR(INDEX('Miljövärden urval för publ'!$A$2:$AD$475,MATCH($A200,'Miljövärden urval för publ'!$U$2:$U$476,0),1)),"",INDEX('Miljövärden urval för publ'!$A$2:$AD$475,MATCH($A200,'Miljövärden urval för publ'!$U$2:$U$476,0),1))</f>
        <v>Rindi Energi AB</v>
      </c>
      <c r="C200" s="106" t="str">
        <f>IF(ISERROR(INDEX('Miljövärden urval för publ'!$A$2:$AD$475,MATCH($A200,'Miljövärden urval för publ'!$U$2:$U$476,0),2)),"",INDEX('Miljövärden urval för publ'!$A$2:$AD$475,MATCH($A200,'Miljövärden urval för publ'!$U$2:$U$476,0),2))</f>
        <v>Vadstena</v>
      </c>
      <c r="D200" s="106">
        <f>IF(ISERROR(VLOOKUP($C200,'Miljövärden urval för publ'!$B$2:$H$490,MATCH(D$4,'Miljövärden urval för publ'!$B$2:$H$2,0),FALSE)),"",VLOOKUP($C200,'Miljövärden urval för publ'!$B$2:$H$490,MATCH(D$4,'Miljövärden urval för publ'!$B$2:$H$2,0),FALSE))</f>
        <v>0.15218899999999999</v>
      </c>
      <c r="E200" s="106">
        <f>IF(ISERROR(VLOOKUP($C200,'Miljövärden urval för publ'!$B$2:$H$490,MATCH(E$4,'Miljövärden urval för publ'!$B$2:$H$2,0),FALSE)),"",VLOOKUP($C200,'Miljövärden urval för publ'!$B$2:$H$490,MATCH(E$4,'Miljövärden urval för publ'!$B$2:$H$2,0),FALSE))</f>
        <v>36.837899999999998</v>
      </c>
      <c r="F200" s="106">
        <f>IF(ISERROR(VLOOKUP($C200,'Miljövärden urval för publ'!$B$2:$H$490,MATCH(F$4,'Miljövärden urval för publ'!$B$2:$H$2,0),FALSE)),"",VLOOKUP($C200,'Miljövärden urval för publ'!$B$2:$H$490,MATCH(F$4,'Miljövärden urval för publ'!$B$2:$H$2,0),FALSE))</f>
        <v>8.5540199999999995</v>
      </c>
      <c r="G200" s="106">
        <f>IF(ISERROR(VLOOKUP($C200,'Miljövärden urval för publ'!$B$2:$H$490,MATCH(G$4,'Miljövärden urval för publ'!$B$2:$H$2,0),FALSE)),"",VLOOKUP($C200,'Miljövärden urval för publ'!$B$2:$H$490,MATCH(G$4,'Miljövärden urval för publ'!$B$2:$H$2,0),FALSE))</f>
        <v>5.82207E-2</v>
      </c>
    </row>
    <row r="201" spans="1:7" x14ac:dyDescent="0.25">
      <c r="A201" s="106">
        <v>198</v>
      </c>
      <c r="B201" s="106" t="str">
        <f>IF(ISERROR(INDEX('Miljövärden urval för publ'!$A$2:$AD$475,MATCH($A201,'Miljövärden urval för publ'!$U$2:$U$476,0),1)),"",INDEX('Miljövärden urval för publ'!$A$2:$AD$475,MATCH($A201,'Miljövärden urval för publ'!$U$2:$U$476,0),1))</f>
        <v>Rindi Energi AB</v>
      </c>
      <c r="C201" s="106" t="str">
        <f>IF(ISERROR(INDEX('Miljövärden urval för publ'!$A$2:$AD$475,MATCH($A201,'Miljövärden urval för publ'!$U$2:$U$476,0),2)),"",INDEX('Miljövärden urval för publ'!$A$2:$AD$475,MATCH($A201,'Miljövärden urval för publ'!$U$2:$U$476,0),2))</f>
        <v>Vansbro</v>
      </c>
      <c r="D201" s="106">
        <f>IF(ISERROR(VLOOKUP($C201,'Miljövärden urval för publ'!$B$2:$H$490,MATCH(D$4,'Miljövärden urval för publ'!$B$2:$H$2,0),FALSE)),"",VLOOKUP($C201,'Miljövärden urval för publ'!$B$2:$H$490,MATCH(D$4,'Miljövärden urval för publ'!$B$2:$H$2,0),FALSE))</f>
        <v>0.104156</v>
      </c>
      <c r="E201" s="106">
        <f>IF(ISERROR(VLOOKUP($C201,'Miljövärden urval för publ'!$B$2:$H$490,MATCH(E$4,'Miljövärden urval för publ'!$B$2:$H$2,0),FALSE)),"",VLOOKUP($C201,'Miljövärden urval för publ'!$B$2:$H$490,MATCH(E$4,'Miljövärden urval för publ'!$B$2:$H$2,0),FALSE))</f>
        <v>25.1342</v>
      </c>
      <c r="F201" s="106">
        <f>IF(ISERROR(VLOOKUP($C201,'Miljövärden urval för publ'!$B$2:$H$490,MATCH(F$4,'Miljövärden urval för publ'!$B$2:$H$2,0),FALSE)),"",VLOOKUP($C201,'Miljövärden urval för publ'!$B$2:$H$490,MATCH(F$4,'Miljövärden urval för publ'!$B$2:$H$2,0),FALSE))</f>
        <v>8.5724499999999999</v>
      </c>
      <c r="G201" s="106">
        <f>IF(ISERROR(VLOOKUP($C201,'Miljövärden urval för publ'!$B$2:$H$490,MATCH(G$4,'Miljövärden urval för publ'!$B$2:$H$2,0),FALSE)),"",VLOOKUP($C201,'Miljövärden urval för publ'!$B$2:$H$490,MATCH(G$4,'Miljövärden urval för publ'!$B$2:$H$2,0),FALSE))</f>
        <v>1.8264699999999998E-2</v>
      </c>
    </row>
    <row r="202" spans="1:7" x14ac:dyDescent="0.25">
      <c r="A202" s="106">
        <v>199</v>
      </c>
      <c r="B202" s="106" t="str">
        <f>IF(ISERROR(INDEX('Miljövärden urval för publ'!$A$2:$AD$475,MATCH($A202,'Miljövärden urval för publ'!$U$2:$U$476,0),1)),"",INDEX('Miljövärden urval för publ'!$A$2:$AD$475,MATCH($A202,'Miljövärden urval för publ'!$U$2:$U$476,0),1))</f>
        <v>Rindi Energi AB</v>
      </c>
      <c r="C202" s="106" t="str">
        <f>IF(ISERROR(INDEX('Miljövärden urval för publ'!$A$2:$AD$475,MATCH($A202,'Miljövärden urval för publ'!$U$2:$U$476,0),2)),"",INDEX('Miljövärden urval för publ'!$A$2:$AD$475,MATCH($A202,'Miljövärden urval för publ'!$U$2:$U$476,0),2))</f>
        <v>Vingåker</v>
      </c>
      <c r="D202" s="106">
        <f>IF(ISERROR(VLOOKUP($C202,'Miljövärden urval för publ'!$B$2:$H$490,MATCH(D$4,'Miljövärden urval för publ'!$B$2:$H$2,0),FALSE)),"",VLOOKUP($C202,'Miljövärden urval för publ'!$B$2:$H$490,MATCH(D$4,'Miljövärden urval för publ'!$B$2:$H$2,0),FALSE))</f>
        <v>0.11282399999999999</v>
      </c>
      <c r="E202" s="106">
        <f>IF(ISERROR(VLOOKUP($C202,'Miljövärden urval för publ'!$B$2:$H$490,MATCH(E$4,'Miljövärden urval för publ'!$B$2:$H$2,0),FALSE)),"",VLOOKUP($C202,'Miljövärden urval för publ'!$B$2:$H$490,MATCH(E$4,'Miljövärden urval för publ'!$B$2:$H$2,0),FALSE))</f>
        <v>27.137499999999999</v>
      </c>
      <c r="F202" s="106">
        <f>IF(ISERROR(VLOOKUP($C202,'Miljövärden urval för publ'!$B$2:$H$490,MATCH(F$4,'Miljövärden urval för publ'!$B$2:$H$2,0),FALSE)),"",VLOOKUP($C202,'Miljövärden urval för publ'!$B$2:$H$490,MATCH(F$4,'Miljövärden urval för publ'!$B$2:$H$2,0),FALSE))</f>
        <v>7.9904200000000003</v>
      </c>
      <c r="G202" s="106">
        <f>IF(ISERROR(VLOOKUP($C202,'Miljövärden urval för publ'!$B$2:$H$490,MATCH(G$4,'Miljövärden urval för publ'!$B$2:$H$2,0),FALSE)),"",VLOOKUP($C202,'Miljövärden urval för publ'!$B$2:$H$490,MATCH(G$4,'Miljövärden urval för publ'!$B$2:$H$2,0),FALSE))</f>
        <v>2.6182400000000002E-2</v>
      </c>
    </row>
    <row r="203" spans="1:7" x14ac:dyDescent="0.25">
      <c r="A203" s="106">
        <v>200</v>
      </c>
      <c r="B203" s="106" t="str">
        <f>IF(ISERROR(INDEX('Miljövärden urval för publ'!$A$2:$AD$475,MATCH($A203,'Miljövärden urval för publ'!$U$2:$U$476,0),1)),"",INDEX('Miljövärden urval för publ'!$A$2:$AD$475,MATCH($A203,'Miljövärden urval för publ'!$U$2:$U$476,0),1))</f>
        <v>Ronneby Miljö och Teknik AB</v>
      </c>
      <c r="C203" s="106" t="str">
        <f>IF(ISERROR(INDEX('Miljövärden urval för publ'!$A$2:$AD$475,MATCH($A203,'Miljövärden urval för publ'!$U$2:$U$476,0),2)),"",INDEX('Miljövärden urval för publ'!$A$2:$AD$475,MATCH($A203,'Miljövärden urval för publ'!$U$2:$U$476,0),2))</f>
        <v>Bräkne-Hoby</v>
      </c>
      <c r="D203" s="106">
        <f>IF(ISERROR(VLOOKUP($C203,'Miljövärden urval för publ'!$B$2:$H$490,MATCH(D$4,'Miljövärden urval för publ'!$B$2:$H$2,0),FALSE)),"",VLOOKUP($C203,'Miljövärden urval för publ'!$B$2:$H$490,MATCH(D$4,'Miljövärden urval för publ'!$B$2:$H$2,0),FALSE))</f>
        <v>0.1055</v>
      </c>
      <c r="E203" s="106">
        <f>IF(ISERROR(VLOOKUP($C203,'Miljövärden urval för publ'!$B$2:$H$490,MATCH(E$4,'Miljövärden urval för publ'!$B$2:$H$2,0),FALSE)),"",VLOOKUP($C203,'Miljövärden urval för publ'!$B$2:$H$490,MATCH(E$4,'Miljövärden urval för publ'!$B$2:$H$2,0),FALSE))</f>
        <v>15.3886</v>
      </c>
      <c r="F203" s="106">
        <f>IF(ISERROR(VLOOKUP($C203,'Miljövärden urval för publ'!$B$2:$H$490,MATCH(F$4,'Miljövärden urval för publ'!$B$2:$H$2,0),FALSE)),"",VLOOKUP($C203,'Miljövärden urval för publ'!$B$2:$H$490,MATCH(F$4,'Miljövärden urval för publ'!$B$2:$H$2,0),FALSE))</f>
        <v>11.167299999999999</v>
      </c>
      <c r="G203" s="106">
        <f>IF(ISERROR(VLOOKUP($C203,'Miljövärden urval för publ'!$B$2:$H$490,MATCH(G$4,'Miljövärden urval för publ'!$B$2:$H$2,0),FALSE)),"",VLOOKUP($C203,'Miljövärden urval för publ'!$B$2:$H$490,MATCH(G$4,'Miljövärden urval för publ'!$B$2:$H$2,0),FALSE))</f>
        <v>8.2987600000000005E-3</v>
      </c>
    </row>
    <row r="204" spans="1:7" x14ac:dyDescent="0.25">
      <c r="A204" s="106">
        <v>201</v>
      </c>
      <c r="B204" s="106" t="str">
        <f>IF(ISERROR(INDEX('Miljövärden urval för publ'!$A$2:$AD$475,MATCH($A204,'Miljövärden urval för publ'!$U$2:$U$476,0),1)),"",INDEX('Miljövärden urval för publ'!$A$2:$AD$475,MATCH($A204,'Miljövärden urval för publ'!$U$2:$U$476,0),1))</f>
        <v>Ronneby Miljö och Teknik AB</v>
      </c>
      <c r="C204" s="106" t="str">
        <f>IF(ISERROR(INDEX('Miljövärden urval för publ'!$A$2:$AD$475,MATCH($A204,'Miljövärden urval för publ'!$U$2:$U$476,0),2)),"",INDEX('Miljövärden urval för publ'!$A$2:$AD$475,MATCH($A204,'Miljövärden urval för publ'!$U$2:$U$476,0),2))</f>
        <v>Ronneby-Kallinge</v>
      </c>
      <c r="D204" s="106">
        <f>IF(ISERROR(VLOOKUP($C204,'Miljövärden urval för publ'!$B$2:$H$490,MATCH(D$4,'Miljövärden urval för publ'!$B$2:$H$2,0),FALSE)),"",VLOOKUP($C204,'Miljövärden urval för publ'!$B$2:$H$490,MATCH(D$4,'Miljövärden urval för publ'!$B$2:$H$2,0),FALSE))</f>
        <v>0.107403</v>
      </c>
      <c r="E204" s="106">
        <f>IF(ISERROR(VLOOKUP($C204,'Miljövärden urval för publ'!$B$2:$H$490,MATCH(E$4,'Miljövärden urval för publ'!$B$2:$H$2,0),FALSE)),"",VLOOKUP($C204,'Miljövärden urval för publ'!$B$2:$H$490,MATCH(E$4,'Miljövärden urval för publ'!$B$2:$H$2,0),FALSE))</f>
        <v>12.3683</v>
      </c>
      <c r="F204" s="106">
        <f>IF(ISERROR(VLOOKUP($C204,'Miljövärden urval för publ'!$B$2:$H$490,MATCH(F$4,'Miljövärden urval för publ'!$B$2:$H$2,0),FALSE)),"",VLOOKUP($C204,'Miljövärden urval för publ'!$B$2:$H$490,MATCH(F$4,'Miljövärden urval för publ'!$B$2:$H$2,0),FALSE))</f>
        <v>10.8461</v>
      </c>
      <c r="G204" s="106">
        <f>IF(ISERROR(VLOOKUP($C204,'Miljövärden urval för publ'!$B$2:$H$490,MATCH(G$4,'Miljövärden urval för publ'!$B$2:$H$2,0),FALSE)),"",VLOOKUP($C204,'Miljövärden urval för publ'!$B$2:$H$490,MATCH(G$4,'Miljövärden urval för publ'!$B$2:$H$2,0),FALSE))</f>
        <v>7.7079799999999997E-3</v>
      </c>
    </row>
    <row r="205" spans="1:7" x14ac:dyDescent="0.25">
      <c r="A205" s="106">
        <v>202</v>
      </c>
      <c r="B205" s="106" t="str">
        <f>IF(ISERROR(INDEX('Miljövärden urval för publ'!$A$2:$AD$475,MATCH($A205,'Miljövärden urval för publ'!$U$2:$U$476,0),1)),"",INDEX('Miljövärden urval för publ'!$A$2:$AD$475,MATCH($A205,'Miljövärden urval för publ'!$U$2:$U$476,0),1))</f>
        <v>Rättviks Teknik AB</v>
      </c>
      <c r="C205" s="106" t="str">
        <f>IF(ISERROR(INDEX('Miljövärden urval för publ'!$A$2:$AD$475,MATCH($A205,'Miljövärden urval för publ'!$U$2:$U$476,0),2)),"",INDEX('Miljövärden urval för publ'!$A$2:$AD$475,MATCH($A205,'Miljövärden urval för publ'!$U$2:$U$476,0),2))</f>
        <v>Rättvik</v>
      </c>
      <c r="D205" s="106">
        <f>IF(ISERROR(VLOOKUP($C205,'Miljövärden urval för publ'!$B$2:$H$490,MATCH(D$4,'Miljövärden urval för publ'!$B$2:$H$2,0),FALSE)),"",VLOOKUP($C205,'Miljövärden urval för publ'!$B$2:$H$490,MATCH(D$4,'Miljövärden urval för publ'!$B$2:$H$2,0),FALSE))</f>
        <v>6.0556800000000001E-2</v>
      </c>
      <c r="E205" s="106">
        <f>IF(ISERROR(VLOOKUP($C205,'Miljövärden urval för publ'!$B$2:$H$490,MATCH(E$4,'Miljövärden urval för publ'!$B$2:$H$2,0),FALSE)),"",VLOOKUP($C205,'Miljövärden urval för publ'!$B$2:$H$490,MATCH(E$4,'Miljövärden urval för publ'!$B$2:$H$2,0),FALSE))</f>
        <v>16.060099999999998</v>
      </c>
      <c r="F205" s="106">
        <f>IF(ISERROR(VLOOKUP($C205,'Miljövärden urval för publ'!$B$2:$H$490,MATCH(F$4,'Miljövärden urval för publ'!$B$2:$H$2,0),FALSE)),"",VLOOKUP($C205,'Miljövärden urval för publ'!$B$2:$H$490,MATCH(F$4,'Miljövärden urval för publ'!$B$2:$H$2,0),FALSE))</f>
        <v>7.8805100000000001</v>
      </c>
      <c r="G205" s="106">
        <f>IF(ISERROR(VLOOKUP($C205,'Miljövärden urval för publ'!$B$2:$H$490,MATCH(G$4,'Miljövärden urval för publ'!$B$2:$H$2,0),FALSE)),"",VLOOKUP($C205,'Miljövärden urval för publ'!$B$2:$H$490,MATCH(G$4,'Miljövärden urval för publ'!$B$2:$H$2,0),FALSE))</f>
        <v>1.77305E-2</v>
      </c>
    </row>
    <row r="206" spans="1:7" x14ac:dyDescent="0.25">
      <c r="A206" s="106">
        <v>203</v>
      </c>
      <c r="B206" s="106" t="str">
        <f>IF(ISERROR(INDEX('Miljövärden urval för publ'!$A$2:$AD$475,MATCH($A206,'Miljövärden urval för publ'!$U$2:$U$476,0),1)),"",INDEX('Miljövärden urval för publ'!$A$2:$AD$475,MATCH($A206,'Miljövärden urval för publ'!$U$2:$U$476,0),1))</f>
        <v>Sala-Heby Energi AB</v>
      </c>
      <c r="C206" s="106" t="str">
        <f>IF(ISERROR(INDEX('Miljövärden urval för publ'!$A$2:$AD$475,MATCH($A206,'Miljövärden urval för publ'!$U$2:$U$476,0),2)),"",INDEX('Miljövärden urval för publ'!$A$2:$AD$475,MATCH($A206,'Miljövärden urval för publ'!$U$2:$U$476,0),2))</f>
        <v>Sala-Heby</v>
      </c>
      <c r="D206" s="106">
        <f>IF(ISERROR(VLOOKUP($C206,'Miljövärden urval för publ'!$B$2:$H$490,MATCH(D$4,'Miljövärden urval för publ'!$B$2:$H$2,0),FALSE)),"",VLOOKUP($C206,'Miljövärden urval för publ'!$B$2:$H$490,MATCH(D$4,'Miljövärden urval för publ'!$B$2:$H$2,0),FALSE))</f>
        <v>8.3538100000000004E-2</v>
      </c>
      <c r="E206" s="106">
        <f>IF(ISERROR(VLOOKUP($C206,'Miljövärden urval för publ'!$B$2:$H$490,MATCH(E$4,'Miljövärden urval för publ'!$B$2:$H$2,0),FALSE)),"",VLOOKUP($C206,'Miljövärden urval för publ'!$B$2:$H$490,MATCH(E$4,'Miljövärden urval för publ'!$B$2:$H$2,0),FALSE))</f>
        <v>9.2583000000000002</v>
      </c>
      <c r="F206" s="106">
        <f>IF(ISERROR(VLOOKUP($C206,'Miljövärden urval för publ'!$B$2:$H$490,MATCH(F$4,'Miljövärden urval för publ'!$B$2:$H$2,0),FALSE)),"",VLOOKUP($C206,'Miljövärden urval för publ'!$B$2:$H$490,MATCH(F$4,'Miljövärden urval för publ'!$B$2:$H$2,0),FALSE))</f>
        <v>8.5839099999999995</v>
      </c>
      <c r="G206" s="106">
        <f>IF(ISERROR(VLOOKUP($C206,'Miljövärden urval för publ'!$B$2:$H$490,MATCH(G$4,'Miljövärden urval för publ'!$B$2:$H$2,0),FALSE)),"",VLOOKUP($C206,'Miljövärden urval för publ'!$B$2:$H$490,MATCH(G$4,'Miljövärden urval för publ'!$B$2:$H$2,0),FALSE))</f>
        <v>0</v>
      </c>
    </row>
    <row r="207" spans="1:7" x14ac:dyDescent="0.25">
      <c r="A207" s="106">
        <v>204</v>
      </c>
      <c r="B207" s="106" t="str">
        <f>IF(ISERROR(INDEX('Miljövärden urval för publ'!$A$2:$AD$475,MATCH($A207,'Miljövärden urval för publ'!$U$2:$U$476,0),1)),"",INDEX('Miljövärden urval för publ'!$A$2:$AD$475,MATCH($A207,'Miljövärden urval för publ'!$U$2:$U$476,0),1))</f>
        <v>Sandviken Energi AB</v>
      </c>
      <c r="C207" s="106" t="str">
        <f>IF(ISERROR(INDEX('Miljövärden urval för publ'!$A$2:$AD$475,MATCH($A207,'Miljövärden urval för publ'!$U$2:$U$476,0),2)),"",INDEX('Miljövärden urval för publ'!$A$2:$AD$475,MATCH($A207,'Miljövärden urval för publ'!$U$2:$U$476,0),2))</f>
        <v>Sandviken</v>
      </c>
      <c r="D207" s="106">
        <f>IF(ISERROR(VLOOKUP($C207,'Miljövärden urval för publ'!$B$2:$H$490,MATCH(D$4,'Miljövärden urval för publ'!$B$2:$H$2,0),FALSE)),"",VLOOKUP($C207,'Miljövärden urval för publ'!$B$2:$H$490,MATCH(D$4,'Miljövärden urval för publ'!$B$2:$H$2,0),FALSE))</f>
        <v>0.54049599999999998</v>
      </c>
      <c r="E207" s="106">
        <f>IF(ISERROR(VLOOKUP($C207,'Miljövärden urval för publ'!$B$2:$H$490,MATCH(E$4,'Miljövärden urval för publ'!$B$2:$H$2,0),FALSE)),"",VLOOKUP($C207,'Miljövärden urval för publ'!$B$2:$H$490,MATCH(E$4,'Miljövärden urval för publ'!$B$2:$H$2,0),FALSE))</f>
        <v>173.512</v>
      </c>
      <c r="F207" s="106">
        <f>IF(ISERROR(VLOOKUP($C207,'Miljövärden urval för publ'!$B$2:$H$490,MATCH(F$4,'Miljövärden urval för publ'!$B$2:$H$2,0),FALSE)),"",VLOOKUP($C207,'Miljövärden urval för publ'!$B$2:$H$490,MATCH(F$4,'Miljövärden urval för publ'!$B$2:$H$2,0),FALSE))</f>
        <v>22.207100000000001</v>
      </c>
      <c r="G207" s="106">
        <f>IF(ISERROR(VLOOKUP($C207,'Miljövärden urval för publ'!$B$2:$H$490,MATCH(G$4,'Miljövärden urval för publ'!$B$2:$H$2,0),FALSE)),"",VLOOKUP($C207,'Miljövärden urval för publ'!$B$2:$H$490,MATCH(G$4,'Miljövärden urval för publ'!$B$2:$H$2,0),FALSE))</f>
        <v>2.94478E-2</v>
      </c>
    </row>
    <row r="208" spans="1:7" x14ac:dyDescent="0.25">
      <c r="A208" s="106">
        <v>205</v>
      </c>
      <c r="B208" s="106" t="str">
        <f>IF(ISERROR(INDEX('Miljövärden urval för publ'!$A$2:$AD$475,MATCH($A208,'Miljövärden urval för publ'!$U$2:$U$476,0),1)),"",INDEX('Miljövärden urval för publ'!$A$2:$AD$475,MATCH($A208,'Miljövärden urval för publ'!$U$2:$U$476,0),1))</f>
        <v>Skara Energi AB</v>
      </c>
      <c r="C208" s="106" t="str">
        <f>IF(ISERROR(INDEX('Miljövärden urval för publ'!$A$2:$AD$475,MATCH($A208,'Miljövärden urval för publ'!$U$2:$U$476,0),2)),"",INDEX('Miljövärden urval för publ'!$A$2:$AD$475,MATCH($A208,'Miljövärden urval för publ'!$U$2:$U$476,0),2))</f>
        <v>Skara</v>
      </c>
      <c r="D208" s="106">
        <f>IF(ISERROR(VLOOKUP($C208,'Miljövärden urval för publ'!$B$2:$H$490,MATCH(D$4,'Miljövärden urval för publ'!$B$2:$H$2,0),FALSE)),"",VLOOKUP($C208,'Miljövärden urval för publ'!$B$2:$H$490,MATCH(D$4,'Miljövärden urval för publ'!$B$2:$H$2,0),FALSE))</f>
        <v>0.102364</v>
      </c>
      <c r="E208" s="106">
        <f>IF(ISERROR(VLOOKUP($C208,'Miljövärden urval för publ'!$B$2:$H$490,MATCH(E$4,'Miljövärden urval för publ'!$B$2:$H$2,0),FALSE)),"",VLOOKUP($C208,'Miljövärden urval för publ'!$B$2:$H$490,MATCH(E$4,'Miljövärden urval för publ'!$B$2:$H$2,0),FALSE))</f>
        <v>20.757400000000001</v>
      </c>
      <c r="F208" s="106">
        <f>IF(ISERROR(VLOOKUP($C208,'Miljövärden urval för publ'!$B$2:$H$490,MATCH(F$4,'Miljövärden urval för publ'!$B$2:$H$2,0),FALSE)),"",VLOOKUP($C208,'Miljövärden urval för publ'!$B$2:$H$490,MATCH(F$4,'Miljövärden urval för publ'!$B$2:$H$2,0),FALSE))</f>
        <v>7.3208900000000003</v>
      </c>
      <c r="G208" s="106">
        <f>IF(ISERROR(VLOOKUP($C208,'Miljövärden urval för publ'!$B$2:$H$490,MATCH(G$4,'Miljövärden urval för publ'!$B$2:$H$2,0),FALSE)),"",VLOOKUP($C208,'Miljövärden urval för publ'!$B$2:$H$490,MATCH(G$4,'Miljövärden urval för publ'!$B$2:$H$2,0),FALSE))</f>
        <v>1.05944E-2</v>
      </c>
    </row>
    <row r="209" spans="1:7" x14ac:dyDescent="0.25">
      <c r="A209" s="106">
        <v>206</v>
      </c>
      <c r="B209" s="106" t="str">
        <f>IF(ISERROR(INDEX('Miljövärden urval för publ'!$A$2:$AD$475,MATCH($A209,'Miljövärden urval för publ'!$U$2:$U$476,0),1)),"",INDEX('Miljövärden urval för publ'!$A$2:$AD$475,MATCH($A209,'Miljövärden urval för publ'!$U$2:$U$476,0),1))</f>
        <v>Skellefteå Kraft AB</v>
      </c>
      <c r="C209" s="106" t="str">
        <f>IF(ISERROR(INDEX('Miljövärden urval för publ'!$A$2:$AD$475,MATCH($A209,'Miljövärden urval för publ'!$U$2:$U$476,0),2)),"",INDEX('Miljövärden urval för publ'!$A$2:$AD$475,MATCH($A209,'Miljövärden urval för publ'!$U$2:$U$476,0),2))</f>
        <v>Boliden</v>
      </c>
      <c r="D209" s="106">
        <f>IF(ISERROR(VLOOKUP($C209,'Miljövärden urval för publ'!$B$2:$H$490,MATCH(D$4,'Miljövärden urval för publ'!$B$2:$H$2,0),FALSE)),"",VLOOKUP($C209,'Miljövärden urval för publ'!$B$2:$H$490,MATCH(D$4,'Miljövärden urval för publ'!$B$2:$H$2,0),FALSE))</f>
        <v>0.167546</v>
      </c>
      <c r="E209" s="106">
        <f>IF(ISERROR(VLOOKUP($C209,'Miljövärden urval för publ'!$B$2:$H$490,MATCH(E$4,'Miljövärden urval för publ'!$B$2:$H$2,0),FALSE)),"",VLOOKUP($C209,'Miljövärden urval för publ'!$B$2:$H$490,MATCH(E$4,'Miljövärden urval för publ'!$B$2:$H$2,0),FALSE))</f>
        <v>10.464700000000001</v>
      </c>
      <c r="F209" s="106">
        <f>IF(ISERROR(VLOOKUP($C209,'Miljövärden urval för publ'!$B$2:$H$490,MATCH(F$4,'Miljövärden urval för publ'!$B$2:$H$2,0),FALSE)),"",VLOOKUP($C209,'Miljövärden urval för publ'!$B$2:$H$490,MATCH(F$4,'Miljövärden urval för publ'!$B$2:$H$2,0),FALSE))</f>
        <v>16.299299999999999</v>
      </c>
      <c r="G209" s="106">
        <f>IF(ISERROR(VLOOKUP($C209,'Miljövärden urval för publ'!$B$2:$H$490,MATCH(G$4,'Miljövärden urval för publ'!$B$2:$H$2,0),FALSE)),"",VLOOKUP($C209,'Miljövärden urval för publ'!$B$2:$H$490,MATCH(G$4,'Miljövärden urval för publ'!$B$2:$H$2,0),FALSE))</f>
        <v>9.6813200000000002E-3</v>
      </c>
    </row>
    <row r="210" spans="1:7" x14ac:dyDescent="0.25">
      <c r="A210" s="106">
        <v>207</v>
      </c>
      <c r="B210" s="106" t="str">
        <f>IF(ISERROR(INDEX('Miljövärden urval för publ'!$A$2:$AD$475,MATCH($A210,'Miljövärden urval för publ'!$U$2:$U$476,0),1)),"",INDEX('Miljövärden urval för publ'!$A$2:$AD$475,MATCH($A210,'Miljövärden urval för publ'!$U$2:$U$476,0),1))</f>
        <v>Skellefteå Kraft AB</v>
      </c>
      <c r="C210" s="106" t="str">
        <f>IF(ISERROR(INDEX('Miljövärden urval för publ'!$A$2:$AD$475,MATCH($A210,'Miljövärden urval för publ'!$U$2:$U$476,0),2)),"",INDEX('Miljövärden urval för publ'!$A$2:$AD$475,MATCH($A210,'Miljövärden urval för publ'!$U$2:$U$476,0),2))</f>
        <v>Bureå</v>
      </c>
      <c r="D210" s="106">
        <f>IF(ISERROR(VLOOKUP($C210,'Miljövärden urval för publ'!$B$2:$H$490,MATCH(D$4,'Miljövärden urval för publ'!$B$2:$H$2,0),FALSE)),"",VLOOKUP($C210,'Miljövärden urval för publ'!$B$2:$H$490,MATCH(D$4,'Miljövärden urval för publ'!$B$2:$H$2,0),FALSE))</f>
        <v>0.17241400000000001</v>
      </c>
      <c r="E210" s="106">
        <f>IF(ISERROR(VLOOKUP($C210,'Miljövärden urval för publ'!$B$2:$H$490,MATCH(E$4,'Miljövärden urval för publ'!$B$2:$H$2,0),FALSE)),"",VLOOKUP($C210,'Miljövärden urval för publ'!$B$2:$H$490,MATCH(E$4,'Miljövärden urval för publ'!$B$2:$H$2,0),FALSE))</f>
        <v>10.807700000000001</v>
      </c>
      <c r="F210" s="106">
        <f>IF(ISERROR(VLOOKUP($C210,'Miljövärden urval för publ'!$B$2:$H$490,MATCH(F$4,'Miljövärden urval för publ'!$B$2:$H$2,0),FALSE)),"",VLOOKUP($C210,'Miljövärden urval för publ'!$B$2:$H$490,MATCH(F$4,'Miljövärden urval för publ'!$B$2:$H$2,0),FALSE))</f>
        <v>17.4373</v>
      </c>
      <c r="G210" s="106">
        <f>IF(ISERROR(VLOOKUP($C210,'Miljövärden urval för publ'!$B$2:$H$490,MATCH(G$4,'Miljövärden urval för publ'!$B$2:$H$2,0),FALSE)),"",VLOOKUP($C210,'Miljövärden urval för publ'!$B$2:$H$490,MATCH(G$4,'Miljövärden urval för publ'!$B$2:$H$2,0),FALSE))</f>
        <v>8.60467E-3</v>
      </c>
    </row>
    <row r="211" spans="1:7" x14ac:dyDescent="0.25">
      <c r="A211" s="106">
        <v>208</v>
      </c>
      <c r="B211" s="106" t="str">
        <f>IF(ISERROR(INDEX('Miljövärden urval för publ'!$A$2:$AD$475,MATCH($A211,'Miljövärden urval för publ'!$U$2:$U$476,0),1)),"",INDEX('Miljövärden urval för publ'!$A$2:$AD$475,MATCH($A211,'Miljövärden urval för publ'!$U$2:$U$476,0),1))</f>
        <v>Skellefteå Kraft AB</v>
      </c>
      <c r="C211" s="106" t="str">
        <f>IF(ISERROR(INDEX('Miljövärden urval för publ'!$A$2:$AD$475,MATCH($A211,'Miljövärden urval för publ'!$U$2:$U$476,0),2)),"",INDEX('Miljövärden urval för publ'!$A$2:$AD$475,MATCH($A211,'Miljövärden urval för publ'!$U$2:$U$476,0),2))</f>
        <v>Burträsk</v>
      </c>
      <c r="D211" s="106">
        <f>IF(ISERROR(VLOOKUP($C211,'Miljövärden urval för publ'!$B$2:$H$490,MATCH(D$4,'Miljövärden urval för publ'!$B$2:$H$2,0),FALSE)),"",VLOOKUP($C211,'Miljövärden urval för publ'!$B$2:$H$490,MATCH(D$4,'Miljövärden urval för publ'!$B$2:$H$2,0),FALSE))</f>
        <v>9.5202599999999998E-2</v>
      </c>
      <c r="E211" s="106">
        <f>IF(ISERROR(VLOOKUP($C211,'Miljövärden urval för publ'!$B$2:$H$490,MATCH(E$4,'Miljövärden urval för publ'!$B$2:$H$2,0),FALSE)),"",VLOOKUP($C211,'Miljövärden urval för publ'!$B$2:$H$490,MATCH(E$4,'Miljövärden urval för publ'!$B$2:$H$2,0),FALSE))</f>
        <v>14.967599999999999</v>
      </c>
      <c r="F211" s="106">
        <f>IF(ISERROR(VLOOKUP($C211,'Miljövärden urval för publ'!$B$2:$H$490,MATCH(F$4,'Miljövärden urval för publ'!$B$2:$H$2,0),FALSE)),"",VLOOKUP($C211,'Miljövärden urval för publ'!$B$2:$H$490,MATCH(F$4,'Miljövärden urval för publ'!$B$2:$H$2,0),FALSE))</f>
        <v>10.416499999999999</v>
      </c>
      <c r="G211" s="106">
        <f>IF(ISERROR(VLOOKUP($C211,'Miljövärden urval för publ'!$B$2:$H$490,MATCH(G$4,'Miljövärden urval för publ'!$B$2:$H$2,0),FALSE)),"",VLOOKUP($C211,'Miljövärden urval för publ'!$B$2:$H$490,MATCH(G$4,'Miljövärden urval för publ'!$B$2:$H$2,0),FALSE))</f>
        <v>1.00596E-2</v>
      </c>
    </row>
    <row r="212" spans="1:7" x14ac:dyDescent="0.25">
      <c r="A212" s="106">
        <v>209</v>
      </c>
      <c r="B212" s="106" t="str">
        <f>IF(ISERROR(INDEX('Miljövärden urval för publ'!$A$2:$AD$475,MATCH($A212,'Miljövärden urval för publ'!$U$2:$U$476,0),1)),"",INDEX('Miljövärden urval för publ'!$A$2:$AD$475,MATCH($A212,'Miljövärden urval för publ'!$U$2:$U$476,0),1))</f>
        <v>Skellefteå Kraft AB</v>
      </c>
      <c r="C212" s="106" t="str">
        <f>IF(ISERROR(INDEX('Miljövärden urval för publ'!$A$2:$AD$475,MATCH($A212,'Miljövärden urval för publ'!$U$2:$U$476,0),2)),"",INDEX('Miljövärden urval för publ'!$A$2:$AD$475,MATCH($A212,'Miljövärden urval för publ'!$U$2:$U$476,0),2))</f>
        <v>Byske</v>
      </c>
      <c r="D212" s="106">
        <f>IF(ISERROR(VLOOKUP($C212,'Miljövärden urval för publ'!$B$2:$H$490,MATCH(D$4,'Miljövärden urval för publ'!$B$2:$H$2,0),FALSE)),"",VLOOKUP($C212,'Miljövärden urval för publ'!$B$2:$H$490,MATCH(D$4,'Miljövärden urval för publ'!$B$2:$H$2,0),FALSE))</f>
        <v>0.16362599999999999</v>
      </c>
      <c r="E212" s="106">
        <f>IF(ISERROR(VLOOKUP($C212,'Miljövärden urval för publ'!$B$2:$H$490,MATCH(E$4,'Miljövärden urval för publ'!$B$2:$H$2,0),FALSE)),"",VLOOKUP($C212,'Miljövärden urval för publ'!$B$2:$H$490,MATCH(E$4,'Miljövärden urval för publ'!$B$2:$H$2,0),FALSE))</f>
        <v>11.9795</v>
      </c>
      <c r="F212" s="106">
        <f>IF(ISERROR(VLOOKUP($C212,'Miljövärden urval för publ'!$B$2:$H$490,MATCH(F$4,'Miljövärden urval för publ'!$B$2:$H$2,0),FALSE)),"",VLOOKUP($C212,'Miljövärden urval för publ'!$B$2:$H$490,MATCH(F$4,'Miljövärden urval för publ'!$B$2:$H$2,0),FALSE))</f>
        <v>15.944699999999999</v>
      </c>
      <c r="G212" s="106">
        <f>IF(ISERROR(VLOOKUP($C212,'Miljövärden urval för publ'!$B$2:$H$490,MATCH(G$4,'Miljövärden urval för publ'!$B$2:$H$2,0),FALSE)),"",VLOOKUP($C212,'Miljövärden urval för publ'!$B$2:$H$490,MATCH(G$4,'Miljövärden urval för publ'!$B$2:$H$2,0),FALSE))</f>
        <v>1.52318E-2</v>
      </c>
    </row>
    <row r="213" spans="1:7" x14ac:dyDescent="0.25">
      <c r="A213" s="106">
        <v>210</v>
      </c>
      <c r="B213" s="106" t="str">
        <f>IF(ISERROR(INDEX('Miljövärden urval för publ'!$A$2:$AD$475,MATCH($A213,'Miljövärden urval för publ'!$U$2:$U$476,0),1)),"",INDEX('Miljövärden urval för publ'!$A$2:$AD$475,MATCH($A213,'Miljövärden urval för publ'!$U$2:$U$476,0),1))</f>
        <v>Skellefteå Kraft AB</v>
      </c>
      <c r="C213" s="106" t="str">
        <f>IF(ISERROR(INDEX('Miljövärden urval för publ'!$A$2:$AD$475,MATCH($A213,'Miljövärden urval för publ'!$U$2:$U$476,0),2)),"",INDEX('Miljövärden urval för publ'!$A$2:$AD$475,MATCH($A213,'Miljövärden urval för publ'!$U$2:$U$476,0),2))</f>
        <v>Jörn</v>
      </c>
      <c r="D213" s="106">
        <f>IF(ISERROR(VLOOKUP($C213,'Miljövärden urval för publ'!$B$2:$H$490,MATCH(D$4,'Miljövärden urval för publ'!$B$2:$H$2,0),FALSE)),"",VLOOKUP($C213,'Miljövärden urval för publ'!$B$2:$H$490,MATCH(D$4,'Miljövärden urval för publ'!$B$2:$H$2,0),FALSE))</f>
        <v>6.8879200000000002E-2</v>
      </c>
      <c r="E213" s="106">
        <f>IF(ISERROR(VLOOKUP($C213,'Miljövärden urval för publ'!$B$2:$H$490,MATCH(E$4,'Miljövärden urval för publ'!$B$2:$H$2,0),FALSE)),"",VLOOKUP($C213,'Miljövärden urval för publ'!$B$2:$H$490,MATCH(E$4,'Miljövärden urval för publ'!$B$2:$H$2,0),FALSE))</f>
        <v>13.518599999999999</v>
      </c>
      <c r="F213" s="106">
        <f>IF(ISERROR(VLOOKUP($C213,'Miljövärden urval för publ'!$B$2:$H$490,MATCH(F$4,'Miljövärden urval för publ'!$B$2:$H$2,0),FALSE)),"",VLOOKUP($C213,'Miljövärden urval för publ'!$B$2:$H$490,MATCH(F$4,'Miljövärden urval för publ'!$B$2:$H$2,0),FALSE))</f>
        <v>8.8166899999999995</v>
      </c>
      <c r="G213" s="106">
        <f>IF(ISERROR(VLOOKUP($C213,'Miljövärden urval för publ'!$B$2:$H$490,MATCH(G$4,'Miljövärden urval för publ'!$B$2:$H$2,0),FALSE)),"",VLOOKUP($C213,'Miljövärden urval för publ'!$B$2:$H$490,MATCH(G$4,'Miljövärden urval för publ'!$B$2:$H$2,0),FALSE))</f>
        <v>1.27654E-2</v>
      </c>
    </row>
    <row r="214" spans="1:7" x14ac:dyDescent="0.25">
      <c r="A214" s="106">
        <v>211</v>
      </c>
      <c r="B214" s="106" t="str">
        <f>IF(ISERROR(INDEX('Miljövärden urval för publ'!$A$2:$AD$475,MATCH($A214,'Miljövärden urval för publ'!$U$2:$U$476,0),1)),"",INDEX('Miljövärden urval för publ'!$A$2:$AD$475,MATCH($A214,'Miljövärden urval för publ'!$U$2:$U$476,0),1))</f>
        <v>Skellefteå Kraft AB</v>
      </c>
      <c r="C214" s="106" t="str">
        <f>IF(ISERROR(INDEX('Miljövärden urval för publ'!$A$2:$AD$475,MATCH($A214,'Miljövärden urval för publ'!$U$2:$U$476,0),2)),"",INDEX('Miljövärden urval för publ'!$A$2:$AD$475,MATCH($A214,'Miljövärden urval för publ'!$U$2:$U$476,0),2))</f>
        <v>Kristineberg - Ej Fjärrvärme</v>
      </c>
      <c r="D214" s="106">
        <f>IF(ISERROR(VLOOKUP($C214,'Miljövärden urval för publ'!$B$2:$H$490,MATCH(D$4,'Miljövärden urval för publ'!$B$2:$H$2,0),FALSE)),"",VLOOKUP($C214,'Miljövärden urval för publ'!$B$2:$H$490,MATCH(D$4,'Miljövärden urval för publ'!$B$2:$H$2,0),FALSE))</f>
        <v>0.43937999999999999</v>
      </c>
      <c r="E214" s="106">
        <f>IF(ISERROR(VLOOKUP($C214,'Miljövärden urval för publ'!$B$2:$H$490,MATCH(E$4,'Miljövärden urval för publ'!$B$2:$H$2,0),FALSE)),"",VLOOKUP($C214,'Miljövärden urval för publ'!$B$2:$H$490,MATCH(E$4,'Miljövärden urval för publ'!$B$2:$H$2,0),FALSE))</f>
        <v>59.699399999999997</v>
      </c>
      <c r="F214" s="106">
        <f>IF(ISERROR(VLOOKUP($C214,'Miljövärden urval för publ'!$B$2:$H$490,MATCH(F$4,'Miljövärden urval för publ'!$B$2:$H$2,0),FALSE)),"",VLOOKUP($C214,'Miljövärden urval för publ'!$B$2:$H$490,MATCH(F$4,'Miljövärden urval för publ'!$B$2:$H$2,0),FALSE))</f>
        <v>19.520700000000001</v>
      </c>
      <c r="G214" s="106">
        <f>IF(ISERROR(VLOOKUP($C214,'Miljövärden urval för publ'!$B$2:$H$490,MATCH(G$4,'Miljövärden urval för publ'!$B$2:$H$2,0),FALSE)),"",VLOOKUP($C214,'Miljövärden urval för publ'!$B$2:$H$490,MATCH(G$4,'Miljövärden urval för publ'!$B$2:$H$2,0),FALSE))</f>
        <v>0.13406299999999999</v>
      </c>
    </row>
    <row r="215" spans="1:7" x14ac:dyDescent="0.25">
      <c r="A215" s="106">
        <v>212</v>
      </c>
      <c r="B215" s="106" t="str">
        <f>IF(ISERROR(INDEX('Miljövärden urval för publ'!$A$2:$AD$475,MATCH($A215,'Miljövärden urval för publ'!$U$2:$U$476,0),1)),"",INDEX('Miljövärden urval för publ'!$A$2:$AD$475,MATCH($A215,'Miljövärden urval för publ'!$U$2:$U$476,0),1))</f>
        <v>Skellefteå Kraft AB</v>
      </c>
      <c r="C215" s="106" t="str">
        <f>IF(ISERROR(INDEX('Miljövärden urval för publ'!$A$2:$AD$475,MATCH($A215,'Miljövärden urval för publ'!$U$2:$U$476,0),2)),"",INDEX('Miljövärden urval för publ'!$A$2:$AD$475,MATCH($A215,'Miljövärden urval för publ'!$U$2:$U$476,0),2))</f>
        <v>Kåge</v>
      </c>
      <c r="D215" s="106">
        <f>IF(ISERROR(VLOOKUP($C215,'Miljövärden urval för publ'!$B$2:$H$490,MATCH(D$4,'Miljövärden urval för publ'!$B$2:$H$2,0),FALSE)),"",VLOOKUP($C215,'Miljövärden urval för publ'!$B$2:$H$490,MATCH(D$4,'Miljövärden urval för publ'!$B$2:$H$2,0),FALSE))</f>
        <v>0.17871899999999999</v>
      </c>
      <c r="E215" s="106">
        <f>IF(ISERROR(VLOOKUP($C215,'Miljövärden urval för publ'!$B$2:$H$490,MATCH(E$4,'Miljövärden urval för publ'!$B$2:$H$2,0),FALSE)),"",VLOOKUP($C215,'Miljövärden urval för publ'!$B$2:$H$490,MATCH(E$4,'Miljövärden urval för publ'!$B$2:$H$2,0),FALSE))</f>
        <v>9.0004399999999993</v>
      </c>
      <c r="F215" s="106">
        <f>IF(ISERROR(VLOOKUP($C215,'Miljövärden urval för publ'!$B$2:$H$490,MATCH(F$4,'Miljövärden urval för publ'!$B$2:$H$2,0),FALSE)),"",VLOOKUP($C215,'Miljövärden urval för publ'!$B$2:$H$490,MATCH(F$4,'Miljövärden urval för publ'!$B$2:$H$2,0),FALSE))</f>
        <v>17.511399999999998</v>
      </c>
      <c r="G215" s="106">
        <f>IF(ISERROR(VLOOKUP($C215,'Miljövärden urval för publ'!$B$2:$H$490,MATCH(G$4,'Miljövärden urval för publ'!$B$2:$H$2,0),FALSE)),"",VLOOKUP($C215,'Miljövärden urval för publ'!$B$2:$H$490,MATCH(G$4,'Miljövärden urval för publ'!$B$2:$H$2,0),FALSE))</f>
        <v>3.2983499999999998E-3</v>
      </c>
    </row>
    <row r="216" spans="1:7" x14ac:dyDescent="0.25">
      <c r="A216" s="106">
        <v>213</v>
      </c>
      <c r="B216" s="106" t="str">
        <f>IF(ISERROR(INDEX('Miljövärden urval för publ'!$A$2:$AD$475,MATCH($A216,'Miljövärden urval för publ'!$U$2:$U$476,0),1)),"",INDEX('Miljövärden urval för publ'!$A$2:$AD$475,MATCH($A216,'Miljövärden urval för publ'!$U$2:$U$476,0),1))</f>
        <v>Skellefteå Kraft AB</v>
      </c>
      <c r="C216" s="106" t="str">
        <f>IF(ISERROR(INDEX('Miljövärden urval för publ'!$A$2:$AD$475,MATCH($A216,'Miljövärden urval för publ'!$U$2:$U$476,0),2)),"",INDEX('Miljövärden urval för publ'!$A$2:$AD$475,MATCH($A216,'Miljövärden urval för publ'!$U$2:$U$476,0),2))</f>
        <v>Lidbacken</v>
      </c>
      <c r="D216" s="106">
        <f>IF(ISERROR(VLOOKUP($C216,'Miljövärden urval för publ'!$B$2:$H$490,MATCH(D$4,'Miljövärden urval för publ'!$B$2:$H$2,0),FALSE)),"",VLOOKUP($C216,'Miljövärden urval för publ'!$B$2:$H$490,MATCH(D$4,'Miljövärden urval för publ'!$B$2:$H$2,0),FALSE))</f>
        <v>0.16068299999999999</v>
      </c>
      <c r="E216" s="106">
        <f>IF(ISERROR(VLOOKUP($C216,'Miljövärden urval för publ'!$B$2:$H$490,MATCH(E$4,'Miljövärden urval för publ'!$B$2:$H$2,0),FALSE)),"",VLOOKUP($C216,'Miljövärden urval för publ'!$B$2:$H$490,MATCH(E$4,'Miljövärden urval för publ'!$B$2:$H$2,0),FALSE))</f>
        <v>9.4182299999999994</v>
      </c>
      <c r="F216" s="106">
        <f>IF(ISERROR(VLOOKUP($C216,'Miljövärden urval för publ'!$B$2:$H$490,MATCH(F$4,'Miljövärden urval för publ'!$B$2:$H$2,0),FALSE)),"",VLOOKUP($C216,'Miljövärden urval för publ'!$B$2:$H$490,MATCH(F$4,'Miljövärden urval för publ'!$B$2:$H$2,0),FALSE))</f>
        <v>16.926200000000001</v>
      </c>
      <c r="G216" s="106">
        <f>IF(ISERROR(VLOOKUP($C216,'Miljövärden urval för publ'!$B$2:$H$490,MATCH(G$4,'Miljövärden urval för publ'!$B$2:$H$2,0),FALSE)),"",VLOOKUP($C216,'Miljövärden urval för publ'!$B$2:$H$490,MATCH(G$4,'Miljövärden urval för publ'!$B$2:$H$2,0),FALSE))</f>
        <v>5.4503700000000004E-3</v>
      </c>
    </row>
    <row r="217" spans="1:7" x14ac:dyDescent="0.25">
      <c r="A217" s="106">
        <v>214</v>
      </c>
      <c r="B217" s="106" t="str">
        <f>IF(ISERROR(INDEX('Miljövärden urval för publ'!$A$2:$AD$475,MATCH($A217,'Miljövärden urval för publ'!$U$2:$U$476,0),1)),"",INDEX('Miljövärden urval för publ'!$A$2:$AD$475,MATCH($A217,'Miljövärden urval för publ'!$U$2:$U$476,0),1))</f>
        <v>Skellefteå Kraft AB</v>
      </c>
      <c r="C217" s="106" t="str">
        <f>IF(ISERROR(INDEX('Miljövärden urval för publ'!$A$2:$AD$475,MATCH($A217,'Miljövärden urval för publ'!$U$2:$U$476,0),2)),"",INDEX('Miljövärden urval för publ'!$A$2:$AD$475,MATCH($A217,'Miljövärden urval för publ'!$U$2:$U$476,0),2))</f>
        <v>Lycksele</v>
      </c>
      <c r="D217" s="106">
        <f>IF(ISERROR(VLOOKUP($C217,'Miljövärden urval för publ'!$B$2:$H$490,MATCH(D$4,'Miljövärden urval för publ'!$B$2:$H$2,0),FALSE)),"",VLOOKUP($C217,'Miljövärden urval för publ'!$B$2:$H$490,MATCH(D$4,'Miljövärden urval för publ'!$B$2:$H$2,0),FALSE))</f>
        <v>0.32810400000000001</v>
      </c>
      <c r="E217" s="106">
        <f>IF(ISERROR(VLOOKUP($C217,'Miljövärden urval för publ'!$B$2:$H$490,MATCH(E$4,'Miljövärden urval för publ'!$B$2:$H$2,0),FALSE)),"",VLOOKUP($C217,'Miljövärden urval för publ'!$B$2:$H$490,MATCH(E$4,'Miljövärden urval för publ'!$B$2:$H$2,0),FALSE))</f>
        <v>110.411</v>
      </c>
      <c r="F217" s="106">
        <f>IF(ISERROR(VLOOKUP($C217,'Miljövärden urval för publ'!$B$2:$H$490,MATCH(F$4,'Miljövärden urval för publ'!$B$2:$H$2,0),FALSE)),"",VLOOKUP($C217,'Miljövärden urval för publ'!$B$2:$H$490,MATCH(F$4,'Miljövärden urval för publ'!$B$2:$H$2,0),FALSE))</f>
        <v>15.1082</v>
      </c>
      <c r="G217" s="106">
        <f>IF(ISERROR(VLOOKUP($C217,'Miljövärden urval för publ'!$B$2:$H$490,MATCH(G$4,'Miljövärden urval för publ'!$B$2:$H$2,0),FALSE)),"",VLOOKUP($C217,'Miljövärden urval för publ'!$B$2:$H$490,MATCH(G$4,'Miljövärden urval för publ'!$B$2:$H$2,0),FALSE))</f>
        <v>2.0306399999999998E-3</v>
      </c>
    </row>
    <row r="218" spans="1:7" x14ac:dyDescent="0.25">
      <c r="A218" s="106">
        <v>215</v>
      </c>
      <c r="B218" s="106" t="str">
        <f>IF(ISERROR(INDEX('Miljövärden urval för publ'!$A$2:$AD$475,MATCH($A218,'Miljövärden urval för publ'!$U$2:$U$476,0),1)),"",INDEX('Miljövärden urval för publ'!$A$2:$AD$475,MATCH($A218,'Miljövärden urval för publ'!$U$2:$U$476,0),1))</f>
        <v>Skellefteå Kraft AB</v>
      </c>
      <c r="C218" s="106" t="str">
        <f>IF(ISERROR(INDEX('Miljövärden urval för publ'!$A$2:$AD$475,MATCH($A218,'Miljövärden urval för publ'!$U$2:$U$476,0),2)),"",INDEX('Miljövärden urval för publ'!$A$2:$AD$475,MATCH($A218,'Miljövärden urval för publ'!$U$2:$U$476,0),2))</f>
        <v>Lövånger</v>
      </c>
      <c r="D218" s="106">
        <f>IF(ISERROR(VLOOKUP($C218,'Miljövärden urval för publ'!$B$2:$H$490,MATCH(D$4,'Miljövärden urval för publ'!$B$2:$H$2,0),FALSE)),"",VLOOKUP($C218,'Miljövärden urval för publ'!$B$2:$H$490,MATCH(D$4,'Miljövärden urval för publ'!$B$2:$H$2,0),FALSE))</f>
        <v>0.22264100000000001</v>
      </c>
      <c r="E218" s="106">
        <f>IF(ISERROR(VLOOKUP($C218,'Miljövärden urval för publ'!$B$2:$H$490,MATCH(E$4,'Miljövärden urval för publ'!$B$2:$H$2,0),FALSE)),"",VLOOKUP($C218,'Miljövärden urval för publ'!$B$2:$H$490,MATCH(E$4,'Miljövärden urval för publ'!$B$2:$H$2,0),FALSE))</f>
        <v>25.2394</v>
      </c>
      <c r="F218" s="106">
        <f>IF(ISERROR(VLOOKUP($C218,'Miljövärden urval för publ'!$B$2:$H$490,MATCH(F$4,'Miljövärden urval för publ'!$B$2:$H$2,0),FALSE)),"",VLOOKUP($C218,'Miljövärden urval för publ'!$B$2:$H$490,MATCH(F$4,'Miljövärden urval för publ'!$B$2:$H$2,0),FALSE))</f>
        <v>17.078800000000001</v>
      </c>
      <c r="G218" s="106">
        <f>IF(ISERROR(VLOOKUP($C218,'Miljövärden urval för publ'!$B$2:$H$490,MATCH(G$4,'Miljövärden urval för publ'!$B$2:$H$2,0),FALSE)),"",VLOOKUP($C218,'Miljövärden urval för publ'!$B$2:$H$490,MATCH(G$4,'Miljövärden urval för publ'!$B$2:$H$2,0),FALSE))</f>
        <v>5.27001E-2</v>
      </c>
    </row>
    <row r="219" spans="1:7" x14ac:dyDescent="0.25">
      <c r="A219" s="106">
        <v>216</v>
      </c>
      <c r="B219" s="106" t="str">
        <f>IF(ISERROR(INDEX('Miljövärden urval för publ'!$A$2:$AD$475,MATCH($A219,'Miljövärden urval för publ'!$U$2:$U$476,0),1)),"",INDEX('Miljövärden urval för publ'!$A$2:$AD$475,MATCH($A219,'Miljövärden urval för publ'!$U$2:$U$476,0),1))</f>
        <v>Skellefteå Kraft AB</v>
      </c>
      <c r="C219" s="106" t="str">
        <f>IF(ISERROR(INDEX('Miljövärden urval för publ'!$A$2:$AD$475,MATCH($A219,'Miljövärden urval för publ'!$U$2:$U$476,0),2)),"",INDEX('Miljövärden urval för publ'!$A$2:$AD$475,MATCH($A219,'Miljövärden urval för publ'!$U$2:$U$476,0),2))</f>
        <v>Malå</v>
      </c>
      <c r="D219" s="106">
        <f>IF(ISERROR(VLOOKUP($C219,'Miljövärden urval för publ'!$B$2:$H$490,MATCH(D$4,'Miljövärden urval för publ'!$B$2:$H$2,0),FALSE)),"",VLOOKUP($C219,'Miljövärden urval för publ'!$B$2:$H$490,MATCH(D$4,'Miljövärden urval för publ'!$B$2:$H$2,0),FALSE))</f>
        <v>9.6817899999999998E-2</v>
      </c>
      <c r="E219" s="106">
        <f>IF(ISERROR(VLOOKUP($C219,'Miljövärden urval för publ'!$B$2:$H$490,MATCH(E$4,'Miljövärden urval för publ'!$B$2:$H$2,0),FALSE)),"",VLOOKUP($C219,'Miljövärden urval för publ'!$B$2:$H$490,MATCH(E$4,'Miljövärden urval för publ'!$B$2:$H$2,0),FALSE))</f>
        <v>12.318300000000001</v>
      </c>
      <c r="F219" s="106">
        <f>IF(ISERROR(VLOOKUP($C219,'Miljövärden urval för publ'!$B$2:$H$490,MATCH(F$4,'Miljövärden urval för publ'!$B$2:$H$2,0),FALSE)),"",VLOOKUP($C219,'Miljövärden urval för publ'!$B$2:$H$490,MATCH(F$4,'Miljövärden urval för publ'!$B$2:$H$2,0),FALSE))</f>
        <v>7.2673399999999999</v>
      </c>
      <c r="G219" s="106">
        <f>IF(ISERROR(VLOOKUP($C219,'Miljövärden urval för publ'!$B$2:$H$490,MATCH(G$4,'Miljövärden urval för publ'!$B$2:$H$2,0),FALSE)),"",VLOOKUP($C219,'Miljövärden urval för publ'!$B$2:$H$490,MATCH(G$4,'Miljövärden urval för publ'!$B$2:$H$2,0),FALSE))</f>
        <v>1.7950799999999999E-2</v>
      </c>
    </row>
    <row r="220" spans="1:7" x14ac:dyDescent="0.25">
      <c r="A220" s="106">
        <v>217</v>
      </c>
      <c r="B220" s="106" t="str">
        <f>IF(ISERROR(INDEX('Miljövärden urval för publ'!$A$2:$AD$475,MATCH($A220,'Miljövärden urval för publ'!$U$2:$U$476,0),1)),"",INDEX('Miljövärden urval för publ'!$A$2:$AD$475,MATCH($A220,'Miljövärden urval för publ'!$U$2:$U$476,0),1))</f>
        <v>Skellefteå Kraft AB</v>
      </c>
      <c r="C220" s="106" t="str">
        <f>IF(ISERROR(INDEX('Miljövärden urval för publ'!$A$2:$AD$475,MATCH($A220,'Miljövärden urval för publ'!$U$2:$U$476,0),2)),"",INDEX('Miljövärden urval för publ'!$A$2:$AD$475,MATCH($A220,'Miljövärden urval för publ'!$U$2:$U$476,0),2))</f>
        <v>Norsjö</v>
      </c>
      <c r="D220" s="106">
        <f>IF(ISERROR(VLOOKUP($C220,'Miljövärden urval för publ'!$B$2:$H$490,MATCH(D$4,'Miljövärden urval för publ'!$B$2:$H$2,0),FALSE)),"",VLOOKUP($C220,'Miljövärden urval för publ'!$B$2:$H$490,MATCH(D$4,'Miljövärden urval för publ'!$B$2:$H$2,0),FALSE))</f>
        <v>0.116026</v>
      </c>
      <c r="E220" s="106">
        <f>IF(ISERROR(VLOOKUP($C220,'Miljövärden urval för publ'!$B$2:$H$490,MATCH(E$4,'Miljövärden urval för publ'!$B$2:$H$2,0),FALSE)),"",VLOOKUP($C220,'Miljövärden urval för publ'!$B$2:$H$490,MATCH(E$4,'Miljövärden urval för publ'!$B$2:$H$2,0),FALSE))</f>
        <v>5.9319699999999997</v>
      </c>
      <c r="F220" s="106">
        <f>IF(ISERROR(VLOOKUP($C220,'Miljövärden urval för publ'!$B$2:$H$490,MATCH(F$4,'Miljövärden urval för publ'!$B$2:$H$2,0),FALSE)),"",VLOOKUP($C220,'Miljövärden urval för publ'!$B$2:$H$490,MATCH(F$4,'Miljövärden urval för publ'!$B$2:$H$2,0),FALSE))</f>
        <v>10.542899999999999</v>
      </c>
      <c r="G220" s="106">
        <f>IF(ISERROR(VLOOKUP($C220,'Miljövärden urval för publ'!$B$2:$H$490,MATCH(G$4,'Miljövärden urval för publ'!$B$2:$H$2,0),FALSE)),"",VLOOKUP($C220,'Miljövärden urval för publ'!$B$2:$H$490,MATCH(G$4,'Miljövärden urval för publ'!$B$2:$H$2,0),FALSE))</f>
        <v>3.6224999999999999E-3</v>
      </c>
    </row>
    <row r="221" spans="1:7" x14ac:dyDescent="0.25">
      <c r="A221" s="106">
        <v>218</v>
      </c>
      <c r="B221" s="106" t="str">
        <f>IF(ISERROR(INDEX('Miljövärden urval för publ'!$A$2:$AD$475,MATCH($A221,'Miljövärden urval för publ'!$U$2:$U$476,0),1)),"",INDEX('Miljövärden urval för publ'!$A$2:$AD$475,MATCH($A221,'Miljövärden urval för publ'!$U$2:$U$476,0),1))</f>
        <v>Skellefteå Kraft AB</v>
      </c>
      <c r="C221" s="106" t="str">
        <f>IF(ISERROR(INDEX('Miljövärden urval för publ'!$A$2:$AD$475,MATCH($A221,'Miljövärden urval för publ'!$U$2:$U$476,0),2)),"",INDEX('Miljövärden urval för publ'!$A$2:$AD$475,MATCH($A221,'Miljövärden urval för publ'!$U$2:$U$476,0),2))</f>
        <v>Robertsfors</v>
      </c>
      <c r="D221" s="106">
        <f>IF(ISERROR(VLOOKUP($C221,'Miljövärden urval för publ'!$B$2:$H$490,MATCH(D$4,'Miljövärden urval för publ'!$B$2:$H$2,0),FALSE)),"",VLOOKUP($C221,'Miljövärden urval för publ'!$B$2:$H$490,MATCH(D$4,'Miljövärden urval för publ'!$B$2:$H$2,0),FALSE))</f>
        <v>0.15798100000000001</v>
      </c>
      <c r="E221" s="106">
        <f>IF(ISERROR(VLOOKUP($C221,'Miljövärden urval för publ'!$B$2:$H$490,MATCH(E$4,'Miljövärden urval för publ'!$B$2:$H$2,0),FALSE)),"",VLOOKUP($C221,'Miljövärden urval för publ'!$B$2:$H$490,MATCH(E$4,'Miljövärden urval för publ'!$B$2:$H$2,0),FALSE))</f>
        <v>8.6808200000000006</v>
      </c>
      <c r="F221" s="106">
        <f>IF(ISERROR(VLOOKUP($C221,'Miljövärden urval för publ'!$B$2:$H$490,MATCH(F$4,'Miljövärden urval för publ'!$B$2:$H$2,0),FALSE)),"",VLOOKUP($C221,'Miljövärden urval för publ'!$B$2:$H$490,MATCH(F$4,'Miljövärden urval för publ'!$B$2:$H$2,0),FALSE))</f>
        <v>16.745699999999999</v>
      </c>
      <c r="G221" s="106">
        <f>IF(ISERROR(VLOOKUP($C221,'Miljövärden urval för publ'!$B$2:$H$490,MATCH(G$4,'Miljövärden urval för publ'!$B$2:$H$2,0),FALSE)),"",VLOOKUP($C221,'Miljövärden urval för publ'!$B$2:$H$490,MATCH(G$4,'Miljövärden urval för publ'!$B$2:$H$2,0),FALSE))</f>
        <v>3.5494799999999998E-3</v>
      </c>
    </row>
    <row r="222" spans="1:7" x14ac:dyDescent="0.25">
      <c r="A222" s="106">
        <v>219</v>
      </c>
      <c r="B222" s="106" t="str">
        <f>IF(ISERROR(INDEX('Miljövärden urval för publ'!$A$2:$AD$475,MATCH($A222,'Miljövärden urval för publ'!$U$2:$U$476,0),1)),"",INDEX('Miljövärden urval för publ'!$A$2:$AD$475,MATCH($A222,'Miljövärden urval för publ'!$U$2:$U$476,0),1))</f>
        <v>Skellefteå Kraft AB</v>
      </c>
      <c r="C222" s="106" t="str">
        <f>IF(ISERROR(INDEX('Miljövärden urval för publ'!$A$2:$AD$475,MATCH($A222,'Miljövärden urval för publ'!$U$2:$U$476,0),2)),"",INDEX('Miljövärden urval för publ'!$A$2:$AD$475,MATCH($A222,'Miljövärden urval för publ'!$U$2:$U$476,0),2))</f>
        <v>Skellefteå</v>
      </c>
      <c r="D222" s="106">
        <f>IF(ISERROR(VLOOKUP($C222,'Miljövärden urval för publ'!$B$2:$H$490,MATCH(D$4,'Miljövärden urval för publ'!$B$2:$H$2,0),FALSE)),"",VLOOKUP($C222,'Miljövärden urval för publ'!$B$2:$H$490,MATCH(D$4,'Miljövärden urval för publ'!$B$2:$H$2,0),FALSE))</f>
        <v>0.28607199999999999</v>
      </c>
      <c r="E222" s="106">
        <f>IF(ISERROR(VLOOKUP($C222,'Miljövärden urval för publ'!$B$2:$H$490,MATCH(E$4,'Miljövärden urval för publ'!$B$2:$H$2,0),FALSE)),"",VLOOKUP($C222,'Miljövärden urval för publ'!$B$2:$H$490,MATCH(E$4,'Miljövärden urval för publ'!$B$2:$H$2,0),FALSE))</f>
        <v>80.835499999999996</v>
      </c>
      <c r="F222" s="106">
        <f>IF(ISERROR(VLOOKUP($C222,'Miljövärden urval för publ'!$B$2:$H$490,MATCH(F$4,'Miljövärden urval för publ'!$B$2:$H$2,0),FALSE)),"",VLOOKUP($C222,'Miljövärden urval för publ'!$B$2:$H$490,MATCH(F$4,'Miljövärden urval för publ'!$B$2:$H$2,0),FALSE))</f>
        <v>12.6646</v>
      </c>
      <c r="G222" s="106">
        <f>IF(ISERROR(VLOOKUP($C222,'Miljövärden urval för publ'!$B$2:$H$490,MATCH(G$4,'Miljövärden urval för publ'!$B$2:$H$2,0),FALSE)),"",VLOOKUP($C222,'Miljövärden urval för publ'!$B$2:$H$490,MATCH(G$4,'Miljövärden urval för publ'!$B$2:$H$2,0),FALSE))</f>
        <v>8.4708200000000004E-3</v>
      </c>
    </row>
    <row r="223" spans="1:7" x14ac:dyDescent="0.25">
      <c r="A223" s="106">
        <v>220</v>
      </c>
      <c r="B223" s="106" t="str">
        <f>IF(ISERROR(INDEX('Miljövärden urval för publ'!$A$2:$AD$475,MATCH($A223,'Miljövärden urval för publ'!$U$2:$U$476,0),1)),"",INDEX('Miljövärden urval för publ'!$A$2:$AD$475,MATCH($A223,'Miljövärden urval för publ'!$U$2:$U$476,0),1))</f>
        <v>Skellefteå Kraft AB</v>
      </c>
      <c r="C223" s="106" t="str">
        <f>IF(ISERROR(INDEX('Miljövärden urval för publ'!$A$2:$AD$475,MATCH($A223,'Miljövärden urval för publ'!$U$2:$U$476,0),2)),"",INDEX('Miljövärden urval för publ'!$A$2:$AD$475,MATCH($A223,'Miljövärden urval för publ'!$U$2:$U$476,0),2))</f>
        <v>Storuman</v>
      </c>
      <c r="D223" s="106">
        <f>IF(ISERROR(VLOOKUP($C223,'Miljövärden urval för publ'!$B$2:$H$490,MATCH(D$4,'Miljövärden urval för publ'!$B$2:$H$2,0),FALSE)),"",VLOOKUP($C223,'Miljövärden urval för publ'!$B$2:$H$490,MATCH(D$4,'Miljövärden urval för publ'!$B$2:$H$2,0),FALSE))</f>
        <v>0.30074600000000001</v>
      </c>
      <c r="E223" s="106">
        <f>IF(ISERROR(VLOOKUP($C223,'Miljövärden urval för publ'!$B$2:$H$490,MATCH(E$4,'Miljövärden urval för publ'!$B$2:$H$2,0),FALSE)),"",VLOOKUP($C223,'Miljövärden urval för publ'!$B$2:$H$490,MATCH(E$4,'Miljövärden urval för publ'!$B$2:$H$2,0),FALSE))</f>
        <v>33.127400000000002</v>
      </c>
      <c r="F223" s="106">
        <f>IF(ISERROR(VLOOKUP($C223,'Miljövärden urval för publ'!$B$2:$H$490,MATCH(F$4,'Miljövärden urval för publ'!$B$2:$H$2,0),FALSE)),"",VLOOKUP($C223,'Miljövärden urval för publ'!$B$2:$H$490,MATCH(F$4,'Miljövärden urval för publ'!$B$2:$H$2,0),FALSE))</f>
        <v>18.407699999999998</v>
      </c>
      <c r="G223" s="106">
        <f>IF(ISERROR(VLOOKUP($C223,'Miljövärden urval för publ'!$B$2:$H$490,MATCH(G$4,'Miljövärden urval för publ'!$B$2:$H$2,0),FALSE)),"",VLOOKUP($C223,'Miljövärden urval för publ'!$B$2:$H$490,MATCH(G$4,'Miljövärden urval för publ'!$B$2:$H$2,0),FALSE))</f>
        <v>5.3797900000000003E-2</v>
      </c>
    </row>
    <row r="224" spans="1:7" x14ac:dyDescent="0.25">
      <c r="A224" s="106">
        <v>221</v>
      </c>
      <c r="B224" s="106" t="str">
        <f>IF(ISERROR(INDEX('Miljövärden urval för publ'!$A$2:$AD$475,MATCH($A224,'Miljövärden urval för publ'!$U$2:$U$476,0),1)),"",INDEX('Miljövärden urval för publ'!$A$2:$AD$475,MATCH($A224,'Miljövärden urval för publ'!$U$2:$U$476,0),1))</f>
        <v>Skellefteå Kraft AB</v>
      </c>
      <c r="C224" s="106" t="str">
        <f>IF(ISERROR(INDEX('Miljövärden urval för publ'!$A$2:$AD$475,MATCH($A224,'Miljövärden urval för publ'!$U$2:$U$476,0),2)),"",INDEX('Miljövärden urval för publ'!$A$2:$AD$475,MATCH($A224,'Miljövärden urval för publ'!$U$2:$U$476,0),2))</f>
        <v>Ursviken-Skelleftehamn</v>
      </c>
      <c r="D224" s="106">
        <f>IF(ISERROR(VLOOKUP($C224,'Miljövärden urval för publ'!$B$2:$H$490,MATCH(D$4,'Miljövärden urval för publ'!$B$2:$H$2,0),FALSE)),"",VLOOKUP($C224,'Miljövärden urval för publ'!$B$2:$H$490,MATCH(D$4,'Miljövärden urval för publ'!$B$2:$H$2,0),FALSE))</f>
        <v>4.1957799999999999E-4</v>
      </c>
      <c r="E224" s="106">
        <f>IF(ISERROR(VLOOKUP($C224,'Miljövärden urval för publ'!$B$2:$H$490,MATCH(E$4,'Miljövärden urval för publ'!$B$2:$H$2,0),FALSE)),"",VLOOKUP($C224,'Miljövärden urval för publ'!$B$2:$H$490,MATCH(E$4,'Miljövärden urval för publ'!$B$2:$H$2,0),FALSE))</f>
        <v>0</v>
      </c>
      <c r="F224" s="106">
        <f>IF(ISERROR(VLOOKUP($C224,'Miljövärden urval för publ'!$B$2:$H$490,MATCH(F$4,'Miljövärden urval för publ'!$B$2:$H$2,0),FALSE)),"",VLOOKUP($C224,'Miljövärden urval för publ'!$B$2:$H$490,MATCH(F$4,'Miljövärden urval för publ'!$B$2:$H$2,0),FALSE))</f>
        <v>0</v>
      </c>
      <c r="G224" s="106">
        <f>IF(ISERROR(VLOOKUP($C224,'Miljövärden urval för publ'!$B$2:$H$490,MATCH(G$4,'Miljövärden urval för publ'!$B$2:$H$2,0),FALSE)),"",VLOOKUP($C224,'Miljövärden urval för publ'!$B$2:$H$490,MATCH(G$4,'Miljövärden urval för publ'!$B$2:$H$2,0),FALSE))</f>
        <v>0</v>
      </c>
    </row>
    <row r="225" spans="1:7" x14ac:dyDescent="0.25">
      <c r="A225" s="106">
        <v>222</v>
      </c>
      <c r="B225" s="106" t="str">
        <f>IF(ISERROR(INDEX('Miljövärden urval för publ'!$A$2:$AD$475,MATCH($A225,'Miljövärden urval för publ'!$U$2:$U$476,0),1)),"",INDEX('Miljövärden urval för publ'!$A$2:$AD$475,MATCH($A225,'Miljövärden urval för publ'!$U$2:$U$476,0),1))</f>
        <v>Skellefteå Kraft AB</v>
      </c>
      <c r="C225" s="106" t="str">
        <f>IF(ISERROR(INDEX('Miljövärden urval för publ'!$A$2:$AD$475,MATCH($A225,'Miljövärden urval för publ'!$U$2:$U$476,0),2)),"",INDEX('Miljövärden urval för publ'!$A$2:$AD$475,MATCH($A225,'Miljövärden urval för publ'!$U$2:$U$476,0),2))</f>
        <v>Vindeln</v>
      </c>
      <c r="D225" s="106">
        <f>IF(ISERROR(VLOOKUP($C225,'Miljövärden urval för publ'!$B$2:$H$490,MATCH(D$4,'Miljövärden urval för publ'!$B$2:$H$2,0),FALSE)),"",VLOOKUP($C225,'Miljövärden urval för publ'!$B$2:$H$490,MATCH(D$4,'Miljövärden urval för publ'!$B$2:$H$2,0),FALSE))</f>
        <v>0.187</v>
      </c>
      <c r="E225" s="106">
        <f>IF(ISERROR(VLOOKUP($C225,'Miljövärden urval för publ'!$B$2:$H$490,MATCH(E$4,'Miljövärden urval för publ'!$B$2:$H$2,0),FALSE)),"",VLOOKUP($C225,'Miljövärden urval för publ'!$B$2:$H$490,MATCH(E$4,'Miljövärden urval för publ'!$B$2:$H$2,0),FALSE))</f>
        <v>14.122400000000001</v>
      </c>
      <c r="F225" s="106">
        <f>IF(ISERROR(VLOOKUP($C225,'Miljövärden urval för publ'!$B$2:$H$490,MATCH(F$4,'Miljövärden urval för publ'!$B$2:$H$2,0),FALSE)),"",VLOOKUP($C225,'Miljövärden urval för publ'!$B$2:$H$490,MATCH(F$4,'Miljövärden urval för publ'!$B$2:$H$2,0),FALSE))</f>
        <v>18.085000000000001</v>
      </c>
      <c r="G225" s="106">
        <f>IF(ISERROR(VLOOKUP($C225,'Miljövärden urval för publ'!$B$2:$H$490,MATCH(G$4,'Miljövärden urval för publ'!$B$2:$H$2,0),FALSE)),"",VLOOKUP($C225,'Miljövärden urval för publ'!$B$2:$H$490,MATCH(G$4,'Miljövärden urval för publ'!$B$2:$H$2,0),FALSE))</f>
        <v>1.67332E-2</v>
      </c>
    </row>
    <row r="226" spans="1:7" x14ac:dyDescent="0.25">
      <c r="A226" s="106">
        <v>223</v>
      </c>
      <c r="B226" s="106" t="str">
        <f>IF(ISERROR(INDEX('Miljövärden urval för publ'!$A$2:$AD$475,MATCH($A226,'Miljövärden urval för publ'!$U$2:$U$476,0),1)),"",INDEX('Miljövärden urval för publ'!$A$2:$AD$475,MATCH($A226,'Miljövärden urval för publ'!$U$2:$U$476,0),1))</f>
        <v>Skellefteå Kraft AB</v>
      </c>
      <c r="C226" s="106" t="str">
        <f>IF(ISERROR(INDEX('Miljövärden urval för publ'!$A$2:$AD$475,MATCH($A226,'Miljövärden urval för publ'!$U$2:$U$476,0),2)),"",INDEX('Miljövärden urval för publ'!$A$2:$AD$475,MATCH($A226,'Miljövärden urval för publ'!$U$2:$U$476,0),2))</f>
        <v>Ånäset</v>
      </c>
      <c r="D226" s="106">
        <f>IF(ISERROR(VLOOKUP($C226,'Miljövärden urval för publ'!$B$2:$H$490,MATCH(D$4,'Miljövärden urval för publ'!$B$2:$H$2,0),FALSE)),"",VLOOKUP($C226,'Miljövärden urval för publ'!$B$2:$H$490,MATCH(D$4,'Miljövärden urval för publ'!$B$2:$H$2,0),FALSE))</f>
        <v>0.194526</v>
      </c>
      <c r="E226" s="106">
        <f>IF(ISERROR(VLOOKUP($C226,'Miljövärden urval för publ'!$B$2:$H$490,MATCH(E$4,'Miljövärden urval för publ'!$B$2:$H$2,0),FALSE)),"",VLOOKUP($C226,'Miljövärden urval för publ'!$B$2:$H$490,MATCH(E$4,'Miljövärden urval för publ'!$B$2:$H$2,0),FALSE))</f>
        <v>14.696199999999999</v>
      </c>
      <c r="F226" s="106">
        <f>IF(ISERROR(VLOOKUP($C226,'Miljövärden urval för publ'!$B$2:$H$490,MATCH(F$4,'Miljövärden urval för publ'!$B$2:$H$2,0),FALSE)),"",VLOOKUP($C226,'Miljövärden urval för publ'!$B$2:$H$490,MATCH(F$4,'Miljövärden urval för publ'!$B$2:$H$2,0),FALSE))</f>
        <v>17.6798</v>
      </c>
      <c r="G226" s="106">
        <f>IF(ISERROR(VLOOKUP($C226,'Miljövärden urval för publ'!$B$2:$H$490,MATCH(G$4,'Miljövärden urval för publ'!$B$2:$H$2,0),FALSE)),"",VLOOKUP($C226,'Miljövärden urval för publ'!$B$2:$H$490,MATCH(G$4,'Miljövärden urval för publ'!$B$2:$H$2,0),FALSE))</f>
        <v>1.9174E-2</v>
      </c>
    </row>
    <row r="227" spans="1:7" x14ac:dyDescent="0.25">
      <c r="A227" s="106">
        <v>224</v>
      </c>
      <c r="B227" s="106" t="str">
        <f>IF(ISERROR(INDEX('Miljövärden urval för publ'!$A$2:$AD$475,MATCH($A227,'Miljövärden urval för publ'!$U$2:$U$476,0),1)),"",INDEX('Miljövärden urval för publ'!$A$2:$AD$475,MATCH($A227,'Miljövärden urval för publ'!$U$2:$U$476,0),1))</f>
        <v>Skövde Värmeverk AB</v>
      </c>
      <c r="C227" s="106" t="str">
        <f>IF(ISERROR(INDEX('Miljövärden urval för publ'!$A$2:$AD$475,MATCH($A227,'Miljövärden urval för publ'!$U$2:$U$476,0),2)),"",INDEX('Miljövärden urval för publ'!$A$2:$AD$475,MATCH($A227,'Miljövärden urval för publ'!$U$2:$U$476,0),2))</f>
        <v>Skultorp</v>
      </c>
      <c r="D227" s="106">
        <f>IF(ISERROR(VLOOKUP($C227,'Miljövärden urval för publ'!$B$2:$H$490,MATCH(D$4,'Miljövärden urval för publ'!$B$2:$H$2,0),FALSE)),"",VLOOKUP($C227,'Miljövärden urval för publ'!$B$2:$H$490,MATCH(D$4,'Miljövärden urval för publ'!$B$2:$H$2,0),FALSE))</f>
        <v>0.188774</v>
      </c>
      <c r="E227" s="106">
        <f>IF(ISERROR(VLOOKUP($C227,'Miljövärden urval för publ'!$B$2:$H$490,MATCH(E$4,'Miljövärden urval för publ'!$B$2:$H$2,0),FALSE)),"",VLOOKUP($C227,'Miljövärden urval för publ'!$B$2:$H$490,MATCH(E$4,'Miljövärden urval för publ'!$B$2:$H$2,0),FALSE))</f>
        <v>13.367100000000001</v>
      </c>
      <c r="F227" s="106">
        <f>IF(ISERROR(VLOOKUP($C227,'Miljövärden urval för publ'!$B$2:$H$490,MATCH(F$4,'Miljövärden urval för publ'!$B$2:$H$2,0),FALSE)),"",VLOOKUP($C227,'Miljövärden urval för publ'!$B$2:$H$490,MATCH(F$4,'Miljövärden urval för publ'!$B$2:$H$2,0),FALSE))</f>
        <v>18.9114</v>
      </c>
      <c r="G227" s="106">
        <f>IF(ISERROR(VLOOKUP($C227,'Miljövärden urval för publ'!$B$2:$H$490,MATCH(G$4,'Miljövärden urval för publ'!$B$2:$H$2,0),FALSE)),"",VLOOKUP($C227,'Miljövärden urval för publ'!$B$2:$H$490,MATCH(G$4,'Miljövärden urval för publ'!$B$2:$H$2,0),FALSE))</f>
        <v>1.30095E-2</v>
      </c>
    </row>
    <row r="228" spans="1:7" x14ac:dyDescent="0.25">
      <c r="A228" s="106">
        <v>225</v>
      </c>
      <c r="B228" s="106" t="str">
        <f>IF(ISERROR(INDEX('Miljövärden urval för publ'!$A$2:$AD$475,MATCH($A228,'Miljövärden urval för publ'!$U$2:$U$476,0),1)),"",INDEX('Miljövärden urval för publ'!$A$2:$AD$475,MATCH($A228,'Miljövärden urval för publ'!$U$2:$U$476,0),1))</f>
        <v>Skövde Värmeverk AB</v>
      </c>
      <c r="C228" s="106" t="str">
        <f>IF(ISERROR(INDEX('Miljövärden urval för publ'!$A$2:$AD$475,MATCH($A228,'Miljövärden urval för publ'!$U$2:$U$476,0),2)),"",INDEX('Miljövärden urval för publ'!$A$2:$AD$475,MATCH($A228,'Miljövärden urval för publ'!$U$2:$U$476,0),2))</f>
        <v>Skövde</v>
      </c>
      <c r="D228" s="106">
        <f>IF(ISERROR(VLOOKUP($C228,'Miljövärden urval för publ'!$B$2:$H$490,MATCH(D$4,'Miljövärden urval för publ'!$B$2:$H$2,0),FALSE)),"",VLOOKUP($C228,'Miljövärden urval för publ'!$B$2:$H$490,MATCH(D$4,'Miljövärden urval för publ'!$B$2:$H$2,0),FALSE))</f>
        <v>8.9644100000000004E-2</v>
      </c>
      <c r="E228" s="106">
        <f>IF(ISERROR(VLOOKUP($C228,'Miljövärden urval för publ'!$B$2:$H$490,MATCH(E$4,'Miljövärden urval för publ'!$B$2:$H$2,0),FALSE)),"",VLOOKUP($C228,'Miljövärden urval för publ'!$B$2:$H$490,MATCH(E$4,'Miljövärden urval för publ'!$B$2:$H$2,0),FALSE))</f>
        <v>54.211799999999997</v>
      </c>
      <c r="F228" s="106">
        <f>IF(ISERROR(VLOOKUP($C228,'Miljövärden urval för publ'!$B$2:$H$490,MATCH(F$4,'Miljövärden urval för publ'!$B$2:$H$2,0),FALSE)),"",VLOOKUP($C228,'Miljövärden urval för publ'!$B$2:$H$490,MATCH(F$4,'Miljövärden urval för publ'!$B$2:$H$2,0),FALSE))</f>
        <v>6.0696899999999996</v>
      </c>
      <c r="G228" s="106">
        <f>IF(ISERROR(VLOOKUP($C228,'Miljövärden urval för publ'!$B$2:$H$490,MATCH(G$4,'Miljövärden urval för publ'!$B$2:$H$2,0),FALSE)),"",VLOOKUP($C228,'Miljövärden urval för publ'!$B$2:$H$490,MATCH(G$4,'Miljövärden urval för publ'!$B$2:$H$2,0),FALSE))</f>
        <v>1.22065E-2</v>
      </c>
    </row>
    <row r="229" spans="1:7" x14ac:dyDescent="0.25">
      <c r="A229" s="106">
        <v>226</v>
      </c>
      <c r="B229" s="106" t="str">
        <f>IF(ISERROR(INDEX('Miljövärden urval för publ'!$A$2:$AD$475,MATCH($A229,'Miljövärden urval för publ'!$U$2:$U$476,0),1)),"",INDEX('Miljövärden urval för publ'!$A$2:$AD$475,MATCH($A229,'Miljövärden urval för publ'!$U$2:$U$476,0),1))</f>
        <v>Skövde Värmeverk AB</v>
      </c>
      <c r="C229" s="106" t="str">
        <f>IF(ISERROR(INDEX('Miljövärden urval för publ'!$A$2:$AD$475,MATCH($A229,'Miljövärden urval för publ'!$U$2:$U$476,0),2)),"",INDEX('Miljövärden urval för publ'!$A$2:$AD$475,MATCH($A229,'Miljövärden urval för publ'!$U$2:$U$476,0),2))</f>
        <v>Stöpen</v>
      </c>
      <c r="D229" s="106">
        <f>IF(ISERROR(VLOOKUP($C229,'Miljövärden urval för publ'!$B$2:$H$490,MATCH(D$4,'Miljövärden urval för publ'!$B$2:$H$2,0),FALSE)),"",VLOOKUP($C229,'Miljövärden urval för publ'!$B$2:$H$490,MATCH(D$4,'Miljövärden urval för publ'!$B$2:$H$2,0),FALSE))</f>
        <v>0.20977000000000001</v>
      </c>
      <c r="E229" s="106">
        <f>IF(ISERROR(VLOOKUP($C229,'Miljövärden urval för publ'!$B$2:$H$490,MATCH(E$4,'Miljövärden urval för publ'!$B$2:$H$2,0),FALSE)),"",VLOOKUP($C229,'Miljövärden urval för publ'!$B$2:$H$490,MATCH(E$4,'Miljövärden urval för publ'!$B$2:$H$2,0),FALSE))</f>
        <v>19.859200000000001</v>
      </c>
      <c r="F229" s="106">
        <f>IF(ISERROR(VLOOKUP($C229,'Miljövärden urval för publ'!$B$2:$H$490,MATCH(F$4,'Miljövärden urval för publ'!$B$2:$H$2,0),FALSE)),"",VLOOKUP($C229,'Miljövärden urval för publ'!$B$2:$H$490,MATCH(F$4,'Miljövärden urval för publ'!$B$2:$H$2,0),FALSE))</f>
        <v>18.017499999999998</v>
      </c>
      <c r="G229" s="106">
        <f>IF(ISERROR(VLOOKUP($C229,'Miljövärden urval för publ'!$B$2:$H$490,MATCH(G$4,'Miljövärden urval för publ'!$B$2:$H$2,0),FALSE)),"",VLOOKUP($C229,'Miljövärden urval för publ'!$B$2:$H$490,MATCH(G$4,'Miljövärden urval för publ'!$B$2:$H$2,0),FALSE))</f>
        <v>3.3124800000000003E-2</v>
      </c>
    </row>
    <row r="230" spans="1:7" x14ac:dyDescent="0.25">
      <c r="A230" s="106">
        <v>227</v>
      </c>
      <c r="B230" s="106" t="str">
        <f>IF(ISERROR(INDEX('Miljövärden urval för publ'!$A$2:$AD$475,MATCH($A230,'Miljövärden urval för publ'!$U$2:$U$476,0),1)),"",INDEX('Miljövärden urval för publ'!$A$2:$AD$475,MATCH($A230,'Miljövärden urval för publ'!$U$2:$U$476,0),1))</f>
        <v>Skövde Värmeverk AB</v>
      </c>
      <c r="C230" s="106" t="str">
        <f>IF(ISERROR(INDEX('Miljövärden urval för publ'!$A$2:$AD$475,MATCH($A230,'Miljövärden urval för publ'!$U$2:$U$476,0),2)),"",INDEX('Miljövärden urval för publ'!$A$2:$AD$475,MATCH($A230,'Miljövärden urval för publ'!$U$2:$U$476,0),2))</f>
        <v>Tidan</v>
      </c>
      <c r="D230" s="106">
        <f>IF(ISERROR(VLOOKUP($C230,'Miljövärden urval för publ'!$B$2:$H$490,MATCH(D$4,'Miljövärden urval för publ'!$B$2:$H$2,0),FALSE)),"",VLOOKUP($C230,'Miljövärden urval för publ'!$B$2:$H$490,MATCH(D$4,'Miljövärden urval för publ'!$B$2:$H$2,0),FALSE))</f>
        <v>0.17266999999999999</v>
      </c>
      <c r="E230" s="106">
        <f>IF(ISERROR(VLOOKUP($C230,'Miljövärden urval för publ'!$B$2:$H$490,MATCH(E$4,'Miljövärden urval för publ'!$B$2:$H$2,0),FALSE)),"",VLOOKUP($C230,'Miljövärden urval för publ'!$B$2:$H$490,MATCH(E$4,'Miljövärden urval för publ'!$B$2:$H$2,0),FALSE))</f>
        <v>12.0433</v>
      </c>
      <c r="F230" s="106">
        <f>IF(ISERROR(VLOOKUP($C230,'Miljövärden urval för publ'!$B$2:$H$490,MATCH(F$4,'Miljövärden urval för publ'!$B$2:$H$2,0),FALSE)),"",VLOOKUP($C230,'Miljövärden urval för publ'!$B$2:$H$490,MATCH(F$4,'Miljövärden urval för publ'!$B$2:$H$2,0),FALSE))</f>
        <v>16.701799999999999</v>
      </c>
      <c r="G230" s="106">
        <f>IF(ISERROR(VLOOKUP($C230,'Miljövärden urval för publ'!$B$2:$H$490,MATCH(G$4,'Miljövärden urval för publ'!$B$2:$H$2,0),FALSE)),"",VLOOKUP($C230,'Miljövärden urval för publ'!$B$2:$H$490,MATCH(G$4,'Miljövärden urval för publ'!$B$2:$H$2,0),FALSE))</f>
        <v>1.36799E-2</v>
      </c>
    </row>
    <row r="231" spans="1:7" x14ac:dyDescent="0.25">
      <c r="A231" s="106">
        <v>228</v>
      </c>
      <c r="B231" s="106" t="str">
        <f>IF(ISERROR(INDEX('Miljövärden urval för publ'!$A$2:$AD$475,MATCH($A231,'Miljövärden urval för publ'!$U$2:$U$476,0),1)),"",INDEX('Miljövärden urval för publ'!$A$2:$AD$475,MATCH($A231,'Miljövärden urval för publ'!$U$2:$U$476,0),1))</f>
        <v>Skövde Värmeverk AB</v>
      </c>
      <c r="C231" s="106" t="str">
        <f>IF(ISERROR(INDEX('Miljövärden urval för publ'!$A$2:$AD$475,MATCH($A231,'Miljövärden urval för publ'!$U$2:$U$476,0),2)),"",INDEX('Miljövärden urval för publ'!$A$2:$AD$475,MATCH($A231,'Miljövärden urval för publ'!$U$2:$U$476,0),2))</f>
        <v>Timmersdala</v>
      </c>
      <c r="D231" s="106">
        <f>IF(ISERROR(VLOOKUP($C231,'Miljövärden urval för publ'!$B$2:$H$490,MATCH(D$4,'Miljövärden urval för publ'!$B$2:$H$2,0),FALSE)),"",VLOOKUP($C231,'Miljövärden urval för publ'!$B$2:$H$490,MATCH(D$4,'Miljövärden urval för publ'!$B$2:$H$2,0),FALSE))</f>
        <v>0.180897</v>
      </c>
      <c r="E231" s="106">
        <f>IF(ISERROR(VLOOKUP($C231,'Miljövärden urval för publ'!$B$2:$H$490,MATCH(E$4,'Miljövärden urval för publ'!$B$2:$H$2,0),FALSE)),"",VLOOKUP($C231,'Miljövärden urval för publ'!$B$2:$H$490,MATCH(E$4,'Miljövärden urval för publ'!$B$2:$H$2,0),FALSE))</f>
        <v>11.5997</v>
      </c>
      <c r="F231" s="106">
        <f>IF(ISERROR(VLOOKUP($C231,'Miljövärden urval för publ'!$B$2:$H$490,MATCH(F$4,'Miljövärden urval för publ'!$B$2:$H$2,0),FALSE)),"",VLOOKUP($C231,'Miljövärden urval för publ'!$B$2:$H$490,MATCH(F$4,'Miljövärden urval för publ'!$B$2:$H$2,0),FALSE))</f>
        <v>17.664999999999999</v>
      </c>
      <c r="G231" s="106">
        <f>IF(ISERROR(VLOOKUP($C231,'Miljövärden urval för publ'!$B$2:$H$490,MATCH(G$4,'Miljövärden urval för publ'!$B$2:$H$2,0),FALSE)),"",VLOOKUP($C231,'Miljövärden urval för publ'!$B$2:$H$490,MATCH(G$4,'Miljövärden urval för publ'!$B$2:$H$2,0),FALSE))</f>
        <v>1.0427499999999999E-2</v>
      </c>
    </row>
    <row r="232" spans="1:7" x14ac:dyDescent="0.25">
      <c r="A232" s="106">
        <v>229</v>
      </c>
      <c r="B232" s="106" t="str">
        <f>IF(ISERROR(INDEX('Miljövärden urval för publ'!$A$2:$AD$475,MATCH($A232,'Miljövärden urval för publ'!$U$2:$U$476,0),1)),"",INDEX('Miljövärden urval för publ'!$A$2:$AD$475,MATCH($A232,'Miljövärden urval för publ'!$U$2:$U$476,0),1))</f>
        <v>Smedjebacken Energi AB</v>
      </c>
      <c r="C232" s="106" t="str">
        <f>IF(ISERROR(INDEX('Miljövärden urval för publ'!$A$2:$AD$475,MATCH($A232,'Miljövärden urval för publ'!$U$2:$U$476,0),2)),"",INDEX('Miljövärden urval för publ'!$A$2:$AD$475,MATCH($A232,'Miljövärden urval för publ'!$U$2:$U$476,0),2))</f>
        <v>Smedjebacken</v>
      </c>
      <c r="D232" s="106">
        <f>IF(ISERROR(VLOOKUP($C232,'Miljövärden urval för publ'!$B$2:$H$490,MATCH(D$4,'Miljövärden urval för publ'!$B$2:$H$2,0),FALSE)),"",VLOOKUP($C232,'Miljövärden urval för publ'!$B$2:$H$490,MATCH(D$4,'Miljövärden urval för publ'!$B$2:$H$2,0),FALSE))</f>
        <v>0.47227400000000003</v>
      </c>
      <c r="E232" s="106">
        <f>IF(ISERROR(VLOOKUP($C232,'Miljövärden urval för publ'!$B$2:$H$490,MATCH(E$4,'Miljövärden urval för publ'!$B$2:$H$2,0),FALSE)),"",VLOOKUP($C232,'Miljövärden urval för publ'!$B$2:$H$490,MATCH(E$4,'Miljövärden urval för publ'!$B$2:$H$2,0),FALSE))</f>
        <v>93.145399999999995</v>
      </c>
      <c r="F232" s="106">
        <f>IF(ISERROR(VLOOKUP($C232,'Miljövärden urval för publ'!$B$2:$H$490,MATCH(F$4,'Miljövärden urval för publ'!$B$2:$H$2,0),FALSE)),"",VLOOKUP($C232,'Miljövärden urval för publ'!$B$2:$H$490,MATCH(F$4,'Miljövärden urval för publ'!$B$2:$H$2,0),FALSE))</f>
        <v>5.6517299999999997</v>
      </c>
      <c r="G232" s="106">
        <f>IF(ISERROR(VLOOKUP($C232,'Miljövärden urval för publ'!$B$2:$H$490,MATCH(G$4,'Miljövärden urval för publ'!$B$2:$H$2,0),FALSE)),"",VLOOKUP($C232,'Miljövärden urval för publ'!$B$2:$H$490,MATCH(G$4,'Miljövärden urval för publ'!$B$2:$H$2,0),FALSE))</f>
        <v>0.123034</v>
      </c>
    </row>
    <row r="233" spans="1:7" x14ac:dyDescent="0.25">
      <c r="A233" s="106">
        <v>230</v>
      </c>
      <c r="B233" s="106" t="str">
        <f>IF(ISERROR(INDEX('Miljövärden urval för publ'!$A$2:$AD$475,MATCH($A233,'Miljövärden urval för publ'!$U$2:$U$476,0),1)),"",INDEX('Miljövärden urval för publ'!$A$2:$AD$475,MATCH($A233,'Miljövärden urval för publ'!$U$2:$U$476,0),1))</f>
        <v>Smedjebacken Energi AB</v>
      </c>
      <c r="C233" s="106" t="str">
        <f>IF(ISERROR(INDEX('Miljövärden urval för publ'!$A$2:$AD$475,MATCH($A233,'Miljövärden urval för publ'!$U$2:$U$476,0),2)),"",INDEX('Miljövärden urval för publ'!$A$2:$AD$475,MATCH($A233,'Miljövärden urval för publ'!$U$2:$U$476,0),2))</f>
        <v>Söderbärke</v>
      </c>
      <c r="D233" s="106">
        <f>IF(ISERROR(VLOOKUP($C233,'Miljövärden urval för publ'!$B$2:$H$490,MATCH(D$4,'Miljövärden urval för publ'!$B$2:$H$2,0),FALSE)),"",VLOOKUP($C233,'Miljövärden urval för publ'!$B$2:$H$490,MATCH(D$4,'Miljövärden urval för publ'!$B$2:$H$2,0),FALSE))</f>
        <v>0.12903200000000001</v>
      </c>
      <c r="E233" s="106">
        <f>IF(ISERROR(VLOOKUP($C233,'Miljövärden urval för publ'!$B$2:$H$490,MATCH(E$4,'Miljövärden urval för publ'!$B$2:$H$2,0),FALSE)),"",VLOOKUP($C233,'Miljövärden urval för publ'!$B$2:$H$490,MATCH(E$4,'Miljövärden urval för publ'!$B$2:$H$2,0),FALSE))</f>
        <v>31.382100000000001</v>
      </c>
      <c r="F233" s="106">
        <f>IF(ISERROR(VLOOKUP($C233,'Miljövärden urval för publ'!$B$2:$H$490,MATCH(F$4,'Miljövärden urval för publ'!$B$2:$H$2,0),FALSE)),"",VLOOKUP($C233,'Miljövärden urval för publ'!$B$2:$H$490,MATCH(F$4,'Miljövärden urval för publ'!$B$2:$H$2,0),FALSE))</f>
        <v>9.6030800000000003</v>
      </c>
      <c r="G233" s="106">
        <f>IF(ISERROR(VLOOKUP($C233,'Miljövärden urval för publ'!$B$2:$H$490,MATCH(G$4,'Miljövärden urval för publ'!$B$2:$H$2,0),FALSE)),"",VLOOKUP($C233,'Miljövärden urval för publ'!$B$2:$H$490,MATCH(G$4,'Miljövärden urval för publ'!$B$2:$H$2,0),FALSE))</f>
        <v>3.2778599999999998E-2</v>
      </c>
    </row>
    <row r="234" spans="1:7" x14ac:dyDescent="0.25">
      <c r="A234" s="106">
        <v>231</v>
      </c>
      <c r="B234" s="106" t="str">
        <f>IF(ISERROR(INDEX('Miljövärden urval för publ'!$A$2:$AD$475,MATCH($A234,'Miljövärden urval för publ'!$U$2:$U$476,0),1)),"",INDEX('Miljövärden urval för publ'!$A$2:$AD$475,MATCH($A234,'Miljövärden urval för publ'!$U$2:$U$476,0),1))</f>
        <v>Sollentuna Energi AB</v>
      </c>
      <c r="C234" s="106" t="str">
        <f>IF(ISERROR(INDEX('Miljövärden urval för publ'!$A$2:$AD$475,MATCH($A234,'Miljövärden urval för publ'!$U$2:$U$476,0),2)),"",INDEX('Miljövärden urval för publ'!$A$2:$AD$475,MATCH($A234,'Miljövärden urval för publ'!$U$2:$U$476,0),2))</f>
        <v>Sollentuna</v>
      </c>
      <c r="D234" s="106">
        <f>IF(ISERROR(VLOOKUP($C234,'Miljövärden urval för publ'!$B$2:$H$490,MATCH(D$4,'Miljövärden urval för publ'!$B$2:$H$2,0),FALSE)),"",VLOOKUP($C234,'Miljövärden urval för publ'!$B$2:$H$490,MATCH(D$4,'Miljövärden urval för publ'!$B$2:$H$2,0),FALSE))</f>
        <v>0.26392900000000002</v>
      </c>
      <c r="E234" s="106">
        <f>IF(ISERROR(VLOOKUP($C234,'Miljövärden urval för publ'!$B$2:$H$490,MATCH(E$4,'Miljövärden urval för publ'!$B$2:$H$2,0),FALSE)),"",VLOOKUP($C234,'Miljövärden urval för publ'!$B$2:$H$490,MATCH(E$4,'Miljövärden urval för publ'!$B$2:$H$2,0),FALSE))</f>
        <v>14.502000000000001</v>
      </c>
      <c r="F234" s="106">
        <f>IF(ISERROR(VLOOKUP($C234,'Miljövärden urval för publ'!$B$2:$H$490,MATCH(F$4,'Miljövärden urval för publ'!$B$2:$H$2,0),FALSE)),"",VLOOKUP($C234,'Miljövärden urval för publ'!$B$2:$H$490,MATCH(F$4,'Miljövärden urval för publ'!$B$2:$H$2,0),FALSE))</f>
        <v>0</v>
      </c>
      <c r="G234" s="106">
        <f>IF(ISERROR(VLOOKUP($C234,'Miljövärden urval för publ'!$B$2:$H$490,MATCH(G$4,'Miljövärden urval för publ'!$B$2:$H$2,0),FALSE)),"",VLOOKUP($C234,'Miljövärden urval för publ'!$B$2:$H$490,MATCH(G$4,'Miljövärden urval för publ'!$B$2:$H$2,0),FALSE))</f>
        <v>0.103783</v>
      </c>
    </row>
    <row r="235" spans="1:7" x14ac:dyDescent="0.25">
      <c r="A235" s="106">
        <v>232</v>
      </c>
      <c r="B235" s="106" t="str">
        <f>IF(ISERROR(INDEX('Miljövärden urval för publ'!$A$2:$AD$475,MATCH($A235,'Miljövärden urval för publ'!$U$2:$U$476,0),1)),"",INDEX('Miljövärden urval för publ'!$A$2:$AD$475,MATCH($A235,'Miljövärden urval för publ'!$U$2:$U$476,0),1))</f>
        <v>Solör Bioenergi Svenljunga AB</v>
      </c>
      <c r="C235" s="106" t="str">
        <f>IF(ISERROR(INDEX('Miljövärden urval för publ'!$A$2:$AD$475,MATCH($A235,'Miljövärden urval för publ'!$U$2:$U$476,0),2)),"",INDEX('Miljövärden urval för publ'!$A$2:$AD$475,MATCH($A235,'Miljövärden urval för publ'!$U$2:$U$476,0),2))</f>
        <v>Svenljunga</v>
      </c>
      <c r="D235" s="106">
        <f>IF(ISERROR(VLOOKUP($C235,'Miljövärden urval för publ'!$B$2:$H$490,MATCH(D$4,'Miljövärden urval för publ'!$B$2:$H$2,0),FALSE)),"",VLOOKUP($C235,'Miljövärden urval för publ'!$B$2:$H$490,MATCH(D$4,'Miljövärden urval för publ'!$B$2:$H$2,0),FALSE))</f>
        <v>0.20811399999999999</v>
      </c>
      <c r="E235" s="106">
        <f>IF(ISERROR(VLOOKUP($C235,'Miljövärden urval för publ'!$B$2:$H$490,MATCH(E$4,'Miljövärden urval för publ'!$B$2:$H$2,0),FALSE)),"",VLOOKUP($C235,'Miljövärden urval för publ'!$B$2:$H$490,MATCH(E$4,'Miljövärden urval för publ'!$B$2:$H$2,0),FALSE))</f>
        <v>42.366300000000003</v>
      </c>
      <c r="F235" s="106">
        <f>IF(ISERROR(VLOOKUP($C235,'Miljövärden urval för publ'!$B$2:$H$490,MATCH(F$4,'Miljövärden urval för publ'!$B$2:$H$2,0),FALSE)),"",VLOOKUP($C235,'Miljövärden urval för publ'!$B$2:$H$490,MATCH(F$4,'Miljövärden urval för publ'!$B$2:$H$2,0),FALSE))</f>
        <v>3.9839000000000002</v>
      </c>
      <c r="G235" s="106">
        <f>IF(ISERROR(VLOOKUP($C235,'Miljövärden urval för publ'!$B$2:$H$490,MATCH(G$4,'Miljövärden urval för publ'!$B$2:$H$2,0),FALSE)),"",VLOOKUP($C235,'Miljövärden urval för publ'!$B$2:$H$490,MATCH(G$4,'Miljövärden urval för publ'!$B$2:$H$2,0),FALSE))</f>
        <v>4.1992099999999997E-2</v>
      </c>
    </row>
    <row r="236" spans="1:7" x14ac:dyDescent="0.25">
      <c r="A236" s="106">
        <v>233</v>
      </c>
      <c r="B236" s="106" t="str">
        <f>IF(ISERROR(INDEX('Miljövärden urval för publ'!$A$2:$AD$475,MATCH($A236,'Miljövärden urval för publ'!$U$2:$U$476,0),1)),"",INDEX('Miljövärden urval för publ'!$A$2:$AD$475,MATCH($A236,'Miljövärden urval för publ'!$U$2:$U$476,0),1))</f>
        <v>Statkraft Värme AB</v>
      </c>
      <c r="C236" s="106" t="str">
        <f>IF(ISERROR(INDEX('Miljövärden urval för publ'!$A$2:$AD$475,MATCH($A236,'Miljövärden urval för publ'!$U$2:$U$476,0),2)),"",INDEX('Miljövärden urval för publ'!$A$2:$AD$475,MATCH($A236,'Miljövärden urval för publ'!$U$2:$U$476,0),2))</f>
        <v>Kungsbacka</v>
      </c>
      <c r="D236" s="106">
        <f>IF(ISERROR(VLOOKUP($C236,'Miljövärden urval för publ'!$B$2:$H$490,MATCH(D$4,'Miljövärden urval för publ'!$B$2:$H$2,0),FALSE)),"",VLOOKUP($C236,'Miljövärden urval för publ'!$B$2:$H$490,MATCH(D$4,'Miljövärden urval för publ'!$B$2:$H$2,0),FALSE))</f>
        <v>6.5600400000000003E-2</v>
      </c>
      <c r="E236" s="106">
        <f>IF(ISERROR(VLOOKUP($C236,'Miljövärden urval för publ'!$B$2:$H$490,MATCH(E$4,'Miljövärden urval för publ'!$B$2:$H$2,0),FALSE)),"",VLOOKUP($C236,'Miljövärden urval för publ'!$B$2:$H$490,MATCH(E$4,'Miljövärden urval för publ'!$B$2:$H$2,0),FALSE))</f>
        <v>9.8567</v>
      </c>
      <c r="F236" s="106">
        <f>IF(ISERROR(VLOOKUP($C236,'Miljövärden urval för publ'!$B$2:$H$490,MATCH(F$4,'Miljövärden urval för publ'!$B$2:$H$2,0),FALSE)),"",VLOOKUP($C236,'Miljövärden urval för publ'!$B$2:$H$490,MATCH(F$4,'Miljövärden urval för publ'!$B$2:$H$2,0),FALSE))</f>
        <v>7.6088300000000002</v>
      </c>
      <c r="G236" s="106">
        <f>IF(ISERROR(VLOOKUP($C236,'Miljövärden urval för publ'!$B$2:$H$490,MATCH(G$4,'Miljövärden urval för publ'!$B$2:$H$2,0),FALSE)),"",VLOOKUP($C236,'Miljövärden urval för publ'!$B$2:$H$490,MATCH(G$4,'Miljövärden urval för publ'!$B$2:$H$2,0),FALSE))</f>
        <v>0</v>
      </c>
    </row>
    <row r="237" spans="1:7" x14ac:dyDescent="0.25">
      <c r="A237" s="106">
        <v>234</v>
      </c>
      <c r="B237" s="106" t="str">
        <f>IF(ISERROR(INDEX('Miljövärden urval för publ'!$A$2:$AD$475,MATCH($A237,'Miljövärden urval för publ'!$U$2:$U$476,0),1)),"",INDEX('Miljövärden urval för publ'!$A$2:$AD$475,MATCH($A237,'Miljövärden urval för publ'!$U$2:$U$476,0),1))</f>
        <v>Statkraft Värme AB</v>
      </c>
      <c r="C237" s="106" t="str">
        <f>IF(ISERROR(INDEX('Miljövärden urval för publ'!$A$2:$AD$475,MATCH($A237,'Miljövärden urval för publ'!$U$2:$U$476,0),2)),"",INDEX('Miljövärden urval för publ'!$A$2:$AD$475,MATCH($A237,'Miljövärden urval för publ'!$U$2:$U$476,0),2))</f>
        <v>Trosa</v>
      </c>
      <c r="D237" s="106">
        <f>IF(ISERROR(VLOOKUP($C237,'Miljövärden urval för publ'!$B$2:$H$490,MATCH(D$4,'Miljövärden urval för publ'!$B$2:$H$2,0),FALSE)),"",VLOOKUP($C237,'Miljövärden urval för publ'!$B$2:$H$490,MATCH(D$4,'Miljövärden urval för publ'!$B$2:$H$2,0),FALSE))</f>
        <v>9.5585600000000007E-2</v>
      </c>
      <c r="E237" s="106">
        <f>IF(ISERROR(VLOOKUP($C237,'Miljövärden urval för publ'!$B$2:$H$490,MATCH(E$4,'Miljövärden urval för publ'!$B$2:$H$2,0),FALSE)),"",VLOOKUP($C237,'Miljövärden urval för publ'!$B$2:$H$490,MATCH(E$4,'Miljövärden urval för publ'!$B$2:$H$2,0),FALSE))</f>
        <v>16.330500000000001</v>
      </c>
      <c r="F237" s="106">
        <f>IF(ISERROR(VLOOKUP($C237,'Miljövärden urval för publ'!$B$2:$H$490,MATCH(F$4,'Miljövärden urval för publ'!$B$2:$H$2,0),FALSE)),"",VLOOKUP($C237,'Miljövärden urval för publ'!$B$2:$H$490,MATCH(F$4,'Miljövärden urval för publ'!$B$2:$H$2,0),FALSE))</f>
        <v>7.9573400000000003</v>
      </c>
      <c r="G237" s="106">
        <f>IF(ISERROR(VLOOKUP($C237,'Miljövärden urval för publ'!$B$2:$H$490,MATCH(G$4,'Miljövärden urval för publ'!$B$2:$H$2,0),FALSE)),"",VLOOKUP($C237,'Miljövärden urval för publ'!$B$2:$H$490,MATCH(G$4,'Miljövärden urval för publ'!$B$2:$H$2,0),FALSE))</f>
        <v>1.80769E-2</v>
      </c>
    </row>
    <row r="238" spans="1:7" x14ac:dyDescent="0.25">
      <c r="A238" s="106">
        <v>235</v>
      </c>
      <c r="B238" s="106" t="str">
        <f>IF(ISERROR(INDEX('Miljövärden urval för publ'!$A$2:$AD$475,MATCH($A238,'Miljövärden urval för publ'!$U$2:$U$476,0),1)),"",INDEX('Miljövärden urval för publ'!$A$2:$AD$475,MATCH($A238,'Miljövärden urval för publ'!$U$2:$U$476,0),1))</f>
        <v>Statkraft Värme AB</v>
      </c>
      <c r="C238" s="106" t="str">
        <f>IF(ISERROR(INDEX('Miljövärden urval för publ'!$A$2:$AD$475,MATCH($A238,'Miljövärden urval för publ'!$U$2:$U$476,0),2)),"",INDEX('Miljövärden urval för publ'!$A$2:$AD$475,MATCH($A238,'Miljövärden urval för publ'!$U$2:$U$476,0),2))</f>
        <v>Vagnhärad</v>
      </c>
      <c r="D238" s="106">
        <f>IF(ISERROR(VLOOKUP($C238,'Miljövärden urval för publ'!$B$2:$H$490,MATCH(D$4,'Miljövärden urval för publ'!$B$2:$H$2,0),FALSE)),"",VLOOKUP($C238,'Miljövärden urval för publ'!$B$2:$H$490,MATCH(D$4,'Miljövärden urval för publ'!$B$2:$H$2,0),FALSE))</f>
        <v>8.0768099999999995E-2</v>
      </c>
      <c r="E238" s="106">
        <f>IF(ISERROR(VLOOKUP($C238,'Miljövärden urval för publ'!$B$2:$H$490,MATCH(E$4,'Miljövärden urval för publ'!$B$2:$H$2,0),FALSE)),"",VLOOKUP($C238,'Miljövärden urval för publ'!$B$2:$H$490,MATCH(E$4,'Miljövärden urval för publ'!$B$2:$H$2,0),FALSE))</f>
        <v>15.3512</v>
      </c>
      <c r="F238" s="106">
        <f>IF(ISERROR(VLOOKUP($C238,'Miljövärden urval för publ'!$B$2:$H$490,MATCH(F$4,'Miljövärden urval för publ'!$B$2:$H$2,0),FALSE)),"",VLOOKUP($C238,'Miljövärden urval för publ'!$B$2:$H$490,MATCH(F$4,'Miljövärden urval för publ'!$B$2:$H$2,0),FALSE))</f>
        <v>9.8857700000000008</v>
      </c>
      <c r="G238" s="106">
        <f>IF(ISERROR(VLOOKUP($C238,'Miljövärden urval för publ'!$B$2:$H$490,MATCH(G$4,'Miljövärden urval för publ'!$B$2:$H$2,0),FALSE)),"",VLOOKUP($C238,'Miljövärden urval för publ'!$B$2:$H$490,MATCH(G$4,'Miljövärden urval för publ'!$B$2:$H$2,0),FALSE))</f>
        <v>6.6100100000000004E-3</v>
      </c>
    </row>
    <row r="239" spans="1:7" x14ac:dyDescent="0.25">
      <c r="A239" s="106">
        <v>236</v>
      </c>
      <c r="B239" s="106" t="str">
        <f>IF(ISERROR(INDEX('Miljövärden urval för publ'!$A$2:$AD$475,MATCH($A239,'Miljövärden urval för publ'!$U$2:$U$476,0),1)),"",INDEX('Miljövärden urval för publ'!$A$2:$AD$475,MATCH($A239,'Miljövärden urval för publ'!$U$2:$U$476,0),1))</f>
        <v>Statkraft Värme AB</v>
      </c>
      <c r="C239" s="106" t="str">
        <f>IF(ISERROR(INDEX('Miljövärden urval för publ'!$A$2:$AD$475,MATCH($A239,'Miljövärden urval för publ'!$U$2:$U$476,0),2)),"",INDEX('Miljövärden urval för publ'!$A$2:$AD$475,MATCH($A239,'Miljövärden urval för publ'!$U$2:$U$476,0),2))</f>
        <v>Åmål</v>
      </c>
      <c r="D239" s="106">
        <f>IF(ISERROR(VLOOKUP($C239,'Miljövärden urval för publ'!$B$2:$H$490,MATCH(D$4,'Miljövärden urval för publ'!$B$2:$H$2,0),FALSE)),"",VLOOKUP($C239,'Miljövärden urval för publ'!$B$2:$H$490,MATCH(D$4,'Miljövärden urval för publ'!$B$2:$H$2,0),FALSE))</f>
        <v>9.6694299999999997E-2</v>
      </c>
      <c r="E239" s="106">
        <f>IF(ISERROR(VLOOKUP($C239,'Miljövärden urval för publ'!$B$2:$H$490,MATCH(E$4,'Miljövärden urval för publ'!$B$2:$H$2,0),FALSE)),"",VLOOKUP($C239,'Miljövärden urval för publ'!$B$2:$H$490,MATCH(E$4,'Miljövärden urval för publ'!$B$2:$H$2,0),FALSE))</f>
        <v>19.324000000000002</v>
      </c>
      <c r="F239" s="106">
        <f>IF(ISERROR(VLOOKUP($C239,'Miljövärden urval för publ'!$B$2:$H$490,MATCH(F$4,'Miljövärden urval för publ'!$B$2:$H$2,0),FALSE)),"",VLOOKUP($C239,'Miljövärden urval för publ'!$B$2:$H$490,MATCH(F$4,'Miljövärden urval för publ'!$B$2:$H$2,0),FALSE))</f>
        <v>8.2858400000000003</v>
      </c>
      <c r="G239" s="106">
        <f>IF(ISERROR(VLOOKUP($C239,'Miljövärden urval för publ'!$B$2:$H$490,MATCH(G$4,'Miljövärden urval för publ'!$B$2:$H$2,0),FALSE)),"",VLOOKUP($C239,'Miljövärden urval för publ'!$B$2:$H$490,MATCH(G$4,'Miljövärden urval för publ'!$B$2:$H$2,0),FALSE))</f>
        <v>2.6942000000000001E-2</v>
      </c>
    </row>
    <row r="240" spans="1:7" x14ac:dyDescent="0.25">
      <c r="A240" s="106">
        <v>237</v>
      </c>
      <c r="B240" s="106" t="str">
        <f>IF(ISERROR(INDEX('Miljövärden urval för publ'!$A$2:$AD$475,MATCH($A240,'Miljövärden urval för publ'!$U$2:$U$476,0),1)),"",INDEX('Miljövärden urval för publ'!$A$2:$AD$475,MATCH($A240,'Miljövärden urval för publ'!$U$2:$U$476,0),1))</f>
        <v>Stenungsunds Energi &amp; Miljö AB</v>
      </c>
      <c r="C240" s="106" t="str">
        <f>IF(ISERROR(INDEX('Miljövärden urval för publ'!$A$2:$AD$475,MATCH($A240,'Miljövärden urval för publ'!$U$2:$U$476,0),2)),"",INDEX('Miljövärden urval för publ'!$A$2:$AD$475,MATCH($A240,'Miljövärden urval för publ'!$U$2:$U$476,0),2))</f>
        <v>Stenungsund</v>
      </c>
      <c r="D240" s="106">
        <f>IF(ISERROR(VLOOKUP($C240,'Miljövärden urval för publ'!$B$2:$H$490,MATCH(D$4,'Miljövärden urval för publ'!$B$2:$H$2,0),FALSE)),"",VLOOKUP($C240,'Miljövärden urval för publ'!$B$2:$H$490,MATCH(D$4,'Miljövärden urval för publ'!$B$2:$H$2,0),FALSE))</f>
        <v>5.5923899999999999E-2</v>
      </c>
      <c r="E240" s="106">
        <f>IF(ISERROR(VLOOKUP($C240,'Miljövärden urval för publ'!$B$2:$H$490,MATCH(E$4,'Miljövärden urval för publ'!$B$2:$H$2,0),FALSE)),"",VLOOKUP($C240,'Miljövärden urval för publ'!$B$2:$H$490,MATCH(E$4,'Miljövärden urval för publ'!$B$2:$H$2,0),FALSE))</f>
        <v>11.127000000000001</v>
      </c>
      <c r="F240" s="106">
        <f>IF(ISERROR(VLOOKUP($C240,'Miljövärden urval för publ'!$B$2:$H$490,MATCH(F$4,'Miljövärden urval för publ'!$B$2:$H$2,0),FALSE)),"",VLOOKUP($C240,'Miljövärden urval för publ'!$B$2:$H$490,MATCH(F$4,'Miljövärden urval för publ'!$B$2:$H$2,0),FALSE))</f>
        <v>0.80128699999999997</v>
      </c>
      <c r="G240" s="106">
        <f>IF(ISERROR(VLOOKUP($C240,'Miljövärden urval för publ'!$B$2:$H$490,MATCH(G$4,'Miljövärden urval för publ'!$B$2:$H$2,0),FALSE)),"",VLOOKUP($C240,'Miljövärden urval för publ'!$B$2:$H$490,MATCH(G$4,'Miljövärden urval för publ'!$B$2:$H$2,0),FALSE))</f>
        <v>2.3088500000000001E-2</v>
      </c>
    </row>
    <row r="241" spans="1:7" x14ac:dyDescent="0.25">
      <c r="A241" s="106">
        <v>238</v>
      </c>
      <c r="B241" s="106" t="str">
        <f>IF(ISERROR(INDEX('Miljövärden urval för publ'!$A$2:$AD$475,MATCH($A241,'Miljövärden urval för publ'!$U$2:$U$476,0),1)),"",INDEX('Miljövärden urval för publ'!$A$2:$AD$475,MATCH($A241,'Miljövärden urval för publ'!$U$2:$U$476,0),1))</f>
        <v>Stenungsunds Energi &amp; Miljö AB</v>
      </c>
      <c r="C241" s="106" t="str">
        <f>IF(ISERROR(INDEX('Miljövärden urval för publ'!$A$2:$AD$475,MATCH($A241,'Miljövärden urval för publ'!$U$2:$U$476,0),2)),"",INDEX('Miljövärden urval för publ'!$A$2:$AD$475,MATCH($A241,'Miljövärden urval för publ'!$U$2:$U$476,0),2))</f>
        <v>Stora Höga</v>
      </c>
      <c r="D241" s="106">
        <f>IF(ISERROR(VLOOKUP($C241,'Miljövärden urval för publ'!$B$2:$H$490,MATCH(D$4,'Miljövärden urval för publ'!$B$2:$H$2,0),FALSE)),"",VLOOKUP($C241,'Miljövärden urval för publ'!$B$2:$H$490,MATCH(D$4,'Miljövärden urval för publ'!$B$2:$H$2,0),FALSE))</f>
        <v>0.41714299999999999</v>
      </c>
      <c r="E241" s="106">
        <f>IF(ISERROR(VLOOKUP($C241,'Miljövärden urval för publ'!$B$2:$H$490,MATCH(E$4,'Miljövärden urval för publ'!$B$2:$H$2,0),FALSE)),"",VLOOKUP($C241,'Miljövärden urval för publ'!$B$2:$H$490,MATCH(E$4,'Miljövärden urval för publ'!$B$2:$H$2,0),FALSE))</f>
        <v>78.5505</v>
      </c>
      <c r="F241" s="106">
        <f>IF(ISERROR(VLOOKUP($C241,'Miljövärden urval för publ'!$B$2:$H$490,MATCH(F$4,'Miljövärden urval för publ'!$B$2:$H$2,0),FALSE)),"",VLOOKUP($C241,'Miljövärden urval för publ'!$B$2:$H$490,MATCH(F$4,'Miljövärden urval för publ'!$B$2:$H$2,0),FALSE))</f>
        <v>14.388299999999999</v>
      </c>
      <c r="G241" s="106">
        <f>IF(ISERROR(VLOOKUP($C241,'Miljövärden urval för publ'!$B$2:$H$490,MATCH(G$4,'Miljövärden urval för publ'!$B$2:$H$2,0),FALSE)),"",VLOOKUP($C241,'Miljövärden urval för publ'!$B$2:$H$490,MATCH(G$4,'Miljövärden urval för publ'!$B$2:$H$2,0),FALSE))</f>
        <v>0.18820200000000001</v>
      </c>
    </row>
    <row r="242" spans="1:7" x14ac:dyDescent="0.25">
      <c r="A242" s="106">
        <v>239</v>
      </c>
      <c r="B242" s="106" t="str">
        <f>IF(ISERROR(INDEX('Miljövärden urval för publ'!$A$2:$AD$475,MATCH($A242,'Miljövärden urval för publ'!$U$2:$U$476,0),1)),"",INDEX('Miljövärden urval för publ'!$A$2:$AD$475,MATCH($A242,'Miljövärden urval för publ'!$U$2:$U$476,0),1))</f>
        <v>Strängnäs Energi AB, SEVAB</v>
      </c>
      <c r="C242" s="106" t="str">
        <f>IF(ISERROR(INDEX('Miljövärden urval för publ'!$A$2:$AD$475,MATCH($A242,'Miljövärden urval för publ'!$U$2:$U$476,0),2)),"",INDEX('Miljövärden urval för publ'!$A$2:$AD$475,MATCH($A242,'Miljövärden urval för publ'!$U$2:$U$476,0),2))</f>
        <v>Strängnäs</v>
      </c>
      <c r="D242" s="106">
        <f>IF(ISERROR(VLOOKUP($C242,'Miljövärden urval för publ'!$B$2:$H$490,MATCH(D$4,'Miljövärden urval för publ'!$B$2:$H$2,0),FALSE)),"",VLOOKUP($C242,'Miljövärden urval för publ'!$B$2:$H$490,MATCH(D$4,'Miljövärden urval för publ'!$B$2:$H$2,0),FALSE))</f>
        <v>0.16812099999999999</v>
      </c>
      <c r="E242" s="106">
        <f>IF(ISERROR(VLOOKUP($C242,'Miljövärden urval för publ'!$B$2:$H$490,MATCH(E$4,'Miljövärden urval för publ'!$B$2:$H$2,0),FALSE)),"",VLOOKUP($C242,'Miljövärden urval för publ'!$B$2:$H$490,MATCH(E$4,'Miljövärden urval för publ'!$B$2:$H$2,0),FALSE))</f>
        <v>52.090299999999999</v>
      </c>
      <c r="F242" s="106">
        <f>IF(ISERROR(VLOOKUP($C242,'Miljövärden urval för publ'!$B$2:$H$490,MATCH(F$4,'Miljövärden urval för publ'!$B$2:$H$2,0),FALSE)),"",VLOOKUP($C242,'Miljövärden urval för publ'!$B$2:$H$490,MATCH(F$4,'Miljövärden urval för publ'!$B$2:$H$2,0),FALSE))</f>
        <v>5.50793</v>
      </c>
      <c r="G242" s="106">
        <f>IF(ISERROR(VLOOKUP($C242,'Miljövärden urval för publ'!$B$2:$H$490,MATCH(G$4,'Miljövärden urval för publ'!$B$2:$H$2,0),FALSE)),"",VLOOKUP($C242,'Miljövärden urval för publ'!$B$2:$H$490,MATCH(G$4,'Miljövärden urval för publ'!$B$2:$H$2,0),FALSE))</f>
        <v>4.8262300000000001E-2</v>
      </c>
    </row>
    <row r="243" spans="1:7" x14ac:dyDescent="0.25">
      <c r="A243" s="106">
        <v>240</v>
      </c>
      <c r="B243" s="106" t="str">
        <f>IF(ISERROR(INDEX('Miljövärden urval för publ'!$A$2:$AD$475,MATCH($A243,'Miljövärden urval för publ'!$U$2:$U$476,0),1)),"",INDEX('Miljövärden urval för publ'!$A$2:$AD$475,MATCH($A243,'Miljövärden urval för publ'!$U$2:$U$476,0),1))</f>
        <v>Sundsvall Energi AB</v>
      </c>
      <c r="C243" s="106" t="str">
        <f>IF(ISERROR(INDEX('Miljövärden urval för publ'!$A$2:$AD$475,MATCH($A243,'Miljövärden urval för publ'!$U$2:$U$476,0),2)),"",INDEX('Miljövärden urval för publ'!$A$2:$AD$475,MATCH($A243,'Miljövärden urval för publ'!$U$2:$U$476,0),2))</f>
        <v>Kvissleby</v>
      </c>
      <c r="D243" s="106">
        <f>IF(ISERROR(VLOOKUP($C243,'Miljövärden urval för publ'!$B$2:$H$490,MATCH(D$4,'Miljövärden urval för publ'!$B$2:$H$2,0),FALSE)),"",VLOOKUP($C243,'Miljövärden urval för publ'!$B$2:$H$490,MATCH(D$4,'Miljövärden urval för publ'!$B$2:$H$2,0),FALSE))</f>
        <v>0.33592100000000003</v>
      </c>
      <c r="E243" s="106">
        <f>IF(ISERROR(VLOOKUP($C243,'Miljövärden urval för publ'!$B$2:$H$490,MATCH(E$4,'Miljövärden urval för publ'!$B$2:$H$2,0),FALSE)),"",VLOOKUP($C243,'Miljövärden urval för publ'!$B$2:$H$490,MATCH(E$4,'Miljövärden urval för publ'!$B$2:$H$2,0),FALSE))</f>
        <v>78.088300000000004</v>
      </c>
      <c r="F243" s="106">
        <f>IF(ISERROR(VLOOKUP($C243,'Miljövärden urval för publ'!$B$2:$H$490,MATCH(F$4,'Miljövärden urval för publ'!$B$2:$H$2,0),FALSE)),"",VLOOKUP($C243,'Miljövärden urval för publ'!$B$2:$H$490,MATCH(F$4,'Miljövärden urval för publ'!$B$2:$H$2,0),FALSE))</f>
        <v>10.981400000000001</v>
      </c>
      <c r="G243" s="106">
        <f>IF(ISERROR(VLOOKUP($C243,'Miljövärden urval för publ'!$B$2:$H$490,MATCH(G$4,'Miljövärden urval för publ'!$B$2:$H$2,0),FALSE)),"",VLOOKUP($C243,'Miljövärden urval för publ'!$B$2:$H$490,MATCH(G$4,'Miljövärden urval för publ'!$B$2:$H$2,0),FALSE))</f>
        <v>0.19361400000000001</v>
      </c>
    </row>
    <row r="244" spans="1:7" x14ac:dyDescent="0.25">
      <c r="A244" s="106">
        <v>241</v>
      </c>
      <c r="B244" s="106" t="str">
        <f>IF(ISERROR(INDEX('Miljövärden urval för publ'!$A$2:$AD$475,MATCH($A244,'Miljövärden urval för publ'!$U$2:$U$476,0),1)),"",INDEX('Miljövärden urval för publ'!$A$2:$AD$475,MATCH($A244,'Miljövärden urval för publ'!$U$2:$U$476,0),1))</f>
        <v>Sundsvall Energi AB</v>
      </c>
      <c r="C244" s="106" t="str">
        <f>IF(ISERROR(INDEX('Miljövärden urval för publ'!$A$2:$AD$475,MATCH($A244,'Miljövärden urval för publ'!$U$2:$U$476,0),2)),"",INDEX('Miljövärden urval för publ'!$A$2:$AD$475,MATCH($A244,'Miljövärden urval för publ'!$U$2:$U$476,0),2))</f>
        <v>Matfors</v>
      </c>
      <c r="D244" s="106">
        <f>IF(ISERROR(VLOOKUP($C244,'Miljövärden urval för publ'!$B$2:$H$490,MATCH(D$4,'Miljövärden urval för publ'!$B$2:$H$2,0),FALSE)),"",VLOOKUP($C244,'Miljövärden urval för publ'!$B$2:$H$490,MATCH(D$4,'Miljövärden urval för publ'!$B$2:$H$2,0),FALSE))</f>
        <v>0.176424</v>
      </c>
      <c r="E244" s="106">
        <f>IF(ISERROR(VLOOKUP($C244,'Miljövärden urval för publ'!$B$2:$H$490,MATCH(E$4,'Miljövärden urval för publ'!$B$2:$H$2,0),FALSE)),"",VLOOKUP($C244,'Miljövärden urval för publ'!$B$2:$H$490,MATCH(E$4,'Miljövärden urval för publ'!$B$2:$H$2,0),FALSE))</f>
        <v>31.898399999999999</v>
      </c>
      <c r="F244" s="106">
        <f>IF(ISERROR(VLOOKUP($C244,'Miljövärden urval för publ'!$B$2:$H$490,MATCH(F$4,'Miljövärden urval för publ'!$B$2:$H$2,0),FALSE)),"",VLOOKUP($C244,'Miljövärden urval för publ'!$B$2:$H$490,MATCH(F$4,'Miljövärden urval för publ'!$B$2:$H$2,0),FALSE))</f>
        <v>8.4915800000000008</v>
      </c>
      <c r="G244" s="106">
        <f>IF(ISERROR(VLOOKUP($C244,'Miljövärden urval för publ'!$B$2:$H$490,MATCH(G$4,'Miljövärden urval för publ'!$B$2:$H$2,0),FALSE)),"",VLOOKUP($C244,'Miljövärden urval för publ'!$B$2:$H$490,MATCH(G$4,'Miljövärden urval för publ'!$B$2:$H$2,0),FALSE))</f>
        <v>5.4562600000000003E-2</v>
      </c>
    </row>
    <row r="245" spans="1:7" x14ac:dyDescent="0.25">
      <c r="A245" s="106">
        <v>242</v>
      </c>
      <c r="B245" s="106" t="str">
        <f>IF(ISERROR(INDEX('Miljövärden urval för publ'!$A$2:$AD$475,MATCH($A245,'Miljövärden urval för publ'!$U$2:$U$476,0),1)),"",INDEX('Miljövärden urval för publ'!$A$2:$AD$475,MATCH($A245,'Miljövärden urval för publ'!$U$2:$U$476,0),1))</f>
        <v>Sundsvall Energi AB</v>
      </c>
      <c r="C245" s="106" t="str">
        <f>IF(ISERROR(INDEX('Miljövärden urval för publ'!$A$2:$AD$475,MATCH($A245,'Miljövärden urval för publ'!$U$2:$U$476,0),2)),"",INDEX('Miljövärden urval för publ'!$A$2:$AD$475,MATCH($A245,'Miljövärden urval för publ'!$U$2:$U$476,0),2))</f>
        <v>Sundsvall</v>
      </c>
      <c r="D245" s="106">
        <f>IF(ISERROR(VLOOKUP($C245,'Miljövärden urval för publ'!$B$2:$H$490,MATCH(D$4,'Miljövärden urval för publ'!$B$2:$H$2,0),FALSE)),"",VLOOKUP($C245,'Miljövärden urval för publ'!$B$2:$H$490,MATCH(D$4,'Miljövärden urval för publ'!$B$2:$H$2,0),FALSE))</f>
        <v>0.161078</v>
      </c>
      <c r="E245" s="106">
        <f>IF(ISERROR(VLOOKUP($C245,'Miljövärden urval för publ'!$B$2:$H$490,MATCH(E$4,'Miljövärden urval för publ'!$B$2:$H$2,0),FALSE)),"",VLOOKUP($C245,'Miljövärden urval för publ'!$B$2:$H$490,MATCH(E$4,'Miljövärden urval för publ'!$B$2:$H$2,0),FALSE))</f>
        <v>84.351100000000002</v>
      </c>
      <c r="F245" s="106">
        <f>IF(ISERROR(VLOOKUP($C245,'Miljövärden urval för publ'!$B$2:$H$490,MATCH(F$4,'Miljövärden urval för publ'!$B$2:$H$2,0),FALSE)),"",VLOOKUP($C245,'Miljövärden urval för publ'!$B$2:$H$490,MATCH(F$4,'Miljövärden urval för publ'!$B$2:$H$2,0),FALSE))</f>
        <v>4.4112799999999996</v>
      </c>
      <c r="G245" s="106">
        <f>IF(ISERROR(VLOOKUP($C245,'Miljövärden urval för publ'!$B$2:$H$490,MATCH(G$4,'Miljövärden urval för publ'!$B$2:$H$2,0),FALSE)),"",VLOOKUP($C245,'Miljövärden urval för publ'!$B$2:$H$490,MATCH(G$4,'Miljövärden urval för publ'!$B$2:$H$2,0),FALSE))</f>
        <v>3.8136000000000003E-2</v>
      </c>
    </row>
    <row r="246" spans="1:7" x14ac:dyDescent="0.25">
      <c r="A246" s="106">
        <v>243</v>
      </c>
      <c r="B246" s="106" t="str">
        <f>IF(ISERROR(INDEX('Miljövärden urval för publ'!$A$2:$AD$475,MATCH($A246,'Miljövärden urval för publ'!$U$2:$U$476,0),1)),"",INDEX('Miljövärden urval för publ'!$A$2:$AD$475,MATCH($A246,'Miljövärden urval för publ'!$U$2:$U$476,0),1))</f>
        <v>Sundsvall Energi AB</v>
      </c>
      <c r="C246" s="106" t="str">
        <f>IF(ISERROR(INDEX('Miljövärden urval för publ'!$A$2:$AD$475,MATCH($A246,'Miljövärden urval för publ'!$U$2:$U$476,0),2)),"",INDEX('Miljövärden urval för publ'!$A$2:$AD$475,MATCH($A246,'Miljövärden urval för publ'!$U$2:$U$476,0),2))</f>
        <v>Tunadal</v>
      </c>
      <c r="D246" s="106">
        <f>IF(ISERROR(VLOOKUP($C246,'Miljövärden urval för publ'!$B$2:$H$490,MATCH(D$4,'Miljövärden urval för publ'!$B$2:$H$2,0),FALSE)),"",VLOOKUP($C246,'Miljövärden urval för publ'!$B$2:$H$490,MATCH(D$4,'Miljövärden urval för publ'!$B$2:$H$2,0),FALSE))</f>
        <v>0.89038399999999995</v>
      </c>
      <c r="E246" s="106">
        <f>IF(ISERROR(VLOOKUP($C246,'Miljövärden urval för publ'!$B$2:$H$490,MATCH(E$4,'Miljövärden urval för publ'!$B$2:$H$2,0),FALSE)),"",VLOOKUP($C246,'Miljövärden urval för publ'!$B$2:$H$490,MATCH(E$4,'Miljövärden urval för publ'!$B$2:$H$2,0),FALSE))</f>
        <v>251.81299999999999</v>
      </c>
      <c r="F246" s="106">
        <f>IF(ISERROR(VLOOKUP($C246,'Miljövärden urval för publ'!$B$2:$H$490,MATCH(F$4,'Miljövärden urval för publ'!$B$2:$H$2,0),FALSE)),"",VLOOKUP($C246,'Miljövärden urval för publ'!$B$2:$H$490,MATCH(F$4,'Miljövärden urval för publ'!$B$2:$H$2,0),FALSE))</f>
        <v>4.03287</v>
      </c>
      <c r="G246" s="106">
        <f>IF(ISERROR(VLOOKUP($C246,'Miljövärden urval för publ'!$B$2:$H$490,MATCH(G$4,'Miljövärden urval för publ'!$B$2:$H$2,0),FALSE)),"",VLOOKUP($C246,'Miljövärden urval för publ'!$B$2:$H$490,MATCH(G$4,'Miljövärden urval för publ'!$B$2:$H$2,0),FALSE))</f>
        <v>0.208089</v>
      </c>
    </row>
    <row r="247" spans="1:7" x14ac:dyDescent="0.25">
      <c r="A247" s="106">
        <v>244</v>
      </c>
      <c r="B247" s="106" t="str">
        <f>IF(ISERROR(INDEX('Miljövärden urval för publ'!$A$2:$AD$475,MATCH($A247,'Miljövärden urval för publ'!$U$2:$U$476,0),1)),"",INDEX('Miljövärden urval för publ'!$A$2:$AD$475,MATCH($A247,'Miljövärden urval för publ'!$U$2:$U$476,0),1))</f>
        <v>Sundsvall Energi AB</v>
      </c>
      <c r="C247" s="106" t="str">
        <f>IF(ISERROR(INDEX('Miljövärden urval för publ'!$A$2:$AD$475,MATCH($A247,'Miljövärden urval för publ'!$U$2:$U$476,0),2)),"",INDEX('Miljövärden urval för publ'!$A$2:$AD$475,MATCH($A247,'Miljövärden urval för publ'!$U$2:$U$476,0),2))</f>
        <v>Övriga nät Sundsvall energi</v>
      </c>
      <c r="D247" s="106">
        <f>IF(ISERROR(VLOOKUP($C247,'Miljövärden urval för publ'!$B$2:$H$490,MATCH(D$4,'Miljövärden urval för publ'!$B$2:$H$2,0),FALSE)),"",VLOOKUP($C247,'Miljövärden urval för publ'!$B$2:$H$490,MATCH(D$4,'Miljövärden urval för publ'!$B$2:$H$2,0),FALSE))</f>
        <v>0.158919</v>
      </c>
      <c r="E247" s="106">
        <f>IF(ISERROR(VLOOKUP($C247,'Miljövärden urval för publ'!$B$2:$H$490,MATCH(E$4,'Miljövärden urval för publ'!$B$2:$H$2,0),FALSE)),"",VLOOKUP($C247,'Miljövärden urval för publ'!$B$2:$H$490,MATCH(E$4,'Miljövärden urval för publ'!$B$2:$H$2,0),FALSE))</f>
        <v>15.467700000000001</v>
      </c>
      <c r="F247" s="106">
        <f>IF(ISERROR(VLOOKUP($C247,'Miljövärden urval för publ'!$B$2:$H$490,MATCH(F$4,'Miljövärden urval för publ'!$B$2:$H$2,0),FALSE)),"",VLOOKUP($C247,'Miljövärden urval för publ'!$B$2:$H$490,MATCH(F$4,'Miljövärden urval för publ'!$B$2:$H$2,0),FALSE))</f>
        <v>12.961499999999999</v>
      </c>
      <c r="G247" s="106">
        <f>IF(ISERROR(VLOOKUP($C247,'Miljövärden urval för publ'!$B$2:$H$490,MATCH(G$4,'Miljövärden urval för publ'!$B$2:$H$2,0),FALSE)),"",VLOOKUP($C247,'Miljövärden urval för publ'!$B$2:$H$490,MATCH(G$4,'Miljövärden urval för publ'!$B$2:$H$2,0),FALSE))</f>
        <v>3.77078E-2</v>
      </c>
    </row>
    <row r="248" spans="1:7" x14ac:dyDescent="0.25">
      <c r="A248" s="106">
        <v>245</v>
      </c>
      <c r="B248" s="106" t="str">
        <f>IF(ISERROR(INDEX('Miljövärden urval för publ'!$A$2:$AD$475,MATCH($A248,'Miljövärden urval för publ'!$U$2:$U$476,0),1)),"",INDEX('Miljövärden urval för publ'!$A$2:$AD$475,MATCH($A248,'Miljövärden urval för publ'!$U$2:$U$476,0),1))</f>
        <v>Sävsjö Energi AB</v>
      </c>
      <c r="C248" s="106" t="str">
        <f>IF(ISERROR(INDEX('Miljövärden urval för publ'!$A$2:$AD$475,MATCH($A248,'Miljövärden urval för publ'!$U$2:$U$476,0),2)),"",INDEX('Miljövärden urval för publ'!$A$2:$AD$475,MATCH($A248,'Miljövärden urval för publ'!$U$2:$U$476,0),2))</f>
        <v>Rörvik</v>
      </c>
      <c r="D248" s="106">
        <f>IF(ISERROR(VLOOKUP($C248,'Miljövärden urval för publ'!$B$2:$H$490,MATCH(D$4,'Miljövärden urval för publ'!$B$2:$H$2,0),FALSE)),"",VLOOKUP($C248,'Miljövärden urval för publ'!$B$2:$H$490,MATCH(D$4,'Miljövärden urval för publ'!$B$2:$H$2,0),FALSE))</f>
        <v>0.115202</v>
      </c>
      <c r="E248" s="106">
        <f>IF(ISERROR(VLOOKUP($C248,'Miljövärden urval för publ'!$B$2:$H$490,MATCH(E$4,'Miljövärden urval för publ'!$B$2:$H$2,0),FALSE)),"",VLOOKUP($C248,'Miljövärden urval för publ'!$B$2:$H$490,MATCH(E$4,'Miljövärden urval för publ'!$B$2:$H$2,0),FALSE))</f>
        <v>27.763500000000001</v>
      </c>
      <c r="F248" s="106">
        <f>IF(ISERROR(VLOOKUP($C248,'Miljövärden urval för publ'!$B$2:$H$490,MATCH(F$4,'Miljövärden urval för publ'!$B$2:$H$2,0),FALSE)),"",VLOOKUP($C248,'Miljövärden urval för publ'!$B$2:$H$490,MATCH(F$4,'Miljövärden urval för publ'!$B$2:$H$2,0),FALSE))</f>
        <v>10.242100000000001</v>
      </c>
      <c r="G248" s="106">
        <f>IF(ISERROR(VLOOKUP($C248,'Miljövärden urval för publ'!$B$2:$H$490,MATCH(G$4,'Miljövärden urval för publ'!$B$2:$H$2,0),FALSE)),"",VLOOKUP($C248,'Miljövärden urval för publ'!$B$2:$H$490,MATCH(G$4,'Miljövärden urval för publ'!$B$2:$H$2,0),FALSE))</f>
        <v>1.09266E-2</v>
      </c>
    </row>
    <row r="249" spans="1:7" x14ac:dyDescent="0.25">
      <c r="A249" s="106">
        <v>246</v>
      </c>
      <c r="B249" s="106" t="str">
        <f>IF(ISERROR(INDEX('Miljövärden urval för publ'!$A$2:$AD$475,MATCH($A249,'Miljövärden urval för publ'!$U$2:$U$476,0),1)),"",INDEX('Miljövärden urval för publ'!$A$2:$AD$475,MATCH($A249,'Miljövärden urval för publ'!$U$2:$U$476,0),1))</f>
        <v>Sävsjö Energi AB</v>
      </c>
      <c r="C249" s="106" t="str">
        <f>IF(ISERROR(INDEX('Miljövärden urval för publ'!$A$2:$AD$475,MATCH($A249,'Miljövärden urval för publ'!$U$2:$U$476,0),2)),"",INDEX('Miljövärden urval för publ'!$A$2:$AD$475,MATCH($A249,'Miljövärden urval för publ'!$U$2:$U$476,0),2))</f>
        <v>Sävsjö</v>
      </c>
      <c r="D249" s="106">
        <f>IF(ISERROR(VLOOKUP($C249,'Miljövärden urval för publ'!$B$2:$H$490,MATCH(D$4,'Miljövärden urval för publ'!$B$2:$H$2,0),FALSE)),"",VLOOKUP($C249,'Miljövärden urval för publ'!$B$2:$H$490,MATCH(D$4,'Miljövärden urval för publ'!$B$2:$H$2,0),FALSE))</f>
        <v>0.186641</v>
      </c>
      <c r="E249" s="106">
        <f>IF(ISERROR(VLOOKUP($C249,'Miljövärden urval för publ'!$B$2:$H$490,MATCH(E$4,'Miljövärden urval för publ'!$B$2:$H$2,0),FALSE)),"",VLOOKUP($C249,'Miljövärden urval för publ'!$B$2:$H$490,MATCH(E$4,'Miljövärden urval för publ'!$B$2:$H$2,0),FALSE))</f>
        <v>33.367899999999999</v>
      </c>
      <c r="F249" s="106">
        <f>IF(ISERROR(VLOOKUP($C249,'Miljövärden urval för publ'!$B$2:$H$490,MATCH(F$4,'Miljövärden urval för publ'!$B$2:$H$2,0),FALSE)),"",VLOOKUP($C249,'Miljövärden urval för publ'!$B$2:$H$490,MATCH(F$4,'Miljövärden urval för publ'!$B$2:$H$2,0),FALSE))</f>
        <v>12.702400000000001</v>
      </c>
      <c r="G249" s="106">
        <f>IF(ISERROR(VLOOKUP($C249,'Miljövärden urval för publ'!$B$2:$H$490,MATCH(G$4,'Miljövärden urval för publ'!$B$2:$H$2,0),FALSE)),"",VLOOKUP($C249,'Miljövärden urval för publ'!$B$2:$H$490,MATCH(G$4,'Miljövärden urval för publ'!$B$2:$H$2,0),FALSE))</f>
        <v>4.7476600000000001E-2</v>
      </c>
    </row>
    <row r="250" spans="1:7" x14ac:dyDescent="0.25">
      <c r="A250" s="106">
        <v>247</v>
      </c>
      <c r="B250" s="106" t="str">
        <f>IF(ISERROR(INDEX('Miljövärden urval för publ'!$A$2:$AD$475,MATCH($A250,'Miljövärden urval för publ'!$U$2:$U$476,0),1)),"",INDEX('Miljövärden urval för publ'!$A$2:$AD$475,MATCH($A250,'Miljövärden urval för publ'!$U$2:$U$476,0),1))</f>
        <v>Söderhamn Nära AB</v>
      </c>
      <c r="C250" s="106" t="str">
        <f>IF(ISERROR(INDEX('Miljövärden urval för publ'!$A$2:$AD$475,MATCH($A250,'Miljövärden urval för publ'!$U$2:$U$476,0),2)),"",INDEX('Miljövärden urval för publ'!$A$2:$AD$475,MATCH($A250,'Miljövärden urval för publ'!$U$2:$U$476,0),2))</f>
        <v>Ljusne</v>
      </c>
      <c r="D250" s="106">
        <f>IF(ISERROR(VLOOKUP($C250,'Miljövärden urval för publ'!$B$2:$H$490,MATCH(D$4,'Miljövärden urval för publ'!$B$2:$H$2,0),FALSE)),"",VLOOKUP($C250,'Miljövärden urval för publ'!$B$2:$H$490,MATCH(D$4,'Miljövärden urval för publ'!$B$2:$H$2,0),FALSE))</f>
        <v>0.26167600000000002</v>
      </c>
      <c r="E250" s="106">
        <f>IF(ISERROR(VLOOKUP($C250,'Miljövärden urval för publ'!$B$2:$H$490,MATCH(E$4,'Miljövärden urval för publ'!$B$2:$H$2,0),FALSE)),"",VLOOKUP($C250,'Miljövärden urval för publ'!$B$2:$H$490,MATCH(E$4,'Miljövärden urval för publ'!$B$2:$H$2,0),FALSE))</f>
        <v>63.415199999999999</v>
      </c>
      <c r="F250" s="106">
        <f>IF(ISERROR(VLOOKUP($C250,'Miljövärden urval för publ'!$B$2:$H$490,MATCH(F$4,'Miljövärden urval för publ'!$B$2:$H$2,0),FALSE)),"",VLOOKUP($C250,'Miljövärden urval för publ'!$B$2:$H$490,MATCH(F$4,'Miljövärden urval för publ'!$B$2:$H$2,0),FALSE))</f>
        <v>12.2822</v>
      </c>
      <c r="G250" s="106">
        <f>IF(ISERROR(VLOOKUP($C250,'Miljövärden urval för publ'!$B$2:$H$490,MATCH(G$4,'Miljövärden urval för publ'!$B$2:$H$2,0),FALSE)),"",VLOOKUP($C250,'Miljövärden urval för publ'!$B$2:$H$490,MATCH(G$4,'Miljövärden urval för publ'!$B$2:$H$2,0),FALSE))</f>
        <v>0.134517</v>
      </c>
    </row>
    <row r="251" spans="1:7" x14ac:dyDescent="0.25">
      <c r="A251" s="106">
        <v>248</v>
      </c>
      <c r="B251" s="106" t="str">
        <f>IF(ISERROR(INDEX('Miljövärden urval för publ'!$A$2:$AD$475,MATCH($A251,'Miljövärden urval för publ'!$U$2:$U$476,0),1)),"",INDEX('Miljövärden urval för publ'!$A$2:$AD$475,MATCH($A251,'Miljövärden urval för publ'!$U$2:$U$476,0),1))</f>
        <v>Söderhamn Nära AB</v>
      </c>
      <c r="C251" s="106" t="str">
        <f>IF(ISERROR(INDEX('Miljövärden urval för publ'!$A$2:$AD$475,MATCH($A251,'Miljövärden urval för publ'!$U$2:$U$476,0),2)),"",INDEX('Miljövärden urval för publ'!$A$2:$AD$475,MATCH($A251,'Miljövärden urval för publ'!$U$2:$U$476,0),2))</f>
        <v>Mohed</v>
      </c>
      <c r="D251" s="106">
        <f>IF(ISERROR(VLOOKUP($C251,'Miljövärden urval för publ'!$B$2:$H$490,MATCH(D$4,'Miljövärden urval för publ'!$B$2:$H$2,0),FALSE)),"",VLOOKUP($C251,'Miljövärden urval för publ'!$B$2:$H$490,MATCH(D$4,'Miljövärden urval för publ'!$B$2:$H$2,0),FALSE))</f>
        <v>0.38522000000000001</v>
      </c>
      <c r="E251" s="106">
        <f>IF(ISERROR(VLOOKUP($C251,'Miljövärden urval för publ'!$B$2:$H$490,MATCH(E$4,'Miljövärden urval för publ'!$B$2:$H$2,0),FALSE)),"",VLOOKUP($C251,'Miljövärden urval för publ'!$B$2:$H$490,MATCH(E$4,'Miljövärden urval för publ'!$B$2:$H$2,0),FALSE))</f>
        <v>4.3562500000000002</v>
      </c>
      <c r="F251" s="106">
        <f>IF(ISERROR(VLOOKUP($C251,'Miljövärden urval för publ'!$B$2:$H$490,MATCH(F$4,'Miljövärden urval för publ'!$B$2:$H$2,0),FALSE)),"",VLOOKUP($C251,'Miljövärden urval för publ'!$B$2:$H$490,MATCH(F$4,'Miljövärden urval för publ'!$B$2:$H$2,0),FALSE))</f>
        <v>9.7472200000000004</v>
      </c>
      <c r="G251" s="106">
        <f>IF(ISERROR(VLOOKUP($C251,'Miljövärden urval för publ'!$B$2:$H$490,MATCH(G$4,'Miljövärden urval för publ'!$B$2:$H$2,0),FALSE)),"",VLOOKUP($C251,'Miljövärden urval för publ'!$B$2:$H$490,MATCH(G$4,'Miljövärden urval för publ'!$B$2:$H$2,0),FALSE))</f>
        <v>0</v>
      </c>
    </row>
    <row r="252" spans="1:7" x14ac:dyDescent="0.25">
      <c r="A252" s="106">
        <v>249</v>
      </c>
      <c r="B252" s="106" t="str">
        <f>IF(ISERROR(INDEX('Miljövärden urval för publ'!$A$2:$AD$475,MATCH($A252,'Miljövärden urval för publ'!$U$2:$U$476,0),1)),"",INDEX('Miljövärden urval för publ'!$A$2:$AD$475,MATCH($A252,'Miljövärden urval för publ'!$U$2:$U$476,0),1))</f>
        <v>Söderhamn Nära AB</v>
      </c>
      <c r="C252" s="106" t="str">
        <f>IF(ISERROR(INDEX('Miljövärden urval för publ'!$A$2:$AD$475,MATCH($A252,'Miljövärden urval för publ'!$U$2:$U$476,0),2)),"",INDEX('Miljövärden urval för publ'!$A$2:$AD$475,MATCH($A252,'Miljövärden urval för publ'!$U$2:$U$476,0),2))</f>
        <v>Sandarne</v>
      </c>
      <c r="D252" s="106">
        <f>IF(ISERROR(VLOOKUP($C252,'Miljövärden urval för publ'!$B$2:$H$490,MATCH(D$4,'Miljövärden urval för publ'!$B$2:$H$2,0),FALSE)),"",VLOOKUP($C252,'Miljövärden urval för publ'!$B$2:$H$490,MATCH(D$4,'Miljövärden urval för publ'!$B$2:$H$2,0),FALSE))</f>
        <v>0.38347100000000001</v>
      </c>
      <c r="E252" s="106">
        <f>IF(ISERROR(VLOOKUP($C252,'Miljövärden urval för publ'!$B$2:$H$490,MATCH(E$4,'Miljövärden urval för publ'!$B$2:$H$2,0),FALSE)),"",VLOOKUP($C252,'Miljövärden urval för publ'!$B$2:$H$490,MATCH(E$4,'Miljövärden urval för publ'!$B$2:$H$2,0),FALSE))</f>
        <v>57.871000000000002</v>
      </c>
      <c r="F252" s="106">
        <f>IF(ISERROR(VLOOKUP($C252,'Miljövärden urval för publ'!$B$2:$H$490,MATCH(F$4,'Miljövärden urval för publ'!$B$2:$H$2,0),FALSE)),"",VLOOKUP($C252,'Miljövärden urval för publ'!$B$2:$H$490,MATCH(F$4,'Miljövärden urval för publ'!$B$2:$H$2,0),FALSE))</f>
        <v>17.303699999999999</v>
      </c>
      <c r="G252" s="106">
        <f>IF(ISERROR(VLOOKUP($C252,'Miljövärden urval för publ'!$B$2:$H$490,MATCH(G$4,'Miljövärden urval för publ'!$B$2:$H$2,0),FALSE)),"",VLOOKUP($C252,'Miljövärden urval för publ'!$B$2:$H$490,MATCH(G$4,'Miljövärden urval för publ'!$B$2:$H$2,0),FALSE))</f>
        <v>0.15254999999999999</v>
      </c>
    </row>
    <row r="253" spans="1:7" x14ac:dyDescent="0.25">
      <c r="A253" s="106">
        <v>250</v>
      </c>
      <c r="B253" s="106" t="str">
        <f>IF(ISERROR(INDEX('Miljövärden urval för publ'!$A$2:$AD$475,MATCH($A253,'Miljövärden urval för publ'!$U$2:$U$476,0),1)),"",INDEX('Miljövärden urval för publ'!$A$2:$AD$475,MATCH($A253,'Miljövärden urval för publ'!$U$2:$U$476,0),1))</f>
        <v>Söderhamn Nära AB</v>
      </c>
      <c r="C253" s="106" t="str">
        <f>IF(ISERROR(INDEX('Miljövärden urval för publ'!$A$2:$AD$475,MATCH($A253,'Miljövärden urval för publ'!$U$2:$U$476,0),2)),"",INDEX('Miljövärden urval för publ'!$A$2:$AD$475,MATCH($A253,'Miljövärden urval för publ'!$U$2:$U$476,0),2))</f>
        <v>Söderhamn</v>
      </c>
      <c r="D253" s="106">
        <f>IF(ISERROR(VLOOKUP($C253,'Miljövärden urval för publ'!$B$2:$H$490,MATCH(D$4,'Miljövärden urval för publ'!$B$2:$H$2,0),FALSE)),"",VLOOKUP($C253,'Miljövärden urval för publ'!$B$2:$H$490,MATCH(D$4,'Miljövärden urval för publ'!$B$2:$H$2,0),FALSE))</f>
        <v>0.136964</v>
      </c>
      <c r="E253" s="106">
        <f>IF(ISERROR(VLOOKUP($C253,'Miljövärden urval för publ'!$B$2:$H$490,MATCH(E$4,'Miljövärden urval för publ'!$B$2:$H$2,0),FALSE)),"",VLOOKUP($C253,'Miljövärden urval för publ'!$B$2:$H$490,MATCH(E$4,'Miljövärden urval för publ'!$B$2:$H$2,0),FALSE))</f>
        <v>8.7896099999999997</v>
      </c>
      <c r="F253" s="106">
        <f>IF(ISERROR(VLOOKUP($C253,'Miljövärden urval för publ'!$B$2:$H$490,MATCH(F$4,'Miljövärden urval för publ'!$B$2:$H$2,0),FALSE)),"",VLOOKUP($C253,'Miljövärden urval för publ'!$B$2:$H$490,MATCH(F$4,'Miljövärden urval för publ'!$B$2:$H$2,0),FALSE))</f>
        <v>7.6673400000000003</v>
      </c>
      <c r="G253" s="106">
        <f>IF(ISERROR(VLOOKUP($C253,'Miljövärden urval för publ'!$B$2:$H$490,MATCH(G$4,'Miljövärden urval för publ'!$B$2:$H$2,0),FALSE)),"",VLOOKUP($C253,'Miljövärden urval för publ'!$B$2:$H$490,MATCH(G$4,'Miljövärden urval för publ'!$B$2:$H$2,0),FALSE))</f>
        <v>1.48269E-3</v>
      </c>
    </row>
    <row r="254" spans="1:7" x14ac:dyDescent="0.25">
      <c r="A254" s="106">
        <v>251</v>
      </c>
      <c r="B254" s="106" t="str">
        <f>IF(ISERROR(INDEX('Miljövärden urval för publ'!$A$2:$AD$475,MATCH($A254,'Miljövärden urval för publ'!$U$2:$U$476,0),1)),"",INDEX('Miljövärden urval för publ'!$A$2:$AD$475,MATCH($A254,'Miljövärden urval för publ'!$U$2:$U$476,0),1))</f>
        <v>Södertörns Fjärrvärme AB</v>
      </c>
      <c r="C254" s="106" t="str">
        <f>IF(ISERROR(INDEX('Miljövärden urval för publ'!$A$2:$AD$475,MATCH($A254,'Miljövärden urval för publ'!$U$2:$U$476,0),2)),"",INDEX('Miljövärden urval för publ'!$A$2:$AD$475,MATCH($A254,'Miljövärden urval för publ'!$U$2:$U$476,0),2))</f>
        <v>Södertörn Fjärrvärme Totalt</v>
      </c>
      <c r="D254" s="106">
        <f>IF(ISERROR(VLOOKUP($C254,'Miljövärden urval för publ'!$B$2:$H$490,MATCH(D$4,'Miljövärden urval för publ'!$B$2:$H$2,0),FALSE)),"",VLOOKUP($C254,'Miljövärden urval för publ'!$B$2:$H$490,MATCH(D$4,'Miljövärden urval för publ'!$B$2:$H$2,0),FALSE))</f>
        <v>0.125748</v>
      </c>
      <c r="E254" s="106">
        <f>IF(ISERROR(VLOOKUP($C254,'Miljövärden urval för publ'!$B$2:$H$490,MATCH(E$4,'Miljövärden urval för publ'!$B$2:$H$2,0),FALSE)),"",VLOOKUP($C254,'Miljövärden urval för publ'!$B$2:$H$490,MATCH(E$4,'Miljövärden urval för publ'!$B$2:$H$2,0),FALSE))</f>
        <v>40.122999999999998</v>
      </c>
      <c r="F254" s="106">
        <f>IF(ISERROR(VLOOKUP($C254,'Miljövärden urval för publ'!$B$2:$H$490,MATCH(F$4,'Miljövärden urval för publ'!$B$2:$H$2,0),FALSE)),"",VLOOKUP($C254,'Miljövärden urval för publ'!$B$2:$H$490,MATCH(F$4,'Miljövärden urval för publ'!$B$2:$H$2,0),FALSE))</f>
        <v>5.4083600000000001</v>
      </c>
      <c r="G254" s="106">
        <f>IF(ISERROR(VLOOKUP($C254,'Miljövärden urval för publ'!$B$2:$H$490,MATCH(G$4,'Miljövärden urval för publ'!$B$2:$H$2,0),FALSE)),"",VLOOKUP($C254,'Miljövärden urval för publ'!$B$2:$H$490,MATCH(G$4,'Miljövärden urval för publ'!$B$2:$H$2,0),FALSE))</f>
        <v>4.87689E-3</v>
      </c>
    </row>
    <row r="255" spans="1:7" x14ac:dyDescent="0.25">
      <c r="A255" s="106">
        <v>252</v>
      </c>
      <c r="B255" s="106" t="str">
        <f>IF(ISERROR(INDEX('Miljövärden urval för publ'!$A$2:$AD$475,MATCH($A255,'Miljövärden urval för publ'!$U$2:$U$476,0),1)),"",INDEX('Miljövärden urval för publ'!$A$2:$AD$475,MATCH($A255,'Miljövärden urval för publ'!$U$2:$U$476,0),1))</f>
        <v>Tekniska Verken i Kiruna AB</v>
      </c>
      <c r="C255" s="106" t="str">
        <f>IF(ISERROR(INDEX('Miljövärden urval för publ'!$A$2:$AD$475,MATCH($A255,'Miljövärden urval för publ'!$U$2:$U$476,0),2)),"",INDEX('Miljövärden urval för publ'!$A$2:$AD$475,MATCH($A255,'Miljövärden urval för publ'!$U$2:$U$476,0),2))</f>
        <v>Kiruna C</v>
      </c>
      <c r="D255" s="106">
        <f>IF(ISERROR(VLOOKUP($C255,'Miljövärden urval för publ'!$B$2:$H$490,MATCH(D$4,'Miljövärden urval för publ'!$B$2:$H$2,0),FALSE)),"",VLOOKUP($C255,'Miljövärden urval för publ'!$B$2:$H$490,MATCH(D$4,'Miljövärden urval för publ'!$B$2:$H$2,0),FALSE))</f>
        <v>0.26455400000000001</v>
      </c>
      <c r="E255" s="106">
        <f>IF(ISERROR(VLOOKUP($C255,'Miljövärden urval för publ'!$B$2:$H$490,MATCH(E$4,'Miljövärden urval för publ'!$B$2:$H$2,0),FALSE)),"",VLOOKUP($C255,'Miljövärden urval för publ'!$B$2:$H$490,MATCH(E$4,'Miljövärden urval för publ'!$B$2:$H$2,0),FALSE))</f>
        <v>115.667</v>
      </c>
      <c r="F255" s="106">
        <f>IF(ISERROR(VLOOKUP($C255,'Miljövärden urval för publ'!$B$2:$H$490,MATCH(F$4,'Miljövärden urval för publ'!$B$2:$H$2,0),FALSE)),"",VLOOKUP($C255,'Miljövärden urval för publ'!$B$2:$H$490,MATCH(F$4,'Miljövärden urval för publ'!$B$2:$H$2,0),FALSE))</f>
        <v>4.6819499999999996</v>
      </c>
      <c r="G255" s="106">
        <f>IF(ISERROR(VLOOKUP($C255,'Miljövärden urval för publ'!$B$2:$H$490,MATCH(G$4,'Miljövärden urval för publ'!$B$2:$H$2,0),FALSE)),"",VLOOKUP($C255,'Miljövärden urval för publ'!$B$2:$H$490,MATCH(G$4,'Miljövärden urval för publ'!$B$2:$H$2,0),FALSE))</f>
        <v>5.8265699999999997E-2</v>
      </c>
    </row>
    <row r="256" spans="1:7" x14ac:dyDescent="0.25">
      <c r="A256" s="106">
        <v>253</v>
      </c>
      <c r="B256" s="106" t="str">
        <f>IF(ISERROR(INDEX('Miljövärden urval för publ'!$A$2:$AD$475,MATCH($A256,'Miljövärden urval för publ'!$U$2:$U$476,0),1)),"",INDEX('Miljövärden urval för publ'!$A$2:$AD$475,MATCH($A256,'Miljövärden urval för publ'!$U$2:$U$476,0),1))</f>
        <v>Tekniska Verken i Kiruna AB</v>
      </c>
      <c r="C256" s="106" t="str">
        <f>IF(ISERROR(INDEX('Miljövärden urval för publ'!$A$2:$AD$475,MATCH($A256,'Miljövärden urval för publ'!$U$2:$U$476,0),2)),"",INDEX('Miljövärden urval för publ'!$A$2:$AD$475,MATCH($A256,'Miljövärden urval för publ'!$U$2:$U$476,0),2))</f>
        <v>Vittangi</v>
      </c>
      <c r="D256" s="106">
        <f>IF(ISERROR(VLOOKUP($C256,'Miljövärden urval för publ'!$B$2:$H$490,MATCH(D$4,'Miljövärden urval för publ'!$B$2:$H$2,0),FALSE)),"",VLOOKUP($C256,'Miljövärden urval för publ'!$B$2:$H$490,MATCH(D$4,'Miljövärden urval för publ'!$B$2:$H$2,0),FALSE))</f>
        <v>0.70960199999999996</v>
      </c>
      <c r="E256" s="106">
        <f>IF(ISERROR(VLOOKUP($C256,'Miljövärden urval för publ'!$B$2:$H$490,MATCH(E$4,'Miljövärden urval för publ'!$B$2:$H$2,0),FALSE)),"",VLOOKUP($C256,'Miljövärden urval för publ'!$B$2:$H$490,MATCH(E$4,'Miljövärden urval för publ'!$B$2:$H$2,0),FALSE))</f>
        <v>149.50399999999999</v>
      </c>
      <c r="F256" s="106">
        <f>IF(ISERROR(VLOOKUP($C256,'Miljövärden urval för publ'!$B$2:$H$490,MATCH(F$4,'Miljövärden urval för publ'!$B$2:$H$2,0),FALSE)),"",VLOOKUP($C256,'Miljövärden urval för publ'!$B$2:$H$490,MATCH(F$4,'Miljövärden urval för publ'!$B$2:$H$2,0),FALSE))</f>
        <v>8.7234599999999993</v>
      </c>
      <c r="G256" s="106">
        <f>IF(ISERROR(VLOOKUP($C256,'Miljövärden urval för publ'!$B$2:$H$490,MATCH(G$4,'Miljövärden urval för publ'!$B$2:$H$2,0),FALSE)),"",VLOOKUP($C256,'Miljövärden urval för publ'!$B$2:$H$490,MATCH(G$4,'Miljövärden urval för publ'!$B$2:$H$2,0),FALSE))</f>
        <v>0.113581</v>
      </c>
    </row>
    <row r="257" spans="1:7" x14ac:dyDescent="0.25">
      <c r="A257" s="106">
        <v>254</v>
      </c>
      <c r="B257" s="106" t="str">
        <f>IF(ISERROR(INDEX('Miljövärden urval för publ'!$A$2:$AD$475,MATCH($A257,'Miljövärden urval för publ'!$U$2:$U$476,0),1)),"",INDEX('Miljövärden urval för publ'!$A$2:$AD$475,MATCH($A257,'Miljövärden urval för publ'!$U$2:$U$476,0),1))</f>
        <v>Tekniska Verken i Linköping AB</v>
      </c>
      <c r="C257" s="106" t="str">
        <f>IF(ISERROR(INDEX('Miljövärden urval för publ'!$A$2:$AD$475,MATCH($A257,'Miljövärden urval för publ'!$U$2:$U$476,0),2)),"",INDEX('Miljövärden urval för publ'!$A$2:$AD$475,MATCH($A257,'Miljövärden urval för publ'!$U$2:$U$476,0),2))</f>
        <v>Borensberg</v>
      </c>
      <c r="D257" s="106">
        <f>IF(ISERROR(VLOOKUP($C257,'Miljövärden urval för publ'!$B$2:$H$490,MATCH(D$4,'Miljövärden urval för publ'!$B$2:$H$2,0),FALSE)),"",VLOOKUP($C257,'Miljövärden urval för publ'!$B$2:$H$490,MATCH(D$4,'Miljövärden urval för publ'!$B$2:$H$2,0),FALSE))</f>
        <v>0.156972</v>
      </c>
      <c r="E257" s="106">
        <f>IF(ISERROR(VLOOKUP($C257,'Miljövärden urval för publ'!$B$2:$H$490,MATCH(E$4,'Miljövärden urval för publ'!$B$2:$H$2,0),FALSE)),"",VLOOKUP($C257,'Miljövärden urval för publ'!$B$2:$H$490,MATCH(E$4,'Miljövärden urval för publ'!$B$2:$H$2,0),FALSE))</f>
        <v>37.163499999999999</v>
      </c>
      <c r="F257" s="106">
        <f>IF(ISERROR(VLOOKUP($C257,'Miljövärden urval för publ'!$B$2:$H$490,MATCH(F$4,'Miljövärden urval för publ'!$B$2:$H$2,0),FALSE)),"",VLOOKUP($C257,'Miljövärden urval för publ'!$B$2:$H$490,MATCH(F$4,'Miljövärden urval för publ'!$B$2:$H$2,0),FALSE))</f>
        <v>11.509499999999999</v>
      </c>
      <c r="G257" s="106">
        <f>IF(ISERROR(VLOOKUP($C257,'Miljövärden urval för publ'!$B$2:$H$490,MATCH(G$4,'Miljövärden urval för publ'!$B$2:$H$2,0),FALSE)),"",VLOOKUP($C257,'Miljövärden urval för publ'!$B$2:$H$490,MATCH(G$4,'Miljövärden urval för publ'!$B$2:$H$2,0),FALSE))</f>
        <v>2.2702699999999999E-2</v>
      </c>
    </row>
    <row r="258" spans="1:7" x14ac:dyDescent="0.25">
      <c r="A258" s="106">
        <v>255</v>
      </c>
      <c r="B258" s="106" t="str">
        <f>IF(ISERROR(INDEX('Miljövärden urval för publ'!$A$2:$AD$475,MATCH($A258,'Miljövärden urval för publ'!$U$2:$U$476,0),1)),"",INDEX('Miljövärden urval för publ'!$A$2:$AD$475,MATCH($A258,'Miljövärden urval för publ'!$U$2:$U$476,0),1))</f>
        <v>Tekniska Verken i Linköping AB</v>
      </c>
      <c r="C258" s="106" t="str">
        <f>IF(ISERROR(INDEX('Miljövärden urval för publ'!$A$2:$AD$475,MATCH($A258,'Miljövärden urval för publ'!$U$2:$U$476,0),2)),"",INDEX('Miljövärden urval för publ'!$A$2:$AD$475,MATCH($A258,'Miljövärden urval för publ'!$U$2:$U$476,0),2))</f>
        <v>Katrineholm</v>
      </c>
      <c r="D258" s="106">
        <f>IF(ISERROR(VLOOKUP($C258,'Miljövärden urval för publ'!$B$2:$H$490,MATCH(D$4,'Miljövärden urval för publ'!$B$2:$H$2,0),FALSE)),"",VLOOKUP($C258,'Miljövärden urval för publ'!$B$2:$H$490,MATCH(D$4,'Miljövärden urval för publ'!$B$2:$H$2,0),FALSE))</f>
        <v>6.8208599999999994E-2</v>
      </c>
      <c r="E258" s="106">
        <f>IF(ISERROR(VLOOKUP($C258,'Miljövärden urval för publ'!$B$2:$H$490,MATCH(E$4,'Miljövärden urval för publ'!$B$2:$H$2,0),FALSE)),"",VLOOKUP($C258,'Miljövärden urval för publ'!$B$2:$H$490,MATCH(E$4,'Miljövärden urval för publ'!$B$2:$H$2,0),FALSE))</f>
        <v>13.1714</v>
      </c>
      <c r="F258" s="106">
        <f>IF(ISERROR(VLOOKUP($C258,'Miljövärden urval för publ'!$B$2:$H$490,MATCH(F$4,'Miljövärden urval för publ'!$B$2:$H$2,0),FALSE)),"",VLOOKUP($C258,'Miljövärden urval för publ'!$B$2:$H$490,MATCH(F$4,'Miljövärden urval för publ'!$B$2:$H$2,0),FALSE))</f>
        <v>4.87338</v>
      </c>
      <c r="G258" s="106">
        <f>IF(ISERROR(VLOOKUP($C258,'Miljövärden urval för publ'!$B$2:$H$490,MATCH(G$4,'Miljövärden urval för publ'!$B$2:$H$2,0),FALSE)),"",VLOOKUP($C258,'Miljövärden urval för publ'!$B$2:$H$490,MATCH(G$4,'Miljövärden urval för publ'!$B$2:$H$2,0),FALSE))</f>
        <v>1.0889299999999999E-2</v>
      </c>
    </row>
    <row r="259" spans="1:7" x14ac:dyDescent="0.25">
      <c r="A259" s="106">
        <v>256</v>
      </c>
      <c r="B259" s="106" t="str">
        <f>IF(ISERROR(INDEX('Miljövärden urval för publ'!$A$2:$AD$475,MATCH($A259,'Miljövärden urval för publ'!$U$2:$U$476,0),1)),"",INDEX('Miljövärden urval för publ'!$A$2:$AD$475,MATCH($A259,'Miljövärden urval för publ'!$U$2:$U$476,0),1))</f>
        <v>Tekniska Verken i Linköping AB</v>
      </c>
      <c r="C259" s="106" t="str">
        <f>IF(ISERROR(INDEX('Miljövärden urval för publ'!$A$2:$AD$475,MATCH($A259,'Miljövärden urval för publ'!$U$2:$U$476,0),2)),"",INDEX('Miljövärden urval för publ'!$A$2:$AD$475,MATCH($A259,'Miljövärden urval för publ'!$U$2:$U$476,0),2))</f>
        <v>Kisa</v>
      </c>
      <c r="D259" s="106">
        <f>IF(ISERROR(VLOOKUP($C259,'Miljövärden urval för publ'!$B$2:$H$490,MATCH(D$4,'Miljövärden urval för publ'!$B$2:$H$2,0),FALSE)),"",VLOOKUP($C259,'Miljövärden urval för publ'!$B$2:$H$490,MATCH(D$4,'Miljövärden urval för publ'!$B$2:$H$2,0),FALSE))</f>
        <v>5.2606699999999999E-2</v>
      </c>
      <c r="E259" s="106">
        <f>IF(ISERROR(VLOOKUP($C259,'Miljövärden urval för publ'!$B$2:$H$490,MATCH(E$4,'Miljövärden urval för publ'!$B$2:$H$2,0),FALSE)),"",VLOOKUP($C259,'Miljövärden urval för publ'!$B$2:$H$490,MATCH(E$4,'Miljövärden urval för publ'!$B$2:$H$2,0),FALSE))</f>
        <v>14.6439</v>
      </c>
      <c r="F259" s="106">
        <f>IF(ISERROR(VLOOKUP($C259,'Miljövärden urval för publ'!$B$2:$H$490,MATCH(F$4,'Miljövärden urval för publ'!$B$2:$H$2,0),FALSE)),"",VLOOKUP($C259,'Miljövärden urval för publ'!$B$2:$H$490,MATCH(F$4,'Miljövärden urval för publ'!$B$2:$H$2,0),FALSE))</f>
        <v>8.4349699999999999</v>
      </c>
      <c r="G259" s="106">
        <f>IF(ISERROR(VLOOKUP($C259,'Miljövärden urval för publ'!$B$2:$H$490,MATCH(G$4,'Miljövärden urval för publ'!$B$2:$H$2,0),FALSE)),"",VLOOKUP($C259,'Miljövärden urval för publ'!$B$2:$H$490,MATCH(G$4,'Miljövärden urval för publ'!$B$2:$H$2,0),FALSE))</f>
        <v>1.14573E-2</v>
      </c>
    </row>
    <row r="260" spans="1:7" x14ac:dyDescent="0.25">
      <c r="A260" s="106">
        <v>257</v>
      </c>
      <c r="B260" s="106" t="str">
        <f>IF(ISERROR(INDEX('Miljövärden urval för publ'!$A$2:$AD$475,MATCH($A260,'Miljövärden urval för publ'!$U$2:$U$476,0),1)),"",INDEX('Miljövärden urval för publ'!$A$2:$AD$475,MATCH($A260,'Miljövärden urval för publ'!$U$2:$U$476,0),1))</f>
        <v>Tekniska Verken i Linköping AB</v>
      </c>
      <c r="C260" s="106" t="str">
        <f>IF(ISERROR(INDEX('Miljövärden urval för publ'!$A$2:$AD$475,MATCH($A260,'Miljövärden urval för publ'!$U$2:$U$476,0),2)),"",INDEX('Miljövärden urval för publ'!$A$2:$AD$475,MATCH($A260,'Miljövärden urval för publ'!$U$2:$U$476,0),2))</f>
        <v>Linköping</v>
      </c>
      <c r="D260" s="106">
        <f>IF(ISERROR(VLOOKUP($C260,'Miljövärden urval för publ'!$B$2:$H$490,MATCH(D$4,'Miljövärden urval för publ'!$B$2:$H$2,0),FALSE)),"",VLOOKUP($C260,'Miljövärden urval för publ'!$B$2:$H$490,MATCH(D$4,'Miljövärden urval för publ'!$B$2:$H$2,0),FALSE))</f>
        <v>0.19384100000000001</v>
      </c>
      <c r="E260" s="106">
        <f>IF(ISERROR(VLOOKUP($C260,'Miljövärden urval för publ'!$B$2:$H$490,MATCH(E$4,'Miljövärden urval för publ'!$B$2:$H$2,0),FALSE)),"",VLOOKUP($C260,'Miljövärden urval för publ'!$B$2:$H$490,MATCH(E$4,'Miljövärden urval för publ'!$B$2:$H$2,0),FALSE))</f>
        <v>92.608599999999996</v>
      </c>
      <c r="F260" s="106">
        <f>IF(ISERROR(VLOOKUP($C260,'Miljövärden urval för publ'!$B$2:$H$490,MATCH(F$4,'Miljövärden urval för publ'!$B$2:$H$2,0),FALSE)),"",VLOOKUP($C260,'Miljövärden urval för publ'!$B$2:$H$490,MATCH(F$4,'Miljövärden urval för publ'!$B$2:$H$2,0),FALSE))</f>
        <v>5.9941399999999998</v>
      </c>
      <c r="G260" s="106">
        <f>IF(ISERROR(VLOOKUP($C260,'Miljövärden urval för publ'!$B$2:$H$490,MATCH(G$4,'Miljövärden urval för publ'!$B$2:$H$2,0),FALSE)),"",VLOOKUP($C260,'Miljövärden urval för publ'!$B$2:$H$490,MATCH(G$4,'Miljövärden urval för publ'!$B$2:$H$2,0),FALSE))</f>
        <v>0.11283899999999999</v>
      </c>
    </row>
    <row r="261" spans="1:7" x14ac:dyDescent="0.25">
      <c r="A261" s="106">
        <v>258</v>
      </c>
      <c r="B261" s="106" t="str">
        <f>IF(ISERROR(INDEX('Miljövärden urval för publ'!$A$2:$AD$475,MATCH($A261,'Miljövärden urval för publ'!$U$2:$U$476,0),1)),"",INDEX('Miljövärden urval för publ'!$A$2:$AD$475,MATCH($A261,'Miljövärden urval för publ'!$U$2:$U$476,0),1))</f>
        <v>Tekniska Verken i Linköping AB</v>
      </c>
      <c r="C261" s="106" t="str">
        <f>IF(ISERROR(INDEX('Miljövärden urval för publ'!$A$2:$AD$475,MATCH($A261,'Miljövärden urval för publ'!$U$2:$U$476,0),2)),"",INDEX('Miljövärden urval för publ'!$A$2:$AD$475,MATCH($A261,'Miljövärden urval för publ'!$U$2:$U$476,0),2))</f>
        <v>Skärblacka</v>
      </c>
      <c r="D261" s="106">
        <f>IF(ISERROR(VLOOKUP($C261,'Miljövärden urval för publ'!$B$2:$H$490,MATCH(D$4,'Miljövärden urval för publ'!$B$2:$H$2,0),FALSE)),"",VLOOKUP($C261,'Miljövärden urval för publ'!$B$2:$H$490,MATCH(D$4,'Miljövärden urval för publ'!$B$2:$H$2,0),FALSE))</f>
        <v>0.25899499999999998</v>
      </c>
      <c r="E261" s="106">
        <f>IF(ISERROR(VLOOKUP($C261,'Miljövärden urval för publ'!$B$2:$H$490,MATCH(E$4,'Miljövärden urval för publ'!$B$2:$H$2,0),FALSE)),"",VLOOKUP($C261,'Miljövärden urval för publ'!$B$2:$H$490,MATCH(E$4,'Miljövärden urval för publ'!$B$2:$H$2,0),FALSE))</f>
        <v>63.493499999999997</v>
      </c>
      <c r="F261" s="106">
        <f>IF(ISERROR(VLOOKUP($C261,'Miljövärden urval för publ'!$B$2:$H$490,MATCH(F$4,'Miljövärden urval för publ'!$B$2:$H$2,0),FALSE)),"",VLOOKUP($C261,'Miljövärden urval för publ'!$B$2:$H$490,MATCH(F$4,'Miljövärden urval för publ'!$B$2:$H$2,0),FALSE))</f>
        <v>7.8178900000000002</v>
      </c>
      <c r="G261" s="106">
        <f>IF(ISERROR(VLOOKUP($C261,'Miljövärden urval för publ'!$B$2:$H$490,MATCH(G$4,'Miljövärden urval för publ'!$B$2:$H$2,0),FALSE)),"",VLOOKUP($C261,'Miljövärden urval för publ'!$B$2:$H$490,MATCH(G$4,'Miljövärden urval för publ'!$B$2:$H$2,0),FALSE))</f>
        <v>0.13224900000000001</v>
      </c>
    </row>
    <row r="262" spans="1:7" x14ac:dyDescent="0.25">
      <c r="A262" s="106">
        <v>259</v>
      </c>
      <c r="B262" s="106" t="str">
        <f>IF(ISERROR(INDEX('Miljövärden urval för publ'!$A$2:$AD$475,MATCH($A262,'Miljövärden urval för publ'!$U$2:$U$476,0),1)),"",INDEX('Miljövärden urval för publ'!$A$2:$AD$475,MATCH($A262,'Miljövärden urval för publ'!$U$2:$U$476,0),1))</f>
        <v>Tekniska Verken i Linköping AB</v>
      </c>
      <c r="C262" s="106" t="str">
        <f>IF(ISERROR(INDEX('Miljövärden urval för publ'!$A$2:$AD$475,MATCH($A262,'Miljövärden urval för publ'!$U$2:$U$476,0),2)),"",INDEX('Miljövärden urval för publ'!$A$2:$AD$475,MATCH($A262,'Miljövärden urval för publ'!$U$2:$U$476,0),2))</f>
        <v>Åtvidaberg</v>
      </c>
      <c r="D262" s="106">
        <f>IF(ISERROR(VLOOKUP($C262,'Miljövärden urval för publ'!$B$2:$H$490,MATCH(D$4,'Miljövärden urval för publ'!$B$2:$H$2,0),FALSE)),"",VLOOKUP($C262,'Miljövärden urval för publ'!$B$2:$H$490,MATCH(D$4,'Miljövärden urval för publ'!$B$2:$H$2,0),FALSE))</f>
        <v>9.7854200000000002E-2</v>
      </c>
      <c r="E262" s="106">
        <f>IF(ISERROR(VLOOKUP($C262,'Miljövärden urval för publ'!$B$2:$H$490,MATCH(E$4,'Miljövärden urval för publ'!$B$2:$H$2,0),FALSE)),"",VLOOKUP($C262,'Miljövärden urval för publ'!$B$2:$H$490,MATCH(E$4,'Miljövärden urval för publ'!$B$2:$H$2,0),FALSE))</f>
        <v>23.924600000000002</v>
      </c>
      <c r="F262" s="106">
        <f>IF(ISERROR(VLOOKUP($C262,'Miljövärden urval för publ'!$B$2:$H$490,MATCH(F$4,'Miljövärden urval för publ'!$B$2:$H$2,0),FALSE)),"",VLOOKUP($C262,'Miljövärden urval för publ'!$B$2:$H$490,MATCH(F$4,'Miljövärden urval för publ'!$B$2:$H$2,0),FALSE))</f>
        <v>8.0399700000000003</v>
      </c>
      <c r="G262" s="106">
        <f>IF(ISERROR(VLOOKUP($C262,'Miljövärden urval för publ'!$B$2:$H$490,MATCH(G$4,'Miljövärden urval för publ'!$B$2:$H$2,0),FALSE)),"",VLOOKUP($C262,'Miljövärden urval för publ'!$B$2:$H$490,MATCH(G$4,'Miljövärden urval för publ'!$B$2:$H$2,0),FALSE))</f>
        <v>2.4983499999999999E-2</v>
      </c>
    </row>
    <row r="263" spans="1:7" x14ac:dyDescent="0.25">
      <c r="A263" s="106">
        <v>260</v>
      </c>
      <c r="B263" s="106" t="str">
        <f>IF(ISERROR(INDEX('Miljövärden urval för publ'!$A$2:$AD$475,MATCH($A263,'Miljövärden urval för publ'!$U$2:$U$476,0),1)),"",INDEX('Miljövärden urval för publ'!$A$2:$AD$475,MATCH($A263,'Miljövärden urval för publ'!$U$2:$U$476,0),1))</f>
        <v>Telge Nät AB</v>
      </c>
      <c r="C263" s="106" t="str">
        <f>IF(ISERROR(INDEX('Miljövärden urval för publ'!$A$2:$AD$475,MATCH($A263,'Miljövärden urval för publ'!$U$2:$U$476,0),2)),"",INDEX('Miljövärden urval för publ'!$A$2:$AD$475,MATCH($A263,'Miljövärden urval för publ'!$U$2:$U$476,0),2))</f>
        <v>Södertälje</v>
      </c>
      <c r="D263" s="106">
        <f>IF(ISERROR(VLOOKUP($C263,'Miljövärden urval för publ'!$B$2:$H$490,MATCH(D$4,'Miljövärden urval för publ'!$B$2:$H$2,0),FALSE)),"",VLOOKUP($C263,'Miljövärden urval för publ'!$B$2:$H$490,MATCH(D$4,'Miljövärden urval för publ'!$B$2:$H$2,0),FALSE))</f>
        <v>0.140182</v>
      </c>
      <c r="E263" s="106">
        <f>IF(ISERROR(VLOOKUP($C263,'Miljövärden urval för publ'!$B$2:$H$490,MATCH(E$4,'Miljövärden urval för publ'!$B$2:$H$2,0),FALSE)),"",VLOOKUP($C263,'Miljövärden urval för publ'!$B$2:$H$490,MATCH(E$4,'Miljövärden urval för publ'!$B$2:$H$2,0),FALSE))</f>
        <v>48.946399999999997</v>
      </c>
      <c r="F263" s="106">
        <f>IF(ISERROR(VLOOKUP($C263,'Miljövärden urval för publ'!$B$2:$H$490,MATCH(F$4,'Miljövärden urval för publ'!$B$2:$H$2,0),FALSE)),"",VLOOKUP($C263,'Miljövärden urval för publ'!$B$2:$H$490,MATCH(F$4,'Miljövärden urval för publ'!$B$2:$H$2,0),FALSE))</f>
        <v>5.7163599999999999</v>
      </c>
      <c r="G263" s="106">
        <f>IF(ISERROR(VLOOKUP($C263,'Miljövärden urval för publ'!$B$2:$H$490,MATCH(G$4,'Miljövärden urval för publ'!$B$2:$H$2,0),FALSE)),"",VLOOKUP($C263,'Miljövärden urval för publ'!$B$2:$H$490,MATCH(G$4,'Miljövärden urval för publ'!$B$2:$H$2,0),FALSE))</f>
        <v>3.9017100000000001E-3</v>
      </c>
    </row>
    <row r="264" spans="1:7" x14ac:dyDescent="0.25">
      <c r="A264" s="106">
        <v>261</v>
      </c>
      <c r="B264" s="106" t="str">
        <f>IF(ISERROR(INDEX('Miljövärden urval för publ'!$A$2:$AD$475,MATCH($A264,'Miljövärden urval för publ'!$U$2:$U$476,0),1)),"",INDEX('Miljövärden urval för publ'!$A$2:$AD$475,MATCH($A264,'Miljövärden urval för publ'!$U$2:$U$476,0),1))</f>
        <v>Tidaholms Energi AB</v>
      </c>
      <c r="C264" s="106" t="str">
        <f>IF(ISERROR(INDEX('Miljövärden urval för publ'!$A$2:$AD$475,MATCH($A264,'Miljövärden urval för publ'!$U$2:$U$476,0),2)),"",INDEX('Miljövärden urval för publ'!$A$2:$AD$475,MATCH($A264,'Miljövärden urval för publ'!$U$2:$U$476,0),2))</f>
        <v>Tidaholm</v>
      </c>
      <c r="D264" s="106">
        <f>IF(ISERROR(VLOOKUP($C264,'Miljövärden urval för publ'!$B$2:$H$490,MATCH(D$4,'Miljövärden urval för publ'!$B$2:$H$2,0),FALSE)),"",VLOOKUP($C264,'Miljövärden urval för publ'!$B$2:$H$490,MATCH(D$4,'Miljövärden urval för publ'!$B$2:$H$2,0),FALSE))</f>
        <v>0.15817000000000001</v>
      </c>
      <c r="E264" s="106">
        <f>IF(ISERROR(VLOOKUP($C264,'Miljövärden urval för publ'!$B$2:$H$490,MATCH(E$4,'Miljövärden urval för publ'!$B$2:$H$2,0),FALSE)),"",VLOOKUP($C264,'Miljövärden urval för publ'!$B$2:$H$490,MATCH(E$4,'Miljövärden urval för publ'!$B$2:$H$2,0),FALSE))</f>
        <v>65.869</v>
      </c>
      <c r="F264" s="106">
        <f>IF(ISERROR(VLOOKUP($C264,'Miljövärden urval för publ'!$B$2:$H$490,MATCH(F$4,'Miljövärden urval för publ'!$B$2:$H$2,0),FALSE)),"",VLOOKUP($C264,'Miljövärden urval för publ'!$B$2:$H$490,MATCH(F$4,'Miljövärden urval för publ'!$B$2:$H$2,0),FALSE))</f>
        <v>8.3106500000000008</v>
      </c>
      <c r="G264" s="106">
        <f>IF(ISERROR(VLOOKUP($C264,'Miljövärden urval för publ'!$B$2:$H$490,MATCH(G$4,'Miljövärden urval för publ'!$B$2:$H$2,0),FALSE)),"",VLOOKUP($C264,'Miljövärden urval för publ'!$B$2:$H$490,MATCH(G$4,'Miljövärden urval för publ'!$B$2:$H$2,0),FALSE))</f>
        <v>1.71019E-2</v>
      </c>
    </row>
    <row r="265" spans="1:7" x14ac:dyDescent="0.25">
      <c r="A265" s="106">
        <v>262</v>
      </c>
      <c r="B265" s="106" t="str">
        <f>IF(ISERROR(INDEX('Miljövärden urval för publ'!$A$2:$AD$475,MATCH($A265,'Miljövärden urval för publ'!$U$2:$U$476,0),1)),"",INDEX('Miljövärden urval för publ'!$A$2:$AD$475,MATCH($A265,'Miljövärden urval för publ'!$U$2:$U$476,0),1))</f>
        <v>Tierps Fjärrvärme AB</v>
      </c>
      <c r="C265" s="106" t="str">
        <f>IF(ISERROR(INDEX('Miljövärden urval för publ'!$A$2:$AD$475,MATCH($A265,'Miljövärden urval för publ'!$U$2:$U$476,0),2)),"",INDEX('Miljövärden urval för publ'!$A$2:$AD$475,MATCH($A265,'Miljövärden urval för publ'!$U$2:$U$476,0),2))</f>
        <v>Tierp</v>
      </c>
      <c r="D265" s="106">
        <f>IF(ISERROR(VLOOKUP($C265,'Miljövärden urval för publ'!$B$2:$H$490,MATCH(D$4,'Miljövärden urval för publ'!$B$2:$H$2,0),FALSE)),"",VLOOKUP($C265,'Miljövärden urval för publ'!$B$2:$H$490,MATCH(D$4,'Miljövärden urval för publ'!$B$2:$H$2,0),FALSE))</f>
        <v>0.19442100000000001</v>
      </c>
      <c r="E265" s="106">
        <f>IF(ISERROR(VLOOKUP($C265,'Miljövärden urval för publ'!$B$2:$H$490,MATCH(E$4,'Miljövärden urval för publ'!$B$2:$H$2,0),FALSE)),"",VLOOKUP($C265,'Miljövärden urval för publ'!$B$2:$H$490,MATCH(E$4,'Miljövärden urval för publ'!$B$2:$H$2,0),FALSE))</f>
        <v>43.361699999999999</v>
      </c>
      <c r="F265" s="106">
        <f>IF(ISERROR(VLOOKUP($C265,'Miljövärden urval för publ'!$B$2:$H$490,MATCH(F$4,'Miljövärden urval för publ'!$B$2:$H$2,0),FALSE)),"",VLOOKUP($C265,'Miljövärden urval för publ'!$B$2:$H$490,MATCH(F$4,'Miljövärden urval för publ'!$B$2:$H$2,0),FALSE))</f>
        <v>7.9805900000000003</v>
      </c>
      <c r="G265" s="106">
        <f>IF(ISERROR(VLOOKUP($C265,'Miljövärden urval för publ'!$B$2:$H$490,MATCH(G$4,'Miljövärden urval för publ'!$B$2:$H$2,0),FALSE)),"",VLOOKUP($C265,'Miljövärden urval för publ'!$B$2:$H$490,MATCH(G$4,'Miljövärden urval för publ'!$B$2:$H$2,0),FALSE))</f>
        <v>4.21565E-2</v>
      </c>
    </row>
    <row r="266" spans="1:7" x14ac:dyDescent="0.25">
      <c r="A266" s="106">
        <v>263</v>
      </c>
      <c r="B266" s="106" t="str">
        <f>IF(ISERROR(INDEX('Miljövärden urval för publ'!$A$2:$AD$475,MATCH($A266,'Miljövärden urval för publ'!$U$2:$U$476,0),1)),"",INDEX('Miljövärden urval för publ'!$A$2:$AD$475,MATCH($A266,'Miljövärden urval för publ'!$U$2:$U$476,0),1))</f>
        <v>Tierps Fjärrvärme AB</v>
      </c>
      <c r="C266" s="106" t="str">
        <f>IF(ISERROR(INDEX('Miljövärden urval för publ'!$A$2:$AD$475,MATCH($A266,'Miljövärden urval för publ'!$U$2:$U$476,0),2)),"",INDEX('Miljövärden urval för publ'!$A$2:$AD$475,MATCH($A266,'Miljövärden urval för publ'!$U$2:$U$476,0),2))</f>
        <v>Örbyhus</v>
      </c>
      <c r="D266" s="106">
        <f>IF(ISERROR(VLOOKUP($C266,'Miljövärden urval för publ'!$B$2:$H$490,MATCH(D$4,'Miljövärden urval för publ'!$B$2:$H$2,0),FALSE)),"",VLOOKUP($C266,'Miljövärden urval för publ'!$B$2:$H$490,MATCH(D$4,'Miljövärden urval för publ'!$B$2:$H$2,0),FALSE))</f>
        <v>0.220719</v>
      </c>
      <c r="E266" s="106">
        <f>IF(ISERROR(VLOOKUP($C266,'Miljövärden urval för publ'!$B$2:$H$490,MATCH(E$4,'Miljövärden urval för publ'!$B$2:$H$2,0),FALSE)),"",VLOOKUP($C266,'Miljövärden urval för publ'!$B$2:$H$490,MATCH(E$4,'Miljövärden urval för publ'!$B$2:$H$2,0),FALSE))</f>
        <v>28.114100000000001</v>
      </c>
      <c r="F266" s="106">
        <f>IF(ISERROR(VLOOKUP($C266,'Miljövärden urval för publ'!$B$2:$H$490,MATCH(F$4,'Miljövärden urval för publ'!$B$2:$H$2,0),FALSE)),"",VLOOKUP($C266,'Miljövärden urval för publ'!$B$2:$H$490,MATCH(F$4,'Miljövärden urval för publ'!$B$2:$H$2,0),FALSE))</f>
        <v>13.535299999999999</v>
      </c>
      <c r="G266" s="106">
        <f>IF(ISERROR(VLOOKUP($C266,'Miljövärden urval för publ'!$B$2:$H$490,MATCH(G$4,'Miljövärden urval för publ'!$B$2:$H$2,0),FALSE)),"",VLOOKUP($C266,'Miljövärden urval för publ'!$B$2:$H$490,MATCH(G$4,'Miljövärden urval för publ'!$B$2:$H$2,0),FALSE))</f>
        <v>2.6145499999999999E-2</v>
      </c>
    </row>
    <row r="267" spans="1:7" x14ac:dyDescent="0.25">
      <c r="A267" s="106">
        <v>264</v>
      </c>
      <c r="B267" s="106" t="str">
        <f>IF(ISERROR(INDEX('Miljövärden urval för publ'!$A$2:$AD$475,MATCH($A267,'Miljövärden urval för publ'!$U$2:$U$476,0),1)),"",INDEX('Miljövärden urval för publ'!$A$2:$AD$475,MATCH($A267,'Miljövärden urval för publ'!$U$2:$U$476,0),1))</f>
        <v>Tranås Energi AB</v>
      </c>
      <c r="C267" s="106" t="str">
        <f>IF(ISERROR(INDEX('Miljövärden urval för publ'!$A$2:$AD$475,MATCH($A267,'Miljövärden urval för publ'!$U$2:$U$476,0),2)),"",INDEX('Miljövärden urval för publ'!$A$2:$AD$475,MATCH($A267,'Miljövärden urval för publ'!$U$2:$U$476,0),2))</f>
        <v>Tranås</v>
      </c>
      <c r="D267" s="106">
        <f>IF(ISERROR(VLOOKUP($C267,'Miljövärden urval för publ'!$B$2:$H$490,MATCH(D$4,'Miljövärden urval för publ'!$B$2:$H$2,0),FALSE)),"",VLOOKUP($C267,'Miljövärden urval för publ'!$B$2:$H$490,MATCH(D$4,'Miljövärden urval för publ'!$B$2:$H$2,0),FALSE))</f>
        <v>7.2290800000000002E-2</v>
      </c>
      <c r="E267" s="106">
        <f>IF(ISERROR(VLOOKUP($C267,'Miljövärden urval för publ'!$B$2:$H$490,MATCH(E$4,'Miljövärden urval för publ'!$B$2:$H$2,0),FALSE)),"",VLOOKUP($C267,'Miljövärden urval för publ'!$B$2:$H$490,MATCH(E$4,'Miljövärden urval för publ'!$B$2:$H$2,0),FALSE))</f>
        <v>13.6258</v>
      </c>
      <c r="F267" s="106">
        <f>IF(ISERROR(VLOOKUP($C267,'Miljövärden urval för publ'!$B$2:$H$490,MATCH(F$4,'Miljövärden urval för publ'!$B$2:$H$2,0),FALSE)),"",VLOOKUP($C267,'Miljövärden urval för publ'!$B$2:$H$490,MATCH(F$4,'Miljövärden urval för publ'!$B$2:$H$2,0),FALSE))</f>
        <v>7.3489199999999997</v>
      </c>
      <c r="G267" s="106">
        <f>IF(ISERROR(VLOOKUP($C267,'Miljövärden urval för publ'!$B$2:$H$490,MATCH(G$4,'Miljövärden urval för publ'!$B$2:$H$2,0),FALSE)),"",VLOOKUP($C267,'Miljövärden urval för publ'!$B$2:$H$490,MATCH(G$4,'Miljövärden urval för publ'!$B$2:$H$2,0),FALSE))</f>
        <v>1.2682799999999999E-2</v>
      </c>
    </row>
    <row r="268" spans="1:7" x14ac:dyDescent="0.25">
      <c r="A268" s="106">
        <v>265</v>
      </c>
      <c r="B268" s="106" t="str">
        <f>IF(ISERROR(INDEX('Miljövärden urval för publ'!$A$2:$AD$475,MATCH($A268,'Miljövärden urval för publ'!$U$2:$U$476,0),1)),"",INDEX('Miljövärden urval för publ'!$A$2:$AD$475,MATCH($A268,'Miljövärden urval för publ'!$U$2:$U$476,0),1))</f>
        <v>Trelleborgs Fjärrvärme AB</v>
      </c>
      <c r="C268" s="106" t="str">
        <f>IF(ISERROR(INDEX('Miljövärden urval för publ'!$A$2:$AD$475,MATCH($A268,'Miljövärden urval för publ'!$U$2:$U$476,0),2)),"",INDEX('Miljövärden urval för publ'!$A$2:$AD$475,MATCH($A268,'Miljövärden urval för publ'!$U$2:$U$476,0),2))</f>
        <v>Trelleborg Fjärrvärme AB</v>
      </c>
      <c r="D268" s="106">
        <f>IF(ISERROR(VLOOKUP($C268,'Miljövärden urval för publ'!$B$2:$H$490,MATCH(D$4,'Miljövärden urval för publ'!$B$2:$H$2,0),FALSE)),"",VLOOKUP($C268,'Miljövärden urval för publ'!$B$2:$H$490,MATCH(D$4,'Miljövärden urval för publ'!$B$2:$H$2,0),FALSE))</f>
        <v>9.4782900000000003E-2</v>
      </c>
      <c r="E268" s="106">
        <f>IF(ISERROR(VLOOKUP($C268,'Miljövärden urval för publ'!$B$2:$H$490,MATCH(E$4,'Miljövärden urval för publ'!$B$2:$H$2,0),FALSE)),"",VLOOKUP($C268,'Miljövärden urval för publ'!$B$2:$H$490,MATCH(E$4,'Miljövärden urval för publ'!$B$2:$H$2,0),FALSE))</f>
        <v>16.089700000000001</v>
      </c>
      <c r="F268" s="106">
        <f>IF(ISERROR(VLOOKUP($C268,'Miljövärden urval för publ'!$B$2:$H$490,MATCH(F$4,'Miljövärden urval för publ'!$B$2:$H$2,0),FALSE)),"",VLOOKUP($C268,'Miljövärden urval för publ'!$B$2:$H$490,MATCH(F$4,'Miljövärden urval för publ'!$B$2:$H$2,0),FALSE))</f>
        <v>8.0529499999999992</v>
      </c>
      <c r="G268" s="106">
        <f>IF(ISERROR(VLOOKUP($C268,'Miljövärden urval för publ'!$B$2:$H$490,MATCH(G$4,'Miljövärden urval för publ'!$B$2:$H$2,0),FALSE)),"",VLOOKUP($C268,'Miljövärden urval för publ'!$B$2:$H$490,MATCH(G$4,'Miljövärden urval för publ'!$B$2:$H$2,0),FALSE))</f>
        <v>6.9595300000000002E-3</v>
      </c>
    </row>
    <row r="269" spans="1:7" x14ac:dyDescent="0.25">
      <c r="A269" s="106">
        <v>266</v>
      </c>
      <c r="B269" s="106" t="str">
        <f>IF(ISERROR(INDEX('Miljövärden urval för publ'!$A$2:$AD$475,MATCH($A269,'Miljövärden urval för publ'!$U$2:$U$476,0),1)),"",INDEX('Miljövärden urval för publ'!$A$2:$AD$475,MATCH($A269,'Miljövärden urval för publ'!$U$2:$U$476,0),1))</f>
        <v>Trollhättan Energi AB</v>
      </c>
      <c r="C269" s="106" t="str">
        <f>IF(ISERROR(INDEX('Miljövärden urval för publ'!$A$2:$AD$475,MATCH($A269,'Miljövärden urval för publ'!$U$2:$U$476,0),2)),"",INDEX('Miljövärden urval för publ'!$A$2:$AD$475,MATCH($A269,'Miljövärden urval för publ'!$U$2:$U$476,0),2))</f>
        <v>Trollhättan</v>
      </c>
      <c r="D269" s="106">
        <f>IF(ISERROR(VLOOKUP($C269,'Miljövärden urval för publ'!$B$2:$H$490,MATCH(D$4,'Miljövärden urval för publ'!$B$2:$H$2,0),FALSE)),"",VLOOKUP($C269,'Miljövärden urval för publ'!$B$2:$H$490,MATCH(D$4,'Miljövärden urval för publ'!$B$2:$H$2,0),FALSE))</f>
        <v>3.7840100000000002E-2</v>
      </c>
      <c r="E269" s="106">
        <f>IF(ISERROR(VLOOKUP($C269,'Miljövärden urval för publ'!$B$2:$H$490,MATCH(E$4,'Miljövärden urval för publ'!$B$2:$H$2,0),FALSE)),"",VLOOKUP($C269,'Miljövärden urval för publ'!$B$2:$H$490,MATCH(E$4,'Miljövärden urval för publ'!$B$2:$H$2,0),FALSE))</f>
        <v>10.159700000000001</v>
      </c>
      <c r="F269" s="106">
        <f>IF(ISERROR(VLOOKUP($C269,'Miljövärden urval för publ'!$B$2:$H$490,MATCH(F$4,'Miljövärden urval för publ'!$B$2:$H$2,0),FALSE)),"",VLOOKUP($C269,'Miljövärden urval för publ'!$B$2:$H$490,MATCH(F$4,'Miljövärden urval för publ'!$B$2:$H$2,0),FALSE))</f>
        <v>7.0411299999999999</v>
      </c>
      <c r="G269" s="106">
        <f>IF(ISERROR(VLOOKUP($C269,'Miljövärden urval för publ'!$B$2:$H$490,MATCH(G$4,'Miljövärden urval för publ'!$B$2:$H$2,0),FALSE)),"",VLOOKUP($C269,'Miljövärden urval för publ'!$B$2:$H$490,MATCH(G$4,'Miljövärden urval för publ'!$B$2:$H$2,0),FALSE))</f>
        <v>3.2224200000000001E-3</v>
      </c>
    </row>
    <row r="270" spans="1:7" x14ac:dyDescent="0.25">
      <c r="A270" s="106">
        <v>267</v>
      </c>
      <c r="B270" s="106" t="str">
        <f>IF(ISERROR(INDEX('Miljövärden urval för publ'!$A$2:$AD$475,MATCH($A270,'Miljövärden urval för publ'!$U$2:$U$476,0),1)),"",INDEX('Miljövärden urval för publ'!$A$2:$AD$475,MATCH($A270,'Miljövärden urval för publ'!$U$2:$U$476,0),1))</f>
        <v>Uddevalla Energi AB</v>
      </c>
      <c r="C270" s="106" t="str">
        <f>IF(ISERROR(INDEX('Miljövärden urval för publ'!$A$2:$AD$475,MATCH($A270,'Miljövärden urval för publ'!$U$2:$U$476,0),2)),"",INDEX('Miljövärden urval för publ'!$A$2:$AD$475,MATCH($A270,'Miljövärden urval för publ'!$U$2:$U$476,0),2))</f>
        <v>Ljungskile</v>
      </c>
      <c r="D270" s="106">
        <f>IF(ISERROR(VLOOKUP($C270,'Miljövärden urval för publ'!$B$2:$H$490,MATCH(D$4,'Miljövärden urval för publ'!$B$2:$H$2,0),FALSE)),"",VLOOKUP($C270,'Miljövärden urval för publ'!$B$2:$H$490,MATCH(D$4,'Miljövärden urval för publ'!$B$2:$H$2,0),FALSE))</f>
        <v>0.123473</v>
      </c>
      <c r="E270" s="106">
        <f>IF(ISERROR(VLOOKUP($C270,'Miljövärden urval för publ'!$B$2:$H$490,MATCH(E$4,'Miljövärden urval för publ'!$B$2:$H$2,0),FALSE)),"",VLOOKUP($C270,'Miljövärden urval för publ'!$B$2:$H$490,MATCH(E$4,'Miljövärden urval för publ'!$B$2:$H$2,0),FALSE))</f>
        <v>16.5321</v>
      </c>
      <c r="F270" s="106">
        <f>IF(ISERROR(VLOOKUP($C270,'Miljövärden urval för publ'!$B$2:$H$490,MATCH(F$4,'Miljövärden urval för publ'!$B$2:$H$2,0),FALSE)),"",VLOOKUP($C270,'Miljövärden urval för publ'!$B$2:$H$490,MATCH(F$4,'Miljövärden urval för publ'!$B$2:$H$2,0),FALSE))</f>
        <v>15.939399999999999</v>
      </c>
      <c r="G270" s="106">
        <f>IF(ISERROR(VLOOKUP($C270,'Miljövärden urval för publ'!$B$2:$H$490,MATCH(G$4,'Miljövärden urval för publ'!$B$2:$H$2,0),FALSE)),"",VLOOKUP($C270,'Miljövärden urval för publ'!$B$2:$H$490,MATCH(G$4,'Miljövärden urval för publ'!$B$2:$H$2,0),FALSE))</f>
        <v>1.4435899999999999E-4</v>
      </c>
    </row>
    <row r="271" spans="1:7" x14ac:dyDescent="0.25">
      <c r="A271" s="106">
        <v>268</v>
      </c>
      <c r="B271" s="106" t="str">
        <f>IF(ISERROR(INDEX('Miljövärden urval för publ'!$A$2:$AD$475,MATCH($A271,'Miljövärden urval för publ'!$U$2:$U$476,0),1)),"",INDEX('Miljövärden urval för publ'!$A$2:$AD$475,MATCH($A271,'Miljövärden urval för publ'!$U$2:$U$476,0),1))</f>
        <v>Uddevalla Energi AB</v>
      </c>
      <c r="C271" s="106" t="str">
        <f>IF(ISERROR(INDEX('Miljövärden urval för publ'!$A$2:$AD$475,MATCH($A271,'Miljövärden urval för publ'!$U$2:$U$476,0),2)),"",INDEX('Miljövärden urval för publ'!$A$2:$AD$475,MATCH($A271,'Miljövärden urval för publ'!$U$2:$U$476,0),2))</f>
        <v>Munkedal</v>
      </c>
      <c r="D271" s="106">
        <f>IF(ISERROR(VLOOKUP($C271,'Miljövärden urval för publ'!$B$2:$H$490,MATCH(D$4,'Miljövärden urval för publ'!$B$2:$H$2,0),FALSE)),"",VLOOKUP($C271,'Miljövärden urval för publ'!$B$2:$H$490,MATCH(D$4,'Miljövärden urval för publ'!$B$2:$H$2,0),FALSE))</f>
        <v>0.122739</v>
      </c>
      <c r="E271" s="106">
        <f>IF(ISERROR(VLOOKUP($C271,'Miljövärden urval för publ'!$B$2:$H$490,MATCH(E$4,'Miljövärden urval för publ'!$B$2:$H$2,0),FALSE)),"",VLOOKUP($C271,'Miljövärden urval för publ'!$B$2:$H$490,MATCH(E$4,'Miljövärden urval för publ'!$B$2:$H$2,0),FALSE))</f>
        <v>15.706200000000001</v>
      </c>
      <c r="F271" s="106">
        <f>IF(ISERROR(VLOOKUP($C271,'Miljövärden urval för publ'!$B$2:$H$490,MATCH(F$4,'Miljövärden urval för publ'!$B$2:$H$2,0),FALSE)),"",VLOOKUP($C271,'Miljövärden urval för publ'!$B$2:$H$490,MATCH(F$4,'Miljövärden urval för publ'!$B$2:$H$2,0),FALSE))</f>
        <v>15.562900000000001</v>
      </c>
      <c r="G271" s="106">
        <f>IF(ISERROR(VLOOKUP($C271,'Miljövärden urval för publ'!$B$2:$H$490,MATCH(G$4,'Miljövärden urval för publ'!$B$2:$H$2,0),FALSE)),"",VLOOKUP($C271,'Miljövärden urval för publ'!$B$2:$H$490,MATCH(G$4,'Miljövärden urval för publ'!$B$2:$H$2,0),FALSE))</f>
        <v>1.49942E-4</v>
      </c>
    </row>
    <row r="272" spans="1:7" x14ac:dyDescent="0.25">
      <c r="A272" s="106">
        <v>269</v>
      </c>
      <c r="B272" s="106" t="str">
        <f>IF(ISERROR(INDEX('Miljövärden urval för publ'!$A$2:$AD$475,MATCH($A272,'Miljövärden urval för publ'!$U$2:$U$476,0),1)),"",INDEX('Miljövärden urval för publ'!$A$2:$AD$475,MATCH($A272,'Miljövärden urval för publ'!$U$2:$U$476,0),1))</f>
        <v>Uddevalla Energi AB</v>
      </c>
      <c r="C272" s="106" t="str">
        <f>IF(ISERROR(INDEX('Miljövärden urval för publ'!$A$2:$AD$475,MATCH($A272,'Miljövärden urval för publ'!$U$2:$U$476,0),2)),"",INDEX('Miljövärden urval för publ'!$A$2:$AD$475,MATCH($A272,'Miljövärden urval för publ'!$U$2:$U$476,0),2))</f>
        <v>Uddevalla</v>
      </c>
      <c r="D272" s="106">
        <f>IF(ISERROR(VLOOKUP($C272,'Miljövärden urval för publ'!$B$2:$H$490,MATCH(D$4,'Miljövärden urval för publ'!$B$2:$H$2,0),FALSE)),"",VLOOKUP($C272,'Miljövärden urval för publ'!$B$2:$H$490,MATCH(D$4,'Miljövärden urval för publ'!$B$2:$H$2,0),FALSE))</f>
        <v>9.4981300000000005E-2</v>
      </c>
      <c r="E272" s="106">
        <f>IF(ISERROR(VLOOKUP($C272,'Miljövärden urval för publ'!$B$2:$H$490,MATCH(E$4,'Miljövärden urval för publ'!$B$2:$H$2,0),FALSE)),"",VLOOKUP($C272,'Miljövärden urval för publ'!$B$2:$H$490,MATCH(E$4,'Miljövärden urval för publ'!$B$2:$H$2,0),FALSE))</f>
        <v>100.122</v>
      </c>
      <c r="F272" s="106">
        <f>IF(ISERROR(VLOOKUP($C272,'Miljövärden urval för publ'!$B$2:$H$490,MATCH(F$4,'Miljövärden urval för publ'!$B$2:$H$2,0),FALSE)),"",VLOOKUP($C272,'Miljövärden urval för publ'!$B$2:$H$490,MATCH(F$4,'Miljövärden urval för publ'!$B$2:$H$2,0),FALSE))</f>
        <v>5.81731</v>
      </c>
      <c r="G272" s="106">
        <f>IF(ISERROR(VLOOKUP($C272,'Miljövärden urval för publ'!$B$2:$H$490,MATCH(G$4,'Miljövärden urval för publ'!$B$2:$H$2,0),FALSE)),"",VLOOKUP($C272,'Miljövärden urval för publ'!$B$2:$H$490,MATCH(G$4,'Miljövärden urval för publ'!$B$2:$H$2,0),FALSE))</f>
        <v>1.26881E-3</v>
      </c>
    </row>
    <row r="273" spans="1:7" x14ac:dyDescent="0.25">
      <c r="A273" s="106">
        <v>270</v>
      </c>
      <c r="B273" s="106" t="str">
        <f>IF(ISERROR(INDEX('Miljövärden urval för publ'!$A$2:$AD$475,MATCH($A273,'Miljövärden urval för publ'!$U$2:$U$476,0),1)),"",INDEX('Miljövärden urval för publ'!$A$2:$AD$475,MATCH($A273,'Miljövärden urval för publ'!$U$2:$U$476,0),1))</f>
        <v>Ulricehamns Energi AB</v>
      </c>
      <c r="C273" s="106" t="str">
        <f>IF(ISERROR(INDEX('Miljövärden urval för publ'!$A$2:$AD$475,MATCH($A273,'Miljövärden urval för publ'!$U$2:$U$476,0),2)),"",INDEX('Miljövärden urval för publ'!$A$2:$AD$475,MATCH($A273,'Miljövärden urval för publ'!$U$2:$U$476,0),2))</f>
        <v>Gällstad</v>
      </c>
      <c r="D273" s="106">
        <f>IF(ISERROR(VLOOKUP($C273,'Miljövärden urval för publ'!$B$2:$H$490,MATCH(D$4,'Miljövärden urval för publ'!$B$2:$H$2,0),FALSE)),"",VLOOKUP($C273,'Miljövärden urval för publ'!$B$2:$H$490,MATCH(D$4,'Miljövärden urval för publ'!$B$2:$H$2,0),FALSE))</f>
        <v>0.19889100000000001</v>
      </c>
      <c r="E273" s="106">
        <f>IF(ISERROR(VLOOKUP($C273,'Miljövärden urval för publ'!$B$2:$H$490,MATCH(E$4,'Miljövärden urval för publ'!$B$2:$H$2,0),FALSE)),"",VLOOKUP($C273,'Miljövärden urval för publ'!$B$2:$H$490,MATCH(E$4,'Miljövärden urval för publ'!$B$2:$H$2,0),FALSE))</f>
        <v>21.488900000000001</v>
      </c>
      <c r="F273" s="106">
        <f>IF(ISERROR(VLOOKUP($C273,'Miljövärden urval för publ'!$B$2:$H$490,MATCH(F$4,'Miljövärden urval för publ'!$B$2:$H$2,0),FALSE)),"",VLOOKUP($C273,'Miljövärden urval för publ'!$B$2:$H$490,MATCH(F$4,'Miljövärden urval för publ'!$B$2:$H$2,0),FALSE))</f>
        <v>16.4147</v>
      </c>
      <c r="G273" s="106">
        <f>IF(ISERROR(VLOOKUP($C273,'Miljövärden urval för publ'!$B$2:$H$490,MATCH(G$4,'Miljövärden urval för publ'!$B$2:$H$2,0),FALSE)),"",VLOOKUP($C273,'Miljövärden urval för publ'!$B$2:$H$490,MATCH(G$4,'Miljövärden urval för publ'!$B$2:$H$2,0),FALSE))</f>
        <v>2.7713700000000001E-2</v>
      </c>
    </row>
    <row r="274" spans="1:7" x14ac:dyDescent="0.25">
      <c r="A274" s="106">
        <v>271</v>
      </c>
      <c r="B274" s="106" t="str">
        <f>IF(ISERROR(INDEX('Miljövärden urval för publ'!$A$2:$AD$475,MATCH($A274,'Miljövärden urval för publ'!$U$2:$U$476,0),1)),"",INDEX('Miljövärden urval för publ'!$A$2:$AD$475,MATCH($A274,'Miljövärden urval för publ'!$U$2:$U$476,0),1))</f>
        <v>Ulricehamns Energi AB</v>
      </c>
      <c r="C274" s="106" t="str">
        <f>IF(ISERROR(INDEX('Miljövärden urval för publ'!$A$2:$AD$475,MATCH($A274,'Miljövärden urval för publ'!$U$2:$U$476,0),2)),"",INDEX('Miljövärden urval för publ'!$A$2:$AD$475,MATCH($A274,'Miljövärden urval för publ'!$U$2:$U$476,0),2))</f>
        <v>Timmele</v>
      </c>
      <c r="D274" s="106">
        <f>IF(ISERROR(VLOOKUP($C274,'Miljövärden urval för publ'!$B$2:$H$490,MATCH(D$4,'Miljövärden urval för publ'!$B$2:$H$2,0),FALSE)),"",VLOOKUP($C274,'Miljövärden urval för publ'!$B$2:$H$490,MATCH(D$4,'Miljövärden urval för publ'!$B$2:$H$2,0),FALSE))</f>
        <v>0.15398200000000001</v>
      </c>
      <c r="E274" s="106">
        <f>IF(ISERROR(VLOOKUP($C274,'Miljövärden urval för publ'!$B$2:$H$490,MATCH(E$4,'Miljövärden urval för publ'!$B$2:$H$2,0),FALSE)),"",VLOOKUP($C274,'Miljövärden urval för publ'!$B$2:$H$490,MATCH(E$4,'Miljövärden urval för publ'!$B$2:$H$2,0),FALSE))</f>
        <v>12.9655</v>
      </c>
      <c r="F274" s="106">
        <f>IF(ISERROR(VLOOKUP($C274,'Miljövärden urval för publ'!$B$2:$H$490,MATCH(F$4,'Miljövärden urval för publ'!$B$2:$H$2,0),FALSE)),"",VLOOKUP($C274,'Miljövärden urval för publ'!$B$2:$H$490,MATCH(F$4,'Miljövärden urval för publ'!$B$2:$H$2,0),FALSE))</f>
        <v>14.440899999999999</v>
      </c>
      <c r="G274" s="106">
        <f>IF(ISERROR(VLOOKUP($C274,'Miljövärden urval för publ'!$B$2:$H$490,MATCH(G$4,'Miljövärden urval för publ'!$B$2:$H$2,0),FALSE)),"",VLOOKUP($C274,'Miljövärden urval för publ'!$B$2:$H$490,MATCH(G$4,'Miljövärden urval för publ'!$B$2:$H$2,0),FALSE))</f>
        <v>6.5894500000000002E-3</v>
      </c>
    </row>
    <row r="275" spans="1:7" x14ac:dyDescent="0.25">
      <c r="A275" s="106">
        <v>272</v>
      </c>
      <c r="B275" s="106" t="str">
        <f>IF(ISERROR(INDEX('Miljövärden urval för publ'!$A$2:$AD$475,MATCH($A275,'Miljövärden urval för publ'!$U$2:$U$476,0),1)),"",INDEX('Miljövärden urval för publ'!$A$2:$AD$475,MATCH($A275,'Miljövärden urval för publ'!$U$2:$U$476,0),1))</f>
        <v>Ulricehamns Energi AB</v>
      </c>
      <c r="C275" s="106" t="str">
        <f>IF(ISERROR(INDEX('Miljövärden urval för publ'!$A$2:$AD$475,MATCH($A275,'Miljövärden urval för publ'!$U$2:$U$476,0),2)),"",INDEX('Miljövärden urval för publ'!$A$2:$AD$475,MATCH($A275,'Miljövärden urval för publ'!$U$2:$U$476,0),2))</f>
        <v>Ulricehamn</v>
      </c>
      <c r="D275" s="106">
        <f>IF(ISERROR(VLOOKUP($C275,'Miljövärden urval för publ'!$B$2:$H$490,MATCH(D$4,'Miljövärden urval för publ'!$B$2:$H$2,0),FALSE)),"",VLOOKUP($C275,'Miljövärden urval för publ'!$B$2:$H$490,MATCH(D$4,'Miljövärden urval för publ'!$B$2:$H$2,0),FALSE))</f>
        <v>6.0295300000000003E-2</v>
      </c>
      <c r="E275" s="106">
        <f>IF(ISERROR(VLOOKUP($C275,'Miljövärden urval för publ'!$B$2:$H$490,MATCH(E$4,'Miljövärden urval för publ'!$B$2:$H$2,0),FALSE)),"",VLOOKUP($C275,'Miljövärden urval för publ'!$B$2:$H$490,MATCH(E$4,'Miljövärden urval för publ'!$B$2:$H$2,0),FALSE))</f>
        <v>12.6196</v>
      </c>
      <c r="F275" s="106">
        <f>IF(ISERROR(VLOOKUP($C275,'Miljövärden urval för publ'!$B$2:$H$490,MATCH(F$4,'Miljövärden urval för publ'!$B$2:$H$2,0),FALSE)),"",VLOOKUP($C275,'Miljövärden urval för publ'!$B$2:$H$490,MATCH(F$4,'Miljövärden urval för publ'!$B$2:$H$2,0),FALSE))</f>
        <v>3.8667600000000002</v>
      </c>
      <c r="G275" s="106">
        <f>IF(ISERROR(VLOOKUP($C275,'Miljövärden urval för publ'!$B$2:$H$490,MATCH(G$4,'Miljövärden urval för publ'!$B$2:$H$2,0),FALSE)),"",VLOOKUP($C275,'Miljövärden urval för publ'!$B$2:$H$490,MATCH(G$4,'Miljövärden urval för publ'!$B$2:$H$2,0),FALSE))</f>
        <v>1.24183E-2</v>
      </c>
    </row>
    <row r="276" spans="1:7" x14ac:dyDescent="0.25">
      <c r="A276" s="106">
        <v>273</v>
      </c>
      <c r="B276" s="106" t="str">
        <f>IF(ISERROR(INDEX('Miljövärden urval för publ'!$A$2:$AD$475,MATCH($A276,'Miljövärden urval för publ'!$U$2:$U$476,0),1)),"",INDEX('Miljövärden urval för publ'!$A$2:$AD$475,MATCH($A276,'Miljövärden urval för publ'!$U$2:$U$476,0),1))</f>
        <v>Umeå Energi AB</v>
      </c>
      <c r="C276" s="106" t="str">
        <f>IF(ISERROR(INDEX('Miljövärden urval för publ'!$A$2:$AD$475,MATCH($A276,'Miljövärden urval för publ'!$U$2:$U$476,0),2)),"",INDEX('Miljövärden urval för publ'!$A$2:$AD$475,MATCH($A276,'Miljövärden urval för publ'!$U$2:$U$476,0),2))</f>
        <v>Bjurholm</v>
      </c>
      <c r="D276" s="106">
        <f>IF(ISERROR(VLOOKUP($C276,'Miljövärden urval för publ'!$B$2:$H$490,MATCH(D$4,'Miljövärden urval för publ'!$B$2:$H$2,0),FALSE)),"",VLOOKUP($C276,'Miljövärden urval för publ'!$B$2:$H$490,MATCH(D$4,'Miljövärden urval för publ'!$B$2:$H$2,0),FALSE))</f>
        <v>0.36047699999999999</v>
      </c>
      <c r="E276" s="106">
        <f>IF(ISERROR(VLOOKUP($C276,'Miljövärden urval för publ'!$B$2:$H$490,MATCH(E$4,'Miljövärden urval för publ'!$B$2:$H$2,0),FALSE)),"",VLOOKUP($C276,'Miljövärden urval för publ'!$B$2:$H$490,MATCH(E$4,'Miljövärden urval för publ'!$B$2:$H$2,0),FALSE))</f>
        <v>54.037199999999999</v>
      </c>
      <c r="F276" s="106">
        <f>IF(ISERROR(VLOOKUP($C276,'Miljövärden urval för publ'!$B$2:$H$490,MATCH(F$4,'Miljövärden urval för publ'!$B$2:$H$2,0),FALSE)),"",VLOOKUP($C276,'Miljövärden urval för publ'!$B$2:$H$490,MATCH(F$4,'Miljövärden urval för publ'!$B$2:$H$2,0),FALSE))</f>
        <v>17.945</v>
      </c>
      <c r="G276" s="106">
        <f>IF(ISERROR(VLOOKUP($C276,'Miljövärden urval för publ'!$B$2:$H$490,MATCH(G$4,'Miljövärden urval för publ'!$B$2:$H$2,0),FALSE)),"",VLOOKUP($C276,'Miljövärden urval för publ'!$B$2:$H$490,MATCH(G$4,'Miljövärden urval för publ'!$B$2:$H$2,0),FALSE))</f>
        <v>0.137071</v>
      </c>
    </row>
    <row r="277" spans="1:7" x14ac:dyDescent="0.25">
      <c r="A277" s="106">
        <v>274</v>
      </c>
      <c r="B277" s="106" t="str">
        <f>IF(ISERROR(INDEX('Miljövärden urval för publ'!$A$2:$AD$475,MATCH($A277,'Miljövärden urval för publ'!$U$2:$U$476,0),1)),"",INDEX('Miljövärden urval för publ'!$A$2:$AD$475,MATCH($A277,'Miljövärden urval för publ'!$U$2:$U$476,0),1))</f>
        <v>Umeå Energi AB</v>
      </c>
      <c r="C277" s="106" t="str">
        <f>IF(ISERROR(INDEX('Miljövärden urval för publ'!$A$2:$AD$475,MATCH($A277,'Miljövärden urval för publ'!$U$2:$U$476,0),2)),"",INDEX('Miljövärden urval för publ'!$A$2:$AD$475,MATCH($A277,'Miljövärden urval för publ'!$U$2:$U$476,0),2))</f>
        <v>Hörnefors</v>
      </c>
      <c r="D277" s="106">
        <f>IF(ISERROR(VLOOKUP($C277,'Miljövärden urval för publ'!$B$2:$H$490,MATCH(D$4,'Miljövärden urval för publ'!$B$2:$H$2,0),FALSE)),"",VLOOKUP($C277,'Miljövärden urval för publ'!$B$2:$H$490,MATCH(D$4,'Miljövärden urval för publ'!$B$2:$H$2,0),FALSE))</f>
        <v>0.21151400000000001</v>
      </c>
      <c r="E277" s="106">
        <f>IF(ISERROR(VLOOKUP($C277,'Miljövärden urval för publ'!$B$2:$H$490,MATCH(E$4,'Miljövärden urval för publ'!$B$2:$H$2,0),FALSE)),"",VLOOKUP($C277,'Miljövärden urval för publ'!$B$2:$H$490,MATCH(E$4,'Miljövärden urval för publ'!$B$2:$H$2,0),FALSE))</f>
        <v>9.64466</v>
      </c>
      <c r="F277" s="106">
        <f>IF(ISERROR(VLOOKUP($C277,'Miljövärden urval för publ'!$B$2:$H$490,MATCH(F$4,'Miljövärden urval för publ'!$B$2:$H$2,0),FALSE)),"",VLOOKUP($C277,'Miljövärden urval för publ'!$B$2:$H$490,MATCH(F$4,'Miljövärden urval för publ'!$B$2:$H$2,0),FALSE))</f>
        <v>18.138100000000001</v>
      </c>
      <c r="G277" s="106">
        <f>IF(ISERROR(VLOOKUP($C277,'Miljövärden urval för publ'!$B$2:$H$490,MATCH(G$4,'Miljövärden urval för publ'!$B$2:$H$2,0),FALSE)),"",VLOOKUP($C277,'Miljövärden urval för publ'!$B$2:$H$490,MATCH(G$4,'Miljövärden urval för publ'!$B$2:$H$2,0),FALSE))</f>
        <v>3.6650200000000002E-3</v>
      </c>
    </row>
    <row r="278" spans="1:7" x14ac:dyDescent="0.25">
      <c r="A278" s="106">
        <v>275</v>
      </c>
      <c r="B278" s="106" t="str">
        <f>IF(ISERROR(INDEX('Miljövärden urval för publ'!$A$2:$AD$475,MATCH($A278,'Miljövärden urval för publ'!$U$2:$U$476,0),1)),"",INDEX('Miljövärden urval för publ'!$A$2:$AD$475,MATCH($A278,'Miljövärden urval för publ'!$U$2:$U$476,0),1))</f>
        <v>Umeå Energi AB</v>
      </c>
      <c r="C278" s="106" t="str">
        <f>IF(ISERROR(INDEX('Miljövärden urval för publ'!$A$2:$AD$475,MATCH($A278,'Miljövärden urval för publ'!$U$2:$U$476,0),2)),"",INDEX('Miljövärden urval för publ'!$A$2:$AD$475,MATCH($A278,'Miljövärden urval för publ'!$U$2:$U$476,0),2))</f>
        <v>Sävar</v>
      </c>
      <c r="D278" s="106">
        <f>IF(ISERROR(VLOOKUP($C278,'Miljövärden urval för publ'!$B$2:$H$490,MATCH(D$4,'Miljövärden urval för publ'!$B$2:$H$2,0),FALSE)),"",VLOOKUP($C278,'Miljövärden urval för publ'!$B$2:$H$490,MATCH(D$4,'Miljövärden urval för publ'!$B$2:$H$2,0),FALSE))</f>
        <v>8.0136299999999994E-2</v>
      </c>
      <c r="E278" s="106">
        <f>IF(ISERROR(VLOOKUP($C278,'Miljövärden urval för publ'!$B$2:$H$490,MATCH(E$4,'Miljövärden urval för publ'!$B$2:$H$2,0),FALSE)),"",VLOOKUP($C278,'Miljövärden urval för publ'!$B$2:$H$490,MATCH(E$4,'Miljövärden urval för publ'!$B$2:$H$2,0),FALSE))</f>
        <v>17.998699999999999</v>
      </c>
      <c r="F278" s="106">
        <f>IF(ISERROR(VLOOKUP($C278,'Miljövärden urval för publ'!$B$2:$H$490,MATCH(F$4,'Miljövärden urval för publ'!$B$2:$H$2,0),FALSE)),"",VLOOKUP($C278,'Miljövärden urval för publ'!$B$2:$H$490,MATCH(F$4,'Miljövärden urval för publ'!$B$2:$H$2,0),FALSE))</f>
        <v>9.6995000000000005</v>
      </c>
      <c r="G278" s="106">
        <f>IF(ISERROR(VLOOKUP($C278,'Miljövärden urval för publ'!$B$2:$H$490,MATCH(G$4,'Miljövärden urval för publ'!$B$2:$H$2,0),FALSE)),"",VLOOKUP($C278,'Miljövärden urval för publ'!$B$2:$H$490,MATCH(G$4,'Miljövärden urval för publ'!$B$2:$H$2,0),FALSE))</f>
        <v>1.6338800000000001E-2</v>
      </c>
    </row>
    <row r="279" spans="1:7" x14ac:dyDescent="0.25">
      <c r="A279" s="106">
        <v>276</v>
      </c>
      <c r="B279" s="106" t="str">
        <f>IF(ISERROR(INDEX('Miljövärden urval för publ'!$A$2:$AD$475,MATCH($A279,'Miljövärden urval för publ'!$U$2:$U$476,0),1)),"",INDEX('Miljövärden urval för publ'!$A$2:$AD$475,MATCH($A279,'Miljövärden urval för publ'!$U$2:$U$476,0),1))</f>
        <v>Umeå Energi AB</v>
      </c>
      <c r="C279" s="106" t="str">
        <f>IF(ISERROR(INDEX('Miljövärden urval för publ'!$A$2:$AD$475,MATCH($A279,'Miljövärden urval för publ'!$U$2:$U$476,0),2)),"",INDEX('Miljövärden urval för publ'!$A$2:$AD$475,MATCH($A279,'Miljövärden urval för publ'!$U$2:$U$476,0),2))</f>
        <v>Umeå</v>
      </c>
      <c r="D279" s="106">
        <f>IF(ISERROR(VLOOKUP($C279,'Miljövärden urval för publ'!$B$2:$H$490,MATCH(D$4,'Miljövärden urval för publ'!$B$2:$H$2,0),FALSE)),"",VLOOKUP($C279,'Miljövärden urval för publ'!$B$2:$H$490,MATCH(D$4,'Miljövärden urval för publ'!$B$2:$H$2,0),FALSE))</f>
        <v>0.22740199999999999</v>
      </c>
      <c r="E279" s="106">
        <f>IF(ISERROR(VLOOKUP($C279,'Miljövärden urval för publ'!$B$2:$H$490,MATCH(E$4,'Miljövärden urval för publ'!$B$2:$H$2,0),FALSE)),"",VLOOKUP($C279,'Miljövärden urval för publ'!$B$2:$H$490,MATCH(E$4,'Miljövärden urval för publ'!$B$2:$H$2,0),FALSE))</f>
        <v>52.317</v>
      </c>
      <c r="F279" s="106">
        <f>IF(ISERROR(VLOOKUP($C279,'Miljövärden urval för publ'!$B$2:$H$490,MATCH(F$4,'Miljövärden urval för publ'!$B$2:$H$2,0),FALSE)),"",VLOOKUP($C279,'Miljövärden urval för publ'!$B$2:$H$490,MATCH(F$4,'Miljövärden urval för publ'!$B$2:$H$2,0),FALSE))</f>
        <v>5.3873800000000003</v>
      </c>
      <c r="G279" s="106">
        <f>IF(ISERROR(VLOOKUP($C279,'Miljövärden urval för publ'!$B$2:$H$490,MATCH(G$4,'Miljövärden urval för publ'!$B$2:$H$2,0),FALSE)),"",VLOOKUP($C279,'Miljövärden urval för publ'!$B$2:$H$490,MATCH(G$4,'Miljövärden urval för publ'!$B$2:$H$2,0),FALSE))</f>
        <v>1.8905499999999999E-2</v>
      </c>
    </row>
    <row r="280" spans="1:7" x14ac:dyDescent="0.25">
      <c r="A280" s="106">
        <v>277</v>
      </c>
      <c r="B280" s="106" t="str">
        <f>IF(ISERROR(INDEX('Miljövärden urval för publ'!$A$2:$AD$475,MATCH($A280,'Miljövärden urval för publ'!$U$2:$U$476,0),1)),"",INDEX('Miljövärden urval för publ'!$A$2:$AD$475,MATCH($A280,'Miljövärden urval för publ'!$U$2:$U$476,0),1))</f>
        <v>Vara Energi Värme AB</v>
      </c>
      <c r="C280" s="106" t="str">
        <f>IF(ISERROR(INDEX('Miljövärden urval för publ'!$A$2:$AD$475,MATCH($A280,'Miljövärden urval för publ'!$U$2:$U$476,0),2)),"",INDEX('Miljövärden urval för publ'!$A$2:$AD$475,MATCH($A280,'Miljövärden urval för publ'!$U$2:$U$476,0),2))</f>
        <v>Vara</v>
      </c>
      <c r="D280" s="106">
        <f>IF(ISERROR(VLOOKUP($C280,'Miljövärden urval för publ'!$B$2:$H$490,MATCH(D$4,'Miljövärden urval för publ'!$B$2:$H$2,0),FALSE)),"",VLOOKUP($C280,'Miljövärden urval för publ'!$B$2:$H$490,MATCH(D$4,'Miljövärden urval för publ'!$B$2:$H$2,0),FALSE))</f>
        <v>7.0853100000000002E-2</v>
      </c>
      <c r="E280" s="106">
        <f>IF(ISERROR(VLOOKUP($C280,'Miljövärden urval för publ'!$B$2:$H$490,MATCH(E$4,'Miljövärden urval för publ'!$B$2:$H$2,0),FALSE)),"",VLOOKUP($C280,'Miljövärden urval för publ'!$B$2:$H$490,MATCH(E$4,'Miljövärden urval för publ'!$B$2:$H$2,0),FALSE))</f>
        <v>17.372499999999999</v>
      </c>
      <c r="F280" s="106">
        <f>IF(ISERROR(VLOOKUP($C280,'Miljövärden urval för publ'!$B$2:$H$490,MATCH(F$4,'Miljövärden urval för publ'!$B$2:$H$2,0),FALSE)),"",VLOOKUP($C280,'Miljövärden urval för publ'!$B$2:$H$490,MATCH(F$4,'Miljövärden urval för publ'!$B$2:$H$2,0),FALSE))</f>
        <v>6.8932500000000001</v>
      </c>
      <c r="G280" s="106">
        <f>IF(ISERROR(VLOOKUP($C280,'Miljövärden urval för publ'!$B$2:$H$490,MATCH(G$4,'Miljövärden urval för publ'!$B$2:$H$2,0),FALSE)),"",VLOOKUP($C280,'Miljövärden urval för publ'!$B$2:$H$490,MATCH(G$4,'Miljövärden urval för publ'!$B$2:$H$2,0),FALSE))</f>
        <v>1.07072E-2</v>
      </c>
    </row>
    <row r="281" spans="1:7" x14ac:dyDescent="0.25">
      <c r="A281" s="106">
        <v>278</v>
      </c>
      <c r="B281" s="106" t="str">
        <f>IF(ISERROR(INDEX('Miljövärden urval för publ'!$A$2:$AD$475,MATCH($A281,'Miljövärden urval för publ'!$U$2:$U$476,0),1)),"",INDEX('Miljövärden urval för publ'!$A$2:$AD$475,MATCH($A281,'Miljövärden urval för publ'!$U$2:$U$476,0),1))</f>
        <v>Varberg Energi AB</v>
      </c>
      <c r="C281" s="106" t="str">
        <f>IF(ISERROR(INDEX('Miljövärden urval för publ'!$A$2:$AD$475,MATCH($A281,'Miljövärden urval för publ'!$U$2:$U$476,0),2)),"",INDEX('Miljövärden urval för publ'!$A$2:$AD$475,MATCH($A281,'Miljövärden urval för publ'!$U$2:$U$476,0),2))</f>
        <v>Träslövsläge</v>
      </c>
      <c r="D281" s="106">
        <f>IF(ISERROR(VLOOKUP($C281,'Miljövärden urval för publ'!$B$2:$H$490,MATCH(D$4,'Miljövärden urval för publ'!$B$2:$H$2,0),FALSE)),"",VLOOKUP($C281,'Miljövärden urval för publ'!$B$2:$H$490,MATCH(D$4,'Miljövärden urval för publ'!$B$2:$H$2,0),FALSE))</f>
        <v>0.48994799999999999</v>
      </c>
      <c r="E281" s="106">
        <f>IF(ISERROR(VLOOKUP($C281,'Miljövärden urval för publ'!$B$2:$H$490,MATCH(E$4,'Miljövärden urval för publ'!$B$2:$H$2,0),FALSE)),"",VLOOKUP($C281,'Miljövärden urval för publ'!$B$2:$H$490,MATCH(E$4,'Miljövärden urval för publ'!$B$2:$H$2,0),FALSE))</f>
        <v>80.552700000000002</v>
      </c>
      <c r="F281" s="106">
        <f>IF(ISERROR(VLOOKUP($C281,'Miljövärden urval för publ'!$B$2:$H$490,MATCH(F$4,'Miljövärden urval för publ'!$B$2:$H$2,0),FALSE)),"",VLOOKUP($C281,'Miljövärden urval för publ'!$B$2:$H$490,MATCH(F$4,'Miljövärden urval för publ'!$B$2:$H$2,0),FALSE))</f>
        <v>29.435600000000001</v>
      </c>
      <c r="G281" s="106">
        <f>IF(ISERROR(VLOOKUP($C281,'Miljövärden urval för publ'!$B$2:$H$490,MATCH(G$4,'Miljövärden urval för publ'!$B$2:$H$2,0),FALSE)),"",VLOOKUP($C281,'Miljövärden urval för publ'!$B$2:$H$490,MATCH(G$4,'Miljövärden urval för publ'!$B$2:$H$2,0),FALSE))</f>
        <v>0.121153</v>
      </c>
    </row>
    <row r="282" spans="1:7" x14ac:dyDescent="0.25">
      <c r="A282" s="106">
        <v>279</v>
      </c>
      <c r="B282" s="106" t="str">
        <f>IF(ISERROR(INDEX('Miljövärden urval för publ'!$A$2:$AD$475,MATCH($A282,'Miljövärden urval för publ'!$U$2:$U$476,0),1)),"",INDEX('Miljövärden urval för publ'!$A$2:$AD$475,MATCH($A282,'Miljövärden urval för publ'!$U$2:$U$476,0),1))</f>
        <v>Varberg Energi AB</v>
      </c>
      <c r="C282" s="106" t="str">
        <f>IF(ISERROR(INDEX('Miljövärden urval för publ'!$A$2:$AD$475,MATCH($A282,'Miljövärden urval för publ'!$U$2:$U$476,0),2)),"",INDEX('Miljövärden urval för publ'!$A$2:$AD$475,MATCH($A282,'Miljövärden urval för publ'!$U$2:$U$476,0),2))</f>
        <v>Tvååker (Närv)</v>
      </c>
      <c r="D282" s="106">
        <f>IF(ISERROR(VLOOKUP($C282,'Miljövärden urval för publ'!$B$2:$H$490,MATCH(D$4,'Miljövärden urval för publ'!$B$2:$H$2,0),FALSE)),"",VLOOKUP($C282,'Miljövärden urval för publ'!$B$2:$H$490,MATCH(D$4,'Miljövärden urval för publ'!$B$2:$H$2,0),FALSE))</f>
        <v>0.226608</v>
      </c>
      <c r="E282" s="106">
        <f>IF(ISERROR(VLOOKUP($C282,'Miljövärden urval för publ'!$B$2:$H$490,MATCH(E$4,'Miljövärden urval för publ'!$B$2:$H$2,0),FALSE)),"",VLOOKUP($C282,'Miljövärden urval för publ'!$B$2:$H$490,MATCH(E$4,'Miljövärden urval för publ'!$B$2:$H$2,0),FALSE))</f>
        <v>30.774000000000001</v>
      </c>
      <c r="F282" s="106">
        <f>IF(ISERROR(VLOOKUP($C282,'Miljövärden urval för publ'!$B$2:$H$490,MATCH(F$4,'Miljövärden urval för publ'!$B$2:$H$2,0),FALSE)),"",VLOOKUP($C282,'Miljövärden urval för publ'!$B$2:$H$490,MATCH(F$4,'Miljövärden urval för publ'!$B$2:$H$2,0),FALSE))</f>
        <v>16.989699999999999</v>
      </c>
      <c r="G282" s="106">
        <f>IF(ISERROR(VLOOKUP($C282,'Miljövärden urval för publ'!$B$2:$H$490,MATCH(G$4,'Miljövärden urval för publ'!$B$2:$H$2,0),FALSE)),"",VLOOKUP($C282,'Miljövärden urval för publ'!$B$2:$H$490,MATCH(G$4,'Miljövärden urval för publ'!$B$2:$H$2,0),FALSE))</f>
        <v>6.1553299999999998E-2</v>
      </c>
    </row>
    <row r="283" spans="1:7" x14ac:dyDescent="0.25">
      <c r="A283" s="106">
        <v>280</v>
      </c>
      <c r="B283" s="106" t="str">
        <f>IF(ISERROR(INDEX('Miljövärden urval för publ'!$A$2:$AD$475,MATCH($A283,'Miljövärden urval för publ'!$U$2:$U$476,0),1)),"",INDEX('Miljövärden urval för publ'!$A$2:$AD$475,MATCH($A283,'Miljövärden urval för publ'!$U$2:$U$476,0),1))</f>
        <v>Varberg Energi AB</v>
      </c>
      <c r="C283" s="106" t="str">
        <f>IF(ISERROR(INDEX('Miljövärden urval för publ'!$A$2:$AD$475,MATCH($A283,'Miljövärden urval för publ'!$U$2:$U$476,0),2)),"",INDEX('Miljövärden urval för publ'!$A$2:$AD$475,MATCH($A283,'Miljövärden urval för publ'!$U$2:$U$476,0),2))</f>
        <v>Varberg (Fjv)</v>
      </c>
      <c r="D283" s="106">
        <f>IF(ISERROR(VLOOKUP($C283,'Miljövärden urval för publ'!$B$2:$H$490,MATCH(D$4,'Miljövärden urval för publ'!$B$2:$H$2,0),FALSE)),"",VLOOKUP($C283,'Miljövärden urval för publ'!$B$2:$H$490,MATCH(D$4,'Miljövärden urval för publ'!$B$2:$H$2,0),FALSE))</f>
        <v>1.7265200000000001E-2</v>
      </c>
      <c r="E283" s="106">
        <f>IF(ISERROR(VLOOKUP($C283,'Miljövärden urval för publ'!$B$2:$H$490,MATCH(E$4,'Miljövärden urval för publ'!$B$2:$H$2,0),FALSE)),"",VLOOKUP($C283,'Miljövärden urval för publ'!$B$2:$H$490,MATCH(E$4,'Miljövärden urval för publ'!$B$2:$H$2,0),FALSE))</f>
        <v>4.0872999999999999</v>
      </c>
      <c r="F283" s="106">
        <f>IF(ISERROR(VLOOKUP($C283,'Miljövärden urval för publ'!$B$2:$H$490,MATCH(F$4,'Miljövärden urval för publ'!$B$2:$H$2,0),FALSE)),"",VLOOKUP($C283,'Miljövärden urval för publ'!$B$2:$H$490,MATCH(F$4,'Miljövärden urval för publ'!$B$2:$H$2,0),FALSE))</f>
        <v>2.2186900000000001</v>
      </c>
      <c r="G283" s="106">
        <f>IF(ISERROR(VLOOKUP($C283,'Miljövärden urval för publ'!$B$2:$H$490,MATCH(G$4,'Miljövärden urval för publ'!$B$2:$H$2,0),FALSE)),"",VLOOKUP($C283,'Miljövärden urval för publ'!$B$2:$H$490,MATCH(G$4,'Miljövärden urval för publ'!$B$2:$H$2,0),FALSE))</f>
        <v>6.2667199999999999E-3</v>
      </c>
    </row>
    <row r="284" spans="1:7" x14ac:dyDescent="0.25">
      <c r="A284" s="106">
        <v>281</v>
      </c>
      <c r="B284" s="106" t="str">
        <f>IF(ISERROR(INDEX('Miljövärden urval för publ'!$A$2:$AD$475,MATCH($A284,'Miljövärden urval för publ'!$U$2:$U$476,0),1)),"",INDEX('Miljövärden urval för publ'!$A$2:$AD$475,MATCH($A284,'Miljövärden urval för publ'!$U$2:$U$476,0),1))</f>
        <v>Varberg Energi AB</v>
      </c>
      <c r="C284" s="106" t="str">
        <f>IF(ISERROR(INDEX('Miljövärden urval för publ'!$A$2:$AD$475,MATCH($A284,'Miljövärden urval för publ'!$U$2:$U$476,0),2)),"",INDEX('Miljövärden urval för publ'!$A$2:$AD$475,MATCH($A284,'Miljövärden urval för publ'!$U$2:$U$476,0),2))</f>
        <v>Veddige</v>
      </c>
      <c r="D284" s="106">
        <f>IF(ISERROR(VLOOKUP($C284,'Miljövärden urval för publ'!$B$2:$H$490,MATCH(D$4,'Miljövärden urval för publ'!$B$2:$H$2,0),FALSE)),"",VLOOKUP($C284,'Miljövärden urval för publ'!$B$2:$H$490,MATCH(D$4,'Miljövärden urval för publ'!$B$2:$H$2,0),FALSE))</f>
        <v>0.40562199999999998</v>
      </c>
      <c r="E284" s="106">
        <f>IF(ISERROR(VLOOKUP($C284,'Miljövärden urval för publ'!$B$2:$H$490,MATCH(E$4,'Miljövärden urval för publ'!$B$2:$H$2,0),FALSE)),"",VLOOKUP($C284,'Miljövärden urval för publ'!$B$2:$H$490,MATCH(E$4,'Miljövärden urval för publ'!$B$2:$H$2,0),FALSE))</f>
        <v>70.2791</v>
      </c>
      <c r="F284" s="106">
        <f>IF(ISERROR(VLOOKUP($C284,'Miljövärden urval för publ'!$B$2:$H$490,MATCH(F$4,'Miljövärden urval för publ'!$B$2:$H$2,0),FALSE)),"",VLOOKUP($C284,'Miljövärden urval för publ'!$B$2:$H$490,MATCH(F$4,'Miljövärden urval för publ'!$B$2:$H$2,0),FALSE))</f>
        <v>22.4999</v>
      </c>
      <c r="G284" s="106">
        <f>IF(ISERROR(VLOOKUP($C284,'Miljövärden urval för publ'!$B$2:$H$490,MATCH(G$4,'Miljövärden urval för publ'!$B$2:$H$2,0),FALSE)),"",VLOOKUP($C284,'Miljövärden urval för publ'!$B$2:$H$490,MATCH(G$4,'Miljövärden urval för publ'!$B$2:$H$2,0),FALSE))</f>
        <v>0.14371300000000001</v>
      </c>
    </row>
    <row r="285" spans="1:7" x14ac:dyDescent="0.25">
      <c r="A285" s="106">
        <v>282</v>
      </c>
      <c r="B285" s="106" t="str">
        <f>IF(ISERROR(INDEX('Miljövärden urval för publ'!$A$2:$AD$475,MATCH($A285,'Miljövärden urval för publ'!$U$2:$U$476,0),1)),"",INDEX('Miljövärden urval för publ'!$A$2:$AD$475,MATCH($A285,'Miljövärden urval för publ'!$U$2:$U$476,0),1))</f>
        <v>Vasa Värme Holding AB</v>
      </c>
      <c r="C285" s="106" t="str">
        <f>IF(ISERROR(INDEX('Miljövärden urval för publ'!$A$2:$AD$475,MATCH($A285,'Miljövärden urval för publ'!$U$2:$U$476,0),2)),"",INDEX('Miljövärden urval för publ'!$A$2:$AD$475,MATCH($A285,'Miljövärden urval för publ'!$U$2:$U$476,0),2))</f>
        <v>Kalix</v>
      </c>
      <c r="D285" s="106">
        <f>IF(ISERROR(VLOOKUP($C285,'Miljövärden urval för publ'!$B$2:$H$490,MATCH(D$4,'Miljövärden urval för publ'!$B$2:$H$2,0),FALSE)),"",VLOOKUP($C285,'Miljövärden urval för publ'!$B$2:$H$490,MATCH(D$4,'Miljövärden urval för publ'!$B$2:$H$2,0),FALSE))</f>
        <v>0.15379899999999999</v>
      </c>
      <c r="E285" s="106">
        <f>IF(ISERROR(VLOOKUP($C285,'Miljövärden urval för publ'!$B$2:$H$490,MATCH(E$4,'Miljövärden urval för publ'!$B$2:$H$2,0),FALSE)),"",VLOOKUP($C285,'Miljövärden urval för publ'!$B$2:$H$490,MATCH(E$4,'Miljövärden urval för publ'!$B$2:$H$2,0),FALSE))</f>
        <v>35.759500000000003</v>
      </c>
      <c r="F285" s="106">
        <f>IF(ISERROR(VLOOKUP($C285,'Miljövärden urval för publ'!$B$2:$H$490,MATCH(F$4,'Miljövärden urval för publ'!$B$2:$H$2,0),FALSE)),"",VLOOKUP($C285,'Miljövärden urval för publ'!$B$2:$H$490,MATCH(F$4,'Miljövärden urval för publ'!$B$2:$H$2,0),FALSE))</f>
        <v>7.8037200000000002</v>
      </c>
      <c r="G285" s="106">
        <f>IF(ISERROR(VLOOKUP($C285,'Miljövärden urval för publ'!$B$2:$H$490,MATCH(G$4,'Miljövärden urval för publ'!$B$2:$H$2,0),FALSE)),"",VLOOKUP($C285,'Miljövärden urval för publ'!$B$2:$H$490,MATCH(G$4,'Miljövärden urval för publ'!$B$2:$H$2,0),FALSE))</f>
        <v>4.0270899999999998E-2</v>
      </c>
    </row>
    <row r="286" spans="1:7" x14ac:dyDescent="0.25">
      <c r="A286" s="106">
        <v>283</v>
      </c>
      <c r="B286" s="106" t="str">
        <f>IF(ISERROR(INDEX('Miljövärden urval för publ'!$A$2:$AD$475,MATCH($A286,'Miljövärden urval för publ'!$U$2:$U$476,0),1)),"",INDEX('Miljövärden urval för publ'!$A$2:$AD$475,MATCH($A286,'Miljövärden urval för publ'!$U$2:$U$476,0),1))</f>
        <v>Vasa Värme Holding AB</v>
      </c>
      <c r="C286" s="106" t="str">
        <f>IF(ISERROR(INDEX('Miljövärden urval för publ'!$A$2:$AD$475,MATCH($A286,'Miljövärden urval för publ'!$U$2:$U$476,0),2)),"",INDEX('Miljövärden urval för publ'!$A$2:$AD$475,MATCH($A286,'Miljövärden urval för publ'!$U$2:$U$476,0),2))</f>
        <v>Malmköping</v>
      </c>
      <c r="D286" s="106">
        <f>IF(ISERROR(VLOOKUP($C286,'Miljövärden urval för publ'!$B$2:$H$490,MATCH(D$4,'Miljövärden urval för publ'!$B$2:$H$2,0),FALSE)),"",VLOOKUP($C286,'Miljövärden urval för publ'!$B$2:$H$490,MATCH(D$4,'Miljövärden urval för publ'!$B$2:$H$2,0),FALSE))</f>
        <v>9.14074E-2</v>
      </c>
      <c r="E286" s="106">
        <f>IF(ISERROR(VLOOKUP($C286,'Miljövärden urval för publ'!$B$2:$H$490,MATCH(E$4,'Miljövärden urval för publ'!$B$2:$H$2,0),FALSE)),"",VLOOKUP($C286,'Miljövärden urval för publ'!$B$2:$H$490,MATCH(E$4,'Miljövärden urval för publ'!$B$2:$H$2,0),FALSE))</f>
        <v>19.955200000000001</v>
      </c>
      <c r="F286" s="106">
        <f>IF(ISERROR(VLOOKUP($C286,'Miljövärden urval för publ'!$B$2:$H$490,MATCH(F$4,'Miljövärden urval för publ'!$B$2:$H$2,0),FALSE)),"",VLOOKUP($C286,'Miljövärden urval för publ'!$B$2:$H$490,MATCH(F$4,'Miljövärden urval för publ'!$B$2:$H$2,0),FALSE))</f>
        <v>9.6314799999999998</v>
      </c>
      <c r="G286" s="106">
        <f>IF(ISERROR(VLOOKUP($C286,'Miljövärden urval för publ'!$B$2:$H$490,MATCH(G$4,'Miljövärden urval för publ'!$B$2:$H$2,0),FALSE)),"",VLOOKUP($C286,'Miljövärden urval för publ'!$B$2:$H$490,MATCH(G$4,'Miljövärden urval för publ'!$B$2:$H$2,0),FALSE))</f>
        <v>1.2209299999999999E-2</v>
      </c>
    </row>
    <row r="287" spans="1:7" x14ac:dyDescent="0.25">
      <c r="A287" s="106">
        <v>284</v>
      </c>
      <c r="B287" s="106" t="str">
        <f>IF(ISERROR(INDEX('Miljövärden urval för publ'!$A$2:$AD$475,MATCH($A287,'Miljövärden urval för publ'!$U$2:$U$476,0),1)),"",INDEX('Miljövärden urval för publ'!$A$2:$AD$475,MATCH($A287,'Miljövärden urval för publ'!$U$2:$U$476,0),1))</f>
        <v>Vattenfall AB Värme</v>
      </c>
      <c r="C287" s="106" t="str">
        <f>IF(ISERROR(INDEX('Miljövärden urval för publ'!$A$2:$AD$475,MATCH($A287,'Miljövärden urval för publ'!$U$2:$U$476,0),2)),"",INDEX('Miljövärden urval för publ'!$A$2:$AD$475,MATCH($A287,'Miljövärden urval för publ'!$U$2:$U$476,0),2))</f>
        <v>Askersund</v>
      </c>
      <c r="D287" s="106">
        <f>IF(ISERROR(VLOOKUP($C287,'Miljövärden urval för publ'!$B$2:$H$490,MATCH(D$4,'Miljövärden urval för publ'!$B$2:$H$2,0),FALSE)),"",VLOOKUP($C287,'Miljövärden urval för publ'!$B$2:$H$490,MATCH(D$4,'Miljövärden urval för publ'!$B$2:$H$2,0),FALSE))</f>
        <v>0.16731699999999999</v>
      </c>
      <c r="E287" s="106">
        <f>IF(ISERROR(VLOOKUP($C287,'Miljövärden urval för publ'!$B$2:$H$490,MATCH(E$4,'Miljövärden urval för publ'!$B$2:$H$2,0),FALSE)),"",VLOOKUP($C287,'Miljövärden urval för publ'!$B$2:$H$490,MATCH(E$4,'Miljövärden urval för publ'!$B$2:$H$2,0),FALSE))</f>
        <v>21.4114</v>
      </c>
      <c r="F287" s="106">
        <f>IF(ISERROR(VLOOKUP($C287,'Miljövärden urval för publ'!$B$2:$H$490,MATCH(F$4,'Miljövärden urval för publ'!$B$2:$H$2,0),FALSE)),"",VLOOKUP($C287,'Miljövärden urval för publ'!$B$2:$H$490,MATCH(F$4,'Miljövärden urval för publ'!$B$2:$H$2,0),FALSE))</f>
        <v>8.0726300000000002</v>
      </c>
      <c r="G287" s="106">
        <f>IF(ISERROR(VLOOKUP($C287,'Miljövärden urval för publ'!$B$2:$H$490,MATCH(G$4,'Miljövärden urval för publ'!$B$2:$H$2,0),FALSE)),"",VLOOKUP($C287,'Miljövärden urval för publ'!$B$2:$H$490,MATCH(G$4,'Miljövärden urval för publ'!$B$2:$H$2,0),FALSE))</f>
        <v>3.39473E-2</v>
      </c>
    </row>
    <row r="288" spans="1:7" x14ac:dyDescent="0.25">
      <c r="A288" s="106">
        <v>285</v>
      </c>
      <c r="B288" s="106" t="str">
        <f>IF(ISERROR(INDEX('Miljövärden urval för publ'!$A$2:$AD$475,MATCH($A288,'Miljövärden urval för publ'!$U$2:$U$476,0),1)),"",INDEX('Miljövärden urval för publ'!$A$2:$AD$475,MATCH($A288,'Miljövärden urval för publ'!$U$2:$U$476,0),1))</f>
        <v>Vattenfall AB Värme</v>
      </c>
      <c r="C288" s="106" t="str">
        <f>IF(ISERROR(INDEX('Miljövärden urval för publ'!$A$2:$AD$475,MATCH($A288,'Miljövärden urval för publ'!$U$2:$U$476,0),2)),"",INDEX('Miljövärden urval för publ'!$A$2:$AD$475,MATCH($A288,'Miljövärden urval för publ'!$U$2:$U$476,0),2))</f>
        <v>Drefviken</v>
      </c>
      <c r="D288" s="106">
        <f>IF(ISERROR(VLOOKUP($C288,'Miljövärden urval för publ'!$B$2:$H$490,MATCH(D$4,'Miljövärden urval för publ'!$B$2:$H$2,0),FALSE)),"",VLOOKUP($C288,'Miljövärden urval för publ'!$B$2:$H$490,MATCH(D$4,'Miljövärden urval för publ'!$B$2:$H$2,0),FALSE))</f>
        <v>7.9805299999999996E-2</v>
      </c>
      <c r="E288" s="106">
        <f>IF(ISERROR(VLOOKUP($C288,'Miljövärden urval för publ'!$B$2:$H$490,MATCH(E$4,'Miljövärden urval för publ'!$B$2:$H$2,0),FALSE)),"",VLOOKUP($C288,'Miljövärden urval för publ'!$B$2:$H$490,MATCH(E$4,'Miljövärden urval för publ'!$B$2:$H$2,0),FALSE))</f>
        <v>7.7426399999999997</v>
      </c>
      <c r="F288" s="106">
        <f>IF(ISERROR(VLOOKUP($C288,'Miljövärden urval för publ'!$B$2:$H$490,MATCH(F$4,'Miljövärden urval för publ'!$B$2:$H$2,0),FALSE)),"",VLOOKUP($C288,'Miljövärden urval för publ'!$B$2:$H$490,MATCH(F$4,'Miljövärden urval för publ'!$B$2:$H$2,0),FALSE))</f>
        <v>7.3056700000000001</v>
      </c>
      <c r="G288" s="106">
        <f>IF(ISERROR(VLOOKUP($C288,'Miljövärden urval för publ'!$B$2:$H$490,MATCH(G$4,'Miljövärden urval för publ'!$B$2:$H$2,0),FALSE)),"",VLOOKUP($C288,'Miljövärden urval för publ'!$B$2:$H$490,MATCH(G$4,'Miljövärden urval för publ'!$B$2:$H$2,0),FALSE))</f>
        <v>0</v>
      </c>
    </row>
    <row r="289" spans="1:7" x14ac:dyDescent="0.25">
      <c r="A289" s="106">
        <v>286</v>
      </c>
      <c r="B289" s="106" t="str">
        <f>IF(ISERROR(INDEX('Miljövärden urval för publ'!$A$2:$AD$475,MATCH($A289,'Miljövärden urval för publ'!$U$2:$U$476,0),1)),"",INDEX('Miljövärden urval för publ'!$A$2:$AD$475,MATCH($A289,'Miljövärden urval för publ'!$U$2:$U$476,0),1))</f>
        <v>Vattenfall AB Värme</v>
      </c>
      <c r="C289" s="106" t="str">
        <f>IF(ISERROR(INDEX('Miljövärden urval för publ'!$A$2:$AD$475,MATCH($A289,'Miljövärden urval för publ'!$U$2:$U$476,0),2)),"",INDEX('Miljövärden urval för publ'!$A$2:$AD$475,MATCH($A289,'Miljövärden urval för publ'!$U$2:$U$476,0),2))</f>
        <v>Gustavsberg</v>
      </c>
      <c r="D289" s="106">
        <f>IF(ISERROR(VLOOKUP($C289,'Miljövärden urval för publ'!$B$2:$H$490,MATCH(D$4,'Miljövärden urval för publ'!$B$2:$H$2,0),FALSE)),"",VLOOKUP($C289,'Miljövärden urval för publ'!$B$2:$H$490,MATCH(D$4,'Miljövärden urval för publ'!$B$2:$H$2,0),FALSE))</f>
        <v>0.28067300000000001</v>
      </c>
      <c r="E289" s="106">
        <f>IF(ISERROR(VLOOKUP($C289,'Miljövärden urval för publ'!$B$2:$H$490,MATCH(E$4,'Miljövärden urval för publ'!$B$2:$H$2,0),FALSE)),"",VLOOKUP($C289,'Miljövärden urval för publ'!$B$2:$H$490,MATCH(E$4,'Miljövärden urval för publ'!$B$2:$H$2,0),FALSE))</f>
        <v>12.079499999999999</v>
      </c>
      <c r="F289" s="106">
        <f>IF(ISERROR(VLOOKUP($C289,'Miljövärden urval för publ'!$B$2:$H$490,MATCH(F$4,'Miljövärden urval för publ'!$B$2:$H$2,0),FALSE)),"",VLOOKUP($C289,'Miljövärden urval för publ'!$B$2:$H$490,MATCH(F$4,'Miljövärden urval för publ'!$B$2:$H$2,0),FALSE))</f>
        <v>8.1784700000000008</v>
      </c>
      <c r="G289" s="106">
        <f>IF(ISERROR(VLOOKUP($C289,'Miljövärden urval för publ'!$B$2:$H$490,MATCH(G$4,'Miljövärden urval för publ'!$B$2:$H$2,0),FALSE)),"",VLOOKUP($C289,'Miljövärden urval för publ'!$B$2:$H$490,MATCH(G$4,'Miljövärden urval för publ'!$B$2:$H$2,0),FALSE))</f>
        <v>4.5254799999999998E-2</v>
      </c>
    </row>
    <row r="290" spans="1:7" x14ac:dyDescent="0.25">
      <c r="A290" s="106">
        <v>287</v>
      </c>
      <c r="B290" s="106" t="str">
        <f>IF(ISERROR(INDEX('Miljövärden urval för publ'!$A$2:$AD$475,MATCH($A290,'Miljövärden urval för publ'!$U$2:$U$476,0),1)),"",INDEX('Miljövärden urval för publ'!$A$2:$AD$475,MATCH($A290,'Miljövärden urval för publ'!$U$2:$U$476,0),1))</f>
        <v>Vattenfall AB Värme</v>
      </c>
      <c r="C290" s="106" t="str">
        <f>IF(ISERROR(INDEX('Miljövärden urval för publ'!$A$2:$AD$475,MATCH($A290,'Miljövärden urval för publ'!$U$2:$U$476,0),2)),"",INDEX('Miljövärden urval för publ'!$A$2:$AD$475,MATCH($A290,'Miljövärden urval för publ'!$U$2:$U$476,0),2))</f>
        <v>Haparanda</v>
      </c>
      <c r="D290" s="106">
        <f>IF(ISERROR(VLOOKUP($C290,'Miljövärden urval för publ'!$B$2:$H$490,MATCH(D$4,'Miljövärden urval för publ'!$B$2:$H$2,0),FALSE)),"",VLOOKUP($C290,'Miljövärden urval för publ'!$B$2:$H$490,MATCH(D$4,'Miljövärden urval för publ'!$B$2:$H$2,0),FALSE))</f>
        <v>1.3247899999999999</v>
      </c>
      <c r="E290" s="106">
        <f>IF(ISERROR(VLOOKUP($C290,'Miljövärden urval för publ'!$B$2:$H$490,MATCH(E$4,'Miljövärden urval för publ'!$B$2:$H$2,0),FALSE)),"",VLOOKUP($C290,'Miljövärden urval för publ'!$B$2:$H$490,MATCH(E$4,'Miljövärden urval för publ'!$B$2:$H$2,0),FALSE))</f>
        <v>496.89400000000001</v>
      </c>
      <c r="F290" s="106">
        <f>IF(ISERROR(VLOOKUP($C290,'Miljövärden urval för publ'!$B$2:$H$490,MATCH(F$4,'Miljövärden urval för publ'!$B$2:$H$2,0),FALSE)),"",VLOOKUP($C290,'Miljövärden urval för publ'!$B$2:$H$490,MATCH(F$4,'Miljövärden urval för publ'!$B$2:$H$2,0),FALSE))</f>
        <v>51.143700000000003</v>
      </c>
      <c r="G290" s="106">
        <f>IF(ISERROR(VLOOKUP($C290,'Miljövärden urval för publ'!$B$2:$H$490,MATCH(G$4,'Miljövärden urval för publ'!$B$2:$H$2,0),FALSE)),"",VLOOKUP($C290,'Miljövärden urval för publ'!$B$2:$H$490,MATCH(G$4,'Miljövärden urval för publ'!$B$2:$H$2,0),FALSE))</f>
        <v>4.6016399999999999E-2</v>
      </c>
    </row>
    <row r="291" spans="1:7" x14ac:dyDescent="0.25">
      <c r="A291" s="106">
        <v>288</v>
      </c>
      <c r="B291" s="106" t="str">
        <f>IF(ISERROR(INDEX('Miljövärden urval för publ'!$A$2:$AD$475,MATCH($A291,'Miljövärden urval för publ'!$U$2:$U$476,0),1)),"",INDEX('Miljövärden urval för publ'!$A$2:$AD$475,MATCH($A291,'Miljövärden urval för publ'!$U$2:$U$476,0),1))</f>
        <v>Vattenfall AB Värme</v>
      </c>
      <c r="C291" s="106" t="str">
        <f>IF(ISERROR(INDEX('Miljövärden urval för publ'!$A$2:$AD$475,MATCH($A291,'Miljövärden urval för publ'!$U$2:$U$476,0),2)),"",INDEX('Miljövärden urval för publ'!$A$2:$AD$475,MATCH($A291,'Miljövärden urval för publ'!$U$2:$U$476,0),2))</f>
        <v>Knivsta</v>
      </c>
      <c r="D291" s="106">
        <f>IF(ISERROR(VLOOKUP($C291,'Miljövärden urval för publ'!$B$2:$H$490,MATCH(D$4,'Miljövärden urval för publ'!$B$2:$H$2,0),FALSE)),"",VLOOKUP($C291,'Miljövärden urval för publ'!$B$2:$H$490,MATCH(D$4,'Miljövärden urval för publ'!$B$2:$H$2,0),FALSE))</f>
        <v>0.14970700000000001</v>
      </c>
      <c r="E291" s="106">
        <f>IF(ISERROR(VLOOKUP($C291,'Miljövärden urval för publ'!$B$2:$H$490,MATCH(E$4,'Miljövärden urval för publ'!$B$2:$H$2,0),FALSE)),"",VLOOKUP($C291,'Miljövärden urval för publ'!$B$2:$H$490,MATCH(E$4,'Miljövärden urval för publ'!$B$2:$H$2,0),FALSE))</f>
        <v>18.231999999999999</v>
      </c>
      <c r="F291" s="106">
        <f>IF(ISERROR(VLOOKUP($C291,'Miljövärden urval för publ'!$B$2:$H$490,MATCH(F$4,'Miljövärden urval för publ'!$B$2:$H$2,0),FALSE)),"",VLOOKUP($C291,'Miljövärden urval för publ'!$B$2:$H$490,MATCH(F$4,'Miljövärden urval för publ'!$B$2:$H$2,0),FALSE))</f>
        <v>10.507400000000001</v>
      </c>
      <c r="G291" s="106">
        <f>IF(ISERROR(VLOOKUP($C291,'Miljövärden urval för publ'!$B$2:$H$490,MATCH(G$4,'Miljövärden urval för publ'!$B$2:$H$2,0),FALSE)),"",VLOOKUP($C291,'Miljövärden urval för publ'!$B$2:$H$490,MATCH(G$4,'Miljövärden urval för publ'!$B$2:$H$2,0),FALSE))</f>
        <v>1.1834300000000001E-2</v>
      </c>
    </row>
    <row r="292" spans="1:7" x14ac:dyDescent="0.25">
      <c r="A292" s="106">
        <v>289</v>
      </c>
      <c r="B292" s="106" t="str">
        <f>IF(ISERROR(INDEX('Miljövärden urval för publ'!$A$2:$AD$475,MATCH($A292,'Miljövärden urval för publ'!$U$2:$U$476,0),1)),"",INDEX('Miljövärden urval för publ'!$A$2:$AD$475,MATCH($A292,'Miljövärden urval för publ'!$U$2:$U$476,0),1))</f>
        <v>Vattenfall AB Värme</v>
      </c>
      <c r="C292" s="106" t="str">
        <f>IF(ISERROR(INDEX('Miljövärden urval för publ'!$A$2:$AD$475,MATCH($A292,'Miljövärden urval för publ'!$U$2:$U$476,0),2)),"",INDEX('Miljövärden urval för publ'!$A$2:$AD$475,MATCH($A292,'Miljövärden urval för publ'!$U$2:$U$476,0),2))</f>
        <v>Motala</v>
      </c>
      <c r="D292" s="106">
        <f>IF(ISERROR(VLOOKUP($C292,'Miljövärden urval för publ'!$B$2:$H$490,MATCH(D$4,'Miljövärden urval för publ'!$B$2:$H$2,0),FALSE)),"",VLOOKUP($C292,'Miljövärden urval för publ'!$B$2:$H$490,MATCH(D$4,'Miljövärden urval för publ'!$B$2:$H$2,0),FALSE))</f>
        <v>4.5509500000000001E-2</v>
      </c>
      <c r="E292" s="106">
        <f>IF(ISERROR(VLOOKUP($C292,'Miljövärden urval för publ'!$B$2:$H$490,MATCH(E$4,'Miljövärden urval för publ'!$B$2:$H$2,0),FALSE)),"",VLOOKUP($C292,'Miljövärden urval för publ'!$B$2:$H$490,MATCH(E$4,'Miljövärden urval för publ'!$B$2:$H$2,0),FALSE))</f>
        <v>12.0449</v>
      </c>
      <c r="F292" s="106">
        <f>IF(ISERROR(VLOOKUP($C292,'Miljövärden urval för publ'!$B$2:$H$490,MATCH(F$4,'Miljövärden urval för publ'!$B$2:$H$2,0),FALSE)),"",VLOOKUP($C292,'Miljövärden urval för publ'!$B$2:$H$490,MATCH(F$4,'Miljövärden urval för publ'!$B$2:$H$2,0),FALSE))</f>
        <v>6.7402199999999999</v>
      </c>
      <c r="G292" s="106">
        <f>IF(ISERROR(VLOOKUP($C292,'Miljövärden urval för publ'!$B$2:$H$490,MATCH(G$4,'Miljövärden urval för publ'!$B$2:$H$2,0),FALSE)),"",VLOOKUP($C292,'Miljövärden urval för publ'!$B$2:$H$490,MATCH(G$4,'Miljövärden urval för publ'!$B$2:$H$2,0),FALSE))</f>
        <v>3.5969099999999997E-2</v>
      </c>
    </row>
    <row r="293" spans="1:7" x14ac:dyDescent="0.25">
      <c r="A293" s="106">
        <v>290</v>
      </c>
      <c r="B293" s="106" t="str">
        <f>IF(ISERROR(INDEX('Miljövärden urval för publ'!$A$2:$AD$475,MATCH($A293,'Miljövärden urval för publ'!$U$2:$U$476,0),1)),"",INDEX('Miljövärden urval för publ'!$A$2:$AD$475,MATCH($A293,'Miljövärden urval för publ'!$U$2:$U$476,0),1))</f>
        <v>Vattenfall AB Värme</v>
      </c>
      <c r="C293" s="106" t="str">
        <f>IF(ISERROR(INDEX('Miljövärden urval för publ'!$A$2:$AD$475,MATCH($A293,'Miljövärden urval för publ'!$U$2:$U$476,0),2)),"",INDEX('Miljövärden urval för publ'!$A$2:$AD$475,MATCH($A293,'Miljövärden urval för publ'!$U$2:$U$476,0),2))</f>
        <v>Nyköping</v>
      </c>
      <c r="D293" s="106">
        <f>IF(ISERROR(VLOOKUP($C293,'Miljövärden urval för publ'!$B$2:$H$490,MATCH(D$4,'Miljövärden urval för publ'!$B$2:$H$2,0),FALSE)),"",VLOOKUP($C293,'Miljövärden urval för publ'!$B$2:$H$490,MATCH(D$4,'Miljövärden urval för publ'!$B$2:$H$2,0),FALSE))</f>
        <v>7.2442000000000006E-2</v>
      </c>
      <c r="E293" s="106">
        <f>IF(ISERROR(VLOOKUP($C293,'Miljövärden urval för publ'!$B$2:$H$490,MATCH(E$4,'Miljövärden urval för publ'!$B$2:$H$2,0),FALSE)),"",VLOOKUP($C293,'Miljövärden urval för publ'!$B$2:$H$490,MATCH(E$4,'Miljövärden urval för publ'!$B$2:$H$2,0),FALSE))</f>
        <v>15.305999999999999</v>
      </c>
      <c r="F293" s="106">
        <f>IF(ISERROR(VLOOKUP($C293,'Miljövärden urval för publ'!$B$2:$H$490,MATCH(F$4,'Miljövärden urval för publ'!$B$2:$H$2,0),FALSE)),"",VLOOKUP($C293,'Miljövärden urval för publ'!$B$2:$H$490,MATCH(F$4,'Miljövärden urval för publ'!$B$2:$H$2,0),FALSE))</f>
        <v>4.0779199999999998</v>
      </c>
      <c r="G293" s="106">
        <f>IF(ISERROR(VLOOKUP($C293,'Miljövärden urval för publ'!$B$2:$H$490,MATCH(G$4,'Miljövärden urval för publ'!$B$2:$H$2,0),FALSE)),"",VLOOKUP($C293,'Miljövärden urval för publ'!$B$2:$H$490,MATCH(G$4,'Miljövärden urval för publ'!$B$2:$H$2,0),FALSE))</f>
        <v>1.88498E-2</v>
      </c>
    </row>
    <row r="294" spans="1:7" x14ac:dyDescent="0.25">
      <c r="A294" s="106">
        <v>291</v>
      </c>
      <c r="B294" s="106" t="str">
        <f>IF(ISERROR(INDEX('Miljövärden urval för publ'!$A$2:$AD$475,MATCH($A294,'Miljövärden urval för publ'!$U$2:$U$476,0),1)),"",INDEX('Miljövärden urval för publ'!$A$2:$AD$475,MATCH($A294,'Miljövärden urval för publ'!$U$2:$U$476,0),1))</f>
        <v>Vattenfall AB Värme</v>
      </c>
      <c r="C294" s="106" t="str">
        <f>IF(ISERROR(INDEX('Miljövärden urval för publ'!$A$2:$AD$475,MATCH($A294,'Miljövärden urval för publ'!$U$2:$U$476,0),2)),"",INDEX('Miljövärden urval för publ'!$A$2:$AD$475,MATCH($A294,'Miljövärden urval för publ'!$U$2:$U$476,0),2))</f>
        <v>Saltsjöbaden</v>
      </c>
      <c r="D294" s="106">
        <f>IF(ISERROR(VLOOKUP($C294,'Miljövärden urval för publ'!$B$2:$H$490,MATCH(D$4,'Miljövärden urval för publ'!$B$2:$H$2,0),FALSE)),"",VLOOKUP($C294,'Miljövärden urval för publ'!$B$2:$H$490,MATCH(D$4,'Miljövärden urval för publ'!$B$2:$H$2,0),FALSE))</f>
        <v>9.8177600000000004E-2</v>
      </c>
      <c r="E294" s="106">
        <f>IF(ISERROR(VLOOKUP($C294,'Miljövärden urval för publ'!$B$2:$H$490,MATCH(E$4,'Miljövärden urval för publ'!$B$2:$H$2,0),FALSE)),"",VLOOKUP($C294,'Miljövärden urval för publ'!$B$2:$H$490,MATCH(E$4,'Miljövärden urval för publ'!$B$2:$H$2,0),FALSE))</f>
        <v>8.3103400000000001</v>
      </c>
      <c r="F294" s="106">
        <f>IF(ISERROR(VLOOKUP($C294,'Miljövärden urval för publ'!$B$2:$H$490,MATCH(F$4,'Miljövärden urval för publ'!$B$2:$H$2,0),FALSE)),"",VLOOKUP($C294,'Miljövärden urval för publ'!$B$2:$H$490,MATCH(F$4,'Miljövärden urval för publ'!$B$2:$H$2,0),FALSE))</f>
        <v>4.0782400000000001</v>
      </c>
      <c r="G294" s="106">
        <f>IF(ISERROR(VLOOKUP($C294,'Miljövärden urval för publ'!$B$2:$H$490,MATCH(G$4,'Miljövärden urval för publ'!$B$2:$H$2,0),FALSE)),"",VLOOKUP($C294,'Miljövärden urval för publ'!$B$2:$H$490,MATCH(G$4,'Miljövärden urval för publ'!$B$2:$H$2,0),FALSE))</f>
        <v>1.5817899999999999E-2</v>
      </c>
    </row>
    <row r="295" spans="1:7" x14ac:dyDescent="0.25">
      <c r="A295" s="106">
        <v>292</v>
      </c>
      <c r="B295" s="106" t="str">
        <f>IF(ISERROR(INDEX('Miljövärden urval för publ'!$A$2:$AD$475,MATCH($A295,'Miljövärden urval för publ'!$U$2:$U$476,0),1)),"",INDEX('Miljövärden urval för publ'!$A$2:$AD$475,MATCH($A295,'Miljövärden urval för publ'!$U$2:$U$476,0),1))</f>
        <v>Vattenfall AB Värme</v>
      </c>
      <c r="C295" s="106" t="str">
        <f>IF(ISERROR(INDEX('Miljövärden urval för publ'!$A$2:$AD$475,MATCH($A295,'Miljövärden urval för publ'!$U$2:$U$476,0),2)),"",INDEX('Miljövärden urval för publ'!$A$2:$AD$475,MATCH($A295,'Miljövärden urval för publ'!$U$2:$U$476,0),2))</f>
        <v>Storvreta</v>
      </c>
      <c r="D295" s="106">
        <f>IF(ISERROR(VLOOKUP($C295,'Miljövärden urval för publ'!$B$2:$H$490,MATCH(D$4,'Miljövärden urval för publ'!$B$2:$H$2,0),FALSE)),"",VLOOKUP($C295,'Miljövärden urval för publ'!$B$2:$H$490,MATCH(D$4,'Miljövärden urval för publ'!$B$2:$H$2,0),FALSE))</f>
        <v>0.199487</v>
      </c>
      <c r="E295" s="106">
        <f>IF(ISERROR(VLOOKUP($C295,'Miljövärden urval för publ'!$B$2:$H$490,MATCH(E$4,'Miljövärden urval för publ'!$B$2:$H$2,0),FALSE)),"",VLOOKUP($C295,'Miljövärden urval för publ'!$B$2:$H$490,MATCH(E$4,'Miljövärden urval för publ'!$B$2:$H$2,0),FALSE))</f>
        <v>9.1495200000000008</v>
      </c>
      <c r="F295" s="106">
        <f>IF(ISERROR(VLOOKUP($C295,'Miljövärden urval för publ'!$B$2:$H$490,MATCH(F$4,'Miljövärden urval för publ'!$B$2:$H$2,0),FALSE)),"",VLOOKUP($C295,'Miljövärden urval för publ'!$B$2:$H$490,MATCH(F$4,'Miljövärden urval för publ'!$B$2:$H$2,0),FALSE))</f>
        <v>20.285699999999999</v>
      </c>
      <c r="G295" s="106">
        <f>IF(ISERROR(VLOOKUP($C295,'Miljövärden urval för publ'!$B$2:$H$490,MATCH(G$4,'Miljövärden urval för publ'!$B$2:$H$2,0),FALSE)),"",VLOOKUP($C295,'Miljövärden urval för publ'!$B$2:$H$490,MATCH(G$4,'Miljövärden urval för publ'!$B$2:$H$2,0),FALSE))</f>
        <v>0</v>
      </c>
    </row>
    <row r="296" spans="1:7" x14ac:dyDescent="0.25">
      <c r="A296" s="106">
        <v>293</v>
      </c>
      <c r="B296" s="106" t="str">
        <f>IF(ISERROR(INDEX('Miljövärden urval för publ'!$A$2:$AD$475,MATCH($A296,'Miljövärden urval för publ'!$U$2:$U$476,0),1)),"",INDEX('Miljövärden urval för publ'!$A$2:$AD$475,MATCH($A296,'Miljövärden urval för publ'!$U$2:$U$476,0),1))</f>
        <v>Vattenfall AB Värme</v>
      </c>
      <c r="C296" s="106" t="str">
        <f>IF(ISERROR(INDEX('Miljövärden urval för publ'!$A$2:$AD$475,MATCH($A296,'Miljövärden urval för publ'!$U$2:$U$476,0),2)),"",INDEX('Miljövärden urval för publ'!$A$2:$AD$475,MATCH($A296,'Miljövärden urval för publ'!$U$2:$U$476,0),2))</f>
        <v>Uppsala</v>
      </c>
      <c r="D296" s="106">
        <f>IF(ISERROR(VLOOKUP($C296,'Miljövärden urval för publ'!$B$2:$H$490,MATCH(D$4,'Miljövärden urval för publ'!$B$2:$H$2,0),FALSE)),"",VLOOKUP($C296,'Miljövärden urval för publ'!$B$2:$H$490,MATCH(D$4,'Miljövärden urval för publ'!$B$2:$H$2,0),FALSE))</f>
        <v>0.50833700000000004</v>
      </c>
      <c r="E296" s="106">
        <f>IF(ISERROR(VLOOKUP($C296,'Miljövärden urval för publ'!$B$2:$H$490,MATCH(E$4,'Miljövärden urval för publ'!$B$2:$H$2,0),FALSE)),"",VLOOKUP($C296,'Miljövärden urval för publ'!$B$2:$H$490,MATCH(E$4,'Miljövärden urval för publ'!$B$2:$H$2,0),FALSE))</f>
        <v>181.244</v>
      </c>
      <c r="F296" s="106">
        <f>IF(ISERROR(VLOOKUP($C296,'Miljövärden urval för publ'!$B$2:$H$490,MATCH(F$4,'Miljövärden urval för publ'!$B$2:$H$2,0),FALSE)),"",VLOOKUP($C296,'Miljövärden urval för publ'!$B$2:$H$490,MATCH(F$4,'Miljövärden urval för publ'!$B$2:$H$2,0),FALSE))</f>
        <v>14.081899999999999</v>
      </c>
      <c r="G296" s="106">
        <f>IF(ISERROR(VLOOKUP($C296,'Miljövärden urval för publ'!$B$2:$H$490,MATCH(G$4,'Miljövärden urval för publ'!$B$2:$H$2,0),FALSE)),"",VLOOKUP($C296,'Miljövärden urval för publ'!$B$2:$H$490,MATCH(G$4,'Miljövärden urval för publ'!$B$2:$H$2,0),FALSE))</f>
        <v>2.0057999999999999E-2</v>
      </c>
    </row>
    <row r="297" spans="1:7" x14ac:dyDescent="0.25">
      <c r="A297" s="106">
        <v>294</v>
      </c>
      <c r="B297" s="106" t="str">
        <f>IF(ISERROR(INDEX('Miljövärden urval för publ'!$A$2:$AD$475,MATCH($A297,'Miljövärden urval för publ'!$U$2:$U$476,0),1)),"",INDEX('Miljövärden urval för publ'!$A$2:$AD$475,MATCH($A297,'Miljövärden urval för publ'!$U$2:$U$476,0),1))</f>
        <v>Vattenfall AB Värme</v>
      </c>
      <c r="C297" s="106" t="str">
        <f>IF(ISERROR(INDEX('Miljövärden urval för publ'!$A$2:$AD$475,MATCH($A297,'Miljövärden urval för publ'!$U$2:$U$476,0),2)),"",INDEX('Miljövärden urval för publ'!$A$2:$AD$475,MATCH($A297,'Miljövärden urval för publ'!$U$2:$U$476,0),2))</f>
        <v>Vänersborg</v>
      </c>
      <c r="D297" s="106">
        <f>IF(ISERROR(VLOOKUP($C297,'Miljövärden urval för publ'!$B$2:$H$490,MATCH(D$4,'Miljövärden urval för publ'!$B$2:$H$2,0),FALSE)),"",VLOOKUP($C297,'Miljövärden urval för publ'!$B$2:$H$490,MATCH(D$4,'Miljövärden urval för publ'!$B$2:$H$2,0),FALSE))</f>
        <v>3.1212500000000001E-2</v>
      </c>
      <c r="E297" s="106">
        <f>IF(ISERROR(VLOOKUP($C297,'Miljövärden urval för publ'!$B$2:$H$490,MATCH(E$4,'Miljövärden urval för publ'!$B$2:$H$2,0),FALSE)),"",VLOOKUP($C297,'Miljövärden urval för publ'!$B$2:$H$490,MATCH(E$4,'Miljövärden urval för publ'!$B$2:$H$2,0),FALSE))</f>
        <v>1.6268899999999999</v>
      </c>
      <c r="F297" s="106">
        <f>IF(ISERROR(VLOOKUP($C297,'Miljövärden urval för publ'!$B$2:$H$490,MATCH(F$4,'Miljövärden urval för publ'!$B$2:$H$2,0),FALSE)),"",VLOOKUP($C297,'Miljövärden urval för publ'!$B$2:$H$490,MATCH(F$4,'Miljövärden urval för publ'!$B$2:$H$2,0),FALSE))</f>
        <v>0.92489299999999997</v>
      </c>
      <c r="G297" s="106">
        <f>IF(ISERROR(VLOOKUP($C297,'Miljövärden urval för publ'!$B$2:$H$490,MATCH(G$4,'Miljövärden urval för publ'!$B$2:$H$2,0),FALSE)),"",VLOOKUP($C297,'Miljövärden urval för publ'!$B$2:$H$490,MATCH(G$4,'Miljövärden urval för publ'!$B$2:$H$2,0),FALSE))</f>
        <v>4.4361699999999997E-3</v>
      </c>
    </row>
    <row r="298" spans="1:7" x14ac:dyDescent="0.25">
      <c r="A298" s="106">
        <v>295</v>
      </c>
      <c r="B298" s="106" t="str">
        <f>IF(ISERROR(INDEX('Miljövärden urval för publ'!$A$2:$AD$475,MATCH($A298,'Miljövärden urval för publ'!$U$2:$U$476,0),1)),"",INDEX('Miljövärden urval för publ'!$A$2:$AD$475,MATCH($A298,'Miljövärden urval för publ'!$U$2:$U$476,0),1))</f>
        <v>Vattenfall AB Värme</v>
      </c>
      <c r="C298" s="106" t="str">
        <f>IF(ISERROR(INDEX('Miljövärden urval för publ'!$A$2:$AD$475,MATCH($A298,'Miljövärden urval för publ'!$U$2:$U$476,0),2)),"",INDEX('Miljövärden urval för publ'!$A$2:$AD$475,MATCH($A298,'Miljövärden urval för publ'!$U$2:$U$476,0),2))</f>
        <v>Övertorneå</v>
      </c>
      <c r="D298" s="106">
        <f>IF(ISERROR(VLOOKUP($C298,'Miljövärden urval för publ'!$B$2:$H$490,MATCH(D$4,'Miljövärden urval för publ'!$B$2:$H$2,0),FALSE)),"",VLOOKUP($C298,'Miljövärden urval för publ'!$B$2:$H$490,MATCH(D$4,'Miljövärden urval för publ'!$B$2:$H$2,0),FALSE))</f>
        <v>0.93505899999999997</v>
      </c>
      <c r="E298" s="106">
        <f>IF(ISERROR(VLOOKUP($C298,'Miljövärden urval för publ'!$B$2:$H$490,MATCH(E$4,'Miljövärden urval för publ'!$B$2:$H$2,0),FALSE)),"",VLOOKUP($C298,'Miljövärden urval för publ'!$B$2:$H$490,MATCH(E$4,'Miljövärden urval för publ'!$B$2:$H$2,0),FALSE))</f>
        <v>301.37900000000002</v>
      </c>
      <c r="F298" s="106">
        <f>IF(ISERROR(VLOOKUP($C298,'Miljövärden urval för publ'!$B$2:$H$490,MATCH(F$4,'Miljövärden urval för publ'!$B$2:$H$2,0),FALSE)),"",VLOOKUP($C298,'Miljövärden urval för publ'!$B$2:$H$490,MATCH(F$4,'Miljövärden urval för publ'!$B$2:$H$2,0),FALSE))</f>
        <v>35.217700000000001</v>
      </c>
      <c r="G298" s="106">
        <f>IF(ISERROR(VLOOKUP($C298,'Miljövärden urval för publ'!$B$2:$H$490,MATCH(G$4,'Miljövärden urval för publ'!$B$2:$H$2,0),FALSE)),"",VLOOKUP($C298,'Miljövärden urval för publ'!$B$2:$H$490,MATCH(G$4,'Miljövärden urval för publ'!$B$2:$H$2,0),FALSE))</f>
        <v>0.10584</v>
      </c>
    </row>
    <row r="299" spans="1:7" x14ac:dyDescent="0.25">
      <c r="A299" s="106">
        <v>296</v>
      </c>
      <c r="B299" s="106" t="str">
        <f>IF(ISERROR(INDEX('Miljövärden urval för publ'!$A$2:$AD$475,MATCH($A299,'Miljövärden urval för publ'!$U$2:$U$476,0),1)),"",INDEX('Miljövärden urval för publ'!$A$2:$AD$475,MATCH($A299,'Miljövärden urval för publ'!$U$2:$U$476,0),1))</f>
        <v>Vetlanda Energi och Teknik AB</v>
      </c>
      <c r="C299" s="106" t="str">
        <f>IF(ISERROR(INDEX('Miljövärden urval för publ'!$A$2:$AD$475,MATCH($A299,'Miljövärden urval för publ'!$U$2:$U$476,0),2)),"",INDEX('Miljövärden urval för publ'!$A$2:$AD$475,MATCH($A299,'Miljövärden urval för publ'!$U$2:$U$476,0),2))</f>
        <v>Ekenäs sjön</v>
      </c>
      <c r="D299" s="106">
        <f>IF(ISERROR(VLOOKUP($C299,'Miljövärden urval för publ'!$B$2:$H$490,MATCH(D$4,'Miljövärden urval för publ'!$B$2:$H$2,0),FALSE)),"",VLOOKUP($C299,'Miljövärden urval för publ'!$B$2:$H$490,MATCH(D$4,'Miljövärden urval för publ'!$B$2:$H$2,0),FALSE))</f>
        <v>0.23340900000000001</v>
      </c>
      <c r="E299" s="106">
        <f>IF(ISERROR(VLOOKUP($C299,'Miljövärden urval för publ'!$B$2:$H$490,MATCH(E$4,'Miljövärden urval för publ'!$B$2:$H$2,0),FALSE)),"",VLOOKUP($C299,'Miljövärden urval för publ'!$B$2:$H$490,MATCH(E$4,'Miljövärden urval för publ'!$B$2:$H$2,0),FALSE))</f>
        <v>57.683399999999999</v>
      </c>
      <c r="F299" s="106">
        <f>IF(ISERROR(VLOOKUP($C299,'Miljövärden urval för publ'!$B$2:$H$490,MATCH(F$4,'Miljövärden urval för publ'!$B$2:$H$2,0),FALSE)),"",VLOOKUP($C299,'Miljövärden urval för publ'!$B$2:$H$490,MATCH(F$4,'Miljövärden urval för publ'!$B$2:$H$2,0),FALSE))</f>
        <v>15.8085</v>
      </c>
      <c r="G299" s="106">
        <f>IF(ISERROR(VLOOKUP($C299,'Miljövärden urval för publ'!$B$2:$H$490,MATCH(G$4,'Miljövärden urval för publ'!$B$2:$H$2,0),FALSE)),"",VLOOKUP($C299,'Miljövärden urval för publ'!$B$2:$H$490,MATCH(G$4,'Miljövärden urval för publ'!$B$2:$H$2,0),FALSE))</f>
        <v>5.5647500000000003E-2</v>
      </c>
    </row>
    <row r="300" spans="1:7" x14ac:dyDescent="0.25">
      <c r="A300" s="106">
        <v>297</v>
      </c>
      <c r="B300" s="106" t="str">
        <f>IF(ISERROR(INDEX('Miljövärden urval för publ'!$A$2:$AD$475,MATCH($A300,'Miljövärden urval för publ'!$U$2:$U$476,0),1)),"",INDEX('Miljövärden urval för publ'!$A$2:$AD$475,MATCH($A300,'Miljövärden urval för publ'!$U$2:$U$476,0),1))</f>
        <v>Vetlanda Energi och Teknik AB</v>
      </c>
      <c r="C300" s="106" t="str">
        <f>IF(ISERROR(INDEX('Miljövärden urval för publ'!$A$2:$AD$475,MATCH($A300,'Miljövärden urval för publ'!$U$2:$U$476,0),2)),"",INDEX('Miljövärden urval för publ'!$A$2:$AD$475,MATCH($A300,'Miljövärden urval för publ'!$U$2:$U$476,0),2))</f>
        <v>Holsby</v>
      </c>
      <c r="D300" s="106">
        <f>IF(ISERROR(VLOOKUP($C300,'Miljövärden urval för publ'!$B$2:$H$490,MATCH(D$4,'Miljövärden urval för publ'!$B$2:$H$2,0),FALSE)),"",VLOOKUP($C300,'Miljövärden urval för publ'!$B$2:$H$490,MATCH(D$4,'Miljövärden urval för publ'!$B$2:$H$2,0),FALSE))</f>
        <v>0.24787899999999999</v>
      </c>
      <c r="E300" s="106">
        <f>IF(ISERROR(VLOOKUP($C300,'Miljövärden urval för publ'!$B$2:$H$490,MATCH(E$4,'Miljövärden urval för publ'!$B$2:$H$2,0),FALSE)),"",VLOOKUP($C300,'Miljövärden urval för publ'!$B$2:$H$490,MATCH(E$4,'Miljövärden urval för publ'!$B$2:$H$2,0),FALSE))</f>
        <v>59.818199999999997</v>
      </c>
      <c r="F300" s="106">
        <f>IF(ISERROR(VLOOKUP($C300,'Miljövärden urval för publ'!$B$2:$H$490,MATCH(F$4,'Miljövärden urval för publ'!$B$2:$H$2,0),FALSE)),"",VLOOKUP($C300,'Miljövärden urval för publ'!$B$2:$H$490,MATCH(F$4,'Miljövärden urval för publ'!$B$2:$H$2,0),FALSE))</f>
        <v>12.2315</v>
      </c>
      <c r="G300" s="106">
        <f>IF(ISERROR(VLOOKUP($C300,'Miljövärden urval för publ'!$B$2:$H$490,MATCH(G$4,'Miljövärden urval för publ'!$B$2:$H$2,0),FALSE)),"",VLOOKUP($C300,'Miljövärden urval för publ'!$B$2:$H$490,MATCH(G$4,'Miljövärden urval för publ'!$B$2:$H$2,0),FALSE))</f>
        <v>8.9215699999999995E-2</v>
      </c>
    </row>
    <row r="301" spans="1:7" x14ac:dyDescent="0.25">
      <c r="A301" s="106">
        <v>298</v>
      </c>
      <c r="B301" s="106" t="str">
        <f>IF(ISERROR(INDEX('Miljövärden urval för publ'!$A$2:$AD$475,MATCH($A301,'Miljövärden urval för publ'!$U$2:$U$476,0),1)),"",INDEX('Miljövärden urval för publ'!$A$2:$AD$475,MATCH($A301,'Miljövärden urval för publ'!$U$2:$U$476,0),1))</f>
        <v>Vetlanda Energi och Teknik AB</v>
      </c>
      <c r="C301" s="106" t="str">
        <f>IF(ISERROR(INDEX('Miljövärden urval för publ'!$A$2:$AD$475,MATCH($A301,'Miljövärden urval för publ'!$U$2:$U$476,0),2)),"",INDEX('Miljövärden urval för publ'!$A$2:$AD$475,MATCH($A301,'Miljövärden urval för publ'!$U$2:$U$476,0),2))</f>
        <v>Vetlanda</v>
      </c>
      <c r="D301" s="106">
        <f>IF(ISERROR(VLOOKUP($C301,'Miljövärden urval för publ'!$B$2:$H$490,MATCH(D$4,'Miljövärden urval för publ'!$B$2:$H$2,0),FALSE)),"",VLOOKUP($C301,'Miljövärden urval för publ'!$B$2:$H$490,MATCH(D$4,'Miljövärden urval för publ'!$B$2:$H$2,0),FALSE))</f>
        <v>0.18080099999999999</v>
      </c>
      <c r="E301" s="106">
        <f>IF(ISERROR(VLOOKUP($C301,'Miljövärden urval för publ'!$B$2:$H$490,MATCH(E$4,'Miljövärden urval för publ'!$B$2:$H$2,0),FALSE)),"",VLOOKUP($C301,'Miljövärden urval för publ'!$B$2:$H$490,MATCH(E$4,'Miljövärden urval för publ'!$B$2:$H$2,0),FALSE))</f>
        <v>38.648600000000002</v>
      </c>
      <c r="F301" s="106">
        <f>IF(ISERROR(VLOOKUP($C301,'Miljövärden urval för publ'!$B$2:$H$490,MATCH(F$4,'Miljövärden urval för publ'!$B$2:$H$2,0),FALSE)),"",VLOOKUP($C301,'Miljövärden urval för publ'!$B$2:$H$490,MATCH(F$4,'Miljövärden urval för publ'!$B$2:$H$2,0),FALSE))</f>
        <v>5.4928400000000002</v>
      </c>
      <c r="G301" s="106">
        <f>IF(ISERROR(VLOOKUP($C301,'Miljövärden urval för publ'!$B$2:$H$490,MATCH(G$4,'Miljövärden urval för publ'!$B$2:$H$2,0),FALSE)),"",VLOOKUP($C301,'Miljövärden urval för publ'!$B$2:$H$490,MATCH(G$4,'Miljövärden urval för publ'!$B$2:$H$2,0),FALSE))</f>
        <v>4.2678099999999997E-2</v>
      </c>
    </row>
    <row r="302" spans="1:7" x14ac:dyDescent="0.25">
      <c r="A302" s="106">
        <v>299</v>
      </c>
      <c r="B302" s="106" t="str">
        <f>IF(ISERROR(INDEX('Miljövärden urval för publ'!$A$2:$AD$475,MATCH($A302,'Miljövärden urval för publ'!$U$2:$U$476,0),1)),"",INDEX('Miljövärden urval för publ'!$A$2:$AD$475,MATCH($A302,'Miljövärden urval för publ'!$U$2:$U$476,0),1))</f>
        <v>Vimmerby Energi &amp; Miljö AB</v>
      </c>
      <c r="C302" s="106" t="str">
        <f>IF(ISERROR(INDEX('Miljövärden urval för publ'!$A$2:$AD$475,MATCH($A302,'Miljövärden urval för publ'!$U$2:$U$476,0),2)),"",INDEX('Miljövärden urval för publ'!$A$2:$AD$475,MATCH($A302,'Miljövärden urval för publ'!$U$2:$U$476,0),2))</f>
        <v>Frödinge</v>
      </c>
      <c r="D302" s="106">
        <f>IF(ISERROR(VLOOKUP($C302,'Miljövärden urval för publ'!$B$2:$H$490,MATCH(D$4,'Miljövärden urval för publ'!$B$2:$H$2,0),FALSE)),"",VLOOKUP($C302,'Miljövärden urval för publ'!$B$2:$H$490,MATCH(D$4,'Miljövärden urval för publ'!$B$2:$H$2,0),FALSE))</f>
        <v>8.1956399999999999E-2</v>
      </c>
      <c r="E302" s="106">
        <f>IF(ISERROR(VLOOKUP($C302,'Miljövärden urval för publ'!$B$2:$H$490,MATCH(E$4,'Miljövärden urval för publ'!$B$2:$H$2,0),FALSE)),"",VLOOKUP($C302,'Miljövärden urval för publ'!$B$2:$H$490,MATCH(E$4,'Miljövärden urval för publ'!$B$2:$H$2,0),FALSE))</f>
        <v>13.729699999999999</v>
      </c>
      <c r="F302" s="106">
        <f>IF(ISERROR(VLOOKUP($C302,'Miljövärden urval för publ'!$B$2:$H$490,MATCH(F$4,'Miljövärden urval för publ'!$B$2:$H$2,0),FALSE)),"",VLOOKUP($C302,'Miljövärden urval för publ'!$B$2:$H$490,MATCH(F$4,'Miljövärden urval för publ'!$B$2:$H$2,0),FALSE))</f>
        <v>9.9086200000000009</v>
      </c>
      <c r="G302" s="106">
        <f>IF(ISERROR(VLOOKUP($C302,'Miljövärden urval för publ'!$B$2:$H$490,MATCH(G$4,'Miljövärden urval för publ'!$B$2:$H$2,0),FALSE)),"",VLOOKUP($C302,'Miljövärden urval för publ'!$B$2:$H$490,MATCH(G$4,'Miljövärden urval för publ'!$B$2:$H$2,0),FALSE))</f>
        <v>0</v>
      </c>
    </row>
    <row r="303" spans="1:7" x14ac:dyDescent="0.25">
      <c r="A303" s="106">
        <v>300</v>
      </c>
      <c r="B303" s="106" t="str">
        <f>IF(ISERROR(INDEX('Miljövärden urval för publ'!$A$2:$AD$475,MATCH($A303,'Miljövärden urval för publ'!$U$2:$U$476,0),1)),"",INDEX('Miljövärden urval för publ'!$A$2:$AD$475,MATCH($A303,'Miljövärden urval för publ'!$U$2:$U$476,0),1))</f>
        <v>Vimmerby Energi &amp; Miljö AB</v>
      </c>
      <c r="C303" s="106" t="str">
        <f>IF(ISERROR(INDEX('Miljövärden urval för publ'!$A$2:$AD$475,MATCH($A303,'Miljövärden urval för publ'!$U$2:$U$476,0),2)),"",INDEX('Miljövärden urval för publ'!$A$2:$AD$475,MATCH($A303,'Miljövärden urval för publ'!$U$2:$U$476,0),2))</f>
        <v>Gullringen</v>
      </c>
      <c r="D303" s="106">
        <f>IF(ISERROR(VLOOKUP($C303,'Miljövärden urval för publ'!$B$2:$H$490,MATCH(D$4,'Miljövärden urval för publ'!$B$2:$H$2,0),FALSE)),"",VLOOKUP($C303,'Miljövärden urval för publ'!$B$2:$H$490,MATCH(D$4,'Miljövärden urval för publ'!$B$2:$H$2,0),FALSE))</f>
        <v>6.1299100000000002E-2</v>
      </c>
      <c r="E303" s="106">
        <f>IF(ISERROR(VLOOKUP($C303,'Miljövärden urval för publ'!$B$2:$H$490,MATCH(E$4,'Miljövärden urval för publ'!$B$2:$H$2,0),FALSE)),"",VLOOKUP($C303,'Miljövärden urval för publ'!$B$2:$H$490,MATCH(E$4,'Miljövärden urval för publ'!$B$2:$H$2,0),FALSE))</f>
        <v>10.280900000000001</v>
      </c>
      <c r="F303" s="106">
        <f>IF(ISERROR(VLOOKUP($C303,'Miljövärden urval för publ'!$B$2:$H$490,MATCH(F$4,'Miljövärden urval för publ'!$B$2:$H$2,0),FALSE)),"",VLOOKUP($C303,'Miljövärden urval för publ'!$B$2:$H$490,MATCH(F$4,'Miljövärden urval för publ'!$B$2:$H$2,0),FALSE))</f>
        <v>7.9053300000000002</v>
      </c>
      <c r="G303" s="106">
        <f>IF(ISERROR(VLOOKUP($C303,'Miljövärden urval för publ'!$B$2:$H$490,MATCH(G$4,'Miljövärden urval för publ'!$B$2:$H$2,0),FALSE)),"",VLOOKUP($C303,'Miljövärden urval för publ'!$B$2:$H$490,MATCH(G$4,'Miljövärden urval för publ'!$B$2:$H$2,0),FALSE))</f>
        <v>0</v>
      </c>
    </row>
    <row r="304" spans="1:7" x14ac:dyDescent="0.25">
      <c r="A304" s="106">
        <v>301</v>
      </c>
      <c r="B304" s="106" t="str">
        <f>IF(ISERROR(INDEX('Miljövärden urval för publ'!$A$2:$AD$475,MATCH($A304,'Miljövärden urval för publ'!$U$2:$U$476,0),1)),"",INDEX('Miljövärden urval för publ'!$A$2:$AD$475,MATCH($A304,'Miljövärden urval för publ'!$U$2:$U$476,0),1))</f>
        <v>Vimmerby Energi &amp; Miljö AB</v>
      </c>
      <c r="C304" s="106" t="str">
        <f>IF(ISERROR(INDEX('Miljövärden urval för publ'!$A$2:$AD$475,MATCH($A304,'Miljövärden urval för publ'!$U$2:$U$476,0),2)),"",INDEX('Miljövärden urval för publ'!$A$2:$AD$475,MATCH($A304,'Miljövärden urval för publ'!$U$2:$U$476,0),2))</f>
        <v>Storebro</v>
      </c>
      <c r="D304" s="106">
        <f>IF(ISERROR(VLOOKUP($C304,'Miljövärden urval för publ'!$B$2:$H$490,MATCH(D$4,'Miljövärden urval för publ'!$B$2:$H$2,0),FALSE)),"",VLOOKUP($C304,'Miljövärden urval för publ'!$B$2:$H$490,MATCH(D$4,'Miljövärden urval för publ'!$B$2:$H$2,0),FALSE))</f>
        <v>6.9239200000000001E-2</v>
      </c>
      <c r="E304" s="106">
        <f>IF(ISERROR(VLOOKUP($C304,'Miljövärden urval för publ'!$B$2:$H$490,MATCH(E$4,'Miljövärden urval för publ'!$B$2:$H$2,0),FALSE)),"",VLOOKUP($C304,'Miljövärden urval för publ'!$B$2:$H$490,MATCH(E$4,'Miljövärden urval för publ'!$B$2:$H$2,0),FALSE))</f>
        <v>12.562799999999999</v>
      </c>
      <c r="F304" s="106">
        <f>IF(ISERROR(VLOOKUP($C304,'Miljövärden urval för publ'!$B$2:$H$490,MATCH(F$4,'Miljövärden urval för publ'!$B$2:$H$2,0),FALSE)),"",VLOOKUP($C304,'Miljövärden urval för publ'!$B$2:$H$490,MATCH(F$4,'Miljövärden urval för publ'!$B$2:$H$2,0),FALSE))</f>
        <v>9.6998200000000008</v>
      </c>
      <c r="G304" s="106">
        <f>IF(ISERROR(VLOOKUP($C304,'Miljövärden urval för publ'!$B$2:$H$490,MATCH(G$4,'Miljövärden urval för publ'!$B$2:$H$2,0),FALSE)),"",VLOOKUP($C304,'Miljövärden urval för publ'!$B$2:$H$490,MATCH(G$4,'Miljövärden urval för publ'!$B$2:$H$2,0),FALSE))</f>
        <v>0</v>
      </c>
    </row>
    <row r="305" spans="1:7" x14ac:dyDescent="0.25">
      <c r="A305" s="106">
        <v>302</v>
      </c>
      <c r="B305" s="106" t="str">
        <f>IF(ISERROR(INDEX('Miljövärden urval för publ'!$A$2:$AD$475,MATCH($A305,'Miljövärden urval för publ'!$U$2:$U$476,0),1)),"",INDEX('Miljövärden urval för publ'!$A$2:$AD$475,MATCH($A305,'Miljövärden urval för publ'!$U$2:$U$476,0),1))</f>
        <v>Vimmerby Energi &amp; Miljö AB</v>
      </c>
      <c r="C305" s="106" t="str">
        <f>IF(ISERROR(INDEX('Miljövärden urval för publ'!$A$2:$AD$475,MATCH($A305,'Miljövärden urval för publ'!$U$2:$U$476,0),2)),"",INDEX('Miljövärden urval för publ'!$A$2:$AD$475,MATCH($A305,'Miljövärden urval för publ'!$U$2:$U$476,0),2))</f>
        <v>Södra Vi</v>
      </c>
      <c r="D305" s="106">
        <f>IF(ISERROR(VLOOKUP($C305,'Miljövärden urval för publ'!$B$2:$H$490,MATCH(D$4,'Miljövärden urval för publ'!$B$2:$H$2,0),FALSE)),"",VLOOKUP($C305,'Miljövärden urval för publ'!$B$2:$H$490,MATCH(D$4,'Miljövärden urval för publ'!$B$2:$H$2,0),FALSE))</f>
        <v>6.5097100000000005E-2</v>
      </c>
      <c r="E305" s="106">
        <f>IF(ISERROR(VLOOKUP($C305,'Miljövärden urval för publ'!$B$2:$H$490,MATCH(E$4,'Miljövärden urval för publ'!$B$2:$H$2,0),FALSE)),"",VLOOKUP($C305,'Miljövärden urval för publ'!$B$2:$H$490,MATCH(E$4,'Miljövärden urval för publ'!$B$2:$H$2,0),FALSE))</f>
        <v>11.570399999999999</v>
      </c>
      <c r="F305" s="106">
        <f>IF(ISERROR(VLOOKUP($C305,'Miljövärden urval för publ'!$B$2:$H$490,MATCH(F$4,'Miljövärden urval för publ'!$B$2:$H$2,0),FALSE)),"",VLOOKUP($C305,'Miljövärden urval för publ'!$B$2:$H$490,MATCH(F$4,'Miljövärden urval för publ'!$B$2:$H$2,0),FALSE))</f>
        <v>8.9169400000000003</v>
      </c>
      <c r="G305" s="106">
        <f>IF(ISERROR(VLOOKUP($C305,'Miljövärden urval för publ'!$B$2:$H$490,MATCH(G$4,'Miljövärden urval för publ'!$B$2:$H$2,0),FALSE)),"",VLOOKUP($C305,'Miljövärden urval för publ'!$B$2:$H$490,MATCH(G$4,'Miljövärden urval för publ'!$B$2:$H$2,0),FALSE))</f>
        <v>0</v>
      </c>
    </row>
    <row r="306" spans="1:7" x14ac:dyDescent="0.25">
      <c r="A306" s="106">
        <v>303</v>
      </c>
      <c r="B306" s="106" t="str">
        <f>IF(ISERROR(INDEX('Miljövärden urval för publ'!$A$2:$AD$475,MATCH($A306,'Miljövärden urval för publ'!$U$2:$U$476,0),1)),"",INDEX('Miljövärden urval för publ'!$A$2:$AD$475,MATCH($A306,'Miljövärden urval för publ'!$U$2:$U$476,0),1))</f>
        <v>Vimmerby Energi &amp; Miljö AB</v>
      </c>
      <c r="C306" s="106" t="str">
        <f>IF(ISERROR(INDEX('Miljövärden urval för publ'!$A$2:$AD$475,MATCH($A306,'Miljövärden urval för publ'!$U$2:$U$476,0),2)),"",INDEX('Miljövärden urval för publ'!$A$2:$AD$475,MATCH($A306,'Miljövärden urval för publ'!$U$2:$U$476,0),2))</f>
        <v>Vimmerby</v>
      </c>
      <c r="D306" s="106">
        <f>IF(ISERROR(VLOOKUP($C306,'Miljövärden urval för publ'!$B$2:$H$490,MATCH(D$4,'Miljövärden urval för publ'!$B$2:$H$2,0),FALSE)),"",VLOOKUP($C306,'Miljövärden urval för publ'!$B$2:$H$490,MATCH(D$4,'Miljövärden urval för publ'!$B$2:$H$2,0),FALSE))</f>
        <v>0.108017</v>
      </c>
      <c r="E306" s="106">
        <f>IF(ISERROR(VLOOKUP($C306,'Miljövärden urval för publ'!$B$2:$H$490,MATCH(E$4,'Miljövärden urval för publ'!$B$2:$H$2,0),FALSE)),"",VLOOKUP($C306,'Miljövärden urval för publ'!$B$2:$H$490,MATCH(E$4,'Miljövärden urval för publ'!$B$2:$H$2,0),FALSE))</f>
        <v>20.066600000000001</v>
      </c>
      <c r="F306" s="106">
        <f>IF(ISERROR(VLOOKUP($C306,'Miljövärden urval för publ'!$B$2:$H$490,MATCH(F$4,'Miljövärden urval för publ'!$B$2:$H$2,0),FALSE)),"",VLOOKUP($C306,'Miljövärden urval för publ'!$B$2:$H$490,MATCH(F$4,'Miljövärden urval för publ'!$B$2:$H$2,0),FALSE))</f>
        <v>9.7206499999999991</v>
      </c>
      <c r="G306" s="106">
        <f>IF(ISERROR(VLOOKUP($C306,'Miljövärden urval för publ'!$B$2:$H$490,MATCH(G$4,'Miljövärden urval för publ'!$B$2:$H$2,0),FALSE)),"",VLOOKUP($C306,'Miljövärden urval för publ'!$B$2:$H$490,MATCH(G$4,'Miljövärden urval för publ'!$B$2:$H$2,0),FALSE))</f>
        <v>2.1762500000000001E-2</v>
      </c>
    </row>
    <row r="307" spans="1:7" x14ac:dyDescent="0.25">
      <c r="A307" s="106">
        <v>304</v>
      </c>
      <c r="B307" s="106" t="str">
        <f>IF(ISERROR(INDEX('Miljövärden urval för publ'!$A$2:$AD$475,MATCH($A307,'Miljövärden urval för publ'!$U$2:$U$476,0),1)),"",INDEX('Miljövärden urval för publ'!$A$2:$AD$475,MATCH($A307,'Miljövärden urval för publ'!$U$2:$U$476,0),1))</f>
        <v>Väner Energi AB</v>
      </c>
      <c r="C307" s="106" t="str">
        <f>IF(ISERROR(INDEX('Miljövärden urval för publ'!$A$2:$AD$475,MATCH($A307,'Miljövärden urval för publ'!$U$2:$U$476,0),2)),"",INDEX('Miljövärden urval för publ'!$A$2:$AD$475,MATCH($A307,'Miljövärden urval för publ'!$U$2:$U$476,0),2))</f>
        <v>Lyrestad</v>
      </c>
      <c r="D307" s="106">
        <f>IF(ISERROR(VLOOKUP($C307,'Miljövärden urval för publ'!$B$2:$H$490,MATCH(D$4,'Miljövärden urval för publ'!$B$2:$H$2,0),FALSE)),"",VLOOKUP($C307,'Miljövärden urval för publ'!$B$2:$H$490,MATCH(D$4,'Miljövärden urval för publ'!$B$2:$H$2,0),FALSE))</f>
        <v>0.22047600000000001</v>
      </c>
      <c r="E307" s="106">
        <f>IF(ISERROR(VLOOKUP($C307,'Miljövärden urval för publ'!$B$2:$H$490,MATCH(E$4,'Miljövärden urval för publ'!$B$2:$H$2,0),FALSE)),"",VLOOKUP($C307,'Miljövärden urval för publ'!$B$2:$H$490,MATCH(E$4,'Miljövärden urval för publ'!$B$2:$H$2,0),FALSE))</f>
        <v>20.5852</v>
      </c>
      <c r="F307" s="106">
        <f>IF(ISERROR(VLOOKUP($C307,'Miljövärden urval för publ'!$B$2:$H$490,MATCH(F$4,'Miljövärden urval för publ'!$B$2:$H$2,0),FALSE)),"",VLOOKUP($C307,'Miljövärden urval för publ'!$B$2:$H$490,MATCH(F$4,'Miljövärden urval för publ'!$B$2:$H$2,0),FALSE))</f>
        <v>18.349</v>
      </c>
      <c r="G307" s="106">
        <f>IF(ISERROR(VLOOKUP($C307,'Miljövärden urval för publ'!$B$2:$H$490,MATCH(G$4,'Miljövärden urval för publ'!$B$2:$H$2,0),FALSE)),"",VLOOKUP($C307,'Miljövärden urval för publ'!$B$2:$H$490,MATCH(G$4,'Miljövärden urval för publ'!$B$2:$H$2,0),FALSE))</f>
        <v>3.4013599999999998E-2</v>
      </c>
    </row>
    <row r="308" spans="1:7" x14ac:dyDescent="0.25">
      <c r="A308" s="106">
        <v>305</v>
      </c>
      <c r="B308" s="106" t="str">
        <f>IF(ISERROR(INDEX('Miljövärden urval för publ'!$A$2:$AD$475,MATCH($A308,'Miljövärden urval för publ'!$U$2:$U$476,0),1)),"",INDEX('Miljövärden urval för publ'!$A$2:$AD$475,MATCH($A308,'Miljövärden urval för publ'!$U$2:$U$476,0),1))</f>
        <v>Väner Energi AB</v>
      </c>
      <c r="C308" s="106" t="str">
        <f>IF(ISERROR(INDEX('Miljövärden urval för publ'!$A$2:$AD$475,MATCH($A308,'Miljövärden urval för publ'!$U$2:$U$476,0),2)),"",INDEX('Miljövärden urval för publ'!$A$2:$AD$475,MATCH($A308,'Miljövärden urval för publ'!$U$2:$U$476,0),2))</f>
        <v>Mariestad</v>
      </c>
      <c r="D308" s="106">
        <f>IF(ISERROR(VLOOKUP($C308,'Miljövärden urval för publ'!$B$2:$H$490,MATCH(D$4,'Miljövärden urval för publ'!$B$2:$H$2,0),FALSE)),"",VLOOKUP($C308,'Miljövärden urval för publ'!$B$2:$H$490,MATCH(D$4,'Miljövärden urval för publ'!$B$2:$H$2,0),FALSE))</f>
        <v>0.155059</v>
      </c>
      <c r="E308" s="106">
        <f>IF(ISERROR(VLOOKUP($C308,'Miljövärden urval för publ'!$B$2:$H$490,MATCH(E$4,'Miljövärden urval för publ'!$B$2:$H$2,0),FALSE)),"",VLOOKUP($C308,'Miljövärden urval för publ'!$B$2:$H$490,MATCH(E$4,'Miljövärden urval för publ'!$B$2:$H$2,0),FALSE))</f>
        <v>37.147300000000001</v>
      </c>
      <c r="F308" s="106">
        <f>IF(ISERROR(VLOOKUP($C308,'Miljövärden urval för publ'!$B$2:$H$490,MATCH(F$4,'Miljövärden urval för publ'!$B$2:$H$2,0),FALSE)),"",VLOOKUP($C308,'Miljövärden urval för publ'!$B$2:$H$490,MATCH(F$4,'Miljövärden urval för publ'!$B$2:$H$2,0),FALSE))</f>
        <v>9.8819099999999995</v>
      </c>
      <c r="G308" s="106">
        <f>IF(ISERROR(VLOOKUP($C308,'Miljövärden urval för publ'!$B$2:$H$490,MATCH(G$4,'Miljövärden urval för publ'!$B$2:$H$2,0),FALSE)),"",VLOOKUP($C308,'Miljövärden urval för publ'!$B$2:$H$490,MATCH(G$4,'Miljövärden urval för publ'!$B$2:$H$2,0),FALSE))</f>
        <v>4.1656100000000001E-2</v>
      </c>
    </row>
    <row r="309" spans="1:7" x14ac:dyDescent="0.25">
      <c r="A309" s="106">
        <v>306</v>
      </c>
      <c r="B309" s="106" t="str">
        <f>IF(ISERROR(INDEX('Miljövärden urval för publ'!$A$2:$AD$475,MATCH($A309,'Miljövärden urval för publ'!$U$2:$U$476,0),1)),"",INDEX('Miljövärden urval för publ'!$A$2:$AD$475,MATCH($A309,'Miljövärden urval för publ'!$U$2:$U$476,0),1))</f>
        <v>Väner Energi AB</v>
      </c>
      <c r="C309" s="106" t="str">
        <f>IF(ISERROR(INDEX('Miljövärden urval för publ'!$A$2:$AD$475,MATCH($A309,'Miljövärden urval för publ'!$U$2:$U$476,0),2)),"",INDEX('Miljövärden urval för publ'!$A$2:$AD$475,MATCH($A309,'Miljövärden urval för publ'!$U$2:$U$476,0),2))</f>
        <v>Töreboda</v>
      </c>
      <c r="D309" s="106">
        <f>IF(ISERROR(VLOOKUP($C309,'Miljövärden urval för publ'!$B$2:$H$490,MATCH(D$4,'Miljövärden urval för publ'!$B$2:$H$2,0),FALSE)),"",VLOOKUP($C309,'Miljövärden urval för publ'!$B$2:$H$490,MATCH(D$4,'Miljövärden urval för publ'!$B$2:$H$2,0),FALSE))</f>
        <v>6.4212900000000003E-2</v>
      </c>
      <c r="E309" s="106">
        <f>IF(ISERROR(VLOOKUP($C309,'Miljövärden urval för publ'!$B$2:$H$490,MATCH(E$4,'Miljövärden urval för publ'!$B$2:$H$2,0),FALSE)),"",VLOOKUP($C309,'Miljövärden urval för publ'!$B$2:$H$490,MATCH(E$4,'Miljövärden urval för publ'!$B$2:$H$2,0),FALSE))</f>
        <v>10.7478</v>
      </c>
      <c r="F309" s="106">
        <f>IF(ISERROR(VLOOKUP($C309,'Miljövärden urval för publ'!$B$2:$H$490,MATCH(F$4,'Miljövärden urval för publ'!$B$2:$H$2,0),FALSE)),"",VLOOKUP($C309,'Miljövärden urval för publ'!$B$2:$H$490,MATCH(F$4,'Miljövärden urval för publ'!$B$2:$H$2,0),FALSE))</f>
        <v>8.2925400000000007</v>
      </c>
      <c r="G309" s="106">
        <f>IF(ISERROR(VLOOKUP($C309,'Miljövärden urval för publ'!$B$2:$H$490,MATCH(G$4,'Miljövärden urval för publ'!$B$2:$H$2,0),FALSE)),"",VLOOKUP($C309,'Miljövärden urval för publ'!$B$2:$H$490,MATCH(G$4,'Miljövärden urval för publ'!$B$2:$H$2,0),FALSE))</f>
        <v>3.88954E-4</v>
      </c>
    </row>
    <row r="310" spans="1:7" x14ac:dyDescent="0.25">
      <c r="A310" s="106">
        <v>307</v>
      </c>
      <c r="B310" s="106" t="str">
        <f>IF(ISERROR(INDEX('Miljövärden urval för publ'!$A$2:$AD$475,MATCH($A310,'Miljövärden urval för publ'!$U$2:$U$476,0),1)),"",INDEX('Miljövärden urval för publ'!$A$2:$AD$475,MATCH($A310,'Miljövärden urval för publ'!$U$2:$U$476,0),1))</f>
        <v>Värmevärden AB</v>
      </c>
      <c r="C310" s="106" t="str">
        <f>IF(ISERROR(INDEX('Miljövärden urval för publ'!$A$2:$AD$475,MATCH($A310,'Miljövärden urval för publ'!$U$2:$U$476,0),2)),"",INDEX('Miljövärden urval för publ'!$A$2:$AD$475,MATCH($A310,'Miljövärden urval för publ'!$U$2:$U$476,0),2))</f>
        <v>Avesta</v>
      </c>
      <c r="D310" s="106">
        <f>IF(ISERROR(VLOOKUP($C310,'Miljövärden urval för publ'!$B$2:$H$490,MATCH(D$4,'Miljövärden urval för publ'!$B$2:$H$2,0),FALSE)),"",VLOOKUP($C310,'Miljövärden urval för publ'!$B$2:$H$490,MATCH(D$4,'Miljövärden urval för publ'!$B$2:$H$2,0),FALSE))</f>
        <v>0.19894700000000001</v>
      </c>
      <c r="E310" s="106">
        <f>IF(ISERROR(VLOOKUP($C310,'Miljövärden urval för publ'!$B$2:$H$490,MATCH(E$4,'Miljövärden urval för publ'!$B$2:$H$2,0),FALSE)),"",VLOOKUP($C310,'Miljövärden urval för publ'!$B$2:$H$490,MATCH(E$4,'Miljövärden urval för publ'!$B$2:$H$2,0),FALSE))</f>
        <v>113.361</v>
      </c>
      <c r="F310" s="106">
        <f>IF(ISERROR(VLOOKUP($C310,'Miljövärden urval för publ'!$B$2:$H$490,MATCH(F$4,'Miljövärden urval för publ'!$B$2:$H$2,0),FALSE)),"",VLOOKUP($C310,'Miljövärden urval för publ'!$B$2:$H$490,MATCH(F$4,'Miljövärden urval för publ'!$B$2:$H$2,0),FALSE))</f>
        <v>5.96211</v>
      </c>
      <c r="G310" s="106">
        <f>IF(ISERROR(VLOOKUP($C310,'Miljövärden urval för publ'!$B$2:$H$490,MATCH(G$4,'Miljövärden urval för publ'!$B$2:$H$2,0),FALSE)),"",VLOOKUP($C310,'Miljövärden urval för publ'!$B$2:$H$490,MATCH(G$4,'Miljövärden urval för publ'!$B$2:$H$2,0),FALSE))</f>
        <v>4.7763800000000002E-2</v>
      </c>
    </row>
    <row r="311" spans="1:7" x14ac:dyDescent="0.25">
      <c r="A311" s="106">
        <v>308</v>
      </c>
      <c r="B311" s="106" t="str">
        <f>IF(ISERROR(INDEX('Miljövärden urval för publ'!$A$2:$AD$475,MATCH($A311,'Miljövärden urval för publ'!$U$2:$U$476,0),1)),"",INDEX('Miljövärden urval för publ'!$A$2:$AD$475,MATCH($A311,'Miljövärden urval för publ'!$U$2:$U$476,0),1))</f>
        <v>Värmevärden AB</v>
      </c>
      <c r="C311" s="106" t="str">
        <f>IF(ISERROR(INDEX('Miljövärden urval för publ'!$A$2:$AD$475,MATCH($A311,'Miljövärden urval för publ'!$U$2:$U$476,0),2)),"",INDEX('Miljövärden urval för publ'!$A$2:$AD$475,MATCH($A311,'Miljövärden urval för publ'!$U$2:$U$476,0),2))</f>
        <v>Bångbro</v>
      </c>
      <c r="D311" s="106">
        <f>IF(ISERROR(VLOOKUP($C311,'Miljövärden urval för publ'!$B$2:$H$490,MATCH(D$4,'Miljövärden urval för publ'!$B$2:$H$2,0),FALSE)),"",VLOOKUP($C311,'Miljövärden urval för publ'!$B$2:$H$490,MATCH(D$4,'Miljövärden urval för publ'!$B$2:$H$2,0),FALSE))</f>
        <v>0.35972399999999999</v>
      </c>
      <c r="E311" s="106">
        <f>IF(ISERROR(VLOOKUP($C311,'Miljövärden urval för publ'!$B$2:$H$490,MATCH(E$4,'Miljövärden urval för publ'!$B$2:$H$2,0),FALSE)),"",VLOOKUP($C311,'Miljövärden urval för publ'!$B$2:$H$490,MATCH(E$4,'Miljövärden urval för publ'!$B$2:$H$2,0),FALSE))</f>
        <v>15.2986</v>
      </c>
      <c r="F311" s="106">
        <f>IF(ISERROR(VLOOKUP($C311,'Miljövärden urval för publ'!$B$2:$H$490,MATCH(F$4,'Miljövärden urval för publ'!$B$2:$H$2,0),FALSE)),"",VLOOKUP($C311,'Miljövärden urval för publ'!$B$2:$H$490,MATCH(F$4,'Miljövärden urval för publ'!$B$2:$H$2,0),FALSE))</f>
        <v>20.535299999999999</v>
      </c>
      <c r="G311" s="106">
        <f>IF(ISERROR(VLOOKUP($C311,'Miljövärden urval för publ'!$B$2:$H$490,MATCH(G$4,'Miljövärden urval för publ'!$B$2:$H$2,0),FALSE)),"",VLOOKUP($C311,'Miljövärden urval för publ'!$B$2:$H$490,MATCH(G$4,'Miljövärden urval för publ'!$B$2:$H$2,0),FALSE))</f>
        <v>1.4293E-2</v>
      </c>
    </row>
    <row r="312" spans="1:7" x14ac:dyDescent="0.25">
      <c r="A312" s="106">
        <v>309</v>
      </c>
      <c r="B312" s="106" t="str">
        <f>IF(ISERROR(INDEX('Miljövärden urval för publ'!$A$2:$AD$475,MATCH($A312,'Miljövärden urval för publ'!$U$2:$U$476,0),1)),"",INDEX('Miljövärden urval för publ'!$A$2:$AD$475,MATCH($A312,'Miljövärden urval för publ'!$U$2:$U$476,0),1))</f>
        <v>Värmevärden AB</v>
      </c>
      <c r="C312" s="106" t="str">
        <f>IF(ISERROR(INDEX('Miljövärden urval för publ'!$A$2:$AD$475,MATCH($A312,'Miljövärden urval för publ'!$U$2:$U$476,0),2)),"",INDEX('Miljövärden urval för publ'!$A$2:$AD$475,MATCH($A312,'Miljövärden urval för publ'!$U$2:$U$476,0),2))</f>
        <v>Delsbo</v>
      </c>
      <c r="D312" s="106">
        <f>IF(ISERROR(VLOOKUP($C312,'Miljövärden urval för publ'!$B$2:$H$490,MATCH(D$4,'Miljövärden urval för publ'!$B$2:$H$2,0),FALSE)),"",VLOOKUP($C312,'Miljövärden urval för publ'!$B$2:$H$490,MATCH(D$4,'Miljövärden urval för publ'!$B$2:$H$2,0),FALSE))</f>
        <v>0.13030700000000001</v>
      </c>
      <c r="E312" s="106">
        <f>IF(ISERROR(VLOOKUP($C312,'Miljövärden urval för publ'!$B$2:$H$490,MATCH(E$4,'Miljövärden urval för publ'!$B$2:$H$2,0),FALSE)),"",VLOOKUP($C312,'Miljövärden urval för publ'!$B$2:$H$490,MATCH(E$4,'Miljövärden urval för publ'!$B$2:$H$2,0),FALSE))</f>
        <v>18.921199999999999</v>
      </c>
      <c r="F312" s="106">
        <f>IF(ISERROR(VLOOKUP($C312,'Miljövärden urval för publ'!$B$2:$H$490,MATCH(F$4,'Miljövärden urval för publ'!$B$2:$H$2,0),FALSE)),"",VLOOKUP($C312,'Miljövärden urval för publ'!$B$2:$H$490,MATCH(F$4,'Miljövärden urval för publ'!$B$2:$H$2,0),FALSE))</f>
        <v>8.3430199999999992</v>
      </c>
      <c r="G312" s="106">
        <f>IF(ISERROR(VLOOKUP($C312,'Miljövärden urval för publ'!$B$2:$H$490,MATCH(G$4,'Miljövärden urval för publ'!$B$2:$H$2,0),FALSE)),"",VLOOKUP($C312,'Miljövärden urval för publ'!$B$2:$H$490,MATCH(G$4,'Miljövärden urval för publ'!$B$2:$H$2,0),FALSE))</f>
        <v>2.5080499999999999E-2</v>
      </c>
    </row>
    <row r="313" spans="1:7" x14ac:dyDescent="0.25">
      <c r="A313" s="106">
        <v>310</v>
      </c>
      <c r="B313" s="106" t="str">
        <f>IF(ISERROR(INDEX('Miljövärden urval för publ'!$A$2:$AD$475,MATCH($A313,'Miljövärden urval för publ'!$U$2:$U$476,0),1)),"",INDEX('Miljövärden urval för publ'!$A$2:$AD$475,MATCH($A313,'Miljövärden urval för publ'!$U$2:$U$476,0),1))</f>
        <v>Värmevärden AB</v>
      </c>
      <c r="C313" s="106" t="str">
        <f>IF(ISERROR(INDEX('Miljövärden urval för publ'!$A$2:$AD$475,MATCH($A313,'Miljövärden urval för publ'!$U$2:$U$476,0),2)),"",INDEX('Miljövärden urval för publ'!$A$2:$AD$475,MATCH($A313,'Miljövärden urval för publ'!$U$2:$U$476,0),2))</f>
        <v>Grums</v>
      </c>
      <c r="D313" s="106">
        <f>IF(ISERROR(VLOOKUP($C313,'Miljövärden urval för publ'!$B$2:$H$490,MATCH(D$4,'Miljövärden urval för publ'!$B$2:$H$2,0),FALSE)),"",VLOOKUP($C313,'Miljövärden urval för publ'!$B$2:$H$490,MATCH(D$4,'Miljövärden urval för publ'!$B$2:$H$2,0),FALSE))</f>
        <v>0.13014100000000001</v>
      </c>
      <c r="E313" s="106">
        <f>IF(ISERROR(VLOOKUP($C313,'Miljövärden urval för publ'!$B$2:$H$490,MATCH(E$4,'Miljövärden urval för publ'!$B$2:$H$2,0),FALSE)),"",VLOOKUP($C313,'Miljövärden urval för publ'!$B$2:$H$490,MATCH(E$4,'Miljövärden urval för publ'!$B$2:$H$2,0),FALSE))</f>
        <v>17.126999999999999</v>
      </c>
      <c r="F313" s="106">
        <f>IF(ISERROR(VLOOKUP($C313,'Miljövärden urval för publ'!$B$2:$H$490,MATCH(F$4,'Miljövärden urval för publ'!$B$2:$H$2,0),FALSE)),"",VLOOKUP($C313,'Miljövärden urval för publ'!$B$2:$H$490,MATCH(F$4,'Miljövärden urval för publ'!$B$2:$H$2,0),FALSE))</f>
        <v>1.6906600000000001</v>
      </c>
      <c r="G313" s="106">
        <f>IF(ISERROR(VLOOKUP($C313,'Miljövärden urval för publ'!$B$2:$H$490,MATCH(G$4,'Miljövärden urval för publ'!$B$2:$H$2,0),FALSE)),"",VLOOKUP($C313,'Miljövärden urval för publ'!$B$2:$H$490,MATCH(G$4,'Miljövärden urval för publ'!$B$2:$H$2,0),FALSE))</f>
        <v>4.9838599999999997E-2</v>
      </c>
    </row>
    <row r="314" spans="1:7" x14ac:dyDescent="0.25">
      <c r="A314" s="106">
        <v>311</v>
      </c>
      <c r="B314" s="106" t="str">
        <f>IF(ISERROR(INDEX('Miljövärden urval för publ'!$A$2:$AD$475,MATCH($A314,'Miljövärden urval för publ'!$U$2:$U$476,0),1)),"",INDEX('Miljövärden urval för publ'!$A$2:$AD$475,MATCH($A314,'Miljövärden urval för publ'!$U$2:$U$476,0),1))</f>
        <v>Värmevärden AB</v>
      </c>
      <c r="C314" s="106" t="str">
        <f>IF(ISERROR(INDEX('Miljövärden urval för publ'!$A$2:$AD$475,MATCH($A314,'Miljövärden urval för publ'!$U$2:$U$476,0),2)),"",INDEX('Miljövärden urval för publ'!$A$2:$AD$475,MATCH($A314,'Miljövärden urval för publ'!$U$2:$U$476,0),2))</f>
        <v>Grythyttan</v>
      </c>
      <c r="D314" s="106">
        <f>IF(ISERROR(VLOOKUP($C314,'Miljövärden urval för publ'!$B$2:$H$490,MATCH(D$4,'Miljövärden urval för publ'!$B$2:$H$2,0),FALSE)),"",VLOOKUP($C314,'Miljövärden urval för publ'!$B$2:$H$490,MATCH(D$4,'Miljövärden urval för publ'!$B$2:$H$2,0),FALSE))</f>
        <v>0.19450600000000001</v>
      </c>
      <c r="E314" s="106">
        <f>IF(ISERROR(VLOOKUP($C314,'Miljövärden urval för publ'!$B$2:$H$490,MATCH(E$4,'Miljövärden urval för publ'!$B$2:$H$2,0),FALSE)),"",VLOOKUP($C314,'Miljövärden urval för publ'!$B$2:$H$490,MATCH(E$4,'Miljövärden urval för publ'!$B$2:$H$2,0),FALSE))</f>
        <v>18.68</v>
      </c>
      <c r="F314" s="106">
        <f>IF(ISERROR(VLOOKUP($C314,'Miljövärden urval för publ'!$B$2:$H$490,MATCH(F$4,'Miljövärden urval för publ'!$B$2:$H$2,0),FALSE)),"",VLOOKUP($C314,'Miljövärden urval för publ'!$B$2:$H$490,MATCH(F$4,'Miljövärden urval för publ'!$B$2:$H$2,0),FALSE))</f>
        <v>13.691599999999999</v>
      </c>
      <c r="G314" s="106">
        <f>IF(ISERROR(VLOOKUP($C314,'Miljövärden urval för publ'!$B$2:$H$490,MATCH(G$4,'Miljövärden urval för publ'!$B$2:$H$2,0),FALSE)),"",VLOOKUP($C314,'Miljövärden urval för publ'!$B$2:$H$490,MATCH(G$4,'Miljövärden urval för publ'!$B$2:$H$2,0),FALSE))</f>
        <v>2.7792600000000001E-2</v>
      </c>
    </row>
    <row r="315" spans="1:7" x14ac:dyDescent="0.25">
      <c r="A315" s="106">
        <v>312</v>
      </c>
      <c r="B315" s="106" t="str">
        <f>IF(ISERROR(INDEX('Miljövärden urval för publ'!$A$2:$AD$475,MATCH($A315,'Miljövärden urval för publ'!$U$2:$U$476,0),1)),"",INDEX('Miljövärden urval för publ'!$A$2:$AD$475,MATCH($A315,'Miljövärden urval för publ'!$U$2:$U$476,0),1))</f>
        <v>Värmevärden AB</v>
      </c>
      <c r="C315" s="106" t="str">
        <f>IF(ISERROR(INDEX('Miljövärden urval för publ'!$A$2:$AD$475,MATCH($A315,'Miljövärden urval för publ'!$U$2:$U$476,0),2)),"",INDEX('Miljövärden urval för publ'!$A$2:$AD$475,MATCH($A315,'Miljövärden urval för publ'!$U$2:$U$476,0),2))</f>
        <v>Gullspång</v>
      </c>
      <c r="D315" s="106">
        <f>IF(ISERROR(VLOOKUP($C315,'Miljövärden urval för publ'!$B$2:$H$490,MATCH(D$4,'Miljövärden urval för publ'!$B$2:$H$2,0),FALSE)),"",VLOOKUP($C315,'Miljövärden urval för publ'!$B$2:$H$490,MATCH(D$4,'Miljövärden urval för publ'!$B$2:$H$2,0),FALSE))</f>
        <v>0.35456399999999999</v>
      </c>
      <c r="E315" s="106">
        <f>IF(ISERROR(VLOOKUP($C315,'Miljövärden urval för publ'!$B$2:$H$490,MATCH(E$4,'Miljövärden urval för publ'!$B$2:$H$2,0),FALSE)),"",VLOOKUP($C315,'Miljövärden urval för publ'!$B$2:$H$490,MATCH(E$4,'Miljövärden urval för publ'!$B$2:$H$2,0),FALSE))</f>
        <v>46.615400000000001</v>
      </c>
      <c r="F315" s="106">
        <f>IF(ISERROR(VLOOKUP($C315,'Miljövärden urval för publ'!$B$2:$H$490,MATCH(F$4,'Miljövärden urval för publ'!$B$2:$H$2,0),FALSE)),"",VLOOKUP($C315,'Miljövärden urval för publ'!$B$2:$H$490,MATCH(F$4,'Miljövärden urval för publ'!$B$2:$H$2,0),FALSE))</f>
        <v>18.6416</v>
      </c>
      <c r="G315" s="106">
        <f>IF(ISERROR(VLOOKUP($C315,'Miljövärden urval för publ'!$B$2:$H$490,MATCH(G$4,'Miljövärden urval för publ'!$B$2:$H$2,0),FALSE)),"",VLOOKUP($C315,'Miljövärden urval för publ'!$B$2:$H$490,MATCH(G$4,'Miljövärden urval för publ'!$B$2:$H$2,0),FALSE))</f>
        <v>0.107475</v>
      </c>
    </row>
    <row r="316" spans="1:7" x14ac:dyDescent="0.25">
      <c r="A316" s="106">
        <v>313</v>
      </c>
      <c r="B316" s="106" t="str">
        <f>IF(ISERROR(INDEX('Miljövärden urval för publ'!$A$2:$AD$475,MATCH($A316,'Miljövärden urval för publ'!$U$2:$U$476,0),1)),"",INDEX('Miljövärden urval för publ'!$A$2:$AD$475,MATCH($A316,'Miljövärden urval för publ'!$U$2:$U$476,0),1))</f>
        <v>Värmevärden AB</v>
      </c>
      <c r="C316" s="106" t="str">
        <f>IF(ISERROR(INDEX('Miljövärden urval för publ'!$A$2:$AD$475,MATCH($A316,'Miljövärden urval för publ'!$U$2:$U$476,0),2)),"",INDEX('Miljövärden urval för publ'!$A$2:$AD$475,MATCH($A316,'Miljövärden urval för publ'!$U$2:$U$476,0),2))</f>
        <v>Hofors(Värmevärden)</v>
      </c>
      <c r="D316" s="106">
        <f>IF(ISERROR(VLOOKUP($C316,'Miljövärden urval för publ'!$B$2:$H$490,MATCH(D$4,'Miljövärden urval för publ'!$B$2:$H$2,0),FALSE)),"",VLOOKUP($C316,'Miljövärden urval för publ'!$B$2:$H$490,MATCH(D$4,'Miljövärden urval för publ'!$B$2:$H$2,0),FALSE))</f>
        <v>7.1373000000000006E-2</v>
      </c>
      <c r="E316" s="106">
        <f>IF(ISERROR(VLOOKUP($C316,'Miljövärden urval för publ'!$B$2:$H$490,MATCH(E$4,'Miljövärden urval för publ'!$B$2:$H$2,0),FALSE)),"",VLOOKUP($C316,'Miljövärden urval för publ'!$B$2:$H$490,MATCH(E$4,'Miljövärden urval för publ'!$B$2:$H$2,0),FALSE))</f>
        <v>4.1593200000000001</v>
      </c>
      <c r="F316" s="106">
        <f>IF(ISERROR(VLOOKUP($C316,'Miljövärden urval för publ'!$B$2:$H$490,MATCH(F$4,'Miljövärden urval för publ'!$B$2:$H$2,0),FALSE)),"",VLOOKUP($C316,'Miljövärden urval för publ'!$B$2:$H$490,MATCH(F$4,'Miljövärden urval för publ'!$B$2:$H$2,0),FALSE))</f>
        <v>3.2123300000000001</v>
      </c>
      <c r="G316" s="106">
        <f>IF(ISERROR(VLOOKUP($C316,'Miljövärden urval för publ'!$B$2:$H$490,MATCH(G$4,'Miljövärden urval för publ'!$B$2:$H$2,0),FALSE)),"",VLOOKUP($C316,'Miljövärden urval för publ'!$B$2:$H$490,MATCH(G$4,'Miljövärden urval för publ'!$B$2:$H$2,0),FALSE))</f>
        <v>0</v>
      </c>
    </row>
    <row r="317" spans="1:7" x14ac:dyDescent="0.25">
      <c r="A317" s="106">
        <v>314</v>
      </c>
      <c r="B317" s="106" t="str">
        <f>IF(ISERROR(INDEX('Miljövärden urval för publ'!$A$2:$AD$475,MATCH($A317,'Miljövärden urval för publ'!$U$2:$U$476,0),1)),"",INDEX('Miljövärden urval för publ'!$A$2:$AD$475,MATCH($A317,'Miljövärden urval för publ'!$U$2:$U$476,0),1))</f>
        <v>Värmevärden AB</v>
      </c>
      <c r="C317" s="106" t="str">
        <f>IF(ISERROR(INDEX('Miljövärden urval för publ'!$A$2:$AD$475,MATCH($A317,'Miljövärden urval för publ'!$U$2:$U$476,0),2)),"",INDEX('Miljövärden urval för publ'!$A$2:$AD$475,MATCH($A317,'Miljövärden urval för publ'!$U$2:$U$476,0),2))</f>
        <v>Hudiksvall</v>
      </c>
      <c r="D317" s="106">
        <f>IF(ISERROR(VLOOKUP($C317,'Miljövärden urval för publ'!$B$2:$H$490,MATCH(D$4,'Miljövärden urval för publ'!$B$2:$H$2,0),FALSE)),"",VLOOKUP($C317,'Miljövärden urval för publ'!$B$2:$H$490,MATCH(D$4,'Miljövärden urval för publ'!$B$2:$H$2,0),FALSE))</f>
        <v>8.9209899999999995E-2</v>
      </c>
      <c r="E317" s="106">
        <f>IF(ISERROR(VLOOKUP($C317,'Miljövärden urval för publ'!$B$2:$H$490,MATCH(E$4,'Miljövärden urval för publ'!$B$2:$H$2,0),FALSE)),"",VLOOKUP($C317,'Miljövärden urval för publ'!$B$2:$H$490,MATCH(E$4,'Miljövärden urval för publ'!$B$2:$H$2,0),FALSE))</f>
        <v>8.5467999999999993</v>
      </c>
      <c r="F317" s="106">
        <f>IF(ISERROR(VLOOKUP($C317,'Miljövärden urval för publ'!$B$2:$H$490,MATCH(F$4,'Miljövärden urval för publ'!$B$2:$H$2,0),FALSE)),"",VLOOKUP($C317,'Miljövärden urval för publ'!$B$2:$H$490,MATCH(F$4,'Miljövärden urval för publ'!$B$2:$H$2,0),FALSE))</f>
        <v>5.1939000000000002</v>
      </c>
      <c r="G317" s="106">
        <f>IF(ISERROR(VLOOKUP($C317,'Miljövärden urval för publ'!$B$2:$H$490,MATCH(G$4,'Miljövärden urval för publ'!$B$2:$H$2,0),FALSE)),"",VLOOKUP($C317,'Miljövärden urval för publ'!$B$2:$H$490,MATCH(G$4,'Miljövärden urval för publ'!$B$2:$H$2,0),FALSE))</f>
        <v>8.2491600000000002E-3</v>
      </c>
    </row>
    <row r="318" spans="1:7" x14ac:dyDescent="0.25">
      <c r="A318" s="106">
        <v>315</v>
      </c>
      <c r="B318" s="106" t="str">
        <f>IF(ISERROR(INDEX('Miljövärden urval för publ'!$A$2:$AD$475,MATCH($A318,'Miljövärden urval för publ'!$U$2:$U$476,0),1)),"",INDEX('Miljövärden urval för publ'!$A$2:$AD$475,MATCH($A318,'Miljövärden urval för publ'!$U$2:$U$476,0),1))</f>
        <v>Värmevärden AB</v>
      </c>
      <c r="C318" s="106" t="str">
        <f>IF(ISERROR(INDEX('Miljövärden urval för publ'!$A$2:$AD$475,MATCH($A318,'Miljövärden urval för publ'!$U$2:$U$476,0),2)),"",INDEX('Miljövärden urval för publ'!$A$2:$AD$475,MATCH($A318,'Miljövärden urval för publ'!$U$2:$U$476,0),2))</f>
        <v>Hällefors</v>
      </c>
      <c r="D318" s="106">
        <f>IF(ISERROR(VLOOKUP($C318,'Miljövärden urval för publ'!$B$2:$H$490,MATCH(D$4,'Miljövärden urval för publ'!$B$2:$H$2,0),FALSE)),"",VLOOKUP($C318,'Miljövärden urval för publ'!$B$2:$H$490,MATCH(D$4,'Miljövärden urval för publ'!$B$2:$H$2,0),FALSE))</f>
        <v>0.102572</v>
      </c>
      <c r="E318" s="106">
        <f>IF(ISERROR(VLOOKUP($C318,'Miljövärden urval för publ'!$B$2:$H$490,MATCH(E$4,'Miljövärden urval för publ'!$B$2:$H$2,0),FALSE)),"",VLOOKUP($C318,'Miljövärden urval för publ'!$B$2:$H$490,MATCH(E$4,'Miljövärden urval för publ'!$B$2:$H$2,0),FALSE))</f>
        <v>11.7964</v>
      </c>
      <c r="F318" s="106">
        <f>IF(ISERROR(VLOOKUP($C318,'Miljövärden urval för publ'!$B$2:$H$490,MATCH(F$4,'Miljövärden urval för publ'!$B$2:$H$2,0),FALSE)),"",VLOOKUP($C318,'Miljövärden urval för publ'!$B$2:$H$490,MATCH(F$4,'Miljövärden urval för publ'!$B$2:$H$2,0),FALSE))</f>
        <v>6.3380900000000002</v>
      </c>
      <c r="G318" s="106">
        <f>IF(ISERROR(VLOOKUP($C318,'Miljövärden urval för publ'!$B$2:$H$490,MATCH(G$4,'Miljövärden urval för publ'!$B$2:$H$2,0),FALSE)),"",VLOOKUP($C318,'Miljövärden urval för publ'!$B$2:$H$490,MATCH(G$4,'Miljövärden urval för publ'!$B$2:$H$2,0),FALSE))</f>
        <v>1.1542800000000001E-2</v>
      </c>
    </row>
    <row r="319" spans="1:7" x14ac:dyDescent="0.25">
      <c r="A319" s="106">
        <v>316</v>
      </c>
      <c r="B319" s="106" t="str">
        <f>IF(ISERROR(INDEX('Miljövärden urval för publ'!$A$2:$AD$475,MATCH($A319,'Miljövärden urval för publ'!$U$2:$U$476,0),1)),"",INDEX('Miljövärden urval för publ'!$A$2:$AD$475,MATCH($A319,'Miljövärden urval för publ'!$U$2:$U$476,0),1))</f>
        <v>Värmevärden AB</v>
      </c>
      <c r="C319" s="106" t="str">
        <f>IF(ISERROR(INDEX('Miljövärden urval för publ'!$A$2:$AD$475,MATCH($A319,'Miljövärden urval för publ'!$U$2:$U$476,0),2)),"",INDEX('Miljövärden urval för publ'!$A$2:$AD$475,MATCH($A319,'Miljövärden urval för publ'!$U$2:$U$476,0),2))</f>
        <v>Iggesund</v>
      </c>
      <c r="D319" s="106">
        <f>IF(ISERROR(VLOOKUP($C319,'Miljövärden urval för publ'!$B$2:$H$490,MATCH(D$4,'Miljövärden urval för publ'!$B$2:$H$2,0),FALSE)),"",VLOOKUP($C319,'Miljövärden urval för publ'!$B$2:$H$490,MATCH(D$4,'Miljövärden urval för publ'!$B$2:$H$2,0),FALSE))</f>
        <v>0.17529600000000001</v>
      </c>
      <c r="E319" s="106">
        <f>IF(ISERROR(VLOOKUP($C319,'Miljövärden urval för publ'!$B$2:$H$490,MATCH(E$4,'Miljövärden urval för publ'!$B$2:$H$2,0),FALSE)),"",VLOOKUP($C319,'Miljövärden urval för publ'!$B$2:$H$490,MATCH(E$4,'Miljövärden urval för publ'!$B$2:$H$2,0),FALSE))</f>
        <v>37.304699999999997</v>
      </c>
      <c r="F319" s="106">
        <f>IF(ISERROR(VLOOKUP($C319,'Miljövärden urval för publ'!$B$2:$H$490,MATCH(F$4,'Miljövärden urval för publ'!$B$2:$H$2,0),FALSE)),"",VLOOKUP($C319,'Miljövärden urval för publ'!$B$2:$H$490,MATCH(F$4,'Miljövärden urval för publ'!$B$2:$H$2,0),FALSE))</f>
        <v>4.3293100000000004</v>
      </c>
      <c r="G319" s="106">
        <f>IF(ISERROR(VLOOKUP($C319,'Miljövärden urval för publ'!$B$2:$H$490,MATCH(G$4,'Miljövärden urval för publ'!$B$2:$H$2,0),FALSE)),"",VLOOKUP($C319,'Miljövärden urval för publ'!$B$2:$H$490,MATCH(G$4,'Miljövärden urval för publ'!$B$2:$H$2,0),FALSE))</f>
        <v>0.10483000000000001</v>
      </c>
    </row>
    <row r="320" spans="1:7" x14ac:dyDescent="0.25">
      <c r="A320" s="106">
        <v>317</v>
      </c>
      <c r="B320" s="106" t="str">
        <f>IF(ISERROR(INDEX('Miljövärden urval för publ'!$A$2:$AD$475,MATCH($A320,'Miljövärden urval för publ'!$U$2:$U$476,0),1)),"",INDEX('Miljövärden urval för publ'!$A$2:$AD$475,MATCH($A320,'Miljövärden urval för publ'!$U$2:$U$476,0),1))</f>
        <v>Värmevärden AB</v>
      </c>
      <c r="C320" s="106" t="str">
        <f>IF(ISERROR(INDEX('Miljövärden urval för publ'!$A$2:$AD$475,MATCH($A320,'Miljövärden urval för publ'!$U$2:$U$476,0),2)),"",INDEX('Miljövärden urval för publ'!$A$2:$AD$475,MATCH($A320,'Miljövärden urval för publ'!$U$2:$U$476,0),2))</f>
        <v>Kopparberg</v>
      </c>
      <c r="D320" s="106">
        <f>IF(ISERROR(VLOOKUP($C320,'Miljövärden urval för publ'!$B$2:$H$490,MATCH(D$4,'Miljövärden urval för publ'!$B$2:$H$2,0),FALSE)),"",VLOOKUP($C320,'Miljövärden urval för publ'!$B$2:$H$490,MATCH(D$4,'Miljövärden urval för publ'!$B$2:$H$2,0),FALSE))</f>
        <v>0.11740299999999999</v>
      </c>
      <c r="E320" s="106">
        <f>IF(ISERROR(VLOOKUP($C320,'Miljövärden urval för publ'!$B$2:$H$490,MATCH(E$4,'Miljövärden urval för publ'!$B$2:$H$2,0),FALSE)),"",VLOOKUP($C320,'Miljövärden urval för publ'!$B$2:$H$490,MATCH(E$4,'Miljövärden urval för publ'!$B$2:$H$2,0),FALSE))</f>
        <v>16.160699999999999</v>
      </c>
      <c r="F320" s="106">
        <f>IF(ISERROR(VLOOKUP($C320,'Miljövärden urval för publ'!$B$2:$H$490,MATCH(F$4,'Miljövärden urval för publ'!$B$2:$H$2,0),FALSE)),"",VLOOKUP($C320,'Miljövärden urval för publ'!$B$2:$H$490,MATCH(F$4,'Miljövärden urval för publ'!$B$2:$H$2,0),FALSE))</f>
        <v>9.5120299999999993</v>
      </c>
      <c r="G320" s="106">
        <f>IF(ISERROR(VLOOKUP($C320,'Miljövärden urval för publ'!$B$2:$H$490,MATCH(G$4,'Miljövärden urval för publ'!$B$2:$H$2,0),FALSE)),"",VLOOKUP($C320,'Miljövärden urval för publ'!$B$2:$H$490,MATCH(G$4,'Miljövärden urval för publ'!$B$2:$H$2,0),FALSE))</f>
        <v>1.1583899999999999E-2</v>
      </c>
    </row>
    <row r="321" spans="1:7" x14ac:dyDescent="0.25">
      <c r="A321" s="106">
        <v>318</v>
      </c>
      <c r="B321" s="106" t="str">
        <f>IF(ISERROR(INDEX('Miljövärden urval för publ'!$A$2:$AD$475,MATCH($A321,'Miljövärden urval för publ'!$U$2:$U$476,0),1)),"",INDEX('Miljövärden urval för publ'!$A$2:$AD$475,MATCH($A321,'Miljövärden urval för publ'!$U$2:$U$476,0),1))</f>
        <v>Värmevärden AB</v>
      </c>
      <c r="C321" s="106" t="str">
        <f>IF(ISERROR(INDEX('Miljövärden urval för publ'!$A$2:$AD$475,MATCH($A321,'Miljövärden urval för publ'!$U$2:$U$476,0),2)),"",INDEX('Miljövärden urval för publ'!$A$2:$AD$475,MATCH($A321,'Miljövärden urval för publ'!$U$2:$U$476,0),2))</f>
        <v>Kristinehamn(Värmevärden)</v>
      </c>
      <c r="D321" s="106">
        <f>IF(ISERROR(VLOOKUP($C321,'Miljövärden urval för publ'!$B$2:$H$490,MATCH(D$4,'Miljövärden urval för publ'!$B$2:$H$2,0),FALSE)),"",VLOOKUP($C321,'Miljövärden urval för publ'!$B$2:$H$490,MATCH(D$4,'Miljövärden urval för publ'!$B$2:$H$2,0),FALSE))</f>
        <v>9.4267799999999999E-2</v>
      </c>
      <c r="E321" s="106">
        <f>IF(ISERROR(VLOOKUP($C321,'Miljövärden urval för publ'!$B$2:$H$490,MATCH(E$4,'Miljövärden urval för publ'!$B$2:$H$2,0),FALSE)),"",VLOOKUP($C321,'Miljövärden urval för publ'!$B$2:$H$490,MATCH(E$4,'Miljövärden urval för publ'!$B$2:$H$2,0),FALSE))</f>
        <v>9.8059899999999995</v>
      </c>
      <c r="F321" s="106">
        <f>IF(ISERROR(VLOOKUP($C321,'Miljövärden urval för publ'!$B$2:$H$490,MATCH(F$4,'Miljövärden urval för publ'!$B$2:$H$2,0),FALSE)),"",VLOOKUP($C321,'Miljövärden urval för publ'!$B$2:$H$490,MATCH(F$4,'Miljövärden urval för publ'!$B$2:$H$2,0),FALSE))</f>
        <v>6.2793400000000004</v>
      </c>
      <c r="G321" s="106">
        <f>IF(ISERROR(VLOOKUP($C321,'Miljövärden urval för publ'!$B$2:$H$490,MATCH(G$4,'Miljövärden urval för publ'!$B$2:$H$2,0),FALSE)),"",VLOOKUP($C321,'Miljövärden urval för publ'!$B$2:$H$490,MATCH(G$4,'Miljövärden urval för publ'!$B$2:$H$2,0),FALSE))</f>
        <v>6.0352599999999998E-3</v>
      </c>
    </row>
    <row r="322" spans="1:7" x14ac:dyDescent="0.25">
      <c r="A322" s="106">
        <v>319</v>
      </c>
      <c r="B322" s="106" t="str">
        <f>IF(ISERROR(INDEX('Miljövärden urval för publ'!$A$2:$AD$475,MATCH($A322,'Miljövärden urval för publ'!$U$2:$U$476,0),1)),"",INDEX('Miljövärden urval för publ'!$A$2:$AD$475,MATCH($A322,'Miljövärden urval för publ'!$U$2:$U$476,0),1))</f>
        <v>Värmevärden AB</v>
      </c>
      <c r="C322" s="106" t="str">
        <f>IF(ISERROR(INDEX('Miljövärden urval för publ'!$A$2:$AD$475,MATCH($A322,'Miljövärden urval för publ'!$U$2:$U$476,0),2)),"",INDEX('Miljövärden urval för publ'!$A$2:$AD$475,MATCH($A322,'Miljövärden urval för publ'!$U$2:$U$476,0),2))</f>
        <v>Nynäshamn</v>
      </c>
      <c r="D322" s="106">
        <f>IF(ISERROR(VLOOKUP($C322,'Miljövärden urval för publ'!$B$2:$H$490,MATCH(D$4,'Miljövärden urval för publ'!$B$2:$H$2,0),FALSE)),"",VLOOKUP($C322,'Miljövärden urval för publ'!$B$2:$H$490,MATCH(D$4,'Miljövärden urval för publ'!$B$2:$H$2,0),FALSE))</f>
        <v>6.4593399999999995E-2</v>
      </c>
      <c r="E322" s="106">
        <f>IF(ISERROR(VLOOKUP($C322,'Miljövärden urval för publ'!$B$2:$H$490,MATCH(E$4,'Miljövärden urval för publ'!$B$2:$H$2,0),FALSE)),"",VLOOKUP($C322,'Miljövärden urval för publ'!$B$2:$H$490,MATCH(E$4,'Miljövärden urval för publ'!$B$2:$H$2,0),FALSE))</f>
        <v>5.0427600000000004</v>
      </c>
      <c r="F322" s="106">
        <f>IF(ISERROR(VLOOKUP($C322,'Miljövärden urval för publ'!$B$2:$H$490,MATCH(F$4,'Miljövärden urval för publ'!$B$2:$H$2,0),FALSE)),"",VLOOKUP($C322,'Miljövärden urval för publ'!$B$2:$H$490,MATCH(F$4,'Miljövärden urval för publ'!$B$2:$H$2,0),FALSE))</f>
        <v>0.88766</v>
      </c>
      <c r="G322" s="106">
        <f>IF(ISERROR(VLOOKUP($C322,'Miljövärden urval för publ'!$B$2:$H$490,MATCH(G$4,'Miljövärden urval för publ'!$B$2:$H$2,0),FALSE)),"",VLOOKUP($C322,'Miljövärden urval för publ'!$B$2:$H$490,MATCH(G$4,'Miljövärden urval för publ'!$B$2:$H$2,0),FALSE))</f>
        <v>9.3476800000000006E-3</v>
      </c>
    </row>
    <row r="323" spans="1:7" x14ac:dyDescent="0.25">
      <c r="A323" s="106">
        <v>320</v>
      </c>
      <c r="B323" s="106" t="str">
        <f>IF(ISERROR(INDEX('Miljövärden urval för publ'!$A$2:$AD$475,MATCH($A323,'Miljövärden urval för publ'!$U$2:$U$476,0),1)),"",INDEX('Miljövärden urval för publ'!$A$2:$AD$475,MATCH($A323,'Miljövärden urval för publ'!$U$2:$U$476,0),1))</f>
        <v>Värmevärden AB</v>
      </c>
      <c r="C323" s="106" t="str">
        <f>IF(ISERROR(INDEX('Miljövärden urval för publ'!$A$2:$AD$475,MATCH($A323,'Miljövärden urval för publ'!$U$2:$U$476,0),2)),"",INDEX('Miljövärden urval för publ'!$A$2:$AD$475,MATCH($A323,'Miljövärden urval för publ'!$U$2:$U$476,0),2))</f>
        <v>Näsviken</v>
      </c>
      <c r="D323" s="106">
        <f>IF(ISERROR(VLOOKUP($C323,'Miljövärden urval för publ'!$B$2:$H$490,MATCH(D$4,'Miljövärden urval för publ'!$B$2:$H$2,0),FALSE)),"",VLOOKUP($C323,'Miljövärden urval för publ'!$B$2:$H$490,MATCH(D$4,'Miljövärden urval för publ'!$B$2:$H$2,0),FALSE))</f>
        <v>0.23610300000000001</v>
      </c>
      <c r="E323" s="106">
        <f>IF(ISERROR(VLOOKUP($C323,'Miljövärden urval för publ'!$B$2:$H$490,MATCH(E$4,'Miljövärden urval för publ'!$B$2:$H$2,0),FALSE)),"",VLOOKUP($C323,'Miljövärden urval för publ'!$B$2:$H$490,MATCH(E$4,'Miljövärden urval för publ'!$B$2:$H$2,0),FALSE))</f>
        <v>18.497299999999999</v>
      </c>
      <c r="F323" s="106">
        <f>IF(ISERROR(VLOOKUP($C323,'Miljövärden urval för publ'!$B$2:$H$490,MATCH(F$4,'Miljövärden urval för publ'!$B$2:$H$2,0),FALSE)),"",VLOOKUP($C323,'Miljövärden urval för publ'!$B$2:$H$490,MATCH(F$4,'Miljövärden urval för publ'!$B$2:$H$2,0),FALSE))</f>
        <v>18.497299999999999</v>
      </c>
      <c r="G323" s="106">
        <f>IF(ISERROR(VLOOKUP($C323,'Miljövärden urval för publ'!$B$2:$H$490,MATCH(G$4,'Miljövärden urval för publ'!$B$2:$H$2,0),FALSE)),"",VLOOKUP($C323,'Miljövärden urval för publ'!$B$2:$H$490,MATCH(G$4,'Miljövärden urval för publ'!$B$2:$H$2,0),FALSE))</f>
        <v>2.7717599999999998E-2</v>
      </c>
    </row>
    <row r="324" spans="1:7" x14ac:dyDescent="0.25">
      <c r="A324" s="106">
        <v>321</v>
      </c>
      <c r="B324" s="106" t="str">
        <f>IF(ISERROR(INDEX('Miljövärden urval för publ'!$A$2:$AD$475,MATCH($A324,'Miljövärden urval för publ'!$U$2:$U$476,0),1)),"",INDEX('Miljövärden urval för publ'!$A$2:$AD$475,MATCH($A324,'Miljövärden urval för publ'!$U$2:$U$476,0),1))</f>
        <v>Värmevärden AB</v>
      </c>
      <c r="C324" s="106" t="str">
        <f>IF(ISERROR(INDEX('Miljövärden urval för publ'!$A$2:$AD$475,MATCH($A324,'Miljövärden urval för publ'!$U$2:$U$476,0),2)),"",INDEX('Miljövärden urval för publ'!$A$2:$AD$475,MATCH($A324,'Miljövärden urval för publ'!$U$2:$U$476,0),2))</f>
        <v>Stöllet</v>
      </c>
      <c r="D324" s="106">
        <f>IF(ISERROR(VLOOKUP($C324,'Miljövärden urval för publ'!$B$2:$H$490,MATCH(D$4,'Miljövärden urval för publ'!$B$2:$H$2,0),FALSE)),"",VLOOKUP($C324,'Miljövärden urval för publ'!$B$2:$H$490,MATCH(D$4,'Miljövärden urval för publ'!$B$2:$H$2,0),FALSE))</f>
        <v>0.21867500000000001</v>
      </c>
      <c r="E324" s="106">
        <f>IF(ISERROR(VLOOKUP($C324,'Miljövärden urval för publ'!$B$2:$H$490,MATCH(E$4,'Miljövärden urval för publ'!$B$2:$H$2,0),FALSE)),"",VLOOKUP($C324,'Miljövärden urval för publ'!$B$2:$H$490,MATCH(E$4,'Miljövärden urval för publ'!$B$2:$H$2,0),FALSE))</f>
        <v>9.5430200000000003</v>
      </c>
      <c r="F324" s="106">
        <f>IF(ISERROR(VLOOKUP($C324,'Miljövärden urval för publ'!$B$2:$H$490,MATCH(F$4,'Miljövärden urval för publ'!$B$2:$H$2,0),FALSE)),"",VLOOKUP($C324,'Miljövärden urval för publ'!$B$2:$H$490,MATCH(F$4,'Miljövärden urval för publ'!$B$2:$H$2,0),FALSE))</f>
        <v>18.147400000000001</v>
      </c>
      <c r="G324" s="106">
        <f>IF(ISERROR(VLOOKUP($C324,'Miljövärden urval för publ'!$B$2:$H$490,MATCH(G$4,'Miljövärden urval för publ'!$B$2:$H$2,0),FALSE)),"",VLOOKUP($C324,'Miljövärden urval för publ'!$B$2:$H$490,MATCH(G$4,'Miljövärden urval för publ'!$B$2:$H$2,0),FALSE))</f>
        <v>3.8724499999999999E-3</v>
      </c>
    </row>
    <row r="325" spans="1:7" x14ac:dyDescent="0.25">
      <c r="A325" s="106">
        <v>322</v>
      </c>
      <c r="B325" s="106" t="str">
        <f>IF(ISERROR(INDEX('Miljövärden urval för publ'!$A$2:$AD$475,MATCH($A325,'Miljövärden urval för publ'!$U$2:$U$476,0),1)),"",INDEX('Miljövärden urval för publ'!$A$2:$AD$475,MATCH($A325,'Miljövärden urval för publ'!$U$2:$U$476,0),1))</f>
        <v>Värmevärden AB</v>
      </c>
      <c r="C325" s="106" t="str">
        <f>IF(ISERROR(INDEX('Miljövärden urval för publ'!$A$2:$AD$475,MATCH($A325,'Miljövärden urval för publ'!$U$2:$U$476,0),2)),"",INDEX('Miljövärden urval för publ'!$A$2:$AD$475,MATCH($A325,'Miljövärden urval för publ'!$U$2:$U$476,0),2))</f>
        <v>Säffle</v>
      </c>
      <c r="D325" s="106">
        <f>IF(ISERROR(VLOOKUP($C325,'Miljövärden urval för publ'!$B$2:$H$490,MATCH(D$4,'Miljövärden urval för publ'!$B$2:$H$2,0),FALSE)),"",VLOOKUP($C325,'Miljövärden urval för publ'!$B$2:$H$490,MATCH(D$4,'Miljövärden urval för publ'!$B$2:$H$2,0),FALSE))</f>
        <v>0.15470999999999999</v>
      </c>
      <c r="E325" s="106">
        <f>IF(ISERROR(VLOOKUP($C325,'Miljövärden urval för publ'!$B$2:$H$490,MATCH(E$4,'Miljövärden urval för publ'!$B$2:$H$2,0),FALSE)),"",VLOOKUP($C325,'Miljövärden urval för publ'!$B$2:$H$490,MATCH(E$4,'Miljövärden urval för publ'!$B$2:$H$2,0),FALSE))</f>
        <v>12.121700000000001</v>
      </c>
      <c r="F325" s="106">
        <f>IF(ISERROR(VLOOKUP($C325,'Miljövärden urval för publ'!$B$2:$H$490,MATCH(F$4,'Miljövärden urval för publ'!$B$2:$H$2,0),FALSE)),"",VLOOKUP($C325,'Miljövärden urval för publ'!$B$2:$H$490,MATCH(F$4,'Miljövärden urval för publ'!$B$2:$H$2,0),FALSE))</f>
        <v>7.73902</v>
      </c>
      <c r="G325" s="106">
        <f>IF(ISERROR(VLOOKUP($C325,'Miljövärden urval för publ'!$B$2:$H$490,MATCH(G$4,'Miljövärden urval för publ'!$B$2:$H$2,0),FALSE)),"",VLOOKUP($C325,'Miljövärden urval för publ'!$B$2:$H$490,MATCH(G$4,'Miljövärden urval för publ'!$B$2:$H$2,0),FALSE))</f>
        <v>2.6911500000000001E-2</v>
      </c>
    </row>
    <row r="326" spans="1:7" x14ac:dyDescent="0.25">
      <c r="A326" s="106">
        <v>323</v>
      </c>
      <c r="B326" s="106" t="str">
        <f>IF(ISERROR(INDEX('Miljövärden urval för publ'!$A$2:$AD$475,MATCH($A326,'Miljövärden urval för publ'!$U$2:$U$476,0),1)),"",INDEX('Miljövärden urval för publ'!$A$2:$AD$475,MATCH($A326,'Miljövärden urval för publ'!$U$2:$U$476,0),1))</f>
        <v>Värmevärden AB</v>
      </c>
      <c r="C326" s="106" t="str">
        <f>IF(ISERROR(INDEX('Miljövärden urval för publ'!$A$2:$AD$475,MATCH($A326,'Miljövärden urval för publ'!$U$2:$U$476,0),2)),"",INDEX('Miljövärden urval för publ'!$A$2:$AD$475,MATCH($A326,'Miljövärden urval för publ'!$U$2:$U$476,0),2))</f>
        <v>Sörforsa</v>
      </c>
      <c r="D326" s="106">
        <f>IF(ISERROR(VLOOKUP($C326,'Miljövärden urval för publ'!$B$2:$H$490,MATCH(D$4,'Miljövärden urval för publ'!$B$2:$H$2,0),FALSE)),"",VLOOKUP($C326,'Miljövärden urval för publ'!$B$2:$H$490,MATCH(D$4,'Miljövärden urval för publ'!$B$2:$H$2,0),FALSE))</f>
        <v>0.116299</v>
      </c>
      <c r="E326" s="106">
        <f>IF(ISERROR(VLOOKUP($C326,'Miljövärden urval för publ'!$B$2:$H$490,MATCH(E$4,'Miljövärden urval för publ'!$B$2:$H$2,0),FALSE)),"",VLOOKUP($C326,'Miljövärden urval för publ'!$B$2:$H$490,MATCH(E$4,'Miljövärden urval för publ'!$B$2:$H$2,0),FALSE))</f>
        <v>23.4834</v>
      </c>
      <c r="F326" s="106">
        <f>IF(ISERROR(VLOOKUP($C326,'Miljövärden urval för publ'!$B$2:$H$490,MATCH(F$4,'Miljövärden urval för publ'!$B$2:$H$2,0),FALSE)),"",VLOOKUP($C326,'Miljövärden urval för publ'!$B$2:$H$490,MATCH(F$4,'Miljövärden urval för publ'!$B$2:$H$2,0),FALSE))</f>
        <v>9.2012599999999996</v>
      </c>
      <c r="G326" s="106">
        <f>IF(ISERROR(VLOOKUP($C326,'Miljövärden urval för publ'!$B$2:$H$490,MATCH(G$4,'Miljövärden urval för publ'!$B$2:$H$2,0),FALSE)),"",VLOOKUP($C326,'Miljövärden urval för publ'!$B$2:$H$490,MATCH(G$4,'Miljövärden urval för publ'!$B$2:$H$2,0),FALSE))</f>
        <v>3.8432899999999999E-2</v>
      </c>
    </row>
    <row r="327" spans="1:7" x14ac:dyDescent="0.25">
      <c r="A327" s="106">
        <v>324</v>
      </c>
      <c r="B327" s="106" t="str">
        <f>IF(ISERROR(INDEX('Miljövärden urval för publ'!$A$2:$AD$475,MATCH($A327,'Miljövärden urval för publ'!$U$2:$U$476,0),1)),"",INDEX('Miljövärden urval för publ'!$A$2:$AD$475,MATCH($A327,'Miljövärden urval för publ'!$U$2:$U$476,0),1))</f>
        <v>Värmevärden AB</v>
      </c>
      <c r="C327" s="106" t="str">
        <f>IF(ISERROR(INDEX('Miljövärden urval för publ'!$A$2:$AD$475,MATCH($A327,'Miljövärden urval för publ'!$U$2:$U$476,0),2)),"",INDEX('Miljövärden urval för publ'!$A$2:$AD$475,MATCH($A327,'Miljövärden urval för publ'!$U$2:$U$476,0),2))</f>
        <v>Torsby</v>
      </c>
      <c r="D327" s="106">
        <f>IF(ISERROR(VLOOKUP($C327,'Miljövärden urval för publ'!$B$2:$H$490,MATCH(D$4,'Miljövärden urval för publ'!$B$2:$H$2,0),FALSE)),"",VLOOKUP($C327,'Miljövärden urval för publ'!$B$2:$H$490,MATCH(D$4,'Miljövärden urval för publ'!$B$2:$H$2,0),FALSE))</f>
        <v>0.105264</v>
      </c>
      <c r="E327" s="106">
        <f>IF(ISERROR(VLOOKUP($C327,'Miljövärden urval för publ'!$B$2:$H$490,MATCH(E$4,'Miljövärden urval för publ'!$B$2:$H$2,0),FALSE)),"",VLOOKUP($C327,'Miljövärden urval för publ'!$B$2:$H$490,MATCH(E$4,'Miljövärden urval för publ'!$B$2:$H$2,0),FALSE))</f>
        <v>12.6455</v>
      </c>
      <c r="F327" s="106">
        <f>IF(ISERROR(VLOOKUP($C327,'Miljövärden urval för publ'!$B$2:$H$490,MATCH(F$4,'Miljövärden urval för publ'!$B$2:$H$2,0),FALSE)),"",VLOOKUP($C327,'Miljövärden urval för publ'!$B$2:$H$490,MATCH(F$4,'Miljövärden urval för publ'!$B$2:$H$2,0),FALSE))</f>
        <v>7.1300600000000003</v>
      </c>
      <c r="G327" s="106">
        <f>IF(ISERROR(VLOOKUP($C327,'Miljövärden urval för publ'!$B$2:$H$490,MATCH(G$4,'Miljövärden urval för publ'!$B$2:$H$2,0),FALSE)),"",VLOOKUP($C327,'Miljövärden urval för publ'!$B$2:$H$490,MATCH(G$4,'Miljövärden urval för publ'!$B$2:$H$2,0),FALSE))</f>
        <v>1.1480499999999999E-2</v>
      </c>
    </row>
    <row r="328" spans="1:7" x14ac:dyDescent="0.25">
      <c r="A328" s="106">
        <v>325</v>
      </c>
      <c r="B328" s="106" t="str">
        <f>IF(ISERROR(INDEX('Miljövärden urval för publ'!$A$2:$AD$475,MATCH($A328,'Miljövärden urval för publ'!$U$2:$U$476,0),1)),"",INDEX('Miljövärden urval för publ'!$A$2:$AD$475,MATCH($A328,'Miljövärden urval för publ'!$U$2:$U$476,0),1))</f>
        <v>Värnamo Energi AB</v>
      </c>
      <c r="C328" s="106" t="str">
        <f>IF(ISERROR(INDEX('Miljövärden urval för publ'!$A$2:$AD$475,MATCH($A328,'Miljövärden urval för publ'!$U$2:$U$476,0),2)),"",INDEX('Miljövärden urval för publ'!$A$2:$AD$475,MATCH($A328,'Miljövärden urval för publ'!$U$2:$U$476,0),2))</f>
        <v>Rydaholm</v>
      </c>
      <c r="D328" s="106">
        <f>IF(ISERROR(VLOOKUP($C328,'Miljövärden urval för publ'!$B$2:$H$490,MATCH(D$4,'Miljövärden urval för publ'!$B$2:$H$2,0),FALSE)),"",VLOOKUP($C328,'Miljövärden urval för publ'!$B$2:$H$490,MATCH(D$4,'Miljövärden urval för publ'!$B$2:$H$2,0),FALSE))</f>
        <v>0.114662</v>
      </c>
      <c r="E328" s="106">
        <f>IF(ISERROR(VLOOKUP($C328,'Miljövärden urval för publ'!$B$2:$H$490,MATCH(E$4,'Miljövärden urval för publ'!$B$2:$H$2,0),FALSE)),"",VLOOKUP($C328,'Miljövärden urval för publ'!$B$2:$H$490,MATCH(E$4,'Miljövärden urval för publ'!$B$2:$H$2,0),FALSE))</f>
        <v>27.602</v>
      </c>
      <c r="F328" s="106">
        <f>IF(ISERROR(VLOOKUP($C328,'Miljövärden urval för publ'!$B$2:$H$490,MATCH(F$4,'Miljövärden urval för publ'!$B$2:$H$2,0),FALSE)),"",VLOOKUP($C328,'Miljövärden urval för publ'!$B$2:$H$490,MATCH(F$4,'Miljövärden urval för publ'!$B$2:$H$2,0),FALSE))</f>
        <v>10.1174</v>
      </c>
      <c r="G328" s="106">
        <f>IF(ISERROR(VLOOKUP($C328,'Miljövärden urval för publ'!$B$2:$H$490,MATCH(G$4,'Miljövärden urval för publ'!$B$2:$H$2,0),FALSE)),"",VLOOKUP($C328,'Miljövärden urval för publ'!$B$2:$H$490,MATCH(G$4,'Miljövärden urval för publ'!$B$2:$H$2,0),FALSE))</f>
        <v>1.10586E-2</v>
      </c>
    </row>
    <row r="329" spans="1:7" x14ac:dyDescent="0.25">
      <c r="A329" s="106">
        <v>326</v>
      </c>
      <c r="B329" s="106" t="str">
        <f>IF(ISERROR(INDEX('Miljövärden urval för publ'!$A$2:$AD$475,MATCH($A329,'Miljövärden urval för publ'!$U$2:$U$476,0),1)),"",INDEX('Miljövärden urval för publ'!$A$2:$AD$475,MATCH($A329,'Miljövärden urval för publ'!$U$2:$U$476,0),1))</f>
        <v>Värnamo Energi AB</v>
      </c>
      <c r="C329" s="106" t="str">
        <f>IF(ISERROR(INDEX('Miljövärden urval för publ'!$A$2:$AD$475,MATCH($A329,'Miljövärden urval för publ'!$U$2:$U$476,0),2)),"",INDEX('Miljövärden urval för publ'!$A$2:$AD$475,MATCH($A329,'Miljövärden urval för publ'!$U$2:$U$476,0),2))</f>
        <v>Värnamo</v>
      </c>
      <c r="D329" s="106">
        <f>IF(ISERROR(VLOOKUP($C329,'Miljövärden urval för publ'!$B$2:$H$490,MATCH(D$4,'Miljövärden urval för publ'!$B$2:$H$2,0),FALSE)),"",VLOOKUP($C329,'Miljövärden urval för publ'!$B$2:$H$490,MATCH(D$4,'Miljövärden urval för publ'!$B$2:$H$2,0),FALSE))</f>
        <v>0.10736</v>
      </c>
      <c r="E329" s="106">
        <f>IF(ISERROR(VLOOKUP($C329,'Miljövärden urval för publ'!$B$2:$H$490,MATCH(E$4,'Miljövärden urval för publ'!$B$2:$H$2,0),FALSE)),"",VLOOKUP($C329,'Miljövärden urval för publ'!$B$2:$H$490,MATCH(E$4,'Miljövärden urval för publ'!$B$2:$H$2,0),FALSE))</f>
        <v>15.049799999999999</v>
      </c>
      <c r="F329" s="106">
        <f>IF(ISERROR(VLOOKUP($C329,'Miljövärden urval för publ'!$B$2:$H$490,MATCH(F$4,'Miljövärden urval för publ'!$B$2:$H$2,0),FALSE)),"",VLOOKUP($C329,'Miljövärden urval för publ'!$B$2:$H$490,MATCH(F$4,'Miljövärden urval för publ'!$B$2:$H$2,0),FALSE))</f>
        <v>7.0602999999999998</v>
      </c>
      <c r="G329" s="106">
        <f>IF(ISERROR(VLOOKUP($C329,'Miljövärden urval för publ'!$B$2:$H$490,MATCH(G$4,'Miljövärden urval för publ'!$B$2:$H$2,0),FALSE)),"",VLOOKUP($C329,'Miljövärden urval för publ'!$B$2:$H$490,MATCH(G$4,'Miljövärden urval för publ'!$B$2:$H$2,0),FALSE))</f>
        <v>1.88048E-2</v>
      </c>
    </row>
    <row r="330" spans="1:7" x14ac:dyDescent="0.25">
      <c r="A330" s="106">
        <v>327</v>
      </c>
      <c r="B330" s="106" t="str">
        <f>IF(ISERROR(INDEX('Miljövärden urval för publ'!$A$2:$AD$475,MATCH($A330,'Miljövärden urval för publ'!$U$2:$U$476,0),1)),"",INDEX('Miljövärden urval för publ'!$A$2:$AD$475,MATCH($A330,'Miljövärden urval för publ'!$U$2:$U$476,0),1))</f>
        <v>Västerbergslagens Energi AB</v>
      </c>
      <c r="C330" s="106" t="str">
        <f>IF(ISERROR(INDEX('Miljövärden urval för publ'!$A$2:$AD$475,MATCH($A330,'Miljövärden urval för publ'!$U$2:$U$476,0),2)),"",INDEX('Miljövärden urval för publ'!$A$2:$AD$475,MATCH($A330,'Miljövärden urval för publ'!$U$2:$U$476,0),2))</f>
        <v>Fagersta</v>
      </c>
      <c r="D330" s="106">
        <f>IF(ISERROR(VLOOKUP($C330,'Miljövärden urval för publ'!$B$2:$H$490,MATCH(D$4,'Miljövärden urval för publ'!$B$2:$H$2,0),FALSE)),"",VLOOKUP($C330,'Miljövärden urval för publ'!$B$2:$H$490,MATCH(D$4,'Miljövärden urval för publ'!$B$2:$H$2,0),FALSE))</f>
        <v>0.134885</v>
      </c>
      <c r="E330" s="106">
        <f>IF(ISERROR(VLOOKUP($C330,'Miljövärden urval för publ'!$B$2:$H$490,MATCH(E$4,'Miljövärden urval för publ'!$B$2:$H$2,0),FALSE)),"",VLOOKUP($C330,'Miljövärden urval för publ'!$B$2:$H$490,MATCH(E$4,'Miljövärden urval för publ'!$B$2:$H$2,0),FALSE))</f>
        <v>33.936</v>
      </c>
      <c r="F330" s="106">
        <f>IF(ISERROR(VLOOKUP($C330,'Miljövärden urval för publ'!$B$2:$H$490,MATCH(F$4,'Miljövärden urval för publ'!$B$2:$H$2,0),FALSE)),"",VLOOKUP($C330,'Miljövärden urval för publ'!$B$2:$H$490,MATCH(F$4,'Miljövärden urval för publ'!$B$2:$H$2,0),FALSE))</f>
        <v>8.5816099999999995</v>
      </c>
      <c r="G330" s="106">
        <f>IF(ISERROR(VLOOKUP($C330,'Miljövärden urval för publ'!$B$2:$H$490,MATCH(G$4,'Miljövärden urval för publ'!$B$2:$H$2,0),FALSE)),"",VLOOKUP($C330,'Miljövärden urval för publ'!$B$2:$H$490,MATCH(G$4,'Miljövärden urval för publ'!$B$2:$H$2,0),FALSE))</f>
        <v>6.2711199999999998E-3</v>
      </c>
    </row>
    <row r="331" spans="1:7" x14ac:dyDescent="0.25">
      <c r="A331" s="106">
        <v>328</v>
      </c>
      <c r="B331" s="106" t="str">
        <f>IF(ISERROR(INDEX('Miljövärden urval för publ'!$A$2:$AD$475,MATCH($A331,'Miljövärden urval för publ'!$U$2:$U$476,0),1)),"",INDEX('Miljövärden urval för publ'!$A$2:$AD$475,MATCH($A331,'Miljövärden urval för publ'!$U$2:$U$476,0),1))</f>
        <v>Västerbergslagens Energi AB</v>
      </c>
      <c r="C331" s="106" t="str">
        <f>IF(ISERROR(INDEX('Miljövärden urval för publ'!$A$2:$AD$475,MATCH($A331,'Miljövärden urval för publ'!$U$2:$U$476,0),2)),"",INDEX('Miljövärden urval för publ'!$A$2:$AD$475,MATCH($A331,'Miljövärden urval för publ'!$U$2:$U$476,0),2))</f>
        <v>Grängesberg</v>
      </c>
      <c r="D331" s="106">
        <f>IF(ISERROR(VLOOKUP($C331,'Miljövärden urval för publ'!$B$2:$H$490,MATCH(D$4,'Miljövärden urval för publ'!$B$2:$H$2,0),FALSE)),"",VLOOKUP($C331,'Miljövärden urval för publ'!$B$2:$H$490,MATCH(D$4,'Miljövärden urval för publ'!$B$2:$H$2,0),FALSE))</f>
        <v>0.14855399999999999</v>
      </c>
      <c r="E331" s="106">
        <f>IF(ISERROR(VLOOKUP($C331,'Miljövärden urval för publ'!$B$2:$H$490,MATCH(E$4,'Miljövärden urval för publ'!$B$2:$H$2,0),FALSE)),"",VLOOKUP($C331,'Miljövärden urval för publ'!$B$2:$H$490,MATCH(E$4,'Miljövärden urval för publ'!$B$2:$H$2,0),FALSE))</f>
        <v>31.2318</v>
      </c>
      <c r="F331" s="106">
        <f>IF(ISERROR(VLOOKUP($C331,'Miljövärden urval för publ'!$B$2:$H$490,MATCH(F$4,'Miljövärden urval för publ'!$B$2:$H$2,0),FALSE)),"",VLOOKUP($C331,'Miljövärden urval för publ'!$B$2:$H$490,MATCH(F$4,'Miljövärden urval för publ'!$B$2:$H$2,0),FALSE))</f>
        <v>10.597099999999999</v>
      </c>
      <c r="G331" s="106">
        <f>IF(ISERROR(VLOOKUP($C331,'Miljövärden urval för publ'!$B$2:$H$490,MATCH(G$4,'Miljövärden urval för publ'!$B$2:$H$2,0),FALSE)),"",VLOOKUP($C331,'Miljövärden urval för publ'!$B$2:$H$490,MATCH(G$4,'Miljövärden urval för publ'!$B$2:$H$2,0),FALSE))</f>
        <v>5.0510399999999997E-2</v>
      </c>
    </row>
    <row r="332" spans="1:7" x14ac:dyDescent="0.25">
      <c r="A332" s="106">
        <v>329</v>
      </c>
      <c r="B332" s="106" t="str">
        <f>IF(ISERROR(INDEX('Miljövärden urval för publ'!$A$2:$AD$475,MATCH($A332,'Miljövärden urval för publ'!$U$2:$U$476,0),1)),"",INDEX('Miljövärden urval för publ'!$A$2:$AD$475,MATCH($A332,'Miljövärden urval för publ'!$U$2:$U$476,0),1))</f>
        <v>Västerbergslagens Energi AB</v>
      </c>
      <c r="C332" s="106" t="str">
        <f>IF(ISERROR(INDEX('Miljövärden urval för publ'!$A$2:$AD$475,MATCH($A332,'Miljövärden urval för publ'!$U$2:$U$476,0),2)),"",INDEX('Miljövärden urval för publ'!$A$2:$AD$475,MATCH($A332,'Miljövärden urval för publ'!$U$2:$U$476,0),2))</f>
        <v>Ludvika</v>
      </c>
      <c r="D332" s="106">
        <f>IF(ISERROR(VLOOKUP($C332,'Miljövärden urval för publ'!$B$2:$H$490,MATCH(D$4,'Miljövärden urval för publ'!$B$2:$H$2,0),FALSE)),"",VLOOKUP($C332,'Miljövärden urval för publ'!$B$2:$H$490,MATCH(D$4,'Miljövärden urval för publ'!$B$2:$H$2,0),FALSE))</f>
        <v>0.17167299999999999</v>
      </c>
      <c r="E332" s="106">
        <f>IF(ISERROR(VLOOKUP($C332,'Miljövärden urval för publ'!$B$2:$H$490,MATCH(E$4,'Miljövärden urval för publ'!$B$2:$H$2,0),FALSE)),"",VLOOKUP($C332,'Miljövärden urval för publ'!$B$2:$H$490,MATCH(E$4,'Miljövärden urval för publ'!$B$2:$H$2,0),FALSE))</f>
        <v>29.302</v>
      </c>
      <c r="F332" s="106">
        <f>IF(ISERROR(VLOOKUP($C332,'Miljövärden urval för publ'!$B$2:$H$490,MATCH(F$4,'Miljövärden urval för publ'!$B$2:$H$2,0),FALSE)),"",VLOOKUP($C332,'Miljövärden urval för publ'!$B$2:$H$490,MATCH(F$4,'Miljövärden urval för publ'!$B$2:$H$2,0),FALSE))</f>
        <v>5.4097200000000001</v>
      </c>
      <c r="G332" s="106">
        <f>IF(ISERROR(VLOOKUP($C332,'Miljövärden urval för publ'!$B$2:$H$490,MATCH(G$4,'Miljövärden urval för publ'!$B$2:$H$2,0),FALSE)),"",VLOOKUP($C332,'Miljövärden urval för publ'!$B$2:$H$490,MATCH(G$4,'Miljövärden urval för publ'!$B$2:$H$2,0),FALSE))</f>
        <v>5.1105600000000001E-2</v>
      </c>
    </row>
    <row r="333" spans="1:7" x14ac:dyDescent="0.25">
      <c r="A333" s="106">
        <v>330</v>
      </c>
      <c r="B333" s="106" t="str">
        <f>IF(ISERROR(INDEX('Miljövärden urval för publ'!$A$2:$AD$475,MATCH($A333,'Miljövärden urval för publ'!$U$2:$U$476,0),1)),"",INDEX('Miljövärden urval för publ'!$A$2:$AD$475,MATCH($A333,'Miljövärden urval för publ'!$U$2:$U$476,0),1))</f>
        <v>Västerbergslagens Energi AB</v>
      </c>
      <c r="C333" s="106" t="str">
        <f>IF(ISERROR(INDEX('Miljövärden urval för publ'!$A$2:$AD$475,MATCH($A333,'Miljövärden urval för publ'!$U$2:$U$476,0),2)),"",INDEX('Miljövärden urval för publ'!$A$2:$AD$475,MATCH($A333,'Miljövärden urval för publ'!$U$2:$U$476,0),2))</f>
        <v>Norberg</v>
      </c>
      <c r="D333" s="106">
        <f>IF(ISERROR(VLOOKUP($C333,'Miljövärden urval för publ'!$B$2:$H$490,MATCH(D$4,'Miljövärden urval för publ'!$B$2:$H$2,0),FALSE)),"",VLOOKUP($C333,'Miljövärden urval för publ'!$B$2:$H$490,MATCH(D$4,'Miljövärden urval för publ'!$B$2:$H$2,0),FALSE))</f>
        <v>9.7630300000000003E-2</v>
      </c>
      <c r="E333" s="106">
        <f>IF(ISERROR(VLOOKUP($C333,'Miljövärden urval för publ'!$B$2:$H$490,MATCH(E$4,'Miljövärden urval för publ'!$B$2:$H$2,0),FALSE)),"",VLOOKUP($C333,'Miljövärden urval för publ'!$B$2:$H$490,MATCH(E$4,'Miljövärden urval för publ'!$B$2:$H$2,0),FALSE))</f>
        <v>19.801600000000001</v>
      </c>
      <c r="F333" s="106">
        <f>IF(ISERROR(VLOOKUP($C333,'Miljövärden urval för publ'!$B$2:$H$490,MATCH(F$4,'Miljövärden urval för publ'!$B$2:$H$2,0),FALSE)),"",VLOOKUP($C333,'Miljövärden urval för publ'!$B$2:$H$490,MATCH(F$4,'Miljövärden urval för publ'!$B$2:$H$2,0),FALSE))</f>
        <v>1.14937</v>
      </c>
      <c r="G333" s="106">
        <f>IF(ISERROR(VLOOKUP($C333,'Miljövärden urval för publ'!$B$2:$H$490,MATCH(G$4,'Miljövärden urval för publ'!$B$2:$H$2,0),FALSE)),"",VLOOKUP($C333,'Miljövärden urval för publ'!$B$2:$H$490,MATCH(G$4,'Miljövärden urval för publ'!$B$2:$H$2,0),FALSE))</f>
        <v>2.9393499999999999E-2</v>
      </c>
    </row>
    <row r="334" spans="1:7" x14ac:dyDescent="0.25">
      <c r="A334" s="106">
        <v>331</v>
      </c>
      <c r="B334" s="106" t="str">
        <f>IF(ISERROR(INDEX('Miljövärden urval för publ'!$A$2:$AD$475,MATCH($A334,'Miljövärden urval för publ'!$U$2:$U$476,0),1)),"",INDEX('Miljövärden urval för publ'!$A$2:$AD$475,MATCH($A334,'Miljövärden urval för publ'!$U$2:$U$476,0),1))</f>
        <v>Västervik Miljö &amp; Energi AB</v>
      </c>
      <c r="C334" s="106" t="str">
        <f>IF(ISERROR(INDEX('Miljövärden urval för publ'!$A$2:$AD$475,MATCH($A334,'Miljövärden urval för publ'!$U$2:$U$476,0),2)),"",INDEX('Miljövärden urval för publ'!$A$2:$AD$475,MATCH($A334,'Miljövärden urval för publ'!$U$2:$U$476,0),2))</f>
        <v>Ankarsrum</v>
      </c>
      <c r="D334" s="106">
        <f>IF(ISERROR(VLOOKUP($C334,'Miljövärden urval för publ'!$B$2:$H$490,MATCH(D$4,'Miljövärden urval för publ'!$B$2:$H$2,0),FALSE)),"",VLOOKUP($C334,'Miljövärden urval för publ'!$B$2:$H$490,MATCH(D$4,'Miljövärden urval för publ'!$B$2:$H$2,0),FALSE))</f>
        <v>0.27165499999999998</v>
      </c>
      <c r="E334" s="106">
        <f>IF(ISERROR(VLOOKUP($C334,'Miljövärden urval för publ'!$B$2:$H$490,MATCH(E$4,'Miljövärden urval för publ'!$B$2:$H$2,0),FALSE)),"",VLOOKUP($C334,'Miljövärden urval för publ'!$B$2:$H$490,MATCH(E$4,'Miljövärden urval för publ'!$B$2:$H$2,0),FALSE))</f>
        <v>65.294799999999995</v>
      </c>
      <c r="F334" s="106">
        <f>IF(ISERROR(VLOOKUP($C334,'Miljövärden urval för publ'!$B$2:$H$490,MATCH(F$4,'Miljövärden urval för publ'!$B$2:$H$2,0),FALSE)),"",VLOOKUP($C334,'Miljövärden urval för publ'!$B$2:$H$490,MATCH(F$4,'Miljövärden urval för publ'!$B$2:$H$2,0),FALSE))</f>
        <v>13.4528</v>
      </c>
      <c r="G334" s="106">
        <f>IF(ISERROR(VLOOKUP($C334,'Miljövärden urval för publ'!$B$2:$H$490,MATCH(G$4,'Miljövärden urval för publ'!$B$2:$H$2,0),FALSE)),"",VLOOKUP($C334,'Miljövärden urval för publ'!$B$2:$H$490,MATCH(G$4,'Miljövärden urval för publ'!$B$2:$H$2,0),FALSE))</f>
        <v>8.4041099999999994E-2</v>
      </c>
    </row>
    <row r="335" spans="1:7" x14ac:dyDescent="0.25">
      <c r="A335" s="106">
        <v>332</v>
      </c>
      <c r="B335" s="106" t="str">
        <f>IF(ISERROR(INDEX('Miljövärden urval för publ'!$A$2:$AD$475,MATCH($A335,'Miljövärden urval för publ'!$U$2:$U$476,0),1)),"",INDEX('Miljövärden urval för publ'!$A$2:$AD$475,MATCH($A335,'Miljövärden urval för publ'!$U$2:$U$476,0),1))</f>
        <v>Västervik Miljö &amp; Energi AB</v>
      </c>
      <c r="C335" s="106" t="str">
        <f>IF(ISERROR(INDEX('Miljövärden urval för publ'!$A$2:$AD$475,MATCH($A335,'Miljövärden urval för publ'!$U$2:$U$476,0),2)),"",INDEX('Miljövärden urval för publ'!$A$2:$AD$475,MATCH($A335,'Miljövärden urval för publ'!$U$2:$U$476,0),2))</f>
        <v>Gamleby</v>
      </c>
      <c r="D335" s="106">
        <f>IF(ISERROR(VLOOKUP($C335,'Miljövärden urval för publ'!$B$2:$H$490,MATCH(D$4,'Miljövärden urval för publ'!$B$2:$H$2,0),FALSE)),"",VLOOKUP($C335,'Miljövärden urval för publ'!$B$2:$H$490,MATCH(D$4,'Miljövärden urval för publ'!$B$2:$H$2,0),FALSE))</f>
        <v>0.25641700000000001</v>
      </c>
      <c r="E335" s="106">
        <f>IF(ISERROR(VLOOKUP($C335,'Miljövärden urval för publ'!$B$2:$H$490,MATCH(E$4,'Miljövärden urval för publ'!$B$2:$H$2,0),FALSE)),"",VLOOKUP($C335,'Miljövärden urval för publ'!$B$2:$H$490,MATCH(E$4,'Miljövärden urval för publ'!$B$2:$H$2,0),FALSE))</f>
        <v>61.190800000000003</v>
      </c>
      <c r="F335" s="106">
        <f>IF(ISERROR(VLOOKUP($C335,'Miljövärden urval för publ'!$B$2:$H$490,MATCH(F$4,'Miljövärden urval för publ'!$B$2:$H$2,0),FALSE)),"",VLOOKUP($C335,'Miljövärden urval för publ'!$B$2:$H$490,MATCH(F$4,'Miljövärden urval för publ'!$B$2:$H$2,0),FALSE))</f>
        <v>12.2042</v>
      </c>
      <c r="G335" s="106">
        <f>IF(ISERROR(VLOOKUP($C335,'Miljövärden urval för publ'!$B$2:$H$490,MATCH(G$4,'Miljövärden urval för publ'!$B$2:$H$2,0),FALSE)),"",VLOOKUP($C335,'Miljövärden urval för publ'!$B$2:$H$490,MATCH(G$4,'Miljövärden urval för publ'!$B$2:$H$2,0),FALSE))</f>
        <v>8.3686800000000006E-2</v>
      </c>
    </row>
    <row r="336" spans="1:7" x14ac:dyDescent="0.25">
      <c r="A336" s="106">
        <v>333</v>
      </c>
      <c r="B336" s="106" t="str">
        <f>IF(ISERROR(INDEX('Miljövärden urval för publ'!$A$2:$AD$475,MATCH($A336,'Miljövärden urval för publ'!$U$2:$U$476,0),1)),"",INDEX('Miljövärden urval för publ'!$A$2:$AD$475,MATCH($A336,'Miljövärden urval för publ'!$U$2:$U$476,0),1))</f>
        <v>Västervik Miljö &amp; Energi AB</v>
      </c>
      <c r="C336" s="106" t="str">
        <f>IF(ISERROR(INDEX('Miljövärden urval för publ'!$A$2:$AD$475,MATCH($A336,'Miljövärden urval för publ'!$U$2:$U$476,0),2)),"",INDEX('Miljövärden urval för publ'!$A$2:$AD$475,MATCH($A336,'Miljövärden urval för publ'!$U$2:$U$476,0),2))</f>
        <v>Västervik</v>
      </c>
      <c r="D336" s="106">
        <f>IF(ISERROR(VLOOKUP($C336,'Miljövärden urval för publ'!$B$2:$H$490,MATCH(D$4,'Miljövärden urval för publ'!$B$2:$H$2,0),FALSE)),"",VLOOKUP($C336,'Miljövärden urval för publ'!$B$2:$H$490,MATCH(D$4,'Miljövärden urval för publ'!$B$2:$H$2,0),FALSE))</f>
        <v>0.20219899999999999</v>
      </c>
      <c r="E336" s="106">
        <f>IF(ISERROR(VLOOKUP($C336,'Miljövärden urval för publ'!$B$2:$H$490,MATCH(E$4,'Miljövärden urval för publ'!$B$2:$H$2,0),FALSE)),"",VLOOKUP($C336,'Miljövärden urval för publ'!$B$2:$H$490,MATCH(E$4,'Miljövärden urval för publ'!$B$2:$H$2,0),FALSE))</f>
        <v>130.81800000000001</v>
      </c>
      <c r="F336" s="106">
        <f>IF(ISERROR(VLOOKUP($C336,'Miljövärden urval för publ'!$B$2:$H$490,MATCH(F$4,'Miljövärden urval för publ'!$B$2:$H$2,0),FALSE)),"",VLOOKUP($C336,'Miljövärden urval för publ'!$B$2:$H$490,MATCH(F$4,'Miljövärden urval för publ'!$B$2:$H$2,0),FALSE))</f>
        <v>5.1185600000000004</v>
      </c>
      <c r="G336" s="106">
        <f>IF(ISERROR(VLOOKUP($C336,'Miljövärden urval för publ'!$B$2:$H$490,MATCH(G$4,'Miljövärden urval för publ'!$B$2:$H$2,0),FALSE)),"",VLOOKUP($C336,'Miljövärden urval för publ'!$B$2:$H$490,MATCH(G$4,'Miljövärden urval för publ'!$B$2:$H$2,0),FALSE))</f>
        <v>4.02654E-2</v>
      </c>
    </row>
    <row r="337" spans="1:7" x14ac:dyDescent="0.25">
      <c r="A337" s="106">
        <v>334</v>
      </c>
      <c r="B337" s="106" t="str">
        <f>IF(ISERROR(INDEX('Miljövärden urval för publ'!$A$2:$AD$475,MATCH($A337,'Miljövärden urval för publ'!$U$2:$U$476,0),1)),"",INDEX('Miljövärden urval för publ'!$A$2:$AD$475,MATCH($A337,'Miljövärden urval för publ'!$U$2:$U$476,0),1))</f>
        <v>Växjö Energi AB</v>
      </c>
      <c r="C337" s="106" t="str">
        <f>IF(ISERROR(INDEX('Miljövärden urval för publ'!$A$2:$AD$475,MATCH($A337,'Miljövärden urval för publ'!$U$2:$U$476,0),2)),"",INDEX('Miljövärden urval för publ'!$A$2:$AD$475,MATCH($A337,'Miljövärden urval för publ'!$U$2:$U$476,0),2))</f>
        <v>Braås</v>
      </c>
      <c r="D337" s="106">
        <f>IF(ISERROR(VLOOKUP($C337,'Miljövärden urval för publ'!$B$2:$H$490,MATCH(D$4,'Miljövärden urval för publ'!$B$2:$H$2,0),FALSE)),"",VLOOKUP($C337,'Miljövärden urval för publ'!$B$2:$H$490,MATCH(D$4,'Miljövärden urval för publ'!$B$2:$H$2,0),FALSE))</f>
        <v>9.1916600000000001E-2</v>
      </c>
      <c r="E337" s="106">
        <f>IF(ISERROR(VLOOKUP($C337,'Miljövärden urval för publ'!$B$2:$H$490,MATCH(E$4,'Miljövärden urval för publ'!$B$2:$H$2,0),FALSE)),"",VLOOKUP($C337,'Miljövärden urval för publ'!$B$2:$H$490,MATCH(E$4,'Miljövärden urval för publ'!$B$2:$H$2,0),FALSE))</f>
        <v>18.778300000000002</v>
      </c>
      <c r="F337" s="106">
        <f>IF(ISERROR(VLOOKUP($C337,'Miljövärden urval för publ'!$B$2:$H$490,MATCH(F$4,'Miljövärden urval för publ'!$B$2:$H$2,0),FALSE)),"",VLOOKUP($C337,'Miljövärden urval för publ'!$B$2:$H$490,MATCH(F$4,'Miljövärden urval för publ'!$B$2:$H$2,0),FALSE))</f>
        <v>9.3534799999999994</v>
      </c>
      <c r="G337" s="106">
        <f>IF(ISERROR(VLOOKUP($C337,'Miljövärden urval för publ'!$B$2:$H$490,MATCH(G$4,'Miljövärden urval för publ'!$B$2:$H$2,0),FALSE)),"",VLOOKUP($C337,'Miljövärden urval för publ'!$B$2:$H$490,MATCH(G$4,'Miljövärden urval för publ'!$B$2:$H$2,0),FALSE))</f>
        <v>7.6986900000000002E-3</v>
      </c>
    </row>
    <row r="338" spans="1:7" x14ac:dyDescent="0.25">
      <c r="A338" s="106">
        <v>335</v>
      </c>
      <c r="B338" s="106" t="str">
        <f>IF(ISERROR(INDEX('Miljövärden urval för publ'!$A$2:$AD$475,MATCH($A338,'Miljövärden urval för publ'!$U$2:$U$476,0),1)),"",INDEX('Miljövärden urval för publ'!$A$2:$AD$475,MATCH($A338,'Miljövärden urval för publ'!$U$2:$U$476,0),1))</f>
        <v>Växjö Energi AB</v>
      </c>
      <c r="C338" s="106" t="str">
        <f>IF(ISERROR(INDEX('Miljövärden urval för publ'!$A$2:$AD$475,MATCH($A338,'Miljövärden urval för publ'!$U$2:$U$476,0),2)),"",INDEX('Miljövärden urval för publ'!$A$2:$AD$475,MATCH($A338,'Miljövärden urval för publ'!$U$2:$U$476,0),2))</f>
        <v>Ingelstad</v>
      </c>
      <c r="D338" s="106">
        <f>IF(ISERROR(VLOOKUP($C338,'Miljövärden urval för publ'!$B$2:$H$490,MATCH(D$4,'Miljövärden urval för publ'!$B$2:$H$2,0),FALSE)),"",VLOOKUP($C338,'Miljövärden urval för publ'!$B$2:$H$490,MATCH(D$4,'Miljövärden urval för publ'!$B$2:$H$2,0),FALSE))</f>
        <v>0.112359</v>
      </c>
      <c r="E338" s="106">
        <f>IF(ISERROR(VLOOKUP($C338,'Miljövärden urval för publ'!$B$2:$H$490,MATCH(E$4,'Miljövärden urval för publ'!$B$2:$H$2,0),FALSE)),"",VLOOKUP($C338,'Miljövärden urval för publ'!$B$2:$H$490,MATCH(E$4,'Miljövärden urval för publ'!$B$2:$H$2,0),FALSE))</f>
        <v>20.710799999999999</v>
      </c>
      <c r="F338" s="106">
        <f>IF(ISERROR(VLOOKUP($C338,'Miljövärden urval för publ'!$B$2:$H$490,MATCH(F$4,'Miljövärden urval för publ'!$B$2:$H$2,0),FALSE)),"",VLOOKUP($C338,'Miljövärden urval för publ'!$B$2:$H$490,MATCH(F$4,'Miljövärden urval för publ'!$B$2:$H$2,0),FALSE))</f>
        <v>11.7041</v>
      </c>
      <c r="G338" s="106">
        <f>IF(ISERROR(VLOOKUP($C338,'Miljövärden urval för publ'!$B$2:$H$490,MATCH(G$4,'Miljövärden urval för publ'!$B$2:$H$2,0),FALSE)),"",VLOOKUP($C338,'Miljövärden urval för publ'!$B$2:$H$490,MATCH(G$4,'Miljövärden urval för publ'!$B$2:$H$2,0),FALSE))</f>
        <v>6.8246699999999997E-3</v>
      </c>
    </row>
    <row r="339" spans="1:7" x14ac:dyDescent="0.25">
      <c r="A339" s="106">
        <v>336</v>
      </c>
      <c r="B339" s="106" t="str">
        <f>IF(ISERROR(INDEX('Miljövärden urval för publ'!$A$2:$AD$475,MATCH($A339,'Miljövärden urval för publ'!$U$2:$U$476,0),1)),"",INDEX('Miljövärden urval för publ'!$A$2:$AD$475,MATCH($A339,'Miljövärden urval för publ'!$U$2:$U$476,0),1))</f>
        <v>Växjö Energi AB</v>
      </c>
      <c r="C339" s="106" t="str">
        <f>IF(ISERROR(INDEX('Miljövärden urval för publ'!$A$2:$AD$475,MATCH($A339,'Miljövärden urval för publ'!$U$2:$U$476,0),2)),"",INDEX('Miljövärden urval för publ'!$A$2:$AD$475,MATCH($A339,'Miljövärden urval för publ'!$U$2:$U$476,0),2))</f>
        <v>Rottne</v>
      </c>
      <c r="D339" s="106">
        <f>IF(ISERROR(VLOOKUP($C339,'Miljövärden urval för publ'!$B$2:$H$490,MATCH(D$4,'Miljövärden urval för publ'!$B$2:$H$2,0),FALSE)),"",VLOOKUP($C339,'Miljövärden urval för publ'!$B$2:$H$490,MATCH(D$4,'Miljövärden urval för publ'!$B$2:$H$2,0),FALSE))</f>
        <v>8.7719699999999998E-2</v>
      </c>
      <c r="E339" s="106">
        <f>IF(ISERROR(VLOOKUP($C339,'Miljövärden urval för publ'!$B$2:$H$490,MATCH(E$4,'Miljövärden urval för publ'!$B$2:$H$2,0),FALSE)),"",VLOOKUP($C339,'Miljövärden urval för publ'!$B$2:$H$490,MATCH(E$4,'Miljövärden urval för publ'!$B$2:$H$2,0),FALSE))</f>
        <v>21.639500000000002</v>
      </c>
      <c r="F339" s="106">
        <f>IF(ISERROR(VLOOKUP($C339,'Miljövärden urval för publ'!$B$2:$H$490,MATCH(F$4,'Miljövärden urval för publ'!$B$2:$H$2,0),FALSE)),"",VLOOKUP($C339,'Miljövärden urval för publ'!$B$2:$H$490,MATCH(F$4,'Miljövärden urval för publ'!$B$2:$H$2,0),FALSE))</f>
        <v>9.5095200000000002</v>
      </c>
      <c r="G339" s="106">
        <f>IF(ISERROR(VLOOKUP($C339,'Miljövärden urval för publ'!$B$2:$H$490,MATCH(G$4,'Miljövärden urval för publ'!$B$2:$H$2,0),FALSE)),"",VLOOKUP($C339,'Miljövärden urval för publ'!$B$2:$H$490,MATCH(G$4,'Miljövärden urval för publ'!$B$2:$H$2,0),FALSE))</f>
        <v>7.4405199999999999E-3</v>
      </c>
    </row>
    <row r="340" spans="1:7" x14ac:dyDescent="0.25">
      <c r="A340" s="106">
        <v>337</v>
      </c>
      <c r="B340" s="106" t="str">
        <f>IF(ISERROR(INDEX('Miljövärden urval för publ'!$A$2:$AD$475,MATCH($A340,'Miljövärden urval för publ'!$U$2:$U$476,0),1)),"",INDEX('Miljövärden urval för publ'!$A$2:$AD$475,MATCH($A340,'Miljövärden urval för publ'!$U$2:$U$476,0),1))</f>
        <v>Ystad Energi AB</v>
      </c>
      <c r="C340" s="106" t="str">
        <f>IF(ISERROR(INDEX('Miljövärden urval för publ'!$A$2:$AD$475,MATCH($A340,'Miljövärden urval för publ'!$U$2:$U$476,0),2)),"",INDEX('Miljövärden urval för publ'!$A$2:$AD$475,MATCH($A340,'Miljövärden urval för publ'!$U$2:$U$476,0),2))</f>
        <v>Ystad</v>
      </c>
      <c r="D340" s="106">
        <f>IF(ISERROR(VLOOKUP($C340,'Miljövärden urval för publ'!$B$2:$H$490,MATCH(D$4,'Miljövärden urval för publ'!$B$2:$H$2,0),FALSE)),"",VLOOKUP($C340,'Miljövärden urval för publ'!$B$2:$H$490,MATCH(D$4,'Miljövärden urval för publ'!$B$2:$H$2,0),FALSE))</f>
        <v>0.139205</v>
      </c>
      <c r="E340" s="106">
        <f>IF(ISERROR(VLOOKUP($C340,'Miljövärden urval för publ'!$B$2:$H$490,MATCH(E$4,'Miljövärden urval för publ'!$B$2:$H$2,0),FALSE)),"",VLOOKUP($C340,'Miljövärden urval för publ'!$B$2:$H$490,MATCH(E$4,'Miljövärden urval för publ'!$B$2:$H$2,0),FALSE))</f>
        <v>28.7057</v>
      </c>
      <c r="F340" s="106">
        <f>IF(ISERROR(VLOOKUP($C340,'Miljövärden urval för publ'!$B$2:$H$490,MATCH(F$4,'Miljövärden urval för publ'!$B$2:$H$2,0),FALSE)),"",VLOOKUP($C340,'Miljövärden urval för publ'!$B$2:$H$490,MATCH(F$4,'Miljövärden urval för publ'!$B$2:$H$2,0),FALSE))</f>
        <v>9.2609300000000001</v>
      </c>
      <c r="G340" s="106">
        <f>IF(ISERROR(VLOOKUP($C340,'Miljövärden urval för publ'!$B$2:$H$490,MATCH(G$4,'Miljövärden urval för publ'!$B$2:$H$2,0),FALSE)),"",VLOOKUP($C340,'Miljövärden urval för publ'!$B$2:$H$490,MATCH(G$4,'Miljövärden urval för publ'!$B$2:$H$2,0),FALSE))</f>
        <v>2.4516E-2</v>
      </c>
    </row>
    <row r="341" spans="1:7" x14ac:dyDescent="0.25">
      <c r="A341" s="106">
        <v>338</v>
      </c>
      <c r="B341" s="106" t="str">
        <f>IF(ISERROR(INDEX('Miljövärden urval för publ'!$A$2:$AD$475,MATCH($A341,'Miljövärden urval för publ'!$U$2:$U$476,0),1)),"",INDEX('Miljövärden urval för publ'!$A$2:$AD$475,MATCH($A341,'Miljövärden urval för publ'!$U$2:$U$476,0),1))</f>
        <v>Ånge Energi AB</v>
      </c>
      <c r="C341" s="106" t="str">
        <f>IF(ISERROR(INDEX('Miljövärden urval för publ'!$A$2:$AD$475,MATCH($A341,'Miljövärden urval för publ'!$U$2:$U$476,0),2)),"",INDEX('Miljövärden urval för publ'!$A$2:$AD$475,MATCH($A341,'Miljövärden urval för publ'!$U$2:$U$476,0),2))</f>
        <v>Fränsta</v>
      </c>
      <c r="D341" s="106">
        <f>IF(ISERROR(VLOOKUP($C341,'Miljövärden urval för publ'!$B$2:$H$490,MATCH(D$4,'Miljövärden urval för publ'!$B$2:$H$2,0),FALSE)),"",VLOOKUP($C341,'Miljövärden urval för publ'!$B$2:$H$490,MATCH(D$4,'Miljövärden urval för publ'!$B$2:$H$2,0),FALSE))</f>
        <v>0.195359</v>
      </c>
      <c r="E341" s="106">
        <f>IF(ISERROR(VLOOKUP($C341,'Miljövärden urval för publ'!$B$2:$H$490,MATCH(E$4,'Miljövärden urval för publ'!$B$2:$H$2,0),FALSE)),"",VLOOKUP($C341,'Miljövärden urval för publ'!$B$2:$H$490,MATCH(E$4,'Miljövärden urval för publ'!$B$2:$H$2,0),FALSE))</f>
        <v>21.081</v>
      </c>
      <c r="F341" s="106">
        <f>IF(ISERROR(VLOOKUP($C341,'Miljövärden urval för publ'!$B$2:$H$490,MATCH(F$4,'Miljövärden urval för publ'!$B$2:$H$2,0),FALSE)),"",VLOOKUP($C341,'Miljövärden urval för publ'!$B$2:$H$490,MATCH(F$4,'Miljövärden urval för publ'!$B$2:$H$2,0),FALSE))</f>
        <v>14.720599999999999</v>
      </c>
      <c r="G341" s="106">
        <f>IF(ISERROR(VLOOKUP($C341,'Miljövärden urval för publ'!$B$2:$H$490,MATCH(G$4,'Miljövärden urval för publ'!$B$2:$H$2,0),FALSE)),"",VLOOKUP($C341,'Miljövärden urval för publ'!$B$2:$H$490,MATCH(G$4,'Miljövärden urval för publ'!$B$2:$H$2,0),FALSE))</f>
        <v>1.4195299999999999E-2</v>
      </c>
    </row>
    <row r="342" spans="1:7" x14ac:dyDescent="0.25">
      <c r="A342" s="106">
        <v>339</v>
      </c>
      <c r="B342" s="106" t="str">
        <f>IF(ISERROR(INDEX('Miljövärden urval för publ'!$A$2:$AD$475,MATCH($A342,'Miljövärden urval för publ'!$U$2:$U$476,0),1)),"",INDEX('Miljövärden urval för publ'!$A$2:$AD$475,MATCH($A342,'Miljövärden urval för publ'!$U$2:$U$476,0),1))</f>
        <v>Ånge Energi AB</v>
      </c>
      <c r="C342" s="106" t="str">
        <f>IF(ISERROR(INDEX('Miljövärden urval för publ'!$A$2:$AD$475,MATCH($A342,'Miljövärden urval för publ'!$U$2:$U$476,0),2)),"",INDEX('Miljövärden urval för publ'!$A$2:$AD$475,MATCH($A342,'Miljövärden urval för publ'!$U$2:$U$476,0),2))</f>
        <v>Ljungaverk</v>
      </c>
      <c r="D342" s="106">
        <f>IF(ISERROR(VLOOKUP($C342,'Miljövärden urval för publ'!$B$2:$H$490,MATCH(D$4,'Miljövärden urval för publ'!$B$2:$H$2,0),FALSE)),"",VLOOKUP($C342,'Miljövärden urval för publ'!$B$2:$H$490,MATCH(D$4,'Miljövärden urval för publ'!$B$2:$H$2,0),FALSE))</f>
        <v>0.90329999999999999</v>
      </c>
      <c r="E342" s="106">
        <f>IF(ISERROR(VLOOKUP($C342,'Miljövärden urval för publ'!$B$2:$H$490,MATCH(E$4,'Miljövärden urval för publ'!$B$2:$H$2,0),FALSE)),"",VLOOKUP($C342,'Miljövärden urval för publ'!$B$2:$H$490,MATCH(E$4,'Miljövärden urval för publ'!$B$2:$H$2,0),FALSE))</f>
        <v>216.709</v>
      </c>
      <c r="F342" s="106">
        <f>IF(ISERROR(VLOOKUP($C342,'Miljövärden urval för publ'!$B$2:$H$490,MATCH(F$4,'Miljövärden urval för publ'!$B$2:$H$2,0),FALSE)),"",VLOOKUP($C342,'Miljövärden urval för publ'!$B$2:$H$490,MATCH(F$4,'Miljövärden urval för publ'!$B$2:$H$2,0),FALSE))</f>
        <v>15.9975</v>
      </c>
      <c r="G342" s="106">
        <f>IF(ISERROR(VLOOKUP($C342,'Miljövärden urval för publ'!$B$2:$H$490,MATCH(G$4,'Miljövärden urval för publ'!$B$2:$H$2,0),FALSE)),"",VLOOKUP($C342,'Miljövärden urval för publ'!$B$2:$H$490,MATCH(G$4,'Miljövärden urval för publ'!$B$2:$H$2,0),FALSE))</f>
        <v>0.98269200000000001</v>
      </c>
    </row>
    <row r="343" spans="1:7" x14ac:dyDescent="0.25">
      <c r="A343" s="106">
        <v>340</v>
      </c>
      <c r="B343" s="106" t="str">
        <f>IF(ISERROR(INDEX('Miljövärden urval för publ'!$A$2:$AD$475,MATCH($A343,'Miljövärden urval för publ'!$U$2:$U$476,0),1)),"",INDEX('Miljövärden urval för publ'!$A$2:$AD$475,MATCH($A343,'Miljövärden urval för publ'!$U$2:$U$476,0),1))</f>
        <v>Ånge Energi AB</v>
      </c>
      <c r="C343" s="106" t="str">
        <f>IF(ISERROR(INDEX('Miljövärden urval för publ'!$A$2:$AD$475,MATCH($A343,'Miljövärden urval för publ'!$U$2:$U$476,0),2)),"",INDEX('Miljövärden urval för publ'!$A$2:$AD$475,MATCH($A343,'Miljövärden urval för publ'!$U$2:$U$476,0),2))</f>
        <v>Ånge</v>
      </c>
      <c r="D343" s="106">
        <f>IF(ISERROR(VLOOKUP($C343,'Miljövärden urval för publ'!$B$2:$H$490,MATCH(D$4,'Miljövärden urval för publ'!$B$2:$H$2,0),FALSE)),"",VLOOKUP($C343,'Miljövärden urval för publ'!$B$2:$H$490,MATCH(D$4,'Miljövärden urval för publ'!$B$2:$H$2,0),FALSE))</f>
        <v>0.132268</v>
      </c>
      <c r="E343" s="106">
        <f>IF(ISERROR(VLOOKUP($C343,'Miljövärden urval för publ'!$B$2:$H$490,MATCH(E$4,'Miljövärden urval för publ'!$B$2:$H$2,0),FALSE)),"",VLOOKUP($C343,'Miljövärden urval för publ'!$B$2:$H$490,MATCH(E$4,'Miljövärden urval för publ'!$B$2:$H$2,0),FALSE))</f>
        <v>23.569600000000001</v>
      </c>
      <c r="F343" s="106">
        <f>IF(ISERROR(VLOOKUP($C343,'Miljövärden urval för publ'!$B$2:$H$490,MATCH(F$4,'Miljövärden urval för publ'!$B$2:$H$2,0),FALSE)),"",VLOOKUP($C343,'Miljövärden urval för publ'!$B$2:$H$490,MATCH(F$4,'Miljövärden urval för publ'!$B$2:$H$2,0),FALSE))</f>
        <v>5.1657099999999998</v>
      </c>
      <c r="G343" s="106">
        <f>IF(ISERROR(VLOOKUP($C343,'Miljövärden urval för publ'!$B$2:$H$490,MATCH(G$4,'Miljövärden urval för publ'!$B$2:$H$2,0),FALSE)),"",VLOOKUP($C343,'Miljövärden urval för publ'!$B$2:$H$490,MATCH(G$4,'Miljövärden urval för publ'!$B$2:$H$2,0),FALSE))</f>
        <v>2.19122E-2</v>
      </c>
    </row>
    <row r="344" spans="1:7" x14ac:dyDescent="0.25">
      <c r="A344" s="106">
        <v>341</v>
      </c>
      <c r="B344" s="106" t="str">
        <f>IF(ISERROR(INDEX('Miljövärden urval för publ'!$A$2:$AD$475,MATCH($A344,'Miljövärden urval för publ'!$U$2:$U$476,0),1)),"",INDEX('Miljövärden urval för publ'!$A$2:$AD$475,MATCH($A344,'Miljövärden urval för publ'!$U$2:$U$476,0),1))</f>
        <v>Öresundskraft AB</v>
      </c>
      <c r="C344" s="106" t="str">
        <f>IF(ISERROR(INDEX('Miljövärden urval för publ'!$A$2:$AD$475,MATCH($A344,'Miljövärden urval för publ'!$U$2:$U$476,0),2)),"",INDEX('Miljövärden urval för publ'!$A$2:$AD$475,MATCH($A344,'Miljövärden urval för publ'!$U$2:$U$476,0),2))</f>
        <v>Helsingborg</v>
      </c>
      <c r="D344" s="106">
        <f>IF(ISERROR(VLOOKUP($C344,'Miljövärden urval för publ'!$B$2:$H$490,MATCH(D$4,'Miljövärden urval för publ'!$B$2:$H$2,0),FALSE)),"",VLOOKUP($C344,'Miljövärden urval för publ'!$B$2:$H$490,MATCH(D$4,'Miljövärden urval för publ'!$B$2:$H$2,0),FALSE))</f>
        <v>8.1628599999999996E-2</v>
      </c>
      <c r="E344" s="106">
        <f>IF(ISERROR(VLOOKUP($C344,'Miljövärden urval för publ'!$B$2:$H$490,MATCH(E$4,'Miljövärden urval för publ'!$B$2:$H$2,0),FALSE)),"",VLOOKUP($C344,'Miljövärden urval för publ'!$B$2:$H$490,MATCH(E$4,'Miljövärden urval för publ'!$B$2:$H$2,0),FALSE))</f>
        <v>31.669699999999999</v>
      </c>
      <c r="F344" s="106">
        <f>IF(ISERROR(VLOOKUP($C344,'Miljövärden urval för publ'!$B$2:$H$490,MATCH(F$4,'Miljövärden urval för publ'!$B$2:$H$2,0),FALSE)),"",VLOOKUP($C344,'Miljövärden urval för publ'!$B$2:$H$490,MATCH(F$4,'Miljövärden urval för publ'!$B$2:$H$2,0),FALSE))</f>
        <v>4.1780099999999996</v>
      </c>
      <c r="G344" s="106">
        <f>IF(ISERROR(VLOOKUP($C344,'Miljövärden urval för publ'!$B$2:$H$490,MATCH(G$4,'Miljövärden urval för publ'!$B$2:$H$2,0),FALSE)),"",VLOOKUP($C344,'Miljövärden urval för publ'!$B$2:$H$490,MATCH(G$4,'Miljövärden urval för publ'!$B$2:$H$2,0),FALSE))</f>
        <v>2.9574100000000002E-3</v>
      </c>
    </row>
    <row r="345" spans="1:7" x14ac:dyDescent="0.25">
      <c r="A345" s="106">
        <v>342</v>
      </c>
      <c r="B345" s="106" t="str">
        <f>IF(ISERROR(INDEX('Miljövärden urval för publ'!$A$2:$AD$475,MATCH($A345,'Miljövärden urval för publ'!$U$2:$U$476,0),1)),"",INDEX('Miljövärden urval för publ'!$A$2:$AD$475,MATCH($A345,'Miljövärden urval för publ'!$U$2:$U$476,0),1))</f>
        <v>Öresundskraft AB</v>
      </c>
      <c r="C345" s="106" t="str">
        <f>IF(ISERROR(INDEX('Miljövärden urval för publ'!$A$2:$AD$475,MATCH($A345,'Miljövärden urval för publ'!$U$2:$U$476,0),2)),"",INDEX('Miljövärden urval för publ'!$A$2:$AD$475,MATCH($A345,'Miljövärden urval för publ'!$U$2:$U$476,0),2))</f>
        <v>Hjärnarp</v>
      </c>
      <c r="D345" s="106">
        <f>IF(ISERROR(VLOOKUP($C345,'Miljövärden urval för publ'!$B$2:$H$490,MATCH(D$4,'Miljövärden urval för publ'!$B$2:$H$2,0),FALSE)),"",VLOOKUP($C345,'Miljövärden urval för publ'!$B$2:$H$490,MATCH(D$4,'Miljövärden urval för publ'!$B$2:$H$2,0),FALSE))</f>
        <v>0.209531</v>
      </c>
      <c r="E345" s="106">
        <f>IF(ISERROR(VLOOKUP($C345,'Miljövärden urval för publ'!$B$2:$H$490,MATCH(E$4,'Miljövärden urval för publ'!$B$2:$H$2,0),FALSE)),"",VLOOKUP($C345,'Miljövärden urval för publ'!$B$2:$H$490,MATCH(E$4,'Miljövärden urval för publ'!$B$2:$H$2,0),FALSE))</f>
        <v>9.0746300000000009</v>
      </c>
      <c r="F345" s="106">
        <f>IF(ISERROR(VLOOKUP($C345,'Miljövärden urval för publ'!$B$2:$H$490,MATCH(F$4,'Miljövärden urval för publ'!$B$2:$H$2,0),FALSE)),"",VLOOKUP($C345,'Miljövärden urval för publ'!$B$2:$H$490,MATCH(F$4,'Miljövärden urval för publ'!$B$2:$H$2,0),FALSE))</f>
        <v>19.568100000000001</v>
      </c>
      <c r="G345" s="106">
        <f>IF(ISERROR(VLOOKUP($C345,'Miljövärden urval för publ'!$B$2:$H$490,MATCH(G$4,'Miljövärden urval för publ'!$B$2:$H$2,0),FALSE)),"",VLOOKUP($C345,'Miljövärden urval för publ'!$B$2:$H$490,MATCH(G$4,'Miljövärden urval för publ'!$B$2:$H$2,0),FALSE))</f>
        <v>8.2019700000000005E-4</v>
      </c>
    </row>
    <row r="346" spans="1:7" x14ac:dyDescent="0.25">
      <c r="A346" s="106">
        <v>343</v>
      </c>
      <c r="B346" s="106" t="str">
        <f>IF(ISERROR(INDEX('Miljövärden urval för publ'!$A$2:$AD$475,MATCH($A346,'Miljövärden urval för publ'!$U$2:$U$476,0),1)),"",INDEX('Miljövärden urval för publ'!$A$2:$AD$475,MATCH($A346,'Miljövärden urval för publ'!$U$2:$U$476,0),1))</f>
        <v>Öresundskraft AB</v>
      </c>
      <c r="C346" s="106" t="str">
        <f>IF(ISERROR(INDEX('Miljövärden urval för publ'!$A$2:$AD$475,MATCH($A346,'Miljövärden urval för publ'!$U$2:$U$476,0),2)),"",INDEX('Miljövärden urval för publ'!$A$2:$AD$475,MATCH($A346,'Miljövärden urval för publ'!$U$2:$U$476,0),2))</f>
        <v>Vejbystrand</v>
      </c>
      <c r="D346" s="106">
        <f>IF(ISERROR(VLOOKUP($C346,'Miljövärden urval för publ'!$B$2:$H$490,MATCH(D$4,'Miljövärden urval för publ'!$B$2:$H$2,0),FALSE)),"",VLOOKUP($C346,'Miljövärden urval för publ'!$B$2:$H$490,MATCH(D$4,'Miljövärden urval för publ'!$B$2:$H$2,0),FALSE))</f>
        <v>0.23507</v>
      </c>
      <c r="E346" s="106">
        <f>IF(ISERROR(VLOOKUP($C346,'Miljövärden urval för publ'!$B$2:$H$490,MATCH(E$4,'Miljövärden urval för publ'!$B$2:$H$2,0),FALSE)),"",VLOOKUP($C346,'Miljövärden urval för publ'!$B$2:$H$490,MATCH(E$4,'Miljövärden urval för publ'!$B$2:$H$2,0),FALSE))</f>
        <v>12.449</v>
      </c>
      <c r="F346" s="106">
        <f>IF(ISERROR(VLOOKUP($C346,'Miljövärden urval för publ'!$B$2:$H$490,MATCH(F$4,'Miljövärden urval för publ'!$B$2:$H$2,0),FALSE)),"",VLOOKUP($C346,'Miljövärden urval för publ'!$B$2:$H$490,MATCH(F$4,'Miljövärden urval för publ'!$B$2:$H$2,0),FALSE))</f>
        <v>23.785499999999999</v>
      </c>
      <c r="G346" s="106">
        <f>IF(ISERROR(VLOOKUP($C346,'Miljövärden urval för publ'!$B$2:$H$490,MATCH(G$4,'Miljövärden urval för publ'!$B$2:$H$2,0),FALSE)),"",VLOOKUP($C346,'Miljövärden urval för publ'!$B$2:$H$490,MATCH(G$4,'Miljövärden urval för publ'!$B$2:$H$2,0),FALSE))</f>
        <v>3.7799999999999999E-3</v>
      </c>
    </row>
    <row r="347" spans="1:7" x14ac:dyDescent="0.25">
      <c r="A347" s="106">
        <v>344</v>
      </c>
      <c r="B347" s="106" t="str">
        <f>IF(ISERROR(INDEX('Miljövärden urval för publ'!$A$2:$AD$475,MATCH($A347,'Miljövärden urval för publ'!$U$2:$U$476,0),1)),"",INDEX('Miljövärden urval för publ'!$A$2:$AD$475,MATCH($A347,'Miljövärden urval för publ'!$U$2:$U$476,0),1))</f>
        <v>Öresundskraft AB</v>
      </c>
      <c r="C347" s="106" t="str">
        <f>IF(ISERROR(INDEX('Miljövärden urval för publ'!$A$2:$AD$475,MATCH($A347,'Miljövärden urval för publ'!$U$2:$U$476,0),2)),"",INDEX('Miljövärden urval för publ'!$A$2:$AD$475,MATCH($A347,'Miljövärden urval för publ'!$U$2:$U$476,0),2))</f>
        <v>Ängelholm</v>
      </c>
      <c r="D347" s="106">
        <f>IF(ISERROR(VLOOKUP($C347,'Miljövärden urval för publ'!$B$2:$H$490,MATCH(D$4,'Miljövärden urval för publ'!$B$2:$H$2,0),FALSE)),"",VLOOKUP($C347,'Miljövärden urval för publ'!$B$2:$H$490,MATCH(D$4,'Miljövärden urval för publ'!$B$2:$H$2,0),FALSE))</f>
        <v>0.135909</v>
      </c>
      <c r="E347" s="106">
        <f>IF(ISERROR(VLOOKUP($C347,'Miljövärden urval för publ'!$B$2:$H$490,MATCH(E$4,'Miljövärden urval för publ'!$B$2:$H$2,0),FALSE)),"",VLOOKUP($C347,'Miljövärden urval för publ'!$B$2:$H$490,MATCH(E$4,'Miljövärden urval för publ'!$B$2:$H$2,0),FALSE))</f>
        <v>28.4651</v>
      </c>
      <c r="F347" s="106">
        <f>IF(ISERROR(VLOOKUP($C347,'Miljövärden urval för publ'!$B$2:$H$490,MATCH(F$4,'Miljövärden urval för publ'!$B$2:$H$2,0),FALSE)),"",VLOOKUP($C347,'Miljövärden urval för publ'!$B$2:$H$490,MATCH(F$4,'Miljövärden urval för publ'!$B$2:$H$2,0),FALSE))</f>
        <v>4.3188000000000004</v>
      </c>
      <c r="G347" s="106">
        <f>IF(ISERROR(VLOOKUP($C347,'Miljövärden urval för publ'!$B$2:$H$490,MATCH(G$4,'Miljövärden urval för publ'!$B$2:$H$2,0),FALSE)),"",VLOOKUP($C347,'Miljövärden urval för publ'!$B$2:$H$490,MATCH(G$4,'Miljövärden urval för publ'!$B$2:$H$2,0),FALSE))</f>
        <v>4.6601899999999998E-3</v>
      </c>
    </row>
    <row r="348" spans="1:7" x14ac:dyDescent="0.25">
      <c r="A348" s="106">
        <v>345</v>
      </c>
      <c r="B348" s="106" t="str">
        <f>IF(ISERROR(INDEX('Miljövärden urval för publ'!$A$2:$AD$475,MATCH($A348,'Miljövärden urval för publ'!$U$2:$U$476,0),1)),"",INDEX('Miljövärden urval för publ'!$A$2:$AD$475,MATCH($A348,'Miljövärden urval för publ'!$U$2:$U$476,0),1))</f>
        <v>Örkelljunga Fjärrvärmeverk AB</v>
      </c>
      <c r="C348" s="106" t="str">
        <f>IF(ISERROR(INDEX('Miljövärden urval för publ'!$A$2:$AD$475,MATCH($A348,'Miljövärden urval för publ'!$U$2:$U$476,0),2)),"",INDEX('Miljövärden urval för publ'!$A$2:$AD$475,MATCH($A348,'Miljövärden urval för publ'!$U$2:$U$476,0),2))</f>
        <v>Örkelljunga</v>
      </c>
      <c r="D348" s="106">
        <f>IF(ISERROR(VLOOKUP($C348,'Miljövärden urval för publ'!$B$2:$H$490,MATCH(D$4,'Miljövärden urval för publ'!$B$2:$H$2,0),FALSE)),"",VLOOKUP($C348,'Miljövärden urval för publ'!$B$2:$H$490,MATCH(D$4,'Miljövärden urval för publ'!$B$2:$H$2,0),FALSE))</f>
        <v>0.119424</v>
      </c>
      <c r="E348" s="106">
        <f>IF(ISERROR(VLOOKUP($C348,'Miljövärden urval för publ'!$B$2:$H$490,MATCH(E$4,'Miljövärden urval för publ'!$B$2:$H$2,0),FALSE)),"",VLOOKUP($C348,'Miljövärden urval för publ'!$B$2:$H$490,MATCH(E$4,'Miljövärden urval för publ'!$B$2:$H$2,0),FALSE))</f>
        <v>28.552</v>
      </c>
      <c r="F348" s="106">
        <f>IF(ISERROR(VLOOKUP($C348,'Miljövärden urval för publ'!$B$2:$H$490,MATCH(F$4,'Miljövärden urval för publ'!$B$2:$H$2,0),FALSE)),"",VLOOKUP($C348,'Miljövärden urval för publ'!$B$2:$H$490,MATCH(F$4,'Miljövärden urval för publ'!$B$2:$H$2,0),FALSE))</f>
        <v>9.4250100000000003</v>
      </c>
      <c r="G348" s="106">
        <f>IF(ISERROR(VLOOKUP($C348,'Miljövärden urval för publ'!$B$2:$H$490,MATCH(G$4,'Miljövärden urval för publ'!$B$2:$H$2,0),FALSE)),"",VLOOKUP($C348,'Miljövärden urval för publ'!$B$2:$H$490,MATCH(G$4,'Miljövärden urval för publ'!$B$2:$H$2,0),FALSE))</f>
        <v>1.5608500000000001E-2</v>
      </c>
    </row>
    <row r="349" spans="1:7" x14ac:dyDescent="0.25">
      <c r="A349" s="106">
        <v>346</v>
      </c>
      <c r="B349" s="106" t="str">
        <f>IF(ISERROR(INDEX('Miljövärden urval för publ'!$A$2:$AD$475,MATCH($A349,'Miljövärden urval för publ'!$U$2:$U$476,0),1)),"",INDEX('Miljövärden urval för publ'!$A$2:$AD$475,MATCH($A349,'Miljövärden urval för publ'!$U$2:$U$476,0),1))</f>
        <v>Österlens Kraft AB</v>
      </c>
      <c r="C349" s="106" t="str">
        <f>IF(ISERROR(INDEX('Miljövärden urval för publ'!$A$2:$AD$475,MATCH($A349,'Miljövärden urval för publ'!$U$2:$U$476,0),2)),"",INDEX('Miljövärden urval för publ'!$A$2:$AD$475,MATCH($A349,'Miljövärden urval för publ'!$U$2:$U$476,0),2))</f>
        <v>Simrishamn</v>
      </c>
      <c r="D349" s="106">
        <f>IF(ISERROR(VLOOKUP($C349,'Miljövärden urval för publ'!$B$2:$H$490,MATCH(D$4,'Miljövärden urval för publ'!$B$2:$H$2,0),FALSE)),"",VLOOKUP($C349,'Miljövärden urval för publ'!$B$2:$H$490,MATCH(D$4,'Miljövärden urval för publ'!$B$2:$H$2,0),FALSE))</f>
        <v>0.167569</v>
      </c>
      <c r="E349" s="106">
        <f>IF(ISERROR(VLOOKUP($C349,'Miljövärden urval för publ'!$B$2:$H$490,MATCH(E$4,'Miljövärden urval för publ'!$B$2:$H$2,0),FALSE)),"",VLOOKUP($C349,'Miljövärden urval för publ'!$B$2:$H$490,MATCH(E$4,'Miljövärden urval för publ'!$B$2:$H$2,0),FALSE))</f>
        <v>39.140599999999999</v>
      </c>
      <c r="F349" s="106">
        <f>IF(ISERROR(VLOOKUP($C349,'Miljövärden urval för publ'!$B$2:$H$490,MATCH(F$4,'Miljövärden urval för publ'!$B$2:$H$2,0),FALSE)),"",VLOOKUP($C349,'Miljövärden urval för publ'!$B$2:$H$490,MATCH(F$4,'Miljövärden urval för publ'!$B$2:$H$2,0),FALSE))</f>
        <v>8.8137600000000003</v>
      </c>
      <c r="G349" s="106">
        <f>IF(ISERROR(VLOOKUP($C349,'Miljövärden urval för publ'!$B$2:$H$490,MATCH(G$4,'Miljövärden urval för publ'!$B$2:$H$2,0),FALSE)),"",VLOOKUP($C349,'Miljövärden urval för publ'!$B$2:$H$490,MATCH(G$4,'Miljövärden urval för publ'!$B$2:$H$2,0),FALSE))</f>
        <v>4.2820900000000002E-2</v>
      </c>
    </row>
    <row r="350" spans="1:7" x14ac:dyDescent="0.25">
      <c r="A350" s="106">
        <v>347</v>
      </c>
      <c r="B350" s="106" t="str">
        <f>IF(ISERROR(INDEX('Miljövärden urval för publ'!$A$2:$AD$475,MATCH($A350,'Miljövärden urval för publ'!$U$2:$U$476,0),1)),"",INDEX('Miljövärden urval för publ'!$A$2:$AD$475,MATCH($A350,'Miljövärden urval för publ'!$U$2:$U$476,0),1))</f>
        <v>Övik Energi AB</v>
      </c>
      <c r="C350" s="106" t="str">
        <f>IF(ISERROR(INDEX('Miljövärden urval för publ'!$A$2:$AD$475,MATCH($A350,'Miljövärden urval för publ'!$U$2:$U$476,0),2)),"",INDEX('Miljövärden urval för publ'!$A$2:$AD$475,MATCH($A350,'Miljövärden urval för publ'!$U$2:$U$476,0),2))</f>
        <v>Bjästa</v>
      </c>
      <c r="D350" s="106">
        <f>IF(ISERROR(VLOOKUP($C350,'Miljövärden urval för publ'!$B$2:$H$490,MATCH(D$4,'Miljövärden urval för publ'!$B$2:$H$2,0),FALSE)),"",VLOOKUP($C350,'Miljövärden urval för publ'!$B$2:$H$490,MATCH(D$4,'Miljövärden urval för publ'!$B$2:$H$2,0),FALSE))</f>
        <v>0.149398</v>
      </c>
      <c r="E350" s="106">
        <f>IF(ISERROR(VLOOKUP($C350,'Miljövärden urval för publ'!$B$2:$H$490,MATCH(E$4,'Miljövärden urval för publ'!$B$2:$H$2,0),FALSE)),"",VLOOKUP($C350,'Miljövärden urval för publ'!$B$2:$H$490,MATCH(E$4,'Miljövärden urval för publ'!$B$2:$H$2,0),FALSE))</f>
        <v>28.674099999999999</v>
      </c>
      <c r="F350" s="106">
        <f>IF(ISERROR(VLOOKUP($C350,'Miljövärden urval för publ'!$B$2:$H$490,MATCH(F$4,'Miljövärden urval för publ'!$B$2:$H$2,0),FALSE)),"",VLOOKUP($C350,'Miljövärden urval för publ'!$B$2:$H$490,MATCH(F$4,'Miljövärden urval för publ'!$B$2:$H$2,0),FALSE))</f>
        <v>10.498200000000001</v>
      </c>
      <c r="G350" s="106">
        <f>IF(ISERROR(VLOOKUP($C350,'Miljövärden urval för publ'!$B$2:$H$490,MATCH(G$4,'Miljövärden urval för publ'!$B$2:$H$2,0),FALSE)),"",VLOOKUP($C350,'Miljövärden urval för publ'!$B$2:$H$490,MATCH(G$4,'Miljövärden urval för publ'!$B$2:$H$2,0),FALSE))</f>
        <v>4.3112600000000001E-2</v>
      </c>
    </row>
    <row r="351" spans="1:7" x14ac:dyDescent="0.25">
      <c r="A351" s="106">
        <v>348</v>
      </c>
      <c r="B351" s="106" t="str">
        <f>IF(ISERROR(INDEX('Miljövärden urval för publ'!$A$2:$AD$475,MATCH($A351,'Miljövärden urval för publ'!$U$2:$U$476,0),1)),"",INDEX('Miljövärden urval för publ'!$A$2:$AD$475,MATCH($A351,'Miljövärden urval för publ'!$U$2:$U$476,0),1))</f>
        <v>Övik Energi AB</v>
      </c>
      <c r="C351" s="106" t="str">
        <f>IF(ISERROR(INDEX('Miljövärden urval för publ'!$A$2:$AD$475,MATCH($A351,'Miljövärden urval för publ'!$U$2:$U$476,0),2)),"",INDEX('Miljövärden urval för publ'!$A$2:$AD$475,MATCH($A351,'Miljövärden urval för publ'!$U$2:$U$476,0),2))</f>
        <v>Bredbyn</v>
      </c>
      <c r="D351" s="106">
        <f>IF(ISERROR(VLOOKUP($C351,'Miljövärden urval för publ'!$B$2:$H$490,MATCH(D$4,'Miljövärden urval för publ'!$B$2:$H$2,0),FALSE)),"",VLOOKUP($C351,'Miljövärden urval för publ'!$B$2:$H$490,MATCH(D$4,'Miljövärden urval för publ'!$B$2:$H$2,0),FALSE))</f>
        <v>0.459702</v>
      </c>
      <c r="E351" s="106">
        <f>IF(ISERROR(VLOOKUP($C351,'Miljövärden urval för publ'!$B$2:$H$490,MATCH(E$4,'Miljövärden urval för publ'!$B$2:$H$2,0),FALSE)),"",VLOOKUP($C351,'Miljövärden urval för publ'!$B$2:$H$490,MATCH(E$4,'Miljövärden urval för publ'!$B$2:$H$2,0),FALSE))</f>
        <v>15.340299999999999</v>
      </c>
      <c r="F351" s="106">
        <f>IF(ISERROR(VLOOKUP($C351,'Miljövärden urval för publ'!$B$2:$H$490,MATCH(F$4,'Miljövärden urval för publ'!$B$2:$H$2,0),FALSE)),"",VLOOKUP($C351,'Miljövärden urval för publ'!$B$2:$H$490,MATCH(F$4,'Miljövärden urval för publ'!$B$2:$H$2,0),FALSE))</f>
        <v>7.1853199999999999</v>
      </c>
      <c r="G351" s="106">
        <f>IF(ISERROR(VLOOKUP($C351,'Miljövärden urval för publ'!$B$2:$H$490,MATCH(G$4,'Miljövärden urval för publ'!$B$2:$H$2,0),FALSE)),"",VLOOKUP($C351,'Miljövärden urval för publ'!$B$2:$H$490,MATCH(G$4,'Miljövärden urval för publ'!$B$2:$H$2,0),FALSE))</f>
        <v>1.69873E-2</v>
      </c>
    </row>
    <row r="352" spans="1:7" x14ac:dyDescent="0.25">
      <c r="A352" s="106">
        <v>349</v>
      </c>
      <c r="B352" s="106" t="str">
        <f>IF(ISERROR(INDEX('Miljövärden urval för publ'!$A$2:$AD$475,MATCH($A352,'Miljövärden urval för publ'!$U$2:$U$476,0),1)),"",INDEX('Miljövärden urval för publ'!$A$2:$AD$475,MATCH($A352,'Miljövärden urval för publ'!$U$2:$U$476,0),1))</f>
        <v>Övik Energi AB</v>
      </c>
      <c r="C352" s="106" t="str">
        <f>IF(ISERROR(INDEX('Miljövärden urval för publ'!$A$2:$AD$475,MATCH($A352,'Miljövärden urval för publ'!$U$2:$U$476,0),2)),"",INDEX('Miljövärden urval för publ'!$A$2:$AD$475,MATCH($A352,'Miljövärden urval för publ'!$U$2:$U$476,0),2))</f>
        <v>Hampnäs</v>
      </c>
      <c r="D352" s="106">
        <f>IF(ISERROR(VLOOKUP($C352,'Miljövärden urval för publ'!$B$2:$H$490,MATCH(D$4,'Miljövärden urval för publ'!$B$2:$H$2,0),FALSE)),"",VLOOKUP($C352,'Miljövärden urval för publ'!$B$2:$H$490,MATCH(D$4,'Miljövärden urval för publ'!$B$2:$H$2,0),FALSE))</f>
        <v>0.24817600000000001</v>
      </c>
      <c r="E352" s="106">
        <f>IF(ISERROR(VLOOKUP($C352,'Miljövärden urval för publ'!$B$2:$H$490,MATCH(E$4,'Miljövärden urval för publ'!$B$2:$H$2,0),FALSE)),"",VLOOKUP($C352,'Miljövärden urval för publ'!$B$2:$H$490,MATCH(E$4,'Miljövärden urval för publ'!$B$2:$H$2,0),FALSE))</f>
        <v>32.613599999999998</v>
      </c>
      <c r="F352" s="106">
        <f>IF(ISERROR(VLOOKUP($C352,'Miljövärden urval för publ'!$B$2:$H$490,MATCH(F$4,'Miljövärden urval för publ'!$B$2:$H$2,0),FALSE)),"",VLOOKUP($C352,'Miljövärden urval för publ'!$B$2:$H$490,MATCH(F$4,'Miljövärden urval för publ'!$B$2:$H$2,0),FALSE))</f>
        <v>16.410399999999999</v>
      </c>
      <c r="G352" s="106">
        <f>IF(ISERROR(VLOOKUP($C352,'Miljövärden urval för publ'!$B$2:$H$490,MATCH(G$4,'Miljövärden urval för publ'!$B$2:$H$2,0),FALSE)),"",VLOOKUP($C352,'Miljövärden urval för publ'!$B$2:$H$490,MATCH(G$4,'Miljövärden urval för publ'!$B$2:$H$2,0),FALSE))</f>
        <v>4.57737E-2</v>
      </c>
    </row>
    <row r="353" spans="1:7" x14ac:dyDescent="0.25">
      <c r="A353" s="106">
        <v>350</v>
      </c>
      <c r="B353" s="106" t="str">
        <f>IF(ISERROR(INDEX('Miljövärden urval för publ'!$A$2:$AD$475,MATCH($A353,'Miljövärden urval för publ'!$U$2:$U$476,0),1)),"",INDEX('Miljövärden urval för publ'!$A$2:$AD$475,MATCH($A353,'Miljövärden urval för publ'!$U$2:$U$476,0),1))</f>
        <v>Övik Energi AB</v>
      </c>
      <c r="C353" s="106" t="str">
        <f>IF(ISERROR(INDEX('Miljövärden urval för publ'!$A$2:$AD$475,MATCH($A353,'Miljövärden urval för publ'!$U$2:$U$476,0),2)),"",INDEX('Miljövärden urval för publ'!$A$2:$AD$475,MATCH($A353,'Miljövärden urval för publ'!$U$2:$U$476,0),2))</f>
        <v>Husum</v>
      </c>
      <c r="D353" s="106">
        <f>IF(ISERROR(VLOOKUP($C353,'Miljövärden urval för publ'!$B$2:$H$490,MATCH(D$4,'Miljövärden urval för publ'!$B$2:$H$2,0),FALSE)),"",VLOOKUP($C353,'Miljövärden urval för publ'!$B$2:$H$490,MATCH(D$4,'Miljövärden urval för publ'!$B$2:$H$2,0),FALSE))</f>
        <v>0.14516899999999999</v>
      </c>
      <c r="E353" s="106">
        <f>IF(ISERROR(VLOOKUP($C353,'Miljövärden urval för publ'!$B$2:$H$490,MATCH(E$4,'Miljövärden urval för publ'!$B$2:$H$2,0),FALSE)),"",VLOOKUP($C353,'Miljövärden urval för publ'!$B$2:$H$490,MATCH(E$4,'Miljövärden urval för publ'!$B$2:$H$2,0),FALSE))</f>
        <v>33.556100000000001</v>
      </c>
      <c r="F353" s="106">
        <f>IF(ISERROR(VLOOKUP($C353,'Miljövärden urval för publ'!$B$2:$H$490,MATCH(F$4,'Miljövärden urval för publ'!$B$2:$H$2,0),FALSE)),"",VLOOKUP($C353,'Miljövärden urval för publ'!$B$2:$H$490,MATCH(F$4,'Miljövärden urval för publ'!$B$2:$H$2,0),FALSE))</f>
        <v>4.8672800000000001</v>
      </c>
      <c r="G353" s="106">
        <f>IF(ISERROR(VLOOKUP($C353,'Miljövärden urval för publ'!$B$2:$H$490,MATCH(G$4,'Miljövärden urval för publ'!$B$2:$H$2,0),FALSE)),"",VLOOKUP($C353,'Miljövärden urval för publ'!$B$2:$H$490,MATCH(G$4,'Miljövärden urval för publ'!$B$2:$H$2,0),FALSE))</f>
        <v>4.64708E-2</v>
      </c>
    </row>
    <row r="354" spans="1:7" x14ac:dyDescent="0.25">
      <c r="A354" s="106">
        <v>351</v>
      </c>
      <c r="B354" s="106" t="str">
        <f>IF(ISERROR(INDEX('Miljövärden urval för publ'!$A$2:$AD$475,MATCH($A354,'Miljövärden urval för publ'!$U$2:$U$476,0),1)),"",INDEX('Miljövärden urval för publ'!$A$2:$AD$475,MATCH($A354,'Miljövärden urval för publ'!$U$2:$U$476,0),1))</f>
        <v>Övik Energi AB</v>
      </c>
      <c r="C354" s="106" t="str">
        <f>IF(ISERROR(INDEX('Miljövärden urval för publ'!$A$2:$AD$475,MATCH($A354,'Miljövärden urval för publ'!$U$2:$U$476,0),2)),"",INDEX('Miljövärden urval för publ'!$A$2:$AD$475,MATCH($A354,'Miljövärden urval för publ'!$U$2:$U$476,0),2))</f>
        <v>Moliden</v>
      </c>
      <c r="D354" s="106">
        <f>IF(ISERROR(VLOOKUP($C354,'Miljövärden urval för publ'!$B$2:$H$490,MATCH(D$4,'Miljövärden urval för publ'!$B$2:$H$2,0),FALSE)),"",VLOOKUP($C354,'Miljövärden urval för publ'!$B$2:$H$490,MATCH(D$4,'Miljövärden urval för publ'!$B$2:$H$2,0),FALSE))</f>
        <v>0.229874</v>
      </c>
      <c r="E354" s="106">
        <f>IF(ISERROR(VLOOKUP($C354,'Miljövärden urval för publ'!$B$2:$H$490,MATCH(E$4,'Miljövärden urval för publ'!$B$2:$H$2,0),FALSE)),"",VLOOKUP($C354,'Miljövärden urval för publ'!$B$2:$H$490,MATCH(E$4,'Miljövärden urval för publ'!$B$2:$H$2,0),FALSE))</f>
        <v>20.3</v>
      </c>
      <c r="F354" s="106">
        <f>IF(ISERROR(VLOOKUP($C354,'Miljövärden urval för publ'!$B$2:$H$490,MATCH(F$4,'Miljövärden urval för publ'!$B$2:$H$2,0),FALSE)),"",VLOOKUP($C354,'Miljövärden urval för publ'!$B$2:$H$490,MATCH(F$4,'Miljövärden urval för publ'!$B$2:$H$2,0),FALSE))</f>
        <v>18.111599999999999</v>
      </c>
      <c r="G354" s="106">
        <f>IF(ISERROR(VLOOKUP($C354,'Miljövärden urval för publ'!$B$2:$H$490,MATCH(G$4,'Miljövärden urval för publ'!$B$2:$H$2,0),FALSE)),"",VLOOKUP($C354,'Miljövärden urval för publ'!$B$2:$H$490,MATCH(G$4,'Miljövärden urval för publ'!$B$2:$H$2,0),FALSE))</f>
        <v>3.3687099999999998E-2</v>
      </c>
    </row>
    <row r="355" spans="1:7" x14ac:dyDescent="0.25">
      <c r="A355" s="106">
        <v>352</v>
      </c>
      <c r="B355" s="106" t="str">
        <f>IF(ISERROR(INDEX('Miljövärden urval för publ'!$A$2:$AD$475,MATCH($A355,'Miljövärden urval för publ'!$U$2:$U$476,0),1)),"",INDEX('Miljövärden urval för publ'!$A$2:$AD$475,MATCH($A355,'Miljövärden urval för publ'!$U$2:$U$476,0),1))</f>
        <v>Övik Energi AB</v>
      </c>
      <c r="C355" s="106" t="str">
        <f>IF(ISERROR(INDEX('Miljövärden urval för publ'!$A$2:$AD$475,MATCH($A355,'Miljövärden urval för publ'!$U$2:$U$476,0),2)),"",INDEX('Miljövärden urval för publ'!$A$2:$AD$475,MATCH($A355,'Miljövärden urval för publ'!$U$2:$U$476,0),2))</f>
        <v>Processånga</v>
      </c>
      <c r="D355" s="106">
        <f>IF(ISERROR(VLOOKUP($C355,'Miljövärden urval för publ'!$B$2:$H$490,MATCH(D$4,'Miljövärden urval för publ'!$B$2:$H$2,0),FALSE)),"",VLOOKUP($C355,'Miljövärden urval för publ'!$B$2:$H$490,MATCH(D$4,'Miljövärden urval för publ'!$B$2:$H$2,0),FALSE))</f>
        <v>0.22314500000000001</v>
      </c>
      <c r="E355" s="106">
        <f>IF(ISERROR(VLOOKUP($C355,'Miljövärden urval för publ'!$B$2:$H$490,MATCH(E$4,'Miljövärden urval för publ'!$B$2:$H$2,0),FALSE)),"",VLOOKUP($C355,'Miljövärden urval för publ'!$B$2:$H$490,MATCH(E$4,'Miljövärden urval för publ'!$B$2:$H$2,0),FALSE))</f>
        <v>48.285800000000002</v>
      </c>
      <c r="F355" s="106">
        <f>IF(ISERROR(VLOOKUP($C355,'Miljövärden urval för publ'!$B$2:$H$490,MATCH(F$4,'Miljövärden urval för publ'!$B$2:$H$2,0),FALSE)),"",VLOOKUP($C355,'Miljövärden urval för publ'!$B$2:$H$490,MATCH(F$4,'Miljövärden urval för publ'!$B$2:$H$2,0),FALSE))</f>
        <v>9.5106199999999994</v>
      </c>
      <c r="G355" s="106">
        <f>IF(ISERROR(VLOOKUP($C355,'Miljövärden urval för publ'!$B$2:$H$490,MATCH(G$4,'Miljövärden urval för publ'!$B$2:$H$2,0),FALSE)),"",VLOOKUP($C355,'Miljövärden urval för publ'!$B$2:$H$490,MATCH(G$4,'Miljövärden urval för publ'!$B$2:$H$2,0),FALSE))</f>
        <v>2.6340100000000002E-2</v>
      </c>
    </row>
    <row r="356" spans="1:7" x14ac:dyDescent="0.25">
      <c r="A356" s="106">
        <v>353</v>
      </c>
      <c r="B356" s="106" t="str">
        <f>IF(ISERROR(INDEX('Miljövärden urval för publ'!$A$2:$AD$475,MATCH($A356,'Miljövärden urval för publ'!$U$2:$U$476,0),1)),"",INDEX('Miljövärden urval för publ'!$A$2:$AD$475,MATCH($A356,'Miljövärden urval för publ'!$U$2:$U$476,0),1))</f>
        <v>Övik Energi AB</v>
      </c>
      <c r="C356" s="106" t="str">
        <f>IF(ISERROR(INDEX('Miljövärden urval för publ'!$A$2:$AD$475,MATCH($A356,'Miljövärden urval för publ'!$U$2:$U$476,0),2)),"",INDEX('Miljövärden urval för publ'!$A$2:$AD$475,MATCH($A356,'Miljövärden urval för publ'!$U$2:$U$476,0),2))</f>
        <v>Örnsköldsvik</v>
      </c>
      <c r="D356" s="106">
        <f>IF(ISERROR(VLOOKUP($C356,'Miljövärden urval för publ'!$B$2:$H$490,MATCH(D$4,'Miljövärden urval för publ'!$B$2:$H$2,0),FALSE)),"",VLOOKUP($C356,'Miljövärden urval för publ'!$B$2:$H$490,MATCH(D$4,'Miljövärden urval för publ'!$B$2:$H$2,0),FALSE))</f>
        <v>0.16014</v>
      </c>
      <c r="E356" s="106">
        <f>IF(ISERROR(VLOOKUP($C356,'Miljövärden urval för publ'!$B$2:$H$490,MATCH(E$4,'Miljövärden urval för publ'!$B$2:$H$2,0),FALSE)),"",VLOOKUP($C356,'Miljövärden urval för publ'!$B$2:$H$490,MATCH(E$4,'Miljövärden urval för publ'!$B$2:$H$2,0),FALSE))</f>
        <v>43.076999999999998</v>
      </c>
      <c r="F356" s="106">
        <f>IF(ISERROR(VLOOKUP($C356,'Miljövärden urval för publ'!$B$2:$H$490,MATCH(F$4,'Miljövärden urval för publ'!$B$2:$H$2,0),FALSE)),"",VLOOKUP($C356,'Miljövärden urval för publ'!$B$2:$H$490,MATCH(F$4,'Miljövärden urval för publ'!$B$2:$H$2,0),FALSE))</f>
        <v>7.8914099999999996</v>
      </c>
      <c r="G356" s="106">
        <f>IF(ISERROR(VLOOKUP($C356,'Miljövärden urval för publ'!$B$2:$H$490,MATCH(G$4,'Miljövärden urval för publ'!$B$2:$H$2,0),FALSE)),"",VLOOKUP($C356,'Miljövärden urval för publ'!$B$2:$H$490,MATCH(G$4,'Miljövärden urval för publ'!$B$2:$H$2,0),FALSE))</f>
        <v>2.1417100000000001E-2</v>
      </c>
    </row>
    <row r="357" spans="1:7" x14ac:dyDescent="0.25">
      <c r="A357" s="106">
        <v>354</v>
      </c>
      <c r="B357" s="106" t="str">
        <f>IF(ISERROR(INDEX('Miljövärden urval för publ'!$A$2:$AD$475,MATCH($A357,'Miljövärden urval för publ'!$U$2:$U$476,0),1)),"",INDEX('Miljövärden urval för publ'!$A$2:$AD$475,MATCH($A357,'Miljövärden urval för publ'!$U$2:$U$476,0),1))</f>
        <v/>
      </c>
      <c r="C357" s="106" t="str">
        <f>IF(ISERROR(INDEX('Miljövärden urval för publ'!$A$2:$AD$475,MATCH($A357,'Miljövärden urval för publ'!$U$2:$U$476,0),2)),"",INDEX('Miljövärden urval för publ'!$A$2:$AD$475,MATCH($A357,'Miljövärden urval för publ'!$U$2:$U$476,0),2))</f>
        <v/>
      </c>
      <c r="D357" s="106" t="str">
        <f>IF(ISERROR(VLOOKUP($C357,'Miljövärden urval för publ'!$B$2:$H$490,MATCH(D$4,'Miljövärden urval för publ'!$B$2:$H$2,0),FALSE)),"",VLOOKUP($C357,'Miljövärden urval för publ'!$B$2:$H$490,MATCH(D$4,'Miljövärden urval för publ'!$B$2:$H$2,0),FALSE))</f>
        <v/>
      </c>
      <c r="E357" s="106" t="str">
        <f>IF(ISERROR(VLOOKUP($C357,'Miljövärden urval för publ'!$B$2:$H$490,MATCH(E$4,'Miljövärden urval för publ'!$B$2:$H$2,0),FALSE)),"",VLOOKUP($C357,'Miljövärden urval för publ'!$B$2:$H$490,MATCH(E$4,'Miljövärden urval för publ'!$B$2:$H$2,0),FALSE))</f>
        <v/>
      </c>
      <c r="F357" s="106" t="str">
        <f>IF(ISERROR(VLOOKUP($C357,'Miljövärden urval för publ'!$B$2:$H$490,MATCH(F$4,'Miljövärden urval för publ'!$B$2:$H$2,0),FALSE)),"",VLOOKUP($C357,'Miljövärden urval för publ'!$B$2:$H$490,MATCH(F$4,'Miljövärden urval för publ'!$B$2:$H$2,0),FALSE))</f>
        <v/>
      </c>
      <c r="G357" s="106" t="str">
        <f>IF(ISERROR(VLOOKUP($C357,'Miljövärden urval för publ'!$B$2:$H$490,MATCH(G$4,'Miljövärden urval för publ'!$B$2:$H$2,0),FALSE)),"",VLOOKUP($C357,'Miljövärden urval för publ'!$B$2:$H$490,MATCH(G$4,'Miljövärden urval för publ'!$B$2:$H$2,0),FALSE))</f>
        <v/>
      </c>
    </row>
    <row r="358" spans="1:7" x14ac:dyDescent="0.25">
      <c r="A358" s="106">
        <v>355</v>
      </c>
      <c r="B358" s="106" t="str">
        <f>IF(ISERROR(INDEX('Miljövärden urval för publ'!$A$2:$AD$475,MATCH($A358,'Miljövärden urval för publ'!$U$2:$U$476,0),1)),"",INDEX('Miljövärden urval för publ'!$A$2:$AD$475,MATCH($A358,'Miljövärden urval för publ'!$U$2:$U$476,0),1))</f>
        <v/>
      </c>
      <c r="C358" s="106" t="str">
        <f>IF(ISERROR(INDEX('Miljövärden urval för publ'!$A$2:$AD$475,MATCH($A358,'Miljövärden urval för publ'!$U$2:$U$476,0),2)),"",INDEX('Miljövärden urval för publ'!$A$2:$AD$475,MATCH($A358,'Miljövärden urval för publ'!$U$2:$U$476,0),2))</f>
        <v/>
      </c>
      <c r="D358" s="106" t="str">
        <f>IF(ISERROR(VLOOKUP($C358,'Miljövärden urval för publ'!$B$2:$H$490,MATCH(D$4,'Miljövärden urval för publ'!$B$2:$H$2,0),FALSE)),"",VLOOKUP($C358,'Miljövärden urval för publ'!$B$2:$H$490,MATCH(D$4,'Miljövärden urval för publ'!$B$2:$H$2,0),FALSE))</f>
        <v/>
      </c>
      <c r="E358" s="106" t="str">
        <f>IF(ISERROR(VLOOKUP($C358,'Miljövärden urval för publ'!$B$2:$H$490,MATCH(E$4,'Miljövärden urval för publ'!$B$2:$H$2,0),FALSE)),"",VLOOKUP($C358,'Miljövärden urval för publ'!$B$2:$H$490,MATCH(E$4,'Miljövärden urval för publ'!$B$2:$H$2,0),FALSE))</f>
        <v/>
      </c>
      <c r="F358" s="106" t="str">
        <f>IF(ISERROR(VLOOKUP($C358,'Miljövärden urval för publ'!$B$2:$H$490,MATCH(F$4,'Miljövärden urval för publ'!$B$2:$H$2,0),FALSE)),"",VLOOKUP($C358,'Miljövärden urval för publ'!$B$2:$H$490,MATCH(F$4,'Miljövärden urval för publ'!$B$2:$H$2,0),FALSE))</f>
        <v/>
      </c>
      <c r="G358" s="106" t="str">
        <f>IF(ISERROR(VLOOKUP($C358,'Miljövärden urval för publ'!$B$2:$H$490,MATCH(G$4,'Miljövärden urval för publ'!$B$2:$H$2,0),FALSE)),"",VLOOKUP($C358,'Miljövärden urval för publ'!$B$2:$H$490,MATCH(G$4,'Miljövärden urval för publ'!$B$2:$H$2,0),FALSE))</f>
        <v/>
      </c>
    </row>
    <row r="359" spans="1:7" x14ac:dyDescent="0.25">
      <c r="A359" s="106">
        <v>356</v>
      </c>
      <c r="B359" s="106" t="str">
        <f>IF(ISERROR(INDEX('Miljövärden urval för publ'!$A$2:$AD$475,MATCH($A359,'Miljövärden urval för publ'!$U$2:$U$476,0),1)),"",INDEX('Miljövärden urval för publ'!$A$2:$AD$475,MATCH($A359,'Miljövärden urval för publ'!$U$2:$U$476,0),1))</f>
        <v/>
      </c>
      <c r="C359" s="106" t="str">
        <f>IF(ISERROR(INDEX('Miljövärden urval för publ'!$A$2:$AD$475,MATCH($A359,'Miljövärden urval för publ'!$U$2:$U$476,0),2)),"",INDEX('Miljövärden urval för publ'!$A$2:$AD$475,MATCH($A359,'Miljövärden urval för publ'!$U$2:$U$476,0),2))</f>
        <v/>
      </c>
      <c r="D359" s="106" t="str">
        <f>IF(ISERROR(VLOOKUP($C359,'Miljövärden urval för publ'!$B$2:$H$490,MATCH(D$4,'Miljövärden urval för publ'!$B$2:$H$2,0),FALSE)),"",VLOOKUP($C359,'Miljövärden urval för publ'!$B$2:$H$490,MATCH(D$4,'Miljövärden urval för publ'!$B$2:$H$2,0),FALSE))</f>
        <v/>
      </c>
      <c r="E359" s="106" t="str">
        <f>IF(ISERROR(VLOOKUP($C359,'Miljövärden urval för publ'!$B$2:$H$490,MATCH(E$4,'Miljövärden urval för publ'!$B$2:$H$2,0),FALSE)),"",VLOOKUP($C359,'Miljövärden urval för publ'!$B$2:$H$490,MATCH(E$4,'Miljövärden urval för publ'!$B$2:$H$2,0),FALSE))</f>
        <v/>
      </c>
      <c r="F359" s="106" t="str">
        <f>IF(ISERROR(VLOOKUP($C359,'Miljövärden urval för publ'!$B$2:$H$490,MATCH(F$4,'Miljövärden urval för publ'!$B$2:$H$2,0),FALSE)),"",VLOOKUP($C359,'Miljövärden urval för publ'!$B$2:$H$490,MATCH(F$4,'Miljövärden urval för publ'!$B$2:$H$2,0),FALSE))</f>
        <v/>
      </c>
      <c r="G359" s="106" t="str">
        <f>IF(ISERROR(VLOOKUP($C359,'Miljövärden urval för publ'!$B$2:$H$490,MATCH(G$4,'Miljövärden urval för publ'!$B$2:$H$2,0),FALSE)),"",VLOOKUP($C359,'Miljövärden urval för publ'!$B$2:$H$490,MATCH(G$4,'Miljövärden urval för publ'!$B$2:$H$2,0),FALSE))</f>
        <v/>
      </c>
    </row>
    <row r="360" spans="1:7" x14ac:dyDescent="0.25">
      <c r="A360" s="106">
        <v>357</v>
      </c>
      <c r="B360" s="106" t="str">
        <f>IF(ISERROR(INDEX('Miljövärden urval för publ'!$A$2:$AD$475,MATCH($A360,'Miljövärden urval för publ'!$U$2:$U$476,0),1)),"",INDEX('Miljövärden urval för publ'!$A$2:$AD$475,MATCH($A360,'Miljövärden urval för publ'!$U$2:$U$476,0),1))</f>
        <v/>
      </c>
      <c r="C360" s="106" t="str">
        <f>IF(ISERROR(INDEX('Miljövärden urval för publ'!$A$2:$AD$475,MATCH($A360,'Miljövärden urval för publ'!$U$2:$U$476,0),2)),"",INDEX('Miljövärden urval för publ'!$A$2:$AD$475,MATCH($A360,'Miljövärden urval för publ'!$U$2:$U$476,0),2))</f>
        <v/>
      </c>
      <c r="D360" s="106" t="str">
        <f>IF(ISERROR(VLOOKUP($C360,'Miljövärden urval för publ'!$B$2:$H$490,MATCH(D$4,'Miljövärden urval för publ'!$B$2:$H$2,0),FALSE)),"",VLOOKUP($C360,'Miljövärden urval för publ'!$B$2:$H$490,MATCH(D$4,'Miljövärden urval för publ'!$B$2:$H$2,0),FALSE))</f>
        <v/>
      </c>
      <c r="E360" s="106" t="str">
        <f>IF(ISERROR(VLOOKUP($C360,'Miljövärden urval för publ'!$B$2:$H$490,MATCH(E$4,'Miljövärden urval för publ'!$B$2:$H$2,0),FALSE)),"",VLOOKUP($C360,'Miljövärden urval för publ'!$B$2:$H$490,MATCH(E$4,'Miljövärden urval för publ'!$B$2:$H$2,0),FALSE))</f>
        <v/>
      </c>
      <c r="F360" s="106" t="str">
        <f>IF(ISERROR(VLOOKUP($C360,'Miljövärden urval för publ'!$B$2:$H$490,MATCH(F$4,'Miljövärden urval för publ'!$B$2:$H$2,0),FALSE)),"",VLOOKUP($C360,'Miljövärden urval för publ'!$B$2:$H$490,MATCH(F$4,'Miljövärden urval för publ'!$B$2:$H$2,0),FALSE))</f>
        <v/>
      </c>
      <c r="G360" s="106" t="str">
        <f>IF(ISERROR(VLOOKUP($C360,'Miljövärden urval för publ'!$B$2:$H$490,MATCH(G$4,'Miljövärden urval för publ'!$B$2:$H$2,0),FALSE)),"",VLOOKUP($C360,'Miljövärden urval för publ'!$B$2:$H$490,MATCH(G$4,'Miljövärden urval för publ'!$B$2:$H$2,0),FALSE))</f>
        <v/>
      </c>
    </row>
    <row r="361" spans="1:7" x14ac:dyDescent="0.25">
      <c r="A361" s="106">
        <v>358</v>
      </c>
      <c r="B361" s="106" t="str">
        <f>IF(ISERROR(INDEX('Miljövärden urval för publ'!$A$2:$AD$475,MATCH($A361,'Miljövärden urval för publ'!$U$2:$U$476,0),1)),"",INDEX('Miljövärden urval för publ'!$A$2:$AD$475,MATCH($A361,'Miljövärden urval för publ'!$U$2:$U$476,0),1))</f>
        <v/>
      </c>
      <c r="C361" s="106" t="str">
        <f>IF(ISERROR(INDEX('Miljövärden urval för publ'!$A$2:$AD$475,MATCH($A361,'Miljövärden urval för publ'!$U$2:$U$476,0),2)),"",INDEX('Miljövärden urval för publ'!$A$2:$AD$475,MATCH($A361,'Miljövärden urval för publ'!$U$2:$U$476,0),2))</f>
        <v/>
      </c>
      <c r="D361" s="106" t="str">
        <f>IF(ISERROR(VLOOKUP($C361,'Miljövärden urval för publ'!$B$2:$H$490,MATCH(D$4,'Miljövärden urval för publ'!$B$2:$H$2,0),FALSE)),"",VLOOKUP($C361,'Miljövärden urval för publ'!$B$2:$H$490,MATCH(D$4,'Miljövärden urval för publ'!$B$2:$H$2,0),FALSE))</f>
        <v/>
      </c>
      <c r="E361" s="106" t="str">
        <f>IF(ISERROR(VLOOKUP($C361,'Miljövärden urval för publ'!$B$2:$H$490,MATCH(E$4,'Miljövärden urval för publ'!$B$2:$H$2,0),FALSE)),"",VLOOKUP($C361,'Miljövärden urval för publ'!$B$2:$H$490,MATCH(E$4,'Miljövärden urval för publ'!$B$2:$H$2,0),FALSE))</f>
        <v/>
      </c>
      <c r="F361" s="106" t="str">
        <f>IF(ISERROR(VLOOKUP($C361,'Miljövärden urval för publ'!$B$2:$H$490,MATCH(F$4,'Miljövärden urval för publ'!$B$2:$H$2,0),FALSE)),"",VLOOKUP($C361,'Miljövärden urval för publ'!$B$2:$H$490,MATCH(F$4,'Miljövärden urval för publ'!$B$2:$H$2,0),FALSE))</f>
        <v/>
      </c>
      <c r="G361" s="106" t="str">
        <f>IF(ISERROR(VLOOKUP($C361,'Miljövärden urval för publ'!$B$2:$H$490,MATCH(G$4,'Miljövärden urval för publ'!$B$2:$H$2,0),FALSE)),"",VLOOKUP($C361,'Miljövärden urval för publ'!$B$2:$H$490,MATCH(G$4,'Miljövärden urval för publ'!$B$2:$H$2,0),FALSE))</f>
        <v/>
      </c>
    </row>
    <row r="362" spans="1:7" x14ac:dyDescent="0.25">
      <c r="A362" s="106">
        <v>359</v>
      </c>
      <c r="B362" s="106" t="str">
        <f>IF(ISERROR(INDEX('Miljövärden urval för publ'!$A$2:$AD$475,MATCH($A362,'Miljövärden urval för publ'!$U$2:$U$476,0),1)),"",INDEX('Miljövärden urval för publ'!$A$2:$AD$475,MATCH($A362,'Miljövärden urval för publ'!$U$2:$U$476,0),1))</f>
        <v/>
      </c>
      <c r="C362" s="106" t="str">
        <f>IF(ISERROR(INDEX('Miljövärden urval för publ'!$A$2:$AD$475,MATCH($A362,'Miljövärden urval för publ'!$U$2:$U$476,0),2)),"",INDEX('Miljövärden urval för publ'!$A$2:$AD$475,MATCH($A362,'Miljövärden urval för publ'!$U$2:$U$476,0),2))</f>
        <v/>
      </c>
      <c r="D362" s="106" t="str">
        <f>IF(ISERROR(VLOOKUP($C362,'Miljövärden urval för publ'!$B$2:$H$490,MATCH(D$4,'Miljövärden urval för publ'!$B$2:$H$2,0),FALSE)),"",VLOOKUP($C362,'Miljövärden urval för publ'!$B$2:$H$490,MATCH(D$4,'Miljövärden urval för publ'!$B$2:$H$2,0),FALSE))</f>
        <v/>
      </c>
      <c r="E362" s="106" t="str">
        <f>IF(ISERROR(VLOOKUP($C362,'Miljövärden urval för publ'!$B$2:$H$490,MATCH(E$4,'Miljövärden urval för publ'!$B$2:$H$2,0),FALSE)),"",VLOOKUP($C362,'Miljövärden urval för publ'!$B$2:$H$490,MATCH(E$4,'Miljövärden urval för publ'!$B$2:$H$2,0),FALSE))</f>
        <v/>
      </c>
      <c r="F362" s="106" t="str">
        <f>IF(ISERROR(VLOOKUP($C362,'Miljövärden urval för publ'!$B$2:$H$490,MATCH(F$4,'Miljövärden urval för publ'!$B$2:$H$2,0),FALSE)),"",VLOOKUP($C362,'Miljövärden urval för publ'!$B$2:$H$490,MATCH(F$4,'Miljövärden urval för publ'!$B$2:$H$2,0),FALSE))</f>
        <v/>
      </c>
      <c r="G362" s="106" t="str">
        <f>IF(ISERROR(VLOOKUP($C362,'Miljövärden urval för publ'!$B$2:$H$490,MATCH(G$4,'Miljövärden urval för publ'!$B$2:$H$2,0),FALSE)),"",VLOOKUP($C362,'Miljövärden urval för publ'!$B$2:$H$490,MATCH(G$4,'Miljövärden urval för publ'!$B$2:$H$2,0),FALSE))</f>
        <v/>
      </c>
    </row>
    <row r="363" spans="1:7" x14ac:dyDescent="0.25">
      <c r="A363" s="106">
        <v>360</v>
      </c>
      <c r="B363" s="106" t="str">
        <f>IF(ISERROR(INDEX('Miljövärden urval för publ'!$A$2:$AD$475,MATCH($A363,'Miljövärden urval för publ'!$U$2:$U$476,0),1)),"",INDEX('Miljövärden urval för publ'!$A$2:$AD$475,MATCH($A363,'Miljövärden urval för publ'!$U$2:$U$476,0),1))</f>
        <v/>
      </c>
      <c r="C363" s="106" t="str">
        <f>IF(ISERROR(INDEX('Miljövärden urval för publ'!$A$2:$AD$475,MATCH($A363,'Miljövärden urval för publ'!$U$2:$U$476,0),2)),"",INDEX('Miljövärden urval för publ'!$A$2:$AD$475,MATCH($A363,'Miljövärden urval för publ'!$U$2:$U$476,0),2))</f>
        <v/>
      </c>
      <c r="D363" s="106" t="str">
        <f>IF(ISERROR(VLOOKUP($C363,'Miljövärden urval för publ'!$B$2:$H$490,MATCH(D$4,'Miljövärden urval för publ'!$B$2:$H$2,0),FALSE)),"",VLOOKUP($C363,'Miljövärden urval för publ'!$B$2:$H$490,MATCH(D$4,'Miljövärden urval för publ'!$B$2:$H$2,0),FALSE))</f>
        <v/>
      </c>
      <c r="E363" s="106" t="str">
        <f>IF(ISERROR(VLOOKUP($C363,'Miljövärden urval för publ'!$B$2:$H$490,MATCH(E$4,'Miljövärden urval för publ'!$B$2:$H$2,0),FALSE)),"",VLOOKUP($C363,'Miljövärden urval för publ'!$B$2:$H$490,MATCH(E$4,'Miljövärden urval för publ'!$B$2:$H$2,0),FALSE))</f>
        <v/>
      </c>
      <c r="F363" s="106" t="str">
        <f>IF(ISERROR(VLOOKUP($C363,'Miljövärden urval för publ'!$B$2:$H$490,MATCH(F$4,'Miljövärden urval för publ'!$B$2:$H$2,0),FALSE)),"",VLOOKUP($C363,'Miljövärden urval för publ'!$B$2:$H$490,MATCH(F$4,'Miljövärden urval för publ'!$B$2:$H$2,0),FALSE))</f>
        <v/>
      </c>
      <c r="G363" s="106" t="str">
        <f>IF(ISERROR(VLOOKUP($C363,'Miljövärden urval för publ'!$B$2:$H$490,MATCH(G$4,'Miljövärden urval för publ'!$B$2:$H$2,0),FALSE)),"",VLOOKUP($C363,'Miljövärden urval för publ'!$B$2:$H$490,MATCH(G$4,'Miljövärden urval för publ'!$B$2:$H$2,0),FALSE))</f>
        <v/>
      </c>
    </row>
    <row r="364" spans="1:7" x14ac:dyDescent="0.25">
      <c r="A364" s="106">
        <v>361</v>
      </c>
      <c r="B364" s="106" t="str">
        <f>IF(ISERROR(INDEX('Miljövärden urval för publ'!$A$2:$AD$475,MATCH($A364,'Miljövärden urval för publ'!$U$2:$U$476,0),1)),"",INDEX('Miljövärden urval för publ'!$A$2:$AD$475,MATCH($A364,'Miljövärden urval för publ'!$U$2:$U$476,0),1))</f>
        <v/>
      </c>
      <c r="C364" s="106" t="str">
        <f>IF(ISERROR(INDEX('Miljövärden urval för publ'!$A$2:$AD$475,MATCH($A364,'Miljövärden urval för publ'!$U$2:$U$476,0),2)),"",INDEX('Miljövärden urval för publ'!$A$2:$AD$475,MATCH($A364,'Miljövärden urval för publ'!$U$2:$U$476,0),2))</f>
        <v/>
      </c>
      <c r="D364" s="106" t="str">
        <f>IF(ISERROR(VLOOKUP($C364,'Miljövärden urval för publ'!$B$2:$H$490,MATCH(D$4,'Miljövärden urval för publ'!$B$2:$H$2,0),FALSE)),"",VLOOKUP($C364,'Miljövärden urval för publ'!$B$2:$H$490,MATCH(D$4,'Miljövärden urval för publ'!$B$2:$H$2,0),FALSE))</f>
        <v/>
      </c>
      <c r="E364" s="106" t="str">
        <f>IF(ISERROR(VLOOKUP($C364,'Miljövärden urval för publ'!$B$2:$H$490,MATCH(E$4,'Miljövärden urval för publ'!$B$2:$H$2,0),FALSE)),"",VLOOKUP($C364,'Miljövärden urval för publ'!$B$2:$H$490,MATCH(E$4,'Miljövärden urval för publ'!$B$2:$H$2,0),FALSE))</f>
        <v/>
      </c>
      <c r="F364" s="106" t="str">
        <f>IF(ISERROR(VLOOKUP($C364,'Miljövärden urval för publ'!$B$2:$H$490,MATCH(F$4,'Miljövärden urval för publ'!$B$2:$H$2,0),FALSE)),"",VLOOKUP($C364,'Miljövärden urval för publ'!$B$2:$H$490,MATCH(F$4,'Miljövärden urval för publ'!$B$2:$H$2,0),FALSE))</f>
        <v/>
      </c>
      <c r="G364" s="106" t="str">
        <f>IF(ISERROR(VLOOKUP($C364,'Miljövärden urval för publ'!$B$2:$H$490,MATCH(G$4,'Miljövärden urval för publ'!$B$2:$H$2,0),FALSE)),"",VLOOKUP($C364,'Miljövärden urval för publ'!$B$2:$H$490,MATCH(G$4,'Miljövärden urval för publ'!$B$2:$H$2,0),FALSE))</f>
        <v/>
      </c>
    </row>
    <row r="365" spans="1:7" x14ac:dyDescent="0.25">
      <c r="A365" s="106">
        <v>362</v>
      </c>
      <c r="B365" s="106" t="str">
        <f>IF(ISERROR(INDEX('Miljövärden urval för publ'!$A$2:$AD$475,MATCH($A365,'Miljövärden urval för publ'!$U$2:$U$476,0),1)),"",INDEX('Miljövärden urval för publ'!$A$2:$AD$475,MATCH($A365,'Miljövärden urval för publ'!$U$2:$U$476,0),1))</f>
        <v/>
      </c>
      <c r="C365" s="106" t="str">
        <f>IF(ISERROR(INDEX('Miljövärden urval för publ'!$A$2:$AD$475,MATCH($A365,'Miljövärden urval för publ'!$U$2:$U$476,0),2)),"",INDEX('Miljövärden urval för publ'!$A$2:$AD$475,MATCH($A365,'Miljövärden urval för publ'!$U$2:$U$476,0),2))</f>
        <v/>
      </c>
      <c r="D365" s="106" t="str">
        <f>IF(ISERROR(VLOOKUP($C365,'Miljövärden urval för publ'!$B$2:$H$490,MATCH(D$4,'Miljövärden urval för publ'!$B$2:$H$2,0),FALSE)),"",VLOOKUP($C365,'Miljövärden urval för publ'!$B$2:$H$490,MATCH(D$4,'Miljövärden urval för publ'!$B$2:$H$2,0),FALSE))</f>
        <v/>
      </c>
      <c r="E365" s="106" t="str">
        <f>IF(ISERROR(VLOOKUP($C365,'Miljövärden urval för publ'!$B$2:$H$490,MATCH(E$4,'Miljövärden urval för publ'!$B$2:$H$2,0),FALSE)),"",VLOOKUP($C365,'Miljövärden urval för publ'!$B$2:$H$490,MATCH(E$4,'Miljövärden urval för publ'!$B$2:$H$2,0),FALSE))</f>
        <v/>
      </c>
      <c r="F365" s="106" t="str">
        <f>IF(ISERROR(VLOOKUP($C365,'Miljövärden urval för publ'!$B$2:$H$490,MATCH(F$4,'Miljövärden urval för publ'!$B$2:$H$2,0),FALSE)),"",VLOOKUP($C365,'Miljövärden urval för publ'!$B$2:$H$490,MATCH(F$4,'Miljövärden urval för publ'!$B$2:$H$2,0),FALSE))</f>
        <v/>
      </c>
      <c r="G365" s="106" t="str">
        <f>IF(ISERROR(VLOOKUP($C365,'Miljövärden urval för publ'!$B$2:$H$490,MATCH(G$4,'Miljövärden urval för publ'!$B$2:$H$2,0),FALSE)),"",VLOOKUP($C365,'Miljövärden urval för publ'!$B$2:$H$490,MATCH(G$4,'Miljövärden urval för publ'!$B$2:$H$2,0),FALSE))</f>
        <v/>
      </c>
    </row>
    <row r="366" spans="1:7" x14ac:dyDescent="0.25">
      <c r="A366" s="106">
        <v>363</v>
      </c>
      <c r="B366" s="106" t="str">
        <f>IF(ISERROR(INDEX('Miljövärden urval för publ'!$A$2:$AD$475,MATCH($A366,'Miljövärden urval för publ'!$U$2:$U$476,0),1)),"",INDEX('Miljövärden urval för publ'!$A$2:$AD$475,MATCH($A366,'Miljövärden urval för publ'!$U$2:$U$476,0),1))</f>
        <v/>
      </c>
      <c r="C366" s="106" t="str">
        <f>IF(ISERROR(INDEX('Miljövärden urval för publ'!$A$2:$AD$475,MATCH($A366,'Miljövärden urval för publ'!$U$2:$U$476,0),2)),"",INDEX('Miljövärden urval för publ'!$A$2:$AD$475,MATCH($A366,'Miljövärden urval för publ'!$U$2:$U$476,0),2))</f>
        <v/>
      </c>
      <c r="D366" s="106" t="str">
        <f>IF(ISERROR(VLOOKUP($C366,'Miljövärden urval för publ'!$B$2:$H$490,MATCH(D$4,'Miljövärden urval för publ'!$B$2:$H$2,0),FALSE)),"",VLOOKUP($C366,'Miljövärden urval för publ'!$B$2:$H$490,MATCH(D$4,'Miljövärden urval för publ'!$B$2:$H$2,0),FALSE))</f>
        <v/>
      </c>
      <c r="E366" s="106" t="str">
        <f>IF(ISERROR(VLOOKUP($C366,'Miljövärden urval för publ'!$B$2:$H$490,MATCH(E$4,'Miljövärden urval för publ'!$B$2:$H$2,0),FALSE)),"",VLOOKUP($C366,'Miljövärden urval för publ'!$B$2:$H$490,MATCH(E$4,'Miljövärden urval för publ'!$B$2:$H$2,0),FALSE))</f>
        <v/>
      </c>
      <c r="F366" s="106" t="str">
        <f>IF(ISERROR(VLOOKUP($C366,'Miljövärden urval för publ'!$B$2:$H$490,MATCH(F$4,'Miljövärden urval för publ'!$B$2:$H$2,0),FALSE)),"",VLOOKUP($C366,'Miljövärden urval för publ'!$B$2:$H$490,MATCH(F$4,'Miljövärden urval för publ'!$B$2:$H$2,0),FALSE))</f>
        <v/>
      </c>
      <c r="G366" s="106" t="str">
        <f>IF(ISERROR(VLOOKUP($C366,'Miljövärden urval för publ'!$B$2:$H$490,MATCH(G$4,'Miljövärden urval för publ'!$B$2:$H$2,0),FALSE)),"",VLOOKUP($C366,'Miljövärden urval för publ'!$B$2:$H$490,MATCH(G$4,'Miljövärden urval för publ'!$B$2:$H$2,0),FALSE))</f>
        <v/>
      </c>
    </row>
    <row r="367" spans="1:7" x14ac:dyDescent="0.25">
      <c r="A367" s="106">
        <v>364</v>
      </c>
      <c r="B367" s="106" t="str">
        <f>IF(ISERROR(INDEX('Miljövärden urval för publ'!$A$2:$AD$475,MATCH($A367,'Miljövärden urval för publ'!$U$2:$U$476,0),1)),"",INDEX('Miljövärden urval för publ'!$A$2:$AD$475,MATCH($A367,'Miljövärden urval för publ'!$U$2:$U$476,0),1))</f>
        <v/>
      </c>
      <c r="C367" s="106" t="str">
        <f>IF(ISERROR(INDEX('Miljövärden urval för publ'!$A$2:$AD$475,MATCH($A367,'Miljövärden urval för publ'!$U$2:$U$476,0),2)),"",INDEX('Miljövärden urval för publ'!$A$2:$AD$475,MATCH($A367,'Miljövärden urval för publ'!$U$2:$U$476,0),2))</f>
        <v/>
      </c>
      <c r="D367" s="106" t="str">
        <f>IF(ISERROR(VLOOKUP($C367,'Miljövärden urval för publ'!$B$2:$H$490,MATCH(D$4,'Miljövärden urval för publ'!$B$2:$H$2,0),FALSE)),"",VLOOKUP($C367,'Miljövärden urval för publ'!$B$2:$H$490,MATCH(D$4,'Miljövärden urval för publ'!$B$2:$H$2,0),FALSE))</f>
        <v/>
      </c>
      <c r="E367" s="106" t="str">
        <f>IF(ISERROR(VLOOKUP($C367,'Miljövärden urval för publ'!$B$2:$H$490,MATCH(E$4,'Miljövärden urval för publ'!$B$2:$H$2,0),FALSE)),"",VLOOKUP($C367,'Miljövärden urval för publ'!$B$2:$H$490,MATCH(E$4,'Miljövärden urval för publ'!$B$2:$H$2,0),FALSE))</f>
        <v/>
      </c>
      <c r="F367" s="106" t="str">
        <f>IF(ISERROR(VLOOKUP($C367,'Miljövärden urval för publ'!$B$2:$H$490,MATCH(F$4,'Miljövärden urval för publ'!$B$2:$H$2,0),FALSE)),"",VLOOKUP($C367,'Miljövärden urval för publ'!$B$2:$H$490,MATCH(F$4,'Miljövärden urval för publ'!$B$2:$H$2,0),FALSE))</f>
        <v/>
      </c>
      <c r="G367" s="106" t="str">
        <f>IF(ISERROR(VLOOKUP($C367,'Miljövärden urval för publ'!$B$2:$H$490,MATCH(G$4,'Miljövärden urval för publ'!$B$2:$H$2,0),FALSE)),"",VLOOKUP($C367,'Miljövärden urval för publ'!$B$2:$H$490,MATCH(G$4,'Miljövärden urval för publ'!$B$2:$H$2,0),FALSE))</f>
        <v/>
      </c>
    </row>
    <row r="368" spans="1:7" x14ac:dyDescent="0.25">
      <c r="A368" s="106">
        <v>365</v>
      </c>
      <c r="B368" s="106" t="str">
        <f>IF(ISERROR(INDEX('Miljövärden urval för publ'!$A$2:$AD$475,MATCH($A368,'Miljövärden urval för publ'!$U$2:$U$476,0),1)),"",INDEX('Miljövärden urval för publ'!$A$2:$AD$475,MATCH($A368,'Miljövärden urval för publ'!$U$2:$U$476,0),1))</f>
        <v/>
      </c>
      <c r="C368" s="106" t="str">
        <f>IF(ISERROR(INDEX('Miljövärden urval för publ'!$A$2:$AD$475,MATCH($A368,'Miljövärden urval för publ'!$U$2:$U$476,0),2)),"",INDEX('Miljövärden urval för publ'!$A$2:$AD$475,MATCH($A368,'Miljövärden urval för publ'!$U$2:$U$476,0),2))</f>
        <v/>
      </c>
      <c r="D368" s="106" t="str">
        <f>IF(ISERROR(VLOOKUP($C368,'Miljövärden urval för publ'!$B$2:$H$490,MATCH(D$4,'Miljövärden urval för publ'!$B$2:$H$2,0),FALSE)),"",VLOOKUP($C368,'Miljövärden urval för publ'!$B$2:$H$490,MATCH(D$4,'Miljövärden urval för publ'!$B$2:$H$2,0),FALSE))</f>
        <v/>
      </c>
      <c r="E368" s="106" t="str">
        <f>IF(ISERROR(VLOOKUP($C368,'Miljövärden urval för publ'!$B$2:$H$490,MATCH(E$4,'Miljövärden urval för publ'!$B$2:$H$2,0),FALSE)),"",VLOOKUP($C368,'Miljövärden urval för publ'!$B$2:$H$490,MATCH(E$4,'Miljövärden urval för publ'!$B$2:$H$2,0),FALSE))</f>
        <v/>
      </c>
      <c r="F368" s="106" t="str">
        <f>IF(ISERROR(VLOOKUP($C368,'Miljövärden urval för publ'!$B$2:$H$490,MATCH(F$4,'Miljövärden urval för publ'!$B$2:$H$2,0),FALSE)),"",VLOOKUP($C368,'Miljövärden urval för publ'!$B$2:$H$490,MATCH(F$4,'Miljövärden urval för publ'!$B$2:$H$2,0),FALSE))</f>
        <v/>
      </c>
      <c r="G368" s="106" t="str">
        <f>IF(ISERROR(VLOOKUP($C368,'Miljövärden urval för publ'!$B$2:$H$490,MATCH(G$4,'Miljövärden urval för publ'!$B$2:$H$2,0),FALSE)),"",VLOOKUP($C368,'Miljövärden urval för publ'!$B$2:$H$490,MATCH(G$4,'Miljövärden urval för publ'!$B$2:$H$2,0),FALSE))</f>
        <v/>
      </c>
    </row>
    <row r="369" spans="1:7" x14ac:dyDescent="0.25">
      <c r="A369" s="106">
        <v>366</v>
      </c>
      <c r="B369" s="106" t="str">
        <f>IF(ISERROR(INDEX('Miljövärden urval för publ'!$A$2:$AD$475,MATCH($A369,'Miljövärden urval för publ'!$U$2:$U$476,0),1)),"",INDEX('Miljövärden urval för publ'!$A$2:$AD$475,MATCH($A369,'Miljövärden urval för publ'!$U$2:$U$476,0),1))</f>
        <v/>
      </c>
      <c r="C369" s="106" t="str">
        <f>IF(ISERROR(INDEX('Miljövärden urval för publ'!$A$2:$AD$475,MATCH($A369,'Miljövärden urval för publ'!$U$2:$U$476,0),2)),"",INDEX('Miljövärden urval för publ'!$A$2:$AD$475,MATCH($A369,'Miljövärden urval för publ'!$U$2:$U$476,0),2))</f>
        <v/>
      </c>
      <c r="D369" s="106" t="str">
        <f>IF(ISERROR(VLOOKUP($C369,'Miljövärden urval för publ'!$B$2:$H$490,MATCH(D$4,'Miljövärden urval för publ'!$B$2:$H$2,0),FALSE)),"",VLOOKUP($C369,'Miljövärden urval för publ'!$B$2:$H$490,MATCH(D$4,'Miljövärden urval för publ'!$B$2:$H$2,0),FALSE))</f>
        <v/>
      </c>
      <c r="E369" s="106" t="str">
        <f>IF(ISERROR(VLOOKUP($C369,'Miljövärden urval för publ'!$B$2:$H$490,MATCH(E$4,'Miljövärden urval för publ'!$B$2:$H$2,0),FALSE)),"",VLOOKUP($C369,'Miljövärden urval för publ'!$B$2:$H$490,MATCH(E$4,'Miljövärden urval för publ'!$B$2:$H$2,0),FALSE))</f>
        <v/>
      </c>
      <c r="F369" s="106" t="str">
        <f>IF(ISERROR(VLOOKUP($C369,'Miljövärden urval för publ'!$B$2:$H$490,MATCH(F$4,'Miljövärden urval för publ'!$B$2:$H$2,0),FALSE)),"",VLOOKUP($C369,'Miljövärden urval för publ'!$B$2:$H$490,MATCH(F$4,'Miljövärden urval för publ'!$B$2:$H$2,0),FALSE))</f>
        <v/>
      </c>
      <c r="G369" s="106" t="str">
        <f>IF(ISERROR(VLOOKUP($C369,'Miljövärden urval för publ'!$B$2:$H$490,MATCH(G$4,'Miljövärden urval för publ'!$B$2:$H$2,0),FALSE)),"",VLOOKUP($C369,'Miljövärden urval för publ'!$B$2:$H$490,MATCH(G$4,'Miljövärden urval för publ'!$B$2:$H$2,0),FALSE))</f>
        <v/>
      </c>
    </row>
    <row r="370" spans="1:7" x14ac:dyDescent="0.25">
      <c r="A370" s="106">
        <v>367</v>
      </c>
      <c r="B370" s="106" t="str">
        <f>IF(ISERROR(INDEX('Miljövärden urval för publ'!$A$2:$AD$475,MATCH($A370,'Miljövärden urval för publ'!$U$2:$U$476,0),1)),"",INDEX('Miljövärden urval för publ'!$A$2:$AD$475,MATCH($A370,'Miljövärden urval för publ'!$U$2:$U$476,0),1))</f>
        <v/>
      </c>
      <c r="C370" s="106" t="str">
        <f>IF(ISERROR(INDEX('Miljövärden urval för publ'!$A$2:$AD$475,MATCH($A370,'Miljövärden urval för publ'!$U$2:$U$476,0),2)),"",INDEX('Miljövärden urval för publ'!$A$2:$AD$475,MATCH($A370,'Miljövärden urval för publ'!$U$2:$U$476,0),2))</f>
        <v/>
      </c>
      <c r="D370" s="106" t="str">
        <f>IF(ISERROR(VLOOKUP($C370,'Miljövärden urval för publ'!$B$2:$H$490,MATCH(D$4,'Miljövärden urval för publ'!$B$2:$H$2,0),FALSE)),"",VLOOKUP($C370,'Miljövärden urval för publ'!$B$2:$H$490,MATCH(D$4,'Miljövärden urval för publ'!$B$2:$H$2,0),FALSE))</f>
        <v/>
      </c>
      <c r="E370" s="106" t="str">
        <f>IF(ISERROR(VLOOKUP($C370,'Miljövärden urval för publ'!$B$2:$H$490,MATCH(E$4,'Miljövärden urval för publ'!$B$2:$H$2,0),FALSE)),"",VLOOKUP($C370,'Miljövärden urval för publ'!$B$2:$H$490,MATCH(E$4,'Miljövärden urval för publ'!$B$2:$H$2,0),FALSE))</f>
        <v/>
      </c>
      <c r="F370" s="106" t="str">
        <f>IF(ISERROR(VLOOKUP($C370,'Miljövärden urval för publ'!$B$2:$H$490,MATCH(F$4,'Miljövärden urval för publ'!$B$2:$H$2,0),FALSE)),"",VLOOKUP($C370,'Miljövärden urval för publ'!$B$2:$H$490,MATCH(F$4,'Miljövärden urval för publ'!$B$2:$H$2,0),FALSE))</f>
        <v/>
      </c>
      <c r="G370" s="106" t="str">
        <f>IF(ISERROR(VLOOKUP($C370,'Miljövärden urval för publ'!$B$2:$H$490,MATCH(G$4,'Miljövärden urval för publ'!$B$2:$H$2,0),FALSE)),"",VLOOKUP($C370,'Miljövärden urval för publ'!$B$2:$H$490,MATCH(G$4,'Miljövärden urval för publ'!$B$2:$H$2,0),FALSE))</f>
        <v/>
      </c>
    </row>
    <row r="371" spans="1:7" x14ac:dyDescent="0.25">
      <c r="A371" s="106">
        <v>368</v>
      </c>
      <c r="B371" s="106" t="str">
        <f>IF(ISERROR(INDEX('Miljövärden urval för publ'!$A$2:$AD$475,MATCH($A371,'Miljövärden urval för publ'!$U$2:$U$476,0),1)),"",INDEX('Miljövärden urval för publ'!$A$2:$AD$475,MATCH($A371,'Miljövärden urval för publ'!$U$2:$U$476,0),1))</f>
        <v/>
      </c>
      <c r="C371" s="106" t="str">
        <f>IF(ISERROR(INDEX('Miljövärden urval för publ'!$A$2:$AD$475,MATCH($A371,'Miljövärden urval för publ'!$U$2:$U$476,0),2)),"",INDEX('Miljövärden urval för publ'!$A$2:$AD$475,MATCH($A371,'Miljövärden urval för publ'!$U$2:$U$476,0),2))</f>
        <v/>
      </c>
      <c r="D371" s="106" t="str">
        <f>IF(ISERROR(VLOOKUP($C371,'Miljövärden urval för publ'!$B$2:$H$490,MATCH(D$4,'Miljövärden urval för publ'!$B$2:$H$2,0),FALSE)),"",VLOOKUP($C371,'Miljövärden urval för publ'!$B$2:$H$490,MATCH(D$4,'Miljövärden urval för publ'!$B$2:$H$2,0),FALSE))</f>
        <v/>
      </c>
      <c r="E371" s="106" t="str">
        <f>IF(ISERROR(VLOOKUP($C371,'Miljövärden urval för publ'!$B$2:$H$490,MATCH(E$4,'Miljövärden urval för publ'!$B$2:$H$2,0),FALSE)),"",VLOOKUP($C371,'Miljövärden urval för publ'!$B$2:$H$490,MATCH(E$4,'Miljövärden urval för publ'!$B$2:$H$2,0),FALSE))</f>
        <v/>
      </c>
      <c r="F371" s="106" t="str">
        <f>IF(ISERROR(VLOOKUP($C371,'Miljövärden urval för publ'!$B$2:$H$490,MATCH(F$4,'Miljövärden urval för publ'!$B$2:$H$2,0),FALSE)),"",VLOOKUP($C371,'Miljövärden urval för publ'!$B$2:$H$490,MATCH(F$4,'Miljövärden urval för publ'!$B$2:$H$2,0),FALSE))</f>
        <v/>
      </c>
      <c r="G371" s="106" t="str">
        <f>IF(ISERROR(VLOOKUP($C371,'Miljövärden urval för publ'!$B$2:$H$490,MATCH(G$4,'Miljövärden urval för publ'!$B$2:$H$2,0),FALSE)),"",VLOOKUP($C371,'Miljövärden urval för publ'!$B$2:$H$490,MATCH(G$4,'Miljövärden urval för publ'!$B$2:$H$2,0),FALSE))</f>
        <v/>
      </c>
    </row>
    <row r="372" spans="1:7" x14ac:dyDescent="0.25">
      <c r="A372" s="106">
        <v>369</v>
      </c>
      <c r="B372" s="106" t="str">
        <f>IF(ISERROR(INDEX('Miljövärden urval för publ'!$A$2:$AD$475,MATCH($A372,'Miljövärden urval för publ'!$U$2:$U$476,0),1)),"",INDEX('Miljövärden urval för publ'!$A$2:$AD$475,MATCH($A372,'Miljövärden urval för publ'!$U$2:$U$476,0),1))</f>
        <v/>
      </c>
      <c r="C372" s="106" t="str">
        <f>IF(ISERROR(INDEX('Miljövärden urval för publ'!$A$2:$AD$475,MATCH($A372,'Miljövärden urval för publ'!$U$2:$U$476,0),2)),"",INDEX('Miljövärden urval för publ'!$A$2:$AD$475,MATCH($A372,'Miljövärden urval för publ'!$U$2:$U$476,0),2))</f>
        <v/>
      </c>
      <c r="D372" s="106" t="str">
        <f>IF(ISERROR(VLOOKUP($C372,'Miljövärden urval för publ'!$B$2:$H$490,MATCH(D$4,'Miljövärden urval för publ'!$B$2:$H$2,0),FALSE)),"",VLOOKUP($C372,'Miljövärden urval för publ'!$B$2:$H$490,MATCH(D$4,'Miljövärden urval för publ'!$B$2:$H$2,0),FALSE))</f>
        <v/>
      </c>
      <c r="E372" s="106" t="str">
        <f>IF(ISERROR(VLOOKUP($C372,'Miljövärden urval för publ'!$B$2:$H$490,MATCH(E$4,'Miljövärden urval för publ'!$B$2:$H$2,0),FALSE)),"",VLOOKUP($C372,'Miljövärden urval för publ'!$B$2:$H$490,MATCH(E$4,'Miljövärden urval för publ'!$B$2:$H$2,0),FALSE))</f>
        <v/>
      </c>
      <c r="F372" s="106" t="str">
        <f>IF(ISERROR(VLOOKUP($C372,'Miljövärden urval för publ'!$B$2:$H$490,MATCH(F$4,'Miljövärden urval för publ'!$B$2:$H$2,0),FALSE)),"",VLOOKUP($C372,'Miljövärden urval för publ'!$B$2:$H$490,MATCH(F$4,'Miljövärden urval för publ'!$B$2:$H$2,0),FALSE))</f>
        <v/>
      </c>
      <c r="G372" s="106" t="str">
        <f>IF(ISERROR(VLOOKUP($C372,'Miljövärden urval för publ'!$B$2:$H$490,MATCH(G$4,'Miljövärden urval för publ'!$B$2:$H$2,0),FALSE)),"",VLOOKUP($C372,'Miljövärden urval för publ'!$B$2:$H$490,MATCH(G$4,'Miljövärden urval för publ'!$B$2:$H$2,0),FALSE))</f>
        <v/>
      </c>
    </row>
    <row r="373" spans="1:7" x14ac:dyDescent="0.25">
      <c r="A373" s="106">
        <v>370</v>
      </c>
      <c r="B373" s="106" t="str">
        <f>IF(ISERROR(INDEX('Miljövärden urval för publ'!$A$2:$AD$475,MATCH($A373,'Miljövärden urval för publ'!$U$2:$U$476,0),1)),"",INDEX('Miljövärden urval för publ'!$A$2:$AD$475,MATCH($A373,'Miljövärden urval för publ'!$U$2:$U$476,0),1))</f>
        <v/>
      </c>
      <c r="C373" s="106" t="str">
        <f>IF(ISERROR(INDEX('Miljövärden urval för publ'!$A$2:$AD$475,MATCH($A373,'Miljövärden urval för publ'!$U$2:$U$476,0),2)),"",INDEX('Miljövärden urval för publ'!$A$2:$AD$475,MATCH($A373,'Miljövärden urval för publ'!$U$2:$U$476,0),2))</f>
        <v/>
      </c>
      <c r="D373" s="106" t="str">
        <f>IF(ISERROR(VLOOKUP($C373,'Miljövärden urval för publ'!$B$2:$H$490,MATCH(D$4,'Miljövärden urval för publ'!$B$2:$H$2,0),FALSE)),"",VLOOKUP($C373,'Miljövärden urval för publ'!$B$2:$H$490,MATCH(D$4,'Miljövärden urval för publ'!$B$2:$H$2,0),FALSE))</f>
        <v/>
      </c>
      <c r="E373" s="106" t="str">
        <f>IF(ISERROR(VLOOKUP($C373,'Miljövärden urval för publ'!$B$2:$H$490,MATCH(E$4,'Miljövärden urval för publ'!$B$2:$H$2,0),FALSE)),"",VLOOKUP($C373,'Miljövärden urval för publ'!$B$2:$H$490,MATCH(E$4,'Miljövärden urval för publ'!$B$2:$H$2,0),FALSE))</f>
        <v/>
      </c>
      <c r="F373" s="106" t="str">
        <f>IF(ISERROR(VLOOKUP($C373,'Miljövärden urval för publ'!$B$2:$H$490,MATCH(F$4,'Miljövärden urval för publ'!$B$2:$H$2,0),FALSE)),"",VLOOKUP($C373,'Miljövärden urval för publ'!$B$2:$H$490,MATCH(F$4,'Miljövärden urval för publ'!$B$2:$H$2,0),FALSE))</f>
        <v/>
      </c>
      <c r="G373" s="106" t="str">
        <f>IF(ISERROR(VLOOKUP($C373,'Miljövärden urval för publ'!$B$2:$H$490,MATCH(G$4,'Miljövärden urval för publ'!$B$2:$H$2,0),FALSE)),"",VLOOKUP($C373,'Miljövärden urval för publ'!$B$2:$H$490,MATCH(G$4,'Miljövärden urval för publ'!$B$2:$H$2,0),FALSE))</f>
        <v/>
      </c>
    </row>
    <row r="374" spans="1:7" x14ac:dyDescent="0.25">
      <c r="A374" s="106">
        <v>371</v>
      </c>
      <c r="B374" s="106" t="str">
        <f>IF(ISERROR(INDEX('Miljövärden urval för publ'!$A$2:$AD$475,MATCH($A374,'Miljövärden urval för publ'!$U$2:$U$476,0),1)),"",INDEX('Miljövärden urval för publ'!$A$2:$AD$475,MATCH($A374,'Miljövärden urval för publ'!$U$2:$U$476,0),1))</f>
        <v/>
      </c>
      <c r="C374" s="106" t="str">
        <f>IF(ISERROR(INDEX('Miljövärden urval för publ'!$A$2:$AD$475,MATCH($A374,'Miljövärden urval för publ'!$U$2:$U$476,0),2)),"",INDEX('Miljövärden urval för publ'!$A$2:$AD$475,MATCH($A374,'Miljövärden urval för publ'!$U$2:$U$476,0),2))</f>
        <v/>
      </c>
      <c r="D374" s="106" t="str">
        <f>IF(ISERROR(VLOOKUP($C374,'Miljövärden urval för publ'!$B$2:$H$490,MATCH(D$4,'Miljövärden urval för publ'!$B$2:$H$2,0),FALSE)),"",VLOOKUP($C374,'Miljövärden urval för publ'!$B$2:$H$490,MATCH(D$4,'Miljövärden urval för publ'!$B$2:$H$2,0),FALSE))</f>
        <v/>
      </c>
      <c r="E374" s="106" t="str">
        <f>IF(ISERROR(VLOOKUP($C374,'Miljövärden urval för publ'!$B$2:$H$490,MATCH(E$4,'Miljövärden urval för publ'!$B$2:$H$2,0),FALSE)),"",VLOOKUP($C374,'Miljövärden urval för publ'!$B$2:$H$490,MATCH(E$4,'Miljövärden urval för publ'!$B$2:$H$2,0),FALSE))</f>
        <v/>
      </c>
      <c r="F374" s="106" t="str">
        <f>IF(ISERROR(VLOOKUP($C374,'Miljövärden urval för publ'!$B$2:$H$490,MATCH(F$4,'Miljövärden urval för publ'!$B$2:$H$2,0),FALSE)),"",VLOOKUP($C374,'Miljövärden urval för publ'!$B$2:$H$490,MATCH(F$4,'Miljövärden urval för publ'!$B$2:$H$2,0),FALSE))</f>
        <v/>
      </c>
      <c r="G374" s="106" t="str">
        <f>IF(ISERROR(VLOOKUP($C374,'Miljövärden urval för publ'!$B$2:$H$490,MATCH(G$4,'Miljövärden urval för publ'!$B$2:$H$2,0),FALSE)),"",VLOOKUP($C374,'Miljövärden urval för publ'!$B$2:$H$490,MATCH(G$4,'Miljövärden urval för publ'!$B$2:$H$2,0),FALSE))</f>
        <v/>
      </c>
    </row>
    <row r="375" spans="1:7" x14ac:dyDescent="0.25">
      <c r="A375" s="106">
        <v>372</v>
      </c>
      <c r="B375" s="106" t="str">
        <f>IF(ISERROR(INDEX('Miljövärden urval för publ'!$A$2:$AD$475,MATCH($A375,'Miljövärden urval för publ'!$U$2:$U$476,0),1)),"",INDEX('Miljövärden urval för publ'!$A$2:$AD$475,MATCH($A375,'Miljövärden urval för publ'!$U$2:$U$476,0),1))</f>
        <v/>
      </c>
      <c r="C375" s="106" t="str">
        <f>IF(ISERROR(INDEX('Miljövärden urval för publ'!$A$2:$AD$475,MATCH($A375,'Miljövärden urval för publ'!$U$2:$U$476,0),2)),"",INDEX('Miljövärden urval för publ'!$A$2:$AD$475,MATCH($A375,'Miljövärden urval för publ'!$U$2:$U$476,0),2))</f>
        <v/>
      </c>
      <c r="D375" s="106" t="str">
        <f>IF(ISERROR(VLOOKUP($C375,'Miljövärden urval för publ'!$B$2:$H$490,MATCH(D$4,'Miljövärden urval för publ'!$B$2:$H$2,0),FALSE)),"",VLOOKUP($C375,'Miljövärden urval för publ'!$B$2:$H$490,MATCH(D$4,'Miljövärden urval för publ'!$B$2:$H$2,0),FALSE))</f>
        <v/>
      </c>
      <c r="E375" s="106" t="str">
        <f>IF(ISERROR(VLOOKUP($C375,'Miljövärden urval för publ'!$B$2:$H$490,MATCH(E$4,'Miljövärden urval för publ'!$B$2:$H$2,0),FALSE)),"",VLOOKUP($C375,'Miljövärden urval för publ'!$B$2:$H$490,MATCH(E$4,'Miljövärden urval för publ'!$B$2:$H$2,0),FALSE))</f>
        <v/>
      </c>
      <c r="F375" s="106" t="str">
        <f>IF(ISERROR(VLOOKUP($C375,'Miljövärden urval för publ'!$B$2:$H$490,MATCH(F$4,'Miljövärden urval för publ'!$B$2:$H$2,0),FALSE)),"",VLOOKUP($C375,'Miljövärden urval för publ'!$B$2:$H$490,MATCH(F$4,'Miljövärden urval för publ'!$B$2:$H$2,0),FALSE))</f>
        <v/>
      </c>
      <c r="G375" s="106" t="str">
        <f>IF(ISERROR(VLOOKUP($C375,'Miljövärden urval för publ'!$B$2:$H$490,MATCH(G$4,'Miljövärden urval för publ'!$B$2:$H$2,0),FALSE)),"",VLOOKUP($C375,'Miljövärden urval för publ'!$B$2:$H$490,MATCH(G$4,'Miljövärden urval för publ'!$B$2:$H$2,0),FALSE))</f>
        <v/>
      </c>
    </row>
    <row r="376" spans="1:7" x14ac:dyDescent="0.25">
      <c r="A376" s="106">
        <v>373</v>
      </c>
      <c r="B376" s="106" t="str">
        <f>IF(ISERROR(INDEX('Miljövärden urval för publ'!$A$2:$AD$475,MATCH($A376,'Miljövärden urval för publ'!$U$2:$U$476,0),1)),"",INDEX('Miljövärden urval för publ'!$A$2:$AD$475,MATCH($A376,'Miljövärden urval för publ'!$U$2:$U$476,0),1))</f>
        <v/>
      </c>
      <c r="C376" s="106" t="str">
        <f>IF(ISERROR(INDEX('Miljövärden urval för publ'!$A$2:$AD$475,MATCH($A376,'Miljövärden urval för publ'!$U$2:$U$476,0),2)),"",INDEX('Miljövärden urval för publ'!$A$2:$AD$475,MATCH($A376,'Miljövärden urval för publ'!$U$2:$U$476,0),2))</f>
        <v/>
      </c>
      <c r="D376" s="106" t="str">
        <f>IF(ISERROR(VLOOKUP($C376,'Miljövärden urval för publ'!$B$2:$H$490,MATCH(D$4,'Miljövärden urval för publ'!$B$2:$H$2,0),FALSE)),"",VLOOKUP($C376,'Miljövärden urval för publ'!$B$2:$H$490,MATCH(D$4,'Miljövärden urval för publ'!$B$2:$H$2,0),FALSE))</f>
        <v/>
      </c>
      <c r="E376" s="106" t="str">
        <f>IF(ISERROR(VLOOKUP($C376,'Miljövärden urval för publ'!$B$2:$H$490,MATCH(E$4,'Miljövärden urval för publ'!$B$2:$H$2,0),FALSE)),"",VLOOKUP($C376,'Miljövärden urval för publ'!$B$2:$H$490,MATCH(E$4,'Miljövärden urval för publ'!$B$2:$H$2,0),FALSE))</f>
        <v/>
      </c>
      <c r="F376" s="106" t="str">
        <f>IF(ISERROR(VLOOKUP($C376,'Miljövärden urval för publ'!$B$2:$H$490,MATCH(F$4,'Miljövärden urval för publ'!$B$2:$H$2,0),FALSE)),"",VLOOKUP($C376,'Miljövärden urval för publ'!$B$2:$H$490,MATCH(F$4,'Miljövärden urval för publ'!$B$2:$H$2,0),FALSE))</f>
        <v/>
      </c>
      <c r="G376" s="106" t="str">
        <f>IF(ISERROR(VLOOKUP($C376,'Miljövärden urval för publ'!$B$2:$H$490,MATCH(G$4,'Miljövärden urval för publ'!$B$2:$H$2,0),FALSE)),"",VLOOKUP($C376,'Miljövärden urval för publ'!$B$2:$H$490,MATCH(G$4,'Miljövärden urval för publ'!$B$2:$H$2,0),FALSE))</f>
        <v/>
      </c>
    </row>
    <row r="377" spans="1:7" x14ac:dyDescent="0.25">
      <c r="A377" s="106">
        <v>374</v>
      </c>
      <c r="B377" s="106" t="str">
        <f>IF(ISERROR(INDEX('Miljövärden urval för publ'!$A$2:$AD$475,MATCH($A377,'Miljövärden urval för publ'!$U$2:$U$476,0),1)),"",INDEX('Miljövärden urval för publ'!$A$2:$AD$475,MATCH($A377,'Miljövärden urval för publ'!$U$2:$U$476,0),1))</f>
        <v/>
      </c>
      <c r="C377" s="106" t="str">
        <f>IF(ISERROR(INDEX('Miljövärden urval för publ'!$A$2:$AD$475,MATCH($A377,'Miljövärden urval för publ'!$U$2:$U$476,0),2)),"",INDEX('Miljövärden urval för publ'!$A$2:$AD$475,MATCH($A377,'Miljövärden urval för publ'!$U$2:$U$476,0),2))</f>
        <v/>
      </c>
      <c r="D377" s="106" t="str">
        <f>IF(ISERROR(VLOOKUP($C377,'Miljövärden urval för publ'!$B$2:$H$490,MATCH(D$4,'Miljövärden urval för publ'!$B$2:$H$2,0),FALSE)),"",VLOOKUP($C377,'Miljövärden urval för publ'!$B$2:$H$490,MATCH(D$4,'Miljövärden urval för publ'!$B$2:$H$2,0),FALSE))</f>
        <v/>
      </c>
      <c r="E377" s="106" t="str">
        <f>IF(ISERROR(VLOOKUP($C377,'Miljövärden urval för publ'!$B$2:$H$490,MATCH(E$4,'Miljövärden urval för publ'!$B$2:$H$2,0),FALSE)),"",VLOOKUP($C377,'Miljövärden urval för publ'!$B$2:$H$490,MATCH(E$4,'Miljövärden urval för publ'!$B$2:$H$2,0),FALSE))</f>
        <v/>
      </c>
      <c r="F377" s="106" t="str">
        <f>IF(ISERROR(VLOOKUP($C377,'Miljövärden urval för publ'!$B$2:$H$490,MATCH(F$4,'Miljövärden urval för publ'!$B$2:$H$2,0),FALSE)),"",VLOOKUP($C377,'Miljövärden urval för publ'!$B$2:$H$490,MATCH(F$4,'Miljövärden urval för publ'!$B$2:$H$2,0),FALSE))</f>
        <v/>
      </c>
      <c r="G377" s="106" t="str">
        <f>IF(ISERROR(VLOOKUP($C377,'Miljövärden urval för publ'!$B$2:$H$490,MATCH(G$4,'Miljövärden urval för publ'!$B$2:$H$2,0),FALSE)),"",VLOOKUP($C377,'Miljövärden urval för publ'!$B$2:$H$490,MATCH(G$4,'Miljövärden urval för publ'!$B$2:$H$2,0),FALSE))</f>
        <v/>
      </c>
    </row>
    <row r="378" spans="1:7" x14ac:dyDescent="0.25">
      <c r="A378" s="106">
        <v>375</v>
      </c>
      <c r="B378" s="106" t="str">
        <f>IF(ISERROR(INDEX('Miljövärden urval för publ'!$A$2:$AD$475,MATCH($A378,'Miljövärden urval för publ'!$U$2:$U$476,0),1)),"",INDEX('Miljövärden urval för publ'!$A$2:$AD$475,MATCH($A378,'Miljövärden urval för publ'!$U$2:$U$476,0),1))</f>
        <v/>
      </c>
      <c r="C378" s="106" t="str">
        <f>IF(ISERROR(INDEX('Miljövärden urval för publ'!$A$2:$AD$475,MATCH($A378,'Miljövärden urval för publ'!$U$2:$U$476,0),2)),"",INDEX('Miljövärden urval för publ'!$A$2:$AD$475,MATCH($A378,'Miljövärden urval för publ'!$U$2:$U$476,0),2))</f>
        <v/>
      </c>
      <c r="D378" s="106" t="str">
        <f>IF(ISERROR(VLOOKUP($C378,'Miljövärden urval för publ'!$B$2:$H$490,MATCH(D$4,'Miljövärden urval för publ'!$B$2:$H$2,0),FALSE)),"",VLOOKUP($C378,'Miljövärden urval för publ'!$B$2:$H$490,MATCH(D$4,'Miljövärden urval för publ'!$B$2:$H$2,0),FALSE))</f>
        <v/>
      </c>
      <c r="E378" s="106" t="str">
        <f>IF(ISERROR(VLOOKUP($C378,'Miljövärden urval för publ'!$B$2:$H$490,MATCH(E$4,'Miljövärden urval för publ'!$B$2:$H$2,0),FALSE)),"",VLOOKUP($C378,'Miljövärden urval för publ'!$B$2:$H$490,MATCH(E$4,'Miljövärden urval för publ'!$B$2:$H$2,0),FALSE))</f>
        <v/>
      </c>
      <c r="F378" s="106" t="str">
        <f>IF(ISERROR(VLOOKUP($C378,'Miljövärden urval för publ'!$B$2:$H$490,MATCH(F$4,'Miljövärden urval för publ'!$B$2:$H$2,0),FALSE)),"",VLOOKUP($C378,'Miljövärden urval för publ'!$B$2:$H$490,MATCH(F$4,'Miljövärden urval för publ'!$B$2:$H$2,0),FALSE))</f>
        <v/>
      </c>
      <c r="G378" s="106" t="str">
        <f>IF(ISERROR(VLOOKUP($C378,'Miljövärden urval för publ'!$B$2:$H$490,MATCH(G$4,'Miljövärden urval för publ'!$B$2:$H$2,0),FALSE)),"",VLOOKUP($C378,'Miljövärden urval för publ'!$B$2:$H$490,MATCH(G$4,'Miljövärden urval för publ'!$B$2:$H$2,0),FALSE))</f>
        <v/>
      </c>
    </row>
    <row r="379" spans="1:7" x14ac:dyDescent="0.25">
      <c r="A379" s="106">
        <v>376</v>
      </c>
      <c r="B379" s="106" t="str">
        <f>IF(ISERROR(INDEX('Miljövärden urval för publ'!$A$2:$AD$475,MATCH($A379,'Miljövärden urval för publ'!$U$2:$U$476,0),1)),"",INDEX('Miljövärden urval för publ'!$A$2:$AD$475,MATCH($A379,'Miljövärden urval för publ'!$U$2:$U$476,0),1))</f>
        <v/>
      </c>
      <c r="C379" s="106" t="str">
        <f>IF(ISERROR(INDEX('Miljövärden urval för publ'!$A$2:$AD$475,MATCH($A379,'Miljövärden urval för publ'!$U$2:$U$476,0),2)),"",INDEX('Miljövärden urval för publ'!$A$2:$AD$475,MATCH($A379,'Miljövärden urval för publ'!$U$2:$U$476,0),2))</f>
        <v/>
      </c>
      <c r="D379" s="106" t="str">
        <f>IF(ISERROR(VLOOKUP($C379,'Miljövärden urval för publ'!$B$2:$H$490,MATCH(D$4,'Miljövärden urval för publ'!$B$2:$H$2,0),FALSE)),"",VLOOKUP($C379,'Miljövärden urval för publ'!$B$2:$H$490,MATCH(D$4,'Miljövärden urval för publ'!$B$2:$H$2,0),FALSE))</f>
        <v/>
      </c>
      <c r="E379" s="106" t="str">
        <f>IF(ISERROR(VLOOKUP($C379,'Miljövärden urval för publ'!$B$2:$H$490,MATCH(E$4,'Miljövärden urval för publ'!$B$2:$H$2,0),FALSE)),"",VLOOKUP($C379,'Miljövärden urval för publ'!$B$2:$H$490,MATCH(E$4,'Miljövärden urval för publ'!$B$2:$H$2,0),FALSE))</f>
        <v/>
      </c>
      <c r="F379" s="106" t="str">
        <f>IF(ISERROR(VLOOKUP($C379,'Miljövärden urval för publ'!$B$2:$H$490,MATCH(F$4,'Miljövärden urval för publ'!$B$2:$H$2,0),FALSE)),"",VLOOKUP($C379,'Miljövärden urval för publ'!$B$2:$H$490,MATCH(F$4,'Miljövärden urval för publ'!$B$2:$H$2,0),FALSE))</f>
        <v/>
      </c>
      <c r="G379" s="106" t="str">
        <f>IF(ISERROR(VLOOKUP($C379,'Miljövärden urval för publ'!$B$2:$H$490,MATCH(G$4,'Miljövärden urval för publ'!$B$2:$H$2,0),FALSE)),"",VLOOKUP($C379,'Miljövärden urval för publ'!$B$2:$H$490,MATCH(G$4,'Miljövärden urval för publ'!$B$2:$H$2,0),FALSE))</f>
        <v/>
      </c>
    </row>
    <row r="380" spans="1:7" x14ac:dyDescent="0.25">
      <c r="A380" s="106">
        <v>377</v>
      </c>
      <c r="B380" s="106" t="str">
        <f>IF(ISERROR(INDEX('Miljövärden urval för publ'!$A$2:$AD$475,MATCH($A380,'Miljövärden urval för publ'!$U$2:$U$476,0),1)),"",INDEX('Miljövärden urval för publ'!$A$2:$AD$475,MATCH($A380,'Miljövärden urval för publ'!$U$2:$U$476,0),1))</f>
        <v/>
      </c>
      <c r="C380" s="106" t="str">
        <f>IF(ISERROR(INDEX('Miljövärden urval för publ'!$A$2:$AD$475,MATCH($A380,'Miljövärden urval för publ'!$U$2:$U$476,0),2)),"",INDEX('Miljövärden urval för publ'!$A$2:$AD$475,MATCH($A380,'Miljövärden urval för publ'!$U$2:$U$476,0),2))</f>
        <v/>
      </c>
      <c r="D380" s="106" t="str">
        <f>IF(ISERROR(VLOOKUP($C380,'Miljövärden urval för publ'!$B$2:$H$490,MATCH(D$4,'Miljövärden urval för publ'!$B$2:$H$2,0),FALSE)),"",VLOOKUP($C380,'Miljövärden urval för publ'!$B$2:$H$490,MATCH(D$4,'Miljövärden urval för publ'!$B$2:$H$2,0),FALSE))</f>
        <v/>
      </c>
      <c r="E380" s="106" t="str">
        <f>IF(ISERROR(VLOOKUP($C380,'Miljövärden urval för publ'!$B$2:$H$490,MATCH(E$4,'Miljövärden urval för publ'!$B$2:$H$2,0),FALSE)),"",VLOOKUP($C380,'Miljövärden urval för publ'!$B$2:$H$490,MATCH(E$4,'Miljövärden urval för publ'!$B$2:$H$2,0),FALSE))</f>
        <v/>
      </c>
      <c r="F380" s="106" t="str">
        <f>IF(ISERROR(VLOOKUP($C380,'Miljövärden urval för publ'!$B$2:$H$490,MATCH(F$4,'Miljövärden urval för publ'!$B$2:$H$2,0),FALSE)),"",VLOOKUP($C380,'Miljövärden urval för publ'!$B$2:$H$490,MATCH(F$4,'Miljövärden urval för publ'!$B$2:$H$2,0),FALSE))</f>
        <v/>
      </c>
      <c r="G380" s="106" t="str">
        <f>IF(ISERROR(VLOOKUP($C380,'Miljövärden urval för publ'!$B$2:$H$490,MATCH(G$4,'Miljövärden urval för publ'!$B$2:$H$2,0),FALSE)),"",VLOOKUP($C380,'Miljövärden urval för publ'!$B$2:$H$490,MATCH(G$4,'Miljövärden urval för publ'!$B$2:$H$2,0),FALSE))</f>
        <v/>
      </c>
    </row>
    <row r="381" spans="1:7" x14ac:dyDescent="0.25">
      <c r="A381" s="106">
        <v>378</v>
      </c>
      <c r="B381" s="106" t="str">
        <f>IF(ISERROR(INDEX('Miljövärden urval för publ'!$A$2:$AD$475,MATCH($A381,'Miljövärden urval för publ'!$U$2:$U$476,0),1)),"",INDEX('Miljövärden urval för publ'!$A$2:$AD$475,MATCH($A381,'Miljövärden urval för publ'!$U$2:$U$476,0),1))</f>
        <v/>
      </c>
      <c r="C381" s="106" t="str">
        <f>IF(ISERROR(INDEX('Miljövärden urval för publ'!$A$2:$AD$475,MATCH($A381,'Miljövärden urval för publ'!$U$2:$U$476,0),2)),"",INDEX('Miljövärden urval för publ'!$A$2:$AD$475,MATCH($A381,'Miljövärden urval för publ'!$U$2:$U$476,0),2))</f>
        <v/>
      </c>
      <c r="D381" s="106" t="str">
        <f>IF(ISERROR(VLOOKUP($C381,'Miljövärden urval för publ'!$B$2:$H$490,MATCH(D$4,'Miljövärden urval för publ'!$B$2:$H$2,0),FALSE)),"",VLOOKUP($C381,'Miljövärden urval för publ'!$B$2:$H$490,MATCH(D$4,'Miljövärden urval för publ'!$B$2:$H$2,0),FALSE))</f>
        <v/>
      </c>
      <c r="E381" s="106" t="str">
        <f>IF(ISERROR(VLOOKUP($C381,'Miljövärden urval för publ'!$B$2:$H$490,MATCH(E$4,'Miljövärden urval för publ'!$B$2:$H$2,0),FALSE)),"",VLOOKUP($C381,'Miljövärden urval för publ'!$B$2:$H$490,MATCH(E$4,'Miljövärden urval för publ'!$B$2:$H$2,0),FALSE))</f>
        <v/>
      </c>
      <c r="F381" s="106" t="str">
        <f>IF(ISERROR(VLOOKUP($C381,'Miljövärden urval för publ'!$B$2:$H$490,MATCH(F$4,'Miljövärden urval för publ'!$B$2:$H$2,0),FALSE)),"",VLOOKUP($C381,'Miljövärden urval för publ'!$B$2:$H$490,MATCH(F$4,'Miljövärden urval för publ'!$B$2:$H$2,0),FALSE))</f>
        <v/>
      </c>
      <c r="G381" s="106" t="str">
        <f>IF(ISERROR(VLOOKUP($C381,'Miljövärden urval för publ'!$B$2:$H$490,MATCH(G$4,'Miljövärden urval för publ'!$B$2:$H$2,0),FALSE)),"",VLOOKUP($C381,'Miljövärden urval för publ'!$B$2:$H$490,MATCH(G$4,'Miljövärden urval för publ'!$B$2:$H$2,0),FALSE))</f>
        <v/>
      </c>
    </row>
    <row r="382" spans="1:7" x14ac:dyDescent="0.25">
      <c r="A382" s="106">
        <v>379</v>
      </c>
      <c r="B382" s="106" t="str">
        <f>IF(ISERROR(INDEX('Miljövärden urval för publ'!$A$2:$AD$475,MATCH($A382,'Miljövärden urval för publ'!$U$2:$U$476,0),1)),"",INDEX('Miljövärden urval för publ'!$A$2:$AD$475,MATCH($A382,'Miljövärden urval för publ'!$U$2:$U$476,0),1))</f>
        <v/>
      </c>
      <c r="C382" s="106" t="str">
        <f>IF(ISERROR(INDEX('Miljövärden urval för publ'!$A$2:$AD$475,MATCH($A382,'Miljövärden urval för publ'!$U$2:$U$476,0),2)),"",INDEX('Miljövärden urval för publ'!$A$2:$AD$475,MATCH($A382,'Miljövärden urval för publ'!$U$2:$U$476,0),2))</f>
        <v/>
      </c>
      <c r="D382" s="106" t="str">
        <f>IF(ISERROR(VLOOKUP($C382,'Miljövärden urval för publ'!$B$2:$H$490,MATCH(D$4,'Miljövärden urval för publ'!$B$2:$H$2,0),FALSE)),"",VLOOKUP($C382,'Miljövärden urval för publ'!$B$2:$H$490,MATCH(D$4,'Miljövärden urval för publ'!$B$2:$H$2,0),FALSE))</f>
        <v/>
      </c>
      <c r="E382" s="106" t="str">
        <f>IF(ISERROR(VLOOKUP($C382,'Miljövärden urval för publ'!$B$2:$H$490,MATCH(E$4,'Miljövärden urval för publ'!$B$2:$H$2,0),FALSE)),"",VLOOKUP($C382,'Miljövärden urval för publ'!$B$2:$H$490,MATCH(E$4,'Miljövärden urval för publ'!$B$2:$H$2,0),FALSE))</f>
        <v/>
      </c>
      <c r="F382" s="106" t="str">
        <f>IF(ISERROR(VLOOKUP($C382,'Miljövärden urval för publ'!$B$2:$H$490,MATCH(F$4,'Miljövärden urval för publ'!$B$2:$H$2,0),FALSE)),"",VLOOKUP($C382,'Miljövärden urval för publ'!$B$2:$H$490,MATCH(F$4,'Miljövärden urval för publ'!$B$2:$H$2,0),FALSE))</f>
        <v/>
      </c>
      <c r="G382" s="106" t="str">
        <f>IF(ISERROR(VLOOKUP($C382,'Miljövärden urval för publ'!$B$2:$H$490,MATCH(G$4,'Miljövärden urval för publ'!$B$2:$H$2,0),FALSE)),"",VLOOKUP($C382,'Miljövärden urval för publ'!$B$2:$H$490,MATCH(G$4,'Miljövärden urval för publ'!$B$2:$H$2,0),FALSE))</f>
        <v/>
      </c>
    </row>
    <row r="383" spans="1:7" x14ac:dyDescent="0.25">
      <c r="A383" s="106">
        <v>380</v>
      </c>
      <c r="B383" s="106" t="str">
        <f>IF(ISERROR(INDEX('Miljövärden urval för publ'!$A$2:$AD$475,MATCH($A383,'Miljövärden urval för publ'!$U$2:$U$476,0),1)),"",INDEX('Miljövärden urval för publ'!$A$2:$AD$475,MATCH($A383,'Miljövärden urval för publ'!$U$2:$U$476,0),1))</f>
        <v/>
      </c>
      <c r="C383" s="106" t="str">
        <f>IF(ISERROR(INDEX('Miljövärden urval för publ'!$A$2:$AD$475,MATCH($A383,'Miljövärden urval för publ'!$U$2:$U$476,0),2)),"",INDEX('Miljövärden urval för publ'!$A$2:$AD$475,MATCH($A383,'Miljövärden urval för publ'!$U$2:$U$476,0),2))</f>
        <v/>
      </c>
      <c r="D383" s="106" t="str">
        <f>IF(ISERROR(VLOOKUP($C383,'Miljövärden urval för publ'!$B$2:$H$490,MATCH(D$4,'Miljövärden urval för publ'!$B$2:$H$2,0),FALSE)),"",VLOOKUP($C383,'Miljövärden urval för publ'!$B$2:$H$490,MATCH(D$4,'Miljövärden urval för publ'!$B$2:$H$2,0),FALSE))</f>
        <v/>
      </c>
      <c r="E383" s="106" t="str">
        <f>IF(ISERROR(VLOOKUP($C383,'Miljövärden urval för publ'!$B$2:$H$490,MATCH(E$4,'Miljövärden urval för publ'!$B$2:$H$2,0),FALSE)),"",VLOOKUP($C383,'Miljövärden urval för publ'!$B$2:$H$490,MATCH(E$4,'Miljövärden urval för publ'!$B$2:$H$2,0),FALSE))</f>
        <v/>
      </c>
      <c r="F383" s="106" t="str">
        <f>IF(ISERROR(VLOOKUP($C383,'Miljövärden urval för publ'!$B$2:$H$490,MATCH(F$4,'Miljövärden urval för publ'!$B$2:$H$2,0),FALSE)),"",VLOOKUP($C383,'Miljövärden urval för publ'!$B$2:$H$490,MATCH(F$4,'Miljövärden urval för publ'!$B$2:$H$2,0),FALSE))</f>
        <v/>
      </c>
      <c r="G383" s="106" t="str">
        <f>IF(ISERROR(VLOOKUP($C383,'Miljövärden urval för publ'!$B$2:$H$490,MATCH(G$4,'Miljövärden urval för publ'!$B$2:$H$2,0),FALSE)),"",VLOOKUP($C383,'Miljövärden urval för publ'!$B$2:$H$490,MATCH(G$4,'Miljövärden urval för publ'!$B$2:$H$2,0),FALSE))</f>
        <v/>
      </c>
    </row>
    <row r="384" spans="1:7" x14ac:dyDescent="0.25">
      <c r="A384" s="106">
        <v>381</v>
      </c>
      <c r="B384" s="106" t="str">
        <f>IF(ISERROR(INDEX('Miljövärden urval för publ'!$A$2:$AD$475,MATCH($A384,'Miljövärden urval för publ'!$U$2:$U$476,0),1)),"",INDEX('Miljövärden urval för publ'!$A$2:$AD$475,MATCH($A384,'Miljövärden urval för publ'!$U$2:$U$476,0),1))</f>
        <v/>
      </c>
      <c r="C384" s="106" t="str">
        <f>IF(ISERROR(INDEX('Miljövärden urval för publ'!$A$2:$AD$475,MATCH($A384,'Miljövärden urval för publ'!$U$2:$U$476,0),2)),"",INDEX('Miljövärden urval för publ'!$A$2:$AD$475,MATCH($A384,'Miljövärden urval för publ'!$U$2:$U$476,0),2))</f>
        <v/>
      </c>
      <c r="D384" s="106" t="str">
        <f>IF(ISERROR(VLOOKUP($C384,'Miljövärden urval för publ'!$B$2:$H$490,MATCH(D$4,'Miljövärden urval för publ'!$B$2:$H$2,0),FALSE)),"",VLOOKUP($C384,'Miljövärden urval för publ'!$B$2:$H$490,MATCH(D$4,'Miljövärden urval för publ'!$B$2:$H$2,0),FALSE))</f>
        <v/>
      </c>
      <c r="E384" s="106" t="str">
        <f>IF(ISERROR(VLOOKUP($C384,'Miljövärden urval för publ'!$B$2:$H$490,MATCH(E$4,'Miljövärden urval för publ'!$B$2:$H$2,0),FALSE)),"",VLOOKUP($C384,'Miljövärden urval för publ'!$B$2:$H$490,MATCH(E$4,'Miljövärden urval för publ'!$B$2:$H$2,0),FALSE))</f>
        <v/>
      </c>
      <c r="F384" s="106" t="str">
        <f>IF(ISERROR(VLOOKUP($C384,'Miljövärden urval för publ'!$B$2:$H$490,MATCH(F$4,'Miljövärden urval för publ'!$B$2:$H$2,0),FALSE)),"",VLOOKUP($C384,'Miljövärden urval för publ'!$B$2:$H$490,MATCH(F$4,'Miljövärden urval för publ'!$B$2:$H$2,0),FALSE))</f>
        <v/>
      </c>
      <c r="G384" s="106" t="str">
        <f>IF(ISERROR(VLOOKUP($C384,'Miljövärden urval för publ'!$B$2:$H$490,MATCH(G$4,'Miljövärden urval för publ'!$B$2:$H$2,0),FALSE)),"",VLOOKUP($C384,'Miljövärden urval för publ'!$B$2:$H$490,MATCH(G$4,'Miljövärden urval för publ'!$B$2:$H$2,0),FALSE))</f>
        <v/>
      </c>
    </row>
    <row r="385" spans="1:7" x14ac:dyDescent="0.25">
      <c r="A385" s="106">
        <v>382</v>
      </c>
      <c r="B385" s="106" t="str">
        <f>IF(ISERROR(INDEX('Miljövärden urval för publ'!$A$2:$AD$475,MATCH($A385,'Miljövärden urval för publ'!$U$2:$U$476,0),1)),"",INDEX('Miljövärden urval för publ'!$A$2:$AD$475,MATCH($A385,'Miljövärden urval för publ'!$U$2:$U$476,0),1))</f>
        <v/>
      </c>
      <c r="C385" s="106" t="str">
        <f>IF(ISERROR(INDEX('Miljövärden urval för publ'!$A$2:$AD$475,MATCH($A385,'Miljövärden urval för publ'!$U$2:$U$476,0),2)),"",INDEX('Miljövärden urval för publ'!$A$2:$AD$475,MATCH($A385,'Miljövärden urval för publ'!$U$2:$U$476,0),2))</f>
        <v/>
      </c>
      <c r="D385" s="106" t="str">
        <f>IF(ISERROR(VLOOKUP($C385,'Miljövärden urval för publ'!$B$2:$H$490,MATCH(D$4,'Miljövärden urval för publ'!$B$2:$H$2,0),FALSE)),"",VLOOKUP($C385,'Miljövärden urval för publ'!$B$2:$H$490,MATCH(D$4,'Miljövärden urval för publ'!$B$2:$H$2,0),FALSE))</f>
        <v/>
      </c>
      <c r="E385" s="106" t="str">
        <f>IF(ISERROR(VLOOKUP($C385,'Miljövärden urval för publ'!$B$2:$H$490,MATCH(E$4,'Miljövärden urval för publ'!$B$2:$H$2,0),FALSE)),"",VLOOKUP($C385,'Miljövärden urval för publ'!$B$2:$H$490,MATCH(E$4,'Miljövärden urval för publ'!$B$2:$H$2,0),FALSE))</f>
        <v/>
      </c>
      <c r="F385" s="106" t="str">
        <f>IF(ISERROR(VLOOKUP($C385,'Miljövärden urval för publ'!$B$2:$H$490,MATCH(F$4,'Miljövärden urval för publ'!$B$2:$H$2,0),FALSE)),"",VLOOKUP($C385,'Miljövärden urval för publ'!$B$2:$H$490,MATCH(F$4,'Miljövärden urval för publ'!$B$2:$H$2,0),FALSE))</f>
        <v/>
      </c>
      <c r="G385" s="106" t="str">
        <f>IF(ISERROR(VLOOKUP($C385,'Miljövärden urval för publ'!$B$2:$H$490,MATCH(G$4,'Miljövärden urval för publ'!$B$2:$H$2,0),FALSE)),"",VLOOKUP($C385,'Miljövärden urval för publ'!$B$2:$H$490,MATCH(G$4,'Miljövärden urval för publ'!$B$2:$H$2,0),FALSE))</f>
        <v/>
      </c>
    </row>
    <row r="386" spans="1:7" x14ac:dyDescent="0.25">
      <c r="A386" s="106">
        <v>383</v>
      </c>
      <c r="B386" s="106" t="str">
        <f>IF(ISERROR(INDEX('Miljövärden urval för publ'!$A$2:$AD$475,MATCH($A386,'Miljövärden urval för publ'!$U$2:$U$476,0),1)),"",INDEX('Miljövärden urval för publ'!$A$2:$AD$475,MATCH($A386,'Miljövärden urval för publ'!$U$2:$U$476,0),1))</f>
        <v/>
      </c>
      <c r="C386" s="106" t="str">
        <f>IF(ISERROR(INDEX('Miljövärden urval för publ'!$A$2:$AD$475,MATCH($A386,'Miljövärden urval för publ'!$U$2:$U$476,0),2)),"",INDEX('Miljövärden urval för publ'!$A$2:$AD$475,MATCH($A386,'Miljövärden urval för publ'!$U$2:$U$476,0),2))</f>
        <v/>
      </c>
      <c r="D386" s="106" t="str">
        <f>IF(ISERROR(VLOOKUP($C386,'Miljövärden urval för publ'!$B$2:$H$490,MATCH(D$4,'Miljövärden urval för publ'!$B$2:$H$2,0),FALSE)),"",VLOOKUP($C386,'Miljövärden urval för publ'!$B$2:$H$490,MATCH(D$4,'Miljövärden urval för publ'!$B$2:$H$2,0),FALSE))</f>
        <v/>
      </c>
      <c r="E386" s="106" t="str">
        <f>IF(ISERROR(VLOOKUP($C386,'Miljövärden urval för publ'!$B$2:$H$490,MATCH(E$4,'Miljövärden urval för publ'!$B$2:$H$2,0),FALSE)),"",VLOOKUP($C386,'Miljövärden urval för publ'!$B$2:$H$490,MATCH(E$4,'Miljövärden urval för publ'!$B$2:$H$2,0),FALSE))</f>
        <v/>
      </c>
      <c r="F386" s="106" t="str">
        <f>IF(ISERROR(VLOOKUP($C386,'Miljövärden urval för publ'!$B$2:$H$490,MATCH(F$4,'Miljövärden urval för publ'!$B$2:$H$2,0),FALSE)),"",VLOOKUP($C386,'Miljövärden urval för publ'!$B$2:$H$490,MATCH(F$4,'Miljövärden urval för publ'!$B$2:$H$2,0),FALSE))</f>
        <v/>
      </c>
      <c r="G386" s="106" t="str">
        <f>IF(ISERROR(VLOOKUP($C386,'Miljövärden urval för publ'!$B$2:$H$490,MATCH(G$4,'Miljövärden urval för publ'!$B$2:$H$2,0),FALSE)),"",VLOOKUP($C386,'Miljövärden urval för publ'!$B$2:$H$490,MATCH(G$4,'Miljövärden urval för publ'!$B$2:$H$2,0),FALSE))</f>
        <v/>
      </c>
    </row>
    <row r="387" spans="1:7" x14ac:dyDescent="0.25">
      <c r="A387" s="106">
        <v>384</v>
      </c>
      <c r="B387" s="106" t="str">
        <f>IF(ISERROR(INDEX('Miljövärden urval för publ'!$A$2:$AD$475,MATCH($A387,'Miljövärden urval för publ'!$U$2:$U$476,0),1)),"",INDEX('Miljövärden urval för publ'!$A$2:$AD$475,MATCH($A387,'Miljövärden urval för publ'!$U$2:$U$476,0),1))</f>
        <v/>
      </c>
      <c r="C387" s="106" t="str">
        <f>IF(ISERROR(INDEX('Miljövärden urval för publ'!$A$2:$AD$475,MATCH($A387,'Miljövärden urval för publ'!$U$2:$U$476,0),2)),"",INDEX('Miljövärden urval för publ'!$A$2:$AD$475,MATCH($A387,'Miljövärden urval för publ'!$U$2:$U$476,0),2))</f>
        <v/>
      </c>
      <c r="D387" s="106" t="str">
        <f>IF(ISERROR(VLOOKUP($C387,'Miljövärden urval för publ'!$B$2:$H$490,MATCH(D$4,'Miljövärden urval för publ'!$B$2:$H$2,0),FALSE)),"",VLOOKUP($C387,'Miljövärden urval för publ'!$B$2:$H$490,MATCH(D$4,'Miljövärden urval för publ'!$B$2:$H$2,0),FALSE))</f>
        <v/>
      </c>
      <c r="E387" s="106" t="str">
        <f>IF(ISERROR(VLOOKUP($C387,'Miljövärden urval för publ'!$B$2:$H$490,MATCH(E$4,'Miljövärden urval för publ'!$B$2:$H$2,0),FALSE)),"",VLOOKUP($C387,'Miljövärden urval för publ'!$B$2:$H$490,MATCH(E$4,'Miljövärden urval för publ'!$B$2:$H$2,0),FALSE))</f>
        <v/>
      </c>
      <c r="F387" s="106" t="str">
        <f>IF(ISERROR(VLOOKUP($C387,'Miljövärden urval för publ'!$B$2:$H$490,MATCH(F$4,'Miljövärden urval för publ'!$B$2:$H$2,0),FALSE)),"",VLOOKUP($C387,'Miljövärden urval för publ'!$B$2:$H$490,MATCH(F$4,'Miljövärden urval för publ'!$B$2:$H$2,0),FALSE))</f>
        <v/>
      </c>
      <c r="G387" s="106" t="str">
        <f>IF(ISERROR(VLOOKUP($C387,'Miljövärden urval för publ'!$B$2:$H$490,MATCH(G$4,'Miljövärden urval för publ'!$B$2:$H$2,0),FALSE)),"",VLOOKUP($C387,'Miljövärden urval för publ'!$B$2:$H$490,MATCH(G$4,'Miljövärden urval för publ'!$B$2:$H$2,0),FALSE))</f>
        <v/>
      </c>
    </row>
    <row r="388" spans="1:7" x14ac:dyDescent="0.25">
      <c r="A388" s="106">
        <v>385</v>
      </c>
      <c r="B388" s="106" t="str">
        <f>IF(ISERROR(INDEX('Miljövärden urval för publ'!$A$2:$AD$475,MATCH($A388,'Miljövärden urval för publ'!$U$2:$U$476,0),1)),"",INDEX('Miljövärden urval för publ'!$A$2:$AD$475,MATCH($A388,'Miljövärden urval för publ'!$U$2:$U$476,0),1))</f>
        <v/>
      </c>
      <c r="C388" s="106" t="str">
        <f>IF(ISERROR(INDEX('Miljövärden urval för publ'!$A$2:$AD$475,MATCH($A388,'Miljövärden urval för publ'!$U$2:$U$476,0),2)),"",INDEX('Miljövärden urval för publ'!$A$2:$AD$475,MATCH($A388,'Miljövärden urval för publ'!$U$2:$U$476,0),2))</f>
        <v/>
      </c>
      <c r="D388" s="106" t="str">
        <f>IF(ISERROR(VLOOKUP($C388,'Miljövärden urval för publ'!$B$2:$H$490,MATCH(D$4,'Miljövärden urval för publ'!$B$2:$H$2,0),FALSE)),"",VLOOKUP($C388,'Miljövärden urval för publ'!$B$2:$H$490,MATCH(D$4,'Miljövärden urval för publ'!$B$2:$H$2,0),FALSE))</f>
        <v/>
      </c>
      <c r="E388" s="106" t="str">
        <f>IF(ISERROR(VLOOKUP($C388,'Miljövärden urval för publ'!$B$2:$H$490,MATCH(E$4,'Miljövärden urval för publ'!$B$2:$H$2,0),FALSE)),"",VLOOKUP($C388,'Miljövärden urval för publ'!$B$2:$H$490,MATCH(E$4,'Miljövärden urval för publ'!$B$2:$H$2,0),FALSE))</f>
        <v/>
      </c>
      <c r="F388" s="106" t="str">
        <f>IF(ISERROR(VLOOKUP($C388,'Miljövärden urval för publ'!$B$2:$H$490,MATCH(F$4,'Miljövärden urval för publ'!$B$2:$H$2,0),FALSE)),"",VLOOKUP($C388,'Miljövärden urval för publ'!$B$2:$H$490,MATCH(F$4,'Miljövärden urval för publ'!$B$2:$H$2,0),FALSE))</f>
        <v/>
      </c>
      <c r="G388" s="106" t="str">
        <f>IF(ISERROR(VLOOKUP($C388,'Miljövärden urval för publ'!$B$2:$H$490,MATCH(G$4,'Miljövärden urval för publ'!$B$2:$H$2,0),FALSE)),"",VLOOKUP($C388,'Miljövärden urval för publ'!$B$2:$H$490,MATCH(G$4,'Miljövärden urval för publ'!$B$2:$H$2,0),FALSE))</f>
        <v/>
      </c>
    </row>
    <row r="389" spans="1:7" x14ac:dyDescent="0.25">
      <c r="A389" s="106">
        <v>386</v>
      </c>
      <c r="B389" s="106" t="str">
        <f>IF(ISERROR(INDEX('Miljövärden urval för publ'!$A$2:$AD$475,MATCH($A389,'Miljövärden urval för publ'!$U$2:$U$476,0),1)),"",INDEX('Miljövärden urval för publ'!$A$2:$AD$475,MATCH($A389,'Miljövärden urval för publ'!$U$2:$U$476,0),1))</f>
        <v/>
      </c>
      <c r="C389" s="106" t="str">
        <f>IF(ISERROR(INDEX('Miljövärden urval för publ'!$A$2:$AD$475,MATCH($A389,'Miljövärden urval för publ'!$U$2:$U$476,0),2)),"",INDEX('Miljövärden urval för publ'!$A$2:$AD$475,MATCH($A389,'Miljövärden urval för publ'!$U$2:$U$476,0),2))</f>
        <v/>
      </c>
      <c r="D389" s="106" t="str">
        <f>IF(ISERROR(VLOOKUP($C389,'Miljövärden urval för publ'!$B$2:$H$490,MATCH(D$4,'Miljövärden urval för publ'!$B$2:$H$2,0),FALSE)),"",VLOOKUP($C389,'Miljövärden urval för publ'!$B$2:$H$490,MATCH(D$4,'Miljövärden urval för publ'!$B$2:$H$2,0),FALSE))</f>
        <v/>
      </c>
      <c r="E389" s="106" t="str">
        <f>IF(ISERROR(VLOOKUP($C389,'Miljövärden urval för publ'!$B$2:$H$490,MATCH(E$4,'Miljövärden urval för publ'!$B$2:$H$2,0),FALSE)),"",VLOOKUP($C389,'Miljövärden urval för publ'!$B$2:$H$490,MATCH(E$4,'Miljövärden urval för publ'!$B$2:$H$2,0),FALSE))</f>
        <v/>
      </c>
      <c r="F389" s="106" t="str">
        <f>IF(ISERROR(VLOOKUP($C389,'Miljövärden urval för publ'!$B$2:$H$490,MATCH(F$4,'Miljövärden urval för publ'!$B$2:$H$2,0),FALSE)),"",VLOOKUP($C389,'Miljövärden urval för publ'!$B$2:$H$490,MATCH(F$4,'Miljövärden urval för publ'!$B$2:$H$2,0),FALSE))</f>
        <v/>
      </c>
      <c r="G389" s="106" t="str">
        <f>IF(ISERROR(VLOOKUP($C389,'Miljövärden urval för publ'!$B$2:$H$490,MATCH(G$4,'Miljövärden urval för publ'!$B$2:$H$2,0),FALSE)),"",VLOOKUP($C389,'Miljövärden urval för publ'!$B$2:$H$490,MATCH(G$4,'Miljövärden urval för publ'!$B$2:$H$2,0),FALSE))</f>
        <v/>
      </c>
    </row>
    <row r="390" spans="1:7" x14ac:dyDescent="0.25">
      <c r="A390" s="106">
        <v>387</v>
      </c>
      <c r="B390" s="106" t="str">
        <f>IF(ISERROR(INDEX('Miljövärden urval för publ'!$A$2:$AD$475,MATCH($A390,'Miljövärden urval för publ'!$U$2:$U$476,0),1)),"",INDEX('Miljövärden urval för publ'!$A$2:$AD$475,MATCH($A390,'Miljövärden urval för publ'!$U$2:$U$476,0),1))</f>
        <v/>
      </c>
      <c r="C390" s="106" t="str">
        <f>IF(ISERROR(INDEX('Miljövärden urval för publ'!$A$2:$AD$475,MATCH($A390,'Miljövärden urval för publ'!$U$2:$U$476,0),2)),"",INDEX('Miljövärden urval för publ'!$A$2:$AD$475,MATCH($A390,'Miljövärden urval för publ'!$U$2:$U$476,0),2))</f>
        <v/>
      </c>
      <c r="D390" s="106" t="str">
        <f>IF(ISERROR(VLOOKUP($C390,'Miljövärden urval för publ'!$B$2:$H$490,MATCH(D$4,'Miljövärden urval för publ'!$B$2:$H$2,0),FALSE)),"",VLOOKUP($C390,'Miljövärden urval för publ'!$B$2:$H$490,MATCH(D$4,'Miljövärden urval för publ'!$B$2:$H$2,0),FALSE))</f>
        <v/>
      </c>
      <c r="E390" s="106" t="str">
        <f>IF(ISERROR(VLOOKUP($C390,'Miljövärden urval för publ'!$B$2:$H$490,MATCH(E$4,'Miljövärden urval för publ'!$B$2:$H$2,0),FALSE)),"",VLOOKUP($C390,'Miljövärden urval för publ'!$B$2:$H$490,MATCH(E$4,'Miljövärden urval för publ'!$B$2:$H$2,0),FALSE))</f>
        <v/>
      </c>
      <c r="F390" s="106" t="str">
        <f>IF(ISERROR(VLOOKUP($C390,'Miljövärden urval för publ'!$B$2:$H$490,MATCH(F$4,'Miljövärden urval för publ'!$B$2:$H$2,0),FALSE)),"",VLOOKUP($C390,'Miljövärden urval för publ'!$B$2:$H$490,MATCH(F$4,'Miljövärden urval för publ'!$B$2:$H$2,0),FALSE))</f>
        <v/>
      </c>
      <c r="G390" s="106" t="str">
        <f>IF(ISERROR(VLOOKUP($C390,'Miljövärden urval för publ'!$B$2:$H$490,MATCH(G$4,'Miljövärden urval för publ'!$B$2:$H$2,0),FALSE)),"",VLOOKUP($C390,'Miljövärden urval för publ'!$B$2:$H$490,MATCH(G$4,'Miljövärden urval för publ'!$B$2:$H$2,0),FALSE))</f>
        <v/>
      </c>
    </row>
    <row r="391" spans="1:7" x14ac:dyDescent="0.25">
      <c r="A391" s="106">
        <v>388</v>
      </c>
      <c r="B391" s="106" t="str">
        <f>IF(ISERROR(INDEX('Miljövärden urval för publ'!$A$2:$AD$475,MATCH($A391,'Miljövärden urval för publ'!$U$2:$U$476,0),1)),"",INDEX('Miljövärden urval för publ'!$A$2:$AD$475,MATCH($A391,'Miljövärden urval för publ'!$U$2:$U$476,0),1))</f>
        <v/>
      </c>
      <c r="C391" s="106" t="str">
        <f>IF(ISERROR(INDEX('Miljövärden urval för publ'!$A$2:$AD$475,MATCH($A391,'Miljövärden urval för publ'!$U$2:$U$476,0),2)),"",INDEX('Miljövärden urval för publ'!$A$2:$AD$475,MATCH($A391,'Miljövärden urval för publ'!$U$2:$U$476,0),2))</f>
        <v/>
      </c>
      <c r="D391" s="106" t="str">
        <f>IF(ISERROR(VLOOKUP($C391,'Miljövärden urval för publ'!$B$2:$H$490,MATCH(D$4,'Miljövärden urval för publ'!$B$2:$H$2,0),FALSE)),"",VLOOKUP($C391,'Miljövärden urval för publ'!$B$2:$H$490,MATCH(D$4,'Miljövärden urval för publ'!$B$2:$H$2,0),FALSE))</f>
        <v/>
      </c>
      <c r="E391" s="106" t="str">
        <f>IF(ISERROR(VLOOKUP($C391,'Miljövärden urval för publ'!$B$2:$H$490,MATCH(E$4,'Miljövärden urval för publ'!$B$2:$H$2,0),FALSE)),"",VLOOKUP($C391,'Miljövärden urval för publ'!$B$2:$H$490,MATCH(E$4,'Miljövärden urval för publ'!$B$2:$H$2,0),FALSE))</f>
        <v/>
      </c>
      <c r="F391" s="106" t="str">
        <f>IF(ISERROR(VLOOKUP($C391,'Miljövärden urval för publ'!$B$2:$H$490,MATCH(F$4,'Miljövärden urval för publ'!$B$2:$H$2,0),FALSE)),"",VLOOKUP($C391,'Miljövärden urval för publ'!$B$2:$H$490,MATCH(F$4,'Miljövärden urval för publ'!$B$2:$H$2,0),FALSE))</f>
        <v/>
      </c>
      <c r="G391" s="106" t="str">
        <f>IF(ISERROR(VLOOKUP($C391,'Miljövärden urval för publ'!$B$2:$H$490,MATCH(G$4,'Miljövärden urval för publ'!$B$2:$H$2,0),FALSE)),"",VLOOKUP($C391,'Miljövärden urval för publ'!$B$2:$H$490,MATCH(G$4,'Miljövärden urval för publ'!$B$2:$H$2,0),FALSE))</f>
        <v/>
      </c>
    </row>
    <row r="392" spans="1:7" x14ac:dyDescent="0.25">
      <c r="A392" s="106">
        <v>389</v>
      </c>
      <c r="B392" s="106" t="str">
        <f>IF(ISERROR(INDEX('Miljövärden urval för publ'!$A$2:$AD$475,MATCH($A392,'Miljövärden urval för publ'!$U$2:$U$476,0),1)),"",INDEX('Miljövärden urval för publ'!$A$2:$AD$475,MATCH($A392,'Miljövärden urval för publ'!$U$2:$U$476,0),1))</f>
        <v/>
      </c>
      <c r="C392" s="106" t="str">
        <f>IF(ISERROR(INDEX('Miljövärden urval för publ'!$A$2:$AD$475,MATCH($A392,'Miljövärden urval för publ'!$U$2:$U$476,0),2)),"",INDEX('Miljövärden urval för publ'!$A$2:$AD$475,MATCH($A392,'Miljövärden urval för publ'!$U$2:$U$476,0),2))</f>
        <v/>
      </c>
      <c r="D392" s="106" t="str">
        <f>IF(ISERROR(VLOOKUP($C392,'Miljövärden urval för publ'!$B$2:$H$490,MATCH(D$4,'Miljövärden urval för publ'!$B$2:$H$2,0),FALSE)),"",VLOOKUP($C392,'Miljövärden urval för publ'!$B$2:$H$490,MATCH(D$4,'Miljövärden urval för publ'!$B$2:$H$2,0),FALSE))</f>
        <v/>
      </c>
      <c r="E392" s="106" t="str">
        <f>IF(ISERROR(VLOOKUP($C392,'Miljövärden urval för publ'!$B$2:$H$490,MATCH(E$4,'Miljövärden urval för publ'!$B$2:$H$2,0),FALSE)),"",VLOOKUP($C392,'Miljövärden urval för publ'!$B$2:$H$490,MATCH(E$4,'Miljövärden urval för publ'!$B$2:$H$2,0),FALSE))</f>
        <v/>
      </c>
      <c r="F392" s="106" t="str">
        <f>IF(ISERROR(VLOOKUP($C392,'Miljövärden urval för publ'!$B$2:$H$490,MATCH(F$4,'Miljövärden urval för publ'!$B$2:$H$2,0),FALSE)),"",VLOOKUP($C392,'Miljövärden urval för publ'!$B$2:$H$490,MATCH(F$4,'Miljövärden urval för publ'!$B$2:$H$2,0),FALSE))</f>
        <v/>
      </c>
      <c r="G392" s="106" t="str">
        <f>IF(ISERROR(VLOOKUP($C392,'Miljövärden urval för publ'!$B$2:$H$490,MATCH(G$4,'Miljövärden urval för publ'!$B$2:$H$2,0),FALSE)),"",VLOOKUP($C392,'Miljövärden urval för publ'!$B$2:$H$490,MATCH(G$4,'Miljövärden urval för publ'!$B$2:$H$2,0),FALSE))</f>
        <v/>
      </c>
    </row>
    <row r="393" spans="1:7" x14ac:dyDescent="0.25">
      <c r="A393" s="106">
        <v>390</v>
      </c>
      <c r="B393" s="106" t="str">
        <f>IF(ISERROR(INDEX('Miljövärden urval för publ'!$A$2:$AD$475,MATCH($A393,'Miljövärden urval för publ'!$U$2:$U$476,0),1)),"",INDEX('Miljövärden urval för publ'!$A$2:$AD$475,MATCH($A393,'Miljövärden urval för publ'!$U$2:$U$476,0),1))</f>
        <v/>
      </c>
      <c r="C393" s="106" t="str">
        <f>IF(ISERROR(INDEX('Miljövärden urval för publ'!$A$2:$AD$475,MATCH($A393,'Miljövärden urval för publ'!$U$2:$U$476,0),2)),"",INDEX('Miljövärden urval för publ'!$A$2:$AD$475,MATCH($A393,'Miljövärden urval för publ'!$U$2:$U$476,0),2))</f>
        <v/>
      </c>
      <c r="D393" s="106" t="str">
        <f>IF(ISERROR(VLOOKUP($C393,'Miljövärden urval för publ'!$B$2:$H$490,MATCH(D$4,'Miljövärden urval för publ'!$B$2:$H$2,0),FALSE)),"",VLOOKUP($C393,'Miljövärden urval för publ'!$B$2:$H$490,MATCH(D$4,'Miljövärden urval för publ'!$B$2:$H$2,0),FALSE))</f>
        <v/>
      </c>
      <c r="E393" s="106" t="str">
        <f>IF(ISERROR(VLOOKUP($C393,'Miljövärden urval för publ'!$B$2:$H$490,MATCH(E$4,'Miljövärden urval för publ'!$B$2:$H$2,0),FALSE)),"",VLOOKUP($C393,'Miljövärden urval för publ'!$B$2:$H$490,MATCH(E$4,'Miljövärden urval för publ'!$B$2:$H$2,0),FALSE))</f>
        <v/>
      </c>
      <c r="F393" s="106" t="str">
        <f>IF(ISERROR(VLOOKUP($C393,'Miljövärden urval för publ'!$B$2:$H$490,MATCH(F$4,'Miljövärden urval för publ'!$B$2:$H$2,0),FALSE)),"",VLOOKUP($C393,'Miljövärden urval för publ'!$B$2:$H$490,MATCH(F$4,'Miljövärden urval för publ'!$B$2:$H$2,0),FALSE))</f>
        <v/>
      </c>
      <c r="G393" s="106" t="str">
        <f>IF(ISERROR(VLOOKUP($C393,'Miljövärden urval för publ'!$B$2:$H$490,MATCH(G$4,'Miljövärden urval för publ'!$B$2:$H$2,0),FALSE)),"",VLOOKUP($C393,'Miljövärden urval för publ'!$B$2:$H$490,MATCH(G$4,'Miljövärden urval för publ'!$B$2:$H$2,0),FALSE))</f>
        <v/>
      </c>
    </row>
    <row r="394" spans="1:7" x14ac:dyDescent="0.25">
      <c r="A394" s="106">
        <v>391</v>
      </c>
      <c r="B394" s="106" t="str">
        <f>IF(ISERROR(INDEX('Miljövärden urval för publ'!$A$2:$AD$475,MATCH($A394,'Miljövärden urval för publ'!$U$2:$U$476,0),1)),"",INDEX('Miljövärden urval för publ'!$A$2:$AD$475,MATCH($A394,'Miljövärden urval för publ'!$U$2:$U$476,0),1))</f>
        <v/>
      </c>
      <c r="C394" s="106" t="str">
        <f>IF(ISERROR(INDEX('Miljövärden urval för publ'!$A$2:$AD$475,MATCH($A394,'Miljövärden urval för publ'!$U$2:$U$476,0),2)),"",INDEX('Miljövärden urval för publ'!$A$2:$AD$475,MATCH($A394,'Miljövärden urval för publ'!$U$2:$U$476,0),2))</f>
        <v/>
      </c>
      <c r="D394" s="106" t="str">
        <f>IF(ISERROR(VLOOKUP($C394,'Miljövärden urval för publ'!$B$2:$H$490,MATCH(D$4,'Miljövärden urval för publ'!$B$2:$H$2,0),FALSE)),"",VLOOKUP($C394,'Miljövärden urval för publ'!$B$2:$H$490,MATCH(D$4,'Miljövärden urval för publ'!$B$2:$H$2,0),FALSE))</f>
        <v/>
      </c>
      <c r="E394" s="106" t="str">
        <f>IF(ISERROR(VLOOKUP($C394,'Miljövärden urval för publ'!$B$2:$H$490,MATCH(E$4,'Miljövärden urval för publ'!$B$2:$H$2,0),FALSE)),"",VLOOKUP($C394,'Miljövärden urval för publ'!$B$2:$H$490,MATCH(E$4,'Miljövärden urval för publ'!$B$2:$H$2,0),FALSE))</f>
        <v/>
      </c>
      <c r="F394" s="106" t="str">
        <f>IF(ISERROR(VLOOKUP($C394,'Miljövärden urval för publ'!$B$2:$H$490,MATCH(F$4,'Miljövärden urval för publ'!$B$2:$H$2,0),FALSE)),"",VLOOKUP($C394,'Miljövärden urval för publ'!$B$2:$H$490,MATCH(F$4,'Miljövärden urval för publ'!$B$2:$H$2,0),FALSE))</f>
        <v/>
      </c>
      <c r="G394" s="106" t="str">
        <f>IF(ISERROR(VLOOKUP($C394,'Miljövärden urval för publ'!$B$2:$H$490,MATCH(G$4,'Miljövärden urval för publ'!$B$2:$H$2,0),FALSE)),"",VLOOKUP($C394,'Miljövärden urval för publ'!$B$2:$H$490,MATCH(G$4,'Miljövärden urval för publ'!$B$2:$H$2,0),FALSE))</f>
        <v/>
      </c>
    </row>
    <row r="395" spans="1:7" x14ac:dyDescent="0.25">
      <c r="A395" s="106">
        <v>392</v>
      </c>
      <c r="B395" s="106" t="str">
        <f>IF(ISERROR(INDEX('Miljövärden urval för publ'!$A$2:$AD$475,MATCH($A395,'Miljövärden urval för publ'!$U$2:$U$476,0),1)),"",INDEX('Miljövärden urval för publ'!$A$2:$AD$475,MATCH($A395,'Miljövärden urval för publ'!$U$2:$U$476,0),1))</f>
        <v/>
      </c>
      <c r="C395" s="106" t="str">
        <f>IF(ISERROR(INDEX('Miljövärden urval för publ'!$A$2:$AD$475,MATCH($A395,'Miljövärden urval för publ'!$U$2:$U$476,0),2)),"",INDEX('Miljövärden urval för publ'!$A$2:$AD$475,MATCH($A395,'Miljövärden urval för publ'!$U$2:$U$476,0),2))</f>
        <v/>
      </c>
      <c r="D395" s="106" t="str">
        <f>IF(ISERROR(VLOOKUP($C395,'Miljövärden urval för publ'!$B$2:$H$490,MATCH(D$4,'Miljövärden urval för publ'!$B$2:$H$2,0),FALSE)),"",VLOOKUP($C395,'Miljövärden urval för publ'!$B$2:$H$490,MATCH(D$4,'Miljövärden urval för publ'!$B$2:$H$2,0),FALSE))</f>
        <v/>
      </c>
      <c r="E395" s="106" t="str">
        <f>IF(ISERROR(VLOOKUP($C395,'Miljövärden urval för publ'!$B$2:$H$490,MATCH(E$4,'Miljövärden urval för publ'!$B$2:$H$2,0),FALSE)),"",VLOOKUP($C395,'Miljövärden urval för publ'!$B$2:$H$490,MATCH(E$4,'Miljövärden urval för publ'!$B$2:$H$2,0),FALSE))</f>
        <v/>
      </c>
      <c r="F395" s="106" t="str">
        <f>IF(ISERROR(VLOOKUP($C395,'Miljövärden urval för publ'!$B$2:$H$490,MATCH(F$4,'Miljövärden urval för publ'!$B$2:$H$2,0),FALSE)),"",VLOOKUP($C395,'Miljövärden urval för publ'!$B$2:$H$490,MATCH(F$4,'Miljövärden urval för publ'!$B$2:$H$2,0),FALSE))</f>
        <v/>
      </c>
      <c r="G395" s="106" t="str">
        <f>IF(ISERROR(VLOOKUP($C395,'Miljövärden urval för publ'!$B$2:$H$490,MATCH(G$4,'Miljövärden urval för publ'!$B$2:$H$2,0),FALSE)),"",VLOOKUP($C395,'Miljövärden urval för publ'!$B$2:$H$490,MATCH(G$4,'Miljövärden urval för publ'!$B$2:$H$2,0),FALSE))</f>
        <v/>
      </c>
    </row>
    <row r="396" spans="1:7" x14ac:dyDescent="0.25">
      <c r="A396" s="106">
        <v>393</v>
      </c>
      <c r="B396" s="106" t="str">
        <f>IF(ISERROR(INDEX('Miljövärden urval för publ'!$A$2:$AD$475,MATCH($A396,'Miljövärden urval för publ'!$U$2:$U$476,0),1)),"",INDEX('Miljövärden urval för publ'!$A$2:$AD$475,MATCH($A396,'Miljövärden urval för publ'!$U$2:$U$476,0),1))</f>
        <v/>
      </c>
      <c r="C396" s="106" t="str">
        <f>IF(ISERROR(INDEX('Miljövärden urval för publ'!$A$2:$AD$475,MATCH($A396,'Miljövärden urval för publ'!$U$2:$U$476,0),2)),"",INDEX('Miljövärden urval för publ'!$A$2:$AD$475,MATCH($A396,'Miljövärden urval för publ'!$U$2:$U$476,0),2))</f>
        <v/>
      </c>
      <c r="D396" s="106" t="str">
        <f>IF(ISERROR(VLOOKUP($C396,'Miljövärden urval för publ'!$B$2:$H$490,MATCH(D$4,'Miljövärden urval för publ'!$B$2:$H$2,0),FALSE)),"",VLOOKUP($C396,'Miljövärden urval för publ'!$B$2:$H$490,MATCH(D$4,'Miljövärden urval för publ'!$B$2:$H$2,0),FALSE))</f>
        <v/>
      </c>
      <c r="E396" s="106" t="str">
        <f>IF(ISERROR(VLOOKUP($C396,'Miljövärden urval för publ'!$B$2:$H$490,MATCH(E$4,'Miljövärden urval för publ'!$B$2:$H$2,0),FALSE)),"",VLOOKUP($C396,'Miljövärden urval för publ'!$B$2:$H$490,MATCH(E$4,'Miljövärden urval för publ'!$B$2:$H$2,0),FALSE))</f>
        <v/>
      </c>
      <c r="F396" s="106" t="str">
        <f>IF(ISERROR(VLOOKUP($C396,'Miljövärden urval för publ'!$B$2:$H$490,MATCH(F$4,'Miljövärden urval för publ'!$B$2:$H$2,0),FALSE)),"",VLOOKUP($C396,'Miljövärden urval för publ'!$B$2:$H$490,MATCH(F$4,'Miljövärden urval för publ'!$B$2:$H$2,0),FALSE))</f>
        <v/>
      </c>
      <c r="G396" s="106" t="str">
        <f>IF(ISERROR(VLOOKUP($C396,'Miljövärden urval för publ'!$B$2:$H$490,MATCH(G$4,'Miljövärden urval för publ'!$B$2:$H$2,0),FALSE)),"",VLOOKUP($C396,'Miljövärden urval för publ'!$B$2:$H$490,MATCH(G$4,'Miljövärden urval för publ'!$B$2:$H$2,0),FALSE))</f>
        <v/>
      </c>
    </row>
    <row r="397" spans="1:7" x14ac:dyDescent="0.25">
      <c r="A397" s="106">
        <v>394</v>
      </c>
      <c r="B397" s="106" t="str">
        <f>IF(ISERROR(INDEX('Miljövärden urval för publ'!$A$2:$AD$475,MATCH($A397,'Miljövärden urval för publ'!$U$2:$U$476,0),1)),"",INDEX('Miljövärden urval för publ'!$A$2:$AD$475,MATCH($A397,'Miljövärden urval för publ'!$U$2:$U$476,0),1))</f>
        <v/>
      </c>
      <c r="C397" s="106" t="str">
        <f>IF(ISERROR(INDEX('Miljövärden urval för publ'!$A$2:$AD$475,MATCH($A397,'Miljövärden urval för publ'!$U$2:$U$476,0),2)),"",INDEX('Miljövärden urval för publ'!$A$2:$AD$475,MATCH($A397,'Miljövärden urval för publ'!$U$2:$U$476,0),2))</f>
        <v/>
      </c>
      <c r="D397" s="106" t="str">
        <f>IF(ISERROR(VLOOKUP($C397,'Miljövärden urval för publ'!$B$2:$H$490,MATCH(D$4,'Miljövärden urval för publ'!$B$2:$H$2,0),FALSE)),"",VLOOKUP($C397,'Miljövärden urval för publ'!$B$2:$H$490,MATCH(D$4,'Miljövärden urval för publ'!$B$2:$H$2,0),FALSE))</f>
        <v/>
      </c>
      <c r="E397" s="106" t="str">
        <f>IF(ISERROR(VLOOKUP($C397,'Miljövärden urval för publ'!$B$2:$H$490,MATCH(E$4,'Miljövärden urval för publ'!$B$2:$H$2,0),FALSE)),"",VLOOKUP($C397,'Miljövärden urval för publ'!$B$2:$H$490,MATCH(E$4,'Miljövärden urval för publ'!$B$2:$H$2,0),FALSE))</f>
        <v/>
      </c>
      <c r="F397" s="106" t="str">
        <f>IF(ISERROR(VLOOKUP($C397,'Miljövärden urval för publ'!$B$2:$H$490,MATCH(F$4,'Miljövärden urval för publ'!$B$2:$H$2,0),FALSE)),"",VLOOKUP($C397,'Miljövärden urval för publ'!$B$2:$H$490,MATCH(F$4,'Miljövärden urval för publ'!$B$2:$H$2,0),FALSE))</f>
        <v/>
      </c>
      <c r="G397" s="106" t="str">
        <f>IF(ISERROR(VLOOKUP($C397,'Miljövärden urval för publ'!$B$2:$H$490,MATCH(G$4,'Miljövärden urval för publ'!$B$2:$H$2,0),FALSE)),"",VLOOKUP($C397,'Miljövärden urval för publ'!$B$2:$H$490,MATCH(G$4,'Miljövärden urval för publ'!$B$2:$H$2,0),FALSE))</f>
        <v/>
      </c>
    </row>
    <row r="398" spans="1:7" x14ac:dyDescent="0.25">
      <c r="A398" s="106">
        <v>395</v>
      </c>
      <c r="B398" s="106" t="str">
        <f>IF(ISERROR(INDEX('Miljövärden urval för publ'!$A$2:$AD$475,MATCH($A398,'Miljövärden urval för publ'!$U$2:$U$476,0),1)),"",INDEX('Miljövärden urval för publ'!$A$2:$AD$475,MATCH($A398,'Miljövärden urval för publ'!$U$2:$U$476,0),1))</f>
        <v/>
      </c>
      <c r="C398" s="106" t="str">
        <f>IF(ISERROR(INDEX('Miljövärden urval för publ'!$A$2:$AD$475,MATCH($A398,'Miljövärden urval för publ'!$U$2:$U$476,0),2)),"",INDEX('Miljövärden urval för publ'!$A$2:$AD$475,MATCH($A398,'Miljövärden urval för publ'!$U$2:$U$476,0),2))</f>
        <v/>
      </c>
      <c r="D398" s="106" t="str">
        <f>IF(ISERROR(VLOOKUP($C398,'Miljövärden urval för publ'!$B$2:$H$490,MATCH(D$4,'Miljövärden urval för publ'!$B$2:$H$2,0),FALSE)),"",VLOOKUP($C398,'Miljövärden urval för publ'!$B$2:$H$490,MATCH(D$4,'Miljövärden urval för publ'!$B$2:$H$2,0),FALSE))</f>
        <v/>
      </c>
      <c r="E398" s="106" t="str">
        <f>IF(ISERROR(VLOOKUP($C398,'Miljövärden urval för publ'!$B$2:$H$490,MATCH(E$4,'Miljövärden urval för publ'!$B$2:$H$2,0),FALSE)),"",VLOOKUP($C398,'Miljövärden urval för publ'!$B$2:$H$490,MATCH(E$4,'Miljövärden urval för publ'!$B$2:$H$2,0),FALSE))</f>
        <v/>
      </c>
      <c r="F398" s="106" t="str">
        <f>IF(ISERROR(VLOOKUP($C398,'Miljövärden urval för publ'!$B$2:$H$490,MATCH(F$4,'Miljövärden urval för publ'!$B$2:$H$2,0),FALSE)),"",VLOOKUP($C398,'Miljövärden urval för publ'!$B$2:$H$490,MATCH(F$4,'Miljövärden urval för publ'!$B$2:$H$2,0),FALSE))</f>
        <v/>
      </c>
      <c r="G398" s="106" t="str">
        <f>IF(ISERROR(VLOOKUP($C398,'Miljövärden urval för publ'!$B$2:$H$490,MATCH(G$4,'Miljövärden urval för publ'!$B$2:$H$2,0),FALSE)),"",VLOOKUP($C398,'Miljövärden urval för publ'!$B$2:$H$490,MATCH(G$4,'Miljövärden urval för publ'!$B$2:$H$2,0),FALSE))</f>
        <v/>
      </c>
    </row>
    <row r="399" spans="1:7" x14ac:dyDescent="0.25">
      <c r="A399" s="106">
        <v>396</v>
      </c>
      <c r="B399" s="106" t="str">
        <f>IF(ISERROR(INDEX('Miljövärden urval för publ'!$A$2:$AD$475,MATCH($A399,'Miljövärden urval för publ'!$U$2:$U$476,0),1)),"",INDEX('Miljövärden urval för publ'!$A$2:$AD$475,MATCH($A399,'Miljövärden urval för publ'!$U$2:$U$476,0),1))</f>
        <v/>
      </c>
      <c r="C399" s="106" t="str">
        <f>IF(ISERROR(INDEX('Miljövärden urval för publ'!$A$2:$AD$475,MATCH($A399,'Miljövärden urval för publ'!$U$2:$U$476,0),2)),"",INDEX('Miljövärden urval för publ'!$A$2:$AD$475,MATCH($A399,'Miljövärden urval för publ'!$U$2:$U$476,0),2))</f>
        <v/>
      </c>
      <c r="D399" s="106" t="str">
        <f>IF(ISERROR(VLOOKUP($C399,'Miljövärden urval för publ'!$B$2:$H$490,MATCH(D$4,'Miljövärden urval för publ'!$B$2:$H$2,0),FALSE)),"",VLOOKUP($C399,'Miljövärden urval för publ'!$B$2:$H$490,MATCH(D$4,'Miljövärden urval för publ'!$B$2:$H$2,0),FALSE))</f>
        <v/>
      </c>
      <c r="E399" s="106" t="str">
        <f>IF(ISERROR(VLOOKUP($C399,'Miljövärden urval för publ'!$B$2:$H$490,MATCH(E$4,'Miljövärden urval för publ'!$B$2:$H$2,0),FALSE)),"",VLOOKUP($C399,'Miljövärden urval för publ'!$B$2:$H$490,MATCH(E$4,'Miljövärden urval för publ'!$B$2:$H$2,0),FALSE))</f>
        <v/>
      </c>
      <c r="F399" s="106" t="str">
        <f>IF(ISERROR(VLOOKUP($C399,'Miljövärden urval för publ'!$B$2:$H$490,MATCH(F$4,'Miljövärden urval för publ'!$B$2:$H$2,0),FALSE)),"",VLOOKUP($C399,'Miljövärden urval för publ'!$B$2:$H$490,MATCH(F$4,'Miljövärden urval för publ'!$B$2:$H$2,0),FALSE))</f>
        <v/>
      </c>
      <c r="G399" s="106" t="str">
        <f>IF(ISERROR(VLOOKUP($C399,'Miljövärden urval för publ'!$B$2:$H$490,MATCH(G$4,'Miljövärden urval för publ'!$B$2:$H$2,0),FALSE)),"",VLOOKUP($C399,'Miljövärden urval för publ'!$B$2:$H$490,MATCH(G$4,'Miljövärden urval för publ'!$B$2:$H$2,0),FALSE))</f>
        <v/>
      </c>
    </row>
    <row r="400" spans="1:7" x14ac:dyDescent="0.25">
      <c r="A400" s="106">
        <v>397</v>
      </c>
      <c r="B400" s="106" t="str">
        <f>IF(ISERROR(INDEX('Miljövärden urval för publ'!$A$2:$AD$475,MATCH($A400,'Miljövärden urval för publ'!$U$2:$U$476,0),1)),"",INDEX('Miljövärden urval för publ'!$A$2:$AD$475,MATCH($A400,'Miljövärden urval för publ'!$U$2:$U$476,0),1))</f>
        <v/>
      </c>
      <c r="C400" s="106" t="str">
        <f>IF(ISERROR(INDEX('Miljövärden urval för publ'!$A$2:$AD$475,MATCH($A400,'Miljövärden urval för publ'!$U$2:$U$476,0),2)),"",INDEX('Miljövärden urval för publ'!$A$2:$AD$475,MATCH($A400,'Miljövärden urval för publ'!$U$2:$U$476,0),2))</f>
        <v/>
      </c>
      <c r="D400" s="106" t="str">
        <f>IF(ISERROR(VLOOKUP($C400,'Miljövärden urval för publ'!$B$2:$H$490,MATCH(D$4,'Miljövärden urval för publ'!$B$2:$H$2,0),FALSE)),"",VLOOKUP($C400,'Miljövärden urval för publ'!$B$2:$H$490,MATCH(D$4,'Miljövärden urval för publ'!$B$2:$H$2,0),FALSE))</f>
        <v/>
      </c>
      <c r="E400" s="106" t="str">
        <f>IF(ISERROR(VLOOKUP($C400,'Miljövärden urval för publ'!$B$2:$H$490,MATCH(E$4,'Miljövärden urval för publ'!$B$2:$H$2,0),FALSE)),"",VLOOKUP($C400,'Miljövärden urval för publ'!$B$2:$H$490,MATCH(E$4,'Miljövärden urval för publ'!$B$2:$H$2,0),FALSE))</f>
        <v/>
      </c>
      <c r="F400" s="106" t="str">
        <f>IF(ISERROR(VLOOKUP($C400,'Miljövärden urval för publ'!$B$2:$H$490,MATCH(F$4,'Miljövärden urval för publ'!$B$2:$H$2,0),FALSE)),"",VLOOKUP($C400,'Miljövärden urval för publ'!$B$2:$H$490,MATCH(F$4,'Miljövärden urval för publ'!$B$2:$H$2,0),FALSE))</f>
        <v/>
      </c>
      <c r="G400" s="106" t="str">
        <f>IF(ISERROR(VLOOKUP($C400,'Miljövärden urval för publ'!$B$2:$H$490,MATCH(G$4,'Miljövärden urval för publ'!$B$2:$H$2,0),FALSE)),"",VLOOKUP($C400,'Miljövärden urval för publ'!$B$2:$H$490,MATCH(G$4,'Miljövärden urval för publ'!$B$2:$H$2,0),FALSE))</f>
        <v/>
      </c>
    </row>
    <row r="401" spans="1:7" x14ac:dyDescent="0.25">
      <c r="A401" s="106">
        <v>398</v>
      </c>
      <c r="B401" s="106" t="str">
        <f>IF(ISERROR(INDEX('Miljövärden urval för publ'!$A$2:$AD$475,MATCH($A401,'Miljövärden urval för publ'!$U$2:$U$476,0),1)),"",INDEX('Miljövärden urval för publ'!$A$2:$AD$475,MATCH($A401,'Miljövärden urval för publ'!$U$2:$U$476,0),1))</f>
        <v/>
      </c>
      <c r="C401" s="106" t="str">
        <f>IF(ISERROR(INDEX('Miljövärden urval för publ'!$A$2:$AD$475,MATCH($A401,'Miljövärden urval för publ'!$U$2:$U$476,0),2)),"",INDEX('Miljövärden urval för publ'!$A$2:$AD$475,MATCH($A401,'Miljövärden urval för publ'!$U$2:$U$476,0),2))</f>
        <v/>
      </c>
      <c r="D401" s="106" t="str">
        <f>IF(ISERROR(VLOOKUP($C401,'Miljövärden urval för publ'!$B$2:$H$490,MATCH(D$4,'Miljövärden urval för publ'!$B$2:$H$2,0),FALSE)),"",VLOOKUP($C401,'Miljövärden urval för publ'!$B$2:$H$490,MATCH(D$4,'Miljövärden urval för publ'!$B$2:$H$2,0),FALSE))</f>
        <v/>
      </c>
      <c r="E401" s="106" t="str">
        <f>IF(ISERROR(VLOOKUP($C401,'Miljövärden urval för publ'!$B$2:$H$490,MATCH(E$4,'Miljövärden urval för publ'!$B$2:$H$2,0),FALSE)),"",VLOOKUP($C401,'Miljövärden urval för publ'!$B$2:$H$490,MATCH(E$4,'Miljövärden urval för publ'!$B$2:$H$2,0),FALSE))</f>
        <v/>
      </c>
      <c r="F401" s="106" t="str">
        <f>IF(ISERROR(VLOOKUP($C401,'Miljövärden urval för publ'!$B$2:$H$490,MATCH(F$4,'Miljövärden urval för publ'!$B$2:$H$2,0),FALSE)),"",VLOOKUP($C401,'Miljövärden urval för publ'!$B$2:$H$490,MATCH(F$4,'Miljövärden urval för publ'!$B$2:$H$2,0),FALSE))</f>
        <v/>
      </c>
      <c r="G401" s="106" t="str">
        <f>IF(ISERROR(VLOOKUP($C401,'Miljövärden urval för publ'!$B$2:$H$490,MATCH(G$4,'Miljövärden urval för publ'!$B$2:$H$2,0),FALSE)),"",VLOOKUP($C401,'Miljövärden urval för publ'!$B$2:$H$490,MATCH(G$4,'Miljövärden urval för publ'!$B$2:$H$2,0),FALSE))</f>
        <v/>
      </c>
    </row>
    <row r="402" spans="1:7" x14ac:dyDescent="0.25">
      <c r="A402" s="106">
        <v>399</v>
      </c>
      <c r="B402" s="106" t="str">
        <f>IF(ISERROR(INDEX('Miljövärden urval för publ'!$A$2:$AD$475,MATCH($A402,'Miljövärden urval för publ'!$U$2:$U$476,0),1)),"",INDEX('Miljövärden urval för publ'!$A$2:$AD$475,MATCH($A402,'Miljövärden urval för publ'!$U$2:$U$476,0),1))</f>
        <v/>
      </c>
      <c r="C402" s="106" t="str">
        <f>IF(ISERROR(INDEX('Miljövärden urval för publ'!$A$2:$AD$475,MATCH($A402,'Miljövärden urval för publ'!$U$2:$U$476,0),2)),"",INDEX('Miljövärden urval för publ'!$A$2:$AD$475,MATCH($A402,'Miljövärden urval för publ'!$U$2:$U$476,0),2))</f>
        <v/>
      </c>
      <c r="D402" s="106" t="str">
        <f>IF(ISERROR(VLOOKUP($C402,'Miljövärden urval för publ'!$B$2:$H$490,MATCH(D$4,'Miljövärden urval för publ'!$B$2:$H$2,0),FALSE)),"",VLOOKUP($C402,'Miljövärden urval för publ'!$B$2:$H$490,MATCH(D$4,'Miljövärden urval för publ'!$B$2:$H$2,0),FALSE))</f>
        <v/>
      </c>
      <c r="E402" s="106" t="str">
        <f>IF(ISERROR(VLOOKUP($C402,'Miljövärden urval för publ'!$B$2:$H$490,MATCH(E$4,'Miljövärden urval för publ'!$B$2:$H$2,0),FALSE)),"",VLOOKUP($C402,'Miljövärden urval för publ'!$B$2:$H$490,MATCH(E$4,'Miljövärden urval för publ'!$B$2:$H$2,0),FALSE))</f>
        <v/>
      </c>
      <c r="F402" s="106" t="str">
        <f>IF(ISERROR(VLOOKUP($C402,'Miljövärden urval för publ'!$B$2:$H$490,MATCH(F$4,'Miljövärden urval för publ'!$B$2:$H$2,0),FALSE)),"",VLOOKUP($C402,'Miljövärden urval för publ'!$B$2:$H$490,MATCH(F$4,'Miljövärden urval för publ'!$B$2:$H$2,0),FALSE))</f>
        <v/>
      </c>
      <c r="G402" s="106" t="str">
        <f>IF(ISERROR(VLOOKUP($C402,'Miljövärden urval för publ'!$B$2:$H$490,MATCH(G$4,'Miljövärden urval för publ'!$B$2:$H$2,0),FALSE)),"",VLOOKUP($C402,'Miljövärden urval för publ'!$B$2:$H$490,MATCH(G$4,'Miljövärden urval för publ'!$B$2:$H$2,0),FALSE))</f>
        <v/>
      </c>
    </row>
    <row r="403" spans="1:7" x14ac:dyDescent="0.25">
      <c r="A403" s="106">
        <v>400</v>
      </c>
      <c r="B403" s="106" t="str">
        <f>IF(ISERROR(INDEX('Miljövärden urval för publ'!$A$2:$AD$475,MATCH($A403,'Miljövärden urval för publ'!$U$2:$U$476,0),1)),"",INDEX('Miljövärden urval för publ'!$A$2:$AD$475,MATCH($A403,'Miljövärden urval för publ'!$U$2:$U$476,0),1))</f>
        <v/>
      </c>
      <c r="C403" s="106" t="str">
        <f>IF(ISERROR(INDEX('Miljövärden urval för publ'!$A$2:$AD$475,MATCH($A403,'Miljövärden urval för publ'!$U$2:$U$476,0),2)),"",INDEX('Miljövärden urval för publ'!$A$2:$AD$475,MATCH($A403,'Miljövärden urval för publ'!$U$2:$U$476,0),2))</f>
        <v/>
      </c>
      <c r="D403" s="106" t="str">
        <f>IF(ISERROR(VLOOKUP($C403,'Miljövärden urval för publ'!$B$2:$H$490,MATCH(D$4,'Miljövärden urval för publ'!$B$2:$H$2,0),FALSE)),"",VLOOKUP($C403,'Miljövärden urval för publ'!$B$2:$H$490,MATCH(D$4,'Miljövärden urval för publ'!$B$2:$H$2,0),FALSE))</f>
        <v/>
      </c>
      <c r="E403" s="106" t="str">
        <f>IF(ISERROR(VLOOKUP($C403,'Miljövärden urval för publ'!$B$2:$H$490,MATCH(E$4,'Miljövärden urval för publ'!$B$2:$H$2,0),FALSE)),"",VLOOKUP($C403,'Miljövärden urval för publ'!$B$2:$H$490,MATCH(E$4,'Miljövärden urval för publ'!$B$2:$H$2,0),FALSE))</f>
        <v/>
      </c>
      <c r="F403" s="106" t="str">
        <f>IF(ISERROR(VLOOKUP($C403,'Miljövärden urval för publ'!$B$2:$H$490,MATCH(F$4,'Miljövärden urval för publ'!$B$2:$H$2,0),FALSE)),"",VLOOKUP($C403,'Miljövärden urval för publ'!$B$2:$H$490,MATCH(F$4,'Miljövärden urval för publ'!$B$2:$H$2,0),FALSE))</f>
        <v/>
      </c>
      <c r="G403" s="106" t="str">
        <f>IF(ISERROR(VLOOKUP($C403,'Miljövärden urval för publ'!$B$2:$H$490,MATCH(G$4,'Miljövärden urval för publ'!$B$2:$H$2,0),FALSE)),"",VLOOKUP($C403,'Miljövärden urval för publ'!$B$2:$H$490,MATCH(G$4,'Miljövärden urval för publ'!$B$2:$H$2,0),FALSE))</f>
        <v/>
      </c>
    </row>
    <row r="404" spans="1:7" x14ac:dyDescent="0.25">
      <c r="A404" s="106">
        <v>401</v>
      </c>
      <c r="B404" s="106" t="str">
        <f>IF(ISERROR(INDEX('Miljövärden urval för publ'!$A$2:$AD$475,MATCH($A404,'Miljövärden urval för publ'!$U$2:$U$476,0),1)),"",INDEX('Miljövärden urval för publ'!$A$2:$AD$475,MATCH($A404,'Miljövärden urval för publ'!$U$2:$U$476,0),1))</f>
        <v/>
      </c>
      <c r="C404" s="106" t="str">
        <f>IF(ISERROR(INDEX('Miljövärden urval för publ'!$A$2:$AD$475,MATCH($A404,'Miljövärden urval för publ'!$U$2:$U$476,0),2)),"",INDEX('Miljövärden urval för publ'!$A$2:$AD$475,MATCH($A404,'Miljövärden urval för publ'!$U$2:$U$476,0),2))</f>
        <v/>
      </c>
      <c r="D404" s="106" t="str">
        <f>IF(ISERROR(VLOOKUP($C404,'Miljövärden urval för publ'!$B$2:$H$490,MATCH(D$4,'Miljövärden urval för publ'!$B$2:$H$2,0),FALSE)),"",VLOOKUP($C404,'Miljövärden urval för publ'!$B$2:$H$490,MATCH(D$4,'Miljövärden urval för publ'!$B$2:$H$2,0),FALSE))</f>
        <v/>
      </c>
      <c r="E404" s="106" t="str">
        <f>IF(ISERROR(VLOOKUP($C404,'Miljövärden urval för publ'!$B$2:$H$490,MATCH(E$4,'Miljövärden urval för publ'!$B$2:$H$2,0),FALSE)),"",VLOOKUP($C404,'Miljövärden urval för publ'!$B$2:$H$490,MATCH(E$4,'Miljövärden urval för publ'!$B$2:$H$2,0),FALSE))</f>
        <v/>
      </c>
      <c r="F404" s="106" t="str">
        <f>IF(ISERROR(VLOOKUP($C404,'Miljövärden urval för publ'!$B$2:$H$490,MATCH(F$4,'Miljövärden urval för publ'!$B$2:$H$2,0),FALSE)),"",VLOOKUP($C404,'Miljövärden urval för publ'!$B$2:$H$490,MATCH(F$4,'Miljövärden urval för publ'!$B$2:$H$2,0),FALSE))</f>
        <v/>
      </c>
      <c r="G404" s="106" t="str">
        <f>IF(ISERROR(VLOOKUP($C404,'Miljövärden urval för publ'!$B$2:$H$490,MATCH(G$4,'Miljövärden urval för publ'!$B$2:$H$2,0),FALSE)),"",VLOOKUP($C404,'Miljövärden urval för publ'!$B$2:$H$490,MATCH(G$4,'Miljövärden urval för publ'!$B$2:$H$2,0),FALSE))</f>
        <v/>
      </c>
    </row>
    <row r="405" spans="1:7" x14ac:dyDescent="0.25">
      <c r="A405" s="106">
        <v>402</v>
      </c>
      <c r="B405" s="106" t="str">
        <f>IF(ISERROR(INDEX('Miljövärden urval för publ'!$A$2:$AD$475,MATCH($A405,'Miljövärden urval för publ'!$U$2:$U$476,0),1)),"",INDEX('Miljövärden urval för publ'!$A$2:$AD$475,MATCH($A405,'Miljövärden urval för publ'!$U$2:$U$476,0),1))</f>
        <v/>
      </c>
      <c r="C405" s="106" t="str">
        <f>IF(ISERROR(INDEX('Miljövärden urval för publ'!$A$2:$AD$475,MATCH($A405,'Miljövärden urval för publ'!$U$2:$U$476,0),2)),"",INDEX('Miljövärden urval för publ'!$A$2:$AD$475,MATCH($A405,'Miljövärden urval för publ'!$U$2:$U$476,0),2))</f>
        <v/>
      </c>
      <c r="D405" s="106" t="str">
        <f>IF(ISERROR(VLOOKUP($C405,'Miljövärden urval för publ'!$B$2:$H$490,MATCH(D$4,'Miljövärden urval för publ'!$B$2:$H$2,0),FALSE)),"",VLOOKUP($C405,'Miljövärden urval för publ'!$B$2:$H$490,MATCH(D$4,'Miljövärden urval för publ'!$B$2:$H$2,0),FALSE))</f>
        <v/>
      </c>
      <c r="E405" s="106" t="str">
        <f>IF(ISERROR(VLOOKUP($C405,'Miljövärden urval för publ'!$B$2:$H$490,MATCH(E$4,'Miljövärden urval för publ'!$B$2:$H$2,0),FALSE)),"",VLOOKUP($C405,'Miljövärden urval för publ'!$B$2:$H$490,MATCH(E$4,'Miljövärden urval för publ'!$B$2:$H$2,0),FALSE))</f>
        <v/>
      </c>
      <c r="F405" s="106" t="str">
        <f>IF(ISERROR(VLOOKUP($C405,'Miljövärden urval för publ'!$B$2:$H$490,MATCH(F$4,'Miljövärden urval för publ'!$B$2:$H$2,0),FALSE)),"",VLOOKUP($C405,'Miljövärden urval för publ'!$B$2:$H$490,MATCH(F$4,'Miljövärden urval för publ'!$B$2:$H$2,0),FALSE))</f>
        <v/>
      </c>
      <c r="G405" s="106" t="str">
        <f>IF(ISERROR(VLOOKUP($C405,'Miljövärden urval för publ'!$B$2:$H$490,MATCH(G$4,'Miljövärden urval för publ'!$B$2:$H$2,0),FALSE)),"",VLOOKUP($C405,'Miljövärden urval för publ'!$B$2:$H$490,MATCH(G$4,'Miljövärden urval för publ'!$B$2:$H$2,0),FALSE))</f>
        <v/>
      </c>
    </row>
    <row r="406" spans="1:7" x14ac:dyDescent="0.25">
      <c r="A406" s="106">
        <v>403</v>
      </c>
      <c r="B406" s="106" t="str">
        <f>IF(ISERROR(INDEX('Miljövärden urval för publ'!$A$2:$AD$475,MATCH($A406,'Miljövärden urval för publ'!$U$2:$U$476,0),1)),"",INDEX('Miljövärden urval för publ'!$A$2:$AD$475,MATCH($A406,'Miljövärden urval för publ'!$U$2:$U$476,0),1))</f>
        <v/>
      </c>
      <c r="C406" s="106" t="str">
        <f>IF(ISERROR(INDEX('Miljövärden urval för publ'!$A$2:$AD$475,MATCH($A406,'Miljövärden urval för publ'!$U$2:$U$476,0),2)),"",INDEX('Miljövärden urval för publ'!$A$2:$AD$475,MATCH($A406,'Miljövärden urval för publ'!$U$2:$U$476,0),2))</f>
        <v/>
      </c>
      <c r="D406" s="106" t="str">
        <f>IF(ISERROR(VLOOKUP($C406,'Miljövärden urval för publ'!$B$2:$H$490,MATCH(D$4,'Miljövärden urval för publ'!$B$2:$H$2,0),FALSE)),"",VLOOKUP($C406,'Miljövärden urval för publ'!$B$2:$H$490,MATCH(D$4,'Miljövärden urval för publ'!$B$2:$H$2,0),FALSE))</f>
        <v/>
      </c>
      <c r="E406" s="106" t="str">
        <f>IF(ISERROR(VLOOKUP($C406,'Miljövärden urval för publ'!$B$2:$H$490,MATCH(E$4,'Miljövärden urval för publ'!$B$2:$H$2,0),FALSE)),"",VLOOKUP($C406,'Miljövärden urval för publ'!$B$2:$H$490,MATCH(E$4,'Miljövärden urval för publ'!$B$2:$H$2,0),FALSE))</f>
        <v/>
      </c>
      <c r="F406" s="106" t="str">
        <f>IF(ISERROR(VLOOKUP($C406,'Miljövärden urval för publ'!$B$2:$H$490,MATCH(F$4,'Miljövärden urval för publ'!$B$2:$H$2,0),FALSE)),"",VLOOKUP($C406,'Miljövärden urval för publ'!$B$2:$H$490,MATCH(F$4,'Miljövärden urval för publ'!$B$2:$H$2,0),FALSE))</f>
        <v/>
      </c>
      <c r="G406" s="106" t="str">
        <f>IF(ISERROR(VLOOKUP($C406,'Miljövärden urval för publ'!$B$2:$H$490,MATCH(G$4,'Miljövärden urval för publ'!$B$2:$H$2,0),FALSE)),"",VLOOKUP($C406,'Miljövärden urval för publ'!$B$2:$H$490,MATCH(G$4,'Miljövärden urval för publ'!$B$2:$H$2,0),FALSE))</f>
        <v/>
      </c>
    </row>
    <row r="407" spans="1:7" x14ac:dyDescent="0.25">
      <c r="A407" s="106">
        <v>404</v>
      </c>
      <c r="B407" s="106" t="str">
        <f>IF(ISERROR(INDEX('Miljövärden urval för publ'!$A$2:$AD$475,MATCH($A407,'Miljövärden urval för publ'!$U$2:$U$476,0),1)),"",INDEX('Miljövärden urval för publ'!$A$2:$AD$475,MATCH($A407,'Miljövärden urval för publ'!$U$2:$U$476,0),1))</f>
        <v/>
      </c>
      <c r="C407" s="106" t="str">
        <f>IF(ISERROR(INDEX('Miljövärden urval för publ'!$A$2:$AD$475,MATCH($A407,'Miljövärden urval för publ'!$U$2:$U$476,0),2)),"",INDEX('Miljövärden urval för publ'!$A$2:$AD$475,MATCH($A407,'Miljövärden urval för publ'!$U$2:$U$476,0),2))</f>
        <v/>
      </c>
      <c r="D407" s="106" t="str">
        <f>IF(ISERROR(VLOOKUP($C407,'Miljövärden urval för publ'!$B$2:$H$490,MATCH(D$4,'Miljövärden urval för publ'!$B$2:$H$2,0),FALSE)),"",VLOOKUP($C407,'Miljövärden urval för publ'!$B$2:$H$490,MATCH(D$4,'Miljövärden urval för publ'!$B$2:$H$2,0),FALSE))</f>
        <v/>
      </c>
      <c r="E407" s="106" t="str">
        <f>IF(ISERROR(VLOOKUP($C407,'Miljövärden urval för publ'!$B$2:$H$490,MATCH(E$4,'Miljövärden urval för publ'!$B$2:$H$2,0),FALSE)),"",VLOOKUP($C407,'Miljövärden urval för publ'!$B$2:$H$490,MATCH(E$4,'Miljövärden urval för publ'!$B$2:$H$2,0),FALSE))</f>
        <v/>
      </c>
      <c r="F407" s="106" t="str">
        <f>IF(ISERROR(VLOOKUP($C407,'Miljövärden urval för publ'!$B$2:$H$490,MATCH(F$4,'Miljövärden urval för publ'!$B$2:$H$2,0),FALSE)),"",VLOOKUP($C407,'Miljövärden urval för publ'!$B$2:$H$490,MATCH(F$4,'Miljövärden urval för publ'!$B$2:$H$2,0),FALSE))</f>
        <v/>
      </c>
      <c r="G407" s="106" t="str">
        <f>IF(ISERROR(VLOOKUP($C407,'Miljövärden urval för publ'!$B$2:$H$490,MATCH(G$4,'Miljövärden urval för publ'!$B$2:$H$2,0),FALSE)),"",VLOOKUP($C407,'Miljövärden urval för publ'!$B$2:$H$490,MATCH(G$4,'Miljövärden urval för publ'!$B$2:$H$2,0),FALSE))</f>
        <v/>
      </c>
    </row>
    <row r="408" spans="1:7" x14ac:dyDescent="0.25">
      <c r="A408" s="106">
        <v>405</v>
      </c>
      <c r="B408" s="106" t="str">
        <f>IF(ISERROR(INDEX('Miljövärden urval för publ'!$A$2:$AD$475,MATCH($A408,'Miljövärden urval för publ'!$U$2:$U$476,0),1)),"",INDEX('Miljövärden urval för publ'!$A$2:$AD$475,MATCH($A408,'Miljövärden urval för publ'!$U$2:$U$476,0),1))</f>
        <v/>
      </c>
      <c r="C408" s="106" t="str">
        <f>IF(ISERROR(INDEX('Miljövärden urval för publ'!$A$2:$AD$475,MATCH($A408,'Miljövärden urval för publ'!$U$2:$U$476,0),2)),"",INDEX('Miljövärden urval för publ'!$A$2:$AD$475,MATCH($A408,'Miljövärden urval för publ'!$U$2:$U$476,0),2))</f>
        <v/>
      </c>
      <c r="D408" s="106" t="str">
        <f>IF(ISERROR(VLOOKUP($C408,'Miljövärden urval för publ'!$B$2:$H$490,MATCH(D$4,'Miljövärden urval för publ'!$B$2:$H$2,0),FALSE)),"",VLOOKUP($C408,'Miljövärden urval för publ'!$B$2:$H$490,MATCH(D$4,'Miljövärden urval för publ'!$B$2:$H$2,0),FALSE))</f>
        <v/>
      </c>
      <c r="E408" s="106" t="str">
        <f>IF(ISERROR(VLOOKUP($C408,'Miljövärden urval för publ'!$B$2:$H$490,MATCH(E$4,'Miljövärden urval för publ'!$B$2:$H$2,0),FALSE)),"",VLOOKUP($C408,'Miljövärden urval för publ'!$B$2:$H$490,MATCH(E$4,'Miljövärden urval för publ'!$B$2:$H$2,0),FALSE))</f>
        <v/>
      </c>
      <c r="F408" s="106" t="str">
        <f>IF(ISERROR(VLOOKUP($C408,'Miljövärden urval för publ'!$B$2:$H$490,MATCH(F$4,'Miljövärden urval för publ'!$B$2:$H$2,0),FALSE)),"",VLOOKUP($C408,'Miljövärden urval för publ'!$B$2:$H$490,MATCH(F$4,'Miljövärden urval för publ'!$B$2:$H$2,0),FALSE))</f>
        <v/>
      </c>
      <c r="G408" s="106" t="str">
        <f>IF(ISERROR(VLOOKUP($C408,'Miljövärden urval för publ'!$B$2:$H$490,MATCH(G$4,'Miljövärden urval för publ'!$B$2:$H$2,0),FALSE)),"",VLOOKUP($C408,'Miljövärden urval för publ'!$B$2:$H$490,MATCH(G$4,'Miljövärden urval för publ'!$B$2:$H$2,0),FALSE))</f>
        <v/>
      </c>
    </row>
    <row r="409" spans="1:7" x14ac:dyDescent="0.25">
      <c r="A409" s="106">
        <v>406</v>
      </c>
      <c r="B409" s="106" t="str">
        <f>IF(ISERROR(INDEX('Miljövärden urval för publ'!$A$2:$AD$475,MATCH($A409,'Miljövärden urval för publ'!$U$2:$U$476,0),1)),"",INDEX('Miljövärden urval för publ'!$A$2:$AD$475,MATCH($A409,'Miljövärden urval för publ'!$U$2:$U$476,0),1))</f>
        <v/>
      </c>
      <c r="C409" s="106" t="str">
        <f>IF(ISERROR(INDEX('Miljövärden urval för publ'!$A$2:$AD$475,MATCH($A409,'Miljövärden urval för publ'!$U$2:$U$476,0),2)),"",INDEX('Miljövärden urval för publ'!$A$2:$AD$475,MATCH($A409,'Miljövärden urval för publ'!$U$2:$U$476,0),2))</f>
        <v/>
      </c>
      <c r="D409" s="106" t="str">
        <f>IF(ISERROR(VLOOKUP($C409,'Miljövärden urval för publ'!$B$2:$H$490,MATCH(D$4,'Miljövärden urval för publ'!$B$2:$H$2,0),FALSE)),"",VLOOKUP($C409,'Miljövärden urval för publ'!$B$2:$H$490,MATCH(D$4,'Miljövärden urval för publ'!$B$2:$H$2,0),FALSE))</f>
        <v/>
      </c>
      <c r="E409" s="106" t="str">
        <f>IF(ISERROR(VLOOKUP($C409,'Miljövärden urval för publ'!$B$2:$H$490,MATCH(E$4,'Miljövärden urval för publ'!$B$2:$H$2,0),FALSE)),"",VLOOKUP($C409,'Miljövärden urval för publ'!$B$2:$H$490,MATCH(E$4,'Miljövärden urval för publ'!$B$2:$H$2,0),FALSE))</f>
        <v/>
      </c>
      <c r="F409" s="106" t="str">
        <f>IF(ISERROR(VLOOKUP($C409,'Miljövärden urval för publ'!$B$2:$H$490,MATCH(F$4,'Miljövärden urval för publ'!$B$2:$H$2,0),FALSE)),"",VLOOKUP($C409,'Miljövärden urval för publ'!$B$2:$H$490,MATCH(F$4,'Miljövärden urval för publ'!$B$2:$H$2,0),FALSE))</f>
        <v/>
      </c>
      <c r="G409" s="106" t="str">
        <f>IF(ISERROR(VLOOKUP($C409,'Miljövärden urval för publ'!$B$2:$H$490,MATCH(G$4,'Miljövärden urval för publ'!$B$2:$H$2,0),FALSE)),"",VLOOKUP($C409,'Miljövärden urval för publ'!$B$2:$H$490,MATCH(G$4,'Miljövärden urval för publ'!$B$2:$H$2,0),FALSE))</f>
        <v/>
      </c>
    </row>
    <row r="410" spans="1:7" x14ac:dyDescent="0.25">
      <c r="A410" s="106">
        <v>407</v>
      </c>
      <c r="B410" s="106" t="str">
        <f>IF(ISERROR(INDEX('Miljövärden urval för publ'!$A$2:$AD$475,MATCH($A410,'Miljövärden urval för publ'!$U$2:$U$476,0),1)),"",INDEX('Miljövärden urval för publ'!$A$2:$AD$475,MATCH($A410,'Miljövärden urval för publ'!$U$2:$U$476,0),1))</f>
        <v/>
      </c>
      <c r="C410" s="106" t="str">
        <f>IF(ISERROR(INDEX('Miljövärden urval för publ'!$A$2:$AD$475,MATCH($A410,'Miljövärden urval för publ'!$U$2:$U$476,0),2)),"",INDEX('Miljövärden urval för publ'!$A$2:$AD$475,MATCH($A410,'Miljövärden urval för publ'!$U$2:$U$476,0),2))</f>
        <v/>
      </c>
      <c r="D410" s="106" t="str">
        <f>IF(ISERROR(VLOOKUP($C410,'Miljövärden urval för publ'!$B$2:$H$490,MATCH(D$4,'Miljövärden urval för publ'!$B$2:$H$2,0),FALSE)),"",VLOOKUP($C410,'Miljövärden urval för publ'!$B$2:$H$490,MATCH(D$4,'Miljövärden urval för publ'!$B$2:$H$2,0),FALSE))</f>
        <v/>
      </c>
      <c r="E410" s="106" t="str">
        <f>IF(ISERROR(VLOOKUP($C410,'Miljövärden urval för publ'!$B$2:$H$490,MATCH(E$4,'Miljövärden urval för publ'!$B$2:$H$2,0),FALSE)),"",VLOOKUP($C410,'Miljövärden urval för publ'!$B$2:$H$490,MATCH(E$4,'Miljövärden urval för publ'!$B$2:$H$2,0),FALSE))</f>
        <v/>
      </c>
      <c r="F410" s="106" t="str">
        <f>IF(ISERROR(VLOOKUP($C410,'Miljövärden urval för publ'!$B$2:$H$490,MATCH(F$4,'Miljövärden urval för publ'!$B$2:$H$2,0),FALSE)),"",VLOOKUP($C410,'Miljövärden urval för publ'!$B$2:$H$490,MATCH(F$4,'Miljövärden urval för publ'!$B$2:$H$2,0),FALSE))</f>
        <v/>
      </c>
      <c r="G410" s="106" t="str">
        <f>IF(ISERROR(VLOOKUP($C410,'Miljövärden urval för publ'!$B$2:$H$490,MATCH(G$4,'Miljövärden urval för publ'!$B$2:$H$2,0),FALSE)),"",VLOOKUP($C410,'Miljövärden urval för publ'!$B$2:$H$490,MATCH(G$4,'Miljövärden urval för publ'!$B$2:$H$2,0),FALSE))</f>
        <v/>
      </c>
    </row>
    <row r="411" spans="1:7" x14ac:dyDescent="0.25">
      <c r="A411" s="106">
        <v>408</v>
      </c>
      <c r="B411" s="106" t="str">
        <f>IF(ISERROR(INDEX('Miljövärden urval för publ'!$A$2:$AD$475,MATCH($A411,'Miljövärden urval för publ'!$U$2:$U$476,0),1)),"",INDEX('Miljövärden urval för publ'!$A$2:$AD$475,MATCH($A411,'Miljövärden urval för publ'!$U$2:$U$476,0),1))</f>
        <v/>
      </c>
      <c r="C411" s="106" t="str">
        <f>IF(ISERROR(INDEX('Miljövärden urval för publ'!$A$2:$AD$475,MATCH($A411,'Miljövärden urval för publ'!$U$2:$U$476,0),2)),"",INDEX('Miljövärden urval för publ'!$A$2:$AD$475,MATCH($A411,'Miljövärden urval för publ'!$U$2:$U$476,0),2))</f>
        <v/>
      </c>
      <c r="D411" s="106" t="str">
        <f>IF(ISERROR(VLOOKUP($C411,'Miljövärden urval för publ'!$B$2:$H$490,MATCH(D$4,'Miljövärden urval för publ'!$B$2:$H$2,0),FALSE)),"",VLOOKUP($C411,'Miljövärden urval för publ'!$B$2:$H$490,MATCH(D$4,'Miljövärden urval för publ'!$B$2:$H$2,0),FALSE))</f>
        <v/>
      </c>
      <c r="E411" s="106" t="str">
        <f>IF(ISERROR(VLOOKUP($C411,'Miljövärden urval för publ'!$B$2:$H$490,MATCH(E$4,'Miljövärden urval för publ'!$B$2:$H$2,0),FALSE)),"",VLOOKUP($C411,'Miljövärden urval för publ'!$B$2:$H$490,MATCH(E$4,'Miljövärden urval för publ'!$B$2:$H$2,0),FALSE))</f>
        <v/>
      </c>
      <c r="F411" s="106" t="str">
        <f>IF(ISERROR(VLOOKUP($C411,'Miljövärden urval för publ'!$B$2:$H$490,MATCH(F$4,'Miljövärden urval för publ'!$B$2:$H$2,0),FALSE)),"",VLOOKUP($C411,'Miljövärden urval för publ'!$B$2:$H$490,MATCH(F$4,'Miljövärden urval för publ'!$B$2:$H$2,0),FALSE))</f>
        <v/>
      </c>
      <c r="G411" s="106" t="str">
        <f>IF(ISERROR(VLOOKUP($C411,'Miljövärden urval för publ'!$B$2:$H$490,MATCH(G$4,'Miljövärden urval för publ'!$B$2:$H$2,0),FALSE)),"",VLOOKUP($C411,'Miljövärden urval för publ'!$B$2:$H$490,MATCH(G$4,'Miljövärden urval för publ'!$B$2:$H$2,0),FALSE))</f>
        <v/>
      </c>
    </row>
    <row r="412" spans="1:7" x14ac:dyDescent="0.25">
      <c r="A412" s="106">
        <v>409</v>
      </c>
      <c r="B412" s="106" t="str">
        <f>IF(ISERROR(INDEX('Miljövärden urval för publ'!$A$2:$AD$475,MATCH($A412,'Miljövärden urval för publ'!$U$2:$U$476,0),1)),"",INDEX('Miljövärden urval för publ'!$A$2:$AD$475,MATCH($A412,'Miljövärden urval för publ'!$U$2:$U$476,0),1))</f>
        <v/>
      </c>
      <c r="C412" s="106" t="str">
        <f>IF(ISERROR(INDEX('Miljövärden urval för publ'!$A$2:$AD$475,MATCH($A412,'Miljövärden urval för publ'!$U$2:$U$476,0),2)),"",INDEX('Miljövärden urval för publ'!$A$2:$AD$475,MATCH($A412,'Miljövärden urval för publ'!$U$2:$U$476,0),2))</f>
        <v/>
      </c>
      <c r="D412" s="106" t="str">
        <f>IF(ISERROR(VLOOKUP($C412,'Miljövärden urval för publ'!$B$2:$H$490,MATCH(D$4,'Miljövärden urval för publ'!$B$2:$H$2,0),FALSE)),"",VLOOKUP($C412,'Miljövärden urval för publ'!$B$2:$H$490,MATCH(D$4,'Miljövärden urval för publ'!$B$2:$H$2,0),FALSE))</f>
        <v/>
      </c>
      <c r="E412" s="106" t="str">
        <f>IF(ISERROR(VLOOKUP($C412,'Miljövärden urval för publ'!$B$2:$H$490,MATCH(E$4,'Miljövärden urval för publ'!$B$2:$H$2,0),FALSE)),"",VLOOKUP($C412,'Miljövärden urval för publ'!$B$2:$H$490,MATCH(E$4,'Miljövärden urval för publ'!$B$2:$H$2,0),FALSE))</f>
        <v/>
      </c>
      <c r="F412" s="106" t="str">
        <f>IF(ISERROR(VLOOKUP($C412,'Miljövärden urval för publ'!$B$2:$H$490,MATCH(F$4,'Miljövärden urval för publ'!$B$2:$H$2,0),FALSE)),"",VLOOKUP($C412,'Miljövärden urval för publ'!$B$2:$H$490,MATCH(F$4,'Miljövärden urval för publ'!$B$2:$H$2,0),FALSE))</f>
        <v/>
      </c>
      <c r="G412" s="106" t="str">
        <f>IF(ISERROR(VLOOKUP($C412,'Miljövärden urval för publ'!$B$2:$H$490,MATCH(G$4,'Miljövärden urval för publ'!$B$2:$H$2,0),FALSE)),"",VLOOKUP($C412,'Miljövärden urval för publ'!$B$2:$H$490,MATCH(G$4,'Miljövärden urval för publ'!$B$2:$H$2,0),FALSE))</f>
        <v/>
      </c>
    </row>
    <row r="413" spans="1:7" x14ac:dyDescent="0.25">
      <c r="A413" s="106">
        <v>410</v>
      </c>
      <c r="B413" s="106" t="str">
        <f>IF(ISERROR(INDEX('Miljövärden urval för publ'!$A$2:$AD$475,MATCH($A413,'Miljövärden urval för publ'!$U$2:$U$476,0),1)),"",INDEX('Miljövärden urval för publ'!$A$2:$AD$475,MATCH($A413,'Miljövärden urval för publ'!$U$2:$U$476,0),1))</f>
        <v/>
      </c>
      <c r="C413" s="106" t="str">
        <f>IF(ISERROR(INDEX('Miljövärden urval för publ'!$A$2:$AD$475,MATCH($A413,'Miljövärden urval för publ'!$U$2:$U$476,0),2)),"",INDEX('Miljövärden urval för publ'!$A$2:$AD$475,MATCH($A413,'Miljövärden urval för publ'!$U$2:$U$476,0),2))</f>
        <v/>
      </c>
      <c r="D413" s="106" t="str">
        <f>IF(ISERROR(VLOOKUP($C413,'Miljövärden urval för publ'!$B$2:$H$490,MATCH(D$4,'Miljövärden urval för publ'!$B$2:$H$2,0),FALSE)),"",VLOOKUP($C413,'Miljövärden urval för publ'!$B$2:$H$490,MATCH(D$4,'Miljövärden urval för publ'!$B$2:$H$2,0),FALSE))</f>
        <v/>
      </c>
      <c r="E413" s="106" t="str">
        <f>IF(ISERROR(VLOOKUP($C413,'Miljövärden urval för publ'!$B$2:$H$490,MATCH(E$4,'Miljövärden urval för publ'!$B$2:$H$2,0),FALSE)),"",VLOOKUP($C413,'Miljövärden urval för publ'!$B$2:$H$490,MATCH(E$4,'Miljövärden urval för publ'!$B$2:$H$2,0),FALSE))</f>
        <v/>
      </c>
      <c r="F413" s="106" t="str">
        <f>IF(ISERROR(VLOOKUP($C413,'Miljövärden urval för publ'!$B$2:$H$490,MATCH(F$4,'Miljövärden urval för publ'!$B$2:$H$2,0),FALSE)),"",VLOOKUP($C413,'Miljövärden urval för publ'!$B$2:$H$490,MATCH(F$4,'Miljövärden urval för publ'!$B$2:$H$2,0),FALSE))</f>
        <v/>
      </c>
      <c r="G413" s="106" t="str">
        <f>IF(ISERROR(VLOOKUP($C413,'Miljövärden urval för publ'!$B$2:$H$490,MATCH(G$4,'Miljövärden urval för publ'!$B$2:$H$2,0),FALSE)),"",VLOOKUP($C413,'Miljövärden urval för publ'!$B$2:$H$490,MATCH(G$4,'Miljövärden urval för publ'!$B$2:$H$2,0),FALSE))</f>
        <v/>
      </c>
    </row>
    <row r="414" spans="1:7" x14ac:dyDescent="0.25">
      <c r="A414" s="106">
        <v>411</v>
      </c>
      <c r="B414" s="106" t="str">
        <f>IF(ISERROR(INDEX('Miljövärden urval för publ'!$A$2:$AD$475,MATCH($A414,'Miljövärden urval för publ'!$U$2:$U$476,0),1)),"",INDEX('Miljövärden urval för publ'!$A$2:$AD$475,MATCH($A414,'Miljövärden urval för publ'!$U$2:$U$476,0),1))</f>
        <v/>
      </c>
      <c r="C414" s="106" t="str">
        <f>IF(ISERROR(INDEX('Miljövärden urval för publ'!$A$2:$AD$475,MATCH($A414,'Miljövärden urval för publ'!$U$2:$U$476,0),2)),"",INDEX('Miljövärden urval för publ'!$A$2:$AD$475,MATCH($A414,'Miljövärden urval för publ'!$U$2:$U$476,0),2))</f>
        <v/>
      </c>
      <c r="D414" s="106" t="str">
        <f>IF(ISERROR(VLOOKUP($C414,'Miljövärden urval för publ'!$B$2:$H$490,MATCH(D$4,'Miljövärden urval för publ'!$B$2:$H$2,0),FALSE)),"",VLOOKUP($C414,'Miljövärden urval för publ'!$B$2:$H$490,MATCH(D$4,'Miljövärden urval för publ'!$B$2:$H$2,0),FALSE))</f>
        <v/>
      </c>
      <c r="E414" s="106" t="str">
        <f>IF(ISERROR(VLOOKUP($C414,'Miljövärden urval för publ'!$B$2:$H$490,MATCH(E$4,'Miljövärden urval för publ'!$B$2:$H$2,0),FALSE)),"",VLOOKUP($C414,'Miljövärden urval för publ'!$B$2:$H$490,MATCH(E$4,'Miljövärden urval för publ'!$B$2:$H$2,0),FALSE))</f>
        <v/>
      </c>
      <c r="F414" s="106" t="str">
        <f>IF(ISERROR(VLOOKUP($C414,'Miljövärden urval för publ'!$B$2:$H$490,MATCH(F$4,'Miljövärden urval för publ'!$B$2:$H$2,0),FALSE)),"",VLOOKUP($C414,'Miljövärden urval för publ'!$B$2:$H$490,MATCH(F$4,'Miljövärden urval för publ'!$B$2:$H$2,0),FALSE))</f>
        <v/>
      </c>
      <c r="G414" s="106" t="str">
        <f>IF(ISERROR(VLOOKUP($C414,'Miljövärden urval för publ'!$B$2:$H$490,MATCH(G$4,'Miljövärden urval för publ'!$B$2:$H$2,0),FALSE)),"",VLOOKUP($C414,'Miljövärden urval för publ'!$B$2:$H$490,MATCH(G$4,'Miljövärden urval för publ'!$B$2:$H$2,0),FALSE))</f>
        <v/>
      </c>
    </row>
    <row r="415" spans="1:7" x14ac:dyDescent="0.25">
      <c r="A415" s="106">
        <v>412</v>
      </c>
      <c r="B415" s="106" t="str">
        <f>IF(ISERROR(INDEX('Miljövärden urval för publ'!$A$2:$AD$475,MATCH($A415,'Miljövärden urval för publ'!$U$2:$U$476,0),1)),"",INDEX('Miljövärden urval för publ'!$A$2:$AD$475,MATCH($A415,'Miljövärden urval för publ'!$U$2:$U$476,0),1))</f>
        <v/>
      </c>
      <c r="C415" s="106" t="str">
        <f>IF(ISERROR(INDEX('Miljövärden urval för publ'!$A$2:$AD$475,MATCH($A415,'Miljövärden urval för publ'!$U$2:$U$476,0),2)),"",INDEX('Miljövärden urval för publ'!$A$2:$AD$475,MATCH($A415,'Miljövärden urval för publ'!$U$2:$U$476,0),2))</f>
        <v/>
      </c>
      <c r="D415" s="106" t="str">
        <f>IF(ISERROR(VLOOKUP($C415,'Miljövärden urval för publ'!$B$2:$H$490,MATCH(D$4,'Miljövärden urval för publ'!$B$2:$H$2,0),FALSE)),"",VLOOKUP($C415,'Miljövärden urval för publ'!$B$2:$H$490,MATCH(D$4,'Miljövärden urval för publ'!$B$2:$H$2,0),FALSE))</f>
        <v/>
      </c>
      <c r="E415" s="106" t="str">
        <f>IF(ISERROR(VLOOKUP($C415,'Miljövärden urval för publ'!$B$2:$H$490,MATCH(E$4,'Miljövärden urval för publ'!$B$2:$H$2,0),FALSE)),"",VLOOKUP($C415,'Miljövärden urval för publ'!$B$2:$H$490,MATCH(E$4,'Miljövärden urval för publ'!$B$2:$H$2,0),FALSE))</f>
        <v/>
      </c>
      <c r="F415" s="106" t="str">
        <f>IF(ISERROR(VLOOKUP($C415,'Miljövärden urval för publ'!$B$2:$H$490,MATCH(F$4,'Miljövärden urval för publ'!$B$2:$H$2,0),FALSE)),"",VLOOKUP($C415,'Miljövärden urval för publ'!$B$2:$H$490,MATCH(F$4,'Miljövärden urval för publ'!$B$2:$H$2,0),FALSE))</f>
        <v/>
      </c>
      <c r="G415" s="106" t="str">
        <f>IF(ISERROR(VLOOKUP($C415,'Miljövärden urval för publ'!$B$2:$H$490,MATCH(G$4,'Miljövärden urval för publ'!$B$2:$H$2,0),FALSE)),"",VLOOKUP($C415,'Miljövärden urval för publ'!$B$2:$H$490,MATCH(G$4,'Miljövärden urval för publ'!$B$2:$H$2,0),FALSE))</f>
        <v/>
      </c>
    </row>
    <row r="416" spans="1:7" x14ac:dyDescent="0.25">
      <c r="A416" s="106">
        <v>413</v>
      </c>
      <c r="B416" s="106" t="str">
        <f>IF(ISERROR(INDEX('Miljövärden urval för publ'!$A$2:$AD$475,MATCH($A416,'Miljövärden urval för publ'!$U$2:$U$476,0),1)),"",INDEX('Miljövärden urval för publ'!$A$2:$AD$475,MATCH($A416,'Miljövärden urval för publ'!$U$2:$U$476,0),1))</f>
        <v/>
      </c>
      <c r="C416" s="106" t="str">
        <f>IF(ISERROR(INDEX('Miljövärden urval för publ'!$A$2:$AD$475,MATCH($A416,'Miljövärden urval för publ'!$U$2:$U$476,0),2)),"",INDEX('Miljövärden urval för publ'!$A$2:$AD$475,MATCH($A416,'Miljövärden urval för publ'!$U$2:$U$476,0),2))</f>
        <v/>
      </c>
      <c r="D416" s="106" t="str">
        <f>IF(ISERROR(VLOOKUP($C416,'Miljövärden urval för publ'!$B$2:$H$490,MATCH(D$4,'Miljövärden urval för publ'!$B$2:$H$2,0),FALSE)),"",VLOOKUP($C416,'Miljövärden urval för publ'!$B$2:$H$490,MATCH(D$4,'Miljövärden urval för publ'!$B$2:$H$2,0),FALSE))</f>
        <v/>
      </c>
      <c r="E416" s="106" t="str">
        <f>IF(ISERROR(VLOOKUP($C416,'Miljövärden urval för publ'!$B$2:$H$490,MATCH(E$4,'Miljövärden urval för publ'!$B$2:$H$2,0),FALSE)),"",VLOOKUP($C416,'Miljövärden urval för publ'!$B$2:$H$490,MATCH(E$4,'Miljövärden urval för publ'!$B$2:$H$2,0),FALSE))</f>
        <v/>
      </c>
      <c r="F416" s="106" t="str">
        <f>IF(ISERROR(VLOOKUP($C416,'Miljövärden urval för publ'!$B$2:$H$490,MATCH(F$4,'Miljövärden urval för publ'!$B$2:$H$2,0),FALSE)),"",VLOOKUP($C416,'Miljövärden urval för publ'!$B$2:$H$490,MATCH(F$4,'Miljövärden urval för publ'!$B$2:$H$2,0),FALSE))</f>
        <v/>
      </c>
      <c r="G416" s="106" t="str">
        <f>IF(ISERROR(VLOOKUP($C416,'Miljövärden urval för publ'!$B$2:$H$490,MATCH(G$4,'Miljövärden urval för publ'!$B$2:$H$2,0),FALSE)),"",VLOOKUP($C416,'Miljövärden urval för publ'!$B$2:$H$490,MATCH(G$4,'Miljövärden urval för publ'!$B$2:$H$2,0),FALSE))</f>
        <v/>
      </c>
    </row>
    <row r="417" spans="1:7" x14ac:dyDescent="0.25">
      <c r="A417" s="106">
        <v>414</v>
      </c>
      <c r="B417" s="106" t="str">
        <f>IF(ISERROR(INDEX('Miljövärden urval för publ'!$A$2:$AD$475,MATCH($A417,'Miljövärden urval för publ'!$U$2:$U$476,0),1)),"",INDEX('Miljövärden urval för publ'!$A$2:$AD$475,MATCH($A417,'Miljövärden urval för publ'!$U$2:$U$476,0),1))</f>
        <v/>
      </c>
      <c r="C417" s="106" t="str">
        <f>IF(ISERROR(INDEX('Miljövärden urval för publ'!$A$2:$AD$475,MATCH($A417,'Miljövärden urval för publ'!$U$2:$U$476,0),2)),"",INDEX('Miljövärden urval för publ'!$A$2:$AD$475,MATCH($A417,'Miljövärden urval för publ'!$U$2:$U$476,0),2))</f>
        <v/>
      </c>
      <c r="D417" s="106" t="str">
        <f>IF(ISERROR(VLOOKUP($C417,'Miljövärden urval för publ'!$B$2:$H$490,MATCH(D$4,'Miljövärden urval för publ'!$B$2:$H$2,0),FALSE)),"",VLOOKUP($C417,'Miljövärden urval för publ'!$B$2:$H$490,MATCH(D$4,'Miljövärden urval för publ'!$B$2:$H$2,0),FALSE))</f>
        <v/>
      </c>
      <c r="E417" s="106" t="str">
        <f>IF(ISERROR(VLOOKUP($C417,'Miljövärden urval för publ'!$B$2:$H$490,MATCH(E$4,'Miljövärden urval för publ'!$B$2:$H$2,0),FALSE)),"",VLOOKUP($C417,'Miljövärden urval för publ'!$B$2:$H$490,MATCH(E$4,'Miljövärden urval för publ'!$B$2:$H$2,0),FALSE))</f>
        <v/>
      </c>
      <c r="F417" s="106" t="str">
        <f>IF(ISERROR(VLOOKUP($C417,'Miljövärden urval för publ'!$B$2:$H$490,MATCH(F$4,'Miljövärden urval för publ'!$B$2:$H$2,0),FALSE)),"",VLOOKUP($C417,'Miljövärden urval för publ'!$B$2:$H$490,MATCH(F$4,'Miljövärden urval för publ'!$B$2:$H$2,0),FALSE))</f>
        <v/>
      </c>
      <c r="G417" s="106" t="str">
        <f>IF(ISERROR(VLOOKUP($C417,'Miljövärden urval för publ'!$B$2:$H$490,MATCH(G$4,'Miljövärden urval för publ'!$B$2:$H$2,0),FALSE)),"",VLOOKUP($C417,'Miljövärden urval för publ'!$B$2:$H$490,MATCH(G$4,'Miljövärden urval för publ'!$B$2:$H$2,0),FALSE))</f>
        <v/>
      </c>
    </row>
    <row r="418" spans="1:7" x14ac:dyDescent="0.25">
      <c r="A418" s="106">
        <v>415</v>
      </c>
      <c r="B418" s="106" t="str">
        <f>IF(ISERROR(INDEX('Miljövärden urval för publ'!$A$2:$AD$475,MATCH($A418,'Miljövärden urval för publ'!$U$2:$U$476,0),1)),"",INDEX('Miljövärden urval för publ'!$A$2:$AD$475,MATCH($A418,'Miljövärden urval för publ'!$U$2:$U$476,0),1))</f>
        <v/>
      </c>
      <c r="C418" s="106" t="str">
        <f>IF(ISERROR(INDEX('Miljövärden urval för publ'!$A$2:$AD$475,MATCH($A418,'Miljövärden urval för publ'!$U$2:$U$476,0),2)),"",INDEX('Miljövärden urval för publ'!$A$2:$AD$475,MATCH($A418,'Miljövärden urval för publ'!$U$2:$U$476,0),2))</f>
        <v/>
      </c>
      <c r="D418" s="106" t="str">
        <f>IF(ISERROR(VLOOKUP($C418,'Miljövärden urval för publ'!$B$2:$H$490,MATCH(D$4,'Miljövärden urval för publ'!$B$2:$H$2,0),FALSE)),"",VLOOKUP($C418,'Miljövärden urval för publ'!$B$2:$H$490,MATCH(D$4,'Miljövärden urval för publ'!$B$2:$H$2,0),FALSE))</f>
        <v/>
      </c>
      <c r="E418" s="106" t="str">
        <f>IF(ISERROR(VLOOKUP($C418,'Miljövärden urval för publ'!$B$2:$H$490,MATCH(E$4,'Miljövärden urval för publ'!$B$2:$H$2,0),FALSE)),"",VLOOKUP($C418,'Miljövärden urval för publ'!$B$2:$H$490,MATCH(E$4,'Miljövärden urval för publ'!$B$2:$H$2,0),FALSE))</f>
        <v/>
      </c>
      <c r="F418" s="106" t="str">
        <f>IF(ISERROR(VLOOKUP($C418,'Miljövärden urval för publ'!$B$2:$H$490,MATCH(F$4,'Miljövärden urval för publ'!$B$2:$H$2,0),FALSE)),"",VLOOKUP($C418,'Miljövärden urval för publ'!$B$2:$H$490,MATCH(F$4,'Miljövärden urval för publ'!$B$2:$H$2,0),FALSE))</f>
        <v/>
      </c>
      <c r="G418" s="106" t="str">
        <f>IF(ISERROR(VLOOKUP($C418,'Miljövärden urval för publ'!$B$2:$H$490,MATCH(G$4,'Miljövärden urval för publ'!$B$2:$H$2,0),FALSE)),"",VLOOKUP($C418,'Miljövärden urval för publ'!$B$2:$H$490,MATCH(G$4,'Miljövärden urval för publ'!$B$2:$H$2,0),FALSE))</f>
        <v/>
      </c>
    </row>
    <row r="419" spans="1:7" x14ac:dyDescent="0.25">
      <c r="A419" s="106">
        <v>416</v>
      </c>
      <c r="B419" s="106" t="str">
        <f>IF(ISERROR(INDEX('Miljövärden urval för publ'!$A$2:$AD$475,MATCH($A419,'Miljövärden urval för publ'!$U$2:$U$476,0),1)),"",INDEX('Miljövärden urval för publ'!$A$2:$AD$475,MATCH($A419,'Miljövärden urval för publ'!$U$2:$U$476,0),1))</f>
        <v/>
      </c>
      <c r="C419" s="106" t="str">
        <f>IF(ISERROR(INDEX('Miljövärden urval för publ'!$A$2:$AD$475,MATCH($A419,'Miljövärden urval för publ'!$U$2:$U$476,0),2)),"",INDEX('Miljövärden urval för publ'!$A$2:$AD$475,MATCH($A419,'Miljövärden urval för publ'!$U$2:$U$476,0),2))</f>
        <v/>
      </c>
      <c r="D419" s="106" t="str">
        <f>IF(ISERROR(VLOOKUP($C419,'Miljövärden urval för publ'!$B$2:$H$490,MATCH(D$4,'Miljövärden urval för publ'!$B$2:$H$2,0),FALSE)),"",VLOOKUP($C419,'Miljövärden urval för publ'!$B$2:$H$490,MATCH(D$4,'Miljövärden urval för publ'!$B$2:$H$2,0),FALSE))</f>
        <v/>
      </c>
      <c r="E419" s="106" t="str">
        <f>IF(ISERROR(VLOOKUP($C419,'Miljövärden urval för publ'!$B$2:$H$490,MATCH(E$4,'Miljövärden urval för publ'!$B$2:$H$2,0),FALSE)),"",VLOOKUP($C419,'Miljövärden urval för publ'!$B$2:$H$490,MATCH(E$4,'Miljövärden urval för publ'!$B$2:$H$2,0),FALSE))</f>
        <v/>
      </c>
      <c r="F419" s="106" t="str">
        <f>IF(ISERROR(VLOOKUP($C419,'Miljövärden urval för publ'!$B$2:$H$490,MATCH(F$4,'Miljövärden urval för publ'!$B$2:$H$2,0),FALSE)),"",VLOOKUP($C419,'Miljövärden urval för publ'!$B$2:$H$490,MATCH(F$4,'Miljövärden urval för publ'!$B$2:$H$2,0),FALSE))</f>
        <v/>
      </c>
      <c r="G419" s="106" t="str">
        <f>IF(ISERROR(VLOOKUP($C419,'Miljövärden urval för publ'!$B$2:$H$490,MATCH(G$4,'Miljövärden urval för publ'!$B$2:$H$2,0),FALSE)),"",VLOOKUP($C419,'Miljövärden urval för publ'!$B$2:$H$490,MATCH(G$4,'Miljövärden urval för publ'!$B$2:$H$2,0),FALSE))</f>
        <v/>
      </c>
    </row>
    <row r="420" spans="1:7" x14ac:dyDescent="0.25">
      <c r="A420" s="106">
        <v>417</v>
      </c>
      <c r="B420" s="106" t="str">
        <f>IF(ISERROR(INDEX('Miljövärden urval för publ'!$A$2:$AD$475,MATCH($A420,'Miljövärden urval för publ'!$U$2:$U$476,0),1)),"",INDEX('Miljövärden urval för publ'!$A$2:$AD$475,MATCH($A420,'Miljövärden urval för publ'!$U$2:$U$476,0),1))</f>
        <v/>
      </c>
      <c r="C420" s="106" t="str">
        <f>IF(ISERROR(INDEX('Miljövärden urval för publ'!$A$2:$AD$475,MATCH($A420,'Miljövärden urval för publ'!$U$2:$U$476,0),2)),"",INDEX('Miljövärden urval för publ'!$A$2:$AD$475,MATCH($A420,'Miljövärden urval för publ'!$U$2:$U$476,0),2))</f>
        <v/>
      </c>
      <c r="D420" s="106" t="str">
        <f>IF(ISERROR(VLOOKUP($C420,'Miljövärden urval för publ'!$B$2:$H$490,MATCH(D$4,'Miljövärden urval för publ'!$B$2:$H$2,0),FALSE)),"",VLOOKUP($C420,'Miljövärden urval för publ'!$B$2:$H$490,MATCH(D$4,'Miljövärden urval för publ'!$B$2:$H$2,0),FALSE))</f>
        <v/>
      </c>
      <c r="E420" s="106" t="str">
        <f>IF(ISERROR(VLOOKUP($C420,'Miljövärden urval för publ'!$B$2:$H$490,MATCH(E$4,'Miljövärden urval för publ'!$B$2:$H$2,0),FALSE)),"",VLOOKUP($C420,'Miljövärden urval för publ'!$B$2:$H$490,MATCH(E$4,'Miljövärden urval för publ'!$B$2:$H$2,0),FALSE))</f>
        <v/>
      </c>
      <c r="F420" s="106" t="str">
        <f>IF(ISERROR(VLOOKUP($C420,'Miljövärden urval för publ'!$B$2:$H$490,MATCH(F$4,'Miljövärden urval för publ'!$B$2:$H$2,0),FALSE)),"",VLOOKUP($C420,'Miljövärden urval för publ'!$B$2:$H$490,MATCH(F$4,'Miljövärden urval för publ'!$B$2:$H$2,0),FALSE))</f>
        <v/>
      </c>
      <c r="G420" s="106" t="str">
        <f>IF(ISERROR(VLOOKUP($C420,'Miljövärden urval för publ'!$B$2:$H$490,MATCH(G$4,'Miljövärden urval för publ'!$B$2:$H$2,0),FALSE)),"",VLOOKUP($C420,'Miljövärden urval för publ'!$B$2:$H$490,MATCH(G$4,'Miljövärden urval för publ'!$B$2:$H$2,0),FALSE))</f>
        <v/>
      </c>
    </row>
    <row r="421" spans="1:7" x14ac:dyDescent="0.25">
      <c r="A421" s="106">
        <v>418</v>
      </c>
      <c r="B421" s="106" t="str">
        <f>IF(ISERROR(INDEX('Miljövärden urval för publ'!$A$2:$AD$475,MATCH($A421,'Miljövärden urval för publ'!$U$2:$U$476,0),1)),"",INDEX('Miljövärden urval för publ'!$A$2:$AD$475,MATCH($A421,'Miljövärden urval för publ'!$U$2:$U$476,0),1))</f>
        <v/>
      </c>
      <c r="C421" s="106" t="str">
        <f>IF(ISERROR(INDEX('Miljövärden urval för publ'!$A$2:$AD$475,MATCH($A421,'Miljövärden urval för publ'!$U$2:$U$476,0),2)),"",INDEX('Miljövärden urval för publ'!$A$2:$AD$475,MATCH($A421,'Miljövärden urval för publ'!$U$2:$U$476,0),2))</f>
        <v/>
      </c>
      <c r="D421" s="106" t="str">
        <f>IF(ISERROR(VLOOKUP($C421,'Miljövärden urval för publ'!$B$2:$H$490,MATCH(D$4,'Miljövärden urval för publ'!$B$2:$H$2,0),FALSE)),"",VLOOKUP($C421,'Miljövärden urval för publ'!$B$2:$H$490,MATCH(D$4,'Miljövärden urval för publ'!$B$2:$H$2,0),FALSE))</f>
        <v/>
      </c>
      <c r="E421" s="106" t="str">
        <f>IF(ISERROR(VLOOKUP($C421,'Miljövärden urval för publ'!$B$2:$H$490,MATCH(E$4,'Miljövärden urval för publ'!$B$2:$H$2,0),FALSE)),"",VLOOKUP($C421,'Miljövärden urval för publ'!$B$2:$H$490,MATCH(E$4,'Miljövärden urval för publ'!$B$2:$H$2,0),FALSE))</f>
        <v/>
      </c>
      <c r="F421" s="106" t="str">
        <f>IF(ISERROR(VLOOKUP($C421,'Miljövärden urval för publ'!$B$2:$H$490,MATCH(F$4,'Miljövärden urval för publ'!$B$2:$H$2,0),FALSE)),"",VLOOKUP($C421,'Miljövärden urval för publ'!$B$2:$H$490,MATCH(F$4,'Miljövärden urval för publ'!$B$2:$H$2,0),FALSE))</f>
        <v/>
      </c>
      <c r="G421" s="106" t="str">
        <f>IF(ISERROR(VLOOKUP($C421,'Miljövärden urval för publ'!$B$2:$H$490,MATCH(G$4,'Miljövärden urval för publ'!$B$2:$H$2,0),FALSE)),"",VLOOKUP($C421,'Miljövärden urval för publ'!$B$2:$H$490,MATCH(G$4,'Miljövärden urval för publ'!$B$2:$H$2,0),FALSE))</f>
        <v/>
      </c>
    </row>
    <row r="422" spans="1:7" x14ac:dyDescent="0.25">
      <c r="A422" s="106">
        <v>419</v>
      </c>
      <c r="B422" s="106" t="str">
        <f>IF(ISERROR(INDEX('Miljövärden urval för publ'!$A$2:$AD$475,MATCH($A422,'Miljövärden urval för publ'!$U$2:$U$476,0),1)),"",INDEX('Miljövärden urval för publ'!$A$2:$AD$475,MATCH($A422,'Miljövärden urval för publ'!$U$2:$U$476,0),1))</f>
        <v/>
      </c>
      <c r="C422" s="106" t="str">
        <f>IF(ISERROR(INDEX('Miljövärden urval för publ'!$A$2:$AD$475,MATCH($A422,'Miljövärden urval för publ'!$U$2:$U$476,0),2)),"",INDEX('Miljövärden urval för publ'!$A$2:$AD$475,MATCH($A422,'Miljövärden urval för publ'!$U$2:$U$476,0),2))</f>
        <v/>
      </c>
      <c r="D422" s="106" t="str">
        <f>IF(ISERROR(VLOOKUP($C422,'Miljövärden urval för publ'!$B$2:$H$490,MATCH(D$4,'Miljövärden urval för publ'!$B$2:$H$2,0),FALSE)),"",VLOOKUP($C422,'Miljövärden urval för publ'!$B$2:$H$490,MATCH(D$4,'Miljövärden urval för publ'!$B$2:$H$2,0),FALSE))</f>
        <v/>
      </c>
      <c r="E422" s="106" t="str">
        <f>IF(ISERROR(VLOOKUP($C422,'Miljövärden urval för publ'!$B$2:$H$490,MATCH(E$4,'Miljövärden urval för publ'!$B$2:$H$2,0),FALSE)),"",VLOOKUP($C422,'Miljövärden urval för publ'!$B$2:$H$490,MATCH(E$4,'Miljövärden urval för publ'!$B$2:$H$2,0),FALSE))</f>
        <v/>
      </c>
      <c r="F422" s="106" t="str">
        <f>IF(ISERROR(VLOOKUP($C422,'Miljövärden urval för publ'!$B$2:$H$490,MATCH(F$4,'Miljövärden urval för publ'!$B$2:$H$2,0),FALSE)),"",VLOOKUP($C422,'Miljövärden urval för publ'!$B$2:$H$490,MATCH(F$4,'Miljövärden urval för publ'!$B$2:$H$2,0),FALSE))</f>
        <v/>
      </c>
      <c r="G422" s="106" t="str">
        <f>IF(ISERROR(VLOOKUP($C422,'Miljövärden urval för publ'!$B$2:$H$490,MATCH(G$4,'Miljövärden urval för publ'!$B$2:$H$2,0),FALSE)),"",VLOOKUP($C422,'Miljövärden urval för publ'!$B$2:$H$490,MATCH(G$4,'Miljövärden urval för publ'!$B$2:$H$2,0),FALSE))</f>
        <v/>
      </c>
    </row>
    <row r="423" spans="1:7" x14ac:dyDescent="0.25">
      <c r="A423" s="106">
        <v>420</v>
      </c>
      <c r="B423" s="106" t="str">
        <f>IF(ISERROR(INDEX('Miljövärden urval för publ'!$A$2:$AD$475,MATCH($A423,'Miljövärden urval för publ'!$U$2:$U$476,0),1)),"",INDEX('Miljövärden urval för publ'!$A$2:$AD$475,MATCH($A423,'Miljövärden urval för publ'!$U$2:$U$476,0),1))</f>
        <v/>
      </c>
      <c r="C423" s="106" t="str">
        <f>IF(ISERROR(INDEX('Miljövärden urval för publ'!$A$2:$AD$475,MATCH($A423,'Miljövärden urval för publ'!$U$2:$U$476,0),2)),"",INDEX('Miljövärden urval för publ'!$A$2:$AD$475,MATCH($A423,'Miljövärden urval för publ'!$U$2:$U$476,0),2))</f>
        <v/>
      </c>
      <c r="D423" s="106" t="str">
        <f>IF(ISERROR(VLOOKUP($C423,'Miljövärden urval för publ'!$B$2:$H$490,MATCH(D$4,'Miljövärden urval för publ'!$B$2:$H$2,0),FALSE)),"",VLOOKUP($C423,'Miljövärden urval för publ'!$B$2:$H$490,MATCH(D$4,'Miljövärden urval för publ'!$B$2:$H$2,0),FALSE))</f>
        <v/>
      </c>
      <c r="E423" s="106" t="str">
        <f>IF(ISERROR(VLOOKUP($C423,'Miljövärden urval för publ'!$B$2:$H$490,MATCH(E$4,'Miljövärden urval för publ'!$B$2:$H$2,0),FALSE)),"",VLOOKUP($C423,'Miljövärden urval för publ'!$B$2:$H$490,MATCH(E$4,'Miljövärden urval för publ'!$B$2:$H$2,0),FALSE))</f>
        <v/>
      </c>
      <c r="F423" s="106" t="str">
        <f>IF(ISERROR(VLOOKUP($C423,'Miljövärden urval för publ'!$B$2:$H$490,MATCH(F$4,'Miljövärden urval för publ'!$B$2:$H$2,0),FALSE)),"",VLOOKUP($C423,'Miljövärden urval för publ'!$B$2:$H$490,MATCH(F$4,'Miljövärden urval för publ'!$B$2:$H$2,0),FALSE))</f>
        <v/>
      </c>
      <c r="G423" s="106" t="str">
        <f>IF(ISERROR(VLOOKUP($C423,'Miljövärden urval för publ'!$B$2:$H$490,MATCH(G$4,'Miljövärden urval för publ'!$B$2:$H$2,0),FALSE)),"",VLOOKUP($C423,'Miljövärden urval för publ'!$B$2:$H$490,MATCH(G$4,'Miljövärden urval för publ'!$B$2:$H$2,0),FALSE))</f>
        <v/>
      </c>
    </row>
    <row r="424" spans="1:7" x14ac:dyDescent="0.25">
      <c r="A424" s="106">
        <v>421</v>
      </c>
      <c r="B424" s="106" t="str">
        <f>IF(ISERROR(INDEX('Miljövärden urval för publ'!$A$2:$AD$475,MATCH($A424,'Miljövärden urval för publ'!$U$2:$U$476,0),1)),"",INDEX('Miljövärden urval för publ'!$A$2:$AD$475,MATCH($A424,'Miljövärden urval för publ'!$U$2:$U$476,0),1))</f>
        <v/>
      </c>
      <c r="C424" s="106" t="str">
        <f>IF(ISERROR(INDEX('Miljövärden urval för publ'!$A$2:$AD$475,MATCH($A424,'Miljövärden urval för publ'!$U$2:$U$476,0),2)),"",INDEX('Miljövärden urval för publ'!$A$2:$AD$475,MATCH($A424,'Miljövärden urval för publ'!$U$2:$U$476,0),2))</f>
        <v/>
      </c>
      <c r="D424" s="106" t="str">
        <f>IF(ISERROR(VLOOKUP($C424,'Miljövärden urval för publ'!$B$2:$H$490,MATCH(D$4,'Miljövärden urval för publ'!$B$2:$H$2,0),FALSE)),"",VLOOKUP($C424,'Miljövärden urval för publ'!$B$2:$H$490,MATCH(D$4,'Miljövärden urval för publ'!$B$2:$H$2,0),FALSE))</f>
        <v/>
      </c>
      <c r="E424" s="106" t="str">
        <f>IF(ISERROR(VLOOKUP($C424,'Miljövärden urval för publ'!$B$2:$H$490,MATCH(E$4,'Miljövärden urval för publ'!$B$2:$H$2,0),FALSE)),"",VLOOKUP($C424,'Miljövärden urval för publ'!$B$2:$H$490,MATCH(E$4,'Miljövärden urval för publ'!$B$2:$H$2,0),FALSE))</f>
        <v/>
      </c>
      <c r="F424" s="106" t="str">
        <f>IF(ISERROR(VLOOKUP($C424,'Miljövärden urval för publ'!$B$2:$H$490,MATCH(F$4,'Miljövärden urval för publ'!$B$2:$H$2,0),FALSE)),"",VLOOKUP($C424,'Miljövärden urval för publ'!$B$2:$H$490,MATCH(F$4,'Miljövärden urval för publ'!$B$2:$H$2,0),FALSE))</f>
        <v/>
      </c>
      <c r="G424" s="106" t="str">
        <f>IF(ISERROR(VLOOKUP($C424,'Miljövärden urval för publ'!$B$2:$H$490,MATCH(G$4,'Miljövärden urval för publ'!$B$2:$H$2,0),FALSE)),"",VLOOKUP($C424,'Miljövärden urval för publ'!$B$2:$H$490,MATCH(G$4,'Miljövärden urval för publ'!$B$2:$H$2,0),FALSE))</f>
        <v/>
      </c>
    </row>
    <row r="425" spans="1:7" x14ac:dyDescent="0.25">
      <c r="A425" s="106">
        <v>422</v>
      </c>
      <c r="B425" s="106" t="str">
        <f>IF(ISERROR(INDEX('Miljövärden urval för publ'!$A$2:$AD$475,MATCH($A425,'Miljövärden urval för publ'!$U$2:$U$476,0),1)),"",INDEX('Miljövärden urval för publ'!$A$2:$AD$475,MATCH($A425,'Miljövärden urval för publ'!$U$2:$U$476,0),1))</f>
        <v/>
      </c>
      <c r="C425" s="106" t="str">
        <f>IF(ISERROR(INDEX('Miljövärden urval för publ'!$A$2:$AD$475,MATCH($A425,'Miljövärden urval för publ'!$U$2:$U$476,0),2)),"",INDEX('Miljövärden urval för publ'!$A$2:$AD$475,MATCH($A425,'Miljövärden urval för publ'!$U$2:$U$476,0),2))</f>
        <v/>
      </c>
      <c r="D425" s="106" t="str">
        <f>IF(ISERROR(VLOOKUP($C425,'Miljövärden urval för publ'!$B$2:$H$490,MATCH(D$4,'Miljövärden urval för publ'!$B$2:$H$2,0),FALSE)),"",VLOOKUP($C425,'Miljövärden urval för publ'!$B$2:$H$490,MATCH(D$4,'Miljövärden urval för publ'!$B$2:$H$2,0),FALSE))</f>
        <v/>
      </c>
      <c r="E425" s="106" t="str">
        <f>IF(ISERROR(VLOOKUP($C425,'Miljövärden urval för publ'!$B$2:$H$490,MATCH(E$4,'Miljövärden urval för publ'!$B$2:$H$2,0),FALSE)),"",VLOOKUP($C425,'Miljövärden urval för publ'!$B$2:$H$490,MATCH(E$4,'Miljövärden urval för publ'!$B$2:$H$2,0),FALSE))</f>
        <v/>
      </c>
      <c r="F425" s="106" t="str">
        <f>IF(ISERROR(VLOOKUP($C425,'Miljövärden urval för publ'!$B$2:$H$490,MATCH(F$4,'Miljövärden urval för publ'!$B$2:$H$2,0),FALSE)),"",VLOOKUP($C425,'Miljövärden urval för publ'!$B$2:$H$490,MATCH(F$4,'Miljövärden urval för publ'!$B$2:$H$2,0),FALSE))</f>
        <v/>
      </c>
      <c r="G425" s="106" t="str">
        <f>IF(ISERROR(VLOOKUP($C425,'Miljövärden urval för publ'!$B$2:$H$490,MATCH(G$4,'Miljövärden urval för publ'!$B$2:$H$2,0),FALSE)),"",VLOOKUP($C425,'Miljövärden urval för publ'!$B$2:$H$490,MATCH(G$4,'Miljövärden urval för publ'!$B$2:$H$2,0),FALSE))</f>
        <v/>
      </c>
    </row>
    <row r="426" spans="1:7" x14ac:dyDescent="0.25">
      <c r="A426" s="106">
        <v>423</v>
      </c>
      <c r="B426" s="106" t="str">
        <f>IF(ISERROR(INDEX('Miljövärden urval för publ'!$A$2:$AD$475,MATCH($A426,'Miljövärden urval för publ'!$U$2:$U$476,0),1)),"",INDEX('Miljövärden urval för publ'!$A$2:$AD$475,MATCH($A426,'Miljövärden urval för publ'!$U$2:$U$476,0),1))</f>
        <v/>
      </c>
      <c r="C426" s="106" t="str">
        <f>IF(ISERROR(INDEX('Miljövärden urval för publ'!$A$2:$AD$475,MATCH($A426,'Miljövärden urval för publ'!$U$2:$U$476,0),2)),"",INDEX('Miljövärden urval för publ'!$A$2:$AD$475,MATCH($A426,'Miljövärden urval för publ'!$U$2:$U$476,0),2))</f>
        <v/>
      </c>
      <c r="D426" s="106" t="str">
        <f>IF(ISERROR(VLOOKUP($C426,'Miljövärden urval för publ'!$B$2:$H$490,MATCH(D$4,'Miljövärden urval för publ'!$B$2:$H$2,0),FALSE)),"",VLOOKUP($C426,'Miljövärden urval för publ'!$B$2:$H$490,MATCH(D$4,'Miljövärden urval för publ'!$B$2:$H$2,0),FALSE))</f>
        <v/>
      </c>
      <c r="E426" s="106" t="str">
        <f>IF(ISERROR(VLOOKUP($C426,'Miljövärden urval för publ'!$B$2:$H$490,MATCH(E$4,'Miljövärden urval för publ'!$B$2:$H$2,0),FALSE)),"",VLOOKUP($C426,'Miljövärden urval för publ'!$B$2:$H$490,MATCH(E$4,'Miljövärden urval för publ'!$B$2:$H$2,0),FALSE))</f>
        <v/>
      </c>
      <c r="F426" s="106" t="str">
        <f>IF(ISERROR(VLOOKUP($C426,'Miljövärden urval för publ'!$B$2:$H$490,MATCH(F$4,'Miljövärden urval för publ'!$B$2:$H$2,0),FALSE)),"",VLOOKUP($C426,'Miljövärden urval för publ'!$B$2:$H$490,MATCH(F$4,'Miljövärden urval för publ'!$B$2:$H$2,0),FALSE))</f>
        <v/>
      </c>
      <c r="G426" s="106" t="str">
        <f>IF(ISERROR(VLOOKUP($C426,'Miljövärden urval för publ'!$B$2:$H$490,MATCH(G$4,'Miljövärden urval för publ'!$B$2:$H$2,0),FALSE)),"",VLOOKUP($C426,'Miljövärden urval för publ'!$B$2:$H$490,MATCH(G$4,'Miljövärden urval för publ'!$B$2:$H$2,0),FALSE))</f>
        <v/>
      </c>
    </row>
    <row r="427" spans="1:7" x14ac:dyDescent="0.25">
      <c r="A427" s="106">
        <v>424</v>
      </c>
      <c r="B427" s="106" t="str">
        <f>IF(ISERROR(INDEX('Miljövärden urval för publ'!$A$2:$AD$475,MATCH($A427,'Miljövärden urval för publ'!$U$2:$U$476,0),1)),"",INDEX('Miljövärden urval för publ'!$A$2:$AD$475,MATCH($A427,'Miljövärden urval för publ'!$U$2:$U$476,0),1))</f>
        <v/>
      </c>
      <c r="C427" s="106" t="str">
        <f>IF(ISERROR(INDEX('Miljövärden urval för publ'!$A$2:$AD$475,MATCH($A427,'Miljövärden urval för publ'!$U$2:$U$476,0),2)),"",INDEX('Miljövärden urval för publ'!$A$2:$AD$475,MATCH($A427,'Miljövärden urval för publ'!$U$2:$U$476,0),2))</f>
        <v/>
      </c>
      <c r="D427" s="106" t="str">
        <f>IF(ISERROR(VLOOKUP($C427,'Miljövärden urval för publ'!$B$2:$H$490,MATCH(D$4,'Miljövärden urval för publ'!$B$2:$H$2,0),FALSE)),"",VLOOKUP($C427,'Miljövärden urval för publ'!$B$2:$H$490,MATCH(D$4,'Miljövärden urval för publ'!$B$2:$H$2,0),FALSE))</f>
        <v/>
      </c>
      <c r="E427" s="106" t="str">
        <f>IF(ISERROR(VLOOKUP($C427,'Miljövärden urval för publ'!$B$2:$H$490,MATCH(E$4,'Miljövärden urval för publ'!$B$2:$H$2,0),FALSE)),"",VLOOKUP($C427,'Miljövärden urval för publ'!$B$2:$H$490,MATCH(E$4,'Miljövärden urval för publ'!$B$2:$H$2,0),FALSE))</f>
        <v/>
      </c>
      <c r="F427" s="106" t="str">
        <f>IF(ISERROR(VLOOKUP($C427,'Miljövärden urval för publ'!$B$2:$H$490,MATCH(F$4,'Miljövärden urval för publ'!$B$2:$H$2,0),FALSE)),"",VLOOKUP($C427,'Miljövärden urval för publ'!$B$2:$H$490,MATCH(F$4,'Miljövärden urval för publ'!$B$2:$H$2,0),FALSE))</f>
        <v/>
      </c>
      <c r="G427" s="106" t="str">
        <f>IF(ISERROR(VLOOKUP($C427,'Miljövärden urval för publ'!$B$2:$H$490,MATCH(G$4,'Miljövärden urval för publ'!$B$2:$H$2,0),FALSE)),"",VLOOKUP($C427,'Miljövärden urval för publ'!$B$2:$H$490,MATCH(G$4,'Miljövärden urval för publ'!$B$2:$H$2,0),FALSE))</f>
        <v/>
      </c>
    </row>
    <row r="428" spans="1:7" x14ac:dyDescent="0.25">
      <c r="A428" s="106">
        <v>425</v>
      </c>
      <c r="B428" s="106" t="str">
        <f>IF(ISERROR(INDEX('Miljövärden urval för publ'!$A$2:$AD$475,MATCH($A428,'Miljövärden urval för publ'!$U$2:$U$476,0),1)),"",INDEX('Miljövärden urval för publ'!$A$2:$AD$475,MATCH($A428,'Miljövärden urval för publ'!$U$2:$U$476,0),1))</f>
        <v/>
      </c>
      <c r="C428" s="106" t="str">
        <f>IF(ISERROR(INDEX('Miljövärden urval för publ'!$A$2:$AD$475,MATCH($A428,'Miljövärden urval för publ'!$U$2:$U$476,0),2)),"",INDEX('Miljövärden urval för publ'!$A$2:$AD$475,MATCH($A428,'Miljövärden urval för publ'!$U$2:$U$476,0),2))</f>
        <v/>
      </c>
      <c r="D428" s="106" t="str">
        <f>IF(ISERROR(VLOOKUP($C428,'Miljövärden urval för publ'!$B$2:$H$490,MATCH(D$4,'Miljövärden urval för publ'!$B$2:$H$2,0),FALSE)),"",VLOOKUP($C428,'Miljövärden urval för publ'!$B$2:$H$490,MATCH(D$4,'Miljövärden urval för publ'!$B$2:$H$2,0),FALSE))</f>
        <v/>
      </c>
      <c r="E428" s="106" t="str">
        <f>IF(ISERROR(VLOOKUP($C428,'Miljövärden urval för publ'!$B$2:$H$490,MATCH(E$4,'Miljövärden urval för publ'!$B$2:$H$2,0),FALSE)),"",VLOOKUP($C428,'Miljövärden urval för publ'!$B$2:$H$490,MATCH(E$4,'Miljövärden urval för publ'!$B$2:$H$2,0),FALSE))</f>
        <v/>
      </c>
      <c r="F428" s="106" t="str">
        <f>IF(ISERROR(VLOOKUP($C428,'Miljövärden urval för publ'!$B$2:$H$490,MATCH(F$4,'Miljövärden urval för publ'!$B$2:$H$2,0),FALSE)),"",VLOOKUP($C428,'Miljövärden urval för publ'!$B$2:$H$490,MATCH(F$4,'Miljövärden urval för publ'!$B$2:$H$2,0),FALSE))</f>
        <v/>
      </c>
      <c r="G428" s="106" t="str">
        <f>IF(ISERROR(VLOOKUP($C428,'Miljövärden urval för publ'!$B$2:$H$490,MATCH(G$4,'Miljövärden urval för publ'!$B$2:$H$2,0),FALSE)),"",VLOOKUP($C428,'Miljövärden urval för publ'!$B$2:$H$490,MATCH(G$4,'Miljövärden urval för publ'!$B$2:$H$2,0),FALSE))</f>
        <v/>
      </c>
    </row>
    <row r="429" spans="1:7" x14ac:dyDescent="0.25">
      <c r="A429" s="106">
        <v>426</v>
      </c>
      <c r="B429" s="106" t="str">
        <f>IF(ISERROR(INDEX('Miljövärden urval för publ'!$A$2:$AD$475,MATCH($A429,'Miljövärden urval för publ'!$U$2:$U$476,0),1)),"",INDEX('Miljövärden urval för publ'!$A$2:$AD$475,MATCH($A429,'Miljövärden urval för publ'!$U$2:$U$476,0),1))</f>
        <v/>
      </c>
      <c r="C429" s="106" t="str">
        <f>IF(ISERROR(INDEX('Miljövärden urval för publ'!$A$2:$AD$475,MATCH($A429,'Miljövärden urval för publ'!$U$2:$U$476,0),2)),"",INDEX('Miljövärden urval för publ'!$A$2:$AD$475,MATCH($A429,'Miljövärden urval för publ'!$U$2:$U$476,0),2))</f>
        <v/>
      </c>
      <c r="D429" s="106" t="str">
        <f>IF(ISERROR(VLOOKUP($C429,'Miljövärden urval för publ'!$B$2:$H$490,MATCH(D$4,'Miljövärden urval för publ'!$B$2:$H$2,0),FALSE)),"",VLOOKUP($C429,'Miljövärden urval för publ'!$B$2:$H$490,MATCH(D$4,'Miljövärden urval för publ'!$B$2:$H$2,0),FALSE))</f>
        <v/>
      </c>
      <c r="E429" s="106" t="str">
        <f>IF(ISERROR(VLOOKUP($C429,'Miljövärden urval för publ'!$B$2:$H$490,MATCH(E$4,'Miljövärden urval för publ'!$B$2:$H$2,0),FALSE)),"",VLOOKUP($C429,'Miljövärden urval för publ'!$B$2:$H$490,MATCH(E$4,'Miljövärden urval för publ'!$B$2:$H$2,0),FALSE))</f>
        <v/>
      </c>
      <c r="F429" s="106" t="str">
        <f>IF(ISERROR(VLOOKUP($C429,'Miljövärden urval för publ'!$B$2:$H$490,MATCH(F$4,'Miljövärden urval för publ'!$B$2:$H$2,0),FALSE)),"",VLOOKUP($C429,'Miljövärden urval för publ'!$B$2:$H$490,MATCH(F$4,'Miljövärden urval för publ'!$B$2:$H$2,0),FALSE))</f>
        <v/>
      </c>
      <c r="G429" s="106" t="str">
        <f>IF(ISERROR(VLOOKUP($C429,'Miljövärden urval för publ'!$B$2:$H$490,MATCH(G$4,'Miljövärden urval för publ'!$B$2:$H$2,0),FALSE)),"",VLOOKUP($C429,'Miljövärden urval för publ'!$B$2:$H$490,MATCH(G$4,'Miljövärden urval för publ'!$B$2:$H$2,0),FALSE))</f>
        <v/>
      </c>
    </row>
    <row r="430" spans="1:7" x14ac:dyDescent="0.25">
      <c r="A430" s="106">
        <v>427</v>
      </c>
      <c r="B430" s="106" t="str">
        <f>IF(ISERROR(INDEX('Miljövärden urval för publ'!$A$2:$AD$475,MATCH($A430,'Miljövärden urval för publ'!$U$2:$U$476,0),1)),"",INDEX('Miljövärden urval för publ'!$A$2:$AD$475,MATCH($A430,'Miljövärden urval för publ'!$U$2:$U$476,0),1))</f>
        <v/>
      </c>
      <c r="C430" s="106" t="str">
        <f>IF(ISERROR(INDEX('Miljövärden urval för publ'!$A$2:$AD$475,MATCH($A430,'Miljövärden urval för publ'!$U$2:$U$476,0),2)),"",INDEX('Miljövärden urval för publ'!$A$2:$AD$475,MATCH($A430,'Miljövärden urval för publ'!$U$2:$U$476,0),2))</f>
        <v/>
      </c>
      <c r="D430" s="106" t="str">
        <f>IF(ISERROR(VLOOKUP($C430,'Miljövärden urval för publ'!$B$2:$H$490,MATCH(D$4,'Miljövärden urval för publ'!$B$2:$H$2,0),FALSE)),"",VLOOKUP($C430,'Miljövärden urval för publ'!$B$2:$H$490,MATCH(D$4,'Miljövärden urval för publ'!$B$2:$H$2,0),FALSE))</f>
        <v/>
      </c>
      <c r="E430" s="106" t="str">
        <f>IF(ISERROR(VLOOKUP($C430,'Miljövärden urval för publ'!$B$2:$H$490,MATCH(E$4,'Miljövärden urval för publ'!$B$2:$H$2,0),FALSE)),"",VLOOKUP($C430,'Miljövärden urval för publ'!$B$2:$H$490,MATCH(E$4,'Miljövärden urval för publ'!$B$2:$H$2,0),FALSE))</f>
        <v/>
      </c>
      <c r="F430" s="106" t="str">
        <f>IF(ISERROR(VLOOKUP($C430,'Miljövärden urval för publ'!$B$2:$H$490,MATCH(F$4,'Miljövärden urval för publ'!$B$2:$H$2,0),FALSE)),"",VLOOKUP($C430,'Miljövärden urval för publ'!$B$2:$H$490,MATCH(F$4,'Miljövärden urval för publ'!$B$2:$H$2,0),FALSE))</f>
        <v/>
      </c>
      <c r="G430" s="106" t="str">
        <f>IF(ISERROR(VLOOKUP($C430,'Miljövärden urval för publ'!$B$2:$H$490,MATCH(G$4,'Miljövärden urval för publ'!$B$2:$H$2,0),FALSE)),"",VLOOKUP($C430,'Miljövärden urval för publ'!$B$2:$H$490,MATCH(G$4,'Miljövärden urval för publ'!$B$2:$H$2,0),FALSE))</f>
        <v/>
      </c>
    </row>
    <row r="431" spans="1:7" x14ac:dyDescent="0.25">
      <c r="A431" s="106">
        <v>428</v>
      </c>
      <c r="B431" s="106" t="str">
        <f>IF(ISERROR(INDEX('Miljövärden urval för publ'!$A$2:$AD$475,MATCH($A431,'Miljövärden urval för publ'!$U$2:$U$476,0),1)),"",INDEX('Miljövärden urval för publ'!$A$2:$AD$475,MATCH($A431,'Miljövärden urval för publ'!$U$2:$U$476,0),1))</f>
        <v/>
      </c>
      <c r="C431" s="106" t="str">
        <f>IF(ISERROR(INDEX('Miljövärden urval för publ'!$A$2:$AD$475,MATCH($A431,'Miljövärden urval för publ'!$U$2:$U$476,0),2)),"",INDEX('Miljövärden urval för publ'!$A$2:$AD$475,MATCH($A431,'Miljövärden urval för publ'!$U$2:$U$476,0),2))</f>
        <v/>
      </c>
      <c r="D431" s="106" t="str">
        <f>IF(ISERROR(VLOOKUP($C431,'Miljövärden urval för publ'!$B$2:$H$490,MATCH(D$4,'Miljövärden urval för publ'!$B$2:$H$2,0),FALSE)),"",VLOOKUP($C431,'Miljövärden urval för publ'!$B$2:$H$490,MATCH(D$4,'Miljövärden urval för publ'!$B$2:$H$2,0),FALSE))</f>
        <v/>
      </c>
      <c r="E431" s="106" t="str">
        <f>IF(ISERROR(VLOOKUP($C431,'Miljövärden urval för publ'!$B$2:$H$490,MATCH(E$4,'Miljövärden urval för publ'!$B$2:$H$2,0),FALSE)),"",VLOOKUP($C431,'Miljövärden urval för publ'!$B$2:$H$490,MATCH(E$4,'Miljövärden urval för publ'!$B$2:$H$2,0),FALSE))</f>
        <v/>
      </c>
      <c r="F431" s="106" t="str">
        <f>IF(ISERROR(VLOOKUP($C431,'Miljövärden urval för publ'!$B$2:$H$490,MATCH(F$4,'Miljövärden urval för publ'!$B$2:$H$2,0),FALSE)),"",VLOOKUP($C431,'Miljövärden urval för publ'!$B$2:$H$490,MATCH(F$4,'Miljövärden urval för publ'!$B$2:$H$2,0),FALSE))</f>
        <v/>
      </c>
      <c r="G431" s="106" t="str">
        <f>IF(ISERROR(VLOOKUP($C431,'Miljövärden urval för publ'!$B$2:$H$490,MATCH(G$4,'Miljövärden urval för publ'!$B$2:$H$2,0),FALSE)),"",VLOOKUP($C431,'Miljövärden urval för publ'!$B$2:$H$490,MATCH(G$4,'Miljövärden urval för publ'!$B$2:$H$2,0),FALSE))</f>
        <v/>
      </c>
    </row>
    <row r="432" spans="1:7" x14ac:dyDescent="0.25">
      <c r="A432" s="106">
        <v>429</v>
      </c>
      <c r="B432" s="106" t="str">
        <f>IF(ISERROR(INDEX('Miljövärden urval för publ'!$A$2:$AD$475,MATCH($A432,'Miljövärden urval för publ'!$U$2:$U$476,0),1)),"",INDEX('Miljövärden urval för publ'!$A$2:$AD$475,MATCH($A432,'Miljövärden urval för publ'!$U$2:$U$476,0),1))</f>
        <v/>
      </c>
      <c r="C432" s="106" t="str">
        <f>IF(ISERROR(INDEX('Miljövärden urval för publ'!$A$2:$AD$475,MATCH($A432,'Miljövärden urval för publ'!$U$2:$U$476,0),2)),"",INDEX('Miljövärden urval för publ'!$A$2:$AD$475,MATCH($A432,'Miljövärden urval för publ'!$U$2:$U$476,0),2))</f>
        <v/>
      </c>
      <c r="D432" s="106" t="str">
        <f>IF(ISERROR(VLOOKUP($C432,'Miljövärden urval för publ'!$B$2:$H$490,MATCH(D$4,'Miljövärden urval för publ'!$B$2:$H$2,0),FALSE)),"",VLOOKUP($C432,'Miljövärden urval för publ'!$B$2:$H$490,MATCH(D$4,'Miljövärden urval för publ'!$B$2:$H$2,0),FALSE))</f>
        <v/>
      </c>
      <c r="E432" s="106" t="str">
        <f>IF(ISERROR(VLOOKUP($C432,'Miljövärden urval för publ'!$B$2:$H$490,MATCH(E$4,'Miljövärden urval för publ'!$B$2:$H$2,0),FALSE)),"",VLOOKUP($C432,'Miljövärden urval för publ'!$B$2:$H$490,MATCH(E$4,'Miljövärden urval för publ'!$B$2:$H$2,0),FALSE))</f>
        <v/>
      </c>
      <c r="F432" s="106" t="str">
        <f>IF(ISERROR(VLOOKUP($C432,'Miljövärden urval för publ'!$B$2:$H$490,MATCH(F$4,'Miljövärden urval för publ'!$B$2:$H$2,0),FALSE)),"",VLOOKUP($C432,'Miljövärden urval för publ'!$B$2:$H$490,MATCH(F$4,'Miljövärden urval för publ'!$B$2:$H$2,0),FALSE))</f>
        <v/>
      </c>
      <c r="G432" s="106" t="str">
        <f>IF(ISERROR(VLOOKUP($C432,'Miljövärden urval för publ'!$B$2:$H$490,MATCH(G$4,'Miljövärden urval för publ'!$B$2:$H$2,0),FALSE)),"",VLOOKUP($C432,'Miljövärden urval för publ'!$B$2:$H$490,MATCH(G$4,'Miljövärden urval för publ'!$B$2:$H$2,0),FALSE))</f>
        <v/>
      </c>
    </row>
    <row r="433" spans="1:7" x14ac:dyDescent="0.25">
      <c r="A433" s="106">
        <v>430</v>
      </c>
      <c r="B433" s="106" t="str">
        <f>IF(ISERROR(INDEX('Miljövärden urval för publ'!$A$2:$AD$475,MATCH($A433,'Miljövärden urval för publ'!$U$2:$U$476,0),1)),"",INDEX('Miljövärden urval för publ'!$A$2:$AD$475,MATCH($A433,'Miljövärden urval för publ'!$U$2:$U$476,0),1))</f>
        <v/>
      </c>
      <c r="C433" s="106" t="str">
        <f>IF(ISERROR(INDEX('Miljövärden urval för publ'!$A$2:$AD$475,MATCH($A433,'Miljövärden urval för publ'!$U$2:$U$476,0),2)),"",INDEX('Miljövärden urval för publ'!$A$2:$AD$475,MATCH($A433,'Miljövärden urval för publ'!$U$2:$U$476,0),2))</f>
        <v/>
      </c>
      <c r="D433" s="106" t="str">
        <f>IF(ISERROR(VLOOKUP($C433,'Miljövärden urval för publ'!$B$2:$H$490,MATCH(D$4,'Miljövärden urval för publ'!$B$2:$H$2,0),FALSE)),"",VLOOKUP($C433,'Miljövärden urval för publ'!$B$2:$H$490,MATCH(D$4,'Miljövärden urval för publ'!$B$2:$H$2,0),FALSE))</f>
        <v/>
      </c>
      <c r="E433" s="106" t="str">
        <f>IF(ISERROR(VLOOKUP($C433,'Miljövärden urval för publ'!$B$2:$H$490,MATCH(E$4,'Miljövärden urval för publ'!$B$2:$H$2,0),FALSE)),"",VLOOKUP($C433,'Miljövärden urval för publ'!$B$2:$H$490,MATCH(E$4,'Miljövärden urval för publ'!$B$2:$H$2,0),FALSE))</f>
        <v/>
      </c>
      <c r="F433" s="106" t="str">
        <f>IF(ISERROR(VLOOKUP($C433,'Miljövärden urval för publ'!$B$2:$H$490,MATCH(F$4,'Miljövärden urval för publ'!$B$2:$H$2,0),FALSE)),"",VLOOKUP($C433,'Miljövärden urval för publ'!$B$2:$H$490,MATCH(F$4,'Miljövärden urval för publ'!$B$2:$H$2,0),FALSE))</f>
        <v/>
      </c>
      <c r="G433" s="106" t="str">
        <f>IF(ISERROR(VLOOKUP($C433,'Miljövärden urval för publ'!$B$2:$H$490,MATCH(G$4,'Miljövärden urval för publ'!$B$2:$H$2,0),FALSE)),"",VLOOKUP($C433,'Miljövärden urval för publ'!$B$2:$H$490,MATCH(G$4,'Miljövärden urval för publ'!$B$2:$H$2,0),FALSE))</f>
        <v/>
      </c>
    </row>
    <row r="434" spans="1:7" x14ac:dyDescent="0.25">
      <c r="A434" s="106">
        <v>431</v>
      </c>
      <c r="B434" s="106" t="str">
        <f>IF(ISERROR(INDEX('Miljövärden urval för publ'!$A$2:$AD$475,MATCH($A434,'Miljövärden urval för publ'!$U$2:$U$476,0),1)),"",INDEX('Miljövärden urval för publ'!$A$2:$AD$475,MATCH($A434,'Miljövärden urval för publ'!$U$2:$U$476,0),1))</f>
        <v/>
      </c>
      <c r="C434" s="106" t="str">
        <f>IF(ISERROR(INDEX('Miljövärden urval för publ'!$A$2:$AD$475,MATCH($A434,'Miljövärden urval för publ'!$U$2:$U$476,0),2)),"",INDEX('Miljövärden urval för publ'!$A$2:$AD$475,MATCH($A434,'Miljövärden urval för publ'!$U$2:$U$476,0),2))</f>
        <v/>
      </c>
      <c r="D434" s="106" t="str">
        <f>IF(ISERROR(VLOOKUP($C434,'Miljövärden urval för publ'!$B$2:$H$490,MATCH(D$4,'Miljövärden urval för publ'!$B$2:$H$2,0),FALSE)),"",VLOOKUP($C434,'Miljövärden urval för publ'!$B$2:$H$490,MATCH(D$4,'Miljövärden urval för publ'!$B$2:$H$2,0),FALSE))</f>
        <v/>
      </c>
      <c r="E434" s="106" t="str">
        <f>IF(ISERROR(VLOOKUP($C434,'Miljövärden urval för publ'!$B$2:$H$490,MATCH(E$4,'Miljövärden urval för publ'!$B$2:$H$2,0),FALSE)),"",VLOOKUP($C434,'Miljövärden urval för publ'!$B$2:$H$490,MATCH(E$4,'Miljövärden urval för publ'!$B$2:$H$2,0),FALSE))</f>
        <v/>
      </c>
      <c r="F434" s="106" t="str">
        <f>IF(ISERROR(VLOOKUP($C434,'Miljövärden urval för publ'!$B$2:$H$490,MATCH(F$4,'Miljövärden urval för publ'!$B$2:$H$2,0),FALSE)),"",VLOOKUP($C434,'Miljövärden urval för publ'!$B$2:$H$490,MATCH(F$4,'Miljövärden urval för publ'!$B$2:$H$2,0),FALSE))</f>
        <v/>
      </c>
      <c r="G434" s="106" t="str">
        <f>IF(ISERROR(VLOOKUP($C434,'Miljövärden urval för publ'!$B$2:$H$490,MATCH(G$4,'Miljövärden urval för publ'!$B$2:$H$2,0),FALSE)),"",VLOOKUP($C434,'Miljövärden urval för publ'!$B$2:$H$490,MATCH(G$4,'Miljövärden urval för publ'!$B$2:$H$2,0),FALSE))</f>
        <v/>
      </c>
    </row>
    <row r="435" spans="1:7" x14ac:dyDescent="0.25">
      <c r="A435" s="106">
        <v>432</v>
      </c>
      <c r="B435" s="106" t="str">
        <f>IF(ISERROR(INDEX('Miljövärden urval för publ'!$A$2:$AD$475,MATCH($A435,'Miljövärden urval för publ'!$U$2:$U$476,0),1)),"",INDEX('Miljövärden urval för publ'!$A$2:$AD$475,MATCH($A435,'Miljövärden urval för publ'!$U$2:$U$476,0),1))</f>
        <v/>
      </c>
      <c r="C435" s="106" t="str">
        <f>IF(ISERROR(INDEX('Miljövärden urval för publ'!$A$2:$AD$475,MATCH($A435,'Miljövärden urval för publ'!$U$2:$U$476,0),2)),"",INDEX('Miljövärden urval för publ'!$A$2:$AD$475,MATCH($A435,'Miljövärden urval för publ'!$U$2:$U$476,0),2))</f>
        <v/>
      </c>
      <c r="D435" s="106" t="str">
        <f>IF(ISERROR(VLOOKUP($C435,'Miljövärden urval för publ'!$B$2:$H$490,MATCH(D$4,'Miljövärden urval för publ'!$B$2:$H$2,0),FALSE)),"",VLOOKUP($C435,'Miljövärden urval för publ'!$B$2:$H$490,MATCH(D$4,'Miljövärden urval för publ'!$B$2:$H$2,0),FALSE))</f>
        <v/>
      </c>
      <c r="E435" s="106" t="str">
        <f>IF(ISERROR(VLOOKUP($C435,'Miljövärden urval för publ'!$B$2:$H$490,MATCH(E$4,'Miljövärden urval för publ'!$B$2:$H$2,0),FALSE)),"",VLOOKUP($C435,'Miljövärden urval för publ'!$B$2:$H$490,MATCH(E$4,'Miljövärden urval för publ'!$B$2:$H$2,0),FALSE))</f>
        <v/>
      </c>
      <c r="F435" s="106" t="str">
        <f>IF(ISERROR(VLOOKUP($C435,'Miljövärden urval för publ'!$B$2:$H$490,MATCH(F$4,'Miljövärden urval för publ'!$B$2:$H$2,0),FALSE)),"",VLOOKUP($C435,'Miljövärden urval för publ'!$B$2:$H$490,MATCH(F$4,'Miljövärden urval för publ'!$B$2:$H$2,0),FALSE))</f>
        <v/>
      </c>
      <c r="G435" s="106" t="str">
        <f>IF(ISERROR(VLOOKUP($C435,'Miljövärden urval för publ'!$B$2:$H$490,MATCH(G$4,'Miljövärden urval för publ'!$B$2:$H$2,0),FALSE)),"",VLOOKUP($C435,'Miljövärden urval för publ'!$B$2:$H$490,MATCH(G$4,'Miljövärden urval för publ'!$B$2:$H$2,0),FALSE))</f>
        <v/>
      </c>
    </row>
    <row r="436" spans="1:7" x14ac:dyDescent="0.25">
      <c r="A436" s="106">
        <v>433</v>
      </c>
      <c r="B436" s="106" t="str">
        <f>IF(ISERROR(INDEX('Miljövärden urval för publ'!$A$2:$AD$475,MATCH($A436,'Miljövärden urval för publ'!$U$2:$U$476,0),1)),"",INDEX('Miljövärden urval för publ'!$A$2:$AD$475,MATCH($A436,'Miljövärden urval för publ'!$U$2:$U$476,0),1))</f>
        <v/>
      </c>
      <c r="C436" s="106" t="str">
        <f>IF(ISERROR(INDEX('Miljövärden urval för publ'!$A$2:$AD$475,MATCH($A436,'Miljövärden urval för publ'!$U$2:$U$476,0),2)),"",INDEX('Miljövärden urval för publ'!$A$2:$AD$475,MATCH($A436,'Miljövärden urval för publ'!$U$2:$U$476,0),2))</f>
        <v/>
      </c>
      <c r="D436" s="106" t="str">
        <f>IF(ISERROR(VLOOKUP($C436,'Miljövärden urval för publ'!$B$2:$H$490,MATCH(D$4,'Miljövärden urval för publ'!$B$2:$H$2,0),FALSE)),"",VLOOKUP($C436,'Miljövärden urval för publ'!$B$2:$H$490,MATCH(D$4,'Miljövärden urval för publ'!$B$2:$H$2,0),FALSE))</f>
        <v/>
      </c>
      <c r="E436" s="106" t="str">
        <f>IF(ISERROR(VLOOKUP($C436,'Miljövärden urval för publ'!$B$2:$H$490,MATCH(E$4,'Miljövärden urval för publ'!$B$2:$H$2,0),FALSE)),"",VLOOKUP($C436,'Miljövärden urval för publ'!$B$2:$H$490,MATCH(E$4,'Miljövärden urval för publ'!$B$2:$H$2,0),FALSE))</f>
        <v/>
      </c>
      <c r="F436" s="106" t="str">
        <f>IF(ISERROR(VLOOKUP($C436,'Miljövärden urval för publ'!$B$2:$H$490,MATCH(F$4,'Miljövärden urval för publ'!$B$2:$H$2,0),FALSE)),"",VLOOKUP($C436,'Miljövärden urval för publ'!$B$2:$H$490,MATCH(F$4,'Miljövärden urval för publ'!$B$2:$H$2,0),FALSE))</f>
        <v/>
      </c>
      <c r="G436" s="106" t="str">
        <f>IF(ISERROR(VLOOKUP($C436,'Miljövärden urval för publ'!$B$2:$H$490,MATCH(G$4,'Miljövärden urval för publ'!$B$2:$H$2,0),FALSE)),"",VLOOKUP($C436,'Miljövärden urval för publ'!$B$2:$H$490,MATCH(G$4,'Miljövärden urval för publ'!$B$2:$H$2,0),FALSE))</f>
        <v/>
      </c>
    </row>
    <row r="437" spans="1:7" x14ac:dyDescent="0.25">
      <c r="A437" s="106">
        <v>434</v>
      </c>
      <c r="B437" s="106" t="str">
        <f>IF(ISERROR(INDEX('Miljövärden urval för publ'!$A$2:$AD$475,MATCH($A437,'Miljövärden urval för publ'!$U$2:$U$476,0),1)),"",INDEX('Miljövärden urval för publ'!$A$2:$AD$475,MATCH($A437,'Miljövärden urval för publ'!$U$2:$U$476,0),1))</f>
        <v/>
      </c>
      <c r="C437" s="106" t="str">
        <f>IF(ISERROR(INDEX('Miljövärden urval för publ'!$A$2:$AD$475,MATCH($A437,'Miljövärden urval för publ'!$U$2:$U$476,0),2)),"",INDEX('Miljövärden urval för publ'!$A$2:$AD$475,MATCH($A437,'Miljövärden urval för publ'!$U$2:$U$476,0),2))</f>
        <v/>
      </c>
      <c r="D437" s="106" t="str">
        <f>IF(ISERROR(VLOOKUP($C437,'Miljövärden urval för publ'!$B$2:$H$490,MATCH(D$4,'Miljövärden urval för publ'!$B$2:$H$2,0),FALSE)),"",VLOOKUP($C437,'Miljövärden urval för publ'!$B$2:$H$490,MATCH(D$4,'Miljövärden urval för publ'!$B$2:$H$2,0),FALSE))</f>
        <v/>
      </c>
      <c r="E437" s="106" t="str">
        <f>IF(ISERROR(VLOOKUP($C437,'Miljövärden urval för publ'!$B$2:$H$490,MATCH(E$4,'Miljövärden urval för publ'!$B$2:$H$2,0),FALSE)),"",VLOOKUP($C437,'Miljövärden urval för publ'!$B$2:$H$490,MATCH(E$4,'Miljövärden urval för publ'!$B$2:$H$2,0),FALSE))</f>
        <v/>
      </c>
      <c r="F437" s="106" t="str">
        <f>IF(ISERROR(VLOOKUP($C437,'Miljövärden urval för publ'!$B$2:$H$490,MATCH(F$4,'Miljövärden urval för publ'!$B$2:$H$2,0),FALSE)),"",VLOOKUP($C437,'Miljövärden urval för publ'!$B$2:$H$490,MATCH(F$4,'Miljövärden urval för publ'!$B$2:$H$2,0),FALSE))</f>
        <v/>
      </c>
      <c r="G437" s="106" t="str">
        <f>IF(ISERROR(VLOOKUP($C437,'Miljövärden urval för publ'!$B$2:$H$490,MATCH(G$4,'Miljövärden urval för publ'!$B$2:$H$2,0),FALSE)),"",VLOOKUP($C437,'Miljövärden urval för publ'!$B$2:$H$490,MATCH(G$4,'Miljövärden urval för publ'!$B$2:$H$2,0),FALSE))</f>
        <v/>
      </c>
    </row>
    <row r="438" spans="1:7" x14ac:dyDescent="0.25">
      <c r="A438" s="106">
        <v>435</v>
      </c>
      <c r="B438" s="106" t="str">
        <f>IF(ISERROR(INDEX('Miljövärden urval för publ'!$A$2:$AD$475,MATCH($A438,'Miljövärden urval för publ'!$U$2:$U$476,0),1)),"",INDEX('Miljövärden urval för publ'!$A$2:$AD$475,MATCH($A438,'Miljövärden urval för publ'!$U$2:$U$476,0),1))</f>
        <v/>
      </c>
      <c r="C438" s="106" t="str">
        <f>IF(ISERROR(INDEX('Miljövärden urval för publ'!$A$2:$AD$475,MATCH($A438,'Miljövärden urval för publ'!$U$2:$U$476,0),2)),"",INDEX('Miljövärden urval för publ'!$A$2:$AD$475,MATCH($A438,'Miljövärden urval för publ'!$U$2:$U$476,0),2))</f>
        <v/>
      </c>
      <c r="D438" s="106" t="str">
        <f>IF(ISERROR(VLOOKUP($C438,'Miljövärden urval för publ'!$B$2:$H$490,MATCH(D$4,'Miljövärden urval för publ'!$B$2:$H$2,0),FALSE)),"",VLOOKUP($C438,'Miljövärden urval för publ'!$B$2:$H$490,MATCH(D$4,'Miljövärden urval för publ'!$B$2:$H$2,0),FALSE))</f>
        <v/>
      </c>
      <c r="E438" s="106" t="str">
        <f>IF(ISERROR(VLOOKUP($C438,'Miljövärden urval för publ'!$B$2:$H$490,MATCH(E$4,'Miljövärden urval för publ'!$B$2:$H$2,0),FALSE)),"",VLOOKUP($C438,'Miljövärden urval för publ'!$B$2:$H$490,MATCH(E$4,'Miljövärden urval för publ'!$B$2:$H$2,0),FALSE))</f>
        <v/>
      </c>
      <c r="F438" s="106" t="str">
        <f>IF(ISERROR(VLOOKUP($C438,'Miljövärden urval för publ'!$B$2:$H$490,MATCH(F$4,'Miljövärden urval för publ'!$B$2:$H$2,0),FALSE)),"",VLOOKUP($C438,'Miljövärden urval för publ'!$B$2:$H$490,MATCH(F$4,'Miljövärden urval för publ'!$B$2:$H$2,0),FALSE))</f>
        <v/>
      </c>
      <c r="G438" s="106" t="str">
        <f>IF(ISERROR(VLOOKUP($C438,'Miljövärden urval för publ'!$B$2:$H$490,MATCH(G$4,'Miljövärden urval för publ'!$B$2:$H$2,0),FALSE)),"",VLOOKUP($C438,'Miljövärden urval för publ'!$B$2:$H$490,MATCH(G$4,'Miljövärden urval för publ'!$B$2:$H$2,0),FALSE))</f>
        <v/>
      </c>
    </row>
    <row r="439" spans="1:7" x14ac:dyDescent="0.25">
      <c r="A439" s="106">
        <v>436</v>
      </c>
      <c r="B439" s="106" t="str">
        <f>IF(ISERROR(INDEX('Miljövärden urval för publ'!$A$2:$AD$475,MATCH($A439,'Miljövärden urval för publ'!$U$2:$U$476,0),1)),"",INDEX('Miljövärden urval för publ'!$A$2:$AD$475,MATCH($A439,'Miljövärden urval för publ'!$U$2:$U$476,0),1))</f>
        <v/>
      </c>
      <c r="C439" s="106" t="str">
        <f>IF(ISERROR(INDEX('Miljövärden urval för publ'!$A$2:$AD$475,MATCH($A439,'Miljövärden urval för publ'!$U$2:$U$476,0),2)),"",INDEX('Miljövärden urval för publ'!$A$2:$AD$475,MATCH($A439,'Miljövärden urval för publ'!$U$2:$U$476,0),2))</f>
        <v/>
      </c>
      <c r="D439" s="106" t="str">
        <f>IF(ISERROR(VLOOKUP($C439,'Miljövärden urval för publ'!$B$2:$H$490,MATCH(D$4,'Miljövärden urval för publ'!$B$2:$H$2,0),FALSE)),"",VLOOKUP($C439,'Miljövärden urval för publ'!$B$2:$H$490,MATCH(D$4,'Miljövärden urval för publ'!$B$2:$H$2,0),FALSE))</f>
        <v/>
      </c>
      <c r="E439" s="106" t="str">
        <f>IF(ISERROR(VLOOKUP($C439,'Miljövärden urval för publ'!$B$2:$H$490,MATCH(E$4,'Miljövärden urval för publ'!$B$2:$H$2,0),FALSE)),"",VLOOKUP($C439,'Miljövärden urval för publ'!$B$2:$H$490,MATCH(E$4,'Miljövärden urval för publ'!$B$2:$H$2,0),FALSE))</f>
        <v/>
      </c>
      <c r="F439" s="106" t="str">
        <f>IF(ISERROR(VLOOKUP($C439,'Miljövärden urval för publ'!$B$2:$H$490,MATCH(F$4,'Miljövärden urval för publ'!$B$2:$H$2,0),FALSE)),"",VLOOKUP($C439,'Miljövärden urval för publ'!$B$2:$H$490,MATCH(F$4,'Miljövärden urval för publ'!$B$2:$H$2,0),FALSE))</f>
        <v/>
      </c>
      <c r="G439" s="106" t="str">
        <f>IF(ISERROR(VLOOKUP($C439,'Miljövärden urval för publ'!$B$2:$H$490,MATCH(G$4,'Miljövärden urval för publ'!$B$2:$H$2,0),FALSE)),"",VLOOKUP($C439,'Miljövärden urval för publ'!$B$2:$H$490,MATCH(G$4,'Miljövärden urval för publ'!$B$2:$H$2,0),FALSE))</f>
        <v/>
      </c>
    </row>
    <row r="440" spans="1:7" x14ac:dyDescent="0.25">
      <c r="A440" s="106">
        <v>437</v>
      </c>
      <c r="B440" s="106" t="str">
        <f>IF(ISERROR(INDEX('Miljövärden urval för publ'!$A$2:$AD$475,MATCH($A440,'Miljövärden urval för publ'!$U$2:$U$476,0),1)),"",INDEX('Miljövärden urval för publ'!$A$2:$AD$475,MATCH($A440,'Miljövärden urval för publ'!$U$2:$U$476,0),1))</f>
        <v/>
      </c>
      <c r="C440" s="106" t="str">
        <f>IF(ISERROR(INDEX('Miljövärden urval för publ'!$A$2:$AD$475,MATCH($A440,'Miljövärden urval för publ'!$U$2:$U$476,0),2)),"",INDEX('Miljövärden urval för publ'!$A$2:$AD$475,MATCH($A440,'Miljövärden urval för publ'!$U$2:$U$476,0),2))</f>
        <v/>
      </c>
      <c r="D440" s="106" t="str">
        <f>IF(ISERROR(VLOOKUP($C440,'Miljövärden urval för publ'!$B$2:$H$490,MATCH(D$4,'Miljövärden urval för publ'!$B$2:$H$2,0),FALSE)),"",VLOOKUP($C440,'Miljövärden urval för publ'!$B$2:$H$490,MATCH(D$4,'Miljövärden urval för publ'!$B$2:$H$2,0),FALSE))</f>
        <v/>
      </c>
      <c r="E440" s="106" t="str">
        <f>IF(ISERROR(VLOOKUP($C440,'Miljövärden urval för publ'!$B$2:$H$490,MATCH(E$4,'Miljövärden urval för publ'!$B$2:$H$2,0),FALSE)),"",VLOOKUP($C440,'Miljövärden urval för publ'!$B$2:$H$490,MATCH(E$4,'Miljövärden urval för publ'!$B$2:$H$2,0),FALSE))</f>
        <v/>
      </c>
      <c r="F440" s="106" t="str">
        <f>IF(ISERROR(VLOOKUP($C440,'Miljövärden urval för publ'!$B$2:$H$490,MATCH(F$4,'Miljövärden urval för publ'!$B$2:$H$2,0),FALSE)),"",VLOOKUP($C440,'Miljövärden urval för publ'!$B$2:$H$490,MATCH(F$4,'Miljövärden urval för publ'!$B$2:$H$2,0),FALSE))</f>
        <v/>
      </c>
      <c r="G440" s="106" t="str">
        <f>IF(ISERROR(VLOOKUP($C440,'Miljövärden urval för publ'!$B$2:$H$490,MATCH(G$4,'Miljövärden urval för publ'!$B$2:$H$2,0),FALSE)),"",VLOOKUP($C440,'Miljövärden urval för publ'!$B$2:$H$490,MATCH(G$4,'Miljövärden urval för publ'!$B$2:$H$2,0),FALSE))</f>
        <v/>
      </c>
    </row>
    <row r="441" spans="1:7" x14ac:dyDescent="0.25">
      <c r="A441" s="106">
        <v>438</v>
      </c>
      <c r="B441" s="106" t="str">
        <f>IF(ISERROR(INDEX('Miljövärden urval för publ'!$A$2:$AD$475,MATCH($A441,'Miljövärden urval för publ'!$U$2:$U$476,0),1)),"",INDEX('Miljövärden urval för publ'!$A$2:$AD$475,MATCH($A441,'Miljövärden urval för publ'!$U$2:$U$476,0),1))</f>
        <v/>
      </c>
      <c r="C441" s="106" t="str">
        <f>IF(ISERROR(INDEX('Miljövärden urval för publ'!$A$2:$AD$475,MATCH($A441,'Miljövärden urval för publ'!$U$2:$U$476,0),2)),"",INDEX('Miljövärden urval för publ'!$A$2:$AD$475,MATCH($A441,'Miljövärden urval för publ'!$U$2:$U$476,0),2))</f>
        <v/>
      </c>
      <c r="D441" s="106" t="str">
        <f>IF(ISERROR(VLOOKUP($C441,'Miljövärden urval för publ'!$B$2:$H$490,MATCH(D$4,'Miljövärden urval för publ'!$B$2:$H$2,0),FALSE)),"",VLOOKUP($C441,'Miljövärden urval för publ'!$B$2:$H$490,MATCH(D$4,'Miljövärden urval för publ'!$B$2:$H$2,0),FALSE))</f>
        <v/>
      </c>
      <c r="E441" s="106" t="str">
        <f>IF(ISERROR(VLOOKUP($C441,'Miljövärden urval för publ'!$B$2:$H$490,MATCH(E$4,'Miljövärden urval för publ'!$B$2:$H$2,0),FALSE)),"",VLOOKUP($C441,'Miljövärden urval för publ'!$B$2:$H$490,MATCH(E$4,'Miljövärden urval för publ'!$B$2:$H$2,0),FALSE))</f>
        <v/>
      </c>
      <c r="F441" s="106" t="str">
        <f>IF(ISERROR(VLOOKUP($C441,'Miljövärden urval för publ'!$B$2:$H$490,MATCH(F$4,'Miljövärden urval för publ'!$B$2:$H$2,0),FALSE)),"",VLOOKUP($C441,'Miljövärden urval för publ'!$B$2:$H$490,MATCH(F$4,'Miljövärden urval för publ'!$B$2:$H$2,0),FALSE))</f>
        <v/>
      </c>
      <c r="G441" s="106" t="str">
        <f>IF(ISERROR(VLOOKUP($C441,'Miljövärden urval för publ'!$B$2:$H$490,MATCH(G$4,'Miljövärden urval för publ'!$B$2:$H$2,0),FALSE)),"",VLOOKUP($C441,'Miljövärden urval för publ'!$B$2:$H$490,MATCH(G$4,'Miljövärden urval för publ'!$B$2:$H$2,0),FALSE))</f>
        <v/>
      </c>
    </row>
    <row r="442" spans="1:7" x14ac:dyDescent="0.25">
      <c r="A442" s="106">
        <v>439</v>
      </c>
      <c r="B442" s="106" t="str">
        <f>IF(ISERROR(INDEX('Miljövärden urval för publ'!$A$2:$AD$475,MATCH($A442,'Miljövärden urval för publ'!$U$2:$U$476,0),1)),"",INDEX('Miljövärden urval för publ'!$A$2:$AD$475,MATCH($A442,'Miljövärden urval för publ'!$U$2:$U$476,0),1))</f>
        <v/>
      </c>
      <c r="C442" s="106" t="str">
        <f>IF(ISERROR(INDEX('Miljövärden urval för publ'!$A$2:$AD$475,MATCH($A442,'Miljövärden urval för publ'!$U$2:$U$476,0),2)),"",INDEX('Miljövärden urval för publ'!$A$2:$AD$475,MATCH($A442,'Miljövärden urval för publ'!$U$2:$U$476,0),2))</f>
        <v/>
      </c>
      <c r="D442" s="106" t="str">
        <f>IF(ISERROR(VLOOKUP($C442,'Miljövärden urval för publ'!$B$2:$H$490,MATCH(D$4,'Miljövärden urval för publ'!$B$2:$H$2,0),FALSE)),"",VLOOKUP($C442,'Miljövärden urval för publ'!$B$2:$H$490,MATCH(D$4,'Miljövärden urval för publ'!$B$2:$H$2,0),FALSE))</f>
        <v/>
      </c>
      <c r="E442" s="106" t="str">
        <f>IF(ISERROR(VLOOKUP($C442,'Miljövärden urval för publ'!$B$2:$H$490,MATCH(E$4,'Miljövärden urval för publ'!$B$2:$H$2,0),FALSE)),"",VLOOKUP($C442,'Miljövärden urval för publ'!$B$2:$H$490,MATCH(E$4,'Miljövärden urval för publ'!$B$2:$H$2,0),FALSE))</f>
        <v/>
      </c>
      <c r="F442" s="106" t="str">
        <f>IF(ISERROR(VLOOKUP($C442,'Miljövärden urval för publ'!$B$2:$H$490,MATCH(F$4,'Miljövärden urval för publ'!$B$2:$H$2,0),FALSE)),"",VLOOKUP($C442,'Miljövärden urval för publ'!$B$2:$H$490,MATCH(F$4,'Miljövärden urval för publ'!$B$2:$H$2,0),FALSE))</f>
        <v/>
      </c>
      <c r="G442" s="106" t="str">
        <f>IF(ISERROR(VLOOKUP($C442,'Miljövärden urval för publ'!$B$2:$H$490,MATCH(G$4,'Miljövärden urval för publ'!$B$2:$H$2,0),FALSE)),"",VLOOKUP($C442,'Miljövärden urval för publ'!$B$2:$H$490,MATCH(G$4,'Miljövärden urval för publ'!$B$2:$H$2,0),FALSE))</f>
        <v/>
      </c>
    </row>
    <row r="443" spans="1:7" x14ac:dyDescent="0.25">
      <c r="A443" s="106">
        <v>440</v>
      </c>
      <c r="B443" s="106" t="str">
        <f>IF(ISERROR(INDEX('Miljövärden urval för publ'!$A$2:$AD$475,MATCH($A443,'Miljövärden urval för publ'!$U$2:$U$476,0),1)),"",INDEX('Miljövärden urval för publ'!$A$2:$AD$475,MATCH($A443,'Miljövärden urval för publ'!$U$2:$U$476,0),1))</f>
        <v/>
      </c>
      <c r="C443" s="106" t="str">
        <f>IF(ISERROR(INDEX('Miljövärden urval för publ'!$A$2:$AD$475,MATCH($A443,'Miljövärden urval för publ'!$U$2:$U$476,0),2)),"",INDEX('Miljövärden urval för publ'!$A$2:$AD$475,MATCH($A443,'Miljövärden urval för publ'!$U$2:$U$476,0),2))</f>
        <v/>
      </c>
      <c r="D443" s="106" t="str">
        <f>IF(ISERROR(VLOOKUP($C443,'Miljövärden urval för publ'!$B$2:$H$490,MATCH(D$4,'Miljövärden urval för publ'!$B$2:$H$2,0),FALSE)),"",VLOOKUP($C443,'Miljövärden urval för publ'!$B$2:$H$490,MATCH(D$4,'Miljövärden urval för publ'!$B$2:$H$2,0),FALSE))</f>
        <v/>
      </c>
      <c r="E443" s="106" t="str">
        <f>IF(ISERROR(VLOOKUP($C443,'Miljövärden urval för publ'!$B$2:$H$490,MATCH(E$4,'Miljövärden urval för publ'!$B$2:$H$2,0),FALSE)),"",VLOOKUP($C443,'Miljövärden urval för publ'!$B$2:$H$490,MATCH(E$4,'Miljövärden urval för publ'!$B$2:$H$2,0),FALSE))</f>
        <v/>
      </c>
      <c r="F443" s="106" t="str">
        <f>IF(ISERROR(VLOOKUP($C443,'Miljövärden urval för publ'!$B$2:$H$490,MATCH(F$4,'Miljövärden urval för publ'!$B$2:$H$2,0),FALSE)),"",VLOOKUP($C443,'Miljövärden urval för publ'!$B$2:$H$490,MATCH(F$4,'Miljövärden urval för publ'!$B$2:$H$2,0),FALSE))</f>
        <v/>
      </c>
      <c r="G443" s="106" t="str">
        <f>IF(ISERROR(VLOOKUP($C443,'Miljövärden urval för publ'!$B$2:$H$490,MATCH(G$4,'Miljövärden urval för publ'!$B$2:$H$2,0),FALSE)),"",VLOOKUP($C443,'Miljövärden urval för publ'!$B$2:$H$490,MATCH(G$4,'Miljövärden urval för publ'!$B$2:$H$2,0),FALSE))</f>
        <v/>
      </c>
    </row>
    <row r="444" spans="1:7" x14ac:dyDescent="0.25">
      <c r="A444" s="106">
        <v>441</v>
      </c>
      <c r="B444" s="106" t="str">
        <f>IF(ISERROR(INDEX('Miljövärden urval för publ'!$A$2:$AD$475,MATCH($A444,'Miljövärden urval för publ'!$U$2:$U$476,0),1)),"",INDEX('Miljövärden urval för publ'!$A$2:$AD$475,MATCH($A444,'Miljövärden urval för publ'!$U$2:$U$476,0),1))</f>
        <v/>
      </c>
      <c r="C444" s="106" t="str">
        <f>IF(ISERROR(INDEX('Miljövärden urval för publ'!$A$2:$AD$475,MATCH($A444,'Miljövärden urval för publ'!$U$2:$U$476,0),2)),"",INDEX('Miljövärden urval för publ'!$A$2:$AD$475,MATCH($A444,'Miljövärden urval för publ'!$U$2:$U$476,0),2))</f>
        <v/>
      </c>
      <c r="D444" s="106" t="str">
        <f>IF(ISERROR(VLOOKUP($C444,'Miljövärden urval för publ'!$B$2:$H$490,MATCH(D$4,'Miljövärden urval för publ'!$B$2:$H$2,0),FALSE)),"",VLOOKUP($C444,'Miljövärden urval för publ'!$B$2:$H$490,MATCH(D$4,'Miljövärden urval för publ'!$B$2:$H$2,0),FALSE))</f>
        <v/>
      </c>
      <c r="E444" s="106" t="str">
        <f>IF(ISERROR(VLOOKUP($C444,'Miljövärden urval för publ'!$B$2:$H$490,MATCH(E$4,'Miljövärden urval för publ'!$B$2:$H$2,0),FALSE)),"",VLOOKUP($C444,'Miljövärden urval för publ'!$B$2:$H$490,MATCH(E$4,'Miljövärden urval för publ'!$B$2:$H$2,0),FALSE))</f>
        <v/>
      </c>
      <c r="F444" s="106" t="str">
        <f>IF(ISERROR(VLOOKUP($C444,'Miljövärden urval för publ'!$B$2:$H$490,MATCH(F$4,'Miljövärden urval för publ'!$B$2:$H$2,0),FALSE)),"",VLOOKUP($C444,'Miljövärden urval för publ'!$B$2:$H$490,MATCH(F$4,'Miljövärden urval för publ'!$B$2:$H$2,0),FALSE))</f>
        <v/>
      </c>
      <c r="G444" s="106" t="str">
        <f>IF(ISERROR(VLOOKUP($C444,'Miljövärden urval för publ'!$B$2:$H$490,MATCH(G$4,'Miljövärden urval för publ'!$B$2:$H$2,0),FALSE)),"",VLOOKUP($C444,'Miljövärden urval för publ'!$B$2:$H$490,MATCH(G$4,'Miljövärden urval för publ'!$B$2:$H$2,0),FALSE))</f>
        <v/>
      </c>
    </row>
    <row r="445" spans="1:7" x14ac:dyDescent="0.25">
      <c r="A445" s="106">
        <v>442</v>
      </c>
      <c r="B445" s="106" t="str">
        <f>IF(ISERROR(INDEX('Miljövärden urval för publ'!$A$2:$AD$475,MATCH($A445,'Miljövärden urval för publ'!$U$2:$U$476,0),1)),"",INDEX('Miljövärden urval för publ'!$A$2:$AD$475,MATCH($A445,'Miljövärden urval för publ'!$U$2:$U$476,0),1))</f>
        <v/>
      </c>
      <c r="C445" s="106" t="str">
        <f>IF(ISERROR(INDEX('Miljövärden urval för publ'!$A$2:$AD$475,MATCH($A445,'Miljövärden urval för publ'!$U$2:$U$476,0),2)),"",INDEX('Miljövärden urval för publ'!$A$2:$AD$475,MATCH($A445,'Miljövärden urval för publ'!$U$2:$U$476,0),2))</f>
        <v/>
      </c>
      <c r="D445" s="106" t="str">
        <f>IF(ISERROR(VLOOKUP($C445,'Miljövärden urval för publ'!$B$2:$H$490,MATCH(D$4,'Miljövärden urval för publ'!$B$2:$H$2,0),FALSE)),"",VLOOKUP($C445,'Miljövärden urval för publ'!$B$2:$H$490,MATCH(D$4,'Miljövärden urval för publ'!$B$2:$H$2,0),FALSE))</f>
        <v/>
      </c>
      <c r="E445" s="106" t="str">
        <f>IF(ISERROR(VLOOKUP($C445,'Miljövärden urval för publ'!$B$2:$H$490,MATCH(E$4,'Miljövärden urval för publ'!$B$2:$H$2,0),FALSE)),"",VLOOKUP($C445,'Miljövärden urval för publ'!$B$2:$H$490,MATCH(E$4,'Miljövärden urval för publ'!$B$2:$H$2,0),FALSE))</f>
        <v/>
      </c>
      <c r="F445" s="106" t="str">
        <f>IF(ISERROR(VLOOKUP($C445,'Miljövärden urval för publ'!$B$2:$H$490,MATCH(F$4,'Miljövärden urval för publ'!$B$2:$H$2,0),FALSE)),"",VLOOKUP($C445,'Miljövärden urval för publ'!$B$2:$H$490,MATCH(F$4,'Miljövärden urval för publ'!$B$2:$H$2,0),FALSE))</f>
        <v/>
      </c>
      <c r="G445" s="106" t="str">
        <f>IF(ISERROR(VLOOKUP($C445,'Miljövärden urval för publ'!$B$2:$H$490,MATCH(G$4,'Miljövärden urval för publ'!$B$2:$H$2,0),FALSE)),"",VLOOKUP($C445,'Miljövärden urval för publ'!$B$2:$H$490,MATCH(G$4,'Miljövärden urval för publ'!$B$2:$H$2,0),FALSE))</f>
        <v/>
      </c>
    </row>
    <row r="446" spans="1:7" x14ac:dyDescent="0.25">
      <c r="A446" s="106">
        <v>443</v>
      </c>
      <c r="B446" s="106" t="str">
        <f>IF(ISERROR(INDEX('Miljövärden urval för publ'!$A$2:$AD$475,MATCH($A446,'Miljövärden urval för publ'!$U$2:$U$476,0),1)),"",INDEX('Miljövärden urval för publ'!$A$2:$AD$475,MATCH($A446,'Miljövärden urval för publ'!$U$2:$U$476,0),1))</f>
        <v/>
      </c>
      <c r="C446" s="106" t="str">
        <f>IF(ISERROR(INDEX('Miljövärden urval för publ'!$A$2:$AD$475,MATCH($A446,'Miljövärden urval för publ'!$U$2:$U$476,0),2)),"",INDEX('Miljövärden urval för publ'!$A$2:$AD$475,MATCH($A446,'Miljövärden urval för publ'!$U$2:$U$476,0),2))</f>
        <v/>
      </c>
      <c r="D446" s="106" t="str">
        <f>IF(ISERROR(VLOOKUP($C446,'Miljövärden urval för publ'!$B$2:$H$490,MATCH(D$4,'Miljövärden urval för publ'!$B$2:$H$2,0),FALSE)),"",VLOOKUP($C446,'Miljövärden urval för publ'!$B$2:$H$490,MATCH(D$4,'Miljövärden urval för publ'!$B$2:$H$2,0),FALSE))</f>
        <v/>
      </c>
      <c r="E446" s="106" t="str">
        <f>IF(ISERROR(VLOOKUP($C446,'Miljövärden urval för publ'!$B$2:$H$490,MATCH(E$4,'Miljövärden urval för publ'!$B$2:$H$2,0),FALSE)),"",VLOOKUP($C446,'Miljövärden urval för publ'!$B$2:$H$490,MATCH(E$4,'Miljövärden urval för publ'!$B$2:$H$2,0),FALSE))</f>
        <v/>
      </c>
      <c r="F446" s="106" t="str">
        <f>IF(ISERROR(VLOOKUP($C446,'Miljövärden urval för publ'!$B$2:$H$490,MATCH(F$4,'Miljövärden urval för publ'!$B$2:$H$2,0),FALSE)),"",VLOOKUP($C446,'Miljövärden urval för publ'!$B$2:$H$490,MATCH(F$4,'Miljövärden urval för publ'!$B$2:$H$2,0),FALSE))</f>
        <v/>
      </c>
      <c r="G446" s="106" t="str">
        <f>IF(ISERROR(VLOOKUP($C446,'Miljövärden urval för publ'!$B$2:$H$490,MATCH(G$4,'Miljövärden urval för publ'!$B$2:$H$2,0),FALSE)),"",VLOOKUP($C446,'Miljövärden urval för publ'!$B$2:$H$490,MATCH(G$4,'Miljövärden urval för publ'!$B$2:$H$2,0),FALSE))</f>
        <v/>
      </c>
    </row>
    <row r="447" spans="1:7" x14ac:dyDescent="0.25">
      <c r="A447" s="106">
        <v>444</v>
      </c>
      <c r="B447" s="106" t="str">
        <f>IF(ISERROR(INDEX('Miljövärden urval för publ'!$A$2:$AD$475,MATCH($A447,'Miljövärden urval för publ'!$U$2:$U$476,0),1)),"",INDEX('Miljövärden urval för publ'!$A$2:$AD$475,MATCH($A447,'Miljövärden urval för publ'!$U$2:$U$476,0),1))</f>
        <v/>
      </c>
      <c r="C447" s="106" t="str">
        <f>IF(ISERROR(INDEX('Miljövärden urval för publ'!$A$2:$AD$475,MATCH($A447,'Miljövärden urval för publ'!$U$2:$U$476,0),2)),"",INDEX('Miljövärden urval för publ'!$A$2:$AD$475,MATCH($A447,'Miljövärden urval för publ'!$U$2:$U$476,0),2))</f>
        <v/>
      </c>
      <c r="D447" s="106" t="str">
        <f>IF(ISERROR(VLOOKUP($C447,'Miljövärden urval för publ'!$B$2:$H$490,MATCH(D$4,'Miljövärden urval för publ'!$B$2:$H$2,0),FALSE)),"",VLOOKUP($C447,'Miljövärden urval för publ'!$B$2:$H$490,MATCH(D$4,'Miljövärden urval för publ'!$B$2:$H$2,0),FALSE))</f>
        <v/>
      </c>
      <c r="E447" s="106" t="str">
        <f>IF(ISERROR(VLOOKUP($C447,'Miljövärden urval för publ'!$B$2:$H$490,MATCH(E$4,'Miljövärden urval för publ'!$B$2:$H$2,0),FALSE)),"",VLOOKUP($C447,'Miljövärden urval för publ'!$B$2:$H$490,MATCH(E$4,'Miljövärden urval för publ'!$B$2:$H$2,0),FALSE))</f>
        <v/>
      </c>
      <c r="F447" s="106" t="str">
        <f>IF(ISERROR(VLOOKUP($C447,'Miljövärden urval för publ'!$B$2:$H$490,MATCH(F$4,'Miljövärden urval för publ'!$B$2:$H$2,0),FALSE)),"",VLOOKUP($C447,'Miljövärden urval för publ'!$B$2:$H$490,MATCH(F$4,'Miljövärden urval för publ'!$B$2:$H$2,0),FALSE))</f>
        <v/>
      </c>
      <c r="G447" s="106" t="str">
        <f>IF(ISERROR(VLOOKUP($C447,'Miljövärden urval för publ'!$B$2:$H$490,MATCH(G$4,'Miljövärden urval för publ'!$B$2:$H$2,0),FALSE)),"",VLOOKUP($C447,'Miljövärden urval för publ'!$B$2:$H$490,MATCH(G$4,'Miljövärden urval för publ'!$B$2:$H$2,0),FALSE))</f>
        <v/>
      </c>
    </row>
    <row r="448" spans="1:7" x14ac:dyDescent="0.25">
      <c r="A448" s="106">
        <v>445</v>
      </c>
      <c r="B448" s="106" t="str">
        <f>IF(ISERROR(INDEX('Miljövärden urval för publ'!$A$2:$AD$475,MATCH($A448,'Miljövärden urval för publ'!$U$2:$U$476,0),1)),"",INDEX('Miljövärden urval för publ'!$A$2:$AD$475,MATCH($A448,'Miljövärden urval för publ'!$U$2:$U$476,0),1))</f>
        <v/>
      </c>
      <c r="C448" s="106" t="str">
        <f>IF(ISERROR(INDEX('Miljövärden urval för publ'!$A$2:$AD$475,MATCH($A448,'Miljövärden urval för publ'!$U$2:$U$476,0),2)),"",INDEX('Miljövärden urval för publ'!$A$2:$AD$475,MATCH($A448,'Miljövärden urval för publ'!$U$2:$U$476,0),2))</f>
        <v/>
      </c>
      <c r="D448" s="106" t="str">
        <f>IF(ISERROR(VLOOKUP($C448,'Miljövärden urval för publ'!$B$2:$H$490,MATCH(D$4,'Miljövärden urval för publ'!$B$2:$H$2,0),FALSE)),"",VLOOKUP($C448,'Miljövärden urval för publ'!$B$2:$H$490,MATCH(D$4,'Miljövärden urval för publ'!$B$2:$H$2,0),FALSE))</f>
        <v/>
      </c>
      <c r="E448" s="106" t="str">
        <f>IF(ISERROR(VLOOKUP($C448,'Miljövärden urval för publ'!$B$2:$H$490,MATCH(E$4,'Miljövärden urval för publ'!$B$2:$H$2,0),FALSE)),"",VLOOKUP($C448,'Miljövärden urval för publ'!$B$2:$H$490,MATCH(E$4,'Miljövärden urval för publ'!$B$2:$H$2,0),FALSE))</f>
        <v/>
      </c>
      <c r="F448" s="106" t="str">
        <f>IF(ISERROR(VLOOKUP($C448,'Miljövärden urval för publ'!$B$2:$H$490,MATCH(F$4,'Miljövärden urval för publ'!$B$2:$H$2,0),FALSE)),"",VLOOKUP($C448,'Miljövärden urval för publ'!$B$2:$H$490,MATCH(F$4,'Miljövärden urval för publ'!$B$2:$H$2,0),FALSE))</f>
        <v/>
      </c>
      <c r="G448" s="106" t="str">
        <f>IF(ISERROR(VLOOKUP($C448,'Miljövärden urval för publ'!$B$2:$H$490,MATCH(G$4,'Miljövärden urval för publ'!$B$2:$H$2,0),FALSE)),"",VLOOKUP($C448,'Miljövärden urval för publ'!$B$2:$H$490,MATCH(G$4,'Miljövärden urval för publ'!$B$2:$H$2,0),FALSE))</f>
        <v/>
      </c>
    </row>
    <row r="449" spans="1:7" x14ac:dyDescent="0.25">
      <c r="A449" s="106">
        <v>446</v>
      </c>
      <c r="B449" s="106" t="str">
        <f>IF(ISERROR(INDEX('Miljövärden urval för publ'!$A$2:$AD$475,MATCH($A449,'Miljövärden urval för publ'!$U$2:$U$476,0),1)),"",INDEX('Miljövärden urval för publ'!$A$2:$AD$475,MATCH($A449,'Miljövärden urval för publ'!$U$2:$U$476,0),1))</f>
        <v/>
      </c>
      <c r="C449" s="106" t="str">
        <f>IF(ISERROR(INDEX('Miljövärden urval för publ'!$A$2:$AD$475,MATCH($A449,'Miljövärden urval för publ'!$U$2:$U$476,0),2)),"",INDEX('Miljövärden urval för publ'!$A$2:$AD$475,MATCH($A449,'Miljövärden urval för publ'!$U$2:$U$476,0),2))</f>
        <v/>
      </c>
      <c r="D449" s="106" t="str">
        <f>IF(ISERROR(VLOOKUP($C449,'Miljövärden urval för publ'!$B$2:$H$490,MATCH(D$4,'Miljövärden urval för publ'!$B$2:$H$2,0),FALSE)),"",VLOOKUP($C449,'Miljövärden urval för publ'!$B$2:$H$490,MATCH(D$4,'Miljövärden urval för publ'!$B$2:$H$2,0),FALSE))</f>
        <v/>
      </c>
      <c r="E449" s="106" t="str">
        <f>IF(ISERROR(VLOOKUP($C449,'Miljövärden urval för publ'!$B$2:$H$490,MATCH(E$4,'Miljövärden urval för publ'!$B$2:$H$2,0),FALSE)),"",VLOOKUP($C449,'Miljövärden urval för publ'!$B$2:$H$490,MATCH(E$4,'Miljövärden urval för publ'!$B$2:$H$2,0),FALSE))</f>
        <v/>
      </c>
      <c r="F449" s="106" t="str">
        <f>IF(ISERROR(VLOOKUP($C449,'Miljövärden urval för publ'!$B$2:$H$490,MATCH(F$4,'Miljövärden urval för publ'!$B$2:$H$2,0),FALSE)),"",VLOOKUP($C449,'Miljövärden urval för publ'!$B$2:$H$490,MATCH(F$4,'Miljövärden urval för publ'!$B$2:$H$2,0),FALSE))</f>
        <v/>
      </c>
      <c r="G449" s="106" t="str">
        <f>IF(ISERROR(VLOOKUP($C449,'Miljövärden urval för publ'!$B$2:$H$490,MATCH(G$4,'Miljövärden urval för publ'!$B$2:$H$2,0),FALSE)),"",VLOOKUP($C449,'Miljövärden urval för publ'!$B$2:$H$490,MATCH(G$4,'Miljövärden urval för publ'!$B$2:$H$2,0),FALSE))</f>
        <v/>
      </c>
    </row>
    <row r="450" spans="1:7" x14ac:dyDescent="0.25">
      <c r="A450" s="106">
        <v>447</v>
      </c>
      <c r="B450" s="106" t="str">
        <f>IF(ISERROR(INDEX('Miljövärden urval för publ'!$A$2:$AD$475,MATCH($A450,'Miljövärden urval för publ'!$U$2:$U$476,0),1)),"",INDEX('Miljövärden urval för publ'!$A$2:$AD$475,MATCH($A450,'Miljövärden urval för publ'!$U$2:$U$476,0),1))</f>
        <v/>
      </c>
      <c r="C450" s="106" t="str">
        <f>IF(ISERROR(INDEX('Miljövärden urval för publ'!$A$2:$AD$475,MATCH($A450,'Miljövärden urval för publ'!$U$2:$U$476,0),2)),"",INDEX('Miljövärden urval för publ'!$A$2:$AD$475,MATCH($A450,'Miljövärden urval för publ'!$U$2:$U$476,0),2))</f>
        <v/>
      </c>
      <c r="D450" s="106" t="str">
        <f>IF(ISERROR(VLOOKUP($C450,'Miljövärden urval för publ'!$B$2:$H$490,MATCH(D$4,'Miljövärden urval för publ'!$B$2:$H$2,0),FALSE)),"",VLOOKUP($C450,'Miljövärden urval för publ'!$B$2:$H$490,MATCH(D$4,'Miljövärden urval för publ'!$B$2:$H$2,0),FALSE))</f>
        <v/>
      </c>
      <c r="E450" s="106" t="str">
        <f>IF(ISERROR(VLOOKUP($C450,'Miljövärden urval för publ'!$B$2:$H$490,MATCH(E$4,'Miljövärden urval för publ'!$B$2:$H$2,0),FALSE)),"",VLOOKUP($C450,'Miljövärden urval för publ'!$B$2:$H$490,MATCH(E$4,'Miljövärden urval för publ'!$B$2:$H$2,0),FALSE))</f>
        <v/>
      </c>
      <c r="F450" s="106" t="str">
        <f>IF(ISERROR(VLOOKUP($C450,'Miljövärden urval för publ'!$B$2:$H$490,MATCH(F$4,'Miljövärden urval för publ'!$B$2:$H$2,0),FALSE)),"",VLOOKUP($C450,'Miljövärden urval för publ'!$B$2:$H$490,MATCH(F$4,'Miljövärden urval för publ'!$B$2:$H$2,0),FALSE))</f>
        <v/>
      </c>
      <c r="G450" s="106" t="str">
        <f>IF(ISERROR(VLOOKUP($C450,'Miljövärden urval för publ'!$B$2:$H$490,MATCH(G$4,'Miljövärden urval för publ'!$B$2:$H$2,0),FALSE)),"",VLOOKUP($C450,'Miljövärden urval för publ'!$B$2:$H$490,MATCH(G$4,'Miljövärden urval för publ'!$B$2:$H$2,0),FALSE))</f>
        <v/>
      </c>
    </row>
    <row r="451" spans="1:7" x14ac:dyDescent="0.25">
      <c r="A451" s="106">
        <v>448</v>
      </c>
      <c r="B451" s="106" t="str">
        <f>IF(ISERROR(INDEX('Miljövärden urval för publ'!$A$2:$AD$475,MATCH($A451,'Miljövärden urval för publ'!$U$2:$U$476,0),1)),"",INDEX('Miljövärden urval för publ'!$A$2:$AD$475,MATCH($A451,'Miljövärden urval för publ'!$U$2:$U$476,0),1))</f>
        <v/>
      </c>
      <c r="C451" s="106" t="str">
        <f>IF(ISERROR(INDEX('Miljövärden urval för publ'!$A$2:$AD$475,MATCH($A451,'Miljövärden urval för publ'!$U$2:$U$476,0),2)),"",INDEX('Miljövärden urval för publ'!$A$2:$AD$475,MATCH($A451,'Miljövärden urval för publ'!$U$2:$U$476,0),2))</f>
        <v/>
      </c>
      <c r="D451" s="106" t="str">
        <f>IF(ISERROR(VLOOKUP($C451,'Miljövärden urval för publ'!$B$2:$H$490,MATCH(D$4,'Miljövärden urval för publ'!$B$2:$H$2,0),FALSE)),"",VLOOKUP($C451,'Miljövärden urval för publ'!$B$2:$H$490,MATCH(D$4,'Miljövärden urval för publ'!$B$2:$H$2,0),FALSE))</f>
        <v/>
      </c>
      <c r="E451" s="106" t="str">
        <f>IF(ISERROR(VLOOKUP($C451,'Miljövärden urval för publ'!$B$2:$H$490,MATCH(E$4,'Miljövärden urval för publ'!$B$2:$H$2,0),FALSE)),"",VLOOKUP($C451,'Miljövärden urval för publ'!$B$2:$H$490,MATCH(E$4,'Miljövärden urval för publ'!$B$2:$H$2,0),FALSE))</f>
        <v/>
      </c>
      <c r="F451" s="106" t="str">
        <f>IF(ISERROR(VLOOKUP($C451,'Miljövärden urval för publ'!$B$2:$H$490,MATCH(F$4,'Miljövärden urval för publ'!$B$2:$H$2,0),FALSE)),"",VLOOKUP($C451,'Miljövärden urval för publ'!$B$2:$H$490,MATCH(F$4,'Miljövärden urval för publ'!$B$2:$H$2,0),FALSE))</f>
        <v/>
      </c>
      <c r="G451" s="106" t="str">
        <f>IF(ISERROR(VLOOKUP($C451,'Miljövärden urval för publ'!$B$2:$H$490,MATCH(G$4,'Miljövärden urval för publ'!$B$2:$H$2,0),FALSE)),"",VLOOKUP($C451,'Miljövärden urval för publ'!$B$2:$H$490,MATCH(G$4,'Miljövärden urval för publ'!$B$2:$H$2,0),FALSE))</f>
        <v/>
      </c>
    </row>
    <row r="452" spans="1:7" x14ac:dyDescent="0.25">
      <c r="A452" s="106">
        <v>449</v>
      </c>
      <c r="B452" s="106" t="str">
        <f>IF(ISERROR(INDEX('Miljövärden urval för publ'!$A$2:$AD$475,MATCH($A452,'Miljövärden urval för publ'!$U$2:$U$476,0),1)),"",INDEX('Miljövärden urval för publ'!$A$2:$AD$475,MATCH($A452,'Miljövärden urval för publ'!$U$2:$U$476,0),1))</f>
        <v/>
      </c>
      <c r="C452" s="106" t="str">
        <f>IF(ISERROR(INDEX('Miljövärden urval för publ'!$A$2:$AD$475,MATCH($A452,'Miljövärden urval för publ'!$U$2:$U$476,0),2)),"",INDEX('Miljövärden urval för publ'!$A$2:$AD$475,MATCH($A452,'Miljövärden urval för publ'!$U$2:$U$476,0),2))</f>
        <v/>
      </c>
      <c r="D452" s="106" t="str">
        <f>IF(ISERROR(VLOOKUP($C452,'Miljövärden urval för publ'!$B$2:$H$490,MATCH(D$4,'Miljövärden urval för publ'!$B$2:$H$2,0),FALSE)),"",VLOOKUP($C452,'Miljövärden urval för publ'!$B$2:$H$490,MATCH(D$4,'Miljövärden urval för publ'!$B$2:$H$2,0),FALSE))</f>
        <v/>
      </c>
      <c r="E452" s="106" t="str">
        <f>IF(ISERROR(VLOOKUP($C452,'Miljövärden urval för publ'!$B$2:$H$490,MATCH(E$4,'Miljövärden urval för publ'!$B$2:$H$2,0),FALSE)),"",VLOOKUP($C452,'Miljövärden urval för publ'!$B$2:$H$490,MATCH(E$4,'Miljövärden urval för publ'!$B$2:$H$2,0),FALSE))</f>
        <v/>
      </c>
      <c r="F452" s="106" t="str">
        <f>IF(ISERROR(VLOOKUP($C452,'Miljövärden urval för publ'!$B$2:$H$490,MATCH(F$4,'Miljövärden urval för publ'!$B$2:$H$2,0),FALSE)),"",VLOOKUP($C452,'Miljövärden urval för publ'!$B$2:$H$490,MATCH(F$4,'Miljövärden urval för publ'!$B$2:$H$2,0),FALSE))</f>
        <v/>
      </c>
      <c r="G452" s="106" t="str">
        <f>IF(ISERROR(VLOOKUP($C452,'Miljövärden urval för publ'!$B$2:$H$490,MATCH(G$4,'Miljövärden urval för publ'!$B$2:$H$2,0),FALSE)),"",VLOOKUP($C452,'Miljövärden urval för publ'!$B$2:$H$490,MATCH(G$4,'Miljövärden urval för publ'!$B$2:$H$2,0),FALSE))</f>
        <v/>
      </c>
    </row>
    <row r="453" spans="1:7" x14ac:dyDescent="0.25">
      <c r="A453" s="106">
        <v>450</v>
      </c>
      <c r="B453" s="106" t="str">
        <f>IF(ISERROR(INDEX('Miljövärden urval för publ'!$A$2:$AD$475,MATCH($A453,'Miljövärden urval för publ'!$U$2:$U$476,0),1)),"",INDEX('Miljövärden urval för publ'!$A$2:$AD$475,MATCH($A453,'Miljövärden urval för publ'!$U$2:$U$476,0),1))</f>
        <v/>
      </c>
      <c r="C453" s="106" t="str">
        <f>IF(ISERROR(INDEX('Miljövärden urval för publ'!$A$2:$AD$475,MATCH($A453,'Miljövärden urval för publ'!$U$2:$U$476,0),2)),"",INDEX('Miljövärden urval för publ'!$A$2:$AD$475,MATCH($A453,'Miljövärden urval för publ'!$U$2:$U$476,0),2))</f>
        <v/>
      </c>
      <c r="D453" s="106" t="str">
        <f>IF(ISERROR(VLOOKUP($C453,'Miljövärden urval för publ'!$B$2:$H$490,MATCH(D$4,'Miljövärden urval för publ'!$B$2:$H$2,0),FALSE)),"",VLOOKUP($C453,'Miljövärden urval för publ'!$B$2:$H$490,MATCH(D$4,'Miljövärden urval för publ'!$B$2:$H$2,0),FALSE))</f>
        <v/>
      </c>
      <c r="E453" s="106" t="str">
        <f>IF(ISERROR(VLOOKUP($C453,'Miljövärden urval för publ'!$B$2:$H$490,MATCH(E$4,'Miljövärden urval för publ'!$B$2:$H$2,0),FALSE)),"",VLOOKUP($C453,'Miljövärden urval för publ'!$B$2:$H$490,MATCH(E$4,'Miljövärden urval för publ'!$B$2:$H$2,0),FALSE))</f>
        <v/>
      </c>
      <c r="F453" s="106" t="str">
        <f>IF(ISERROR(VLOOKUP($C453,'Miljövärden urval för publ'!$B$2:$H$490,MATCH(F$4,'Miljövärden urval för publ'!$B$2:$H$2,0),FALSE)),"",VLOOKUP($C453,'Miljövärden urval för publ'!$B$2:$H$490,MATCH(F$4,'Miljövärden urval för publ'!$B$2:$H$2,0),FALSE))</f>
        <v/>
      </c>
      <c r="G453" s="106" t="str">
        <f>IF(ISERROR(VLOOKUP($C453,'Miljövärden urval för publ'!$B$2:$H$490,MATCH(G$4,'Miljövärden urval för publ'!$B$2:$H$2,0),FALSE)),"",VLOOKUP($C453,'Miljövärden urval för publ'!$B$2:$H$490,MATCH(G$4,'Miljövärden urval för publ'!$B$2:$H$2,0),FALSE))</f>
        <v/>
      </c>
    </row>
    <row r="454" spans="1:7" x14ac:dyDescent="0.25">
      <c r="A454" s="106">
        <v>451</v>
      </c>
      <c r="B454" s="106" t="str">
        <f>IF(ISERROR(INDEX('Miljövärden urval för publ'!$A$2:$AD$475,MATCH($A454,'Miljövärden urval för publ'!$U$2:$U$476,0),1)),"",INDEX('Miljövärden urval för publ'!$A$2:$AD$475,MATCH($A454,'Miljövärden urval för publ'!$U$2:$U$476,0),1))</f>
        <v/>
      </c>
      <c r="C454" s="106" t="str">
        <f>IF(ISERROR(INDEX('Miljövärden urval för publ'!$A$2:$AD$475,MATCH($A454,'Miljövärden urval för publ'!$U$2:$U$476,0),2)),"",INDEX('Miljövärden urval för publ'!$A$2:$AD$475,MATCH($A454,'Miljövärden urval för publ'!$U$2:$U$476,0),2))</f>
        <v/>
      </c>
      <c r="D454" s="106" t="str">
        <f>IF(ISERROR(VLOOKUP($C454,'Miljövärden urval för publ'!$B$2:$H$490,MATCH(D$4,'Miljövärden urval för publ'!$B$2:$H$2,0),FALSE)),"",VLOOKUP($C454,'Miljövärden urval för publ'!$B$2:$H$490,MATCH(D$4,'Miljövärden urval för publ'!$B$2:$H$2,0),FALSE))</f>
        <v/>
      </c>
      <c r="E454" s="106" t="str">
        <f>IF(ISERROR(VLOOKUP($C454,'Miljövärden urval för publ'!$B$2:$H$490,MATCH(E$4,'Miljövärden urval för publ'!$B$2:$H$2,0),FALSE)),"",VLOOKUP($C454,'Miljövärden urval för publ'!$B$2:$H$490,MATCH(E$4,'Miljövärden urval för publ'!$B$2:$H$2,0),FALSE))</f>
        <v/>
      </c>
      <c r="F454" s="106" t="str">
        <f>IF(ISERROR(VLOOKUP($C454,'Miljövärden urval för publ'!$B$2:$H$490,MATCH(F$4,'Miljövärden urval för publ'!$B$2:$H$2,0),FALSE)),"",VLOOKUP($C454,'Miljövärden urval för publ'!$B$2:$H$490,MATCH(F$4,'Miljövärden urval för publ'!$B$2:$H$2,0),FALSE))</f>
        <v/>
      </c>
      <c r="G454" s="106" t="str">
        <f>IF(ISERROR(VLOOKUP($C454,'Miljövärden urval för publ'!$B$2:$H$490,MATCH(G$4,'Miljövärden urval för publ'!$B$2:$H$2,0),FALSE)),"",VLOOKUP($C454,'Miljövärden urval för publ'!$B$2:$H$490,MATCH(G$4,'Miljövärden urval för publ'!$B$2:$H$2,0),FALSE))</f>
        <v/>
      </c>
    </row>
    <row r="455" spans="1:7" x14ac:dyDescent="0.25">
      <c r="A455" s="106">
        <v>452</v>
      </c>
      <c r="B455" s="106" t="str">
        <f>IF(ISERROR(INDEX('Miljövärden urval för publ'!$A$2:$AD$475,MATCH($A455,'Miljövärden urval för publ'!$U$2:$U$476,0),1)),"",INDEX('Miljövärden urval för publ'!$A$2:$AD$475,MATCH($A455,'Miljövärden urval för publ'!$U$2:$U$476,0),1))</f>
        <v/>
      </c>
      <c r="C455" s="106" t="str">
        <f>IF(ISERROR(INDEX('Miljövärden urval för publ'!$A$2:$AD$475,MATCH($A455,'Miljövärden urval för publ'!$U$2:$U$476,0),2)),"",INDEX('Miljövärden urval för publ'!$A$2:$AD$475,MATCH($A455,'Miljövärden urval för publ'!$U$2:$U$476,0),2))</f>
        <v/>
      </c>
      <c r="D455" s="106" t="str">
        <f>IF(ISERROR(VLOOKUP($C455,'Miljövärden urval för publ'!$B$2:$H$490,MATCH(D$4,'Miljövärden urval för publ'!$B$2:$H$2,0),FALSE)),"",VLOOKUP($C455,'Miljövärden urval för publ'!$B$2:$H$490,MATCH(D$4,'Miljövärden urval för publ'!$B$2:$H$2,0),FALSE))</f>
        <v/>
      </c>
      <c r="E455" s="106" t="str">
        <f>IF(ISERROR(VLOOKUP($C455,'Miljövärden urval för publ'!$B$2:$H$490,MATCH(E$4,'Miljövärden urval för publ'!$B$2:$H$2,0),FALSE)),"",VLOOKUP($C455,'Miljövärden urval för publ'!$B$2:$H$490,MATCH(E$4,'Miljövärden urval för publ'!$B$2:$H$2,0),FALSE))</f>
        <v/>
      </c>
      <c r="F455" s="106" t="str">
        <f>IF(ISERROR(VLOOKUP($C455,'Miljövärden urval för publ'!$B$2:$H$490,MATCH(F$4,'Miljövärden urval för publ'!$B$2:$H$2,0),FALSE)),"",VLOOKUP($C455,'Miljövärden urval för publ'!$B$2:$H$490,MATCH(F$4,'Miljövärden urval för publ'!$B$2:$H$2,0),FALSE))</f>
        <v/>
      </c>
      <c r="G455" s="106" t="str">
        <f>IF(ISERROR(VLOOKUP($C455,'Miljövärden urval för publ'!$B$2:$H$490,MATCH(G$4,'Miljövärden urval för publ'!$B$2:$H$2,0),FALSE)),"",VLOOKUP($C455,'Miljövärden urval för publ'!$B$2:$H$490,MATCH(G$4,'Miljövärden urval för publ'!$B$2:$H$2,0),FALSE))</f>
        <v/>
      </c>
    </row>
    <row r="456" spans="1:7" x14ac:dyDescent="0.25">
      <c r="A456" s="106">
        <v>453</v>
      </c>
      <c r="B456" s="106" t="str">
        <f>IF(ISERROR(INDEX('Miljövärden urval för publ'!$A$2:$AD$475,MATCH($A456,'Miljövärden urval för publ'!$U$2:$U$476,0),1)),"",INDEX('Miljövärden urval för publ'!$A$2:$AD$475,MATCH($A456,'Miljövärden urval för publ'!$U$2:$U$476,0),1))</f>
        <v/>
      </c>
      <c r="C456" s="106" t="str">
        <f>IF(ISERROR(INDEX('Miljövärden urval för publ'!$A$2:$AD$475,MATCH($A456,'Miljövärden urval för publ'!$U$2:$U$476,0),2)),"",INDEX('Miljövärden urval för publ'!$A$2:$AD$475,MATCH($A456,'Miljövärden urval för publ'!$U$2:$U$476,0),2))</f>
        <v/>
      </c>
      <c r="D456" s="106" t="str">
        <f>IF(ISERROR(VLOOKUP($C456,'Miljövärden urval för publ'!$B$2:$H$490,MATCH(D$4,'Miljövärden urval för publ'!$B$2:$H$2,0),FALSE)),"",VLOOKUP($C456,'Miljövärden urval för publ'!$B$2:$H$490,MATCH(D$4,'Miljövärden urval för publ'!$B$2:$H$2,0),FALSE))</f>
        <v/>
      </c>
      <c r="E456" s="106" t="str">
        <f>IF(ISERROR(VLOOKUP($C456,'Miljövärden urval för publ'!$B$2:$H$490,MATCH(E$4,'Miljövärden urval för publ'!$B$2:$H$2,0),FALSE)),"",VLOOKUP($C456,'Miljövärden urval för publ'!$B$2:$H$490,MATCH(E$4,'Miljövärden urval för publ'!$B$2:$H$2,0),FALSE))</f>
        <v/>
      </c>
      <c r="F456" s="106" t="str">
        <f>IF(ISERROR(VLOOKUP($C456,'Miljövärden urval för publ'!$B$2:$H$490,MATCH(F$4,'Miljövärden urval för publ'!$B$2:$H$2,0),FALSE)),"",VLOOKUP($C456,'Miljövärden urval för publ'!$B$2:$H$490,MATCH(F$4,'Miljövärden urval för publ'!$B$2:$H$2,0),FALSE))</f>
        <v/>
      </c>
      <c r="G456" s="106" t="str">
        <f>IF(ISERROR(VLOOKUP($C456,'Miljövärden urval för publ'!$B$2:$H$490,MATCH(G$4,'Miljövärden urval för publ'!$B$2:$H$2,0),FALSE)),"",VLOOKUP($C456,'Miljövärden urval för publ'!$B$2:$H$490,MATCH(G$4,'Miljövärden urval för publ'!$B$2:$H$2,0),FALSE))</f>
        <v/>
      </c>
    </row>
    <row r="457" spans="1:7" x14ac:dyDescent="0.25">
      <c r="A457" s="106">
        <v>454</v>
      </c>
      <c r="B457" s="106" t="str">
        <f>IF(ISERROR(INDEX('Miljövärden urval för publ'!$A$2:$AD$475,MATCH($A457,'Miljövärden urval för publ'!$U$2:$U$476,0),1)),"",INDEX('Miljövärden urval för publ'!$A$2:$AD$475,MATCH($A457,'Miljövärden urval för publ'!$U$2:$U$476,0),1))</f>
        <v/>
      </c>
      <c r="C457" s="106" t="str">
        <f>IF(ISERROR(INDEX('Miljövärden urval för publ'!$A$2:$AD$475,MATCH($A457,'Miljövärden urval för publ'!$U$2:$U$476,0),2)),"",INDEX('Miljövärden urval för publ'!$A$2:$AD$475,MATCH($A457,'Miljövärden urval för publ'!$U$2:$U$476,0),2))</f>
        <v/>
      </c>
      <c r="D457" s="106" t="str">
        <f>IF(ISERROR(VLOOKUP($C457,'Miljövärden urval för publ'!$B$2:$H$490,MATCH(D$4,'Miljövärden urval för publ'!$B$2:$H$2,0),FALSE)),"",VLOOKUP($C457,'Miljövärden urval för publ'!$B$2:$H$490,MATCH(D$4,'Miljövärden urval för publ'!$B$2:$H$2,0),FALSE))</f>
        <v/>
      </c>
      <c r="E457" s="106" t="str">
        <f>IF(ISERROR(VLOOKUP($C457,'Miljövärden urval för publ'!$B$2:$H$490,MATCH(E$4,'Miljövärden urval för publ'!$B$2:$H$2,0),FALSE)),"",VLOOKUP($C457,'Miljövärden urval för publ'!$B$2:$H$490,MATCH(E$4,'Miljövärden urval för publ'!$B$2:$H$2,0),FALSE))</f>
        <v/>
      </c>
      <c r="F457" s="106" t="str">
        <f>IF(ISERROR(VLOOKUP($C457,'Miljövärden urval för publ'!$B$2:$H$490,MATCH(F$4,'Miljövärden urval för publ'!$B$2:$H$2,0),FALSE)),"",VLOOKUP($C457,'Miljövärden urval för publ'!$B$2:$H$490,MATCH(F$4,'Miljövärden urval för publ'!$B$2:$H$2,0),FALSE))</f>
        <v/>
      </c>
      <c r="G457" s="106" t="str">
        <f>IF(ISERROR(VLOOKUP($C457,'Miljövärden urval för publ'!$B$2:$H$490,MATCH(G$4,'Miljövärden urval för publ'!$B$2:$H$2,0),FALSE)),"",VLOOKUP($C457,'Miljövärden urval för publ'!$B$2:$H$490,MATCH(G$4,'Miljövärden urval för publ'!$B$2:$H$2,0),FALSE))</f>
        <v/>
      </c>
    </row>
    <row r="458" spans="1:7" x14ac:dyDescent="0.25">
      <c r="A458" s="106">
        <v>455</v>
      </c>
      <c r="B458" s="106" t="str">
        <f>IF(ISERROR(INDEX('Miljövärden urval för publ'!$A$2:$AD$475,MATCH($A458,'Miljövärden urval för publ'!$U$2:$U$476,0),1)),"",INDEX('Miljövärden urval för publ'!$A$2:$AD$475,MATCH($A458,'Miljövärden urval för publ'!$U$2:$U$476,0),1))</f>
        <v/>
      </c>
      <c r="C458" s="106" t="str">
        <f>IF(ISERROR(INDEX('Miljövärden urval för publ'!$A$2:$AD$475,MATCH($A458,'Miljövärden urval för publ'!$U$2:$U$476,0),2)),"",INDEX('Miljövärden urval för publ'!$A$2:$AD$475,MATCH($A458,'Miljövärden urval för publ'!$U$2:$U$476,0),2))</f>
        <v/>
      </c>
      <c r="D458" s="106" t="str">
        <f>IF(ISERROR(VLOOKUP($C458,'Miljövärden urval för publ'!$B$2:$H$490,MATCH(D$4,'Miljövärden urval för publ'!$B$2:$H$2,0),FALSE)),"",VLOOKUP($C458,'Miljövärden urval för publ'!$B$2:$H$490,MATCH(D$4,'Miljövärden urval för publ'!$B$2:$H$2,0),FALSE))</f>
        <v/>
      </c>
      <c r="E458" s="106" t="str">
        <f>IF(ISERROR(VLOOKUP($C458,'Miljövärden urval för publ'!$B$2:$H$490,MATCH(E$4,'Miljövärden urval för publ'!$B$2:$H$2,0),FALSE)),"",VLOOKUP($C458,'Miljövärden urval för publ'!$B$2:$H$490,MATCH(E$4,'Miljövärden urval för publ'!$B$2:$H$2,0),FALSE))</f>
        <v/>
      </c>
      <c r="F458" s="106" t="str">
        <f>IF(ISERROR(VLOOKUP($C458,'Miljövärden urval för publ'!$B$2:$H$490,MATCH(F$4,'Miljövärden urval för publ'!$B$2:$H$2,0),FALSE)),"",VLOOKUP($C458,'Miljövärden urval för publ'!$B$2:$H$490,MATCH(F$4,'Miljövärden urval för publ'!$B$2:$H$2,0),FALSE))</f>
        <v/>
      </c>
      <c r="G458" s="106" t="str">
        <f>IF(ISERROR(VLOOKUP($C458,'Miljövärden urval för publ'!$B$2:$H$490,MATCH(G$4,'Miljövärden urval för publ'!$B$2:$H$2,0),FALSE)),"",VLOOKUP($C458,'Miljövärden urval för publ'!$B$2:$H$490,MATCH(G$4,'Miljövärden urval för publ'!$B$2:$H$2,0),FALSE))</f>
        <v/>
      </c>
    </row>
    <row r="459" spans="1:7" x14ac:dyDescent="0.25">
      <c r="A459" s="106">
        <v>456</v>
      </c>
      <c r="B459" s="106" t="str">
        <f>IF(ISERROR(INDEX('Miljövärden urval för publ'!$A$2:$AD$475,MATCH($A459,'Miljövärden urval för publ'!$U$2:$U$476,0),1)),"",INDEX('Miljövärden urval för publ'!$A$2:$AD$475,MATCH($A459,'Miljövärden urval för publ'!$U$2:$U$476,0),1))</f>
        <v/>
      </c>
      <c r="C459" s="106" t="str">
        <f>IF(ISERROR(INDEX('Miljövärden urval för publ'!$A$2:$AD$475,MATCH($A459,'Miljövärden urval för publ'!$U$2:$U$476,0),2)),"",INDEX('Miljövärden urval för publ'!$A$2:$AD$475,MATCH($A459,'Miljövärden urval för publ'!$U$2:$U$476,0),2))</f>
        <v/>
      </c>
      <c r="D459" s="106" t="str">
        <f>IF(ISERROR(VLOOKUP($C459,'Miljövärden urval för publ'!$B$2:$H$490,MATCH(D$4,'Miljövärden urval för publ'!$B$2:$H$2,0),FALSE)),"",VLOOKUP($C459,'Miljövärden urval för publ'!$B$2:$H$490,MATCH(D$4,'Miljövärden urval för publ'!$B$2:$H$2,0),FALSE))</f>
        <v/>
      </c>
      <c r="E459" s="106" t="str">
        <f>IF(ISERROR(VLOOKUP($C459,'Miljövärden urval för publ'!$B$2:$H$490,MATCH(E$4,'Miljövärden urval för publ'!$B$2:$H$2,0),FALSE)),"",VLOOKUP($C459,'Miljövärden urval för publ'!$B$2:$H$490,MATCH(E$4,'Miljövärden urval för publ'!$B$2:$H$2,0),FALSE))</f>
        <v/>
      </c>
      <c r="F459" s="106" t="str">
        <f>IF(ISERROR(VLOOKUP($C459,'Miljövärden urval för publ'!$B$2:$H$490,MATCH(F$4,'Miljövärden urval för publ'!$B$2:$H$2,0),FALSE)),"",VLOOKUP($C459,'Miljövärden urval för publ'!$B$2:$H$490,MATCH(F$4,'Miljövärden urval för publ'!$B$2:$H$2,0),FALSE))</f>
        <v/>
      </c>
      <c r="G459" s="106" t="str">
        <f>IF(ISERROR(VLOOKUP($C459,'Miljövärden urval för publ'!$B$2:$H$490,MATCH(G$4,'Miljövärden urval för publ'!$B$2:$H$2,0),FALSE)),"",VLOOKUP($C459,'Miljövärden urval för publ'!$B$2:$H$490,MATCH(G$4,'Miljövärden urval för publ'!$B$2:$H$2,0),FALSE))</f>
        <v/>
      </c>
    </row>
    <row r="460" spans="1:7" x14ac:dyDescent="0.25">
      <c r="A460" s="106">
        <v>457</v>
      </c>
      <c r="B460" s="106" t="str">
        <f>IF(ISERROR(INDEX('Miljövärden urval för publ'!$A$2:$AD$475,MATCH($A460,'Miljövärden urval för publ'!$U$2:$U$476,0),1)),"",INDEX('Miljövärden urval för publ'!$A$2:$AD$475,MATCH($A460,'Miljövärden urval för publ'!$U$2:$U$476,0),1))</f>
        <v/>
      </c>
      <c r="C460" s="106" t="str">
        <f>IF(ISERROR(INDEX('Miljövärden urval för publ'!$A$2:$AD$475,MATCH($A460,'Miljövärden urval för publ'!$U$2:$U$476,0),2)),"",INDEX('Miljövärden urval för publ'!$A$2:$AD$475,MATCH($A460,'Miljövärden urval för publ'!$U$2:$U$476,0),2))</f>
        <v/>
      </c>
      <c r="D460" s="106" t="str">
        <f>IF(ISERROR(VLOOKUP($C460,'Miljövärden urval för publ'!$B$2:$H$490,MATCH(D$4,'Miljövärden urval för publ'!$B$2:$H$2,0),FALSE)),"",VLOOKUP($C460,'Miljövärden urval för publ'!$B$2:$H$490,MATCH(D$4,'Miljövärden urval för publ'!$B$2:$H$2,0),FALSE))</f>
        <v/>
      </c>
      <c r="E460" s="106" t="str">
        <f>IF(ISERROR(VLOOKUP($C460,'Miljövärden urval för publ'!$B$2:$H$490,MATCH(E$4,'Miljövärden urval för publ'!$B$2:$H$2,0),FALSE)),"",VLOOKUP($C460,'Miljövärden urval för publ'!$B$2:$H$490,MATCH(E$4,'Miljövärden urval för publ'!$B$2:$H$2,0),FALSE))</f>
        <v/>
      </c>
      <c r="F460" s="106" t="str">
        <f>IF(ISERROR(VLOOKUP($C460,'Miljövärden urval för publ'!$B$2:$H$490,MATCH(F$4,'Miljövärden urval för publ'!$B$2:$H$2,0),FALSE)),"",VLOOKUP($C460,'Miljövärden urval för publ'!$B$2:$H$490,MATCH(F$4,'Miljövärden urval för publ'!$B$2:$H$2,0),FALSE))</f>
        <v/>
      </c>
      <c r="G460" s="106" t="str">
        <f>IF(ISERROR(VLOOKUP($C460,'Miljövärden urval för publ'!$B$2:$H$490,MATCH(G$4,'Miljövärden urval för publ'!$B$2:$H$2,0),FALSE)),"",VLOOKUP($C460,'Miljövärden urval för publ'!$B$2:$H$490,MATCH(G$4,'Miljövärden urval för publ'!$B$2:$H$2,0),FALSE))</f>
        <v/>
      </c>
    </row>
    <row r="461" spans="1:7" x14ac:dyDescent="0.25">
      <c r="A461" s="106">
        <v>458</v>
      </c>
      <c r="B461" s="106" t="str">
        <f>IF(ISERROR(INDEX('Miljövärden urval för publ'!$A$2:$AD$475,MATCH($A461,'Miljövärden urval för publ'!$U$2:$U$476,0),1)),"",INDEX('Miljövärden urval för publ'!$A$2:$AD$475,MATCH($A461,'Miljövärden urval för publ'!$U$2:$U$476,0),1))</f>
        <v/>
      </c>
      <c r="C461" s="106" t="str">
        <f>IF(ISERROR(INDEX('Miljövärden urval för publ'!$A$2:$AD$475,MATCH($A461,'Miljövärden urval för publ'!$U$2:$U$476,0),2)),"",INDEX('Miljövärden urval för publ'!$A$2:$AD$475,MATCH($A461,'Miljövärden urval för publ'!$U$2:$U$476,0),2))</f>
        <v/>
      </c>
      <c r="D461" s="106" t="str">
        <f>IF(ISERROR(VLOOKUP($C461,'Miljövärden urval för publ'!$B$2:$H$490,MATCH(D$4,'Miljövärden urval för publ'!$B$2:$H$2,0),FALSE)),"",VLOOKUP($C461,'Miljövärden urval för publ'!$B$2:$H$490,MATCH(D$4,'Miljövärden urval för publ'!$B$2:$H$2,0),FALSE))</f>
        <v/>
      </c>
      <c r="E461" s="106" t="str">
        <f>IF(ISERROR(VLOOKUP($C461,'Miljövärden urval för publ'!$B$2:$H$490,MATCH(E$4,'Miljövärden urval för publ'!$B$2:$H$2,0),FALSE)),"",VLOOKUP($C461,'Miljövärden urval för publ'!$B$2:$H$490,MATCH(E$4,'Miljövärden urval för publ'!$B$2:$H$2,0),FALSE))</f>
        <v/>
      </c>
      <c r="F461" s="106" t="str">
        <f>IF(ISERROR(VLOOKUP($C461,'Miljövärden urval för publ'!$B$2:$H$490,MATCH(F$4,'Miljövärden urval för publ'!$B$2:$H$2,0),FALSE)),"",VLOOKUP($C461,'Miljövärden urval för publ'!$B$2:$H$490,MATCH(F$4,'Miljövärden urval för publ'!$B$2:$H$2,0),FALSE))</f>
        <v/>
      </c>
      <c r="G461" s="106" t="str">
        <f>IF(ISERROR(VLOOKUP($C461,'Miljövärden urval för publ'!$B$2:$H$490,MATCH(G$4,'Miljövärden urval för publ'!$B$2:$H$2,0),FALSE)),"",VLOOKUP($C461,'Miljövärden urval för publ'!$B$2:$H$490,MATCH(G$4,'Miljövärden urval för publ'!$B$2:$H$2,0),FALSE))</f>
        <v/>
      </c>
    </row>
    <row r="462" spans="1:7" x14ac:dyDescent="0.25">
      <c r="A462" s="106">
        <v>459</v>
      </c>
      <c r="B462" s="106" t="str">
        <f>IF(ISERROR(INDEX('Miljövärden urval för publ'!$A$2:$AD$475,MATCH($A462,'Miljövärden urval för publ'!$U$2:$U$476,0),1)),"",INDEX('Miljövärden urval för publ'!$A$2:$AD$475,MATCH($A462,'Miljövärden urval för publ'!$U$2:$U$476,0),1))</f>
        <v/>
      </c>
      <c r="C462" s="106" t="str">
        <f>IF(ISERROR(INDEX('Miljövärden urval för publ'!$A$2:$AD$475,MATCH($A462,'Miljövärden urval för publ'!$U$2:$U$476,0),2)),"",INDEX('Miljövärden urval för publ'!$A$2:$AD$475,MATCH($A462,'Miljövärden urval för publ'!$U$2:$U$476,0),2))</f>
        <v/>
      </c>
      <c r="D462" s="106" t="str">
        <f>IF(ISERROR(VLOOKUP($C462,'Miljövärden urval för publ'!$B$2:$H$490,MATCH(D$4,'Miljövärden urval för publ'!$B$2:$H$2,0),FALSE)),"",VLOOKUP($C462,'Miljövärden urval för publ'!$B$2:$H$490,MATCH(D$4,'Miljövärden urval för publ'!$B$2:$H$2,0),FALSE))</f>
        <v/>
      </c>
      <c r="E462" s="106" t="str">
        <f>IF(ISERROR(VLOOKUP($C462,'Miljövärden urval för publ'!$B$2:$H$490,MATCH(E$4,'Miljövärden urval för publ'!$B$2:$H$2,0),FALSE)),"",VLOOKUP($C462,'Miljövärden urval för publ'!$B$2:$H$490,MATCH(E$4,'Miljövärden urval för publ'!$B$2:$H$2,0),FALSE))</f>
        <v/>
      </c>
      <c r="F462" s="106" t="str">
        <f>IF(ISERROR(VLOOKUP($C462,'Miljövärden urval för publ'!$B$2:$H$490,MATCH(F$4,'Miljövärden urval för publ'!$B$2:$H$2,0),FALSE)),"",VLOOKUP($C462,'Miljövärden urval för publ'!$B$2:$H$490,MATCH(F$4,'Miljövärden urval för publ'!$B$2:$H$2,0),FALSE))</f>
        <v/>
      </c>
      <c r="G462" s="106" t="str">
        <f>IF(ISERROR(VLOOKUP($C462,'Miljövärden urval för publ'!$B$2:$H$490,MATCH(G$4,'Miljövärden urval för publ'!$B$2:$H$2,0),FALSE)),"",VLOOKUP($C462,'Miljövärden urval för publ'!$B$2:$H$490,MATCH(G$4,'Miljövärden urval för publ'!$B$2:$H$2,0),FALSE))</f>
        <v/>
      </c>
    </row>
    <row r="463" spans="1:7" x14ac:dyDescent="0.25">
      <c r="A463" s="106">
        <v>460</v>
      </c>
      <c r="B463" s="106" t="str">
        <f>IF(ISERROR(INDEX('Miljövärden urval för publ'!$A$2:$AD$475,MATCH($A463,'Miljövärden urval för publ'!$U$2:$U$476,0),1)),"",INDEX('Miljövärden urval för publ'!$A$2:$AD$475,MATCH($A463,'Miljövärden urval för publ'!$U$2:$U$476,0),1))</f>
        <v/>
      </c>
      <c r="C463" s="106" t="str">
        <f>IF(ISERROR(INDEX('Miljövärden urval för publ'!$A$2:$AD$475,MATCH($A463,'Miljövärden urval för publ'!$U$2:$U$476,0),2)),"",INDEX('Miljövärden urval för publ'!$A$2:$AD$475,MATCH($A463,'Miljövärden urval för publ'!$U$2:$U$476,0),2))</f>
        <v/>
      </c>
      <c r="D463" s="106" t="str">
        <f>IF(ISERROR(VLOOKUP($C463,'Miljövärden urval för publ'!$B$2:$H$490,MATCH(D$4,'Miljövärden urval för publ'!$B$2:$H$2,0),FALSE)),"",VLOOKUP($C463,'Miljövärden urval för publ'!$B$2:$H$490,MATCH(D$4,'Miljövärden urval för publ'!$B$2:$H$2,0),FALSE))</f>
        <v/>
      </c>
      <c r="E463" s="106" t="str">
        <f>IF(ISERROR(VLOOKUP($C463,'Miljövärden urval för publ'!$B$2:$H$490,MATCH(E$4,'Miljövärden urval för publ'!$B$2:$H$2,0),FALSE)),"",VLOOKUP($C463,'Miljövärden urval för publ'!$B$2:$H$490,MATCH(E$4,'Miljövärden urval för publ'!$B$2:$H$2,0),FALSE))</f>
        <v/>
      </c>
      <c r="F463" s="106" t="str">
        <f>IF(ISERROR(VLOOKUP($C463,'Miljövärden urval för publ'!$B$2:$H$490,MATCH(F$4,'Miljövärden urval för publ'!$B$2:$H$2,0),FALSE)),"",VLOOKUP($C463,'Miljövärden urval för publ'!$B$2:$H$490,MATCH(F$4,'Miljövärden urval för publ'!$B$2:$H$2,0),FALSE))</f>
        <v/>
      </c>
      <c r="G463" s="106" t="str">
        <f>IF(ISERROR(VLOOKUP($C463,'Miljövärden urval för publ'!$B$2:$H$490,MATCH(G$4,'Miljövärden urval för publ'!$B$2:$H$2,0),FALSE)),"",VLOOKUP($C463,'Miljövärden urval för publ'!$B$2:$H$490,MATCH(G$4,'Miljövärden urval för publ'!$B$2:$H$2,0),FALSE))</f>
        <v/>
      </c>
    </row>
    <row r="464" spans="1:7" x14ac:dyDescent="0.25">
      <c r="A464" s="106">
        <v>461</v>
      </c>
      <c r="B464" s="106" t="str">
        <f>IF(ISERROR(INDEX('Miljövärden urval för publ'!$A$2:$AD$475,MATCH($A464,'Miljövärden urval för publ'!$U$2:$U$476,0),1)),"",INDEX('Miljövärden urval för publ'!$A$2:$AD$475,MATCH($A464,'Miljövärden urval för publ'!$U$2:$U$476,0),1))</f>
        <v/>
      </c>
      <c r="C464" s="106" t="str">
        <f>IF(ISERROR(INDEX('Miljövärden urval för publ'!$A$2:$AD$475,MATCH($A464,'Miljövärden urval för publ'!$U$2:$U$476,0),2)),"",INDEX('Miljövärden urval för publ'!$A$2:$AD$475,MATCH($A464,'Miljövärden urval för publ'!$U$2:$U$476,0),2))</f>
        <v/>
      </c>
      <c r="D464" s="106" t="str">
        <f>IF(ISERROR(VLOOKUP($C464,'Miljövärden urval för publ'!$B$2:$H$490,MATCH(D$4,'Miljövärden urval för publ'!$B$2:$H$2,0),FALSE)),"",VLOOKUP($C464,'Miljövärden urval för publ'!$B$2:$H$490,MATCH(D$4,'Miljövärden urval för publ'!$B$2:$H$2,0),FALSE))</f>
        <v/>
      </c>
      <c r="E464" s="106" t="str">
        <f>IF(ISERROR(VLOOKUP($C464,'Miljövärden urval för publ'!$B$2:$H$490,MATCH(E$4,'Miljövärden urval för publ'!$B$2:$H$2,0),FALSE)),"",VLOOKUP($C464,'Miljövärden urval för publ'!$B$2:$H$490,MATCH(E$4,'Miljövärden urval för publ'!$B$2:$H$2,0),FALSE))</f>
        <v/>
      </c>
      <c r="F464" s="106" t="str">
        <f>IF(ISERROR(VLOOKUP($C464,'Miljövärden urval för publ'!$B$2:$H$490,MATCH(F$4,'Miljövärden urval för publ'!$B$2:$H$2,0),FALSE)),"",VLOOKUP($C464,'Miljövärden urval för publ'!$B$2:$H$490,MATCH(F$4,'Miljövärden urval för publ'!$B$2:$H$2,0),FALSE))</f>
        <v/>
      </c>
      <c r="G464" s="106" t="str">
        <f>IF(ISERROR(VLOOKUP($C464,'Miljövärden urval för publ'!$B$2:$H$490,MATCH(G$4,'Miljövärden urval för publ'!$B$2:$H$2,0),FALSE)),"",VLOOKUP($C464,'Miljövärden urval för publ'!$B$2:$H$490,MATCH(G$4,'Miljövärden urval för publ'!$B$2:$H$2,0),FALSE))</f>
        <v/>
      </c>
    </row>
    <row r="465" spans="1:7" x14ac:dyDescent="0.25">
      <c r="A465" s="106">
        <v>462</v>
      </c>
      <c r="B465" s="106" t="str">
        <f>IF(ISERROR(INDEX('Miljövärden urval för publ'!$A$2:$AD$475,MATCH($A465,'Miljövärden urval för publ'!$U$2:$U$476,0),1)),"",INDEX('Miljövärden urval för publ'!$A$2:$AD$475,MATCH($A465,'Miljövärden urval för publ'!$U$2:$U$476,0),1))</f>
        <v/>
      </c>
      <c r="C465" s="106" t="str">
        <f>IF(ISERROR(INDEX('Miljövärden urval för publ'!$A$2:$AD$475,MATCH($A465,'Miljövärden urval för publ'!$U$2:$U$476,0),2)),"",INDEX('Miljövärden urval för publ'!$A$2:$AD$475,MATCH($A465,'Miljövärden urval för publ'!$U$2:$U$476,0),2))</f>
        <v/>
      </c>
      <c r="D465" s="106" t="str">
        <f>IF(ISERROR(VLOOKUP($C465,'Miljövärden urval för publ'!$B$2:$H$490,MATCH(D$4,'Miljövärden urval för publ'!$B$2:$H$2,0),FALSE)),"",VLOOKUP($C465,'Miljövärden urval för publ'!$B$2:$H$490,MATCH(D$4,'Miljövärden urval för publ'!$B$2:$H$2,0),FALSE))</f>
        <v/>
      </c>
      <c r="E465" s="106" t="str">
        <f>IF(ISERROR(VLOOKUP($C465,'Miljövärden urval för publ'!$B$2:$H$490,MATCH(E$4,'Miljövärden urval för publ'!$B$2:$H$2,0),FALSE)),"",VLOOKUP($C465,'Miljövärden urval för publ'!$B$2:$H$490,MATCH(E$4,'Miljövärden urval för publ'!$B$2:$H$2,0),FALSE))</f>
        <v/>
      </c>
      <c r="F465" s="106" t="str">
        <f>IF(ISERROR(VLOOKUP($C465,'Miljövärden urval för publ'!$B$2:$H$490,MATCH(F$4,'Miljövärden urval för publ'!$B$2:$H$2,0),FALSE)),"",VLOOKUP($C465,'Miljövärden urval för publ'!$B$2:$H$490,MATCH(F$4,'Miljövärden urval för publ'!$B$2:$H$2,0),FALSE))</f>
        <v/>
      </c>
      <c r="G465" s="106" t="str">
        <f>IF(ISERROR(VLOOKUP($C465,'Miljövärden urval för publ'!$B$2:$H$490,MATCH(G$4,'Miljövärden urval för publ'!$B$2:$H$2,0),FALSE)),"",VLOOKUP($C465,'Miljövärden urval för publ'!$B$2:$H$490,MATCH(G$4,'Miljövärden urval för publ'!$B$2:$H$2,0),FALSE))</f>
        <v/>
      </c>
    </row>
    <row r="466" spans="1:7" x14ac:dyDescent="0.25">
      <c r="A466" s="106">
        <v>463</v>
      </c>
      <c r="B466" s="106" t="str">
        <f>IF(ISERROR(INDEX('Miljövärden urval för publ'!$A$2:$AD$475,MATCH($A466,'Miljövärden urval för publ'!$U$2:$U$476,0),1)),"",INDEX('Miljövärden urval för publ'!$A$2:$AD$475,MATCH($A466,'Miljövärden urval för publ'!$U$2:$U$476,0),1))</f>
        <v/>
      </c>
      <c r="C466" s="106" t="str">
        <f>IF(ISERROR(INDEX('Miljövärden urval för publ'!$A$2:$AD$475,MATCH($A466,'Miljövärden urval för publ'!$U$2:$U$476,0),2)),"",INDEX('Miljövärden urval för publ'!$A$2:$AD$475,MATCH($A466,'Miljövärden urval för publ'!$U$2:$U$476,0),2))</f>
        <v/>
      </c>
      <c r="D466" s="106" t="str">
        <f>IF(ISERROR(VLOOKUP($C466,'Miljövärden urval för publ'!$B$2:$H$490,MATCH(D$4,'Miljövärden urval för publ'!$B$2:$H$2,0),FALSE)),"",VLOOKUP($C466,'Miljövärden urval för publ'!$B$2:$H$490,MATCH(D$4,'Miljövärden urval för publ'!$B$2:$H$2,0),FALSE))</f>
        <v/>
      </c>
      <c r="E466" s="106" t="str">
        <f>IF(ISERROR(VLOOKUP($C466,'Miljövärden urval för publ'!$B$2:$H$490,MATCH(E$4,'Miljövärden urval för publ'!$B$2:$H$2,0),FALSE)),"",VLOOKUP($C466,'Miljövärden urval för publ'!$B$2:$H$490,MATCH(E$4,'Miljövärden urval för publ'!$B$2:$H$2,0),FALSE))</f>
        <v/>
      </c>
      <c r="F466" s="106" t="str">
        <f>IF(ISERROR(VLOOKUP($C466,'Miljövärden urval för publ'!$B$2:$H$490,MATCH(F$4,'Miljövärden urval för publ'!$B$2:$H$2,0),FALSE)),"",VLOOKUP($C466,'Miljövärden urval för publ'!$B$2:$H$490,MATCH(F$4,'Miljövärden urval för publ'!$B$2:$H$2,0),FALSE))</f>
        <v/>
      </c>
      <c r="G466" s="106" t="str">
        <f>IF(ISERROR(VLOOKUP($C466,'Miljövärden urval för publ'!$B$2:$H$490,MATCH(G$4,'Miljövärden urval för publ'!$B$2:$H$2,0),FALSE)),"",VLOOKUP($C466,'Miljövärden urval för publ'!$B$2:$H$490,MATCH(G$4,'Miljövärden urval för publ'!$B$2:$H$2,0),FALSE))</f>
        <v/>
      </c>
    </row>
    <row r="467" spans="1:7" x14ac:dyDescent="0.25">
      <c r="A467" s="106">
        <v>464</v>
      </c>
      <c r="B467" s="106" t="str">
        <f>IF(ISERROR(INDEX('Miljövärden urval för publ'!$A$2:$AD$475,MATCH($A467,'Miljövärden urval för publ'!$U$2:$U$476,0),1)),"",INDEX('Miljövärden urval för publ'!$A$2:$AD$475,MATCH($A467,'Miljövärden urval för publ'!$U$2:$U$476,0),1))</f>
        <v/>
      </c>
      <c r="C467" s="106" t="str">
        <f>IF(ISERROR(INDEX('Miljövärden urval för publ'!$A$2:$AD$475,MATCH($A467,'Miljövärden urval för publ'!$U$2:$U$476,0),2)),"",INDEX('Miljövärden urval för publ'!$A$2:$AD$475,MATCH($A467,'Miljövärden urval för publ'!$U$2:$U$476,0),2))</f>
        <v/>
      </c>
      <c r="D467" s="106" t="str">
        <f>IF(ISERROR(VLOOKUP($C467,'Miljövärden urval för publ'!$B$2:$H$490,MATCH(D$4,'Miljövärden urval för publ'!$B$2:$H$2,0),FALSE)),"",VLOOKUP($C467,'Miljövärden urval för publ'!$B$2:$H$490,MATCH(D$4,'Miljövärden urval för publ'!$B$2:$H$2,0),FALSE))</f>
        <v/>
      </c>
      <c r="E467" s="106" t="str">
        <f>IF(ISERROR(VLOOKUP($C467,'Miljövärden urval för publ'!$B$2:$H$490,MATCH(E$4,'Miljövärden urval för publ'!$B$2:$H$2,0),FALSE)),"",VLOOKUP($C467,'Miljövärden urval för publ'!$B$2:$H$490,MATCH(E$4,'Miljövärden urval för publ'!$B$2:$H$2,0),FALSE))</f>
        <v/>
      </c>
      <c r="F467" s="106" t="str">
        <f>IF(ISERROR(VLOOKUP($C467,'Miljövärden urval för publ'!$B$2:$H$490,MATCH(F$4,'Miljövärden urval för publ'!$B$2:$H$2,0),FALSE)),"",VLOOKUP($C467,'Miljövärden urval för publ'!$B$2:$H$490,MATCH(F$4,'Miljövärden urval för publ'!$B$2:$H$2,0),FALSE))</f>
        <v/>
      </c>
      <c r="G467" s="106" t="str">
        <f>IF(ISERROR(VLOOKUP($C467,'Miljövärden urval för publ'!$B$2:$H$490,MATCH(G$4,'Miljövärden urval för publ'!$B$2:$H$2,0),FALSE)),"",VLOOKUP($C467,'Miljövärden urval för publ'!$B$2:$H$490,MATCH(G$4,'Miljövärden urval för publ'!$B$2:$H$2,0),FALSE))</f>
        <v/>
      </c>
    </row>
    <row r="468" spans="1:7" x14ac:dyDescent="0.25">
      <c r="A468" s="106">
        <v>465</v>
      </c>
      <c r="B468" s="106" t="str">
        <f>IF(ISERROR(INDEX('Miljövärden urval för publ'!$A$2:$AD$475,MATCH($A468,'Miljövärden urval för publ'!$U$2:$U$476,0),1)),"",INDEX('Miljövärden urval för publ'!$A$2:$AD$475,MATCH($A468,'Miljövärden urval för publ'!$U$2:$U$476,0),1))</f>
        <v/>
      </c>
      <c r="C468" s="106" t="str">
        <f>IF(ISERROR(INDEX('Miljövärden urval för publ'!$A$2:$AD$475,MATCH($A468,'Miljövärden urval för publ'!$U$2:$U$476,0),2)),"",INDEX('Miljövärden urval för publ'!$A$2:$AD$475,MATCH($A468,'Miljövärden urval för publ'!$U$2:$U$476,0),2))</f>
        <v/>
      </c>
      <c r="D468" s="106" t="str">
        <f>IF(ISERROR(VLOOKUP($C468,'Miljövärden urval för publ'!$B$2:$H$490,MATCH(D$4,'Miljövärden urval för publ'!$B$2:$H$2,0),FALSE)),"",VLOOKUP($C468,'Miljövärden urval för publ'!$B$2:$H$490,MATCH(D$4,'Miljövärden urval för publ'!$B$2:$H$2,0),FALSE))</f>
        <v/>
      </c>
      <c r="E468" s="106" t="str">
        <f>IF(ISERROR(VLOOKUP($C468,'Miljövärden urval för publ'!$B$2:$H$490,MATCH(E$4,'Miljövärden urval för publ'!$B$2:$H$2,0),FALSE)),"",VLOOKUP($C468,'Miljövärden urval för publ'!$B$2:$H$490,MATCH(E$4,'Miljövärden urval för publ'!$B$2:$H$2,0),FALSE))</f>
        <v/>
      </c>
      <c r="F468" s="106" t="str">
        <f>IF(ISERROR(VLOOKUP($C468,'Miljövärden urval för publ'!$B$2:$H$490,MATCH(F$4,'Miljövärden urval för publ'!$B$2:$H$2,0),FALSE)),"",VLOOKUP($C468,'Miljövärden urval för publ'!$B$2:$H$490,MATCH(F$4,'Miljövärden urval för publ'!$B$2:$H$2,0),FALSE))</f>
        <v/>
      </c>
      <c r="G468" s="106" t="str">
        <f>IF(ISERROR(VLOOKUP($C468,'Miljövärden urval för publ'!$B$2:$H$490,MATCH(G$4,'Miljövärden urval för publ'!$B$2:$H$2,0),FALSE)),"",VLOOKUP($C468,'Miljövärden urval för publ'!$B$2:$H$490,MATCH(G$4,'Miljövärden urval för publ'!$B$2:$H$2,0),FALSE))</f>
        <v/>
      </c>
    </row>
    <row r="469" spans="1:7" x14ac:dyDescent="0.25">
      <c r="A469" s="106">
        <v>466</v>
      </c>
      <c r="B469" s="106" t="str">
        <f>IF(ISERROR(INDEX('Miljövärden urval för publ'!$A$2:$AD$475,MATCH($A469,'Miljövärden urval för publ'!$U$2:$U$476,0),1)),"",INDEX('Miljövärden urval för publ'!$A$2:$AD$475,MATCH($A469,'Miljövärden urval för publ'!$U$2:$U$476,0),1))</f>
        <v/>
      </c>
      <c r="C469" s="106" t="str">
        <f>IF(ISERROR(INDEX('Miljövärden urval för publ'!$A$2:$AD$475,MATCH($A469,'Miljövärden urval för publ'!$U$2:$U$476,0),2)),"",INDEX('Miljövärden urval för publ'!$A$2:$AD$475,MATCH($A469,'Miljövärden urval för publ'!$U$2:$U$476,0),2))</f>
        <v/>
      </c>
      <c r="D469" s="106" t="str">
        <f>IF(ISERROR(VLOOKUP($C469,'Miljövärden urval för publ'!$B$2:$H$490,MATCH(D$4,'Miljövärden urval för publ'!$B$2:$H$2,0),FALSE)),"",VLOOKUP($C469,'Miljövärden urval för publ'!$B$2:$H$490,MATCH(D$4,'Miljövärden urval för publ'!$B$2:$H$2,0),FALSE))</f>
        <v/>
      </c>
      <c r="E469" s="106" t="str">
        <f>IF(ISERROR(VLOOKUP($C469,'Miljövärden urval för publ'!$B$2:$H$490,MATCH(E$4,'Miljövärden urval för publ'!$B$2:$H$2,0),FALSE)),"",VLOOKUP($C469,'Miljövärden urval för publ'!$B$2:$H$490,MATCH(E$4,'Miljövärden urval för publ'!$B$2:$H$2,0),FALSE))</f>
        <v/>
      </c>
      <c r="F469" s="106" t="str">
        <f>IF(ISERROR(VLOOKUP($C469,'Miljövärden urval för publ'!$B$2:$H$490,MATCH(F$4,'Miljövärden urval för publ'!$B$2:$H$2,0),FALSE)),"",VLOOKUP($C469,'Miljövärden urval för publ'!$B$2:$H$490,MATCH(F$4,'Miljövärden urval för publ'!$B$2:$H$2,0),FALSE))</f>
        <v/>
      </c>
      <c r="G469" s="106" t="str">
        <f>IF(ISERROR(VLOOKUP($C469,'Miljövärden urval för publ'!$B$2:$H$490,MATCH(G$4,'Miljövärden urval för publ'!$B$2:$H$2,0),FALSE)),"",VLOOKUP($C469,'Miljövärden urval för publ'!$B$2:$H$490,MATCH(G$4,'Miljövärden urval för publ'!$B$2:$H$2,0),FALSE))</f>
        <v/>
      </c>
    </row>
    <row r="470" spans="1:7" x14ac:dyDescent="0.25">
      <c r="A470" s="106">
        <v>467</v>
      </c>
      <c r="B470" s="106" t="str">
        <f>IF(ISERROR(INDEX('Miljövärden urval för publ'!$A$2:$AD$475,MATCH($A470,'Miljövärden urval för publ'!$U$2:$U$476,0),1)),"",INDEX('Miljövärden urval för publ'!$A$2:$AD$475,MATCH($A470,'Miljövärden urval för publ'!$U$2:$U$476,0),1))</f>
        <v/>
      </c>
      <c r="C470" s="106" t="str">
        <f>IF(ISERROR(INDEX('Miljövärden urval för publ'!$A$2:$AD$475,MATCH($A470,'Miljövärden urval för publ'!$U$2:$U$476,0),2)),"",INDEX('Miljövärden urval för publ'!$A$2:$AD$475,MATCH($A470,'Miljövärden urval för publ'!$U$2:$U$476,0),2))</f>
        <v/>
      </c>
      <c r="D470" s="106" t="str">
        <f>IF(ISERROR(VLOOKUP($C470,'Miljövärden urval för publ'!$B$2:$H$490,MATCH(D$4,'Miljövärden urval för publ'!$B$2:$H$2,0),FALSE)),"",VLOOKUP($C470,'Miljövärden urval för publ'!$B$2:$H$490,MATCH(D$4,'Miljövärden urval för publ'!$B$2:$H$2,0),FALSE))</f>
        <v/>
      </c>
      <c r="E470" s="106" t="str">
        <f>IF(ISERROR(VLOOKUP($C470,'Miljövärden urval för publ'!$B$2:$H$490,MATCH(E$4,'Miljövärden urval för publ'!$B$2:$H$2,0),FALSE)),"",VLOOKUP($C470,'Miljövärden urval för publ'!$B$2:$H$490,MATCH(E$4,'Miljövärden urval för publ'!$B$2:$H$2,0),FALSE))</f>
        <v/>
      </c>
      <c r="F470" s="106" t="str">
        <f>IF(ISERROR(VLOOKUP($C470,'Miljövärden urval för publ'!$B$2:$H$490,MATCH(F$4,'Miljövärden urval för publ'!$B$2:$H$2,0),FALSE)),"",VLOOKUP($C470,'Miljövärden urval för publ'!$B$2:$H$490,MATCH(F$4,'Miljövärden urval för publ'!$B$2:$H$2,0),FALSE))</f>
        <v/>
      </c>
      <c r="G470" s="106" t="str">
        <f>IF(ISERROR(VLOOKUP($C470,'Miljövärden urval för publ'!$B$2:$H$490,MATCH(G$4,'Miljövärden urval för publ'!$B$2:$H$2,0),FALSE)),"",VLOOKUP($C470,'Miljövärden urval för publ'!$B$2:$H$490,MATCH(G$4,'Miljövärden urval för publ'!$B$2:$H$2,0),FALSE))</f>
        <v/>
      </c>
    </row>
    <row r="471" spans="1:7" x14ac:dyDescent="0.25">
      <c r="A471" s="106">
        <v>468</v>
      </c>
      <c r="B471" s="106" t="str">
        <f>IF(ISERROR(INDEX('Miljövärden urval för publ'!$A$2:$AD$475,MATCH($A471,'Miljövärden urval för publ'!$U$2:$U$476,0),1)),"",INDEX('Miljövärden urval för publ'!$A$2:$AD$475,MATCH($A471,'Miljövärden urval för publ'!$U$2:$U$476,0),1))</f>
        <v/>
      </c>
      <c r="C471" s="106" t="str">
        <f>IF(ISERROR(INDEX('Miljövärden urval för publ'!$A$2:$AD$475,MATCH($A471,'Miljövärden urval för publ'!$U$2:$U$476,0),2)),"",INDEX('Miljövärden urval för publ'!$A$2:$AD$475,MATCH($A471,'Miljövärden urval för publ'!$U$2:$U$476,0),2))</f>
        <v/>
      </c>
      <c r="D471" s="106" t="str">
        <f>IF(ISERROR(VLOOKUP($C471,'Miljövärden urval för publ'!$B$2:$H$490,MATCH(D$4,'Miljövärden urval för publ'!$B$2:$H$2,0),FALSE)),"",VLOOKUP($C471,'Miljövärden urval för publ'!$B$2:$H$490,MATCH(D$4,'Miljövärden urval för publ'!$B$2:$H$2,0),FALSE))</f>
        <v/>
      </c>
      <c r="E471" s="106" t="str">
        <f>IF(ISERROR(VLOOKUP($C471,'Miljövärden urval för publ'!$B$2:$H$490,MATCH(E$4,'Miljövärden urval för publ'!$B$2:$H$2,0),FALSE)),"",VLOOKUP($C471,'Miljövärden urval för publ'!$B$2:$H$490,MATCH(E$4,'Miljövärden urval för publ'!$B$2:$H$2,0),FALSE))</f>
        <v/>
      </c>
      <c r="F471" s="106" t="str">
        <f>IF(ISERROR(VLOOKUP($C471,'Miljövärden urval för publ'!$B$2:$H$490,MATCH(F$4,'Miljövärden urval för publ'!$B$2:$H$2,0),FALSE)),"",VLOOKUP($C471,'Miljövärden urval för publ'!$B$2:$H$490,MATCH(F$4,'Miljövärden urval för publ'!$B$2:$H$2,0),FALSE))</f>
        <v/>
      </c>
      <c r="G471" s="106" t="str">
        <f>IF(ISERROR(VLOOKUP($C471,'Miljövärden urval för publ'!$B$2:$H$490,MATCH(G$4,'Miljövärden urval för publ'!$B$2:$H$2,0),FALSE)),"",VLOOKUP($C471,'Miljövärden urval för publ'!$B$2:$H$490,MATCH(G$4,'Miljövärden urval för publ'!$B$2:$H$2,0),FALSE))</f>
        <v/>
      </c>
    </row>
    <row r="472" spans="1:7" x14ac:dyDescent="0.25">
      <c r="A472" s="106">
        <v>469</v>
      </c>
      <c r="B472" s="106" t="str">
        <f>IF(ISERROR(INDEX('Miljövärden urval för publ'!$A$2:$AD$475,MATCH($A472,'Miljövärden urval för publ'!$U$2:$U$476,0),1)),"",INDEX('Miljövärden urval för publ'!$A$2:$AD$475,MATCH($A472,'Miljövärden urval för publ'!$U$2:$U$476,0),1))</f>
        <v/>
      </c>
      <c r="C472" s="106" t="str">
        <f>IF(ISERROR(INDEX('Miljövärden urval för publ'!$A$2:$AD$475,MATCH($A472,'Miljövärden urval för publ'!$U$2:$U$476,0),2)),"",INDEX('Miljövärden urval för publ'!$A$2:$AD$475,MATCH($A472,'Miljövärden urval för publ'!$U$2:$U$476,0),2))</f>
        <v/>
      </c>
      <c r="D472" s="106" t="str">
        <f>IF(ISERROR(VLOOKUP($C472,'Miljövärden urval för publ'!$B$2:$H$490,MATCH(D$4,'Miljövärden urval för publ'!$B$2:$H$2,0),FALSE)),"",VLOOKUP($C472,'Miljövärden urval för publ'!$B$2:$H$490,MATCH(D$4,'Miljövärden urval för publ'!$B$2:$H$2,0),FALSE))</f>
        <v/>
      </c>
      <c r="E472" s="106" t="str">
        <f>IF(ISERROR(VLOOKUP($C472,'Miljövärden urval för publ'!$B$2:$H$490,MATCH(E$4,'Miljövärden urval för publ'!$B$2:$H$2,0),FALSE)),"",VLOOKUP($C472,'Miljövärden urval för publ'!$B$2:$H$490,MATCH(E$4,'Miljövärden urval för publ'!$B$2:$H$2,0),FALSE))</f>
        <v/>
      </c>
      <c r="F472" s="106" t="str">
        <f>IF(ISERROR(VLOOKUP($C472,'Miljövärden urval för publ'!$B$2:$H$490,MATCH(F$4,'Miljövärden urval för publ'!$B$2:$H$2,0),FALSE)),"",VLOOKUP($C472,'Miljövärden urval för publ'!$B$2:$H$490,MATCH(F$4,'Miljövärden urval för publ'!$B$2:$H$2,0),FALSE))</f>
        <v/>
      </c>
      <c r="G472" s="106" t="str">
        <f>IF(ISERROR(VLOOKUP($C472,'Miljövärden urval för publ'!$B$2:$H$490,MATCH(G$4,'Miljövärden urval för publ'!$B$2:$H$2,0),FALSE)),"",VLOOKUP($C472,'Miljövärden urval för publ'!$B$2:$H$490,MATCH(G$4,'Miljövärden urval för publ'!$B$2:$H$2,0),FALSE))</f>
        <v/>
      </c>
    </row>
    <row r="473" spans="1:7" x14ac:dyDescent="0.25">
      <c r="A473" s="106">
        <v>470</v>
      </c>
      <c r="B473" s="106" t="str">
        <f>IF(ISERROR(INDEX('Miljövärden urval för publ'!$A$2:$AD$475,MATCH($A473,'Miljövärden urval för publ'!$U$2:$U$476,0),1)),"",INDEX('Miljövärden urval för publ'!$A$2:$AD$475,MATCH($A473,'Miljövärden urval för publ'!$U$2:$U$476,0),1))</f>
        <v/>
      </c>
      <c r="C473" s="106" t="str">
        <f>IF(ISERROR(INDEX('Miljövärden urval för publ'!$A$2:$AD$475,MATCH($A473,'Miljövärden urval för publ'!$U$2:$U$476,0),2)),"",INDEX('Miljövärden urval för publ'!$A$2:$AD$475,MATCH($A473,'Miljövärden urval för publ'!$U$2:$U$476,0),2))</f>
        <v/>
      </c>
      <c r="D473" s="106" t="str">
        <f>IF(ISERROR(VLOOKUP($C473,'Miljövärden urval för publ'!$B$2:$H$490,MATCH(D$4,'Miljövärden urval för publ'!$B$2:$H$2,0),FALSE)),"",VLOOKUP($C473,'Miljövärden urval för publ'!$B$2:$H$490,MATCH(D$4,'Miljövärden urval för publ'!$B$2:$H$2,0),FALSE))</f>
        <v/>
      </c>
      <c r="E473" s="106" t="str">
        <f>IF(ISERROR(VLOOKUP($C473,'Miljövärden urval för publ'!$B$2:$H$490,MATCH(E$4,'Miljövärden urval för publ'!$B$2:$H$2,0),FALSE)),"",VLOOKUP($C473,'Miljövärden urval för publ'!$B$2:$H$490,MATCH(E$4,'Miljövärden urval för publ'!$B$2:$H$2,0),FALSE))</f>
        <v/>
      </c>
      <c r="F473" s="106" t="str">
        <f>IF(ISERROR(VLOOKUP($C473,'Miljövärden urval för publ'!$B$2:$H$490,MATCH(F$4,'Miljövärden urval för publ'!$B$2:$H$2,0),FALSE)),"",VLOOKUP($C473,'Miljövärden urval för publ'!$B$2:$H$490,MATCH(F$4,'Miljövärden urval för publ'!$B$2:$H$2,0),FALSE))</f>
        <v/>
      </c>
      <c r="G473" s="106" t="str">
        <f>IF(ISERROR(VLOOKUP($C473,'Miljövärden urval för publ'!$B$2:$H$490,MATCH(G$4,'Miljövärden urval för publ'!$B$2:$H$2,0),FALSE)),"",VLOOKUP($C473,'Miljövärden urval för publ'!$B$2:$H$490,MATCH(G$4,'Miljövärden urval för publ'!$B$2:$H$2,0),FALSE))</f>
        <v/>
      </c>
    </row>
    <row r="474" spans="1:7" x14ac:dyDescent="0.25">
      <c r="A474" s="106">
        <v>471</v>
      </c>
      <c r="B474" s="106" t="str">
        <f>IF(ISERROR(INDEX('Miljövärden urval för publ'!$A$2:$AD$475,MATCH($A474,'Miljövärden urval för publ'!$U$2:$U$476,0),1)),"",INDEX('Miljövärden urval för publ'!$A$2:$AD$475,MATCH($A474,'Miljövärden urval för publ'!$U$2:$U$476,0),1))</f>
        <v/>
      </c>
      <c r="C474" s="106" t="str">
        <f>IF(ISERROR(INDEX('Miljövärden urval för publ'!$A$2:$AD$475,MATCH($A474,'Miljövärden urval för publ'!$U$2:$U$476,0),2)),"",INDEX('Miljövärden urval för publ'!$A$2:$AD$475,MATCH($A474,'Miljövärden urval för publ'!$U$2:$U$476,0),2))</f>
        <v/>
      </c>
      <c r="D474" s="106" t="str">
        <f>IF(ISERROR(VLOOKUP($C474,'Miljövärden urval för publ'!$B$2:$H$490,MATCH(D$4,'Miljövärden urval för publ'!$B$2:$H$2,0),FALSE)),"",VLOOKUP($C474,'Miljövärden urval för publ'!$B$2:$H$490,MATCH(D$4,'Miljövärden urval för publ'!$B$2:$H$2,0),FALSE))</f>
        <v/>
      </c>
      <c r="E474" s="106" t="str">
        <f>IF(ISERROR(VLOOKUP($C474,'Miljövärden urval för publ'!$B$2:$H$490,MATCH(E$4,'Miljövärden urval för publ'!$B$2:$H$2,0),FALSE)),"",VLOOKUP($C474,'Miljövärden urval för publ'!$B$2:$H$490,MATCH(E$4,'Miljövärden urval för publ'!$B$2:$H$2,0),FALSE))</f>
        <v/>
      </c>
      <c r="F474" s="106" t="str">
        <f>IF(ISERROR(VLOOKUP($C474,'Miljövärden urval för publ'!$B$2:$H$490,MATCH(F$4,'Miljövärden urval för publ'!$B$2:$H$2,0),FALSE)),"",VLOOKUP($C474,'Miljövärden urval för publ'!$B$2:$H$490,MATCH(F$4,'Miljövärden urval för publ'!$B$2:$H$2,0),FALSE))</f>
        <v/>
      </c>
      <c r="G474" s="106" t="str">
        <f>IF(ISERROR(VLOOKUP($C474,'Miljövärden urval för publ'!$B$2:$H$490,MATCH(G$4,'Miljövärden urval för publ'!$B$2:$H$2,0),FALSE)),"",VLOOKUP($C474,'Miljövärden urval för publ'!$B$2:$H$490,MATCH(G$4,'Miljövärden urval för publ'!$B$2:$H$2,0),FALSE))</f>
        <v/>
      </c>
    </row>
    <row r="475" spans="1:7" x14ac:dyDescent="0.25">
      <c r="A475" s="106">
        <v>472</v>
      </c>
      <c r="B475" s="106" t="str">
        <f>IF(ISERROR(INDEX('Miljövärden urval för publ'!$A$2:$AD$475,MATCH($A475,'Miljövärden urval för publ'!$U$2:$U$476,0),1)),"",INDEX('Miljövärden urval för publ'!$A$2:$AD$475,MATCH($A475,'Miljövärden urval för publ'!$U$2:$U$476,0),1))</f>
        <v/>
      </c>
      <c r="C475" s="106" t="str">
        <f>IF(ISERROR(INDEX('Miljövärden urval för publ'!$A$2:$AD$475,MATCH($A475,'Miljövärden urval för publ'!$U$2:$U$476,0),2)),"",INDEX('Miljövärden urval för publ'!$A$2:$AD$475,MATCH($A475,'Miljövärden urval för publ'!$U$2:$U$476,0),2))</f>
        <v/>
      </c>
      <c r="D475" s="106" t="str">
        <f>IF(ISERROR(VLOOKUP($C475,'Miljövärden urval för publ'!$B$2:$H$490,MATCH(D$4,'Miljövärden urval för publ'!$B$2:$H$2,0),FALSE)),"",VLOOKUP($C475,'Miljövärden urval för publ'!$B$2:$H$490,MATCH(D$4,'Miljövärden urval för publ'!$B$2:$H$2,0),FALSE))</f>
        <v/>
      </c>
      <c r="E475" s="106" t="str">
        <f>IF(ISERROR(VLOOKUP($C475,'Miljövärden urval för publ'!$B$2:$H$490,MATCH(E$4,'Miljövärden urval för publ'!$B$2:$H$2,0),FALSE)),"",VLOOKUP($C475,'Miljövärden urval för publ'!$B$2:$H$490,MATCH(E$4,'Miljövärden urval för publ'!$B$2:$H$2,0),FALSE))</f>
        <v/>
      </c>
      <c r="F475" s="106" t="str">
        <f>IF(ISERROR(VLOOKUP($C475,'Miljövärden urval för publ'!$B$2:$H$490,MATCH(F$4,'Miljövärden urval för publ'!$B$2:$H$2,0),FALSE)),"",VLOOKUP($C475,'Miljövärden urval för publ'!$B$2:$H$490,MATCH(F$4,'Miljövärden urval för publ'!$B$2:$H$2,0),FALSE))</f>
        <v/>
      </c>
      <c r="G475" s="106" t="str">
        <f>IF(ISERROR(VLOOKUP($C475,'Miljövärden urval för publ'!$B$2:$H$490,MATCH(G$4,'Miljövärden urval för publ'!$B$2:$H$2,0),FALSE)),"",VLOOKUP($C475,'Miljövärden urval för publ'!$B$2:$H$490,MATCH(G$4,'Miljövärden urval för publ'!$B$2:$H$2,0),FALSE))</f>
        <v/>
      </c>
    </row>
    <row r="476" spans="1:7" x14ac:dyDescent="0.25">
      <c r="A476" s="106">
        <v>473</v>
      </c>
      <c r="B476" s="106" t="str">
        <f>IF(ISERROR(INDEX('Miljövärden urval för publ'!$A$2:$AD$475,MATCH($A476,'Miljövärden urval för publ'!$U$2:$U$476,0),1)),"",INDEX('Miljövärden urval för publ'!$A$2:$AD$475,MATCH($A476,'Miljövärden urval för publ'!$U$2:$U$476,0),1))</f>
        <v/>
      </c>
      <c r="C476" s="106" t="str">
        <f>IF(ISERROR(INDEX('Miljövärden urval för publ'!$A$2:$AD$475,MATCH($A476,'Miljövärden urval för publ'!$U$2:$U$476,0),2)),"",INDEX('Miljövärden urval för publ'!$A$2:$AD$475,MATCH($A476,'Miljövärden urval för publ'!$U$2:$U$476,0),2))</f>
        <v/>
      </c>
      <c r="D476" s="106" t="str">
        <f>IF(ISERROR(VLOOKUP($C476,'Miljövärden urval för publ'!$B$2:$H$490,MATCH(D$4,'Miljövärden urval för publ'!$B$2:$H$2,0),FALSE)),"",VLOOKUP($C476,'Miljövärden urval för publ'!$B$2:$H$490,MATCH(D$4,'Miljövärden urval för publ'!$B$2:$H$2,0),FALSE))</f>
        <v/>
      </c>
      <c r="E476" s="106" t="str">
        <f>IF(ISERROR(VLOOKUP($C476,'Miljövärden urval för publ'!$B$2:$H$490,MATCH(E$4,'Miljövärden urval för publ'!$B$2:$H$2,0),FALSE)),"",VLOOKUP($C476,'Miljövärden urval för publ'!$B$2:$H$490,MATCH(E$4,'Miljövärden urval för publ'!$B$2:$H$2,0),FALSE))</f>
        <v/>
      </c>
      <c r="F476" s="106" t="str">
        <f>IF(ISERROR(VLOOKUP($C476,'Miljövärden urval för publ'!$B$2:$H$490,MATCH(F$4,'Miljövärden urval för publ'!$B$2:$H$2,0),FALSE)),"",VLOOKUP($C476,'Miljövärden urval för publ'!$B$2:$H$490,MATCH(F$4,'Miljövärden urval för publ'!$B$2:$H$2,0),FALSE))</f>
        <v/>
      </c>
      <c r="G476" s="106" t="str">
        <f>IF(ISERROR(VLOOKUP($C476,'Miljövärden urval för publ'!$B$2:$H$490,MATCH(G$4,'Miljövärden urval för publ'!$B$2:$H$2,0),FALSE)),"",VLOOKUP($C476,'Miljövärden urval för publ'!$B$2:$H$490,MATCH(G$4,'Miljövärden urval för publ'!$B$2:$H$2,0),FALSE))</f>
        <v/>
      </c>
    </row>
    <row r="477" spans="1:7" x14ac:dyDescent="0.25">
      <c r="A477" s="106">
        <v>474</v>
      </c>
      <c r="B477" s="106" t="str">
        <f>IF(ISERROR(INDEX('Miljövärden urval för publ'!$A$2:$AD$475,MATCH($A477,'Miljövärden urval för publ'!$U$2:$U$476,0),1)),"",INDEX('Miljövärden urval för publ'!$A$2:$AD$475,MATCH($A477,'Miljövärden urval för publ'!$U$2:$U$476,0),1))</f>
        <v/>
      </c>
      <c r="C477" s="106" t="str">
        <f>IF(ISERROR(INDEX('Miljövärden urval för publ'!$A$2:$AD$475,MATCH($A477,'Miljövärden urval för publ'!$U$2:$U$476,0),2)),"",INDEX('Miljövärden urval för publ'!$A$2:$AD$475,MATCH($A477,'Miljövärden urval för publ'!$U$2:$U$476,0),2))</f>
        <v/>
      </c>
      <c r="D477" s="106" t="str">
        <f>IF(ISERROR(VLOOKUP($C477,'Miljövärden urval för publ'!$B$2:$H$490,MATCH(D$4,'Miljövärden urval för publ'!$B$2:$H$2,0),FALSE)),"",VLOOKUP($C477,'Miljövärden urval för publ'!$B$2:$H$490,MATCH(D$4,'Miljövärden urval för publ'!$B$2:$H$2,0),FALSE))</f>
        <v/>
      </c>
      <c r="E477" s="106" t="str">
        <f>IF(ISERROR(VLOOKUP($C477,'Miljövärden urval för publ'!$B$2:$H$490,MATCH(E$4,'Miljövärden urval för publ'!$B$2:$H$2,0),FALSE)),"",VLOOKUP($C477,'Miljövärden urval för publ'!$B$2:$H$490,MATCH(E$4,'Miljövärden urval för publ'!$B$2:$H$2,0),FALSE))</f>
        <v/>
      </c>
      <c r="F477" s="106" t="str">
        <f>IF(ISERROR(VLOOKUP($C477,'Miljövärden urval för publ'!$B$2:$H$490,MATCH(F$4,'Miljövärden urval för publ'!$B$2:$H$2,0),FALSE)),"",VLOOKUP($C477,'Miljövärden urval för publ'!$B$2:$H$490,MATCH(F$4,'Miljövärden urval för publ'!$B$2:$H$2,0),FALSE))</f>
        <v/>
      </c>
      <c r="G477" s="106" t="str">
        <f>IF(ISERROR(VLOOKUP($C477,'Miljövärden urval för publ'!$B$2:$H$490,MATCH(G$4,'Miljövärden urval för publ'!$B$2:$H$2,0),FALSE)),"",VLOOKUP($C477,'Miljövärden urval för publ'!$B$2:$H$490,MATCH(G$4,'Miljövärden urval för publ'!$B$2:$H$2,0),FALSE))</f>
        <v/>
      </c>
    </row>
    <row r="478" spans="1:7" x14ac:dyDescent="0.25">
      <c r="A478" s="106">
        <v>475</v>
      </c>
      <c r="B478" s="106" t="str">
        <f>IF(ISERROR(INDEX('Miljövärden urval för publ'!$A$2:$AD$475,MATCH($A478,'Miljövärden urval för publ'!$U$2:$U$476,0),1)),"",INDEX('Miljövärden urval för publ'!$A$2:$AD$475,MATCH($A478,'Miljövärden urval för publ'!$U$2:$U$476,0),1))</f>
        <v/>
      </c>
      <c r="C478" s="106" t="str">
        <f>IF(ISERROR(INDEX('Miljövärden urval för publ'!$A$2:$AD$475,MATCH($A478,'Miljövärden urval för publ'!$U$2:$U$476,0),2)),"",INDEX('Miljövärden urval för publ'!$A$2:$AD$475,MATCH($A478,'Miljövärden urval för publ'!$U$2:$U$476,0),2))</f>
        <v/>
      </c>
      <c r="D478" s="106" t="str">
        <f>IF(ISERROR(VLOOKUP($C478,'Miljövärden urval för publ'!$B$2:$H$490,MATCH(D$4,'Miljövärden urval för publ'!$B$2:$H$2,0),FALSE)),"",VLOOKUP($C478,'Miljövärden urval för publ'!$B$2:$H$490,MATCH(D$4,'Miljövärden urval för publ'!$B$2:$H$2,0),FALSE))</f>
        <v/>
      </c>
      <c r="E478" s="106" t="str">
        <f>IF(ISERROR(VLOOKUP($C478,'Miljövärden urval för publ'!$B$2:$H$490,MATCH(E$4,'Miljövärden urval för publ'!$B$2:$H$2,0),FALSE)),"",VLOOKUP($C478,'Miljövärden urval för publ'!$B$2:$H$490,MATCH(E$4,'Miljövärden urval för publ'!$B$2:$H$2,0),FALSE))</f>
        <v/>
      </c>
      <c r="F478" s="106" t="str">
        <f>IF(ISERROR(VLOOKUP($C478,'Miljövärden urval för publ'!$B$2:$H$490,MATCH(F$4,'Miljövärden urval för publ'!$B$2:$H$2,0),FALSE)),"",VLOOKUP($C478,'Miljövärden urval för publ'!$B$2:$H$490,MATCH(F$4,'Miljövärden urval för publ'!$B$2:$H$2,0),FALSE))</f>
        <v/>
      </c>
      <c r="G478" s="106" t="str">
        <f>IF(ISERROR(VLOOKUP($C478,'Miljövärden urval för publ'!$B$2:$H$490,MATCH(G$4,'Miljövärden urval för publ'!$B$2:$H$2,0),FALSE)),"",VLOOKUP($C478,'Miljövärden urval för publ'!$B$2:$H$490,MATCH(G$4,'Miljövärden urval för publ'!$B$2:$H$2,0),FALSE))</f>
        <v/>
      </c>
    </row>
    <row r="479" spans="1:7" x14ac:dyDescent="0.25">
      <c r="A479" s="106">
        <v>476</v>
      </c>
      <c r="B479" s="106" t="str">
        <f>IF(ISERROR(INDEX('Miljövärden urval för publ'!$A$2:$AD$475,MATCH($A479,'Miljövärden urval för publ'!$U$2:$U$476,0),1)),"",INDEX('Miljövärden urval för publ'!$A$2:$AD$475,MATCH($A479,'Miljövärden urval för publ'!$U$2:$U$476,0),1))</f>
        <v/>
      </c>
      <c r="C479" s="106" t="str">
        <f>IF(ISERROR(INDEX('Miljövärden urval för publ'!$A$2:$AD$475,MATCH($A479,'Miljövärden urval för publ'!$U$2:$U$476,0),2)),"",INDEX('Miljövärden urval för publ'!$A$2:$AD$475,MATCH($A479,'Miljövärden urval för publ'!$U$2:$U$476,0),2))</f>
        <v/>
      </c>
      <c r="D479" s="106" t="str">
        <f>IF(ISERROR(VLOOKUP($C479,'Miljövärden urval för publ'!$B$2:$H$490,MATCH(D$4,'Miljövärden urval för publ'!$B$2:$H$2,0),FALSE)),"",VLOOKUP($C479,'Miljövärden urval för publ'!$B$2:$H$490,MATCH(D$4,'Miljövärden urval för publ'!$B$2:$H$2,0),FALSE))</f>
        <v/>
      </c>
      <c r="E479" s="106" t="str">
        <f>IF(ISERROR(VLOOKUP($C479,'Miljövärden urval för publ'!$B$2:$H$490,MATCH(E$4,'Miljövärden urval för publ'!$B$2:$H$2,0),FALSE)),"",VLOOKUP($C479,'Miljövärden urval för publ'!$B$2:$H$490,MATCH(E$4,'Miljövärden urval för publ'!$B$2:$H$2,0),FALSE))</f>
        <v/>
      </c>
      <c r="F479" s="106" t="str">
        <f>IF(ISERROR(VLOOKUP($C479,'Miljövärden urval för publ'!$B$2:$H$490,MATCH(F$4,'Miljövärden urval för publ'!$B$2:$H$2,0),FALSE)),"",VLOOKUP($C479,'Miljövärden urval för publ'!$B$2:$H$490,MATCH(F$4,'Miljövärden urval för publ'!$B$2:$H$2,0),FALSE))</f>
        <v/>
      </c>
      <c r="G479" s="106" t="str">
        <f>IF(ISERROR(VLOOKUP($C479,'Miljövärden urval för publ'!$B$2:$H$490,MATCH(G$4,'Miljövärden urval för publ'!$B$2:$H$2,0),FALSE)),"",VLOOKUP($C479,'Miljövärden urval för publ'!$B$2:$H$490,MATCH(G$4,'Miljövärden urval för publ'!$B$2:$H$2,0),FALSE))</f>
        <v/>
      </c>
    </row>
    <row r="480" spans="1:7" x14ac:dyDescent="0.25">
      <c r="A480" s="106">
        <v>477</v>
      </c>
      <c r="B480" s="106" t="str">
        <f>IF(ISERROR(INDEX('Miljövärden urval för publ'!$A$2:$AD$475,MATCH($A480,'Miljövärden urval för publ'!$U$2:$U$476,0),1)),"",INDEX('Miljövärden urval för publ'!$A$2:$AD$475,MATCH($A480,'Miljövärden urval för publ'!$U$2:$U$476,0),1))</f>
        <v/>
      </c>
      <c r="C480" s="106" t="str">
        <f>IF(ISERROR(INDEX('Miljövärden urval för publ'!$A$2:$AD$475,MATCH($A480,'Miljövärden urval för publ'!$U$2:$U$476,0),2)),"",INDEX('Miljövärden urval för publ'!$A$2:$AD$475,MATCH($A480,'Miljövärden urval för publ'!$U$2:$U$476,0),2))</f>
        <v/>
      </c>
      <c r="D480" s="106" t="str">
        <f>IF(ISERROR(VLOOKUP($C480,'Miljövärden urval för publ'!$B$2:$H$490,MATCH(D$4,'Miljövärden urval för publ'!$B$2:$H$2,0),FALSE)),"",VLOOKUP($C480,'Miljövärden urval för publ'!$B$2:$H$490,MATCH(D$4,'Miljövärden urval för publ'!$B$2:$H$2,0),FALSE))</f>
        <v/>
      </c>
      <c r="E480" s="106" t="str">
        <f>IF(ISERROR(VLOOKUP($C480,'Miljövärden urval för publ'!$B$2:$H$490,MATCH(E$4,'Miljövärden urval för publ'!$B$2:$H$2,0),FALSE)),"",VLOOKUP($C480,'Miljövärden urval för publ'!$B$2:$H$490,MATCH(E$4,'Miljövärden urval för publ'!$B$2:$H$2,0),FALSE))</f>
        <v/>
      </c>
      <c r="F480" s="106" t="str">
        <f>IF(ISERROR(VLOOKUP($C480,'Miljövärden urval för publ'!$B$2:$H$490,MATCH(F$4,'Miljövärden urval för publ'!$B$2:$H$2,0),FALSE)),"",VLOOKUP($C480,'Miljövärden urval för publ'!$B$2:$H$490,MATCH(F$4,'Miljövärden urval för publ'!$B$2:$H$2,0),FALSE))</f>
        <v/>
      </c>
      <c r="G480" s="106" t="str">
        <f>IF(ISERROR(VLOOKUP($C480,'Miljövärden urval för publ'!$B$2:$H$490,MATCH(G$4,'Miljövärden urval för publ'!$B$2:$H$2,0),FALSE)),"",VLOOKUP($C480,'Miljövärden urval för publ'!$B$2:$H$490,MATCH(G$4,'Miljövärden urval för publ'!$B$2:$H$2,0),FALSE))</f>
        <v/>
      </c>
    </row>
    <row r="481" spans="1:7" x14ac:dyDescent="0.25">
      <c r="A481" s="106">
        <v>478</v>
      </c>
      <c r="B481" s="106" t="str">
        <f>IF(ISERROR(INDEX('Miljövärden urval för publ'!$A$2:$AD$475,MATCH($A481,'Miljövärden urval för publ'!$U$2:$U$476,0),1)),"",INDEX('Miljövärden urval för publ'!$A$2:$AD$475,MATCH($A481,'Miljövärden urval för publ'!$U$2:$U$476,0),1))</f>
        <v/>
      </c>
      <c r="C481" s="106" t="str">
        <f>IF(ISERROR(INDEX('Miljövärden urval för publ'!$A$2:$AD$475,MATCH($A481,'Miljövärden urval för publ'!$U$2:$U$476,0),2)),"",INDEX('Miljövärden urval för publ'!$A$2:$AD$475,MATCH($A481,'Miljövärden urval för publ'!$U$2:$U$476,0),2))</f>
        <v/>
      </c>
      <c r="D481" s="106" t="str">
        <f>IF(ISERROR(VLOOKUP($C481,'Miljövärden urval för publ'!$B$2:$H$490,MATCH(D$4,'Miljövärden urval för publ'!$B$2:$H$2,0),FALSE)),"",VLOOKUP($C481,'Miljövärden urval för publ'!$B$2:$H$490,MATCH(D$4,'Miljövärden urval för publ'!$B$2:$H$2,0),FALSE))</f>
        <v/>
      </c>
      <c r="E481" s="106" t="str">
        <f>IF(ISERROR(VLOOKUP($C481,'Miljövärden urval för publ'!$B$2:$H$490,MATCH(E$4,'Miljövärden urval för publ'!$B$2:$H$2,0),FALSE)),"",VLOOKUP($C481,'Miljövärden urval för publ'!$B$2:$H$490,MATCH(E$4,'Miljövärden urval för publ'!$B$2:$H$2,0),FALSE))</f>
        <v/>
      </c>
      <c r="F481" s="106" t="str">
        <f>IF(ISERROR(VLOOKUP($C481,'Miljövärden urval för publ'!$B$2:$H$490,MATCH(F$4,'Miljövärden urval för publ'!$B$2:$H$2,0),FALSE)),"",VLOOKUP($C481,'Miljövärden urval för publ'!$B$2:$H$490,MATCH(F$4,'Miljövärden urval för publ'!$B$2:$H$2,0),FALSE))</f>
        <v/>
      </c>
      <c r="G481" s="106" t="str">
        <f>IF(ISERROR(VLOOKUP($C481,'Miljövärden urval för publ'!$B$2:$H$490,MATCH(G$4,'Miljövärden urval för publ'!$B$2:$H$2,0),FALSE)),"",VLOOKUP($C481,'Miljövärden urval för publ'!$B$2:$H$490,MATCH(G$4,'Miljövärden urval för publ'!$B$2:$H$2,0),FALSE))</f>
        <v/>
      </c>
    </row>
    <row r="482" spans="1:7" x14ac:dyDescent="0.25">
      <c r="A482" s="106">
        <v>479</v>
      </c>
      <c r="B482" s="106" t="str">
        <f>IF(ISERROR(INDEX('Miljövärden urval för publ'!$A$2:$AD$475,MATCH($A482,'Miljövärden urval för publ'!$U$2:$U$476,0),1)),"",INDEX('Miljövärden urval för publ'!$A$2:$AD$475,MATCH($A482,'Miljövärden urval för publ'!$U$2:$U$476,0),1))</f>
        <v/>
      </c>
      <c r="C482" s="106" t="str">
        <f>IF(ISERROR(INDEX('Miljövärden urval för publ'!$A$2:$AD$475,MATCH($A482,'Miljövärden urval för publ'!$U$2:$U$476,0),2)),"",INDEX('Miljövärden urval för publ'!$A$2:$AD$475,MATCH($A482,'Miljövärden urval för publ'!$U$2:$U$476,0),2))</f>
        <v/>
      </c>
      <c r="D482" s="106" t="str">
        <f>IF(ISERROR(VLOOKUP($C482,'Miljövärden urval för publ'!$B$2:$H$490,MATCH(D$4,'Miljövärden urval för publ'!$B$2:$H$2,0),FALSE)),"",VLOOKUP($C482,'Miljövärden urval för publ'!$B$2:$H$490,MATCH(D$4,'Miljövärden urval för publ'!$B$2:$H$2,0),FALSE))</f>
        <v/>
      </c>
      <c r="E482" s="106" t="str">
        <f>IF(ISERROR(VLOOKUP($C482,'Miljövärden urval för publ'!$B$2:$H$490,MATCH(E$4,'Miljövärden urval för publ'!$B$2:$H$2,0),FALSE)),"",VLOOKUP($C482,'Miljövärden urval för publ'!$B$2:$H$490,MATCH(E$4,'Miljövärden urval för publ'!$B$2:$H$2,0),FALSE))</f>
        <v/>
      </c>
      <c r="F482" s="106" t="str">
        <f>IF(ISERROR(VLOOKUP($C482,'Miljövärden urval för publ'!$B$2:$H$490,MATCH(F$4,'Miljövärden urval för publ'!$B$2:$H$2,0),FALSE)),"",VLOOKUP($C482,'Miljövärden urval för publ'!$B$2:$H$490,MATCH(F$4,'Miljövärden urval för publ'!$B$2:$H$2,0),FALSE))</f>
        <v/>
      </c>
      <c r="G482" s="106" t="str">
        <f>IF(ISERROR(VLOOKUP($C482,'Miljövärden urval för publ'!$B$2:$H$490,MATCH(G$4,'Miljövärden urval för publ'!$B$2:$H$2,0),FALSE)),"",VLOOKUP($C482,'Miljövärden urval för publ'!$B$2:$H$490,MATCH(G$4,'Miljövärden urval för publ'!$B$2:$H$2,0),FALSE))</f>
        <v/>
      </c>
    </row>
    <row r="483" spans="1:7" x14ac:dyDescent="0.25">
      <c r="A483" s="106">
        <v>480</v>
      </c>
      <c r="B483" s="106" t="str">
        <f>IF(ISERROR(INDEX('Miljövärden urval för publ'!$A$2:$AD$475,MATCH($A483,'Miljövärden urval för publ'!$U$2:$U$476,0),1)),"",INDEX('Miljövärden urval för publ'!$A$2:$AD$475,MATCH($A483,'Miljövärden urval för publ'!$U$2:$U$476,0),1))</f>
        <v/>
      </c>
      <c r="C483" s="106" t="str">
        <f>IF(ISERROR(INDEX('Miljövärden urval för publ'!$A$2:$AD$475,MATCH($A483,'Miljövärden urval för publ'!$U$2:$U$476,0),2)),"",INDEX('Miljövärden urval för publ'!$A$2:$AD$475,MATCH($A483,'Miljövärden urval för publ'!$U$2:$U$476,0),2))</f>
        <v/>
      </c>
      <c r="D483" s="106" t="str">
        <f>IF(ISERROR(VLOOKUP($C483,'Miljövärden urval för publ'!$B$2:$H$490,MATCH(D$4,'Miljövärden urval för publ'!$B$2:$H$2,0),FALSE)),"",VLOOKUP($C483,'Miljövärden urval för publ'!$B$2:$H$490,MATCH(D$4,'Miljövärden urval för publ'!$B$2:$H$2,0),FALSE))</f>
        <v/>
      </c>
      <c r="E483" s="106" t="str">
        <f>IF(ISERROR(VLOOKUP($C483,'Miljövärden urval för publ'!$B$2:$H$490,MATCH(E$4,'Miljövärden urval för publ'!$B$2:$H$2,0),FALSE)),"",VLOOKUP($C483,'Miljövärden urval för publ'!$B$2:$H$490,MATCH(E$4,'Miljövärden urval för publ'!$B$2:$H$2,0),FALSE))</f>
        <v/>
      </c>
      <c r="F483" s="106" t="str">
        <f>IF(ISERROR(VLOOKUP($C483,'Miljövärden urval för publ'!$B$2:$H$490,MATCH(F$4,'Miljövärden urval för publ'!$B$2:$H$2,0),FALSE)),"",VLOOKUP($C483,'Miljövärden urval för publ'!$B$2:$H$490,MATCH(F$4,'Miljövärden urval för publ'!$B$2:$H$2,0),FALSE))</f>
        <v/>
      </c>
      <c r="G483" s="106" t="str">
        <f>IF(ISERROR(VLOOKUP($C483,'Miljövärden urval för publ'!$B$2:$H$490,MATCH(G$4,'Miljövärden urval för publ'!$B$2:$H$2,0),FALSE)),"",VLOOKUP($C483,'Miljövärden urval för publ'!$B$2:$H$490,MATCH(G$4,'Miljövärden urval för publ'!$B$2:$H$2,0),FALSE))</f>
        <v/>
      </c>
    </row>
    <row r="484" spans="1:7" x14ac:dyDescent="0.25">
      <c r="A484" s="106">
        <v>481</v>
      </c>
      <c r="B484" s="106" t="str">
        <f>IF(ISERROR(INDEX('Miljövärden urval för publ'!$A$2:$AD$475,MATCH($A484,'Miljövärden urval för publ'!$U$2:$U$476,0),1)),"",INDEX('Miljövärden urval för publ'!$A$2:$AD$475,MATCH($A484,'Miljövärden urval för publ'!$U$2:$U$476,0),1))</f>
        <v/>
      </c>
      <c r="C484" s="106" t="str">
        <f>IF(ISERROR(INDEX('Miljövärden urval för publ'!$A$2:$AD$475,MATCH($A484,'Miljövärden urval för publ'!$U$2:$U$476,0),2)),"",INDEX('Miljövärden urval för publ'!$A$2:$AD$475,MATCH($A484,'Miljövärden urval för publ'!$U$2:$U$476,0),2))</f>
        <v/>
      </c>
      <c r="D484" s="106" t="str">
        <f>IF(ISERROR(VLOOKUP($C484,'Miljövärden urval för publ'!$B$2:$H$490,MATCH(D$4,'Miljövärden urval för publ'!$B$2:$H$2,0),FALSE)),"",VLOOKUP($C484,'Miljövärden urval för publ'!$B$2:$H$490,MATCH(D$4,'Miljövärden urval för publ'!$B$2:$H$2,0),FALSE))</f>
        <v/>
      </c>
      <c r="E484" s="106" t="str">
        <f>IF(ISERROR(VLOOKUP($C484,'Miljövärden urval för publ'!$B$2:$H$490,MATCH(E$4,'Miljövärden urval för publ'!$B$2:$H$2,0),FALSE)),"",VLOOKUP($C484,'Miljövärden urval för publ'!$B$2:$H$490,MATCH(E$4,'Miljövärden urval för publ'!$B$2:$H$2,0),FALSE))</f>
        <v/>
      </c>
      <c r="F484" s="106" t="str">
        <f>IF(ISERROR(VLOOKUP($C484,'Miljövärden urval för publ'!$B$2:$H$490,MATCH(F$4,'Miljövärden urval för publ'!$B$2:$H$2,0),FALSE)),"",VLOOKUP($C484,'Miljövärden urval för publ'!$B$2:$H$490,MATCH(F$4,'Miljövärden urval för publ'!$B$2:$H$2,0),FALSE))</f>
        <v/>
      </c>
      <c r="G484" s="106" t="str">
        <f>IF(ISERROR(VLOOKUP($C484,'Miljövärden urval för publ'!$B$2:$H$490,MATCH(G$4,'Miljövärden urval för publ'!$B$2:$H$2,0),FALSE)),"",VLOOKUP($C484,'Miljövärden urval för publ'!$B$2:$H$490,MATCH(G$4,'Miljövärden urval för publ'!$B$2:$H$2,0),FALSE))</f>
        <v/>
      </c>
    </row>
    <row r="485" spans="1:7" x14ac:dyDescent="0.25">
      <c r="A485" s="106">
        <v>482</v>
      </c>
      <c r="B485" s="106" t="str">
        <f>IF(ISERROR(INDEX('Miljövärden urval för publ'!$A$2:$AD$475,MATCH($A485,'Miljövärden urval för publ'!$U$2:$U$476,0),1)),"",INDEX('Miljövärden urval för publ'!$A$2:$AD$475,MATCH($A485,'Miljövärden urval för publ'!$U$2:$U$476,0),1))</f>
        <v/>
      </c>
      <c r="C485" s="106" t="str">
        <f>IF(ISERROR(INDEX('Miljövärden urval för publ'!$A$2:$AD$475,MATCH($A485,'Miljövärden urval för publ'!$U$2:$U$476,0),2)),"",INDEX('Miljövärden urval för publ'!$A$2:$AD$475,MATCH($A485,'Miljövärden urval för publ'!$U$2:$U$476,0),2))</f>
        <v/>
      </c>
      <c r="D485" s="106" t="str">
        <f>IF(ISERROR(VLOOKUP($C485,'Miljövärden urval för publ'!$B$2:$H$490,MATCH(D$4,'Miljövärden urval för publ'!$B$2:$H$2,0),FALSE)),"",VLOOKUP($C485,'Miljövärden urval för publ'!$B$2:$H$490,MATCH(D$4,'Miljövärden urval för publ'!$B$2:$H$2,0),FALSE))</f>
        <v/>
      </c>
      <c r="E485" s="106" t="str">
        <f>IF(ISERROR(VLOOKUP($C485,'Miljövärden urval för publ'!$B$2:$H$490,MATCH(E$4,'Miljövärden urval för publ'!$B$2:$H$2,0),FALSE)),"",VLOOKUP($C485,'Miljövärden urval för publ'!$B$2:$H$490,MATCH(E$4,'Miljövärden urval för publ'!$B$2:$H$2,0),FALSE))</f>
        <v/>
      </c>
      <c r="F485" s="106" t="str">
        <f>IF(ISERROR(VLOOKUP($C485,'Miljövärden urval för publ'!$B$2:$H$490,MATCH(F$4,'Miljövärden urval för publ'!$B$2:$H$2,0),FALSE)),"",VLOOKUP($C485,'Miljövärden urval för publ'!$B$2:$H$490,MATCH(F$4,'Miljövärden urval för publ'!$B$2:$H$2,0),FALSE))</f>
        <v/>
      </c>
      <c r="G485" s="106" t="str">
        <f>IF(ISERROR(VLOOKUP($C485,'Miljövärden urval för publ'!$B$2:$H$490,MATCH(G$4,'Miljövärden urval för publ'!$B$2:$H$2,0),FALSE)),"",VLOOKUP($C485,'Miljövärden urval för publ'!$B$2:$H$490,MATCH(G$4,'Miljövärden urval för publ'!$B$2:$H$2,0),FALSE))</f>
        <v/>
      </c>
    </row>
    <row r="486" spans="1:7" x14ac:dyDescent="0.25">
      <c r="A486" s="106">
        <v>483</v>
      </c>
      <c r="B486" s="106" t="str">
        <f>IF(ISERROR(INDEX('Miljövärden urval för publ'!$A$2:$AD$475,MATCH($A486,'Miljövärden urval för publ'!$U$2:$U$476,0),1)),"",INDEX('Miljövärden urval för publ'!$A$2:$AD$475,MATCH($A486,'Miljövärden urval för publ'!$U$2:$U$476,0),1))</f>
        <v/>
      </c>
      <c r="C486" s="106" t="str">
        <f>IF(ISERROR(INDEX('Miljövärden urval för publ'!$A$2:$AD$475,MATCH($A486,'Miljövärden urval för publ'!$U$2:$U$476,0),2)),"",INDEX('Miljövärden urval för publ'!$A$2:$AD$475,MATCH($A486,'Miljövärden urval för publ'!$U$2:$U$476,0),2))</f>
        <v/>
      </c>
      <c r="D486" s="106" t="str">
        <f>IF(ISERROR(VLOOKUP($C486,'Miljövärden urval för publ'!$B$2:$H$490,MATCH(D$4,'Miljövärden urval för publ'!$B$2:$H$2,0),FALSE)),"",VLOOKUP($C486,'Miljövärden urval för publ'!$B$2:$H$490,MATCH(D$4,'Miljövärden urval för publ'!$B$2:$H$2,0),FALSE))</f>
        <v/>
      </c>
      <c r="E486" s="106" t="str">
        <f>IF(ISERROR(VLOOKUP($C486,'Miljövärden urval för publ'!$B$2:$H$490,MATCH(E$4,'Miljövärden urval för publ'!$B$2:$H$2,0),FALSE)),"",VLOOKUP($C486,'Miljövärden urval för publ'!$B$2:$H$490,MATCH(E$4,'Miljövärden urval för publ'!$B$2:$H$2,0),FALSE))</f>
        <v/>
      </c>
      <c r="F486" s="106" t="str">
        <f>IF(ISERROR(VLOOKUP($C486,'Miljövärden urval för publ'!$B$2:$H$490,MATCH(F$4,'Miljövärden urval för publ'!$B$2:$H$2,0),FALSE)),"",VLOOKUP($C486,'Miljövärden urval för publ'!$B$2:$H$490,MATCH(F$4,'Miljövärden urval för publ'!$B$2:$H$2,0),FALSE))</f>
        <v/>
      </c>
      <c r="G486" s="106" t="str">
        <f>IF(ISERROR(VLOOKUP($C486,'Miljövärden urval för publ'!$B$2:$H$490,MATCH(G$4,'Miljövärden urval för publ'!$B$2:$H$2,0),FALSE)),"",VLOOKUP($C486,'Miljövärden urval för publ'!$B$2:$H$490,MATCH(G$4,'Miljövärden urval för publ'!$B$2:$H$2,0),FALSE))</f>
        <v/>
      </c>
    </row>
    <row r="487" spans="1:7" x14ac:dyDescent="0.25">
      <c r="A487" s="106">
        <v>484</v>
      </c>
      <c r="B487" s="106" t="str">
        <f>IF(ISERROR(INDEX('Miljövärden urval för publ'!$A$2:$AD$475,MATCH($A487,'Miljövärden urval för publ'!$U$2:$U$476,0),1)),"",INDEX('Miljövärden urval för publ'!$A$2:$AD$475,MATCH($A487,'Miljövärden urval för publ'!$U$2:$U$476,0),1))</f>
        <v/>
      </c>
      <c r="C487" s="106" t="str">
        <f>IF(ISERROR(INDEX('Miljövärden urval för publ'!$A$2:$AD$475,MATCH($A487,'Miljövärden urval för publ'!$U$2:$U$476,0),2)),"",INDEX('Miljövärden urval för publ'!$A$2:$AD$475,MATCH($A487,'Miljövärden urval för publ'!$U$2:$U$476,0),2))</f>
        <v/>
      </c>
      <c r="D487" s="106" t="str">
        <f>IF(ISERROR(VLOOKUP($C487,'Miljövärden urval för publ'!$B$2:$H$490,MATCH(D$4,'Miljövärden urval för publ'!$B$2:$H$2,0),FALSE)),"",VLOOKUP($C487,'Miljövärden urval för publ'!$B$2:$H$490,MATCH(D$4,'Miljövärden urval för publ'!$B$2:$H$2,0),FALSE))</f>
        <v/>
      </c>
      <c r="E487" s="106" t="str">
        <f>IF(ISERROR(VLOOKUP($C487,'Miljövärden urval för publ'!$B$2:$H$490,MATCH(E$4,'Miljövärden urval för publ'!$B$2:$H$2,0),FALSE)),"",VLOOKUP($C487,'Miljövärden urval för publ'!$B$2:$H$490,MATCH(E$4,'Miljövärden urval för publ'!$B$2:$H$2,0),FALSE))</f>
        <v/>
      </c>
      <c r="F487" s="106" t="str">
        <f>IF(ISERROR(VLOOKUP($C487,'Miljövärden urval för publ'!$B$2:$H$490,MATCH(F$4,'Miljövärden urval för publ'!$B$2:$H$2,0),FALSE)),"",VLOOKUP($C487,'Miljövärden urval för publ'!$B$2:$H$490,MATCH(F$4,'Miljövärden urval för publ'!$B$2:$H$2,0),FALSE))</f>
        <v/>
      </c>
      <c r="G487" s="106"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topLeftCell="A3" workbookViewId="0">
      <selection activeCell="B4" sqref="B4:F4"/>
    </sheetView>
  </sheetViews>
  <sheetFormatPr defaultRowHeight="15" x14ac:dyDescent="0.25"/>
  <cols>
    <col min="1" max="1" width="27.28515625" style="112" customWidth="1"/>
    <col min="2" max="2" width="10.5703125" style="112" customWidth="1"/>
    <col min="3" max="3" width="9.140625" style="112"/>
    <col min="4" max="4" width="20.42578125" style="112" customWidth="1"/>
    <col min="5" max="5" width="9.140625" style="112"/>
    <col min="6" max="7" width="9.140625" style="106"/>
    <col min="8" max="8" width="15.140625" style="106" customWidth="1"/>
    <col min="9" max="9" width="27.28515625" style="106" customWidth="1"/>
    <col min="10" max="10" width="20.28515625" style="106" customWidth="1"/>
    <col min="11" max="11" width="20.7109375" style="106" customWidth="1"/>
    <col min="12" max="12" width="20" style="106" customWidth="1"/>
    <col min="13" max="13" width="17.42578125" style="106" customWidth="1"/>
    <col min="14" max="14" width="13.7109375" style="106" customWidth="1"/>
    <col min="15" max="16384" width="9.140625" style="106"/>
  </cols>
  <sheetData>
    <row r="1" spans="1:14" x14ac:dyDescent="0.25">
      <c r="A1" s="112" t="s">
        <v>1081</v>
      </c>
      <c r="H1" s="107" t="s">
        <v>1082</v>
      </c>
    </row>
    <row r="2" spans="1:14" x14ac:dyDescent="0.25">
      <c r="E2" s="113" t="s">
        <v>1083</v>
      </c>
      <c r="H2" s="106" t="s">
        <v>1084</v>
      </c>
    </row>
    <row r="3" spans="1:14" ht="60" x14ac:dyDescent="0.25">
      <c r="A3" s="114" t="s">
        <v>0</v>
      </c>
      <c r="B3" s="114" t="s">
        <v>1</v>
      </c>
      <c r="D3" s="112" t="s">
        <v>1085</v>
      </c>
      <c r="E3" s="113">
        <v>1</v>
      </c>
      <c r="H3" s="106">
        <v>1</v>
      </c>
      <c r="I3" s="115" t="s">
        <v>564</v>
      </c>
      <c r="J3" s="115" t="s">
        <v>1086</v>
      </c>
      <c r="K3" s="110" t="s">
        <v>2</v>
      </c>
      <c r="L3" s="110" t="s">
        <v>3</v>
      </c>
      <c r="M3" s="110" t="s">
        <v>4</v>
      </c>
      <c r="N3" s="110" t="s">
        <v>5</v>
      </c>
    </row>
    <row r="4" spans="1:14" x14ac:dyDescent="0.25">
      <c r="A4" s="117" t="s">
        <v>108</v>
      </c>
      <c r="B4" s="117" t="s">
        <v>109</v>
      </c>
      <c r="D4" s="112" t="str">
        <f>VLOOKUP(B4,'Miljövärden urval för publ'!$B$2:$V$480,MATCH("ska publiceras:",'Miljövärden urval för publ'!$B$2:$T$2,0),FALSE)</f>
        <v>ja</v>
      </c>
      <c r="E4" s="113">
        <f t="shared" ref="E4:E67" si="0">IF(ISERROR(D4),E3,IF(D4="ja",E3+1,E3))</f>
        <v>2</v>
      </c>
      <c r="H4" s="106">
        <v>2</v>
      </c>
      <c r="I4" s="106" t="str">
        <f>IF(ISERROR(INDEX($A$4:$E$490,MATCH($H4,$E$4:$E$490,0),1)),"",INDEX($A$4:$E$490,MATCH($H4,$E$4:$E$490,0),1))</f>
        <v>Elektra Värme AB</v>
      </c>
      <c r="J4" s="106" t="str">
        <f>IF(ISERROR(INDEX($A$4:$E$490,MATCH($H4,$E$4:$E$490,0),2)),"",INDEX($A$4:$E$490,MATCH($H4,$E$4:$E$490,0),2))</f>
        <v>Alfta</v>
      </c>
      <c r="K4" s="106">
        <f>IF(ISERROR(VLOOKUP($J4,'Miljövärden urval för publ'!$B$2:$H$490,MATCH(K$3,'Miljövärden urval för publ'!$B$2:$H$2,0),FALSE)),"",VLOOKUP($J4,'Miljövärden urval för publ'!$B$2:$H$490,MATCH(K$3,'Miljövärden urval för publ'!$B$2:$H$2,0),FALSE))</f>
        <v>0.101546</v>
      </c>
      <c r="L4" s="106">
        <f>IF(ISERROR(VLOOKUP($J4,'Miljövärden urval för publ'!$B$2:$H$490,MATCH(L$3,'Miljövärden urval för publ'!$B$2:$H$2,0),FALSE)),"",VLOOKUP($J4,'Miljövärden urval för publ'!$B$2:$H$490,MATCH(L$3,'Miljövärden urval för publ'!$B$2:$H$2,0),FALSE))</f>
        <v>20.179099999999998</v>
      </c>
      <c r="M4" s="106">
        <f>IF(ISERROR(VLOOKUP($J4,'Miljövärden urval för publ'!$B$2:$H$490,MATCH(M$3,'Miljövärden urval för publ'!$B$2:$H$2,0),FALSE)),"",VLOOKUP($J4,'Miljövärden urval för publ'!$B$2:$H$490,MATCH(M$3,'Miljövärden urval för publ'!$B$2:$H$2,0),FALSE))</f>
        <v>8.5444800000000001</v>
      </c>
      <c r="N4" s="106">
        <f>IF(ISERROR(VLOOKUP($J4,'Miljövärden urval för publ'!$B$2:$H$490,MATCH(N$3,'Miljövärden urval för publ'!$B$2:$H$2,0),FALSE)),"",VLOOKUP($J4,'Miljövärden urval för publ'!$B$2:$H$490,MATCH(N$3,'Miljövärden urval för publ'!$B$2:$H$2,0),FALSE))</f>
        <v>2.8406799999999999E-2</v>
      </c>
    </row>
    <row r="5" spans="1:14" x14ac:dyDescent="0.25">
      <c r="A5" s="117" t="s">
        <v>17</v>
      </c>
      <c r="B5" s="117" t="s">
        <v>18</v>
      </c>
      <c r="D5" s="112" t="str">
        <f>VLOOKUP(B5,'Miljövärden urval för publ'!$B$2:$V$480,MATCH("ska publiceras:",'Miljövärden urval för publ'!$B$2:$T$2,0),FALSE)</f>
        <v>ja</v>
      </c>
      <c r="E5" s="113">
        <f t="shared" si="0"/>
        <v>3</v>
      </c>
      <c r="H5" s="106">
        <v>3</v>
      </c>
      <c r="I5" s="106" t="str">
        <f t="shared" ref="I5:I68" si="1">IF(ISERROR(INDEX($A$4:$E$490,MATCH($H5,$E$4:$E$490,0),1)),"",INDEX($A$4:$E$490,MATCH($H5,$E$4:$E$490,0),1))</f>
        <v>Alingsås Energi Nät AB</v>
      </c>
      <c r="J5" s="106" t="str">
        <f>IF(ISERROR(INDEX($A$4:$E$490,MATCH($H5,$E$4:$E$490,0),2)),"",INDEX($A$4:$E$490,MATCH($H5,$E$4:$E$490,0),2))</f>
        <v>Alingsås</v>
      </c>
      <c r="K5" s="106">
        <f>IF(ISERROR(VLOOKUP($J5,'Miljövärden urval för publ'!$B$2:$H$490,MATCH(K$3,'Miljövärden urval för publ'!$B$2:$H$2,0),FALSE)),"",VLOOKUP($J5,'Miljövärden urval för publ'!$B$2:$H$490,MATCH(K$3,'Miljövärden urval för publ'!$B$2:$H$2,0),FALSE))</f>
        <v>5.8590700000000003E-2</v>
      </c>
      <c r="L5" s="106">
        <f>IF(ISERROR(VLOOKUP($J5,'Miljövärden urval för publ'!$B$2:$H$490,MATCH(L$3,'Miljövärden urval för publ'!$B$2:$H$2,0),FALSE)),"",VLOOKUP($J5,'Miljövärden urval för publ'!$B$2:$H$490,MATCH(L$3,'Miljövärden urval för publ'!$B$2:$H$2,0),FALSE))</f>
        <v>7.8703399999999997</v>
      </c>
      <c r="M5" s="106">
        <f>IF(ISERROR(VLOOKUP($J5,'Miljövärden urval för publ'!$B$2:$H$490,MATCH(M$3,'Miljövärden urval för publ'!$B$2:$H$2,0),FALSE)),"",VLOOKUP($J5,'Miljövärden urval för publ'!$B$2:$H$490,MATCH(M$3,'Miljövärden urval för publ'!$B$2:$H$2,0),FALSE))</f>
        <v>6.1665999999999999</v>
      </c>
      <c r="N5" s="106">
        <f>IF(ISERROR(VLOOKUP($J5,'Miljövärden urval för publ'!$B$2:$H$490,MATCH(N$3,'Miljövärden urval för publ'!$B$2:$H$2,0),FALSE)),"",VLOOKUP($J5,'Miljövärden urval för publ'!$B$2:$H$490,MATCH(N$3,'Miljövärden urval för publ'!$B$2:$H$2,0),FALSE))</f>
        <v>3.92927E-4</v>
      </c>
    </row>
    <row r="6" spans="1:14" x14ac:dyDescent="0.25">
      <c r="A6" s="117" t="s">
        <v>19</v>
      </c>
      <c r="B6" s="117" t="s">
        <v>20</v>
      </c>
      <c r="D6" s="112" t="str">
        <f>VLOOKUP(B6,'Miljövärden urval för publ'!$B$2:$V$480,MATCH("ska publiceras:",'Miljövärden urval för publ'!$B$2:$T$2,0),FALSE)</f>
        <v>nej</v>
      </c>
      <c r="E6" s="113">
        <f t="shared" si="0"/>
        <v>3</v>
      </c>
      <c r="H6" s="106">
        <v>4</v>
      </c>
      <c r="I6" s="106" t="str">
        <f t="shared" si="1"/>
        <v>Västervik Miljö &amp; Energi AB</v>
      </c>
      <c r="J6" s="106" t="str">
        <f t="shared" ref="J6:J69" si="2">IF(ISERROR(INDEX($A$4:$E$490,MATCH($H6,$E$4:$E$490,0),2)),"",INDEX($A$4:$E$490,MATCH($H6,$E$4:$E$490,0),2))</f>
        <v>Ankarsrum</v>
      </c>
      <c r="K6" s="106">
        <f>IF(ISERROR(VLOOKUP($J6,'Miljövärden urval för publ'!$B$2:$H$490,MATCH(K$3,'Miljövärden urval för publ'!$B$2:$H$2,0),FALSE)),"",VLOOKUP($J6,'Miljövärden urval för publ'!$B$2:$H$490,MATCH(K$3,'Miljövärden urval för publ'!$B$2:$H$2,0),FALSE))</f>
        <v>0.27165499999999998</v>
      </c>
      <c r="L6" s="106">
        <f>IF(ISERROR(VLOOKUP($J6,'Miljövärden urval för publ'!$B$2:$H$490,MATCH(L$3,'Miljövärden urval för publ'!$B$2:$H$2,0),FALSE)),"",VLOOKUP($J6,'Miljövärden urval för publ'!$B$2:$H$490,MATCH(L$3,'Miljövärden urval för publ'!$B$2:$H$2,0),FALSE))</f>
        <v>65.294799999999995</v>
      </c>
      <c r="M6" s="106">
        <f>IF(ISERROR(VLOOKUP($J6,'Miljövärden urval för publ'!$B$2:$H$490,MATCH(M$3,'Miljövärden urval för publ'!$B$2:$H$2,0),FALSE)),"",VLOOKUP($J6,'Miljövärden urval för publ'!$B$2:$H$490,MATCH(M$3,'Miljövärden urval för publ'!$B$2:$H$2,0),FALSE))</f>
        <v>13.4528</v>
      </c>
      <c r="N6" s="106">
        <f>IF(ISERROR(VLOOKUP($J6,'Miljövärden urval för publ'!$B$2:$H$490,MATCH(N$3,'Miljövärden urval för publ'!$B$2:$H$2,0),FALSE)),"",VLOOKUP($J6,'Miljövärden urval för publ'!$B$2:$H$490,MATCH(N$3,'Miljövärden urval för publ'!$B$2:$H$2,0),FALSE))</f>
        <v>8.4041099999999994E-2</v>
      </c>
    </row>
    <row r="7" spans="1:14" x14ac:dyDescent="0.25">
      <c r="A7" s="117" t="s">
        <v>23</v>
      </c>
      <c r="B7" s="118" t="s">
        <v>328</v>
      </c>
      <c r="D7" s="112" t="str">
        <f>VLOOKUP(B7,'Miljövärden urval för publ'!$B$2:$V$480,MATCH("ska publiceras:",'Miljövärden urval för publ'!$B$2:$T$2,0),FALSE)</f>
        <v>nej</v>
      </c>
      <c r="E7" s="113">
        <f t="shared" si="0"/>
        <v>3</v>
      </c>
      <c r="H7" s="106">
        <v>5</v>
      </c>
      <c r="I7" s="106" t="str">
        <f t="shared" si="1"/>
        <v>Nässjö Affärsverk AB</v>
      </c>
      <c r="J7" s="106" t="str">
        <f t="shared" si="2"/>
        <v>Anneberg</v>
      </c>
      <c r="K7" s="106">
        <f>IF(ISERROR(VLOOKUP($J7,'Miljövärden urval för publ'!$B$2:$H$490,MATCH(K$3,'Miljövärden urval för publ'!$B$2:$H$2,0),FALSE)),"",VLOOKUP($J7,'Miljövärden urval för publ'!$B$2:$H$490,MATCH(K$3,'Miljövärden urval för publ'!$B$2:$H$2,0),FALSE))</f>
        <v>0.20763400000000001</v>
      </c>
      <c r="L7" s="106">
        <f>IF(ISERROR(VLOOKUP($J7,'Miljövärden urval för publ'!$B$2:$H$490,MATCH(L$3,'Miljövärden urval för publ'!$B$2:$H$2,0),FALSE)),"",VLOOKUP($J7,'Miljövärden urval för publ'!$B$2:$H$490,MATCH(L$3,'Miljövärden urval för publ'!$B$2:$H$2,0),FALSE))</f>
        <v>13.347899999999999</v>
      </c>
      <c r="M7" s="106">
        <f>IF(ISERROR(VLOOKUP($J7,'Miljövärden urval för publ'!$B$2:$H$490,MATCH(M$3,'Miljövärden urval för publ'!$B$2:$H$2,0),FALSE)),"",VLOOKUP($J7,'Miljövärden urval för publ'!$B$2:$H$490,MATCH(M$3,'Miljövärden urval för publ'!$B$2:$H$2,0),FALSE))</f>
        <v>17.027100000000001</v>
      </c>
      <c r="N7" s="106">
        <f>IF(ISERROR(VLOOKUP($J7,'Miljövärden urval för publ'!$B$2:$H$490,MATCH(N$3,'Miljövärden urval för publ'!$B$2:$H$2,0),FALSE)),"",VLOOKUP($J7,'Miljövärden urval för publ'!$B$2:$H$490,MATCH(N$3,'Miljövärden urval för publ'!$B$2:$H$2,0),FALSE))</f>
        <v>1.6778499999999998E-2</v>
      </c>
    </row>
    <row r="8" spans="1:14" x14ac:dyDescent="0.25">
      <c r="A8" s="117" t="s">
        <v>530</v>
      </c>
      <c r="B8" s="117" t="s">
        <v>531</v>
      </c>
      <c r="D8" s="112" t="str">
        <f>VLOOKUP(B8,'Miljövärden urval för publ'!$B$2:$V$480,MATCH("ska publiceras:",'Miljövärden urval för publ'!$B$2:$T$2,0),FALSE)</f>
        <v>ja</v>
      </c>
      <c r="E8" s="113">
        <f t="shared" si="0"/>
        <v>4</v>
      </c>
      <c r="H8" s="106">
        <v>6</v>
      </c>
      <c r="I8" s="106" t="str">
        <f t="shared" si="1"/>
        <v>Arboga Energi AB</v>
      </c>
      <c r="J8" s="106" t="str">
        <f t="shared" si="2"/>
        <v>Arboga</v>
      </c>
      <c r="K8" s="106">
        <f>IF(ISERROR(VLOOKUP($J8,'Miljövärden urval för publ'!$B$2:$H$490,MATCH(K$3,'Miljövärden urval för publ'!$B$2:$H$2,0),FALSE)),"",VLOOKUP($J8,'Miljövärden urval för publ'!$B$2:$H$490,MATCH(K$3,'Miljövärden urval för publ'!$B$2:$H$2,0),FALSE))</f>
        <v>0.11732099999999999</v>
      </c>
      <c r="L8" s="106">
        <f>IF(ISERROR(VLOOKUP($J8,'Miljövärden urval för publ'!$B$2:$H$490,MATCH(L$3,'Miljövärden urval för publ'!$B$2:$H$2,0),FALSE)),"",VLOOKUP($J8,'Miljövärden urval för publ'!$B$2:$H$490,MATCH(L$3,'Miljövärden urval för publ'!$B$2:$H$2,0),FALSE))</f>
        <v>20.906099999999999</v>
      </c>
      <c r="M8" s="106">
        <f>IF(ISERROR(VLOOKUP($J8,'Miljövärden urval för publ'!$B$2:$H$490,MATCH(M$3,'Miljövärden urval för publ'!$B$2:$H$2,0),FALSE)),"",VLOOKUP($J8,'Miljövärden urval för publ'!$B$2:$H$490,MATCH(M$3,'Miljövärden urval för publ'!$B$2:$H$2,0),FALSE))</f>
        <v>9.1467700000000001</v>
      </c>
      <c r="N8" s="106">
        <f>IF(ISERROR(VLOOKUP($J8,'Miljövärden urval för publ'!$B$2:$H$490,MATCH(N$3,'Miljövärden urval för publ'!$B$2:$H$2,0),FALSE)),"",VLOOKUP($J8,'Miljövärden urval för publ'!$B$2:$H$490,MATCH(N$3,'Miljövärden urval för publ'!$B$2:$H$2,0),FALSE))</f>
        <v>7.6622799999999996E-3</v>
      </c>
    </row>
    <row r="9" spans="1:14" x14ac:dyDescent="0.25">
      <c r="A9" s="117" t="s">
        <v>308</v>
      </c>
      <c r="B9" s="117" t="s">
        <v>309</v>
      </c>
      <c r="D9" s="112" t="str">
        <f>VLOOKUP(B9,'Miljövärden urval för publ'!$B$2:$V$480,MATCH("ska publiceras:",'Miljövärden urval för publ'!$B$2:$T$2,0),FALSE)</f>
        <v>ja</v>
      </c>
      <c r="E9" s="113">
        <f t="shared" si="0"/>
        <v>5</v>
      </c>
      <c r="H9" s="106">
        <v>7</v>
      </c>
      <c r="I9" s="106" t="str">
        <f t="shared" si="1"/>
        <v>Bollnäs Energi AB</v>
      </c>
      <c r="J9" s="106" t="str">
        <f t="shared" si="2"/>
        <v>Arbrå</v>
      </c>
      <c r="K9" s="106">
        <f>IF(ISERROR(VLOOKUP($J9,'Miljövärden urval för publ'!$B$2:$H$490,MATCH(K$3,'Miljövärden urval för publ'!$B$2:$H$2,0),FALSE)),"",VLOOKUP($J9,'Miljövärden urval för publ'!$B$2:$H$490,MATCH(K$3,'Miljövärden urval för publ'!$B$2:$H$2,0),FALSE))</f>
        <v>0.101604</v>
      </c>
      <c r="L9" s="106">
        <f>IF(ISERROR(VLOOKUP($J9,'Miljövärden urval för publ'!$B$2:$H$490,MATCH(L$3,'Miljövärden urval för publ'!$B$2:$H$2,0),FALSE)),"",VLOOKUP($J9,'Miljövärden urval för publ'!$B$2:$H$490,MATCH(L$3,'Miljövärden urval för publ'!$B$2:$H$2,0),FALSE))</f>
        <v>24.926200000000001</v>
      </c>
      <c r="M9" s="106">
        <f>IF(ISERROR(VLOOKUP($J9,'Miljövärden urval för publ'!$B$2:$H$490,MATCH(M$3,'Miljövärden urval för publ'!$B$2:$H$2,0),FALSE)),"",VLOOKUP($J9,'Miljövärden urval för publ'!$B$2:$H$490,MATCH(M$3,'Miljövärden urval för publ'!$B$2:$H$2,0),FALSE))</f>
        <v>8.6762599999999992</v>
      </c>
      <c r="N9" s="106">
        <f>IF(ISERROR(VLOOKUP($J9,'Miljövärden urval för publ'!$B$2:$H$490,MATCH(N$3,'Miljövärden urval för publ'!$B$2:$H$2,0),FALSE)),"",VLOOKUP($J9,'Miljövärden urval för publ'!$B$2:$H$490,MATCH(N$3,'Miljövärden urval för publ'!$B$2:$H$2,0),FALSE))</f>
        <v>2.0512099999999998E-2</v>
      </c>
    </row>
    <row r="10" spans="1:14" x14ac:dyDescent="0.25">
      <c r="A10" s="117" t="s">
        <v>25</v>
      </c>
      <c r="B10" s="117" t="s">
        <v>26</v>
      </c>
      <c r="D10" s="112" t="str">
        <f>VLOOKUP(B10,'Miljövärden urval för publ'!$B$2:$V$480,MATCH("ska publiceras:",'Miljövärden urval för publ'!$B$2:$T$2,0),FALSE)</f>
        <v>ja</v>
      </c>
      <c r="E10" s="113">
        <f t="shared" si="0"/>
        <v>6</v>
      </c>
      <c r="H10" s="106">
        <v>8</v>
      </c>
      <c r="I10" s="106" t="str">
        <f t="shared" si="1"/>
        <v>Arvika Fjärrvärme AB</v>
      </c>
      <c r="J10" s="106" t="str">
        <f t="shared" si="2"/>
        <v>Arvika</v>
      </c>
      <c r="K10" s="106">
        <f>IF(ISERROR(VLOOKUP($J10,'Miljövärden urval för publ'!$B$2:$H$490,MATCH(K$3,'Miljövärden urval för publ'!$B$2:$H$2,0),FALSE)),"",VLOOKUP($J10,'Miljövärden urval för publ'!$B$2:$H$490,MATCH(K$3,'Miljövärden urval för publ'!$B$2:$H$2,0),FALSE))</f>
        <v>9.8499799999999998E-2</v>
      </c>
      <c r="L10" s="106">
        <f>IF(ISERROR(VLOOKUP($J10,'Miljövärden urval för publ'!$B$2:$H$490,MATCH(L$3,'Miljövärden urval för publ'!$B$2:$H$2,0),FALSE)),"",VLOOKUP($J10,'Miljövärden urval för publ'!$B$2:$H$490,MATCH(L$3,'Miljövärden urval för publ'!$B$2:$H$2,0),FALSE))</f>
        <v>14.9208</v>
      </c>
      <c r="M10" s="106">
        <f>IF(ISERROR(VLOOKUP($J10,'Miljövärden urval för publ'!$B$2:$H$490,MATCH(M$3,'Miljövärden urval för publ'!$B$2:$H$2,0),FALSE)),"",VLOOKUP($J10,'Miljövärden urval för publ'!$B$2:$H$490,MATCH(M$3,'Miljövärden urval för publ'!$B$2:$H$2,0),FALSE))</f>
        <v>7.97105</v>
      </c>
      <c r="N10" s="106">
        <f>IF(ISERROR(VLOOKUP($J10,'Miljövärden urval för publ'!$B$2:$H$490,MATCH(N$3,'Miljövärden urval för publ'!$B$2:$H$2,0),FALSE)),"",VLOOKUP($J10,'Miljövärden urval för publ'!$B$2:$H$490,MATCH(N$3,'Miljövärden urval för publ'!$B$2:$H$2,0),FALSE))</f>
        <v>1.7774000000000002E-2</v>
      </c>
    </row>
    <row r="11" spans="1:14" x14ac:dyDescent="0.25">
      <c r="A11" s="117" t="s">
        <v>44</v>
      </c>
      <c r="B11" s="117" t="s">
        <v>45</v>
      </c>
      <c r="D11" s="112" t="str">
        <f>VLOOKUP(B11,'Miljövärden urval för publ'!$B$2:$V$480,MATCH("ska publiceras:",'Miljövärden urval för publ'!$B$2:$T$2,0),FALSE)</f>
        <v>ja</v>
      </c>
      <c r="E11" s="113">
        <f t="shared" si="0"/>
        <v>7</v>
      </c>
      <c r="H11" s="106">
        <v>9</v>
      </c>
      <c r="I11" s="106" t="str">
        <f t="shared" si="1"/>
        <v>Vattenfall AB Värme</v>
      </c>
      <c r="J11" s="106" t="str">
        <f t="shared" si="2"/>
        <v>Askersund</v>
      </c>
      <c r="K11" s="106">
        <f>IF(ISERROR(VLOOKUP($J11,'Miljövärden urval för publ'!$B$2:$H$490,MATCH(K$3,'Miljövärden urval för publ'!$B$2:$H$2,0),FALSE)),"",VLOOKUP($J11,'Miljövärden urval för publ'!$B$2:$H$490,MATCH(K$3,'Miljövärden urval för publ'!$B$2:$H$2,0),FALSE))</f>
        <v>0.16731699999999999</v>
      </c>
      <c r="L11" s="106">
        <f>IF(ISERROR(VLOOKUP($J11,'Miljövärden urval för publ'!$B$2:$H$490,MATCH(L$3,'Miljövärden urval för publ'!$B$2:$H$2,0),FALSE)),"",VLOOKUP($J11,'Miljövärden urval för publ'!$B$2:$H$490,MATCH(L$3,'Miljövärden urval för publ'!$B$2:$H$2,0),FALSE))</f>
        <v>21.4114</v>
      </c>
      <c r="M11" s="106">
        <f>IF(ISERROR(VLOOKUP($J11,'Miljövärden urval för publ'!$B$2:$H$490,MATCH(M$3,'Miljövärden urval för publ'!$B$2:$H$2,0),FALSE)),"",VLOOKUP($J11,'Miljövärden urval för publ'!$B$2:$H$490,MATCH(M$3,'Miljövärden urval för publ'!$B$2:$H$2,0),FALSE))</f>
        <v>8.0726300000000002</v>
      </c>
      <c r="N11" s="106">
        <f>IF(ISERROR(VLOOKUP($J11,'Miljövärden urval för publ'!$B$2:$H$490,MATCH(N$3,'Miljövärden urval för publ'!$B$2:$H$2,0),FALSE)),"",VLOOKUP($J11,'Miljövärden urval för publ'!$B$2:$H$490,MATCH(N$3,'Miljövärden urval för publ'!$B$2:$H$2,0),FALSE))</f>
        <v>3.39473E-2</v>
      </c>
    </row>
    <row r="12" spans="1:14" x14ac:dyDescent="0.25">
      <c r="A12" s="117" t="s">
        <v>27</v>
      </c>
      <c r="B12" s="117" t="s">
        <v>28</v>
      </c>
      <c r="D12" s="112" t="str">
        <f>VLOOKUP(B12,'Miljövärden urval för publ'!$B$2:$V$480,MATCH("ska publiceras:",'Miljövärden urval för publ'!$B$2:$T$2,0),FALSE)</f>
        <v>nej</v>
      </c>
      <c r="E12" s="113">
        <f t="shared" si="0"/>
        <v>7</v>
      </c>
      <c r="H12" s="106">
        <v>10</v>
      </c>
      <c r="I12" s="106" t="str">
        <f t="shared" si="1"/>
        <v>Mark Kraftvärme AB</v>
      </c>
      <c r="J12" s="106" t="str">
        <f t="shared" si="2"/>
        <v>Assbergs nätet</v>
      </c>
      <c r="K12" s="106">
        <f>IF(ISERROR(VLOOKUP($J12,'Miljövärden urval för publ'!$B$2:$H$490,MATCH(K$3,'Miljövärden urval för publ'!$B$2:$H$2,0),FALSE)),"",VLOOKUP($J12,'Miljövärden urval för publ'!$B$2:$H$490,MATCH(K$3,'Miljövärden urval för publ'!$B$2:$H$2,0),FALSE))</f>
        <v>4.3905E-2</v>
      </c>
      <c r="L12" s="106">
        <f>IF(ISERROR(VLOOKUP($J12,'Miljövärden urval för publ'!$B$2:$H$490,MATCH(L$3,'Miljövärden urval för publ'!$B$2:$H$2,0),FALSE)),"",VLOOKUP($J12,'Miljövärden urval för publ'!$B$2:$H$490,MATCH(L$3,'Miljövärden urval för publ'!$B$2:$H$2,0),FALSE))</f>
        <v>12.8193</v>
      </c>
      <c r="M12" s="106">
        <f>IF(ISERROR(VLOOKUP($J12,'Miljövärden urval för publ'!$B$2:$H$490,MATCH(M$3,'Miljövärden urval för publ'!$B$2:$H$2,0),FALSE)),"",VLOOKUP($J12,'Miljövärden urval för publ'!$B$2:$H$490,MATCH(M$3,'Miljövärden urval för publ'!$B$2:$H$2,0),FALSE))</f>
        <v>9.4017099999999996</v>
      </c>
      <c r="N12" s="106">
        <f>IF(ISERROR(VLOOKUP($J12,'Miljövärden urval för publ'!$B$2:$H$490,MATCH(N$3,'Miljövärden urval för publ'!$B$2:$H$2,0),FALSE)),"",VLOOKUP($J12,'Miljövärden urval för publ'!$B$2:$H$490,MATCH(N$3,'Miljövärden urval för publ'!$B$2:$H$2,0),FALSE))</f>
        <v>1.7381899999999999E-3</v>
      </c>
    </row>
    <row r="13" spans="1:14" x14ac:dyDescent="0.25">
      <c r="A13" s="117" t="s">
        <v>29</v>
      </c>
      <c r="B13" s="117" t="s">
        <v>30</v>
      </c>
      <c r="D13" s="112" t="str">
        <f>VLOOKUP(B13,'Miljövärden urval för publ'!$B$2:$V$480,MATCH("ska publiceras:",'Miljövärden urval för publ'!$B$2:$T$2,0),FALSE)</f>
        <v>ja</v>
      </c>
      <c r="E13" s="113">
        <f t="shared" si="0"/>
        <v>8</v>
      </c>
      <c r="H13" s="106">
        <v>11</v>
      </c>
      <c r="I13" s="106" t="str">
        <f t="shared" si="1"/>
        <v>Värmevärden AB</v>
      </c>
      <c r="J13" s="106" t="str">
        <f t="shared" si="2"/>
        <v>Avesta</v>
      </c>
      <c r="K13" s="106">
        <f>IF(ISERROR(VLOOKUP($J13,'Miljövärden urval för publ'!$B$2:$H$490,MATCH(K$3,'Miljövärden urval för publ'!$B$2:$H$2,0),FALSE)),"",VLOOKUP($J13,'Miljövärden urval för publ'!$B$2:$H$490,MATCH(K$3,'Miljövärden urval för publ'!$B$2:$H$2,0),FALSE))</f>
        <v>0.19894700000000001</v>
      </c>
      <c r="L13" s="106">
        <f>IF(ISERROR(VLOOKUP($J13,'Miljövärden urval för publ'!$B$2:$H$490,MATCH(L$3,'Miljövärden urval för publ'!$B$2:$H$2,0),FALSE)),"",VLOOKUP($J13,'Miljövärden urval för publ'!$B$2:$H$490,MATCH(L$3,'Miljövärden urval för publ'!$B$2:$H$2,0),FALSE))</f>
        <v>113.361</v>
      </c>
      <c r="M13" s="106">
        <f>IF(ISERROR(VLOOKUP($J13,'Miljövärden urval för publ'!$B$2:$H$490,MATCH(M$3,'Miljövärden urval för publ'!$B$2:$H$2,0),FALSE)),"",VLOOKUP($J13,'Miljövärden urval för publ'!$B$2:$H$490,MATCH(M$3,'Miljövärden urval för publ'!$B$2:$H$2,0),FALSE))</f>
        <v>5.96211</v>
      </c>
      <c r="N13" s="106">
        <f>IF(ISERROR(VLOOKUP($J13,'Miljövärden urval för publ'!$B$2:$H$490,MATCH(N$3,'Miljövärden urval för publ'!$B$2:$H$2,0),FALSE)),"",VLOOKUP($J13,'Miljövärden urval för publ'!$B$2:$H$490,MATCH(N$3,'Miljövärden urval för publ'!$B$2:$H$2,0),FALSE))</f>
        <v>4.7763800000000002E-2</v>
      </c>
    </row>
    <row r="14" spans="1:14" x14ac:dyDescent="0.25">
      <c r="A14" s="117" t="s">
        <v>474</v>
      </c>
      <c r="B14" s="117" t="s">
        <v>475</v>
      </c>
      <c r="D14" s="112" t="str">
        <f>VLOOKUP(B14,'Miljövärden urval för publ'!$B$2:$V$480,MATCH("ska publiceras:",'Miljövärden urval för publ'!$B$2:$T$2,0),FALSE)</f>
        <v>ja</v>
      </c>
      <c r="E14" s="113">
        <f t="shared" si="0"/>
        <v>9</v>
      </c>
      <c r="H14" s="106">
        <v>12</v>
      </c>
      <c r="I14" s="106" t="str">
        <f t="shared" si="1"/>
        <v>E.ON Värme Sverige AB</v>
      </c>
      <c r="J14" s="106" t="str">
        <f t="shared" si="2"/>
        <v>Bara</v>
      </c>
      <c r="K14" s="106">
        <f>IF(ISERROR(VLOOKUP($J14,'Miljövärden urval för publ'!$B$2:$H$490,MATCH(K$3,'Miljövärden urval för publ'!$B$2:$H$2,0),FALSE)),"",VLOOKUP($J14,'Miljövärden urval för publ'!$B$2:$H$490,MATCH(K$3,'Miljövärden urval för publ'!$B$2:$H$2,0),FALSE))</f>
        <v>0.47343299999999999</v>
      </c>
      <c r="L14" s="106">
        <f>IF(ISERROR(VLOOKUP($J14,'Miljövärden urval för publ'!$B$2:$H$490,MATCH(L$3,'Miljövärden urval för publ'!$B$2:$H$2,0),FALSE)),"",VLOOKUP($J14,'Miljövärden urval för publ'!$B$2:$H$490,MATCH(L$3,'Miljövärden urval för publ'!$B$2:$H$2,0),FALSE))</f>
        <v>76.957700000000003</v>
      </c>
      <c r="M14" s="106">
        <f>IF(ISERROR(VLOOKUP($J14,'Miljövärden urval för publ'!$B$2:$H$490,MATCH(M$3,'Miljövärden urval för publ'!$B$2:$H$2,0),FALSE)),"",VLOOKUP($J14,'Miljövärden urval för publ'!$B$2:$H$490,MATCH(M$3,'Miljövärden urval för publ'!$B$2:$H$2,0),FALSE))</f>
        <v>24.1572</v>
      </c>
      <c r="N14" s="106">
        <f>IF(ISERROR(VLOOKUP($J14,'Miljövärden urval för publ'!$B$2:$H$490,MATCH(N$3,'Miljövärden urval för publ'!$B$2:$H$2,0),FALSE)),"",VLOOKUP($J14,'Miljövärden urval för publ'!$B$2:$H$490,MATCH(N$3,'Miljövärden urval för publ'!$B$2:$H$2,0),FALSE))</f>
        <v>0.26425399999999999</v>
      </c>
    </row>
    <row r="15" spans="1:14" x14ac:dyDescent="0.25">
      <c r="A15" s="117" t="s">
        <v>279</v>
      </c>
      <c r="B15" s="117" t="s">
        <v>280</v>
      </c>
      <c r="D15" s="112" t="str">
        <f>VLOOKUP(B15,'Miljövärden urval för publ'!$B$2:$V$480,MATCH("ska publiceras:",'Miljövärden urval för publ'!$B$2:$T$2,0),FALSE)</f>
        <v>ja</v>
      </c>
      <c r="E15" s="113">
        <f t="shared" si="0"/>
        <v>10</v>
      </c>
      <c r="H15" s="106">
        <v>13</v>
      </c>
      <c r="I15" s="106" t="str">
        <f t="shared" si="1"/>
        <v>Bengtsfors Energi</v>
      </c>
      <c r="J15" s="106" t="str">
        <f t="shared" si="2"/>
        <v>Bengtsfors</v>
      </c>
      <c r="K15" s="106">
        <f>IF(ISERROR(VLOOKUP($J15,'Miljövärden urval för publ'!$B$2:$H$490,MATCH(K$3,'Miljövärden urval för publ'!$B$2:$H$2,0),FALSE)),"",VLOOKUP($J15,'Miljövärden urval för publ'!$B$2:$H$490,MATCH(K$3,'Miljövärden urval för publ'!$B$2:$H$2,0),FALSE))</f>
        <v>0.18813299999999999</v>
      </c>
      <c r="L15" s="106">
        <f>IF(ISERROR(VLOOKUP($J15,'Miljövärden urval för publ'!$B$2:$H$490,MATCH(L$3,'Miljövärden urval för publ'!$B$2:$H$2,0),FALSE)),"",VLOOKUP($J15,'Miljövärden urval för publ'!$B$2:$H$490,MATCH(L$3,'Miljövärden urval för publ'!$B$2:$H$2,0),FALSE))</f>
        <v>22.912700000000001</v>
      </c>
      <c r="M15" s="106">
        <f>IF(ISERROR(VLOOKUP($J15,'Miljövärden urval för publ'!$B$2:$H$490,MATCH(M$3,'Miljövärden urval för publ'!$B$2:$H$2,0),FALSE)),"",VLOOKUP($J15,'Miljövärden urval för publ'!$B$2:$H$490,MATCH(M$3,'Miljövärden urval för publ'!$B$2:$H$2,0),FALSE))</f>
        <v>16.453199999999999</v>
      </c>
      <c r="N15" s="106">
        <f>IF(ISERROR(VLOOKUP($J15,'Miljövärden urval för publ'!$B$2:$H$490,MATCH(N$3,'Miljövärden urval för publ'!$B$2:$H$2,0),FALSE)),"",VLOOKUP($J15,'Miljövärden urval för publ'!$B$2:$H$490,MATCH(N$3,'Miljövärden urval för publ'!$B$2:$H$2,0),FALSE))</f>
        <v>3.6673799999999999E-2</v>
      </c>
    </row>
    <row r="16" spans="1:14" x14ac:dyDescent="0.25">
      <c r="A16" s="117" t="s">
        <v>501</v>
      </c>
      <c r="B16" s="117" t="s">
        <v>502</v>
      </c>
      <c r="D16" s="112" t="str">
        <f>VLOOKUP(B16,'Miljövärden urval för publ'!$B$2:$V$480,MATCH("ska publiceras:",'Miljövärden urval för publ'!$B$2:$T$2,0),FALSE)</f>
        <v>ja</v>
      </c>
      <c r="E16" s="113">
        <f t="shared" si="0"/>
        <v>11</v>
      </c>
      <c r="H16" s="106">
        <v>14</v>
      </c>
      <c r="I16" s="106" t="str">
        <f t="shared" si="1"/>
        <v>Bionär Närvärme AB</v>
      </c>
      <c r="J16" s="106" t="str">
        <f t="shared" si="2"/>
        <v>Bergby</v>
      </c>
      <c r="K16" s="106">
        <f>IF(ISERROR(VLOOKUP($J16,'Miljövärden urval för publ'!$B$2:$H$490,MATCH(K$3,'Miljövärden urval för publ'!$B$2:$H$2,0),FALSE)),"",VLOOKUP($J16,'Miljövärden urval för publ'!$B$2:$H$490,MATCH(K$3,'Miljövärden urval för publ'!$B$2:$H$2,0),FALSE))</f>
        <v>0.155753</v>
      </c>
      <c r="L16" s="106">
        <f>IF(ISERROR(VLOOKUP($J16,'Miljövärden urval för publ'!$B$2:$H$490,MATCH(L$3,'Miljövärden urval för publ'!$B$2:$H$2,0),FALSE)),"",VLOOKUP($J16,'Miljövärden urval för publ'!$B$2:$H$490,MATCH(L$3,'Miljövärden urval för publ'!$B$2:$H$2,0),FALSE))</f>
        <v>13.2761</v>
      </c>
      <c r="M16" s="106">
        <f>IF(ISERROR(VLOOKUP($J16,'Miljövärden urval för publ'!$B$2:$H$490,MATCH(M$3,'Miljövärden urval för publ'!$B$2:$H$2,0),FALSE)),"",VLOOKUP($J16,'Miljövärden urval för publ'!$B$2:$H$490,MATCH(M$3,'Miljövärden urval för publ'!$B$2:$H$2,0),FALSE))</f>
        <v>15.7029</v>
      </c>
      <c r="N16" s="106">
        <f>IF(ISERROR(VLOOKUP($J16,'Miljövärden urval för publ'!$B$2:$H$490,MATCH(N$3,'Miljövärden urval för publ'!$B$2:$H$2,0),FALSE)),"",VLOOKUP($J16,'Miljövärden urval för publ'!$B$2:$H$490,MATCH(N$3,'Miljövärden urval för publ'!$B$2:$H$2,0),FALSE))</f>
        <v>1.9891499999999999E-2</v>
      </c>
    </row>
    <row r="17" spans="1:14" x14ac:dyDescent="0.25">
      <c r="A17" s="117" t="s">
        <v>206</v>
      </c>
      <c r="B17" s="117" t="s">
        <v>207</v>
      </c>
      <c r="D17" s="112" t="str">
        <f>VLOOKUP(B17,'Miljövärden urval för publ'!$B$2:$V$480,MATCH("ska publiceras:",'Miljövärden urval för publ'!$B$2:$T$2,0),FALSE)</f>
        <v>nej</v>
      </c>
      <c r="E17" s="113">
        <f t="shared" si="0"/>
        <v>11</v>
      </c>
      <c r="H17" s="106">
        <v>15</v>
      </c>
      <c r="I17" s="106" t="str">
        <f t="shared" si="1"/>
        <v>Umeå Energi AB</v>
      </c>
      <c r="J17" s="106" t="str">
        <f t="shared" si="2"/>
        <v>Bjurholm</v>
      </c>
      <c r="K17" s="106">
        <f>IF(ISERROR(VLOOKUP($J17,'Miljövärden urval för publ'!$B$2:$H$490,MATCH(K$3,'Miljövärden urval för publ'!$B$2:$H$2,0),FALSE)),"",VLOOKUP($J17,'Miljövärden urval för publ'!$B$2:$H$490,MATCH(K$3,'Miljövärden urval för publ'!$B$2:$H$2,0),FALSE))</f>
        <v>0.36047699999999999</v>
      </c>
      <c r="L17" s="106">
        <f>IF(ISERROR(VLOOKUP($J17,'Miljövärden urval för publ'!$B$2:$H$490,MATCH(L$3,'Miljövärden urval för publ'!$B$2:$H$2,0),FALSE)),"",VLOOKUP($J17,'Miljövärden urval för publ'!$B$2:$H$490,MATCH(L$3,'Miljövärden urval för publ'!$B$2:$H$2,0),FALSE))</f>
        <v>54.037199999999999</v>
      </c>
      <c r="M17" s="106">
        <f>IF(ISERROR(VLOOKUP($J17,'Miljövärden urval för publ'!$B$2:$H$490,MATCH(M$3,'Miljövärden urval för publ'!$B$2:$H$2,0),FALSE)),"",VLOOKUP($J17,'Miljövärden urval för publ'!$B$2:$H$490,MATCH(M$3,'Miljövärden urval för publ'!$B$2:$H$2,0),FALSE))</f>
        <v>17.945</v>
      </c>
      <c r="N17" s="106">
        <f>IF(ISERROR(VLOOKUP($J17,'Miljövärden urval för publ'!$B$2:$H$490,MATCH(N$3,'Miljövärden urval för publ'!$B$2:$H$2,0),FALSE)),"",VLOOKUP($J17,'Miljövärden urval för publ'!$B$2:$H$490,MATCH(N$3,'Miljövärden urval för publ'!$B$2:$H$2,0),FALSE))</f>
        <v>0.137071</v>
      </c>
    </row>
    <row r="18" spans="1:14" x14ac:dyDescent="0.25">
      <c r="A18" s="117" t="s">
        <v>206</v>
      </c>
      <c r="B18" s="117" t="s">
        <v>208</v>
      </c>
      <c r="D18" s="112" t="str">
        <f>VLOOKUP(B18,'Miljövärden urval för publ'!$B$2:$V$480,MATCH("ska publiceras:",'Miljövärden urval för publ'!$B$2:$T$2,0),FALSE)</f>
        <v>nej</v>
      </c>
      <c r="E18" s="113">
        <f t="shared" si="0"/>
        <v>11</v>
      </c>
      <c r="H18" s="106">
        <v>16</v>
      </c>
      <c r="I18" s="106" t="str">
        <f t="shared" si="1"/>
        <v>Falu Energi &amp; Vatten AB</v>
      </c>
      <c r="J18" s="106" t="str">
        <f t="shared" si="2"/>
        <v>Bjursås</v>
      </c>
      <c r="K18" s="106">
        <f>IF(ISERROR(VLOOKUP($J18,'Miljövärden urval för publ'!$B$2:$H$490,MATCH(K$3,'Miljövärden urval för publ'!$B$2:$H$2,0),FALSE)),"",VLOOKUP($J18,'Miljövärden urval för publ'!$B$2:$H$490,MATCH(K$3,'Miljövärden urval för publ'!$B$2:$H$2,0),FALSE))</f>
        <v>0.186637</v>
      </c>
      <c r="L18" s="106">
        <f>IF(ISERROR(VLOOKUP($J18,'Miljövärden urval för publ'!$B$2:$H$490,MATCH(L$3,'Miljövärden urval för publ'!$B$2:$H$2,0),FALSE)),"",VLOOKUP($J18,'Miljövärden urval för publ'!$B$2:$H$490,MATCH(L$3,'Miljövärden urval för publ'!$B$2:$H$2,0),FALSE))</f>
        <v>18.430399999999999</v>
      </c>
      <c r="M18" s="106">
        <f>IF(ISERROR(VLOOKUP($J18,'Miljövärden urval för publ'!$B$2:$H$490,MATCH(M$3,'Miljövärden urval för publ'!$B$2:$H$2,0),FALSE)),"",VLOOKUP($J18,'Miljövärden urval för publ'!$B$2:$H$490,MATCH(M$3,'Miljövärden urval för publ'!$B$2:$H$2,0),FALSE))</f>
        <v>17.593499999999999</v>
      </c>
      <c r="N18" s="106">
        <f>IF(ISERROR(VLOOKUP($J18,'Miljövärden urval för publ'!$B$2:$H$490,MATCH(N$3,'Miljövärden urval för publ'!$B$2:$H$2,0),FALSE)),"",VLOOKUP($J18,'Miljövärden urval för publ'!$B$2:$H$490,MATCH(N$3,'Miljövärden urval för publ'!$B$2:$H$2,0),FALSE))</f>
        <v>3.0150799999999998E-2</v>
      </c>
    </row>
    <row r="19" spans="1:14" x14ac:dyDescent="0.25">
      <c r="A19" s="117" t="s">
        <v>76</v>
      </c>
      <c r="B19" s="117" t="s">
        <v>77</v>
      </c>
      <c r="D19" s="112" t="str">
        <f>VLOOKUP(B19,'Miljövärden urval för publ'!$B$2:$V$480,MATCH("ska publiceras:",'Miljövärden urval för publ'!$B$2:$T$2,0),FALSE)</f>
        <v>ja</v>
      </c>
      <c r="E19" s="113">
        <f t="shared" si="0"/>
        <v>12</v>
      </c>
      <c r="H19" s="106">
        <v>17</v>
      </c>
      <c r="I19" s="106" t="str">
        <f t="shared" si="1"/>
        <v>Lantmännen Agrovärme AB</v>
      </c>
      <c r="J19" s="106" t="str">
        <f t="shared" si="2"/>
        <v>Bjärnum</v>
      </c>
      <c r="K19" s="106">
        <f>IF(ISERROR(VLOOKUP($J19,'Miljövärden urval för publ'!$B$2:$H$490,MATCH(K$3,'Miljövärden urval för publ'!$B$2:$H$2,0),FALSE)),"",VLOOKUP($J19,'Miljövärden urval för publ'!$B$2:$H$490,MATCH(K$3,'Miljövärden urval för publ'!$B$2:$H$2,0),FALSE))</f>
        <v>0.35611999999999999</v>
      </c>
      <c r="L19" s="106">
        <f>IF(ISERROR(VLOOKUP($J19,'Miljövärden urval för publ'!$B$2:$H$490,MATCH(L$3,'Miljövärden urval för publ'!$B$2:$H$2,0),FALSE)),"",VLOOKUP($J19,'Miljövärden urval för publ'!$B$2:$H$490,MATCH(L$3,'Miljövärden urval för publ'!$B$2:$H$2,0),FALSE))</f>
        <v>62.823300000000003</v>
      </c>
      <c r="M19" s="106">
        <f>IF(ISERROR(VLOOKUP($J19,'Miljövärden urval för publ'!$B$2:$H$490,MATCH(M$3,'Miljövärden urval för publ'!$B$2:$H$2,0),FALSE)),"",VLOOKUP($J19,'Miljövärden urval för publ'!$B$2:$H$490,MATCH(M$3,'Miljövärden urval för publ'!$B$2:$H$2,0),FALSE))</f>
        <v>17.312999999999999</v>
      </c>
      <c r="N19" s="106">
        <f>IF(ISERROR(VLOOKUP($J19,'Miljövärden urval för publ'!$B$2:$H$490,MATCH(N$3,'Miljövärden urval för publ'!$B$2:$H$2,0),FALSE)),"",VLOOKUP($J19,'Miljövärden urval för publ'!$B$2:$H$490,MATCH(N$3,'Miljövärden urval för publ'!$B$2:$H$2,0),FALSE))</f>
        <v>0.149504</v>
      </c>
    </row>
    <row r="20" spans="1:14" x14ac:dyDescent="0.25">
      <c r="A20" s="117" t="s">
        <v>31</v>
      </c>
      <c r="B20" s="117" t="s">
        <v>32</v>
      </c>
      <c r="D20" s="112" t="str">
        <f>VLOOKUP(B20,'Miljövärden urval för publ'!$B$2:$V$480,MATCH("ska publiceras:",'Miljövärden urval för publ'!$B$2:$T$2,0),FALSE)</f>
        <v>ja</v>
      </c>
      <c r="E20" s="113">
        <f t="shared" si="0"/>
        <v>13</v>
      </c>
      <c r="H20" s="106">
        <v>18</v>
      </c>
      <c r="I20" s="106" t="str">
        <f t="shared" si="1"/>
        <v>Övik Energi AB</v>
      </c>
      <c r="J20" s="106" t="str">
        <f t="shared" si="2"/>
        <v>Bjästa</v>
      </c>
      <c r="K20" s="106">
        <f>IF(ISERROR(VLOOKUP($J20,'Miljövärden urval för publ'!$B$2:$H$490,MATCH(K$3,'Miljövärden urval för publ'!$B$2:$H$2,0),FALSE)),"",VLOOKUP($J20,'Miljövärden urval för publ'!$B$2:$H$490,MATCH(K$3,'Miljövärden urval för publ'!$B$2:$H$2,0),FALSE))</f>
        <v>0.149398</v>
      </c>
      <c r="L20" s="106">
        <f>IF(ISERROR(VLOOKUP($J20,'Miljövärden urval för publ'!$B$2:$H$490,MATCH(L$3,'Miljövärden urval för publ'!$B$2:$H$2,0),FALSE)),"",VLOOKUP($J20,'Miljövärden urval för publ'!$B$2:$H$490,MATCH(L$3,'Miljövärden urval för publ'!$B$2:$H$2,0),FALSE))</f>
        <v>28.674099999999999</v>
      </c>
      <c r="M20" s="106">
        <f>IF(ISERROR(VLOOKUP($J20,'Miljövärden urval för publ'!$B$2:$H$490,MATCH(M$3,'Miljövärden urval för publ'!$B$2:$H$2,0),FALSE)),"",VLOOKUP($J20,'Miljövärden urval för publ'!$B$2:$H$490,MATCH(M$3,'Miljövärden urval för publ'!$B$2:$H$2,0),FALSE))</f>
        <v>10.498200000000001</v>
      </c>
      <c r="N20" s="106">
        <f>IF(ISERROR(VLOOKUP($J20,'Miljövärden urval för publ'!$B$2:$H$490,MATCH(N$3,'Miljövärden urval för publ'!$B$2:$H$2,0),FALSE)),"",VLOOKUP($J20,'Miljövärden urval för publ'!$B$2:$H$490,MATCH(N$3,'Miljövärden urval för publ'!$B$2:$H$2,0),FALSE))</f>
        <v>4.3112600000000001E-2</v>
      </c>
    </row>
    <row r="21" spans="1:14" x14ac:dyDescent="0.25">
      <c r="A21" s="117" t="s">
        <v>33</v>
      </c>
      <c r="B21" s="117" t="s">
        <v>34</v>
      </c>
      <c r="D21" s="112" t="str">
        <f>VLOOKUP(B21,'Miljövärden urval för publ'!$B$2:$V$480,MATCH("ska publiceras:",'Miljövärden urval för publ'!$B$2:$T$2,0),FALSE)</f>
        <v>ja</v>
      </c>
      <c r="E21" s="113">
        <f t="shared" si="0"/>
        <v>14</v>
      </c>
      <c r="H21" s="106">
        <v>19</v>
      </c>
      <c r="I21" s="106" t="str">
        <f t="shared" si="1"/>
        <v>Nässjö Affärsverk AB</v>
      </c>
      <c r="J21" s="106" t="str">
        <f t="shared" si="2"/>
        <v>Bodafors</v>
      </c>
      <c r="K21" s="106">
        <f>IF(ISERROR(VLOOKUP($J21,'Miljövärden urval för publ'!$B$2:$H$490,MATCH(K$3,'Miljövärden urval för publ'!$B$2:$H$2,0),FALSE)),"",VLOOKUP($J21,'Miljövärden urval för publ'!$B$2:$H$490,MATCH(K$3,'Miljövärden urval för publ'!$B$2:$H$2,0),FALSE))</f>
        <v>0.21174200000000001</v>
      </c>
      <c r="L21" s="106">
        <f>IF(ISERROR(VLOOKUP($J21,'Miljövärden urval för publ'!$B$2:$H$490,MATCH(L$3,'Miljövärden urval för publ'!$B$2:$H$2,0),FALSE)),"",VLOOKUP($J21,'Miljövärden urval för publ'!$B$2:$H$490,MATCH(L$3,'Miljövärden urval för publ'!$B$2:$H$2,0),FALSE))</f>
        <v>39.998100000000001</v>
      </c>
      <c r="M21" s="106">
        <f>IF(ISERROR(VLOOKUP($J21,'Miljövärden urval för publ'!$B$2:$H$490,MATCH(M$3,'Miljövärden urval för publ'!$B$2:$H$2,0),FALSE)),"",VLOOKUP($J21,'Miljövärden urval för publ'!$B$2:$H$490,MATCH(M$3,'Miljövärden urval för publ'!$B$2:$H$2,0),FALSE))</f>
        <v>10.666700000000001</v>
      </c>
      <c r="N21" s="106">
        <f>IF(ISERROR(VLOOKUP($J21,'Miljövärden urval för publ'!$B$2:$H$490,MATCH(N$3,'Miljövärden urval för publ'!$B$2:$H$2,0),FALSE)),"",VLOOKUP($J21,'Miljövärden urval för publ'!$B$2:$H$490,MATCH(N$3,'Miljövärden urval för publ'!$B$2:$H$2,0),FALSE))</f>
        <v>7.4909000000000003E-2</v>
      </c>
    </row>
    <row r="22" spans="1:14" x14ac:dyDescent="0.25">
      <c r="A22" s="117" t="s">
        <v>147</v>
      </c>
      <c r="B22" s="117" t="s">
        <v>148</v>
      </c>
      <c r="D22" s="112" t="str">
        <f>VLOOKUP(B22,'Miljövärden urval för publ'!$B$2:$V$480,MATCH("ska publiceras:",'Miljövärden urval för publ'!$B$2:$T$2,0),FALSE)</f>
        <v>nej</v>
      </c>
      <c r="E22" s="113">
        <f t="shared" si="0"/>
        <v>14</v>
      </c>
      <c r="H22" s="106">
        <v>20</v>
      </c>
      <c r="I22" s="106" t="str">
        <f t="shared" si="1"/>
        <v>Skellefteå Kraft AB</v>
      </c>
      <c r="J22" s="106" t="str">
        <f t="shared" si="2"/>
        <v>Boliden</v>
      </c>
      <c r="K22" s="106">
        <f>IF(ISERROR(VLOOKUP($J22,'Miljövärden urval för publ'!$B$2:$H$490,MATCH(K$3,'Miljövärden urval för publ'!$B$2:$H$2,0),FALSE)),"",VLOOKUP($J22,'Miljövärden urval för publ'!$B$2:$H$490,MATCH(K$3,'Miljövärden urval för publ'!$B$2:$H$2,0),FALSE))</f>
        <v>0.167546</v>
      </c>
      <c r="L22" s="106">
        <f>IF(ISERROR(VLOOKUP($J22,'Miljövärden urval för publ'!$B$2:$H$490,MATCH(L$3,'Miljövärden urval för publ'!$B$2:$H$2,0),FALSE)),"",VLOOKUP($J22,'Miljövärden urval för publ'!$B$2:$H$490,MATCH(L$3,'Miljövärden urval för publ'!$B$2:$H$2,0),FALSE))</f>
        <v>10.464700000000001</v>
      </c>
      <c r="M22" s="106">
        <f>IF(ISERROR(VLOOKUP($J22,'Miljövärden urval för publ'!$B$2:$H$490,MATCH(M$3,'Miljövärden urval för publ'!$B$2:$H$2,0),FALSE)),"",VLOOKUP($J22,'Miljövärden urval för publ'!$B$2:$H$490,MATCH(M$3,'Miljövärden urval för publ'!$B$2:$H$2,0),FALSE))</f>
        <v>16.299299999999999</v>
      </c>
      <c r="N22" s="106">
        <f>IF(ISERROR(VLOOKUP($J22,'Miljövärden urval för publ'!$B$2:$H$490,MATCH(N$3,'Miljövärden urval för publ'!$B$2:$H$2,0),FALSE)),"",VLOOKUP($J22,'Miljövärden urval för publ'!$B$2:$H$490,MATCH(N$3,'Miljövärden urval för publ'!$B$2:$H$2,0),FALSE))</f>
        <v>9.6813200000000002E-3</v>
      </c>
    </row>
    <row r="23" spans="1:14" x14ac:dyDescent="0.25">
      <c r="A23" s="117" t="s">
        <v>457</v>
      </c>
      <c r="B23" s="117" t="s">
        <v>458</v>
      </c>
      <c r="D23" s="112" t="str">
        <f>VLOOKUP(B23,'Miljövärden urval för publ'!$B$2:$V$480,MATCH("ska publiceras:",'Miljövärden urval för publ'!$B$2:$T$2,0),FALSE)</f>
        <v>ja</v>
      </c>
      <c r="E23" s="113">
        <f t="shared" si="0"/>
        <v>15</v>
      </c>
      <c r="H23" s="106">
        <v>21</v>
      </c>
      <c r="I23" s="106" t="str">
        <f t="shared" si="1"/>
        <v>Bollnäs Energi AB</v>
      </c>
      <c r="J23" s="106" t="str">
        <f t="shared" si="2"/>
        <v>Bollnäs</v>
      </c>
      <c r="K23" s="106">
        <f>IF(ISERROR(VLOOKUP($J23,'Miljövärden urval för publ'!$B$2:$H$490,MATCH(K$3,'Miljövärden urval för publ'!$B$2:$H$2,0),FALSE)),"",VLOOKUP($J23,'Miljövärden urval för publ'!$B$2:$H$490,MATCH(K$3,'Miljövärden urval för publ'!$B$2:$H$2,0),FALSE))</f>
        <v>0.172791</v>
      </c>
      <c r="L23" s="106">
        <f>IF(ISERROR(VLOOKUP($J23,'Miljövärden urval för publ'!$B$2:$H$490,MATCH(L$3,'Miljövärden urval för publ'!$B$2:$H$2,0),FALSE)),"",VLOOKUP($J23,'Miljövärden urval för publ'!$B$2:$H$490,MATCH(L$3,'Miljövärden urval för publ'!$B$2:$H$2,0),FALSE))</f>
        <v>102.196</v>
      </c>
      <c r="M23" s="106">
        <f>IF(ISERROR(VLOOKUP($J23,'Miljövärden urval för publ'!$B$2:$H$490,MATCH(M$3,'Miljövärden urval för publ'!$B$2:$H$2,0),FALSE)),"",VLOOKUP($J23,'Miljövärden urval för publ'!$B$2:$H$490,MATCH(M$3,'Miljövärden urval för publ'!$B$2:$H$2,0),FALSE))</f>
        <v>3.6124499999999999</v>
      </c>
      <c r="N23" s="106">
        <f>IF(ISERROR(VLOOKUP($J23,'Miljövärden urval för publ'!$B$2:$H$490,MATCH(N$3,'Miljövärden urval för publ'!$B$2:$H$2,0),FALSE)),"",VLOOKUP($J23,'Miljövärden urval för publ'!$B$2:$H$490,MATCH(N$3,'Miljövärden urval för publ'!$B$2:$H$2,0),FALSE))</f>
        <v>3.77334E-2</v>
      </c>
    </row>
    <row r="24" spans="1:14" x14ac:dyDescent="0.25">
      <c r="A24" s="117" t="s">
        <v>135</v>
      </c>
      <c r="B24" s="117" t="s">
        <v>136</v>
      </c>
      <c r="D24" s="112" t="str">
        <f>VLOOKUP(B24,'Miljövärden urval för publ'!$B$2:$V$480,MATCH("ska publiceras:",'Miljövärden urval för publ'!$B$2:$T$2,0),FALSE)</f>
        <v>ja</v>
      </c>
      <c r="E24" s="113">
        <f t="shared" si="0"/>
        <v>16</v>
      </c>
      <c r="H24" s="106">
        <v>22</v>
      </c>
      <c r="I24" s="106" t="str">
        <f t="shared" si="1"/>
        <v>Tekniska Verken i Linköping AB</v>
      </c>
      <c r="J24" s="106" t="str">
        <f t="shared" si="2"/>
        <v>Borensberg</v>
      </c>
      <c r="K24" s="106">
        <f>IF(ISERROR(VLOOKUP($J24,'Miljövärden urval för publ'!$B$2:$H$490,MATCH(K$3,'Miljövärden urval för publ'!$B$2:$H$2,0),FALSE)),"",VLOOKUP($J24,'Miljövärden urval för publ'!$B$2:$H$490,MATCH(K$3,'Miljövärden urval för publ'!$B$2:$H$2,0),FALSE))</f>
        <v>0.156972</v>
      </c>
      <c r="L24" s="106">
        <f>IF(ISERROR(VLOOKUP($J24,'Miljövärden urval för publ'!$B$2:$H$490,MATCH(L$3,'Miljövärden urval för publ'!$B$2:$H$2,0),FALSE)),"",VLOOKUP($J24,'Miljövärden urval för publ'!$B$2:$H$490,MATCH(L$3,'Miljövärden urval för publ'!$B$2:$H$2,0),FALSE))</f>
        <v>37.163499999999999</v>
      </c>
      <c r="M24" s="106">
        <f>IF(ISERROR(VLOOKUP($J24,'Miljövärden urval för publ'!$B$2:$H$490,MATCH(M$3,'Miljövärden urval för publ'!$B$2:$H$2,0),FALSE)),"",VLOOKUP($J24,'Miljövärden urval för publ'!$B$2:$H$490,MATCH(M$3,'Miljövärden urval för publ'!$B$2:$H$2,0),FALSE))</f>
        <v>11.509499999999999</v>
      </c>
      <c r="N24" s="106">
        <f>IF(ISERROR(VLOOKUP($J24,'Miljövärden urval för publ'!$B$2:$H$490,MATCH(N$3,'Miljövärden urval för publ'!$B$2:$H$2,0),FALSE)),"",VLOOKUP($J24,'Miljövärden urval för publ'!$B$2:$H$490,MATCH(N$3,'Miljövärden urval för publ'!$B$2:$H$2,0),FALSE))</f>
        <v>2.2702699999999999E-2</v>
      </c>
    </row>
    <row r="25" spans="1:14" x14ac:dyDescent="0.25">
      <c r="A25" s="117" t="s">
        <v>238</v>
      </c>
      <c r="B25" s="117" t="s">
        <v>239</v>
      </c>
      <c r="D25" s="112" t="str">
        <f>VLOOKUP(B25,'Miljövärden urval för publ'!$B$2:$V$480,MATCH("ska publiceras:",'Miljövärden urval för publ'!$B$2:$T$2,0),FALSE)</f>
        <v>ja</v>
      </c>
      <c r="E25" s="113">
        <f t="shared" si="0"/>
        <v>17</v>
      </c>
      <c r="H25" s="106">
        <v>23</v>
      </c>
      <c r="I25" s="106" t="str">
        <f t="shared" si="1"/>
        <v>Borgholm Energi AB</v>
      </c>
      <c r="J25" s="106" t="str">
        <f t="shared" si="2"/>
        <v>Borgholm</v>
      </c>
      <c r="K25" s="106">
        <f>IF(ISERROR(VLOOKUP($J25,'Miljövärden urval för publ'!$B$2:$H$490,MATCH(K$3,'Miljövärden urval för publ'!$B$2:$H$2,0),FALSE)),"",VLOOKUP($J25,'Miljövärden urval för publ'!$B$2:$H$490,MATCH(K$3,'Miljövärden urval för publ'!$B$2:$H$2,0),FALSE))</f>
        <v>0.10774300000000001</v>
      </c>
      <c r="L25" s="106">
        <f>IF(ISERROR(VLOOKUP($J25,'Miljövärden urval för publ'!$B$2:$H$490,MATCH(L$3,'Miljövärden urval för publ'!$B$2:$H$2,0),FALSE)),"",VLOOKUP($J25,'Miljövärden urval för publ'!$B$2:$H$490,MATCH(L$3,'Miljövärden urval för publ'!$B$2:$H$2,0),FALSE))</f>
        <v>25.407900000000001</v>
      </c>
      <c r="M25" s="106">
        <f>IF(ISERROR(VLOOKUP($J25,'Miljövärden urval för publ'!$B$2:$H$490,MATCH(M$3,'Miljövärden urval för publ'!$B$2:$H$2,0),FALSE)),"",VLOOKUP($J25,'Miljövärden urval för publ'!$B$2:$H$490,MATCH(M$3,'Miljövärden urval för publ'!$B$2:$H$2,0),FALSE))</f>
        <v>8.0373999999999999</v>
      </c>
      <c r="N25" s="106">
        <f>IF(ISERROR(VLOOKUP($J25,'Miljövärden urval för publ'!$B$2:$H$490,MATCH(N$3,'Miljövärden urval för publ'!$B$2:$H$2,0),FALSE)),"",VLOOKUP($J25,'Miljövärden urval för publ'!$B$2:$H$490,MATCH(N$3,'Miljövärden urval för publ'!$B$2:$H$2,0),FALSE))</f>
        <v>1.37278E-2</v>
      </c>
    </row>
    <row r="26" spans="1:14" x14ac:dyDescent="0.25">
      <c r="A26" s="117" t="s">
        <v>556</v>
      </c>
      <c r="B26" s="117" t="s">
        <v>557</v>
      </c>
      <c r="D26" s="112" t="str">
        <f>VLOOKUP(B26,'Miljövärden urval för publ'!$B$2:$V$480,MATCH("ska publiceras:",'Miljövärden urval för publ'!$B$2:$T$2,0),FALSE)</f>
        <v>ja</v>
      </c>
      <c r="E26" s="113">
        <f t="shared" si="0"/>
        <v>18</v>
      </c>
      <c r="H26" s="106">
        <v>24</v>
      </c>
      <c r="I26" s="106" t="str">
        <f t="shared" si="1"/>
        <v>Borlänge Energi AB</v>
      </c>
      <c r="J26" s="106" t="str">
        <f t="shared" si="2"/>
        <v>Borlänge</v>
      </c>
      <c r="K26" s="106">
        <f>IF(ISERROR(VLOOKUP($J26,'Miljövärden urval för publ'!$B$2:$H$490,MATCH(K$3,'Miljövärden urval för publ'!$B$2:$H$2,0),FALSE)),"",VLOOKUP($J26,'Miljövärden urval för publ'!$B$2:$H$490,MATCH(K$3,'Miljövärden urval för publ'!$B$2:$H$2,0),FALSE))</f>
        <v>6.6785800000000006E-2</v>
      </c>
      <c r="L26" s="106">
        <f>IF(ISERROR(VLOOKUP($J26,'Miljövärden urval för publ'!$B$2:$H$490,MATCH(L$3,'Miljövärden urval för publ'!$B$2:$H$2,0),FALSE)),"",VLOOKUP($J26,'Miljövärden urval för publ'!$B$2:$H$490,MATCH(L$3,'Miljövärden urval för publ'!$B$2:$H$2,0),FALSE))</f>
        <v>50.786499999999997</v>
      </c>
      <c r="M26" s="106">
        <f>IF(ISERROR(VLOOKUP($J26,'Miljövärden urval för publ'!$B$2:$H$490,MATCH(M$3,'Miljövärden urval för publ'!$B$2:$H$2,0),FALSE)),"",VLOOKUP($J26,'Miljövärden urval för publ'!$B$2:$H$490,MATCH(M$3,'Miljövärden urval för publ'!$B$2:$H$2,0),FALSE))</f>
        <v>4.4323600000000001</v>
      </c>
      <c r="N26" s="106">
        <f>IF(ISERROR(VLOOKUP($J26,'Miljövärden urval för publ'!$B$2:$H$490,MATCH(N$3,'Miljövärden urval för publ'!$B$2:$H$2,0),FALSE)),"",VLOOKUP($J26,'Miljövärden urval för publ'!$B$2:$H$490,MATCH(N$3,'Miljövärden urval för publ'!$B$2:$H$2,0),FALSE))</f>
        <v>8.4199900000000005E-3</v>
      </c>
    </row>
    <row r="27" spans="1:14" x14ac:dyDescent="0.25">
      <c r="A27" s="117" t="s">
        <v>147</v>
      </c>
      <c r="B27" s="117" t="s">
        <v>149</v>
      </c>
      <c r="D27" s="112" t="str">
        <f>VLOOKUP(B27,'Miljövärden urval för publ'!$B$2:$V$480,MATCH("ska publiceras:",'Miljövärden urval för publ'!$B$2:$T$2,0),FALSE)</f>
        <v>nej</v>
      </c>
      <c r="E27" s="113">
        <f t="shared" si="0"/>
        <v>18</v>
      </c>
      <c r="H27" s="106">
        <v>25</v>
      </c>
      <c r="I27" s="106" t="str">
        <f t="shared" si="1"/>
        <v>Borås Energi och Miljö AB</v>
      </c>
      <c r="J27" s="106" t="str">
        <f t="shared" si="2"/>
        <v>Borås</v>
      </c>
      <c r="K27" s="106">
        <f>IF(ISERROR(VLOOKUP($J27,'Miljövärden urval för publ'!$B$2:$H$490,MATCH(K$3,'Miljövärden urval för publ'!$B$2:$H$2,0),FALSE)),"",VLOOKUP($J27,'Miljövärden urval för publ'!$B$2:$H$490,MATCH(K$3,'Miljövärden urval för publ'!$B$2:$H$2,0),FALSE))</f>
        <v>0.115887</v>
      </c>
      <c r="L27" s="106">
        <f>IF(ISERROR(VLOOKUP($J27,'Miljövärden urval för publ'!$B$2:$H$490,MATCH(L$3,'Miljövärden urval för publ'!$B$2:$H$2,0),FALSE)),"",VLOOKUP($J27,'Miljövärden urval för publ'!$B$2:$H$490,MATCH(L$3,'Miljövärden urval för publ'!$B$2:$H$2,0),FALSE))</f>
        <v>44.691299999999998</v>
      </c>
      <c r="M27" s="106">
        <f>IF(ISERROR(VLOOKUP($J27,'Miljövärden urval för publ'!$B$2:$H$490,MATCH(M$3,'Miljövärden urval för publ'!$B$2:$H$2,0),FALSE)),"",VLOOKUP($J27,'Miljövärden urval för publ'!$B$2:$H$490,MATCH(M$3,'Miljövärden urval för publ'!$B$2:$H$2,0),FALSE))</f>
        <v>5.9775499999999999</v>
      </c>
      <c r="N27" s="106">
        <f>IF(ISERROR(VLOOKUP($J27,'Miljövärden urval för publ'!$B$2:$H$490,MATCH(N$3,'Miljövärden urval för publ'!$B$2:$H$2,0),FALSE)),"",VLOOKUP($J27,'Miljövärden urval för publ'!$B$2:$H$490,MATCH(N$3,'Miljövärden urval för publ'!$B$2:$H$2,0),FALSE))</f>
        <v>1.67578E-2</v>
      </c>
    </row>
    <row r="28" spans="1:14" x14ac:dyDescent="0.25">
      <c r="A28" s="117" t="s">
        <v>76</v>
      </c>
      <c r="B28" s="117" t="s">
        <v>78</v>
      </c>
      <c r="D28" s="112" t="str">
        <f>VLOOKUP(B28,'Miljövärden urval för publ'!$B$2:$V$480,MATCH("ska publiceras:",'Miljövärden urval för publ'!$B$2:$T$2,0),FALSE)</f>
        <v>nej</v>
      </c>
      <c r="E28" s="113">
        <f t="shared" si="0"/>
        <v>18</v>
      </c>
      <c r="H28" s="106">
        <v>26</v>
      </c>
      <c r="I28" s="106" t="str">
        <f t="shared" si="1"/>
        <v>E.ON Värme Sverige AB</v>
      </c>
      <c r="J28" s="106" t="str">
        <f t="shared" si="2"/>
        <v>Boxholm</v>
      </c>
      <c r="K28" s="106">
        <f>IF(ISERROR(VLOOKUP($J28,'Miljövärden urval för publ'!$B$2:$H$490,MATCH(K$3,'Miljövärden urval för publ'!$B$2:$H$2,0),FALSE)),"",VLOOKUP($J28,'Miljövärden urval för publ'!$B$2:$H$490,MATCH(K$3,'Miljövärden urval för publ'!$B$2:$H$2,0),FALSE))</f>
        <v>8.1309199999999998E-2</v>
      </c>
      <c r="L28" s="106">
        <f>IF(ISERROR(VLOOKUP($J28,'Miljövärden urval för publ'!$B$2:$H$490,MATCH(L$3,'Miljövärden urval för publ'!$B$2:$H$2,0),FALSE)),"",VLOOKUP($J28,'Miljövärden urval för publ'!$B$2:$H$490,MATCH(L$3,'Miljövärden urval för publ'!$B$2:$H$2,0),FALSE))</f>
        <v>20.012699999999999</v>
      </c>
      <c r="M28" s="106">
        <f>IF(ISERROR(VLOOKUP($J28,'Miljövärden urval för publ'!$B$2:$H$490,MATCH(M$3,'Miljövärden urval för publ'!$B$2:$H$2,0),FALSE)),"",VLOOKUP($J28,'Miljövärden urval för publ'!$B$2:$H$490,MATCH(M$3,'Miljövärden urval för publ'!$B$2:$H$2,0),FALSE))</f>
        <v>7.82308</v>
      </c>
      <c r="N28" s="106">
        <f>IF(ISERROR(VLOOKUP($J28,'Miljövärden urval för publ'!$B$2:$H$490,MATCH(N$3,'Miljövärden urval för publ'!$B$2:$H$2,0),FALSE)),"",VLOOKUP($J28,'Miljövärden urval för publ'!$B$2:$H$490,MATCH(N$3,'Miljövärden urval för publ'!$B$2:$H$2,0),FALSE))</f>
        <v>1.32199E-2</v>
      </c>
    </row>
    <row r="29" spans="1:14" x14ac:dyDescent="0.25">
      <c r="A29" s="117" t="s">
        <v>308</v>
      </c>
      <c r="B29" s="117" t="s">
        <v>310</v>
      </c>
      <c r="D29" s="112" t="str">
        <f>VLOOKUP(B29,'Miljövärden urval för publ'!$B$2:$V$480,MATCH("ska publiceras:",'Miljövärden urval för publ'!$B$2:$T$2,0),FALSE)</f>
        <v>ja</v>
      </c>
      <c r="E29" s="113">
        <f t="shared" si="0"/>
        <v>19</v>
      </c>
      <c r="H29" s="106">
        <v>27</v>
      </c>
      <c r="I29" s="106" t="str">
        <f t="shared" si="1"/>
        <v>Växjö Energi AB</v>
      </c>
      <c r="J29" s="106" t="str">
        <f t="shared" si="2"/>
        <v>Braås</v>
      </c>
      <c r="K29" s="106">
        <f>IF(ISERROR(VLOOKUP($J29,'Miljövärden urval för publ'!$B$2:$H$490,MATCH(K$3,'Miljövärden urval för publ'!$B$2:$H$2,0),FALSE)),"",VLOOKUP($J29,'Miljövärden urval för publ'!$B$2:$H$490,MATCH(K$3,'Miljövärden urval för publ'!$B$2:$H$2,0),FALSE))</f>
        <v>9.1916600000000001E-2</v>
      </c>
      <c r="L29" s="106">
        <f>IF(ISERROR(VLOOKUP($J29,'Miljövärden urval för publ'!$B$2:$H$490,MATCH(L$3,'Miljövärden urval för publ'!$B$2:$H$2,0),FALSE)),"",VLOOKUP($J29,'Miljövärden urval för publ'!$B$2:$H$490,MATCH(L$3,'Miljövärden urval för publ'!$B$2:$H$2,0),FALSE))</f>
        <v>18.778300000000002</v>
      </c>
      <c r="M29" s="106">
        <f>IF(ISERROR(VLOOKUP($J29,'Miljövärden urval för publ'!$B$2:$H$490,MATCH(M$3,'Miljövärden urval för publ'!$B$2:$H$2,0),FALSE)),"",VLOOKUP($J29,'Miljövärden urval för publ'!$B$2:$H$490,MATCH(M$3,'Miljövärden urval för publ'!$B$2:$H$2,0),FALSE))</f>
        <v>9.3534799999999994</v>
      </c>
      <c r="N29" s="106">
        <f>IF(ISERROR(VLOOKUP($J29,'Miljövärden urval för publ'!$B$2:$H$490,MATCH(N$3,'Miljövärden urval för publ'!$B$2:$H$2,0),FALSE)),"",VLOOKUP($J29,'Miljövärden urval för publ'!$B$2:$H$490,MATCH(N$3,'Miljövärden urval för publ'!$B$2:$H$2,0),FALSE))</f>
        <v>7.6986900000000002E-3</v>
      </c>
    </row>
    <row r="30" spans="1:14" x14ac:dyDescent="0.25">
      <c r="A30" s="117" t="s">
        <v>357</v>
      </c>
      <c r="B30" s="117" t="s">
        <v>358</v>
      </c>
      <c r="D30" s="112" t="str">
        <f>VLOOKUP(B30,'Miljövärden urval för publ'!$B$2:$V$480,MATCH("ska publiceras:",'Miljövärden urval för publ'!$B$2:$T$2,0),FALSE)</f>
        <v>ja</v>
      </c>
      <c r="E30" s="113">
        <f t="shared" si="0"/>
        <v>20</v>
      </c>
      <c r="H30" s="106">
        <v>28</v>
      </c>
      <c r="I30" s="106" t="str">
        <f t="shared" si="1"/>
        <v>Övik Energi AB</v>
      </c>
      <c r="J30" s="106" t="str">
        <f t="shared" si="2"/>
        <v>Bredbyn</v>
      </c>
      <c r="K30" s="106">
        <f>IF(ISERROR(VLOOKUP($J30,'Miljövärden urval för publ'!$B$2:$H$490,MATCH(K$3,'Miljövärden urval för publ'!$B$2:$H$2,0),FALSE)),"",VLOOKUP($J30,'Miljövärden urval för publ'!$B$2:$H$490,MATCH(K$3,'Miljövärden urval för publ'!$B$2:$H$2,0),FALSE))</f>
        <v>0.459702</v>
      </c>
      <c r="L30" s="106">
        <f>IF(ISERROR(VLOOKUP($J30,'Miljövärden urval för publ'!$B$2:$H$490,MATCH(L$3,'Miljövärden urval för publ'!$B$2:$H$2,0),FALSE)),"",VLOOKUP($J30,'Miljövärden urval för publ'!$B$2:$H$490,MATCH(L$3,'Miljövärden urval för publ'!$B$2:$H$2,0),FALSE))</f>
        <v>15.340299999999999</v>
      </c>
      <c r="M30" s="106">
        <f>IF(ISERROR(VLOOKUP($J30,'Miljövärden urval för publ'!$B$2:$H$490,MATCH(M$3,'Miljövärden urval för publ'!$B$2:$H$2,0),FALSE)),"",VLOOKUP($J30,'Miljövärden urval för publ'!$B$2:$H$490,MATCH(M$3,'Miljövärden urval för publ'!$B$2:$H$2,0),FALSE))</f>
        <v>7.1853199999999999</v>
      </c>
      <c r="N30" s="106">
        <f>IF(ISERROR(VLOOKUP($J30,'Miljövärden urval för publ'!$B$2:$H$490,MATCH(N$3,'Miljövärden urval för publ'!$B$2:$H$2,0),FALSE)),"",VLOOKUP($J30,'Miljövärden urval för publ'!$B$2:$H$490,MATCH(N$3,'Miljövärden urval för publ'!$B$2:$H$2,0),FALSE))</f>
        <v>1.69873E-2</v>
      </c>
    </row>
    <row r="31" spans="1:14" x14ac:dyDescent="0.25">
      <c r="A31" s="117" t="s">
        <v>44</v>
      </c>
      <c r="B31" s="117" t="s">
        <v>46</v>
      </c>
      <c r="D31" s="112" t="str">
        <f>VLOOKUP(B31,'Miljövärden urval för publ'!$B$2:$V$480,MATCH("ska publiceras:",'Miljövärden urval för publ'!$B$2:$T$2,0),FALSE)</f>
        <v>ja</v>
      </c>
      <c r="E31" s="113">
        <f t="shared" si="0"/>
        <v>21</v>
      </c>
      <c r="H31" s="106">
        <v>29</v>
      </c>
      <c r="I31" s="106" t="str">
        <f t="shared" si="1"/>
        <v>E.ON Värme Sverige AB</v>
      </c>
      <c r="J31" s="106" t="str">
        <f t="shared" si="2"/>
        <v>Bro</v>
      </c>
      <c r="K31" s="106">
        <f>IF(ISERROR(VLOOKUP($J31,'Miljövärden urval för publ'!$B$2:$H$490,MATCH(K$3,'Miljövärden urval för publ'!$B$2:$H$2,0),FALSE)),"",VLOOKUP($J31,'Miljövärden urval för publ'!$B$2:$H$490,MATCH(K$3,'Miljövärden urval för publ'!$B$2:$H$2,0),FALSE))</f>
        <v>0.15493799999999999</v>
      </c>
      <c r="L31" s="106">
        <f>IF(ISERROR(VLOOKUP($J31,'Miljövärden urval för publ'!$B$2:$H$490,MATCH(L$3,'Miljövärden urval för publ'!$B$2:$H$2,0),FALSE)),"",VLOOKUP($J31,'Miljövärden urval för publ'!$B$2:$H$490,MATCH(L$3,'Miljövärden urval för publ'!$B$2:$H$2,0),FALSE))</f>
        <v>18.528400000000001</v>
      </c>
      <c r="M31" s="106">
        <f>IF(ISERROR(VLOOKUP($J31,'Miljövärden urval för publ'!$B$2:$H$490,MATCH(M$3,'Miljövärden urval för publ'!$B$2:$H$2,0),FALSE)),"",VLOOKUP($J31,'Miljövärden urval för publ'!$B$2:$H$490,MATCH(M$3,'Miljövärden urval för publ'!$B$2:$H$2,0),FALSE))</f>
        <v>6.2999700000000001</v>
      </c>
      <c r="N31" s="106">
        <f>IF(ISERROR(VLOOKUP($J31,'Miljövärden urval för publ'!$B$2:$H$490,MATCH(N$3,'Miljövärden urval för publ'!$B$2:$H$2,0),FALSE)),"",VLOOKUP($J31,'Miljövärden urval för publ'!$B$2:$H$490,MATCH(N$3,'Miljövärden urval för publ'!$B$2:$H$2,0),FALSE))</f>
        <v>1.4915599999999999E-2</v>
      </c>
    </row>
    <row r="32" spans="1:14" x14ac:dyDescent="0.25">
      <c r="A32" s="117" t="s">
        <v>115</v>
      </c>
      <c r="B32" s="117" t="s">
        <v>116</v>
      </c>
      <c r="D32" s="112" t="str">
        <f>VLOOKUP(B32,'Miljövärden urval för publ'!$B$2:$V$480,MATCH("ska publiceras:",'Miljövärden urval för publ'!$B$2:$T$2,0),FALSE)</f>
        <v>nej</v>
      </c>
      <c r="E32" s="113">
        <f t="shared" si="0"/>
        <v>21</v>
      </c>
      <c r="H32" s="106">
        <v>30</v>
      </c>
      <c r="I32" s="106" t="str">
        <f t="shared" si="1"/>
        <v>Bromölla Fjärrvärme AB</v>
      </c>
      <c r="J32" s="106" t="str">
        <f t="shared" si="2"/>
        <v>Bromölla</v>
      </c>
      <c r="K32" s="106">
        <f>IF(ISERROR(VLOOKUP($J32,'Miljövärden urval för publ'!$B$2:$H$490,MATCH(K$3,'Miljövärden urval för publ'!$B$2:$H$2,0),FALSE)),"",VLOOKUP($J32,'Miljövärden urval för publ'!$B$2:$H$490,MATCH(K$3,'Miljövärden urval för publ'!$B$2:$H$2,0),FALSE))</f>
        <v>0.68200300000000003</v>
      </c>
      <c r="L32" s="106">
        <f>IF(ISERROR(VLOOKUP($J32,'Miljövärden urval för publ'!$B$2:$H$490,MATCH(L$3,'Miljövärden urval för publ'!$B$2:$H$2,0),FALSE)),"",VLOOKUP($J32,'Miljövärden urval för publ'!$B$2:$H$490,MATCH(L$3,'Miljövärden urval för publ'!$B$2:$H$2,0),FALSE))</f>
        <v>171.517</v>
      </c>
      <c r="M32" s="106">
        <f>IF(ISERROR(VLOOKUP($J32,'Miljövärden urval för publ'!$B$2:$H$490,MATCH(M$3,'Miljövärden urval för publ'!$B$2:$H$2,0),FALSE)),"",VLOOKUP($J32,'Miljövärden urval för publ'!$B$2:$H$490,MATCH(M$3,'Miljövärden urval för publ'!$B$2:$H$2,0),FALSE))</f>
        <v>12.9794</v>
      </c>
      <c r="N32" s="106">
        <f>IF(ISERROR(VLOOKUP($J32,'Miljövärden urval för publ'!$B$2:$H$490,MATCH(N$3,'Miljövärden urval för publ'!$B$2:$H$2,0),FALSE)),"",VLOOKUP($J32,'Miljövärden urval för publ'!$B$2:$H$490,MATCH(N$3,'Miljövärden urval för publ'!$B$2:$H$2,0),FALSE))</f>
        <v>1.4894000000000001E-3</v>
      </c>
    </row>
    <row r="33" spans="1:14" x14ac:dyDescent="0.25">
      <c r="A33" s="117" t="s">
        <v>425</v>
      </c>
      <c r="B33" s="117" t="s">
        <v>426</v>
      </c>
      <c r="D33" s="112" t="str">
        <f>VLOOKUP(B33,'Miljövärden urval för publ'!$B$2:$V$480,MATCH("ska publiceras:",'Miljövärden urval för publ'!$B$2:$T$2,0),FALSE)</f>
        <v>ja</v>
      </c>
      <c r="E33" s="113">
        <f t="shared" si="0"/>
        <v>22</v>
      </c>
      <c r="H33" s="106">
        <v>31</v>
      </c>
      <c r="I33" s="106" t="str">
        <f t="shared" si="1"/>
        <v>Ronneby Miljö och Teknik AB</v>
      </c>
      <c r="J33" s="106" t="str">
        <f t="shared" si="2"/>
        <v>Bräkne-Hoby</v>
      </c>
      <c r="K33" s="106">
        <f>IF(ISERROR(VLOOKUP($J33,'Miljövärden urval för publ'!$B$2:$H$490,MATCH(K$3,'Miljövärden urval för publ'!$B$2:$H$2,0),FALSE)),"",VLOOKUP($J33,'Miljövärden urval för publ'!$B$2:$H$490,MATCH(K$3,'Miljövärden urval för publ'!$B$2:$H$2,0),FALSE))</f>
        <v>0.1055</v>
      </c>
      <c r="L33" s="106">
        <f>IF(ISERROR(VLOOKUP($J33,'Miljövärden urval för publ'!$B$2:$H$490,MATCH(L$3,'Miljövärden urval för publ'!$B$2:$H$2,0),FALSE)),"",VLOOKUP($J33,'Miljövärden urval för publ'!$B$2:$H$490,MATCH(L$3,'Miljövärden urval för publ'!$B$2:$H$2,0),FALSE))</f>
        <v>15.3886</v>
      </c>
      <c r="M33" s="106">
        <f>IF(ISERROR(VLOOKUP($J33,'Miljövärden urval för publ'!$B$2:$H$490,MATCH(M$3,'Miljövärden urval för publ'!$B$2:$H$2,0),FALSE)),"",VLOOKUP($J33,'Miljövärden urval för publ'!$B$2:$H$490,MATCH(M$3,'Miljövärden urval för publ'!$B$2:$H$2,0),FALSE))</f>
        <v>11.167299999999999</v>
      </c>
      <c r="N33" s="106">
        <f>IF(ISERROR(VLOOKUP($J33,'Miljövärden urval för publ'!$B$2:$H$490,MATCH(N$3,'Miljövärden urval för publ'!$B$2:$H$2,0),FALSE)),"",VLOOKUP($J33,'Miljövärden urval för publ'!$B$2:$H$490,MATCH(N$3,'Miljövärden urval för publ'!$B$2:$H$2,0),FALSE))</f>
        <v>8.2987600000000005E-3</v>
      </c>
    </row>
    <row r="34" spans="1:14" x14ac:dyDescent="0.25">
      <c r="A34" s="117" t="s">
        <v>48</v>
      </c>
      <c r="B34" s="117" t="s">
        <v>49</v>
      </c>
      <c r="D34" s="112" t="str">
        <f>VLOOKUP(B34,'Miljövärden urval för publ'!$B$2:$V$480,MATCH("ska publiceras:",'Miljövärden urval för publ'!$B$2:$T$2,0),FALSE)</f>
        <v>ja</v>
      </c>
      <c r="E34" s="113">
        <f t="shared" si="0"/>
        <v>23</v>
      </c>
      <c r="H34" s="106">
        <v>32</v>
      </c>
      <c r="I34" s="106" t="str">
        <f t="shared" si="1"/>
        <v>Skellefteå Kraft AB</v>
      </c>
      <c r="J34" s="106" t="str">
        <f t="shared" si="2"/>
        <v>Bureå</v>
      </c>
      <c r="K34" s="106">
        <f>IF(ISERROR(VLOOKUP($J34,'Miljövärden urval för publ'!$B$2:$H$490,MATCH(K$3,'Miljövärden urval för publ'!$B$2:$H$2,0),FALSE)),"",VLOOKUP($J34,'Miljövärden urval för publ'!$B$2:$H$490,MATCH(K$3,'Miljövärden urval för publ'!$B$2:$H$2,0),FALSE))</f>
        <v>0.17241400000000001</v>
      </c>
      <c r="L34" s="106">
        <f>IF(ISERROR(VLOOKUP($J34,'Miljövärden urval för publ'!$B$2:$H$490,MATCH(L$3,'Miljövärden urval för publ'!$B$2:$H$2,0),FALSE)),"",VLOOKUP($J34,'Miljövärden urval för publ'!$B$2:$H$490,MATCH(L$3,'Miljövärden urval för publ'!$B$2:$H$2,0),FALSE))</f>
        <v>10.807700000000001</v>
      </c>
      <c r="M34" s="106">
        <f>IF(ISERROR(VLOOKUP($J34,'Miljövärden urval för publ'!$B$2:$H$490,MATCH(M$3,'Miljövärden urval för publ'!$B$2:$H$2,0),FALSE)),"",VLOOKUP($J34,'Miljövärden urval för publ'!$B$2:$H$490,MATCH(M$3,'Miljövärden urval för publ'!$B$2:$H$2,0),FALSE))</f>
        <v>17.4373</v>
      </c>
      <c r="N34" s="106">
        <f>IF(ISERROR(VLOOKUP($J34,'Miljövärden urval för publ'!$B$2:$H$490,MATCH(N$3,'Miljövärden urval för publ'!$B$2:$H$2,0),FALSE)),"",VLOOKUP($J34,'Miljövärden urval för publ'!$B$2:$H$490,MATCH(N$3,'Miljövärden urval för publ'!$B$2:$H$2,0),FALSE))</f>
        <v>8.60467E-3</v>
      </c>
    </row>
    <row r="35" spans="1:14" x14ac:dyDescent="0.25">
      <c r="A35" s="117" t="s">
        <v>51</v>
      </c>
      <c r="B35" s="117" t="s">
        <v>52</v>
      </c>
      <c r="D35" s="112" t="str">
        <f>VLOOKUP(B35,'Miljövärden urval för publ'!$B$2:$V$480,MATCH("ska publiceras:",'Miljövärden urval för publ'!$B$2:$T$2,0),FALSE)</f>
        <v>ja</v>
      </c>
      <c r="E35" s="113">
        <f t="shared" si="0"/>
        <v>24</v>
      </c>
      <c r="H35" s="106">
        <v>33</v>
      </c>
      <c r="I35" s="106" t="str">
        <f t="shared" si="1"/>
        <v>Skellefteå Kraft AB</v>
      </c>
      <c r="J35" s="106" t="str">
        <f t="shared" si="2"/>
        <v>Burträsk</v>
      </c>
      <c r="K35" s="106">
        <f>IF(ISERROR(VLOOKUP($J35,'Miljövärden urval för publ'!$B$2:$H$490,MATCH(K$3,'Miljövärden urval för publ'!$B$2:$H$2,0),FALSE)),"",VLOOKUP($J35,'Miljövärden urval för publ'!$B$2:$H$490,MATCH(K$3,'Miljövärden urval för publ'!$B$2:$H$2,0),FALSE))</f>
        <v>9.5202599999999998E-2</v>
      </c>
      <c r="L35" s="106">
        <f>IF(ISERROR(VLOOKUP($J35,'Miljövärden urval för publ'!$B$2:$H$490,MATCH(L$3,'Miljövärden urval för publ'!$B$2:$H$2,0),FALSE)),"",VLOOKUP($J35,'Miljövärden urval för publ'!$B$2:$H$490,MATCH(L$3,'Miljövärden urval för publ'!$B$2:$H$2,0),FALSE))</f>
        <v>14.967599999999999</v>
      </c>
      <c r="M35" s="106">
        <f>IF(ISERROR(VLOOKUP($J35,'Miljövärden urval för publ'!$B$2:$H$490,MATCH(M$3,'Miljövärden urval för publ'!$B$2:$H$2,0),FALSE)),"",VLOOKUP($J35,'Miljövärden urval för publ'!$B$2:$H$490,MATCH(M$3,'Miljövärden urval för publ'!$B$2:$H$2,0),FALSE))</f>
        <v>10.416499999999999</v>
      </c>
      <c r="N35" s="106">
        <f>IF(ISERROR(VLOOKUP($J35,'Miljövärden urval för publ'!$B$2:$H$490,MATCH(N$3,'Miljövärden urval för publ'!$B$2:$H$2,0),FALSE)),"",VLOOKUP($J35,'Miljövärden urval för publ'!$B$2:$H$490,MATCH(N$3,'Miljövärden urval för publ'!$B$2:$H$2,0),FALSE))</f>
        <v>1.00596E-2</v>
      </c>
    </row>
    <row r="36" spans="1:14" x14ac:dyDescent="0.25">
      <c r="A36" s="117" t="s">
        <v>55</v>
      </c>
      <c r="B36" s="117" t="s">
        <v>56</v>
      </c>
      <c r="D36" s="112" t="str">
        <f>VLOOKUP(B36,'Miljövärden urval för publ'!$B$2:$V$480,MATCH("ska publiceras:",'Miljövärden urval för publ'!$B$2:$T$2,0),FALSE)</f>
        <v>ja</v>
      </c>
      <c r="E36" s="113">
        <f t="shared" si="0"/>
        <v>25</v>
      </c>
      <c r="H36" s="106">
        <v>34</v>
      </c>
      <c r="I36" s="106" t="str">
        <f t="shared" si="1"/>
        <v>Skellefteå Kraft AB</v>
      </c>
      <c r="J36" s="106" t="str">
        <f t="shared" si="2"/>
        <v>Byske</v>
      </c>
      <c r="K36" s="106">
        <f>IF(ISERROR(VLOOKUP($J36,'Miljövärden urval för publ'!$B$2:$H$490,MATCH(K$3,'Miljövärden urval för publ'!$B$2:$H$2,0),FALSE)),"",VLOOKUP($J36,'Miljövärden urval för publ'!$B$2:$H$490,MATCH(K$3,'Miljövärden urval för publ'!$B$2:$H$2,0),FALSE))</f>
        <v>0.16362599999999999</v>
      </c>
      <c r="L36" s="106">
        <f>IF(ISERROR(VLOOKUP($J36,'Miljövärden urval för publ'!$B$2:$H$490,MATCH(L$3,'Miljövärden urval för publ'!$B$2:$H$2,0),FALSE)),"",VLOOKUP($J36,'Miljövärden urval för publ'!$B$2:$H$490,MATCH(L$3,'Miljövärden urval för publ'!$B$2:$H$2,0),FALSE))</f>
        <v>11.9795</v>
      </c>
      <c r="M36" s="106">
        <f>IF(ISERROR(VLOOKUP($J36,'Miljövärden urval för publ'!$B$2:$H$490,MATCH(M$3,'Miljövärden urval för publ'!$B$2:$H$2,0),FALSE)),"",VLOOKUP($J36,'Miljövärden urval för publ'!$B$2:$H$490,MATCH(M$3,'Miljövärden urval för publ'!$B$2:$H$2,0),FALSE))</f>
        <v>15.944699999999999</v>
      </c>
      <c r="N36" s="106">
        <f>IF(ISERROR(VLOOKUP($J36,'Miljövärden urval för publ'!$B$2:$H$490,MATCH(N$3,'Miljövärden urval för publ'!$B$2:$H$2,0),FALSE)),"",VLOOKUP($J36,'Miljövärden urval för publ'!$B$2:$H$490,MATCH(N$3,'Miljövärden urval för publ'!$B$2:$H$2,0),FALSE))</f>
        <v>1.52318E-2</v>
      </c>
    </row>
    <row r="37" spans="1:14" x14ac:dyDescent="0.25">
      <c r="A37" s="117" t="s">
        <v>76</v>
      </c>
      <c r="B37" s="117" t="s">
        <v>79</v>
      </c>
      <c r="D37" s="112" t="str">
        <f>VLOOKUP(B37,'Miljövärden urval för publ'!$B$2:$V$480,MATCH("ska publiceras:",'Miljövärden urval för publ'!$B$2:$T$2,0),FALSE)</f>
        <v>ja</v>
      </c>
      <c r="E37" s="113">
        <f t="shared" si="0"/>
        <v>26</v>
      </c>
      <c r="H37" s="106">
        <v>35</v>
      </c>
      <c r="I37" s="106" t="str">
        <f t="shared" si="1"/>
        <v>E.ON Värme Sverige AB</v>
      </c>
      <c r="J37" s="106" t="str">
        <f t="shared" si="2"/>
        <v>Bålsta</v>
      </c>
      <c r="K37" s="106">
        <f>IF(ISERROR(VLOOKUP($J37,'Miljövärden urval för publ'!$B$2:$H$490,MATCH(K$3,'Miljövärden urval för publ'!$B$2:$H$2,0),FALSE)),"",VLOOKUP($J37,'Miljövärden urval för publ'!$B$2:$H$490,MATCH(K$3,'Miljövärden urval för publ'!$B$2:$H$2,0),FALSE))</f>
        <v>0.16627500000000001</v>
      </c>
      <c r="L37" s="106">
        <f>IF(ISERROR(VLOOKUP($J37,'Miljövärden urval för publ'!$B$2:$H$490,MATCH(L$3,'Miljövärden urval för publ'!$B$2:$H$2,0),FALSE)),"",VLOOKUP($J37,'Miljövärden urval för publ'!$B$2:$H$490,MATCH(L$3,'Miljövärden urval för publ'!$B$2:$H$2,0),FALSE))</f>
        <v>32.210900000000002</v>
      </c>
      <c r="M37" s="106">
        <f>IF(ISERROR(VLOOKUP($J37,'Miljövärden urval för publ'!$B$2:$H$490,MATCH(M$3,'Miljövärden urval för publ'!$B$2:$H$2,0),FALSE)),"",VLOOKUP($J37,'Miljövärden urval för publ'!$B$2:$H$490,MATCH(M$3,'Miljövärden urval för publ'!$B$2:$H$2,0),FALSE))</f>
        <v>11.4893</v>
      </c>
      <c r="N37" s="106">
        <f>IF(ISERROR(VLOOKUP($J37,'Miljövärden urval för publ'!$B$2:$H$490,MATCH(N$3,'Miljövärden urval för publ'!$B$2:$H$2,0),FALSE)),"",VLOOKUP($J37,'Miljövärden urval för publ'!$B$2:$H$490,MATCH(N$3,'Miljövärden urval för publ'!$B$2:$H$2,0),FALSE))</f>
        <v>2.54769E-2</v>
      </c>
    </row>
    <row r="38" spans="1:14" x14ac:dyDescent="0.25">
      <c r="A38" s="117" t="s">
        <v>534</v>
      </c>
      <c r="B38" s="117" t="s">
        <v>535</v>
      </c>
      <c r="D38" s="112" t="str">
        <f>VLOOKUP(B38,'Miljövärden urval för publ'!$B$2:$V$480,MATCH("ska publiceras:",'Miljövärden urval för publ'!$B$2:$T$2,0),FALSE)</f>
        <v>ja</v>
      </c>
      <c r="E38" s="113">
        <f t="shared" si="0"/>
        <v>27</v>
      </c>
      <c r="H38" s="106">
        <v>36</v>
      </c>
      <c r="I38" s="106" t="str">
        <f t="shared" si="1"/>
        <v>Värmevärden AB</v>
      </c>
      <c r="J38" s="106" t="str">
        <f t="shared" si="2"/>
        <v>Bångbro</v>
      </c>
      <c r="K38" s="106">
        <f>IF(ISERROR(VLOOKUP($J38,'Miljövärden urval för publ'!$B$2:$H$490,MATCH(K$3,'Miljövärden urval för publ'!$B$2:$H$2,0),FALSE)),"",VLOOKUP($J38,'Miljövärden urval för publ'!$B$2:$H$490,MATCH(K$3,'Miljövärden urval för publ'!$B$2:$H$2,0),FALSE))</f>
        <v>0.35972399999999999</v>
      </c>
      <c r="L38" s="106">
        <f>IF(ISERROR(VLOOKUP($J38,'Miljövärden urval för publ'!$B$2:$H$490,MATCH(L$3,'Miljövärden urval för publ'!$B$2:$H$2,0),FALSE)),"",VLOOKUP($J38,'Miljövärden urval för publ'!$B$2:$H$490,MATCH(L$3,'Miljövärden urval för publ'!$B$2:$H$2,0),FALSE))</f>
        <v>15.2986</v>
      </c>
      <c r="M38" s="106">
        <f>IF(ISERROR(VLOOKUP($J38,'Miljövärden urval för publ'!$B$2:$H$490,MATCH(M$3,'Miljövärden urval för publ'!$B$2:$H$2,0),FALSE)),"",VLOOKUP($J38,'Miljövärden urval för publ'!$B$2:$H$490,MATCH(M$3,'Miljövärden urval för publ'!$B$2:$H$2,0),FALSE))</f>
        <v>20.535299999999999</v>
      </c>
      <c r="N38" s="106">
        <f>IF(ISERROR(VLOOKUP($J38,'Miljövärden urval för publ'!$B$2:$H$490,MATCH(N$3,'Miljövärden urval för publ'!$B$2:$H$2,0),FALSE)),"",VLOOKUP($J38,'Miljövärden urval för publ'!$B$2:$H$490,MATCH(N$3,'Miljövärden urval för publ'!$B$2:$H$2,0),FALSE))</f>
        <v>1.4293E-2</v>
      </c>
    </row>
    <row r="39" spans="1:14" x14ac:dyDescent="0.25">
      <c r="A39" s="117" t="s">
        <v>556</v>
      </c>
      <c r="B39" s="117" t="s">
        <v>558</v>
      </c>
      <c r="D39" s="112" t="str">
        <f>VLOOKUP(B39,'Miljövärden urval för publ'!$B$2:$V$480,MATCH("ska publiceras:",'Miljövärden urval för publ'!$B$2:$T$2,0),FALSE)</f>
        <v>ja</v>
      </c>
      <c r="E39" s="113">
        <f t="shared" si="0"/>
        <v>28</v>
      </c>
      <c r="H39" s="106">
        <v>37</v>
      </c>
      <c r="I39" s="106" t="str">
        <f t="shared" si="1"/>
        <v>Bionär Närvärme AB</v>
      </c>
      <c r="J39" s="106" t="str">
        <f t="shared" si="2"/>
        <v>Bällinge</v>
      </c>
      <c r="K39" s="106">
        <f>IF(ISERROR(VLOOKUP($J39,'Miljövärden urval för publ'!$B$2:$H$490,MATCH(K$3,'Miljövärden urval för publ'!$B$2:$H$2,0),FALSE)),"",VLOOKUP($J39,'Miljövärden urval för publ'!$B$2:$H$490,MATCH(K$3,'Miljövärden urval för publ'!$B$2:$H$2,0),FALSE))</f>
        <v>0.124568</v>
      </c>
      <c r="L39" s="106">
        <f>IF(ISERROR(VLOOKUP($J39,'Miljövärden urval för publ'!$B$2:$H$490,MATCH(L$3,'Miljövärden urval för publ'!$B$2:$H$2,0),FALSE)),"",VLOOKUP($J39,'Miljövärden urval för publ'!$B$2:$H$490,MATCH(L$3,'Miljövärden urval för publ'!$B$2:$H$2,0),FALSE))</f>
        <v>6.5786199999999999</v>
      </c>
      <c r="M39" s="106">
        <f>IF(ISERROR(VLOOKUP($J39,'Miljövärden urval för publ'!$B$2:$H$490,MATCH(M$3,'Miljövärden urval för publ'!$B$2:$H$2,0),FALSE)),"",VLOOKUP($J39,'Miljövärden urval för publ'!$B$2:$H$490,MATCH(M$3,'Miljövärden urval för publ'!$B$2:$H$2,0),FALSE))</f>
        <v>14.719799999999999</v>
      </c>
      <c r="N39" s="106">
        <f>IF(ISERROR(VLOOKUP($J39,'Miljövärden urval för publ'!$B$2:$H$490,MATCH(N$3,'Miljövärden urval för publ'!$B$2:$H$2,0),FALSE)),"",VLOOKUP($J39,'Miljövärden urval för publ'!$B$2:$H$490,MATCH(N$3,'Miljövärden urval för publ'!$B$2:$H$2,0),FALSE))</f>
        <v>0</v>
      </c>
    </row>
    <row r="40" spans="1:14" x14ac:dyDescent="0.25">
      <c r="A40" s="117" t="s">
        <v>76</v>
      </c>
      <c r="B40" s="117" t="s">
        <v>80</v>
      </c>
      <c r="D40" s="112" t="str">
        <f>VLOOKUP(B40,'Miljövärden urval för publ'!$B$2:$V$480,MATCH("ska publiceras:",'Miljövärden urval för publ'!$B$2:$T$2,0),FALSE)</f>
        <v>ja</v>
      </c>
      <c r="E40" s="113">
        <f t="shared" si="0"/>
        <v>29</v>
      </c>
      <c r="H40" s="106">
        <v>38</v>
      </c>
      <c r="I40" s="106" t="str">
        <f t="shared" si="1"/>
        <v>E.ON Värme Sverige AB</v>
      </c>
      <c r="J40" s="106" t="str">
        <f t="shared" si="2"/>
        <v>Coop</v>
      </c>
      <c r="K40" s="106">
        <f>IF(ISERROR(VLOOKUP($J40,'Miljövärden urval för publ'!$B$2:$H$490,MATCH(K$3,'Miljövärden urval för publ'!$B$2:$H$2,0),FALSE)),"",VLOOKUP($J40,'Miljövärden urval för publ'!$B$2:$H$490,MATCH(K$3,'Miljövärden urval för publ'!$B$2:$H$2,0),FALSE))</f>
        <v>0.14199700000000001</v>
      </c>
      <c r="L40" s="106">
        <f>IF(ISERROR(VLOOKUP($J40,'Miljövärden urval för publ'!$B$2:$H$490,MATCH(L$3,'Miljövärden urval för publ'!$B$2:$H$2,0),FALSE)),"",VLOOKUP($J40,'Miljövärden urval för publ'!$B$2:$H$490,MATCH(L$3,'Miljövärden urval för publ'!$B$2:$H$2,0),FALSE))</f>
        <v>33.586300000000001</v>
      </c>
      <c r="M40" s="106">
        <f>IF(ISERROR(VLOOKUP($J40,'Miljövärden urval för publ'!$B$2:$H$490,MATCH(M$3,'Miljövärden urval för publ'!$B$2:$H$2,0),FALSE)),"",VLOOKUP($J40,'Miljövärden urval för publ'!$B$2:$H$490,MATCH(M$3,'Miljövärden urval för publ'!$B$2:$H$2,0),FALSE))</f>
        <v>8.1583799999999993</v>
      </c>
      <c r="N40" s="106">
        <f>IF(ISERROR(VLOOKUP($J40,'Miljövärden urval för publ'!$B$2:$H$490,MATCH(N$3,'Miljövärden urval för publ'!$B$2:$H$2,0),FALSE)),"",VLOOKUP($J40,'Miljövärden urval för publ'!$B$2:$H$490,MATCH(N$3,'Miljövärden urval för publ'!$B$2:$H$2,0),FALSE))</f>
        <v>4.5535199999999998E-2</v>
      </c>
    </row>
    <row r="41" spans="1:14" x14ac:dyDescent="0.25">
      <c r="A41" s="117" t="s">
        <v>58</v>
      </c>
      <c r="B41" s="117" t="s">
        <v>59</v>
      </c>
      <c r="D41" s="112" t="str">
        <f>VLOOKUP(B41,'Miljövärden urval för publ'!$B$2:$V$480,MATCH("ska publiceras:",'Miljövärden urval för publ'!$B$2:$T$2,0),FALSE)</f>
        <v>ja</v>
      </c>
      <c r="E41" s="113">
        <f t="shared" si="0"/>
        <v>30</v>
      </c>
      <c r="H41" s="106">
        <v>39</v>
      </c>
      <c r="I41" s="106" t="str">
        <f t="shared" si="1"/>
        <v>Värmevärden AB</v>
      </c>
      <c r="J41" s="106" t="str">
        <f t="shared" si="2"/>
        <v>Delsbo</v>
      </c>
      <c r="K41" s="106">
        <f>IF(ISERROR(VLOOKUP($J41,'Miljövärden urval för publ'!$B$2:$H$490,MATCH(K$3,'Miljövärden urval för publ'!$B$2:$H$2,0),FALSE)),"",VLOOKUP($J41,'Miljövärden urval för publ'!$B$2:$H$490,MATCH(K$3,'Miljövärden urval för publ'!$B$2:$H$2,0),FALSE))</f>
        <v>0.13030700000000001</v>
      </c>
      <c r="L41" s="106">
        <f>IF(ISERROR(VLOOKUP($J41,'Miljövärden urval för publ'!$B$2:$H$490,MATCH(L$3,'Miljövärden urval för publ'!$B$2:$H$2,0),FALSE)),"",VLOOKUP($J41,'Miljövärden urval för publ'!$B$2:$H$490,MATCH(L$3,'Miljövärden urval för publ'!$B$2:$H$2,0),FALSE))</f>
        <v>18.921199999999999</v>
      </c>
      <c r="M41" s="106">
        <f>IF(ISERROR(VLOOKUP($J41,'Miljövärden urval för publ'!$B$2:$H$490,MATCH(M$3,'Miljövärden urval för publ'!$B$2:$H$2,0),FALSE)),"",VLOOKUP($J41,'Miljövärden urval för publ'!$B$2:$H$490,MATCH(M$3,'Miljövärden urval för publ'!$B$2:$H$2,0),FALSE))</f>
        <v>8.3430199999999992</v>
      </c>
      <c r="N41" s="106">
        <f>IF(ISERROR(VLOOKUP($J41,'Miljövärden urval för publ'!$B$2:$H$490,MATCH(N$3,'Miljövärden urval för publ'!$B$2:$H$2,0),FALSE)),"",VLOOKUP($J41,'Miljövärden urval för publ'!$B$2:$H$490,MATCH(N$3,'Miljövärden urval för publ'!$B$2:$H$2,0),FALSE))</f>
        <v>2.5080499999999999E-2</v>
      </c>
    </row>
    <row r="42" spans="1:14" x14ac:dyDescent="0.25">
      <c r="A42" s="117" t="s">
        <v>201</v>
      </c>
      <c r="B42" s="117" t="s">
        <v>202</v>
      </c>
      <c r="D42" s="112" t="str">
        <f>VLOOKUP(B42,'Miljövärden urval för publ'!$B$2:$V$480,MATCH("ska publiceras:",'Miljövärden urval för publ'!$B$2:$T$2,0),FALSE)</f>
        <v>nej</v>
      </c>
      <c r="E42" s="113">
        <f t="shared" si="0"/>
        <v>30</v>
      </c>
      <c r="H42" s="106">
        <v>40</v>
      </c>
      <c r="I42" s="106" t="str">
        <f t="shared" si="1"/>
        <v>Vattenfall AB Värme</v>
      </c>
      <c r="J42" s="106" t="str">
        <f t="shared" si="2"/>
        <v>Drefviken</v>
      </c>
      <c r="K42" s="106">
        <f>IF(ISERROR(VLOOKUP($J42,'Miljövärden urval för publ'!$B$2:$H$490,MATCH(K$3,'Miljövärden urval för publ'!$B$2:$H$2,0),FALSE)),"",VLOOKUP($J42,'Miljövärden urval för publ'!$B$2:$H$490,MATCH(K$3,'Miljövärden urval för publ'!$B$2:$H$2,0),FALSE))</f>
        <v>7.9805299999999996E-2</v>
      </c>
      <c r="L42" s="106">
        <f>IF(ISERROR(VLOOKUP($J42,'Miljövärden urval för publ'!$B$2:$H$490,MATCH(L$3,'Miljövärden urval för publ'!$B$2:$H$2,0),FALSE)),"",VLOOKUP($J42,'Miljövärden urval för publ'!$B$2:$H$490,MATCH(L$3,'Miljövärden urval för publ'!$B$2:$H$2,0),FALSE))</f>
        <v>7.7426399999999997</v>
      </c>
      <c r="M42" s="106">
        <f>IF(ISERROR(VLOOKUP($J42,'Miljövärden urval för publ'!$B$2:$H$490,MATCH(M$3,'Miljövärden urval för publ'!$B$2:$H$2,0),FALSE)),"",VLOOKUP($J42,'Miljövärden urval för publ'!$B$2:$H$490,MATCH(M$3,'Miljövärden urval för publ'!$B$2:$H$2,0),FALSE))</f>
        <v>7.3056700000000001</v>
      </c>
      <c r="N42" s="106">
        <f>IF(ISERROR(VLOOKUP($J42,'Miljövärden urval för publ'!$B$2:$H$490,MATCH(N$3,'Miljövärden urval för publ'!$B$2:$H$2,0),FALSE)),"",VLOOKUP($J42,'Miljövärden urval för publ'!$B$2:$H$490,MATCH(N$3,'Miljövärden urval för publ'!$B$2:$H$2,0),FALSE))</f>
        <v>0</v>
      </c>
    </row>
    <row r="43" spans="1:14" x14ac:dyDescent="0.25">
      <c r="A43" s="117" t="s">
        <v>60</v>
      </c>
      <c r="B43" s="117" t="s">
        <v>61</v>
      </c>
      <c r="D43" s="112" t="str">
        <f>VLOOKUP(B43,'Miljövärden urval för publ'!$B$2:$V$480,MATCH("ska publiceras:",'Miljövärden urval för publ'!$B$2:$T$2,0),FALSE)</f>
        <v>nej</v>
      </c>
      <c r="E43" s="113">
        <f t="shared" si="0"/>
        <v>30</v>
      </c>
      <c r="H43" s="106">
        <v>41</v>
      </c>
      <c r="I43" s="106" t="str">
        <f t="shared" si="1"/>
        <v>Lantmännen Agrovärme AB</v>
      </c>
      <c r="J43" s="106" t="str">
        <f t="shared" si="2"/>
        <v>Ed</v>
      </c>
      <c r="K43" s="106">
        <f>IF(ISERROR(VLOOKUP($J43,'Miljövärden urval för publ'!$B$2:$H$490,MATCH(K$3,'Miljövärden urval för publ'!$B$2:$H$2,0),FALSE)),"",VLOOKUP($J43,'Miljövärden urval för publ'!$B$2:$H$490,MATCH(K$3,'Miljövärden urval för publ'!$B$2:$H$2,0),FALSE))</f>
        <v>0.14649599999999999</v>
      </c>
      <c r="L43" s="106">
        <f>IF(ISERROR(VLOOKUP($J43,'Miljövärden urval för publ'!$B$2:$H$490,MATCH(L$3,'Miljövärden urval för publ'!$B$2:$H$2,0),FALSE)),"",VLOOKUP($J43,'Miljövärden urval för publ'!$B$2:$H$490,MATCH(L$3,'Miljövärden urval för publ'!$B$2:$H$2,0),FALSE))</f>
        <v>35.637999999999998</v>
      </c>
      <c r="M43" s="106">
        <f>IF(ISERROR(VLOOKUP($J43,'Miljövärden urval för publ'!$B$2:$H$490,MATCH(M$3,'Miljövärden urval för publ'!$B$2:$H$2,0),FALSE)),"",VLOOKUP($J43,'Miljövärden urval för publ'!$B$2:$H$490,MATCH(M$3,'Miljövärden urval för publ'!$B$2:$H$2,0),FALSE))</f>
        <v>10.1351</v>
      </c>
      <c r="N43" s="106">
        <f>IF(ISERROR(VLOOKUP($J43,'Miljövärden urval för publ'!$B$2:$H$490,MATCH(N$3,'Miljövärden urval för publ'!$B$2:$H$2,0),FALSE)),"",VLOOKUP($J43,'Miljövärden urval för publ'!$B$2:$H$490,MATCH(N$3,'Miljövärden urval för publ'!$B$2:$H$2,0),FALSE))</f>
        <v>4.1695799999999998E-2</v>
      </c>
    </row>
    <row r="44" spans="1:14" x14ac:dyDescent="0.25">
      <c r="A44" s="117" t="s">
        <v>346</v>
      </c>
      <c r="B44" s="117" t="s">
        <v>347</v>
      </c>
      <c r="D44" s="112" t="str">
        <f>VLOOKUP(B44,'Miljövärden urval för publ'!$B$2:$V$480,MATCH("ska publiceras:",'Miljövärden urval för publ'!$B$2:$T$2,0),FALSE)</f>
        <v>ja</v>
      </c>
      <c r="E44" s="113">
        <f t="shared" si="0"/>
        <v>31</v>
      </c>
      <c r="H44" s="106">
        <v>42</v>
      </c>
      <c r="I44" s="106" t="str">
        <f t="shared" si="1"/>
        <v>Eda Energi AB</v>
      </c>
      <c r="J44" s="106" t="str">
        <f t="shared" si="2"/>
        <v>Eda</v>
      </c>
      <c r="K44" s="106">
        <f>IF(ISERROR(VLOOKUP($J44,'Miljövärden urval för publ'!$B$2:$H$490,MATCH(K$3,'Miljövärden urval för publ'!$B$2:$H$2,0),FALSE)),"",VLOOKUP($J44,'Miljövärden urval för publ'!$B$2:$H$490,MATCH(K$3,'Miljövärden urval för publ'!$B$2:$H$2,0),FALSE))</f>
        <v>0.134493</v>
      </c>
      <c r="L44" s="106">
        <f>IF(ISERROR(VLOOKUP($J44,'Miljövärden urval för publ'!$B$2:$H$490,MATCH(L$3,'Miljövärden urval för publ'!$B$2:$H$2,0),FALSE)),"",VLOOKUP($J44,'Miljövärden urval för publ'!$B$2:$H$490,MATCH(L$3,'Miljövärden urval för publ'!$B$2:$H$2,0),FALSE))</f>
        <v>131.13399999999999</v>
      </c>
      <c r="M44" s="106">
        <f>IF(ISERROR(VLOOKUP($J44,'Miljövärden urval för publ'!$B$2:$H$490,MATCH(M$3,'Miljövärden urval för publ'!$B$2:$H$2,0),FALSE)),"",VLOOKUP($J44,'Miljövärden urval för publ'!$B$2:$H$490,MATCH(M$3,'Miljövärden urval för publ'!$B$2:$H$2,0),FALSE))</f>
        <v>4.46807</v>
      </c>
      <c r="N44" s="106">
        <f>IF(ISERROR(VLOOKUP($J44,'Miljövärden urval för publ'!$B$2:$H$490,MATCH(N$3,'Miljövärden urval för publ'!$B$2:$H$2,0),FALSE)),"",VLOOKUP($J44,'Miljövärden urval för publ'!$B$2:$H$490,MATCH(N$3,'Miljövärden urval för publ'!$B$2:$H$2,0),FALSE))</f>
        <v>2.6708699999999998E-2</v>
      </c>
    </row>
    <row r="45" spans="1:14" x14ac:dyDescent="0.25">
      <c r="A45" s="117" t="s">
        <v>357</v>
      </c>
      <c r="B45" s="117" t="s">
        <v>359</v>
      </c>
      <c r="D45" s="112" t="str">
        <f>VLOOKUP(B45,'Miljövärden urval för publ'!$B$2:$V$480,MATCH("ska publiceras:",'Miljövärden urval för publ'!$B$2:$T$2,0),FALSE)</f>
        <v>ja</v>
      </c>
      <c r="E45" s="113">
        <f t="shared" si="0"/>
        <v>32</v>
      </c>
      <c r="H45" s="106">
        <v>43</v>
      </c>
      <c r="I45" s="106" t="str">
        <f t="shared" si="1"/>
        <v>Elektra Värme AB</v>
      </c>
      <c r="J45" s="106" t="str">
        <f t="shared" si="2"/>
        <v>Edsbyn</v>
      </c>
      <c r="K45" s="106">
        <f>IF(ISERROR(VLOOKUP($J45,'Miljövärden urval för publ'!$B$2:$H$490,MATCH(K$3,'Miljövärden urval för publ'!$B$2:$H$2,0),FALSE)),"",VLOOKUP($J45,'Miljövärden urval för publ'!$B$2:$H$490,MATCH(K$3,'Miljövärden urval för publ'!$B$2:$H$2,0),FALSE))</f>
        <v>5.6104300000000003E-2</v>
      </c>
      <c r="L45" s="106">
        <f>IF(ISERROR(VLOOKUP($J45,'Miljövärden urval för publ'!$B$2:$H$490,MATCH(L$3,'Miljövärden urval för publ'!$B$2:$H$2,0),FALSE)),"",VLOOKUP($J45,'Miljövärden urval för publ'!$B$2:$H$490,MATCH(L$3,'Miljövärden urval för publ'!$B$2:$H$2,0),FALSE))</f>
        <v>14.421799999999999</v>
      </c>
      <c r="M45" s="106">
        <f>IF(ISERROR(VLOOKUP($J45,'Miljövärden urval för publ'!$B$2:$H$490,MATCH(M$3,'Miljövärden urval för publ'!$B$2:$H$2,0),FALSE)),"",VLOOKUP($J45,'Miljövärden urval för publ'!$B$2:$H$490,MATCH(M$3,'Miljövärden urval för publ'!$B$2:$H$2,0),FALSE))</f>
        <v>9.2321100000000005</v>
      </c>
      <c r="N45" s="106">
        <f>IF(ISERROR(VLOOKUP($J45,'Miljövärden urval för publ'!$B$2:$H$490,MATCH(N$3,'Miljövärden urval för publ'!$B$2:$H$2,0),FALSE)),"",VLOOKUP($J45,'Miljövärden urval för publ'!$B$2:$H$490,MATCH(N$3,'Miljövärden urval för publ'!$B$2:$H$2,0),FALSE))</f>
        <v>7.3462900000000001E-3</v>
      </c>
    </row>
    <row r="46" spans="1:14" x14ac:dyDescent="0.25">
      <c r="A46" s="117" t="s">
        <v>357</v>
      </c>
      <c r="B46" s="117" t="s">
        <v>360</v>
      </c>
      <c r="D46" s="112" t="str">
        <f>VLOOKUP(B46,'Miljövärden urval för publ'!$B$2:$V$480,MATCH("ska publiceras:",'Miljövärden urval för publ'!$B$2:$T$2,0),FALSE)</f>
        <v>ja</v>
      </c>
      <c r="E46" s="113">
        <f t="shared" si="0"/>
        <v>33</v>
      </c>
      <c r="H46" s="106">
        <v>44</v>
      </c>
      <c r="I46" s="106" t="str">
        <f t="shared" si="1"/>
        <v>Vetlanda Energi och Teknik AB</v>
      </c>
      <c r="J46" s="106" t="str">
        <f t="shared" si="2"/>
        <v>Ekenäs sjön</v>
      </c>
      <c r="K46" s="106">
        <f>IF(ISERROR(VLOOKUP($J46,'Miljövärden urval för publ'!$B$2:$H$490,MATCH(K$3,'Miljövärden urval för publ'!$B$2:$H$2,0),FALSE)),"",VLOOKUP($J46,'Miljövärden urval för publ'!$B$2:$H$490,MATCH(K$3,'Miljövärden urval för publ'!$B$2:$H$2,0),FALSE))</f>
        <v>0.23340900000000001</v>
      </c>
      <c r="L46" s="106">
        <f>IF(ISERROR(VLOOKUP($J46,'Miljövärden urval för publ'!$B$2:$H$490,MATCH(L$3,'Miljövärden urval för publ'!$B$2:$H$2,0),FALSE)),"",VLOOKUP($J46,'Miljövärden urval för publ'!$B$2:$H$490,MATCH(L$3,'Miljövärden urval för publ'!$B$2:$H$2,0),FALSE))</f>
        <v>57.683399999999999</v>
      </c>
      <c r="M46" s="106">
        <f>IF(ISERROR(VLOOKUP($J46,'Miljövärden urval för publ'!$B$2:$H$490,MATCH(M$3,'Miljövärden urval för publ'!$B$2:$H$2,0),FALSE)),"",VLOOKUP($J46,'Miljövärden urval för publ'!$B$2:$H$490,MATCH(M$3,'Miljövärden urval för publ'!$B$2:$H$2,0),FALSE))</f>
        <v>15.8085</v>
      </c>
      <c r="N46" s="106">
        <f>IF(ISERROR(VLOOKUP($J46,'Miljövärden urval för publ'!$B$2:$H$490,MATCH(N$3,'Miljövärden urval för publ'!$B$2:$H$2,0),FALSE)),"",VLOOKUP($J46,'Miljövärden urval för publ'!$B$2:$H$490,MATCH(N$3,'Miljövärden urval för publ'!$B$2:$H$2,0),FALSE))</f>
        <v>5.5647500000000003E-2</v>
      </c>
    </row>
    <row r="47" spans="1:14" x14ac:dyDescent="0.25">
      <c r="A47" s="117" t="s">
        <v>63</v>
      </c>
      <c r="B47" s="117" t="s">
        <v>64</v>
      </c>
      <c r="D47" s="112" t="str">
        <f>VLOOKUP(B47,'Miljövärden urval för publ'!$B$2:$V$480,MATCH("ska publiceras:",'Miljövärden urval för publ'!$B$2:$T$2,0),FALSE)</f>
        <v>nej</v>
      </c>
      <c r="E47" s="113">
        <f t="shared" si="0"/>
        <v>33</v>
      </c>
      <c r="H47" s="106">
        <v>45</v>
      </c>
      <c r="I47" s="106" t="str">
        <f t="shared" si="1"/>
        <v>Hagfors Energi AB</v>
      </c>
      <c r="J47" s="106" t="str">
        <f t="shared" si="2"/>
        <v>Ekshärad</v>
      </c>
      <c r="K47" s="106">
        <f>IF(ISERROR(VLOOKUP($J47,'Miljövärden urval för publ'!$B$2:$H$490,MATCH(K$3,'Miljövärden urval för publ'!$B$2:$H$2,0),FALSE)),"",VLOOKUP($J47,'Miljövärden urval för publ'!$B$2:$H$490,MATCH(K$3,'Miljövärden urval för publ'!$B$2:$H$2,0),FALSE))</f>
        <v>0.14979400000000001</v>
      </c>
      <c r="L47" s="106">
        <f>IF(ISERROR(VLOOKUP($J47,'Miljövärden urval för publ'!$B$2:$H$490,MATCH(L$3,'Miljövärden urval för publ'!$B$2:$H$2,0),FALSE)),"",VLOOKUP($J47,'Miljövärden urval för publ'!$B$2:$H$490,MATCH(L$3,'Miljövärden urval för publ'!$B$2:$H$2,0),FALSE))</f>
        <v>38.872100000000003</v>
      </c>
      <c r="M47" s="106">
        <f>IF(ISERROR(VLOOKUP($J47,'Miljövärden urval för publ'!$B$2:$H$490,MATCH(M$3,'Miljövärden urval för publ'!$B$2:$H$2,0),FALSE)),"",VLOOKUP($J47,'Miljövärden urval för publ'!$B$2:$H$490,MATCH(M$3,'Miljövärden urval för publ'!$B$2:$H$2,0),FALSE))</f>
        <v>12.312099999999999</v>
      </c>
      <c r="N47" s="106">
        <f>IF(ISERROR(VLOOKUP($J47,'Miljövärden urval för publ'!$B$2:$H$490,MATCH(N$3,'Miljövärden urval för publ'!$B$2:$H$2,0),FALSE)),"",VLOOKUP($J47,'Miljövärden urval för publ'!$B$2:$H$490,MATCH(N$3,'Miljövärden urval för publ'!$B$2:$H$2,0),FALSE))</f>
        <v>5.1706200000000001E-2</v>
      </c>
    </row>
    <row r="48" spans="1:14" x14ac:dyDescent="0.25">
      <c r="A48" s="117" t="s">
        <v>357</v>
      </c>
      <c r="B48" s="117" t="s">
        <v>361</v>
      </c>
      <c r="D48" s="112" t="str">
        <f>VLOOKUP(B48,'Miljövärden urval för publ'!$B$2:$V$480,MATCH("ska publiceras:",'Miljövärden urval för publ'!$B$2:$T$2,0),FALSE)</f>
        <v>ja</v>
      </c>
      <c r="E48" s="113">
        <f t="shared" si="0"/>
        <v>34</v>
      </c>
      <c r="H48" s="106">
        <v>46</v>
      </c>
      <c r="I48" s="106" t="str">
        <f t="shared" si="1"/>
        <v>Eksjö Energi AB</v>
      </c>
      <c r="J48" s="106" t="str">
        <f t="shared" si="2"/>
        <v>Eksjö</v>
      </c>
      <c r="K48" s="106">
        <f>IF(ISERROR(VLOOKUP($J48,'Miljövärden urval för publ'!$B$2:$H$490,MATCH(K$3,'Miljövärden urval för publ'!$B$2:$H$2,0),FALSE)),"",VLOOKUP($J48,'Miljövärden urval för publ'!$B$2:$H$490,MATCH(K$3,'Miljövärden urval för publ'!$B$2:$H$2,0),FALSE))</f>
        <v>0.12249400000000001</v>
      </c>
      <c r="L48" s="106">
        <f>IF(ISERROR(VLOOKUP($J48,'Miljövärden urval för publ'!$B$2:$H$490,MATCH(L$3,'Miljövärden urval för publ'!$B$2:$H$2,0),FALSE)),"",VLOOKUP($J48,'Miljövärden urval för publ'!$B$2:$H$490,MATCH(L$3,'Miljövärden urval för publ'!$B$2:$H$2,0),FALSE))</f>
        <v>111.012</v>
      </c>
      <c r="M48" s="106">
        <f>IF(ISERROR(VLOOKUP($J48,'Miljövärden urval för publ'!$B$2:$H$490,MATCH(M$3,'Miljövärden urval för publ'!$B$2:$H$2,0),FALSE)),"",VLOOKUP($J48,'Miljövärden urval för publ'!$B$2:$H$490,MATCH(M$3,'Miljövärden urval för publ'!$B$2:$H$2,0),FALSE))</f>
        <v>4.9364100000000004</v>
      </c>
      <c r="N48" s="106">
        <f>IF(ISERROR(VLOOKUP($J48,'Miljövärden urval för publ'!$B$2:$H$490,MATCH(N$3,'Miljövärden urval för publ'!$B$2:$H$2,0),FALSE)),"",VLOOKUP($J48,'Miljövärden urval för publ'!$B$2:$H$490,MATCH(N$3,'Miljövärden urval för publ'!$B$2:$H$2,0),FALSE))</f>
        <v>1.7654300000000001E-2</v>
      </c>
    </row>
    <row r="49" spans="1:14" x14ac:dyDescent="0.25">
      <c r="A49" s="117" t="s">
        <v>76</v>
      </c>
      <c r="B49" s="117" t="s">
        <v>81</v>
      </c>
      <c r="D49" s="112" t="str">
        <f>VLOOKUP(B49,'Miljövärden urval för publ'!$B$2:$V$480,MATCH("ska publiceras:",'Miljövärden urval för publ'!$B$2:$T$2,0),FALSE)</f>
        <v>ja</v>
      </c>
      <c r="E49" s="113">
        <f t="shared" si="0"/>
        <v>35</v>
      </c>
      <c r="H49" s="106">
        <v>47</v>
      </c>
      <c r="I49" s="106" t="str">
        <f t="shared" si="1"/>
        <v>Eksta Bostads AB</v>
      </c>
      <c r="J49" s="106" t="str">
        <f t="shared" si="2"/>
        <v>Eksta</v>
      </c>
      <c r="K49" s="106">
        <f>IF(ISERROR(VLOOKUP($J49,'Miljövärden urval för publ'!$B$2:$H$490,MATCH(K$3,'Miljövärden urval för publ'!$B$2:$H$2,0),FALSE)),"",VLOOKUP($J49,'Miljövärden urval för publ'!$B$2:$H$490,MATCH(K$3,'Miljövärden urval för publ'!$B$2:$H$2,0),FALSE))</f>
        <v>0.76541099999999995</v>
      </c>
      <c r="L49" s="106">
        <f>IF(ISERROR(VLOOKUP($J49,'Miljövärden urval för publ'!$B$2:$H$490,MATCH(L$3,'Miljövärden urval för publ'!$B$2:$H$2,0),FALSE)),"",VLOOKUP($J49,'Miljövärden urval för publ'!$B$2:$H$490,MATCH(L$3,'Miljövärden urval för publ'!$B$2:$H$2,0),FALSE))</f>
        <v>49.689399999999999</v>
      </c>
      <c r="M49" s="106">
        <f>IF(ISERROR(VLOOKUP($J49,'Miljövärden urval för publ'!$B$2:$H$490,MATCH(M$3,'Miljövärden urval för publ'!$B$2:$H$2,0),FALSE)),"",VLOOKUP($J49,'Miljövärden urval för publ'!$B$2:$H$490,MATCH(M$3,'Miljövärden urval för publ'!$B$2:$H$2,0),FALSE))</f>
        <v>27.4191</v>
      </c>
      <c r="N49" s="106">
        <f>IF(ISERROR(VLOOKUP($J49,'Miljövärden urval för publ'!$B$2:$H$490,MATCH(N$3,'Miljövärden urval för publ'!$B$2:$H$2,0),FALSE)),"",VLOOKUP($J49,'Miljövärden urval för publ'!$B$2:$H$490,MATCH(N$3,'Miljövärden urval för publ'!$B$2:$H$2,0),FALSE))</f>
        <v>6.2167100000000003E-2</v>
      </c>
    </row>
    <row r="50" spans="1:14" x14ac:dyDescent="0.25">
      <c r="A50" s="117" t="s">
        <v>501</v>
      </c>
      <c r="B50" s="117" t="s">
        <v>503</v>
      </c>
      <c r="D50" s="112" t="str">
        <f>VLOOKUP(B50,'Miljövärden urval för publ'!$B$2:$V$480,MATCH("ska publiceras:",'Miljövärden urval för publ'!$B$2:$T$2,0),FALSE)</f>
        <v>ja</v>
      </c>
      <c r="E50" s="113">
        <f t="shared" si="0"/>
        <v>36</v>
      </c>
      <c r="H50" s="106">
        <v>48</v>
      </c>
      <c r="I50" s="106" t="str">
        <f t="shared" si="1"/>
        <v>Emmaboda Energi &amp; Miljö AB</v>
      </c>
      <c r="J50" s="106" t="str">
        <f t="shared" si="2"/>
        <v>Emmaboda</v>
      </c>
      <c r="K50" s="106">
        <f>IF(ISERROR(VLOOKUP($J50,'Miljövärden urval för publ'!$B$2:$H$490,MATCH(K$3,'Miljövärden urval för publ'!$B$2:$H$2,0),FALSE)),"",VLOOKUP($J50,'Miljövärden urval för publ'!$B$2:$H$490,MATCH(K$3,'Miljövärden urval för publ'!$B$2:$H$2,0),FALSE))</f>
        <v>9.3094200000000002E-2</v>
      </c>
      <c r="L50" s="106">
        <f>IF(ISERROR(VLOOKUP($J50,'Miljövärden urval för publ'!$B$2:$H$490,MATCH(L$3,'Miljövärden urval för publ'!$B$2:$H$2,0),FALSE)),"",VLOOKUP($J50,'Miljövärden urval för publ'!$B$2:$H$490,MATCH(L$3,'Miljövärden urval för publ'!$B$2:$H$2,0),FALSE))</f>
        <v>14.3491</v>
      </c>
      <c r="M50" s="106">
        <f>IF(ISERROR(VLOOKUP($J50,'Miljövärden urval för publ'!$B$2:$H$490,MATCH(M$3,'Miljövärden urval för publ'!$B$2:$H$2,0),FALSE)),"",VLOOKUP($J50,'Miljövärden urval för publ'!$B$2:$H$490,MATCH(M$3,'Miljövärden urval för publ'!$B$2:$H$2,0),FALSE))</f>
        <v>9.5770700000000009</v>
      </c>
      <c r="N50" s="106">
        <f>IF(ISERROR(VLOOKUP($J50,'Miljövärden urval för publ'!$B$2:$H$490,MATCH(N$3,'Miljövärden urval för publ'!$B$2:$H$2,0),FALSE)),"",VLOOKUP($J50,'Miljövärden urval för publ'!$B$2:$H$490,MATCH(N$3,'Miljövärden urval för publ'!$B$2:$H$2,0),FALSE))</f>
        <v>7.0301499999999998E-3</v>
      </c>
    </row>
    <row r="51" spans="1:14" x14ac:dyDescent="0.25">
      <c r="A51" s="117" t="s">
        <v>33</v>
      </c>
      <c r="B51" s="117" t="s">
        <v>35</v>
      </c>
      <c r="D51" s="112" t="str">
        <f>VLOOKUP(B51,'Miljövärden urval för publ'!$B$2:$V$480,MATCH("ska publiceras:",'Miljövärden urval för publ'!$B$2:$T$2,0),FALSE)</f>
        <v>ja</v>
      </c>
      <c r="E51" s="113">
        <f t="shared" si="0"/>
        <v>37</v>
      </c>
      <c r="H51" s="106">
        <v>49</v>
      </c>
      <c r="I51" s="106" t="str">
        <f t="shared" si="1"/>
        <v>Ena Energi AB</v>
      </c>
      <c r="J51" s="106" t="str">
        <f t="shared" si="2"/>
        <v>Enköping</v>
      </c>
      <c r="K51" s="106">
        <f>IF(ISERROR(VLOOKUP($J51,'Miljövärden urval för publ'!$B$2:$H$490,MATCH(K$3,'Miljövärden urval för publ'!$B$2:$H$2,0),FALSE)),"",VLOOKUP($J51,'Miljövärden urval för publ'!$B$2:$H$490,MATCH(K$3,'Miljövärden urval för publ'!$B$2:$H$2,0),FALSE))</f>
        <v>0.12801999999999999</v>
      </c>
      <c r="L51" s="106">
        <f>IF(ISERROR(VLOOKUP($J51,'Miljövärden urval för publ'!$B$2:$H$490,MATCH(L$3,'Miljövärden urval för publ'!$B$2:$H$2,0),FALSE)),"",VLOOKUP($J51,'Miljövärden urval för publ'!$B$2:$H$490,MATCH(L$3,'Miljövärden urval för publ'!$B$2:$H$2,0),FALSE))</f>
        <v>22.2713</v>
      </c>
      <c r="M51" s="106">
        <f>IF(ISERROR(VLOOKUP($J51,'Miljövärden urval för publ'!$B$2:$H$490,MATCH(M$3,'Miljövärden urval för publ'!$B$2:$H$2,0),FALSE)),"",VLOOKUP($J51,'Miljövärden urval för publ'!$B$2:$H$490,MATCH(M$3,'Miljövärden urval för publ'!$B$2:$H$2,0),FALSE))</f>
        <v>7.1169200000000004</v>
      </c>
      <c r="N51" s="106">
        <f>IF(ISERROR(VLOOKUP($J51,'Miljövärden urval för publ'!$B$2:$H$490,MATCH(N$3,'Miljövärden urval för publ'!$B$2:$H$2,0),FALSE)),"",VLOOKUP($J51,'Miljövärden urval för publ'!$B$2:$H$490,MATCH(N$3,'Miljövärden urval för publ'!$B$2:$H$2,0),FALSE))</f>
        <v>4.3444499999999997E-2</v>
      </c>
    </row>
    <row r="52" spans="1:14" x14ac:dyDescent="0.25">
      <c r="A52" s="117" t="s">
        <v>76</v>
      </c>
      <c r="B52" s="117" t="s">
        <v>82</v>
      </c>
      <c r="D52" s="112" t="str">
        <f>VLOOKUP(B52,'Miljövärden urval för publ'!$B$2:$V$480,MATCH("ska publiceras:",'Miljövärden urval för publ'!$B$2:$T$2,0),FALSE)</f>
        <v>ja</v>
      </c>
      <c r="E52" s="113">
        <f t="shared" si="0"/>
        <v>38</v>
      </c>
      <c r="H52" s="106">
        <v>50</v>
      </c>
      <c r="I52" s="106" t="str">
        <f t="shared" si="1"/>
        <v>Eskilstuna Energi &amp; Miljö AB</v>
      </c>
      <c r="J52" s="106" t="str">
        <f t="shared" si="2"/>
        <v>Eskilstuna-Torshälla</v>
      </c>
      <c r="K52" s="106">
        <f>IF(ISERROR(VLOOKUP($J52,'Miljövärden urval för publ'!$B$2:$H$490,MATCH(K$3,'Miljövärden urval för publ'!$B$2:$H$2,0),FALSE)),"",VLOOKUP($J52,'Miljövärden urval för publ'!$B$2:$H$490,MATCH(K$3,'Miljövärden urval för publ'!$B$2:$H$2,0),FALSE))</f>
        <v>8.0719299999999994E-2</v>
      </c>
      <c r="L52" s="106">
        <f>IF(ISERROR(VLOOKUP($J52,'Miljövärden urval för publ'!$B$2:$H$490,MATCH(L$3,'Miljövärden urval för publ'!$B$2:$H$2,0),FALSE)),"",VLOOKUP($J52,'Miljövärden urval för publ'!$B$2:$H$490,MATCH(L$3,'Miljövärden urval för publ'!$B$2:$H$2,0),FALSE))</f>
        <v>9.9886099999999995</v>
      </c>
      <c r="M52" s="106">
        <f>IF(ISERROR(VLOOKUP($J52,'Miljövärden urval för publ'!$B$2:$H$490,MATCH(M$3,'Miljövärden urval för publ'!$B$2:$H$2,0),FALSE)),"",VLOOKUP($J52,'Miljövärden urval för publ'!$B$2:$H$490,MATCH(M$3,'Miljövärden urval för publ'!$B$2:$H$2,0),FALSE))</f>
        <v>5.95939</v>
      </c>
      <c r="N52" s="106">
        <f>IF(ISERROR(VLOOKUP($J52,'Miljövärden urval för publ'!$B$2:$H$490,MATCH(N$3,'Miljövärden urval för publ'!$B$2:$H$2,0),FALSE)),"",VLOOKUP($J52,'Miljövärden urval för publ'!$B$2:$H$490,MATCH(N$3,'Miljövärden urval för publ'!$B$2:$H$2,0),FALSE))</f>
        <v>8.08795E-3</v>
      </c>
    </row>
    <row r="53" spans="1:14" x14ac:dyDescent="0.25">
      <c r="A53" s="117" t="s">
        <v>501</v>
      </c>
      <c r="B53" s="117" t="s">
        <v>504</v>
      </c>
      <c r="D53" s="112" t="str">
        <f>VLOOKUP(B53,'Miljövärden urval för publ'!$B$2:$V$480,MATCH("ska publiceras:",'Miljövärden urval för publ'!$B$2:$T$2,0),FALSE)</f>
        <v>ja</v>
      </c>
      <c r="E53" s="113">
        <f t="shared" si="0"/>
        <v>39</v>
      </c>
      <c r="H53" s="106">
        <v>51</v>
      </c>
      <c r="I53" s="106" t="str">
        <f t="shared" si="1"/>
        <v>Kraftringen Energi AB (publ)</v>
      </c>
      <c r="J53" s="106" t="str">
        <f t="shared" si="2"/>
        <v>Eslöv-Lund-Lomma m fl</v>
      </c>
      <c r="K53" s="106">
        <f>IF(ISERROR(VLOOKUP($J53,'Miljövärden urval för publ'!$B$2:$H$490,MATCH(K$3,'Miljövärden urval för publ'!$B$2:$H$2,0),FALSE)),"",VLOOKUP($J53,'Miljövärden urval för publ'!$B$2:$H$490,MATCH(K$3,'Miljövärden urval för publ'!$B$2:$H$2,0),FALSE))</f>
        <v>0.40372000000000002</v>
      </c>
      <c r="L53" s="106">
        <f>IF(ISERROR(VLOOKUP($J53,'Miljövärden urval för publ'!$B$2:$H$490,MATCH(L$3,'Miljövärden urval för publ'!$B$2:$H$2,0),FALSE)),"",VLOOKUP($J53,'Miljövärden urval för publ'!$B$2:$H$490,MATCH(L$3,'Miljövärden urval för publ'!$B$2:$H$2,0),FALSE))</f>
        <v>87.175299999999993</v>
      </c>
      <c r="M53" s="106">
        <f>IF(ISERROR(VLOOKUP($J53,'Miljövärden urval för publ'!$B$2:$H$490,MATCH(M$3,'Miljövärden urval för publ'!$B$2:$H$2,0),FALSE)),"",VLOOKUP($J53,'Miljövärden urval för publ'!$B$2:$H$490,MATCH(M$3,'Miljövärden urval för publ'!$B$2:$H$2,0),FALSE))</f>
        <v>6.6357900000000001</v>
      </c>
      <c r="N53" s="106">
        <f>IF(ISERROR(VLOOKUP($J53,'Miljövärden urval för publ'!$B$2:$H$490,MATCH(N$3,'Miljövärden urval för publ'!$B$2:$H$2,0),FALSE)),"",VLOOKUP($J53,'Miljövärden urval för publ'!$B$2:$H$490,MATCH(N$3,'Miljövärden urval för publ'!$B$2:$H$2,0),FALSE))</f>
        <v>0.120564</v>
      </c>
    </row>
    <row r="54" spans="1:14" x14ac:dyDescent="0.25">
      <c r="A54" s="117" t="s">
        <v>474</v>
      </c>
      <c r="B54" s="117" t="s">
        <v>476</v>
      </c>
      <c r="D54" s="112" t="str">
        <f>VLOOKUP(B54,'Miljövärden urval för publ'!$B$2:$V$480,MATCH("ska publiceras:",'Miljövärden urval för publ'!$B$2:$T$2,0),FALSE)</f>
        <v>ja</v>
      </c>
      <c r="E54" s="113">
        <f t="shared" si="0"/>
        <v>40</v>
      </c>
      <c r="H54" s="106">
        <v>52</v>
      </c>
      <c r="I54" s="106" t="str">
        <f t="shared" si="1"/>
        <v>Västerbergslagens Energi AB</v>
      </c>
      <c r="J54" s="106" t="str">
        <f t="shared" si="2"/>
        <v>Fagersta</v>
      </c>
      <c r="K54" s="106">
        <f>IF(ISERROR(VLOOKUP($J54,'Miljövärden urval för publ'!$B$2:$H$490,MATCH(K$3,'Miljövärden urval för publ'!$B$2:$H$2,0),FALSE)),"",VLOOKUP($J54,'Miljövärden urval för publ'!$B$2:$H$490,MATCH(K$3,'Miljövärden urval för publ'!$B$2:$H$2,0),FALSE))</f>
        <v>0.134885</v>
      </c>
      <c r="L54" s="106">
        <f>IF(ISERROR(VLOOKUP($J54,'Miljövärden urval för publ'!$B$2:$H$490,MATCH(L$3,'Miljövärden urval för publ'!$B$2:$H$2,0),FALSE)),"",VLOOKUP($J54,'Miljövärden urval för publ'!$B$2:$H$490,MATCH(L$3,'Miljövärden urval för publ'!$B$2:$H$2,0),FALSE))</f>
        <v>33.936</v>
      </c>
      <c r="M54" s="106">
        <f>IF(ISERROR(VLOOKUP($J54,'Miljövärden urval för publ'!$B$2:$H$490,MATCH(M$3,'Miljövärden urval för publ'!$B$2:$H$2,0),FALSE)),"",VLOOKUP($J54,'Miljövärden urval för publ'!$B$2:$H$490,MATCH(M$3,'Miljövärden urval för publ'!$B$2:$H$2,0),FALSE))</f>
        <v>8.5816099999999995</v>
      </c>
      <c r="N54" s="106">
        <f>IF(ISERROR(VLOOKUP($J54,'Miljövärden urval för publ'!$B$2:$H$490,MATCH(N$3,'Miljövärden urval för publ'!$B$2:$H$2,0),FALSE)),"",VLOOKUP($J54,'Miljövärden urval för publ'!$B$2:$H$490,MATCH(N$3,'Miljövärden urval för publ'!$B$2:$H$2,0),FALSE))</f>
        <v>6.2711199999999998E-3</v>
      </c>
    </row>
    <row r="55" spans="1:14" x14ac:dyDescent="0.25">
      <c r="A55" s="117" t="s">
        <v>238</v>
      </c>
      <c r="B55" s="117" t="s">
        <v>240</v>
      </c>
      <c r="D55" s="112" t="str">
        <f>VLOOKUP(B55,'Miljövärden urval för publ'!$B$2:$V$480,MATCH("ska publiceras:",'Miljövärden urval för publ'!$B$2:$T$2,0),FALSE)</f>
        <v>ja</v>
      </c>
      <c r="E55" s="113">
        <f t="shared" si="0"/>
        <v>41</v>
      </c>
      <c r="H55" s="106">
        <v>53</v>
      </c>
      <c r="I55" s="106" t="str">
        <f t="shared" si="1"/>
        <v>Falkenberg Energi AB</v>
      </c>
      <c r="J55" s="106" t="str">
        <f t="shared" si="2"/>
        <v>Falkenberg</v>
      </c>
      <c r="K55" s="106">
        <f>IF(ISERROR(VLOOKUP($J55,'Miljövärden urval för publ'!$B$2:$H$490,MATCH(K$3,'Miljövärden urval för publ'!$B$2:$H$2,0),FALSE)),"",VLOOKUP($J55,'Miljövärden urval för publ'!$B$2:$H$490,MATCH(K$3,'Miljövärden urval för publ'!$B$2:$H$2,0),FALSE))</f>
        <v>8.0423499999999995E-2</v>
      </c>
      <c r="L55" s="106">
        <f>IF(ISERROR(VLOOKUP($J55,'Miljövärden urval för publ'!$B$2:$H$490,MATCH(L$3,'Miljövärden urval för publ'!$B$2:$H$2,0),FALSE)),"",VLOOKUP($J55,'Miljövärden urval för publ'!$B$2:$H$490,MATCH(L$3,'Miljövärden urval för publ'!$B$2:$H$2,0),FALSE))</f>
        <v>15.009399999999999</v>
      </c>
      <c r="M55" s="106">
        <f>IF(ISERROR(VLOOKUP($J55,'Miljövärden urval för publ'!$B$2:$H$490,MATCH(M$3,'Miljövärden urval för publ'!$B$2:$H$2,0),FALSE)),"",VLOOKUP($J55,'Miljövärden urval för publ'!$B$2:$H$490,MATCH(M$3,'Miljövärden urval för publ'!$B$2:$H$2,0),FALSE))</f>
        <v>9.2164699999999993</v>
      </c>
      <c r="N55" s="106">
        <f>IF(ISERROR(VLOOKUP($J55,'Miljövärden urval för publ'!$B$2:$H$490,MATCH(N$3,'Miljövärden urval för publ'!$B$2:$H$2,0),FALSE)),"",VLOOKUP($J55,'Miljövärden urval för publ'!$B$2:$H$490,MATCH(N$3,'Miljövärden urval för publ'!$B$2:$H$2,0),FALSE))</f>
        <v>1.4369E-2</v>
      </c>
    </row>
    <row r="56" spans="1:14" x14ac:dyDescent="0.25">
      <c r="A56" s="117" t="s">
        <v>100</v>
      </c>
      <c r="B56" s="117" t="s">
        <v>101</v>
      </c>
      <c r="D56" s="112" t="str">
        <f>VLOOKUP(B56,'Miljövärden urval för publ'!$B$2:$V$480,MATCH("ska publiceras:",'Miljövärden urval för publ'!$B$2:$T$2,0),FALSE)</f>
        <v>ja</v>
      </c>
      <c r="E56" s="113">
        <f t="shared" si="0"/>
        <v>42</v>
      </c>
      <c r="H56" s="106">
        <v>54</v>
      </c>
      <c r="I56" s="106" t="str">
        <f t="shared" si="1"/>
        <v>Falbygdens Energi AB</v>
      </c>
      <c r="J56" s="106" t="str">
        <f t="shared" si="2"/>
        <v>Falköping</v>
      </c>
      <c r="K56" s="106">
        <f>IF(ISERROR(VLOOKUP($J56,'Miljövärden urval för publ'!$B$2:$H$490,MATCH(K$3,'Miljövärden urval för publ'!$B$2:$H$2,0),FALSE)),"",VLOOKUP($J56,'Miljövärden urval för publ'!$B$2:$H$490,MATCH(K$3,'Miljövärden urval för publ'!$B$2:$H$2,0),FALSE))</f>
        <v>0.108445</v>
      </c>
      <c r="L56" s="106">
        <f>IF(ISERROR(VLOOKUP($J56,'Miljövärden urval för publ'!$B$2:$H$490,MATCH(L$3,'Miljövärden urval för publ'!$B$2:$H$2,0),FALSE)),"",VLOOKUP($J56,'Miljövärden urval för publ'!$B$2:$H$490,MATCH(L$3,'Miljövärden urval för publ'!$B$2:$H$2,0),FALSE))</f>
        <v>24.6187</v>
      </c>
      <c r="M56" s="106">
        <f>IF(ISERROR(VLOOKUP($J56,'Miljövärden urval för publ'!$B$2:$H$490,MATCH(M$3,'Miljövärden urval för publ'!$B$2:$H$2,0),FALSE)),"",VLOOKUP($J56,'Miljövärden urval för publ'!$B$2:$H$490,MATCH(M$3,'Miljövärden urval för publ'!$B$2:$H$2,0),FALSE))</f>
        <v>8.1457099999999993</v>
      </c>
      <c r="N56" s="106">
        <f>IF(ISERROR(VLOOKUP($J56,'Miljövärden urval för publ'!$B$2:$H$490,MATCH(N$3,'Miljövärden urval för publ'!$B$2:$H$2,0),FALSE)),"",VLOOKUP($J56,'Miljövärden urval för publ'!$B$2:$H$490,MATCH(N$3,'Miljövärden urval för publ'!$B$2:$H$2,0),FALSE))</f>
        <v>1.4031099999999999E-2</v>
      </c>
    </row>
    <row r="57" spans="1:14" x14ac:dyDescent="0.25">
      <c r="A57" s="117" t="s">
        <v>108</v>
      </c>
      <c r="B57" s="117" t="s">
        <v>110</v>
      </c>
      <c r="D57" s="112" t="str">
        <f>VLOOKUP(B57,'Miljövärden urval för publ'!$B$2:$V$480,MATCH("ska publiceras:",'Miljövärden urval för publ'!$B$2:$T$2,0),FALSE)</f>
        <v>ja</v>
      </c>
      <c r="E57" s="113">
        <f t="shared" si="0"/>
        <v>43</v>
      </c>
      <c r="H57" s="106">
        <v>55</v>
      </c>
      <c r="I57" s="106" t="str">
        <f t="shared" si="1"/>
        <v>Falu Energi &amp; Vatten AB</v>
      </c>
      <c r="J57" s="106" t="str">
        <f t="shared" si="2"/>
        <v>Falun</v>
      </c>
      <c r="K57" s="106">
        <f>IF(ISERROR(VLOOKUP($J57,'Miljövärden urval för publ'!$B$2:$H$490,MATCH(K$3,'Miljövärden urval för publ'!$B$2:$H$2,0),FALSE)),"",VLOOKUP($J57,'Miljövärden urval för publ'!$B$2:$H$490,MATCH(K$3,'Miljövärden urval för publ'!$B$2:$H$2,0),FALSE))</f>
        <v>3.7567499999999997E-2</v>
      </c>
      <c r="L57" s="106">
        <f>IF(ISERROR(VLOOKUP($J57,'Miljövärden urval för publ'!$B$2:$H$490,MATCH(L$3,'Miljövärden urval för publ'!$B$2:$H$2,0),FALSE)),"",VLOOKUP($J57,'Miljövärden urval för publ'!$B$2:$H$490,MATCH(L$3,'Miljövärden urval för publ'!$B$2:$H$2,0),FALSE))</f>
        <v>8.2452199999999998</v>
      </c>
      <c r="M57" s="106">
        <f>IF(ISERROR(VLOOKUP($J57,'Miljövärden urval för publ'!$B$2:$H$490,MATCH(M$3,'Miljövärden urval för publ'!$B$2:$H$2,0),FALSE)),"",VLOOKUP($J57,'Miljövärden urval för publ'!$B$2:$H$490,MATCH(M$3,'Miljövärden urval för publ'!$B$2:$H$2,0),FALSE))</f>
        <v>5.0884999999999998</v>
      </c>
      <c r="N57" s="106">
        <f>IF(ISERROR(VLOOKUP($J57,'Miljövärden urval för publ'!$B$2:$H$490,MATCH(N$3,'Miljövärden urval för publ'!$B$2:$H$2,0),FALSE)),"",VLOOKUP($J57,'Miljövärden urval för publ'!$B$2:$H$490,MATCH(N$3,'Miljövärden urval för publ'!$B$2:$H$2,0),FALSE))</f>
        <v>7.1762500000000003E-3</v>
      </c>
    </row>
    <row r="58" spans="1:14" x14ac:dyDescent="0.25">
      <c r="A58" s="117" t="s">
        <v>487</v>
      </c>
      <c r="B58" s="117" t="s">
        <v>488</v>
      </c>
      <c r="D58" s="112" t="str">
        <f>VLOOKUP(B58,'Miljövärden urval för publ'!$B$2:$V$480,MATCH("ska publiceras:",'Miljövärden urval för publ'!$B$2:$T$2,0),FALSE)</f>
        <v>ja</v>
      </c>
      <c r="E58" s="113">
        <f t="shared" si="0"/>
        <v>44</v>
      </c>
      <c r="H58" s="106">
        <v>56</v>
      </c>
      <c r="I58" s="106" t="str">
        <f t="shared" si="1"/>
        <v>Rindi Energi AB</v>
      </c>
      <c r="J58" s="106" t="str">
        <f t="shared" si="2"/>
        <v>Filipstad</v>
      </c>
      <c r="K58" s="106">
        <f>IF(ISERROR(VLOOKUP($J58,'Miljövärden urval för publ'!$B$2:$H$490,MATCH(K$3,'Miljövärden urval för publ'!$B$2:$H$2,0),FALSE)),"",VLOOKUP($J58,'Miljövärden urval för publ'!$B$2:$H$490,MATCH(K$3,'Miljövärden urval för publ'!$B$2:$H$2,0),FALSE))</f>
        <v>0.13345599999999999</v>
      </c>
      <c r="L58" s="106">
        <f>IF(ISERROR(VLOOKUP($J58,'Miljövärden urval för publ'!$B$2:$H$490,MATCH(L$3,'Miljövärden urval för publ'!$B$2:$H$2,0),FALSE)),"",VLOOKUP($J58,'Miljövärden urval för publ'!$B$2:$H$490,MATCH(L$3,'Miljövärden urval för publ'!$B$2:$H$2,0),FALSE))</f>
        <v>27.389700000000001</v>
      </c>
      <c r="M58" s="106">
        <f>IF(ISERROR(VLOOKUP($J58,'Miljövärden urval för publ'!$B$2:$H$490,MATCH(M$3,'Miljövärden urval för publ'!$B$2:$H$2,0),FALSE)),"",VLOOKUP($J58,'Miljövärden urval för publ'!$B$2:$H$490,MATCH(M$3,'Miljövärden urval för publ'!$B$2:$H$2,0),FALSE))</f>
        <v>9.0706900000000008</v>
      </c>
      <c r="N58" s="106">
        <f>IF(ISERROR(VLOOKUP($J58,'Miljövärden urval för publ'!$B$2:$H$490,MATCH(N$3,'Miljövärden urval för publ'!$B$2:$H$2,0),FALSE)),"",VLOOKUP($J58,'Miljövärden urval för publ'!$B$2:$H$490,MATCH(N$3,'Miljövärden urval för publ'!$B$2:$H$2,0),FALSE))</f>
        <v>3.7523399999999998E-2</v>
      </c>
    </row>
    <row r="59" spans="1:14" x14ac:dyDescent="0.25">
      <c r="A59" s="117" t="s">
        <v>177</v>
      </c>
      <c r="B59" s="117" t="s">
        <v>178</v>
      </c>
      <c r="D59" s="112" t="str">
        <f>VLOOKUP(B59,'Miljövärden urval för publ'!$B$2:$V$480,MATCH("ska publiceras:",'Miljövärden urval för publ'!$B$2:$T$2,0),FALSE)</f>
        <v>ja</v>
      </c>
      <c r="E59" s="113">
        <f t="shared" si="0"/>
        <v>45</v>
      </c>
      <c r="H59" s="106">
        <v>57</v>
      </c>
      <c r="I59" s="106" t="str">
        <f t="shared" si="1"/>
        <v>Finspångs Tekniska Verk AB</v>
      </c>
      <c r="J59" s="106" t="str">
        <f t="shared" si="2"/>
        <v>Finspång</v>
      </c>
      <c r="K59" s="106">
        <f>IF(ISERROR(VLOOKUP($J59,'Miljövärden urval för publ'!$B$2:$H$490,MATCH(K$3,'Miljövärden urval för publ'!$B$2:$H$2,0),FALSE)),"",VLOOKUP($J59,'Miljövärden urval för publ'!$B$2:$H$490,MATCH(K$3,'Miljövärden urval för publ'!$B$2:$H$2,0),FALSE))</f>
        <v>0.19621</v>
      </c>
      <c r="L59" s="106">
        <f>IF(ISERROR(VLOOKUP($J59,'Miljövärden urval för publ'!$B$2:$H$490,MATCH(L$3,'Miljövärden urval för publ'!$B$2:$H$2,0),FALSE)),"",VLOOKUP($J59,'Miljövärden urval för publ'!$B$2:$H$490,MATCH(L$3,'Miljövärden urval för publ'!$B$2:$H$2,0),FALSE))</f>
        <v>97.365399999999994</v>
      </c>
      <c r="M59" s="106">
        <f>IF(ISERROR(VLOOKUP($J59,'Miljövärden urval för publ'!$B$2:$H$490,MATCH(M$3,'Miljövärden urval för publ'!$B$2:$H$2,0),FALSE)),"",VLOOKUP($J59,'Miljövärden urval för publ'!$B$2:$H$490,MATCH(M$3,'Miljövärden urval för publ'!$B$2:$H$2,0),FALSE))</f>
        <v>6.8497700000000004</v>
      </c>
      <c r="N59" s="106">
        <f>IF(ISERROR(VLOOKUP($J59,'Miljövärden urval för publ'!$B$2:$H$490,MATCH(N$3,'Miljövärden urval för publ'!$B$2:$H$2,0),FALSE)),"",VLOOKUP($J59,'Miljövärden urval för publ'!$B$2:$H$490,MATCH(N$3,'Miljövärden urval för publ'!$B$2:$H$2,0),FALSE))</f>
        <v>7.2860300000000003E-2</v>
      </c>
    </row>
    <row r="60" spans="1:14" x14ac:dyDescent="0.25">
      <c r="A60" s="117" t="s">
        <v>102</v>
      </c>
      <c r="B60" s="117" t="s">
        <v>103</v>
      </c>
      <c r="D60" s="112" t="str">
        <f>VLOOKUP(B60,'Miljövärden urval för publ'!$B$2:$V$480,MATCH("ska publiceras:",'Miljövärden urval för publ'!$B$2:$T$2,0),FALSE)</f>
        <v>ja</v>
      </c>
      <c r="E60" s="113">
        <f t="shared" si="0"/>
        <v>46</v>
      </c>
      <c r="H60" s="106">
        <v>58</v>
      </c>
      <c r="I60" s="106" t="str">
        <f t="shared" si="1"/>
        <v>C4 Energi AB</v>
      </c>
      <c r="J60" s="106" t="str">
        <f t="shared" si="2"/>
        <v>Fjälkinge</v>
      </c>
      <c r="K60" s="106">
        <f>IF(ISERROR(VLOOKUP($J60,'Miljövärden urval för publ'!$B$2:$H$490,MATCH(K$3,'Miljövärden urval för publ'!$B$2:$H$2,0),FALSE)),"",VLOOKUP($J60,'Miljövärden urval för publ'!$B$2:$H$490,MATCH(K$3,'Miljövärden urval för publ'!$B$2:$H$2,0),FALSE))</f>
        <v>0.132468</v>
      </c>
      <c r="L60" s="106">
        <f>IF(ISERROR(VLOOKUP($J60,'Miljövärden urval för publ'!$B$2:$H$490,MATCH(L$3,'Miljövärden urval för publ'!$B$2:$H$2,0),FALSE)),"",VLOOKUP($J60,'Miljövärden urval för publ'!$B$2:$H$490,MATCH(L$3,'Miljövärden urval för publ'!$B$2:$H$2,0),FALSE))</f>
        <v>30.808</v>
      </c>
      <c r="M60" s="106">
        <f>IF(ISERROR(VLOOKUP($J60,'Miljövärden urval för publ'!$B$2:$H$490,MATCH(M$3,'Miljövärden urval för publ'!$B$2:$H$2,0),FALSE)),"",VLOOKUP($J60,'Miljövärden urval för publ'!$B$2:$H$490,MATCH(M$3,'Miljövärden urval för publ'!$B$2:$H$2,0),FALSE))</f>
        <v>10.784700000000001</v>
      </c>
      <c r="N60" s="106">
        <f>IF(ISERROR(VLOOKUP($J60,'Miljövärden urval för publ'!$B$2:$H$490,MATCH(N$3,'Miljövärden urval för publ'!$B$2:$H$2,0),FALSE)),"",VLOOKUP($J60,'Miljövärden urval för publ'!$B$2:$H$490,MATCH(N$3,'Miljövärden urval för publ'!$B$2:$H$2,0),FALSE))</f>
        <v>1.31117E-2</v>
      </c>
    </row>
    <row r="61" spans="1:14" x14ac:dyDescent="0.25">
      <c r="A61" s="117" t="s">
        <v>106</v>
      </c>
      <c r="B61" s="117" t="s">
        <v>107</v>
      </c>
      <c r="D61" s="112" t="str">
        <f>VLOOKUP(B61,'Miljövärden urval för publ'!$B$2:$V$480,MATCH("ska publiceras:",'Miljövärden urval för publ'!$B$2:$T$2,0),FALSE)</f>
        <v>ja</v>
      </c>
      <c r="E61" s="113">
        <f t="shared" si="0"/>
        <v>47</v>
      </c>
      <c r="H61" s="106">
        <v>59</v>
      </c>
      <c r="I61" s="106" t="str">
        <f t="shared" si="1"/>
        <v>Rindi Energi AB</v>
      </c>
      <c r="J61" s="106" t="str">
        <f t="shared" si="2"/>
        <v>Flen</v>
      </c>
      <c r="K61" s="106">
        <f>IF(ISERROR(VLOOKUP($J61,'Miljövärden urval för publ'!$B$2:$H$490,MATCH(K$3,'Miljövärden urval för publ'!$B$2:$H$2,0),FALSE)),"",VLOOKUP($J61,'Miljövärden urval för publ'!$B$2:$H$490,MATCH(K$3,'Miljövärden urval för publ'!$B$2:$H$2,0),FALSE))</f>
        <v>8.9735700000000002E-2</v>
      </c>
      <c r="L61" s="106">
        <f>IF(ISERROR(VLOOKUP($J61,'Miljövärden urval för publ'!$B$2:$H$490,MATCH(L$3,'Miljövärden urval för publ'!$B$2:$H$2,0),FALSE)),"",VLOOKUP($J61,'Miljövärden urval för publ'!$B$2:$H$490,MATCH(L$3,'Miljövärden urval för publ'!$B$2:$H$2,0),FALSE))</f>
        <v>21.729199999999999</v>
      </c>
      <c r="M61" s="106">
        <f>IF(ISERROR(VLOOKUP($J61,'Miljövärden urval för publ'!$B$2:$H$490,MATCH(M$3,'Miljövärden urval för publ'!$B$2:$H$2,0),FALSE)),"",VLOOKUP($J61,'Miljövärden urval för publ'!$B$2:$H$490,MATCH(M$3,'Miljövärden urval för publ'!$B$2:$H$2,0),FALSE))</f>
        <v>7.3225800000000003</v>
      </c>
      <c r="N61" s="106">
        <f>IF(ISERROR(VLOOKUP($J61,'Miljövärden urval för publ'!$B$2:$H$490,MATCH(N$3,'Miljövärden urval för publ'!$B$2:$H$2,0),FALSE)),"",VLOOKUP($J61,'Miljövärden urval för publ'!$B$2:$H$490,MATCH(N$3,'Miljövärden urval för publ'!$B$2:$H$2,0),FALSE))</f>
        <v>1.7736200000000001E-2</v>
      </c>
    </row>
    <row r="62" spans="1:14" x14ac:dyDescent="0.25">
      <c r="A62" s="117" t="s">
        <v>111</v>
      </c>
      <c r="B62" s="117" t="s">
        <v>112</v>
      </c>
      <c r="D62" s="112" t="str">
        <f>VLOOKUP(B62,'Miljövärden urval för publ'!$B$2:$V$480,MATCH("ska publiceras:",'Miljövärden urval för publ'!$B$2:$T$2,0),FALSE)</f>
        <v>ja</v>
      </c>
      <c r="E62" s="113">
        <f t="shared" si="0"/>
        <v>48</v>
      </c>
      <c r="H62" s="106">
        <v>60</v>
      </c>
      <c r="I62" s="106" t="str">
        <f t="shared" si="1"/>
        <v>Falbygdens Energi AB</v>
      </c>
      <c r="J62" s="106" t="str">
        <f t="shared" si="2"/>
        <v>Floby</v>
      </c>
      <c r="K62" s="106">
        <f>IF(ISERROR(VLOOKUP($J62,'Miljövärden urval för publ'!$B$2:$H$490,MATCH(K$3,'Miljövärden urval för publ'!$B$2:$H$2,0),FALSE)),"",VLOOKUP($J62,'Miljövärden urval för publ'!$B$2:$H$490,MATCH(K$3,'Miljövärden urval för publ'!$B$2:$H$2,0),FALSE))</f>
        <v>0.224554</v>
      </c>
      <c r="L62" s="106">
        <f>IF(ISERROR(VLOOKUP($J62,'Miljövärden urval för publ'!$B$2:$H$490,MATCH(L$3,'Miljövärden urval för publ'!$B$2:$H$2,0),FALSE)),"",VLOOKUP($J62,'Miljövärden urval för publ'!$B$2:$H$490,MATCH(L$3,'Miljövärden urval för publ'!$B$2:$H$2,0),FALSE))</f>
        <v>22.650500000000001</v>
      </c>
      <c r="M62" s="106">
        <f>IF(ISERROR(VLOOKUP($J62,'Miljövärden urval för publ'!$B$2:$H$490,MATCH(M$3,'Miljövärden urval för publ'!$B$2:$H$2,0),FALSE)),"",VLOOKUP($J62,'Miljövärden urval för publ'!$B$2:$H$490,MATCH(M$3,'Miljövärden urval för publ'!$B$2:$H$2,0),FALSE))</f>
        <v>18.162199999999999</v>
      </c>
      <c r="N62" s="106">
        <f>IF(ISERROR(VLOOKUP($J62,'Miljövärden urval för publ'!$B$2:$H$490,MATCH(N$3,'Miljövärden urval för publ'!$B$2:$H$2,0),FALSE)),"",VLOOKUP($J62,'Miljövärden urval för publ'!$B$2:$H$490,MATCH(N$3,'Miljövärden urval för publ'!$B$2:$H$2,0),FALSE))</f>
        <v>1.15175E-2</v>
      </c>
    </row>
    <row r="63" spans="1:14" x14ac:dyDescent="0.25">
      <c r="A63" s="117" t="s">
        <v>113</v>
      </c>
      <c r="B63" s="117" t="s">
        <v>114</v>
      </c>
      <c r="D63" s="112" t="str">
        <f>VLOOKUP(B63,'Miljövärden urval för publ'!$B$2:$V$480,MATCH("ska publiceras:",'Miljövärden urval för publ'!$B$2:$T$2,0),FALSE)</f>
        <v>ja</v>
      </c>
      <c r="E63" s="113">
        <f t="shared" si="0"/>
        <v>49</v>
      </c>
      <c r="H63" s="106">
        <v>61</v>
      </c>
      <c r="I63" s="106" t="str">
        <f t="shared" si="1"/>
        <v>Lerum Fjärrvärme AB</v>
      </c>
      <c r="J63" s="106" t="str">
        <f t="shared" si="2"/>
        <v>Floda</v>
      </c>
      <c r="K63" s="106">
        <f>IF(ISERROR(VLOOKUP($J63,'Miljövärden urval för publ'!$B$2:$H$490,MATCH(K$3,'Miljövärden urval för publ'!$B$2:$H$2,0),FALSE)),"",VLOOKUP($J63,'Miljövärden urval för publ'!$B$2:$H$490,MATCH(K$3,'Miljövärden urval för publ'!$B$2:$H$2,0),FALSE))</f>
        <v>0.13473199999999999</v>
      </c>
      <c r="L63" s="106">
        <f>IF(ISERROR(VLOOKUP($J63,'Miljövärden urval för publ'!$B$2:$H$490,MATCH(L$3,'Miljövärden urval för publ'!$B$2:$H$2,0),FALSE)),"",VLOOKUP($J63,'Miljövärden urval för publ'!$B$2:$H$490,MATCH(L$3,'Miljövärden urval för publ'!$B$2:$H$2,0),FALSE))</f>
        <v>32.062199999999997</v>
      </c>
      <c r="M63" s="106">
        <f>IF(ISERROR(VLOOKUP($J63,'Miljövärden urval för publ'!$B$2:$H$490,MATCH(M$3,'Miljövärden urval för publ'!$B$2:$H$2,0),FALSE)),"",VLOOKUP($J63,'Miljövärden urval för publ'!$B$2:$H$490,MATCH(M$3,'Miljövärden urval för publ'!$B$2:$H$2,0),FALSE))</f>
        <v>8.9309100000000008</v>
      </c>
      <c r="N63" s="106">
        <f>IF(ISERROR(VLOOKUP($J63,'Miljövärden urval för publ'!$B$2:$H$490,MATCH(N$3,'Miljövärden urval för publ'!$B$2:$H$2,0),FALSE)),"",VLOOKUP($J63,'Miljövärden urval för publ'!$B$2:$H$490,MATCH(N$3,'Miljövärden urval för publ'!$B$2:$H$2,0),FALSE))</f>
        <v>3.2529700000000002E-2</v>
      </c>
    </row>
    <row r="64" spans="1:14" x14ac:dyDescent="0.25">
      <c r="A64" s="117" t="s">
        <v>123</v>
      </c>
      <c r="B64" s="117" t="s">
        <v>124</v>
      </c>
      <c r="D64" s="112" t="str">
        <f>VLOOKUP(B64,'Miljövärden urval för publ'!$B$2:$V$480,MATCH("ska publiceras:",'Miljövärden urval för publ'!$B$2:$T$2,0),FALSE)</f>
        <v>ja</v>
      </c>
      <c r="E64" s="113">
        <f t="shared" si="0"/>
        <v>50</v>
      </c>
      <c r="H64" s="106">
        <v>62</v>
      </c>
      <c r="I64" s="106" t="str">
        <f t="shared" si="1"/>
        <v>Bionär Närvärme AB</v>
      </c>
      <c r="J64" s="106" t="str">
        <f t="shared" si="2"/>
        <v>Forsbacka</v>
      </c>
      <c r="K64" s="106">
        <f>IF(ISERROR(VLOOKUP($J64,'Miljövärden urval för publ'!$B$2:$H$490,MATCH(K$3,'Miljövärden urval för publ'!$B$2:$H$2,0),FALSE)),"",VLOOKUP($J64,'Miljövärden urval för publ'!$B$2:$H$490,MATCH(K$3,'Miljövärden urval för publ'!$B$2:$H$2,0),FALSE))</f>
        <v>0.24646799999999999</v>
      </c>
      <c r="L64" s="106">
        <f>IF(ISERROR(VLOOKUP($J64,'Miljövärden urval för publ'!$B$2:$H$490,MATCH(L$3,'Miljövärden urval för publ'!$B$2:$H$2,0),FALSE)),"",VLOOKUP($J64,'Miljövärden urval för publ'!$B$2:$H$490,MATCH(L$3,'Miljövärden urval för publ'!$B$2:$H$2,0),FALSE))</f>
        <v>49.694000000000003</v>
      </c>
      <c r="M64" s="106">
        <f>IF(ISERROR(VLOOKUP($J64,'Miljövärden urval för publ'!$B$2:$H$490,MATCH(M$3,'Miljövärden urval för publ'!$B$2:$H$2,0),FALSE)),"",VLOOKUP($J64,'Miljövärden urval för publ'!$B$2:$H$490,MATCH(M$3,'Miljövärden urval för publ'!$B$2:$H$2,0),FALSE))</f>
        <v>14.238899999999999</v>
      </c>
      <c r="N64" s="106">
        <f>IF(ISERROR(VLOOKUP($J64,'Miljövärden urval för publ'!$B$2:$H$490,MATCH(N$3,'Miljövärden urval för publ'!$B$2:$H$2,0),FALSE)),"",VLOOKUP($J64,'Miljövärden urval för publ'!$B$2:$H$490,MATCH(N$3,'Miljövärden urval för publ'!$B$2:$H$2,0),FALSE))</f>
        <v>0.185199</v>
      </c>
    </row>
    <row r="65" spans="1:14" x14ac:dyDescent="0.25">
      <c r="A65" s="117" t="s">
        <v>223</v>
      </c>
      <c r="B65" s="117" t="s">
        <v>224</v>
      </c>
      <c r="D65" s="112" t="str">
        <f>VLOOKUP(B65,'Miljövärden urval för publ'!$B$2:$V$480,MATCH("ska publiceras:",'Miljövärden urval för publ'!$B$2:$T$2,0),FALSE)</f>
        <v>ja</v>
      </c>
      <c r="E65" s="113">
        <f t="shared" si="0"/>
        <v>51</v>
      </c>
      <c r="H65" s="106">
        <v>63</v>
      </c>
      <c r="I65" s="106" t="str">
        <f t="shared" si="1"/>
        <v>Borås Energi och Miljö AB</v>
      </c>
      <c r="J65" s="106" t="str">
        <f t="shared" si="2"/>
        <v>Fristad</v>
      </c>
      <c r="K65" s="106">
        <f>IF(ISERROR(VLOOKUP($J65,'Miljövärden urval för publ'!$B$2:$H$490,MATCH(K$3,'Miljövärden urval för publ'!$B$2:$H$2,0),FALSE)),"",VLOOKUP($J65,'Miljövärden urval för publ'!$B$2:$H$490,MATCH(K$3,'Miljövärden urval för publ'!$B$2:$H$2,0),FALSE))</f>
        <v>0.504772</v>
      </c>
      <c r="L65" s="106">
        <f>IF(ISERROR(VLOOKUP($J65,'Miljövärden urval för publ'!$B$2:$H$490,MATCH(L$3,'Miljövärden urval för publ'!$B$2:$H$2,0),FALSE)),"",VLOOKUP($J65,'Miljövärden urval för publ'!$B$2:$H$490,MATCH(L$3,'Miljövärden urval för publ'!$B$2:$H$2,0),FALSE))</f>
        <v>95.885300000000001</v>
      </c>
      <c r="M65" s="106">
        <f>IF(ISERROR(VLOOKUP($J65,'Miljövärden urval för publ'!$B$2:$H$490,MATCH(M$3,'Miljövärden urval för publ'!$B$2:$H$2,0),FALSE)),"",VLOOKUP($J65,'Miljövärden urval för publ'!$B$2:$H$490,MATCH(M$3,'Miljövärden urval för publ'!$B$2:$H$2,0),FALSE))</f>
        <v>20.7029</v>
      </c>
      <c r="N65" s="106">
        <f>IF(ISERROR(VLOOKUP($J65,'Miljövärden urval för publ'!$B$2:$H$490,MATCH(N$3,'Miljövärden urval för publ'!$B$2:$H$2,0),FALSE)),"",VLOOKUP($J65,'Miljövärden urval för publ'!$B$2:$H$490,MATCH(N$3,'Miljövärden urval för publ'!$B$2:$H$2,0),FALSE))</f>
        <v>0.23825199999999999</v>
      </c>
    </row>
    <row r="66" spans="1:14" x14ac:dyDescent="0.25">
      <c r="A66" s="117" t="s">
        <v>525</v>
      </c>
      <c r="B66" s="117" t="s">
        <v>526</v>
      </c>
      <c r="D66" s="112" t="str">
        <f>VLOOKUP(B66,'Miljövärden urval för publ'!$B$2:$V$480,MATCH("ska publiceras:",'Miljövärden urval för publ'!$B$2:$T$2,0),FALSE)</f>
        <v>ja</v>
      </c>
      <c r="E66" s="113">
        <f t="shared" si="0"/>
        <v>52</v>
      </c>
      <c r="H66" s="106">
        <v>64</v>
      </c>
      <c r="I66" s="106" t="str">
        <f t="shared" si="1"/>
        <v>Mark Kraftvärme AB</v>
      </c>
      <c r="J66" s="106" t="str">
        <f t="shared" si="2"/>
        <v>Fritsla</v>
      </c>
      <c r="K66" s="106">
        <f>IF(ISERROR(VLOOKUP($J66,'Miljövärden urval för publ'!$B$2:$H$490,MATCH(K$3,'Miljövärden urval för publ'!$B$2:$H$2,0),FALSE)),"",VLOOKUP($J66,'Miljövärden urval för publ'!$B$2:$H$490,MATCH(K$3,'Miljövärden urval för publ'!$B$2:$H$2,0),FALSE))</f>
        <v>0.14554900000000001</v>
      </c>
      <c r="L66" s="106">
        <f>IF(ISERROR(VLOOKUP($J66,'Miljövärden urval för publ'!$B$2:$H$490,MATCH(L$3,'Miljövärden urval för publ'!$B$2:$H$2,0),FALSE)),"",VLOOKUP($J66,'Miljövärden urval för publ'!$B$2:$H$490,MATCH(L$3,'Miljövärden urval för publ'!$B$2:$H$2,0),FALSE))</f>
        <v>12.256600000000001</v>
      </c>
      <c r="M66" s="106">
        <f>IF(ISERROR(VLOOKUP($J66,'Miljövärden urval för publ'!$B$2:$H$490,MATCH(M$3,'Miljövärden urval för publ'!$B$2:$H$2,0),FALSE)),"",VLOOKUP($J66,'Miljövärden urval för publ'!$B$2:$H$490,MATCH(M$3,'Miljövärden urval för publ'!$B$2:$H$2,0),FALSE))</f>
        <v>14.9095</v>
      </c>
      <c r="N66" s="106">
        <f>IF(ISERROR(VLOOKUP($J66,'Miljövärden urval för publ'!$B$2:$H$490,MATCH(N$3,'Miljövärden urval för publ'!$B$2:$H$2,0),FALSE)),"",VLOOKUP($J66,'Miljövärden urval för publ'!$B$2:$H$490,MATCH(N$3,'Miljövärden urval för publ'!$B$2:$H$2,0),FALSE))</f>
        <v>1.79426E-2</v>
      </c>
    </row>
    <row r="67" spans="1:14" x14ac:dyDescent="0.25">
      <c r="A67" s="117" t="s">
        <v>131</v>
      </c>
      <c r="B67" s="117" t="s">
        <v>132</v>
      </c>
      <c r="D67" s="112" t="str">
        <f>VLOOKUP(B67,'Miljövärden urval för publ'!$B$2:$V$480,MATCH("ska publiceras:",'Miljövärden urval för publ'!$B$2:$T$2,0),FALSE)</f>
        <v>ja</v>
      </c>
      <c r="E67" s="113">
        <f t="shared" si="0"/>
        <v>53</v>
      </c>
      <c r="H67" s="106">
        <v>65</v>
      </c>
      <c r="I67" s="106" t="str">
        <f t="shared" si="1"/>
        <v>Ånge Energi AB</v>
      </c>
      <c r="J67" s="106" t="str">
        <f t="shared" si="2"/>
        <v>Fränsta</v>
      </c>
      <c r="K67" s="106">
        <f>IF(ISERROR(VLOOKUP($J67,'Miljövärden urval för publ'!$B$2:$H$490,MATCH(K$3,'Miljövärden urval för publ'!$B$2:$H$2,0),FALSE)),"",VLOOKUP($J67,'Miljövärden urval för publ'!$B$2:$H$490,MATCH(K$3,'Miljövärden urval för publ'!$B$2:$H$2,0),FALSE))</f>
        <v>0.195359</v>
      </c>
      <c r="L67" s="106">
        <f>IF(ISERROR(VLOOKUP($J67,'Miljövärden urval för publ'!$B$2:$H$490,MATCH(L$3,'Miljövärden urval för publ'!$B$2:$H$2,0),FALSE)),"",VLOOKUP($J67,'Miljövärden urval för publ'!$B$2:$H$490,MATCH(L$3,'Miljövärden urval för publ'!$B$2:$H$2,0),FALSE))</f>
        <v>21.081</v>
      </c>
      <c r="M67" s="106">
        <f>IF(ISERROR(VLOOKUP($J67,'Miljövärden urval för publ'!$B$2:$H$490,MATCH(M$3,'Miljövärden urval för publ'!$B$2:$H$2,0),FALSE)),"",VLOOKUP($J67,'Miljövärden urval för publ'!$B$2:$H$490,MATCH(M$3,'Miljövärden urval för publ'!$B$2:$H$2,0),FALSE))</f>
        <v>14.720599999999999</v>
      </c>
      <c r="N67" s="106">
        <f>IF(ISERROR(VLOOKUP($J67,'Miljövärden urval för publ'!$B$2:$H$490,MATCH(N$3,'Miljövärden urval för publ'!$B$2:$H$2,0),FALSE)),"",VLOOKUP($J67,'Miljövärden urval för publ'!$B$2:$H$490,MATCH(N$3,'Miljövärden urval för publ'!$B$2:$H$2,0),FALSE))</f>
        <v>1.4195299999999999E-2</v>
      </c>
    </row>
    <row r="68" spans="1:14" x14ac:dyDescent="0.25">
      <c r="A68" s="117" t="s">
        <v>127</v>
      </c>
      <c r="B68" s="117" t="s">
        <v>128</v>
      </c>
      <c r="D68" s="112" t="str">
        <f>VLOOKUP(B68,'Miljövärden urval för publ'!$B$2:$V$480,MATCH("ska publiceras:",'Miljövärden urval för publ'!$B$2:$T$2,0),FALSE)</f>
        <v>ja</v>
      </c>
      <c r="E68" s="113">
        <f t="shared" ref="E68:E131" si="3">IF(ISERROR(D68),E67,IF(D68="ja",E67+1,E67))</f>
        <v>54</v>
      </c>
      <c r="H68" s="106">
        <v>66</v>
      </c>
      <c r="I68" s="106" t="str">
        <f t="shared" si="1"/>
        <v>Vimmerby Energi &amp; Miljö AB</v>
      </c>
      <c r="J68" s="106" t="str">
        <f t="shared" si="2"/>
        <v>Frödinge</v>
      </c>
      <c r="K68" s="106">
        <f>IF(ISERROR(VLOOKUP($J68,'Miljövärden urval för publ'!$B$2:$H$490,MATCH(K$3,'Miljövärden urval för publ'!$B$2:$H$2,0),FALSE)),"",VLOOKUP($J68,'Miljövärden urval för publ'!$B$2:$H$490,MATCH(K$3,'Miljövärden urval för publ'!$B$2:$H$2,0),FALSE))</f>
        <v>8.1956399999999999E-2</v>
      </c>
      <c r="L68" s="106">
        <f>IF(ISERROR(VLOOKUP($J68,'Miljövärden urval för publ'!$B$2:$H$490,MATCH(L$3,'Miljövärden urval för publ'!$B$2:$H$2,0),FALSE)),"",VLOOKUP($J68,'Miljövärden urval för publ'!$B$2:$H$490,MATCH(L$3,'Miljövärden urval för publ'!$B$2:$H$2,0),FALSE))</f>
        <v>13.729699999999999</v>
      </c>
      <c r="M68" s="106">
        <f>IF(ISERROR(VLOOKUP($J68,'Miljövärden urval för publ'!$B$2:$H$490,MATCH(M$3,'Miljövärden urval för publ'!$B$2:$H$2,0),FALSE)),"",VLOOKUP($J68,'Miljövärden urval för publ'!$B$2:$H$490,MATCH(M$3,'Miljövärden urval för publ'!$B$2:$H$2,0),FALSE))</f>
        <v>9.9086200000000009</v>
      </c>
      <c r="N68" s="106">
        <f>IF(ISERROR(VLOOKUP($J68,'Miljövärden urval för publ'!$B$2:$H$490,MATCH(N$3,'Miljövärden urval för publ'!$B$2:$H$2,0),FALSE)),"",VLOOKUP($J68,'Miljövärden urval för publ'!$B$2:$H$490,MATCH(N$3,'Miljövärden urval för publ'!$B$2:$H$2,0),FALSE))</f>
        <v>0</v>
      </c>
    </row>
    <row r="69" spans="1:14" x14ac:dyDescent="0.25">
      <c r="A69" s="117" t="s">
        <v>135</v>
      </c>
      <c r="B69" s="117" t="s">
        <v>137</v>
      </c>
      <c r="D69" s="112" t="str">
        <f>VLOOKUP(B69,'Miljövärden urval för publ'!$B$2:$V$480,MATCH("ska publiceras:",'Miljövärden urval för publ'!$B$2:$T$2,0),FALSE)</f>
        <v>ja</v>
      </c>
      <c r="E69" s="113">
        <f t="shared" si="3"/>
        <v>55</v>
      </c>
      <c r="H69" s="106">
        <v>67</v>
      </c>
      <c r="I69" s="106" t="str">
        <f t="shared" ref="I69:I132" si="4">IF(ISERROR(INDEX($A$4:$E$490,MATCH($H69,$E$4:$E$490,0),1)),"",INDEX($A$4:$E$490,MATCH($H69,$E$4:$E$490,0),1))</f>
        <v>Linde Energi AB</v>
      </c>
      <c r="J69" s="106" t="str">
        <f t="shared" si="2"/>
        <v>Frövi</v>
      </c>
      <c r="K69" s="106">
        <f>IF(ISERROR(VLOOKUP($J69,'Miljövärden urval för publ'!$B$2:$H$490,MATCH(K$3,'Miljövärden urval för publ'!$B$2:$H$2,0),FALSE)),"",VLOOKUP($J69,'Miljövärden urval för publ'!$B$2:$H$490,MATCH(K$3,'Miljövärden urval för publ'!$B$2:$H$2,0),FALSE))</f>
        <v>4.3429099999999998E-2</v>
      </c>
      <c r="L69" s="106">
        <f>IF(ISERROR(VLOOKUP($J69,'Miljövärden urval för publ'!$B$2:$H$490,MATCH(L$3,'Miljövärden urval för publ'!$B$2:$H$2,0),FALSE)),"",VLOOKUP($J69,'Miljövärden urval för publ'!$B$2:$H$490,MATCH(L$3,'Miljövärden urval för publ'!$B$2:$H$2,0),FALSE))</f>
        <v>8.9534300000000009</v>
      </c>
      <c r="M69" s="106">
        <f>IF(ISERROR(VLOOKUP($J69,'Miljövärden urval för publ'!$B$2:$H$490,MATCH(M$3,'Miljövärden urval för publ'!$B$2:$H$2,0),FALSE)),"",VLOOKUP($J69,'Miljövärden urval för publ'!$B$2:$H$490,MATCH(M$3,'Miljövärden urval för publ'!$B$2:$H$2,0),FALSE))</f>
        <v>0.70834699999999995</v>
      </c>
      <c r="N69" s="106">
        <f>IF(ISERROR(VLOOKUP($J69,'Miljövärden urval för publ'!$B$2:$H$490,MATCH(N$3,'Miljövärden urval för publ'!$B$2:$H$2,0),FALSE)),"",VLOOKUP($J69,'Miljövärden urval för publ'!$B$2:$H$490,MATCH(N$3,'Miljövärden urval för publ'!$B$2:$H$2,0),FALSE))</f>
        <v>2.5985399999999999E-2</v>
      </c>
    </row>
    <row r="70" spans="1:14" x14ac:dyDescent="0.25">
      <c r="A70" s="117" t="s">
        <v>331</v>
      </c>
      <c r="B70" s="117" t="s">
        <v>332</v>
      </c>
      <c r="D70" s="112" t="str">
        <f>VLOOKUP(B70,'Miljövärden urval för publ'!$B$2:$V$480,MATCH("ska publiceras:",'Miljövärden urval för publ'!$B$2:$T$2,0),FALSE)</f>
        <v>ja</v>
      </c>
      <c r="E70" s="113">
        <f t="shared" si="3"/>
        <v>56</v>
      </c>
      <c r="H70" s="106">
        <v>68</v>
      </c>
      <c r="I70" s="106" t="str">
        <f t="shared" si="4"/>
        <v>Ljusdal Energi AB</v>
      </c>
      <c r="J70" s="106" t="str">
        <f t="shared" ref="J70:J133" si="5">IF(ISERROR(INDEX($A$4:$E$490,MATCH($H70,$E$4:$E$490,0),2)),"",INDEX($A$4:$E$490,MATCH($H70,$E$4:$E$490,0),2))</f>
        <v>Färila</v>
      </c>
      <c r="K70" s="106">
        <f>IF(ISERROR(VLOOKUP($J70,'Miljövärden urval för publ'!$B$2:$H$490,MATCH(K$3,'Miljövärden urval för publ'!$B$2:$H$2,0),FALSE)),"",VLOOKUP($J70,'Miljövärden urval för publ'!$B$2:$H$490,MATCH(K$3,'Miljövärden urval för publ'!$B$2:$H$2,0),FALSE))</f>
        <v>8.8499999999999995E-2</v>
      </c>
      <c r="L70" s="106">
        <f>IF(ISERROR(VLOOKUP($J70,'Miljövärden urval för publ'!$B$2:$H$490,MATCH(L$3,'Miljövärden urval för publ'!$B$2:$H$2,0),FALSE)),"",VLOOKUP($J70,'Miljövärden urval för publ'!$B$2:$H$490,MATCH(L$3,'Miljövärden urval för publ'!$B$2:$H$2,0),FALSE))</f>
        <v>13.6656</v>
      </c>
      <c r="M70" s="106">
        <f>IF(ISERROR(VLOOKUP($J70,'Miljövärden urval för publ'!$B$2:$H$490,MATCH(M$3,'Miljövärden urval för publ'!$B$2:$H$2,0),FALSE)),"",VLOOKUP($J70,'Miljövärden urval för publ'!$B$2:$H$490,MATCH(M$3,'Miljövärden urval för publ'!$B$2:$H$2,0),FALSE))</f>
        <v>11.310499999999999</v>
      </c>
      <c r="N70" s="106">
        <f>IF(ISERROR(VLOOKUP($J70,'Miljövärden urval för publ'!$B$2:$H$490,MATCH(N$3,'Miljövärden urval för publ'!$B$2:$H$2,0),FALSE)),"",VLOOKUP($J70,'Miljövärden urval för publ'!$B$2:$H$490,MATCH(N$3,'Miljövärden urval för publ'!$B$2:$H$2,0),FALSE))</f>
        <v>3.92889E-3</v>
      </c>
    </row>
    <row r="71" spans="1:14" x14ac:dyDescent="0.25">
      <c r="A71" s="117" t="s">
        <v>140</v>
      </c>
      <c r="B71" s="117" t="s">
        <v>141</v>
      </c>
      <c r="D71" s="112" t="str">
        <f>VLOOKUP(B71,'Miljövärden urval för publ'!$B$2:$V$480,MATCH("ska publiceras:",'Miljövärden urval för publ'!$B$2:$T$2,0),FALSE)</f>
        <v>ja</v>
      </c>
      <c r="E71" s="113">
        <f t="shared" si="3"/>
        <v>57</v>
      </c>
      <c r="H71" s="106">
        <v>69</v>
      </c>
      <c r="I71" s="106" t="str">
        <f t="shared" si="4"/>
        <v>Västervik Miljö &amp; Energi AB</v>
      </c>
      <c r="J71" s="106" t="str">
        <f t="shared" si="5"/>
        <v>Gamleby</v>
      </c>
      <c r="K71" s="106">
        <f>IF(ISERROR(VLOOKUP($J71,'Miljövärden urval för publ'!$B$2:$H$490,MATCH(K$3,'Miljövärden urval för publ'!$B$2:$H$2,0),FALSE)),"",VLOOKUP($J71,'Miljövärden urval för publ'!$B$2:$H$490,MATCH(K$3,'Miljövärden urval för publ'!$B$2:$H$2,0),FALSE))</f>
        <v>0.25641700000000001</v>
      </c>
      <c r="L71" s="106">
        <f>IF(ISERROR(VLOOKUP($J71,'Miljövärden urval för publ'!$B$2:$H$490,MATCH(L$3,'Miljövärden urval för publ'!$B$2:$H$2,0),FALSE)),"",VLOOKUP($J71,'Miljövärden urval för publ'!$B$2:$H$490,MATCH(L$3,'Miljövärden urval för publ'!$B$2:$H$2,0),FALSE))</f>
        <v>61.190800000000003</v>
      </c>
      <c r="M71" s="106">
        <f>IF(ISERROR(VLOOKUP($J71,'Miljövärden urval för publ'!$B$2:$H$490,MATCH(M$3,'Miljövärden urval för publ'!$B$2:$H$2,0),FALSE)),"",VLOOKUP($J71,'Miljövärden urval för publ'!$B$2:$H$490,MATCH(M$3,'Miljövärden urval för publ'!$B$2:$H$2,0),FALSE))</f>
        <v>12.2042</v>
      </c>
      <c r="N71" s="106">
        <f>IF(ISERROR(VLOOKUP($J71,'Miljövärden urval för publ'!$B$2:$H$490,MATCH(N$3,'Miljövärden urval för publ'!$B$2:$H$2,0),FALSE)),"",VLOOKUP($J71,'Miljövärden urval för publ'!$B$2:$H$490,MATCH(N$3,'Miljövärden urval för publ'!$B$2:$H$2,0),FALSE))</f>
        <v>8.3686800000000006E-2</v>
      </c>
    </row>
    <row r="72" spans="1:14" x14ac:dyDescent="0.25">
      <c r="A72" s="117" t="s">
        <v>65</v>
      </c>
      <c r="B72" s="117" t="s">
        <v>66</v>
      </c>
      <c r="D72" s="112" t="str">
        <f>VLOOKUP(B72,'Miljövärden urval för publ'!$B$2:$V$480,MATCH("ska publiceras:",'Miljövärden urval för publ'!$B$2:$T$2,0),FALSE)</f>
        <v>ja</v>
      </c>
      <c r="E72" s="113">
        <f t="shared" si="3"/>
        <v>58</v>
      </c>
      <c r="H72" s="106">
        <v>70</v>
      </c>
      <c r="I72" s="106" t="str">
        <f t="shared" si="4"/>
        <v>Gislaved Energi AB</v>
      </c>
      <c r="J72" s="106" t="str">
        <f t="shared" si="5"/>
        <v>Gislaved</v>
      </c>
      <c r="K72" s="106">
        <f>IF(ISERROR(VLOOKUP($J72,'Miljövärden urval för publ'!$B$2:$H$490,MATCH(K$3,'Miljövärden urval för publ'!$B$2:$H$2,0),FALSE)),"",VLOOKUP($J72,'Miljövärden urval för publ'!$B$2:$H$490,MATCH(K$3,'Miljövärden urval för publ'!$B$2:$H$2,0),FALSE))</f>
        <v>0.12300800000000001</v>
      </c>
      <c r="L72" s="106">
        <f>IF(ISERROR(VLOOKUP($J72,'Miljövärden urval för publ'!$B$2:$H$490,MATCH(L$3,'Miljövärden urval för publ'!$B$2:$H$2,0),FALSE)),"",VLOOKUP($J72,'Miljövärden urval för publ'!$B$2:$H$490,MATCH(L$3,'Miljövärden urval för publ'!$B$2:$H$2,0),FALSE))</f>
        <v>15.019500000000001</v>
      </c>
      <c r="M72" s="106">
        <f>IF(ISERROR(VLOOKUP($J72,'Miljövärden urval för publ'!$B$2:$H$490,MATCH(M$3,'Miljövärden urval för publ'!$B$2:$H$2,0),FALSE)),"",VLOOKUP($J72,'Miljövärden urval för publ'!$B$2:$H$490,MATCH(M$3,'Miljövärden urval för publ'!$B$2:$H$2,0),FALSE))</f>
        <v>10.414999999999999</v>
      </c>
      <c r="N72" s="106">
        <f>IF(ISERROR(VLOOKUP($J72,'Miljövärden urval för publ'!$B$2:$H$490,MATCH(N$3,'Miljövärden urval för publ'!$B$2:$H$2,0),FALSE)),"",VLOOKUP($J72,'Miljövärden urval för publ'!$B$2:$H$490,MATCH(N$3,'Miljövärden urval för publ'!$B$2:$H$2,0),FALSE))</f>
        <v>1.1843599999999999E-2</v>
      </c>
    </row>
    <row r="73" spans="1:14" x14ac:dyDescent="0.25">
      <c r="A73" s="117" t="s">
        <v>331</v>
      </c>
      <c r="B73" s="117" t="s">
        <v>333</v>
      </c>
      <c r="D73" s="112" t="str">
        <f>VLOOKUP(B73,'Miljövärden urval för publ'!$B$2:$V$480,MATCH("ska publiceras:",'Miljövärden urval för publ'!$B$2:$T$2,0),FALSE)</f>
        <v>ja</v>
      </c>
      <c r="E73" s="113">
        <f t="shared" si="3"/>
        <v>59</v>
      </c>
      <c r="H73" s="106">
        <v>71</v>
      </c>
      <c r="I73" s="106" t="str">
        <f t="shared" si="4"/>
        <v>Rindi Energi AB</v>
      </c>
      <c r="J73" s="106" t="str">
        <f t="shared" si="5"/>
        <v>Gnesta</v>
      </c>
      <c r="K73" s="106">
        <f>IF(ISERROR(VLOOKUP($J73,'Miljövärden urval för publ'!$B$2:$H$490,MATCH(K$3,'Miljövärden urval för publ'!$B$2:$H$2,0),FALSE)),"",VLOOKUP($J73,'Miljövärden urval för publ'!$B$2:$H$490,MATCH(K$3,'Miljövärden urval för publ'!$B$2:$H$2,0),FALSE))</f>
        <v>0.14970800000000001</v>
      </c>
      <c r="L73" s="106">
        <f>IF(ISERROR(VLOOKUP($J73,'Miljövärden urval för publ'!$B$2:$H$490,MATCH(L$3,'Miljövärden urval för publ'!$B$2:$H$2,0),FALSE)),"",VLOOKUP($J73,'Miljövärden urval för publ'!$B$2:$H$490,MATCH(L$3,'Miljövärden urval för publ'!$B$2:$H$2,0),FALSE))</f>
        <v>35.703099999999999</v>
      </c>
      <c r="M73" s="106">
        <f>IF(ISERROR(VLOOKUP($J73,'Miljövärden urval för publ'!$B$2:$H$490,MATCH(M$3,'Miljövärden urval för publ'!$B$2:$H$2,0),FALSE)),"",VLOOKUP($J73,'Miljövärden urval för publ'!$B$2:$H$490,MATCH(M$3,'Miljövärden urval för publ'!$B$2:$H$2,0),FALSE))</f>
        <v>9.0071899999999996</v>
      </c>
      <c r="N73" s="106">
        <f>IF(ISERROR(VLOOKUP($J73,'Miljövärden urval för publ'!$B$2:$H$490,MATCH(N$3,'Miljövärden urval för publ'!$B$2:$H$2,0),FALSE)),"",VLOOKUP($J73,'Miljövärden urval för publ'!$B$2:$H$490,MATCH(N$3,'Miljövärden urval för publ'!$B$2:$H$2,0),FALSE))</f>
        <v>4.3721999999999997E-2</v>
      </c>
    </row>
    <row r="74" spans="1:14" x14ac:dyDescent="0.25">
      <c r="A74" s="117" t="s">
        <v>127</v>
      </c>
      <c r="B74" s="117" t="s">
        <v>129</v>
      </c>
      <c r="D74" s="112" t="str">
        <f>VLOOKUP(B74,'Miljövärden urval för publ'!$B$2:$V$480,MATCH("ska publiceras:",'Miljövärden urval för publ'!$B$2:$T$2,0),FALSE)</f>
        <v>ja</v>
      </c>
      <c r="E74" s="113">
        <f t="shared" si="3"/>
        <v>60</v>
      </c>
      <c r="H74" s="106">
        <v>72</v>
      </c>
      <c r="I74" s="106" t="str">
        <f t="shared" si="4"/>
        <v>Värmevärden AB</v>
      </c>
      <c r="J74" s="106" t="str">
        <f t="shared" si="5"/>
        <v>Grums</v>
      </c>
      <c r="K74" s="106">
        <f>IF(ISERROR(VLOOKUP($J74,'Miljövärden urval för publ'!$B$2:$H$490,MATCH(K$3,'Miljövärden urval för publ'!$B$2:$H$2,0),FALSE)),"",VLOOKUP($J74,'Miljövärden urval för publ'!$B$2:$H$490,MATCH(K$3,'Miljövärden urval för publ'!$B$2:$H$2,0),FALSE))</f>
        <v>0.13014100000000001</v>
      </c>
      <c r="L74" s="106">
        <f>IF(ISERROR(VLOOKUP($J74,'Miljövärden urval för publ'!$B$2:$H$490,MATCH(L$3,'Miljövärden urval för publ'!$B$2:$H$2,0),FALSE)),"",VLOOKUP($J74,'Miljövärden urval för publ'!$B$2:$H$490,MATCH(L$3,'Miljövärden urval för publ'!$B$2:$H$2,0),FALSE))</f>
        <v>17.126999999999999</v>
      </c>
      <c r="M74" s="106">
        <f>IF(ISERROR(VLOOKUP($J74,'Miljövärden urval för publ'!$B$2:$H$490,MATCH(M$3,'Miljövärden urval för publ'!$B$2:$H$2,0),FALSE)),"",VLOOKUP($J74,'Miljövärden urval för publ'!$B$2:$H$490,MATCH(M$3,'Miljövärden urval för publ'!$B$2:$H$2,0),FALSE))</f>
        <v>1.6906600000000001</v>
      </c>
      <c r="N74" s="106">
        <f>IF(ISERROR(VLOOKUP($J74,'Miljövärden urval för publ'!$B$2:$H$490,MATCH(N$3,'Miljövärden urval för publ'!$B$2:$H$2,0),FALSE)),"",VLOOKUP($J74,'Miljövärden urval för publ'!$B$2:$H$490,MATCH(N$3,'Miljövärden urval för publ'!$B$2:$H$2,0),FALSE))</f>
        <v>4.9838599999999997E-2</v>
      </c>
    </row>
    <row r="75" spans="1:14" x14ac:dyDescent="0.25">
      <c r="A75" s="117" t="s">
        <v>249</v>
      </c>
      <c r="B75" s="117" t="s">
        <v>150</v>
      </c>
      <c r="D75" s="112" t="str">
        <f>VLOOKUP(B75,'Miljövärden urval för publ'!$B$2:$V$480,MATCH("ska publiceras:",'Miljövärden urval för publ'!$B$2:$T$2,0),FALSE)</f>
        <v>ja</v>
      </c>
      <c r="E75" s="113">
        <f t="shared" si="3"/>
        <v>61</v>
      </c>
      <c r="H75" s="106">
        <v>73</v>
      </c>
      <c r="I75" s="106" t="str">
        <f t="shared" si="4"/>
        <v>Falu Energi &amp; Vatten AB</v>
      </c>
      <c r="J75" s="106" t="str">
        <f t="shared" si="5"/>
        <v>Grycksbo</v>
      </c>
      <c r="K75" s="106">
        <f>IF(ISERROR(VLOOKUP($J75,'Miljövärden urval för publ'!$B$2:$H$490,MATCH(K$3,'Miljövärden urval för publ'!$B$2:$H$2,0),FALSE)),"",VLOOKUP($J75,'Miljövärden urval för publ'!$B$2:$H$490,MATCH(K$3,'Miljövärden urval för publ'!$B$2:$H$2,0),FALSE))</f>
        <v>0.15337200000000001</v>
      </c>
      <c r="L75" s="106">
        <f>IF(ISERROR(VLOOKUP($J75,'Miljövärden urval för publ'!$B$2:$H$490,MATCH(L$3,'Miljövärden urval för publ'!$B$2:$H$2,0),FALSE)),"",VLOOKUP($J75,'Miljövärden urval för publ'!$B$2:$H$490,MATCH(L$3,'Miljövärden urval för publ'!$B$2:$H$2,0),FALSE))</f>
        <v>11.0448</v>
      </c>
      <c r="M75" s="106">
        <f>IF(ISERROR(VLOOKUP($J75,'Miljövärden urval för publ'!$B$2:$H$490,MATCH(M$3,'Miljövärden urval för publ'!$B$2:$H$2,0),FALSE)),"",VLOOKUP($J75,'Miljövärden urval för publ'!$B$2:$H$490,MATCH(M$3,'Miljövärden urval för publ'!$B$2:$H$2,0),FALSE))</f>
        <v>16.593</v>
      </c>
      <c r="N75" s="106">
        <f>IF(ISERROR(VLOOKUP($J75,'Miljövärden urval för publ'!$B$2:$H$490,MATCH(N$3,'Miljövärden urval för publ'!$B$2:$H$2,0),FALSE)),"",VLOOKUP($J75,'Miljövärden urval för publ'!$B$2:$H$490,MATCH(N$3,'Miljövärden urval för publ'!$B$2:$H$2,0),FALSE))</f>
        <v>1.0889299999999999E-2</v>
      </c>
    </row>
    <row r="76" spans="1:14" x14ac:dyDescent="0.25">
      <c r="A76" s="117" t="s">
        <v>33</v>
      </c>
      <c r="B76" s="117" t="s">
        <v>36</v>
      </c>
      <c r="D76" s="112" t="str">
        <f>VLOOKUP(B76,'Miljövärden urval för publ'!$B$2:$V$480,MATCH("ska publiceras:",'Miljövärden urval för publ'!$B$2:$T$2,0),FALSE)</f>
        <v>ja</v>
      </c>
      <c r="E76" s="113">
        <f t="shared" si="3"/>
        <v>62</v>
      </c>
      <c r="H76" s="106">
        <v>74</v>
      </c>
      <c r="I76" s="106" t="str">
        <f t="shared" si="4"/>
        <v>Värmevärden AB</v>
      </c>
      <c r="J76" s="106" t="str">
        <f t="shared" si="5"/>
        <v>Grythyttan</v>
      </c>
      <c r="K76" s="106">
        <f>IF(ISERROR(VLOOKUP($J76,'Miljövärden urval för publ'!$B$2:$H$490,MATCH(K$3,'Miljövärden urval för publ'!$B$2:$H$2,0),FALSE)),"",VLOOKUP($J76,'Miljövärden urval för publ'!$B$2:$H$490,MATCH(K$3,'Miljövärden urval för publ'!$B$2:$H$2,0),FALSE))</f>
        <v>0.19450600000000001</v>
      </c>
      <c r="L76" s="106">
        <f>IF(ISERROR(VLOOKUP($J76,'Miljövärden urval för publ'!$B$2:$H$490,MATCH(L$3,'Miljövärden urval för publ'!$B$2:$H$2,0),FALSE)),"",VLOOKUP($J76,'Miljövärden urval för publ'!$B$2:$H$490,MATCH(L$3,'Miljövärden urval för publ'!$B$2:$H$2,0),FALSE))</f>
        <v>18.68</v>
      </c>
      <c r="M76" s="106">
        <f>IF(ISERROR(VLOOKUP($J76,'Miljövärden urval för publ'!$B$2:$H$490,MATCH(M$3,'Miljövärden urval för publ'!$B$2:$H$2,0),FALSE)),"",VLOOKUP($J76,'Miljövärden urval för publ'!$B$2:$H$490,MATCH(M$3,'Miljövärden urval för publ'!$B$2:$H$2,0),FALSE))</f>
        <v>13.691599999999999</v>
      </c>
      <c r="N76" s="106">
        <f>IF(ISERROR(VLOOKUP($J76,'Miljövärden urval för publ'!$B$2:$H$490,MATCH(N$3,'Miljövärden urval för publ'!$B$2:$H$2,0),FALSE)),"",VLOOKUP($J76,'Miljövärden urval för publ'!$B$2:$H$490,MATCH(N$3,'Miljövärden urval för publ'!$B$2:$H$2,0),FALSE))</f>
        <v>2.7792600000000001E-2</v>
      </c>
    </row>
    <row r="77" spans="1:14" x14ac:dyDescent="0.25">
      <c r="A77" s="117" t="s">
        <v>147</v>
      </c>
      <c r="B77" s="117" t="s">
        <v>151</v>
      </c>
      <c r="D77" s="112" t="str">
        <f>VLOOKUP(B77,'Miljövärden urval för publ'!$B$2:$V$480,MATCH("ska publiceras:",'Miljövärden urval för publ'!$B$2:$T$2,0),FALSE)</f>
        <v>nej</v>
      </c>
      <c r="E77" s="113">
        <f t="shared" si="3"/>
        <v>62</v>
      </c>
      <c r="H77" s="106">
        <v>75</v>
      </c>
      <c r="I77" s="106" t="str">
        <f t="shared" si="4"/>
        <v>Lerum Fjärrvärme AB</v>
      </c>
      <c r="J77" s="106" t="str">
        <f t="shared" si="5"/>
        <v>Gråbo</v>
      </c>
      <c r="K77" s="106">
        <f>IF(ISERROR(VLOOKUP($J77,'Miljövärden urval för publ'!$B$2:$H$490,MATCH(K$3,'Miljövärden urval för publ'!$B$2:$H$2,0),FALSE)),"",VLOOKUP($J77,'Miljövärden urval för publ'!$B$2:$H$490,MATCH(K$3,'Miljövärden urval för publ'!$B$2:$H$2,0),FALSE))</f>
        <v>0.14637800000000001</v>
      </c>
      <c r="L77" s="106">
        <f>IF(ISERROR(VLOOKUP($J77,'Miljövärden urval för publ'!$B$2:$H$490,MATCH(L$3,'Miljövärden urval för publ'!$B$2:$H$2,0),FALSE)),"",VLOOKUP($J77,'Miljövärden urval för publ'!$B$2:$H$490,MATCH(L$3,'Miljövärden urval för publ'!$B$2:$H$2,0),FALSE))</f>
        <v>9.7649299999999997</v>
      </c>
      <c r="M77" s="106">
        <f>IF(ISERROR(VLOOKUP($J77,'Miljövärden urval för publ'!$B$2:$H$490,MATCH(M$3,'Miljövärden urval för publ'!$B$2:$H$2,0),FALSE)),"",VLOOKUP($J77,'Miljövärden urval för publ'!$B$2:$H$490,MATCH(M$3,'Miljövärden urval för publ'!$B$2:$H$2,0),FALSE))</f>
        <v>16.03</v>
      </c>
      <c r="N77" s="106">
        <f>IF(ISERROR(VLOOKUP($J77,'Miljövärden urval för publ'!$B$2:$H$490,MATCH(N$3,'Miljövärden urval för publ'!$B$2:$H$2,0),FALSE)),"",VLOOKUP($J77,'Miljövärden urval för publ'!$B$2:$H$490,MATCH(N$3,'Miljövärden urval för publ'!$B$2:$H$2,0),FALSE))</f>
        <v>8.0572999999999999E-3</v>
      </c>
    </row>
    <row r="78" spans="1:14" x14ac:dyDescent="0.25">
      <c r="A78" s="117" t="s">
        <v>115</v>
      </c>
      <c r="B78" s="117" t="s">
        <v>117</v>
      </c>
      <c r="D78" s="112" t="str">
        <f>VLOOKUP(B78,'Miljövärden urval för publ'!$B$2:$V$480,MATCH("ska publiceras:",'Miljövärden urval för publ'!$B$2:$T$2,0),FALSE)</f>
        <v>nej</v>
      </c>
      <c r="E78" s="113">
        <f t="shared" si="3"/>
        <v>62</v>
      </c>
      <c r="H78" s="106">
        <v>76</v>
      </c>
      <c r="I78" s="106" t="str">
        <f t="shared" si="4"/>
        <v>Västerbergslagens Energi AB</v>
      </c>
      <c r="J78" s="106" t="str">
        <f t="shared" si="5"/>
        <v>Grängesberg</v>
      </c>
      <c r="K78" s="106">
        <f>IF(ISERROR(VLOOKUP($J78,'Miljövärden urval för publ'!$B$2:$H$490,MATCH(K$3,'Miljövärden urval för publ'!$B$2:$H$2,0),FALSE)),"",VLOOKUP($J78,'Miljövärden urval för publ'!$B$2:$H$490,MATCH(K$3,'Miljövärden urval för publ'!$B$2:$H$2,0),FALSE))</f>
        <v>0.14855399999999999</v>
      </c>
      <c r="L78" s="106">
        <f>IF(ISERROR(VLOOKUP($J78,'Miljövärden urval för publ'!$B$2:$H$490,MATCH(L$3,'Miljövärden urval för publ'!$B$2:$H$2,0),FALSE)),"",VLOOKUP($J78,'Miljövärden urval för publ'!$B$2:$H$490,MATCH(L$3,'Miljövärden urval för publ'!$B$2:$H$2,0),FALSE))</f>
        <v>31.2318</v>
      </c>
      <c r="M78" s="106">
        <f>IF(ISERROR(VLOOKUP($J78,'Miljövärden urval för publ'!$B$2:$H$490,MATCH(M$3,'Miljövärden urval för publ'!$B$2:$H$2,0),FALSE)),"",VLOOKUP($J78,'Miljövärden urval för publ'!$B$2:$H$490,MATCH(M$3,'Miljövärden urval för publ'!$B$2:$H$2,0),FALSE))</f>
        <v>10.597099999999999</v>
      </c>
      <c r="N78" s="106">
        <f>IF(ISERROR(VLOOKUP($J78,'Miljövärden urval för publ'!$B$2:$H$490,MATCH(N$3,'Miljövärden urval för publ'!$B$2:$H$2,0),FALSE)),"",VLOOKUP($J78,'Miljövärden urval för publ'!$B$2:$H$490,MATCH(N$3,'Miljövärden urval för publ'!$B$2:$H$2,0),FALSE))</f>
        <v>5.0510399999999997E-2</v>
      </c>
    </row>
    <row r="79" spans="1:14" x14ac:dyDescent="0.25">
      <c r="A79" s="117" t="s">
        <v>55</v>
      </c>
      <c r="B79" s="117" t="s">
        <v>57</v>
      </c>
      <c r="D79" s="112" t="str">
        <f>VLOOKUP(B79,'Miljövärden urval för publ'!$B$2:$V$480,MATCH("ska publiceras:",'Miljövärden urval för publ'!$B$2:$T$2,0),FALSE)</f>
        <v>ja</v>
      </c>
      <c r="E79" s="113">
        <f t="shared" si="3"/>
        <v>63</v>
      </c>
      <c r="H79" s="106">
        <v>77</v>
      </c>
      <c r="I79" s="106" t="str">
        <f t="shared" si="4"/>
        <v>Jönköping Energi AB</v>
      </c>
      <c r="J79" s="106" t="str">
        <f t="shared" si="5"/>
        <v>Gränna</v>
      </c>
      <c r="K79" s="106">
        <f>IF(ISERROR(VLOOKUP($J79,'Miljövärden urval för publ'!$B$2:$H$490,MATCH(K$3,'Miljövärden urval för publ'!$B$2:$H$2,0),FALSE)),"",VLOOKUP($J79,'Miljövärden urval för publ'!$B$2:$H$490,MATCH(K$3,'Miljövärden urval för publ'!$B$2:$H$2,0),FALSE))</f>
        <v>0.145538</v>
      </c>
      <c r="L79" s="106">
        <f>IF(ISERROR(VLOOKUP($J79,'Miljövärden urval för publ'!$B$2:$H$490,MATCH(L$3,'Miljövärden urval för publ'!$B$2:$H$2,0),FALSE)),"",VLOOKUP($J79,'Miljövärden urval för publ'!$B$2:$H$490,MATCH(L$3,'Miljövärden urval för publ'!$B$2:$H$2,0),FALSE))</f>
        <v>28.187100000000001</v>
      </c>
      <c r="M79" s="106">
        <f>IF(ISERROR(VLOOKUP($J79,'Miljövärden urval för publ'!$B$2:$H$490,MATCH(M$3,'Miljövärden urval för publ'!$B$2:$H$2,0),FALSE)),"",VLOOKUP($J79,'Miljövärden urval för publ'!$B$2:$H$490,MATCH(M$3,'Miljövärden urval för publ'!$B$2:$H$2,0),FALSE))</f>
        <v>9.4904499999999992</v>
      </c>
      <c r="N79" s="106">
        <f>IF(ISERROR(VLOOKUP($J79,'Miljövärden urval för publ'!$B$2:$H$490,MATCH(N$3,'Miljövärden urval för publ'!$B$2:$H$2,0),FALSE)),"",VLOOKUP($J79,'Miljövärden urval för publ'!$B$2:$H$490,MATCH(N$3,'Miljövärden urval för publ'!$B$2:$H$2,0),FALSE))</f>
        <v>4.5643200000000002E-2</v>
      </c>
    </row>
    <row r="80" spans="1:14" x14ac:dyDescent="0.25">
      <c r="A80" s="117" t="s">
        <v>279</v>
      </c>
      <c r="B80" s="117" t="s">
        <v>281</v>
      </c>
      <c r="D80" s="112" t="str">
        <f>VLOOKUP(B80,'Miljövärden urval för publ'!$B$2:$V$480,MATCH("ska publiceras:",'Miljövärden urval för publ'!$B$2:$T$2,0),FALSE)</f>
        <v>ja</v>
      </c>
      <c r="E80" s="113">
        <f t="shared" si="3"/>
        <v>64</v>
      </c>
      <c r="H80" s="106">
        <v>78</v>
      </c>
      <c r="I80" s="106" t="str">
        <f t="shared" si="4"/>
        <v>Lantmännen Agrovärme AB</v>
      </c>
      <c r="J80" s="106" t="str">
        <f t="shared" si="5"/>
        <v>Grästorp</v>
      </c>
      <c r="K80" s="106">
        <f>IF(ISERROR(VLOOKUP($J80,'Miljövärden urval för publ'!$B$2:$H$490,MATCH(K$3,'Miljövärden urval för publ'!$B$2:$H$2,0),FALSE)),"",VLOOKUP($J80,'Miljövärden urval för publ'!$B$2:$H$490,MATCH(K$3,'Miljövärden urval för publ'!$B$2:$H$2,0),FALSE))</f>
        <v>0.43829099999999999</v>
      </c>
      <c r="L80" s="106">
        <f>IF(ISERROR(VLOOKUP($J80,'Miljövärden urval för publ'!$B$2:$H$490,MATCH(L$3,'Miljövärden urval för publ'!$B$2:$H$2,0),FALSE)),"",VLOOKUP($J80,'Miljövärden urval för publ'!$B$2:$H$490,MATCH(L$3,'Miljövärden urval för publ'!$B$2:$H$2,0),FALSE))</f>
        <v>28.695</v>
      </c>
      <c r="M80" s="106">
        <f>IF(ISERROR(VLOOKUP($J80,'Miljövärden urval för publ'!$B$2:$H$490,MATCH(M$3,'Miljövärden urval för publ'!$B$2:$H$2,0),FALSE)),"",VLOOKUP($J80,'Miljövärden urval för publ'!$B$2:$H$490,MATCH(M$3,'Miljövärden urval för publ'!$B$2:$H$2,0),FALSE))</f>
        <v>16.682700000000001</v>
      </c>
      <c r="N80" s="106">
        <f>IF(ISERROR(VLOOKUP($J80,'Miljövärden urval för publ'!$B$2:$H$490,MATCH(N$3,'Miljövärden urval för publ'!$B$2:$H$2,0),FALSE)),"",VLOOKUP($J80,'Miljövärden urval för publ'!$B$2:$H$490,MATCH(N$3,'Miljövärden urval för publ'!$B$2:$H$2,0),FALSE))</f>
        <v>2.4130700000000001E-2</v>
      </c>
    </row>
    <row r="81" spans="1:14" x14ac:dyDescent="0.25">
      <c r="A81" s="117" t="s">
        <v>541</v>
      </c>
      <c r="B81" s="117" t="s">
        <v>542</v>
      </c>
      <c r="D81" s="112" t="str">
        <f>VLOOKUP(B81,'Miljövärden urval för publ'!$B$2:$V$480,MATCH("ska publiceras:",'Miljövärden urval för publ'!$B$2:$T$2,0),FALSE)</f>
        <v>ja</v>
      </c>
      <c r="E81" s="113">
        <f t="shared" si="3"/>
        <v>65</v>
      </c>
      <c r="H81" s="106">
        <v>79</v>
      </c>
      <c r="I81" s="106" t="str">
        <f t="shared" si="4"/>
        <v>Vimmerby Energi &amp; Miljö AB</v>
      </c>
      <c r="J81" s="106" t="str">
        <f t="shared" si="5"/>
        <v>Gullringen</v>
      </c>
      <c r="K81" s="106">
        <f>IF(ISERROR(VLOOKUP($J81,'Miljövärden urval för publ'!$B$2:$H$490,MATCH(K$3,'Miljövärden urval för publ'!$B$2:$H$2,0),FALSE)),"",VLOOKUP($J81,'Miljövärden urval för publ'!$B$2:$H$490,MATCH(K$3,'Miljövärden urval för publ'!$B$2:$H$2,0),FALSE))</f>
        <v>6.1299100000000002E-2</v>
      </c>
      <c r="L81" s="106">
        <f>IF(ISERROR(VLOOKUP($J81,'Miljövärden urval för publ'!$B$2:$H$490,MATCH(L$3,'Miljövärden urval för publ'!$B$2:$H$2,0),FALSE)),"",VLOOKUP($J81,'Miljövärden urval för publ'!$B$2:$H$490,MATCH(L$3,'Miljövärden urval för publ'!$B$2:$H$2,0),FALSE))</f>
        <v>10.280900000000001</v>
      </c>
      <c r="M81" s="106">
        <f>IF(ISERROR(VLOOKUP($J81,'Miljövärden urval för publ'!$B$2:$H$490,MATCH(M$3,'Miljövärden urval för publ'!$B$2:$H$2,0),FALSE)),"",VLOOKUP($J81,'Miljövärden urval för publ'!$B$2:$H$490,MATCH(M$3,'Miljövärden urval för publ'!$B$2:$H$2,0),FALSE))</f>
        <v>7.9053300000000002</v>
      </c>
      <c r="N81" s="106">
        <f>IF(ISERROR(VLOOKUP($J81,'Miljövärden urval för publ'!$B$2:$H$490,MATCH(N$3,'Miljövärden urval för publ'!$B$2:$H$2,0),FALSE)),"",VLOOKUP($J81,'Miljövärden urval för publ'!$B$2:$H$490,MATCH(N$3,'Miljövärden urval för publ'!$B$2:$H$2,0),FALSE))</f>
        <v>0</v>
      </c>
    </row>
    <row r="82" spans="1:14" x14ac:dyDescent="0.25">
      <c r="A82" s="117" t="s">
        <v>491</v>
      </c>
      <c r="B82" s="117" t="s">
        <v>492</v>
      </c>
      <c r="D82" s="112" t="str">
        <f>VLOOKUP(B82,'Miljövärden urval för publ'!$B$2:$V$480,MATCH("ska publiceras:",'Miljövärden urval för publ'!$B$2:$T$2,0),FALSE)</f>
        <v>ja</v>
      </c>
      <c r="E82" s="113">
        <f t="shared" si="3"/>
        <v>66</v>
      </c>
      <c r="H82" s="106">
        <v>80</v>
      </c>
      <c r="I82" s="106" t="str">
        <f t="shared" si="4"/>
        <v>Värmevärden AB</v>
      </c>
      <c r="J82" s="106" t="str">
        <f t="shared" si="5"/>
        <v>Gullspång</v>
      </c>
      <c r="K82" s="106">
        <f>IF(ISERROR(VLOOKUP($J82,'Miljövärden urval för publ'!$B$2:$H$490,MATCH(K$3,'Miljövärden urval för publ'!$B$2:$H$2,0),FALSE)),"",VLOOKUP($J82,'Miljövärden urval för publ'!$B$2:$H$490,MATCH(K$3,'Miljövärden urval för publ'!$B$2:$H$2,0),FALSE))</f>
        <v>0.35456399999999999</v>
      </c>
      <c r="L82" s="106">
        <f>IF(ISERROR(VLOOKUP($J82,'Miljövärden urval för publ'!$B$2:$H$490,MATCH(L$3,'Miljövärden urval för publ'!$B$2:$H$2,0),FALSE)),"",VLOOKUP($J82,'Miljövärden urval för publ'!$B$2:$H$490,MATCH(L$3,'Miljövärden urval för publ'!$B$2:$H$2,0),FALSE))</f>
        <v>46.615400000000001</v>
      </c>
      <c r="M82" s="106">
        <f>IF(ISERROR(VLOOKUP($J82,'Miljövärden urval för publ'!$B$2:$H$490,MATCH(M$3,'Miljövärden urval för publ'!$B$2:$H$2,0),FALSE)),"",VLOOKUP($J82,'Miljövärden urval för publ'!$B$2:$H$490,MATCH(M$3,'Miljövärden urval för publ'!$B$2:$H$2,0),FALSE))</f>
        <v>18.6416</v>
      </c>
      <c r="N82" s="106">
        <f>IF(ISERROR(VLOOKUP($J82,'Miljövärden urval för publ'!$B$2:$H$490,MATCH(N$3,'Miljövärden urval för publ'!$B$2:$H$2,0),FALSE)),"",VLOOKUP($J82,'Miljövärden urval för publ'!$B$2:$H$490,MATCH(N$3,'Miljövärden urval för publ'!$B$2:$H$2,0),FALSE))</f>
        <v>0.107475</v>
      </c>
    </row>
    <row r="83" spans="1:14" x14ac:dyDescent="0.25">
      <c r="A83" s="117" t="s">
        <v>261</v>
      </c>
      <c r="B83" s="117" t="s">
        <v>262</v>
      </c>
      <c r="D83" s="112" t="str">
        <f>VLOOKUP(B83,'Miljövärden urval för publ'!$B$2:$V$480,MATCH("ska publiceras:",'Miljövärden urval för publ'!$B$2:$T$2,0),FALSE)</f>
        <v>ja</v>
      </c>
      <c r="E83" s="113">
        <f t="shared" si="3"/>
        <v>67</v>
      </c>
      <c r="H83" s="106">
        <v>81</v>
      </c>
      <c r="I83" s="106" t="str">
        <f t="shared" si="4"/>
        <v>Vattenfall AB Värme</v>
      </c>
      <c r="J83" s="106" t="str">
        <f t="shared" si="5"/>
        <v>Gustavsberg</v>
      </c>
      <c r="K83" s="106">
        <f>IF(ISERROR(VLOOKUP($J83,'Miljövärden urval för publ'!$B$2:$H$490,MATCH(K$3,'Miljövärden urval för publ'!$B$2:$H$2,0),FALSE)),"",VLOOKUP($J83,'Miljövärden urval för publ'!$B$2:$H$490,MATCH(K$3,'Miljövärden urval för publ'!$B$2:$H$2,0),FALSE))</f>
        <v>0.28067300000000001</v>
      </c>
      <c r="L83" s="106">
        <f>IF(ISERROR(VLOOKUP($J83,'Miljövärden urval för publ'!$B$2:$H$490,MATCH(L$3,'Miljövärden urval för publ'!$B$2:$H$2,0),FALSE)),"",VLOOKUP($J83,'Miljövärden urval för publ'!$B$2:$H$490,MATCH(L$3,'Miljövärden urval för publ'!$B$2:$H$2,0),FALSE))</f>
        <v>12.079499999999999</v>
      </c>
      <c r="M83" s="106">
        <f>IF(ISERROR(VLOOKUP($J83,'Miljövärden urval för publ'!$B$2:$H$490,MATCH(M$3,'Miljövärden urval för publ'!$B$2:$H$2,0),FALSE)),"",VLOOKUP($J83,'Miljövärden urval för publ'!$B$2:$H$490,MATCH(M$3,'Miljövärden urval för publ'!$B$2:$H$2,0),FALSE))</f>
        <v>8.1784700000000008</v>
      </c>
      <c r="N83" s="106">
        <f>IF(ISERROR(VLOOKUP($J83,'Miljövärden urval för publ'!$B$2:$H$490,MATCH(N$3,'Miljövärden urval för publ'!$B$2:$H$2,0),FALSE)),"",VLOOKUP($J83,'Miljövärden urval för publ'!$B$2:$H$490,MATCH(N$3,'Miljövärden urval för publ'!$B$2:$H$2,0),FALSE))</f>
        <v>4.5254799999999998E-2</v>
      </c>
    </row>
    <row r="84" spans="1:14" x14ac:dyDescent="0.25">
      <c r="A84" s="117" t="s">
        <v>115</v>
      </c>
      <c r="B84" s="117" t="s">
        <v>118</v>
      </c>
      <c r="D84" s="112" t="str">
        <f>VLOOKUP(B84,'Miljövärden urval för publ'!$B$2:$V$480,MATCH("ska publiceras:",'Miljövärden urval för publ'!$B$2:$T$2,0),FALSE)</f>
        <v>nej</v>
      </c>
      <c r="E84" s="113">
        <f t="shared" si="3"/>
        <v>67</v>
      </c>
      <c r="H84" s="106">
        <v>82</v>
      </c>
      <c r="I84" s="106" t="str">
        <f t="shared" si="4"/>
        <v>Gällivare Energi AB</v>
      </c>
      <c r="J84" s="106" t="str">
        <f t="shared" si="5"/>
        <v>Gällivare-Malmberget</v>
      </c>
      <c r="K84" s="106">
        <f>IF(ISERROR(VLOOKUP($J84,'Miljövärden urval för publ'!$B$2:$H$490,MATCH(K$3,'Miljövärden urval för publ'!$B$2:$H$2,0),FALSE)),"",VLOOKUP($J84,'Miljövärden urval för publ'!$B$2:$H$490,MATCH(K$3,'Miljövärden urval för publ'!$B$2:$H$2,0),FALSE))</f>
        <v>0.60681700000000005</v>
      </c>
      <c r="L84" s="106">
        <f>IF(ISERROR(VLOOKUP($J84,'Miljövärden urval för publ'!$B$2:$H$490,MATCH(L$3,'Miljövärden urval för publ'!$B$2:$H$2,0),FALSE)),"",VLOOKUP($J84,'Miljövärden urval för publ'!$B$2:$H$490,MATCH(L$3,'Miljövärden urval för publ'!$B$2:$H$2,0),FALSE))</f>
        <v>228.85900000000001</v>
      </c>
      <c r="M84" s="106">
        <f>IF(ISERROR(VLOOKUP($J84,'Miljövärden urval för publ'!$B$2:$H$490,MATCH(M$3,'Miljövärden urval för publ'!$B$2:$H$2,0),FALSE)),"",VLOOKUP($J84,'Miljövärden urval för publ'!$B$2:$H$490,MATCH(M$3,'Miljövärden urval för publ'!$B$2:$H$2,0),FALSE))</f>
        <v>25.533799999999999</v>
      </c>
      <c r="N84" s="106">
        <f>IF(ISERROR(VLOOKUP($J84,'Miljövärden urval för publ'!$B$2:$H$490,MATCH(N$3,'Miljövärden urval för publ'!$B$2:$H$2,0),FALSE)),"",VLOOKUP($J84,'Miljövärden urval för publ'!$B$2:$H$490,MATCH(N$3,'Miljövärden urval för publ'!$B$2:$H$2,0),FALSE))</f>
        <v>1.17664E-2</v>
      </c>
    </row>
    <row r="85" spans="1:14" x14ac:dyDescent="0.25">
      <c r="A85" s="117" t="s">
        <v>268</v>
      </c>
      <c r="B85" s="117" t="s">
        <v>269</v>
      </c>
      <c r="D85" s="112" t="str">
        <f>VLOOKUP(B85,'Miljövärden urval för publ'!$B$2:$V$480,MATCH("ska publiceras:",'Miljövärden urval för publ'!$B$2:$T$2,0),FALSE)</f>
        <v>ja</v>
      </c>
      <c r="E85" s="113">
        <f t="shared" si="3"/>
        <v>68</v>
      </c>
      <c r="H85" s="106">
        <v>83</v>
      </c>
      <c r="I85" s="106" t="str">
        <f t="shared" si="4"/>
        <v>Ulricehamns Energi AB</v>
      </c>
      <c r="J85" s="106" t="str">
        <f t="shared" si="5"/>
        <v>Gällstad</v>
      </c>
      <c r="K85" s="106">
        <f>IF(ISERROR(VLOOKUP($J85,'Miljövärden urval för publ'!$B$2:$H$490,MATCH(K$3,'Miljövärden urval för publ'!$B$2:$H$2,0),FALSE)),"",VLOOKUP($J85,'Miljövärden urval för publ'!$B$2:$H$490,MATCH(K$3,'Miljövärden urval för publ'!$B$2:$H$2,0),FALSE))</f>
        <v>0.19889100000000001</v>
      </c>
      <c r="L85" s="106">
        <f>IF(ISERROR(VLOOKUP($J85,'Miljövärden urval för publ'!$B$2:$H$490,MATCH(L$3,'Miljövärden urval för publ'!$B$2:$H$2,0),FALSE)),"",VLOOKUP($J85,'Miljövärden urval för publ'!$B$2:$H$490,MATCH(L$3,'Miljövärden urval för publ'!$B$2:$H$2,0),FALSE))</f>
        <v>21.488900000000001</v>
      </c>
      <c r="M85" s="106">
        <f>IF(ISERROR(VLOOKUP($J85,'Miljövärden urval för publ'!$B$2:$H$490,MATCH(M$3,'Miljövärden urval för publ'!$B$2:$H$2,0),FALSE)),"",VLOOKUP($J85,'Miljövärden urval för publ'!$B$2:$H$490,MATCH(M$3,'Miljövärden urval för publ'!$B$2:$H$2,0),FALSE))</f>
        <v>16.4147</v>
      </c>
      <c r="N85" s="106">
        <f>IF(ISERROR(VLOOKUP($J85,'Miljövärden urval för publ'!$B$2:$H$490,MATCH(N$3,'Miljövärden urval för publ'!$B$2:$H$2,0),FALSE)),"",VLOOKUP($J85,'Miljövärden urval för publ'!$B$2:$H$490,MATCH(N$3,'Miljövärden urval för publ'!$B$2:$H$2,0),FALSE))</f>
        <v>2.7713700000000001E-2</v>
      </c>
    </row>
    <row r="86" spans="1:14" x14ac:dyDescent="0.25">
      <c r="A86" s="117" t="s">
        <v>530</v>
      </c>
      <c r="B86" s="117" t="s">
        <v>532</v>
      </c>
      <c r="D86" s="112" t="str">
        <f>VLOOKUP(B86,'Miljövärden urval för publ'!$B$2:$V$480,MATCH("ska publiceras:",'Miljövärden urval för publ'!$B$2:$T$2,0),FALSE)</f>
        <v>ja</v>
      </c>
      <c r="E86" s="113">
        <f t="shared" si="3"/>
        <v>69</v>
      </c>
      <c r="H86" s="106">
        <v>84</v>
      </c>
      <c r="I86" s="106" t="str">
        <f t="shared" si="4"/>
        <v>Gävle Energi AB</v>
      </c>
      <c r="J86" s="106" t="str">
        <f t="shared" si="5"/>
        <v>Gävle</v>
      </c>
      <c r="K86" s="106">
        <f>IF(ISERROR(VLOOKUP($J86,'Miljövärden urval för publ'!$B$2:$H$490,MATCH(K$3,'Miljövärden urval för publ'!$B$2:$H$2,0),FALSE)),"",VLOOKUP($J86,'Miljövärden urval för publ'!$B$2:$H$490,MATCH(K$3,'Miljövärden urval för publ'!$B$2:$H$2,0),FALSE))</f>
        <v>1.81207E-2</v>
      </c>
      <c r="L86" s="106">
        <f>IF(ISERROR(VLOOKUP($J86,'Miljövärden urval för publ'!$B$2:$H$490,MATCH(L$3,'Miljövärden urval för publ'!$B$2:$H$2,0),FALSE)),"",VLOOKUP($J86,'Miljövärden urval för publ'!$B$2:$H$490,MATCH(L$3,'Miljövärden urval för publ'!$B$2:$H$2,0),FALSE))</f>
        <v>4.4091199999999997</v>
      </c>
      <c r="M86" s="106">
        <f>IF(ISERROR(VLOOKUP($J86,'Miljövärden urval för publ'!$B$2:$H$490,MATCH(M$3,'Miljövärden urval för publ'!$B$2:$H$2,0),FALSE)),"",VLOOKUP($J86,'Miljövärden urval för publ'!$B$2:$H$490,MATCH(M$3,'Miljövärden urval för publ'!$B$2:$H$2,0),FALSE))</f>
        <v>2.3346399999999998</v>
      </c>
      <c r="N86" s="106">
        <f>IF(ISERROR(VLOOKUP($J86,'Miljövärden urval för publ'!$B$2:$H$490,MATCH(N$3,'Miljövärden urval för publ'!$B$2:$H$2,0),FALSE)),"",VLOOKUP($J86,'Miljövärden urval för publ'!$B$2:$H$490,MATCH(N$3,'Miljövärden urval för publ'!$B$2:$H$2,0),FALSE))</f>
        <v>3.2019100000000001E-3</v>
      </c>
    </row>
    <row r="87" spans="1:14" x14ac:dyDescent="0.25">
      <c r="A87" s="117" t="s">
        <v>147</v>
      </c>
      <c r="B87" s="119" t="s">
        <v>991</v>
      </c>
      <c r="D87" s="112" t="str">
        <f>VLOOKUP(B87,'Miljövärden urval för publ'!$B$2:$V$480,MATCH("ska publiceras:",'Miljövärden urval för publ'!$B$2:$T$2,0),FALSE)</f>
        <v>nej</v>
      </c>
      <c r="E87" s="113">
        <f t="shared" si="3"/>
        <v>69</v>
      </c>
      <c r="H87" s="106">
        <v>85</v>
      </c>
      <c r="I87" s="106" t="str">
        <f t="shared" si="4"/>
        <v>Göteborg Energi AB</v>
      </c>
      <c r="J87" s="106" t="str">
        <f t="shared" si="5"/>
        <v>Göteborg. Partille. Ale</v>
      </c>
      <c r="K87" s="106">
        <f>IF(ISERROR(VLOOKUP($J87,'Miljövärden urval för publ'!$B$2:$H$490,MATCH(K$3,'Miljövärden urval för publ'!$B$2:$H$2,0),FALSE)),"",VLOOKUP($J87,'Miljövärden urval för publ'!$B$2:$H$490,MATCH(K$3,'Miljövärden urval för publ'!$B$2:$H$2,0),FALSE))</f>
        <v>0.19721</v>
      </c>
      <c r="L87" s="106">
        <f>IF(ISERROR(VLOOKUP($J87,'Miljövärden urval för publ'!$B$2:$H$490,MATCH(L$3,'Miljövärden urval för publ'!$B$2:$H$2,0),FALSE)),"",VLOOKUP($J87,'Miljövärden urval för publ'!$B$2:$H$490,MATCH(L$3,'Miljövärden urval för publ'!$B$2:$H$2,0),FALSE))</f>
        <v>49.746200000000002</v>
      </c>
      <c r="M87" s="106">
        <f>IF(ISERROR(VLOOKUP($J87,'Miljövärden urval för publ'!$B$2:$H$490,MATCH(M$3,'Miljövärden urval för publ'!$B$2:$H$2,0),FALSE)),"",VLOOKUP($J87,'Miljövärden urval för publ'!$B$2:$H$490,MATCH(M$3,'Miljövärden urval för publ'!$B$2:$H$2,0),FALSE))</f>
        <v>6.0247400000000004</v>
      </c>
      <c r="N87" s="106">
        <f>IF(ISERROR(VLOOKUP($J87,'Miljövärden urval för publ'!$B$2:$H$490,MATCH(N$3,'Miljövärden urval för publ'!$B$2:$H$2,0),FALSE)),"",VLOOKUP($J87,'Miljövärden urval för publ'!$B$2:$H$490,MATCH(N$3,'Miljövärden urval för publ'!$B$2:$H$2,0),FALSE))</f>
        <v>8.97733E-2</v>
      </c>
    </row>
    <row r="88" spans="1:14" x14ac:dyDescent="0.25">
      <c r="A88" s="117" t="s">
        <v>156</v>
      </c>
      <c r="B88" s="117" t="s">
        <v>157</v>
      </c>
      <c r="D88" s="112" t="str">
        <f>VLOOKUP(B88,'Miljövärden urval för publ'!$B$2:$V$480,MATCH("ska publiceras:",'Miljövärden urval för publ'!$B$2:$T$2,0),FALSE)</f>
        <v>ja</v>
      </c>
      <c r="E88" s="113">
        <f t="shared" si="3"/>
        <v>70</v>
      </c>
      <c r="H88" s="106">
        <v>86</v>
      </c>
      <c r="I88" s="106" t="str">
        <f t="shared" si="4"/>
        <v>Göteborg Energi AB</v>
      </c>
      <c r="J88" s="106" t="str">
        <f t="shared" si="5"/>
        <v>Göteborg. Övrigt: Bra Miljöval</v>
      </c>
      <c r="K88" s="106">
        <f>IF(ISERROR(VLOOKUP($J88,'Miljövärden urval för publ'!$B$2:$H$490,MATCH(K$3,'Miljövärden urval för publ'!$B$2:$H$2,0),FALSE)),"",VLOOKUP($J88,'Miljövärden urval för publ'!$B$2:$H$490,MATCH(K$3,'Miljövärden urval för publ'!$B$2:$H$2,0),FALSE))</f>
        <v>4.3323399999999998E-2</v>
      </c>
      <c r="L88" s="106">
        <f>IF(ISERROR(VLOOKUP($J88,'Miljövärden urval för publ'!$B$2:$H$490,MATCH(L$3,'Miljövärden urval för publ'!$B$2:$H$2,0),FALSE)),"",VLOOKUP($J88,'Miljövärden urval för publ'!$B$2:$H$490,MATCH(L$3,'Miljövärden urval för publ'!$B$2:$H$2,0),FALSE))</f>
        <v>7.3254099999999998</v>
      </c>
      <c r="M88" s="106">
        <f>IF(ISERROR(VLOOKUP($J88,'Miljövärden urval för publ'!$B$2:$H$490,MATCH(M$3,'Miljövärden urval för publ'!$B$2:$H$2,0),FALSE)),"",VLOOKUP($J88,'Miljövärden urval för publ'!$B$2:$H$490,MATCH(M$3,'Miljövärden urval för publ'!$B$2:$H$2,0),FALSE))</f>
        <v>5.5905699999999996</v>
      </c>
      <c r="N88" s="106">
        <f>IF(ISERROR(VLOOKUP($J88,'Miljövärden urval för publ'!$B$2:$H$490,MATCH(N$3,'Miljövärden urval för publ'!$B$2:$H$2,0),FALSE)),"",VLOOKUP($J88,'Miljövärden urval för publ'!$B$2:$H$490,MATCH(N$3,'Miljövärden urval för publ'!$B$2:$H$2,0),FALSE))</f>
        <v>0</v>
      </c>
    </row>
    <row r="89" spans="1:14" x14ac:dyDescent="0.25">
      <c r="A89" s="117" t="s">
        <v>331</v>
      </c>
      <c r="B89" s="117" t="s">
        <v>334</v>
      </c>
      <c r="D89" s="112" t="str">
        <f>VLOOKUP(B89,'Miljövärden urval för publ'!$B$2:$V$480,MATCH("ska publiceras:",'Miljövärden urval för publ'!$B$2:$T$2,0),FALSE)</f>
        <v>ja</v>
      </c>
      <c r="E89" s="113">
        <f t="shared" si="3"/>
        <v>71</v>
      </c>
      <c r="H89" s="106">
        <v>87</v>
      </c>
      <c r="I89" s="106" t="str">
        <f t="shared" si="4"/>
        <v>Götene Vatten &amp; Värme AB</v>
      </c>
      <c r="J89" s="106" t="str">
        <f t="shared" si="5"/>
        <v>Götene</v>
      </c>
      <c r="K89" s="106">
        <f>IF(ISERROR(VLOOKUP($J89,'Miljövärden urval för publ'!$B$2:$H$490,MATCH(K$3,'Miljövärden urval för publ'!$B$2:$H$2,0),FALSE)),"",VLOOKUP($J89,'Miljövärden urval för publ'!$B$2:$H$490,MATCH(K$3,'Miljövärden urval för publ'!$B$2:$H$2,0),FALSE))</f>
        <v>0.110323</v>
      </c>
      <c r="L89" s="106">
        <f>IF(ISERROR(VLOOKUP($J89,'Miljövärden urval för publ'!$B$2:$H$490,MATCH(L$3,'Miljövärden urval för publ'!$B$2:$H$2,0),FALSE)),"",VLOOKUP($J89,'Miljövärden urval för publ'!$B$2:$H$490,MATCH(L$3,'Miljövärden urval för publ'!$B$2:$H$2,0),FALSE))</f>
        <v>20.5701</v>
      </c>
      <c r="M89" s="106">
        <f>IF(ISERROR(VLOOKUP($J89,'Miljövärden urval för publ'!$B$2:$H$490,MATCH(M$3,'Miljövärden urval för publ'!$B$2:$H$2,0),FALSE)),"",VLOOKUP($J89,'Miljövärden urval för publ'!$B$2:$H$490,MATCH(M$3,'Miljövärden urval för publ'!$B$2:$H$2,0),FALSE))</f>
        <v>8.5099499999999999</v>
      </c>
      <c r="N89" s="106">
        <f>IF(ISERROR(VLOOKUP($J89,'Miljövärden urval för publ'!$B$2:$H$490,MATCH(N$3,'Miljövärden urval för publ'!$B$2:$H$2,0),FALSE)),"",VLOOKUP($J89,'Miljövärden urval för publ'!$B$2:$H$490,MATCH(N$3,'Miljövärden urval för publ'!$B$2:$H$2,0),FALSE))</f>
        <v>3.24435E-2</v>
      </c>
    </row>
    <row r="90" spans="1:14" x14ac:dyDescent="0.25">
      <c r="A90" s="117" t="s">
        <v>501</v>
      </c>
      <c r="B90" s="117" t="s">
        <v>505</v>
      </c>
      <c r="D90" s="112" t="str">
        <f>VLOOKUP(B90,'Miljövärden urval för publ'!$B$2:$V$480,MATCH("ska publiceras:",'Miljövärden urval för publ'!$B$2:$T$2,0),FALSE)</f>
        <v>ja</v>
      </c>
      <c r="E90" s="113">
        <f t="shared" si="3"/>
        <v>72</v>
      </c>
      <c r="H90" s="106">
        <v>88</v>
      </c>
      <c r="I90" s="106" t="str">
        <f t="shared" si="4"/>
        <v>Habo Energi AB</v>
      </c>
      <c r="J90" s="106" t="str">
        <f t="shared" si="5"/>
        <v>Habo</v>
      </c>
      <c r="K90" s="106">
        <f>IF(ISERROR(VLOOKUP($J90,'Miljövärden urval för publ'!$B$2:$H$490,MATCH(K$3,'Miljövärden urval för publ'!$B$2:$H$2,0),FALSE)),"",VLOOKUP($J90,'Miljövärden urval för publ'!$B$2:$H$490,MATCH(K$3,'Miljövärden urval för publ'!$B$2:$H$2,0),FALSE))</f>
        <v>8.3191500000000002E-2</v>
      </c>
      <c r="L90" s="106">
        <f>IF(ISERROR(VLOOKUP($J90,'Miljövärden urval för publ'!$B$2:$H$490,MATCH(L$3,'Miljövärden urval för publ'!$B$2:$H$2,0),FALSE)),"",VLOOKUP($J90,'Miljövärden urval för publ'!$B$2:$H$490,MATCH(L$3,'Miljövärden urval för publ'!$B$2:$H$2,0),FALSE))</f>
        <v>18.9361</v>
      </c>
      <c r="M90" s="106">
        <f>IF(ISERROR(VLOOKUP($J90,'Miljövärden urval för publ'!$B$2:$H$490,MATCH(M$3,'Miljövärden urval för publ'!$B$2:$H$2,0),FALSE)),"",VLOOKUP($J90,'Miljövärden urval för publ'!$B$2:$H$490,MATCH(M$3,'Miljövärden urval för publ'!$B$2:$H$2,0),FALSE))</f>
        <v>10.641500000000001</v>
      </c>
      <c r="N90" s="106">
        <f>IF(ISERROR(VLOOKUP($J90,'Miljövärden urval för publ'!$B$2:$H$490,MATCH(N$3,'Miljövärden urval för publ'!$B$2:$H$2,0),FALSE)),"",VLOOKUP($J90,'Miljövärden urval för publ'!$B$2:$H$490,MATCH(N$3,'Miljövärden urval för publ'!$B$2:$H$2,0),FALSE))</f>
        <v>1.40795E-2</v>
      </c>
    </row>
    <row r="91" spans="1:14" x14ac:dyDescent="0.25">
      <c r="A91" s="117" t="s">
        <v>135</v>
      </c>
      <c r="B91" s="117" t="s">
        <v>138</v>
      </c>
      <c r="D91" s="112" t="str">
        <f>VLOOKUP(B91,'Miljövärden urval för publ'!$B$2:$V$480,MATCH("ska publiceras:",'Miljövärden urval för publ'!$B$2:$T$2,0),FALSE)</f>
        <v>ja</v>
      </c>
      <c r="E91" s="113">
        <f t="shared" si="3"/>
        <v>73</v>
      </c>
      <c r="H91" s="106">
        <v>89</v>
      </c>
      <c r="I91" s="106" t="str">
        <f t="shared" si="4"/>
        <v>Hagfors Energi AB</v>
      </c>
      <c r="J91" s="106" t="str">
        <f t="shared" si="5"/>
        <v>Hagfors</v>
      </c>
      <c r="K91" s="106">
        <f>IF(ISERROR(VLOOKUP($J91,'Miljövärden urval för publ'!$B$2:$H$490,MATCH(K$3,'Miljövärden urval för publ'!$B$2:$H$2,0),FALSE)),"",VLOOKUP($J91,'Miljövärden urval för publ'!$B$2:$H$490,MATCH(K$3,'Miljövärden urval för publ'!$B$2:$H$2,0),FALSE))</f>
        <v>8.5317900000000002E-2</v>
      </c>
      <c r="L91" s="106">
        <f>IF(ISERROR(VLOOKUP($J91,'Miljövärden urval för publ'!$B$2:$H$490,MATCH(L$3,'Miljövärden urval för publ'!$B$2:$H$2,0),FALSE)),"",VLOOKUP($J91,'Miljövärden urval för publ'!$B$2:$H$490,MATCH(L$3,'Miljövärden urval för publ'!$B$2:$H$2,0),FALSE))</f>
        <v>22.761900000000001</v>
      </c>
      <c r="M91" s="106">
        <f>IF(ISERROR(VLOOKUP($J91,'Miljövärden urval för publ'!$B$2:$H$490,MATCH(M$3,'Miljövärden urval för publ'!$B$2:$H$2,0),FALSE)),"",VLOOKUP($J91,'Miljövärden urval för publ'!$B$2:$H$490,MATCH(M$3,'Miljövärden urval för publ'!$B$2:$H$2,0),FALSE))</f>
        <v>9.3693299999999997</v>
      </c>
      <c r="N91" s="106">
        <f>IF(ISERROR(VLOOKUP($J91,'Miljövärden urval för publ'!$B$2:$H$490,MATCH(N$3,'Miljövärden urval för publ'!$B$2:$H$2,0),FALSE)),"",VLOOKUP($J91,'Miljövärden urval för publ'!$B$2:$H$490,MATCH(N$3,'Miljövärden urval för publ'!$B$2:$H$2,0),FALSE))</f>
        <v>3.0875699999999999E-2</v>
      </c>
    </row>
    <row r="92" spans="1:14" x14ac:dyDescent="0.25">
      <c r="A92" s="117" t="s">
        <v>501</v>
      </c>
      <c r="B92" s="117" t="s">
        <v>506</v>
      </c>
      <c r="D92" s="112" t="str">
        <f>VLOOKUP(B92,'Miljövärden urval för publ'!$B$2:$V$480,MATCH("ska publiceras:",'Miljövärden urval för publ'!$B$2:$T$2,0),FALSE)</f>
        <v>ja</v>
      </c>
      <c r="E92" s="113">
        <f t="shared" si="3"/>
        <v>74</v>
      </c>
      <c r="H92" s="106">
        <v>90</v>
      </c>
      <c r="I92" s="106" t="str">
        <f t="shared" si="4"/>
        <v>Norrtälje Energi AB</v>
      </c>
      <c r="J92" s="106" t="str">
        <f t="shared" si="5"/>
        <v>Hallstavik</v>
      </c>
      <c r="K92" s="106">
        <f>IF(ISERROR(VLOOKUP($J92,'Miljövärden urval för publ'!$B$2:$H$490,MATCH(K$3,'Miljövärden urval för publ'!$B$2:$H$2,0),FALSE)),"",VLOOKUP($J92,'Miljövärden urval för publ'!$B$2:$H$490,MATCH(K$3,'Miljövärden urval för publ'!$B$2:$H$2,0),FALSE))</f>
        <v>8.1451400000000004E-3</v>
      </c>
      <c r="L92" s="106">
        <f>IF(ISERROR(VLOOKUP($J92,'Miljövärden urval för publ'!$B$2:$H$490,MATCH(L$3,'Miljövärden urval för publ'!$B$2:$H$2,0),FALSE)),"",VLOOKUP($J92,'Miljövärden urval för publ'!$B$2:$H$490,MATCH(L$3,'Miljövärden urval för publ'!$B$2:$H$2,0),FALSE))</f>
        <v>1.6768799999999999</v>
      </c>
      <c r="M92" s="106">
        <f>IF(ISERROR(VLOOKUP($J92,'Miljövärden urval för publ'!$B$2:$H$490,MATCH(M$3,'Miljövärden urval för publ'!$B$2:$H$2,0),FALSE)),"",VLOOKUP($J92,'Miljövärden urval för publ'!$B$2:$H$490,MATCH(M$3,'Miljövärden urval för publ'!$B$2:$H$2,0),FALSE))</f>
        <v>4.2957799999999999E-3</v>
      </c>
      <c r="N92" s="106">
        <f>IF(ISERROR(VLOOKUP($J92,'Miljövärden urval för publ'!$B$2:$H$490,MATCH(N$3,'Miljövärden urval för publ'!$B$2:$H$2,0),FALSE)),"",VLOOKUP($J92,'Miljövärden urval för publ'!$B$2:$H$490,MATCH(N$3,'Miljövärden urval för publ'!$B$2:$H$2,0),FALSE))</f>
        <v>1.84034E-3</v>
      </c>
    </row>
    <row r="93" spans="1:14" x14ac:dyDescent="0.25">
      <c r="A93" s="117" t="s">
        <v>249</v>
      </c>
      <c r="B93" s="117" t="s">
        <v>250</v>
      </c>
      <c r="D93" s="112" t="str">
        <f>VLOOKUP(B93,'Miljövärden urval för publ'!$B$2:$V$480,MATCH("ska publiceras:",'Miljövärden urval för publ'!$B$2:$T$2,0),FALSE)</f>
        <v>ja</v>
      </c>
      <c r="E93" s="113">
        <f t="shared" si="3"/>
        <v>75</v>
      </c>
      <c r="H93" s="106">
        <v>91</v>
      </c>
      <c r="I93" s="106" t="str">
        <f t="shared" si="4"/>
        <v>Halmstads Energi och Miljö AB</v>
      </c>
      <c r="J93" s="106" t="str">
        <f t="shared" si="5"/>
        <v>Halmstad</v>
      </c>
      <c r="K93" s="106">
        <f>IF(ISERROR(VLOOKUP($J93,'Miljövärden urval för publ'!$B$2:$H$490,MATCH(K$3,'Miljövärden urval för publ'!$B$2:$H$2,0),FALSE)),"",VLOOKUP($J93,'Miljövärden urval för publ'!$B$2:$H$490,MATCH(K$3,'Miljövärden urval för publ'!$B$2:$H$2,0),FALSE))</f>
        <v>0.13167699999999999</v>
      </c>
      <c r="L93" s="106">
        <f>IF(ISERROR(VLOOKUP($J93,'Miljövärden urval för publ'!$B$2:$H$490,MATCH(L$3,'Miljövärden urval för publ'!$B$2:$H$2,0),FALSE)),"",VLOOKUP($J93,'Miljövärden urval för publ'!$B$2:$H$490,MATCH(L$3,'Miljövärden urval för publ'!$B$2:$H$2,0),FALSE))</f>
        <v>85.162499999999994</v>
      </c>
      <c r="M93" s="106">
        <f>IF(ISERROR(VLOOKUP($J93,'Miljövärden urval för publ'!$B$2:$H$490,MATCH(M$3,'Miljövärden urval för publ'!$B$2:$H$2,0),FALSE)),"",VLOOKUP($J93,'Miljövärden urval för publ'!$B$2:$H$490,MATCH(M$3,'Miljövärden urval för publ'!$B$2:$H$2,0),FALSE))</f>
        <v>6.1285100000000003</v>
      </c>
      <c r="N93" s="106">
        <f>IF(ISERROR(VLOOKUP($J93,'Miljövärden urval för publ'!$B$2:$H$490,MATCH(N$3,'Miljövärden urval för publ'!$B$2:$H$2,0),FALSE)),"",VLOOKUP($J93,'Miljövärden urval för publ'!$B$2:$H$490,MATCH(N$3,'Miljövärden urval för publ'!$B$2:$H$2,0),FALSE))</f>
        <v>3.5118200000000002E-2</v>
      </c>
    </row>
    <row r="94" spans="1:14" x14ac:dyDescent="0.25">
      <c r="A94" s="117" t="s">
        <v>525</v>
      </c>
      <c r="B94" s="117" t="s">
        <v>527</v>
      </c>
      <c r="D94" s="112" t="str">
        <f>VLOOKUP(B94,'Miljövärden urval för publ'!$B$2:$V$480,MATCH("ska publiceras:",'Miljövärden urval för publ'!$B$2:$T$2,0),FALSE)</f>
        <v>ja</v>
      </c>
      <c r="E94" s="113">
        <f t="shared" si="3"/>
        <v>76</v>
      </c>
      <c r="H94" s="106">
        <v>92</v>
      </c>
      <c r="I94" s="106" t="str">
        <f t="shared" si="4"/>
        <v>Övik Energi AB</v>
      </c>
      <c r="J94" s="106" t="str">
        <f t="shared" si="5"/>
        <v>Hampnäs</v>
      </c>
      <c r="K94" s="106">
        <f>IF(ISERROR(VLOOKUP($J94,'Miljövärden urval för publ'!$B$2:$H$490,MATCH(K$3,'Miljövärden urval för publ'!$B$2:$H$2,0),FALSE)),"",VLOOKUP($J94,'Miljövärden urval för publ'!$B$2:$H$490,MATCH(K$3,'Miljövärden urval för publ'!$B$2:$H$2,0),FALSE))</f>
        <v>0.24817600000000001</v>
      </c>
      <c r="L94" s="106">
        <f>IF(ISERROR(VLOOKUP($J94,'Miljövärden urval för publ'!$B$2:$H$490,MATCH(L$3,'Miljövärden urval för publ'!$B$2:$H$2,0),FALSE)),"",VLOOKUP($J94,'Miljövärden urval för publ'!$B$2:$H$490,MATCH(L$3,'Miljövärden urval för publ'!$B$2:$H$2,0),FALSE))</f>
        <v>32.613599999999998</v>
      </c>
      <c r="M94" s="106">
        <f>IF(ISERROR(VLOOKUP($J94,'Miljövärden urval för publ'!$B$2:$H$490,MATCH(M$3,'Miljövärden urval för publ'!$B$2:$H$2,0),FALSE)),"",VLOOKUP($J94,'Miljövärden urval för publ'!$B$2:$H$490,MATCH(M$3,'Miljövärden urval för publ'!$B$2:$H$2,0),FALSE))</f>
        <v>16.410399999999999</v>
      </c>
      <c r="N94" s="106">
        <f>IF(ISERROR(VLOOKUP($J94,'Miljövärden urval för publ'!$B$2:$H$490,MATCH(N$3,'Miljövärden urval för publ'!$B$2:$H$2,0),FALSE)),"",VLOOKUP($J94,'Miljövärden urval för publ'!$B$2:$H$490,MATCH(N$3,'Miljövärden urval för publ'!$B$2:$H$2,0),FALSE))</f>
        <v>4.57737E-2</v>
      </c>
    </row>
    <row r="95" spans="1:14" x14ac:dyDescent="0.25">
      <c r="A95" s="117" t="s">
        <v>206</v>
      </c>
      <c r="B95" s="117" t="s">
        <v>209</v>
      </c>
      <c r="D95" s="112" t="str">
        <f>VLOOKUP(B95,'Miljövärden urval för publ'!$B$2:$V$480,MATCH("ska publiceras:",'Miljövärden urval för publ'!$B$2:$T$2,0),FALSE)</f>
        <v>ja</v>
      </c>
      <c r="E95" s="113">
        <f t="shared" si="3"/>
        <v>77</v>
      </c>
      <c r="H95" s="106">
        <v>93</v>
      </c>
      <c r="I95" s="106" t="str">
        <f t="shared" si="4"/>
        <v>Vattenfall AB Värme</v>
      </c>
      <c r="J95" s="106" t="str">
        <f t="shared" si="5"/>
        <v>Haparanda</v>
      </c>
      <c r="K95" s="106">
        <f>IF(ISERROR(VLOOKUP($J95,'Miljövärden urval för publ'!$B$2:$H$490,MATCH(K$3,'Miljövärden urval för publ'!$B$2:$H$2,0),FALSE)),"",VLOOKUP($J95,'Miljövärden urval för publ'!$B$2:$H$490,MATCH(K$3,'Miljövärden urval för publ'!$B$2:$H$2,0),FALSE))</f>
        <v>1.3247899999999999</v>
      </c>
      <c r="L95" s="106">
        <f>IF(ISERROR(VLOOKUP($J95,'Miljövärden urval för publ'!$B$2:$H$490,MATCH(L$3,'Miljövärden urval för publ'!$B$2:$H$2,0),FALSE)),"",VLOOKUP($J95,'Miljövärden urval för publ'!$B$2:$H$490,MATCH(L$3,'Miljövärden urval för publ'!$B$2:$H$2,0),FALSE))</f>
        <v>496.89400000000001</v>
      </c>
      <c r="M95" s="106">
        <f>IF(ISERROR(VLOOKUP($J95,'Miljövärden urval för publ'!$B$2:$H$490,MATCH(M$3,'Miljövärden urval för publ'!$B$2:$H$2,0),FALSE)),"",VLOOKUP($J95,'Miljövärden urval för publ'!$B$2:$H$490,MATCH(M$3,'Miljövärden urval för publ'!$B$2:$H$2,0),FALSE))</f>
        <v>51.143700000000003</v>
      </c>
      <c r="N95" s="106">
        <f>IF(ISERROR(VLOOKUP($J95,'Miljövärden urval för publ'!$B$2:$H$490,MATCH(N$3,'Miljövärden urval för publ'!$B$2:$H$2,0),FALSE)),"",VLOOKUP($J95,'Miljövärden urval för publ'!$B$2:$H$490,MATCH(N$3,'Miljövärden urval för publ'!$B$2:$H$2,0),FALSE))</f>
        <v>4.6016399999999999E-2</v>
      </c>
    </row>
    <row r="96" spans="1:14" x14ac:dyDescent="0.25">
      <c r="A96" s="117" t="s">
        <v>238</v>
      </c>
      <c r="B96" s="117" t="s">
        <v>241</v>
      </c>
      <c r="D96" s="112" t="str">
        <f>VLOOKUP(B96,'Miljövärden urval för publ'!$B$2:$V$480,MATCH("ska publiceras:",'Miljövärden urval för publ'!$B$2:$T$2,0),FALSE)</f>
        <v>ja</v>
      </c>
      <c r="E96" s="113">
        <f t="shared" si="3"/>
        <v>78</v>
      </c>
      <c r="H96" s="106">
        <v>94</v>
      </c>
      <c r="I96" s="106" t="str">
        <f t="shared" si="4"/>
        <v>Hedemora Energi AB</v>
      </c>
      <c r="J96" s="106" t="str">
        <f t="shared" si="5"/>
        <v>Hedemora</v>
      </c>
      <c r="K96" s="106">
        <f>IF(ISERROR(VLOOKUP($J96,'Miljövärden urval för publ'!$B$2:$H$490,MATCH(K$3,'Miljövärden urval för publ'!$B$2:$H$2,0),FALSE)),"",VLOOKUP($J96,'Miljövärden urval för publ'!$B$2:$H$490,MATCH(K$3,'Miljövärden urval för publ'!$B$2:$H$2,0),FALSE))</f>
        <v>0.12560199999999999</v>
      </c>
      <c r="L96" s="106">
        <f>IF(ISERROR(VLOOKUP($J96,'Miljövärden urval för publ'!$B$2:$H$490,MATCH(L$3,'Miljövärden urval för publ'!$B$2:$H$2,0),FALSE)),"",VLOOKUP($J96,'Miljövärden urval för publ'!$B$2:$H$490,MATCH(L$3,'Miljövärden urval för publ'!$B$2:$H$2,0),FALSE))</f>
        <v>29.560500000000001</v>
      </c>
      <c r="M96" s="106">
        <f>IF(ISERROR(VLOOKUP($J96,'Miljövärden urval för publ'!$B$2:$H$490,MATCH(M$3,'Miljövärden urval för publ'!$B$2:$H$2,0),FALSE)),"",VLOOKUP($J96,'Miljövärden urval för publ'!$B$2:$H$490,MATCH(M$3,'Miljövärden urval för publ'!$B$2:$H$2,0),FALSE))</f>
        <v>7.6776999999999997</v>
      </c>
      <c r="N96" s="106">
        <f>IF(ISERROR(VLOOKUP($J96,'Miljövärden urval för publ'!$B$2:$H$490,MATCH(N$3,'Miljövärden urval för publ'!$B$2:$H$2,0),FALSE)),"",VLOOKUP($J96,'Miljövärden urval för publ'!$B$2:$H$490,MATCH(N$3,'Miljövärden urval för publ'!$B$2:$H$2,0),FALSE))</f>
        <v>2.99986E-2</v>
      </c>
    </row>
    <row r="97" spans="1:14" x14ac:dyDescent="0.25">
      <c r="A97" s="117" t="s">
        <v>491</v>
      </c>
      <c r="B97" s="117" t="s">
        <v>493</v>
      </c>
      <c r="D97" s="112" t="str">
        <f>VLOOKUP(B97,'Miljövärden urval för publ'!$B$2:$V$480,MATCH("ska publiceras:",'Miljövärden urval för publ'!$B$2:$T$2,0),FALSE)</f>
        <v>ja</v>
      </c>
      <c r="E97" s="113">
        <f t="shared" si="3"/>
        <v>79</v>
      </c>
      <c r="H97" s="106">
        <v>95</v>
      </c>
      <c r="I97" s="106" t="str">
        <f t="shared" si="4"/>
        <v>Bionär Närvärme AB</v>
      </c>
      <c r="J97" s="106" t="str">
        <f t="shared" si="5"/>
        <v>Hedesunda</v>
      </c>
      <c r="K97" s="106">
        <f>IF(ISERROR(VLOOKUP($J97,'Miljövärden urval för publ'!$B$2:$H$490,MATCH(K$3,'Miljövärden urval för publ'!$B$2:$H$2,0),FALSE)),"",VLOOKUP($J97,'Miljövärden urval för publ'!$B$2:$H$490,MATCH(K$3,'Miljövärden urval för publ'!$B$2:$H$2,0),FALSE))</f>
        <v>0.188778</v>
      </c>
      <c r="L97" s="106">
        <f>IF(ISERROR(VLOOKUP($J97,'Miljövärden urval för publ'!$B$2:$H$490,MATCH(L$3,'Miljövärden urval för publ'!$B$2:$H$2,0),FALSE)),"",VLOOKUP($J97,'Miljövärden urval för publ'!$B$2:$H$490,MATCH(L$3,'Miljövärden urval för publ'!$B$2:$H$2,0),FALSE))</f>
        <v>21.290400000000002</v>
      </c>
      <c r="M97" s="106">
        <f>IF(ISERROR(VLOOKUP($J97,'Miljövärden urval för publ'!$B$2:$H$490,MATCH(M$3,'Miljövärden urval för publ'!$B$2:$H$2,0),FALSE)),"",VLOOKUP($J97,'Miljövärden urval för publ'!$B$2:$H$490,MATCH(M$3,'Miljövärden urval för publ'!$B$2:$H$2,0),FALSE))</f>
        <v>16.329499999999999</v>
      </c>
      <c r="N97" s="106">
        <f>IF(ISERROR(VLOOKUP($J97,'Miljövärden urval för publ'!$B$2:$H$490,MATCH(N$3,'Miljövärden urval för publ'!$B$2:$H$2,0),FALSE)),"",VLOOKUP($J97,'Miljövärden urval för publ'!$B$2:$H$490,MATCH(N$3,'Miljövärden urval för publ'!$B$2:$H$2,0),FALSE))</f>
        <v>4.3334900000000003E-2</v>
      </c>
    </row>
    <row r="98" spans="1:14" x14ac:dyDescent="0.25">
      <c r="A98" s="117" t="s">
        <v>501</v>
      </c>
      <c r="B98" s="117" t="s">
        <v>507</v>
      </c>
      <c r="D98" s="112" t="str">
        <f>VLOOKUP(B98,'Miljövärden urval för publ'!$B$2:$V$480,MATCH("ska publiceras:",'Miljövärden urval för publ'!$B$2:$T$2,0),FALSE)</f>
        <v>ja</v>
      </c>
      <c r="E98" s="113">
        <f t="shared" si="3"/>
        <v>80</v>
      </c>
      <c r="H98" s="106">
        <v>96</v>
      </c>
      <c r="I98" s="106" t="str">
        <f t="shared" si="4"/>
        <v>Öresundskraft AB</v>
      </c>
      <c r="J98" s="106" t="str">
        <f t="shared" si="5"/>
        <v>Helsingborg</v>
      </c>
      <c r="K98" s="106">
        <f>IF(ISERROR(VLOOKUP($J98,'Miljövärden urval för publ'!$B$2:$H$490,MATCH(K$3,'Miljövärden urval för publ'!$B$2:$H$2,0),FALSE)),"",VLOOKUP($J98,'Miljövärden urval för publ'!$B$2:$H$490,MATCH(K$3,'Miljövärden urval för publ'!$B$2:$H$2,0),FALSE))</f>
        <v>8.1628599999999996E-2</v>
      </c>
      <c r="L98" s="106">
        <f>IF(ISERROR(VLOOKUP($J98,'Miljövärden urval för publ'!$B$2:$H$490,MATCH(L$3,'Miljövärden urval för publ'!$B$2:$H$2,0),FALSE)),"",VLOOKUP($J98,'Miljövärden urval för publ'!$B$2:$H$490,MATCH(L$3,'Miljövärden urval för publ'!$B$2:$H$2,0),FALSE))</f>
        <v>31.669699999999999</v>
      </c>
      <c r="M98" s="106">
        <f>IF(ISERROR(VLOOKUP($J98,'Miljövärden urval för publ'!$B$2:$H$490,MATCH(M$3,'Miljövärden urval för publ'!$B$2:$H$2,0),FALSE)),"",VLOOKUP($J98,'Miljövärden urval för publ'!$B$2:$H$490,MATCH(M$3,'Miljövärden urval för publ'!$B$2:$H$2,0),FALSE))</f>
        <v>4.1780099999999996</v>
      </c>
      <c r="N98" s="106">
        <f>IF(ISERROR(VLOOKUP($J98,'Miljövärden urval för publ'!$B$2:$H$490,MATCH(N$3,'Miljövärden urval för publ'!$B$2:$H$2,0),FALSE)),"",VLOOKUP($J98,'Miljövärden urval för publ'!$B$2:$H$490,MATCH(N$3,'Miljövärden urval för publ'!$B$2:$H$2,0),FALSE))</f>
        <v>2.9574100000000002E-3</v>
      </c>
    </row>
    <row r="99" spans="1:14" x14ac:dyDescent="0.25">
      <c r="A99" s="117" t="s">
        <v>474</v>
      </c>
      <c r="B99" s="117" t="s">
        <v>477</v>
      </c>
      <c r="D99" s="112" t="str">
        <f>VLOOKUP(B99,'Miljövärden urval för publ'!$B$2:$V$480,MATCH("ska publiceras:",'Miljövärden urval för publ'!$B$2:$T$2,0),FALSE)</f>
        <v>ja</v>
      </c>
      <c r="E99" s="113">
        <f t="shared" si="3"/>
        <v>81</v>
      </c>
      <c r="H99" s="106">
        <v>97</v>
      </c>
      <c r="I99" s="106" t="str">
        <f t="shared" si="4"/>
        <v>Gotlands Energi AB</v>
      </c>
      <c r="J99" s="106" t="str">
        <f t="shared" si="5"/>
        <v>Hemse</v>
      </c>
      <c r="K99" s="106">
        <f>IF(ISERROR(VLOOKUP($J99,'Miljövärden urval för publ'!$B$2:$H$490,MATCH(K$3,'Miljövärden urval för publ'!$B$2:$H$2,0),FALSE)),"",VLOOKUP($J99,'Miljövärden urval för publ'!$B$2:$H$490,MATCH(K$3,'Miljövärden urval för publ'!$B$2:$H$2,0),FALSE))</f>
        <v>0.24485199999999999</v>
      </c>
      <c r="L99" s="106">
        <f>IF(ISERROR(VLOOKUP($J99,'Miljövärden urval för publ'!$B$2:$H$490,MATCH(L$3,'Miljövärden urval för publ'!$B$2:$H$2,0),FALSE)),"",VLOOKUP($J99,'Miljövärden urval för publ'!$B$2:$H$490,MATCH(L$3,'Miljövärden urval för publ'!$B$2:$H$2,0),FALSE))</f>
        <v>54.545299999999997</v>
      </c>
      <c r="M99" s="106">
        <f>IF(ISERROR(VLOOKUP($J99,'Miljövärden urval för publ'!$B$2:$H$490,MATCH(M$3,'Miljövärden urval för publ'!$B$2:$H$2,0),FALSE)),"",VLOOKUP($J99,'Miljövärden urval för publ'!$B$2:$H$490,MATCH(M$3,'Miljövärden urval för publ'!$B$2:$H$2,0),FALSE))</f>
        <v>8.3569600000000008</v>
      </c>
      <c r="N99" s="106">
        <f>IF(ISERROR(VLOOKUP($J99,'Miljövärden urval för publ'!$B$2:$H$490,MATCH(N$3,'Miljövärden urval för publ'!$B$2:$H$2,0),FALSE)),"",VLOOKUP($J99,'Miljövärden urval för publ'!$B$2:$H$490,MATCH(N$3,'Miljövärden urval för publ'!$B$2:$H$2,0),FALSE))</f>
        <v>5.8256200000000001E-2</v>
      </c>
    </row>
    <row r="100" spans="1:14" x14ac:dyDescent="0.25">
      <c r="A100" s="117" t="s">
        <v>165</v>
      </c>
      <c r="B100" s="117" t="s">
        <v>166</v>
      </c>
      <c r="D100" s="112" t="str">
        <f>VLOOKUP(B100,'Miljövärden urval för publ'!$B$2:$V$480,MATCH("ska publiceras:",'Miljövärden urval för publ'!$B$2:$T$2,0),FALSE)</f>
        <v>ja</v>
      </c>
      <c r="E100" s="113">
        <f t="shared" si="3"/>
        <v>82</v>
      </c>
      <c r="H100" s="106">
        <v>98</v>
      </c>
      <c r="I100" s="106" t="str">
        <f t="shared" si="4"/>
        <v>Gislaved Energi AB</v>
      </c>
      <c r="J100" s="106" t="str">
        <f t="shared" si="5"/>
        <v>Hestra</v>
      </c>
      <c r="K100" s="106">
        <f>IF(ISERROR(VLOOKUP($J100,'Miljövärden urval för publ'!$B$2:$H$490,MATCH(K$3,'Miljövärden urval för publ'!$B$2:$H$2,0),FALSE)),"",VLOOKUP($J100,'Miljövärden urval för publ'!$B$2:$H$490,MATCH(K$3,'Miljövärden urval för publ'!$B$2:$H$2,0),FALSE))</f>
        <v>0.112557</v>
      </c>
      <c r="L100" s="106">
        <f>IF(ISERROR(VLOOKUP($J100,'Miljövärden urval för publ'!$B$2:$H$490,MATCH(L$3,'Miljövärden urval för publ'!$B$2:$H$2,0),FALSE)),"",VLOOKUP($J100,'Miljövärden urval för publ'!$B$2:$H$490,MATCH(L$3,'Miljövärden urval för publ'!$B$2:$H$2,0),FALSE))</f>
        <v>26.973299999999998</v>
      </c>
      <c r="M100" s="106">
        <f>IF(ISERROR(VLOOKUP($J100,'Miljövärden urval för publ'!$B$2:$H$490,MATCH(M$3,'Miljövärden urval för publ'!$B$2:$H$2,0),FALSE)),"",VLOOKUP($J100,'Miljövärden urval för publ'!$B$2:$H$490,MATCH(M$3,'Miljövärden urval för publ'!$B$2:$H$2,0),FALSE))</f>
        <v>9.6318199999999994</v>
      </c>
      <c r="N100" s="106">
        <f>IF(ISERROR(VLOOKUP($J100,'Miljövärden urval för publ'!$B$2:$H$490,MATCH(N$3,'Miljövärden urval för publ'!$B$2:$H$2,0),FALSE)),"",VLOOKUP($J100,'Miljövärden urval för publ'!$B$2:$H$490,MATCH(N$3,'Miljövärden urval för publ'!$B$2:$H$2,0),FALSE))</f>
        <v>1.16043E-2</v>
      </c>
    </row>
    <row r="101" spans="1:14" x14ac:dyDescent="0.25">
      <c r="A101" s="117" t="s">
        <v>453</v>
      </c>
      <c r="B101" s="117" t="s">
        <v>454</v>
      </c>
      <c r="D101" s="112" t="str">
        <f>VLOOKUP(B101,'Miljövärden urval för publ'!$B$2:$V$480,MATCH("ska publiceras:",'Miljövärden urval för publ'!$B$2:$T$2,0),FALSE)</f>
        <v>ja</v>
      </c>
      <c r="E101" s="113">
        <f t="shared" si="3"/>
        <v>83</v>
      </c>
      <c r="H101" s="106">
        <v>99</v>
      </c>
      <c r="I101" s="106" t="str">
        <f t="shared" si="4"/>
        <v>Hjo Energi AB</v>
      </c>
      <c r="J101" s="106" t="str">
        <f t="shared" si="5"/>
        <v>Hjo</v>
      </c>
      <c r="K101" s="106">
        <f>IF(ISERROR(VLOOKUP($J101,'Miljövärden urval för publ'!$B$2:$H$490,MATCH(K$3,'Miljövärden urval för publ'!$B$2:$H$2,0),FALSE)),"",VLOOKUP($J101,'Miljövärden urval för publ'!$B$2:$H$490,MATCH(K$3,'Miljövärden urval för publ'!$B$2:$H$2,0),FALSE))</f>
        <v>6.9409799999999994E-2</v>
      </c>
      <c r="L101" s="106">
        <f>IF(ISERROR(VLOOKUP($J101,'Miljövärden urval för publ'!$B$2:$H$490,MATCH(L$3,'Miljövärden urval för publ'!$B$2:$H$2,0),FALSE)),"",VLOOKUP($J101,'Miljövärden urval för publ'!$B$2:$H$490,MATCH(L$3,'Miljövärden urval för publ'!$B$2:$H$2,0),FALSE))</f>
        <v>12.5015</v>
      </c>
      <c r="M101" s="106">
        <f>IF(ISERROR(VLOOKUP($J101,'Miljövärden urval för publ'!$B$2:$H$490,MATCH(M$3,'Miljövärden urval för publ'!$B$2:$H$2,0),FALSE)),"",VLOOKUP($J101,'Miljövärden urval för publ'!$B$2:$H$490,MATCH(M$3,'Miljövärden urval för publ'!$B$2:$H$2,0),FALSE))</f>
        <v>8.4227500000000006</v>
      </c>
      <c r="N101" s="106">
        <f>IF(ISERROR(VLOOKUP($J101,'Miljövärden urval för publ'!$B$2:$H$490,MATCH(N$3,'Miljövärden urval för publ'!$B$2:$H$2,0),FALSE)),"",VLOOKUP($J101,'Miljövärden urval för publ'!$B$2:$H$490,MATCH(N$3,'Miljövärden urval för publ'!$B$2:$H$2,0),FALSE))</f>
        <v>4.6705000000000002E-3</v>
      </c>
    </row>
    <row r="102" spans="1:14" x14ac:dyDescent="0.25">
      <c r="A102" s="117" t="s">
        <v>167</v>
      </c>
      <c r="B102" s="117" t="s">
        <v>168</v>
      </c>
      <c r="D102" s="112" t="str">
        <f>VLOOKUP(B102,'Miljövärden urval för publ'!$B$2:$V$480,MATCH("ska publiceras:",'Miljövärden urval för publ'!$B$2:$T$2,0),FALSE)</f>
        <v>ja</v>
      </c>
      <c r="E102" s="113">
        <f t="shared" si="3"/>
        <v>84</v>
      </c>
      <c r="H102" s="106">
        <v>100</v>
      </c>
      <c r="I102" s="106" t="str">
        <f t="shared" si="4"/>
        <v>Öresundskraft AB</v>
      </c>
      <c r="J102" s="106" t="str">
        <f t="shared" si="5"/>
        <v>Hjärnarp</v>
      </c>
      <c r="K102" s="106">
        <f>IF(ISERROR(VLOOKUP($J102,'Miljövärden urval för publ'!$B$2:$H$490,MATCH(K$3,'Miljövärden urval för publ'!$B$2:$H$2,0),FALSE)),"",VLOOKUP($J102,'Miljövärden urval för publ'!$B$2:$H$490,MATCH(K$3,'Miljövärden urval för publ'!$B$2:$H$2,0),FALSE))</f>
        <v>0.209531</v>
      </c>
      <c r="L102" s="106">
        <f>IF(ISERROR(VLOOKUP($J102,'Miljövärden urval för publ'!$B$2:$H$490,MATCH(L$3,'Miljövärden urval för publ'!$B$2:$H$2,0),FALSE)),"",VLOOKUP($J102,'Miljövärden urval för publ'!$B$2:$H$490,MATCH(L$3,'Miljövärden urval för publ'!$B$2:$H$2,0),FALSE))</f>
        <v>9.0746300000000009</v>
      </c>
      <c r="M102" s="106">
        <f>IF(ISERROR(VLOOKUP($J102,'Miljövärden urval för publ'!$B$2:$H$490,MATCH(M$3,'Miljövärden urval för publ'!$B$2:$H$2,0),FALSE)),"",VLOOKUP($J102,'Miljövärden urval för publ'!$B$2:$H$490,MATCH(M$3,'Miljövärden urval för publ'!$B$2:$H$2,0),FALSE))</f>
        <v>19.568100000000001</v>
      </c>
      <c r="N102" s="106">
        <f>IF(ISERROR(VLOOKUP($J102,'Miljövärden urval för publ'!$B$2:$H$490,MATCH(N$3,'Miljövärden urval för publ'!$B$2:$H$2,0),FALSE)),"",VLOOKUP($J102,'Miljövärden urval för publ'!$B$2:$H$490,MATCH(N$3,'Miljövärden urval för publ'!$B$2:$H$2,0),FALSE))</f>
        <v>8.2019700000000005E-4</v>
      </c>
    </row>
    <row r="103" spans="1:14" x14ac:dyDescent="0.25">
      <c r="A103" s="117" t="s">
        <v>169</v>
      </c>
      <c r="B103" s="117" t="s">
        <v>170</v>
      </c>
      <c r="D103" s="112" t="str">
        <f>VLOOKUP(B103,'Miljövärden urval för publ'!$B$2:$V$480,MATCH("ska publiceras:",'Miljövärden urval för publ'!$B$2:$T$2,0),FALSE)</f>
        <v>ja</v>
      </c>
      <c r="E103" s="113">
        <f t="shared" si="3"/>
        <v>85</v>
      </c>
      <c r="H103" s="106">
        <v>101</v>
      </c>
      <c r="I103" s="106" t="str">
        <f t="shared" si="4"/>
        <v>Värmevärden AB</v>
      </c>
      <c r="J103" s="106" t="str">
        <f t="shared" si="5"/>
        <v>Hofors(Värmevärden)</v>
      </c>
      <c r="K103" s="106">
        <f>IF(ISERROR(VLOOKUP($J103,'Miljövärden urval för publ'!$B$2:$H$490,MATCH(K$3,'Miljövärden urval för publ'!$B$2:$H$2,0),FALSE)),"",VLOOKUP($J103,'Miljövärden urval för publ'!$B$2:$H$490,MATCH(K$3,'Miljövärden urval för publ'!$B$2:$H$2,0),FALSE))</f>
        <v>7.1373000000000006E-2</v>
      </c>
      <c r="L103" s="106">
        <f>IF(ISERROR(VLOOKUP($J103,'Miljövärden urval för publ'!$B$2:$H$490,MATCH(L$3,'Miljövärden urval för publ'!$B$2:$H$2,0),FALSE)),"",VLOOKUP($J103,'Miljövärden urval för publ'!$B$2:$H$490,MATCH(L$3,'Miljövärden urval för publ'!$B$2:$H$2,0),FALSE))</f>
        <v>4.1593200000000001</v>
      </c>
      <c r="M103" s="106">
        <f>IF(ISERROR(VLOOKUP($J103,'Miljövärden urval för publ'!$B$2:$H$490,MATCH(M$3,'Miljövärden urval för publ'!$B$2:$H$2,0),FALSE)),"",VLOOKUP($J103,'Miljövärden urval för publ'!$B$2:$H$490,MATCH(M$3,'Miljövärden urval för publ'!$B$2:$H$2,0),FALSE))</f>
        <v>3.2123300000000001</v>
      </c>
      <c r="N103" s="106">
        <f>IF(ISERROR(VLOOKUP($J103,'Miljövärden urval för publ'!$B$2:$H$490,MATCH(N$3,'Miljövärden urval för publ'!$B$2:$H$2,0),FALSE)),"",VLOOKUP($J103,'Miljövärden urval för publ'!$B$2:$H$490,MATCH(N$3,'Miljövärden urval för publ'!$B$2:$H$2,0),FALSE))</f>
        <v>0</v>
      </c>
    </row>
    <row r="104" spans="1:14" x14ac:dyDescent="0.25">
      <c r="A104" s="117" t="s">
        <v>169</v>
      </c>
      <c r="B104" s="117" t="s">
        <v>171</v>
      </c>
      <c r="D104" s="112" t="str">
        <f>VLOOKUP(B104,'Miljövärden urval för publ'!$B$2:$V$480,MATCH("ska publiceras:",'Miljövärden urval för publ'!$B$2:$T$2,0),FALSE)</f>
        <v>ja</v>
      </c>
      <c r="E104" s="113">
        <f t="shared" si="3"/>
        <v>86</v>
      </c>
      <c r="H104" s="106">
        <v>102</v>
      </c>
      <c r="I104" s="106" t="str">
        <f t="shared" si="4"/>
        <v>Vetlanda Energi och Teknik AB</v>
      </c>
      <c r="J104" s="106" t="str">
        <f t="shared" si="5"/>
        <v>Holsby</v>
      </c>
      <c r="K104" s="106">
        <f>IF(ISERROR(VLOOKUP($J104,'Miljövärden urval för publ'!$B$2:$H$490,MATCH(K$3,'Miljövärden urval för publ'!$B$2:$H$2,0),FALSE)),"",VLOOKUP($J104,'Miljövärden urval för publ'!$B$2:$H$490,MATCH(K$3,'Miljövärden urval för publ'!$B$2:$H$2,0),FALSE))</f>
        <v>0.24787899999999999</v>
      </c>
      <c r="L104" s="106">
        <f>IF(ISERROR(VLOOKUP($J104,'Miljövärden urval för publ'!$B$2:$H$490,MATCH(L$3,'Miljövärden urval för publ'!$B$2:$H$2,0),FALSE)),"",VLOOKUP($J104,'Miljövärden urval för publ'!$B$2:$H$490,MATCH(L$3,'Miljövärden urval för publ'!$B$2:$H$2,0),FALSE))</f>
        <v>59.818199999999997</v>
      </c>
      <c r="M104" s="106">
        <f>IF(ISERROR(VLOOKUP($J104,'Miljövärden urval för publ'!$B$2:$H$490,MATCH(M$3,'Miljövärden urval för publ'!$B$2:$H$2,0),FALSE)),"",VLOOKUP($J104,'Miljövärden urval för publ'!$B$2:$H$490,MATCH(M$3,'Miljövärden urval för publ'!$B$2:$H$2,0),FALSE))</f>
        <v>12.2315</v>
      </c>
      <c r="N104" s="106">
        <f>IF(ISERROR(VLOOKUP($J104,'Miljövärden urval för publ'!$B$2:$H$490,MATCH(N$3,'Miljövärden urval för publ'!$B$2:$H$2,0),FALSE)),"",VLOOKUP($J104,'Miljövärden urval för publ'!$B$2:$H$490,MATCH(N$3,'Miljövärden urval för publ'!$B$2:$H$2,0),FALSE))</f>
        <v>8.9215699999999995E-2</v>
      </c>
    </row>
    <row r="105" spans="1:14" x14ac:dyDescent="0.25">
      <c r="A105" s="117" t="s">
        <v>172</v>
      </c>
      <c r="B105" s="117" t="s">
        <v>173</v>
      </c>
      <c r="D105" s="112" t="str">
        <f>VLOOKUP(B105,'Miljövärden urval för publ'!$B$2:$V$480,MATCH("ska publiceras:",'Miljövärden urval för publ'!$B$2:$T$2,0),FALSE)</f>
        <v>ja</v>
      </c>
      <c r="E105" s="113">
        <f t="shared" si="3"/>
        <v>87</v>
      </c>
      <c r="H105" s="106">
        <v>103</v>
      </c>
      <c r="I105" s="106" t="str">
        <f t="shared" si="4"/>
        <v>Lantmännen Agrovärme AB</v>
      </c>
      <c r="J105" s="106" t="str">
        <f t="shared" si="5"/>
        <v>Horred</v>
      </c>
      <c r="K105" s="106">
        <f>IF(ISERROR(VLOOKUP($J105,'Miljövärden urval för publ'!$B$2:$H$490,MATCH(K$3,'Miljövärden urval för publ'!$B$2:$H$2,0),FALSE)),"",VLOOKUP($J105,'Miljövärden urval för publ'!$B$2:$H$490,MATCH(K$3,'Miljövärden urval för publ'!$B$2:$H$2,0),FALSE))</f>
        <v>0.28185300000000002</v>
      </c>
      <c r="L105" s="106">
        <f>IF(ISERROR(VLOOKUP($J105,'Miljövärden urval för publ'!$B$2:$H$490,MATCH(L$3,'Miljövärden urval för publ'!$B$2:$H$2,0),FALSE)),"",VLOOKUP($J105,'Miljövärden urval för publ'!$B$2:$H$490,MATCH(L$3,'Miljövärden urval för publ'!$B$2:$H$2,0),FALSE))</f>
        <v>40.454900000000002</v>
      </c>
      <c r="M105" s="106">
        <f>IF(ISERROR(VLOOKUP($J105,'Miljövärden urval för publ'!$B$2:$H$490,MATCH(M$3,'Miljövärden urval för publ'!$B$2:$H$2,0),FALSE)),"",VLOOKUP($J105,'Miljövärden urval för publ'!$B$2:$H$490,MATCH(M$3,'Miljövärden urval för publ'!$B$2:$H$2,0),FALSE))</f>
        <v>17.447700000000001</v>
      </c>
      <c r="N105" s="106">
        <f>IF(ISERROR(VLOOKUP($J105,'Miljövärden urval för publ'!$B$2:$H$490,MATCH(N$3,'Miljövärden urval för publ'!$B$2:$H$2,0),FALSE)),"",VLOOKUP($J105,'Miljövärden urval för publ'!$B$2:$H$490,MATCH(N$3,'Miljövärden urval för publ'!$B$2:$H$2,0),FALSE))</f>
        <v>6.7566000000000001E-2</v>
      </c>
    </row>
    <row r="106" spans="1:14" x14ac:dyDescent="0.25">
      <c r="A106" s="117" t="s">
        <v>175</v>
      </c>
      <c r="B106" s="117" t="s">
        <v>176</v>
      </c>
      <c r="D106" s="112" t="str">
        <f>VLOOKUP(B106,'Miljövärden urval för publ'!$B$2:$V$480,MATCH("ska publiceras:",'Miljövärden urval för publ'!$B$2:$T$2,0),FALSE)</f>
        <v>ja</v>
      </c>
      <c r="E106" s="113">
        <f t="shared" si="3"/>
        <v>88</v>
      </c>
      <c r="H106" s="106">
        <v>104</v>
      </c>
      <c r="I106" s="106" t="str">
        <f t="shared" si="4"/>
        <v>Värmevärden AB</v>
      </c>
      <c r="J106" s="106" t="str">
        <f t="shared" si="5"/>
        <v>Hudiksvall</v>
      </c>
      <c r="K106" s="106">
        <f>IF(ISERROR(VLOOKUP($J106,'Miljövärden urval för publ'!$B$2:$H$490,MATCH(K$3,'Miljövärden urval för publ'!$B$2:$H$2,0),FALSE)),"",VLOOKUP($J106,'Miljövärden urval för publ'!$B$2:$H$490,MATCH(K$3,'Miljövärden urval för publ'!$B$2:$H$2,0),FALSE))</f>
        <v>8.9209899999999995E-2</v>
      </c>
      <c r="L106" s="106">
        <f>IF(ISERROR(VLOOKUP($J106,'Miljövärden urval för publ'!$B$2:$H$490,MATCH(L$3,'Miljövärden urval för publ'!$B$2:$H$2,0),FALSE)),"",VLOOKUP($J106,'Miljövärden urval för publ'!$B$2:$H$490,MATCH(L$3,'Miljövärden urval för publ'!$B$2:$H$2,0),FALSE))</f>
        <v>8.5467999999999993</v>
      </c>
      <c r="M106" s="106">
        <f>IF(ISERROR(VLOOKUP($J106,'Miljövärden urval för publ'!$B$2:$H$490,MATCH(M$3,'Miljövärden urval för publ'!$B$2:$H$2,0),FALSE)),"",VLOOKUP($J106,'Miljövärden urval för publ'!$B$2:$H$490,MATCH(M$3,'Miljövärden urval för publ'!$B$2:$H$2,0),FALSE))</f>
        <v>5.1939000000000002</v>
      </c>
      <c r="N106" s="106">
        <f>IF(ISERROR(VLOOKUP($J106,'Miljövärden urval för publ'!$B$2:$H$490,MATCH(N$3,'Miljövärden urval för publ'!$B$2:$H$2,0),FALSE)),"",VLOOKUP($J106,'Miljövärden urval för publ'!$B$2:$H$490,MATCH(N$3,'Miljövärden urval för publ'!$B$2:$H$2,0),FALSE))</f>
        <v>8.2491600000000002E-3</v>
      </c>
    </row>
    <row r="107" spans="1:14" x14ac:dyDescent="0.25">
      <c r="A107" s="117" t="s">
        <v>177</v>
      </c>
      <c r="B107" s="117" t="s">
        <v>179</v>
      </c>
      <c r="D107" s="112" t="str">
        <f>VLOOKUP(B107,'Miljövärden urval för publ'!$B$2:$V$480,MATCH("ska publiceras:",'Miljövärden urval för publ'!$B$2:$T$2,0),FALSE)</f>
        <v>ja</v>
      </c>
      <c r="E107" s="113">
        <f t="shared" si="3"/>
        <v>89</v>
      </c>
      <c r="H107" s="106">
        <v>105</v>
      </c>
      <c r="I107" s="106" t="str">
        <f t="shared" si="4"/>
        <v>Övik Energi AB</v>
      </c>
      <c r="J107" s="106" t="str">
        <f t="shared" si="5"/>
        <v>Husum</v>
      </c>
      <c r="K107" s="106">
        <f>IF(ISERROR(VLOOKUP($J107,'Miljövärden urval för publ'!$B$2:$H$490,MATCH(K$3,'Miljövärden urval för publ'!$B$2:$H$2,0),FALSE)),"",VLOOKUP($J107,'Miljövärden urval för publ'!$B$2:$H$490,MATCH(K$3,'Miljövärden urval för publ'!$B$2:$H$2,0),FALSE))</f>
        <v>0.14516899999999999</v>
      </c>
      <c r="L107" s="106">
        <f>IF(ISERROR(VLOOKUP($J107,'Miljövärden urval för publ'!$B$2:$H$490,MATCH(L$3,'Miljövärden urval för publ'!$B$2:$H$2,0),FALSE)),"",VLOOKUP($J107,'Miljövärden urval för publ'!$B$2:$H$490,MATCH(L$3,'Miljövärden urval för publ'!$B$2:$H$2,0),FALSE))</f>
        <v>33.556100000000001</v>
      </c>
      <c r="M107" s="106">
        <f>IF(ISERROR(VLOOKUP($J107,'Miljövärden urval för publ'!$B$2:$H$490,MATCH(M$3,'Miljövärden urval för publ'!$B$2:$H$2,0),FALSE)),"",VLOOKUP($J107,'Miljövärden urval för publ'!$B$2:$H$490,MATCH(M$3,'Miljövärden urval för publ'!$B$2:$H$2,0),FALSE))</f>
        <v>4.8672800000000001</v>
      </c>
      <c r="N107" s="106">
        <f>IF(ISERROR(VLOOKUP($J107,'Miljövärden urval för publ'!$B$2:$H$490,MATCH(N$3,'Miljövärden urval för publ'!$B$2:$H$2,0),FALSE)),"",VLOOKUP($J107,'Miljövärden urval för publ'!$B$2:$H$490,MATCH(N$3,'Miljövärden urval för publ'!$B$2:$H$2,0),FALSE))</f>
        <v>4.64708E-2</v>
      </c>
    </row>
    <row r="108" spans="1:14" x14ac:dyDescent="0.25">
      <c r="A108" s="117" t="s">
        <v>291</v>
      </c>
      <c r="B108" s="117" t="s">
        <v>292</v>
      </c>
      <c r="D108" s="112" t="str">
        <f>VLOOKUP(B108,'Miljövärden urval för publ'!$B$2:$V$480,MATCH("ska publiceras:",'Miljövärden urval för publ'!$B$2:$T$2,0),FALSE)</f>
        <v>nej</v>
      </c>
      <c r="E108" s="113">
        <f t="shared" si="3"/>
        <v>89</v>
      </c>
      <c r="H108" s="106">
        <v>106</v>
      </c>
      <c r="I108" s="106" t="str">
        <f t="shared" si="4"/>
        <v>Degerfors Energi AB</v>
      </c>
      <c r="J108" s="106" t="str">
        <f t="shared" si="5"/>
        <v>HVC Degerfors</v>
      </c>
      <c r="K108" s="106">
        <f>IF(ISERROR(VLOOKUP($J108,'Miljövärden urval för publ'!$B$2:$H$490,MATCH(K$3,'Miljövärden urval för publ'!$B$2:$H$2,0),FALSE)),"",VLOOKUP($J108,'Miljövärden urval för publ'!$B$2:$H$490,MATCH(K$3,'Miljövärden urval för publ'!$B$2:$H$2,0),FALSE))</f>
        <v>0.18854199999999999</v>
      </c>
      <c r="L108" s="106">
        <f>IF(ISERROR(VLOOKUP($J108,'Miljövärden urval för publ'!$B$2:$H$490,MATCH(L$3,'Miljövärden urval för publ'!$B$2:$H$2,0),FALSE)),"",VLOOKUP($J108,'Miljövärden urval för publ'!$B$2:$H$490,MATCH(L$3,'Miljövärden urval för publ'!$B$2:$H$2,0),FALSE))</f>
        <v>17.9498</v>
      </c>
      <c r="M108" s="106">
        <f>IF(ISERROR(VLOOKUP($J108,'Miljövärden urval för publ'!$B$2:$H$490,MATCH(M$3,'Miljövärden urval för publ'!$B$2:$H$2,0),FALSE)),"",VLOOKUP($J108,'Miljövärden urval för publ'!$B$2:$H$490,MATCH(M$3,'Miljövärden urval för publ'!$B$2:$H$2,0),FALSE))</f>
        <v>16.8248</v>
      </c>
      <c r="N108" s="106">
        <f>IF(ISERROR(VLOOKUP($J108,'Miljövärden urval för publ'!$B$2:$H$490,MATCH(N$3,'Miljövärden urval för publ'!$B$2:$H$2,0),FALSE)),"",VLOOKUP($J108,'Miljövärden urval för publ'!$B$2:$H$490,MATCH(N$3,'Miljövärden urval för publ'!$B$2:$H$2,0),FALSE))</f>
        <v>1.6689699999999998E-2</v>
      </c>
    </row>
    <row r="109" spans="1:14" x14ac:dyDescent="0.25">
      <c r="A109" s="117" t="s">
        <v>302</v>
      </c>
      <c r="B109" s="117" t="s">
        <v>303</v>
      </c>
      <c r="D109" s="112" t="str">
        <f>VLOOKUP(B109,'Miljövärden urval för publ'!$B$2:$V$480,MATCH("ska publiceras:",'Miljövärden urval för publ'!$B$2:$T$2,0),FALSE)</f>
        <v>ja</v>
      </c>
      <c r="E109" s="113">
        <f t="shared" si="3"/>
        <v>90</v>
      </c>
      <c r="H109" s="106">
        <v>107</v>
      </c>
      <c r="I109" s="106" t="str">
        <f t="shared" si="4"/>
        <v>Kungälv Energi AB</v>
      </c>
      <c r="J109" s="106" t="str">
        <f t="shared" si="5"/>
        <v>HVC Kode</v>
      </c>
      <c r="K109" s="106">
        <f>IF(ISERROR(VLOOKUP($J109,'Miljövärden urval för publ'!$B$2:$H$490,MATCH(K$3,'Miljövärden urval för publ'!$B$2:$H$2,0),FALSE)),"",VLOOKUP($J109,'Miljövärden urval för publ'!$B$2:$H$490,MATCH(K$3,'Miljövärden urval för publ'!$B$2:$H$2,0),FALSE))</f>
        <v>0.178675</v>
      </c>
      <c r="L109" s="106">
        <f>IF(ISERROR(VLOOKUP($J109,'Miljövärden urval för publ'!$B$2:$H$490,MATCH(L$3,'Miljövärden urval för publ'!$B$2:$H$2,0),FALSE)),"",VLOOKUP($J109,'Miljövärden urval för publ'!$B$2:$H$490,MATCH(L$3,'Miljövärden urval för publ'!$B$2:$H$2,0),FALSE))</f>
        <v>11.6286</v>
      </c>
      <c r="M109" s="106">
        <f>IF(ISERROR(VLOOKUP($J109,'Miljövärden urval för publ'!$B$2:$H$490,MATCH(M$3,'Miljövärden urval för publ'!$B$2:$H$2,0),FALSE)),"",VLOOKUP($J109,'Miljövärden urval för publ'!$B$2:$H$490,MATCH(M$3,'Miljövärden urval för publ'!$B$2:$H$2,0),FALSE))</f>
        <v>16.320399999999999</v>
      </c>
      <c r="N109" s="106">
        <f>IF(ISERROR(VLOOKUP($J109,'Miljövärden urval för publ'!$B$2:$H$490,MATCH(N$3,'Miljövärden urval för publ'!$B$2:$H$2,0),FALSE)),"",VLOOKUP($J109,'Miljövärden urval för publ'!$B$2:$H$490,MATCH(N$3,'Miljövärden urval för publ'!$B$2:$H$2,0),FALSE))</f>
        <v>1.31488E-2</v>
      </c>
    </row>
    <row r="110" spans="1:14" x14ac:dyDescent="0.25">
      <c r="A110" s="117" t="s">
        <v>181</v>
      </c>
      <c r="B110" s="117" t="s">
        <v>182</v>
      </c>
      <c r="D110" s="112" t="str">
        <f>VLOOKUP(B110,'Miljövärden urval för publ'!$B$2:$V$480,MATCH("ska publiceras:",'Miljövärden urval för publ'!$B$2:$T$2,0),FALSE)</f>
        <v>ja</v>
      </c>
      <c r="E110" s="113">
        <f t="shared" si="3"/>
        <v>91</v>
      </c>
      <c r="H110" s="106">
        <v>108</v>
      </c>
      <c r="I110" s="106" t="str">
        <f t="shared" si="4"/>
        <v>Kungälv Energi AB</v>
      </c>
      <c r="J110" s="106" t="str">
        <f t="shared" si="5"/>
        <v>HVC Kärna</v>
      </c>
      <c r="K110" s="106">
        <f>IF(ISERROR(VLOOKUP($J110,'Miljövärden urval för publ'!$B$2:$H$490,MATCH(K$3,'Miljövärden urval för publ'!$B$2:$H$2,0),FALSE)),"",VLOOKUP($J110,'Miljövärden urval för publ'!$B$2:$H$490,MATCH(K$3,'Miljövärden urval för publ'!$B$2:$H$2,0),FALSE))</f>
        <v>0.209788</v>
      </c>
      <c r="L110" s="106">
        <f>IF(ISERROR(VLOOKUP($J110,'Miljövärden urval för publ'!$B$2:$H$490,MATCH(L$3,'Miljövärden urval för publ'!$B$2:$H$2,0),FALSE)),"",VLOOKUP($J110,'Miljövärden urval för publ'!$B$2:$H$490,MATCH(L$3,'Miljövärden urval för publ'!$B$2:$H$2,0),FALSE))</f>
        <v>14.2029</v>
      </c>
      <c r="M110" s="106">
        <f>IF(ISERROR(VLOOKUP($J110,'Miljövärden urval för publ'!$B$2:$H$490,MATCH(M$3,'Miljövärden urval för publ'!$B$2:$H$2,0),FALSE)),"",VLOOKUP($J110,'Miljövärden urval för publ'!$B$2:$H$490,MATCH(M$3,'Miljövärden urval för publ'!$B$2:$H$2,0),FALSE))</f>
        <v>16.384399999999999</v>
      </c>
      <c r="N110" s="106">
        <f>IF(ISERROR(VLOOKUP($J110,'Miljövärden urval för publ'!$B$2:$H$490,MATCH(N$3,'Miljövärden urval för publ'!$B$2:$H$2,0),FALSE)),"",VLOOKUP($J110,'Miljövärden urval för publ'!$B$2:$H$490,MATCH(N$3,'Miljövärden urval för publ'!$B$2:$H$2,0),FALSE))</f>
        <v>2.05761E-2</v>
      </c>
    </row>
    <row r="111" spans="1:14" x14ac:dyDescent="0.25">
      <c r="A111" s="117" t="s">
        <v>329</v>
      </c>
      <c r="B111" s="117" t="s">
        <v>330</v>
      </c>
      <c r="D111" s="112" t="str">
        <f>VLOOKUP(B111,'Miljövärden urval för publ'!$B$2:$V$480,MATCH("ska publiceras:",'Miljövärden urval för publ'!$B$2:$T$2,0),FALSE)</f>
        <v>nej</v>
      </c>
      <c r="E111" s="113">
        <f t="shared" si="3"/>
        <v>91</v>
      </c>
      <c r="H111" s="106">
        <v>109</v>
      </c>
      <c r="I111" s="106" t="str">
        <f t="shared" si="4"/>
        <v>Kungälv Energi AB</v>
      </c>
      <c r="J111" s="106" t="str">
        <f t="shared" si="5"/>
        <v>HVC Stålkullen</v>
      </c>
      <c r="K111" s="106">
        <f>IF(ISERROR(VLOOKUP($J111,'Miljövärden urval för publ'!$B$2:$H$490,MATCH(K$3,'Miljövärden urval för publ'!$B$2:$H$2,0),FALSE)),"",VLOOKUP($J111,'Miljövärden urval för publ'!$B$2:$H$490,MATCH(K$3,'Miljövärden urval för publ'!$B$2:$H$2,0),FALSE))</f>
        <v>0.15793499999999999</v>
      </c>
      <c r="L111" s="106">
        <f>IF(ISERROR(VLOOKUP($J111,'Miljövärden urval för publ'!$B$2:$H$490,MATCH(L$3,'Miljövärden urval för publ'!$B$2:$H$2,0),FALSE)),"",VLOOKUP($J111,'Miljövärden urval för publ'!$B$2:$H$490,MATCH(L$3,'Miljövärden urval för publ'!$B$2:$H$2,0),FALSE))</f>
        <v>9.7299299999999995</v>
      </c>
      <c r="M111" s="106">
        <f>IF(ISERROR(VLOOKUP($J111,'Miljövärden urval för publ'!$B$2:$H$490,MATCH(M$3,'Miljövärden urval för publ'!$B$2:$H$2,0),FALSE)),"",VLOOKUP($J111,'Miljövärden urval för publ'!$B$2:$H$490,MATCH(M$3,'Miljövärden urval för publ'!$B$2:$H$2,0),FALSE))</f>
        <v>15.445600000000001</v>
      </c>
      <c r="N111" s="106">
        <f>IF(ISERROR(VLOOKUP($J111,'Miljövärden urval för publ'!$B$2:$H$490,MATCH(N$3,'Miljövärden urval för publ'!$B$2:$H$2,0),FALSE)),"",VLOOKUP($J111,'Miljövärden urval för publ'!$B$2:$H$490,MATCH(N$3,'Miljövärden urval för publ'!$B$2:$H$2,0),FALSE))</f>
        <v>9.0826499999999994E-3</v>
      </c>
    </row>
    <row r="112" spans="1:14" x14ac:dyDescent="0.25">
      <c r="A112" s="117" t="s">
        <v>556</v>
      </c>
      <c r="B112" s="117" t="s">
        <v>559</v>
      </c>
      <c r="D112" s="112" t="str">
        <f>VLOOKUP(B112,'Miljövärden urval för publ'!$B$2:$V$480,MATCH("ska publiceras:",'Miljövärden urval för publ'!$B$2:$T$2,0),FALSE)</f>
        <v>ja</v>
      </c>
      <c r="E112" s="113">
        <f t="shared" si="3"/>
        <v>92</v>
      </c>
      <c r="H112" s="106">
        <v>110</v>
      </c>
      <c r="I112" s="106" t="str">
        <f t="shared" si="4"/>
        <v>Mark Kraftvärme AB</v>
      </c>
      <c r="J112" s="106" t="str">
        <f t="shared" si="5"/>
        <v>Hyssna</v>
      </c>
      <c r="K112" s="106">
        <f>IF(ISERROR(VLOOKUP($J112,'Miljövärden urval för publ'!$B$2:$H$490,MATCH(K$3,'Miljövärden urval för publ'!$B$2:$H$2,0),FALSE)),"",VLOOKUP($J112,'Miljövärden urval för publ'!$B$2:$H$490,MATCH(K$3,'Miljövärden urval för publ'!$B$2:$H$2,0),FALSE))</f>
        <v>0.142957</v>
      </c>
      <c r="L112" s="106">
        <f>IF(ISERROR(VLOOKUP($J112,'Miljövärden urval för publ'!$B$2:$H$490,MATCH(L$3,'Miljövärden urval för publ'!$B$2:$H$2,0),FALSE)),"",VLOOKUP($J112,'Miljövärden urval för publ'!$B$2:$H$490,MATCH(L$3,'Miljövärden urval för publ'!$B$2:$H$2,0),FALSE))</f>
        <v>9.9505400000000002</v>
      </c>
      <c r="M112" s="106">
        <f>IF(ISERROR(VLOOKUP($J112,'Miljövärden urval för publ'!$B$2:$H$490,MATCH(M$3,'Miljövärden urval för publ'!$B$2:$H$2,0),FALSE)),"",VLOOKUP($J112,'Miljövärden urval för publ'!$B$2:$H$490,MATCH(M$3,'Miljövärden urval för publ'!$B$2:$H$2,0),FALSE))</f>
        <v>15.6455</v>
      </c>
      <c r="N112" s="106">
        <f>IF(ISERROR(VLOOKUP($J112,'Miljövärden urval för publ'!$B$2:$H$490,MATCH(N$3,'Miljövärden urval för publ'!$B$2:$H$2,0),FALSE)),"",VLOOKUP($J112,'Miljövärden urval för publ'!$B$2:$H$490,MATCH(N$3,'Miljövärden urval för publ'!$B$2:$H$2,0),FALSE))</f>
        <v>9.1463399999999993E-3</v>
      </c>
    </row>
    <row r="113" spans="1:14" x14ac:dyDescent="0.25">
      <c r="A113" s="117" t="s">
        <v>474</v>
      </c>
      <c r="B113" s="117" t="s">
        <v>478</v>
      </c>
      <c r="D113" s="112" t="str">
        <f>VLOOKUP(B113,'Miljövärden urval för publ'!$B$2:$V$480,MATCH("ska publiceras:",'Miljövärden urval för publ'!$B$2:$T$2,0),FALSE)</f>
        <v>ja</v>
      </c>
      <c r="E113" s="113">
        <f t="shared" si="3"/>
        <v>93</v>
      </c>
      <c r="H113" s="106">
        <v>111</v>
      </c>
      <c r="I113" s="106" t="str">
        <f t="shared" si="4"/>
        <v>Värmevärden AB</v>
      </c>
      <c r="J113" s="106" t="str">
        <f t="shared" si="5"/>
        <v>Hällefors</v>
      </c>
      <c r="K113" s="106">
        <f>IF(ISERROR(VLOOKUP($J113,'Miljövärden urval för publ'!$B$2:$H$490,MATCH(K$3,'Miljövärden urval för publ'!$B$2:$H$2,0),FALSE)),"",VLOOKUP($J113,'Miljövärden urval för publ'!$B$2:$H$490,MATCH(K$3,'Miljövärden urval för publ'!$B$2:$H$2,0),FALSE))</f>
        <v>0.102572</v>
      </c>
      <c r="L113" s="106">
        <f>IF(ISERROR(VLOOKUP($J113,'Miljövärden urval för publ'!$B$2:$H$490,MATCH(L$3,'Miljövärden urval för publ'!$B$2:$H$2,0),FALSE)),"",VLOOKUP($J113,'Miljövärden urval för publ'!$B$2:$H$490,MATCH(L$3,'Miljövärden urval för publ'!$B$2:$H$2,0),FALSE))</f>
        <v>11.7964</v>
      </c>
      <c r="M113" s="106">
        <f>IF(ISERROR(VLOOKUP($J113,'Miljövärden urval för publ'!$B$2:$H$490,MATCH(M$3,'Miljövärden urval för publ'!$B$2:$H$2,0),FALSE)),"",VLOOKUP($J113,'Miljövärden urval för publ'!$B$2:$H$490,MATCH(M$3,'Miljövärden urval för publ'!$B$2:$H$2,0),FALSE))</f>
        <v>6.3380900000000002</v>
      </c>
      <c r="N113" s="106">
        <f>IF(ISERROR(VLOOKUP($J113,'Miljövärden urval för publ'!$B$2:$H$490,MATCH(N$3,'Miljövärden urval för publ'!$B$2:$H$2,0),FALSE)),"",VLOOKUP($J113,'Miljövärden urval för publ'!$B$2:$H$490,MATCH(N$3,'Miljövärden urval för publ'!$B$2:$H$2,0),FALSE))</f>
        <v>1.1542800000000001E-2</v>
      </c>
    </row>
    <row r="114" spans="1:14" x14ac:dyDescent="0.25">
      <c r="A114" s="117" t="s">
        <v>115</v>
      </c>
      <c r="B114" s="117" t="s">
        <v>119</v>
      </c>
      <c r="D114" s="112" t="str">
        <f>VLOOKUP(B114,'Miljövärden urval för publ'!$B$2:$V$480,MATCH("ska publiceras:",'Miljövärden urval för publ'!$B$2:$T$2,0),FALSE)</f>
        <v>nej</v>
      </c>
      <c r="E114" s="113">
        <f t="shared" si="3"/>
        <v>93</v>
      </c>
      <c r="H114" s="106">
        <v>112</v>
      </c>
      <c r="I114" s="106" t="str">
        <f t="shared" si="4"/>
        <v>Götene Vatten &amp; Värme AB</v>
      </c>
      <c r="J114" s="106" t="str">
        <f t="shared" si="5"/>
        <v>Hällekis</v>
      </c>
      <c r="K114" s="106">
        <f>IF(ISERROR(VLOOKUP($J114,'Miljövärden urval för publ'!$B$2:$H$490,MATCH(K$3,'Miljövärden urval för publ'!$B$2:$H$2,0),FALSE)),"",VLOOKUP($J114,'Miljövärden urval för publ'!$B$2:$H$490,MATCH(K$3,'Miljövärden urval för publ'!$B$2:$H$2,0),FALSE))</f>
        <v>5.3091600000000003E-2</v>
      </c>
      <c r="L114" s="106">
        <f>IF(ISERROR(VLOOKUP($J114,'Miljövärden urval för publ'!$B$2:$H$490,MATCH(L$3,'Miljövärden urval för publ'!$B$2:$H$2,0),FALSE)),"",VLOOKUP($J114,'Miljövärden urval för publ'!$B$2:$H$490,MATCH(L$3,'Miljövärden urval för publ'!$B$2:$H$2,0),FALSE))</f>
        <v>3.2277</v>
      </c>
      <c r="M114" s="106">
        <f>IF(ISERROR(VLOOKUP($J114,'Miljövärden urval för publ'!$B$2:$H$490,MATCH(M$3,'Miljövärden urval för publ'!$B$2:$H$2,0),FALSE)),"",VLOOKUP($J114,'Miljövärden urval för publ'!$B$2:$H$490,MATCH(M$3,'Miljövärden urval för publ'!$B$2:$H$2,0),FALSE))</f>
        <v>1.3433200000000001</v>
      </c>
      <c r="N114" s="106">
        <f>IF(ISERROR(VLOOKUP($J114,'Miljövärden urval för publ'!$B$2:$H$490,MATCH(N$3,'Miljövärden urval för publ'!$B$2:$H$2,0),FALSE)),"",VLOOKUP($J114,'Miljövärden urval för publ'!$B$2:$H$490,MATCH(N$3,'Miljövärden urval för publ'!$B$2:$H$2,0),FALSE))</f>
        <v>6.6611600000000002E-3</v>
      </c>
    </row>
    <row r="115" spans="1:14" x14ac:dyDescent="0.25">
      <c r="A115" s="117" t="s">
        <v>185</v>
      </c>
      <c r="B115" s="117" t="s">
        <v>186</v>
      </c>
      <c r="D115" s="112" t="str">
        <f>VLOOKUP(B115,'Miljövärden urval för publ'!$B$2:$V$480,MATCH("ska publiceras:",'Miljövärden urval för publ'!$B$2:$T$2,0),FALSE)</f>
        <v>ja</v>
      </c>
      <c r="E115" s="113">
        <f t="shared" si="3"/>
        <v>94</v>
      </c>
      <c r="H115" s="106">
        <v>113</v>
      </c>
      <c r="I115" s="106" t="str">
        <f t="shared" si="4"/>
        <v>Härnösand Energi &amp; Miljö AB</v>
      </c>
      <c r="J115" s="106" t="str">
        <f t="shared" si="5"/>
        <v>Härnösand</v>
      </c>
      <c r="K115" s="106">
        <f>IF(ISERROR(VLOOKUP($J115,'Miljövärden urval för publ'!$B$2:$H$490,MATCH(K$3,'Miljövärden urval för publ'!$B$2:$H$2,0),FALSE)),"",VLOOKUP($J115,'Miljövärden urval för publ'!$B$2:$H$490,MATCH(K$3,'Miljövärden urval för publ'!$B$2:$H$2,0),FALSE))</f>
        <v>0.12189999999999999</v>
      </c>
      <c r="L115" s="106">
        <f>IF(ISERROR(VLOOKUP($J115,'Miljövärden urval för publ'!$B$2:$H$490,MATCH(L$3,'Miljövärden urval för publ'!$B$2:$H$2,0),FALSE)),"",VLOOKUP($J115,'Miljövärden urval för publ'!$B$2:$H$490,MATCH(L$3,'Miljövärden urval för publ'!$B$2:$H$2,0),FALSE))</f>
        <v>37.231299999999997</v>
      </c>
      <c r="M115" s="106">
        <f>IF(ISERROR(VLOOKUP($J115,'Miljövärden urval för publ'!$B$2:$H$490,MATCH(M$3,'Miljövärden urval för publ'!$B$2:$H$2,0),FALSE)),"",VLOOKUP($J115,'Miljövärden urval för publ'!$B$2:$H$490,MATCH(M$3,'Miljövärden urval för publ'!$B$2:$H$2,0),FALSE))</f>
        <v>7.6951299999999998</v>
      </c>
      <c r="N115" s="106">
        <f>IF(ISERROR(VLOOKUP($J115,'Miljövärden urval för publ'!$B$2:$H$490,MATCH(N$3,'Miljövärden urval för publ'!$B$2:$H$2,0),FALSE)),"",VLOOKUP($J115,'Miljövärden urval för publ'!$B$2:$H$490,MATCH(N$3,'Miljövärden urval för publ'!$B$2:$H$2,0),FALSE))</f>
        <v>2.2785000000000001E-3</v>
      </c>
    </row>
    <row r="116" spans="1:14" x14ac:dyDescent="0.25">
      <c r="A116" s="117" t="s">
        <v>33</v>
      </c>
      <c r="B116" s="117" t="s">
        <v>37</v>
      </c>
      <c r="D116" s="112" t="str">
        <f>VLOOKUP(B116,'Miljövärden urval för publ'!$B$2:$V$480,MATCH("ska publiceras:",'Miljövärden urval för publ'!$B$2:$T$2,0),FALSE)</f>
        <v>ja</v>
      </c>
      <c r="E116" s="113">
        <f t="shared" si="3"/>
        <v>95</v>
      </c>
      <c r="H116" s="106">
        <v>114</v>
      </c>
      <c r="I116" s="106" t="str">
        <f t="shared" si="4"/>
        <v>Hässleholm Miljö AB</v>
      </c>
      <c r="J116" s="106" t="str">
        <f t="shared" si="5"/>
        <v>Hässleholm</v>
      </c>
      <c r="K116" s="106">
        <f>IF(ISERROR(VLOOKUP($J116,'Miljövärden urval för publ'!$B$2:$H$490,MATCH(K$3,'Miljövärden urval för publ'!$B$2:$H$2,0),FALSE)),"",VLOOKUP($J116,'Miljövärden urval för publ'!$B$2:$H$490,MATCH(K$3,'Miljövärden urval för publ'!$B$2:$H$2,0),FALSE))</f>
        <v>0.182366</v>
      </c>
      <c r="L116" s="106">
        <f>IF(ISERROR(VLOOKUP($J116,'Miljövärden urval för publ'!$B$2:$H$490,MATCH(L$3,'Miljövärden urval för publ'!$B$2:$H$2,0),FALSE)),"",VLOOKUP($J116,'Miljövärden urval för publ'!$B$2:$H$490,MATCH(L$3,'Miljövärden urval för publ'!$B$2:$H$2,0),FALSE))</f>
        <v>98.465999999999994</v>
      </c>
      <c r="M116" s="106">
        <f>IF(ISERROR(VLOOKUP($J116,'Miljövärden urval för publ'!$B$2:$H$490,MATCH(M$3,'Miljövärden urval för publ'!$B$2:$H$2,0),FALSE)),"",VLOOKUP($J116,'Miljövärden urval för publ'!$B$2:$H$490,MATCH(M$3,'Miljövärden urval för publ'!$B$2:$H$2,0),FALSE))</f>
        <v>6.2577199999999999</v>
      </c>
      <c r="N116" s="106">
        <f>IF(ISERROR(VLOOKUP($J116,'Miljövärden urval för publ'!$B$2:$H$490,MATCH(N$3,'Miljövärden urval för publ'!$B$2:$H$2,0),FALSE)),"",VLOOKUP($J116,'Miljövärden urval för publ'!$B$2:$H$490,MATCH(N$3,'Miljövärden urval för publ'!$B$2:$H$2,0),FALSE))</f>
        <v>2.8445999999999999E-2</v>
      </c>
    </row>
    <row r="117" spans="1:14" x14ac:dyDescent="0.25">
      <c r="A117" s="117" t="s">
        <v>547</v>
      </c>
      <c r="B117" s="117" t="s">
        <v>548</v>
      </c>
      <c r="D117" s="112" t="str">
        <f>VLOOKUP(B117,'Miljövärden urval för publ'!$B$2:$V$480,MATCH("ska publiceras:",'Miljövärden urval för publ'!$B$2:$T$2,0),FALSE)</f>
        <v>ja</v>
      </c>
      <c r="E117" s="113">
        <f t="shared" si="3"/>
        <v>96</v>
      </c>
      <c r="H117" s="106">
        <v>115</v>
      </c>
      <c r="I117" s="106" t="str">
        <f t="shared" si="4"/>
        <v>Höganäs Energi AB</v>
      </c>
      <c r="J117" s="106" t="str">
        <f t="shared" si="5"/>
        <v>Höganäs</v>
      </c>
      <c r="K117" s="106">
        <f>IF(ISERROR(VLOOKUP($J117,'Miljövärden urval för publ'!$B$2:$H$490,MATCH(K$3,'Miljövärden urval för publ'!$B$2:$H$2,0),FALSE)),"",VLOOKUP($J117,'Miljövärden urval för publ'!$B$2:$H$490,MATCH(K$3,'Miljövärden urval för publ'!$B$2:$H$2,0),FALSE))</f>
        <v>4.3985099999999999E-2</v>
      </c>
      <c r="L117" s="106">
        <f>IF(ISERROR(VLOOKUP($J117,'Miljövärden urval för publ'!$B$2:$H$490,MATCH(L$3,'Miljövärden urval för publ'!$B$2:$H$2,0),FALSE)),"",VLOOKUP($J117,'Miljövärden urval för publ'!$B$2:$H$490,MATCH(L$3,'Miljövärden urval för publ'!$B$2:$H$2,0),FALSE))</f>
        <v>6.4214200000000003</v>
      </c>
      <c r="M117" s="106">
        <f>IF(ISERROR(VLOOKUP($J117,'Miljövärden urval för publ'!$B$2:$H$490,MATCH(M$3,'Miljövärden urval för publ'!$B$2:$H$2,0),FALSE)),"",VLOOKUP($J117,'Miljövärden urval för publ'!$B$2:$H$490,MATCH(M$3,'Miljövärden urval för publ'!$B$2:$H$2,0),FALSE))</f>
        <v>1.49797</v>
      </c>
      <c r="N117" s="106">
        <f>IF(ISERROR(VLOOKUP($J117,'Miljövärden urval för publ'!$B$2:$H$490,MATCH(N$3,'Miljövärden urval för publ'!$B$2:$H$2,0),FALSE)),"",VLOOKUP($J117,'Miljövärden urval för publ'!$B$2:$H$490,MATCH(N$3,'Miljövärden urval för publ'!$B$2:$H$2,0),FALSE))</f>
        <v>2.4582900000000001E-2</v>
      </c>
    </row>
    <row r="118" spans="1:14" x14ac:dyDescent="0.25">
      <c r="A118" s="117" t="s">
        <v>160</v>
      </c>
      <c r="B118" s="117" t="s">
        <v>161</v>
      </c>
      <c r="D118" s="112" t="str">
        <f>VLOOKUP(B118,'Miljövärden urval för publ'!$B$2:$V$480,MATCH("ska publiceras:",'Miljövärden urval för publ'!$B$2:$T$2,0),FALSE)</f>
        <v>ja</v>
      </c>
      <c r="E118" s="113">
        <f t="shared" si="3"/>
        <v>97</v>
      </c>
      <c r="H118" s="106">
        <v>116</v>
      </c>
      <c r="I118" s="106" t="str">
        <f t="shared" si="4"/>
        <v>E.ON Värme Sverige AB</v>
      </c>
      <c r="J118" s="106" t="str">
        <f t="shared" si="5"/>
        <v>HÖK</v>
      </c>
      <c r="K118" s="106">
        <f>IF(ISERROR(VLOOKUP($J118,'Miljövärden urval för publ'!$B$2:$H$490,MATCH(K$3,'Miljövärden urval för publ'!$B$2:$H$2,0),FALSE)),"",VLOOKUP($J118,'Miljövärden urval för publ'!$B$2:$H$490,MATCH(K$3,'Miljövärden urval för publ'!$B$2:$H$2,0),FALSE))</f>
        <v>0.25924999999999998</v>
      </c>
      <c r="L118" s="106">
        <f>IF(ISERROR(VLOOKUP($J118,'Miljövärden urval för publ'!$B$2:$H$490,MATCH(L$3,'Miljövärden urval för publ'!$B$2:$H$2,0),FALSE)),"",VLOOKUP($J118,'Miljövärden urval för publ'!$B$2:$H$490,MATCH(L$3,'Miljövärden urval för publ'!$B$2:$H$2,0),FALSE))</f>
        <v>81.923400000000001</v>
      </c>
      <c r="M118" s="106">
        <f>IF(ISERROR(VLOOKUP($J118,'Miljövärden urval för publ'!$B$2:$H$490,MATCH(M$3,'Miljövärden urval för publ'!$B$2:$H$2,0),FALSE)),"",VLOOKUP($J118,'Miljövärden urval för publ'!$B$2:$H$490,MATCH(M$3,'Miljövärden urval för publ'!$B$2:$H$2,0),FALSE))</f>
        <v>7.7391100000000002</v>
      </c>
      <c r="N118" s="106">
        <f>IF(ISERROR(VLOOKUP($J118,'Miljövärden urval för publ'!$B$2:$H$490,MATCH(N$3,'Miljövärden urval för publ'!$B$2:$H$2,0),FALSE)),"",VLOOKUP($J118,'Miljövärden urval för publ'!$B$2:$H$490,MATCH(N$3,'Miljövärden urval för publ'!$B$2:$H$2,0),FALSE))</f>
        <v>6.7103499999999996E-2</v>
      </c>
    </row>
    <row r="119" spans="1:14" x14ac:dyDescent="0.25">
      <c r="A119" s="117" t="s">
        <v>156</v>
      </c>
      <c r="B119" s="117" t="s">
        <v>158</v>
      </c>
      <c r="D119" s="112" t="str">
        <f>VLOOKUP(B119,'Miljövärden urval för publ'!$B$2:$V$480,MATCH("ska publiceras:",'Miljövärden urval för publ'!$B$2:$T$2,0),FALSE)</f>
        <v>ja</v>
      </c>
      <c r="E119" s="113">
        <f t="shared" si="3"/>
        <v>98</v>
      </c>
      <c r="H119" s="106">
        <v>117</v>
      </c>
      <c r="I119" s="106" t="str">
        <f t="shared" si="4"/>
        <v>Rindi Energi AB</v>
      </c>
      <c r="J119" s="106" t="str">
        <f t="shared" si="5"/>
        <v>Hörby</v>
      </c>
      <c r="K119" s="106">
        <f>IF(ISERROR(VLOOKUP($J119,'Miljövärden urval för publ'!$B$2:$H$490,MATCH(K$3,'Miljövärden urval för publ'!$B$2:$H$2,0),FALSE)),"",VLOOKUP($J119,'Miljövärden urval för publ'!$B$2:$H$490,MATCH(K$3,'Miljövärden urval för publ'!$B$2:$H$2,0),FALSE))</f>
        <v>0.12979399999999999</v>
      </c>
      <c r="L119" s="106">
        <f>IF(ISERROR(VLOOKUP($J119,'Miljövärden urval för publ'!$B$2:$H$490,MATCH(L$3,'Miljövärden urval för publ'!$B$2:$H$2,0),FALSE)),"",VLOOKUP($J119,'Miljövärden urval för publ'!$B$2:$H$490,MATCH(L$3,'Miljövärden urval för publ'!$B$2:$H$2,0),FALSE))</f>
        <v>31.404199999999999</v>
      </c>
      <c r="M119" s="106">
        <f>IF(ISERROR(VLOOKUP($J119,'Miljövärden urval för publ'!$B$2:$H$490,MATCH(M$3,'Miljövärden urval för publ'!$B$2:$H$2,0),FALSE)),"",VLOOKUP($J119,'Miljövärden urval för publ'!$B$2:$H$490,MATCH(M$3,'Miljövärden urval för publ'!$B$2:$H$2,0),FALSE))</f>
        <v>10.0831</v>
      </c>
      <c r="N119" s="106">
        <f>IF(ISERROR(VLOOKUP($J119,'Miljövärden urval för publ'!$B$2:$H$490,MATCH(N$3,'Miljövärden urval för publ'!$B$2:$H$2,0),FALSE)),"",VLOOKUP($J119,'Miljövärden urval för publ'!$B$2:$H$490,MATCH(N$3,'Miljövärden urval för publ'!$B$2:$H$2,0),FALSE))</f>
        <v>2.2301700000000001E-2</v>
      </c>
    </row>
    <row r="120" spans="1:14" x14ac:dyDescent="0.25">
      <c r="A120" s="117" t="s">
        <v>190</v>
      </c>
      <c r="B120" s="117" t="s">
        <v>191</v>
      </c>
      <c r="D120" s="112" t="str">
        <f>VLOOKUP(B120,'Miljövärden urval för publ'!$B$2:$V$480,MATCH("ska publiceras:",'Miljövärden urval för publ'!$B$2:$T$2,0),FALSE)</f>
        <v>ja</v>
      </c>
      <c r="E120" s="113">
        <f t="shared" si="3"/>
        <v>99</v>
      </c>
      <c r="H120" s="106">
        <v>118</v>
      </c>
      <c r="I120" s="106" t="str">
        <f t="shared" si="4"/>
        <v>Umeå Energi AB</v>
      </c>
      <c r="J120" s="106" t="str">
        <f t="shared" si="5"/>
        <v>Hörnefors</v>
      </c>
      <c r="K120" s="106">
        <f>IF(ISERROR(VLOOKUP($J120,'Miljövärden urval för publ'!$B$2:$H$490,MATCH(K$3,'Miljövärden urval för publ'!$B$2:$H$2,0),FALSE)),"",VLOOKUP($J120,'Miljövärden urval för publ'!$B$2:$H$490,MATCH(K$3,'Miljövärden urval för publ'!$B$2:$H$2,0),FALSE))</f>
        <v>0.21151400000000001</v>
      </c>
      <c r="L120" s="106">
        <f>IF(ISERROR(VLOOKUP($J120,'Miljövärden urval för publ'!$B$2:$H$490,MATCH(L$3,'Miljövärden urval för publ'!$B$2:$H$2,0),FALSE)),"",VLOOKUP($J120,'Miljövärden urval för publ'!$B$2:$H$490,MATCH(L$3,'Miljövärden urval för publ'!$B$2:$H$2,0),FALSE))</f>
        <v>9.64466</v>
      </c>
      <c r="M120" s="106">
        <f>IF(ISERROR(VLOOKUP($J120,'Miljövärden urval för publ'!$B$2:$H$490,MATCH(M$3,'Miljövärden urval för publ'!$B$2:$H$2,0),FALSE)),"",VLOOKUP($J120,'Miljövärden urval för publ'!$B$2:$H$490,MATCH(M$3,'Miljövärden urval för publ'!$B$2:$H$2,0),FALSE))</f>
        <v>18.138100000000001</v>
      </c>
      <c r="N120" s="106">
        <f>IF(ISERROR(VLOOKUP($J120,'Miljövärden urval för publ'!$B$2:$H$490,MATCH(N$3,'Miljövärden urval för publ'!$B$2:$H$2,0),FALSE)),"",VLOOKUP($J120,'Miljövärden urval för publ'!$B$2:$H$490,MATCH(N$3,'Miljövärden urval för publ'!$B$2:$H$2,0),FALSE))</f>
        <v>3.6650200000000002E-3</v>
      </c>
    </row>
    <row r="121" spans="1:14" x14ac:dyDescent="0.25">
      <c r="A121" s="117" t="s">
        <v>547</v>
      </c>
      <c r="B121" s="117" t="s">
        <v>549</v>
      </c>
      <c r="D121" s="112" t="str">
        <f>VLOOKUP(B121,'Miljövärden urval för publ'!$B$2:$V$480,MATCH("ska publiceras:",'Miljövärden urval för publ'!$B$2:$T$2,0),FALSE)</f>
        <v>ja</v>
      </c>
      <c r="E121" s="113">
        <f t="shared" si="3"/>
        <v>100</v>
      </c>
      <c r="H121" s="106">
        <v>119</v>
      </c>
      <c r="I121" s="106" t="str">
        <f t="shared" si="4"/>
        <v>Rindi Energi AB</v>
      </c>
      <c r="J121" s="106" t="str">
        <f t="shared" si="5"/>
        <v>Höör</v>
      </c>
      <c r="K121" s="106">
        <f>IF(ISERROR(VLOOKUP($J121,'Miljövärden urval för publ'!$B$2:$H$490,MATCH(K$3,'Miljövärden urval för publ'!$B$2:$H$2,0),FALSE)),"",VLOOKUP($J121,'Miljövärden urval för publ'!$B$2:$H$490,MATCH(K$3,'Miljövärden urval för publ'!$B$2:$H$2,0),FALSE))</f>
        <v>0.13056000000000001</v>
      </c>
      <c r="L121" s="106">
        <f>IF(ISERROR(VLOOKUP($J121,'Miljövärden urval för publ'!$B$2:$H$490,MATCH(L$3,'Miljövärden urval för publ'!$B$2:$H$2,0),FALSE)),"",VLOOKUP($J121,'Miljövärden urval för publ'!$B$2:$H$490,MATCH(L$3,'Miljövärden urval för publ'!$B$2:$H$2,0),FALSE))</f>
        <v>30.9116</v>
      </c>
      <c r="M121" s="106">
        <f>IF(ISERROR(VLOOKUP($J121,'Miljövärden urval för publ'!$B$2:$H$490,MATCH(M$3,'Miljövärden urval för publ'!$B$2:$H$2,0),FALSE)),"",VLOOKUP($J121,'Miljövärden urval för publ'!$B$2:$H$490,MATCH(M$3,'Miljövärden urval för publ'!$B$2:$H$2,0),FALSE))</f>
        <v>8.8510600000000004</v>
      </c>
      <c r="N121" s="106">
        <f>IF(ISERROR(VLOOKUP($J121,'Miljövärden urval för publ'!$B$2:$H$490,MATCH(N$3,'Miljövärden urval för publ'!$B$2:$H$2,0),FALSE)),"",VLOOKUP($J121,'Miljövärden urval för publ'!$B$2:$H$490,MATCH(N$3,'Miljövärden urval för publ'!$B$2:$H$2,0),FALSE))</f>
        <v>2.1496600000000001E-2</v>
      </c>
    </row>
    <row r="122" spans="1:14" x14ac:dyDescent="0.25">
      <c r="A122" s="117" t="s">
        <v>501</v>
      </c>
      <c r="B122" s="117" t="s">
        <v>508</v>
      </c>
      <c r="D122" s="112" t="str">
        <f>VLOOKUP(B122,'Miljövärden urval för publ'!$B$2:$V$480,MATCH("ska publiceras:",'Miljövärden urval för publ'!$B$2:$T$2,0),FALSE)</f>
        <v>ja</v>
      </c>
      <c r="E122" s="113">
        <f t="shared" si="3"/>
        <v>101</v>
      </c>
      <c r="H122" s="106">
        <v>120</v>
      </c>
      <c r="I122" s="106" t="str">
        <f t="shared" si="4"/>
        <v>Värmevärden AB</v>
      </c>
      <c r="J122" s="106" t="str">
        <f t="shared" si="5"/>
        <v>Iggesund</v>
      </c>
      <c r="K122" s="106">
        <f>IF(ISERROR(VLOOKUP($J122,'Miljövärden urval för publ'!$B$2:$H$490,MATCH(K$3,'Miljövärden urval för publ'!$B$2:$H$2,0),FALSE)),"",VLOOKUP($J122,'Miljövärden urval för publ'!$B$2:$H$490,MATCH(K$3,'Miljövärden urval för publ'!$B$2:$H$2,0),FALSE))</f>
        <v>0.17529600000000001</v>
      </c>
      <c r="L122" s="106">
        <f>IF(ISERROR(VLOOKUP($J122,'Miljövärden urval för publ'!$B$2:$H$490,MATCH(L$3,'Miljövärden urval för publ'!$B$2:$H$2,0),FALSE)),"",VLOOKUP($J122,'Miljövärden urval för publ'!$B$2:$H$490,MATCH(L$3,'Miljövärden urval för publ'!$B$2:$H$2,0),FALSE))</f>
        <v>37.304699999999997</v>
      </c>
      <c r="M122" s="106">
        <f>IF(ISERROR(VLOOKUP($J122,'Miljövärden urval för publ'!$B$2:$H$490,MATCH(M$3,'Miljövärden urval för publ'!$B$2:$H$2,0),FALSE)),"",VLOOKUP($J122,'Miljövärden urval för publ'!$B$2:$H$490,MATCH(M$3,'Miljövärden urval för publ'!$B$2:$H$2,0),FALSE))</f>
        <v>4.3293100000000004</v>
      </c>
      <c r="N122" s="106">
        <f>IF(ISERROR(VLOOKUP($J122,'Miljövärden urval för publ'!$B$2:$H$490,MATCH(N$3,'Miljövärden urval för publ'!$B$2:$H$2,0),FALSE)),"",VLOOKUP($J122,'Miljövärden urval för publ'!$B$2:$H$490,MATCH(N$3,'Miljövärden urval för publ'!$B$2:$H$2,0),FALSE))</f>
        <v>0.10483000000000001</v>
      </c>
    </row>
    <row r="123" spans="1:14" x14ac:dyDescent="0.25">
      <c r="A123" s="117" t="s">
        <v>487</v>
      </c>
      <c r="B123" s="117" t="s">
        <v>489</v>
      </c>
      <c r="D123" s="112" t="str">
        <f>VLOOKUP(B123,'Miljövärden urval för publ'!$B$2:$V$480,MATCH("ska publiceras:",'Miljövärden urval för publ'!$B$2:$T$2,0),FALSE)</f>
        <v>ja</v>
      </c>
      <c r="E123" s="113">
        <f t="shared" si="3"/>
        <v>102</v>
      </c>
      <c r="H123" s="106">
        <v>121</v>
      </c>
      <c r="I123" s="106" t="str">
        <f t="shared" si="4"/>
        <v>Eksjö Energi AB</v>
      </c>
      <c r="J123" s="106" t="str">
        <f t="shared" si="5"/>
        <v>Ingatorp</v>
      </c>
      <c r="K123" s="106">
        <f>IF(ISERROR(VLOOKUP($J123,'Miljövärden urval för publ'!$B$2:$H$490,MATCH(K$3,'Miljövärden urval för publ'!$B$2:$H$2,0),FALSE)),"",VLOOKUP($J123,'Miljövärden urval för publ'!$B$2:$H$490,MATCH(K$3,'Miljövärden urval för publ'!$B$2:$H$2,0),FALSE))</f>
        <v>0.14019699999999999</v>
      </c>
      <c r="L123" s="106">
        <f>IF(ISERROR(VLOOKUP($J123,'Miljövärden urval för publ'!$B$2:$H$490,MATCH(L$3,'Miljövärden urval för publ'!$B$2:$H$2,0),FALSE)),"",VLOOKUP($J123,'Miljövärden urval för publ'!$B$2:$H$490,MATCH(L$3,'Miljövärden urval för publ'!$B$2:$H$2,0),FALSE))</f>
        <v>34.0548</v>
      </c>
      <c r="M123" s="106">
        <f>IF(ISERROR(VLOOKUP($J123,'Miljövärden urval för publ'!$B$2:$H$490,MATCH(M$3,'Miljövärden urval för publ'!$B$2:$H$2,0),FALSE)),"",VLOOKUP($J123,'Miljövärden urval för publ'!$B$2:$H$490,MATCH(M$3,'Miljövärden urval för publ'!$B$2:$H$2,0),FALSE))</f>
        <v>11.5573</v>
      </c>
      <c r="N123" s="106">
        <f>IF(ISERROR(VLOOKUP($J123,'Miljövärden urval för publ'!$B$2:$H$490,MATCH(N$3,'Miljövärden urval för publ'!$B$2:$H$2,0),FALSE)),"",VLOOKUP($J123,'Miljövärden urval för publ'!$B$2:$H$490,MATCH(N$3,'Miljövärden urval för publ'!$B$2:$H$2,0),FALSE))</f>
        <v>2.1353799999999999E-2</v>
      </c>
    </row>
    <row r="124" spans="1:14" x14ac:dyDescent="0.25">
      <c r="A124" s="117" t="s">
        <v>238</v>
      </c>
      <c r="B124" s="117" t="s">
        <v>242</v>
      </c>
      <c r="D124" s="112" t="str">
        <f>VLOOKUP(B124,'Miljövärden urval för publ'!$B$2:$V$480,MATCH("ska publiceras:",'Miljövärden urval för publ'!$B$2:$T$2,0),FALSE)</f>
        <v>ja</v>
      </c>
      <c r="E124" s="113">
        <f t="shared" si="3"/>
        <v>103</v>
      </c>
      <c r="H124" s="106">
        <v>122</v>
      </c>
      <c r="I124" s="106" t="str">
        <f t="shared" si="4"/>
        <v>Växjö Energi AB</v>
      </c>
      <c r="J124" s="106" t="str">
        <f t="shared" si="5"/>
        <v>Ingelstad</v>
      </c>
      <c r="K124" s="106">
        <f>IF(ISERROR(VLOOKUP($J124,'Miljövärden urval för publ'!$B$2:$H$490,MATCH(K$3,'Miljövärden urval för publ'!$B$2:$H$2,0),FALSE)),"",VLOOKUP($J124,'Miljövärden urval för publ'!$B$2:$H$490,MATCH(K$3,'Miljövärden urval för publ'!$B$2:$H$2,0),FALSE))</f>
        <v>0.112359</v>
      </c>
      <c r="L124" s="106">
        <f>IF(ISERROR(VLOOKUP($J124,'Miljövärden urval för publ'!$B$2:$H$490,MATCH(L$3,'Miljövärden urval för publ'!$B$2:$H$2,0),FALSE)),"",VLOOKUP($J124,'Miljövärden urval för publ'!$B$2:$H$490,MATCH(L$3,'Miljövärden urval för publ'!$B$2:$H$2,0),FALSE))</f>
        <v>20.710799999999999</v>
      </c>
      <c r="M124" s="106">
        <f>IF(ISERROR(VLOOKUP($J124,'Miljövärden urval för publ'!$B$2:$H$490,MATCH(M$3,'Miljövärden urval för publ'!$B$2:$H$2,0),FALSE)),"",VLOOKUP($J124,'Miljövärden urval för publ'!$B$2:$H$490,MATCH(M$3,'Miljövärden urval för publ'!$B$2:$H$2,0),FALSE))</f>
        <v>11.7041</v>
      </c>
      <c r="N124" s="106">
        <f>IF(ISERROR(VLOOKUP($J124,'Miljövärden urval för publ'!$B$2:$H$490,MATCH(N$3,'Miljövärden urval för publ'!$B$2:$H$2,0),FALSE)),"",VLOOKUP($J124,'Miljövärden urval för publ'!$B$2:$H$490,MATCH(N$3,'Miljövärden urval för publ'!$B$2:$H$2,0),FALSE))</f>
        <v>6.8246699999999997E-3</v>
      </c>
    </row>
    <row r="125" spans="1:14" x14ac:dyDescent="0.25">
      <c r="A125" s="117" t="s">
        <v>501</v>
      </c>
      <c r="B125" s="117" t="s">
        <v>509</v>
      </c>
      <c r="D125" s="112" t="str">
        <f>VLOOKUP(B125,'Miljövärden urval för publ'!$B$2:$V$480,MATCH("ska publiceras:",'Miljövärden urval för publ'!$B$2:$T$2,0),FALSE)</f>
        <v>ja</v>
      </c>
      <c r="E125" s="113">
        <f t="shared" si="3"/>
        <v>104</v>
      </c>
      <c r="H125" s="106">
        <v>123</v>
      </c>
      <c r="I125" s="106" t="str">
        <f t="shared" si="4"/>
        <v>Dala Energi Värme AB</v>
      </c>
      <c r="J125" s="106" t="str">
        <f t="shared" si="5"/>
        <v>Insjön</v>
      </c>
      <c r="K125" s="106">
        <f>IF(ISERROR(VLOOKUP($J125,'Miljövärden urval för publ'!$B$2:$H$490,MATCH(K$3,'Miljövärden urval för publ'!$B$2:$H$2,0),FALSE)),"",VLOOKUP($J125,'Miljövärden urval för publ'!$B$2:$H$490,MATCH(K$3,'Miljövärden urval för publ'!$B$2:$H$2,0),FALSE))</f>
        <v>0.17916399999999999</v>
      </c>
      <c r="L125" s="106">
        <f>IF(ISERROR(VLOOKUP($J125,'Miljövärden urval för publ'!$B$2:$H$490,MATCH(L$3,'Miljövärden urval för publ'!$B$2:$H$2,0),FALSE)),"",VLOOKUP($J125,'Miljövärden urval för publ'!$B$2:$H$490,MATCH(L$3,'Miljövärden urval för publ'!$B$2:$H$2,0),FALSE))</f>
        <v>15.828200000000001</v>
      </c>
      <c r="M125" s="106">
        <f>IF(ISERROR(VLOOKUP($J125,'Miljövärden urval för publ'!$B$2:$H$490,MATCH(M$3,'Miljövärden urval för publ'!$B$2:$H$2,0),FALSE)),"",VLOOKUP($J125,'Miljövärden urval för publ'!$B$2:$H$490,MATCH(M$3,'Miljövärden urval för publ'!$B$2:$H$2,0),FALSE))</f>
        <v>16.534500000000001</v>
      </c>
      <c r="N125" s="106">
        <f>IF(ISERROR(VLOOKUP($J125,'Miljövärden urval för publ'!$B$2:$H$490,MATCH(N$3,'Miljövärden urval för publ'!$B$2:$H$2,0),FALSE)),"",VLOOKUP($J125,'Miljövärden urval för publ'!$B$2:$H$490,MATCH(N$3,'Miljövärden urval för publ'!$B$2:$H$2,0),FALSE))</f>
        <v>1.6371199999999999E-2</v>
      </c>
    </row>
    <row r="126" spans="1:14" x14ac:dyDescent="0.25">
      <c r="A126" s="117" t="s">
        <v>556</v>
      </c>
      <c r="B126" s="117" t="s">
        <v>560</v>
      </c>
      <c r="D126" s="112" t="str">
        <f>VLOOKUP(B126,'Miljövärden urval för publ'!$B$2:$V$480,MATCH("ska publiceras:",'Miljövärden urval för publ'!$B$2:$T$2,0),FALSE)</f>
        <v>ja</v>
      </c>
      <c r="E126" s="113">
        <f t="shared" si="3"/>
        <v>105</v>
      </c>
      <c r="H126" s="106">
        <v>124</v>
      </c>
      <c r="I126" s="106" t="str">
        <f t="shared" si="4"/>
        <v>Jokkmokks Värmeverk AB</v>
      </c>
      <c r="J126" s="106" t="str">
        <f t="shared" si="5"/>
        <v>Jokkmokk</v>
      </c>
      <c r="K126" s="106">
        <f>IF(ISERROR(VLOOKUP($J126,'Miljövärden urval för publ'!$B$2:$H$490,MATCH(K$3,'Miljövärden urval för publ'!$B$2:$H$2,0),FALSE)),"",VLOOKUP($J126,'Miljövärden urval för publ'!$B$2:$H$490,MATCH(K$3,'Miljövärden urval för publ'!$B$2:$H$2,0),FALSE))</f>
        <v>8.5588200000000003E-2</v>
      </c>
      <c r="L126" s="106">
        <f>IF(ISERROR(VLOOKUP($J126,'Miljövärden urval för publ'!$B$2:$H$490,MATCH(L$3,'Miljövärden urval för publ'!$B$2:$H$2,0),FALSE)),"",VLOOKUP($J126,'Miljövärden urval för publ'!$B$2:$H$490,MATCH(L$3,'Miljövärden urval för publ'!$B$2:$H$2,0),FALSE))</f>
        <v>11.740600000000001</v>
      </c>
      <c r="M126" s="106">
        <f>IF(ISERROR(VLOOKUP($J126,'Miljövärden urval för publ'!$B$2:$H$490,MATCH(M$3,'Miljövärden urval för publ'!$B$2:$H$2,0),FALSE)),"",VLOOKUP($J126,'Miljövärden urval för publ'!$B$2:$H$490,MATCH(M$3,'Miljövärden urval för publ'!$B$2:$H$2,0),FALSE))</f>
        <v>9.7696799999999993</v>
      </c>
      <c r="N126" s="106">
        <f>IF(ISERROR(VLOOKUP($J126,'Miljövärden urval för publ'!$B$2:$H$490,MATCH(N$3,'Miljövärden urval för publ'!$B$2:$H$2,0),FALSE)),"",VLOOKUP($J126,'Miljövärden urval för publ'!$B$2:$H$490,MATCH(N$3,'Miljövärden urval för publ'!$B$2:$H$2,0),FALSE))</f>
        <v>2.2522499999999999E-3</v>
      </c>
    </row>
    <row r="127" spans="1:14" x14ac:dyDescent="0.25">
      <c r="A127" s="117" t="s">
        <v>71</v>
      </c>
      <c r="B127" s="117" t="s">
        <v>72</v>
      </c>
      <c r="D127" s="112" t="str">
        <f>VLOOKUP(B127,'Miljövärden urval för publ'!$B$2:$V$480,MATCH("ska publiceras:",'Miljövärden urval för publ'!$B$2:$T$2,0),FALSE)</f>
        <v>ja</v>
      </c>
      <c r="E127" s="113">
        <f t="shared" si="3"/>
        <v>106</v>
      </c>
      <c r="H127" s="106">
        <v>125</v>
      </c>
      <c r="I127" s="106" t="str">
        <f t="shared" si="4"/>
        <v>Affärsverken Karlskrona AB</v>
      </c>
      <c r="J127" s="106" t="str">
        <f t="shared" si="5"/>
        <v>Jämjö</v>
      </c>
      <c r="K127" s="106">
        <f>IF(ISERROR(VLOOKUP($J127,'Miljövärden urval för publ'!$B$2:$H$490,MATCH(K$3,'Miljövärden urval för publ'!$B$2:$H$2,0),FALSE)),"",VLOOKUP($J127,'Miljövärden urval för publ'!$B$2:$H$490,MATCH(K$3,'Miljövärden urval för publ'!$B$2:$H$2,0),FALSE))</f>
        <v>2.5727799999999998</v>
      </c>
      <c r="L127" s="106">
        <f>IF(ISERROR(VLOOKUP($J127,'Miljövärden urval för publ'!$B$2:$H$490,MATCH(L$3,'Miljövärden urval för publ'!$B$2:$H$2,0),FALSE)),"",VLOOKUP($J127,'Miljövärden urval för publ'!$B$2:$H$490,MATCH(L$3,'Miljövärden urval för publ'!$B$2:$H$2,0),FALSE))</f>
        <v>0</v>
      </c>
      <c r="M127" s="106">
        <f>IF(ISERROR(VLOOKUP($J127,'Miljövärden urval för publ'!$B$2:$H$490,MATCH(M$3,'Miljövärden urval för publ'!$B$2:$H$2,0),FALSE)),"",VLOOKUP($J127,'Miljövärden urval för publ'!$B$2:$H$490,MATCH(M$3,'Miljövärden urval för publ'!$B$2:$H$2,0),FALSE))</f>
        <v>0</v>
      </c>
      <c r="N127" s="106">
        <f>IF(ISERROR(VLOOKUP($J127,'Miljövärden urval för publ'!$B$2:$H$490,MATCH(N$3,'Miljövärden urval för publ'!$B$2:$H$2,0),FALSE)),"",VLOOKUP($J127,'Miljövärden urval för publ'!$B$2:$H$490,MATCH(N$3,'Miljövärden urval för publ'!$B$2:$H$2,0),FALSE))</f>
        <v>0</v>
      </c>
    </row>
    <row r="128" spans="1:14" x14ac:dyDescent="0.25">
      <c r="A128" s="117" t="s">
        <v>228</v>
      </c>
      <c r="B128" s="117" t="s">
        <v>229</v>
      </c>
      <c r="D128" s="112" t="str">
        <f>VLOOKUP(B128,'Miljövärden urval för publ'!$B$2:$V$480,MATCH("ska publiceras:",'Miljövärden urval för publ'!$B$2:$T$2,0),FALSE)</f>
        <v>ja</v>
      </c>
      <c r="E128" s="113">
        <f t="shared" si="3"/>
        <v>107</v>
      </c>
      <c r="H128" s="106">
        <v>126</v>
      </c>
      <c r="I128" s="106" t="str">
        <f t="shared" si="4"/>
        <v>E.ON Värme Sverige AB</v>
      </c>
      <c r="J128" s="106" t="str">
        <f t="shared" si="5"/>
        <v>Järfälla</v>
      </c>
      <c r="K128" s="106">
        <f>IF(ISERROR(VLOOKUP($J128,'Miljövärden urval för publ'!$B$2:$H$490,MATCH(K$3,'Miljövärden urval för publ'!$B$2:$H$2,0),FALSE)),"",VLOOKUP($J128,'Miljövärden urval för publ'!$B$2:$H$490,MATCH(K$3,'Miljövärden urval för publ'!$B$2:$H$2,0),FALSE))</f>
        <v>3.02651E-2</v>
      </c>
      <c r="L128" s="106">
        <f>IF(ISERROR(VLOOKUP($J128,'Miljövärden urval för publ'!$B$2:$H$490,MATCH(L$3,'Miljövärden urval för publ'!$B$2:$H$2,0),FALSE)),"",VLOOKUP($J128,'Miljövärden urval för publ'!$B$2:$H$490,MATCH(L$3,'Miljövärden urval för publ'!$B$2:$H$2,0),FALSE))</f>
        <v>6.0278200000000002</v>
      </c>
      <c r="M128" s="106">
        <f>IF(ISERROR(VLOOKUP($J128,'Miljövärden urval för publ'!$B$2:$H$490,MATCH(M$3,'Miljövärden urval för publ'!$B$2:$H$2,0),FALSE)),"",VLOOKUP($J128,'Miljövärden urval för publ'!$B$2:$H$490,MATCH(M$3,'Miljövärden urval för publ'!$B$2:$H$2,0),FALSE))</f>
        <v>1.4448000000000001</v>
      </c>
      <c r="N128" s="106">
        <f>IF(ISERROR(VLOOKUP($J128,'Miljövärden urval för publ'!$B$2:$H$490,MATCH(N$3,'Miljövärden urval för publ'!$B$2:$H$2,0),FALSE)),"",VLOOKUP($J128,'Miljövärden urval för publ'!$B$2:$H$490,MATCH(N$3,'Miljövärden urval för publ'!$B$2:$H$2,0),FALSE))</f>
        <v>8.9745999999999992E-3</v>
      </c>
    </row>
    <row r="129" spans="1:14" x14ac:dyDescent="0.25">
      <c r="A129" s="117" t="s">
        <v>228</v>
      </c>
      <c r="B129" s="117" t="s">
        <v>230</v>
      </c>
      <c r="D129" s="112" t="str">
        <f>VLOOKUP(B129,'Miljövärden urval för publ'!$B$2:$V$480,MATCH("ska publiceras:",'Miljövärden urval för publ'!$B$2:$T$2,0),FALSE)</f>
        <v>ja</v>
      </c>
      <c r="E129" s="113">
        <f t="shared" si="3"/>
        <v>108</v>
      </c>
      <c r="H129" s="106">
        <v>127</v>
      </c>
      <c r="I129" s="106" t="str">
        <f t="shared" si="4"/>
        <v>Ljusdal Energi AB</v>
      </c>
      <c r="J129" s="106" t="str">
        <f t="shared" si="5"/>
        <v>Järvsö</v>
      </c>
      <c r="K129" s="106">
        <f>IF(ISERROR(VLOOKUP($J129,'Miljövärden urval för publ'!$B$2:$H$490,MATCH(K$3,'Miljövärden urval för publ'!$B$2:$H$2,0),FALSE)),"",VLOOKUP($J129,'Miljövärden urval för publ'!$B$2:$H$490,MATCH(K$3,'Miljövärden urval för publ'!$B$2:$H$2,0),FALSE))</f>
        <v>8.9804599999999998E-2</v>
      </c>
      <c r="L129" s="106">
        <f>IF(ISERROR(VLOOKUP($J129,'Miljövärden urval för publ'!$B$2:$H$490,MATCH(L$3,'Miljövärden urval för publ'!$B$2:$H$2,0),FALSE)),"",VLOOKUP($J129,'Miljövärden urval för publ'!$B$2:$H$490,MATCH(L$3,'Miljövärden urval för publ'!$B$2:$H$2,0),FALSE))</f>
        <v>15.5671</v>
      </c>
      <c r="M129" s="106">
        <f>IF(ISERROR(VLOOKUP($J129,'Miljövärden urval för publ'!$B$2:$H$490,MATCH(M$3,'Miljövärden urval för publ'!$B$2:$H$2,0),FALSE)),"",VLOOKUP($J129,'Miljövärden urval för publ'!$B$2:$H$490,MATCH(M$3,'Miljövärden urval för publ'!$B$2:$H$2,0),FALSE))</f>
        <v>8.3708200000000001</v>
      </c>
      <c r="N129" s="106">
        <f>IF(ISERROR(VLOOKUP($J129,'Miljövärden urval för publ'!$B$2:$H$490,MATCH(N$3,'Miljövärden urval för publ'!$B$2:$H$2,0),FALSE)),"",VLOOKUP($J129,'Miljövärden urval för publ'!$B$2:$H$490,MATCH(N$3,'Miljövärden urval för publ'!$B$2:$H$2,0),FALSE))</f>
        <v>1.4124299999999999E-2</v>
      </c>
    </row>
    <row r="130" spans="1:14" x14ac:dyDescent="0.25">
      <c r="A130" s="117" t="s">
        <v>228</v>
      </c>
      <c r="B130" s="117" t="s">
        <v>231</v>
      </c>
      <c r="D130" s="112" t="str">
        <f>VLOOKUP(B130,'Miljövärden urval för publ'!$B$2:$V$480,MATCH("ska publiceras:",'Miljövärden urval för publ'!$B$2:$T$2,0),FALSE)</f>
        <v>ja</v>
      </c>
      <c r="E130" s="113">
        <f t="shared" si="3"/>
        <v>109</v>
      </c>
      <c r="H130" s="106">
        <v>128</v>
      </c>
      <c r="I130" s="106" t="str">
        <f t="shared" si="4"/>
        <v>Jönköping Energi AB</v>
      </c>
      <c r="J130" s="106" t="str">
        <f t="shared" si="5"/>
        <v>Jönköping</v>
      </c>
      <c r="K130" s="106">
        <f>IF(ISERROR(VLOOKUP($J130,'Miljövärden urval för publ'!$B$2:$H$490,MATCH(K$3,'Miljövärden urval för publ'!$B$2:$H$2,0),FALSE)),"",VLOOKUP($J130,'Miljövärden urval för publ'!$B$2:$H$490,MATCH(K$3,'Miljövärden urval för publ'!$B$2:$H$2,0),FALSE))</f>
        <v>0.21581900000000001</v>
      </c>
      <c r="L130" s="106">
        <f>IF(ISERROR(VLOOKUP($J130,'Miljövärden urval för publ'!$B$2:$H$490,MATCH(L$3,'Miljövärden urval för publ'!$B$2:$H$2,0),FALSE)),"",VLOOKUP($J130,'Miljövärden urval för publ'!$B$2:$H$490,MATCH(L$3,'Miljövärden urval för publ'!$B$2:$H$2,0),FALSE))</f>
        <v>71.523200000000003</v>
      </c>
      <c r="M130" s="106">
        <f>IF(ISERROR(VLOOKUP($J130,'Miljövärden urval för publ'!$B$2:$H$490,MATCH(M$3,'Miljövärden urval för publ'!$B$2:$H$2,0),FALSE)),"",VLOOKUP($J130,'Miljövärden urval för publ'!$B$2:$H$490,MATCH(M$3,'Miljövärden urval för publ'!$B$2:$H$2,0),FALSE))</f>
        <v>6.5464700000000002</v>
      </c>
      <c r="N130" s="106">
        <f>IF(ISERROR(VLOOKUP($J130,'Miljövärden urval för publ'!$B$2:$H$490,MATCH(N$3,'Miljövärden urval för publ'!$B$2:$H$2,0),FALSE)),"",VLOOKUP($J130,'Miljövärden urval för publ'!$B$2:$H$490,MATCH(N$3,'Miljövärden urval för publ'!$B$2:$H$2,0),FALSE))</f>
        <v>6.9646299999999994E-2</v>
      </c>
    </row>
    <row r="131" spans="1:14" x14ac:dyDescent="0.25">
      <c r="A131" s="117" t="s">
        <v>279</v>
      </c>
      <c r="B131" s="117" t="s">
        <v>282</v>
      </c>
      <c r="D131" s="112" t="str">
        <f>VLOOKUP(B131,'Miljövärden urval för publ'!$B$2:$V$480,MATCH("ska publiceras:",'Miljövärden urval för publ'!$B$2:$T$2,0),FALSE)</f>
        <v>ja</v>
      </c>
      <c r="E131" s="113">
        <f t="shared" si="3"/>
        <v>110</v>
      </c>
      <c r="H131" s="106">
        <v>129</v>
      </c>
      <c r="I131" s="106" t="str">
        <f t="shared" si="4"/>
        <v>Skellefteå Kraft AB</v>
      </c>
      <c r="J131" s="106" t="str">
        <f t="shared" si="5"/>
        <v>Jörn</v>
      </c>
      <c r="K131" s="106">
        <f>IF(ISERROR(VLOOKUP($J131,'Miljövärden urval för publ'!$B$2:$H$490,MATCH(K$3,'Miljövärden urval för publ'!$B$2:$H$2,0),FALSE)),"",VLOOKUP($J131,'Miljövärden urval för publ'!$B$2:$H$490,MATCH(K$3,'Miljövärden urval för publ'!$B$2:$H$2,0),FALSE))</f>
        <v>6.8879200000000002E-2</v>
      </c>
      <c r="L131" s="106">
        <f>IF(ISERROR(VLOOKUP($J131,'Miljövärden urval för publ'!$B$2:$H$490,MATCH(L$3,'Miljövärden urval för publ'!$B$2:$H$2,0),FALSE)),"",VLOOKUP($J131,'Miljövärden urval för publ'!$B$2:$H$490,MATCH(L$3,'Miljövärden urval för publ'!$B$2:$H$2,0),FALSE))</f>
        <v>13.518599999999999</v>
      </c>
      <c r="M131" s="106">
        <f>IF(ISERROR(VLOOKUP($J131,'Miljövärden urval för publ'!$B$2:$H$490,MATCH(M$3,'Miljövärden urval för publ'!$B$2:$H$2,0),FALSE)),"",VLOOKUP($J131,'Miljövärden urval för publ'!$B$2:$H$490,MATCH(M$3,'Miljövärden urval för publ'!$B$2:$H$2,0),FALSE))</f>
        <v>8.8166899999999995</v>
      </c>
      <c r="N131" s="106">
        <f>IF(ISERROR(VLOOKUP($J131,'Miljövärden urval för publ'!$B$2:$H$490,MATCH(N$3,'Miljövärden urval för publ'!$B$2:$H$2,0),FALSE)),"",VLOOKUP($J131,'Miljövärden urval för publ'!$B$2:$H$490,MATCH(N$3,'Miljövärden urval för publ'!$B$2:$H$2,0),FALSE))</f>
        <v>1.27654E-2</v>
      </c>
    </row>
    <row r="132" spans="1:14" x14ac:dyDescent="0.25">
      <c r="A132" s="117" t="s">
        <v>501</v>
      </c>
      <c r="B132" s="117" t="s">
        <v>510</v>
      </c>
      <c r="D132" s="112" t="str">
        <f>VLOOKUP(B132,'Miljövärden urval för publ'!$B$2:$V$480,MATCH("ska publiceras:",'Miljövärden urval för publ'!$B$2:$T$2,0),FALSE)</f>
        <v>ja</v>
      </c>
      <c r="E132" s="113">
        <f t="shared" ref="E132:E195" si="6">IF(ISERROR(D132),E131,IF(D132="ja",E131+1,E131))</f>
        <v>111</v>
      </c>
      <c r="H132" s="106">
        <v>130</v>
      </c>
      <c r="I132" s="106" t="str">
        <f t="shared" si="4"/>
        <v>Vasa Värme Holding AB</v>
      </c>
      <c r="J132" s="106" t="str">
        <f t="shared" si="5"/>
        <v>Kalix</v>
      </c>
      <c r="K132" s="106">
        <f>IF(ISERROR(VLOOKUP($J132,'Miljövärden urval för publ'!$B$2:$H$490,MATCH(K$3,'Miljövärden urval för publ'!$B$2:$H$2,0),FALSE)),"",VLOOKUP($J132,'Miljövärden urval för publ'!$B$2:$H$490,MATCH(K$3,'Miljövärden urval för publ'!$B$2:$H$2,0),FALSE))</f>
        <v>0.15379899999999999</v>
      </c>
      <c r="L132" s="106">
        <f>IF(ISERROR(VLOOKUP($J132,'Miljövärden urval för publ'!$B$2:$H$490,MATCH(L$3,'Miljövärden urval för publ'!$B$2:$H$2,0),FALSE)),"",VLOOKUP($J132,'Miljövärden urval för publ'!$B$2:$H$490,MATCH(L$3,'Miljövärden urval för publ'!$B$2:$H$2,0),FALSE))</f>
        <v>35.759500000000003</v>
      </c>
      <c r="M132" s="106">
        <f>IF(ISERROR(VLOOKUP($J132,'Miljövärden urval för publ'!$B$2:$H$490,MATCH(M$3,'Miljövärden urval för publ'!$B$2:$H$2,0),FALSE)),"",VLOOKUP($J132,'Miljövärden urval för publ'!$B$2:$H$490,MATCH(M$3,'Miljövärden urval för publ'!$B$2:$H$2,0),FALSE))</f>
        <v>7.8037200000000002</v>
      </c>
      <c r="N132" s="106">
        <f>IF(ISERROR(VLOOKUP($J132,'Miljövärden urval för publ'!$B$2:$H$490,MATCH(N$3,'Miljövärden urval för publ'!$B$2:$H$2,0),FALSE)),"",VLOOKUP($J132,'Miljövärden urval för publ'!$B$2:$H$490,MATCH(N$3,'Miljövärden urval för publ'!$B$2:$H$2,0),FALSE))</f>
        <v>4.0270899999999998E-2</v>
      </c>
    </row>
    <row r="133" spans="1:14" x14ac:dyDescent="0.25">
      <c r="A133" s="117" t="s">
        <v>172</v>
      </c>
      <c r="B133" s="117" t="s">
        <v>174</v>
      </c>
      <c r="D133" s="112" t="str">
        <f>VLOOKUP(B133,'Miljövärden urval för publ'!$B$2:$V$480,MATCH("ska publiceras:",'Miljövärden urval för publ'!$B$2:$T$2,0),FALSE)</f>
        <v>ja</v>
      </c>
      <c r="E133" s="113">
        <f t="shared" si="6"/>
        <v>112</v>
      </c>
      <c r="H133" s="106">
        <v>131</v>
      </c>
      <c r="I133" s="106" t="str">
        <f t="shared" ref="I133:I196" si="7">IF(ISERROR(INDEX($A$4:$E$490,MATCH($H133,$E$4:$E$490,0),1)),"",INDEX($A$4:$E$490,MATCH($H133,$E$4:$E$490,0),1))</f>
        <v>Kalmar Energi Värme AB</v>
      </c>
      <c r="J133" s="106" t="str">
        <f t="shared" si="5"/>
        <v>Kalmar</v>
      </c>
      <c r="K133" s="106">
        <f>IF(ISERROR(VLOOKUP($J133,'Miljövärden urval för publ'!$B$2:$H$490,MATCH(K$3,'Miljövärden urval för publ'!$B$2:$H$2,0),FALSE)),"",VLOOKUP($J133,'Miljövärden urval för publ'!$B$2:$H$490,MATCH(K$3,'Miljövärden urval för publ'!$B$2:$H$2,0),FALSE))</f>
        <v>9.1110300000000005E-2</v>
      </c>
      <c r="L133" s="106">
        <f>IF(ISERROR(VLOOKUP($J133,'Miljövärden urval för publ'!$B$2:$H$490,MATCH(L$3,'Miljövärden urval för publ'!$B$2:$H$2,0),FALSE)),"",VLOOKUP($J133,'Miljövärden urval för publ'!$B$2:$H$490,MATCH(L$3,'Miljövärden urval för publ'!$B$2:$H$2,0),FALSE))</f>
        <v>7.2279</v>
      </c>
      <c r="M133" s="106">
        <f>IF(ISERROR(VLOOKUP($J133,'Miljövärden urval för publ'!$B$2:$H$490,MATCH(M$3,'Miljövärden urval för publ'!$B$2:$H$2,0),FALSE)),"",VLOOKUP($J133,'Miljövärden urval för publ'!$B$2:$H$490,MATCH(M$3,'Miljövärden urval för publ'!$B$2:$H$2,0),FALSE))</f>
        <v>6.8690199999999999</v>
      </c>
      <c r="N133" s="106">
        <f>IF(ISERROR(VLOOKUP($J133,'Miljövärden urval för publ'!$B$2:$H$490,MATCH(N$3,'Miljövärden urval för publ'!$B$2:$H$2,0),FALSE)),"",VLOOKUP($J133,'Miljövärden urval för publ'!$B$2:$H$490,MATCH(N$3,'Miljövärden urval för publ'!$B$2:$H$2,0),FALSE))</f>
        <v>3.31036E-3</v>
      </c>
    </row>
    <row r="134" spans="1:14" x14ac:dyDescent="0.25">
      <c r="A134" s="117" t="s">
        <v>192</v>
      </c>
      <c r="B134" s="117" t="s">
        <v>193</v>
      </c>
      <c r="D134" s="112" t="str">
        <f>VLOOKUP(B134,'Miljövärden urval för publ'!$B$2:$V$480,MATCH("ska publiceras:",'Miljövärden urval för publ'!$B$2:$T$2,0),FALSE)</f>
        <v>ja</v>
      </c>
      <c r="E134" s="113">
        <f t="shared" si="6"/>
        <v>113</v>
      </c>
      <c r="H134" s="106">
        <v>132</v>
      </c>
      <c r="I134" s="106" t="str">
        <f t="shared" si="7"/>
        <v>Karlshamn Energi AB</v>
      </c>
      <c r="J134" s="106" t="str">
        <f t="shared" ref="J134:J197" si="8">IF(ISERROR(INDEX($A$4:$E$490,MATCH($H134,$E$4:$E$490,0),2)),"",INDEX($A$4:$E$490,MATCH($H134,$E$4:$E$490,0),2))</f>
        <v>Karlshamn</v>
      </c>
      <c r="K134" s="106">
        <f>IF(ISERROR(VLOOKUP($J134,'Miljövärden urval för publ'!$B$2:$H$490,MATCH(K$3,'Miljövärden urval för publ'!$B$2:$H$2,0),FALSE)),"",VLOOKUP($J134,'Miljövärden urval för publ'!$B$2:$H$490,MATCH(K$3,'Miljövärden urval för publ'!$B$2:$H$2,0),FALSE))</f>
        <v>5.7898100000000001E-2</v>
      </c>
      <c r="L134" s="106">
        <f>IF(ISERROR(VLOOKUP($J134,'Miljövärden urval för publ'!$B$2:$H$490,MATCH(L$3,'Miljövärden urval för publ'!$B$2:$H$2,0),FALSE)),"",VLOOKUP($J134,'Miljövärden urval för publ'!$B$2:$H$490,MATCH(L$3,'Miljövärden urval för publ'!$B$2:$H$2,0),FALSE))</f>
        <v>12.5313</v>
      </c>
      <c r="M134" s="106">
        <f>IF(ISERROR(VLOOKUP($J134,'Miljövärden urval för publ'!$B$2:$H$490,MATCH(M$3,'Miljövärden urval för publ'!$B$2:$H$2,0),FALSE)),"",VLOOKUP($J134,'Miljövärden urval för publ'!$B$2:$H$490,MATCH(M$3,'Miljövärden urval för publ'!$B$2:$H$2,0),FALSE))</f>
        <v>1.94465</v>
      </c>
      <c r="N134" s="106">
        <f>IF(ISERROR(VLOOKUP($J134,'Miljövärden urval för publ'!$B$2:$H$490,MATCH(N$3,'Miljövärden urval för publ'!$B$2:$H$2,0),FALSE)),"",VLOOKUP($J134,'Miljövärden urval för publ'!$B$2:$H$490,MATCH(N$3,'Miljövärden urval för publ'!$B$2:$H$2,0),FALSE))</f>
        <v>3.7172700000000003E-2</v>
      </c>
    </row>
    <row r="135" spans="1:14" x14ac:dyDescent="0.25">
      <c r="A135" s="117" t="s">
        <v>194</v>
      </c>
      <c r="B135" s="117" t="s">
        <v>195</v>
      </c>
      <c r="D135" s="112" t="str">
        <f>VLOOKUP(B135,'Miljövärden urval för publ'!$B$2:$V$480,MATCH("ska publiceras:",'Miljövärden urval för publ'!$B$2:$T$2,0),FALSE)</f>
        <v>ja</v>
      </c>
      <c r="E135" s="113">
        <f t="shared" si="6"/>
        <v>114</v>
      </c>
      <c r="H135" s="106">
        <v>133</v>
      </c>
      <c r="I135" s="106" t="str">
        <f t="shared" si="7"/>
        <v>Affärsverken Karlskrona AB</v>
      </c>
      <c r="J135" s="106" t="str">
        <f t="shared" si="8"/>
        <v>Karlskrona</v>
      </c>
      <c r="K135" s="106">
        <f>IF(ISERROR(VLOOKUP($J135,'Miljövärden urval för publ'!$B$2:$H$490,MATCH(K$3,'Miljövärden urval för publ'!$B$2:$H$2,0),FALSE)),"",VLOOKUP($J135,'Miljövärden urval för publ'!$B$2:$H$490,MATCH(K$3,'Miljövärden urval för publ'!$B$2:$H$2,0),FALSE))</f>
        <v>7.2131000000000001E-2</v>
      </c>
      <c r="L135" s="106">
        <f>IF(ISERROR(VLOOKUP($J135,'Miljövärden urval för publ'!$B$2:$H$490,MATCH(L$3,'Miljövärden urval för publ'!$B$2:$H$2,0),FALSE)),"",VLOOKUP($J135,'Miljövärden urval för publ'!$B$2:$H$490,MATCH(L$3,'Miljövärden urval för publ'!$B$2:$H$2,0),FALSE))</f>
        <v>8.4268599999999996</v>
      </c>
      <c r="M135" s="106">
        <f>IF(ISERROR(VLOOKUP($J135,'Miljövärden urval för publ'!$B$2:$H$490,MATCH(M$3,'Miljövärden urval för publ'!$B$2:$H$2,0),FALSE)),"",VLOOKUP($J135,'Miljövärden urval för publ'!$B$2:$H$490,MATCH(M$3,'Miljövärden urval för publ'!$B$2:$H$2,0),FALSE))</f>
        <v>6.2841500000000003</v>
      </c>
      <c r="N135" s="106">
        <f>IF(ISERROR(VLOOKUP($J135,'Miljövärden urval för publ'!$B$2:$H$490,MATCH(N$3,'Miljövärden urval för publ'!$B$2:$H$2,0),FALSE)),"",VLOOKUP($J135,'Miljövärden urval för publ'!$B$2:$H$490,MATCH(N$3,'Miljövärden urval för publ'!$B$2:$H$2,0),FALSE))</f>
        <v>6.4159700000000004E-4</v>
      </c>
    </row>
    <row r="136" spans="1:14" x14ac:dyDescent="0.25">
      <c r="A136" s="117" t="s">
        <v>197</v>
      </c>
      <c r="B136" s="117" t="s">
        <v>198</v>
      </c>
      <c r="D136" s="112" t="str">
        <f>VLOOKUP(B136,'Miljövärden urval för publ'!$B$2:$V$480,MATCH("ska publiceras:",'Miljövärden urval för publ'!$B$2:$T$2,0),FALSE)</f>
        <v>ja</v>
      </c>
      <c r="E136" s="113">
        <f t="shared" si="6"/>
        <v>115</v>
      </c>
      <c r="H136" s="106">
        <v>134</v>
      </c>
      <c r="I136" s="106" t="str">
        <f t="shared" si="7"/>
        <v>Karlstads Energi AB</v>
      </c>
      <c r="J136" s="106" t="str">
        <f t="shared" si="8"/>
        <v>Karlstad</v>
      </c>
      <c r="K136" s="106">
        <f>IF(ISERROR(VLOOKUP($J136,'Miljövärden urval för publ'!$B$2:$H$490,MATCH(K$3,'Miljövärden urval för publ'!$B$2:$H$2,0),FALSE)),"",VLOOKUP($J136,'Miljövärden urval för publ'!$B$2:$H$490,MATCH(K$3,'Miljövärden urval för publ'!$B$2:$H$2,0),FALSE))</f>
        <v>0.106223</v>
      </c>
      <c r="L136" s="106">
        <f>IF(ISERROR(VLOOKUP($J136,'Miljövärden urval för publ'!$B$2:$H$490,MATCH(L$3,'Miljövärden urval för publ'!$B$2:$H$2,0),FALSE)),"",VLOOKUP($J136,'Miljövärden urval för publ'!$B$2:$H$490,MATCH(L$3,'Miljövärden urval för publ'!$B$2:$H$2,0),FALSE))</f>
        <v>37.125700000000002</v>
      </c>
      <c r="M136" s="106">
        <f>IF(ISERROR(VLOOKUP($J136,'Miljövärden urval för publ'!$B$2:$H$490,MATCH(M$3,'Miljövärden urval för publ'!$B$2:$H$2,0),FALSE)),"",VLOOKUP($J136,'Miljövärden urval för publ'!$B$2:$H$490,MATCH(M$3,'Miljövärden urval för publ'!$B$2:$H$2,0),FALSE))</f>
        <v>5.6856200000000001</v>
      </c>
      <c r="N136" s="106">
        <f>IF(ISERROR(VLOOKUP($J136,'Miljövärden urval för publ'!$B$2:$H$490,MATCH(N$3,'Miljövärden urval för publ'!$B$2:$H$2,0),FALSE)),"",VLOOKUP($J136,'Miljövärden urval för publ'!$B$2:$H$490,MATCH(N$3,'Miljövärden urval för publ'!$B$2:$H$2,0),FALSE))</f>
        <v>1.3422699999999999E-2</v>
      </c>
    </row>
    <row r="137" spans="1:14" x14ac:dyDescent="0.25">
      <c r="A137" s="117" t="s">
        <v>76</v>
      </c>
      <c r="B137" s="117" t="s">
        <v>83</v>
      </c>
      <c r="D137" s="112" t="str">
        <f>VLOOKUP(B137,'Miljövärden urval för publ'!$B$2:$V$480,MATCH("ska publiceras:",'Miljövärden urval för publ'!$B$2:$T$2,0),FALSE)</f>
        <v>ja</v>
      </c>
      <c r="E137" s="113">
        <f t="shared" si="6"/>
        <v>116</v>
      </c>
      <c r="H137" s="106">
        <v>135</v>
      </c>
      <c r="I137" s="106" t="str">
        <f t="shared" si="7"/>
        <v>Tekniska Verken i Linköping AB</v>
      </c>
      <c r="J137" s="106" t="str">
        <f t="shared" si="8"/>
        <v>Katrineholm</v>
      </c>
      <c r="K137" s="106">
        <f>IF(ISERROR(VLOOKUP($J137,'Miljövärden urval för publ'!$B$2:$H$490,MATCH(K$3,'Miljövärden urval för publ'!$B$2:$H$2,0),FALSE)),"",VLOOKUP($J137,'Miljövärden urval för publ'!$B$2:$H$490,MATCH(K$3,'Miljövärden urval för publ'!$B$2:$H$2,0),FALSE))</f>
        <v>6.8208599999999994E-2</v>
      </c>
      <c r="L137" s="106">
        <f>IF(ISERROR(VLOOKUP($J137,'Miljövärden urval för publ'!$B$2:$H$490,MATCH(L$3,'Miljövärden urval för publ'!$B$2:$H$2,0),FALSE)),"",VLOOKUP($J137,'Miljövärden urval för publ'!$B$2:$H$490,MATCH(L$3,'Miljövärden urval för publ'!$B$2:$H$2,0),FALSE))</f>
        <v>13.1714</v>
      </c>
      <c r="M137" s="106">
        <f>IF(ISERROR(VLOOKUP($J137,'Miljövärden urval för publ'!$B$2:$H$490,MATCH(M$3,'Miljövärden urval för publ'!$B$2:$H$2,0),FALSE)),"",VLOOKUP($J137,'Miljövärden urval för publ'!$B$2:$H$490,MATCH(M$3,'Miljövärden urval för publ'!$B$2:$H$2,0),FALSE))</f>
        <v>4.87338</v>
      </c>
      <c r="N137" s="106">
        <f>IF(ISERROR(VLOOKUP($J137,'Miljövärden urval för publ'!$B$2:$H$490,MATCH(N$3,'Miljövärden urval för publ'!$B$2:$H$2,0),FALSE)),"",VLOOKUP($J137,'Miljövärden urval för publ'!$B$2:$H$490,MATCH(N$3,'Miljövärden urval för publ'!$B$2:$H$2,0),FALSE))</f>
        <v>1.0889299999999999E-2</v>
      </c>
    </row>
    <row r="138" spans="1:14" x14ac:dyDescent="0.25">
      <c r="A138" s="117" t="s">
        <v>331</v>
      </c>
      <c r="B138" s="117" t="s">
        <v>335</v>
      </c>
      <c r="D138" s="112" t="str">
        <f>VLOOKUP(B138,'Miljövärden urval för publ'!$B$2:$V$480,MATCH("ska publiceras:",'Miljövärden urval för publ'!$B$2:$T$2,0),FALSE)</f>
        <v>ja</v>
      </c>
      <c r="E138" s="113">
        <f t="shared" si="6"/>
        <v>117</v>
      </c>
      <c r="H138" s="106">
        <v>136</v>
      </c>
      <c r="I138" s="106" t="str">
        <f t="shared" si="7"/>
        <v>Kils Energi AB</v>
      </c>
      <c r="J138" s="106" t="str">
        <f t="shared" si="8"/>
        <v>Kil</v>
      </c>
      <c r="K138" s="106">
        <f>IF(ISERROR(VLOOKUP($J138,'Miljövärden urval för publ'!$B$2:$H$490,MATCH(K$3,'Miljövärden urval för publ'!$B$2:$H$2,0),FALSE)),"",VLOOKUP($J138,'Miljövärden urval för publ'!$B$2:$H$490,MATCH(K$3,'Miljövärden urval för publ'!$B$2:$H$2,0),FALSE))</f>
        <v>0.19972500000000001</v>
      </c>
      <c r="L138" s="106">
        <f>IF(ISERROR(VLOOKUP($J138,'Miljövärden urval för publ'!$B$2:$H$490,MATCH(L$3,'Miljövärden urval för publ'!$B$2:$H$2,0),FALSE)),"",VLOOKUP($J138,'Miljövärden urval för publ'!$B$2:$H$490,MATCH(L$3,'Miljövärden urval för publ'!$B$2:$H$2,0),FALSE))</f>
        <v>37.996400000000001</v>
      </c>
      <c r="M138" s="106">
        <f>IF(ISERROR(VLOOKUP($J138,'Miljövärden urval för publ'!$B$2:$H$490,MATCH(M$3,'Miljövärden urval för publ'!$B$2:$H$2,0),FALSE)),"",VLOOKUP($J138,'Miljövärden urval för publ'!$B$2:$H$490,MATCH(M$3,'Miljövärden urval för publ'!$B$2:$H$2,0),FALSE))</f>
        <v>4.1457100000000002</v>
      </c>
      <c r="N138" s="106">
        <f>IF(ISERROR(VLOOKUP($J138,'Miljövärden urval för publ'!$B$2:$H$490,MATCH(N$3,'Miljövärden urval för publ'!$B$2:$H$2,0),FALSE)),"",VLOOKUP($J138,'Miljövärden urval för publ'!$B$2:$H$490,MATCH(N$3,'Miljövärden urval för publ'!$B$2:$H$2,0),FALSE))</f>
        <v>2.9621000000000001E-2</v>
      </c>
    </row>
    <row r="139" spans="1:14" x14ac:dyDescent="0.25">
      <c r="A139" s="117" t="s">
        <v>457</v>
      </c>
      <c r="B139" s="117" t="s">
        <v>459</v>
      </c>
      <c r="D139" s="112" t="str">
        <f>VLOOKUP(B139,'Miljövärden urval för publ'!$B$2:$V$480,MATCH("ska publiceras:",'Miljövärden urval för publ'!$B$2:$T$2,0),FALSE)</f>
        <v>ja</v>
      </c>
      <c r="E139" s="113">
        <f t="shared" si="6"/>
        <v>118</v>
      </c>
      <c r="H139" s="106">
        <v>137</v>
      </c>
      <c r="I139" s="106" t="str">
        <f t="shared" si="7"/>
        <v>Bollnäs Energi AB</v>
      </c>
      <c r="J139" s="106" t="str">
        <f t="shared" si="8"/>
        <v>Kilafors</v>
      </c>
      <c r="K139" s="106">
        <f>IF(ISERROR(VLOOKUP($J139,'Miljövärden urval för publ'!$B$2:$H$490,MATCH(K$3,'Miljövärden urval för publ'!$B$2:$H$2,0),FALSE)),"",VLOOKUP($J139,'Miljövärden urval för publ'!$B$2:$H$490,MATCH(K$3,'Miljövärden urval för publ'!$B$2:$H$2,0),FALSE))</f>
        <v>0.11810900000000001</v>
      </c>
      <c r="L139" s="106">
        <f>IF(ISERROR(VLOOKUP($J139,'Miljövärden urval för publ'!$B$2:$H$490,MATCH(L$3,'Miljövärden urval för publ'!$B$2:$H$2,0),FALSE)),"",VLOOKUP($J139,'Miljövärden urval för publ'!$B$2:$H$490,MATCH(L$3,'Miljövärden urval för publ'!$B$2:$H$2,0),FALSE))</f>
        <v>27.7822</v>
      </c>
      <c r="M139" s="106">
        <f>IF(ISERROR(VLOOKUP($J139,'Miljövärden urval för publ'!$B$2:$H$490,MATCH(M$3,'Miljövärden urval för publ'!$B$2:$H$2,0),FALSE)),"",VLOOKUP($J139,'Miljövärden urval för publ'!$B$2:$H$490,MATCH(M$3,'Miljövärden urval för publ'!$B$2:$H$2,0),FALSE))</f>
        <v>8.0655699999999992</v>
      </c>
      <c r="N139" s="106">
        <f>IF(ISERROR(VLOOKUP($J139,'Miljövärden urval för publ'!$B$2:$H$490,MATCH(N$3,'Miljövärden urval för publ'!$B$2:$H$2,0),FALSE)),"",VLOOKUP($J139,'Miljövärden urval för publ'!$B$2:$H$490,MATCH(N$3,'Miljövärden urval för publ'!$B$2:$H$2,0),FALSE))</f>
        <v>1.9523800000000001E-2</v>
      </c>
    </row>
    <row r="140" spans="1:14" x14ac:dyDescent="0.25">
      <c r="A140" s="117" t="s">
        <v>331</v>
      </c>
      <c r="B140" s="117" t="s">
        <v>336</v>
      </c>
      <c r="D140" s="112" t="str">
        <f>VLOOKUP(B140,'Miljövärden urval för publ'!$B$2:$V$480,MATCH("ska publiceras:",'Miljövärden urval för publ'!$B$2:$T$2,0),FALSE)</f>
        <v>ja</v>
      </c>
      <c r="E140" s="113">
        <f t="shared" si="6"/>
        <v>119</v>
      </c>
      <c r="H140" s="106">
        <v>138</v>
      </c>
      <c r="I140" s="106" t="str">
        <f t="shared" si="7"/>
        <v>Tekniska Verken i Kiruna AB</v>
      </c>
      <c r="J140" s="106" t="str">
        <f t="shared" si="8"/>
        <v>Kiruna C</v>
      </c>
      <c r="K140" s="106">
        <f>IF(ISERROR(VLOOKUP($J140,'Miljövärden urval för publ'!$B$2:$H$490,MATCH(K$3,'Miljövärden urval för publ'!$B$2:$H$2,0),FALSE)),"",VLOOKUP($J140,'Miljövärden urval för publ'!$B$2:$H$490,MATCH(K$3,'Miljövärden urval för publ'!$B$2:$H$2,0),FALSE))</f>
        <v>0.26455400000000001</v>
      </c>
      <c r="L140" s="106">
        <f>IF(ISERROR(VLOOKUP($J140,'Miljövärden urval för publ'!$B$2:$H$490,MATCH(L$3,'Miljövärden urval för publ'!$B$2:$H$2,0),FALSE)),"",VLOOKUP($J140,'Miljövärden urval för publ'!$B$2:$H$490,MATCH(L$3,'Miljövärden urval för publ'!$B$2:$H$2,0),FALSE))</f>
        <v>115.667</v>
      </c>
      <c r="M140" s="106">
        <f>IF(ISERROR(VLOOKUP($J140,'Miljövärden urval för publ'!$B$2:$H$490,MATCH(M$3,'Miljövärden urval för publ'!$B$2:$H$2,0),FALSE)),"",VLOOKUP($J140,'Miljövärden urval för publ'!$B$2:$H$490,MATCH(M$3,'Miljövärden urval för publ'!$B$2:$H$2,0),FALSE))</f>
        <v>4.6819499999999996</v>
      </c>
      <c r="N140" s="106">
        <f>IF(ISERROR(VLOOKUP($J140,'Miljövärden urval för publ'!$B$2:$H$490,MATCH(N$3,'Miljövärden urval för publ'!$B$2:$H$2,0),FALSE)),"",VLOOKUP($J140,'Miljövärden urval för publ'!$B$2:$H$490,MATCH(N$3,'Miljövärden urval för publ'!$B$2:$H$2,0),FALSE))</f>
        <v>5.8265699999999997E-2</v>
      </c>
    </row>
    <row r="141" spans="1:14" x14ac:dyDescent="0.25">
      <c r="A141" s="117" t="s">
        <v>501</v>
      </c>
      <c r="B141" s="117" t="s">
        <v>511</v>
      </c>
      <c r="D141" s="112" t="str">
        <f>VLOOKUP(B141,'Miljövärden urval för publ'!$B$2:$V$480,MATCH("ska publiceras:",'Miljövärden urval för publ'!$B$2:$T$2,0),FALSE)</f>
        <v>ja</v>
      </c>
      <c r="E141" s="113">
        <f t="shared" si="6"/>
        <v>120</v>
      </c>
      <c r="H141" s="106">
        <v>139</v>
      </c>
      <c r="I141" s="106" t="str">
        <f t="shared" si="7"/>
        <v>Tekniska Verken i Linköping AB</v>
      </c>
      <c r="J141" s="106" t="str">
        <f t="shared" si="8"/>
        <v>Kisa</v>
      </c>
      <c r="K141" s="106">
        <f>IF(ISERROR(VLOOKUP($J141,'Miljövärden urval för publ'!$B$2:$H$490,MATCH(K$3,'Miljövärden urval för publ'!$B$2:$H$2,0),FALSE)),"",VLOOKUP($J141,'Miljövärden urval för publ'!$B$2:$H$490,MATCH(K$3,'Miljövärden urval för publ'!$B$2:$H$2,0),FALSE))</f>
        <v>5.2606699999999999E-2</v>
      </c>
      <c r="L141" s="106">
        <f>IF(ISERROR(VLOOKUP($J141,'Miljövärden urval för publ'!$B$2:$H$490,MATCH(L$3,'Miljövärden urval för publ'!$B$2:$H$2,0),FALSE)),"",VLOOKUP($J141,'Miljövärden urval för publ'!$B$2:$H$490,MATCH(L$3,'Miljövärden urval för publ'!$B$2:$H$2,0),FALSE))</f>
        <v>14.6439</v>
      </c>
      <c r="M141" s="106">
        <f>IF(ISERROR(VLOOKUP($J141,'Miljövärden urval för publ'!$B$2:$H$490,MATCH(M$3,'Miljövärden urval för publ'!$B$2:$H$2,0),FALSE)),"",VLOOKUP($J141,'Miljövärden urval för publ'!$B$2:$H$490,MATCH(M$3,'Miljövärden urval för publ'!$B$2:$H$2,0),FALSE))</f>
        <v>8.4349699999999999</v>
      </c>
      <c r="N141" s="106">
        <f>IF(ISERROR(VLOOKUP($J141,'Miljövärden urval för publ'!$B$2:$H$490,MATCH(N$3,'Miljövärden urval för publ'!$B$2:$H$2,0),FALSE)),"",VLOOKUP($J141,'Miljövärden urval för publ'!$B$2:$H$490,MATCH(N$3,'Miljövärden urval för publ'!$B$2:$H$2,0),FALSE))</f>
        <v>1.14573E-2</v>
      </c>
    </row>
    <row r="142" spans="1:14" x14ac:dyDescent="0.25">
      <c r="A142" s="117" t="s">
        <v>102</v>
      </c>
      <c r="B142" s="117" t="s">
        <v>104</v>
      </c>
      <c r="D142" s="112" t="str">
        <f>VLOOKUP(B142,'Miljövärden urval för publ'!$B$2:$V$480,MATCH("ska publiceras:",'Miljövärden urval för publ'!$B$2:$T$2,0),FALSE)</f>
        <v>ja</v>
      </c>
      <c r="E142" s="113">
        <f t="shared" si="6"/>
        <v>121</v>
      </c>
      <c r="H142" s="106">
        <v>140</v>
      </c>
      <c r="I142" s="106" t="str">
        <f t="shared" si="7"/>
        <v>Gotlands Energi AB</v>
      </c>
      <c r="J142" s="106" t="str">
        <f t="shared" si="8"/>
        <v>Klintehamn</v>
      </c>
      <c r="K142" s="106">
        <f>IF(ISERROR(VLOOKUP($J142,'Miljövärden urval för publ'!$B$2:$H$490,MATCH(K$3,'Miljövärden urval för publ'!$B$2:$H$2,0),FALSE)),"",VLOOKUP($J142,'Miljövärden urval för publ'!$B$2:$H$490,MATCH(K$3,'Miljövärden urval för publ'!$B$2:$H$2,0),FALSE))</f>
        <v>1.2732699999999999</v>
      </c>
      <c r="L142" s="106">
        <f>IF(ISERROR(VLOOKUP($J142,'Miljövärden urval för publ'!$B$2:$H$490,MATCH(L$3,'Miljövärden urval för publ'!$B$2:$H$2,0),FALSE)),"",VLOOKUP($J142,'Miljövärden urval för publ'!$B$2:$H$490,MATCH(L$3,'Miljövärden urval för publ'!$B$2:$H$2,0),FALSE))</f>
        <v>20.465800000000002</v>
      </c>
      <c r="M142" s="106">
        <f>IF(ISERROR(VLOOKUP($J142,'Miljövärden urval för publ'!$B$2:$H$490,MATCH(M$3,'Miljövärden urval för publ'!$B$2:$H$2,0),FALSE)),"",VLOOKUP($J142,'Miljövärden urval för publ'!$B$2:$H$490,MATCH(M$3,'Miljövärden urval för publ'!$B$2:$H$2,0),FALSE))</f>
        <v>33.729700000000001</v>
      </c>
      <c r="N142" s="106">
        <f>IF(ISERROR(VLOOKUP($J142,'Miljövärden urval för publ'!$B$2:$H$490,MATCH(N$3,'Miljövärden urval för publ'!$B$2:$H$2,0),FALSE)),"",VLOOKUP($J142,'Miljövärden urval för publ'!$B$2:$H$490,MATCH(N$3,'Miljövärden urval för publ'!$B$2:$H$2,0),FALSE))</f>
        <v>2.52374E-2</v>
      </c>
    </row>
    <row r="143" spans="1:14" x14ac:dyDescent="0.25">
      <c r="A143" s="117" t="s">
        <v>534</v>
      </c>
      <c r="B143" s="117" t="s">
        <v>536</v>
      </c>
      <c r="D143" s="112" t="str">
        <f>VLOOKUP(B143,'Miljövärden urval för publ'!$B$2:$V$480,MATCH("ska publiceras:",'Miljövärden urval för publ'!$B$2:$T$2,0),FALSE)</f>
        <v>ja</v>
      </c>
      <c r="E143" s="113">
        <f t="shared" si="6"/>
        <v>122</v>
      </c>
      <c r="H143" s="106">
        <v>141</v>
      </c>
      <c r="I143" s="106" t="str">
        <f t="shared" si="7"/>
        <v>Kraftringen Energi AB (publ)</v>
      </c>
      <c r="J143" s="106" t="str">
        <f t="shared" si="8"/>
        <v>Klippan-Ljungbyhed-Östra Ljungby</v>
      </c>
      <c r="K143" s="106">
        <f>IF(ISERROR(VLOOKUP($J143,'Miljövärden urval för publ'!$B$2:$H$490,MATCH(K$3,'Miljövärden urval för publ'!$B$2:$H$2,0),FALSE)),"",VLOOKUP($J143,'Miljövärden urval för publ'!$B$2:$H$490,MATCH(K$3,'Miljövärden urval för publ'!$B$2:$H$2,0),FALSE))</f>
        <v>0.25121300000000002</v>
      </c>
      <c r="L143" s="106">
        <f>IF(ISERROR(VLOOKUP($J143,'Miljövärden urval för publ'!$B$2:$H$490,MATCH(L$3,'Miljövärden urval för publ'!$B$2:$H$2,0),FALSE)),"",VLOOKUP($J143,'Miljövärden urval för publ'!$B$2:$H$490,MATCH(L$3,'Miljövärden urval för publ'!$B$2:$H$2,0),FALSE))</f>
        <v>46.195700000000002</v>
      </c>
      <c r="M143" s="106">
        <f>IF(ISERROR(VLOOKUP($J143,'Miljövärden urval för publ'!$B$2:$H$490,MATCH(M$3,'Miljövärden urval för publ'!$B$2:$H$2,0),FALSE)),"",VLOOKUP($J143,'Miljövärden urval för publ'!$B$2:$H$490,MATCH(M$3,'Miljövärden urval för publ'!$B$2:$H$2,0),FALSE))</f>
        <v>11.3048</v>
      </c>
      <c r="N143" s="106">
        <f>IF(ISERROR(VLOOKUP($J143,'Miljövärden urval för publ'!$B$2:$H$490,MATCH(N$3,'Miljövärden urval för publ'!$B$2:$H$2,0),FALSE)),"",VLOOKUP($J143,'Miljövärden urval för publ'!$B$2:$H$490,MATCH(N$3,'Miljövärden urval för publ'!$B$2:$H$2,0),FALSE))</f>
        <v>5.5833300000000002E-2</v>
      </c>
    </row>
    <row r="144" spans="1:14" x14ac:dyDescent="0.25">
      <c r="A144" s="117" t="s">
        <v>68</v>
      </c>
      <c r="B144" s="117" t="s">
        <v>69</v>
      </c>
      <c r="D144" s="112" t="str">
        <f>VLOOKUP(B144,'Miljövärden urval för publ'!$B$2:$V$480,MATCH("ska publiceras:",'Miljövärden urval för publ'!$B$2:$T$2,0),FALSE)</f>
        <v>ja</v>
      </c>
      <c r="E144" s="113">
        <f t="shared" si="6"/>
        <v>123</v>
      </c>
      <c r="H144" s="106">
        <v>142</v>
      </c>
      <c r="I144" s="106" t="str">
        <f t="shared" si="7"/>
        <v>Vattenfall AB Värme</v>
      </c>
      <c r="J144" s="106" t="str">
        <f t="shared" si="8"/>
        <v>Knivsta</v>
      </c>
      <c r="K144" s="106">
        <f>IF(ISERROR(VLOOKUP($J144,'Miljövärden urval för publ'!$B$2:$H$490,MATCH(K$3,'Miljövärden urval för publ'!$B$2:$H$2,0),FALSE)),"",VLOOKUP($J144,'Miljövärden urval för publ'!$B$2:$H$490,MATCH(K$3,'Miljövärden urval för publ'!$B$2:$H$2,0),FALSE))</f>
        <v>0.14970700000000001</v>
      </c>
      <c r="L144" s="106">
        <f>IF(ISERROR(VLOOKUP($J144,'Miljövärden urval för publ'!$B$2:$H$490,MATCH(L$3,'Miljövärden urval för publ'!$B$2:$H$2,0),FALSE)),"",VLOOKUP($J144,'Miljövärden urval för publ'!$B$2:$H$490,MATCH(L$3,'Miljövärden urval för publ'!$B$2:$H$2,0),FALSE))</f>
        <v>18.231999999999999</v>
      </c>
      <c r="M144" s="106">
        <f>IF(ISERROR(VLOOKUP($J144,'Miljövärden urval för publ'!$B$2:$H$490,MATCH(M$3,'Miljövärden urval för publ'!$B$2:$H$2,0),FALSE)),"",VLOOKUP($J144,'Miljövärden urval för publ'!$B$2:$H$490,MATCH(M$3,'Miljövärden urval för publ'!$B$2:$H$2,0),FALSE))</f>
        <v>10.507400000000001</v>
      </c>
      <c r="N144" s="106">
        <f>IF(ISERROR(VLOOKUP($J144,'Miljövärden urval för publ'!$B$2:$H$490,MATCH(N$3,'Miljövärden urval för publ'!$B$2:$H$2,0),FALSE)),"",VLOOKUP($J144,'Miljövärden urval för publ'!$B$2:$H$490,MATCH(N$3,'Miljövärden urval för publ'!$B$2:$H$2,0),FALSE))</f>
        <v>1.1834300000000001E-2</v>
      </c>
    </row>
    <row r="145" spans="1:14" x14ac:dyDescent="0.25">
      <c r="A145" s="117" t="s">
        <v>199</v>
      </c>
      <c r="B145" s="117" t="s">
        <v>200</v>
      </c>
      <c r="D145" s="112" t="str">
        <f>VLOOKUP(B145,'Miljövärden urval för publ'!$B$2:$V$480,MATCH("ska publiceras:",'Miljövärden urval för publ'!$B$2:$T$2,0),FALSE)</f>
        <v>ja</v>
      </c>
      <c r="E145" s="113">
        <f t="shared" si="6"/>
        <v>124</v>
      </c>
      <c r="H145" s="106">
        <v>143</v>
      </c>
      <c r="I145" s="106" t="str">
        <f t="shared" si="7"/>
        <v>Köpings kommun</v>
      </c>
      <c r="J145" s="106" t="str">
        <f t="shared" si="8"/>
        <v>Kolsva</v>
      </c>
      <c r="K145" s="106">
        <f>IF(ISERROR(VLOOKUP($J145,'Miljövärden urval för publ'!$B$2:$H$490,MATCH(K$3,'Miljövärden urval för publ'!$B$2:$H$2,0),FALSE)),"",VLOOKUP($J145,'Miljövärden urval för publ'!$B$2:$H$490,MATCH(K$3,'Miljövärden urval för publ'!$B$2:$H$2,0),FALSE))</f>
        <v>0.17044699999999999</v>
      </c>
      <c r="L145" s="106">
        <f>IF(ISERROR(VLOOKUP($J145,'Miljövärden urval för publ'!$B$2:$H$490,MATCH(L$3,'Miljövärden urval för publ'!$B$2:$H$2,0),FALSE)),"",VLOOKUP($J145,'Miljövärden urval för publ'!$B$2:$H$490,MATCH(L$3,'Miljövärden urval för publ'!$B$2:$H$2,0),FALSE))</f>
        <v>7.3338200000000002</v>
      </c>
      <c r="M145" s="106">
        <f>IF(ISERROR(VLOOKUP($J145,'Miljövärden urval för publ'!$B$2:$H$490,MATCH(M$3,'Miljövärden urval för publ'!$B$2:$H$2,0),FALSE)),"",VLOOKUP($J145,'Miljövärden urval för publ'!$B$2:$H$490,MATCH(M$3,'Miljövärden urval för publ'!$B$2:$H$2,0),FALSE))</f>
        <v>16.22</v>
      </c>
      <c r="N145" s="106">
        <f>IF(ISERROR(VLOOKUP($J145,'Miljövärden urval för publ'!$B$2:$H$490,MATCH(N$3,'Miljövärden urval för publ'!$B$2:$H$2,0),FALSE)),"",VLOOKUP($J145,'Miljövärden urval för publ'!$B$2:$H$490,MATCH(N$3,'Miljövärden urval för publ'!$B$2:$H$2,0),FALSE))</f>
        <v>0</v>
      </c>
    </row>
    <row r="146" spans="1:14" x14ac:dyDescent="0.25">
      <c r="A146" s="117" t="s">
        <v>147</v>
      </c>
      <c r="B146" s="117" t="s">
        <v>152</v>
      </c>
      <c r="D146" s="112" t="str">
        <f>VLOOKUP(B146,'Miljövärden urval för publ'!$B$2:$V$480,MATCH("ska publiceras:",'Miljövärden urval för publ'!$B$2:$T$2,0),FALSE)</f>
        <v>nej</v>
      </c>
      <c r="E146" s="113">
        <f t="shared" si="6"/>
        <v>124</v>
      </c>
      <c r="H146" s="106">
        <v>144</v>
      </c>
      <c r="I146" s="106" t="str">
        <f t="shared" si="7"/>
        <v>Värmevärden AB</v>
      </c>
      <c r="J146" s="106" t="str">
        <f t="shared" si="8"/>
        <v>Kopparberg</v>
      </c>
      <c r="K146" s="106">
        <f>IF(ISERROR(VLOOKUP($J146,'Miljövärden urval för publ'!$B$2:$H$490,MATCH(K$3,'Miljövärden urval för publ'!$B$2:$H$2,0),FALSE)),"",VLOOKUP($J146,'Miljövärden urval för publ'!$B$2:$H$490,MATCH(K$3,'Miljövärden urval för publ'!$B$2:$H$2,0),FALSE))</f>
        <v>0.11740299999999999</v>
      </c>
      <c r="L146" s="106">
        <f>IF(ISERROR(VLOOKUP($J146,'Miljövärden urval för publ'!$B$2:$H$490,MATCH(L$3,'Miljövärden urval för publ'!$B$2:$H$2,0),FALSE)),"",VLOOKUP($J146,'Miljövärden urval för publ'!$B$2:$H$490,MATCH(L$3,'Miljövärden urval för publ'!$B$2:$H$2,0),FALSE))</f>
        <v>16.160699999999999</v>
      </c>
      <c r="M146" s="106">
        <f>IF(ISERROR(VLOOKUP($J146,'Miljövärden urval för publ'!$B$2:$H$490,MATCH(M$3,'Miljövärden urval för publ'!$B$2:$H$2,0),FALSE)),"",VLOOKUP($J146,'Miljövärden urval för publ'!$B$2:$H$490,MATCH(M$3,'Miljövärden urval för publ'!$B$2:$H$2,0),FALSE))</f>
        <v>9.5120299999999993</v>
      </c>
      <c r="N146" s="106">
        <f>IF(ISERROR(VLOOKUP($J146,'Miljövärden urval för publ'!$B$2:$H$490,MATCH(N$3,'Miljövärden urval för publ'!$B$2:$H$2,0),FALSE)),"",VLOOKUP($J146,'Miljövärden urval för publ'!$B$2:$H$490,MATCH(N$3,'Miljövärden urval för publ'!$B$2:$H$2,0),FALSE))</f>
        <v>1.1583899999999999E-2</v>
      </c>
    </row>
    <row r="147" spans="1:14" x14ac:dyDescent="0.25">
      <c r="A147" s="117" t="s">
        <v>12</v>
      </c>
      <c r="B147" s="117" t="s">
        <v>13</v>
      </c>
      <c r="D147" s="112" t="str">
        <f>VLOOKUP(B147,'Miljövärden urval för publ'!$B$2:$V$480,MATCH("ska publiceras:",'Miljövärden urval för publ'!$B$2:$T$2,0),FALSE)</f>
        <v>ja</v>
      </c>
      <c r="E147" s="113">
        <f t="shared" si="6"/>
        <v>125</v>
      </c>
      <c r="H147" s="106">
        <v>145</v>
      </c>
      <c r="I147" s="106" t="str">
        <f t="shared" si="7"/>
        <v>C4 Energi AB</v>
      </c>
      <c r="J147" s="106" t="str">
        <f t="shared" si="8"/>
        <v>Kristianstad</v>
      </c>
      <c r="K147" s="106">
        <f>IF(ISERROR(VLOOKUP($J147,'Miljövärden urval för publ'!$B$2:$H$490,MATCH(K$3,'Miljövärden urval för publ'!$B$2:$H$2,0),FALSE)),"",VLOOKUP($J147,'Miljövärden urval för publ'!$B$2:$H$490,MATCH(K$3,'Miljövärden urval för publ'!$B$2:$H$2,0),FALSE))</f>
        <v>0.100318</v>
      </c>
      <c r="L147" s="106">
        <f>IF(ISERROR(VLOOKUP($J147,'Miljövärden urval för publ'!$B$2:$H$490,MATCH(L$3,'Miljövärden urval för publ'!$B$2:$H$2,0),FALSE)),"",VLOOKUP($J147,'Miljövärden urval för publ'!$B$2:$H$490,MATCH(L$3,'Miljövärden urval för publ'!$B$2:$H$2,0),FALSE))</f>
        <v>22.735099999999999</v>
      </c>
      <c r="M147" s="106">
        <f>IF(ISERROR(VLOOKUP($J147,'Miljövärden urval för publ'!$B$2:$H$490,MATCH(M$3,'Miljövärden urval för publ'!$B$2:$H$2,0),FALSE)),"",VLOOKUP($J147,'Miljövärden urval för publ'!$B$2:$H$490,MATCH(M$3,'Miljövärden urval för publ'!$B$2:$H$2,0),FALSE))</f>
        <v>5.8285600000000004</v>
      </c>
      <c r="N147" s="106">
        <f>IF(ISERROR(VLOOKUP($J147,'Miljövärden urval för publ'!$B$2:$H$490,MATCH(N$3,'Miljövärden urval för publ'!$B$2:$H$2,0),FALSE)),"",VLOOKUP($J147,'Miljövärden urval för publ'!$B$2:$H$490,MATCH(N$3,'Miljövärden urval för publ'!$B$2:$H$2,0),FALSE))</f>
        <v>1.68057E-2</v>
      </c>
    </row>
    <row r="148" spans="1:14" x14ac:dyDescent="0.25">
      <c r="A148" s="117" t="s">
        <v>76</v>
      </c>
      <c r="B148" s="117" t="s">
        <v>84</v>
      </c>
      <c r="D148" s="112" t="str">
        <f>VLOOKUP(B148,'Miljövärden urval för publ'!$B$2:$V$480,MATCH("ska publiceras:",'Miljövärden urval för publ'!$B$2:$T$2,0),FALSE)</f>
        <v>ja</v>
      </c>
      <c r="E148" s="113">
        <f t="shared" si="6"/>
        <v>126</v>
      </c>
      <c r="H148" s="106">
        <v>146</v>
      </c>
      <c r="I148" s="106" t="str">
        <f t="shared" si="7"/>
        <v>Skellefteå Kraft AB</v>
      </c>
      <c r="J148" s="106" t="str">
        <f t="shared" si="8"/>
        <v>Kristineberg - Ej Fjärrvärme</v>
      </c>
      <c r="K148" s="106">
        <f>IF(ISERROR(VLOOKUP($J148,'Miljövärden urval för publ'!$B$2:$H$490,MATCH(K$3,'Miljövärden urval för publ'!$B$2:$H$2,0),FALSE)),"",VLOOKUP($J148,'Miljövärden urval för publ'!$B$2:$H$490,MATCH(K$3,'Miljövärden urval för publ'!$B$2:$H$2,0),FALSE))</f>
        <v>0.43937999999999999</v>
      </c>
      <c r="L148" s="106">
        <f>IF(ISERROR(VLOOKUP($J148,'Miljövärden urval för publ'!$B$2:$H$490,MATCH(L$3,'Miljövärden urval för publ'!$B$2:$H$2,0),FALSE)),"",VLOOKUP($J148,'Miljövärden urval för publ'!$B$2:$H$490,MATCH(L$3,'Miljövärden urval för publ'!$B$2:$H$2,0),FALSE))</f>
        <v>59.699399999999997</v>
      </c>
      <c r="M148" s="106">
        <f>IF(ISERROR(VLOOKUP($J148,'Miljövärden urval för publ'!$B$2:$H$490,MATCH(M$3,'Miljövärden urval för publ'!$B$2:$H$2,0),FALSE)),"",VLOOKUP($J148,'Miljövärden urval för publ'!$B$2:$H$490,MATCH(M$3,'Miljövärden urval för publ'!$B$2:$H$2,0),FALSE))</f>
        <v>19.520700000000001</v>
      </c>
      <c r="N148" s="106">
        <f>IF(ISERROR(VLOOKUP($J148,'Miljövärden urval för publ'!$B$2:$H$490,MATCH(N$3,'Miljövärden urval för publ'!$B$2:$H$2,0),FALSE)),"",VLOOKUP($J148,'Miljövärden urval för publ'!$B$2:$H$490,MATCH(N$3,'Miljövärden urval för publ'!$B$2:$H$2,0),FALSE))</f>
        <v>0.13406299999999999</v>
      </c>
    </row>
    <row r="149" spans="1:14" x14ac:dyDescent="0.25">
      <c r="A149" s="117" t="s">
        <v>432</v>
      </c>
      <c r="B149" s="117" t="s">
        <v>433</v>
      </c>
      <c r="D149" s="112" t="str">
        <f>VLOOKUP(B149,'Miljövärden urval för publ'!$B$2:$V$480,MATCH("ska publiceras:",'Miljövärden urval för publ'!$B$2:$T$2,0),FALSE)</f>
        <v>nej</v>
      </c>
      <c r="E149" s="113">
        <f t="shared" si="6"/>
        <v>126</v>
      </c>
      <c r="H149" s="106">
        <v>147</v>
      </c>
      <c r="I149" s="106" t="str">
        <f t="shared" si="7"/>
        <v>Kristinehamns Fjärrvärme AB</v>
      </c>
      <c r="J149" s="106" t="str">
        <f t="shared" si="8"/>
        <v>Kristinehamn</v>
      </c>
      <c r="K149" s="106">
        <f>IF(ISERROR(VLOOKUP($J149,'Miljövärden urval för publ'!$B$2:$H$490,MATCH(K$3,'Miljövärden urval för publ'!$B$2:$H$2,0),FALSE)),"",VLOOKUP($J149,'Miljövärden urval för publ'!$B$2:$H$490,MATCH(K$3,'Miljövärden urval för publ'!$B$2:$H$2,0),FALSE))</f>
        <v>0.174957</v>
      </c>
      <c r="L149" s="106">
        <f>IF(ISERROR(VLOOKUP($J149,'Miljövärden urval för publ'!$B$2:$H$490,MATCH(L$3,'Miljövärden urval för publ'!$B$2:$H$2,0),FALSE)),"",VLOOKUP($J149,'Miljövärden urval för publ'!$B$2:$H$490,MATCH(L$3,'Miljövärden urval för publ'!$B$2:$H$2,0),FALSE))</f>
        <v>29.546900000000001</v>
      </c>
      <c r="M149" s="106">
        <f>IF(ISERROR(VLOOKUP($J149,'Miljövärden urval för publ'!$B$2:$H$490,MATCH(M$3,'Miljövärden urval för publ'!$B$2:$H$2,0),FALSE)),"",VLOOKUP($J149,'Miljövärden urval för publ'!$B$2:$H$490,MATCH(M$3,'Miljövärden urval för publ'!$B$2:$H$2,0),FALSE))</f>
        <v>7.7539300000000004</v>
      </c>
      <c r="N149" s="106">
        <f>IF(ISERROR(VLOOKUP($J149,'Miljövärden urval för publ'!$B$2:$H$490,MATCH(N$3,'Miljövärden urval för publ'!$B$2:$H$2,0),FALSE)),"",VLOOKUP($J149,'Miljövärden urval för publ'!$B$2:$H$490,MATCH(N$3,'Miljövärden urval för publ'!$B$2:$H$2,0),FALSE))</f>
        <v>3.0467500000000002E-2</v>
      </c>
    </row>
    <row r="150" spans="1:14" x14ac:dyDescent="0.25">
      <c r="A150" s="117" t="s">
        <v>268</v>
      </c>
      <c r="B150" s="117" t="s">
        <v>270</v>
      </c>
      <c r="D150" s="112" t="str">
        <f>VLOOKUP(B150,'Miljövärden urval för publ'!$B$2:$V$480,MATCH("ska publiceras:",'Miljövärden urval för publ'!$B$2:$T$2,0),FALSE)</f>
        <v>ja</v>
      </c>
      <c r="E150" s="113">
        <f t="shared" si="6"/>
        <v>127</v>
      </c>
      <c r="H150" s="106">
        <v>148</v>
      </c>
      <c r="I150" s="106" t="str">
        <f t="shared" si="7"/>
        <v>Värmevärden AB</v>
      </c>
      <c r="J150" s="106" t="str">
        <f t="shared" si="8"/>
        <v>Kristinehamn(Värmevärden)</v>
      </c>
      <c r="K150" s="106">
        <f>IF(ISERROR(VLOOKUP($J150,'Miljövärden urval för publ'!$B$2:$H$490,MATCH(K$3,'Miljövärden urval för publ'!$B$2:$H$2,0),FALSE)),"",VLOOKUP($J150,'Miljövärden urval för publ'!$B$2:$H$490,MATCH(K$3,'Miljövärden urval för publ'!$B$2:$H$2,0),FALSE))</f>
        <v>9.4267799999999999E-2</v>
      </c>
      <c r="L150" s="106">
        <f>IF(ISERROR(VLOOKUP($J150,'Miljövärden urval för publ'!$B$2:$H$490,MATCH(L$3,'Miljövärden urval för publ'!$B$2:$H$2,0),FALSE)),"",VLOOKUP($J150,'Miljövärden urval för publ'!$B$2:$H$490,MATCH(L$3,'Miljövärden urval för publ'!$B$2:$H$2,0),FALSE))</f>
        <v>9.8059899999999995</v>
      </c>
      <c r="M150" s="106">
        <f>IF(ISERROR(VLOOKUP($J150,'Miljövärden urval för publ'!$B$2:$H$490,MATCH(M$3,'Miljövärden urval för publ'!$B$2:$H$2,0),FALSE)),"",VLOOKUP($J150,'Miljövärden urval för publ'!$B$2:$H$490,MATCH(M$3,'Miljövärden urval för publ'!$B$2:$H$2,0),FALSE))</f>
        <v>6.2793400000000004</v>
      </c>
      <c r="N150" s="106">
        <f>IF(ISERROR(VLOOKUP($J150,'Miljövärden urval för publ'!$B$2:$H$490,MATCH(N$3,'Miljövärden urval för publ'!$B$2:$H$2,0),FALSE)),"",VLOOKUP($J150,'Miljövärden urval för publ'!$B$2:$H$490,MATCH(N$3,'Miljövärden urval för publ'!$B$2:$H$2,0),FALSE))</f>
        <v>6.0352599999999998E-3</v>
      </c>
    </row>
    <row r="151" spans="1:14" x14ac:dyDescent="0.25">
      <c r="A151" s="117" t="s">
        <v>206</v>
      </c>
      <c r="B151" s="117" t="s">
        <v>210</v>
      </c>
      <c r="D151" s="112" t="str">
        <f>VLOOKUP(B151,'Miljövärden urval för publ'!$B$2:$V$480,MATCH("ska publiceras:",'Miljövärden urval för publ'!$B$2:$T$2,0),FALSE)</f>
        <v>ja</v>
      </c>
      <c r="E151" s="113">
        <f t="shared" si="6"/>
        <v>128</v>
      </c>
      <c r="H151" s="106">
        <v>149</v>
      </c>
      <c r="I151" s="106" t="str">
        <f t="shared" si="7"/>
        <v>Jämtkraft AB</v>
      </c>
      <c r="J151" s="106" t="str">
        <f t="shared" si="8"/>
        <v>Krokom</v>
      </c>
      <c r="K151" s="106">
        <f>IF(ISERROR(VLOOKUP($J151,'Miljövärden urval för publ'!$B$2:$H$490,MATCH(K$3,'Miljövärden urval för publ'!$B$2:$H$2,0),FALSE)),"",VLOOKUP($J151,'Miljövärden urval för publ'!$B$2:$H$490,MATCH(K$3,'Miljövärden urval för publ'!$B$2:$H$2,0),FALSE))</f>
        <v>0.17931900000000001</v>
      </c>
      <c r="L151" s="106">
        <f>IF(ISERROR(VLOOKUP($J151,'Miljövärden urval för publ'!$B$2:$H$490,MATCH(L$3,'Miljövärden urval för publ'!$B$2:$H$2,0),FALSE)),"",VLOOKUP($J151,'Miljövärden urval för publ'!$B$2:$H$490,MATCH(L$3,'Miljövärden urval för publ'!$B$2:$H$2,0),FALSE))</f>
        <v>14.9617</v>
      </c>
      <c r="M151" s="106">
        <f>IF(ISERROR(VLOOKUP($J151,'Miljövärden urval för publ'!$B$2:$H$490,MATCH(M$3,'Miljövärden urval för publ'!$B$2:$H$2,0),FALSE)),"",VLOOKUP($J151,'Miljövärden urval för publ'!$B$2:$H$490,MATCH(M$3,'Miljövärden urval för publ'!$B$2:$H$2,0),FALSE))</f>
        <v>11.334300000000001</v>
      </c>
      <c r="N151" s="106">
        <f>IF(ISERROR(VLOOKUP($J151,'Miljövärden urval för publ'!$B$2:$H$490,MATCH(N$3,'Miljövärden urval för publ'!$B$2:$H$2,0),FALSE)),"",VLOOKUP($J151,'Miljövärden urval för publ'!$B$2:$H$490,MATCH(N$3,'Miljövärden urval för publ'!$B$2:$H$2,0),FALSE))</f>
        <v>1.1828099999999999E-2</v>
      </c>
    </row>
    <row r="152" spans="1:14" x14ac:dyDescent="0.25">
      <c r="A152" s="117" t="s">
        <v>357</v>
      </c>
      <c r="B152" s="117" t="s">
        <v>362</v>
      </c>
      <c r="D152" s="112" t="str">
        <f>VLOOKUP(B152,'Miljövärden urval för publ'!$B$2:$V$480,MATCH("ska publiceras:",'Miljövärden urval för publ'!$B$2:$T$2,0),FALSE)</f>
        <v>ja</v>
      </c>
      <c r="E152" s="113">
        <f t="shared" si="6"/>
        <v>129</v>
      </c>
      <c r="H152" s="106">
        <v>150</v>
      </c>
      <c r="I152" s="106" t="str">
        <f t="shared" si="7"/>
        <v>Statkraft Värme AB</v>
      </c>
      <c r="J152" s="106" t="str">
        <f t="shared" si="8"/>
        <v>Kungsbacka</v>
      </c>
      <c r="K152" s="106">
        <f>IF(ISERROR(VLOOKUP($J152,'Miljövärden urval för publ'!$B$2:$H$490,MATCH(K$3,'Miljövärden urval för publ'!$B$2:$H$2,0),FALSE)),"",VLOOKUP($J152,'Miljövärden urval för publ'!$B$2:$H$490,MATCH(K$3,'Miljövärden urval för publ'!$B$2:$H$2,0),FALSE))</f>
        <v>6.5600400000000003E-2</v>
      </c>
      <c r="L152" s="106">
        <f>IF(ISERROR(VLOOKUP($J152,'Miljövärden urval för publ'!$B$2:$H$490,MATCH(L$3,'Miljövärden urval för publ'!$B$2:$H$2,0),FALSE)),"",VLOOKUP($J152,'Miljövärden urval för publ'!$B$2:$H$490,MATCH(L$3,'Miljövärden urval för publ'!$B$2:$H$2,0),FALSE))</f>
        <v>9.8567</v>
      </c>
      <c r="M152" s="106">
        <f>IF(ISERROR(VLOOKUP($J152,'Miljövärden urval för publ'!$B$2:$H$490,MATCH(M$3,'Miljövärden urval för publ'!$B$2:$H$2,0),FALSE)),"",VLOOKUP($J152,'Miljövärden urval för publ'!$B$2:$H$490,MATCH(M$3,'Miljövärden urval för publ'!$B$2:$H$2,0),FALSE))</f>
        <v>7.6088300000000002</v>
      </c>
      <c r="N152" s="106">
        <f>IF(ISERROR(VLOOKUP($J152,'Miljövärden urval för publ'!$B$2:$H$490,MATCH(N$3,'Miljövärden urval för publ'!$B$2:$H$2,0),FALSE)),"",VLOOKUP($J152,'Miljövärden urval för publ'!$B$2:$H$490,MATCH(N$3,'Miljövärden urval för publ'!$B$2:$H$2,0),FALSE))</f>
        <v>0</v>
      </c>
    </row>
    <row r="153" spans="1:14" x14ac:dyDescent="0.25">
      <c r="A153" s="117" t="s">
        <v>472</v>
      </c>
      <c r="B153" s="117" t="s">
        <v>11</v>
      </c>
      <c r="D153" s="112" t="str">
        <f>VLOOKUP(B153,'Miljövärden urval för publ'!$B$2:$V$480,MATCH("ska publiceras:",'Miljövärden urval för publ'!$B$2:$T$2,0),FALSE)</f>
        <v>ja</v>
      </c>
      <c r="E153" s="113">
        <f t="shared" si="6"/>
        <v>130</v>
      </c>
      <c r="H153" s="106">
        <v>151</v>
      </c>
      <c r="I153" s="106" t="str">
        <f t="shared" si="7"/>
        <v>E.ON Värme Sverige AB</v>
      </c>
      <c r="J153" s="106" t="str">
        <f t="shared" si="8"/>
        <v>Kungsängen</v>
      </c>
      <c r="K153" s="106">
        <f>IF(ISERROR(VLOOKUP($J153,'Miljövärden urval för publ'!$B$2:$H$490,MATCH(K$3,'Miljövärden urval för publ'!$B$2:$H$2,0),FALSE)),"",VLOOKUP($J153,'Miljövärden urval för publ'!$B$2:$H$490,MATCH(K$3,'Miljövärden urval för publ'!$B$2:$H$2,0),FALSE))</f>
        <v>0.55308000000000002</v>
      </c>
      <c r="L153" s="106">
        <f>IF(ISERROR(VLOOKUP($J153,'Miljövärden urval för publ'!$B$2:$H$490,MATCH(L$3,'Miljövärden urval för publ'!$B$2:$H$2,0),FALSE)),"",VLOOKUP($J153,'Miljövärden urval för publ'!$B$2:$H$490,MATCH(L$3,'Miljövärden urval för publ'!$B$2:$H$2,0),FALSE))</f>
        <v>104.163</v>
      </c>
      <c r="M153" s="106">
        <f>IF(ISERROR(VLOOKUP($J153,'Miljövärden urval för publ'!$B$2:$H$490,MATCH(M$3,'Miljövärden urval för publ'!$B$2:$H$2,0),FALSE)),"",VLOOKUP($J153,'Miljövärden urval för publ'!$B$2:$H$490,MATCH(M$3,'Miljövärden urval för publ'!$B$2:$H$2,0),FALSE))</f>
        <v>7.5967700000000002</v>
      </c>
      <c r="N153" s="106">
        <f>IF(ISERROR(VLOOKUP($J153,'Miljövärden urval för publ'!$B$2:$H$490,MATCH(N$3,'Miljövärden urval för publ'!$B$2:$H$2,0),FALSE)),"",VLOOKUP($J153,'Miljövärden urval för publ'!$B$2:$H$490,MATCH(N$3,'Miljövärden urval för publ'!$B$2:$H$2,0),FALSE))</f>
        <v>0.12273000000000001</v>
      </c>
    </row>
    <row r="154" spans="1:14" x14ac:dyDescent="0.25">
      <c r="A154" s="117" t="s">
        <v>213</v>
      </c>
      <c r="B154" s="117" t="s">
        <v>214</v>
      </c>
      <c r="D154" s="112" t="str">
        <f>VLOOKUP(B154,'Miljövärden urval för publ'!$B$2:$V$480,MATCH("ska publiceras:",'Miljövärden urval för publ'!$B$2:$T$2,0),FALSE)</f>
        <v>ja</v>
      </c>
      <c r="E154" s="113">
        <f t="shared" si="6"/>
        <v>131</v>
      </c>
      <c r="H154" s="106">
        <v>152</v>
      </c>
      <c r="I154" s="106" t="str">
        <f t="shared" si="7"/>
        <v>Mälarenergi AB</v>
      </c>
      <c r="J154" s="106" t="str">
        <f t="shared" si="8"/>
        <v>Kungsör</v>
      </c>
      <c r="K154" s="106">
        <f>IF(ISERROR(VLOOKUP($J154,'Miljövärden urval för publ'!$B$2:$H$490,MATCH(K$3,'Miljövärden urval för publ'!$B$2:$H$2,0),FALSE)),"",VLOOKUP($J154,'Miljövärden urval för publ'!$B$2:$H$490,MATCH(K$3,'Miljövärden urval för publ'!$B$2:$H$2,0),FALSE))</f>
        <v>0.17877000000000001</v>
      </c>
      <c r="L154" s="106">
        <f>IF(ISERROR(VLOOKUP($J154,'Miljövärden urval för publ'!$B$2:$H$490,MATCH(L$3,'Miljövärden urval för publ'!$B$2:$H$2,0),FALSE)),"",VLOOKUP($J154,'Miljövärden urval för publ'!$B$2:$H$490,MATCH(L$3,'Miljövärden urval för publ'!$B$2:$H$2,0),FALSE))</f>
        <v>36.331099999999999</v>
      </c>
      <c r="M154" s="106">
        <f>IF(ISERROR(VLOOKUP($J154,'Miljövärden urval för publ'!$B$2:$H$490,MATCH(M$3,'Miljövärden urval för publ'!$B$2:$H$2,0),FALSE)),"",VLOOKUP($J154,'Miljövärden urval för publ'!$B$2:$H$490,MATCH(M$3,'Miljövärden urval för publ'!$B$2:$H$2,0),FALSE))</f>
        <v>9.5331600000000005</v>
      </c>
      <c r="N154" s="106">
        <f>IF(ISERROR(VLOOKUP($J154,'Miljövärden urval för publ'!$B$2:$H$490,MATCH(N$3,'Miljövärden urval för publ'!$B$2:$H$2,0),FALSE)),"",VLOOKUP($J154,'Miljövärden urval för publ'!$B$2:$H$490,MATCH(N$3,'Miljövärden urval för publ'!$B$2:$H$2,0),FALSE))</f>
        <v>2.3643999999999998E-2</v>
      </c>
    </row>
    <row r="155" spans="1:14" x14ac:dyDescent="0.25">
      <c r="A155" s="117" t="s">
        <v>215</v>
      </c>
      <c r="B155" s="117" t="s">
        <v>216</v>
      </c>
      <c r="D155" s="112" t="str">
        <f>VLOOKUP(B155,'Miljövärden urval för publ'!$B$2:$V$480,MATCH("ska publiceras:",'Miljövärden urval för publ'!$B$2:$T$2,0),FALSE)</f>
        <v>ja</v>
      </c>
      <c r="E155" s="113">
        <f t="shared" si="6"/>
        <v>132</v>
      </c>
      <c r="H155" s="106">
        <v>153</v>
      </c>
      <c r="I155" s="106" t="str">
        <f t="shared" si="7"/>
        <v>Kungälv Energi AB</v>
      </c>
      <c r="J155" s="106" t="str">
        <f t="shared" si="8"/>
        <v>Kungälv</v>
      </c>
      <c r="K155" s="106">
        <f>IF(ISERROR(VLOOKUP($J155,'Miljövärden urval för publ'!$B$2:$H$490,MATCH(K$3,'Miljövärden urval för publ'!$B$2:$H$2,0),FALSE)),"",VLOOKUP($J155,'Miljövärden urval för publ'!$B$2:$H$490,MATCH(K$3,'Miljövärden urval för publ'!$B$2:$H$2,0),FALSE))</f>
        <v>0.142952</v>
      </c>
      <c r="L155" s="106">
        <f>IF(ISERROR(VLOOKUP($J155,'Miljövärden urval för publ'!$B$2:$H$490,MATCH(L$3,'Miljövärden urval för publ'!$B$2:$H$2,0),FALSE)),"",VLOOKUP($J155,'Miljövärden urval för publ'!$B$2:$H$490,MATCH(L$3,'Miljövärden urval för publ'!$B$2:$H$2,0),FALSE))</f>
        <v>23.889700000000001</v>
      </c>
      <c r="M155" s="106">
        <f>IF(ISERROR(VLOOKUP($J155,'Miljövärden urval för publ'!$B$2:$H$490,MATCH(M$3,'Miljövärden urval för publ'!$B$2:$H$2,0),FALSE)),"",VLOOKUP($J155,'Miljövärden urval för publ'!$B$2:$H$490,MATCH(M$3,'Miljövärden urval för publ'!$B$2:$H$2,0),FALSE))</f>
        <v>7.5049799999999998</v>
      </c>
      <c r="N155" s="106">
        <f>IF(ISERROR(VLOOKUP($J155,'Miljövärden urval för publ'!$B$2:$H$490,MATCH(N$3,'Miljövärden urval för publ'!$B$2:$H$2,0),FALSE)),"",VLOOKUP($J155,'Miljövärden urval för publ'!$B$2:$H$490,MATCH(N$3,'Miljövärden urval för publ'!$B$2:$H$2,0),FALSE))</f>
        <v>3.2391099999999999E-2</v>
      </c>
    </row>
    <row r="156" spans="1:14" x14ac:dyDescent="0.25">
      <c r="A156" s="117" t="s">
        <v>12</v>
      </c>
      <c r="B156" s="117" t="s">
        <v>14</v>
      </c>
      <c r="D156" s="112" t="str">
        <f>VLOOKUP(B156,'Miljövärden urval för publ'!$B$2:$V$480,MATCH("ska publiceras:",'Miljövärden urval för publ'!$B$2:$T$2,0),FALSE)</f>
        <v>ja</v>
      </c>
      <c r="E156" s="113">
        <f t="shared" si="6"/>
        <v>133</v>
      </c>
      <c r="H156" s="106">
        <v>154</v>
      </c>
      <c r="I156" s="106" t="str">
        <f t="shared" si="7"/>
        <v>Degerfors Energi AB</v>
      </c>
      <c r="J156" s="106" t="str">
        <f t="shared" si="8"/>
        <v>Kvarnberg</v>
      </c>
      <c r="K156" s="106">
        <f>IF(ISERROR(VLOOKUP($J156,'Miljövärden urval för publ'!$B$2:$H$490,MATCH(K$3,'Miljövärden urval för publ'!$B$2:$H$2,0),FALSE)),"",VLOOKUP($J156,'Miljövärden urval för publ'!$B$2:$H$490,MATCH(K$3,'Miljövärden urval för publ'!$B$2:$H$2,0),FALSE))</f>
        <v>0.31195400000000001</v>
      </c>
      <c r="L156" s="106">
        <f>IF(ISERROR(VLOOKUP($J156,'Miljövärden urval för publ'!$B$2:$H$490,MATCH(L$3,'Miljövärden urval för publ'!$B$2:$H$2,0),FALSE)),"",VLOOKUP($J156,'Miljövärden urval för publ'!$B$2:$H$490,MATCH(L$3,'Miljövärden urval för publ'!$B$2:$H$2,0),FALSE))</f>
        <v>45.280200000000001</v>
      </c>
      <c r="M156" s="106">
        <f>IF(ISERROR(VLOOKUP($J156,'Miljövärden urval för publ'!$B$2:$H$490,MATCH(M$3,'Miljövärden urval för publ'!$B$2:$H$2,0),FALSE)),"",VLOOKUP($J156,'Miljövärden urval för publ'!$B$2:$H$490,MATCH(M$3,'Miljövärden urval för publ'!$B$2:$H$2,0),FALSE))</f>
        <v>18.438500000000001</v>
      </c>
      <c r="N156" s="106">
        <f>IF(ISERROR(VLOOKUP($J156,'Miljövärden urval för publ'!$B$2:$H$490,MATCH(N$3,'Miljövärden urval för publ'!$B$2:$H$2,0),FALSE)),"",VLOOKUP($J156,'Miljövärden urval för publ'!$B$2:$H$490,MATCH(N$3,'Miljövärden urval för publ'!$B$2:$H$2,0),FALSE))</f>
        <v>6.6489999999999994E-2</v>
      </c>
    </row>
    <row r="157" spans="1:14" x14ac:dyDescent="0.25">
      <c r="A157" s="117" t="s">
        <v>217</v>
      </c>
      <c r="B157" s="117" t="s">
        <v>218</v>
      </c>
      <c r="D157" s="112" t="str">
        <f>VLOOKUP(B157,'Miljövärden urval för publ'!$B$2:$V$480,MATCH("ska publiceras:",'Miljövärden urval för publ'!$B$2:$T$2,0),FALSE)</f>
        <v>ja</v>
      </c>
      <c r="E157" s="113">
        <f t="shared" si="6"/>
        <v>134</v>
      </c>
      <c r="H157" s="106">
        <v>155</v>
      </c>
      <c r="I157" s="106" t="str">
        <f t="shared" si="7"/>
        <v>Eskilstuna Energi &amp; Miljö AB</v>
      </c>
      <c r="J157" s="106" t="str">
        <f t="shared" si="8"/>
        <v>Kvicksund</v>
      </c>
      <c r="K157" s="106">
        <f>IF(ISERROR(VLOOKUP($J157,'Miljövärden urval för publ'!$B$2:$H$490,MATCH(K$3,'Miljövärden urval för publ'!$B$2:$H$2,0),FALSE)),"",VLOOKUP($J157,'Miljövärden urval för publ'!$B$2:$H$490,MATCH(K$3,'Miljövärden urval för publ'!$B$2:$H$2,0),FALSE))</f>
        <v>0.32611200000000001</v>
      </c>
      <c r="L157" s="106">
        <f>IF(ISERROR(VLOOKUP($J157,'Miljövärden urval för publ'!$B$2:$H$490,MATCH(L$3,'Miljövärden urval för publ'!$B$2:$H$2,0),FALSE)),"",VLOOKUP($J157,'Miljövärden urval för publ'!$B$2:$H$490,MATCH(L$3,'Miljövärden urval för publ'!$B$2:$H$2,0),FALSE))</f>
        <v>52.694000000000003</v>
      </c>
      <c r="M157" s="106">
        <f>IF(ISERROR(VLOOKUP($J157,'Miljövärden urval för publ'!$B$2:$H$490,MATCH(M$3,'Miljövärden urval för publ'!$B$2:$H$2,0),FALSE)),"",VLOOKUP($J157,'Miljövärden urval för publ'!$B$2:$H$490,MATCH(M$3,'Miljövärden urval för publ'!$B$2:$H$2,0),FALSE))</f>
        <v>16.066500000000001</v>
      </c>
      <c r="N157" s="106">
        <f>IF(ISERROR(VLOOKUP($J157,'Miljövärden urval för publ'!$B$2:$H$490,MATCH(N$3,'Miljövärden urval för publ'!$B$2:$H$2,0),FALSE)),"",VLOOKUP($J157,'Miljövärden urval för publ'!$B$2:$H$490,MATCH(N$3,'Miljövärden urval för publ'!$B$2:$H$2,0),FALSE))</f>
        <v>0.15451599999999999</v>
      </c>
    </row>
    <row r="158" spans="1:14" x14ac:dyDescent="0.25">
      <c r="A158" s="117" t="s">
        <v>219</v>
      </c>
      <c r="B158" s="117" t="s">
        <v>220</v>
      </c>
      <c r="D158" s="112" t="str">
        <f>VLOOKUP(B158,'Miljövärden urval för publ'!$B$2:$V$480,MATCH("ska publiceras:",'Miljövärden urval för publ'!$B$2:$T$2,0),FALSE)</f>
        <v>nej</v>
      </c>
      <c r="E158" s="113">
        <f t="shared" si="6"/>
        <v>134</v>
      </c>
      <c r="H158" s="106">
        <v>156</v>
      </c>
      <c r="I158" s="106" t="str">
        <f t="shared" si="7"/>
        <v>Sundsvall Energi AB</v>
      </c>
      <c r="J158" s="106" t="str">
        <f t="shared" si="8"/>
        <v>Kvissleby</v>
      </c>
      <c r="K158" s="106">
        <f>IF(ISERROR(VLOOKUP($J158,'Miljövärden urval för publ'!$B$2:$H$490,MATCH(K$3,'Miljövärden urval för publ'!$B$2:$H$2,0),FALSE)),"",VLOOKUP($J158,'Miljövärden urval för publ'!$B$2:$H$490,MATCH(K$3,'Miljövärden urval för publ'!$B$2:$H$2,0),FALSE))</f>
        <v>0.33592100000000003</v>
      </c>
      <c r="L158" s="106">
        <f>IF(ISERROR(VLOOKUP($J158,'Miljövärden urval för publ'!$B$2:$H$490,MATCH(L$3,'Miljövärden urval för publ'!$B$2:$H$2,0),FALSE)),"",VLOOKUP($J158,'Miljövärden urval för publ'!$B$2:$H$490,MATCH(L$3,'Miljövärden urval för publ'!$B$2:$H$2,0),FALSE))</f>
        <v>78.088300000000004</v>
      </c>
      <c r="M158" s="106">
        <f>IF(ISERROR(VLOOKUP($J158,'Miljövärden urval för publ'!$B$2:$H$490,MATCH(M$3,'Miljövärden urval för publ'!$B$2:$H$2,0),FALSE)),"",VLOOKUP($J158,'Miljövärden urval för publ'!$B$2:$H$490,MATCH(M$3,'Miljövärden urval för publ'!$B$2:$H$2,0),FALSE))</f>
        <v>10.981400000000001</v>
      </c>
      <c r="N158" s="106">
        <f>IF(ISERROR(VLOOKUP($J158,'Miljövärden urval för publ'!$B$2:$H$490,MATCH(N$3,'Miljövärden urval för publ'!$B$2:$H$2,0),FALSE)),"",VLOOKUP($J158,'Miljövärden urval för publ'!$B$2:$H$490,MATCH(N$3,'Miljövärden urval för publ'!$B$2:$H$2,0),FALSE))</f>
        <v>0.19361400000000001</v>
      </c>
    </row>
    <row r="159" spans="1:14" x14ac:dyDescent="0.25">
      <c r="A159" s="117" t="s">
        <v>425</v>
      </c>
      <c r="B159" s="117" t="s">
        <v>427</v>
      </c>
      <c r="D159" s="112" t="str">
        <f>VLOOKUP(B159,'Miljövärden urval för publ'!$B$2:$V$480,MATCH("ska publiceras:",'Miljövärden urval för publ'!$B$2:$T$2,0),FALSE)</f>
        <v>ja</v>
      </c>
      <c r="E159" s="113">
        <f t="shared" si="6"/>
        <v>135</v>
      </c>
      <c r="H159" s="106">
        <v>157</v>
      </c>
      <c r="I159" s="106" t="str">
        <f t="shared" si="7"/>
        <v>Lantmännen Agrovärme AB</v>
      </c>
      <c r="J159" s="106" t="str">
        <f t="shared" si="8"/>
        <v>Kvänum</v>
      </c>
      <c r="K159" s="106">
        <f>IF(ISERROR(VLOOKUP($J159,'Miljövärden urval för publ'!$B$2:$H$490,MATCH(K$3,'Miljövärden urval för publ'!$B$2:$H$2,0),FALSE)),"",VLOOKUP($J159,'Miljövärden urval för publ'!$B$2:$H$490,MATCH(K$3,'Miljövärden urval för publ'!$B$2:$H$2,0),FALSE))</f>
        <v>1.08371</v>
      </c>
      <c r="L159" s="106">
        <f>IF(ISERROR(VLOOKUP($J159,'Miljövärden urval för publ'!$B$2:$H$490,MATCH(L$3,'Miljövärden urval för publ'!$B$2:$H$2,0),FALSE)),"",VLOOKUP($J159,'Miljövärden urval för publ'!$B$2:$H$490,MATCH(L$3,'Miljövärden urval för publ'!$B$2:$H$2,0),FALSE))</f>
        <v>23.479800000000001</v>
      </c>
      <c r="M159" s="106">
        <f>IF(ISERROR(VLOOKUP($J159,'Miljövärden urval för publ'!$B$2:$H$490,MATCH(M$3,'Miljövärden urval för publ'!$B$2:$H$2,0),FALSE)),"",VLOOKUP($J159,'Miljövärden urval för publ'!$B$2:$H$490,MATCH(M$3,'Miljövärden urval för publ'!$B$2:$H$2,0),FALSE))</f>
        <v>30.2453</v>
      </c>
      <c r="N159" s="106">
        <f>IF(ISERROR(VLOOKUP($J159,'Miljövärden urval för publ'!$B$2:$H$490,MATCH(N$3,'Miljövärden urval för publ'!$B$2:$H$2,0),FALSE)),"",VLOOKUP($J159,'Miljövärden urval för publ'!$B$2:$H$490,MATCH(N$3,'Miljövärden urval för publ'!$B$2:$H$2,0),FALSE))</f>
        <v>1.32143E-2</v>
      </c>
    </row>
    <row r="160" spans="1:14" x14ac:dyDescent="0.25">
      <c r="A160" s="117" t="s">
        <v>221</v>
      </c>
      <c r="B160" s="117" t="s">
        <v>222</v>
      </c>
      <c r="D160" s="112" t="str">
        <f>VLOOKUP(B160,'Miljövärden urval för publ'!$B$2:$V$480,MATCH("ska publiceras:",'Miljövärden urval för publ'!$B$2:$T$2,0),FALSE)</f>
        <v>ja</v>
      </c>
      <c r="E160" s="113">
        <f t="shared" si="6"/>
        <v>136</v>
      </c>
      <c r="H160" s="106">
        <v>158</v>
      </c>
      <c r="I160" s="106" t="str">
        <f t="shared" si="7"/>
        <v>Skellefteå Kraft AB</v>
      </c>
      <c r="J160" s="106" t="str">
        <f t="shared" si="8"/>
        <v>Kåge</v>
      </c>
      <c r="K160" s="106">
        <f>IF(ISERROR(VLOOKUP($J160,'Miljövärden urval för publ'!$B$2:$H$490,MATCH(K$3,'Miljövärden urval för publ'!$B$2:$H$2,0),FALSE)),"",VLOOKUP($J160,'Miljövärden urval för publ'!$B$2:$H$490,MATCH(K$3,'Miljövärden urval för publ'!$B$2:$H$2,0),FALSE))</f>
        <v>0.17871899999999999</v>
      </c>
      <c r="L160" s="106">
        <f>IF(ISERROR(VLOOKUP($J160,'Miljövärden urval för publ'!$B$2:$H$490,MATCH(L$3,'Miljövärden urval för publ'!$B$2:$H$2,0),FALSE)),"",VLOOKUP($J160,'Miljövärden urval för publ'!$B$2:$H$490,MATCH(L$3,'Miljövärden urval för publ'!$B$2:$H$2,0),FALSE))</f>
        <v>9.0004399999999993</v>
      </c>
      <c r="M160" s="106">
        <f>IF(ISERROR(VLOOKUP($J160,'Miljövärden urval för publ'!$B$2:$H$490,MATCH(M$3,'Miljövärden urval för publ'!$B$2:$H$2,0),FALSE)),"",VLOOKUP($J160,'Miljövärden urval för publ'!$B$2:$H$490,MATCH(M$3,'Miljövärden urval för publ'!$B$2:$H$2,0),FALSE))</f>
        <v>17.511399999999998</v>
      </c>
      <c r="N160" s="106">
        <f>IF(ISERROR(VLOOKUP($J160,'Miljövärden urval för publ'!$B$2:$H$490,MATCH(N$3,'Miljövärden urval för publ'!$B$2:$H$2,0),FALSE)),"",VLOOKUP($J160,'Miljövärden urval för publ'!$B$2:$H$490,MATCH(N$3,'Miljövärden urval för publ'!$B$2:$H$2,0),FALSE))</f>
        <v>3.2983499999999998E-3</v>
      </c>
    </row>
    <row r="161" spans="1:14" x14ac:dyDescent="0.25">
      <c r="A161" s="117" t="s">
        <v>44</v>
      </c>
      <c r="B161" s="117" t="s">
        <v>47</v>
      </c>
      <c r="D161" s="112" t="str">
        <f>VLOOKUP(B161,'Miljövärden urval för publ'!$B$2:$V$480,MATCH("ska publiceras:",'Miljövärden urval för publ'!$B$2:$T$2,0),FALSE)</f>
        <v>ja</v>
      </c>
      <c r="E161" s="113">
        <f t="shared" si="6"/>
        <v>137</v>
      </c>
      <c r="H161" s="106">
        <v>159</v>
      </c>
      <c r="I161" s="106" t="str">
        <f t="shared" si="7"/>
        <v>Köpings kommun</v>
      </c>
      <c r="J161" s="106" t="str">
        <f t="shared" si="8"/>
        <v>Köping</v>
      </c>
      <c r="K161" s="106">
        <f>IF(ISERROR(VLOOKUP($J161,'Miljövärden urval för publ'!$B$2:$H$490,MATCH(K$3,'Miljövärden urval för publ'!$B$2:$H$2,0),FALSE)),"",VLOOKUP($J161,'Miljövärden urval för publ'!$B$2:$H$490,MATCH(K$3,'Miljövärden urval för publ'!$B$2:$H$2,0),FALSE))</f>
        <v>5.6387199999999998E-2</v>
      </c>
      <c r="L161" s="106">
        <f>IF(ISERROR(VLOOKUP($J161,'Miljövärden urval för publ'!$B$2:$H$490,MATCH(L$3,'Miljövärden urval för publ'!$B$2:$H$2,0),FALSE)),"",VLOOKUP($J161,'Miljövärden urval för publ'!$B$2:$H$490,MATCH(L$3,'Miljövärden urval för publ'!$B$2:$H$2,0),FALSE))</f>
        <v>42.812199999999997</v>
      </c>
      <c r="M161" s="106">
        <f>IF(ISERROR(VLOOKUP($J161,'Miljövärden urval för publ'!$B$2:$H$490,MATCH(M$3,'Miljövärden urval för publ'!$B$2:$H$2,0),FALSE)),"",VLOOKUP($J161,'Miljövärden urval för publ'!$B$2:$H$490,MATCH(M$3,'Miljövärden urval för publ'!$B$2:$H$2,0),FALSE))</f>
        <v>2.2492200000000002</v>
      </c>
      <c r="N161" s="106">
        <f>IF(ISERROR(VLOOKUP($J161,'Miljövärden urval för publ'!$B$2:$H$490,MATCH(N$3,'Miljövärden urval för publ'!$B$2:$H$2,0),FALSE)),"",VLOOKUP($J161,'Miljövärden urval för publ'!$B$2:$H$490,MATCH(N$3,'Miljövärden urval för publ'!$B$2:$H$2,0),FALSE))</f>
        <v>1.7301099999999999E-5</v>
      </c>
    </row>
    <row r="162" spans="1:14" x14ac:dyDescent="0.25">
      <c r="A162" s="117" t="s">
        <v>422</v>
      </c>
      <c r="B162" s="117" t="s">
        <v>423</v>
      </c>
      <c r="D162" s="112" t="str">
        <f>VLOOKUP(B162,'Miljövärden urval för publ'!$B$2:$V$480,MATCH("ska publiceras:",'Miljövärden urval för publ'!$B$2:$T$2,0),FALSE)</f>
        <v>ja</v>
      </c>
      <c r="E162" s="113">
        <f t="shared" si="6"/>
        <v>138</v>
      </c>
      <c r="H162" s="106">
        <v>160</v>
      </c>
      <c r="I162" s="106" t="str">
        <f t="shared" si="7"/>
        <v>Landskrona Energi AB</v>
      </c>
      <c r="J162" s="106" t="str">
        <f t="shared" si="8"/>
        <v>Landskrona</v>
      </c>
      <c r="K162" s="106">
        <f>IF(ISERROR(VLOOKUP($J162,'Miljövärden urval för publ'!$B$2:$H$490,MATCH(K$3,'Miljövärden urval för publ'!$B$2:$H$2,0),FALSE)),"",VLOOKUP($J162,'Miljövärden urval för publ'!$B$2:$H$490,MATCH(K$3,'Miljövärden urval för publ'!$B$2:$H$2,0),FALSE))</f>
        <v>0.13950000000000001</v>
      </c>
      <c r="L162" s="106">
        <f>IF(ISERROR(VLOOKUP($J162,'Miljövärden urval för publ'!$B$2:$H$490,MATCH(L$3,'Miljövärden urval för publ'!$B$2:$H$2,0),FALSE)),"",VLOOKUP($J162,'Miljövärden urval för publ'!$B$2:$H$490,MATCH(L$3,'Miljövärden urval för publ'!$B$2:$H$2,0),FALSE))</f>
        <v>60.259099999999997</v>
      </c>
      <c r="M162" s="106">
        <f>IF(ISERROR(VLOOKUP($J162,'Miljövärden urval för publ'!$B$2:$H$490,MATCH(M$3,'Miljövärden urval för publ'!$B$2:$H$2,0),FALSE)),"",VLOOKUP($J162,'Miljövärden urval för publ'!$B$2:$H$490,MATCH(M$3,'Miljövärden urval för publ'!$B$2:$H$2,0),FALSE))</f>
        <v>4.8790899999999997</v>
      </c>
      <c r="N162" s="106">
        <f>IF(ISERROR(VLOOKUP($J162,'Miljövärden urval för publ'!$B$2:$H$490,MATCH(N$3,'Miljövärden urval för publ'!$B$2:$H$2,0),FALSE)),"",VLOOKUP($J162,'Miljövärden urval för publ'!$B$2:$H$490,MATCH(N$3,'Miljövärden urval för publ'!$B$2:$H$2,0),FALSE))</f>
        <v>2.7102500000000002E-2</v>
      </c>
    </row>
    <row r="163" spans="1:14" x14ac:dyDescent="0.25">
      <c r="A163" s="117" t="s">
        <v>425</v>
      </c>
      <c r="B163" s="117" t="s">
        <v>428</v>
      </c>
      <c r="D163" s="112" t="str">
        <f>VLOOKUP(B163,'Miljövärden urval för publ'!$B$2:$V$480,MATCH("ska publiceras:",'Miljövärden urval för publ'!$B$2:$T$2,0),FALSE)</f>
        <v>ja</v>
      </c>
      <c r="E163" s="113">
        <f t="shared" si="6"/>
        <v>139</v>
      </c>
      <c r="H163" s="106">
        <v>161</v>
      </c>
      <c r="I163" s="106" t="str">
        <f t="shared" si="7"/>
        <v>Laxå Värme AB</v>
      </c>
      <c r="J163" s="106" t="str">
        <f t="shared" si="8"/>
        <v>Laxå</v>
      </c>
      <c r="K163" s="106">
        <f>IF(ISERROR(VLOOKUP($J163,'Miljövärden urval för publ'!$B$2:$H$490,MATCH(K$3,'Miljövärden urval för publ'!$B$2:$H$2,0),FALSE)),"",VLOOKUP($J163,'Miljövärden urval för publ'!$B$2:$H$490,MATCH(K$3,'Miljövärden urval för publ'!$B$2:$H$2,0),FALSE))</f>
        <v>0.16414000000000001</v>
      </c>
      <c r="L163" s="106">
        <f>IF(ISERROR(VLOOKUP($J163,'Miljövärden urval för publ'!$B$2:$H$490,MATCH(L$3,'Miljövärden urval för publ'!$B$2:$H$2,0),FALSE)),"",VLOOKUP($J163,'Miljövärden urval för publ'!$B$2:$H$490,MATCH(L$3,'Miljövärden urval för publ'!$B$2:$H$2,0),FALSE))</f>
        <v>15.2758</v>
      </c>
      <c r="M163" s="106">
        <f>IF(ISERROR(VLOOKUP($J163,'Miljövärden urval för publ'!$B$2:$H$490,MATCH(M$3,'Miljövärden urval för publ'!$B$2:$H$2,0),FALSE)),"",VLOOKUP($J163,'Miljövärden urval för publ'!$B$2:$H$490,MATCH(M$3,'Miljövärden urval för publ'!$B$2:$H$2,0),FALSE))</f>
        <v>14.521000000000001</v>
      </c>
      <c r="N163" s="106">
        <f>IF(ISERROR(VLOOKUP($J163,'Miljövärden urval för publ'!$B$2:$H$490,MATCH(N$3,'Miljövärden urval för publ'!$B$2:$H$2,0),FALSE)),"",VLOOKUP($J163,'Miljövärden urval för publ'!$B$2:$H$490,MATCH(N$3,'Miljövärden urval för publ'!$B$2:$H$2,0),FALSE))</f>
        <v>1.18274E-2</v>
      </c>
    </row>
    <row r="164" spans="1:14" x14ac:dyDescent="0.25">
      <c r="A164" s="117" t="s">
        <v>160</v>
      </c>
      <c r="B164" s="117" t="s">
        <v>162</v>
      </c>
      <c r="D164" s="112" t="str">
        <f>VLOOKUP(B164,'Miljövärden urval för publ'!$B$2:$V$480,MATCH("ska publiceras:",'Miljövärden urval för publ'!$B$2:$T$2,0),FALSE)</f>
        <v>ja</v>
      </c>
      <c r="E164" s="113">
        <f t="shared" si="6"/>
        <v>140</v>
      </c>
      <c r="H164" s="106">
        <v>162</v>
      </c>
      <c r="I164" s="106" t="str">
        <f t="shared" si="7"/>
        <v>Dala Energi Värme AB</v>
      </c>
      <c r="J164" s="106" t="str">
        <f t="shared" si="8"/>
        <v>Leksand</v>
      </c>
      <c r="K164" s="106">
        <f>IF(ISERROR(VLOOKUP($J164,'Miljövärden urval för publ'!$B$2:$H$490,MATCH(K$3,'Miljövärden urval för publ'!$B$2:$H$2,0),FALSE)),"",VLOOKUP($J164,'Miljövärden urval för publ'!$B$2:$H$490,MATCH(K$3,'Miljövärden urval för publ'!$B$2:$H$2,0),FALSE))</f>
        <v>8.3179900000000001E-2</v>
      </c>
      <c r="L164" s="106">
        <f>IF(ISERROR(VLOOKUP($J164,'Miljövärden urval för publ'!$B$2:$H$490,MATCH(L$3,'Miljövärden urval för publ'!$B$2:$H$2,0),FALSE)),"",VLOOKUP($J164,'Miljövärden urval för publ'!$B$2:$H$490,MATCH(L$3,'Miljövärden urval för publ'!$B$2:$H$2,0),FALSE))</f>
        <v>12.2928</v>
      </c>
      <c r="M164" s="106">
        <f>IF(ISERROR(VLOOKUP($J164,'Miljövärden urval för publ'!$B$2:$H$490,MATCH(M$3,'Miljövärden urval för publ'!$B$2:$H$2,0),FALSE)),"",VLOOKUP($J164,'Miljövärden urval för publ'!$B$2:$H$490,MATCH(M$3,'Miljövärden urval för publ'!$B$2:$H$2,0),FALSE))</f>
        <v>8.9291499999999999</v>
      </c>
      <c r="N164" s="106">
        <f>IF(ISERROR(VLOOKUP($J164,'Miljövärden urval för publ'!$B$2:$H$490,MATCH(N$3,'Miljövärden urval för publ'!$B$2:$H$2,0),FALSE)),"",VLOOKUP($J164,'Miljövärden urval för publ'!$B$2:$H$490,MATCH(N$3,'Miljövärden urval för publ'!$B$2:$H$2,0),FALSE))</f>
        <v>2.0253300000000001E-3</v>
      </c>
    </row>
    <row r="165" spans="1:14" x14ac:dyDescent="0.25">
      <c r="A165" s="117" t="s">
        <v>223</v>
      </c>
      <c r="B165" s="117" t="s">
        <v>225</v>
      </c>
      <c r="D165" s="112" t="str">
        <f>VLOOKUP(B165,'Miljövärden urval för publ'!$B$2:$V$480,MATCH("ska publiceras:",'Miljövärden urval för publ'!$B$2:$T$2,0),FALSE)</f>
        <v>ja</v>
      </c>
      <c r="E165" s="113">
        <f t="shared" si="6"/>
        <v>141</v>
      </c>
      <c r="H165" s="106">
        <v>163</v>
      </c>
      <c r="I165" s="106" t="str">
        <f t="shared" si="7"/>
        <v>Lerum Fjärrvärme AB</v>
      </c>
      <c r="J165" s="106" t="str">
        <f t="shared" si="8"/>
        <v>Lerum</v>
      </c>
      <c r="K165" s="106">
        <f>IF(ISERROR(VLOOKUP($J165,'Miljövärden urval för publ'!$B$2:$H$490,MATCH(K$3,'Miljövärden urval för publ'!$B$2:$H$2,0),FALSE)),"",VLOOKUP($J165,'Miljövärden urval för publ'!$B$2:$H$490,MATCH(K$3,'Miljövärden urval för publ'!$B$2:$H$2,0),FALSE))</f>
        <v>9.7417000000000004E-2</v>
      </c>
      <c r="L165" s="106">
        <f>IF(ISERROR(VLOOKUP($J165,'Miljövärden urval för publ'!$B$2:$H$490,MATCH(L$3,'Miljövärden urval för publ'!$B$2:$H$2,0),FALSE)),"",VLOOKUP($J165,'Miljövärden urval för publ'!$B$2:$H$490,MATCH(L$3,'Miljövärden urval för publ'!$B$2:$H$2,0),FALSE))</f>
        <v>16.376200000000001</v>
      </c>
      <c r="M165" s="106">
        <f>IF(ISERROR(VLOOKUP($J165,'Miljövärden urval för publ'!$B$2:$H$490,MATCH(M$3,'Miljövärden urval för publ'!$B$2:$H$2,0),FALSE)),"",VLOOKUP($J165,'Miljövärden urval för publ'!$B$2:$H$490,MATCH(M$3,'Miljövärden urval för publ'!$B$2:$H$2,0),FALSE))</f>
        <v>11.0372</v>
      </c>
      <c r="N165" s="106">
        <f>IF(ISERROR(VLOOKUP($J165,'Miljövärden urval för publ'!$B$2:$H$490,MATCH(N$3,'Miljövärden urval för publ'!$B$2:$H$2,0),FALSE)),"",VLOOKUP($J165,'Miljövärden urval för publ'!$B$2:$H$490,MATCH(N$3,'Miljövärden urval för publ'!$B$2:$H$2,0),FALSE))</f>
        <v>2.6322100000000001E-2</v>
      </c>
    </row>
    <row r="166" spans="1:14" x14ac:dyDescent="0.25">
      <c r="A166" s="117" t="s">
        <v>474</v>
      </c>
      <c r="B166" s="117" t="s">
        <v>479</v>
      </c>
      <c r="D166" s="112" t="str">
        <f>VLOOKUP(B166,'Miljövärden urval för publ'!$B$2:$V$480,MATCH("ska publiceras:",'Miljövärden urval för publ'!$B$2:$T$2,0),FALSE)</f>
        <v>ja</v>
      </c>
      <c r="E166" s="113">
        <f t="shared" si="6"/>
        <v>142</v>
      </c>
      <c r="H166" s="106">
        <v>164</v>
      </c>
      <c r="I166" s="106" t="str">
        <f t="shared" si="7"/>
        <v>Skellefteå Kraft AB</v>
      </c>
      <c r="J166" s="106" t="str">
        <f t="shared" si="8"/>
        <v>Lidbacken</v>
      </c>
      <c r="K166" s="106">
        <f>IF(ISERROR(VLOOKUP($J166,'Miljövärden urval för publ'!$B$2:$H$490,MATCH(K$3,'Miljövärden urval för publ'!$B$2:$H$2,0),FALSE)),"",VLOOKUP($J166,'Miljövärden urval för publ'!$B$2:$H$490,MATCH(K$3,'Miljövärden urval för publ'!$B$2:$H$2,0),FALSE))</f>
        <v>0.16068299999999999</v>
      </c>
      <c r="L166" s="106">
        <f>IF(ISERROR(VLOOKUP($J166,'Miljövärden urval för publ'!$B$2:$H$490,MATCH(L$3,'Miljövärden urval för publ'!$B$2:$H$2,0),FALSE)),"",VLOOKUP($J166,'Miljövärden urval för publ'!$B$2:$H$490,MATCH(L$3,'Miljövärden urval för publ'!$B$2:$H$2,0),FALSE))</f>
        <v>9.4182299999999994</v>
      </c>
      <c r="M166" s="106">
        <f>IF(ISERROR(VLOOKUP($J166,'Miljövärden urval för publ'!$B$2:$H$490,MATCH(M$3,'Miljövärden urval för publ'!$B$2:$H$2,0),FALSE)),"",VLOOKUP($J166,'Miljövärden urval för publ'!$B$2:$H$490,MATCH(M$3,'Miljövärden urval för publ'!$B$2:$H$2,0),FALSE))</f>
        <v>16.926200000000001</v>
      </c>
      <c r="N166" s="106">
        <f>IF(ISERROR(VLOOKUP($J166,'Miljövärden urval för publ'!$B$2:$H$490,MATCH(N$3,'Miljövärden urval för publ'!$B$2:$H$2,0),FALSE)),"",VLOOKUP($J166,'Miljövärden urval för publ'!$B$2:$H$490,MATCH(N$3,'Miljövärden urval för publ'!$B$2:$H$2,0),FALSE))</f>
        <v>5.4503700000000004E-3</v>
      </c>
    </row>
    <row r="167" spans="1:14" x14ac:dyDescent="0.25">
      <c r="A167" s="117" t="s">
        <v>233</v>
      </c>
      <c r="B167" s="117" t="s">
        <v>234</v>
      </c>
      <c r="D167" s="112" t="str">
        <f>VLOOKUP(B167,'Miljövärden urval för publ'!$B$2:$V$480,MATCH("ska publiceras:",'Miljövärden urval för publ'!$B$2:$T$2,0),FALSE)</f>
        <v>ja</v>
      </c>
      <c r="E167" s="113">
        <f t="shared" si="6"/>
        <v>143</v>
      </c>
      <c r="H167" s="106">
        <v>165</v>
      </c>
      <c r="I167" s="106" t="str">
        <f t="shared" si="7"/>
        <v>Lidköpings Värmeverk AB</v>
      </c>
      <c r="J167" s="106" t="str">
        <f t="shared" si="8"/>
        <v>Lidköping</v>
      </c>
      <c r="K167" s="106">
        <f>IF(ISERROR(VLOOKUP($J167,'Miljövärden urval för publ'!$B$2:$H$490,MATCH(K$3,'Miljövärden urval för publ'!$B$2:$H$2,0),FALSE)),"",VLOOKUP($J167,'Miljövärden urval för publ'!$B$2:$H$490,MATCH(K$3,'Miljövärden urval för publ'!$B$2:$H$2,0),FALSE))</f>
        <v>0.16708899999999999</v>
      </c>
      <c r="L167" s="106">
        <f>IF(ISERROR(VLOOKUP($J167,'Miljövärden urval för publ'!$B$2:$H$490,MATCH(L$3,'Miljövärden urval för publ'!$B$2:$H$2,0),FALSE)),"",VLOOKUP($J167,'Miljövärden urval för publ'!$B$2:$H$490,MATCH(L$3,'Miljövärden urval för publ'!$B$2:$H$2,0),FALSE))</f>
        <v>138.97399999999999</v>
      </c>
      <c r="M167" s="106">
        <f>IF(ISERROR(VLOOKUP($J167,'Miljövärden urval för publ'!$B$2:$H$490,MATCH(M$3,'Miljövärden urval för publ'!$B$2:$H$2,0),FALSE)),"",VLOOKUP($J167,'Miljövärden urval för publ'!$B$2:$H$490,MATCH(M$3,'Miljövärden urval för publ'!$B$2:$H$2,0),FALSE))</f>
        <v>4.5118799999999997</v>
      </c>
      <c r="N167" s="106">
        <f>IF(ISERROR(VLOOKUP($J167,'Miljövärden urval för publ'!$B$2:$H$490,MATCH(N$3,'Miljövärden urval för publ'!$B$2:$H$2,0),FALSE)),"",VLOOKUP($J167,'Miljövärden urval för publ'!$B$2:$H$490,MATCH(N$3,'Miljövärden urval för publ'!$B$2:$H$2,0),FALSE))</f>
        <v>2.6648600000000001E-2</v>
      </c>
    </row>
    <row r="168" spans="1:14" x14ac:dyDescent="0.25">
      <c r="A168" s="117" t="s">
        <v>501</v>
      </c>
      <c r="B168" s="117" t="s">
        <v>512</v>
      </c>
      <c r="D168" s="112" t="str">
        <f>VLOOKUP(B168,'Miljövärden urval för publ'!$B$2:$V$480,MATCH("ska publiceras:",'Miljövärden urval för publ'!$B$2:$T$2,0),FALSE)</f>
        <v>ja</v>
      </c>
      <c r="E168" s="113">
        <f t="shared" si="6"/>
        <v>144</v>
      </c>
      <c r="H168" s="106">
        <v>166</v>
      </c>
      <c r="I168" s="106" t="str">
        <f t="shared" si="7"/>
        <v>Lilla Edets Fjärrvärme AB</v>
      </c>
      <c r="J168" s="106" t="str">
        <f t="shared" si="8"/>
        <v>Lilla Edet</v>
      </c>
      <c r="K168" s="106">
        <f>IF(ISERROR(VLOOKUP($J168,'Miljövärden urval för publ'!$B$2:$H$490,MATCH(K$3,'Miljövärden urval för publ'!$B$2:$H$2,0),FALSE)),"",VLOOKUP($J168,'Miljövärden urval för publ'!$B$2:$H$490,MATCH(K$3,'Miljövärden urval för publ'!$B$2:$H$2,0),FALSE))</f>
        <v>5.4295200000000002E-2</v>
      </c>
      <c r="L168" s="106">
        <f>IF(ISERROR(VLOOKUP($J168,'Miljövärden urval för publ'!$B$2:$H$490,MATCH(L$3,'Miljövärden urval för publ'!$B$2:$H$2,0),FALSE)),"",VLOOKUP($J168,'Miljövärden urval för publ'!$B$2:$H$490,MATCH(L$3,'Miljövärden urval för publ'!$B$2:$H$2,0),FALSE))</f>
        <v>15.2248</v>
      </c>
      <c r="M168" s="106">
        <f>IF(ISERROR(VLOOKUP($J168,'Miljövärden urval för publ'!$B$2:$H$490,MATCH(M$3,'Miljövärden urval för publ'!$B$2:$H$2,0),FALSE)),"",VLOOKUP($J168,'Miljövärden urval för publ'!$B$2:$H$490,MATCH(M$3,'Miljövärden urval för publ'!$B$2:$H$2,0),FALSE))</f>
        <v>9.4801300000000008</v>
      </c>
      <c r="N168" s="106">
        <f>IF(ISERROR(VLOOKUP($J168,'Miljövärden urval för publ'!$B$2:$H$490,MATCH(N$3,'Miljövärden urval för publ'!$B$2:$H$2,0),FALSE)),"",VLOOKUP($J168,'Miljövärden urval för publ'!$B$2:$H$490,MATCH(N$3,'Miljövärden urval för publ'!$B$2:$H$2,0),FALSE))</f>
        <v>6.40166E-3</v>
      </c>
    </row>
    <row r="169" spans="1:14" x14ac:dyDescent="0.25">
      <c r="A169" s="117" t="s">
        <v>65</v>
      </c>
      <c r="B169" s="117" t="s">
        <v>67</v>
      </c>
      <c r="D169" s="112" t="str">
        <f>VLOOKUP(B169,'Miljövärden urval för publ'!$B$2:$V$480,MATCH("ska publiceras:",'Miljövärden urval för publ'!$B$2:$T$2,0),FALSE)</f>
        <v>ja</v>
      </c>
      <c r="E169" s="113">
        <f t="shared" si="6"/>
        <v>145</v>
      </c>
      <c r="H169" s="106">
        <v>167</v>
      </c>
      <c r="I169" s="106" t="str">
        <f t="shared" si="7"/>
        <v>Linde Energi AB</v>
      </c>
      <c r="J169" s="106" t="str">
        <f t="shared" si="8"/>
        <v>Lindesberg</v>
      </c>
      <c r="K169" s="106">
        <f>IF(ISERROR(VLOOKUP($J169,'Miljövärden urval för publ'!$B$2:$H$490,MATCH(K$3,'Miljövärden urval för publ'!$B$2:$H$2,0),FALSE)),"",VLOOKUP($J169,'Miljövärden urval för publ'!$B$2:$H$490,MATCH(K$3,'Miljövärden urval för publ'!$B$2:$H$2,0),FALSE))</f>
        <v>5.4174699999999999E-2</v>
      </c>
      <c r="L169" s="106">
        <f>IF(ISERROR(VLOOKUP($J169,'Miljövärden urval för publ'!$B$2:$H$490,MATCH(L$3,'Miljövärden urval för publ'!$B$2:$H$2,0),FALSE)),"",VLOOKUP($J169,'Miljövärden urval för publ'!$B$2:$H$490,MATCH(L$3,'Miljövärden urval för publ'!$B$2:$H$2,0),FALSE))</f>
        <v>8.0682500000000008</v>
      </c>
      <c r="M169" s="106">
        <f>IF(ISERROR(VLOOKUP($J169,'Miljövärden urval för publ'!$B$2:$H$490,MATCH(M$3,'Miljövärden urval för publ'!$B$2:$H$2,0),FALSE)),"",VLOOKUP($J169,'Miljövärden urval för publ'!$B$2:$H$490,MATCH(M$3,'Miljövärden urval för publ'!$B$2:$H$2,0),FALSE))</f>
        <v>1.1194900000000001</v>
      </c>
      <c r="N169" s="106">
        <f>IF(ISERROR(VLOOKUP($J169,'Miljövärden urval för publ'!$B$2:$H$490,MATCH(N$3,'Miljövärden urval för publ'!$B$2:$H$2,0),FALSE)),"",VLOOKUP($J169,'Miljövärden urval för publ'!$B$2:$H$490,MATCH(N$3,'Miljövärden urval för publ'!$B$2:$H$2,0),FALSE))</f>
        <v>2.84944E-2</v>
      </c>
    </row>
    <row r="170" spans="1:14" x14ac:dyDescent="0.25">
      <c r="A170" s="117" t="s">
        <v>357</v>
      </c>
      <c r="B170" s="117" t="s">
        <v>363</v>
      </c>
      <c r="D170" s="112" t="str">
        <f>VLOOKUP(B170,'Miljövärden urval för publ'!$B$2:$V$480,MATCH("ska publiceras:",'Miljövärden urval för publ'!$B$2:$T$2,0),FALSE)</f>
        <v>ja</v>
      </c>
      <c r="E170" s="113">
        <f t="shared" si="6"/>
        <v>146</v>
      </c>
      <c r="H170" s="106">
        <v>168</v>
      </c>
      <c r="I170" s="106" t="str">
        <f t="shared" si="7"/>
        <v>Tekniska Verken i Linköping AB</v>
      </c>
      <c r="J170" s="106" t="str">
        <f t="shared" si="8"/>
        <v>Linköping</v>
      </c>
      <c r="K170" s="106">
        <f>IF(ISERROR(VLOOKUP($J170,'Miljövärden urval för publ'!$B$2:$H$490,MATCH(K$3,'Miljövärden urval för publ'!$B$2:$H$2,0),FALSE)),"",VLOOKUP($J170,'Miljövärden urval för publ'!$B$2:$H$490,MATCH(K$3,'Miljövärden urval för publ'!$B$2:$H$2,0),FALSE))</f>
        <v>0.19384100000000001</v>
      </c>
      <c r="L170" s="106">
        <f>IF(ISERROR(VLOOKUP($J170,'Miljövärden urval för publ'!$B$2:$H$490,MATCH(L$3,'Miljövärden urval för publ'!$B$2:$H$2,0),FALSE)),"",VLOOKUP($J170,'Miljövärden urval för publ'!$B$2:$H$490,MATCH(L$3,'Miljövärden urval för publ'!$B$2:$H$2,0),FALSE))</f>
        <v>92.608599999999996</v>
      </c>
      <c r="M170" s="106">
        <f>IF(ISERROR(VLOOKUP($J170,'Miljövärden urval för publ'!$B$2:$H$490,MATCH(M$3,'Miljövärden urval för publ'!$B$2:$H$2,0),FALSE)),"",VLOOKUP($J170,'Miljövärden urval för publ'!$B$2:$H$490,MATCH(M$3,'Miljövärden urval för publ'!$B$2:$H$2,0),FALSE))</f>
        <v>5.9941399999999998</v>
      </c>
      <c r="N170" s="106">
        <f>IF(ISERROR(VLOOKUP($J170,'Miljövärden urval för publ'!$B$2:$H$490,MATCH(N$3,'Miljövärden urval för publ'!$B$2:$H$2,0),FALSE)),"",VLOOKUP($J170,'Miljövärden urval för publ'!$B$2:$H$490,MATCH(N$3,'Miljövärden urval för publ'!$B$2:$H$2,0),FALSE))</f>
        <v>0.11283899999999999</v>
      </c>
    </row>
    <row r="171" spans="1:14" x14ac:dyDescent="0.25">
      <c r="A171" s="117" t="s">
        <v>226</v>
      </c>
      <c r="B171" s="117" t="s">
        <v>227</v>
      </c>
      <c r="D171" s="112" t="str">
        <f>VLOOKUP(B171,'Miljövärden urval för publ'!$B$2:$V$480,MATCH("ska publiceras:",'Miljövärden urval för publ'!$B$2:$T$2,0),FALSE)</f>
        <v>ja</v>
      </c>
      <c r="E171" s="113">
        <f t="shared" si="6"/>
        <v>147</v>
      </c>
      <c r="H171" s="106">
        <v>169</v>
      </c>
      <c r="I171" s="106" t="str">
        <f t="shared" si="7"/>
        <v>Ånge Energi AB</v>
      </c>
      <c r="J171" s="106" t="str">
        <f t="shared" si="8"/>
        <v>Ljungaverk</v>
      </c>
      <c r="K171" s="106">
        <f>IF(ISERROR(VLOOKUP($J171,'Miljövärden urval för publ'!$B$2:$H$490,MATCH(K$3,'Miljövärden urval för publ'!$B$2:$H$2,0),FALSE)),"",VLOOKUP($J171,'Miljövärden urval för publ'!$B$2:$H$490,MATCH(K$3,'Miljövärden urval för publ'!$B$2:$H$2,0),FALSE))</f>
        <v>0.90329999999999999</v>
      </c>
      <c r="L171" s="106">
        <f>IF(ISERROR(VLOOKUP($J171,'Miljövärden urval för publ'!$B$2:$H$490,MATCH(L$3,'Miljövärden urval för publ'!$B$2:$H$2,0),FALSE)),"",VLOOKUP($J171,'Miljövärden urval för publ'!$B$2:$H$490,MATCH(L$3,'Miljövärden urval för publ'!$B$2:$H$2,0),FALSE))</f>
        <v>216.709</v>
      </c>
      <c r="M171" s="106">
        <f>IF(ISERROR(VLOOKUP($J171,'Miljövärden urval för publ'!$B$2:$H$490,MATCH(M$3,'Miljövärden urval för publ'!$B$2:$H$2,0),FALSE)),"",VLOOKUP($J171,'Miljövärden urval för publ'!$B$2:$H$490,MATCH(M$3,'Miljövärden urval för publ'!$B$2:$H$2,0),FALSE))</f>
        <v>15.9975</v>
      </c>
      <c r="N171" s="106">
        <f>IF(ISERROR(VLOOKUP($J171,'Miljövärden urval för publ'!$B$2:$H$490,MATCH(N$3,'Miljövärden urval för publ'!$B$2:$H$2,0),FALSE)),"",VLOOKUP($J171,'Miljövärden urval för publ'!$B$2:$H$490,MATCH(N$3,'Miljövärden urval för publ'!$B$2:$H$2,0),FALSE))</f>
        <v>0.98269200000000001</v>
      </c>
    </row>
    <row r="172" spans="1:14" x14ac:dyDescent="0.25">
      <c r="A172" s="117" t="s">
        <v>501</v>
      </c>
      <c r="B172" s="117" t="s">
        <v>513</v>
      </c>
      <c r="D172" s="112" t="str">
        <f>VLOOKUP(B172,'Miljövärden urval för publ'!$B$2:$V$480,MATCH("ska publiceras:",'Miljövärden urval för publ'!$B$2:$T$2,0),FALSE)</f>
        <v>ja</v>
      </c>
      <c r="E172" s="113">
        <f t="shared" si="6"/>
        <v>148</v>
      </c>
      <c r="H172" s="106">
        <v>170</v>
      </c>
      <c r="I172" s="106" t="str">
        <f t="shared" si="7"/>
        <v>Ljungby Energi AB</v>
      </c>
      <c r="J172" s="106" t="str">
        <f t="shared" si="8"/>
        <v>Ljungby</v>
      </c>
      <c r="K172" s="106">
        <f>IF(ISERROR(VLOOKUP($J172,'Miljövärden urval för publ'!$B$2:$H$490,MATCH(K$3,'Miljövärden urval för publ'!$B$2:$H$2,0),FALSE)),"",VLOOKUP($J172,'Miljövärden urval för publ'!$B$2:$H$490,MATCH(K$3,'Miljövärden urval för publ'!$B$2:$H$2,0),FALSE))</f>
        <v>0.357491</v>
      </c>
      <c r="L172" s="106">
        <f>IF(ISERROR(VLOOKUP($J172,'Miljövärden urval för publ'!$B$2:$H$490,MATCH(L$3,'Miljövärden urval för publ'!$B$2:$H$2,0),FALSE)),"",VLOOKUP($J172,'Miljövärden urval för publ'!$B$2:$H$490,MATCH(L$3,'Miljövärden urval för publ'!$B$2:$H$2,0),FALSE))</f>
        <v>186.024</v>
      </c>
      <c r="M172" s="106">
        <f>IF(ISERROR(VLOOKUP($J172,'Miljövärden urval för publ'!$B$2:$H$490,MATCH(M$3,'Miljövärden urval för publ'!$B$2:$H$2,0),FALSE)),"",VLOOKUP($J172,'Miljövärden urval för publ'!$B$2:$H$490,MATCH(M$3,'Miljövärden urval för publ'!$B$2:$H$2,0),FALSE))</f>
        <v>12.326599999999999</v>
      </c>
      <c r="N172" s="106">
        <f>IF(ISERROR(VLOOKUP($J172,'Miljövärden urval för publ'!$B$2:$H$490,MATCH(N$3,'Miljövärden urval för publ'!$B$2:$H$2,0),FALSE)),"",VLOOKUP($J172,'Miljövärden urval för publ'!$B$2:$H$490,MATCH(N$3,'Miljövärden urval för publ'!$B$2:$H$2,0),FALSE))</f>
        <v>1.4289400000000001E-2</v>
      </c>
    </row>
    <row r="173" spans="1:14" x14ac:dyDescent="0.25">
      <c r="A173" s="117" t="s">
        <v>472</v>
      </c>
      <c r="B173" s="117" t="s">
        <v>473</v>
      </c>
      <c r="D173" s="112" t="str">
        <f>VLOOKUP(B173,'Miljövärden urval för publ'!$B$2:$V$480,MATCH("ska publiceras:",'Miljövärden urval för publ'!$B$2:$T$2,0),FALSE)</f>
        <v>nej</v>
      </c>
      <c r="E173" s="113">
        <f t="shared" si="6"/>
        <v>148</v>
      </c>
      <c r="H173" s="106">
        <v>171</v>
      </c>
      <c r="I173" s="106" t="str">
        <f t="shared" si="7"/>
        <v>Uddevalla Energi AB</v>
      </c>
      <c r="J173" s="106" t="str">
        <f t="shared" si="8"/>
        <v>Ljungskile</v>
      </c>
      <c r="K173" s="106">
        <f>IF(ISERROR(VLOOKUP($J173,'Miljövärden urval för publ'!$B$2:$H$490,MATCH(K$3,'Miljövärden urval för publ'!$B$2:$H$2,0),FALSE)),"",VLOOKUP($J173,'Miljövärden urval för publ'!$B$2:$H$490,MATCH(K$3,'Miljövärden urval för publ'!$B$2:$H$2,0),FALSE))</f>
        <v>0.123473</v>
      </c>
      <c r="L173" s="106">
        <f>IF(ISERROR(VLOOKUP($J173,'Miljövärden urval för publ'!$B$2:$H$490,MATCH(L$3,'Miljövärden urval för publ'!$B$2:$H$2,0),FALSE)),"",VLOOKUP($J173,'Miljövärden urval för publ'!$B$2:$H$490,MATCH(L$3,'Miljövärden urval för publ'!$B$2:$H$2,0),FALSE))</f>
        <v>16.5321</v>
      </c>
      <c r="M173" s="106">
        <f>IF(ISERROR(VLOOKUP($J173,'Miljövärden urval för publ'!$B$2:$H$490,MATCH(M$3,'Miljövärden urval för publ'!$B$2:$H$2,0),FALSE)),"",VLOOKUP($J173,'Miljövärden urval för publ'!$B$2:$H$490,MATCH(M$3,'Miljövärden urval för publ'!$B$2:$H$2,0),FALSE))</f>
        <v>15.939399999999999</v>
      </c>
      <c r="N173" s="106">
        <f>IF(ISERROR(VLOOKUP($J173,'Miljövärden urval för publ'!$B$2:$H$490,MATCH(N$3,'Miljövärden urval för publ'!$B$2:$H$2,0),FALSE)),"",VLOOKUP($J173,'Miljövärden urval för publ'!$B$2:$H$490,MATCH(N$3,'Miljövärden urval för publ'!$B$2:$H$2,0),FALSE))</f>
        <v>1.4435899999999999E-4</v>
      </c>
    </row>
    <row r="174" spans="1:14" x14ac:dyDescent="0.25">
      <c r="A174" s="117" t="s">
        <v>201</v>
      </c>
      <c r="B174" s="117" t="s">
        <v>203</v>
      </c>
      <c r="D174" s="112" t="str">
        <f>VLOOKUP(B174,'Miljövärden urval för publ'!$B$2:$V$480,MATCH("ska publiceras:",'Miljövärden urval för publ'!$B$2:$T$2,0),FALSE)</f>
        <v>ja</v>
      </c>
      <c r="E174" s="113">
        <f t="shared" si="6"/>
        <v>149</v>
      </c>
      <c r="H174" s="106">
        <v>172</v>
      </c>
      <c r="I174" s="106" t="str">
        <f t="shared" si="7"/>
        <v>Ljusdal Energi AB</v>
      </c>
      <c r="J174" s="106" t="str">
        <f t="shared" si="8"/>
        <v>Ljusdal</v>
      </c>
      <c r="K174" s="106">
        <f>IF(ISERROR(VLOOKUP($J174,'Miljövärden urval för publ'!$B$2:$H$490,MATCH(K$3,'Miljövärden urval för publ'!$B$2:$H$2,0),FALSE)),"",VLOOKUP($J174,'Miljövärden urval för publ'!$B$2:$H$490,MATCH(K$3,'Miljövärden urval för publ'!$B$2:$H$2,0),FALSE))</f>
        <v>0.120058</v>
      </c>
      <c r="L174" s="106">
        <f>IF(ISERROR(VLOOKUP($J174,'Miljövärden urval för publ'!$B$2:$H$490,MATCH(L$3,'Miljövärden urval för publ'!$B$2:$H$2,0),FALSE)),"",VLOOKUP($J174,'Miljövärden urval för publ'!$B$2:$H$490,MATCH(L$3,'Miljövärden urval för publ'!$B$2:$H$2,0),FALSE))</f>
        <v>20.354099999999999</v>
      </c>
      <c r="M174" s="106">
        <f>IF(ISERROR(VLOOKUP($J174,'Miljövärden urval för publ'!$B$2:$H$490,MATCH(M$3,'Miljövärden urval för publ'!$B$2:$H$2,0),FALSE)),"",VLOOKUP($J174,'Miljövärden urval för publ'!$B$2:$H$490,MATCH(M$3,'Miljövärden urval för publ'!$B$2:$H$2,0),FALSE))</f>
        <v>10.6881</v>
      </c>
      <c r="N174" s="106">
        <f>IF(ISERROR(VLOOKUP($J174,'Miljövärden urval för publ'!$B$2:$H$490,MATCH(N$3,'Miljövärden urval för publ'!$B$2:$H$2,0),FALSE)),"",VLOOKUP($J174,'Miljövärden urval för publ'!$B$2:$H$490,MATCH(N$3,'Miljövärden urval för publ'!$B$2:$H$2,0),FALSE))</f>
        <v>1.7590100000000001E-2</v>
      </c>
    </row>
    <row r="175" spans="1:14" x14ac:dyDescent="0.25">
      <c r="A175" s="117" t="s">
        <v>389</v>
      </c>
      <c r="B175" s="117" t="s">
        <v>390</v>
      </c>
      <c r="D175" s="112" t="str">
        <f>VLOOKUP(B175,'Miljövärden urval för publ'!$B$2:$V$480,MATCH("ska publiceras:",'Miljövärden urval för publ'!$B$2:$T$2,0),FALSE)</f>
        <v>ja</v>
      </c>
      <c r="E175" s="113">
        <f t="shared" si="6"/>
        <v>150</v>
      </c>
      <c r="H175" s="106">
        <v>173</v>
      </c>
      <c r="I175" s="106" t="str">
        <f t="shared" si="7"/>
        <v>Söderhamn Nära AB</v>
      </c>
      <c r="J175" s="106" t="str">
        <f t="shared" si="8"/>
        <v>Ljusne</v>
      </c>
      <c r="K175" s="106">
        <f>IF(ISERROR(VLOOKUP($J175,'Miljövärden urval för publ'!$B$2:$H$490,MATCH(K$3,'Miljövärden urval för publ'!$B$2:$H$2,0),FALSE)),"",VLOOKUP($J175,'Miljövärden urval för publ'!$B$2:$H$490,MATCH(K$3,'Miljövärden urval för publ'!$B$2:$H$2,0),FALSE))</f>
        <v>0.26167600000000002</v>
      </c>
      <c r="L175" s="106">
        <f>IF(ISERROR(VLOOKUP($J175,'Miljövärden urval för publ'!$B$2:$H$490,MATCH(L$3,'Miljövärden urval för publ'!$B$2:$H$2,0),FALSE)),"",VLOOKUP($J175,'Miljövärden urval för publ'!$B$2:$H$490,MATCH(L$3,'Miljövärden urval för publ'!$B$2:$H$2,0),FALSE))</f>
        <v>63.415199999999999</v>
      </c>
      <c r="M175" s="106">
        <f>IF(ISERROR(VLOOKUP($J175,'Miljövärden urval för publ'!$B$2:$H$490,MATCH(M$3,'Miljövärden urval för publ'!$B$2:$H$2,0),FALSE)),"",VLOOKUP($J175,'Miljövärden urval för publ'!$B$2:$H$490,MATCH(M$3,'Miljövärden urval för publ'!$B$2:$H$2,0),FALSE))</f>
        <v>12.2822</v>
      </c>
      <c r="N175" s="106">
        <f>IF(ISERROR(VLOOKUP($J175,'Miljövärden urval för publ'!$B$2:$H$490,MATCH(N$3,'Miljövärden urval för publ'!$B$2:$H$2,0),FALSE)),"",VLOOKUP($J175,'Miljövärden urval för publ'!$B$2:$H$490,MATCH(N$3,'Miljövärden urval för publ'!$B$2:$H$2,0),FALSE))</f>
        <v>0.134517</v>
      </c>
    </row>
    <row r="176" spans="1:14" x14ac:dyDescent="0.25">
      <c r="A176" s="117" t="s">
        <v>76</v>
      </c>
      <c r="B176" s="117" t="s">
        <v>85</v>
      </c>
      <c r="D176" s="112" t="str">
        <f>VLOOKUP(B176,'Miljövärden urval för publ'!$B$2:$V$480,MATCH("ska publiceras:",'Miljövärden urval för publ'!$B$2:$T$2,0),FALSE)</f>
        <v>ja</v>
      </c>
      <c r="E176" s="113">
        <f t="shared" si="6"/>
        <v>151</v>
      </c>
      <c r="H176" s="106">
        <v>174</v>
      </c>
      <c r="I176" s="106" t="str">
        <f t="shared" si="7"/>
        <v>Västerbergslagens Energi AB</v>
      </c>
      <c r="J176" s="106" t="str">
        <f t="shared" si="8"/>
        <v>Ludvika</v>
      </c>
      <c r="K176" s="106">
        <f>IF(ISERROR(VLOOKUP($J176,'Miljövärden urval för publ'!$B$2:$H$490,MATCH(K$3,'Miljövärden urval för publ'!$B$2:$H$2,0),FALSE)),"",VLOOKUP($J176,'Miljövärden urval för publ'!$B$2:$H$490,MATCH(K$3,'Miljövärden urval för publ'!$B$2:$H$2,0),FALSE))</f>
        <v>0.17167299999999999</v>
      </c>
      <c r="L176" s="106">
        <f>IF(ISERROR(VLOOKUP($J176,'Miljövärden urval för publ'!$B$2:$H$490,MATCH(L$3,'Miljövärden urval för publ'!$B$2:$H$2,0),FALSE)),"",VLOOKUP($J176,'Miljövärden urval för publ'!$B$2:$H$490,MATCH(L$3,'Miljövärden urval för publ'!$B$2:$H$2,0),FALSE))</f>
        <v>29.302</v>
      </c>
      <c r="M176" s="106">
        <f>IF(ISERROR(VLOOKUP($J176,'Miljövärden urval för publ'!$B$2:$H$490,MATCH(M$3,'Miljövärden urval för publ'!$B$2:$H$2,0),FALSE)),"",VLOOKUP($J176,'Miljövärden urval för publ'!$B$2:$H$490,MATCH(M$3,'Miljövärden urval för publ'!$B$2:$H$2,0),FALSE))</f>
        <v>5.4097200000000001</v>
      </c>
      <c r="N176" s="106">
        <f>IF(ISERROR(VLOOKUP($J176,'Miljövärden urval för publ'!$B$2:$H$490,MATCH(N$3,'Miljövärden urval för publ'!$B$2:$H$2,0),FALSE)),"",VLOOKUP($J176,'Miljövärden urval för publ'!$B$2:$H$490,MATCH(N$3,'Miljövärden urval för publ'!$B$2:$H$2,0),FALSE))</f>
        <v>5.1105600000000001E-2</v>
      </c>
    </row>
    <row r="177" spans="1:14" x14ac:dyDescent="0.25">
      <c r="A177" s="117" t="s">
        <v>291</v>
      </c>
      <c r="B177" s="117" t="s">
        <v>293</v>
      </c>
      <c r="D177" s="112" t="str">
        <f>VLOOKUP(B177,'Miljövärden urval för publ'!$B$2:$V$480,MATCH("ska publiceras:",'Miljövärden urval för publ'!$B$2:$T$2,0),FALSE)</f>
        <v>ja</v>
      </c>
      <c r="E177" s="113">
        <f t="shared" si="6"/>
        <v>152</v>
      </c>
      <c r="H177" s="106">
        <v>175</v>
      </c>
      <c r="I177" s="106" t="str">
        <f t="shared" si="7"/>
        <v>Luleå Energi AB</v>
      </c>
      <c r="J177" s="106" t="str">
        <f t="shared" si="8"/>
        <v>Luleå</v>
      </c>
      <c r="K177" s="106">
        <f>IF(ISERROR(VLOOKUP($J177,'Miljövärden urval för publ'!$B$2:$H$490,MATCH(K$3,'Miljövärden urval för publ'!$B$2:$H$2,0),FALSE)),"",VLOOKUP($J177,'Miljövärden urval för publ'!$B$2:$H$490,MATCH(K$3,'Miljövärden urval för publ'!$B$2:$H$2,0),FALSE))</f>
        <v>8.0852900000000005E-2</v>
      </c>
      <c r="L177" s="106">
        <f>IF(ISERROR(VLOOKUP($J177,'Miljövärden urval för publ'!$B$2:$H$490,MATCH(L$3,'Miljövärden urval för publ'!$B$2:$H$2,0),FALSE)),"",VLOOKUP($J177,'Miljövärden urval för publ'!$B$2:$H$490,MATCH(L$3,'Miljövärden urval för publ'!$B$2:$H$2,0),FALSE))</f>
        <v>18.2043</v>
      </c>
      <c r="M177" s="106">
        <f>IF(ISERROR(VLOOKUP($J177,'Miljövärden urval för publ'!$B$2:$H$490,MATCH(M$3,'Miljövärden urval för publ'!$B$2:$H$2,0),FALSE)),"",VLOOKUP($J177,'Miljövärden urval för publ'!$B$2:$H$490,MATCH(M$3,'Miljövärden urval för publ'!$B$2:$H$2,0),FALSE))</f>
        <v>1.79373</v>
      </c>
      <c r="N177" s="106">
        <f>IF(ISERROR(VLOOKUP($J177,'Miljövärden urval för publ'!$B$2:$H$490,MATCH(N$3,'Miljövärden urval för publ'!$B$2:$H$2,0),FALSE)),"",VLOOKUP($J177,'Miljövärden urval för publ'!$B$2:$H$490,MATCH(N$3,'Miljövärden urval för publ'!$B$2:$H$2,0),FALSE))</f>
        <v>5.1654600000000002E-2</v>
      </c>
    </row>
    <row r="178" spans="1:14" x14ac:dyDescent="0.25">
      <c r="A178" s="117" t="s">
        <v>228</v>
      </c>
      <c r="B178" s="117" t="s">
        <v>232</v>
      </c>
      <c r="D178" s="112" t="str">
        <f>VLOOKUP(B178,'Miljövärden urval för publ'!$B$2:$V$480,MATCH("ska publiceras:",'Miljövärden urval för publ'!$B$2:$T$2,0),FALSE)</f>
        <v>ja</v>
      </c>
      <c r="E178" s="113">
        <f t="shared" si="6"/>
        <v>153</v>
      </c>
      <c r="H178" s="106">
        <v>176</v>
      </c>
      <c r="I178" s="106" t="str">
        <f t="shared" si="7"/>
        <v>Skellefteå Kraft AB</v>
      </c>
      <c r="J178" s="106" t="str">
        <f t="shared" si="8"/>
        <v>Lycksele</v>
      </c>
      <c r="K178" s="106">
        <f>IF(ISERROR(VLOOKUP($J178,'Miljövärden urval för publ'!$B$2:$H$490,MATCH(K$3,'Miljövärden urval för publ'!$B$2:$H$2,0),FALSE)),"",VLOOKUP($J178,'Miljövärden urval för publ'!$B$2:$H$490,MATCH(K$3,'Miljövärden urval för publ'!$B$2:$H$2,0),FALSE))</f>
        <v>0.32810400000000001</v>
      </c>
      <c r="L178" s="106">
        <f>IF(ISERROR(VLOOKUP($J178,'Miljövärden urval för publ'!$B$2:$H$490,MATCH(L$3,'Miljövärden urval för publ'!$B$2:$H$2,0),FALSE)),"",VLOOKUP($J178,'Miljövärden urval för publ'!$B$2:$H$490,MATCH(L$3,'Miljövärden urval för publ'!$B$2:$H$2,0),FALSE))</f>
        <v>110.411</v>
      </c>
      <c r="M178" s="106">
        <f>IF(ISERROR(VLOOKUP($J178,'Miljövärden urval för publ'!$B$2:$H$490,MATCH(M$3,'Miljövärden urval för publ'!$B$2:$H$2,0),FALSE)),"",VLOOKUP($J178,'Miljövärden urval för publ'!$B$2:$H$490,MATCH(M$3,'Miljövärden urval för publ'!$B$2:$H$2,0),FALSE))</f>
        <v>15.1082</v>
      </c>
      <c r="N178" s="106">
        <f>IF(ISERROR(VLOOKUP($J178,'Miljövärden urval för publ'!$B$2:$H$490,MATCH(N$3,'Miljövärden urval för publ'!$B$2:$H$2,0),FALSE)),"",VLOOKUP($J178,'Miljövärden urval för publ'!$B$2:$H$490,MATCH(N$3,'Miljövärden urval för publ'!$B$2:$H$2,0),FALSE))</f>
        <v>2.0306399999999998E-3</v>
      </c>
    </row>
    <row r="179" spans="1:14" x14ac:dyDescent="0.25">
      <c r="A179" s="117" t="s">
        <v>71</v>
      </c>
      <c r="B179" s="117" t="s">
        <v>73</v>
      </c>
      <c r="D179" s="112" t="str">
        <f>VLOOKUP(B179,'Miljövärden urval för publ'!$B$2:$V$480,MATCH("ska publiceras:",'Miljövärden urval för publ'!$B$2:$T$2,0),FALSE)</f>
        <v>ja</v>
      </c>
      <c r="E179" s="113">
        <f t="shared" si="6"/>
        <v>154</v>
      </c>
      <c r="H179" s="106">
        <v>177</v>
      </c>
      <c r="I179" s="106" t="str">
        <f t="shared" si="7"/>
        <v>Väner Energi AB</v>
      </c>
      <c r="J179" s="106" t="str">
        <f t="shared" si="8"/>
        <v>Lyrestad</v>
      </c>
      <c r="K179" s="106">
        <f>IF(ISERROR(VLOOKUP($J179,'Miljövärden urval för publ'!$B$2:$H$490,MATCH(K$3,'Miljövärden urval för publ'!$B$2:$H$2,0),FALSE)),"",VLOOKUP($J179,'Miljövärden urval för publ'!$B$2:$H$490,MATCH(K$3,'Miljövärden urval för publ'!$B$2:$H$2,0),FALSE))</f>
        <v>0.22047600000000001</v>
      </c>
      <c r="L179" s="106">
        <f>IF(ISERROR(VLOOKUP($J179,'Miljövärden urval för publ'!$B$2:$H$490,MATCH(L$3,'Miljövärden urval för publ'!$B$2:$H$2,0),FALSE)),"",VLOOKUP($J179,'Miljövärden urval för publ'!$B$2:$H$490,MATCH(L$3,'Miljövärden urval för publ'!$B$2:$H$2,0),FALSE))</f>
        <v>20.5852</v>
      </c>
      <c r="M179" s="106">
        <f>IF(ISERROR(VLOOKUP($J179,'Miljövärden urval för publ'!$B$2:$H$490,MATCH(M$3,'Miljövärden urval för publ'!$B$2:$H$2,0),FALSE)),"",VLOOKUP($J179,'Miljövärden urval för publ'!$B$2:$H$490,MATCH(M$3,'Miljövärden urval för publ'!$B$2:$H$2,0),FALSE))</f>
        <v>18.349</v>
      </c>
      <c r="N179" s="106">
        <f>IF(ISERROR(VLOOKUP($J179,'Miljövärden urval för publ'!$B$2:$H$490,MATCH(N$3,'Miljövärden urval för publ'!$B$2:$H$2,0),FALSE)),"",VLOOKUP($J179,'Miljövärden urval för publ'!$B$2:$H$490,MATCH(N$3,'Miljövärden urval för publ'!$B$2:$H$2,0),FALSE))</f>
        <v>3.4013599999999998E-2</v>
      </c>
    </row>
    <row r="180" spans="1:14" x14ac:dyDescent="0.25">
      <c r="A180" s="117" t="s">
        <v>123</v>
      </c>
      <c r="B180" s="117" t="s">
        <v>125</v>
      </c>
      <c r="D180" s="112" t="str">
        <f>VLOOKUP(B180,'Miljövärden urval för publ'!$B$2:$V$480,MATCH("ska publiceras:",'Miljövärden urval för publ'!$B$2:$T$2,0),FALSE)</f>
        <v>ja</v>
      </c>
      <c r="E180" s="113">
        <f t="shared" si="6"/>
        <v>155</v>
      </c>
      <c r="H180" s="106">
        <v>178</v>
      </c>
      <c r="I180" s="106" t="str">
        <f t="shared" si="7"/>
        <v>LEVA i Lysekil AB</v>
      </c>
      <c r="J180" s="106" t="str">
        <f t="shared" si="8"/>
        <v>Lysekil</v>
      </c>
      <c r="K180" s="106">
        <f>IF(ISERROR(VLOOKUP($J180,'Miljövärden urval för publ'!$B$2:$H$490,MATCH(K$3,'Miljövärden urval för publ'!$B$2:$H$2,0),FALSE)),"",VLOOKUP($J180,'Miljövärden urval för publ'!$B$2:$H$490,MATCH(K$3,'Miljövärden urval för publ'!$B$2:$H$2,0),FALSE))</f>
        <v>7.9518599999999995E-2</v>
      </c>
      <c r="L180" s="106">
        <f>IF(ISERROR(VLOOKUP($J180,'Miljövärden urval för publ'!$B$2:$H$490,MATCH(L$3,'Miljövärden urval för publ'!$B$2:$H$2,0),FALSE)),"",VLOOKUP($J180,'Miljövärden urval för publ'!$B$2:$H$490,MATCH(L$3,'Miljövärden urval för publ'!$B$2:$H$2,0),FALSE))</f>
        <v>16.621099999999998</v>
      </c>
      <c r="M180" s="106">
        <f>IF(ISERROR(VLOOKUP($J180,'Miljövärden urval för publ'!$B$2:$H$490,MATCH(M$3,'Miljövärden urval för publ'!$B$2:$H$2,0),FALSE)),"",VLOOKUP($J180,'Miljövärden urval för publ'!$B$2:$H$490,MATCH(M$3,'Miljövärden urval för publ'!$B$2:$H$2,0),FALSE))</f>
        <v>0.16825000000000001</v>
      </c>
      <c r="N180" s="106">
        <f>IF(ISERROR(VLOOKUP($J180,'Miljövärden urval för publ'!$B$2:$H$490,MATCH(N$3,'Miljövärden urval för publ'!$B$2:$H$2,0),FALSE)),"",VLOOKUP($J180,'Miljövärden urval för publ'!$B$2:$H$490,MATCH(N$3,'Miljövärden urval för publ'!$B$2:$H$2,0),FALSE))</f>
        <v>1.8191300000000001E-2</v>
      </c>
    </row>
    <row r="181" spans="1:14" x14ac:dyDescent="0.25">
      <c r="A181" s="117" t="s">
        <v>399</v>
      </c>
      <c r="B181" s="117" t="s">
        <v>400</v>
      </c>
      <c r="D181" s="112" t="str">
        <f>VLOOKUP(B181,'Miljövärden urval för publ'!$B$2:$V$480,MATCH("ska publiceras:",'Miljövärden urval för publ'!$B$2:$T$2,0),FALSE)</f>
        <v>ja</v>
      </c>
      <c r="E181" s="113">
        <f t="shared" si="6"/>
        <v>156</v>
      </c>
      <c r="H181" s="106">
        <v>179</v>
      </c>
      <c r="I181" s="106" t="str">
        <f t="shared" si="7"/>
        <v>Hedemora Energi AB</v>
      </c>
      <c r="J181" s="106" t="str">
        <f t="shared" si="8"/>
        <v>Långshyttan</v>
      </c>
      <c r="K181" s="106">
        <f>IF(ISERROR(VLOOKUP($J181,'Miljövärden urval för publ'!$B$2:$H$490,MATCH(K$3,'Miljövärden urval för publ'!$B$2:$H$2,0),FALSE)),"",VLOOKUP($J181,'Miljövärden urval för publ'!$B$2:$H$490,MATCH(K$3,'Miljövärden urval för publ'!$B$2:$H$2,0),FALSE))</f>
        <v>0.23849999999999999</v>
      </c>
      <c r="L181" s="106">
        <f>IF(ISERROR(VLOOKUP($J181,'Miljövärden urval för publ'!$B$2:$H$490,MATCH(L$3,'Miljövärden urval för publ'!$B$2:$H$2,0),FALSE)),"",VLOOKUP($J181,'Miljövärden urval för publ'!$B$2:$H$490,MATCH(L$3,'Miljövärden urval för publ'!$B$2:$H$2,0),FALSE))</f>
        <v>57.209899999999998</v>
      </c>
      <c r="M181" s="106">
        <f>IF(ISERROR(VLOOKUP($J181,'Miljövärden urval för publ'!$B$2:$H$490,MATCH(M$3,'Miljövärden urval för publ'!$B$2:$H$2,0),FALSE)),"",VLOOKUP($J181,'Miljövärden urval för publ'!$B$2:$H$490,MATCH(M$3,'Miljövärden urval för publ'!$B$2:$H$2,0),FALSE))</f>
        <v>10.71</v>
      </c>
      <c r="N181" s="106">
        <f>IF(ISERROR(VLOOKUP($J181,'Miljövärden urval för publ'!$B$2:$H$490,MATCH(N$3,'Miljövärden urval för publ'!$B$2:$H$2,0),FALSE)),"",VLOOKUP($J181,'Miljövärden urval för publ'!$B$2:$H$490,MATCH(N$3,'Miljövärden urval för publ'!$B$2:$H$2,0),FALSE))</f>
        <v>0.102053</v>
      </c>
    </row>
    <row r="182" spans="1:14" x14ac:dyDescent="0.25">
      <c r="A182" s="117" t="s">
        <v>238</v>
      </c>
      <c r="B182" s="117" t="s">
        <v>243</v>
      </c>
      <c r="D182" s="112" t="str">
        <f>VLOOKUP(B182,'Miljövärden urval för publ'!$B$2:$V$480,MATCH("ska publiceras:",'Miljövärden urval för publ'!$B$2:$T$2,0),FALSE)</f>
        <v>ja</v>
      </c>
      <c r="E182" s="113">
        <f t="shared" si="6"/>
        <v>157</v>
      </c>
      <c r="H182" s="106">
        <v>180</v>
      </c>
      <c r="I182" s="106" t="str">
        <f t="shared" si="7"/>
        <v>Borgholm Energi AB</v>
      </c>
      <c r="J182" s="106" t="str">
        <f t="shared" si="8"/>
        <v>Löttorp</v>
      </c>
      <c r="K182" s="106">
        <f>IF(ISERROR(VLOOKUP($J182,'Miljövärden urval för publ'!$B$2:$H$490,MATCH(K$3,'Miljövärden urval för publ'!$B$2:$H$2,0),FALSE)),"",VLOOKUP($J182,'Miljövärden urval för publ'!$B$2:$H$490,MATCH(K$3,'Miljövärden urval för publ'!$B$2:$H$2,0),FALSE))</f>
        <v>0.135606</v>
      </c>
      <c r="L182" s="106">
        <f>IF(ISERROR(VLOOKUP($J182,'Miljövärden urval för publ'!$B$2:$H$490,MATCH(L$3,'Miljövärden urval för publ'!$B$2:$H$2,0),FALSE)),"",VLOOKUP($J182,'Miljövärden urval för publ'!$B$2:$H$490,MATCH(L$3,'Miljövärden urval för publ'!$B$2:$H$2,0),FALSE))</f>
        <v>32.354700000000001</v>
      </c>
      <c r="M182" s="106">
        <f>IF(ISERROR(VLOOKUP($J182,'Miljövärden urval för publ'!$B$2:$H$490,MATCH(M$3,'Miljövärden urval för publ'!$B$2:$H$2,0),FALSE)),"",VLOOKUP($J182,'Miljövärden urval för publ'!$B$2:$H$490,MATCH(M$3,'Miljövärden urval för publ'!$B$2:$H$2,0),FALSE))</f>
        <v>9.2516999999999996</v>
      </c>
      <c r="N182" s="106">
        <f>IF(ISERROR(VLOOKUP($J182,'Miljövärden urval för publ'!$B$2:$H$490,MATCH(N$3,'Miljövärden urval för publ'!$B$2:$H$2,0),FALSE)),"",VLOOKUP($J182,'Miljövärden urval för publ'!$B$2:$H$490,MATCH(N$3,'Miljövärden urval för publ'!$B$2:$H$2,0),FALSE))</f>
        <v>3.0972E-2</v>
      </c>
    </row>
    <row r="183" spans="1:14" x14ac:dyDescent="0.25">
      <c r="A183" s="117" t="s">
        <v>357</v>
      </c>
      <c r="B183" s="117" t="s">
        <v>364</v>
      </c>
      <c r="D183" s="112" t="str">
        <f>VLOOKUP(B183,'Miljövärden urval för publ'!$B$2:$V$480,MATCH("ska publiceras:",'Miljövärden urval för publ'!$B$2:$T$2,0),FALSE)</f>
        <v>ja</v>
      </c>
      <c r="E183" s="113">
        <f t="shared" si="6"/>
        <v>158</v>
      </c>
      <c r="H183" s="106">
        <v>181</v>
      </c>
      <c r="I183" s="106" t="str">
        <f t="shared" si="7"/>
        <v>Skellefteå Kraft AB</v>
      </c>
      <c r="J183" s="106" t="str">
        <f t="shared" si="8"/>
        <v>Lövånger</v>
      </c>
      <c r="K183" s="106">
        <f>IF(ISERROR(VLOOKUP($J183,'Miljövärden urval för publ'!$B$2:$H$490,MATCH(K$3,'Miljövärden urval för publ'!$B$2:$H$2,0),FALSE)),"",VLOOKUP($J183,'Miljövärden urval för publ'!$B$2:$H$490,MATCH(K$3,'Miljövärden urval för publ'!$B$2:$H$2,0),FALSE))</f>
        <v>0.22264100000000001</v>
      </c>
      <c r="L183" s="106">
        <f>IF(ISERROR(VLOOKUP($J183,'Miljövärden urval för publ'!$B$2:$H$490,MATCH(L$3,'Miljövärden urval för publ'!$B$2:$H$2,0),FALSE)),"",VLOOKUP($J183,'Miljövärden urval för publ'!$B$2:$H$490,MATCH(L$3,'Miljövärden urval för publ'!$B$2:$H$2,0),FALSE))</f>
        <v>25.2394</v>
      </c>
      <c r="M183" s="106">
        <f>IF(ISERROR(VLOOKUP($J183,'Miljövärden urval för publ'!$B$2:$H$490,MATCH(M$3,'Miljövärden urval för publ'!$B$2:$H$2,0),FALSE)),"",VLOOKUP($J183,'Miljövärden urval för publ'!$B$2:$H$490,MATCH(M$3,'Miljövärden urval för publ'!$B$2:$H$2,0),FALSE))</f>
        <v>17.078800000000001</v>
      </c>
      <c r="N183" s="106">
        <f>IF(ISERROR(VLOOKUP($J183,'Miljövärden urval för publ'!$B$2:$H$490,MATCH(N$3,'Miljövärden urval för publ'!$B$2:$H$2,0),FALSE)),"",VLOOKUP($J183,'Miljövärden urval för publ'!$B$2:$H$490,MATCH(N$3,'Miljövärden urval för publ'!$B$2:$H$2,0),FALSE))</f>
        <v>5.27001E-2</v>
      </c>
    </row>
    <row r="184" spans="1:14" x14ac:dyDescent="0.25">
      <c r="A184" s="117" t="s">
        <v>60</v>
      </c>
      <c r="B184" s="117" t="s">
        <v>62</v>
      </c>
      <c r="D184" s="112" t="str">
        <f>VLOOKUP(B184,'Miljövärden urval för publ'!$B$2:$V$480,MATCH("ska publiceras:",'Miljövärden urval för publ'!$B$2:$T$2,0),FALSE)</f>
        <v>nej</v>
      </c>
      <c r="E184" s="113">
        <f t="shared" si="6"/>
        <v>158</v>
      </c>
      <c r="H184" s="106">
        <v>182</v>
      </c>
      <c r="I184" s="106" t="str">
        <f t="shared" si="7"/>
        <v>Vasa Värme Holding AB</v>
      </c>
      <c r="J184" s="106" t="str">
        <f t="shared" si="8"/>
        <v>Malmköping</v>
      </c>
      <c r="K184" s="106">
        <f>IF(ISERROR(VLOOKUP($J184,'Miljövärden urval för publ'!$B$2:$H$490,MATCH(K$3,'Miljövärden urval för publ'!$B$2:$H$2,0),FALSE)),"",VLOOKUP($J184,'Miljövärden urval för publ'!$B$2:$H$490,MATCH(K$3,'Miljövärden urval för publ'!$B$2:$H$2,0),FALSE))</f>
        <v>9.14074E-2</v>
      </c>
      <c r="L184" s="106">
        <f>IF(ISERROR(VLOOKUP($J184,'Miljövärden urval för publ'!$B$2:$H$490,MATCH(L$3,'Miljövärden urval för publ'!$B$2:$H$2,0),FALSE)),"",VLOOKUP($J184,'Miljövärden urval för publ'!$B$2:$H$490,MATCH(L$3,'Miljövärden urval för publ'!$B$2:$H$2,0),FALSE))</f>
        <v>19.955200000000001</v>
      </c>
      <c r="M184" s="106">
        <f>IF(ISERROR(VLOOKUP($J184,'Miljövärden urval för publ'!$B$2:$H$490,MATCH(M$3,'Miljövärden urval för publ'!$B$2:$H$2,0),FALSE)),"",VLOOKUP($J184,'Miljövärden urval för publ'!$B$2:$H$490,MATCH(M$3,'Miljövärden urval för publ'!$B$2:$H$2,0),FALSE))</f>
        <v>9.6314799999999998</v>
      </c>
      <c r="N184" s="106">
        <f>IF(ISERROR(VLOOKUP($J184,'Miljövärden urval för publ'!$B$2:$H$490,MATCH(N$3,'Miljövärden urval för publ'!$B$2:$H$2,0),FALSE)),"",VLOOKUP($J184,'Miljövärden urval för publ'!$B$2:$H$490,MATCH(N$3,'Miljövärden urval för publ'!$B$2:$H$2,0),FALSE))</f>
        <v>1.2209299999999999E-2</v>
      </c>
    </row>
    <row r="185" spans="1:14" x14ac:dyDescent="0.25">
      <c r="A185" s="117" t="s">
        <v>233</v>
      </c>
      <c r="B185" s="117" t="s">
        <v>235</v>
      </c>
      <c r="D185" s="112" t="str">
        <f>VLOOKUP(B185,'Miljövärden urval för publ'!$B$2:$V$480,MATCH("ska publiceras:",'Miljövärden urval för publ'!$B$2:$T$2,0),FALSE)</f>
        <v>ja</v>
      </c>
      <c r="E185" s="113">
        <f t="shared" si="6"/>
        <v>159</v>
      </c>
      <c r="H185" s="106">
        <v>183</v>
      </c>
      <c r="I185" s="106" t="str">
        <f t="shared" si="7"/>
        <v>E.ON Värme Sverige AB</v>
      </c>
      <c r="J185" s="106" t="str">
        <f t="shared" si="8"/>
        <v>Malmö</v>
      </c>
      <c r="K185" s="106">
        <f>IF(ISERROR(VLOOKUP($J185,'Miljövärden urval för publ'!$B$2:$H$490,MATCH(K$3,'Miljövärden urval för publ'!$B$2:$H$2,0),FALSE)),"",VLOOKUP($J185,'Miljövärden urval för publ'!$B$2:$H$490,MATCH(K$3,'Miljövärden urval för publ'!$B$2:$H$2,0),FALSE))</f>
        <v>0.38006600000000001</v>
      </c>
      <c r="L185" s="106">
        <f>IF(ISERROR(VLOOKUP($J185,'Miljövärden urval för publ'!$B$2:$H$490,MATCH(L$3,'Miljövärden urval för publ'!$B$2:$H$2,0),FALSE)),"",VLOOKUP($J185,'Miljövärden urval för publ'!$B$2:$H$490,MATCH(L$3,'Miljövärden urval för publ'!$B$2:$H$2,0),FALSE))</f>
        <v>124.899</v>
      </c>
      <c r="M185" s="106">
        <f>IF(ISERROR(VLOOKUP($J185,'Miljövärden urval för publ'!$B$2:$H$490,MATCH(M$3,'Miljövärden urval för publ'!$B$2:$H$2,0),FALSE)),"",VLOOKUP($J185,'Miljövärden urval för publ'!$B$2:$H$490,MATCH(M$3,'Miljövärden urval för publ'!$B$2:$H$2,0),FALSE))</f>
        <v>13.8058</v>
      </c>
      <c r="N185" s="106">
        <f>IF(ISERROR(VLOOKUP($J185,'Miljövärden urval för publ'!$B$2:$H$490,MATCH(N$3,'Miljövärden urval för publ'!$B$2:$H$2,0),FALSE)),"",VLOOKUP($J185,'Miljövärden urval för publ'!$B$2:$H$490,MATCH(N$3,'Miljövärden urval för publ'!$B$2:$H$2,0),FALSE))</f>
        <v>0.31492300000000001</v>
      </c>
    </row>
    <row r="186" spans="1:14" x14ac:dyDescent="0.25">
      <c r="A186" s="117" t="s">
        <v>236</v>
      </c>
      <c r="B186" s="117" t="s">
        <v>237</v>
      </c>
      <c r="D186" s="112" t="str">
        <f>VLOOKUP(B186,'Miljövärden urval för publ'!$B$2:$V$480,MATCH("ska publiceras:",'Miljövärden urval för publ'!$B$2:$T$2,0),FALSE)</f>
        <v>ja</v>
      </c>
      <c r="E186" s="113">
        <f t="shared" si="6"/>
        <v>160</v>
      </c>
      <c r="H186" s="106">
        <v>184</v>
      </c>
      <c r="I186" s="106" t="str">
        <f t="shared" si="7"/>
        <v>Malung-Sälens kommun</v>
      </c>
      <c r="J186" s="106" t="str">
        <f t="shared" si="8"/>
        <v>Malung</v>
      </c>
      <c r="K186" s="106">
        <f>IF(ISERROR(VLOOKUP($J186,'Miljövärden urval för publ'!$B$2:$H$490,MATCH(K$3,'Miljövärden urval för publ'!$B$2:$H$2,0),FALSE)),"",VLOOKUP($J186,'Miljövärden urval för publ'!$B$2:$H$490,MATCH(K$3,'Miljövärden urval för publ'!$B$2:$H$2,0),FALSE))</f>
        <v>8.8349800000000006E-2</v>
      </c>
      <c r="L186" s="106">
        <f>IF(ISERROR(VLOOKUP($J186,'Miljövärden urval för publ'!$B$2:$H$490,MATCH(L$3,'Miljövärden urval för publ'!$B$2:$H$2,0),FALSE)),"",VLOOKUP($J186,'Miljövärden urval för publ'!$B$2:$H$490,MATCH(L$3,'Miljövärden urval för publ'!$B$2:$H$2,0),FALSE))</f>
        <v>21.366299999999999</v>
      </c>
      <c r="M186" s="106">
        <f>IF(ISERROR(VLOOKUP($J186,'Miljövärden urval för publ'!$B$2:$H$490,MATCH(M$3,'Miljövärden urval för publ'!$B$2:$H$2,0),FALSE)),"",VLOOKUP($J186,'Miljövärden urval för publ'!$B$2:$H$490,MATCH(M$3,'Miljövärden urval för publ'!$B$2:$H$2,0),FALSE))</f>
        <v>7.9631699999999999</v>
      </c>
      <c r="N186" s="106">
        <f>IF(ISERROR(VLOOKUP($J186,'Miljövärden urval för publ'!$B$2:$H$490,MATCH(N$3,'Miljövärden urval för publ'!$B$2:$H$2,0),FALSE)),"",VLOOKUP($J186,'Miljövärden urval för publ'!$B$2:$H$490,MATCH(N$3,'Miljövärden urval för publ'!$B$2:$H$2,0),FALSE))</f>
        <v>1.00958E-2</v>
      </c>
    </row>
    <row r="187" spans="1:14" x14ac:dyDescent="0.25">
      <c r="A187" s="117" t="s">
        <v>247</v>
      </c>
      <c r="B187" s="117" t="s">
        <v>248</v>
      </c>
      <c r="D187" s="112" t="str">
        <f>VLOOKUP(B187,'Miljövärden urval för publ'!$B$2:$V$480,MATCH("ska publiceras:",'Miljövärden urval för publ'!$B$2:$T$2,0),FALSE)</f>
        <v>ja</v>
      </c>
      <c r="E187" s="113">
        <f t="shared" si="6"/>
        <v>161</v>
      </c>
      <c r="H187" s="106">
        <v>185</v>
      </c>
      <c r="I187" s="106" t="str">
        <f t="shared" si="7"/>
        <v>Skellefteå Kraft AB</v>
      </c>
      <c r="J187" s="106" t="str">
        <f t="shared" si="8"/>
        <v>Malå</v>
      </c>
      <c r="K187" s="106">
        <f>IF(ISERROR(VLOOKUP($J187,'Miljövärden urval för publ'!$B$2:$H$490,MATCH(K$3,'Miljövärden urval för publ'!$B$2:$H$2,0),FALSE)),"",VLOOKUP($J187,'Miljövärden urval för publ'!$B$2:$H$490,MATCH(K$3,'Miljövärden urval för publ'!$B$2:$H$2,0),FALSE))</f>
        <v>9.6817899999999998E-2</v>
      </c>
      <c r="L187" s="106">
        <f>IF(ISERROR(VLOOKUP($J187,'Miljövärden urval för publ'!$B$2:$H$490,MATCH(L$3,'Miljövärden urval för publ'!$B$2:$H$2,0),FALSE)),"",VLOOKUP($J187,'Miljövärden urval för publ'!$B$2:$H$490,MATCH(L$3,'Miljövärden urval för publ'!$B$2:$H$2,0),FALSE))</f>
        <v>12.318300000000001</v>
      </c>
      <c r="M187" s="106">
        <f>IF(ISERROR(VLOOKUP($J187,'Miljövärden urval för publ'!$B$2:$H$490,MATCH(M$3,'Miljövärden urval för publ'!$B$2:$H$2,0),FALSE)),"",VLOOKUP($J187,'Miljövärden urval för publ'!$B$2:$H$490,MATCH(M$3,'Miljövärden urval för publ'!$B$2:$H$2,0),FALSE))</f>
        <v>7.2673399999999999</v>
      </c>
      <c r="N187" s="106">
        <f>IF(ISERROR(VLOOKUP($J187,'Miljövärden urval för publ'!$B$2:$H$490,MATCH(N$3,'Miljövärden urval för publ'!$B$2:$H$2,0),FALSE)),"",VLOOKUP($J187,'Miljövärden urval för publ'!$B$2:$H$490,MATCH(N$3,'Miljövärden urval för publ'!$B$2:$H$2,0),FALSE))</f>
        <v>1.7950799999999999E-2</v>
      </c>
    </row>
    <row r="188" spans="1:14" x14ac:dyDescent="0.25">
      <c r="A188" s="117" t="s">
        <v>68</v>
      </c>
      <c r="B188" s="117" t="s">
        <v>70</v>
      </c>
      <c r="D188" s="112" t="str">
        <f>VLOOKUP(B188,'Miljövärden urval för publ'!$B$2:$V$480,MATCH("ska publiceras:",'Miljövärden urval för publ'!$B$2:$T$2,0),FALSE)</f>
        <v>ja</v>
      </c>
      <c r="E188" s="113">
        <f t="shared" si="6"/>
        <v>162</v>
      </c>
      <c r="H188" s="106">
        <v>186</v>
      </c>
      <c r="I188" s="106" t="str">
        <f t="shared" si="7"/>
        <v>Eksjö Energi AB</v>
      </c>
      <c r="J188" s="106" t="str">
        <f t="shared" si="8"/>
        <v>Mariannelund</v>
      </c>
      <c r="K188" s="106">
        <f>IF(ISERROR(VLOOKUP($J188,'Miljövärden urval för publ'!$B$2:$H$490,MATCH(K$3,'Miljövärden urval för publ'!$B$2:$H$2,0),FALSE)),"",VLOOKUP($J188,'Miljövärden urval för publ'!$B$2:$H$490,MATCH(K$3,'Miljövärden urval för publ'!$B$2:$H$2,0),FALSE))</f>
        <v>0.120166</v>
      </c>
      <c r="L188" s="106">
        <f>IF(ISERROR(VLOOKUP($J188,'Miljövärden urval för publ'!$B$2:$H$490,MATCH(L$3,'Miljövärden urval för publ'!$B$2:$H$2,0),FALSE)),"",VLOOKUP($J188,'Miljövärden urval för publ'!$B$2:$H$490,MATCH(L$3,'Miljövärden urval för publ'!$B$2:$H$2,0),FALSE))</f>
        <v>29.042899999999999</v>
      </c>
      <c r="M188" s="106">
        <f>IF(ISERROR(VLOOKUP($J188,'Miljövärden urval för publ'!$B$2:$H$490,MATCH(M$3,'Miljövärden urval för publ'!$B$2:$H$2,0),FALSE)),"",VLOOKUP($J188,'Miljövärden urval för publ'!$B$2:$H$490,MATCH(M$3,'Miljövärden urval för publ'!$B$2:$H$2,0),FALSE))</f>
        <v>10.6175</v>
      </c>
      <c r="N188" s="106">
        <f>IF(ISERROR(VLOOKUP($J188,'Miljövärden urval för publ'!$B$2:$H$490,MATCH(N$3,'Miljövärden urval för publ'!$B$2:$H$2,0),FALSE)),"",VLOOKUP($J188,'Miljövärden urval för publ'!$B$2:$H$490,MATCH(N$3,'Miljövärden urval för publ'!$B$2:$H$2,0),FALSE))</f>
        <v>1.26991E-2</v>
      </c>
    </row>
    <row r="189" spans="1:14" x14ac:dyDescent="0.25">
      <c r="A189" s="117" t="s">
        <v>249</v>
      </c>
      <c r="B189" s="117" t="s">
        <v>251</v>
      </c>
      <c r="D189" s="112" t="str">
        <f>VLOOKUP(B189,'Miljövärden urval för publ'!$B$2:$V$480,MATCH("ska publiceras:",'Miljövärden urval för publ'!$B$2:$T$2,0),FALSE)</f>
        <v>ja</v>
      </c>
      <c r="E189" s="113">
        <f t="shared" si="6"/>
        <v>163</v>
      </c>
      <c r="H189" s="106">
        <v>187</v>
      </c>
      <c r="I189" s="106" t="str">
        <f t="shared" si="7"/>
        <v>Väner Energi AB</v>
      </c>
      <c r="J189" s="106" t="str">
        <f t="shared" si="8"/>
        <v>Mariestad</v>
      </c>
      <c r="K189" s="106">
        <f>IF(ISERROR(VLOOKUP($J189,'Miljövärden urval för publ'!$B$2:$H$490,MATCH(K$3,'Miljövärden urval för publ'!$B$2:$H$2,0),FALSE)),"",VLOOKUP($J189,'Miljövärden urval för publ'!$B$2:$H$490,MATCH(K$3,'Miljövärden urval för publ'!$B$2:$H$2,0),FALSE))</f>
        <v>0.155059</v>
      </c>
      <c r="L189" s="106">
        <f>IF(ISERROR(VLOOKUP($J189,'Miljövärden urval för publ'!$B$2:$H$490,MATCH(L$3,'Miljövärden urval för publ'!$B$2:$H$2,0),FALSE)),"",VLOOKUP($J189,'Miljövärden urval för publ'!$B$2:$H$490,MATCH(L$3,'Miljövärden urval för publ'!$B$2:$H$2,0),FALSE))</f>
        <v>37.147300000000001</v>
      </c>
      <c r="M189" s="106">
        <f>IF(ISERROR(VLOOKUP($J189,'Miljövärden urval för publ'!$B$2:$H$490,MATCH(M$3,'Miljövärden urval för publ'!$B$2:$H$2,0),FALSE)),"",VLOOKUP($J189,'Miljövärden urval för publ'!$B$2:$H$490,MATCH(M$3,'Miljövärden urval för publ'!$B$2:$H$2,0),FALSE))</f>
        <v>9.8819099999999995</v>
      </c>
      <c r="N189" s="106">
        <f>IF(ISERROR(VLOOKUP($J189,'Miljövärden urval för publ'!$B$2:$H$490,MATCH(N$3,'Miljövärden urval för publ'!$B$2:$H$2,0),FALSE)),"",VLOOKUP($J189,'Miljövärden urval för publ'!$B$2:$H$490,MATCH(N$3,'Miljövärden urval för publ'!$B$2:$H$2,0),FALSE))</f>
        <v>4.1656100000000001E-2</v>
      </c>
    </row>
    <row r="190" spans="1:14" x14ac:dyDescent="0.25">
      <c r="A190" s="117" t="s">
        <v>253</v>
      </c>
      <c r="B190" s="117" t="s">
        <v>254</v>
      </c>
      <c r="D190" s="112" t="str">
        <f>VLOOKUP(B190,'Miljövärden urval för publ'!$B$2:$V$480,MATCH("ska publiceras:",'Miljövärden urval för publ'!$B$2:$T$2,0),FALSE)</f>
        <v>nej</v>
      </c>
      <c r="E190" s="113">
        <f t="shared" si="6"/>
        <v>163</v>
      </c>
      <c r="H190" s="106">
        <v>188</v>
      </c>
      <c r="I190" s="106" t="str">
        <f t="shared" si="7"/>
        <v>Sundsvall Energi AB</v>
      </c>
      <c r="J190" s="106" t="str">
        <f t="shared" si="8"/>
        <v>Matfors</v>
      </c>
      <c r="K190" s="106">
        <f>IF(ISERROR(VLOOKUP($J190,'Miljövärden urval för publ'!$B$2:$H$490,MATCH(K$3,'Miljövärden urval för publ'!$B$2:$H$2,0),FALSE)),"",VLOOKUP($J190,'Miljövärden urval för publ'!$B$2:$H$490,MATCH(K$3,'Miljövärden urval för publ'!$B$2:$H$2,0),FALSE))</f>
        <v>0.176424</v>
      </c>
      <c r="L190" s="106">
        <f>IF(ISERROR(VLOOKUP($J190,'Miljövärden urval för publ'!$B$2:$H$490,MATCH(L$3,'Miljövärden urval för publ'!$B$2:$H$2,0),FALSE)),"",VLOOKUP($J190,'Miljövärden urval för publ'!$B$2:$H$490,MATCH(L$3,'Miljövärden urval för publ'!$B$2:$H$2,0),FALSE))</f>
        <v>31.898399999999999</v>
      </c>
      <c r="M190" s="106">
        <f>IF(ISERROR(VLOOKUP($J190,'Miljövärden urval för publ'!$B$2:$H$490,MATCH(M$3,'Miljövärden urval för publ'!$B$2:$H$2,0),FALSE)),"",VLOOKUP($J190,'Miljövärden urval för publ'!$B$2:$H$490,MATCH(M$3,'Miljövärden urval för publ'!$B$2:$H$2,0),FALSE))</f>
        <v>8.4915800000000008</v>
      </c>
      <c r="N190" s="106">
        <f>IF(ISERROR(VLOOKUP($J190,'Miljövärden urval för publ'!$B$2:$H$490,MATCH(N$3,'Miljövärden urval för publ'!$B$2:$H$2,0),FALSE)),"",VLOOKUP($J190,'Miljövärden urval för publ'!$B$2:$H$490,MATCH(N$3,'Miljövärden urval för publ'!$B$2:$H$2,0),FALSE))</f>
        <v>5.4562600000000003E-2</v>
      </c>
    </row>
    <row r="191" spans="1:14" x14ac:dyDescent="0.25">
      <c r="A191" s="117" t="s">
        <v>357</v>
      </c>
      <c r="B191" s="117" t="s">
        <v>365</v>
      </c>
      <c r="D191" s="112" t="str">
        <f>VLOOKUP(B191,'Miljövärden urval för publ'!$B$2:$V$480,MATCH("ska publiceras:",'Miljövärden urval för publ'!$B$2:$T$2,0),FALSE)</f>
        <v>ja</v>
      </c>
      <c r="E191" s="113">
        <f t="shared" si="6"/>
        <v>164</v>
      </c>
      <c r="H191" s="106">
        <v>189</v>
      </c>
      <c r="I191" s="106" t="str">
        <f t="shared" si="7"/>
        <v>Melleruds kommun</v>
      </c>
      <c r="J191" s="106" t="str">
        <f t="shared" si="8"/>
        <v>Mellerud</v>
      </c>
      <c r="K191" s="106">
        <f>IF(ISERROR(VLOOKUP($J191,'Miljövärden urval för publ'!$B$2:$H$490,MATCH(K$3,'Miljövärden urval för publ'!$B$2:$H$2,0),FALSE)),"",VLOOKUP($J191,'Miljövärden urval för publ'!$B$2:$H$490,MATCH(K$3,'Miljövärden urval för publ'!$B$2:$H$2,0),FALSE))</f>
        <v>0.239651</v>
      </c>
      <c r="L191" s="106">
        <f>IF(ISERROR(VLOOKUP($J191,'Miljövärden urval för publ'!$B$2:$H$490,MATCH(L$3,'Miljövärden urval för publ'!$B$2:$H$2,0),FALSE)),"",VLOOKUP($J191,'Miljövärden urval för publ'!$B$2:$H$490,MATCH(L$3,'Miljövärden urval för publ'!$B$2:$H$2,0),FALSE))</f>
        <v>45.206000000000003</v>
      </c>
      <c r="M191" s="106">
        <f>IF(ISERROR(VLOOKUP($J191,'Miljövärden urval för publ'!$B$2:$H$490,MATCH(M$3,'Miljövärden urval för publ'!$B$2:$H$2,0),FALSE)),"",VLOOKUP($J191,'Miljövärden urval för publ'!$B$2:$H$490,MATCH(M$3,'Miljövärden urval för publ'!$B$2:$H$2,0),FALSE))</f>
        <v>15.097300000000001</v>
      </c>
      <c r="N191" s="106">
        <f>IF(ISERROR(VLOOKUP($J191,'Miljövärden urval för publ'!$B$2:$H$490,MATCH(N$3,'Miljövärden urval för publ'!$B$2:$H$2,0),FALSE)),"",VLOOKUP($J191,'Miljövärden urval för publ'!$B$2:$H$490,MATCH(N$3,'Miljövärden urval för publ'!$B$2:$H$2,0),FALSE))</f>
        <v>5.6231900000000001E-2</v>
      </c>
    </row>
    <row r="192" spans="1:14" x14ac:dyDescent="0.25">
      <c r="A192" s="117" t="s">
        <v>257</v>
      </c>
      <c r="B192" s="117" t="s">
        <v>258</v>
      </c>
      <c r="D192" s="112" t="str">
        <f>VLOOKUP(B192,'Miljövärden urval för publ'!$B$2:$V$480,MATCH("ska publiceras:",'Miljövärden urval för publ'!$B$2:$T$2,0),FALSE)</f>
        <v>ja</v>
      </c>
      <c r="E192" s="113">
        <f t="shared" si="6"/>
        <v>165</v>
      </c>
      <c r="H192" s="106">
        <v>190</v>
      </c>
      <c r="I192" s="106" t="str">
        <f t="shared" si="7"/>
        <v>Mjölby-Svartådalen Energi AB</v>
      </c>
      <c r="J192" s="106" t="str">
        <f t="shared" si="8"/>
        <v>Mjölby</v>
      </c>
      <c r="K192" s="106">
        <f>IF(ISERROR(VLOOKUP($J192,'Miljövärden urval för publ'!$B$2:$H$490,MATCH(K$3,'Miljövärden urval för publ'!$B$2:$H$2,0),FALSE)),"",VLOOKUP($J192,'Miljövärden urval för publ'!$B$2:$H$490,MATCH(K$3,'Miljövärden urval för publ'!$B$2:$H$2,0),FALSE))</f>
        <v>0.211419</v>
      </c>
      <c r="L192" s="106">
        <f>IF(ISERROR(VLOOKUP($J192,'Miljövärden urval för publ'!$B$2:$H$490,MATCH(L$3,'Miljövärden urval för publ'!$B$2:$H$2,0),FALSE)),"",VLOOKUP($J192,'Miljövärden urval för publ'!$B$2:$H$490,MATCH(L$3,'Miljövärden urval för publ'!$B$2:$H$2,0),FALSE))</f>
        <v>75.310900000000004</v>
      </c>
      <c r="M192" s="106">
        <f>IF(ISERROR(VLOOKUP($J192,'Miljövärden urval för publ'!$B$2:$H$490,MATCH(M$3,'Miljövärden urval för publ'!$B$2:$H$2,0),FALSE)),"",VLOOKUP($J192,'Miljövärden urval för publ'!$B$2:$H$490,MATCH(M$3,'Miljövärden urval för publ'!$B$2:$H$2,0),FALSE))</f>
        <v>8.5073899999999991</v>
      </c>
      <c r="N192" s="106">
        <f>IF(ISERROR(VLOOKUP($J192,'Miljövärden urval för publ'!$B$2:$H$490,MATCH(N$3,'Miljövärden urval för publ'!$B$2:$H$2,0),FALSE)),"",VLOOKUP($J192,'Miljövärden urval för publ'!$B$2:$H$490,MATCH(N$3,'Miljövärden urval för publ'!$B$2:$H$2,0),FALSE))</f>
        <v>6.1955099999999999E-2</v>
      </c>
    </row>
    <row r="193" spans="1:14" x14ac:dyDescent="0.25">
      <c r="A193" s="117" t="s">
        <v>259</v>
      </c>
      <c r="B193" s="117" t="s">
        <v>260</v>
      </c>
      <c r="D193" s="112" t="str">
        <f>VLOOKUP(B193,'Miljövärden urval för publ'!$B$2:$V$480,MATCH("ska publiceras:",'Miljövärden urval för publ'!$B$2:$T$2,0),FALSE)</f>
        <v>ja</v>
      </c>
      <c r="E193" s="113">
        <f t="shared" si="6"/>
        <v>166</v>
      </c>
      <c r="H193" s="106">
        <v>191</v>
      </c>
      <c r="I193" s="106" t="str">
        <f t="shared" si="7"/>
        <v>Söderhamn Nära AB</v>
      </c>
      <c r="J193" s="106" t="str">
        <f t="shared" si="8"/>
        <v>Mohed</v>
      </c>
      <c r="K193" s="106">
        <f>IF(ISERROR(VLOOKUP($J193,'Miljövärden urval för publ'!$B$2:$H$490,MATCH(K$3,'Miljövärden urval för publ'!$B$2:$H$2,0),FALSE)),"",VLOOKUP($J193,'Miljövärden urval för publ'!$B$2:$H$490,MATCH(K$3,'Miljövärden urval för publ'!$B$2:$H$2,0),FALSE))</f>
        <v>0.38522000000000001</v>
      </c>
      <c r="L193" s="106">
        <f>IF(ISERROR(VLOOKUP($J193,'Miljövärden urval för publ'!$B$2:$H$490,MATCH(L$3,'Miljövärden urval för publ'!$B$2:$H$2,0),FALSE)),"",VLOOKUP($J193,'Miljövärden urval för publ'!$B$2:$H$490,MATCH(L$3,'Miljövärden urval för publ'!$B$2:$H$2,0),FALSE))</f>
        <v>4.3562500000000002</v>
      </c>
      <c r="M193" s="106">
        <f>IF(ISERROR(VLOOKUP($J193,'Miljövärden urval för publ'!$B$2:$H$490,MATCH(M$3,'Miljövärden urval för publ'!$B$2:$H$2,0),FALSE)),"",VLOOKUP($J193,'Miljövärden urval för publ'!$B$2:$H$490,MATCH(M$3,'Miljövärden urval för publ'!$B$2:$H$2,0),FALSE))</f>
        <v>9.7472200000000004</v>
      </c>
      <c r="N193" s="106">
        <f>IF(ISERROR(VLOOKUP($J193,'Miljövärden urval för publ'!$B$2:$H$490,MATCH(N$3,'Miljövärden urval för publ'!$B$2:$H$2,0),FALSE)),"",VLOOKUP($J193,'Miljövärden urval för publ'!$B$2:$H$490,MATCH(N$3,'Miljövärden urval för publ'!$B$2:$H$2,0),FALSE))</f>
        <v>0</v>
      </c>
    </row>
    <row r="194" spans="1:14" x14ac:dyDescent="0.25">
      <c r="A194" s="117" t="s">
        <v>261</v>
      </c>
      <c r="B194" s="117" t="s">
        <v>263</v>
      </c>
      <c r="D194" s="112" t="str">
        <f>VLOOKUP(B194,'Miljövärden urval för publ'!$B$2:$V$480,MATCH("ska publiceras:",'Miljövärden urval för publ'!$B$2:$T$2,0),FALSE)</f>
        <v>ja</v>
      </c>
      <c r="E194" s="113">
        <f t="shared" si="6"/>
        <v>167</v>
      </c>
      <c r="H194" s="106">
        <v>192</v>
      </c>
      <c r="I194" s="106" t="str">
        <f t="shared" si="7"/>
        <v>Övik Energi AB</v>
      </c>
      <c r="J194" s="106" t="str">
        <f t="shared" si="8"/>
        <v>Moliden</v>
      </c>
      <c r="K194" s="106">
        <f>IF(ISERROR(VLOOKUP($J194,'Miljövärden urval för publ'!$B$2:$H$490,MATCH(K$3,'Miljövärden urval för publ'!$B$2:$H$2,0),FALSE)),"",VLOOKUP($J194,'Miljövärden urval för publ'!$B$2:$H$490,MATCH(K$3,'Miljövärden urval för publ'!$B$2:$H$2,0),FALSE))</f>
        <v>0.229874</v>
      </c>
      <c r="L194" s="106">
        <f>IF(ISERROR(VLOOKUP($J194,'Miljövärden urval för publ'!$B$2:$H$490,MATCH(L$3,'Miljövärden urval för publ'!$B$2:$H$2,0),FALSE)),"",VLOOKUP($J194,'Miljövärden urval för publ'!$B$2:$H$490,MATCH(L$3,'Miljövärden urval för publ'!$B$2:$H$2,0),FALSE))</f>
        <v>20.3</v>
      </c>
      <c r="M194" s="106">
        <f>IF(ISERROR(VLOOKUP($J194,'Miljövärden urval för publ'!$B$2:$H$490,MATCH(M$3,'Miljövärden urval för publ'!$B$2:$H$2,0),FALSE)),"",VLOOKUP($J194,'Miljövärden urval för publ'!$B$2:$H$490,MATCH(M$3,'Miljövärden urval för publ'!$B$2:$H$2,0),FALSE))</f>
        <v>18.111599999999999</v>
      </c>
      <c r="N194" s="106">
        <f>IF(ISERROR(VLOOKUP($J194,'Miljövärden urval för publ'!$B$2:$H$490,MATCH(N$3,'Miljövärden urval för publ'!$B$2:$H$2,0),FALSE)),"",VLOOKUP($J194,'Miljövärden urval för publ'!$B$2:$H$490,MATCH(N$3,'Miljövärden urval för publ'!$B$2:$H$2,0),FALSE))</f>
        <v>3.3687099999999998E-2</v>
      </c>
    </row>
    <row r="195" spans="1:14" x14ac:dyDescent="0.25">
      <c r="A195" s="117" t="s">
        <v>425</v>
      </c>
      <c r="B195" s="117" t="s">
        <v>429</v>
      </c>
      <c r="D195" s="112" t="str">
        <f>VLOOKUP(B195,'Miljövärden urval för publ'!$B$2:$V$480,MATCH("ska publiceras:",'Miljövärden urval för publ'!$B$2:$T$2,0),FALSE)</f>
        <v>ja</v>
      </c>
      <c r="E195" s="113">
        <f t="shared" si="6"/>
        <v>168</v>
      </c>
      <c r="H195" s="106">
        <v>193</v>
      </c>
      <c r="I195" s="106" t="str">
        <f t="shared" si="7"/>
        <v>E.ON Värme Sverige AB</v>
      </c>
      <c r="J195" s="106" t="str">
        <f t="shared" si="8"/>
        <v>Mora</v>
      </c>
      <c r="K195" s="106">
        <f>IF(ISERROR(VLOOKUP($J195,'Miljövärden urval för publ'!$B$2:$H$490,MATCH(K$3,'Miljövärden urval för publ'!$B$2:$H$2,0),FALSE)),"",VLOOKUP($J195,'Miljövärden urval för publ'!$B$2:$H$490,MATCH(K$3,'Miljövärden urval för publ'!$B$2:$H$2,0),FALSE))</f>
        <v>0.145095</v>
      </c>
      <c r="L195" s="106">
        <f>IF(ISERROR(VLOOKUP($J195,'Miljövärden urval för publ'!$B$2:$H$490,MATCH(L$3,'Miljövärden urval för publ'!$B$2:$H$2,0),FALSE)),"",VLOOKUP($J195,'Miljövärden urval för publ'!$B$2:$H$490,MATCH(L$3,'Miljövärden urval för publ'!$B$2:$H$2,0),FALSE))</f>
        <v>87.513000000000005</v>
      </c>
      <c r="M195" s="106">
        <f>IF(ISERROR(VLOOKUP($J195,'Miljövärden urval för publ'!$B$2:$H$490,MATCH(M$3,'Miljövärden urval för publ'!$B$2:$H$2,0),FALSE)),"",VLOOKUP($J195,'Miljövärden urval för publ'!$B$2:$H$490,MATCH(M$3,'Miljövärden urval för publ'!$B$2:$H$2,0),FALSE))</f>
        <v>6.9203599999999996</v>
      </c>
      <c r="N195" s="106">
        <f>IF(ISERROR(VLOOKUP($J195,'Miljövärden urval för publ'!$B$2:$H$490,MATCH(N$3,'Miljövärden urval för publ'!$B$2:$H$2,0),FALSE)),"",VLOOKUP($J195,'Miljövärden urval för publ'!$B$2:$H$490,MATCH(N$3,'Miljövärden urval för publ'!$B$2:$H$2,0),FALSE))</f>
        <v>3.1830299999999999E-2</v>
      </c>
    </row>
    <row r="196" spans="1:14" x14ac:dyDescent="0.25">
      <c r="A196" s="117" t="s">
        <v>541</v>
      </c>
      <c r="B196" s="117" t="s">
        <v>543</v>
      </c>
      <c r="D196" s="112" t="str">
        <f>VLOOKUP(B196,'Miljövärden urval för publ'!$B$2:$V$480,MATCH("ska publiceras:",'Miljövärden urval för publ'!$B$2:$T$2,0),FALSE)</f>
        <v>ja</v>
      </c>
      <c r="E196" s="113">
        <f t="shared" ref="E196:E259" si="9">IF(ISERROR(D196),E195,IF(D196="ja",E195+1,E195))</f>
        <v>169</v>
      </c>
      <c r="H196" s="106">
        <v>194</v>
      </c>
      <c r="I196" s="106" t="str">
        <f t="shared" si="7"/>
        <v>Vattenfall AB Värme</v>
      </c>
      <c r="J196" s="106" t="str">
        <f t="shared" si="8"/>
        <v>Motala</v>
      </c>
      <c r="K196" s="106">
        <f>IF(ISERROR(VLOOKUP($J196,'Miljövärden urval för publ'!$B$2:$H$490,MATCH(K$3,'Miljövärden urval för publ'!$B$2:$H$2,0),FALSE)),"",VLOOKUP($J196,'Miljövärden urval för publ'!$B$2:$H$490,MATCH(K$3,'Miljövärden urval för publ'!$B$2:$H$2,0),FALSE))</f>
        <v>4.5509500000000001E-2</v>
      </c>
      <c r="L196" s="106">
        <f>IF(ISERROR(VLOOKUP($J196,'Miljövärden urval för publ'!$B$2:$H$490,MATCH(L$3,'Miljövärden urval för publ'!$B$2:$H$2,0),FALSE)),"",VLOOKUP($J196,'Miljövärden urval för publ'!$B$2:$H$490,MATCH(L$3,'Miljövärden urval för publ'!$B$2:$H$2,0),FALSE))</f>
        <v>12.0449</v>
      </c>
      <c r="M196" s="106">
        <f>IF(ISERROR(VLOOKUP($J196,'Miljövärden urval för publ'!$B$2:$H$490,MATCH(M$3,'Miljövärden urval för publ'!$B$2:$H$2,0),FALSE)),"",VLOOKUP($J196,'Miljövärden urval för publ'!$B$2:$H$490,MATCH(M$3,'Miljövärden urval för publ'!$B$2:$H$2,0),FALSE))</f>
        <v>6.7402199999999999</v>
      </c>
      <c r="N196" s="106">
        <f>IF(ISERROR(VLOOKUP($J196,'Miljövärden urval för publ'!$B$2:$H$490,MATCH(N$3,'Miljövärden urval för publ'!$B$2:$H$2,0),FALSE)),"",VLOOKUP($J196,'Miljövärden urval för publ'!$B$2:$H$490,MATCH(N$3,'Miljövärden urval för publ'!$B$2:$H$2,0),FALSE))</f>
        <v>3.5969099999999997E-2</v>
      </c>
    </row>
    <row r="197" spans="1:14" x14ac:dyDescent="0.25">
      <c r="A197" s="117" t="s">
        <v>266</v>
      </c>
      <c r="B197" s="117" t="s">
        <v>267</v>
      </c>
      <c r="D197" s="112" t="str">
        <f>VLOOKUP(B197,'Miljövärden urval för publ'!$B$2:$V$480,MATCH("ska publiceras:",'Miljövärden urval för publ'!$B$2:$T$2,0),FALSE)</f>
        <v>ja</v>
      </c>
      <c r="E197" s="113">
        <f t="shared" si="9"/>
        <v>170</v>
      </c>
      <c r="H197" s="106">
        <v>195</v>
      </c>
      <c r="I197" s="106" t="str">
        <f t="shared" ref="I197:I260" si="10">IF(ISERROR(INDEX($A$4:$E$490,MATCH($H197,$E$4:$E$490,0),1)),"",INDEX($A$4:$E$490,MATCH($H197,$E$4:$E$490,0),1))</f>
        <v>Mullsjö Energi &amp; Miljö AB</v>
      </c>
      <c r="J197" s="106" t="str">
        <f t="shared" si="8"/>
        <v>Mullsjö</v>
      </c>
      <c r="K197" s="106">
        <f>IF(ISERROR(VLOOKUP($J197,'Miljövärden urval för publ'!$B$2:$H$490,MATCH(K$3,'Miljövärden urval för publ'!$B$2:$H$2,0),FALSE)),"",VLOOKUP($J197,'Miljövärden urval för publ'!$B$2:$H$490,MATCH(K$3,'Miljövärden urval för publ'!$B$2:$H$2,0),FALSE))</f>
        <v>0.119342</v>
      </c>
      <c r="L197" s="106">
        <f>IF(ISERROR(VLOOKUP($J197,'Miljövärden urval för publ'!$B$2:$H$490,MATCH(L$3,'Miljövärden urval för publ'!$B$2:$H$2,0),FALSE)),"",VLOOKUP($J197,'Miljövärden urval för publ'!$B$2:$H$490,MATCH(L$3,'Miljövärden urval för publ'!$B$2:$H$2,0),FALSE))</f>
        <v>17.527200000000001</v>
      </c>
      <c r="M197" s="106">
        <f>IF(ISERROR(VLOOKUP($J197,'Miljövärden urval för publ'!$B$2:$H$490,MATCH(M$3,'Miljövärden urval för publ'!$B$2:$H$2,0),FALSE)),"",VLOOKUP($J197,'Miljövärden urval för publ'!$B$2:$H$490,MATCH(M$3,'Miljövärden urval för publ'!$B$2:$H$2,0),FALSE))</f>
        <v>12.664999999999999</v>
      </c>
      <c r="N197" s="106">
        <f>IF(ISERROR(VLOOKUP($J197,'Miljövärden urval för publ'!$B$2:$H$490,MATCH(N$3,'Miljövärden urval för publ'!$B$2:$H$2,0),FALSE)),"",VLOOKUP($J197,'Miljövärden urval för publ'!$B$2:$H$490,MATCH(N$3,'Miljövärden urval för publ'!$B$2:$H$2,0),FALSE))</f>
        <v>5.9867499999999999E-3</v>
      </c>
    </row>
    <row r="198" spans="1:14" x14ac:dyDescent="0.25">
      <c r="A198" s="117" t="s">
        <v>449</v>
      </c>
      <c r="B198" s="117" t="s">
        <v>450</v>
      </c>
      <c r="D198" s="112" t="str">
        <f>VLOOKUP(B198,'Miljövärden urval för publ'!$B$2:$V$480,MATCH("ska publiceras:",'Miljövärden urval för publ'!$B$2:$T$2,0),FALSE)</f>
        <v>ja</v>
      </c>
      <c r="E198" s="113">
        <f t="shared" si="9"/>
        <v>171</v>
      </c>
      <c r="H198" s="106">
        <v>196</v>
      </c>
      <c r="I198" s="106" t="str">
        <f t="shared" si="10"/>
        <v>Uddevalla Energi AB</v>
      </c>
      <c r="J198" s="106" t="str">
        <f t="shared" ref="J198:J261" si="11">IF(ISERROR(INDEX($A$4:$E$490,MATCH($H198,$E$4:$E$490,0),2)),"",INDEX($A$4:$E$490,MATCH($H198,$E$4:$E$490,0),2))</f>
        <v>Munkedal</v>
      </c>
      <c r="K198" s="106">
        <f>IF(ISERROR(VLOOKUP($J198,'Miljövärden urval för publ'!$B$2:$H$490,MATCH(K$3,'Miljövärden urval för publ'!$B$2:$H$2,0),FALSE)),"",VLOOKUP($J198,'Miljövärden urval för publ'!$B$2:$H$490,MATCH(K$3,'Miljövärden urval för publ'!$B$2:$H$2,0),FALSE))</f>
        <v>0.122739</v>
      </c>
      <c r="L198" s="106">
        <f>IF(ISERROR(VLOOKUP($J198,'Miljövärden urval för publ'!$B$2:$H$490,MATCH(L$3,'Miljövärden urval för publ'!$B$2:$H$2,0),FALSE)),"",VLOOKUP($J198,'Miljövärden urval för publ'!$B$2:$H$490,MATCH(L$3,'Miljövärden urval för publ'!$B$2:$H$2,0),FALSE))</f>
        <v>15.706200000000001</v>
      </c>
      <c r="M198" s="106">
        <f>IF(ISERROR(VLOOKUP($J198,'Miljövärden urval för publ'!$B$2:$H$490,MATCH(M$3,'Miljövärden urval för publ'!$B$2:$H$2,0),FALSE)),"",VLOOKUP($J198,'Miljövärden urval för publ'!$B$2:$H$490,MATCH(M$3,'Miljövärden urval för publ'!$B$2:$H$2,0),FALSE))</f>
        <v>15.562900000000001</v>
      </c>
      <c r="N198" s="106">
        <f>IF(ISERROR(VLOOKUP($J198,'Miljövärden urval för publ'!$B$2:$H$490,MATCH(N$3,'Miljövärden urval för publ'!$B$2:$H$2,0),FALSE)),"",VLOOKUP($J198,'Miljövärden urval för publ'!$B$2:$H$490,MATCH(N$3,'Miljövärden urval för publ'!$B$2:$H$2,0),FALSE))</f>
        <v>1.49942E-4</v>
      </c>
    </row>
    <row r="199" spans="1:14" x14ac:dyDescent="0.25">
      <c r="A199" s="117" t="s">
        <v>268</v>
      </c>
      <c r="B199" s="117" t="s">
        <v>271</v>
      </c>
      <c r="D199" s="112" t="str">
        <f>VLOOKUP(B199,'Miljövärden urval för publ'!$B$2:$V$480,MATCH("ska publiceras:",'Miljövärden urval för publ'!$B$2:$T$2,0),FALSE)</f>
        <v>ja</v>
      </c>
      <c r="E199" s="113">
        <f t="shared" si="9"/>
        <v>172</v>
      </c>
      <c r="H199" s="106">
        <v>197</v>
      </c>
      <c r="I199" s="106" t="str">
        <f t="shared" si="10"/>
        <v>Mölndal Energi AB</v>
      </c>
      <c r="J199" s="106" t="str">
        <f t="shared" si="11"/>
        <v>Mölndal</v>
      </c>
      <c r="K199" s="106">
        <f>IF(ISERROR(VLOOKUP($J199,'Miljövärden urval för publ'!$B$2:$H$490,MATCH(K$3,'Miljövärden urval för publ'!$B$2:$H$2,0),FALSE)),"",VLOOKUP($J199,'Miljövärden urval för publ'!$B$2:$H$490,MATCH(K$3,'Miljövärden urval för publ'!$B$2:$H$2,0),FALSE))</f>
        <v>0.131437</v>
      </c>
      <c r="L199" s="106">
        <f>IF(ISERROR(VLOOKUP($J199,'Miljövärden urval för publ'!$B$2:$H$490,MATCH(L$3,'Miljövärden urval för publ'!$B$2:$H$2,0),FALSE)),"",VLOOKUP($J199,'Miljövärden urval för publ'!$B$2:$H$490,MATCH(L$3,'Miljövärden urval för publ'!$B$2:$H$2,0),FALSE))</f>
        <v>45.948799999999999</v>
      </c>
      <c r="M199" s="106">
        <f>IF(ISERROR(VLOOKUP($J199,'Miljövärden urval för publ'!$B$2:$H$490,MATCH(M$3,'Miljövärden urval för publ'!$B$2:$H$2,0),FALSE)),"",VLOOKUP($J199,'Miljövärden urval för publ'!$B$2:$H$490,MATCH(M$3,'Miljövärden urval för publ'!$B$2:$H$2,0),FALSE))</f>
        <v>7.5741899999999998</v>
      </c>
      <c r="N199" s="106">
        <f>IF(ISERROR(VLOOKUP($J199,'Miljövärden urval för publ'!$B$2:$H$490,MATCH(N$3,'Miljövärden urval för publ'!$B$2:$H$2,0),FALSE)),"",VLOOKUP($J199,'Miljövärden urval för publ'!$B$2:$H$490,MATCH(N$3,'Miljövärden urval för publ'!$B$2:$H$2,0),FALSE))</f>
        <v>4.4913000000000002E-3</v>
      </c>
    </row>
    <row r="200" spans="1:14" x14ac:dyDescent="0.25">
      <c r="A200" s="117" t="s">
        <v>415</v>
      </c>
      <c r="B200" s="117" t="s">
        <v>416</v>
      </c>
      <c r="D200" s="112" t="str">
        <f>VLOOKUP(B200,'Miljövärden urval för publ'!$B$2:$V$480,MATCH("ska publiceras:",'Miljövärden urval för publ'!$B$2:$T$2,0),FALSE)</f>
        <v>ja</v>
      </c>
      <c r="E200" s="113">
        <f t="shared" si="9"/>
        <v>173</v>
      </c>
      <c r="H200" s="106">
        <v>198</v>
      </c>
      <c r="I200" s="106" t="str">
        <f t="shared" si="10"/>
        <v>Mölndal Energi AB</v>
      </c>
      <c r="J200" s="106" t="str">
        <f t="shared" si="11"/>
        <v>Mölndal Bra Miljöval</v>
      </c>
      <c r="K200" s="106">
        <f>IF(ISERROR(VLOOKUP($J200,'Miljövärden urval för publ'!$B$2:$H$490,MATCH(K$3,'Miljövärden urval för publ'!$B$2:$H$2,0),FALSE)),"",VLOOKUP($J200,'Miljövärden urval för publ'!$B$2:$H$490,MATCH(K$3,'Miljövärden urval för publ'!$B$2:$H$2,0),FALSE))</f>
        <v>2.76227E-2</v>
      </c>
      <c r="L200" s="106">
        <f>IF(ISERROR(VLOOKUP($J200,'Miljövärden urval för publ'!$B$2:$H$490,MATCH(L$3,'Miljövärden urval för publ'!$B$2:$H$2,0),FALSE)),"",VLOOKUP($J200,'Miljövärden urval för publ'!$B$2:$H$490,MATCH(L$3,'Miljövärden urval för publ'!$B$2:$H$2,0),FALSE))</f>
        <v>7.8643000000000001</v>
      </c>
      <c r="M200" s="106">
        <f>IF(ISERROR(VLOOKUP($J200,'Miljövärden urval för publ'!$B$2:$H$490,MATCH(M$3,'Miljövärden urval för publ'!$B$2:$H$2,0),FALSE)),"",VLOOKUP($J200,'Miljövärden urval för publ'!$B$2:$H$490,MATCH(M$3,'Miljövärden urval för publ'!$B$2:$H$2,0),FALSE))</f>
        <v>4.2291600000000003</v>
      </c>
      <c r="N200" s="106">
        <f>IF(ISERROR(VLOOKUP($J200,'Miljövärden urval för publ'!$B$2:$H$490,MATCH(N$3,'Miljövärden urval för publ'!$B$2:$H$2,0),FALSE)),"",VLOOKUP($J200,'Miljövärden urval för publ'!$B$2:$H$490,MATCH(N$3,'Miljövärden urval för publ'!$B$2:$H$2,0),FALSE))</f>
        <v>0</v>
      </c>
    </row>
    <row r="201" spans="1:14" x14ac:dyDescent="0.25">
      <c r="A201" s="117" t="s">
        <v>525</v>
      </c>
      <c r="B201" s="117" t="s">
        <v>528</v>
      </c>
      <c r="D201" s="112" t="str">
        <f>VLOOKUP(B201,'Miljövärden urval för publ'!$B$2:$V$480,MATCH("ska publiceras:",'Miljövärden urval för publ'!$B$2:$T$2,0),FALSE)</f>
        <v>ja</v>
      </c>
      <c r="E201" s="113">
        <f t="shared" si="9"/>
        <v>174</v>
      </c>
      <c r="H201" s="106">
        <v>199</v>
      </c>
      <c r="I201" s="106" t="str">
        <f t="shared" si="10"/>
        <v>Västerbergslagens Energi AB</v>
      </c>
      <c r="J201" s="106" t="str">
        <f t="shared" si="11"/>
        <v>Norberg</v>
      </c>
      <c r="K201" s="106">
        <f>IF(ISERROR(VLOOKUP($J201,'Miljövärden urval för publ'!$B$2:$H$490,MATCH(K$3,'Miljövärden urval för publ'!$B$2:$H$2,0),FALSE)),"",VLOOKUP($J201,'Miljövärden urval för publ'!$B$2:$H$490,MATCH(K$3,'Miljövärden urval för publ'!$B$2:$H$2,0),FALSE))</f>
        <v>9.7630300000000003E-2</v>
      </c>
      <c r="L201" s="106">
        <f>IF(ISERROR(VLOOKUP($J201,'Miljövärden urval för publ'!$B$2:$H$490,MATCH(L$3,'Miljövärden urval för publ'!$B$2:$H$2,0),FALSE)),"",VLOOKUP($J201,'Miljövärden urval för publ'!$B$2:$H$490,MATCH(L$3,'Miljövärden urval för publ'!$B$2:$H$2,0),FALSE))</f>
        <v>19.801600000000001</v>
      </c>
      <c r="M201" s="106">
        <f>IF(ISERROR(VLOOKUP($J201,'Miljövärden urval för publ'!$B$2:$H$490,MATCH(M$3,'Miljövärden urval för publ'!$B$2:$H$2,0),FALSE)),"",VLOOKUP($J201,'Miljövärden urval för publ'!$B$2:$H$490,MATCH(M$3,'Miljövärden urval för publ'!$B$2:$H$2,0),FALSE))</f>
        <v>1.14937</v>
      </c>
      <c r="N201" s="106">
        <f>IF(ISERROR(VLOOKUP($J201,'Miljövärden urval för publ'!$B$2:$H$490,MATCH(N$3,'Miljövärden urval för publ'!$B$2:$H$2,0),FALSE)),"",VLOOKUP($J201,'Miljövärden urval för publ'!$B$2:$H$490,MATCH(N$3,'Miljövärden urval för publ'!$B$2:$H$2,0),FALSE))</f>
        <v>2.9393499999999999E-2</v>
      </c>
    </row>
    <row r="202" spans="1:14" x14ac:dyDescent="0.25">
      <c r="A202" s="117" t="s">
        <v>272</v>
      </c>
      <c r="B202" s="117" t="s">
        <v>273</v>
      </c>
      <c r="D202" s="112" t="str">
        <f>VLOOKUP(B202,'Miljövärden urval för publ'!$B$2:$V$480,MATCH("ska publiceras:",'Miljövärden urval för publ'!$B$2:$T$2,0),FALSE)</f>
        <v>ja</v>
      </c>
      <c r="E202" s="113">
        <f t="shared" si="9"/>
        <v>175</v>
      </c>
      <c r="H202" s="106">
        <v>200</v>
      </c>
      <c r="I202" s="106" t="str">
        <f t="shared" si="10"/>
        <v>PiteEnergi AB</v>
      </c>
      <c r="J202" s="106" t="str">
        <f t="shared" si="11"/>
        <v>Norrfjärden</v>
      </c>
      <c r="K202" s="106">
        <f>IF(ISERROR(VLOOKUP($J202,'Miljövärden urval för publ'!$B$2:$H$490,MATCH(K$3,'Miljövärden urval för publ'!$B$2:$H$2,0),FALSE)),"",VLOOKUP($J202,'Miljövärden urval för publ'!$B$2:$H$490,MATCH(K$3,'Miljövärden urval för publ'!$B$2:$H$2,0),FALSE))</f>
        <v>0.44487300000000002</v>
      </c>
      <c r="L202" s="106">
        <f>IF(ISERROR(VLOOKUP($J202,'Miljövärden urval för publ'!$B$2:$H$490,MATCH(L$3,'Miljövärden urval för publ'!$B$2:$H$2,0),FALSE)),"",VLOOKUP($J202,'Miljövärden urval för publ'!$B$2:$H$490,MATCH(L$3,'Miljövärden urval för publ'!$B$2:$H$2,0),FALSE))</f>
        <v>70.754900000000006</v>
      </c>
      <c r="M202" s="106">
        <f>IF(ISERROR(VLOOKUP($J202,'Miljövärden urval för publ'!$B$2:$H$490,MATCH(M$3,'Miljövärden urval för publ'!$B$2:$H$2,0),FALSE)),"",VLOOKUP($J202,'Miljövärden urval för publ'!$B$2:$H$490,MATCH(M$3,'Miljövärden urval för publ'!$B$2:$H$2,0),FALSE))</f>
        <v>15.9276</v>
      </c>
      <c r="N202" s="106">
        <f>IF(ISERROR(VLOOKUP($J202,'Miljövärden urval för publ'!$B$2:$H$490,MATCH(N$3,'Miljövärden urval för publ'!$B$2:$H$2,0),FALSE)),"",VLOOKUP($J202,'Miljövärden urval för publ'!$B$2:$H$490,MATCH(N$3,'Miljövärden urval för publ'!$B$2:$H$2,0),FALSE))</f>
        <v>5.4323299999999998E-2</v>
      </c>
    </row>
    <row r="203" spans="1:14" x14ac:dyDescent="0.25">
      <c r="A203" s="117" t="s">
        <v>357</v>
      </c>
      <c r="B203" s="117" t="s">
        <v>366</v>
      </c>
      <c r="D203" s="112" t="str">
        <f>VLOOKUP(B203,'Miljövärden urval för publ'!$B$2:$V$480,MATCH("ska publiceras:",'Miljövärden urval för publ'!$B$2:$T$2,0),FALSE)</f>
        <v>ja</v>
      </c>
      <c r="E203" s="113">
        <f t="shared" si="9"/>
        <v>176</v>
      </c>
      <c r="H203" s="106">
        <v>201</v>
      </c>
      <c r="I203" s="106" t="str">
        <f t="shared" si="10"/>
        <v>E.ON Värme Sverige AB</v>
      </c>
      <c r="J203" s="106" t="str">
        <f t="shared" si="11"/>
        <v>Norrköping - Söderköping</v>
      </c>
      <c r="K203" s="106">
        <f>IF(ISERROR(VLOOKUP($J203,'Miljövärden urval för publ'!$B$2:$H$490,MATCH(K$3,'Miljövärden urval för publ'!$B$2:$H$2,0),FALSE)),"",VLOOKUP($J203,'Miljövärden urval för publ'!$B$2:$H$490,MATCH(K$3,'Miljövärden urval för publ'!$B$2:$H$2,0),FALSE))</f>
        <v>0.31329600000000002</v>
      </c>
      <c r="L203" s="106">
        <f>IF(ISERROR(VLOOKUP($J203,'Miljövärden urval för publ'!$B$2:$H$490,MATCH(L$3,'Miljövärden urval för publ'!$B$2:$H$2,0),FALSE)),"",VLOOKUP($J203,'Miljövärden urval för publ'!$B$2:$H$490,MATCH(L$3,'Miljövärden urval för publ'!$B$2:$H$2,0),FALSE))</f>
        <v>141.124</v>
      </c>
      <c r="M203" s="106">
        <f>IF(ISERROR(VLOOKUP($J203,'Miljövärden urval för publ'!$B$2:$H$490,MATCH(M$3,'Miljövärden urval för publ'!$B$2:$H$2,0),FALSE)),"",VLOOKUP($J203,'Miljövärden urval för publ'!$B$2:$H$490,MATCH(M$3,'Miljövärden urval för publ'!$B$2:$H$2,0),FALSE))</f>
        <v>5.47654</v>
      </c>
      <c r="N203" s="106">
        <f>IF(ISERROR(VLOOKUP($J203,'Miljövärden urval för publ'!$B$2:$H$490,MATCH(N$3,'Miljövärden urval för publ'!$B$2:$H$2,0),FALSE)),"",VLOOKUP($J203,'Miljövärden urval för publ'!$B$2:$H$490,MATCH(N$3,'Miljövärden urval för publ'!$B$2:$H$2,0),FALSE))</f>
        <v>0.103353</v>
      </c>
    </row>
    <row r="204" spans="1:14" x14ac:dyDescent="0.25">
      <c r="A204" s="117" t="s">
        <v>497</v>
      </c>
      <c r="B204" s="117" t="s">
        <v>498</v>
      </c>
      <c r="D204" s="112" t="str">
        <f>VLOOKUP(B204,'Miljövärden urval för publ'!$B$2:$V$480,MATCH("ska publiceras:",'Miljövärden urval för publ'!$B$2:$T$2,0),FALSE)</f>
        <v>ja</v>
      </c>
      <c r="E204" s="113">
        <f t="shared" si="9"/>
        <v>177</v>
      </c>
      <c r="H204" s="106">
        <v>202</v>
      </c>
      <c r="I204" s="106" t="str">
        <f t="shared" si="10"/>
        <v>Bionär Närvärme AB</v>
      </c>
      <c r="J204" s="106" t="str">
        <f t="shared" si="11"/>
        <v>Norrsundet</v>
      </c>
      <c r="K204" s="106">
        <f>IF(ISERROR(VLOOKUP($J204,'Miljövärden urval för publ'!$B$2:$H$490,MATCH(K$3,'Miljövärden urval för publ'!$B$2:$H$2,0),FALSE)),"",VLOOKUP($J204,'Miljövärden urval för publ'!$B$2:$H$490,MATCH(K$3,'Miljövärden urval för publ'!$B$2:$H$2,0),FALSE))</f>
        <v>0.17285600000000001</v>
      </c>
      <c r="L204" s="106">
        <f>IF(ISERROR(VLOOKUP($J204,'Miljövärden urval för publ'!$B$2:$H$490,MATCH(L$3,'Miljövärden urval för publ'!$B$2:$H$2,0),FALSE)),"",VLOOKUP($J204,'Miljövärden urval för publ'!$B$2:$H$490,MATCH(L$3,'Miljövärden urval för publ'!$B$2:$H$2,0),FALSE))</f>
        <v>17.6218</v>
      </c>
      <c r="M204" s="106">
        <f>IF(ISERROR(VLOOKUP($J204,'Miljövärden urval för publ'!$B$2:$H$490,MATCH(M$3,'Miljövärden urval för publ'!$B$2:$H$2,0),FALSE)),"",VLOOKUP($J204,'Miljövärden urval för publ'!$B$2:$H$490,MATCH(M$3,'Miljövärden urval för publ'!$B$2:$H$2,0),FALSE))</f>
        <v>15.993499999999999</v>
      </c>
      <c r="N204" s="106">
        <f>IF(ISERROR(VLOOKUP($J204,'Miljövärden urval för publ'!$B$2:$H$490,MATCH(N$3,'Miljövärden urval för publ'!$B$2:$H$2,0),FALSE)),"",VLOOKUP($J204,'Miljövärden urval för publ'!$B$2:$H$490,MATCH(N$3,'Miljövärden urval för publ'!$B$2:$H$2,0),FALSE))</f>
        <v>3.3350400000000002E-2</v>
      </c>
    </row>
    <row r="205" spans="1:14" x14ac:dyDescent="0.25">
      <c r="A205" s="117" t="s">
        <v>255</v>
      </c>
      <c r="B205" s="117" t="s">
        <v>256</v>
      </c>
      <c r="D205" s="112" t="str">
        <f>VLOOKUP(B205,'Miljövärden urval för publ'!$B$2:$V$480,MATCH("ska publiceras:",'Miljövärden urval för publ'!$B$2:$T$2,0),FALSE)</f>
        <v>ja</v>
      </c>
      <c r="E205" s="113">
        <f t="shared" si="9"/>
        <v>178</v>
      </c>
      <c r="H205" s="106">
        <v>203</v>
      </c>
      <c r="I205" s="106" t="str">
        <f t="shared" si="10"/>
        <v>Norrtälje Energi AB</v>
      </c>
      <c r="J205" s="106" t="str">
        <f t="shared" si="11"/>
        <v>Norrtälje</v>
      </c>
      <c r="K205" s="106">
        <f>IF(ISERROR(VLOOKUP($J205,'Miljövärden urval för publ'!$B$2:$H$490,MATCH(K$3,'Miljövärden urval för publ'!$B$2:$H$2,0),FALSE)),"",VLOOKUP($J205,'Miljövärden urval för publ'!$B$2:$H$490,MATCH(K$3,'Miljövärden urval för publ'!$B$2:$H$2,0),FALSE))</f>
        <v>0.118107</v>
      </c>
      <c r="L205" s="106">
        <f>IF(ISERROR(VLOOKUP($J205,'Miljövärden urval för publ'!$B$2:$H$490,MATCH(L$3,'Miljövärden urval för publ'!$B$2:$H$2,0),FALSE)),"",VLOOKUP($J205,'Miljövärden urval för publ'!$B$2:$H$490,MATCH(L$3,'Miljövärden urval för publ'!$B$2:$H$2,0),FALSE))</f>
        <v>26.7559</v>
      </c>
      <c r="M205" s="106">
        <f>IF(ISERROR(VLOOKUP($J205,'Miljövärden urval för publ'!$B$2:$H$490,MATCH(M$3,'Miljövärden urval för publ'!$B$2:$H$2,0),FALSE)),"",VLOOKUP($J205,'Miljövärden urval för publ'!$B$2:$H$490,MATCH(M$3,'Miljövärden urval för publ'!$B$2:$H$2,0),FALSE))</f>
        <v>6.2835799999999997</v>
      </c>
      <c r="N205" s="106">
        <f>IF(ISERROR(VLOOKUP($J205,'Miljövärden urval för publ'!$B$2:$H$490,MATCH(N$3,'Miljövärden urval för publ'!$B$2:$H$2,0),FALSE)),"",VLOOKUP($J205,'Miljövärden urval för publ'!$B$2:$H$490,MATCH(N$3,'Miljövärden urval för publ'!$B$2:$H$2,0),FALSE))</f>
        <v>1.85226E-2</v>
      </c>
    </row>
    <row r="206" spans="1:14" x14ac:dyDescent="0.25">
      <c r="A206" s="117" t="s">
        <v>115</v>
      </c>
      <c r="B206" s="117" t="s">
        <v>120</v>
      </c>
      <c r="D206" s="112" t="str">
        <f>VLOOKUP(B206,'Miljövärden urval för publ'!$B$2:$V$480,MATCH("ska publiceras:",'Miljövärden urval för publ'!$B$2:$T$2,0),FALSE)</f>
        <v>nej</v>
      </c>
      <c r="E206" s="113">
        <f t="shared" si="9"/>
        <v>178</v>
      </c>
      <c r="H206" s="106">
        <v>204</v>
      </c>
      <c r="I206" s="106" t="str">
        <f t="shared" si="10"/>
        <v>Skellefteå Kraft AB</v>
      </c>
      <c r="J206" s="106" t="str">
        <f t="shared" si="11"/>
        <v>Norsjö</v>
      </c>
      <c r="K206" s="106">
        <f>IF(ISERROR(VLOOKUP($J206,'Miljövärden urval för publ'!$B$2:$H$490,MATCH(K$3,'Miljövärden urval för publ'!$B$2:$H$2,0),FALSE)),"",VLOOKUP($J206,'Miljövärden urval för publ'!$B$2:$H$490,MATCH(K$3,'Miljövärden urval för publ'!$B$2:$H$2,0),FALSE))</f>
        <v>0.116026</v>
      </c>
      <c r="L206" s="106">
        <f>IF(ISERROR(VLOOKUP($J206,'Miljövärden urval för publ'!$B$2:$H$490,MATCH(L$3,'Miljövärden urval för publ'!$B$2:$H$2,0),FALSE)),"",VLOOKUP($J206,'Miljövärden urval för publ'!$B$2:$H$490,MATCH(L$3,'Miljövärden urval för publ'!$B$2:$H$2,0),FALSE))</f>
        <v>5.9319699999999997</v>
      </c>
      <c r="M206" s="106">
        <f>IF(ISERROR(VLOOKUP($J206,'Miljövärden urval för publ'!$B$2:$H$490,MATCH(M$3,'Miljövärden urval för publ'!$B$2:$H$2,0),FALSE)),"",VLOOKUP($J206,'Miljövärden urval för publ'!$B$2:$H$490,MATCH(M$3,'Miljövärden urval för publ'!$B$2:$H$2,0),FALSE))</f>
        <v>10.542899999999999</v>
      </c>
      <c r="N206" s="106">
        <f>IF(ISERROR(VLOOKUP($J206,'Miljövärden urval för publ'!$B$2:$H$490,MATCH(N$3,'Miljövärden urval för publ'!$B$2:$H$2,0),FALSE)),"",VLOOKUP($J206,'Miljövärden urval för publ'!$B$2:$H$490,MATCH(N$3,'Miljövärden urval för publ'!$B$2:$H$2,0),FALSE))</f>
        <v>3.6224999999999999E-3</v>
      </c>
    </row>
    <row r="207" spans="1:14" x14ac:dyDescent="0.25">
      <c r="A207" s="117" t="s">
        <v>185</v>
      </c>
      <c r="B207" s="117" t="s">
        <v>187</v>
      </c>
      <c r="D207" s="112" t="str">
        <f>VLOOKUP(B207,'Miljövärden urval för publ'!$B$2:$V$480,MATCH("ska publiceras:",'Miljövärden urval för publ'!$B$2:$T$2,0),FALSE)</f>
        <v>ja</v>
      </c>
      <c r="E207" s="113">
        <f t="shared" si="9"/>
        <v>179</v>
      </c>
      <c r="H207" s="106">
        <v>205</v>
      </c>
      <c r="I207" s="106" t="str">
        <f t="shared" si="10"/>
        <v>Nybro Energi AB</v>
      </c>
      <c r="J207" s="106" t="str">
        <f t="shared" si="11"/>
        <v>Nybro</v>
      </c>
      <c r="K207" s="106">
        <f>IF(ISERROR(VLOOKUP($J207,'Miljövärden urval för publ'!$B$2:$H$490,MATCH(K$3,'Miljövärden urval för publ'!$B$2:$H$2,0),FALSE)),"",VLOOKUP($J207,'Miljövärden urval för publ'!$B$2:$H$490,MATCH(K$3,'Miljövärden urval för publ'!$B$2:$H$2,0),FALSE))</f>
        <v>0.11862499999999999</v>
      </c>
      <c r="L207" s="106">
        <f>IF(ISERROR(VLOOKUP($J207,'Miljövärden urval för publ'!$B$2:$H$490,MATCH(L$3,'Miljövärden urval för publ'!$B$2:$H$2,0),FALSE)),"",VLOOKUP($J207,'Miljövärden urval för publ'!$B$2:$H$490,MATCH(L$3,'Miljövärden urval för publ'!$B$2:$H$2,0),FALSE))</f>
        <v>28.211200000000002</v>
      </c>
      <c r="M207" s="106">
        <f>IF(ISERROR(VLOOKUP($J207,'Miljövärden urval för publ'!$B$2:$H$490,MATCH(M$3,'Miljövärden urval för publ'!$B$2:$H$2,0),FALSE)),"",VLOOKUP($J207,'Miljövärden urval för publ'!$B$2:$H$490,MATCH(M$3,'Miljövärden urval för publ'!$B$2:$H$2,0),FALSE))</f>
        <v>8.5072500000000009</v>
      </c>
      <c r="N207" s="106">
        <f>IF(ISERROR(VLOOKUP($J207,'Miljövärden urval för publ'!$B$2:$H$490,MATCH(N$3,'Miljövärden urval för publ'!$B$2:$H$2,0),FALSE)),"",VLOOKUP($J207,'Miljövärden urval för publ'!$B$2:$H$490,MATCH(N$3,'Miljövärden urval för publ'!$B$2:$H$2,0),FALSE))</f>
        <v>2.3841999999999999E-2</v>
      </c>
    </row>
    <row r="208" spans="1:14" x14ac:dyDescent="0.25">
      <c r="A208" s="117" t="s">
        <v>48</v>
      </c>
      <c r="B208" s="117" t="s">
        <v>50</v>
      </c>
      <c r="D208" s="112" t="str">
        <f>VLOOKUP(B208,'Miljövärden urval för publ'!$B$2:$V$480,MATCH("ska publiceras:",'Miljövärden urval för publ'!$B$2:$T$2,0),FALSE)</f>
        <v>ja</v>
      </c>
      <c r="E208" s="113">
        <f t="shared" si="9"/>
        <v>180</v>
      </c>
      <c r="H208" s="106">
        <v>206</v>
      </c>
      <c r="I208" s="106" t="str">
        <f t="shared" si="10"/>
        <v>Vattenfall AB Värme</v>
      </c>
      <c r="J208" s="106" t="str">
        <f t="shared" si="11"/>
        <v>Nyköping</v>
      </c>
      <c r="K208" s="106">
        <f>IF(ISERROR(VLOOKUP($J208,'Miljövärden urval för publ'!$B$2:$H$490,MATCH(K$3,'Miljövärden urval för publ'!$B$2:$H$2,0),FALSE)),"",VLOOKUP($J208,'Miljövärden urval för publ'!$B$2:$H$490,MATCH(K$3,'Miljövärden urval för publ'!$B$2:$H$2,0),FALSE))</f>
        <v>7.2442000000000006E-2</v>
      </c>
      <c r="L208" s="106">
        <f>IF(ISERROR(VLOOKUP($J208,'Miljövärden urval för publ'!$B$2:$H$490,MATCH(L$3,'Miljövärden urval för publ'!$B$2:$H$2,0),FALSE)),"",VLOOKUP($J208,'Miljövärden urval för publ'!$B$2:$H$490,MATCH(L$3,'Miljövärden urval för publ'!$B$2:$H$2,0),FALSE))</f>
        <v>15.305999999999999</v>
      </c>
      <c r="M208" s="106">
        <f>IF(ISERROR(VLOOKUP($J208,'Miljövärden urval för publ'!$B$2:$H$490,MATCH(M$3,'Miljövärden urval för publ'!$B$2:$H$2,0),FALSE)),"",VLOOKUP($J208,'Miljövärden urval för publ'!$B$2:$H$490,MATCH(M$3,'Miljövärden urval för publ'!$B$2:$H$2,0),FALSE))</f>
        <v>4.0779199999999998</v>
      </c>
      <c r="N208" s="106">
        <f>IF(ISERROR(VLOOKUP($J208,'Miljövärden urval för publ'!$B$2:$H$490,MATCH(N$3,'Miljövärden urval för publ'!$B$2:$H$2,0),FALSE)),"",VLOOKUP($J208,'Miljövärden urval för publ'!$B$2:$H$490,MATCH(N$3,'Miljövärden urval för publ'!$B$2:$H$2,0),FALSE))</f>
        <v>1.88498E-2</v>
      </c>
    </row>
    <row r="209" spans="1:14" x14ac:dyDescent="0.25">
      <c r="A209" s="117" t="s">
        <v>357</v>
      </c>
      <c r="B209" s="117" t="s">
        <v>367</v>
      </c>
      <c r="D209" s="112" t="str">
        <f>VLOOKUP(B209,'Miljövärden urval för publ'!$B$2:$V$480,MATCH("ska publiceras:",'Miljövärden urval för publ'!$B$2:$T$2,0),FALSE)</f>
        <v>ja</v>
      </c>
      <c r="E209" s="113">
        <f t="shared" si="9"/>
        <v>181</v>
      </c>
      <c r="H209" s="106">
        <v>207</v>
      </c>
      <c r="I209" s="106" t="str">
        <f t="shared" si="10"/>
        <v>Värmevärden AB</v>
      </c>
      <c r="J209" s="106" t="str">
        <f t="shared" si="11"/>
        <v>Nynäshamn</v>
      </c>
      <c r="K209" s="106">
        <f>IF(ISERROR(VLOOKUP($J209,'Miljövärden urval för publ'!$B$2:$H$490,MATCH(K$3,'Miljövärden urval för publ'!$B$2:$H$2,0),FALSE)),"",VLOOKUP($J209,'Miljövärden urval för publ'!$B$2:$H$490,MATCH(K$3,'Miljövärden urval för publ'!$B$2:$H$2,0),FALSE))</f>
        <v>6.4593399999999995E-2</v>
      </c>
      <c r="L209" s="106">
        <f>IF(ISERROR(VLOOKUP($J209,'Miljövärden urval för publ'!$B$2:$H$490,MATCH(L$3,'Miljövärden urval för publ'!$B$2:$H$2,0),FALSE)),"",VLOOKUP($J209,'Miljövärden urval för publ'!$B$2:$H$490,MATCH(L$3,'Miljövärden urval för publ'!$B$2:$H$2,0),FALSE))</f>
        <v>5.0427600000000004</v>
      </c>
      <c r="M209" s="106">
        <f>IF(ISERROR(VLOOKUP($J209,'Miljövärden urval för publ'!$B$2:$H$490,MATCH(M$3,'Miljövärden urval för publ'!$B$2:$H$2,0),FALSE)),"",VLOOKUP($J209,'Miljövärden urval för publ'!$B$2:$H$490,MATCH(M$3,'Miljövärden urval för publ'!$B$2:$H$2,0),FALSE))</f>
        <v>0.88766</v>
      </c>
      <c r="N209" s="106">
        <f>IF(ISERROR(VLOOKUP($J209,'Miljövärden urval för publ'!$B$2:$H$490,MATCH(N$3,'Miljövärden urval för publ'!$B$2:$H$2,0),FALSE)),"",VLOOKUP($J209,'Miljövärden urval för publ'!$B$2:$H$490,MATCH(N$3,'Miljövärden urval för publ'!$B$2:$H$2,0),FALSE))</f>
        <v>9.3476800000000006E-3</v>
      </c>
    </row>
    <row r="210" spans="1:14" x14ac:dyDescent="0.25">
      <c r="A210" s="117" t="s">
        <v>472</v>
      </c>
      <c r="B210" s="117" t="s">
        <v>276</v>
      </c>
      <c r="D210" s="112" t="str">
        <f>VLOOKUP(B210,'Miljövärden urval för publ'!$B$2:$V$480,MATCH("ska publiceras:",'Miljövärden urval för publ'!$B$2:$T$2,0),FALSE)</f>
        <v>ja</v>
      </c>
      <c r="E210" s="113">
        <f t="shared" si="9"/>
        <v>182</v>
      </c>
      <c r="H210" s="106">
        <v>208</v>
      </c>
      <c r="I210" s="106" t="str">
        <f t="shared" si="10"/>
        <v>Nässjö Affärsverk AB</v>
      </c>
      <c r="J210" s="106" t="str">
        <f t="shared" si="11"/>
        <v>Nässjö</v>
      </c>
      <c r="K210" s="106">
        <f>IF(ISERROR(VLOOKUP($J210,'Miljövärden urval för publ'!$B$2:$H$490,MATCH(K$3,'Miljövärden urval för publ'!$B$2:$H$2,0),FALSE)),"",VLOOKUP($J210,'Miljövärden urval för publ'!$B$2:$H$490,MATCH(K$3,'Miljövärden urval för publ'!$B$2:$H$2,0),FALSE))</f>
        <v>0.10459</v>
      </c>
      <c r="L210" s="106">
        <f>IF(ISERROR(VLOOKUP($J210,'Miljövärden urval för publ'!$B$2:$H$490,MATCH(L$3,'Miljövärden urval för publ'!$B$2:$H$2,0),FALSE)),"",VLOOKUP($J210,'Miljövärden urval för publ'!$B$2:$H$490,MATCH(L$3,'Miljövärden urval för publ'!$B$2:$H$2,0),FALSE))</f>
        <v>11.4359</v>
      </c>
      <c r="M210" s="106">
        <f>IF(ISERROR(VLOOKUP($J210,'Miljövärden urval för publ'!$B$2:$H$490,MATCH(M$3,'Miljövärden urval för publ'!$B$2:$H$2,0),FALSE)),"",VLOOKUP($J210,'Miljövärden urval för publ'!$B$2:$H$490,MATCH(M$3,'Miljövärden urval för publ'!$B$2:$H$2,0),FALSE))</f>
        <v>6.1388499999999997</v>
      </c>
      <c r="N210" s="106">
        <f>IF(ISERROR(VLOOKUP($J210,'Miljövärden urval för publ'!$B$2:$H$490,MATCH(N$3,'Miljövärden urval för publ'!$B$2:$H$2,0),FALSE)),"",VLOOKUP($J210,'Miljövärden urval för publ'!$B$2:$H$490,MATCH(N$3,'Miljövärden urval för publ'!$B$2:$H$2,0),FALSE))</f>
        <v>1.29298E-2</v>
      </c>
    </row>
    <row r="211" spans="1:14" x14ac:dyDescent="0.25">
      <c r="A211" s="117" t="s">
        <v>275</v>
      </c>
      <c r="B211" s="120" t="s">
        <v>993</v>
      </c>
      <c r="D211" s="112" t="str">
        <f>VLOOKUP(B211,'Miljövärden urval för publ'!$B$2:$V$480,MATCH("ska publiceras:",'Miljövärden urval för publ'!$B$2:$T$2,0),FALSE)</f>
        <v>nej</v>
      </c>
      <c r="E211" s="113">
        <f t="shared" si="9"/>
        <v>182</v>
      </c>
      <c r="H211" s="106">
        <v>209</v>
      </c>
      <c r="I211" s="106" t="str">
        <f t="shared" si="10"/>
        <v>Värmevärden AB</v>
      </c>
      <c r="J211" s="106" t="str">
        <f t="shared" si="11"/>
        <v>Näsviken</v>
      </c>
      <c r="K211" s="106">
        <f>IF(ISERROR(VLOOKUP($J211,'Miljövärden urval för publ'!$B$2:$H$490,MATCH(K$3,'Miljövärden urval för publ'!$B$2:$H$2,0),FALSE)),"",VLOOKUP($J211,'Miljövärden urval för publ'!$B$2:$H$490,MATCH(K$3,'Miljövärden urval för publ'!$B$2:$H$2,0),FALSE))</f>
        <v>0.23610300000000001</v>
      </c>
      <c r="L211" s="106">
        <f>IF(ISERROR(VLOOKUP($J211,'Miljövärden urval för publ'!$B$2:$H$490,MATCH(L$3,'Miljövärden urval för publ'!$B$2:$H$2,0),FALSE)),"",VLOOKUP($J211,'Miljövärden urval för publ'!$B$2:$H$490,MATCH(L$3,'Miljövärden urval för publ'!$B$2:$H$2,0),FALSE))</f>
        <v>18.497299999999999</v>
      </c>
      <c r="M211" s="106">
        <f>IF(ISERROR(VLOOKUP($J211,'Miljövärden urval för publ'!$B$2:$H$490,MATCH(M$3,'Miljövärden urval för publ'!$B$2:$H$2,0),FALSE)),"",VLOOKUP($J211,'Miljövärden urval för publ'!$B$2:$H$490,MATCH(M$3,'Miljövärden urval för publ'!$B$2:$H$2,0),FALSE))</f>
        <v>18.497299999999999</v>
      </c>
      <c r="N211" s="106">
        <f>IF(ISERROR(VLOOKUP($J211,'Miljövärden urval för publ'!$B$2:$H$490,MATCH(N$3,'Miljövärden urval för publ'!$B$2:$H$2,0),FALSE)),"",VLOOKUP($J211,'Miljövärden urval för publ'!$B$2:$H$490,MATCH(N$3,'Miljövärden urval för publ'!$B$2:$H$2,0),FALSE))</f>
        <v>2.7717599999999998E-2</v>
      </c>
    </row>
    <row r="212" spans="1:14" x14ac:dyDescent="0.25">
      <c r="A212" s="117" t="s">
        <v>76</v>
      </c>
      <c r="B212" s="117" t="s">
        <v>86</v>
      </c>
      <c r="D212" s="112" t="str">
        <f>VLOOKUP(B212,'Miljövärden urval för publ'!$B$2:$V$480,MATCH("ska publiceras:",'Miljövärden urval för publ'!$B$2:$T$2,0),FALSE)</f>
        <v>ja</v>
      </c>
      <c r="E212" s="113">
        <f t="shared" si="9"/>
        <v>183</v>
      </c>
      <c r="H212" s="106">
        <v>210</v>
      </c>
      <c r="I212" s="106" t="str">
        <f t="shared" si="10"/>
        <v>Affärsverken Karlskrona AB</v>
      </c>
      <c r="J212" s="106" t="str">
        <f t="shared" si="11"/>
        <v>Nättraby</v>
      </c>
      <c r="K212" s="106">
        <f>IF(ISERROR(VLOOKUP($J212,'Miljövärden urval för publ'!$B$2:$H$490,MATCH(K$3,'Miljövärden urval för publ'!$B$2:$H$2,0),FALSE)),"",VLOOKUP($J212,'Miljövärden urval för publ'!$B$2:$H$490,MATCH(K$3,'Miljövärden urval för publ'!$B$2:$H$2,0),FALSE))</f>
        <v>0.39174500000000001</v>
      </c>
      <c r="L212" s="106">
        <f>IF(ISERROR(VLOOKUP($J212,'Miljövärden urval för publ'!$B$2:$H$490,MATCH(L$3,'Miljövärden urval för publ'!$B$2:$H$2,0),FALSE)),"",VLOOKUP($J212,'Miljövärden urval för publ'!$B$2:$H$490,MATCH(L$3,'Miljövärden urval för publ'!$B$2:$H$2,0),FALSE))</f>
        <v>19.858000000000001</v>
      </c>
      <c r="M212" s="106">
        <f>IF(ISERROR(VLOOKUP($J212,'Miljövärden urval för publ'!$B$2:$H$490,MATCH(M$3,'Miljövärden urval för publ'!$B$2:$H$2,0),FALSE)),"",VLOOKUP($J212,'Miljövärden urval för publ'!$B$2:$H$490,MATCH(M$3,'Miljövärden urval för publ'!$B$2:$H$2,0),FALSE))</f>
        <v>16.877300000000002</v>
      </c>
      <c r="N212" s="106">
        <f>IF(ISERROR(VLOOKUP($J212,'Miljövärden urval för publ'!$B$2:$H$490,MATCH(N$3,'Miljövärden urval för publ'!$B$2:$H$2,0),FALSE)),"",VLOOKUP($J212,'Miljövärden urval för publ'!$B$2:$H$490,MATCH(N$3,'Miljövärden urval för publ'!$B$2:$H$2,0),FALSE))</f>
        <v>3.2562099999999997E-2</v>
      </c>
    </row>
    <row r="213" spans="1:14" x14ac:dyDescent="0.25">
      <c r="A213" s="117" t="s">
        <v>277</v>
      </c>
      <c r="B213" s="117" t="s">
        <v>278</v>
      </c>
      <c r="D213" s="112" t="str">
        <f>VLOOKUP(B213,'Miljövärden urval för publ'!$B$2:$V$480,MATCH("ska publiceras:",'Miljövärden urval för publ'!$B$2:$T$2,0),FALSE)</f>
        <v>ja</v>
      </c>
      <c r="E213" s="113">
        <f t="shared" si="9"/>
        <v>184</v>
      </c>
      <c r="H213" s="106">
        <v>211</v>
      </c>
      <c r="I213" s="106" t="str">
        <f t="shared" si="10"/>
        <v>Bionär Närvärme AB</v>
      </c>
      <c r="J213" s="106" t="str">
        <f t="shared" si="11"/>
        <v>Ockelbo</v>
      </c>
      <c r="K213" s="106">
        <f>IF(ISERROR(VLOOKUP($J213,'Miljövärden urval för publ'!$B$2:$H$490,MATCH(K$3,'Miljövärden urval för publ'!$B$2:$H$2,0),FALSE)),"",VLOOKUP($J213,'Miljövärden urval för publ'!$B$2:$H$490,MATCH(K$3,'Miljövärden urval för publ'!$B$2:$H$2,0),FALSE))</f>
        <v>0.13275400000000001</v>
      </c>
      <c r="L213" s="106">
        <f>IF(ISERROR(VLOOKUP($J213,'Miljövärden urval för publ'!$B$2:$H$490,MATCH(L$3,'Miljövärden urval för publ'!$B$2:$H$2,0),FALSE)),"",VLOOKUP($J213,'Miljövärden urval för publ'!$B$2:$H$490,MATCH(L$3,'Miljövärden urval för publ'!$B$2:$H$2,0),FALSE))</f>
        <v>33.179699999999997</v>
      </c>
      <c r="M213" s="106">
        <f>IF(ISERROR(VLOOKUP($J213,'Miljövärden urval för publ'!$B$2:$H$490,MATCH(M$3,'Miljövärden urval för publ'!$B$2:$H$2,0),FALSE)),"",VLOOKUP($J213,'Miljövärden urval för publ'!$B$2:$H$490,MATCH(M$3,'Miljövärden urval för publ'!$B$2:$H$2,0),FALSE))</f>
        <v>11.834199999999999</v>
      </c>
      <c r="N213" s="106">
        <f>IF(ISERROR(VLOOKUP($J213,'Miljövärden urval för publ'!$B$2:$H$490,MATCH(N$3,'Miljövärden urval för publ'!$B$2:$H$2,0),FALSE)),"",VLOOKUP($J213,'Miljövärden urval för publ'!$B$2:$H$490,MATCH(N$3,'Miljövärden urval för publ'!$B$2:$H$2,0),FALSE))</f>
        <v>4.4610999999999998E-2</v>
      </c>
    </row>
    <row r="214" spans="1:14" x14ac:dyDescent="0.25">
      <c r="A214" s="117" t="s">
        <v>357</v>
      </c>
      <c r="B214" s="117" t="s">
        <v>368</v>
      </c>
      <c r="D214" s="112" t="str">
        <f>VLOOKUP(B214,'Miljövärden urval för publ'!$B$2:$V$480,MATCH("ska publiceras:",'Miljövärden urval för publ'!$B$2:$T$2,0),FALSE)</f>
        <v>ja</v>
      </c>
      <c r="E214" s="113">
        <f t="shared" si="9"/>
        <v>185</v>
      </c>
      <c r="H214" s="106">
        <v>212</v>
      </c>
      <c r="I214" s="106" t="str">
        <f t="shared" si="10"/>
        <v>Olofströms Kraft AB</v>
      </c>
      <c r="J214" s="106" t="str">
        <f t="shared" si="11"/>
        <v>Olofström</v>
      </c>
      <c r="K214" s="106">
        <f>IF(ISERROR(VLOOKUP($J214,'Miljövärden urval för publ'!$B$2:$H$490,MATCH(K$3,'Miljövärden urval för publ'!$B$2:$H$2,0),FALSE)),"",VLOOKUP($J214,'Miljövärden urval för publ'!$B$2:$H$490,MATCH(K$3,'Miljövärden urval för publ'!$B$2:$H$2,0),FALSE))</f>
        <v>0.148537</v>
      </c>
      <c r="L214" s="106">
        <f>IF(ISERROR(VLOOKUP($J214,'Miljövärden urval för publ'!$B$2:$H$490,MATCH(L$3,'Miljövärden urval för publ'!$B$2:$H$2,0),FALSE)),"",VLOOKUP($J214,'Miljövärden urval för publ'!$B$2:$H$490,MATCH(L$3,'Miljövärden urval för publ'!$B$2:$H$2,0),FALSE))</f>
        <v>36.045900000000003</v>
      </c>
      <c r="M214" s="106">
        <f>IF(ISERROR(VLOOKUP($J214,'Miljövärden urval för publ'!$B$2:$H$490,MATCH(M$3,'Miljövärden urval för publ'!$B$2:$H$2,0),FALSE)),"",VLOOKUP($J214,'Miljövärden urval för publ'!$B$2:$H$490,MATCH(M$3,'Miljövärden urval för publ'!$B$2:$H$2,0),FALSE))</f>
        <v>9.6069800000000001</v>
      </c>
      <c r="N214" s="106">
        <f>IF(ISERROR(VLOOKUP($J214,'Miljövärden urval för publ'!$B$2:$H$490,MATCH(N$3,'Miljövärden urval för publ'!$B$2:$H$2,0),FALSE)),"",VLOOKUP($J214,'Miljövärden urval för publ'!$B$2:$H$490,MATCH(N$3,'Miljövärden urval för publ'!$B$2:$H$2,0),FALSE))</f>
        <v>4.0887600000000003E-2</v>
      </c>
    </row>
    <row r="215" spans="1:14" x14ac:dyDescent="0.25">
      <c r="A215" s="117" t="s">
        <v>102</v>
      </c>
      <c r="B215" s="117" t="s">
        <v>105</v>
      </c>
      <c r="D215" s="112" t="str">
        <f>VLOOKUP(B215,'Miljövärden urval för publ'!$B$2:$V$480,MATCH("ska publiceras:",'Miljövärden urval för publ'!$B$2:$T$2,0),FALSE)</f>
        <v>ja</v>
      </c>
      <c r="E215" s="113">
        <f t="shared" si="9"/>
        <v>186</v>
      </c>
      <c r="H215" s="106">
        <v>213</v>
      </c>
      <c r="I215" s="106" t="str">
        <f t="shared" si="10"/>
        <v>Borlänge Energi AB</v>
      </c>
      <c r="J215" s="106" t="str">
        <f t="shared" si="11"/>
        <v>Ornäs</v>
      </c>
      <c r="K215" s="106">
        <f>IF(ISERROR(VLOOKUP($J215,'Miljövärden urval för publ'!$B$2:$H$490,MATCH(K$3,'Miljövärden urval för publ'!$B$2:$H$2,0),FALSE)),"",VLOOKUP($J215,'Miljövärden urval för publ'!$B$2:$H$490,MATCH(K$3,'Miljövärden urval för publ'!$B$2:$H$2,0),FALSE))</f>
        <v>0.15645400000000001</v>
      </c>
      <c r="L215" s="106">
        <f>IF(ISERROR(VLOOKUP($J215,'Miljövärden urval för publ'!$B$2:$H$490,MATCH(L$3,'Miljövärden urval för publ'!$B$2:$H$2,0),FALSE)),"",VLOOKUP($J215,'Miljövärden urval för publ'!$B$2:$H$490,MATCH(L$3,'Miljövärden urval för publ'!$B$2:$H$2,0),FALSE))</f>
        <v>8.5726600000000008</v>
      </c>
      <c r="M215" s="106">
        <f>IF(ISERROR(VLOOKUP($J215,'Miljövärden urval för publ'!$B$2:$H$490,MATCH(M$3,'Miljövärden urval för publ'!$B$2:$H$2,0),FALSE)),"",VLOOKUP($J215,'Miljövärden urval för publ'!$B$2:$H$490,MATCH(M$3,'Miljövärden urval för publ'!$B$2:$H$2,0),FALSE))</f>
        <v>17.881799999999998</v>
      </c>
      <c r="N215" s="106">
        <f>IF(ISERROR(VLOOKUP($J215,'Miljövärden urval för publ'!$B$2:$H$490,MATCH(N$3,'Miljövärden urval för publ'!$B$2:$H$2,0),FALSE)),"",VLOOKUP($J215,'Miljövärden urval för publ'!$B$2:$H$490,MATCH(N$3,'Miljövärden urval för publ'!$B$2:$H$2,0),FALSE))</f>
        <v>1.62206E-3</v>
      </c>
    </row>
    <row r="216" spans="1:14" x14ac:dyDescent="0.25">
      <c r="A216" s="117" t="s">
        <v>497</v>
      </c>
      <c r="B216" s="117" t="s">
        <v>499</v>
      </c>
      <c r="D216" s="112" t="str">
        <f>VLOOKUP(B216,'Miljövärden urval för publ'!$B$2:$V$480,MATCH("ska publiceras:",'Miljövärden urval för publ'!$B$2:$T$2,0),FALSE)</f>
        <v>ja</v>
      </c>
      <c r="E216" s="113">
        <f t="shared" si="9"/>
        <v>187</v>
      </c>
      <c r="H216" s="106">
        <v>214</v>
      </c>
      <c r="I216" s="106" t="str">
        <f t="shared" si="10"/>
        <v>E.ON Värme Sverige AB</v>
      </c>
      <c r="J216" s="106" t="str">
        <f t="shared" si="11"/>
        <v>Orsa</v>
      </c>
      <c r="K216" s="106">
        <f>IF(ISERROR(VLOOKUP($J216,'Miljövärden urval för publ'!$B$2:$H$490,MATCH(K$3,'Miljövärden urval för publ'!$B$2:$H$2,0),FALSE)),"",VLOOKUP($J216,'Miljövärden urval för publ'!$B$2:$H$490,MATCH(K$3,'Miljövärden urval för publ'!$B$2:$H$2,0),FALSE))</f>
        <v>0.13785700000000001</v>
      </c>
      <c r="L216" s="106">
        <f>IF(ISERROR(VLOOKUP($J216,'Miljövärden urval för publ'!$B$2:$H$490,MATCH(L$3,'Miljövärden urval för publ'!$B$2:$H$2,0),FALSE)),"",VLOOKUP($J216,'Miljövärden urval för publ'!$B$2:$H$490,MATCH(L$3,'Miljövärden urval för publ'!$B$2:$H$2,0),FALSE))</f>
        <v>24.020199999999999</v>
      </c>
      <c r="M216" s="106">
        <f>IF(ISERROR(VLOOKUP($J216,'Miljövärden urval för publ'!$B$2:$H$490,MATCH(M$3,'Miljövärden urval för publ'!$B$2:$H$2,0),FALSE)),"",VLOOKUP($J216,'Miljövärden urval för publ'!$B$2:$H$490,MATCH(M$3,'Miljövärden urval för publ'!$B$2:$H$2,0),FALSE))</f>
        <v>10.0092</v>
      </c>
      <c r="N216" s="106">
        <f>IF(ISERROR(VLOOKUP($J216,'Miljövärden urval för publ'!$B$2:$H$490,MATCH(N$3,'Miljövärden urval för publ'!$B$2:$H$2,0),FALSE)),"",VLOOKUP($J216,'Miljövärden urval för publ'!$B$2:$H$490,MATCH(N$3,'Miljövärden urval för publ'!$B$2:$H$2,0),FALSE))</f>
        <v>1.73612E-2</v>
      </c>
    </row>
    <row r="217" spans="1:14" x14ac:dyDescent="0.25">
      <c r="A217" s="117" t="s">
        <v>399</v>
      </c>
      <c r="B217" s="117" t="s">
        <v>401</v>
      </c>
      <c r="D217" s="112" t="str">
        <f>VLOOKUP(B217,'Miljövärden urval för publ'!$B$2:$V$480,MATCH("ska publiceras:",'Miljövärden urval för publ'!$B$2:$T$2,0),FALSE)</f>
        <v>ja</v>
      </c>
      <c r="E217" s="113">
        <f t="shared" si="9"/>
        <v>188</v>
      </c>
      <c r="H217" s="106">
        <v>215</v>
      </c>
      <c r="I217" s="106" t="str">
        <f t="shared" si="10"/>
        <v>Oskarshamn Energi AB</v>
      </c>
      <c r="J217" s="106" t="str">
        <f t="shared" si="11"/>
        <v>Oskarshamn</v>
      </c>
      <c r="K217" s="106">
        <f>IF(ISERROR(VLOOKUP($J217,'Miljövärden urval för publ'!$B$2:$H$490,MATCH(K$3,'Miljövärden urval för publ'!$B$2:$H$2,0),FALSE)),"",VLOOKUP($J217,'Miljövärden urval för publ'!$B$2:$H$490,MATCH(K$3,'Miljövärden urval för publ'!$B$2:$H$2,0),FALSE))</f>
        <v>6.8764500000000006E-2</v>
      </c>
      <c r="L217" s="106">
        <f>IF(ISERROR(VLOOKUP($J217,'Miljövärden urval för publ'!$B$2:$H$490,MATCH(L$3,'Miljövärden urval för publ'!$B$2:$H$2,0),FALSE)),"",VLOOKUP($J217,'Miljövärden urval för publ'!$B$2:$H$490,MATCH(L$3,'Miljövärden urval för publ'!$B$2:$H$2,0),FALSE))</f>
        <v>11.06</v>
      </c>
      <c r="M217" s="106">
        <f>IF(ISERROR(VLOOKUP($J217,'Miljövärden urval för publ'!$B$2:$H$490,MATCH(M$3,'Miljövärden urval för publ'!$B$2:$H$2,0),FALSE)),"",VLOOKUP($J217,'Miljövärden urval för publ'!$B$2:$H$490,MATCH(M$3,'Miljövärden urval för publ'!$B$2:$H$2,0),FALSE))</f>
        <v>8.4918700000000005</v>
      </c>
      <c r="N217" s="106">
        <f>IF(ISERROR(VLOOKUP($J217,'Miljövärden urval för publ'!$B$2:$H$490,MATCH(N$3,'Miljövärden urval för publ'!$B$2:$H$2,0),FALSE)),"",VLOOKUP($J217,'Miljövärden urval för publ'!$B$2:$H$490,MATCH(N$3,'Miljövärden urval för publ'!$B$2:$H$2,0),FALSE))</f>
        <v>8.6956499999999992E-3</v>
      </c>
    </row>
    <row r="218" spans="1:14" x14ac:dyDescent="0.25">
      <c r="A218" s="117" t="s">
        <v>283</v>
      </c>
      <c r="B218" s="117" t="s">
        <v>284</v>
      </c>
      <c r="D218" s="112" t="str">
        <f>VLOOKUP(B218,'Miljövärden urval för publ'!$B$2:$V$480,MATCH("ska publiceras:",'Miljövärden urval för publ'!$B$2:$T$2,0),FALSE)</f>
        <v>ja</v>
      </c>
      <c r="E218" s="113">
        <f t="shared" si="9"/>
        <v>189</v>
      </c>
      <c r="H218" s="106">
        <v>216</v>
      </c>
      <c r="I218" s="106" t="str">
        <f t="shared" si="10"/>
        <v>Oxelö Energi AB</v>
      </c>
      <c r="J218" s="106" t="str">
        <f t="shared" si="11"/>
        <v>Oxelösund</v>
      </c>
      <c r="K218" s="106">
        <f>IF(ISERROR(VLOOKUP($J218,'Miljövärden urval för publ'!$B$2:$H$490,MATCH(K$3,'Miljövärden urval för publ'!$B$2:$H$2,0),FALSE)),"",VLOOKUP($J218,'Miljövärden urval för publ'!$B$2:$H$490,MATCH(K$3,'Miljövärden urval för publ'!$B$2:$H$2,0),FALSE))</f>
        <v>7.0800000000000002E-2</v>
      </c>
      <c r="L218" s="106">
        <f>IF(ISERROR(VLOOKUP($J218,'Miljövärden urval för publ'!$B$2:$H$490,MATCH(L$3,'Miljövärden urval för publ'!$B$2:$H$2,0),FALSE)),"",VLOOKUP($J218,'Miljövärden urval för publ'!$B$2:$H$490,MATCH(L$3,'Miljövärden urval för publ'!$B$2:$H$2,0),FALSE))</f>
        <v>14.5021</v>
      </c>
      <c r="M218" s="106">
        <f>IF(ISERROR(VLOOKUP($J218,'Miljövärden urval för publ'!$B$2:$H$490,MATCH(M$3,'Miljövärden urval för publ'!$B$2:$H$2,0),FALSE)),"",VLOOKUP($J218,'Miljövärden urval för publ'!$B$2:$H$490,MATCH(M$3,'Miljövärden urval för publ'!$B$2:$H$2,0),FALSE))</f>
        <v>0</v>
      </c>
      <c r="N218" s="106">
        <f>IF(ISERROR(VLOOKUP($J218,'Miljövärden urval för publ'!$B$2:$H$490,MATCH(N$3,'Miljövärden urval för publ'!$B$2:$H$2,0),FALSE)),"",VLOOKUP($J218,'Miljövärden urval för publ'!$B$2:$H$490,MATCH(N$3,'Miljövärden urval för publ'!$B$2:$H$2,0),FALSE))</f>
        <v>1.39968E-2</v>
      </c>
    </row>
    <row r="219" spans="1:14" x14ac:dyDescent="0.25">
      <c r="A219" s="117" t="s">
        <v>285</v>
      </c>
      <c r="B219" s="117" t="s">
        <v>286</v>
      </c>
      <c r="D219" s="112" t="str">
        <f>VLOOKUP(B219,'Miljövärden urval för publ'!$B$2:$V$480,MATCH("ska publiceras:",'Miljövärden urval för publ'!$B$2:$T$2,0),FALSE)</f>
        <v>ja</v>
      </c>
      <c r="E219" s="113">
        <f t="shared" si="9"/>
        <v>190</v>
      </c>
      <c r="H219" s="106">
        <v>217</v>
      </c>
      <c r="I219" s="106" t="str">
        <f t="shared" si="10"/>
        <v>Perstorps Fjärrvärme AB</v>
      </c>
      <c r="J219" s="106" t="str">
        <f t="shared" si="11"/>
        <v>Perstorp</v>
      </c>
      <c r="K219" s="106">
        <f>IF(ISERROR(VLOOKUP($J219,'Miljövärden urval för publ'!$B$2:$H$490,MATCH(K$3,'Miljövärden urval för publ'!$B$2:$H$2,0),FALSE)),"",VLOOKUP($J219,'Miljövärden urval för publ'!$B$2:$H$490,MATCH(K$3,'Miljövärden urval för publ'!$B$2:$H$2,0),FALSE))</f>
        <v>8.3598800000000001E-2</v>
      </c>
      <c r="L219" s="106">
        <f>IF(ISERROR(VLOOKUP($J219,'Miljövärden urval för publ'!$B$2:$H$490,MATCH(L$3,'Miljövärden urval för publ'!$B$2:$H$2,0),FALSE)),"",VLOOKUP($J219,'Miljövärden urval för publ'!$B$2:$H$490,MATCH(L$3,'Miljövärden urval för publ'!$B$2:$H$2,0),FALSE))</f>
        <v>20.131699999999999</v>
      </c>
      <c r="M219" s="106">
        <f>IF(ISERROR(VLOOKUP($J219,'Miljövärden urval för publ'!$B$2:$H$490,MATCH(M$3,'Miljövärden urval för publ'!$B$2:$H$2,0),FALSE)),"",VLOOKUP($J219,'Miljövärden urval för publ'!$B$2:$H$490,MATCH(M$3,'Miljövärden urval för publ'!$B$2:$H$2,0),FALSE))</f>
        <v>6.0322899999999997</v>
      </c>
      <c r="N219" s="106">
        <f>IF(ISERROR(VLOOKUP($J219,'Miljövärden urval för publ'!$B$2:$H$490,MATCH(N$3,'Miljövärden urval för publ'!$B$2:$H$2,0),FALSE)),"",VLOOKUP($J219,'Miljövärden urval för publ'!$B$2:$H$490,MATCH(N$3,'Miljövärden urval för publ'!$B$2:$H$2,0),FALSE))</f>
        <v>1.949E-2</v>
      </c>
    </row>
    <row r="220" spans="1:14" x14ac:dyDescent="0.25">
      <c r="A220" s="117" t="s">
        <v>415</v>
      </c>
      <c r="B220" s="117" t="s">
        <v>417</v>
      </c>
      <c r="D220" s="112" t="str">
        <f>VLOOKUP(B220,'Miljövärden urval för publ'!$B$2:$V$480,MATCH("ska publiceras:",'Miljövärden urval för publ'!$B$2:$T$2,0),FALSE)</f>
        <v>ja</v>
      </c>
      <c r="E220" s="113">
        <f t="shared" si="9"/>
        <v>191</v>
      </c>
      <c r="H220" s="106">
        <v>218</v>
      </c>
      <c r="I220" s="106" t="str">
        <f t="shared" si="10"/>
        <v>PiteEnergi AB</v>
      </c>
      <c r="J220" s="106" t="str">
        <f t="shared" si="11"/>
        <v>Piteå</v>
      </c>
      <c r="K220" s="106">
        <f>IF(ISERROR(VLOOKUP($J220,'Miljövärden urval för publ'!$B$2:$H$490,MATCH(K$3,'Miljövärden urval för publ'!$B$2:$H$2,0),FALSE)),"",VLOOKUP($J220,'Miljövärden urval för publ'!$B$2:$H$490,MATCH(K$3,'Miljövärden urval för publ'!$B$2:$H$2,0),FALSE))</f>
        <v>4.3664700000000001E-2</v>
      </c>
      <c r="L220" s="106">
        <f>IF(ISERROR(VLOOKUP($J220,'Miljövärden urval för publ'!$B$2:$H$490,MATCH(L$3,'Miljövärden urval för publ'!$B$2:$H$2,0),FALSE)),"",VLOOKUP($J220,'Miljövärden urval för publ'!$B$2:$H$490,MATCH(L$3,'Miljövärden urval för publ'!$B$2:$H$2,0),FALSE))</f>
        <v>9.4275699999999993</v>
      </c>
      <c r="M220" s="106">
        <f>IF(ISERROR(VLOOKUP($J220,'Miljövärden urval för publ'!$B$2:$H$490,MATCH(M$3,'Miljövärden urval för publ'!$B$2:$H$2,0),FALSE)),"",VLOOKUP($J220,'Miljövärden urval för publ'!$B$2:$H$490,MATCH(M$3,'Miljövärden urval för publ'!$B$2:$H$2,0),FALSE))</f>
        <v>0.34161000000000002</v>
      </c>
      <c r="N220" s="106">
        <f>IF(ISERROR(VLOOKUP($J220,'Miljövärden urval för publ'!$B$2:$H$490,MATCH(N$3,'Miljövärden urval för publ'!$B$2:$H$2,0),FALSE)),"",VLOOKUP($J220,'Miljövärden urval för publ'!$B$2:$H$490,MATCH(N$3,'Miljövärden urval för publ'!$B$2:$H$2,0),FALSE))</f>
        <v>1.35519E-2</v>
      </c>
    </row>
    <row r="221" spans="1:14" x14ac:dyDescent="0.25">
      <c r="A221" s="117" t="s">
        <v>19</v>
      </c>
      <c r="B221" s="117" t="s">
        <v>21</v>
      </c>
      <c r="D221" s="112" t="str">
        <f>VLOOKUP(B221,'Miljövärden urval för publ'!$B$2:$V$480,MATCH("ska publiceras:",'Miljövärden urval för publ'!$B$2:$T$2,0),FALSE)</f>
        <v>nej</v>
      </c>
      <c r="E221" s="113">
        <f t="shared" si="9"/>
        <v>191</v>
      </c>
      <c r="H221" s="106">
        <v>219</v>
      </c>
      <c r="I221" s="106" t="str">
        <f t="shared" si="10"/>
        <v>Övik Energi AB</v>
      </c>
      <c r="J221" s="106" t="str">
        <f t="shared" si="11"/>
        <v>Processånga</v>
      </c>
      <c r="K221" s="106">
        <f>IF(ISERROR(VLOOKUP($J221,'Miljövärden urval för publ'!$B$2:$H$490,MATCH(K$3,'Miljövärden urval för publ'!$B$2:$H$2,0),FALSE)),"",VLOOKUP($J221,'Miljövärden urval för publ'!$B$2:$H$490,MATCH(K$3,'Miljövärden urval för publ'!$B$2:$H$2,0),FALSE))</f>
        <v>0.22314500000000001</v>
      </c>
      <c r="L221" s="106">
        <f>IF(ISERROR(VLOOKUP($J221,'Miljövärden urval för publ'!$B$2:$H$490,MATCH(L$3,'Miljövärden urval för publ'!$B$2:$H$2,0),FALSE)),"",VLOOKUP($J221,'Miljövärden urval för publ'!$B$2:$H$490,MATCH(L$3,'Miljövärden urval för publ'!$B$2:$H$2,0),FALSE))</f>
        <v>48.285800000000002</v>
      </c>
      <c r="M221" s="106">
        <f>IF(ISERROR(VLOOKUP($J221,'Miljövärden urval för publ'!$B$2:$H$490,MATCH(M$3,'Miljövärden urval för publ'!$B$2:$H$2,0),FALSE)),"",VLOOKUP($J221,'Miljövärden urval för publ'!$B$2:$H$490,MATCH(M$3,'Miljövärden urval för publ'!$B$2:$H$2,0),FALSE))</f>
        <v>9.5106199999999994</v>
      </c>
      <c r="N221" s="106">
        <f>IF(ISERROR(VLOOKUP($J221,'Miljövärden urval för publ'!$B$2:$H$490,MATCH(N$3,'Miljövärden urval för publ'!$B$2:$H$2,0),FALSE)),"",VLOOKUP($J221,'Miljövärden urval för publ'!$B$2:$H$490,MATCH(N$3,'Miljövärden urval för publ'!$B$2:$H$2,0),FALSE))</f>
        <v>2.6340100000000002E-2</v>
      </c>
    </row>
    <row r="222" spans="1:14" x14ac:dyDescent="0.25">
      <c r="A222" s="117" t="s">
        <v>556</v>
      </c>
      <c r="B222" s="117" t="s">
        <v>561</v>
      </c>
      <c r="D222" s="112" t="str">
        <f>VLOOKUP(B222,'Miljövärden urval för publ'!$B$2:$V$480,MATCH("ska publiceras:",'Miljövärden urval för publ'!$B$2:$T$2,0),FALSE)</f>
        <v>ja</v>
      </c>
      <c r="E222" s="113">
        <f t="shared" si="9"/>
        <v>192</v>
      </c>
      <c r="H222" s="106">
        <v>220</v>
      </c>
      <c r="I222" s="106" t="str">
        <f t="shared" si="10"/>
        <v>Gislaved Energi AB</v>
      </c>
      <c r="J222" s="106" t="str">
        <f t="shared" si="11"/>
        <v>Reftele</v>
      </c>
      <c r="K222" s="106">
        <f>IF(ISERROR(VLOOKUP($J222,'Miljövärden urval för publ'!$B$2:$H$490,MATCH(K$3,'Miljövärden urval för publ'!$B$2:$H$2,0),FALSE)),"",VLOOKUP($J222,'Miljövärden urval för publ'!$B$2:$H$490,MATCH(K$3,'Miljövärden urval för publ'!$B$2:$H$2,0),FALSE))</f>
        <v>0.18399099999999999</v>
      </c>
      <c r="L222" s="106">
        <f>IF(ISERROR(VLOOKUP($J222,'Miljövärden urval för publ'!$B$2:$H$490,MATCH(L$3,'Miljövärden urval för publ'!$B$2:$H$2,0),FALSE)),"",VLOOKUP($J222,'Miljövärden urval för publ'!$B$2:$H$490,MATCH(L$3,'Miljövärden urval för publ'!$B$2:$H$2,0),FALSE))</f>
        <v>6.4513699999999998</v>
      </c>
      <c r="M222" s="106">
        <f>IF(ISERROR(VLOOKUP($J222,'Miljövärden urval för publ'!$B$2:$H$490,MATCH(M$3,'Miljövärden urval för publ'!$B$2:$H$2,0),FALSE)),"",VLOOKUP($J222,'Miljövärden urval för publ'!$B$2:$H$490,MATCH(M$3,'Miljövärden urval för publ'!$B$2:$H$2,0),FALSE))</f>
        <v>13.7468</v>
      </c>
      <c r="N222" s="106">
        <f>IF(ISERROR(VLOOKUP($J222,'Miljövärden urval för publ'!$B$2:$H$490,MATCH(N$3,'Miljövärden urval för publ'!$B$2:$H$2,0),FALSE)),"",VLOOKUP($J222,'Miljövärden urval för publ'!$B$2:$H$490,MATCH(N$3,'Miljövärden urval för publ'!$B$2:$H$2,0),FALSE))</f>
        <v>3.0238600000000001E-2</v>
      </c>
    </row>
    <row r="223" spans="1:14" x14ac:dyDescent="0.25">
      <c r="A223" s="117" t="s">
        <v>76</v>
      </c>
      <c r="B223" s="117" t="s">
        <v>87</v>
      </c>
      <c r="D223" s="112" t="str">
        <f>VLOOKUP(B223,'Miljövärden urval för publ'!$B$2:$V$480,MATCH("ska publiceras:",'Miljövärden urval för publ'!$B$2:$T$2,0),FALSE)</f>
        <v>ja</v>
      </c>
      <c r="E223" s="113">
        <f t="shared" si="9"/>
        <v>193</v>
      </c>
      <c r="H223" s="106">
        <v>221</v>
      </c>
      <c r="I223" s="106" t="str">
        <f t="shared" si="10"/>
        <v>Norrtälje Energi AB</v>
      </c>
      <c r="J223" s="106" t="str">
        <f t="shared" si="11"/>
        <v>Rimbo</v>
      </c>
      <c r="K223" s="106">
        <f>IF(ISERROR(VLOOKUP($J223,'Miljövärden urval för publ'!$B$2:$H$490,MATCH(K$3,'Miljövärden urval för publ'!$B$2:$H$2,0),FALSE)),"",VLOOKUP($J223,'Miljövärden urval för publ'!$B$2:$H$490,MATCH(K$3,'Miljövärden urval för publ'!$B$2:$H$2,0),FALSE))</f>
        <v>0.28369499999999997</v>
      </c>
      <c r="L223" s="106">
        <f>IF(ISERROR(VLOOKUP($J223,'Miljövärden urval för publ'!$B$2:$H$490,MATCH(L$3,'Miljövärden urval för publ'!$B$2:$H$2,0),FALSE)),"",VLOOKUP($J223,'Miljövärden urval för publ'!$B$2:$H$490,MATCH(L$3,'Miljövärden urval för publ'!$B$2:$H$2,0),FALSE))</f>
        <v>63.750399999999999</v>
      </c>
      <c r="M223" s="106">
        <f>IF(ISERROR(VLOOKUP($J223,'Miljövärden urval för publ'!$B$2:$H$490,MATCH(M$3,'Miljövärden urval för publ'!$B$2:$H$2,0),FALSE)),"",VLOOKUP($J223,'Miljövärden urval för publ'!$B$2:$H$490,MATCH(M$3,'Miljövärden urval för publ'!$B$2:$H$2,0),FALSE))</f>
        <v>9.4823799999999991</v>
      </c>
      <c r="N223" s="106">
        <f>IF(ISERROR(VLOOKUP($J223,'Miljövärden urval för publ'!$B$2:$H$490,MATCH(N$3,'Miljövärden urval för publ'!$B$2:$H$2,0),FALSE)),"",VLOOKUP($J223,'Miljövärden urval för publ'!$B$2:$H$490,MATCH(N$3,'Miljövärden urval för publ'!$B$2:$H$2,0),FALSE))</f>
        <v>6.2579499999999996E-2</v>
      </c>
    </row>
    <row r="224" spans="1:14" x14ac:dyDescent="0.25">
      <c r="A224" s="117" t="s">
        <v>474</v>
      </c>
      <c r="B224" s="117" t="s">
        <v>480</v>
      </c>
      <c r="D224" s="112" t="str">
        <f>VLOOKUP(B224,'Miljövärden urval för publ'!$B$2:$V$480,MATCH("ska publiceras:",'Miljövärden urval för publ'!$B$2:$T$2,0),FALSE)</f>
        <v>ja</v>
      </c>
      <c r="E224" s="113">
        <f t="shared" si="9"/>
        <v>194</v>
      </c>
      <c r="H224" s="106">
        <v>222</v>
      </c>
      <c r="I224" s="106" t="str">
        <f t="shared" si="10"/>
        <v>Skellefteå Kraft AB</v>
      </c>
      <c r="J224" s="106" t="str">
        <f t="shared" si="11"/>
        <v>Robertsfors</v>
      </c>
      <c r="K224" s="106">
        <f>IF(ISERROR(VLOOKUP($J224,'Miljövärden urval för publ'!$B$2:$H$490,MATCH(K$3,'Miljövärden urval för publ'!$B$2:$H$2,0),FALSE)),"",VLOOKUP($J224,'Miljövärden urval för publ'!$B$2:$H$490,MATCH(K$3,'Miljövärden urval för publ'!$B$2:$H$2,0),FALSE))</f>
        <v>0.15798100000000001</v>
      </c>
      <c r="L224" s="106">
        <f>IF(ISERROR(VLOOKUP($J224,'Miljövärden urval för publ'!$B$2:$H$490,MATCH(L$3,'Miljövärden urval för publ'!$B$2:$H$2,0),FALSE)),"",VLOOKUP($J224,'Miljövärden urval för publ'!$B$2:$H$490,MATCH(L$3,'Miljövärden urval för publ'!$B$2:$H$2,0),FALSE))</f>
        <v>8.6808200000000006</v>
      </c>
      <c r="M224" s="106">
        <f>IF(ISERROR(VLOOKUP($J224,'Miljövärden urval för publ'!$B$2:$H$490,MATCH(M$3,'Miljövärden urval för publ'!$B$2:$H$2,0),FALSE)),"",VLOOKUP($J224,'Miljövärden urval för publ'!$B$2:$H$490,MATCH(M$3,'Miljövärden urval för publ'!$B$2:$H$2,0),FALSE))</f>
        <v>16.745699999999999</v>
      </c>
      <c r="N224" s="106">
        <f>IF(ISERROR(VLOOKUP($J224,'Miljövärden urval för publ'!$B$2:$H$490,MATCH(N$3,'Miljövärden urval för publ'!$B$2:$H$2,0),FALSE)),"",VLOOKUP($J224,'Miljövärden urval för publ'!$B$2:$H$490,MATCH(N$3,'Miljövärden urval för publ'!$B$2:$H$2,0),FALSE))</f>
        <v>3.5494799999999998E-3</v>
      </c>
    </row>
    <row r="225" spans="1:14" x14ac:dyDescent="0.25">
      <c r="A225" s="117" t="s">
        <v>287</v>
      </c>
      <c r="B225" s="117" t="s">
        <v>288</v>
      </c>
      <c r="D225" s="112" t="str">
        <f>VLOOKUP(B225,'Miljövärden urval för publ'!$B$2:$V$480,MATCH("ska publiceras:",'Miljövärden urval för publ'!$B$2:$T$2,0),FALSE)</f>
        <v>ja</v>
      </c>
      <c r="E225" s="113">
        <f t="shared" si="9"/>
        <v>195</v>
      </c>
      <c r="H225" s="106">
        <v>223</v>
      </c>
      <c r="I225" s="106" t="str">
        <f t="shared" si="10"/>
        <v>Ronneby Miljö och Teknik AB</v>
      </c>
      <c r="J225" s="106" t="str">
        <f t="shared" si="11"/>
        <v>Ronneby-Kallinge</v>
      </c>
      <c r="K225" s="106">
        <f>IF(ISERROR(VLOOKUP($J225,'Miljövärden urval för publ'!$B$2:$H$490,MATCH(K$3,'Miljövärden urval för publ'!$B$2:$H$2,0),FALSE)),"",VLOOKUP($J225,'Miljövärden urval för publ'!$B$2:$H$490,MATCH(K$3,'Miljövärden urval för publ'!$B$2:$H$2,0),FALSE))</f>
        <v>0.107403</v>
      </c>
      <c r="L225" s="106">
        <f>IF(ISERROR(VLOOKUP($J225,'Miljövärden urval för publ'!$B$2:$H$490,MATCH(L$3,'Miljövärden urval för publ'!$B$2:$H$2,0),FALSE)),"",VLOOKUP($J225,'Miljövärden urval för publ'!$B$2:$H$490,MATCH(L$3,'Miljövärden urval för publ'!$B$2:$H$2,0),FALSE))</f>
        <v>12.3683</v>
      </c>
      <c r="M225" s="106">
        <f>IF(ISERROR(VLOOKUP($J225,'Miljövärden urval för publ'!$B$2:$H$490,MATCH(M$3,'Miljövärden urval för publ'!$B$2:$H$2,0),FALSE)),"",VLOOKUP($J225,'Miljövärden urval för publ'!$B$2:$H$490,MATCH(M$3,'Miljövärden urval för publ'!$B$2:$H$2,0),FALSE))</f>
        <v>10.8461</v>
      </c>
      <c r="N225" s="106">
        <f>IF(ISERROR(VLOOKUP($J225,'Miljövärden urval för publ'!$B$2:$H$490,MATCH(N$3,'Miljövärden urval för publ'!$B$2:$H$2,0),FALSE)),"",VLOOKUP($J225,'Miljövärden urval för publ'!$B$2:$H$490,MATCH(N$3,'Miljövärden urval för publ'!$B$2:$H$2,0),FALSE))</f>
        <v>7.7079799999999997E-3</v>
      </c>
    </row>
    <row r="226" spans="1:14" x14ac:dyDescent="0.25">
      <c r="A226" s="117" t="s">
        <v>449</v>
      </c>
      <c r="B226" s="117" t="s">
        <v>451</v>
      </c>
      <c r="D226" s="112" t="str">
        <f>VLOOKUP(B226,'Miljövärden urval för publ'!$B$2:$V$480,MATCH("ska publiceras:",'Miljövärden urval för publ'!$B$2:$T$2,0),FALSE)</f>
        <v>ja</v>
      </c>
      <c r="E226" s="113">
        <f t="shared" si="9"/>
        <v>196</v>
      </c>
      <c r="H226" s="106">
        <v>224</v>
      </c>
      <c r="I226" s="106" t="str">
        <f t="shared" si="10"/>
        <v>PiteEnergi AB</v>
      </c>
      <c r="J226" s="106" t="str">
        <f t="shared" si="11"/>
        <v>Rosvik</v>
      </c>
      <c r="K226" s="106">
        <f>IF(ISERROR(VLOOKUP($J226,'Miljövärden urval för publ'!$B$2:$H$490,MATCH(K$3,'Miljövärden urval för publ'!$B$2:$H$2,0),FALSE)),"",VLOOKUP($J226,'Miljövärden urval för publ'!$B$2:$H$490,MATCH(K$3,'Miljövärden urval för publ'!$B$2:$H$2,0),FALSE))</f>
        <v>0.11465</v>
      </c>
      <c r="L226" s="106">
        <f>IF(ISERROR(VLOOKUP($J226,'Miljövärden urval för publ'!$B$2:$H$490,MATCH(L$3,'Miljövärden urval för publ'!$B$2:$H$2,0),FALSE)),"",VLOOKUP($J226,'Miljövärden urval för publ'!$B$2:$H$490,MATCH(L$3,'Miljövärden urval för publ'!$B$2:$H$2,0),FALSE))</f>
        <v>27.598600000000001</v>
      </c>
      <c r="M226" s="106">
        <f>IF(ISERROR(VLOOKUP($J226,'Miljövärden urval för publ'!$B$2:$H$490,MATCH(M$3,'Miljövärden urval för publ'!$B$2:$H$2,0),FALSE)),"",VLOOKUP($J226,'Miljövärden urval för publ'!$B$2:$H$490,MATCH(M$3,'Miljövärden urval för publ'!$B$2:$H$2,0),FALSE))</f>
        <v>10.114800000000001</v>
      </c>
      <c r="N226" s="106">
        <f>IF(ISERROR(VLOOKUP($J226,'Miljövärden urval för publ'!$B$2:$H$490,MATCH(N$3,'Miljövärden urval för publ'!$B$2:$H$2,0),FALSE)),"",VLOOKUP($J226,'Miljövärden urval för publ'!$B$2:$H$490,MATCH(N$3,'Miljövärden urval för publ'!$B$2:$H$2,0),FALSE))</f>
        <v>1.1061400000000001E-2</v>
      </c>
    </row>
    <row r="227" spans="1:14" x14ac:dyDescent="0.25">
      <c r="A227" s="117" t="s">
        <v>289</v>
      </c>
      <c r="B227" s="117" t="s">
        <v>290</v>
      </c>
      <c r="D227" s="112" t="str">
        <f>VLOOKUP(B227,'Miljövärden urval för publ'!$B$2:$V$480,MATCH("ska publiceras:",'Miljövärden urval för publ'!$B$2:$T$2,0),FALSE)</f>
        <v>nej</v>
      </c>
      <c r="E227" s="113">
        <f t="shared" si="9"/>
        <v>196</v>
      </c>
      <c r="H227" s="106">
        <v>225</v>
      </c>
      <c r="I227" s="106" t="str">
        <f t="shared" si="10"/>
        <v>Växjö Energi AB</v>
      </c>
      <c r="J227" s="106" t="str">
        <f t="shared" si="11"/>
        <v>Rottne</v>
      </c>
      <c r="K227" s="106">
        <f>IF(ISERROR(VLOOKUP($J227,'Miljövärden urval för publ'!$B$2:$H$490,MATCH(K$3,'Miljövärden urval för publ'!$B$2:$H$2,0),FALSE)),"",VLOOKUP($J227,'Miljövärden urval för publ'!$B$2:$H$490,MATCH(K$3,'Miljövärden urval för publ'!$B$2:$H$2,0),FALSE))</f>
        <v>8.7719699999999998E-2</v>
      </c>
      <c r="L227" s="106">
        <f>IF(ISERROR(VLOOKUP($J227,'Miljövärden urval för publ'!$B$2:$H$490,MATCH(L$3,'Miljövärden urval för publ'!$B$2:$H$2,0),FALSE)),"",VLOOKUP($J227,'Miljövärden urval för publ'!$B$2:$H$490,MATCH(L$3,'Miljövärden urval för publ'!$B$2:$H$2,0),FALSE))</f>
        <v>21.639500000000002</v>
      </c>
      <c r="M227" s="106">
        <f>IF(ISERROR(VLOOKUP($J227,'Miljövärden urval för publ'!$B$2:$H$490,MATCH(M$3,'Miljövärden urval för publ'!$B$2:$H$2,0),FALSE)),"",VLOOKUP($J227,'Miljövärden urval för publ'!$B$2:$H$490,MATCH(M$3,'Miljövärden urval för publ'!$B$2:$H$2,0),FALSE))</f>
        <v>9.5095200000000002</v>
      </c>
      <c r="N227" s="106">
        <f>IF(ISERROR(VLOOKUP($J227,'Miljövärden urval för publ'!$B$2:$H$490,MATCH(N$3,'Miljövärden urval för publ'!$B$2:$H$2,0),FALSE)),"",VLOOKUP($J227,'Miljövärden urval för publ'!$B$2:$H$490,MATCH(N$3,'Miljövärden urval för publ'!$B$2:$H$2,0),FALSE))</f>
        <v>7.4405199999999999E-3</v>
      </c>
    </row>
    <row r="228" spans="1:14" x14ac:dyDescent="0.25">
      <c r="A228" s="117" t="s">
        <v>297</v>
      </c>
      <c r="B228" s="117" t="s">
        <v>298</v>
      </c>
      <c r="D228" s="112" t="str">
        <f>VLOOKUP(B228,'Miljövärden urval för publ'!$B$2:$V$480,MATCH("ska publiceras:",'Miljövärden urval för publ'!$B$2:$T$2,0),FALSE)</f>
        <v>ja</v>
      </c>
      <c r="E228" s="113">
        <f t="shared" si="9"/>
        <v>197</v>
      </c>
      <c r="H228" s="106">
        <v>226</v>
      </c>
      <c r="I228" s="106" t="str">
        <f t="shared" si="10"/>
        <v>Värnamo Energi AB</v>
      </c>
      <c r="J228" s="106" t="str">
        <f t="shared" si="11"/>
        <v>Rydaholm</v>
      </c>
      <c r="K228" s="106">
        <f>IF(ISERROR(VLOOKUP($J228,'Miljövärden urval för publ'!$B$2:$H$490,MATCH(K$3,'Miljövärden urval för publ'!$B$2:$H$2,0),FALSE)),"",VLOOKUP($J228,'Miljövärden urval för publ'!$B$2:$H$490,MATCH(K$3,'Miljövärden urval för publ'!$B$2:$H$2,0),FALSE))</f>
        <v>0.114662</v>
      </c>
      <c r="L228" s="106">
        <f>IF(ISERROR(VLOOKUP($J228,'Miljövärden urval för publ'!$B$2:$H$490,MATCH(L$3,'Miljövärden urval för publ'!$B$2:$H$2,0),FALSE)),"",VLOOKUP($J228,'Miljövärden urval för publ'!$B$2:$H$490,MATCH(L$3,'Miljövärden urval för publ'!$B$2:$H$2,0),FALSE))</f>
        <v>27.602</v>
      </c>
      <c r="M228" s="106">
        <f>IF(ISERROR(VLOOKUP($J228,'Miljövärden urval för publ'!$B$2:$H$490,MATCH(M$3,'Miljövärden urval för publ'!$B$2:$H$2,0),FALSE)),"",VLOOKUP($J228,'Miljövärden urval för publ'!$B$2:$H$490,MATCH(M$3,'Miljövärden urval för publ'!$B$2:$H$2,0),FALSE))</f>
        <v>10.1174</v>
      </c>
      <c r="N228" s="106">
        <f>IF(ISERROR(VLOOKUP($J228,'Miljövärden urval för publ'!$B$2:$H$490,MATCH(N$3,'Miljövärden urval för publ'!$B$2:$H$2,0),FALSE)),"",VLOOKUP($J228,'Miljövärden urval för publ'!$B$2:$H$490,MATCH(N$3,'Miljövärden urval för publ'!$B$2:$H$2,0),FALSE))</f>
        <v>1.10586E-2</v>
      </c>
    </row>
    <row r="229" spans="1:14" x14ac:dyDescent="0.25">
      <c r="A229" s="117" t="s">
        <v>297</v>
      </c>
      <c r="B229" s="117" t="s">
        <v>299</v>
      </c>
      <c r="D229" s="112" t="str">
        <f>VLOOKUP(B229,'Miljövärden urval för publ'!$B$2:$V$480,MATCH("ska publiceras:",'Miljövärden urval för publ'!$B$2:$T$2,0),FALSE)</f>
        <v>ja</v>
      </c>
      <c r="E229" s="113">
        <f t="shared" si="9"/>
        <v>198</v>
      </c>
      <c r="H229" s="106">
        <v>227</v>
      </c>
      <c r="I229" s="106" t="str">
        <f t="shared" si="10"/>
        <v>Luleå Energi AB</v>
      </c>
      <c r="J229" s="106" t="str">
        <f t="shared" si="11"/>
        <v>Råneå</v>
      </c>
      <c r="K229" s="106">
        <f>IF(ISERROR(VLOOKUP($J229,'Miljövärden urval för publ'!$B$2:$H$490,MATCH(K$3,'Miljövärden urval för publ'!$B$2:$H$2,0),FALSE)),"",VLOOKUP($J229,'Miljövärden urval för publ'!$B$2:$H$490,MATCH(K$3,'Miljövärden urval för publ'!$B$2:$H$2,0),FALSE))</f>
        <v>0.161469</v>
      </c>
      <c r="L229" s="106">
        <f>IF(ISERROR(VLOOKUP($J229,'Miljövärden urval för publ'!$B$2:$H$490,MATCH(L$3,'Miljövärden urval för publ'!$B$2:$H$2,0),FALSE)),"",VLOOKUP($J229,'Miljövärden urval för publ'!$B$2:$H$490,MATCH(L$3,'Miljövärden urval för publ'!$B$2:$H$2,0),FALSE))</f>
        <v>24.571899999999999</v>
      </c>
      <c r="M229" s="106">
        <f>IF(ISERROR(VLOOKUP($J229,'Miljövärden urval för publ'!$B$2:$H$490,MATCH(M$3,'Miljövärden urval för publ'!$B$2:$H$2,0),FALSE)),"",VLOOKUP($J229,'Miljövärden urval för publ'!$B$2:$H$490,MATCH(M$3,'Miljövärden urval för publ'!$B$2:$H$2,0),FALSE))</f>
        <v>14.4808</v>
      </c>
      <c r="N229" s="106">
        <f>IF(ISERROR(VLOOKUP($J229,'Miljövärden urval för publ'!$B$2:$H$490,MATCH(N$3,'Miljövärden urval för publ'!$B$2:$H$2,0),FALSE)),"",VLOOKUP($J229,'Miljövärden urval för publ'!$B$2:$H$490,MATCH(N$3,'Miljövärden urval för publ'!$B$2:$H$2,0),FALSE))</f>
        <v>4.1724600000000001E-2</v>
      </c>
    </row>
    <row r="230" spans="1:14" x14ac:dyDescent="0.25">
      <c r="A230" s="117" t="s">
        <v>76</v>
      </c>
      <c r="B230" s="117" t="s">
        <v>88</v>
      </c>
      <c r="D230" s="112" t="str">
        <f>VLOOKUP(B230,'Miljövärden urval för publ'!$B$2:$V$480,MATCH("ska publiceras:",'Miljövärden urval för publ'!$B$2:$T$2,0),FALSE)</f>
        <v>nej</v>
      </c>
      <c r="E230" s="113">
        <f t="shared" si="9"/>
        <v>198</v>
      </c>
      <c r="H230" s="106">
        <v>228</v>
      </c>
      <c r="I230" s="106" t="str">
        <f t="shared" si="10"/>
        <v>Rättviks Teknik AB</v>
      </c>
      <c r="J230" s="106" t="str">
        <f t="shared" si="11"/>
        <v>Rättvik</v>
      </c>
      <c r="K230" s="106">
        <f>IF(ISERROR(VLOOKUP($J230,'Miljövärden urval för publ'!$B$2:$H$490,MATCH(K$3,'Miljövärden urval för publ'!$B$2:$H$2,0),FALSE)),"",VLOOKUP($J230,'Miljövärden urval för publ'!$B$2:$H$490,MATCH(K$3,'Miljövärden urval för publ'!$B$2:$H$2,0),FALSE))</f>
        <v>6.0556800000000001E-2</v>
      </c>
      <c r="L230" s="106">
        <f>IF(ISERROR(VLOOKUP($J230,'Miljövärden urval för publ'!$B$2:$H$490,MATCH(L$3,'Miljövärden urval för publ'!$B$2:$H$2,0),FALSE)),"",VLOOKUP($J230,'Miljövärden urval för publ'!$B$2:$H$490,MATCH(L$3,'Miljövärden urval för publ'!$B$2:$H$2,0),FALSE))</f>
        <v>16.060099999999998</v>
      </c>
      <c r="M230" s="106">
        <f>IF(ISERROR(VLOOKUP($J230,'Miljövärden urval för publ'!$B$2:$H$490,MATCH(M$3,'Miljövärden urval för publ'!$B$2:$H$2,0),FALSE)),"",VLOOKUP($J230,'Miljövärden urval för publ'!$B$2:$H$490,MATCH(M$3,'Miljövärden urval för publ'!$B$2:$H$2,0),FALSE))</f>
        <v>7.8805100000000001</v>
      </c>
      <c r="N230" s="106">
        <f>IF(ISERROR(VLOOKUP($J230,'Miljövärden urval för publ'!$B$2:$H$490,MATCH(N$3,'Miljövärden urval för publ'!$B$2:$H$2,0),FALSE)),"",VLOOKUP($J230,'Miljövärden urval för publ'!$B$2:$H$490,MATCH(N$3,'Miljövärden urval för publ'!$B$2:$H$2,0),FALSE))</f>
        <v>1.77305E-2</v>
      </c>
    </row>
    <row r="231" spans="1:14" x14ac:dyDescent="0.25">
      <c r="A231" s="117" t="s">
        <v>525</v>
      </c>
      <c r="B231" s="117" t="s">
        <v>529</v>
      </c>
      <c r="D231" s="112" t="str">
        <f>VLOOKUP(B231,'Miljövärden urval för publ'!$B$2:$V$480,MATCH("ska publiceras:",'Miljövärden urval för publ'!$B$2:$T$2,0),FALSE)</f>
        <v>ja</v>
      </c>
      <c r="E231" s="113">
        <f t="shared" si="9"/>
        <v>199</v>
      </c>
      <c r="H231" s="106">
        <v>229</v>
      </c>
      <c r="I231" s="106" t="str">
        <f t="shared" si="10"/>
        <v>Sävsjö Energi AB</v>
      </c>
      <c r="J231" s="106" t="str">
        <f t="shared" si="11"/>
        <v>Rörvik</v>
      </c>
      <c r="K231" s="106">
        <f>IF(ISERROR(VLOOKUP($J231,'Miljövärden urval för publ'!$B$2:$H$490,MATCH(K$3,'Miljövärden urval för publ'!$B$2:$H$2,0),FALSE)),"",VLOOKUP($J231,'Miljövärden urval för publ'!$B$2:$H$490,MATCH(K$3,'Miljövärden urval för publ'!$B$2:$H$2,0),FALSE))</f>
        <v>0.115202</v>
      </c>
      <c r="L231" s="106">
        <f>IF(ISERROR(VLOOKUP($J231,'Miljövärden urval för publ'!$B$2:$H$490,MATCH(L$3,'Miljövärden urval för publ'!$B$2:$H$2,0),FALSE)),"",VLOOKUP($J231,'Miljövärden urval för publ'!$B$2:$H$490,MATCH(L$3,'Miljövärden urval för publ'!$B$2:$H$2,0),FALSE))</f>
        <v>27.763500000000001</v>
      </c>
      <c r="M231" s="106">
        <f>IF(ISERROR(VLOOKUP($J231,'Miljövärden urval för publ'!$B$2:$H$490,MATCH(M$3,'Miljövärden urval för publ'!$B$2:$H$2,0),FALSE)),"",VLOOKUP($J231,'Miljövärden urval för publ'!$B$2:$H$490,MATCH(M$3,'Miljövärden urval för publ'!$B$2:$H$2,0),FALSE))</f>
        <v>10.242100000000001</v>
      </c>
      <c r="N231" s="106">
        <f>IF(ISERROR(VLOOKUP($J231,'Miljövärden urval för publ'!$B$2:$H$490,MATCH(N$3,'Miljövärden urval för publ'!$B$2:$H$2,0),FALSE)),"",VLOOKUP($J231,'Miljövärden urval för publ'!$B$2:$H$490,MATCH(N$3,'Miljövärden urval för publ'!$B$2:$H$2,0),FALSE))</f>
        <v>1.09266E-2</v>
      </c>
    </row>
    <row r="232" spans="1:14" x14ac:dyDescent="0.25">
      <c r="A232" s="117" t="s">
        <v>206</v>
      </c>
      <c r="B232" s="117" t="s">
        <v>211</v>
      </c>
      <c r="D232" s="112" t="str">
        <f>VLOOKUP(B232,'Miljövärden urval för publ'!$B$2:$V$480,MATCH("ska publiceras:",'Miljövärden urval för publ'!$B$2:$T$2,0),FALSE)</f>
        <v>nej</v>
      </c>
      <c r="E232" s="113">
        <f t="shared" si="9"/>
        <v>199</v>
      </c>
      <c r="H232" s="106">
        <v>230</v>
      </c>
      <c r="I232" s="106" t="str">
        <f t="shared" si="10"/>
        <v>Sala-Heby Energi AB</v>
      </c>
      <c r="J232" s="106" t="str">
        <f t="shared" si="11"/>
        <v>Sala-Heby</v>
      </c>
      <c r="K232" s="106">
        <f>IF(ISERROR(VLOOKUP($J232,'Miljövärden urval för publ'!$B$2:$H$490,MATCH(K$3,'Miljövärden urval för publ'!$B$2:$H$2,0),FALSE)),"",VLOOKUP($J232,'Miljövärden urval för publ'!$B$2:$H$490,MATCH(K$3,'Miljövärden urval för publ'!$B$2:$H$2,0),FALSE))</f>
        <v>8.3538100000000004E-2</v>
      </c>
      <c r="L232" s="106">
        <f>IF(ISERROR(VLOOKUP($J232,'Miljövärden urval för publ'!$B$2:$H$490,MATCH(L$3,'Miljövärden urval för publ'!$B$2:$H$2,0),FALSE)),"",VLOOKUP($J232,'Miljövärden urval för publ'!$B$2:$H$490,MATCH(L$3,'Miljövärden urval för publ'!$B$2:$H$2,0),FALSE))</f>
        <v>9.2583000000000002</v>
      </c>
      <c r="M232" s="106">
        <f>IF(ISERROR(VLOOKUP($J232,'Miljövärden urval för publ'!$B$2:$H$490,MATCH(M$3,'Miljövärden urval för publ'!$B$2:$H$2,0),FALSE)),"",VLOOKUP($J232,'Miljövärden urval för publ'!$B$2:$H$490,MATCH(M$3,'Miljövärden urval för publ'!$B$2:$H$2,0),FALSE))</f>
        <v>8.5839099999999995</v>
      </c>
      <c r="N232" s="106">
        <f>IF(ISERROR(VLOOKUP($J232,'Miljövärden urval för publ'!$B$2:$H$490,MATCH(N$3,'Miljövärden urval för publ'!$B$2:$H$2,0),FALSE)),"",VLOOKUP($J232,'Miljövärden urval för publ'!$B$2:$H$490,MATCH(N$3,'Miljövärden urval för publ'!$B$2:$H$2,0),FALSE))</f>
        <v>0</v>
      </c>
    </row>
    <row r="233" spans="1:14" x14ac:dyDescent="0.25">
      <c r="A233" s="117" t="s">
        <v>322</v>
      </c>
      <c r="B233" s="117" t="s">
        <v>323</v>
      </c>
      <c r="D233" s="112" t="str">
        <f>VLOOKUP(B233,'Miljövärden urval för publ'!$B$2:$V$480,MATCH("ska publiceras:",'Miljövärden urval för publ'!$B$2:$T$2,0),FALSE)</f>
        <v>ja</v>
      </c>
      <c r="E233" s="113">
        <f t="shared" si="9"/>
        <v>200</v>
      </c>
      <c r="H233" s="106">
        <v>231</v>
      </c>
      <c r="I233" s="106" t="str">
        <f t="shared" si="10"/>
        <v>Vattenfall AB Värme</v>
      </c>
      <c r="J233" s="106" t="str">
        <f t="shared" si="11"/>
        <v>Saltsjöbaden</v>
      </c>
      <c r="K233" s="106">
        <f>IF(ISERROR(VLOOKUP($J233,'Miljövärden urval för publ'!$B$2:$H$490,MATCH(K$3,'Miljövärden urval för publ'!$B$2:$H$2,0),FALSE)),"",VLOOKUP($J233,'Miljövärden urval för publ'!$B$2:$H$490,MATCH(K$3,'Miljövärden urval för publ'!$B$2:$H$2,0),FALSE))</f>
        <v>9.8177600000000004E-2</v>
      </c>
      <c r="L233" s="106">
        <f>IF(ISERROR(VLOOKUP($J233,'Miljövärden urval för publ'!$B$2:$H$490,MATCH(L$3,'Miljövärden urval för publ'!$B$2:$H$2,0),FALSE)),"",VLOOKUP($J233,'Miljövärden urval för publ'!$B$2:$H$490,MATCH(L$3,'Miljövärden urval för publ'!$B$2:$H$2,0),FALSE))</f>
        <v>8.3103400000000001</v>
      </c>
      <c r="M233" s="106">
        <f>IF(ISERROR(VLOOKUP($J233,'Miljövärden urval för publ'!$B$2:$H$490,MATCH(M$3,'Miljövärden urval för publ'!$B$2:$H$2,0),FALSE)),"",VLOOKUP($J233,'Miljövärden urval för publ'!$B$2:$H$490,MATCH(M$3,'Miljövärden urval för publ'!$B$2:$H$2,0),FALSE))</f>
        <v>4.0782400000000001</v>
      </c>
      <c r="N233" s="106">
        <f>IF(ISERROR(VLOOKUP($J233,'Miljövärden urval för publ'!$B$2:$H$490,MATCH(N$3,'Miljövärden urval för publ'!$B$2:$H$2,0),FALSE)),"",VLOOKUP($J233,'Miljövärden urval för publ'!$B$2:$H$490,MATCH(N$3,'Miljövärden urval för publ'!$B$2:$H$2,0),FALSE))</f>
        <v>1.5817899999999999E-2</v>
      </c>
    </row>
    <row r="234" spans="1:14" x14ac:dyDescent="0.25">
      <c r="A234" s="117" t="s">
        <v>76</v>
      </c>
      <c r="B234" s="117" t="s">
        <v>89</v>
      </c>
      <c r="D234" s="112" t="str">
        <f>VLOOKUP(B234,'Miljövärden urval för publ'!$B$2:$V$480,MATCH("ska publiceras:",'Miljövärden urval för publ'!$B$2:$T$2,0),FALSE)</f>
        <v>ja</v>
      </c>
      <c r="E234" s="113">
        <f t="shared" si="9"/>
        <v>201</v>
      </c>
      <c r="H234" s="106">
        <v>232</v>
      </c>
      <c r="I234" s="106" t="str">
        <f t="shared" si="10"/>
        <v>Söderhamn Nära AB</v>
      </c>
      <c r="J234" s="106" t="str">
        <f t="shared" si="11"/>
        <v>Sandarne</v>
      </c>
      <c r="K234" s="106">
        <f>IF(ISERROR(VLOOKUP($J234,'Miljövärden urval för publ'!$B$2:$H$490,MATCH(K$3,'Miljövärden urval för publ'!$B$2:$H$2,0),FALSE)),"",VLOOKUP($J234,'Miljövärden urval för publ'!$B$2:$H$490,MATCH(K$3,'Miljövärden urval för publ'!$B$2:$H$2,0),FALSE))</f>
        <v>0.38347100000000001</v>
      </c>
      <c r="L234" s="106">
        <f>IF(ISERROR(VLOOKUP($J234,'Miljövärden urval för publ'!$B$2:$H$490,MATCH(L$3,'Miljövärden urval för publ'!$B$2:$H$2,0),FALSE)),"",VLOOKUP($J234,'Miljövärden urval för publ'!$B$2:$H$490,MATCH(L$3,'Miljövärden urval för publ'!$B$2:$H$2,0),FALSE))</f>
        <v>57.871000000000002</v>
      </c>
      <c r="M234" s="106">
        <f>IF(ISERROR(VLOOKUP($J234,'Miljövärden urval för publ'!$B$2:$H$490,MATCH(M$3,'Miljövärden urval för publ'!$B$2:$H$2,0),FALSE)),"",VLOOKUP($J234,'Miljövärden urval för publ'!$B$2:$H$490,MATCH(M$3,'Miljövärden urval för publ'!$B$2:$H$2,0),FALSE))</f>
        <v>17.303699999999999</v>
      </c>
      <c r="N234" s="106">
        <f>IF(ISERROR(VLOOKUP($J234,'Miljövärden urval för publ'!$B$2:$H$490,MATCH(N$3,'Miljövärden urval för publ'!$B$2:$H$2,0),FALSE)),"",VLOOKUP($J234,'Miljövärden urval för publ'!$B$2:$H$490,MATCH(N$3,'Miljövärden urval för publ'!$B$2:$H$2,0),FALSE))</f>
        <v>0.15254999999999999</v>
      </c>
    </row>
    <row r="235" spans="1:14" x14ac:dyDescent="0.25">
      <c r="A235" s="117" t="s">
        <v>33</v>
      </c>
      <c r="B235" s="117" t="s">
        <v>38</v>
      </c>
      <c r="D235" s="112" t="str">
        <f>VLOOKUP(B235,'Miljövärden urval för publ'!$B$2:$V$480,MATCH("ska publiceras:",'Miljövärden urval för publ'!$B$2:$T$2,0),FALSE)</f>
        <v>ja</v>
      </c>
      <c r="E235" s="113">
        <f t="shared" si="9"/>
        <v>202</v>
      </c>
      <c r="H235" s="106">
        <v>233</v>
      </c>
      <c r="I235" s="106" t="str">
        <f t="shared" si="10"/>
        <v>Sandviken Energi AB</v>
      </c>
      <c r="J235" s="106" t="str">
        <f t="shared" si="11"/>
        <v>Sandviken</v>
      </c>
      <c r="K235" s="106">
        <f>IF(ISERROR(VLOOKUP($J235,'Miljövärden urval för publ'!$B$2:$H$490,MATCH(K$3,'Miljövärden urval för publ'!$B$2:$H$2,0),FALSE)),"",VLOOKUP($J235,'Miljövärden urval för publ'!$B$2:$H$490,MATCH(K$3,'Miljövärden urval för publ'!$B$2:$H$2,0),FALSE))</f>
        <v>0.54049599999999998</v>
      </c>
      <c r="L235" s="106">
        <f>IF(ISERROR(VLOOKUP($J235,'Miljövärden urval för publ'!$B$2:$H$490,MATCH(L$3,'Miljövärden urval för publ'!$B$2:$H$2,0),FALSE)),"",VLOOKUP($J235,'Miljövärden urval för publ'!$B$2:$H$490,MATCH(L$3,'Miljövärden urval för publ'!$B$2:$H$2,0),FALSE))</f>
        <v>173.512</v>
      </c>
      <c r="M235" s="106">
        <f>IF(ISERROR(VLOOKUP($J235,'Miljövärden urval för publ'!$B$2:$H$490,MATCH(M$3,'Miljövärden urval för publ'!$B$2:$H$2,0),FALSE)),"",VLOOKUP($J235,'Miljövärden urval för publ'!$B$2:$H$490,MATCH(M$3,'Miljövärden urval för publ'!$B$2:$H$2,0),FALSE))</f>
        <v>22.207100000000001</v>
      </c>
      <c r="N235" s="106">
        <f>IF(ISERROR(VLOOKUP($J235,'Miljövärden urval för publ'!$B$2:$H$490,MATCH(N$3,'Miljövärden urval för publ'!$B$2:$H$2,0),FALSE)),"",VLOOKUP($J235,'Miljövärden urval för publ'!$B$2:$H$490,MATCH(N$3,'Miljövärden urval för publ'!$B$2:$H$2,0),FALSE))</f>
        <v>2.94478E-2</v>
      </c>
    </row>
    <row r="236" spans="1:14" x14ac:dyDescent="0.25">
      <c r="A236" s="117" t="s">
        <v>302</v>
      </c>
      <c r="B236" s="117" t="s">
        <v>304</v>
      </c>
      <c r="D236" s="112" t="str">
        <f>VLOOKUP(B236,'Miljövärden urval för publ'!$B$2:$V$480,MATCH("ska publiceras:",'Miljövärden urval för publ'!$B$2:$T$2,0),FALSE)</f>
        <v>ja</v>
      </c>
      <c r="E236" s="113">
        <f t="shared" si="9"/>
        <v>203</v>
      </c>
      <c r="H236" s="106">
        <v>234</v>
      </c>
      <c r="I236" s="106" t="str">
        <f t="shared" si="10"/>
        <v>Österlens Kraft AB</v>
      </c>
      <c r="J236" s="106" t="str">
        <f t="shared" si="11"/>
        <v>Simrishamn</v>
      </c>
      <c r="K236" s="106">
        <f>IF(ISERROR(VLOOKUP($J236,'Miljövärden urval för publ'!$B$2:$H$490,MATCH(K$3,'Miljövärden urval för publ'!$B$2:$H$2,0),FALSE)),"",VLOOKUP($J236,'Miljövärden urval för publ'!$B$2:$H$490,MATCH(K$3,'Miljövärden urval för publ'!$B$2:$H$2,0),FALSE))</f>
        <v>0.167569</v>
      </c>
      <c r="L236" s="106">
        <f>IF(ISERROR(VLOOKUP($J236,'Miljövärden urval för publ'!$B$2:$H$490,MATCH(L$3,'Miljövärden urval för publ'!$B$2:$H$2,0),FALSE)),"",VLOOKUP($J236,'Miljövärden urval för publ'!$B$2:$H$490,MATCH(L$3,'Miljövärden urval för publ'!$B$2:$H$2,0),FALSE))</f>
        <v>39.140599999999999</v>
      </c>
      <c r="M236" s="106">
        <f>IF(ISERROR(VLOOKUP($J236,'Miljövärden urval för publ'!$B$2:$H$490,MATCH(M$3,'Miljövärden urval för publ'!$B$2:$H$2,0),FALSE)),"",VLOOKUP($J236,'Miljövärden urval för publ'!$B$2:$H$490,MATCH(M$3,'Miljövärden urval för publ'!$B$2:$H$2,0),FALSE))</f>
        <v>8.8137600000000003</v>
      </c>
      <c r="N236" s="106">
        <f>IF(ISERROR(VLOOKUP($J236,'Miljövärden urval för publ'!$B$2:$H$490,MATCH(N$3,'Miljövärden urval för publ'!$B$2:$H$2,0),FALSE)),"",VLOOKUP($J236,'Miljövärden urval för publ'!$B$2:$H$490,MATCH(N$3,'Miljövärden urval för publ'!$B$2:$H$2,0),FALSE))</f>
        <v>4.2820900000000002E-2</v>
      </c>
    </row>
    <row r="237" spans="1:14" x14ac:dyDescent="0.25">
      <c r="A237" s="117" t="s">
        <v>357</v>
      </c>
      <c r="B237" s="117" t="s">
        <v>369</v>
      </c>
      <c r="D237" s="112" t="str">
        <f>VLOOKUP(B237,'Miljövärden urval för publ'!$B$2:$V$480,MATCH("ska publiceras:",'Miljövärden urval för publ'!$B$2:$T$2,0),FALSE)</f>
        <v>ja</v>
      </c>
      <c r="E237" s="113">
        <f t="shared" si="9"/>
        <v>204</v>
      </c>
      <c r="H237" s="106">
        <v>235</v>
      </c>
      <c r="I237" s="106" t="str">
        <f t="shared" si="10"/>
        <v>PiteEnergi AB</v>
      </c>
      <c r="J237" s="106" t="str">
        <f t="shared" si="11"/>
        <v>Sjulnäs</v>
      </c>
      <c r="K237" s="106">
        <f>IF(ISERROR(VLOOKUP($J237,'Miljövärden urval för publ'!$B$2:$H$490,MATCH(K$3,'Miljövärden urval för publ'!$B$2:$H$2,0),FALSE)),"",VLOOKUP($J237,'Miljövärden urval för publ'!$B$2:$H$490,MATCH(K$3,'Miljövärden urval för publ'!$B$2:$H$2,0),FALSE))</f>
        <v>0.63708799999999999</v>
      </c>
      <c r="L237" s="106">
        <f>IF(ISERROR(VLOOKUP($J237,'Miljövärden urval för publ'!$B$2:$H$490,MATCH(L$3,'Miljövärden urval för publ'!$B$2:$H$2,0),FALSE)),"",VLOOKUP($J237,'Miljövärden urval för publ'!$B$2:$H$490,MATCH(L$3,'Miljövärden urval för publ'!$B$2:$H$2,0),FALSE))</f>
        <v>112.51300000000001</v>
      </c>
      <c r="M237" s="106">
        <f>IF(ISERROR(VLOOKUP($J237,'Miljövärden urval för publ'!$B$2:$H$490,MATCH(M$3,'Miljövärden urval för publ'!$B$2:$H$2,0),FALSE)),"",VLOOKUP($J237,'Miljövärden urval för publ'!$B$2:$H$490,MATCH(M$3,'Miljövärden urval för publ'!$B$2:$H$2,0),FALSE))</f>
        <v>15.237</v>
      </c>
      <c r="N237" s="106">
        <f>IF(ISERROR(VLOOKUP($J237,'Miljövärden urval för publ'!$B$2:$H$490,MATCH(N$3,'Miljövärden urval för publ'!$B$2:$H$2,0),FALSE)),"",VLOOKUP($J237,'Miljövärden urval för publ'!$B$2:$H$490,MATCH(N$3,'Miljövärden urval för publ'!$B$2:$H$2,0),FALSE))</f>
        <v>0.100189</v>
      </c>
    </row>
    <row r="238" spans="1:14" x14ac:dyDescent="0.25">
      <c r="A238" s="117" t="s">
        <v>306</v>
      </c>
      <c r="B238" s="117" t="s">
        <v>307</v>
      </c>
      <c r="D238" s="112" t="str">
        <f>VLOOKUP(B238,'Miljövärden urval för publ'!$B$2:$V$480,MATCH("ska publiceras:",'Miljövärden urval för publ'!$B$2:$T$2,0),FALSE)</f>
        <v>ja</v>
      </c>
      <c r="E238" s="113">
        <f t="shared" si="9"/>
        <v>205</v>
      </c>
      <c r="H238" s="106">
        <v>236</v>
      </c>
      <c r="I238" s="106" t="str">
        <f t="shared" si="10"/>
        <v>Rindi Energi AB</v>
      </c>
      <c r="J238" s="106" t="str">
        <f t="shared" si="11"/>
        <v>Sjöbo</v>
      </c>
      <c r="K238" s="106">
        <f>IF(ISERROR(VLOOKUP($J238,'Miljövärden urval för publ'!$B$2:$H$490,MATCH(K$3,'Miljövärden urval för publ'!$B$2:$H$2,0),FALSE)),"",VLOOKUP($J238,'Miljövärden urval för publ'!$B$2:$H$490,MATCH(K$3,'Miljövärden urval för publ'!$B$2:$H$2,0),FALSE))</f>
        <v>0.122444</v>
      </c>
      <c r="L238" s="106">
        <f>IF(ISERROR(VLOOKUP($J238,'Miljövärden urval för publ'!$B$2:$H$490,MATCH(L$3,'Miljövärden urval för publ'!$B$2:$H$2,0),FALSE)),"",VLOOKUP($J238,'Miljövärden urval för publ'!$B$2:$H$490,MATCH(L$3,'Miljövärden urval för publ'!$B$2:$H$2,0),FALSE))</f>
        <v>29.722799999999999</v>
      </c>
      <c r="M238" s="106">
        <f>IF(ISERROR(VLOOKUP($J238,'Miljövärden urval för publ'!$B$2:$H$490,MATCH(M$3,'Miljövärden urval för publ'!$B$2:$H$2,0),FALSE)),"",VLOOKUP($J238,'Miljövärden urval för publ'!$B$2:$H$490,MATCH(M$3,'Miljövärden urval för publ'!$B$2:$H$2,0),FALSE))</f>
        <v>8.8445800000000006</v>
      </c>
      <c r="N238" s="106">
        <f>IF(ISERROR(VLOOKUP($J238,'Miljövärden urval för publ'!$B$2:$H$490,MATCH(N$3,'Miljövärden urval för publ'!$B$2:$H$2,0),FALSE)),"",VLOOKUP($J238,'Miljövärden urval för publ'!$B$2:$H$490,MATCH(N$3,'Miljövärden urval för publ'!$B$2:$H$2,0),FALSE))</f>
        <v>3.5071900000000003E-2</v>
      </c>
    </row>
    <row r="239" spans="1:14" x14ac:dyDescent="0.25">
      <c r="A239" s="117" t="s">
        <v>432</v>
      </c>
      <c r="B239" s="117" t="s">
        <v>434</v>
      </c>
      <c r="D239" s="112" t="str">
        <f>VLOOKUP(B239,'Miljövärden urval för publ'!$B$2:$V$480,MATCH("ska publiceras:",'Miljövärden urval för publ'!$B$2:$T$2,0),FALSE)</f>
        <v>nej</v>
      </c>
      <c r="E239" s="113">
        <f t="shared" si="9"/>
        <v>205</v>
      </c>
      <c r="H239" s="106">
        <v>237</v>
      </c>
      <c r="I239" s="106" t="str">
        <f t="shared" si="10"/>
        <v>Skara Energi AB</v>
      </c>
      <c r="J239" s="106" t="str">
        <f t="shared" si="11"/>
        <v>Skara</v>
      </c>
      <c r="K239" s="106">
        <f>IF(ISERROR(VLOOKUP($J239,'Miljövärden urval för publ'!$B$2:$H$490,MATCH(K$3,'Miljövärden urval för publ'!$B$2:$H$2,0),FALSE)),"",VLOOKUP($J239,'Miljövärden urval för publ'!$B$2:$H$490,MATCH(K$3,'Miljövärden urval för publ'!$B$2:$H$2,0),FALSE))</f>
        <v>0.102364</v>
      </c>
      <c r="L239" s="106">
        <f>IF(ISERROR(VLOOKUP($J239,'Miljövärden urval för publ'!$B$2:$H$490,MATCH(L$3,'Miljövärden urval för publ'!$B$2:$H$2,0),FALSE)),"",VLOOKUP($J239,'Miljövärden urval för publ'!$B$2:$H$490,MATCH(L$3,'Miljövärden urval för publ'!$B$2:$H$2,0),FALSE))</f>
        <v>20.757400000000001</v>
      </c>
      <c r="M239" s="106">
        <f>IF(ISERROR(VLOOKUP($J239,'Miljövärden urval för publ'!$B$2:$H$490,MATCH(M$3,'Miljövärden urval för publ'!$B$2:$H$2,0),FALSE)),"",VLOOKUP($J239,'Miljövärden urval för publ'!$B$2:$H$490,MATCH(M$3,'Miljövärden urval för publ'!$B$2:$H$2,0),FALSE))</f>
        <v>7.3208900000000003</v>
      </c>
      <c r="N239" s="106">
        <f>IF(ISERROR(VLOOKUP($J239,'Miljövärden urval för publ'!$B$2:$H$490,MATCH(N$3,'Miljövärden urval för publ'!$B$2:$H$2,0),FALSE)),"",VLOOKUP($J239,'Miljövärden urval för publ'!$B$2:$H$490,MATCH(N$3,'Miljövärden urval för publ'!$B$2:$H$2,0),FALSE))</f>
        <v>1.05944E-2</v>
      </c>
    </row>
    <row r="240" spans="1:14" x14ac:dyDescent="0.25">
      <c r="A240" s="117" t="s">
        <v>474</v>
      </c>
      <c r="B240" s="117" t="s">
        <v>481</v>
      </c>
      <c r="D240" s="112" t="str">
        <f>VLOOKUP(B240,'Miljövärden urval för publ'!$B$2:$V$480,MATCH("ska publiceras:",'Miljövärden urval för publ'!$B$2:$T$2,0),FALSE)</f>
        <v>ja</v>
      </c>
      <c r="E240" s="113">
        <f t="shared" si="9"/>
        <v>206</v>
      </c>
      <c r="H240" s="106">
        <v>238</v>
      </c>
      <c r="I240" s="106" t="str">
        <f t="shared" si="10"/>
        <v>Skellefteå Kraft AB</v>
      </c>
      <c r="J240" s="106" t="str">
        <f t="shared" si="11"/>
        <v>Skellefteå</v>
      </c>
      <c r="K240" s="106">
        <f>IF(ISERROR(VLOOKUP($J240,'Miljövärden urval för publ'!$B$2:$H$490,MATCH(K$3,'Miljövärden urval för publ'!$B$2:$H$2,0),FALSE)),"",VLOOKUP($J240,'Miljövärden urval för publ'!$B$2:$H$490,MATCH(K$3,'Miljövärden urval för publ'!$B$2:$H$2,0),FALSE))</f>
        <v>0.28607199999999999</v>
      </c>
      <c r="L240" s="106">
        <f>IF(ISERROR(VLOOKUP($J240,'Miljövärden urval för publ'!$B$2:$H$490,MATCH(L$3,'Miljövärden urval för publ'!$B$2:$H$2,0),FALSE)),"",VLOOKUP($J240,'Miljövärden urval för publ'!$B$2:$H$490,MATCH(L$3,'Miljövärden urval för publ'!$B$2:$H$2,0),FALSE))</f>
        <v>80.835499999999996</v>
      </c>
      <c r="M240" s="106">
        <f>IF(ISERROR(VLOOKUP($J240,'Miljövärden urval för publ'!$B$2:$H$490,MATCH(M$3,'Miljövärden urval för publ'!$B$2:$H$2,0),FALSE)),"",VLOOKUP($J240,'Miljövärden urval för publ'!$B$2:$H$490,MATCH(M$3,'Miljövärden urval för publ'!$B$2:$H$2,0),FALSE))</f>
        <v>12.6646</v>
      </c>
      <c r="N240" s="106">
        <f>IF(ISERROR(VLOOKUP($J240,'Miljövärden urval för publ'!$B$2:$H$490,MATCH(N$3,'Miljövärden urval för publ'!$B$2:$H$2,0),FALSE)),"",VLOOKUP($J240,'Miljövärden urval för publ'!$B$2:$H$490,MATCH(N$3,'Miljövärden urval för publ'!$B$2:$H$2,0),FALSE))</f>
        <v>8.4708200000000004E-3</v>
      </c>
    </row>
    <row r="241" spans="1:14" x14ac:dyDescent="0.25">
      <c r="A241" s="117" t="s">
        <v>501</v>
      </c>
      <c r="B241" s="117" t="s">
        <v>514</v>
      </c>
      <c r="D241" s="112" t="str">
        <f>VLOOKUP(B241,'Miljövärden urval för publ'!$B$2:$V$480,MATCH("ska publiceras:",'Miljövärden urval för publ'!$B$2:$T$2,0),FALSE)</f>
        <v>ja</v>
      </c>
      <c r="E241" s="113">
        <f t="shared" si="9"/>
        <v>207</v>
      </c>
      <c r="H241" s="106">
        <v>239</v>
      </c>
      <c r="I241" s="106" t="str">
        <f t="shared" si="10"/>
        <v>Hammarö Energi AB</v>
      </c>
      <c r="J241" s="106" t="str">
        <f t="shared" si="11"/>
        <v>Skoghall</v>
      </c>
      <c r="K241" s="106">
        <f>IF(ISERROR(VLOOKUP($J241,'Miljövärden urval för publ'!$B$2:$H$490,MATCH(K$3,'Miljövärden urval för publ'!$B$2:$H$2,0),FALSE)),"",VLOOKUP($J241,'Miljövärden urval för publ'!$B$2:$H$490,MATCH(K$3,'Miljövärden urval för publ'!$B$2:$H$2,0),FALSE))</f>
        <v>0.22387899999999999</v>
      </c>
      <c r="L241" s="106">
        <f>IF(ISERROR(VLOOKUP($J241,'Miljövärden urval för publ'!$B$2:$H$490,MATCH(L$3,'Miljövärden urval för publ'!$B$2:$H$2,0),FALSE)),"",VLOOKUP($J241,'Miljövärden urval för publ'!$B$2:$H$490,MATCH(L$3,'Miljövärden urval för publ'!$B$2:$H$2,0),FALSE))</f>
        <v>63.149099999999997</v>
      </c>
      <c r="M241" s="106">
        <f>IF(ISERROR(VLOOKUP($J241,'Miljövärden urval för publ'!$B$2:$H$490,MATCH(M$3,'Miljövärden urval för publ'!$B$2:$H$2,0),FALSE)),"",VLOOKUP($J241,'Miljövärden urval för publ'!$B$2:$H$490,MATCH(M$3,'Miljövärden urval för publ'!$B$2:$H$2,0),FALSE))</f>
        <v>8.3435199999999998</v>
      </c>
      <c r="N241" s="106">
        <f>IF(ISERROR(VLOOKUP($J241,'Miljövärden urval för publ'!$B$2:$H$490,MATCH(N$3,'Miljövärden urval för publ'!$B$2:$H$2,0),FALSE)),"",VLOOKUP($J241,'Miljövärden urval för publ'!$B$2:$H$490,MATCH(N$3,'Miljövärden urval för publ'!$B$2:$H$2,0),FALSE))</f>
        <v>2.4478099999999999E-2</v>
      </c>
    </row>
    <row r="242" spans="1:14" x14ac:dyDescent="0.25">
      <c r="A242" s="117" t="s">
        <v>308</v>
      </c>
      <c r="B242" s="117" t="s">
        <v>311</v>
      </c>
      <c r="D242" s="112" t="str">
        <f>VLOOKUP(B242,'Miljövärden urval för publ'!$B$2:$V$480,MATCH("ska publiceras:",'Miljövärden urval för publ'!$B$2:$T$2,0),FALSE)</f>
        <v>ja</v>
      </c>
      <c r="E242" s="113">
        <f t="shared" si="9"/>
        <v>208</v>
      </c>
      <c r="H242" s="106">
        <v>240</v>
      </c>
      <c r="I242" s="106" t="str">
        <f t="shared" si="10"/>
        <v>Skövde Värmeverk AB</v>
      </c>
      <c r="J242" s="106" t="str">
        <f t="shared" si="11"/>
        <v>Skultorp</v>
      </c>
      <c r="K242" s="106">
        <f>IF(ISERROR(VLOOKUP($J242,'Miljövärden urval för publ'!$B$2:$H$490,MATCH(K$3,'Miljövärden urval för publ'!$B$2:$H$2,0),FALSE)),"",VLOOKUP($J242,'Miljövärden urval för publ'!$B$2:$H$490,MATCH(K$3,'Miljövärden urval för publ'!$B$2:$H$2,0),FALSE))</f>
        <v>0.188774</v>
      </c>
      <c r="L242" s="106">
        <f>IF(ISERROR(VLOOKUP($J242,'Miljövärden urval för publ'!$B$2:$H$490,MATCH(L$3,'Miljövärden urval för publ'!$B$2:$H$2,0),FALSE)),"",VLOOKUP($J242,'Miljövärden urval för publ'!$B$2:$H$490,MATCH(L$3,'Miljövärden urval för publ'!$B$2:$H$2,0),FALSE))</f>
        <v>13.367100000000001</v>
      </c>
      <c r="M242" s="106">
        <f>IF(ISERROR(VLOOKUP($J242,'Miljövärden urval för publ'!$B$2:$H$490,MATCH(M$3,'Miljövärden urval för publ'!$B$2:$H$2,0),FALSE)),"",VLOOKUP($J242,'Miljövärden urval för publ'!$B$2:$H$490,MATCH(M$3,'Miljövärden urval för publ'!$B$2:$H$2,0),FALSE))</f>
        <v>18.9114</v>
      </c>
      <c r="N242" s="106">
        <f>IF(ISERROR(VLOOKUP($J242,'Miljövärden urval för publ'!$B$2:$H$490,MATCH(N$3,'Miljövärden urval för publ'!$B$2:$H$2,0),FALSE)),"",VLOOKUP($J242,'Miljövärden urval för publ'!$B$2:$H$490,MATCH(N$3,'Miljövärden urval för publ'!$B$2:$H$2,0),FALSE))</f>
        <v>1.30095E-2</v>
      </c>
    </row>
    <row r="243" spans="1:14" x14ac:dyDescent="0.25">
      <c r="A243" s="117" t="s">
        <v>501</v>
      </c>
      <c r="B243" s="117" t="s">
        <v>515</v>
      </c>
      <c r="D243" s="112" t="str">
        <f>VLOOKUP(B243,'Miljövärden urval för publ'!$B$2:$V$480,MATCH("ska publiceras:",'Miljövärden urval för publ'!$B$2:$T$2,0),FALSE)</f>
        <v>ja</v>
      </c>
      <c r="E243" s="113">
        <f t="shared" si="9"/>
        <v>209</v>
      </c>
      <c r="H243" s="106">
        <v>241</v>
      </c>
      <c r="I243" s="106" t="str">
        <f t="shared" si="10"/>
        <v>Lantmännen Agrovärme AB</v>
      </c>
      <c r="J243" s="106" t="str">
        <f t="shared" si="11"/>
        <v>Skurup</v>
      </c>
      <c r="K243" s="106">
        <f>IF(ISERROR(VLOOKUP($J243,'Miljövärden urval för publ'!$B$2:$H$490,MATCH(K$3,'Miljövärden urval för publ'!$B$2:$H$2,0),FALSE)),"",VLOOKUP($J243,'Miljövärden urval för publ'!$B$2:$H$490,MATCH(K$3,'Miljövärden urval för publ'!$B$2:$H$2,0),FALSE))</f>
        <v>1.1250800000000001</v>
      </c>
      <c r="L243" s="106">
        <f>IF(ISERROR(VLOOKUP($J243,'Miljövärden urval för publ'!$B$2:$H$490,MATCH(L$3,'Miljövärden urval för publ'!$B$2:$H$2,0),FALSE)),"",VLOOKUP($J243,'Miljövärden urval för publ'!$B$2:$H$490,MATCH(L$3,'Miljövärden urval för publ'!$B$2:$H$2,0),FALSE))</f>
        <v>21.413799999999998</v>
      </c>
      <c r="M243" s="106">
        <f>IF(ISERROR(VLOOKUP($J243,'Miljövärden urval för publ'!$B$2:$H$490,MATCH(M$3,'Miljövärden urval för publ'!$B$2:$H$2,0),FALSE)),"",VLOOKUP($J243,'Miljövärden urval för publ'!$B$2:$H$490,MATCH(M$3,'Miljövärden urval för publ'!$B$2:$H$2,0),FALSE))</f>
        <v>31.242799999999999</v>
      </c>
      <c r="N243" s="106">
        <f>IF(ISERROR(VLOOKUP($J243,'Miljövärden urval för publ'!$B$2:$H$490,MATCH(N$3,'Miljövärden urval för publ'!$B$2:$H$2,0),FALSE)),"",VLOOKUP($J243,'Miljövärden urval för publ'!$B$2:$H$490,MATCH(N$3,'Miljövärden urval för publ'!$B$2:$H$2,0),FALSE))</f>
        <v>1.2541999999999999E-2</v>
      </c>
    </row>
    <row r="244" spans="1:14" x14ac:dyDescent="0.25">
      <c r="A244" s="117" t="s">
        <v>115</v>
      </c>
      <c r="B244" s="117" t="s">
        <v>121</v>
      </c>
      <c r="D244" s="112" t="str">
        <f>VLOOKUP(B244,'Miljövärden urval för publ'!$B$2:$V$480,MATCH("ska publiceras:",'Miljövärden urval för publ'!$B$2:$T$2,0),FALSE)</f>
        <v>nej</v>
      </c>
      <c r="E244" s="113">
        <f t="shared" si="9"/>
        <v>209</v>
      </c>
      <c r="H244" s="106">
        <v>242</v>
      </c>
      <c r="I244" s="106" t="str">
        <f t="shared" si="10"/>
        <v>Bionär Närvärme AB</v>
      </c>
      <c r="J244" s="106" t="str">
        <f t="shared" si="11"/>
        <v>Skutskär</v>
      </c>
      <c r="K244" s="106">
        <f>IF(ISERROR(VLOOKUP($J244,'Miljövärden urval för publ'!$B$2:$H$490,MATCH(K$3,'Miljövärden urval för publ'!$B$2:$H$2,0),FALSE)),"",VLOOKUP($J244,'Miljövärden urval för publ'!$B$2:$H$490,MATCH(K$3,'Miljövärden urval för publ'!$B$2:$H$2,0),FALSE))</f>
        <v>1.9677499999999999E-3</v>
      </c>
      <c r="L244" s="106">
        <f>IF(ISERROR(VLOOKUP($J244,'Miljövärden urval för publ'!$B$2:$H$490,MATCH(L$3,'Miljövärden urval för publ'!$B$2:$H$2,0),FALSE)),"",VLOOKUP($J244,'Miljövärden urval för publ'!$B$2:$H$490,MATCH(L$3,'Miljövärden urval för publ'!$B$2:$H$2,0),FALSE))</f>
        <v>0.161075</v>
      </c>
      <c r="M244" s="106">
        <f>IF(ISERROR(VLOOKUP($J244,'Miljövärden urval för publ'!$B$2:$H$490,MATCH(M$3,'Miljövärden urval för publ'!$B$2:$H$2,0),FALSE)),"",VLOOKUP($J244,'Miljövärden urval för publ'!$B$2:$H$490,MATCH(M$3,'Miljövärden urval för publ'!$B$2:$H$2,0),FALSE))</f>
        <v>0.100355</v>
      </c>
      <c r="N244" s="106">
        <f>IF(ISERROR(VLOOKUP($J244,'Miljövärden urval för publ'!$B$2:$H$490,MATCH(N$3,'Miljövärden urval för publ'!$B$2:$H$2,0),FALSE)),"",VLOOKUP($J244,'Miljövärden urval för publ'!$B$2:$H$490,MATCH(N$3,'Miljövärden urval för publ'!$B$2:$H$2,0),FALSE))</f>
        <v>0</v>
      </c>
    </row>
    <row r="245" spans="1:14" x14ac:dyDescent="0.25">
      <c r="A245" s="117" t="s">
        <v>12</v>
      </c>
      <c r="B245" s="117" t="s">
        <v>15</v>
      </c>
      <c r="D245" s="112" t="str">
        <f>VLOOKUP(B245,'Miljövärden urval för publ'!$B$2:$V$480,MATCH("ska publiceras:",'Miljövärden urval för publ'!$B$2:$T$2,0),FALSE)</f>
        <v>ja</v>
      </c>
      <c r="E245" s="113">
        <f t="shared" si="9"/>
        <v>210</v>
      </c>
      <c r="H245" s="106">
        <v>243</v>
      </c>
      <c r="I245" s="106" t="str">
        <f t="shared" si="10"/>
        <v>Tekniska Verken i Linköping AB</v>
      </c>
      <c r="J245" s="106" t="str">
        <f t="shared" si="11"/>
        <v>Skärblacka</v>
      </c>
      <c r="K245" s="106">
        <f>IF(ISERROR(VLOOKUP($J245,'Miljövärden urval för publ'!$B$2:$H$490,MATCH(K$3,'Miljövärden urval för publ'!$B$2:$H$2,0),FALSE)),"",VLOOKUP($J245,'Miljövärden urval för publ'!$B$2:$H$490,MATCH(K$3,'Miljövärden urval för publ'!$B$2:$H$2,0),FALSE))</f>
        <v>0.25899499999999998</v>
      </c>
      <c r="L245" s="106">
        <f>IF(ISERROR(VLOOKUP($J245,'Miljövärden urval för publ'!$B$2:$H$490,MATCH(L$3,'Miljövärden urval för publ'!$B$2:$H$2,0),FALSE)),"",VLOOKUP($J245,'Miljövärden urval för publ'!$B$2:$H$490,MATCH(L$3,'Miljövärden urval för publ'!$B$2:$H$2,0),FALSE))</f>
        <v>63.493499999999997</v>
      </c>
      <c r="M245" s="106">
        <f>IF(ISERROR(VLOOKUP($J245,'Miljövärden urval för publ'!$B$2:$H$490,MATCH(M$3,'Miljövärden urval för publ'!$B$2:$H$2,0),FALSE)),"",VLOOKUP($J245,'Miljövärden urval för publ'!$B$2:$H$490,MATCH(M$3,'Miljövärden urval för publ'!$B$2:$H$2,0),FALSE))</f>
        <v>7.8178900000000002</v>
      </c>
      <c r="N245" s="106">
        <f>IF(ISERROR(VLOOKUP($J245,'Miljövärden urval för publ'!$B$2:$H$490,MATCH(N$3,'Miljövärden urval för publ'!$B$2:$H$2,0),FALSE)),"",VLOOKUP($J245,'Miljövärden urval för publ'!$B$2:$H$490,MATCH(N$3,'Miljövärden urval för publ'!$B$2:$H$2,0),FALSE))</f>
        <v>0.13224900000000001</v>
      </c>
    </row>
    <row r="246" spans="1:14" x14ac:dyDescent="0.25">
      <c r="A246" s="117" t="s">
        <v>33</v>
      </c>
      <c r="B246" s="117" t="s">
        <v>39</v>
      </c>
      <c r="D246" s="112" t="str">
        <f>VLOOKUP(B246,'Miljövärden urval för publ'!$B$2:$V$480,MATCH("ska publiceras:",'Miljövärden urval för publ'!$B$2:$T$2,0),FALSE)</f>
        <v>ja</v>
      </c>
      <c r="E246" s="113">
        <f t="shared" si="9"/>
        <v>211</v>
      </c>
      <c r="H246" s="106">
        <v>244</v>
      </c>
      <c r="I246" s="106" t="str">
        <f t="shared" si="10"/>
        <v>Skövde Värmeverk AB</v>
      </c>
      <c r="J246" s="106" t="str">
        <f t="shared" si="11"/>
        <v>Skövde</v>
      </c>
      <c r="K246" s="106">
        <f>IF(ISERROR(VLOOKUP($J246,'Miljövärden urval för publ'!$B$2:$H$490,MATCH(K$3,'Miljövärden urval för publ'!$B$2:$H$2,0),FALSE)),"",VLOOKUP($J246,'Miljövärden urval för publ'!$B$2:$H$490,MATCH(K$3,'Miljövärden urval för publ'!$B$2:$H$2,0),FALSE))</f>
        <v>8.9644100000000004E-2</v>
      </c>
      <c r="L246" s="106">
        <f>IF(ISERROR(VLOOKUP($J246,'Miljövärden urval för publ'!$B$2:$H$490,MATCH(L$3,'Miljövärden urval för publ'!$B$2:$H$2,0),FALSE)),"",VLOOKUP($J246,'Miljövärden urval för publ'!$B$2:$H$490,MATCH(L$3,'Miljövärden urval för publ'!$B$2:$H$2,0),FALSE))</f>
        <v>54.211799999999997</v>
      </c>
      <c r="M246" s="106">
        <f>IF(ISERROR(VLOOKUP($J246,'Miljövärden urval för publ'!$B$2:$H$490,MATCH(M$3,'Miljövärden urval för publ'!$B$2:$H$2,0),FALSE)),"",VLOOKUP($J246,'Miljövärden urval för publ'!$B$2:$H$490,MATCH(M$3,'Miljövärden urval för publ'!$B$2:$H$2,0),FALSE))</f>
        <v>6.0696899999999996</v>
      </c>
      <c r="N246" s="106">
        <f>IF(ISERROR(VLOOKUP($J246,'Miljövärden urval för publ'!$B$2:$H$490,MATCH(N$3,'Miljövärden urval för publ'!$B$2:$H$2,0),FALSE)),"",VLOOKUP($J246,'Miljövärden urval för publ'!$B$2:$H$490,MATCH(N$3,'Miljövärden urval för publ'!$B$2:$H$2,0),FALSE))</f>
        <v>1.22065E-2</v>
      </c>
    </row>
    <row r="247" spans="1:14" x14ac:dyDescent="0.25">
      <c r="A247" s="117" t="s">
        <v>312</v>
      </c>
      <c r="B247" s="117" t="s">
        <v>313</v>
      </c>
      <c r="D247" s="112" t="str">
        <f>VLOOKUP(B247,'Miljövärden urval för publ'!$B$2:$V$480,MATCH("ska publiceras:",'Miljövärden urval för publ'!$B$2:$T$2,0),FALSE)</f>
        <v>ja</v>
      </c>
      <c r="E247" s="113">
        <f t="shared" si="9"/>
        <v>212</v>
      </c>
      <c r="H247" s="106">
        <v>245</v>
      </c>
      <c r="I247" s="106" t="str">
        <f t="shared" si="10"/>
        <v>Gotlands Energi AB</v>
      </c>
      <c r="J247" s="106" t="str">
        <f t="shared" si="11"/>
        <v>Slite</v>
      </c>
      <c r="K247" s="106">
        <f>IF(ISERROR(VLOOKUP($J247,'Miljövärden urval för publ'!$B$2:$H$490,MATCH(K$3,'Miljövärden urval för publ'!$B$2:$H$2,0),FALSE)),"",VLOOKUP($J247,'Miljövärden urval för publ'!$B$2:$H$490,MATCH(K$3,'Miljövärden urval för publ'!$B$2:$H$2,0),FALSE))</f>
        <v>0.306427</v>
      </c>
      <c r="L247" s="106">
        <f>IF(ISERROR(VLOOKUP($J247,'Miljövärden urval för publ'!$B$2:$H$490,MATCH(L$3,'Miljövärden urval för publ'!$B$2:$H$2,0),FALSE)),"",VLOOKUP($J247,'Miljövärden urval för publ'!$B$2:$H$490,MATCH(L$3,'Miljövärden urval för publ'!$B$2:$H$2,0),FALSE))</f>
        <v>76.443899999999999</v>
      </c>
      <c r="M247" s="106">
        <f>IF(ISERROR(VLOOKUP($J247,'Miljövärden urval för publ'!$B$2:$H$490,MATCH(M$3,'Miljövärden urval för publ'!$B$2:$H$2,0),FALSE)),"",VLOOKUP($J247,'Miljövärden urval för publ'!$B$2:$H$490,MATCH(M$3,'Miljövärden urval för publ'!$B$2:$H$2,0),FALSE))</f>
        <v>5.6968300000000003</v>
      </c>
      <c r="N247" s="106">
        <f>IF(ISERROR(VLOOKUP($J247,'Miljövärden urval för publ'!$B$2:$H$490,MATCH(N$3,'Miljövärden urval för publ'!$B$2:$H$2,0),FALSE)),"",VLOOKUP($J247,'Miljövärden urval för publ'!$B$2:$H$490,MATCH(N$3,'Miljövärden urval för publ'!$B$2:$H$2,0),FALSE))</f>
        <v>0.23613899999999999</v>
      </c>
    </row>
    <row r="248" spans="1:14" x14ac:dyDescent="0.25">
      <c r="A248" s="117" t="s">
        <v>51</v>
      </c>
      <c r="B248" s="117" t="s">
        <v>53</v>
      </c>
      <c r="D248" s="112" t="str">
        <f>VLOOKUP(B248,'Miljövärden urval för publ'!$B$2:$V$480,MATCH("ska publiceras:",'Miljövärden urval för publ'!$B$2:$T$2,0),FALSE)</f>
        <v>ja</v>
      </c>
      <c r="E248" s="113">
        <f t="shared" si="9"/>
        <v>213</v>
      </c>
      <c r="H248" s="106">
        <v>246</v>
      </c>
      <c r="I248" s="106" t="str">
        <f t="shared" si="10"/>
        <v>Smedjebacken Energi AB</v>
      </c>
      <c r="J248" s="106" t="str">
        <f t="shared" si="11"/>
        <v>Smedjebacken</v>
      </c>
      <c r="K248" s="106">
        <f>IF(ISERROR(VLOOKUP($J248,'Miljövärden urval för publ'!$B$2:$H$490,MATCH(K$3,'Miljövärden urval för publ'!$B$2:$H$2,0),FALSE)),"",VLOOKUP($J248,'Miljövärden urval för publ'!$B$2:$H$490,MATCH(K$3,'Miljövärden urval för publ'!$B$2:$H$2,0),FALSE))</f>
        <v>0.47227400000000003</v>
      </c>
      <c r="L248" s="106">
        <f>IF(ISERROR(VLOOKUP($J248,'Miljövärden urval för publ'!$B$2:$H$490,MATCH(L$3,'Miljövärden urval för publ'!$B$2:$H$2,0),FALSE)),"",VLOOKUP($J248,'Miljövärden urval för publ'!$B$2:$H$490,MATCH(L$3,'Miljövärden urval för publ'!$B$2:$H$2,0),FALSE))</f>
        <v>93.145399999999995</v>
      </c>
      <c r="M248" s="106">
        <f>IF(ISERROR(VLOOKUP($J248,'Miljövärden urval för publ'!$B$2:$H$490,MATCH(M$3,'Miljövärden urval för publ'!$B$2:$H$2,0),FALSE)),"",VLOOKUP($J248,'Miljövärden urval för publ'!$B$2:$H$490,MATCH(M$3,'Miljövärden urval för publ'!$B$2:$H$2,0),FALSE))</f>
        <v>5.6517299999999997</v>
      </c>
      <c r="N248" s="106">
        <f>IF(ISERROR(VLOOKUP($J248,'Miljövärden urval för publ'!$B$2:$H$490,MATCH(N$3,'Miljövärden urval för publ'!$B$2:$H$2,0),FALSE)),"",VLOOKUP($J248,'Miljövärden urval för publ'!$B$2:$H$490,MATCH(N$3,'Miljövärden urval för publ'!$B$2:$H$2,0),FALSE))</f>
        <v>0.123034</v>
      </c>
    </row>
    <row r="249" spans="1:14" x14ac:dyDescent="0.25">
      <c r="A249" s="117" t="s">
        <v>76</v>
      </c>
      <c r="B249" s="117" t="s">
        <v>90</v>
      </c>
      <c r="D249" s="112" t="str">
        <f>VLOOKUP(B249,'Miljövärden urval för publ'!$B$2:$V$480,MATCH("ska publiceras:",'Miljövärden urval för publ'!$B$2:$T$2,0),FALSE)</f>
        <v>ja</v>
      </c>
      <c r="E249" s="113">
        <f t="shared" si="9"/>
        <v>214</v>
      </c>
      <c r="H249" s="106">
        <v>247</v>
      </c>
      <c r="I249" s="106" t="str">
        <f t="shared" si="10"/>
        <v>E.ON Värme Sverige AB</v>
      </c>
      <c r="J249" s="106" t="str">
        <f t="shared" si="11"/>
        <v>Sollefteå</v>
      </c>
      <c r="K249" s="106">
        <f>IF(ISERROR(VLOOKUP($J249,'Miljövärden urval för publ'!$B$2:$H$490,MATCH(K$3,'Miljövärden urval för publ'!$B$2:$H$2,0),FALSE)),"",VLOOKUP($J249,'Miljövärden urval för publ'!$B$2:$H$490,MATCH(K$3,'Miljövärden urval för publ'!$B$2:$H$2,0),FALSE))</f>
        <v>0.110786</v>
      </c>
      <c r="L249" s="106">
        <f>IF(ISERROR(VLOOKUP($J249,'Miljövärden urval för publ'!$B$2:$H$490,MATCH(L$3,'Miljövärden urval för publ'!$B$2:$H$2,0),FALSE)),"",VLOOKUP($J249,'Miljövärden urval för publ'!$B$2:$H$490,MATCH(L$3,'Miljövärden urval för publ'!$B$2:$H$2,0),FALSE))</f>
        <v>26.052399999999999</v>
      </c>
      <c r="M249" s="106">
        <f>IF(ISERROR(VLOOKUP($J249,'Miljövärden urval för publ'!$B$2:$H$490,MATCH(M$3,'Miljövärden urval för publ'!$B$2:$H$2,0),FALSE)),"",VLOOKUP($J249,'Miljövärden urval för publ'!$B$2:$H$490,MATCH(M$3,'Miljövärden urval för publ'!$B$2:$H$2,0),FALSE))</f>
        <v>7.7992299999999997</v>
      </c>
      <c r="N249" s="106">
        <f>IF(ISERROR(VLOOKUP($J249,'Miljövärden urval för publ'!$B$2:$H$490,MATCH(N$3,'Miljövärden urval för publ'!$B$2:$H$2,0),FALSE)),"",VLOOKUP($J249,'Miljövärden urval för publ'!$B$2:$H$490,MATCH(N$3,'Miljövärden urval för publ'!$B$2:$H$2,0),FALSE))</f>
        <v>1.96974E-2</v>
      </c>
    </row>
    <row r="250" spans="1:14" x14ac:dyDescent="0.25">
      <c r="A250" s="117" t="s">
        <v>142</v>
      </c>
      <c r="B250" s="117" t="s">
        <v>143</v>
      </c>
      <c r="D250" s="112" t="str">
        <f>VLOOKUP(B250,'Miljövärden urval för publ'!$B$2:$V$480,MATCH("ska publiceras:",'Miljövärden urval för publ'!$B$2:$T$2,0),FALSE)</f>
        <v>nej</v>
      </c>
      <c r="E250" s="113">
        <f t="shared" si="9"/>
        <v>214</v>
      </c>
      <c r="H250" s="106">
        <v>248</v>
      </c>
      <c r="I250" s="106" t="str">
        <f t="shared" si="10"/>
        <v>Sollentuna Energi AB</v>
      </c>
      <c r="J250" s="106" t="str">
        <f t="shared" si="11"/>
        <v>Sollentuna</v>
      </c>
      <c r="K250" s="106">
        <f>IF(ISERROR(VLOOKUP($J250,'Miljövärden urval för publ'!$B$2:$H$490,MATCH(K$3,'Miljövärden urval för publ'!$B$2:$H$2,0),FALSE)),"",VLOOKUP($J250,'Miljövärden urval för publ'!$B$2:$H$490,MATCH(K$3,'Miljövärden urval för publ'!$B$2:$H$2,0),FALSE))</f>
        <v>0.26392900000000002</v>
      </c>
      <c r="L250" s="106">
        <f>IF(ISERROR(VLOOKUP($J250,'Miljövärden urval för publ'!$B$2:$H$490,MATCH(L$3,'Miljövärden urval för publ'!$B$2:$H$2,0),FALSE)),"",VLOOKUP($J250,'Miljövärden urval för publ'!$B$2:$H$490,MATCH(L$3,'Miljövärden urval för publ'!$B$2:$H$2,0),FALSE))</f>
        <v>14.502000000000001</v>
      </c>
      <c r="M250" s="106">
        <f>IF(ISERROR(VLOOKUP($J250,'Miljövärden urval för publ'!$B$2:$H$490,MATCH(M$3,'Miljövärden urval för publ'!$B$2:$H$2,0),FALSE)),"",VLOOKUP($J250,'Miljövärden urval för publ'!$B$2:$H$490,MATCH(M$3,'Miljövärden urval för publ'!$B$2:$H$2,0),FALSE))</f>
        <v>0</v>
      </c>
      <c r="N250" s="106">
        <f>IF(ISERROR(VLOOKUP($J250,'Miljövärden urval för publ'!$B$2:$H$490,MATCH(N$3,'Miljövärden urval för publ'!$B$2:$H$2,0),FALSE)),"",VLOOKUP($J250,'Miljövärden urval för publ'!$B$2:$H$490,MATCH(N$3,'Miljövärden urval för publ'!$B$2:$H$2,0),FALSE))</f>
        <v>0.103783</v>
      </c>
    </row>
    <row r="251" spans="1:14" x14ac:dyDescent="0.25">
      <c r="A251" s="117" t="s">
        <v>314</v>
      </c>
      <c r="B251" s="117" t="s">
        <v>315</v>
      </c>
      <c r="D251" s="112" t="str">
        <f>VLOOKUP(B251,'Miljövärden urval för publ'!$B$2:$V$480,MATCH("ska publiceras:",'Miljövärden urval för publ'!$B$2:$T$2,0),FALSE)</f>
        <v>ja</v>
      </c>
      <c r="E251" s="113">
        <f t="shared" si="9"/>
        <v>215</v>
      </c>
      <c r="H251" s="106">
        <v>249</v>
      </c>
      <c r="I251" s="106" t="str">
        <f t="shared" si="10"/>
        <v>Hedemora Energi AB</v>
      </c>
      <c r="J251" s="106" t="str">
        <f t="shared" si="11"/>
        <v>St Skedvi</v>
      </c>
      <c r="K251" s="106">
        <f>IF(ISERROR(VLOOKUP($J251,'Miljövärden urval för publ'!$B$2:$H$490,MATCH(K$3,'Miljövärden urval för publ'!$B$2:$H$2,0),FALSE)),"",VLOOKUP($J251,'Miljövärden urval för publ'!$B$2:$H$490,MATCH(K$3,'Miljövärden urval för publ'!$B$2:$H$2,0),FALSE))</f>
        <v>0.27675899999999998</v>
      </c>
      <c r="L251" s="106">
        <f>IF(ISERROR(VLOOKUP($J251,'Miljövärden urval för publ'!$B$2:$H$490,MATCH(L$3,'Miljövärden urval för publ'!$B$2:$H$2,0),FALSE)),"",VLOOKUP($J251,'Miljövärden urval för publ'!$B$2:$H$490,MATCH(L$3,'Miljövärden urval för publ'!$B$2:$H$2,0),FALSE))</f>
        <v>66.736599999999996</v>
      </c>
      <c r="M251" s="106">
        <f>IF(ISERROR(VLOOKUP($J251,'Miljövärden urval för publ'!$B$2:$H$490,MATCH(M$3,'Miljövärden urval för publ'!$B$2:$H$2,0),FALSE)),"",VLOOKUP($J251,'Miljövärden urval för publ'!$B$2:$H$490,MATCH(M$3,'Miljövärden urval för publ'!$B$2:$H$2,0),FALSE))</f>
        <v>12.331200000000001</v>
      </c>
      <c r="N251" s="106">
        <f>IF(ISERROR(VLOOKUP($J251,'Miljövärden urval för publ'!$B$2:$H$490,MATCH(N$3,'Miljövärden urval för publ'!$B$2:$H$2,0),FALSE)),"",VLOOKUP($J251,'Miljövärden urval för publ'!$B$2:$H$490,MATCH(N$3,'Miljövärden urval för publ'!$B$2:$H$2,0),FALSE))</f>
        <v>0.110925</v>
      </c>
    </row>
    <row r="252" spans="1:14" x14ac:dyDescent="0.25">
      <c r="A252" s="117" t="s">
        <v>316</v>
      </c>
      <c r="B252" s="117" t="s">
        <v>317</v>
      </c>
      <c r="D252" s="112" t="str">
        <f>VLOOKUP(B252,'Miljövärden urval för publ'!$B$2:$V$480,MATCH("ska publiceras:",'Miljövärden urval för publ'!$B$2:$T$2,0),FALSE)</f>
        <v>ja</v>
      </c>
      <c r="E252" s="113">
        <f t="shared" si="9"/>
        <v>216</v>
      </c>
      <c r="H252" s="106">
        <v>250</v>
      </c>
      <c r="I252" s="106" t="str">
        <f t="shared" si="10"/>
        <v>E.ON Värme Sverige AB</v>
      </c>
      <c r="J252" s="106" t="str">
        <f t="shared" si="11"/>
        <v>Staffanstorp</v>
      </c>
      <c r="K252" s="106">
        <f>IF(ISERROR(VLOOKUP($J252,'Miljövärden urval för publ'!$B$2:$H$490,MATCH(K$3,'Miljövärden urval för publ'!$B$2:$H$2,0),FALSE)),"",VLOOKUP($J252,'Miljövärden urval för publ'!$B$2:$H$490,MATCH(K$3,'Miljövärden urval för publ'!$B$2:$H$2,0),FALSE))</f>
        <v>0.17561599999999999</v>
      </c>
      <c r="L252" s="106">
        <f>IF(ISERROR(VLOOKUP($J252,'Miljövärden urval för publ'!$B$2:$H$490,MATCH(L$3,'Miljövärden urval för publ'!$B$2:$H$2,0),FALSE)),"",VLOOKUP($J252,'Miljövärden urval för publ'!$B$2:$H$490,MATCH(L$3,'Miljövärden urval för publ'!$B$2:$H$2,0),FALSE))</f>
        <v>37.337800000000001</v>
      </c>
      <c r="M252" s="106">
        <f>IF(ISERROR(VLOOKUP($J252,'Miljövärden urval för publ'!$B$2:$H$490,MATCH(M$3,'Miljövärden urval för publ'!$B$2:$H$2,0),FALSE)),"",VLOOKUP($J252,'Miljövärden urval för publ'!$B$2:$H$490,MATCH(M$3,'Miljövärden urval för publ'!$B$2:$H$2,0),FALSE))</f>
        <v>9.2792999999999992</v>
      </c>
      <c r="N252" s="106">
        <f>IF(ISERROR(VLOOKUP($J252,'Miljövärden urval för publ'!$B$2:$H$490,MATCH(N$3,'Miljövärden urval för publ'!$B$2:$H$2,0),FALSE)),"",VLOOKUP($J252,'Miljövärden urval för publ'!$B$2:$H$490,MATCH(N$3,'Miljövärden urval för publ'!$B$2:$H$2,0),FALSE))</f>
        <v>8.1916500000000003E-2</v>
      </c>
    </row>
    <row r="253" spans="1:14" x14ac:dyDescent="0.25">
      <c r="A253" s="117" t="s">
        <v>320</v>
      </c>
      <c r="B253" s="117" t="s">
        <v>321</v>
      </c>
      <c r="D253" s="112" t="str">
        <f>VLOOKUP(B253,'Miljövärden urval för publ'!$B$2:$V$480,MATCH("ska publiceras:",'Miljövärden urval för publ'!$B$2:$T$2,0),FALSE)</f>
        <v>ja</v>
      </c>
      <c r="E253" s="113">
        <f t="shared" si="9"/>
        <v>217</v>
      </c>
      <c r="H253" s="106">
        <v>251</v>
      </c>
      <c r="I253" s="106" t="str">
        <f t="shared" si="10"/>
        <v>Lerum Fjärrvärme AB</v>
      </c>
      <c r="J253" s="106" t="str">
        <f t="shared" si="11"/>
        <v>Stenkullen</v>
      </c>
      <c r="K253" s="106">
        <f>IF(ISERROR(VLOOKUP($J253,'Miljövärden urval för publ'!$B$2:$H$490,MATCH(K$3,'Miljövärden urval för publ'!$B$2:$H$2,0),FALSE)),"",VLOOKUP($J253,'Miljövärden urval för publ'!$B$2:$H$490,MATCH(K$3,'Miljövärden urval för publ'!$B$2:$H$2,0),FALSE))</f>
        <v>0.140929</v>
      </c>
      <c r="L253" s="106">
        <f>IF(ISERROR(VLOOKUP($J253,'Miljövärden urval för publ'!$B$2:$H$490,MATCH(L$3,'Miljövärden urval för publ'!$B$2:$H$2,0),FALSE)),"",VLOOKUP($J253,'Miljövärden urval för publ'!$B$2:$H$490,MATCH(L$3,'Miljövärden urval för publ'!$B$2:$H$2,0),FALSE))</f>
        <v>10.4086</v>
      </c>
      <c r="M253" s="106">
        <f>IF(ISERROR(VLOOKUP($J253,'Miljövärden urval för publ'!$B$2:$H$490,MATCH(M$3,'Miljövärden urval för publ'!$B$2:$H$2,0),FALSE)),"",VLOOKUP($J253,'Miljövärden urval för publ'!$B$2:$H$490,MATCH(M$3,'Miljövärden urval för publ'!$B$2:$H$2,0),FALSE))</f>
        <v>14.976100000000001</v>
      </c>
      <c r="N253" s="106">
        <f>IF(ISERROR(VLOOKUP($J253,'Miljövärden urval för publ'!$B$2:$H$490,MATCH(N$3,'Miljövärden urval för publ'!$B$2:$H$2,0),FALSE)),"",VLOOKUP($J253,'Miljövärden urval för publ'!$B$2:$H$490,MATCH(N$3,'Miljövärden urval för publ'!$B$2:$H$2,0),FALSE))</f>
        <v>1.23993E-2</v>
      </c>
    </row>
    <row r="254" spans="1:14" x14ac:dyDescent="0.25">
      <c r="A254" s="117" t="s">
        <v>322</v>
      </c>
      <c r="B254" s="117" t="s">
        <v>324</v>
      </c>
      <c r="D254" s="112" t="str">
        <f>VLOOKUP(B254,'Miljövärden urval för publ'!$B$2:$V$480,MATCH("ska publiceras:",'Miljövärden urval för publ'!$B$2:$T$2,0),FALSE)</f>
        <v>ja</v>
      </c>
      <c r="E254" s="113">
        <f t="shared" si="9"/>
        <v>218</v>
      </c>
      <c r="H254" s="106">
        <v>252</v>
      </c>
      <c r="I254" s="106" t="str">
        <f t="shared" si="10"/>
        <v>Jönköping Energi AB</v>
      </c>
      <c r="J254" s="106" t="str">
        <f t="shared" si="11"/>
        <v>Stensholm</v>
      </c>
      <c r="K254" s="106">
        <f>IF(ISERROR(VLOOKUP($J254,'Miljövärden urval för publ'!$B$2:$H$490,MATCH(K$3,'Miljövärden urval för publ'!$B$2:$H$2,0),FALSE)),"",VLOOKUP($J254,'Miljövärden urval för publ'!$B$2:$H$490,MATCH(K$3,'Miljövärden urval för publ'!$B$2:$H$2,0),FALSE))</f>
        <v>0.18865999999999999</v>
      </c>
      <c r="L254" s="106">
        <f>IF(ISERROR(VLOOKUP($J254,'Miljövärden urval för publ'!$B$2:$H$490,MATCH(L$3,'Miljövärden urval för publ'!$B$2:$H$2,0),FALSE)),"",VLOOKUP($J254,'Miljövärden urval för publ'!$B$2:$H$490,MATCH(L$3,'Miljövärden urval för publ'!$B$2:$H$2,0),FALSE))</f>
        <v>17.666699999999999</v>
      </c>
      <c r="M254" s="106">
        <f>IF(ISERROR(VLOOKUP($J254,'Miljövärden urval för publ'!$B$2:$H$490,MATCH(M$3,'Miljövärden urval för publ'!$B$2:$H$2,0),FALSE)),"",VLOOKUP($J254,'Miljövärden urval för publ'!$B$2:$H$490,MATCH(M$3,'Miljövärden urval för publ'!$B$2:$H$2,0),FALSE))</f>
        <v>15.532500000000001</v>
      </c>
      <c r="N254" s="106">
        <f>IF(ISERROR(VLOOKUP($J254,'Miljövärden urval för publ'!$B$2:$H$490,MATCH(N$3,'Miljövärden urval för publ'!$B$2:$H$2,0),FALSE)),"",VLOOKUP($J254,'Miljövärden urval för publ'!$B$2:$H$490,MATCH(N$3,'Miljövärden urval för publ'!$B$2:$H$2,0),FALSE))</f>
        <v>3.4782599999999997E-2</v>
      </c>
    </row>
    <row r="255" spans="1:14" x14ac:dyDescent="0.25">
      <c r="A255" s="117" t="s">
        <v>327</v>
      </c>
      <c r="B255" s="119" t="s">
        <v>992</v>
      </c>
      <c r="D255" s="112" t="str">
        <f>VLOOKUP(B255,'Miljövärden urval för publ'!$B$2:$V$480,MATCH("ska publiceras:",'Miljövärden urval för publ'!$B$2:$T$2,0),FALSE)</f>
        <v>nej</v>
      </c>
      <c r="E255" s="113">
        <f t="shared" si="9"/>
        <v>218</v>
      </c>
      <c r="H255" s="106">
        <v>253</v>
      </c>
      <c r="I255" s="106" t="str">
        <f t="shared" si="10"/>
        <v>Falbygdens Energi AB</v>
      </c>
      <c r="J255" s="106" t="str">
        <f t="shared" si="11"/>
        <v>Stenstorp</v>
      </c>
      <c r="K255" s="106">
        <f>IF(ISERROR(VLOOKUP($J255,'Miljövärden urval för publ'!$B$2:$H$490,MATCH(K$3,'Miljövärden urval för publ'!$B$2:$H$2,0),FALSE)),"",VLOOKUP($J255,'Miljövärden urval för publ'!$B$2:$H$490,MATCH(K$3,'Miljövärden urval för publ'!$B$2:$H$2,0),FALSE))</f>
        <v>0.28633399999999998</v>
      </c>
      <c r="L255" s="106">
        <f>IF(ISERROR(VLOOKUP($J255,'Miljövärden urval för publ'!$B$2:$H$490,MATCH(L$3,'Miljövärden urval för publ'!$B$2:$H$2,0),FALSE)),"",VLOOKUP($J255,'Miljövärden urval för publ'!$B$2:$H$490,MATCH(L$3,'Miljövärden urval för publ'!$B$2:$H$2,0),FALSE))</f>
        <v>37.790100000000002</v>
      </c>
      <c r="M255" s="106">
        <f>IF(ISERROR(VLOOKUP($J255,'Miljövärden urval för publ'!$B$2:$H$490,MATCH(M$3,'Miljövärden urval för publ'!$B$2:$H$2,0),FALSE)),"",VLOOKUP($J255,'Miljövärden urval för publ'!$B$2:$H$490,MATCH(M$3,'Miljövärden urval för publ'!$B$2:$H$2,0),FALSE))</f>
        <v>16.217500000000001</v>
      </c>
      <c r="N255" s="106">
        <f>IF(ISERROR(VLOOKUP($J255,'Miljövärden urval för publ'!$B$2:$H$490,MATCH(N$3,'Miljövärden urval för publ'!$B$2:$H$2,0),FALSE)),"",VLOOKUP($J255,'Miljövärden urval för publ'!$B$2:$H$490,MATCH(N$3,'Miljövärden urval för publ'!$B$2:$H$2,0),FALSE))</f>
        <v>2.6512899999999999E-2</v>
      </c>
    </row>
    <row r="256" spans="1:14" x14ac:dyDescent="0.25">
      <c r="A256" s="117" t="s">
        <v>556</v>
      </c>
      <c r="B256" s="117" t="s">
        <v>562</v>
      </c>
      <c r="D256" s="112" t="str">
        <f>VLOOKUP(B256,'Miljövärden urval för publ'!$B$2:$V$480,MATCH("ska publiceras:",'Miljövärden urval för publ'!$B$2:$T$2,0),FALSE)</f>
        <v>ja</v>
      </c>
      <c r="E256" s="113">
        <f t="shared" si="9"/>
        <v>219</v>
      </c>
      <c r="H256" s="106">
        <v>254</v>
      </c>
      <c r="I256" s="106" t="str">
        <f t="shared" si="10"/>
        <v>Stenungsunds Energi &amp; Miljö AB</v>
      </c>
      <c r="J256" s="106" t="str">
        <f t="shared" si="11"/>
        <v>Stenungsund</v>
      </c>
      <c r="K256" s="106">
        <f>IF(ISERROR(VLOOKUP($J256,'Miljövärden urval för publ'!$B$2:$H$490,MATCH(K$3,'Miljövärden urval för publ'!$B$2:$H$2,0),FALSE)),"",VLOOKUP($J256,'Miljövärden urval för publ'!$B$2:$H$490,MATCH(K$3,'Miljövärden urval för publ'!$B$2:$H$2,0),FALSE))</f>
        <v>5.5923899999999999E-2</v>
      </c>
      <c r="L256" s="106">
        <f>IF(ISERROR(VLOOKUP($J256,'Miljövärden urval för publ'!$B$2:$H$490,MATCH(L$3,'Miljövärden urval för publ'!$B$2:$H$2,0),FALSE)),"",VLOOKUP($J256,'Miljövärden urval för publ'!$B$2:$H$490,MATCH(L$3,'Miljövärden urval för publ'!$B$2:$H$2,0),FALSE))</f>
        <v>11.127000000000001</v>
      </c>
      <c r="M256" s="106">
        <f>IF(ISERROR(VLOOKUP($J256,'Miljövärden urval för publ'!$B$2:$H$490,MATCH(M$3,'Miljövärden urval för publ'!$B$2:$H$2,0),FALSE)),"",VLOOKUP($J256,'Miljövärden urval för publ'!$B$2:$H$490,MATCH(M$3,'Miljövärden urval för publ'!$B$2:$H$2,0),FALSE))</f>
        <v>0.80128699999999997</v>
      </c>
      <c r="N256" s="106">
        <f>IF(ISERROR(VLOOKUP($J256,'Miljövärden urval för publ'!$B$2:$H$490,MATCH(N$3,'Miljövärden urval för publ'!$B$2:$H$2,0),FALSE)),"",VLOOKUP($J256,'Miljövärden urval för publ'!$B$2:$H$490,MATCH(N$3,'Miljövärden urval för publ'!$B$2:$H$2,0),FALSE))</f>
        <v>2.3088500000000001E-2</v>
      </c>
    </row>
    <row r="257" spans="1:14" x14ac:dyDescent="0.25">
      <c r="A257" s="117" t="s">
        <v>405</v>
      </c>
      <c r="B257" s="117" t="s">
        <v>406</v>
      </c>
      <c r="D257" s="112" t="str">
        <f>VLOOKUP(B257,'Miljövärden urval för publ'!$B$2:$V$480,MATCH("ska publiceras:",'Miljövärden urval för publ'!$B$2:$T$2,0),FALSE)</f>
        <v>nej</v>
      </c>
      <c r="E257" s="113">
        <f t="shared" si="9"/>
        <v>219</v>
      </c>
      <c r="H257" s="106">
        <v>255</v>
      </c>
      <c r="I257" s="106" t="str">
        <f t="shared" si="10"/>
        <v>Fortum Värme,  AB s.m. Stockholms stad</v>
      </c>
      <c r="J257" s="106" t="str">
        <f t="shared" si="11"/>
        <v>Stockholm</v>
      </c>
      <c r="K257" s="106">
        <f>IF(ISERROR(VLOOKUP($J257,'Miljövärden urval för publ'!$B$2:$H$490,MATCH(K$3,'Miljövärden urval för publ'!$B$2:$H$2,0),FALSE)),"",VLOOKUP($J257,'Miljövärden urval för publ'!$B$2:$H$490,MATCH(K$3,'Miljövärden urval för publ'!$B$2:$H$2,0),FALSE))</f>
        <v>0.19526399999999999</v>
      </c>
      <c r="L257" s="106">
        <f>IF(ISERROR(VLOOKUP($J257,'Miljövärden urval för publ'!$B$2:$H$490,MATCH(L$3,'Miljövärden urval för publ'!$B$2:$H$2,0),FALSE)),"",VLOOKUP($J257,'Miljövärden urval för publ'!$B$2:$H$490,MATCH(L$3,'Miljövärden urval för publ'!$B$2:$H$2,0),FALSE))</f>
        <v>74.947500000000005</v>
      </c>
      <c r="M257" s="106">
        <f>IF(ISERROR(VLOOKUP($J257,'Miljövärden urval för publ'!$B$2:$H$490,MATCH(M$3,'Miljövärden urval för publ'!$B$2:$H$2,0),FALSE)),"",VLOOKUP($J257,'Miljövärden urval för publ'!$B$2:$H$490,MATCH(M$3,'Miljövärden urval för publ'!$B$2:$H$2,0),FALSE))</f>
        <v>6.8430900000000001</v>
      </c>
      <c r="N257" s="106">
        <f>IF(ISERROR(VLOOKUP($J257,'Miljövärden urval för publ'!$B$2:$H$490,MATCH(N$3,'Miljövärden urval för publ'!$B$2:$H$2,0),FALSE)),"",VLOOKUP($J257,'Miljövärden urval för publ'!$B$2:$H$490,MATCH(N$3,'Miljövärden urval för publ'!$B$2:$H$2,0),FALSE))</f>
        <v>0.109629</v>
      </c>
    </row>
    <row r="258" spans="1:14" x14ac:dyDescent="0.25">
      <c r="A258" s="117" t="s">
        <v>115</v>
      </c>
      <c r="B258" s="117" t="s">
        <v>122</v>
      </c>
      <c r="D258" s="112" t="str">
        <f>VLOOKUP(B258,'Miljövärden urval för publ'!$B$2:$V$480,MATCH("ska publiceras:",'Miljövärden urval för publ'!$B$2:$T$2,0),FALSE)</f>
        <v>nej</v>
      </c>
      <c r="E258" s="113">
        <f t="shared" si="9"/>
        <v>219</v>
      </c>
      <c r="H258" s="106">
        <v>256</v>
      </c>
      <c r="I258" s="106" t="str">
        <f t="shared" si="10"/>
        <v>Stenungsunds Energi &amp; Miljö AB</v>
      </c>
      <c r="J258" s="106" t="str">
        <f t="shared" si="11"/>
        <v>Stora Höga</v>
      </c>
      <c r="K258" s="106">
        <f>IF(ISERROR(VLOOKUP($J258,'Miljövärden urval för publ'!$B$2:$H$490,MATCH(K$3,'Miljövärden urval för publ'!$B$2:$H$2,0),FALSE)),"",VLOOKUP($J258,'Miljövärden urval för publ'!$B$2:$H$490,MATCH(K$3,'Miljövärden urval för publ'!$B$2:$H$2,0),FALSE))</f>
        <v>0.41714299999999999</v>
      </c>
      <c r="L258" s="106">
        <f>IF(ISERROR(VLOOKUP($J258,'Miljövärden urval för publ'!$B$2:$H$490,MATCH(L$3,'Miljövärden urval för publ'!$B$2:$H$2,0),FALSE)),"",VLOOKUP($J258,'Miljövärden urval för publ'!$B$2:$H$490,MATCH(L$3,'Miljövärden urval för publ'!$B$2:$H$2,0),FALSE))</f>
        <v>78.5505</v>
      </c>
      <c r="M258" s="106">
        <f>IF(ISERROR(VLOOKUP($J258,'Miljövärden urval för publ'!$B$2:$H$490,MATCH(M$3,'Miljövärden urval för publ'!$B$2:$H$2,0),FALSE)),"",VLOOKUP($J258,'Miljövärden urval för publ'!$B$2:$H$490,MATCH(M$3,'Miljövärden urval för publ'!$B$2:$H$2,0),FALSE))</f>
        <v>14.388299999999999</v>
      </c>
      <c r="N258" s="106">
        <f>IF(ISERROR(VLOOKUP($J258,'Miljövärden urval för publ'!$B$2:$H$490,MATCH(N$3,'Miljövärden urval för publ'!$B$2:$H$2,0),FALSE)),"",VLOOKUP($J258,'Miljövärden urval för publ'!$B$2:$H$490,MATCH(N$3,'Miljövärden urval för publ'!$B$2:$H$2,0),FALSE))</f>
        <v>0.18820200000000001</v>
      </c>
    </row>
    <row r="259" spans="1:14" x14ac:dyDescent="0.25">
      <c r="A259" s="117" t="s">
        <v>156</v>
      </c>
      <c r="B259" s="117" t="s">
        <v>159</v>
      </c>
      <c r="D259" s="112" t="str">
        <f>VLOOKUP(B259,'Miljövärden urval för publ'!$B$2:$V$480,MATCH("ska publiceras:",'Miljövärden urval för publ'!$B$2:$T$2,0),FALSE)</f>
        <v>ja</v>
      </c>
      <c r="E259" s="113">
        <f t="shared" si="9"/>
        <v>220</v>
      </c>
      <c r="H259" s="106">
        <v>257</v>
      </c>
      <c r="I259" s="106" t="str">
        <f t="shared" si="10"/>
        <v>Vimmerby Energi &amp; Miljö AB</v>
      </c>
      <c r="J259" s="106" t="str">
        <f t="shared" si="11"/>
        <v>Storebro</v>
      </c>
      <c r="K259" s="106">
        <f>IF(ISERROR(VLOOKUP($J259,'Miljövärden urval för publ'!$B$2:$H$490,MATCH(K$3,'Miljövärden urval för publ'!$B$2:$H$2,0),FALSE)),"",VLOOKUP($J259,'Miljövärden urval för publ'!$B$2:$H$490,MATCH(K$3,'Miljövärden urval för publ'!$B$2:$H$2,0),FALSE))</f>
        <v>6.9239200000000001E-2</v>
      </c>
      <c r="L259" s="106">
        <f>IF(ISERROR(VLOOKUP($J259,'Miljövärden urval för publ'!$B$2:$H$490,MATCH(L$3,'Miljövärden urval för publ'!$B$2:$H$2,0),FALSE)),"",VLOOKUP($J259,'Miljövärden urval för publ'!$B$2:$H$490,MATCH(L$3,'Miljövärden urval för publ'!$B$2:$H$2,0),FALSE))</f>
        <v>12.562799999999999</v>
      </c>
      <c r="M259" s="106">
        <f>IF(ISERROR(VLOOKUP($J259,'Miljövärden urval för publ'!$B$2:$H$490,MATCH(M$3,'Miljövärden urval för publ'!$B$2:$H$2,0),FALSE)),"",VLOOKUP($J259,'Miljövärden urval för publ'!$B$2:$H$490,MATCH(M$3,'Miljövärden urval för publ'!$B$2:$H$2,0),FALSE))</f>
        <v>9.6998200000000008</v>
      </c>
      <c r="N259" s="106">
        <f>IF(ISERROR(VLOOKUP($J259,'Miljövärden urval för publ'!$B$2:$H$490,MATCH(N$3,'Miljövärden urval för publ'!$B$2:$H$2,0),FALSE)),"",VLOOKUP($J259,'Miljövärden urval för publ'!$B$2:$H$490,MATCH(N$3,'Miljövärden urval för publ'!$B$2:$H$2,0),FALSE))</f>
        <v>0</v>
      </c>
    </row>
    <row r="260" spans="1:14" x14ac:dyDescent="0.25">
      <c r="A260" s="117" t="s">
        <v>302</v>
      </c>
      <c r="B260" s="117" t="s">
        <v>305</v>
      </c>
      <c r="D260" s="112" t="str">
        <f>VLOOKUP(B260,'Miljövärden urval för publ'!$B$2:$V$480,MATCH("ska publiceras:",'Miljövärden urval för publ'!$B$2:$T$2,0),FALSE)</f>
        <v>ja</v>
      </c>
      <c r="E260" s="113">
        <f t="shared" ref="E260:E323" si="12">IF(ISERROR(D260),E259,IF(D260="ja",E259+1,E259))</f>
        <v>221</v>
      </c>
      <c r="H260" s="106">
        <v>258</v>
      </c>
      <c r="I260" s="106" t="str">
        <f t="shared" si="10"/>
        <v>Rindi Energi AB</v>
      </c>
      <c r="J260" s="106" t="str">
        <f t="shared" si="11"/>
        <v>Storfors</v>
      </c>
      <c r="K260" s="106">
        <f>IF(ISERROR(VLOOKUP($J260,'Miljövärden urval för publ'!$B$2:$H$490,MATCH(K$3,'Miljövärden urval för publ'!$B$2:$H$2,0),FALSE)),"",VLOOKUP($J260,'Miljövärden urval för publ'!$B$2:$H$490,MATCH(K$3,'Miljövärden urval för publ'!$B$2:$H$2,0),FALSE))</f>
        <v>0.27333099999999999</v>
      </c>
      <c r="L260" s="106">
        <f>IF(ISERROR(VLOOKUP($J260,'Miljövärden urval för publ'!$B$2:$H$490,MATCH(L$3,'Miljövärden urval för publ'!$B$2:$H$2,0),FALSE)),"",VLOOKUP($J260,'Miljövärden urval för publ'!$B$2:$H$490,MATCH(L$3,'Miljövärden urval för publ'!$B$2:$H$2,0),FALSE))</f>
        <v>38.029899999999998</v>
      </c>
      <c r="M260" s="106">
        <f>IF(ISERROR(VLOOKUP($J260,'Miljövärden urval för publ'!$B$2:$H$490,MATCH(M$3,'Miljövärden urval för publ'!$B$2:$H$2,0),FALSE)),"",VLOOKUP($J260,'Miljövärden urval för publ'!$B$2:$H$490,MATCH(M$3,'Miljövärden urval för publ'!$B$2:$H$2,0),FALSE))</f>
        <v>17.507000000000001</v>
      </c>
      <c r="N260" s="106">
        <f>IF(ISERROR(VLOOKUP($J260,'Miljövärden urval för publ'!$B$2:$H$490,MATCH(N$3,'Miljövärden urval för publ'!$B$2:$H$2,0),FALSE)),"",VLOOKUP($J260,'Miljövärden urval för publ'!$B$2:$H$490,MATCH(N$3,'Miljövärden urval för publ'!$B$2:$H$2,0),FALSE))</f>
        <v>6.0405100000000003E-2</v>
      </c>
    </row>
    <row r="261" spans="1:14" x14ac:dyDescent="0.25">
      <c r="A261" s="117" t="s">
        <v>357</v>
      </c>
      <c r="B261" s="117" t="s">
        <v>370</v>
      </c>
      <c r="D261" s="112" t="str">
        <f>VLOOKUP(B261,'Miljövärden urval för publ'!$B$2:$V$480,MATCH("ska publiceras:",'Miljövärden urval för publ'!$B$2:$T$2,0),FALSE)</f>
        <v>ja</v>
      </c>
      <c r="E261" s="113">
        <f t="shared" si="12"/>
        <v>222</v>
      </c>
      <c r="H261" s="106">
        <v>259</v>
      </c>
      <c r="I261" s="106" t="str">
        <f t="shared" ref="I261:I324" si="13">IF(ISERROR(INDEX($A$4:$E$490,MATCH($H261,$E$4:$E$490,0),1)),"",INDEX($A$4:$E$490,MATCH($H261,$E$4:$E$490,0),1))</f>
        <v>Skellefteå Kraft AB</v>
      </c>
      <c r="J261" s="106" t="str">
        <f t="shared" si="11"/>
        <v>Storuman</v>
      </c>
      <c r="K261" s="106">
        <f>IF(ISERROR(VLOOKUP($J261,'Miljövärden urval för publ'!$B$2:$H$490,MATCH(K$3,'Miljövärden urval för publ'!$B$2:$H$2,0),FALSE)),"",VLOOKUP($J261,'Miljövärden urval för publ'!$B$2:$H$490,MATCH(K$3,'Miljövärden urval för publ'!$B$2:$H$2,0),FALSE))</f>
        <v>0.30074600000000001</v>
      </c>
      <c r="L261" s="106">
        <f>IF(ISERROR(VLOOKUP($J261,'Miljövärden urval för publ'!$B$2:$H$490,MATCH(L$3,'Miljövärden urval för publ'!$B$2:$H$2,0),FALSE)),"",VLOOKUP($J261,'Miljövärden urval för publ'!$B$2:$H$490,MATCH(L$3,'Miljövärden urval för publ'!$B$2:$H$2,0),FALSE))</f>
        <v>33.127400000000002</v>
      </c>
      <c r="M261" s="106">
        <f>IF(ISERROR(VLOOKUP($J261,'Miljövärden urval för publ'!$B$2:$H$490,MATCH(M$3,'Miljövärden urval för publ'!$B$2:$H$2,0),FALSE)),"",VLOOKUP($J261,'Miljövärden urval för publ'!$B$2:$H$490,MATCH(M$3,'Miljövärden urval för publ'!$B$2:$H$2,0),FALSE))</f>
        <v>18.407699999999998</v>
      </c>
      <c r="N261" s="106">
        <f>IF(ISERROR(VLOOKUP($J261,'Miljövärden urval för publ'!$B$2:$H$490,MATCH(N$3,'Miljövärden urval för publ'!$B$2:$H$2,0),FALSE)),"",VLOOKUP($J261,'Miljövärden urval för publ'!$B$2:$H$490,MATCH(N$3,'Miljövärden urval för publ'!$B$2:$H$2,0),FALSE))</f>
        <v>5.3797900000000003E-2</v>
      </c>
    </row>
    <row r="262" spans="1:14" x14ac:dyDescent="0.25">
      <c r="A262" s="117" t="s">
        <v>346</v>
      </c>
      <c r="B262" s="117" t="s">
        <v>348</v>
      </c>
      <c r="D262" s="112" t="str">
        <f>VLOOKUP(B262,'Miljövärden urval för publ'!$B$2:$V$480,MATCH("ska publiceras:",'Miljövärden urval för publ'!$B$2:$T$2,0),FALSE)</f>
        <v>ja</v>
      </c>
      <c r="E262" s="113">
        <f t="shared" si="12"/>
        <v>223</v>
      </c>
      <c r="H262" s="106">
        <v>260</v>
      </c>
      <c r="I262" s="106" t="str">
        <f t="shared" si="13"/>
        <v>Vattenfall AB Värme</v>
      </c>
      <c r="J262" s="106" t="str">
        <f t="shared" ref="J262:J325" si="14">IF(ISERROR(INDEX($A$4:$E$490,MATCH($H262,$E$4:$E$490,0),2)),"",INDEX($A$4:$E$490,MATCH($H262,$E$4:$E$490,0),2))</f>
        <v>Storvreta</v>
      </c>
      <c r="K262" s="106">
        <f>IF(ISERROR(VLOOKUP($J262,'Miljövärden urval för publ'!$B$2:$H$490,MATCH(K$3,'Miljövärden urval för publ'!$B$2:$H$2,0),FALSE)),"",VLOOKUP($J262,'Miljövärden urval för publ'!$B$2:$H$490,MATCH(K$3,'Miljövärden urval för publ'!$B$2:$H$2,0),FALSE))</f>
        <v>0.199487</v>
      </c>
      <c r="L262" s="106">
        <f>IF(ISERROR(VLOOKUP($J262,'Miljövärden urval för publ'!$B$2:$H$490,MATCH(L$3,'Miljövärden urval för publ'!$B$2:$H$2,0),FALSE)),"",VLOOKUP($J262,'Miljövärden urval för publ'!$B$2:$H$490,MATCH(L$3,'Miljövärden urval för publ'!$B$2:$H$2,0),FALSE))</f>
        <v>9.1495200000000008</v>
      </c>
      <c r="M262" s="106">
        <f>IF(ISERROR(VLOOKUP($J262,'Miljövärden urval för publ'!$B$2:$H$490,MATCH(M$3,'Miljövärden urval för publ'!$B$2:$H$2,0),FALSE)),"",VLOOKUP($J262,'Miljövärden urval för publ'!$B$2:$H$490,MATCH(M$3,'Miljövärden urval för publ'!$B$2:$H$2,0),FALSE))</f>
        <v>20.285699999999999</v>
      </c>
      <c r="N262" s="106">
        <f>IF(ISERROR(VLOOKUP($J262,'Miljövärden urval för publ'!$B$2:$H$490,MATCH(N$3,'Miljövärden urval för publ'!$B$2:$H$2,0),FALSE)),"",VLOOKUP($J262,'Miljövärden urval för publ'!$B$2:$H$490,MATCH(N$3,'Miljövärden urval för publ'!$B$2:$H$2,0),FALSE))</f>
        <v>0</v>
      </c>
    </row>
    <row r="263" spans="1:14" x14ac:dyDescent="0.25">
      <c r="A263" s="117" t="s">
        <v>322</v>
      </c>
      <c r="B263" s="117" t="s">
        <v>325</v>
      </c>
      <c r="D263" s="112" t="str">
        <f>VLOOKUP(B263,'Miljövärden urval för publ'!$B$2:$V$480,MATCH("ska publiceras:",'Miljövärden urval för publ'!$B$2:$T$2,0),FALSE)</f>
        <v>ja</v>
      </c>
      <c r="E263" s="113">
        <f t="shared" si="12"/>
        <v>224</v>
      </c>
      <c r="H263" s="106">
        <v>261</v>
      </c>
      <c r="I263" s="106" t="str">
        <f t="shared" si="13"/>
        <v>Strängnäs Energi AB, SEVAB</v>
      </c>
      <c r="J263" s="106" t="str">
        <f t="shared" si="14"/>
        <v>Strängnäs</v>
      </c>
      <c r="K263" s="106">
        <f>IF(ISERROR(VLOOKUP($J263,'Miljövärden urval för publ'!$B$2:$H$490,MATCH(K$3,'Miljövärden urval för publ'!$B$2:$H$2,0),FALSE)),"",VLOOKUP($J263,'Miljövärden urval för publ'!$B$2:$H$490,MATCH(K$3,'Miljövärden urval för publ'!$B$2:$H$2,0),FALSE))</f>
        <v>0.16812099999999999</v>
      </c>
      <c r="L263" s="106">
        <f>IF(ISERROR(VLOOKUP($J263,'Miljövärden urval för publ'!$B$2:$H$490,MATCH(L$3,'Miljövärden urval för publ'!$B$2:$H$2,0),FALSE)),"",VLOOKUP($J263,'Miljövärden urval för publ'!$B$2:$H$490,MATCH(L$3,'Miljövärden urval för publ'!$B$2:$H$2,0),FALSE))</f>
        <v>52.090299999999999</v>
      </c>
      <c r="M263" s="106">
        <f>IF(ISERROR(VLOOKUP($J263,'Miljövärden urval för publ'!$B$2:$H$490,MATCH(M$3,'Miljövärden urval för publ'!$B$2:$H$2,0),FALSE)),"",VLOOKUP($J263,'Miljövärden urval för publ'!$B$2:$H$490,MATCH(M$3,'Miljövärden urval för publ'!$B$2:$H$2,0),FALSE))</f>
        <v>5.50793</v>
      </c>
      <c r="N263" s="106">
        <f>IF(ISERROR(VLOOKUP($J263,'Miljövärden urval för publ'!$B$2:$H$490,MATCH(N$3,'Miljövärden urval för publ'!$B$2:$H$2,0),FALSE)),"",VLOOKUP($J263,'Miljövärden urval för publ'!$B$2:$H$490,MATCH(N$3,'Miljövärden urval för publ'!$B$2:$H$2,0),FALSE))</f>
        <v>4.8262300000000001E-2</v>
      </c>
    </row>
    <row r="264" spans="1:14" x14ac:dyDescent="0.25">
      <c r="A264" s="117" t="s">
        <v>534</v>
      </c>
      <c r="B264" s="117" t="s">
        <v>537</v>
      </c>
      <c r="D264" s="112" t="str">
        <f>VLOOKUP(B264,'Miljövärden urval för publ'!$B$2:$V$480,MATCH("ska publiceras:",'Miljövärden urval för publ'!$B$2:$T$2,0),FALSE)</f>
        <v>ja</v>
      </c>
      <c r="E264" s="113">
        <f t="shared" si="12"/>
        <v>225</v>
      </c>
      <c r="H264" s="106">
        <v>262</v>
      </c>
      <c r="I264" s="106" t="str">
        <f t="shared" si="13"/>
        <v>Affärsverken Karlskrona AB</v>
      </c>
      <c r="J264" s="106" t="str">
        <f t="shared" si="14"/>
        <v>Sturkö</v>
      </c>
      <c r="K264" s="106">
        <f>IF(ISERROR(VLOOKUP($J264,'Miljövärden urval för publ'!$B$2:$H$490,MATCH(K$3,'Miljövärden urval för publ'!$B$2:$H$2,0),FALSE)),"",VLOOKUP($J264,'Miljövärden urval för publ'!$B$2:$H$490,MATCH(K$3,'Miljövärden urval för publ'!$B$2:$H$2,0),FALSE))</f>
        <v>0.38076100000000002</v>
      </c>
      <c r="L264" s="106">
        <f>IF(ISERROR(VLOOKUP($J264,'Miljövärden urval för publ'!$B$2:$H$490,MATCH(L$3,'Miljövärden urval för publ'!$B$2:$H$2,0),FALSE)),"",VLOOKUP($J264,'Miljövärden urval för publ'!$B$2:$H$490,MATCH(L$3,'Miljövärden urval för publ'!$B$2:$H$2,0),FALSE))</f>
        <v>42.728700000000003</v>
      </c>
      <c r="M264" s="106">
        <f>IF(ISERROR(VLOOKUP($J264,'Miljövärden urval för publ'!$B$2:$H$490,MATCH(M$3,'Miljövärden urval för publ'!$B$2:$H$2,0),FALSE)),"",VLOOKUP($J264,'Miljövärden urval för publ'!$B$2:$H$490,MATCH(M$3,'Miljövärden urval för publ'!$B$2:$H$2,0),FALSE))</f>
        <v>17.436900000000001</v>
      </c>
      <c r="N264" s="106">
        <f>IF(ISERROR(VLOOKUP($J264,'Miljövärden urval för publ'!$B$2:$H$490,MATCH(N$3,'Miljövärden urval för publ'!$B$2:$H$2,0),FALSE)),"",VLOOKUP($J264,'Miljövärden urval för publ'!$B$2:$H$490,MATCH(N$3,'Miljövärden urval för publ'!$B$2:$H$2,0),FALSE))</f>
        <v>9.9228200000000003E-2</v>
      </c>
    </row>
    <row r="265" spans="1:14" x14ac:dyDescent="0.25">
      <c r="A265" s="117" t="s">
        <v>522</v>
      </c>
      <c r="B265" s="117" t="s">
        <v>523</v>
      </c>
      <c r="D265" s="112" t="str">
        <f>VLOOKUP(B265,'Miljövärden urval för publ'!$B$2:$V$480,MATCH("ska publiceras:",'Miljövärden urval för publ'!$B$2:$T$2,0),FALSE)</f>
        <v>ja</v>
      </c>
      <c r="E265" s="113">
        <f t="shared" si="12"/>
        <v>226</v>
      </c>
      <c r="H265" s="106">
        <v>263</v>
      </c>
      <c r="I265" s="106" t="str">
        <f t="shared" si="13"/>
        <v>Värmevärden AB</v>
      </c>
      <c r="J265" s="106" t="str">
        <f t="shared" si="14"/>
        <v>Stöllet</v>
      </c>
      <c r="K265" s="106">
        <f>IF(ISERROR(VLOOKUP($J265,'Miljövärden urval för publ'!$B$2:$H$490,MATCH(K$3,'Miljövärden urval för publ'!$B$2:$H$2,0),FALSE)),"",VLOOKUP($J265,'Miljövärden urval för publ'!$B$2:$H$490,MATCH(K$3,'Miljövärden urval för publ'!$B$2:$H$2,0),FALSE))</f>
        <v>0.21867500000000001</v>
      </c>
      <c r="L265" s="106">
        <f>IF(ISERROR(VLOOKUP($J265,'Miljövärden urval för publ'!$B$2:$H$490,MATCH(L$3,'Miljövärden urval för publ'!$B$2:$H$2,0),FALSE)),"",VLOOKUP($J265,'Miljövärden urval för publ'!$B$2:$H$490,MATCH(L$3,'Miljövärden urval för publ'!$B$2:$H$2,0),FALSE))</f>
        <v>9.5430200000000003</v>
      </c>
      <c r="M265" s="106">
        <f>IF(ISERROR(VLOOKUP($J265,'Miljövärden urval för publ'!$B$2:$H$490,MATCH(M$3,'Miljövärden urval för publ'!$B$2:$H$2,0),FALSE)),"",VLOOKUP($J265,'Miljövärden urval för publ'!$B$2:$H$490,MATCH(M$3,'Miljövärden urval för publ'!$B$2:$H$2,0),FALSE))</f>
        <v>18.147400000000001</v>
      </c>
      <c r="N265" s="106">
        <f>IF(ISERROR(VLOOKUP($J265,'Miljövärden urval för publ'!$B$2:$H$490,MATCH(N$3,'Miljövärden urval för publ'!$B$2:$H$2,0),FALSE)),"",VLOOKUP($J265,'Miljövärden urval för publ'!$B$2:$H$490,MATCH(N$3,'Miljövärden urval för publ'!$B$2:$H$2,0),FALSE))</f>
        <v>3.8724499999999999E-3</v>
      </c>
    </row>
    <row r="266" spans="1:14" x14ac:dyDescent="0.25">
      <c r="A266" s="117" t="s">
        <v>272</v>
      </c>
      <c r="B266" s="117" t="s">
        <v>274</v>
      </c>
      <c r="D266" s="112" t="str">
        <f>VLOOKUP(B266,'Miljövärden urval för publ'!$B$2:$V$480,MATCH("ska publiceras:",'Miljövärden urval för publ'!$B$2:$T$2,0),FALSE)</f>
        <v>ja</v>
      </c>
      <c r="E266" s="113">
        <f t="shared" si="12"/>
        <v>227</v>
      </c>
      <c r="H266" s="106">
        <v>264</v>
      </c>
      <c r="I266" s="106" t="str">
        <f t="shared" si="13"/>
        <v>Skövde Värmeverk AB</v>
      </c>
      <c r="J266" s="106" t="str">
        <f t="shared" si="14"/>
        <v>Stöpen</v>
      </c>
      <c r="K266" s="106">
        <f>IF(ISERROR(VLOOKUP($J266,'Miljövärden urval för publ'!$B$2:$H$490,MATCH(K$3,'Miljövärden urval för publ'!$B$2:$H$2,0),FALSE)),"",VLOOKUP($J266,'Miljövärden urval för publ'!$B$2:$H$490,MATCH(K$3,'Miljövärden urval för publ'!$B$2:$H$2,0),FALSE))</f>
        <v>0.20977000000000001</v>
      </c>
      <c r="L266" s="106">
        <f>IF(ISERROR(VLOOKUP($J266,'Miljövärden urval för publ'!$B$2:$H$490,MATCH(L$3,'Miljövärden urval för publ'!$B$2:$H$2,0),FALSE)),"",VLOOKUP($J266,'Miljövärden urval för publ'!$B$2:$H$490,MATCH(L$3,'Miljövärden urval för publ'!$B$2:$H$2,0),FALSE))</f>
        <v>19.859200000000001</v>
      </c>
      <c r="M266" s="106">
        <f>IF(ISERROR(VLOOKUP($J266,'Miljövärden urval för publ'!$B$2:$H$490,MATCH(M$3,'Miljövärden urval för publ'!$B$2:$H$2,0),FALSE)),"",VLOOKUP($J266,'Miljövärden urval för publ'!$B$2:$H$490,MATCH(M$3,'Miljövärden urval för publ'!$B$2:$H$2,0),FALSE))</f>
        <v>18.017499999999998</v>
      </c>
      <c r="N266" s="106">
        <f>IF(ISERROR(VLOOKUP($J266,'Miljövärden urval för publ'!$B$2:$H$490,MATCH(N$3,'Miljövärden urval för publ'!$B$2:$H$2,0),FALSE)),"",VLOOKUP($J266,'Miljövärden urval för publ'!$B$2:$H$490,MATCH(N$3,'Miljövärden urval för publ'!$B$2:$H$2,0),FALSE))</f>
        <v>3.3124800000000003E-2</v>
      </c>
    </row>
    <row r="267" spans="1:14" x14ac:dyDescent="0.25">
      <c r="A267" s="117" t="s">
        <v>349</v>
      </c>
      <c r="B267" s="117" t="s">
        <v>350</v>
      </c>
      <c r="D267" s="112" t="str">
        <f>VLOOKUP(B267,'Miljövärden urval för publ'!$B$2:$V$480,MATCH("ska publiceras:",'Miljövärden urval för publ'!$B$2:$T$2,0),FALSE)</f>
        <v>ja</v>
      </c>
      <c r="E267" s="113">
        <f t="shared" si="12"/>
        <v>228</v>
      </c>
      <c r="H267" s="106">
        <v>265</v>
      </c>
      <c r="I267" s="106" t="str">
        <f t="shared" si="13"/>
        <v>Norrenergi AB</v>
      </c>
      <c r="J267" s="106" t="str">
        <f t="shared" si="14"/>
        <v>Sundbyberg-Solna</v>
      </c>
      <c r="K267" s="106">
        <f>IF(ISERROR(VLOOKUP($J267,'Miljövärden urval för publ'!$B$2:$H$490,MATCH(K$3,'Miljövärden urval för publ'!$B$2:$H$2,0),FALSE)),"",VLOOKUP($J267,'Miljövärden urval för publ'!$B$2:$H$490,MATCH(K$3,'Miljövärden urval för publ'!$B$2:$H$2,0),FALSE))</f>
        <v>0.31456699999999999</v>
      </c>
      <c r="L267" s="106">
        <f>IF(ISERROR(VLOOKUP($J267,'Miljövärden urval för publ'!$B$2:$H$490,MATCH(L$3,'Miljövärden urval för publ'!$B$2:$H$2,0),FALSE)),"",VLOOKUP($J267,'Miljövärden urval för publ'!$B$2:$H$490,MATCH(L$3,'Miljövärden urval för publ'!$B$2:$H$2,0),FALSE))</f>
        <v>4.6563100000000004</v>
      </c>
      <c r="M267" s="106">
        <f>IF(ISERROR(VLOOKUP($J267,'Miljövärden urval för publ'!$B$2:$H$490,MATCH(M$3,'Miljövärden urval för publ'!$B$2:$H$2,0),FALSE)),"",VLOOKUP($J267,'Miljövärden urval för publ'!$B$2:$H$490,MATCH(M$3,'Miljövärden urval för publ'!$B$2:$H$2,0),FALSE))</f>
        <v>4.37296</v>
      </c>
      <c r="N267" s="106">
        <f>IF(ISERROR(VLOOKUP($J267,'Miljövärden urval för publ'!$B$2:$H$490,MATCH(N$3,'Miljövärden urval för publ'!$B$2:$H$2,0),FALSE)),"",VLOOKUP($J267,'Miljövärden urval för publ'!$B$2:$H$490,MATCH(N$3,'Miljövärden urval för publ'!$B$2:$H$2,0),FALSE))</f>
        <v>8.02603E-3</v>
      </c>
    </row>
    <row r="268" spans="1:14" x14ac:dyDescent="0.25">
      <c r="A268" s="117" t="s">
        <v>410</v>
      </c>
      <c r="B268" s="117" t="s">
        <v>411</v>
      </c>
      <c r="D268" s="112" t="str">
        <f>VLOOKUP(B268,'Miljövärden urval för publ'!$B$2:$V$480,MATCH("ska publiceras:",'Miljövärden urval för publ'!$B$2:$T$2,0),FALSE)</f>
        <v>ja</v>
      </c>
      <c r="E268" s="113">
        <f t="shared" si="12"/>
        <v>229</v>
      </c>
      <c r="H268" s="106">
        <v>266</v>
      </c>
      <c r="I268" s="106" t="str">
        <f t="shared" si="13"/>
        <v>Sundsvall Energi AB</v>
      </c>
      <c r="J268" s="106" t="str">
        <f t="shared" si="14"/>
        <v>Sundsvall</v>
      </c>
      <c r="K268" s="106">
        <f>IF(ISERROR(VLOOKUP($J268,'Miljövärden urval för publ'!$B$2:$H$490,MATCH(K$3,'Miljövärden urval för publ'!$B$2:$H$2,0),FALSE)),"",VLOOKUP($J268,'Miljövärden urval för publ'!$B$2:$H$490,MATCH(K$3,'Miljövärden urval för publ'!$B$2:$H$2,0),FALSE))</f>
        <v>0.161078</v>
      </c>
      <c r="L268" s="106">
        <f>IF(ISERROR(VLOOKUP($J268,'Miljövärden urval för publ'!$B$2:$H$490,MATCH(L$3,'Miljövärden urval för publ'!$B$2:$H$2,0),FALSE)),"",VLOOKUP($J268,'Miljövärden urval för publ'!$B$2:$H$490,MATCH(L$3,'Miljövärden urval för publ'!$B$2:$H$2,0),FALSE))</f>
        <v>84.351100000000002</v>
      </c>
      <c r="M268" s="106">
        <f>IF(ISERROR(VLOOKUP($J268,'Miljövärden urval för publ'!$B$2:$H$490,MATCH(M$3,'Miljövärden urval för publ'!$B$2:$H$2,0),FALSE)),"",VLOOKUP($J268,'Miljövärden urval för publ'!$B$2:$H$490,MATCH(M$3,'Miljövärden urval för publ'!$B$2:$H$2,0),FALSE))</f>
        <v>4.4112799999999996</v>
      </c>
      <c r="N268" s="106">
        <f>IF(ISERROR(VLOOKUP($J268,'Miljövärden urval för publ'!$B$2:$H$490,MATCH(N$3,'Miljövärden urval för publ'!$B$2:$H$2,0),FALSE)),"",VLOOKUP($J268,'Miljövärden urval för publ'!$B$2:$H$490,MATCH(N$3,'Miljövärden urval för publ'!$B$2:$H$2,0),FALSE))</f>
        <v>3.8136000000000003E-2</v>
      </c>
    </row>
    <row r="269" spans="1:14" x14ac:dyDescent="0.25">
      <c r="A269" s="117" t="s">
        <v>351</v>
      </c>
      <c r="B269" s="117" t="s">
        <v>352</v>
      </c>
      <c r="D269" s="112" t="str">
        <f>VLOOKUP(B269,'Miljövärden urval för publ'!$B$2:$V$480,MATCH("ska publiceras:",'Miljövärden urval för publ'!$B$2:$T$2,0),FALSE)</f>
        <v>ja</v>
      </c>
      <c r="E269" s="113">
        <f t="shared" si="12"/>
        <v>230</v>
      </c>
      <c r="H269" s="106">
        <v>267</v>
      </c>
      <c r="I269" s="106" t="str">
        <f t="shared" si="13"/>
        <v>Rindi Energi AB</v>
      </c>
      <c r="J269" s="106" t="str">
        <f t="shared" si="14"/>
        <v>Sunne</v>
      </c>
      <c r="K269" s="106">
        <f>IF(ISERROR(VLOOKUP($J269,'Miljövärden urval för publ'!$B$2:$H$490,MATCH(K$3,'Miljövärden urval för publ'!$B$2:$H$2,0),FALSE)),"",VLOOKUP($J269,'Miljövärden urval för publ'!$B$2:$H$490,MATCH(K$3,'Miljövärden urval för publ'!$B$2:$H$2,0),FALSE))</f>
        <v>9.1502799999999995E-2</v>
      </c>
      <c r="L269" s="106">
        <f>IF(ISERROR(VLOOKUP($J269,'Miljövärden urval för publ'!$B$2:$H$490,MATCH(L$3,'Miljövärden urval för publ'!$B$2:$H$2,0),FALSE)),"",VLOOKUP($J269,'Miljövärden urval för publ'!$B$2:$H$490,MATCH(L$3,'Miljövärden urval för publ'!$B$2:$H$2,0),FALSE))</f>
        <v>21.3476</v>
      </c>
      <c r="M269" s="106">
        <f>IF(ISERROR(VLOOKUP($J269,'Miljövärden urval för publ'!$B$2:$H$490,MATCH(M$3,'Miljövärden urval för publ'!$B$2:$H$2,0),FALSE)),"",VLOOKUP($J269,'Miljövärden urval för publ'!$B$2:$H$490,MATCH(M$3,'Miljövärden urval för publ'!$B$2:$H$2,0),FALSE))</f>
        <v>7.0804200000000002</v>
      </c>
      <c r="N269" s="106">
        <f>IF(ISERROR(VLOOKUP($J269,'Miljövärden urval för publ'!$B$2:$H$490,MATCH(N$3,'Miljövärden urval för publ'!$B$2:$H$2,0),FALSE)),"",VLOOKUP($J269,'Miljövärden urval för publ'!$B$2:$H$490,MATCH(N$3,'Miljövärden urval för publ'!$B$2:$H$2,0),FALSE))</f>
        <v>1.5630399999999999E-2</v>
      </c>
    </row>
    <row r="270" spans="1:14" x14ac:dyDescent="0.25">
      <c r="A270" s="117" t="s">
        <v>474</v>
      </c>
      <c r="B270" s="117" t="s">
        <v>482</v>
      </c>
      <c r="D270" s="112" t="str">
        <f>VLOOKUP(B270,'Miljövärden urval för publ'!$B$2:$V$480,MATCH("ska publiceras:",'Miljövärden urval för publ'!$B$2:$T$2,0),FALSE)</f>
        <v>ja</v>
      </c>
      <c r="E270" s="113">
        <f t="shared" si="12"/>
        <v>231</v>
      </c>
      <c r="H270" s="106">
        <v>268</v>
      </c>
      <c r="I270" s="106" t="str">
        <f t="shared" si="13"/>
        <v>Hagfors Energi AB</v>
      </c>
      <c r="J270" s="106" t="str">
        <f t="shared" si="14"/>
        <v>Sunnemo</v>
      </c>
      <c r="K270" s="106">
        <f>IF(ISERROR(VLOOKUP($J270,'Miljövärden urval för publ'!$B$2:$H$490,MATCH(K$3,'Miljövärden urval för publ'!$B$2:$H$2,0),FALSE)),"",VLOOKUP($J270,'Miljövärden urval för publ'!$B$2:$H$490,MATCH(K$3,'Miljövärden urval för publ'!$B$2:$H$2,0),FALSE))</f>
        <v>0.14133799999999999</v>
      </c>
      <c r="L270" s="106">
        <f>IF(ISERROR(VLOOKUP($J270,'Miljövärden urval för publ'!$B$2:$H$490,MATCH(L$3,'Miljövärden urval för publ'!$B$2:$H$2,0),FALSE)),"",VLOOKUP($J270,'Miljövärden urval för publ'!$B$2:$H$490,MATCH(L$3,'Miljövärden urval för publ'!$B$2:$H$2,0),FALSE))</f>
        <v>14.0471</v>
      </c>
      <c r="M270" s="106">
        <f>IF(ISERROR(VLOOKUP($J270,'Miljövärden urval för publ'!$B$2:$H$490,MATCH(M$3,'Miljövärden urval för publ'!$B$2:$H$2,0),FALSE)),"",VLOOKUP($J270,'Miljövärden urval för publ'!$B$2:$H$490,MATCH(M$3,'Miljövärden urval för publ'!$B$2:$H$2,0),FALSE))</f>
        <v>13.2765</v>
      </c>
      <c r="N270" s="106">
        <f>IF(ISERROR(VLOOKUP($J270,'Miljövärden urval för publ'!$B$2:$H$490,MATCH(N$3,'Miljövärden urval för publ'!$B$2:$H$2,0),FALSE)),"",VLOOKUP($J270,'Miljövärden urval för publ'!$B$2:$H$490,MATCH(N$3,'Miljövärden urval för publ'!$B$2:$H$2,0),FALSE))</f>
        <v>3.0892900000000001E-2</v>
      </c>
    </row>
    <row r="271" spans="1:14" x14ac:dyDescent="0.25">
      <c r="A271" s="117" t="s">
        <v>415</v>
      </c>
      <c r="B271" s="117" t="s">
        <v>418</v>
      </c>
      <c r="D271" s="112" t="str">
        <f>VLOOKUP(B271,'Miljövärden urval för publ'!$B$2:$V$480,MATCH("ska publiceras:",'Miljövärden urval för publ'!$B$2:$T$2,0),FALSE)</f>
        <v>ja</v>
      </c>
      <c r="E271" s="113">
        <f t="shared" si="12"/>
        <v>232</v>
      </c>
      <c r="H271" s="106">
        <v>269</v>
      </c>
      <c r="I271" s="106" t="str">
        <f t="shared" si="13"/>
        <v>Mälarenergi AB</v>
      </c>
      <c r="J271" s="106" t="str">
        <f t="shared" si="14"/>
        <v>Surahammar Mälarenergi</v>
      </c>
      <c r="K271" s="106">
        <f>IF(ISERROR(VLOOKUP($J271,'Miljövärden urval för publ'!$B$2:$H$490,MATCH(K$3,'Miljövärden urval för publ'!$B$2:$H$2,0),FALSE)),"",VLOOKUP($J271,'Miljövärden urval för publ'!$B$2:$H$490,MATCH(K$3,'Miljövärden urval för publ'!$B$2:$H$2,0),FALSE))</f>
        <v>0.64980199999999999</v>
      </c>
      <c r="L271" s="106">
        <f>IF(ISERROR(VLOOKUP($J271,'Miljövärden urval för publ'!$B$2:$H$490,MATCH(L$3,'Miljövärden urval för publ'!$B$2:$H$2,0),FALSE)),"",VLOOKUP($J271,'Miljövärden urval för publ'!$B$2:$H$490,MATCH(L$3,'Miljövärden urval för publ'!$B$2:$H$2,0),FALSE))</f>
        <v>235.93100000000001</v>
      </c>
      <c r="M271" s="106">
        <f>IF(ISERROR(VLOOKUP($J271,'Miljövärden urval för publ'!$B$2:$H$490,MATCH(M$3,'Miljövärden urval för publ'!$B$2:$H$2,0),FALSE)),"",VLOOKUP($J271,'Miljövärden urval för publ'!$B$2:$H$490,MATCH(M$3,'Miljövärden urval för publ'!$B$2:$H$2,0),FALSE))</f>
        <v>25.6389</v>
      </c>
      <c r="N271" s="106">
        <f>IF(ISERROR(VLOOKUP($J271,'Miljövärden urval för publ'!$B$2:$H$490,MATCH(N$3,'Miljövärden urval för publ'!$B$2:$H$2,0),FALSE)),"",VLOOKUP($J271,'Miljövärden urval för publ'!$B$2:$H$490,MATCH(N$3,'Miljövärden urval för publ'!$B$2:$H$2,0),FALSE))</f>
        <v>2.1765699999999999E-2</v>
      </c>
    </row>
    <row r="272" spans="1:14" x14ac:dyDescent="0.25">
      <c r="A272" s="117" t="s">
        <v>353</v>
      </c>
      <c r="B272" s="117" t="s">
        <v>354</v>
      </c>
      <c r="D272" s="112" t="str">
        <f>VLOOKUP(B272,'Miljövärden urval för publ'!$B$2:$V$480,MATCH("ska publiceras:",'Miljövärden urval för publ'!$B$2:$T$2,0),FALSE)</f>
        <v>ja</v>
      </c>
      <c r="E272" s="113">
        <f t="shared" si="12"/>
        <v>233</v>
      </c>
      <c r="H272" s="106">
        <v>270</v>
      </c>
      <c r="I272" s="106" t="str">
        <f t="shared" si="13"/>
        <v>Degerfors Energi AB</v>
      </c>
      <c r="J272" s="106" t="str">
        <f t="shared" si="14"/>
        <v>Svartå</v>
      </c>
      <c r="K272" s="106">
        <f>IF(ISERROR(VLOOKUP($J272,'Miljövärden urval för publ'!$B$2:$H$490,MATCH(K$3,'Miljövärden urval för publ'!$B$2:$H$2,0),FALSE)),"",VLOOKUP($J272,'Miljövärden urval för publ'!$B$2:$H$490,MATCH(K$3,'Miljövärden urval för publ'!$B$2:$H$2,0),FALSE))</f>
        <v>0.21163299999999999</v>
      </c>
      <c r="L272" s="106">
        <f>IF(ISERROR(VLOOKUP($J272,'Miljövärden urval för publ'!$B$2:$H$490,MATCH(L$3,'Miljövärden urval för publ'!$B$2:$H$2,0),FALSE)),"",VLOOKUP($J272,'Miljövärden urval för publ'!$B$2:$H$490,MATCH(L$3,'Miljövärden urval för publ'!$B$2:$H$2,0),FALSE))</f>
        <v>20.849699999999999</v>
      </c>
      <c r="M272" s="106">
        <f>IF(ISERROR(VLOOKUP($J272,'Miljövärden urval för publ'!$B$2:$H$490,MATCH(M$3,'Miljövärden urval för publ'!$B$2:$H$2,0),FALSE)),"",VLOOKUP($J272,'Miljövärden urval för publ'!$B$2:$H$490,MATCH(M$3,'Miljövärden urval för publ'!$B$2:$H$2,0),FALSE))</f>
        <v>17.881</v>
      </c>
      <c r="N272" s="106">
        <f>IF(ISERROR(VLOOKUP($J272,'Miljövärden urval för publ'!$B$2:$H$490,MATCH(N$3,'Miljövärden urval för publ'!$B$2:$H$2,0),FALSE)),"",VLOOKUP($J272,'Miljövärden urval för publ'!$B$2:$H$490,MATCH(N$3,'Miljövärden urval för publ'!$B$2:$H$2,0),FALSE))</f>
        <v>1.41265E-2</v>
      </c>
    </row>
    <row r="273" spans="1:14" x14ac:dyDescent="0.25">
      <c r="A273" s="117" t="s">
        <v>554</v>
      </c>
      <c r="B273" s="117" t="s">
        <v>555</v>
      </c>
      <c r="D273" s="112" t="str">
        <f>VLOOKUP(B273,'Miljövärden urval för publ'!$B$2:$V$480,MATCH("ska publiceras:",'Miljövärden urval för publ'!$B$2:$T$2,0),FALSE)</f>
        <v>ja</v>
      </c>
      <c r="E273" s="113">
        <f t="shared" si="12"/>
        <v>234</v>
      </c>
      <c r="H273" s="106">
        <v>271</v>
      </c>
      <c r="I273" s="106" t="str">
        <f t="shared" si="13"/>
        <v>Solör Bioenergi Svenljunga AB</v>
      </c>
      <c r="J273" s="106" t="str">
        <f t="shared" si="14"/>
        <v>Svenljunga</v>
      </c>
      <c r="K273" s="106">
        <f>IF(ISERROR(VLOOKUP($J273,'Miljövärden urval för publ'!$B$2:$H$490,MATCH(K$3,'Miljövärden urval för publ'!$B$2:$H$2,0),FALSE)),"",VLOOKUP($J273,'Miljövärden urval för publ'!$B$2:$H$490,MATCH(K$3,'Miljövärden urval för publ'!$B$2:$H$2,0),FALSE))</f>
        <v>0.20811399999999999</v>
      </c>
      <c r="L273" s="106">
        <f>IF(ISERROR(VLOOKUP($J273,'Miljövärden urval för publ'!$B$2:$H$490,MATCH(L$3,'Miljövärden urval för publ'!$B$2:$H$2,0),FALSE)),"",VLOOKUP($J273,'Miljövärden urval för publ'!$B$2:$H$490,MATCH(L$3,'Miljövärden urval för publ'!$B$2:$H$2,0),FALSE))</f>
        <v>42.366300000000003</v>
      </c>
      <c r="M273" s="106">
        <f>IF(ISERROR(VLOOKUP($J273,'Miljövärden urval för publ'!$B$2:$H$490,MATCH(M$3,'Miljövärden urval för publ'!$B$2:$H$2,0),FALSE)),"",VLOOKUP($J273,'Miljövärden urval för publ'!$B$2:$H$490,MATCH(M$3,'Miljövärden urval för publ'!$B$2:$H$2,0),FALSE))</f>
        <v>3.9839000000000002</v>
      </c>
      <c r="N273" s="106">
        <f>IF(ISERROR(VLOOKUP($J273,'Miljövärden urval för publ'!$B$2:$H$490,MATCH(N$3,'Miljövärden urval för publ'!$B$2:$H$2,0),FALSE)),"",VLOOKUP($J273,'Miljövärden urval för publ'!$B$2:$H$490,MATCH(N$3,'Miljövärden urval för publ'!$B$2:$H$2,0),FALSE))</f>
        <v>4.1992099999999997E-2</v>
      </c>
    </row>
    <row r="274" spans="1:14" x14ac:dyDescent="0.25">
      <c r="A274" s="117" t="s">
        <v>322</v>
      </c>
      <c r="B274" s="117" t="s">
        <v>326</v>
      </c>
      <c r="D274" s="112" t="str">
        <f>VLOOKUP(B274,'Miljövärden urval för publ'!$B$2:$V$480,MATCH("ska publiceras:",'Miljövärden urval för publ'!$B$2:$T$2,0),FALSE)</f>
        <v>ja</v>
      </c>
      <c r="E274" s="113">
        <f t="shared" si="12"/>
        <v>235</v>
      </c>
      <c r="H274" s="106">
        <v>272</v>
      </c>
      <c r="I274" s="106" t="str">
        <f t="shared" si="13"/>
        <v>Falu Energi &amp; Vatten AB</v>
      </c>
      <c r="J274" s="106" t="str">
        <f t="shared" si="14"/>
        <v>Svärdsjö</v>
      </c>
      <c r="K274" s="106">
        <f>IF(ISERROR(VLOOKUP($J274,'Miljövärden urval för publ'!$B$2:$H$490,MATCH(K$3,'Miljövärden urval för publ'!$B$2:$H$2,0),FALSE)),"",VLOOKUP($J274,'Miljövärden urval för publ'!$B$2:$H$490,MATCH(K$3,'Miljövärden urval för publ'!$B$2:$H$2,0),FALSE))</f>
        <v>0.183694</v>
      </c>
      <c r="L274" s="106">
        <f>IF(ISERROR(VLOOKUP($J274,'Miljövärden urval för publ'!$B$2:$H$490,MATCH(L$3,'Miljövärden urval för publ'!$B$2:$H$2,0),FALSE)),"",VLOOKUP($J274,'Miljövärden urval för publ'!$B$2:$H$490,MATCH(L$3,'Miljövärden urval för publ'!$B$2:$H$2,0),FALSE))</f>
        <v>17.305299999999999</v>
      </c>
      <c r="M274" s="106">
        <f>IF(ISERROR(VLOOKUP($J274,'Miljövärden urval för publ'!$B$2:$H$490,MATCH(M$3,'Miljövärden urval för publ'!$B$2:$H$2,0),FALSE)),"",VLOOKUP($J274,'Miljövärden urval för publ'!$B$2:$H$490,MATCH(M$3,'Miljövärden urval för publ'!$B$2:$H$2,0),FALSE))</f>
        <v>17.750599999999999</v>
      </c>
      <c r="N274" s="106">
        <f>IF(ISERROR(VLOOKUP($J274,'Miljövärden urval för publ'!$B$2:$H$490,MATCH(N$3,'Miljövärden urval för publ'!$B$2:$H$2,0),FALSE)),"",VLOOKUP($J274,'Miljövärden urval för publ'!$B$2:$H$490,MATCH(N$3,'Miljövärden urval för publ'!$B$2:$H$2,0),FALSE))</f>
        <v>2.63591E-2</v>
      </c>
    </row>
    <row r="275" spans="1:14" x14ac:dyDescent="0.25">
      <c r="A275" s="117" t="s">
        <v>331</v>
      </c>
      <c r="B275" s="117" t="s">
        <v>337</v>
      </c>
      <c r="D275" s="112" t="str">
        <f>VLOOKUP(B275,'Miljövärden urval för publ'!$B$2:$V$480,MATCH("ska publiceras:",'Miljövärden urval för publ'!$B$2:$T$2,0),FALSE)</f>
        <v>ja</v>
      </c>
      <c r="E275" s="113">
        <f t="shared" si="12"/>
        <v>236</v>
      </c>
      <c r="H275" s="106">
        <v>273</v>
      </c>
      <c r="I275" s="106" t="str">
        <f t="shared" si="13"/>
        <v>Värmevärden AB</v>
      </c>
      <c r="J275" s="106" t="str">
        <f t="shared" si="14"/>
        <v>Säffle</v>
      </c>
      <c r="K275" s="106">
        <f>IF(ISERROR(VLOOKUP($J275,'Miljövärden urval för publ'!$B$2:$H$490,MATCH(K$3,'Miljövärden urval för publ'!$B$2:$H$2,0),FALSE)),"",VLOOKUP($J275,'Miljövärden urval för publ'!$B$2:$H$490,MATCH(K$3,'Miljövärden urval för publ'!$B$2:$H$2,0),FALSE))</f>
        <v>0.15470999999999999</v>
      </c>
      <c r="L275" s="106">
        <f>IF(ISERROR(VLOOKUP($J275,'Miljövärden urval för publ'!$B$2:$H$490,MATCH(L$3,'Miljövärden urval för publ'!$B$2:$H$2,0),FALSE)),"",VLOOKUP($J275,'Miljövärden urval för publ'!$B$2:$H$490,MATCH(L$3,'Miljövärden urval för publ'!$B$2:$H$2,0),FALSE))</f>
        <v>12.121700000000001</v>
      </c>
      <c r="M275" s="106">
        <f>IF(ISERROR(VLOOKUP($J275,'Miljövärden urval för publ'!$B$2:$H$490,MATCH(M$3,'Miljövärden urval för publ'!$B$2:$H$2,0),FALSE)),"",VLOOKUP($J275,'Miljövärden urval för publ'!$B$2:$H$490,MATCH(M$3,'Miljövärden urval för publ'!$B$2:$H$2,0),FALSE))</f>
        <v>7.73902</v>
      </c>
      <c r="N275" s="106">
        <f>IF(ISERROR(VLOOKUP($J275,'Miljövärden urval för publ'!$B$2:$H$490,MATCH(N$3,'Miljövärden urval för publ'!$B$2:$H$2,0),FALSE)),"",VLOOKUP($J275,'Miljövärden urval för publ'!$B$2:$H$490,MATCH(N$3,'Miljövärden urval för publ'!$B$2:$H$2,0),FALSE))</f>
        <v>2.6911500000000001E-2</v>
      </c>
    </row>
    <row r="276" spans="1:14" x14ac:dyDescent="0.25">
      <c r="A276" s="117" t="s">
        <v>355</v>
      </c>
      <c r="B276" s="117" t="s">
        <v>356</v>
      </c>
      <c r="D276" s="112" t="str">
        <f>VLOOKUP(B276,'Miljövärden urval för publ'!$B$2:$V$480,MATCH("ska publiceras:",'Miljövärden urval för publ'!$B$2:$T$2,0),FALSE)</f>
        <v>ja</v>
      </c>
      <c r="E276" s="113">
        <f t="shared" si="12"/>
        <v>237</v>
      </c>
      <c r="H276" s="106">
        <v>274</v>
      </c>
      <c r="I276" s="106" t="str">
        <f t="shared" si="13"/>
        <v>Hedemora Energi AB</v>
      </c>
      <c r="J276" s="106" t="str">
        <f t="shared" si="14"/>
        <v>Säter</v>
      </c>
      <c r="K276" s="106">
        <f>IF(ISERROR(VLOOKUP($J276,'Miljövärden urval för publ'!$B$2:$H$490,MATCH(K$3,'Miljövärden urval för publ'!$B$2:$H$2,0),FALSE)),"",VLOOKUP($J276,'Miljövärden urval för publ'!$B$2:$H$490,MATCH(K$3,'Miljövärden urval för publ'!$B$2:$H$2,0),FALSE))</f>
        <v>0.126525</v>
      </c>
      <c r="L276" s="106">
        <f>IF(ISERROR(VLOOKUP($J276,'Miljövärden urval för publ'!$B$2:$H$490,MATCH(L$3,'Miljövärden urval för publ'!$B$2:$H$2,0),FALSE)),"",VLOOKUP($J276,'Miljövärden urval för publ'!$B$2:$H$490,MATCH(L$3,'Miljövärden urval för publ'!$B$2:$H$2,0),FALSE))</f>
        <v>29.502600000000001</v>
      </c>
      <c r="M276" s="106">
        <f>IF(ISERROR(VLOOKUP($J276,'Miljövärden urval för publ'!$B$2:$H$490,MATCH(M$3,'Miljövärden urval för publ'!$B$2:$H$2,0),FALSE)),"",VLOOKUP($J276,'Miljövärden urval för publ'!$B$2:$H$490,MATCH(M$3,'Miljövärden urval för publ'!$B$2:$H$2,0),FALSE))</f>
        <v>6.6268200000000004</v>
      </c>
      <c r="N276" s="106">
        <f>IF(ISERROR(VLOOKUP($J276,'Miljövärden urval för publ'!$B$2:$H$490,MATCH(N$3,'Miljövärden urval för publ'!$B$2:$H$2,0),FALSE)),"",VLOOKUP($J276,'Miljövärden urval för publ'!$B$2:$H$490,MATCH(N$3,'Miljövärden urval för publ'!$B$2:$H$2,0),FALSE))</f>
        <v>3.9868099999999997E-2</v>
      </c>
    </row>
    <row r="277" spans="1:14" x14ac:dyDescent="0.25">
      <c r="A277" s="117" t="s">
        <v>357</v>
      </c>
      <c r="B277" s="117" t="s">
        <v>371</v>
      </c>
      <c r="D277" s="112" t="str">
        <f>VLOOKUP(B277,'Miljövärden urval för publ'!$B$2:$V$480,MATCH("ska publiceras:",'Miljövärden urval för publ'!$B$2:$T$2,0),FALSE)</f>
        <v>ja</v>
      </c>
      <c r="E277" s="113">
        <f t="shared" si="12"/>
        <v>238</v>
      </c>
      <c r="H277" s="106">
        <v>275</v>
      </c>
      <c r="I277" s="106" t="str">
        <f t="shared" si="13"/>
        <v>Umeå Energi AB</v>
      </c>
      <c r="J277" s="106" t="str">
        <f t="shared" si="14"/>
        <v>Sävar</v>
      </c>
      <c r="K277" s="106">
        <f>IF(ISERROR(VLOOKUP($J277,'Miljövärden urval för publ'!$B$2:$H$490,MATCH(K$3,'Miljövärden urval för publ'!$B$2:$H$2,0),FALSE)),"",VLOOKUP($J277,'Miljövärden urval för publ'!$B$2:$H$490,MATCH(K$3,'Miljövärden urval för publ'!$B$2:$H$2,0),FALSE))</f>
        <v>8.0136299999999994E-2</v>
      </c>
      <c r="L277" s="106">
        <f>IF(ISERROR(VLOOKUP($J277,'Miljövärden urval för publ'!$B$2:$H$490,MATCH(L$3,'Miljövärden urval för publ'!$B$2:$H$2,0),FALSE)),"",VLOOKUP($J277,'Miljövärden urval för publ'!$B$2:$H$490,MATCH(L$3,'Miljövärden urval för publ'!$B$2:$H$2,0),FALSE))</f>
        <v>17.998699999999999</v>
      </c>
      <c r="M277" s="106">
        <f>IF(ISERROR(VLOOKUP($J277,'Miljövärden urval för publ'!$B$2:$H$490,MATCH(M$3,'Miljövärden urval för publ'!$B$2:$H$2,0),FALSE)),"",VLOOKUP($J277,'Miljövärden urval för publ'!$B$2:$H$490,MATCH(M$3,'Miljövärden urval för publ'!$B$2:$H$2,0),FALSE))</f>
        <v>9.6995000000000005</v>
      </c>
      <c r="N277" s="106">
        <f>IF(ISERROR(VLOOKUP($J277,'Miljövärden urval för publ'!$B$2:$H$490,MATCH(N$3,'Miljövärden urval för publ'!$B$2:$H$2,0),FALSE)),"",VLOOKUP($J277,'Miljövärden urval för publ'!$B$2:$H$490,MATCH(N$3,'Miljövärden urval för publ'!$B$2:$H$2,0),FALSE))</f>
        <v>1.6338800000000001E-2</v>
      </c>
    </row>
    <row r="278" spans="1:14" x14ac:dyDescent="0.25">
      <c r="A278" s="117" t="s">
        <v>462</v>
      </c>
      <c r="B278" s="117" t="s">
        <v>463</v>
      </c>
      <c r="D278" s="112" t="str">
        <f>VLOOKUP(B278,'Miljövärden urval för publ'!$B$2:$V$480,MATCH("ska publiceras:",'Miljövärden urval för publ'!$B$2:$T$2,0),FALSE)</f>
        <v>nej</v>
      </c>
      <c r="E278" s="113">
        <f t="shared" si="12"/>
        <v>238</v>
      </c>
      <c r="H278" s="106">
        <v>276</v>
      </c>
      <c r="I278" s="106" t="str">
        <f t="shared" si="13"/>
        <v>Sävsjö Energi AB</v>
      </c>
      <c r="J278" s="106" t="str">
        <f t="shared" si="14"/>
        <v>Sävsjö</v>
      </c>
      <c r="K278" s="106">
        <f>IF(ISERROR(VLOOKUP($J278,'Miljövärden urval för publ'!$B$2:$H$490,MATCH(K$3,'Miljövärden urval för publ'!$B$2:$H$2,0),FALSE)),"",VLOOKUP($J278,'Miljövärden urval för publ'!$B$2:$H$490,MATCH(K$3,'Miljövärden urval för publ'!$B$2:$H$2,0),FALSE))</f>
        <v>0.186641</v>
      </c>
      <c r="L278" s="106">
        <f>IF(ISERROR(VLOOKUP($J278,'Miljövärden urval för publ'!$B$2:$H$490,MATCH(L$3,'Miljövärden urval för publ'!$B$2:$H$2,0),FALSE)),"",VLOOKUP($J278,'Miljövärden urval för publ'!$B$2:$H$490,MATCH(L$3,'Miljövärden urval för publ'!$B$2:$H$2,0),FALSE))</f>
        <v>33.367899999999999</v>
      </c>
      <c r="M278" s="106">
        <f>IF(ISERROR(VLOOKUP($J278,'Miljövärden urval för publ'!$B$2:$H$490,MATCH(M$3,'Miljövärden urval för publ'!$B$2:$H$2,0),FALSE)),"",VLOOKUP($J278,'Miljövärden urval för publ'!$B$2:$H$490,MATCH(M$3,'Miljövärden urval för publ'!$B$2:$H$2,0),FALSE))</f>
        <v>12.702400000000001</v>
      </c>
      <c r="N278" s="106">
        <f>IF(ISERROR(VLOOKUP($J278,'Miljövärden urval för publ'!$B$2:$H$490,MATCH(N$3,'Miljövärden urval för publ'!$B$2:$H$2,0),FALSE)),"",VLOOKUP($J278,'Miljövärden urval för publ'!$B$2:$H$490,MATCH(N$3,'Miljövärden urval för publ'!$B$2:$H$2,0),FALSE))</f>
        <v>4.7476600000000001E-2</v>
      </c>
    </row>
    <row r="279" spans="1:14" x14ac:dyDescent="0.25">
      <c r="A279" s="117" t="s">
        <v>183</v>
      </c>
      <c r="B279" s="117" t="s">
        <v>184</v>
      </c>
      <c r="D279" s="112" t="str">
        <f>VLOOKUP(B279,'Miljövärden urval för publ'!$B$2:$V$480,MATCH("ska publiceras:",'Miljövärden urval för publ'!$B$2:$T$2,0),FALSE)</f>
        <v>ja</v>
      </c>
      <c r="E279" s="113">
        <f t="shared" si="12"/>
        <v>239</v>
      </c>
      <c r="H279" s="106">
        <v>277</v>
      </c>
      <c r="I279" s="106" t="str">
        <f t="shared" si="13"/>
        <v>Smedjebacken Energi AB</v>
      </c>
      <c r="J279" s="106" t="str">
        <f t="shared" si="14"/>
        <v>Söderbärke</v>
      </c>
      <c r="K279" s="106">
        <f>IF(ISERROR(VLOOKUP($J279,'Miljövärden urval för publ'!$B$2:$H$490,MATCH(K$3,'Miljövärden urval för publ'!$B$2:$H$2,0),FALSE)),"",VLOOKUP($J279,'Miljövärden urval för publ'!$B$2:$H$490,MATCH(K$3,'Miljövärden urval för publ'!$B$2:$H$2,0),FALSE))</f>
        <v>0.12903200000000001</v>
      </c>
      <c r="L279" s="106">
        <f>IF(ISERROR(VLOOKUP($J279,'Miljövärden urval för publ'!$B$2:$H$490,MATCH(L$3,'Miljövärden urval för publ'!$B$2:$H$2,0),FALSE)),"",VLOOKUP($J279,'Miljövärden urval för publ'!$B$2:$H$490,MATCH(L$3,'Miljövärden urval för publ'!$B$2:$H$2,0),FALSE))</f>
        <v>31.382100000000001</v>
      </c>
      <c r="M279" s="106">
        <f>IF(ISERROR(VLOOKUP($J279,'Miljövärden urval för publ'!$B$2:$H$490,MATCH(M$3,'Miljövärden urval för publ'!$B$2:$H$2,0),FALSE)),"",VLOOKUP($J279,'Miljövärden urval för publ'!$B$2:$H$490,MATCH(M$3,'Miljövärden urval för publ'!$B$2:$H$2,0),FALSE))</f>
        <v>9.6030800000000003</v>
      </c>
      <c r="N279" s="106">
        <f>IF(ISERROR(VLOOKUP($J279,'Miljövärden urval för publ'!$B$2:$H$490,MATCH(N$3,'Miljövärden urval för publ'!$B$2:$H$2,0),FALSE)),"",VLOOKUP($J279,'Miljövärden urval för publ'!$B$2:$H$490,MATCH(N$3,'Miljövärden urval för publ'!$B$2:$H$2,0),FALSE))</f>
        <v>3.2778599999999998E-2</v>
      </c>
    </row>
    <row r="280" spans="1:14" x14ac:dyDescent="0.25">
      <c r="A280" s="117" t="s">
        <v>376</v>
      </c>
      <c r="B280" s="117" t="s">
        <v>377</v>
      </c>
      <c r="D280" s="112" t="str">
        <f>VLOOKUP(B280,'Miljövärden urval för publ'!$B$2:$V$480,MATCH("ska publiceras:",'Miljövärden urval för publ'!$B$2:$T$2,0),FALSE)</f>
        <v>ja</v>
      </c>
      <c r="E280" s="113">
        <f t="shared" si="12"/>
        <v>240</v>
      </c>
      <c r="H280" s="106">
        <v>278</v>
      </c>
      <c r="I280" s="106" t="str">
        <f t="shared" si="13"/>
        <v>Bionär Närvärme AB</v>
      </c>
      <c r="J280" s="106" t="str">
        <f t="shared" si="14"/>
        <v>Söderfors</v>
      </c>
      <c r="K280" s="106">
        <f>IF(ISERROR(VLOOKUP($J280,'Miljövärden urval för publ'!$B$2:$H$490,MATCH(K$3,'Miljövärden urval för publ'!$B$2:$H$2,0),FALSE)),"",VLOOKUP($J280,'Miljövärden urval för publ'!$B$2:$H$490,MATCH(K$3,'Miljövärden urval för publ'!$B$2:$H$2,0),FALSE))</f>
        <v>0.16297600000000001</v>
      </c>
      <c r="L280" s="106">
        <f>IF(ISERROR(VLOOKUP($J280,'Miljövärden urval för publ'!$B$2:$H$490,MATCH(L$3,'Miljövärden urval för publ'!$B$2:$H$2,0),FALSE)),"",VLOOKUP($J280,'Miljövärden urval för publ'!$B$2:$H$490,MATCH(L$3,'Miljövärden urval för publ'!$B$2:$H$2,0),FALSE))</f>
        <v>13.9132</v>
      </c>
      <c r="M280" s="106">
        <f>IF(ISERROR(VLOOKUP($J280,'Miljövärden urval för publ'!$B$2:$H$490,MATCH(M$3,'Miljövärden urval för publ'!$B$2:$H$2,0),FALSE)),"",VLOOKUP($J280,'Miljövärden urval för publ'!$B$2:$H$490,MATCH(M$3,'Miljövärden urval för publ'!$B$2:$H$2,0),FALSE))</f>
        <v>16.438600000000001</v>
      </c>
      <c r="N280" s="106">
        <f>IF(ISERROR(VLOOKUP($J280,'Miljövärden urval för publ'!$B$2:$H$490,MATCH(N$3,'Miljövärden urval för publ'!$B$2:$H$2,0),FALSE)),"",VLOOKUP($J280,'Miljövärden urval för publ'!$B$2:$H$490,MATCH(N$3,'Miljövärden urval för publ'!$B$2:$H$2,0),FALSE))</f>
        <v>2.0005700000000001E-2</v>
      </c>
    </row>
    <row r="281" spans="1:14" x14ac:dyDescent="0.25">
      <c r="A281" s="117" t="s">
        <v>238</v>
      </c>
      <c r="B281" s="117" t="s">
        <v>244</v>
      </c>
      <c r="D281" s="112" t="str">
        <f>VLOOKUP(B281,'Miljövärden urval för publ'!$B$2:$V$480,MATCH("ska publiceras:",'Miljövärden urval för publ'!$B$2:$T$2,0),FALSE)</f>
        <v>ja</v>
      </c>
      <c r="E281" s="113">
        <f t="shared" si="12"/>
        <v>241</v>
      </c>
      <c r="H281" s="106">
        <v>279</v>
      </c>
      <c r="I281" s="106" t="str">
        <f t="shared" si="13"/>
        <v>Söderhamn Nära AB</v>
      </c>
      <c r="J281" s="106" t="str">
        <f t="shared" si="14"/>
        <v>Söderhamn</v>
      </c>
      <c r="K281" s="106">
        <f>IF(ISERROR(VLOOKUP($J281,'Miljövärden urval för publ'!$B$2:$H$490,MATCH(K$3,'Miljövärden urval för publ'!$B$2:$H$2,0),FALSE)),"",VLOOKUP($J281,'Miljövärden urval för publ'!$B$2:$H$490,MATCH(K$3,'Miljövärden urval för publ'!$B$2:$H$2,0),FALSE))</f>
        <v>0.136964</v>
      </c>
      <c r="L281" s="106">
        <f>IF(ISERROR(VLOOKUP($J281,'Miljövärden urval för publ'!$B$2:$H$490,MATCH(L$3,'Miljövärden urval för publ'!$B$2:$H$2,0),FALSE)),"",VLOOKUP($J281,'Miljövärden urval för publ'!$B$2:$H$490,MATCH(L$3,'Miljövärden urval för publ'!$B$2:$H$2,0),FALSE))</f>
        <v>8.7896099999999997</v>
      </c>
      <c r="M281" s="106">
        <f>IF(ISERROR(VLOOKUP($J281,'Miljövärden urval för publ'!$B$2:$H$490,MATCH(M$3,'Miljövärden urval för publ'!$B$2:$H$2,0),FALSE)),"",VLOOKUP($J281,'Miljövärden urval för publ'!$B$2:$H$490,MATCH(M$3,'Miljövärden urval för publ'!$B$2:$H$2,0),FALSE))</f>
        <v>7.6673400000000003</v>
      </c>
      <c r="N281" s="106">
        <f>IF(ISERROR(VLOOKUP($J281,'Miljövärden urval för publ'!$B$2:$H$490,MATCH(N$3,'Miljövärden urval för publ'!$B$2:$H$2,0),FALSE)),"",VLOOKUP($J281,'Miljövärden urval för publ'!$B$2:$H$490,MATCH(N$3,'Miljövärden urval för publ'!$B$2:$H$2,0),FALSE))</f>
        <v>1.48269E-3</v>
      </c>
    </row>
    <row r="282" spans="1:14" x14ac:dyDescent="0.25">
      <c r="A282" s="117" t="s">
        <v>33</v>
      </c>
      <c r="B282" s="117" t="s">
        <v>40</v>
      </c>
      <c r="D282" s="112" t="str">
        <f>VLOOKUP(B282,'Miljövärden urval för publ'!$B$2:$V$480,MATCH("ska publiceras:",'Miljövärden urval för publ'!$B$2:$T$2,0),FALSE)</f>
        <v>ja</v>
      </c>
      <c r="E282" s="113">
        <f t="shared" si="12"/>
        <v>242</v>
      </c>
      <c r="H282" s="106">
        <v>280</v>
      </c>
      <c r="I282" s="106" t="str">
        <f t="shared" si="13"/>
        <v>Telge Nät AB</v>
      </c>
      <c r="J282" s="106" t="str">
        <f t="shared" si="14"/>
        <v>Södertälje</v>
      </c>
      <c r="K282" s="106">
        <f>IF(ISERROR(VLOOKUP($J282,'Miljövärden urval för publ'!$B$2:$H$490,MATCH(K$3,'Miljövärden urval för publ'!$B$2:$H$2,0),FALSE)),"",VLOOKUP($J282,'Miljövärden urval för publ'!$B$2:$H$490,MATCH(K$3,'Miljövärden urval för publ'!$B$2:$H$2,0),FALSE))</f>
        <v>0.140182</v>
      </c>
      <c r="L282" s="106">
        <f>IF(ISERROR(VLOOKUP($J282,'Miljövärden urval för publ'!$B$2:$H$490,MATCH(L$3,'Miljövärden urval för publ'!$B$2:$H$2,0),FALSE)),"",VLOOKUP($J282,'Miljövärden urval för publ'!$B$2:$H$490,MATCH(L$3,'Miljövärden urval för publ'!$B$2:$H$2,0),FALSE))</f>
        <v>48.946399999999997</v>
      </c>
      <c r="M282" s="106">
        <f>IF(ISERROR(VLOOKUP($J282,'Miljövärden urval för publ'!$B$2:$H$490,MATCH(M$3,'Miljövärden urval för publ'!$B$2:$H$2,0),FALSE)),"",VLOOKUP($J282,'Miljövärden urval för publ'!$B$2:$H$490,MATCH(M$3,'Miljövärden urval för publ'!$B$2:$H$2,0),FALSE))</f>
        <v>5.7163599999999999</v>
      </c>
      <c r="N282" s="106">
        <f>IF(ISERROR(VLOOKUP($J282,'Miljövärden urval för publ'!$B$2:$H$490,MATCH(N$3,'Miljövärden urval för publ'!$B$2:$H$2,0),FALSE)),"",VLOOKUP($J282,'Miljövärden urval för publ'!$B$2:$H$490,MATCH(N$3,'Miljövärden urval för publ'!$B$2:$H$2,0),FALSE))</f>
        <v>3.9017100000000001E-3</v>
      </c>
    </row>
    <row r="283" spans="1:14" x14ac:dyDescent="0.25">
      <c r="A283" s="117" t="s">
        <v>425</v>
      </c>
      <c r="B283" s="117" t="s">
        <v>430</v>
      </c>
      <c r="D283" s="112" t="str">
        <f>VLOOKUP(B283,'Miljövärden urval för publ'!$B$2:$V$480,MATCH("ska publiceras:",'Miljövärden urval för publ'!$B$2:$T$2,0),FALSE)</f>
        <v>ja</v>
      </c>
      <c r="E283" s="113">
        <f t="shared" si="12"/>
        <v>243</v>
      </c>
      <c r="H283" s="106">
        <v>281</v>
      </c>
      <c r="I283" s="106" t="str">
        <f t="shared" si="13"/>
        <v>Södertörns Fjärrvärme AB</v>
      </c>
      <c r="J283" s="106" t="str">
        <f t="shared" si="14"/>
        <v>Södertörn Fjärrvärme Totalt</v>
      </c>
      <c r="K283" s="106">
        <f>IF(ISERROR(VLOOKUP($J283,'Miljövärden urval för publ'!$B$2:$H$490,MATCH(K$3,'Miljövärden urval för publ'!$B$2:$H$2,0),FALSE)),"",VLOOKUP($J283,'Miljövärden urval för publ'!$B$2:$H$490,MATCH(K$3,'Miljövärden urval för publ'!$B$2:$H$2,0),FALSE))</f>
        <v>0.125748</v>
      </c>
      <c r="L283" s="106">
        <f>IF(ISERROR(VLOOKUP($J283,'Miljövärden urval för publ'!$B$2:$H$490,MATCH(L$3,'Miljövärden urval för publ'!$B$2:$H$2,0),FALSE)),"",VLOOKUP($J283,'Miljövärden urval för publ'!$B$2:$H$490,MATCH(L$3,'Miljövärden urval för publ'!$B$2:$H$2,0),FALSE))</f>
        <v>40.122999999999998</v>
      </c>
      <c r="M283" s="106">
        <f>IF(ISERROR(VLOOKUP($J283,'Miljövärden urval för publ'!$B$2:$H$490,MATCH(M$3,'Miljövärden urval för publ'!$B$2:$H$2,0),FALSE)),"",VLOOKUP($J283,'Miljövärden urval för publ'!$B$2:$H$490,MATCH(M$3,'Miljövärden urval för publ'!$B$2:$H$2,0),FALSE))</f>
        <v>5.4083600000000001</v>
      </c>
      <c r="N283" s="106">
        <f>IF(ISERROR(VLOOKUP($J283,'Miljövärden urval för publ'!$B$2:$H$490,MATCH(N$3,'Miljövärden urval för publ'!$B$2:$H$2,0),FALSE)),"",VLOOKUP($J283,'Miljövärden urval för publ'!$B$2:$H$490,MATCH(N$3,'Miljövärden urval för publ'!$B$2:$H$2,0),FALSE))</f>
        <v>4.87689E-3</v>
      </c>
    </row>
    <row r="284" spans="1:14" x14ac:dyDescent="0.25">
      <c r="A284" s="117" t="s">
        <v>147</v>
      </c>
      <c r="B284" s="117" t="s">
        <v>153</v>
      </c>
      <c r="D284" s="112" t="str">
        <f>VLOOKUP(B284,'Miljövärden urval för publ'!$B$2:$V$480,MATCH("ska publiceras:",'Miljövärden urval för publ'!$B$2:$T$2,0),FALSE)</f>
        <v>nej</v>
      </c>
      <c r="E284" s="113">
        <f t="shared" si="12"/>
        <v>243</v>
      </c>
      <c r="H284" s="106">
        <v>282</v>
      </c>
      <c r="I284" s="106" t="str">
        <f t="shared" si="13"/>
        <v>Vimmerby Energi &amp; Miljö AB</v>
      </c>
      <c r="J284" s="106" t="str">
        <f t="shared" si="14"/>
        <v>Södra Vi</v>
      </c>
      <c r="K284" s="106">
        <f>IF(ISERROR(VLOOKUP($J284,'Miljövärden urval för publ'!$B$2:$H$490,MATCH(K$3,'Miljövärden urval för publ'!$B$2:$H$2,0),FALSE)),"",VLOOKUP($J284,'Miljövärden urval för publ'!$B$2:$H$490,MATCH(K$3,'Miljövärden urval för publ'!$B$2:$H$2,0),FALSE))</f>
        <v>6.5097100000000005E-2</v>
      </c>
      <c r="L284" s="106">
        <f>IF(ISERROR(VLOOKUP($J284,'Miljövärden urval för publ'!$B$2:$H$490,MATCH(L$3,'Miljövärden urval för publ'!$B$2:$H$2,0),FALSE)),"",VLOOKUP($J284,'Miljövärden urval för publ'!$B$2:$H$490,MATCH(L$3,'Miljövärden urval för publ'!$B$2:$H$2,0),FALSE))</f>
        <v>11.570399999999999</v>
      </c>
      <c r="M284" s="106">
        <f>IF(ISERROR(VLOOKUP($J284,'Miljövärden urval för publ'!$B$2:$H$490,MATCH(M$3,'Miljövärden urval för publ'!$B$2:$H$2,0),FALSE)),"",VLOOKUP($J284,'Miljövärden urval för publ'!$B$2:$H$490,MATCH(M$3,'Miljövärden urval för publ'!$B$2:$H$2,0),FALSE))</f>
        <v>8.9169400000000003</v>
      </c>
      <c r="N284" s="106">
        <f>IF(ISERROR(VLOOKUP($J284,'Miljövärden urval för publ'!$B$2:$H$490,MATCH(N$3,'Miljövärden urval för publ'!$B$2:$H$2,0),FALSE)),"",VLOOKUP($J284,'Miljövärden urval för publ'!$B$2:$H$490,MATCH(N$3,'Miljövärden urval för publ'!$B$2:$H$2,0),FALSE))</f>
        <v>0</v>
      </c>
    </row>
    <row r="285" spans="1:14" x14ac:dyDescent="0.25">
      <c r="A285" s="117" t="s">
        <v>376</v>
      </c>
      <c r="B285" s="117" t="s">
        <v>378</v>
      </c>
      <c r="D285" s="112" t="str">
        <f>VLOOKUP(B285,'Miljövärden urval för publ'!$B$2:$V$480,MATCH("ska publiceras:",'Miljövärden urval för publ'!$B$2:$T$2,0),FALSE)</f>
        <v>ja</v>
      </c>
      <c r="E285" s="113">
        <f t="shared" si="12"/>
        <v>244</v>
      </c>
      <c r="H285" s="106">
        <v>283</v>
      </c>
      <c r="I285" s="106" t="str">
        <f t="shared" si="13"/>
        <v>Värmevärden AB</v>
      </c>
      <c r="J285" s="106" t="str">
        <f t="shared" si="14"/>
        <v>Sörforsa</v>
      </c>
      <c r="K285" s="106">
        <f>IF(ISERROR(VLOOKUP($J285,'Miljövärden urval för publ'!$B$2:$H$490,MATCH(K$3,'Miljövärden urval för publ'!$B$2:$H$2,0),FALSE)),"",VLOOKUP($J285,'Miljövärden urval för publ'!$B$2:$H$490,MATCH(K$3,'Miljövärden urval för publ'!$B$2:$H$2,0),FALSE))</f>
        <v>0.116299</v>
      </c>
      <c r="L285" s="106">
        <f>IF(ISERROR(VLOOKUP($J285,'Miljövärden urval för publ'!$B$2:$H$490,MATCH(L$3,'Miljövärden urval för publ'!$B$2:$H$2,0),FALSE)),"",VLOOKUP($J285,'Miljövärden urval för publ'!$B$2:$H$490,MATCH(L$3,'Miljövärden urval för publ'!$B$2:$H$2,0),FALSE))</f>
        <v>23.4834</v>
      </c>
      <c r="M285" s="106">
        <f>IF(ISERROR(VLOOKUP($J285,'Miljövärden urval för publ'!$B$2:$H$490,MATCH(M$3,'Miljövärden urval för publ'!$B$2:$H$2,0),FALSE)),"",VLOOKUP($J285,'Miljövärden urval för publ'!$B$2:$H$490,MATCH(M$3,'Miljövärden urval för publ'!$B$2:$H$2,0),FALSE))</f>
        <v>9.2012599999999996</v>
      </c>
      <c r="N285" s="106">
        <f>IF(ISERROR(VLOOKUP($J285,'Miljövärden urval för publ'!$B$2:$H$490,MATCH(N$3,'Miljövärden urval för publ'!$B$2:$H$2,0),FALSE)),"",VLOOKUP($J285,'Miljövärden urval för publ'!$B$2:$H$490,MATCH(N$3,'Miljövärden urval för publ'!$B$2:$H$2,0),FALSE))</f>
        <v>3.8432899999999999E-2</v>
      </c>
    </row>
    <row r="286" spans="1:14" x14ac:dyDescent="0.25">
      <c r="A286" s="117" t="s">
        <v>160</v>
      </c>
      <c r="B286" s="117" t="s">
        <v>163</v>
      </c>
      <c r="D286" s="112" t="str">
        <f>VLOOKUP(B286,'Miljövärden urval för publ'!$B$2:$V$480,MATCH("ska publiceras:",'Miljövärden urval för publ'!$B$2:$T$2,0),FALSE)</f>
        <v>ja</v>
      </c>
      <c r="E286" s="113">
        <f t="shared" si="12"/>
        <v>245</v>
      </c>
      <c r="H286" s="106">
        <v>284</v>
      </c>
      <c r="I286" s="106" t="str">
        <f t="shared" si="13"/>
        <v>Tidaholms Energi AB</v>
      </c>
      <c r="J286" s="106" t="str">
        <f t="shared" si="14"/>
        <v>Tidaholm</v>
      </c>
      <c r="K286" s="106">
        <f>IF(ISERROR(VLOOKUP($J286,'Miljövärden urval för publ'!$B$2:$H$490,MATCH(K$3,'Miljövärden urval för publ'!$B$2:$H$2,0),FALSE)),"",VLOOKUP($J286,'Miljövärden urval för publ'!$B$2:$H$490,MATCH(K$3,'Miljövärden urval för publ'!$B$2:$H$2,0),FALSE))</f>
        <v>0.15817000000000001</v>
      </c>
      <c r="L286" s="106">
        <f>IF(ISERROR(VLOOKUP($J286,'Miljövärden urval för publ'!$B$2:$H$490,MATCH(L$3,'Miljövärden urval för publ'!$B$2:$H$2,0),FALSE)),"",VLOOKUP($J286,'Miljövärden urval för publ'!$B$2:$H$490,MATCH(L$3,'Miljövärden urval för publ'!$B$2:$H$2,0),FALSE))</f>
        <v>65.869</v>
      </c>
      <c r="M286" s="106">
        <f>IF(ISERROR(VLOOKUP($J286,'Miljövärden urval för publ'!$B$2:$H$490,MATCH(M$3,'Miljövärden urval för publ'!$B$2:$H$2,0),FALSE)),"",VLOOKUP($J286,'Miljövärden urval för publ'!$B$2:$H$490,MATCH(M$3,'Miljövärden urval för publ'!$B$2:$H$2,0),FALSE))</f>
        <v>8.3106500000000008</v>
      </c>
      <c r="N286" s="106">
        <f>IF(ISERROR(VLOOKUP($J286,'Miljövärden urval för publ'!$B$2:$H$490,MATCH(N$3,'Miljövärden urval för publ'!$B$2:$H$2,0),FALSE)),"",VLOOKUP($J286,'Miljövärden urval för publ'!$B$2:$H$490,MATCH(N$3,'Miljövärden urval för publ'!$B$2:$H$2,0),FALSE))</f>
        <v>1.71019E-2</v>
      </c>
    </row>
    <row r="287" spans="1:14" x14ac:dyDescent="0.25">
      <c r="A287" s="117" t="s">
        <v>382</v>
      </c>
      <c r="B287" s="117" t="s">
        <v>383</v>
      </c>
      <c r="D287" s="112" t="str">
        <f>VLOOKUP(B287,'Miljövärden urval för publ'!$B$2:$V$480,MATCH("ska publiceras:",'Miljövärden urval för publ'!$B$2:$T$2,0),FALSE)</f>
        <v>ja</v>
      </c>
      <c r="E287" s="113">
        <f t="shared" si="12"/>
        <v>246</v>
      </c>
      <c r="H287" s="106">
        <v>285</v>
      </c>
      <c r="I287" s="106" t="str">
        <f t="shared" si="13"/>
        <v>Skövde Värmeverk AB</v>
      </c>
      <c r="J287" s="106" t="str">
        <f t="shared" si="14"/>
        <v>Tidan</v>
      </c>
      <c r="K287" s="106">
        <f>IF(ISERROR(VLOOKUP($J287,'Miljövärden urval för publ'!$B$2:$H$490,MATCH(K$3,'Miljövärden urval för publ'!$B$2:$H$2,0),FALSE)),"",VLOOKUP($J287,'Miljövärden urval för publ'!$B$2:$H$490,MATCH(K$3,'Miljövärden urval för publ'!$B$2:$H$2,0),FALSE))</f>
        <v>0.17266999999999999</v>
      </c>
      <c r="L287" s="106">
        <f>IF(ISERROR(VLOOKUP($J287,'Miljövärden urval för publ'!$B$2:$H$490,MATCH(L$3,'Miljövärden urval för publ'!$B$2:$H$2,0),FALSE)),"",VLOOKUP($J287,'Miljövärden urval för publ'!$B$2:$H$490,MATCH(L$3,'Miljövärden urval för publ'!$B$2:$H$2,0),FALSE))</f>
        <v>12.0433</v>
      </c>
      <c r="M287" s="106">
        <f>IF(ISERROR(VLOOKUP($J287,'Miljövärden urval för publ'!$B$2:$H$490,MATCH(M$3,'Miljövärden urval för publ'!$B$2:$H$2,0),FALSE)),"",VLOOKUP($J287,'Miljövärden urval för publ'!$B$2:$H$490,MATCH(M$3,'Miljövärden urval för publ'!$B$2:$H$2,0),FALSE))</f>
        <v>16.701799999999999</v>
      </c>
      <c r="N287" s="106">
        <f>IF(ISERROR(VLOOKUP($J287,'Miljövärden urval för publ'!$B$2:$H$490,MATCH(N$3,'Miljövärden urval för publ'!$B$2:$H$2,0),FALSE)),"",VLOOKUP($J287,'Miljövärden urval för publ'!$B$2:$H$490,MATCH(N$3,'Miljövärden urval för publ'!$B$2:$H$2,0),FALSE))</f>
        <v>1.36799E-2</v>
      </c>
    </row>
    <row r="288" spans="1:14" x14ac:dyDescent="0.25">
      <c r="A288" s="117" t="s">
        <v>76</v>
      </c>
      <c r="B288" s="117" t="s">
        <v>91</v>
      </c>
      <c r="D288" s="112" t="str">
        <f>VLOOKUP(B288,'Miljövärden urval för publ'!$B$2:$V$480,MATCH("ska publiceras:",'Miljövärden urval för publ'!$B$2:$T$2,0),FALSE)</f>
        <v>ja</v>
      </c>
      <c r="E288" s="113">
        <f t="shared" si="12"/>
        <v>247</v>
      </c>
      <c r="H288" s="106">
        <v>286</v>
      </c>
      <c r="I288" s="106" t="str">
        <f t="shared" si="13"/>
        <v>Tierps Fjärrvärme AB</v>
      </c>
      <c r="J288" s="106" t="str">
        <f t="shared" si="14"/>
        <v>Tierp</v>
      </c>
      <c r="K288" s="106">
        <f>IF(ISERROR(VLOOKUP($J288,'Miljövärden urval för publ'!$B$2:$H$490,MATCH(K$3,'Miljövärden urval för publ'!$B$2:$H$2,0),FALSE)),"",VLOOKUP($J288,'Miljövärden urval för publ'!$B$2:$H$490,MATCH(K$3,'Miljövärden urval för publ'!$B$2:$H$2,0),FALSE))</f>
        <v>0.19442100000000001</v>
      </c>
      <c r="L288" s="106">
        <f>IF(ISERROR(VLOOKUP($J288,'Miljövärden urval för publ'!$B$2:$H$490,MATCH(L$3,'Miljövärden urval för publ'!$B$2:$H$2,0),FALSE)),"",VLOOKUP($J288,'Miljövärden urval för publ'!$B$2:$H$490,MATCH(L$3,'Miljövärden urval för publ'!$B$2:$H$2,0),FALSE))</f>
        <v>43.361699999999999</v>
      </c>
      <c r="M288" s="106">
        <f>IF(ISERROR(VLOOKUP($J288,'Miljövärden urval för publ'!$B$2:$H$490,MATCH(M$3,'Miljövärden urval för publ'!$B$2:$H$2,0),FALSE)),"",VLOOKUP($J288,'Miljövärden urval för publ'!$B$2:$H$490,MATCH(M$3,'Miljövärden urval för publ'!$B$2:$H$2,0),FALSE))</f>
        <v>7.9805900000000003</v>
      </c>
      <c r="N288" s="106">
        <f>IF(ISERROR(VLOOKUP($J288,'Miljövärden urval för publ'!$B$2:$H$490,MATCH(N$3,'Miljövärden urval för publ'!$B$2:$H$2,0),FALSE)),"",VLOOKUP($J288,'Miljövärden urval för publ'!$B$2:$H$490,MATCH(N$3,'Miljövärden urval för publ'!$B$2:$H$2,0),FALSE))</f>
        <v>4.21565E-2</v>
      </c>
    </row>
    <row r="289" spans="1:14" x14ac:dyDescent="0.25">
      <c r="A289" s="117" t="s">
        <v>385</v>
      </c>
      <c r="B289" s="117" t="s">
        <v>386</v>
      </c>
      <c r="D289" s="112" t="str">
        <f>VLOOKUP(B289,'Miljövärden urval för publ'!$B$2:$V$480,MATCH("ska publiceras:",'Miljövärden urval för publ'!$B$2:$T$2,0),FALSE)</f>
        <v>ja</v>
      </c>
      <c r="E289" s="113">
        <f t="shared" si="12"/>
        <v>248</v>
      </c>
      <c r="H289" s="106">
        <v>287</v>
      </c>
      <c r="I289" s="106" t="str">
        <f t="shared" si="13"/>
        <v>Ulricehamns Energi AB</v>
      </c>
      <c r="J289" s="106" t="str">
        <f t="shared" si="14"/>
        <v>Timmele</v>
      </c>
      <c r="K289" s="106">
        <f>IF(ISERROR(VLOOKUP($J289,'Miljövärden urval för publ'!$B$2:$H$490,MATCH(K$3,'Miljövärden urval för publ'!$B$2:$H$2,0),FALSE)),"",VLOOKUP($J289,'Miljövärden urval för publ'!$B$2:$H$490,MATCH(K$3,'Miljövärden urval för publ'!$B$2:$H$2,0),FALSE))</f>
        <v>0.15398200000000001</v>
      </c>
      <c r="L289" s="106">
        <f>IF(ISERROR(VLOOKUP($J289,'Miljövärden urval för publ'!$B$2:$H$490,MATCH(L$3,'Miljövärden urval för publ'!$B$2:$H$2,0),FALSE)),"",VLOOKUP($J289,'Miljövärden urval för publ'!$B$2:$H$490,MATCH(L$3,'Miljövärden urval för publ'!$B$2:$H$2,0),FALSE))</f>
        <v>12.9655</v>
      </c>
      <c r="M289" s="106">
        <f>IF(ISERROR(VLOOKUP($J289,'Miljövärden urval för publ'!$B$2:$H$490,MATCH(M$3,'Miljövärden urval för publ'!$B$2:$H$2,0),FALSE)),"",VLOOKUP($J289,'Miljövärden urval för publ'!$B$2:$H$490,MATCH(M$3,'Miljövärden urval för publ'!$B$2:$H$2,0),FALSE))</f>
        <v>14.440899999999999</v>
      </c>
      <c r="N289" s="106">
        <f>IF(ISERROR(VLOOKUP($J289,'Miljövärden urval för publ'!$B$2:$H$490,MATCH(N$3,'Miljövärden urval för publ'!$B$2:$H$2,0),FALSE)),"",VLOOKUP($J289,'Miljövärden urval för publ'!$B$2:$H$490,MATCH(N$3,'Miljövärden urval för publ'!$B$2:$H$2,0),FALSE))</f>
        <v>6.5894500000000002E-3</v>
      </c>
    </row>
    <row r="290" spans="1:14" x14ac:dyDescent="0.25">
      <c r="A290" s="117" t="s">
        <v>261</v>
      </c>
      <c r="B290" s="117" t="s">
        <v>264</v>
      </c>
      <c r="D290" s="112" t="str">
        <f>VLOOKUP(B290,'Miljövärden urval för publ'!$B$2:$V$480,MATCH("ska publiceras:",'Miljövärden urval för publ'!$B$2:$T$2,0),FALSE)</f>
        <v>nej</v>
      </c>
      <c r="E290" s="113">
        <f t="shared" si="12"/>
        <v>248</v>
      </c>
      <c r="H290" s="106">
        <v>288</v>
      </c>
      <c r="I290" s="106" t="str">
        <f t="shared" si="13"/>
        <v>Skövde Värmeverk AB</v>
      </c>
      <c r="J290" s="106" t="str">
        <f t="shared" si="14"/>
        <v>Timmersdala</v>
      </c>
      <c r="K290" s="106">
        <f>IF(ISERROR(VLOOKUP($J290,'Miljövärden urval för publ'!$B$2:$H$490,MATCH(K$3,'Miljövärden urval för publ'!$B$2:$H$2,0),FALSE)),"",VLOOKUP($J290,'Miljövärden urval för publ'!$B$2:$H$490,MATCH(K$3,'Miljövärden urval för publ'!$B$2:$H$2,0),FALSE))</f>
        <v>0.180897</v>
      </c>
      <c r="L290" s="106">
        <f>IF(ISERROR(VLOOKUP($J290,'Miljövärden urval för publ'!$B$2:$H$490,MATCH(L$3,'Miljövärden urval för publ'!$B$2:$H$2,0),FALSE)),"",VLOOKUP($J290,'Miljövärden urval för publ'!$B$2:$H$490,MATCH(L$3,'Miljövärden urval för publ'!$B$2:$H$2,0),FALSE))</f>
        <v>11.5997</v>
      </c>
      <c r="M290" s="106">
        <f>IF(ISERROR(VLOOKUP($J290,'Miljövärden urval för publ'!$B$2:$H$490,MATCH(M$3,'Miljövärden urval för publ'!$B$2:$H$2,0),FALSE)),"",VLOOKUP($J290,'Miljövärden urval för publ'!$B$2:$H$490,MATCH(M$3,'Miljövärden urval för publ'!$B$2:$H$2,0),FALSE))</f>
        <v>17.664999999999999</v>
      </c>
      <c r="N290" s="106">
        <f>IF(ISERROR(VLOOKUP($J290,'Miljövärden urval för publ'!$B$2:$H$490,MATCH(N$3,'Miljövärden urval för publ'!$B$2:$H$2,0),FALSE)),"",VLOOKUP($J290,'Miljövärden urval för publ'!$B$2:$H$490,MATCH(N$3,'Miljövärden urval för publ'!$B$2:$H$2,0),FALSE))</f>
        <v>1.0427499999999999E-2</v>
      </c>
    </row>
    <row r="291" spans="1:14" x14ac:dyDescent="0.25">
      <c r="A291" s="117" t="s">
        <v>185</v>
      </c>
      <c r="B291" s="117" t="s">
        <v>188</v>
      </c>
      <c r="D291" s="112" t="str">
        <f>VLOOKUP(B291,'Miljövärden urval för publ'!$B$2:$V$480,MATCH("ska publiceras:",'Miljövärden urval för publ'!$B$2:$T$2,0),FALSE)</f>
        <v>ja</v>
      </c>
      <c r="E291" s="113">
        <f t="shared" si="12"/>
        <v>249</v>
      </c>
      <c r="H291" s="106">
        <v>289</v>
      </c>
      <c r="I291" s="106" t="str">
        <f t="shared" si="13"/>
        <v>E.ON Värme Sverige AB</v>
      </c>
      <c r="J291" s="106" t="str">
        <f t="shared" si="14"/>
        <v>Timrå</v>
      </c>
      <c r="K291" s="106">
        <f>IF(ISERROR(VLOOKUP($J291,'Miljövärden urval för publ'!$B$2:$H$490,MATCH(K$3,'Miljövärden urval för publ'!$B$2:$H$2,0),FALSE)),"",VLOOKUP($J291,'Miljövärden urval för publ'!$B$2:$H$490,MATCH(K$3,'Miljövärden urval för publ'!$B$2:$H$2,0),FALSE))</f>
        <v>9.20435E-2</v>
      </c>
      <c r="L291" s="106">
        <f>IF(ISERROR(VLOOKUP($J291,'Miljövärden urval för publ'!$B$2:$H$490,MATCH(L$3,'Miljövärden urval för publ'!$B$2:$H$2,0),FALSE)),"",VLOOKUP($J291,'Miljövärden urval för publ'!$B$2:$H$490,MATCH(L$3,'Miljövärden urval för publ'!$B$2:$H$2,0),FALSE))</f>
        <v>19.661799999999999</v>
      </c>
      <c r="M291" s="106">
        <f>IF(ISERROR(VLOOKUP($J291,'Miljövärden urval för publ'!$B$2:$H$490,MATCH(M$3,'Miljövärden urval för publ'!$B$2:$H$2,0),FALSE)),"",VLOOKUP($J291,'Miljövärden urval för publ'!$B$2:$H$490,MATCH(M$3,'Miljövärden urval för publ'!$B$2:$H$2,0),FALSE))</f>
        <v>0.408219</v>
      </c>
      <c r="N291" s="106">
        <f>IF(ISERROR(VLOOKUP($J291,'Miljövärden urval för publ'!$B$2:$H$490,MATCH(N$3,'Miljövärden urval för publ'!$B$2:$H$2,0),FALSE)),"",VLOOKUP($J291,'Miljövärden urval för publ'!$B$2:$H$490,MATCH(N$3,'Miljövärden urval för publ'!$B$2:$H$2,0),FALSE))</f>
        <v>2.9240800000000001E-2</v>
      </c>
    </row>
    <row r="292" spans="1:14" x14ac:dyDescent="0.25">
      <c r="A292" s="117" t="s">
        <v>76</v>
      </c>
      <c r="B292" s="117" t="s">
        <v>92</v>
      </c>
      <c r="D292" s="112" t="str">
        <f>VLOOKUP(B292,'Miljövärden urval för publ'!$B$2:$V$480,MATCH("ska publiceras:",'Miljövärden urval för publ'!$B$2:$T$2,0),FALSE)</f>
        <v>ja</v>
      </c>
      <c r="E292" s="113">
        <f t="shared" si="12"/>
        <v>250</v>
      </c>
      <c r="H292" s="106">
        <v>290</v>
      </c>
      <c r="I292" s="106" t="str">
        <f t="shared" si="13"/>
        <v>Rindi Energi AB</v>
      </c>
      <c r="J292" s="106" t="str">
        <f t="shared" si="14"/>
        <v>Tomelilla</v>
      </c>
      <c r="K292" s="106">
        <f>IF(ISERROR(VLOOKUP($J292,'Miljövärden urval för publ'!$B$2:$H$490,MATCH(K$3,'Miljövärden urval för publ'!$B$2:$H$2,0),FALSE)),"",VLOOKUP($J292,'Miljövärden urval för publ'!$B$2:$H$490,MATCH(K$3,'Miljövärden urval för publ'!$B$2:$H$2,0),FALSE))</f>
        <v>0.10577499999999999</v>
      </c>
      <c r="L292" s="106">
        <f>IF(ISERROR(VLOOKUP($J292,'Miljövärden urval för publ'!$B$2:$H$490,MATCH(L$3,'Miljövärden urval för publ'!$B$2:$H$2,0),FALSE)),"",VLOOKUP($J292,'Miljövärden urval för publ'!$B$2:$H$490,MATCH(L$3,'Miljövärden urval för publ'!$B$2:$H$2,0),FALSE))</f>
        <v>25.5318</v>
      </c>
      <c r="M292" s="106">
        <f>IF(ISERROR(VLOOKUP($J292,'Miljövärden urval för publ'!$B$2:$H$490,MATCH(M$3,'Miljövärden urval för publ'!$B$2:$H$2,0),FALSE)),"",VLOOKUP($J292,'Miljövärden urval för publ'!$B$2:$H$490,MATCH(M$3,'Miljövärden urval för publ'!$B$2:$H$2,0),FALSE))</f>
        <v>8.8058899999999998</v>
      </c>
      <c r="N292" s="106">
        <f>IF(ISERROR(VLOOKUP($J292,'Miljövärden urval för publ'!$B$2:$H$490,MATCH(N$3,'Miljövärden urval för publ'!$B$2:$H$2,0),FALSE)),"",VLOOKUP($J292,'Miljövärden urval för publ'!$B$2:$H$490,MATCH(N$3,'Miljövärden urval för publ'!$B$2:$H$2,0),FALSE))</f>
        <v>1.7345300000000001E-2</v>
      </c>
    </row>
    <row r="293" spans="1:14" x14ac:dyDescent="0.25">
      <c r="A293" s="117" t="s">
        <v>249</v>
      </c>
      <c r="B293" s="117" t="s">
        <v>252</v>
      </c>
      <c r="D293" s="112" t="str">
        <f>VLOOKUP(B293,'Miljövärden urval för publ'!$B$2:$V$480,MATCH("ska publiceras:",'Miljövärden urval för publ'!$B$2:$T$2,0),FALSE)</f>
        <v>ja</v>
      </c>
      <c r="E293" s="113">
        <f t="shared" si="12"/>
        <v>251</v>
      </c>
      <c r="H293" s="106">
        <v>291</v>
      </c>
      <c r="I293" s="106" t="str">
        <f t="shared" si="13"/>
        <v>Värmevärden AB</v>
      </c>
      <c r="J293" s="106" t="str">
        <f t="shared" si="14"/>
        <v>Torsby</v>
      </c>
      <c r="K293" s="106">
        <f>IF(ISERROR(VLOOKUP($J293,'Miljövärden urval för publ'!$B$2:$H$490,MATCH(K$3,'Miljövärden urval för publ'!$B$2:$H$2,0),FALSE)),"",VLOOKUP($J293,'Miljövärden urval för publ'!$B$2:$H$490,MATCH(K$3,'Miljövärden urval för publ'!$B$2:$H$2,0),FALSE))</f>
        <v>0.105264</v>
      </c>
      <c r="L293" s="106">
        <f>IF(ISERROR(VLOOKUP($J293,'Miljövärden urval för publ'!$B$2:$H$490,MATCH(L$3,'Miljövärden urval för publ'!$B$2:$H$2,0),FALSE)),"",VLOOKUP($J293,'Miljövärden urval för publ'!$B$2:$H$490,MATCH(L$3,'Miljövärden urval för publ'!$B$2:$H$2,0),FALSE))</f>
        <v>12.6455</v>
      </c>
      <c r="M293" s="106">
        <f>IF(ISERROR(VLOOKUP($J293,'Miljövärden urval för publ'!$B$2:$H$490,MATCH(M$3,'Miljövärden urval för publ'!$B$2:$H$2,0),FALSE)),"",VLOOKUP($J293,'Miljövärden urval för publ'!$B$2:$H$490,MATCH(M$3,'Miljövärden urval för publ'!$B$2:$H$2,0),FALSE))</f>
        <v>7.1300600000000003</v>
      </c>
      <c r="N293" s="106">
        <f>IF(ISERROR(VLOOKUP($J293,'Miljövärden urval för publ'!$B$2:$H$490,MATCH(N$3,'Miljövärden urval för publ'!$B$2:$H$2,0),FALSE)),"",VLOOKUP($J293,'Miljövärden urval för publ'!$B$2:$H$490,MATCH(N$3,'Miljövärden urval för publ'!$B$2:$H$2,0),FALSE))</f>
        <v>1.1480499999999999E-2</v>
      </c>
    </row>
    <row r="294" spans="1:14" x14ac:dyDescent="0.25">
      <c r="A294" s="117" t="s">
        <v>206</v>
      </c>
      <c r="B294" s="117" t="s">
        <v>212</v>
      </c>
      <c r="D294" s="112" t="str">
        <f>VLOOKUP(B294,'Miljövärden urval för publ'!$B$2:$V$480,MATCH("ska publiceras:",'Miljövärden urval för publ'!$B$2:$T$2,0),FALSE)</f>
        <v>ja</v>
      </c>
      <c r="E294" s="113">
        <f t="shared" si="12"/>
        <v>252</v>
      </c>
      <c r="H294" s="106">
        <v>292</v>
      </c>
      <c r="I294" s="106" t="str">
        <f t="shared" si="13"/>
        <v>Borlänge Energi AB</v>
      </c>
      <c r="J294" s="106" t="str">
        <f t="shared" si="14"/>
        <v>Torsång</v>
      </c>
      <c r="K294" s="106">
        <f>IF(ISERROR(VLOOKUP($J294,'Miljövärden urval för publ'!$B$2:$H$490,MATCH(K$3,'Miljövärden urval för publ'!$B$2:$H$2,0),FALSE)),"",VLOOKUP($J294,'Miljövärden urval för publ'!$B$2:$H$490,MATCH(K$3,'Miljövärden urval för publ'!$B$2:$H$2,0),FALSE))</f>
        <v>0.38766899999999999</v>
      </c>
      <c r="L294" s="106">
        <f>IF(ISERROR(VLOOKUP($J294,'Miljövärden urval för publ'!$B$2:$H$490,MATCH(L$3,'Miljövärden urval för publ'!$B$2:$H$2,0),FALSE)),"",VLOOKUP($J294,'Miljövärden urval för publ'!$B$2:$H$490,MATCH(L$3,'Miljövärden urval för publ'!$B$2:$H$2,0),FALSE))</f>
        <v>8.6358599999999992</v>
      </c>
      <c r="M294" s="106">
        <f>IF(ISERROR(VLOOKUP($J294,'Miljövärden urval för publ'!$B$2:$H$490,MATCH(M$3,'Miljövärden urval för publ'!$B$2:$H$2,0),FALSE)),"",VLOOKUP($J294,'Miljövärden urval för publ'!$B$2:$H$490,MATCH(M$3,'Miljövärden urval för publ'!$B$2:$H$2,0),FALSE))</f>
        <v>16.644600000000001</v>
      </c>
      <c r="N294" s="106">
        <f>IF(ISERROR(VLOOKUP($J294,'Miljövärden urval för publ'!$B$2:$H$490,MATCH(N$3,'Miljövärden urval för publ'!$B$2:$H$2,0),FALSE)),"",VLOOKUP($J294,'Miljövärden urval för publ'!$B$2:$H$490,MATCH(N$3,'Miljövärden urval för publ'!$B$2:$H$2,0),FALSE))</f>
        <v>3.0726299999999998E-3</v>
      </c>
    </row>
    <row r="295" spans="1:14" x14ac:dyDescent="0.25">
      <c r="A295" s="117" t="s">
        <v>127</v>
      </c>
      <c r="B295" s="117" t="s">
        <v>130</v>
      </c>
      <c r="D295" s="112" t="str">
        <f>VLOOKUP(B295,'Miljövärden urval för publ'!$B$2:$V$480,MATCH("ska publiceras:",'Miljövärden urval för publ'!$B$2:$T$2,0),FALSE)</f>
        <v>ja</v>
      </c>
      <c r="E295" s="113">
        <f t="shared" si="12"/>
        <v>253</v>
      </c>
      <c r="H295" s="106">
        <v>293</v>
      </c>
      <c r="I295" s="106" t="str">
        <f t="shared" si="13"/>
        <v>Tranås Energi AB</v>
      </c>
      <c r="J295" s="106" t="str">
        <f t="shared" si="14"/>
        <v>Tranås</v>
      </c>
      <c r="K295" s="106">
        <f>IF(ISERROR(VLOOKUP($J295,'Miljövärden urval för publ'!$B$2:$H$490,MATCH(K$3,'Miljövärden urval för publ'!$B$2:$H$2,0),FALSE)),"",VLOOKUP($J295,'Miljövärden urval för publ'!$B$2:$H$490,MATCH(K$3,'Miljövärden urval för publ'!$B$2:$H$2,0),FALSE))</f>
        <v>7.2290800000000002E-2</v>
      </c>
      <c r="L295" s="106">
        <f>IF(ISERROR(VLOOKUP($J295,'Miljövärden urval för publ'!$B$2:$H$490,MATCH(L$3,'Miljövärden urval för publ'!$B$2:$H$2,0),FALSE)),"",VLOOKUP($J295,'Miljövärden urval för publ'!$B$2:$H$490,MATCH(L$3,'Miljövärden urval för publ'!$B$2:$H$2,0),FALSE))</f>
        <v>13.6258</v>
      </c>
      <c r="M295" s="106">
        <f>IF(ISERROR(VLOOKUP($J295,'Miljövärden urval för publ'!$B$2:$H$490,MATCH(M$3,'Miljövärden urval för publ'!$B$2:$H$2,0),FALSE)),"",VLOOKUP($J295,'Miljövärden urval för publ'!$B$2:$H$490,MATCH(M$3,'Miljövärden urval för publ'!$B$2:$H$2,0),FALSE))</f>
        <v>7.3489199999999997</v>
      </c>
      <c r="N295" s="106">
        <f>IF(ISERROR(VLOOKUP($J295,'Miljövärden urval för publ'!$B$2:$H$490,MATCH(N$3,'Miljövärden urval för publ'!$B$2:$H$2,0),FALSE)),"",VLOOKUP($J295,'Miljövärden urval för publ'!$B$2:$H$490,MATCH(N$3,'Miljövärden urval för publ'!$B$2:$H$2,0),FALSE))</f>
        <v>1.2682799999999999E-2</v>
      </c>
    </row>
    <row r="296" spans="1:14" x14ac:dyDescent="0.25">
      <c r="A296" s="117" t="s">
        <v>394</v>
      </c>
      <c r="B296" s="117" t="s">
        <v>395</v>
      </c>
      <c r="D296" s="112" t="str">
        <f>VLOOKUP(B296,'Miljövärden urval för publ'!$B$2:$V$480,MATCH("ska publiceras:",'Miljövärden urval för publ'!$B$2:$T$2,0),FALSE)</f>
        <v>ja</v>
      </c>
      <c r="E296" s="113">
        <f t="shared" si="12"/>
        <v>254</v>
      </c>
      <c r="H296" s="106">
        <v>294</v>
      </c>
      <c r="I296" s="106" t="str">
        <f t="shared" si="13"/>
        <v>Trelleborgs Fjärrvärme AB</v>
      </c>
      <c r="J296" s="106" t="str">
        <f t="shared" si="14"/>
        <v>Trelleborg Fjärrvärme AB</v>
      </c>
      <c r="K296" s="106">
        <f>IF(ISERROR(VLOOKUP($J296,'Miljövärden urval för publ'!$B$2:$H$490,MATCH(K$3,'Miljövärden urval för publ'!$B$2:$H$2,0),FALSE)),"",VLOOKUP($J296,'Miljövärden urval för publ'!$B$2:$H$490,MATCH(K$3,'Miljövärden urval för publ'!$B$2:$H$2,0),FALSE))</f>
        <v>9.4782900000000003E-2</v>
      </c>
      <c r="L296" s="106">
        <f>IF(ISERROR(VLOOKUP($J296,'Miljövärden urval för publ'!$B$2:$H$490,MATCH(L$3,'Miljövärden urval för publ'!$B$2:$H$2,0),FALSE)),"",VLOOKUP($J296,'Miljövärden urval för publ'!$B$2:$H$490,MATCH(L$3,'Miljövärden urval för publ'!$B$2:$H$2,0),FALSE))</f>
        <v>16.089700000000001</v>
      </c>
      <c r="M296" s="106">
        <f>IF(ISERROR(VLOOKUP($J296,'Miljövärden urval för publ'!$B$2:$H$490,MATCH(M$3,'Miljövärden urval för publ'!$B$2:$H$2,0),FALSE)),"",VLOOKUP($J296,'Miljövärden urval för publ'!$B$2:$H$490,MATCH(M$3,'Miljövärden urval för publ'!$B$2:$H$2,0),FALSE))</f>
        <v>8.0529499999999992</v>
      </c>
      <c r="N296" s="106">
        <f>IF(ISERROR(VLOOKUP($J296,'Miljövärden urval för publ'!$B$2:$H$490,MATCH(N$3,'Miljövärden urval för publ'!$B$2:$H$2,0),FALSE)),"",VLOOKUP($J296,'Miljövärden urval för publ'!$B$2:$H$490,MATCH(N$3,'Miljövärden urval för publ'!$B$2:$H$2,0),FALSE))</f>
        <v>6.9595300000000002E-3</v>
      </c>
    </row>
    <row r="297" spans="1:14" x14ac:dyDescent="0.25">
      <c r="A297" s="117" t="s">
        <v>144</v>
      </c>
      <c r="B297" s="117" t="s">
        <v>145</v>
      </c>
      <c r="D297" s="112" t="str">
        <f>VLOOKUP(B297,'Miljövärden urval för publ'!$B$2:$V$480,MATCH("ska publiceras:",'Miljövärden urval för publ'!$B$2:$T$2,0),FALSE)</f>
        <v>ja</v>
      </c>
      <c r="E297" s="113">
        <f t="shared" si="12"/>
        <v>255</v>
      </c>
      <c r="H297" s="106">
        <v>295</v>
      </c>
      <c r="I297" s="106" t="str">
        <f t="shared" si="13"/>
        <v>Trollhättan Energi AB</v>
      </c>
      <c r="J297" s="106" t="str">
        <f t="shared" si="14"/>
        <v>Trollhättan</v>
      </c>
      <c r="K297" s="106">
        <f>IF(ISERROR(VLOOKUP($J297,'Miljövärden urval för publ'!$B$2:$H$490,MATCH(K$3,'Miljövärden urval för publ'!$B$2:$H$2,0),FALSE)),"",VLOOKUP($J297,'Miljövärden urval för publ'!$B$2:$H$490,MATCH(K$3,'Miljövärden urval för publ'!$B$2:$H$2,0),FALSE))</f>
        <v>3.7840100000000002E-2</v>
      </c>
      <c r="L297" s="106">
        <f>IF(ISERROR(VLOOKUP($J297,'Miljövärden urval för publ'!$B$2:$H$490,MATCH(L$3,'Miljövärden urval för publ'!$B$2:$H$2,0),FALSE)),"",VLOOKUP($J297,'Miljövärden urval för publ'!$B$2:$H$490,MATCH(L$3,'Miljövärden urval för publ'!$B$2:$H$2,0),FALSE))</f>
        <v>10.159700000000001</v>
      </c>
      <c r="M297" s="106">
        <f>IF(ISERROR(VLOOKUP($J297,'Miljövärden urval för publ'!$B$2:$H$490,MATCH(M$3,'Miljövärden urval för publ'!$B$2:$H$2,0),FALSE)),"",VLOOKUP($J297,'Miljövärden urval för publ'!$B$2:$H$490,MATCH(M$3,'Miljövärden urval för publ'!$B$2:$H$2,0),FALSE))</f>
        <v>7.0411299999999999</v>
      </c>
      <c r="N297" s="106">
        <f>IF(ISERROR(VLOOKUP($J297,'Miljövärden urval för publ'!$B$2:$H$490,MATCH(N$3,'Miljövärden urval för publ'!$B$2:$H$2,0),FALSE)),"",VLOOKUP($J297,'Miljövärden urval för publ'!$B$2:$H$490,MATCH(N$3,'Miljövärden urval för publ'!$B$2:$H$2,0),FALSE))</f>
        <v>3.2224200000000001E-3</v>
      </c>
    </row>
    <row r="298" spans="1:14" x14ac:dyDescent="0.25">
      <c r="A298" s="117" t="s">
        <v>394</v>
      </c>
      <c r="B298" s="117" t="s">
        <v>396</v>
      </c>
      <c r="D298" s="112" t="str">
        <f>VLOOKUP(B298,'Miljövärden urval för publ'!$B$2:$V$480,MATCH("ska publiceras:",'Miljövärden urval för publ'!$B$2:$T$2,0),FALSE)</f>
        <v>ja</v>
      </c>
      <c r="E298" s="113">
        <f t="shared" si="12"/>
        <v>256</v>
      </c>
      <c r="H298" s="106">
        <v>296</v>
      </c>
      <c r="I298" s="106" t="str">
        <f t="shared" si="13"/>
        <v>Statkraft Värme AB</v>
      </c>
      <c r="J298" s="106" t="str">
        <f t="shared" si="14"/>
        <v>Trosa</v>
      </c>
      <c r="K298" s="106">
        <f>IF(ISERROR(VLOOKUP($J298,'Miljövärden urval för publ'!$B$2:$H$490,MATCH(K$3,'Miljövärden urval för publ'!$B$2:$H$2,0),FALSE)),"",VLOOKUP($J298,'Miljövärden urval för publ'!$B$2:$H$490,MATCH(K$3,'Miljövärden urval för publ'!$B$2:$H$2,0),FALSE))</f>
        <v>9.5585600000000007E-2</v>
      </c>
      <c r="L298" s="106">
        <f>IF(ISERROR(VLOOKUP($J298,'Miljövärden urval för publ'!$B$2:$H$490,MATCH(L$3,'Miljövärden urval för publ'!$B$2:$H$2,0),FALSE)),"",VLOOKUP($J298,'Miljövärden urval för publ'!$B$2:$H$490,MATCH(L$3,'Miljövärden urval för publ'!$B$2:$H$2,0),FALSE))</f>
        <v>16.330500000000001</v>
      </c>
      <c r="M298" s="106">
        <f>IF(ISERROR(VLOOKUP($J298,'Miljövärden urval för publ'!$B$2:$H$490,MATCH(M$3,'Miljövärden urval för publ'!$B$2:$H$2,0),FALSE)),"",VLOOKUP($J298,'Miljövärden urval för publ'!$B$2:$H$490,MATCH(M$3,'Miljövärden urval för publ'!$B$2:$H$2,0),FALSE))</f>
        <v>7.9573400000000003</v>
      </c>
      <c r="N298" s="106">
        <f>IF(ISERROR(VLOOKUP($J298,'Miljövärden urval för publ'!$B$2:$H$490,MATCH(N$3,'Miljövärden urval för publ'!$B$2:$H$2,0),FALSE)),"",VLOOKUP($J298,'Miljövärden urval för publ'!$B$2:$H$490,MATCH(N$3,'Miljövärden urval för publ'!$B$2:$H$2,0),FALSE))</f>
        <v>1.80769E-2</v>
      </c>
    </row>
    <row r="299" spans="1:14" x14ac:dyDescent="0.25">
      <c r="A299" s="117" t="s">
        <v>491</v>
      </c>
      <c r="B299" s="117" t="s">
        <v>494</v>
      </c>
      <c r="D299" s="112" t="str">
        <f>VLOOKUP(B299,'Miljövärden urval för publ'!$B$2:$V$480,MATCH("ska publiceras:",'Miljövärden urval för publ'!$B$2:$T$2,0),FALSE)</f>
        <v>ja</v>
      </c>
      <c r="E299" s="113">
        <f t="shared" si="12"/>
        <v>257</v>
      </c>
      <c r="H299" s="106">
        <v>297</v>
      </c>
      <c r="I299" s="106" t="str">
        <f t="shared" si="13"/>
        <v>Varberg Energi AB</v>
      </c>
      <c r="J299" s="106" t="str">
        <f t="shared" si="14"/>
        <v>Träslövsläge</v>
      </c>
      <c r="K299" s="106">
        <f>IF(ISERROR(VLOOKUP($J299,'Miljövärden urval för publ'!$B$2:$H$490,MATCH(K$3,'Miljövärden urval för publ'!$B$2:$H$2,0),FALSE)),"",VLOOKUP($J299,'Miljövärden urval för publ'!$B$2:$H$490,MATCH(K$3,'Miljövärden urval för publ'!$B$2:$H$2,0),FALSE))</f>
        <v>0.48994799999999999</v>
      </c>
      <c r="L299" s="106">
        <f>IF(ISERROR(VLOOKUP($J299,'Miljövärden urval för publ'!$B$2:$H$490,MATCH(L$3,'Miljövärden urval för publ'!$B$2:$H$2,0),FALSE)),"",VLOOKUP($J299,'Miljövärden urval för publ'!$B$2:$H$490,MATCH(L$3,'Miljövärden urval för publ'!$B$2:$H$2,0),FALSE))</f>
        <v>80.552700000000002</v>
      </c>
      <c r="M299" s="106">
        <f>IF(ISERROR(VLOOKUP($J299,'Miljövärden urval för publ'!$B$2:$H$490,MATCH(M$3,'Miljövärden urval för publ'!$B$2:$H$2,0),FALSE)),"",VLOOKUP($J299,'Miljövärden urval för publ'!$B$2:$H$490,MATCH(M$3,'Miljövärden urval för publ'!$B$2:$H$2,0),FALSE))</f>
        <v>29.435600000000001</v>
      </c>
      <c r="N299" s="106">
        <f>IF(ISERROR(VLOOKUP($J299,'Miljövärden urval för publ'!$B$2:$H$490,MATCH(N$3,'Miljövärden urval för publ'!$B$2:$H$2,0),FALSE)),"",VLOOKUP($J299,'Miljövärden urval för publ'!$B$2:$H$490,MATCH(N$3,'Miljövärden urval för publ'!$B$2:$H$2,0),FALSE))</f>
        <v>0.121153</v>
      </c>
    </row>
    <row r="300" spans="1:14" x14ac:dyDescent="0.25">
      <c r="A300" s="117" t="s">
        <v>331</v>
      </c>
      <c r="B300" s="117" t="s">
        <v>338</v>
      </c>
      <c r="D300" s="112" t="str">
        <f>VLOOKUP(B300,'Miljövärden urval för publ'!$B$2:$V$480,MATCH("ska publiceras:",'Miljövärden urval för publ'!$B$2:$T$2,0),FALSE)</f>
        <v>ja</v>
      </c>
      <c r="E300" s="113">
        <f t="shared" si="12"/>
        <v>258</v>
      </c>
      <c r="H300" s="106">
        <v>298</v>
      </c>
      <c r="I300" s="106" t="str">
        <f t="shared" si="13"/>
        <v>Sundsvall Energi AB</v>
      </c>
      <c r="J300" s="106" t="str">
        <f t="shared" si="14"/>
        <v>Tunadal</v>
      </c>
      <c r="K300" s="106">
        <f>IF(ISERROR(VLOOKUP($J300,'Miljövärden urval för publ'!$B$2:$H$490,MATCH(K$3,'Miljövärden urval för publ'!$B$2:$H$2,0),FALSE)),"",VLOOKUP($J300,'Miljövärden urval för publ'!$B$2:$H$490,MATCH(K$3,'Miljövärden urval för publ'!$B$2:$H$2,0),FALSE))</f>
        <v>0.89038399999999995</v>
      </c>
      <c r="L300" s="106">
        <f>IF(ISERROR(VLOOKUP($J300,'Miljövärden urval för publ'!$B$2:$H$490,MATCH(L$3,'Miljövärden urval för publ'!$B$2:$H$2,0),FALSE)),"",VLOOKUP($J300,'Miljövärden urval för publ'!$B$2:$H$490,MATCH(L$3,'Miljövärden urval för publ'!$B$2:$H$2,0),FALSE))</f>
        <v>251.81299999999999</v>
      </c>
      <c r="M300" s="106">
        <f>IF(ISERROR(VLOOKUP($J300,'Miljövärden urval för publ'!$B$2:$H$490,MATCH(M$3,'Miljövärden urval för publ'!$B$2:$H$2,0),FALSE)),"",VLOOKUP($J300,'Miljövärden urval för publ'!$B$2:$H$490,MATCH(M$3,'Miljövärden urval för publ'!$B$2:$H$2,0),FALSE))</f>
        <v>4.03287</v>
      </c>
      <c r="N300" s="106">
        <f>IF(ISERROR(VLOOKUP($J300,'Miljövärden urval för publ'!$B$2:$H$490,MATCH(N$3,'Miljövärden urval för publ'!$B$2:$H$2,0),FALSE)),"",VLOOKUP($J300,'Miljövärden urval för publ'!$B$2:$H$490,MATCH(N$3,'Miljövärden urval för publ'!$B$2:$H$2,0),FALSE))</f>
        <v>0.208089</v>
      </c>
    </row>
    <row r="301" spans="1:14" x14ac:dyDescent="0.25">
      <c r="A301" s="117" t="s">
        <v>357</v>
      </c>
      <c r="B301" s="117" t="s">
        <v>372</v>
      </c>
      <c r="D301" s="112" t="str">
        <f>VLOOKUP(B301,'Miljövärden urval för publ'!$B$2:$V$480,MATCH("ska publiceras:",'Miljövärden urval för publ'!$B$2:$T$2,0),FALSE)</f>
        <v>ja</v>
      </c>
      <c r="E301" s="113">
        <f t="shared" si="12"/>
        <v>259</v>
      </c>
      <c r="H301" s="106">
        <v>299</v>
      </c>
      <c r="I301" s="106" t="str">
        <f t="shared" si="13"/>
        <v>Varberg Energi AB</v>
      </c>
      <c r="J301" s="106" t="str">
        <f t="shared" si="14"/>
        <v>Tvååker (Närv)</v>
      </c>
      <c r="K301" s="106">
        <f>IF(ISERROR(VLOOKUP($J301,'Miljövärden urval för publ'!$B$2:$H$490,MATCH(K$3,'Miljövärden urval för publ'!$B$2:$H$2,0),FALSE)),"",VLOOKUP($J301,'Miljövärden urval för publ'!$B$2:$H$490,MATCH(K$3,'Miljövärden urval för publ'!$B$2:$H$2,0),FALSE))</f>
        <v>0.226608</v>
      </c>
      <c r="L301" s="106">
        <f>IF(ISERROR(VLOOKUP($J301,'Miljövärden urval för publ'!$B$2:$H$490,MATCH(L$3,'Miljövärden urval för publ'!$B$2:$H$2,0),FALSE)),"",VLOOKUP($J301,'Miljövärden urval för publ'!$B$2:$H$490,MATCH(L$3,'Miljövärden urval för publ'!$B$2:$H$2,0),FALSE))</f>
        <v>30.774000000000001</v>
      </c>
      <c r="M301" s="106">
        <f>IF(ISERROR(VLOOKUP($J301,'Miljövärden urval för publ'!$B$2:$H$490,MATCH(M$3,'Miljövärden urval för publ'!$B$2:$H$2,0),FALSE)),"",VLOOKUP($J301,'Miljövärden urval för publ'!$B$2:$H$490,MATCH(M$3,'Miljövärden urval för publ'!$B$2:$H$2,0),FALSE))</f>
        <v>16.989699999999999</v>
      </c>
      <c r="N301" s="106">
        <f>IF(ISERROR(VLOOKUP($J301,'Miljövärden urval för publ'!$B$2:$H$490,MATCH(N$3,'Miljövärden urval för publ'!$B$2:$H$2,0),FALSE)),"",VLOOKUP($J301,'Miljövärden urval för publ'!$B$2:$H$490,MATCH(N$3,'Miljövärden urval för publ'!$B$2:$H$2,0),FALSE))</f>
        <v>6.1553299999999998E-2</v>
      </c>
    </row>
    <row r="302" spans="1:14" x14ac:dyDescent="0.25">
      <c r="A302" s="117" t="s">
        <v>474</v>
      </c>
      <c r="B302" s="117" t="s">
        <v>483</v>
      </c>
      <c r="D302" s="112" t="str">
        <f>VLOOKUP(B302,'Miljövärden urval för publ'!$B$2:$V$480,MATCH("ska publiceras:",'Miljövärden urval för publ'!$B$2:$T$2,0),FALSE)</f>
        <v>ja</v>
      </c>
      <c r="E302" s="113">
        <f t="shared" si="12"/>
        <v>260</v>
      </c>
      <c r="H302" s="106">
        <v>300</v>
      </c>
      <c r="I302" s="106" t="str">
        <f t="shared" si="13"/>
        <v>Hässleholm Miljö AB</v>
      </c>
      <c r="J302" s="106" t="str">
        <f t="shared" si="14"/>
        <v>Tyringe</v>
      </c>
      <c r="K302" s="106">
        <f>IF(ISERROR(VLOOKUP($J302,'Miljövärden urval för publ'!$B$2:$H$490,MATCH(K$3,'Miljövärden urval för publ'!$B$2:$H$2,0),FALSE)),"",VLOOKUP($J302,'Miljövärden urval för publ'!$B$2:$H$490,MATCH(K$3,'Miljövärden urval för publ'!$B$2:$H$2,0),FALSE))</f>
        <v>0.15459300000000001</v>
      </c>
      <c r="L302" s="106">
        <f>IF(ISERROR(VLOOKUP($J302,'Miljövärden urval för publ'!$B$2:$H$490,MATCH(L$3,'Miljövärden urval för publ'!$B$2:$H$2,0),FALSE)),"",VLOOKUP($J302,'Miljövärden urval för publ'!$B$2:$H$490,MATCH(L$3,'Miljövärden urval för publ'!$B$2:$H$2,0),FALSE))</f>
        <v>36.104100000000003</v>
      </c>
      <c r="M302" s="106">
        <f>IF(ISERROR(VLOOKUP($J302,'Miljövärden urval för publ'!$B$2:$H$490,MATCH(M$3,'Miljövärden urval för publ'!$B$2:$H$2,0),FALSE)),"",VLOOKUP($J302,'Miljövärden urval för publ'!$B$2:$H$490,MATCH(M$3,'Miljövärden urval för publ'!$B$2:$H$2,0),FALSE))</f>
        <v>10.085800000000001</v>
      </c>
      <c r="N302" s="106">
        <f>IF(ISERROR(VLOOKUP($J302,'Miljövärden urval för publ'!$B$2:$H$490,MATCH(N$3,'Miljövärden urval för publ'!$B$2:$H$2,0),FALSE)),"",VLOOKUP($J302,'Miljövärden urval för publ'!$B$2:$H$490,MATCH(N$3,'Miljövärden urval för publ'!$B$2:$H$2,0),FALSE))</f>
        <v>2.2622799999999998E-2</v>
      </c>
    </row>
    <row r="303" spans="1:14" x14ac:dyDescent="0.25">
      <c r="A303" s="117" t="s">
        <v>147</v>
      </c>
      <c r="B303" s="117" t="s">
        <v>154</v>
      </c>
      <c r="D303" s="112" t="str">
        <f>VLOOKUP(B303,'Miljövärden urval för publ'!$B$2:$V$480,MATCH("ska publiceras:",'Miljövärden urval för publ'!$B$2:$T$2,0),FALSE)</f>
        <v>nej</v>
      </c>
      <c r="E303" s="113">
        <f t="shared" si="12"/>
        <v>260</v>
      </c>
      <c r="H303" s="106">
        <v>301</v>
      </c>
      <c r="I303" s="106" t="str">
        <f t="shared" si="13"/>
        <v>Fortum Värme,  AB s.m. Stockholms stad</v>
      </c>
      <c r="J303" s="106" t="str">
        <f t="shared" si="14"/>
        <v>Täby</v>
      </c>
      <c r="K303" s="106">
        <f>IF(ISERROR(VLOOKUP($J303,'Miljövärden urval för publ'!$B$2:$H$490,MATCH(K$3,'Miljövärden urval för publ'!$B$2:$H$2,0),FALSE)),"",VLOOKUP($J303,'Miljövärden urval för publ'!$B$2:$H$490,MATCH(K$3,'Miljövärden urval för publ'!$B$2:$H$2,0),FALSE))</f>
        <v>0.29367199999999999</v>
      </c>
      <c r="L303" s="106">
        <f>IF(ISERROR(VLOOKUP($J303,'Miljövärden urval för publ'!$B$2:$H$490,MATCH(L$3,'Miljövärden urval för publ'!$B$2:$H$2,0),FALSE)),"",VLOOKUP($J303,'Miljövärden urval för publ'!$B$2:$H$490,MATCH(L$3,'Miljövärden urval för publ'!$B$2:$H$2,0),FALSE))</f>
        <v>64.143699999999995</v>
      </c>
      <c r="M303" s="106">
        <f>IF(ISERROR(VLOOKUP($J303,'Miljövärden urval för publ'!$B$2:$H$490,MATCH(M$3,'Miljövärden urval för publ'!$B$2:$H$2,0),FALSE)),"",VLOOKUP($J303,'Miljövärden urval för publ'!$B$2:$H$490,MATCH(M$3,'Miljövärden urval för publ'!$B$2:$H$2,0),FALSE))</f>
        <v>7.9196499999999999</v>
      </c>
      <c r="N303" s="106">
        <f>IF(ISERROR(VLOOKUP($J303,'Miljövärden urval för publ'!$B$2:$H$490,MATCH(N$3,'Miljövärden urval för publ'!$B$2:$H$2,0),FALSE)),"",VLOOKUP($J303,'Miljövärden urval för publ'!$B$2:$H$490,MATCH(N$3,'Miljövärden urval för publ'!$B$2:$H$2,0),FALSE))</f>
        <v>0.13725899999999999</v>
      </c>
    </row>
    <row r="304" spans="1:14" x14ac:dyDescent="0.25">
      <c r="A304" s="117" t="s">
        <v>397</v>
      </c>
      <c r="B304" s="117" t="s">
        <v>398</v>
      </c>
      <c r="D304" s="112" t="str">
        <f>VLOOKUP(B304,'Miljövärden urval för publ'!$B$2:$V$480,MATCH("ska publiceras:",'Miljövärden urval för publ'!$B$2:$T$2,0),FALSE)</f>
        <v>ja</v>
      </c>
      <c r="E304" s="113">
        <f t="shared" si="12"/>
        <v>261</v>
      </c>
      <c r="H304" s="106">
        <v>302</v>
      </c>
      <c r="I304" s="106" t="str">
        <f t="shared" si="13"/>
        <v>E.ON Värme Sverige AB</v>
      </c>
      <c r="J304" s="106" t="str">
        <f t="shared" si="14"/>
        <v>Täby E.ON.</v>
      </c>
      <c r="K304" s="106">
        <f>IF(ISERROR(VLOOKUP($J304,'Miljövärden urval för publ'!$B$2:$H$490,MATCH(K$3,'Miljövärden urval för publ'!$B$2:$H$2,0),FALSE)),"",VLOOKUP($J304,'Miljövärden urval för publ'!$B$2:$H$490,MATCH(K$3,'Miljövärden urval för publ'!$B$2:$H$2,0),FALSE))</f>
        <v>0.29283599999999999</v>
      </c>
      <c r="L304" s="106">
        <f>IF(ISERROR(VLOOKUP($J304,'Miljövärden urval för publ'!$B$2:$H$490,MATCH(L$3,'Miljövärden urval för publ'!$B$2:$H$2,0),FALSE)),"",VLOOKUP($J304,'Miljövärden urval för publ'!$B$2:$H$490,MATCH(L$3,'Miljövärden urval för publ'!$B$2:$H$2,0),FALSE))</f>
        <v>44.709699999999998</v>
      </c>
      <c r="M304" s="106">
        <f>IF(ISERROR(VLOOKUP($J304,'Miljövärden urval för publ'!$B$2:$H$490,MATCH(M$3,'Miljövärden urval för publ'!$B$2:$H$2,0),FALSE)),"",VLOOKUP($J304,'Miljövärden urval för publ'!$B$2:$H$490,MATCH(M$3,'Miljövärden urval för publ'!$B$2:$H$2,0),FALSE))</f>
        <v>16.618600000000001</v>
      </c>
      <c r="N304" s="106">
        <f>IF(ISERROR(VLOOKUP($J304,'Miljövärden urval för publ'!$B$2:$H$490,MATCH(N$3,'Miljövärden urval för publ'!$B$2:$H$2,0),FALSE)),"",VLOOKUP($J304,'Miljövärden urval för publ'!$B$2:$H$490,MATCH(N$3,'Miljövärden urval för publ'!$B$2:$H$2,0),FALSE))</f>
        <v>8.3124900000000002E-2</v>
      </c>
    </row>
    <row r="305" spans="1:14" x14ac:dyDescent="0.25">
      <c r="A305" s="117" t="s">
        <v>12</v>
      </c>
      <c r="B305" s="117" t="s">
        <v>16</v>
      </c>
      <c r="D305" s="112" t="str">
        <f>VLOOKUP(B305,'Miljövärden urval för publ'!$B$2:$V$480,MATCH("ska publiceras:",'Miljövärden urval för publ'!$B$2:$T$2,0),FALSE)</f>
        <v>ja</v>
      </c>
      <c r="E305" s="113">
        <f t="shared" si="12"/>
        <v>262</v>
      </c>
      <c r="H305" s="106">
        <v>303</v>
      </c>
      <c r="I305" s="106" t="str">
        <f t="shared" si="13"/>
        <v>Väner Energi AB</v>
      </c>
      <c r="J305" s="106" t="str">
        <f t="shared" si="14"/>
        <v>Töreboda</v>
      </c>
      <c r="K305" s="106">
        <f>IF(ISERROR(VLOOKUP($J305,'Miljövärden urval för publ'!$B$2:$H$490,MATCH(K$3,'Miljövärden urval för publ'!$B$2:$H$2,0),FALSE)),"",VLOOKUP($J305,'Miljövärden urval för publ'!$B$2:$H$490,MATCH(K$3,'Miljövärden urval för publ'!$B$2:$H$2,0),FALSE))</f>
        <v>6.4212900000000003E-2</v>
      </c>
      <c r="L305" s="106">
        <f>IF(ISERROR(VLOOKUP($J305,'Miljövärden urval för publ'!$B$2:$H$490,MATCH(L$3,'Miljövärden urval för publ'!$B$2:$H$2,0),FALSE)),"",VLOOKUP($J305,'Miljövärden urval för publ'!$B$2:$H$490,MATCH(L$3,'Miljövärden urval för publ'!$B$2:$H$2,0),FALSE))</f>
        <v>10.7478</v>
      </c>
      <c r="M305" s="106">
        <f>IF(ISERROR(VLOOKUP($J305,'Miljövärden urval för publ'!$B$2:$H$490,MATCH(M$3,'Miljövärden urval för publ'!$B$2:$H$2,0),FALSE)),"",VLOOKUP($J305,'Miljövärden urval för publ'!$B$2:$H$490,MATCH(M$3,'Miljövärden urval för publ'!$B$2:$H$2,0),FALSE))</f>
        <v>8.2925400000000007</v>
      </c>
      <c r="N305" s="106">
        <f>IF(ISERROR(VLOOKUP($J305,'Miljövärden urval för publ'!$B$2:$H$490,MATCH(N$3,'Miljövärden urval för publ'!$B$2:$H$2,0),FALSE)),"",VLOOKUP($J305,'Miljövärden urval för publ'!$B$2:$H$490,MATCH(N$3,'Miljövärden urval för publ'!$B$2:$H$2,0),FALSE))</f>
        <v>3.88954E-4</v>
      </c>
    </row>
    <row r="306" spans="1:14" x14ac:dyDescent="0.25">
      <c r="A306" s="117" t="s">
        <v>501</v>
      </c>
      <c r="B306" s="117" t="s">
        <v>516</v>
      </c>
      <c r="D306" s="112" t="str">
        <f>VLOOKUP(B306,'Miljövärden urval för publ'!$B$2:$V$480,MATCH("ska publiceras:",'Miljövärden urval för publ'!$B$2:$T$2,0),FALSE)</f>
        <v>ja</v>
      </c>
      <c r="E306" s="113">
        <f t="shared" si="12"/>
        <v>263</v>
      </c>
      <c r="H306" s="106">
        <v>304</v>
      </c>
      <c r="I306" s="106" t="str">
        <f t="shared" si="13"/>
        <v>Uddevalla Energi AB</v>
      </c>
      <c r="J306" s="106" t="str">
        <f t="shared" si="14"/>
        <v>Uddevalla</v>
      </c>
      <c r="K306" s="106">
        <f>IF(ISERROR(VLOOKUP($J306,'Miljövärden urval för publ'!$B$2:$H$490,MATCH(K$3,'Miljövärden urval för publ'!$B$2:$H$2,0),FALSE)),"",VLOOKUP($J306,'Miljövärden urval för publ'!$B$2:$H$490,MATCH(K$3,'Miljövärden urval för publ'!$B$2:$H$2,0),FALSE))</f>
        <v>9.4981300000000005E-2</v>
      </c>
      <c r="L306" s="106">
        <f>IF(ISERROR(VLOOKUP($J306,'Miljövärden urval för publ'!$B$2:$H$490,MATCH(L$3,'Miljövärden urval för publ'!$B$2:$H$2,0),FALSE)),"",VLOOKUP($J306,'Miljövärden urval för publ'!$B$2:$H$490,MATCH(L$3,'Miljövärden urval för publ'!$B$2:$H$2,0),FALSE))</f>
        <v>100.122</v>
      </c>
      <c r="M306" s="106">
        <f>IF(ISERROR(VLOOKUP($J306,'Miljövärden urval för publ'!$B$2:$H$490,MATCH(M$3,'Miljövärden urval för publ'!$B$2:$H$2,0),FALSE)),"",VLOOKUP($J306,'Miljövärden urval för publ'!$B$2:$H$490,MATCH(M$3,'Miljövärden urval för publ'!$B$2:$H$2,0),FALSE))</f>
        <v>5.81731</v>
      </c>
      <c r="N306" s="106">
        <f>IF(ISERROR(VLOOKUP($J306,'Miljövärden urval för publ'!$B$2:$H$490,MATCH(N$3,'Miljövärden urval för publ'!$B$2:$H$2,0),FALSE)),"",VLOOKUP($J306,'Miljövärden urval för publ'!$B$2:$H$490,MATCH(N$3,'Miljövärden urval för publ'!$B$2:$H$2,0),FALSE))</f>
        <v>1.26881E-3</v>
      </c>
    </row>
    <row r="307" spans="1:14" x14ac:dyDescent="0.25">
      <c r="A307" s="117" t="s">
        <v>376</v>
      </c>
      <c r="B307" s="117" t="s">
        <v>379</v>
      </c>
      <c r="D307" s="112" t="str">
        <f>VLOOKUP(B307,'Miljövärden urval för publ'!$B$2:$V$480,MATCH("ska publiceras:",'Miljövärden urval för publ'!$B$2:$T$2,0),FALSE)</f>
        <v>ja</v>
      </c>
      <c r="E307" s="113">
        <f t="shared" si="12"/>
        <v>264</v>
      </c>
      <c r="H307" s="106">
        <v>305</v>
      </c>
      <c r="I307" s="106" t="str">
        <f t="shared" si="13"/>
        <v>Falkenberg Energi AB</v>
      </c>
      <c r="J307" s="106" t="str">
        <f t="shared" si="14"/>
        <v>Ullared-närvärme</v>
      </c>
      <c r="K307" s="106">
        <f>IF(ISERROR(VLOOKUP($J307,'Miljövärden urval för publ'!$B$2:$H$490,MATCH(K$3,'Miljövärden urval för publ'!$B$2:$H$2,0),FALSE)),"",VLOOKUP($J307,'Miljövärden urval för publ'!$B$2:$H$490,MATCH(K$3,'Miljövärden urval för publ'!$B$2:$H$2,0),FALSE))</f>
        <v>0.172657</v>
      </c>
      <c r="L307" s="106">
        <f>IF(ISERROR(VLOOKUP($J307,'Miljövärden urval för publ'!$B$2:$H$490,MATCH(L$3,'Miljövärden urval för publ'!$B$2:$H$2,0),FALSE)),"",VLOOKUP($J307,'Miljövärden urval för publ'!$B$2:$H$490,MATCH(L$3,'Miljövärden urval för publ'!$B$2:$H$2,0),FALSE))</f>
        <v>11.4535</v>
      </c>
      <c r="M307" s="106">
        <f>IF(ISERROR(VLOOKUP($J307,'Miljövärden urval för publ'!$B$2:$H$490,MATCH(M$3,'Miljövärden urval för publ'!$B$2:$H$2,0),FALSE)),"",VLOOKUP($J307,'Miljövärden urval för publ'!$B$2:$H$490,MATCH(M$3,'Miljövärden urval för publ'!$B$2:$H$2,0),FALSE))</f>
        <v>16.712399999999999</v>
      </c>
      <c r="N307" s="106">
        <f>IF(ISERROR(VLOOKUP($J307,'Miljövärden urval för publ'!$B$2:$H$490,MATCH(N$3,'Miljövärden urval för publ'!$B$2:$H$2,0),FALSE)),"",VLOOKUP($J307,'Miljövärden urval för publ'!$B$2:$H$490,MATCH(N$3,'Miljövärden urval för publ'!$B$2:$H$2,0),FALSE))</f>
        <v>1.18271E-2</v>
      </c>
    </row>
    <row r="308" spans="1:14" x14ac:dyDescent="0.25">
      <c r="A308" s="117" t="s">
        <v>300</v>
      </c>
      <c r="B308" s="117" t="s">
        <v>301</v>
      </c>
      <c r="D308" s="112" t="str">
        <f>VLOOKUP(B308,'Miljövärden urval för publ'!$B$2:$V$480,MATCH("ska publiceras:",'Miljövärden urval för publ'!$B$2:$T$2,0),FALSE)</f>
        <v>ja</v>
      </c>
      <c r="E308" s="113">
        <f t="shared" si="12"/>
        <v>265</v>
      </c>
      <c r="H308" s="106">
        <v>306</v>
      </c>
      <c r="I308" s="106" t="str">
        <f t="shared" si="13"/>
        <v>Ulricehamns Energi AB</v>
      </c>
      <c r="J308" s="106" t="str">
        <f t="shared" si="14"/>
        <v>Ulricehamn</v>
      </c>
      <c r="K308" s="106">
        <f>IF(ISERROR(VLOOKUP($J308,'Miljövärden urval för publ'!$B$2:$H$490,MATCH(K$3,'Miljövärden urval för publ'!$B$2:$H$2,0),FALSE)),"",VLOOKUP($J308,'Miljövärden urval för publ'!$B$2:$H$490,MATCH(K$3,'Miljövärden urval för publ'!$B$2:$H$2,0),FALSE))</f>
        <v>6.0295300000000003E-2</v>
      </c>
      <c r="L308" s="106">
        <f>IF(ISERROR(VLOOKUP($J308,'Miljövärden urval för publ'!$B$2:$H$490,MATCH(L$3,'Miljövärden urval för publ'!$B$2:$H$2,0),FALSE)),"",VLOOKUP($J308,'Miljövärden urval för publ'!$B$2:$H$490,MATCH(L$3,'Miljövärden urval för publ'!$B$2:$H$2,0),FALSE))</f>
        <v>12.6196</v>
      </c>
      <c r="M308" s="106">
        <f>IF(ISERROR(VLOOKUP($J308,'Miljövärden urval för publ'!$B$2:$H$490,MATCH(M$3,'Miljövärden urval för publ'!$B$2:$H$2,0),FALSE)),"",VLOOKUP($J308,'Miljövärden urval för publ'!$B$2:$H$490,MATCH(M$3,'Miljövärden urval för publ'!$B$2:$H$2,0),FALSE))</f>
        <v>3.8667600000000002</v>
      </c>
      <c r="N308" s="106">
        <f>IF(ISERROR(VLOOKUP($J308,'Miljövärden urval för publ'!$B$2:$H$490,MATCH(N$3,'Miljövärden urval för publ'!$B$2:$H$2,0),FALSE)),"",VLOOKUP($J308,'Miljövärden urval för publ'!$B$2:$H$490,MATCH(N$3,'Miljövärden urval för publ'!$B$2:$H$2,0),FALSE))</f>
        <v>1.24183E-2</v>
      </c>
    </row>
    <row r="309" spans="1:14" x14ac:dyDescent="0.25">
      <c r="A309" s="117" t="s">
        <v>399</v>
      </c>
      <c r="B309" s="117" t="s">
        <v>402</v>
      </c>
      <c r="D309" s="112" t="str">
        <f>VLOOKUP(B309,'Miljövärden urval för publ'!$B$2:$V$480,MATCH("ska publiceras:",'Miljövärden urval för publ'!$B$2:$T$2,0),FALSE)</f>
        <v>ja</v>
      </c>
      <c r="E309" s="113">
        <f t="shared" si="12"/>
        <v>266</v>
      </c>
      <c r="H309" s="106">
        <v>307</v>
      </c>
      <c r="I309" s="106" t="str">
        <f t="shared" si="13"/>
        <v>Umeå Energi AB</v>
      </c>
      <c r="J309" s="106" t="str">
        <f t="shared" si="14"/>
        <v>Umeå</v>
      </c>
      <c r="K309" s="106">
        <f>IF(ISERROR(VLOOKUP($J309,'Miljövärden urval för publ'!$B$2:$H$490,MATCH(K$3,'Miljövärden urval för publ'!$B$2:$H$2,0),FALSE)),"",VLOOKUP($J309,'Miljövärden urval för publ'!$B$2:$H$490,MATCH(K$3,'Miljövärden urval för publ'!$B$2:$H$2,0),FALSE))</f>
        <v>0.22740199999999999</v>
      </c>
      <c r="L309" s="106">
        <f>IF(ISERROR(VLOOKUP($J309,'Miljövärden urval för publ'!$B$2:$H$490,MATCH(L$3,'Miljövärden urval för publ'!$B$2:$H$2,0),FALSE)),"",VLOOKUP($J309,'Miljövärden urval för publ'!$B$2:$H$490,MATCH(L$3,'Miljövärden urval för publ'!$B$2:$H$2,0),FALSE))</f>
        <v>52.317</v>
      </c>
      <c r="M309" s="106">
        <f>IF(ISERROR(VLOOKUP($J309,'Miljövärden urval för publ'!$B$2:$H$490,MATCH(M$3,'Miljövärden urval för publ'!$B$2:$H$2,0),FALSE)),"",VLOOKUP($J309,'Miljövärden urval för publ'!$B$2:$H$490,MATCH(M$3,'Miljövärden urval för publ'!$B$2:$H$2,0),FALSE))</f>
        <v>5.3873800000000003</v>
      </c>
      <c r="N309" s="106">
        <f>IF(ISERROR(VLOOKUP($J309,'Miljövärden urval för publ'!$B$2:$H$490,MATCH(N$3,'Miljövärden urval för publ'!$B$2:$H$2,0),FALSE)),"",VLOOKUP($J309,'Miljövärden urval för publ'!$B$2:$H$490,MATCH(N$3,'Miljövärden urval för publ'!$B$2:$H$2,0),FALSE))</f>
        <v>1.8905499999999999E-2</v>
      </c>
    </row>
    <row r="310" spans="1:14" x14ac:dyDescent="0.25">
      <c r="A310" s="117" t="s">
        <v>331</v>
      </c>
      <c r="B310" s="117" t="s">
        <v>339</v>
      </c>
      <c r="D310" s="112" t="str">
        <f>VLOOKUP(B310,'Miljövärden urval för publ'!$B$2:$V$480,MATCH("ska publiceras:",'Miljövärden urval för publ'!$B$2:$T$2,0),FALSE)</f>
        <v>ja</v>
      </c>
      <c r="E310" s="113">
        <f t="shared" si="12"/>
        <v>267</v>
      </c>
      <c r="H310" s="106">
        <v>308</v>
      </c>
      <c r="I310" s="106" t="str">
        <f t="shared" si="13"/>
        <v>Vattenfall AB Värme</v>
      </c>
      <c r="J310" s="106" t="str">
        <f t="shared" si="14"/>
        <v>Uppsala</v>
      </c>
      <c r="K310" s="106">
        <f>IF(ISERROR(VLOOKUP($J310,'Miljövärden urval för publ'!$B$2:$H$490,MATCH(K$3,'Miljövärden urval för publ'!$B$2:$H$2,0),FALSE)),"",VLOOKUP($J310,'Miljövärden urval för publ'!$B$2:$H$490,MATCH(K$3,'Miljövärden urval för publ'!$B$2:$H$2,0),FALSE))</f>
        <v>0.50833700000000004</v>
      </c>
      <c r="L310" s="106">
        <f>IF(ISERROR(VLOOKUP($J310,'Miljövärden urval för publ'!$B$2:$H$490,MATCH(L$3,'Miljövärden urval för publ'!$B$2:$H$2,0),FALSE)),"",VLOOKUP($J310,'Miljövärden urval för publ'!$B$2:$H$490,MATCH(L$3,'Miljövärden urval för publ'!$B$2:$H$2,0),FALSE))</f>
        <v>181.244</v>
      </c>
      <c r="M310" s="106">
        <f>IF(ISERROR(VLOOKUP($J310,'Miljövärden urval för publ'!$B$2:$H$490,MATCH(M$3,'Miljövärden urval för publ'!$B$2:$H$2,0),FALSE)),"",VLOOKUP($J310,'Miljövärden urval för publ'!$B$2:$H$490,MATCH(M$3,'Miljövärden urval för publ'!$B$2:$H$2,0),FALSE))</f>
        <v>14.081899999999999</v>
      </c>
      <c r="N310" s="106">
        <f>IF(ISERROR(VLOOKUP($J310,'Miljövärden urval för publ'!$B$2:$H$490,MATCH(N$3,'Miljövärden urval för publ'!$B$2:$H$2,0),FALSE)),"",VLOOKUP($J310,'Miljövärden urval för publ'!$B$2:$H$490,MATCH(N$3,'Miljövärden urval för publ'!$B$2:$H$2,0),FALSE))</f>
        <v>2.0057999999999999E-2</v>
      </c>
    </row>
    <row r="311" spans="1:14" x14ac:dyDescent="0.25">
      <c r="A311" s="117" t="s">
        <v>177</v>
      </c>
      <c r="B311" s="117" t="s">
        <v>180</v>
      </c>
      <c r="D311" s="112" t="str">
        <f>VLOOKUP(B311,'Miljövärden urval för publ'!$B$2:$V$480,MATCH("ska publiceras:",'Miljövärden urval för publ'!$B$2:$T$2,0),FALSE)</f>
        <v>ja</v>
      </c>
      <c r="E311" s="113">
        <f t="shared" si="12"/>
        <v>268</v>
      </c>
      <c r="H311" s="106">
        <v>309</v>
      </c>
      <c r="I311" s="106" t="str">
        <f t="shared" si="13"/>
        <v>Skellefteå Kraft AB</v>
      </c>
      <c r="J311" s="106" t="str">
        <f t="shared" si="14"/>
        <v>Ursviken-Skelleftehamn</v>
      </c>
      <c r="K311" s="106">
        <f>IF(ISERROR(VLOOKUP($J311,'Miljövärden urval för publ'!$B$2:$H$490,MATCH(K$3,'Miljövärden urval för publ'!$B$2:$H$2,0),FALSE)),"",VLOOKUP($J311,'Miljövärden urval för publ'!$B$2:$H$490,MATCH(K$3,'Miljövärden urval för publ'!$B$2:$H$2,0),FALSE))</f>
        <v>4.1957799999999999E-4</v>
      </c>
      <c r="L311" s="106">
        <f>IF(ISERROR(VLOOKUP($J311,'Miljövärden urval för publ'!$B$2:$H$490,MATCH(L$3,'Miljövärden urval för publ'!$B$2:$H$2,0),FALSE)),"",VLOOKUP($J311,'Miljövärden urval för publ'!$B$2:$H$490,MATCH(L$3,'Miljövärden urval för publ'!$B$2:$H$2,0),FALSE))</f>
        <v>0</v>
      </c>
      <c r="M311" s="106">
        <f>IF(ISERROR(VLOOKUP($J311,'Miljövärden urval för publ'!$B$2:$H$490,MATCH(M$3,'Miljövärden urval för publ'!$B$2:$H$2,0),FALSE)),"",VLOOKUP($J311,'Miljövärden urval för publ'!$B$2:$H$490,MATCH(M$3,'Miljövärden urval för publ'!$B$2:$H$2,0),FALSE))</f>
        <v>0</v>
      </c>
      <c r="N311" s="106">
        <f>IF(ISERROR(VLOOKUP($J311,'Miljövärden urval för publ'!$B$2:$H$490,MATCH(N$3,'Miljövärden urval för publ'!$B$2:$H$2,0),FALSE)),"",VLOOKUP($J311,'Miljövärden urval för publ'!$B$2:$H$490,MATCH(N$3,'Miljövärden urval för publ'!$B$2:$H$2,0),FALSE))</f>
        <v>0</v>
      </c>
    </row>
    <row r="312" spans="1:14" x14ac:dyDescent="0.25">
      <c r="A312" s="117" t="s">
        <v>405</v>
      </c>
      <c r="B312" s="117" t="s">
        <v>407</v>
      </c>
      <c r="D312" s="112" t="str">
        <f>VLOOKUP(B312,'Miljövärden urval för publ'!$B$2:$V$480,MATCH("ska publiceras:",'Miljövärden urval för publ'!$B$2:$T$2,0),FALSE)</f>
        <v>nej</v>
      </c>
      <c r="E312" s="113">
        <f t="shared" si="12"/>
        <v>268</v>
      </c>
      <c r="H312" s="106">
        <v>310</v>
      </c>
      <c r="I312" s="106" t="str">
        <f t="shared" si="13"/>
        <v>Rindi Energi AB</v>
      </c>
      <c r="J312" s="106" t="str">
        <f t="shared" si="14"/>
        <v>Vadstena</v>
      </c>
      <c r="K312" s="106">
        <f>IF(ISERROR(VLOOKUP($J312,'Miljövärden urval för publ'!$B$2:$H$490,MATCH(K$3,'Miljövärden urval för publ'!$B$2:$H$2,0),FALSE)),"",VLOOKUP($J312,'Miljövärden urval för publ'!$B$2:$H$490,MATCH(K$3,'Miljövärden urval för publ'!$B$2:$H$2,0),FALSE))</f>
        <v>0.15218899999999999</v>
      </c>
      <c r="L312" s="106">
        <f>IF(ISERROR(VLOOKUP($J312,'Miljövärden urval för publ'!$B$2:$H$490,MATCH(L$3,'Miljövärden urval för publ'!$B$2:$H$2,0),FALSE)),"",VLOOKUP($J312,'Miljövärden urval för publ'!$B$2:$H$490,MATCH(L$3,'Miljövärden urval för publ'!$B$2:$H$2,0),FALSE))</f>
        <v>36.837899999999998</v>
      </c>
      <c r="M312" s="106">
        <f>IF(ISERROR(VLOOKUP($J312,'Miljövärden urval för publ'!$B$2:$H$490,MATCH(M$3,'Miljövärden urval för publ'!$B$2:$H$2,0),FALSE)),"",VLOOKUP($J312,'Miljövärden urval för publ'!$B$2:$H$490,MATCH(M$3,'Miljövärden urval för publ'!$B$2:$H$2,0),FALSE))</f>
        <v>8.5540199999999995</v>
      </c>
      <c r="N312" s="106">
        <f>IF(ISERROR(VLOOKUP($J312,'Miljövärden urval för publ'!$B$2:$H$490,MATCH(N$3,'Miljövärden urval för publ'!$B$2:$H$2,0),FALSE)),"",VLOOKUP($J312,'Miljövärden urval för publ'!$B$2:$H$490,MATCH(N$3,'Miljövärden urval för publ'!$B$2:$H$2,0),FALSE))</f>
        <v>5.82207E-2</v>
      </c>
    </row>
    <row r="313" spans="1:14" x14ac:dyDescent="0.25">
      <c r="A313" s="117" t="s">
        <v>291</v>
      </c>
      <c r="B313" s="117" t="s">
        <v>294</v>
      </c>
      <c r="D313" s="112" t="str">
        <f>VLOOKUP(B313,'Miljövärden urval för publ'!$B$2:$V$480,MATCH("ska publiceras:",'Miljövärden urval för publ'!$B$2:$T$2,0),FALSE)</f>
        <v>ja</v>
      </c>
      <c r="E313" s="113">
        <f t="shared" si="12"/>
        <v>269</v>
      </c>
      <c r="H313" s="106">
        <v>311</v>
      </c>
      <c r="I313" s="106" t="str">
        <f t="shared" si="13"/>
        <v>Statkraft Värme AB</v>
      </c>
      <c r="J313" s="106" t="str">
        <f t="shared" si="14"/>
        <v>Vagnhärad</v>
      </c>
      <c r="K313" s="106">
        <f>IF(ISERROR(VLOOKUP($J313,'Miljövärden urval för publ'!$B$2:$H$490,MATCH(K$3,'Miljövärden urval för publ'!$B$2:$H$2,0),FALSE)),"",VLOOKUP($J313,'Miljövärden urval för publ'!$B$2:$H$490,MATCH(K$3,'Miljövärden urval för publ'!$B$2:$H$2,0),FALSE))</f>
        <v>8.0768099999999995E-2</v>
      </c>
      <c r="L313" s="106">
        <f>IF(ISERROR(VLOOKUP($J313,'Miljövärden urval för publ'!$B$2:$H$490,MATCH(L$3,'Miljövärden urval för publ'!$B$2:$H$2,0),FALSE)),"",VLOOKUP($J313,'Miljövärden urval för publ'!$B$2:$H$490,MATCH(L$3,'Miljövärden urval för publ'!$B$2:$H$2,0),FALSE))</f>
        <v>15.3512</v>
      </c>
      <c r="M313" s="106">
        <f>IF(ISERROR(VLOOKUP($J313,'Miljövärden urval för publ'!$B$2:$H$490,MATCH(M$3,'Miljövärden urval för publ'!$B$2:$H$2,0),FALSE)),"",VLOOKUP($J313,'Miljövärden urval för publ'!$B$2:$H$490,MATCH(M$3,'Miljövärden urval för publ'!$B$2:$H$2,0),FALSE))</f>
        <v>9.8857700000000008</v>
      </c>
      <c r="N313" s="106">
        <f>IF(ISERROR(VLOOKUP($J313,'Miljövärden urval för publ'!$B$2:$H$490,MATCH(N$3,'Miljövärden urval för publ'!$B$2:$H$2,0),FALSE)),"",VLOOKUP($J313,'Miljövärden urval för publ'!$B$2:$H$490,MATCH(N$3,'Miljövärden urval för publ'!$B$2:$H$2,0),FALSE))</f>
        <v>6.6100100000000004E-3</v>
      </c>
    </row>
    <row r="314" spans="1:14" x14ac:dyDescent="0.25">
      <c r="A314" s="117" t="s">
        <v>71</v>
      </c>
      <c r="B314" s="117" t="s">
        <v>74</v>
      </c>
      <c r="D314" s="112" t="str">
        <f>VLOOKUP(B314,'Miljövärden urval för publ'!$B$2:$V$480,MATCH("ska publiceras:",'Miljövärden urval för publ'!$B$2:$T$2,0),FALSE)</f>
        <v>ja</v>
      </c>
      <c r="E314" s="113">
        <f t="shared" si="12"/>
        <v>270</v>
      </c>
      <c r="H314" s="106">
        <v>312</v>
      </c>
      <c r="I314" s="106" t="str">
        <f t="shared" si="13"/>
        <v>E.ON Värme Sverige AB</v>
      </c>
      <c r="J314" s="106" t="str">
        <f t="shared" si="14"/>
        <v>Vallentuna</v>
      </c>
      <c r="K314" s="106">
        <f>IF(ISERROR(VLOOKUP($J314,'Miljövärden urval för publ'!$B$2:$H$490,MATCH(K$3,'Miljövärden urval för publ'!$B$2:$H$2,0),FALSE)),"",VLOOKUP($J314,'Miljövärden urval för publ'!$B$2:$H$490,MATCH(K$3,'Miljövärden urval för publ'!$B$2:$H$2,0),FALSE))</f>
        <v>0.50156800000000001</v>
      </c>
      <c r="L314" s="106">
        <f>IF(ISERROR(VLOOKUP($J314,'Miljövärden urval för publ'!$B$2:$H$490,MATCH(L$3,'Miljövärden urval för publ'!$B$2:$H$2,0),FALSE)),"",VLOOKUP($J314,'Miljövärden urval för publ'!$B$2:$H$490,MATCH(L$3,'Miljövärden urval för publ'!$B$2:$H$2,0),FALSE))</f>
        <v>104.941</v>
      </c>
      <c r="M314" s="106">
        <f>IF(ISERROR(VLOOKUP($J314,'Miljövärden urval för publ'!$B$2:$H$490,MATCH(M$3,'Miljövärden urval för publ'!$B$2:$H$2,0),FALSE)),"",VLOOKUP($J314,'Miljövärden urval för publ'!$B$2:$H$490,MATCH(M$3,'Miljövärden urval för publ'!$B$2:$H$2,0),FALSE))</f>
        <v>5.1393899999999997</v>
      </c>
      <c r="N314" s="106">
        <f>IF(ISERROR(VLOOKUP($J314,'Miljövärden urval för publ'!$B$2:$H$490,MATCH(N$3,'Miljövärden urval för publ'!$B$2:$H$2,0),FALSE)),"",VLOOKUP($J314,'Miljövärden urval för publ'!$B$2:$H$490,MATCH(N$3,'Miljövärden urval för publ'!$B$2:$H$2,0),FALSE))</f>
        <v>0.11086799999999999</v>
      </c>
    </row>
    <row r="315" spans="1:14" x14ac:dyDescent="0.25">
      <c r="A315" s="117" t="s">
        <v>387</v>
      </c>
      <c r="B315" s="117" t="s">
        <v>388</v>
      </c>
      <c r="D315" s="112" t="str">
        <f>VLOOKUP(B315,'Miljövärden urval för publ'!$B$2:$V$480,MATCH("ska publiceras:",'Miljövärden urval för publ'!$B$2:$T$2,0),FALSE)</f>
        <v>ja</v>
      </c>
      <c r="E315" s="113">
        <f t="shared" si="12"/>
        <v>271</v>
      </c>
      <c r="H315" s="106">
        <v>313</v>
      </c>
      <c r="I315" s="106" t="str">
        <f t="shared" si="13"/>
        <v>Rindi Energi AB</v>
      </c>
      <c r="J315" s="106" t="str">
        <f t="shared" si="14"/>
        <v>Vansbro</v>
      </c>
      <c r="K315" s="106">
        <f>IF(ISERROR(VLOOKUP($J315,'Miljövärden urval för publ'!$B$2:$H$490,MATCH(K$3,'Miljövärden urval för publ'!$B$2:$H$2,0),FALSE)),"",VLOOKUP($J315,'Miljövärden urval för publ'!$B$2:$H$490,MATCH(K$3,'Miljövärden urval för publ'!$B$2:$H$2,0),FALSE))</f>
        <v>0.104156</v>
      </c>
      <c r="L315" s="106">
        <f>IF(ISERROR(VLOOKUP($J315,'Miljövärden urval för publ'!$B$2:$H$490,MATCH(L$3,'Miljövärden urval för publ'!$B$2:$H$2,0),FALSE)),"",VLOOKUP($J315,'Miljövärden urval för publ'!$B$2:$H$490,MATCH(L$3,'Miljövärden urval för publ'!$B$2:$H$2,0),FALSE))</f>
        <v>25.1342</v>
      </c>
      <c r="M315" s="106">
        <f>IF(ISERROR(VLOOKUP($J315,'Miljövärden urval för publ'!$B$2:$H$490,MATCH(M$3,'Miljövärden urval för publ'!$B$2:$H$2,0),FALSE)),"",VLOOKUP($J315,'Miljövärden urval för publ'!$B$2:$H$490,MATCH(M$3,'Miljövärden urval för publ'!$B$2:$H$2,0),FALSE))</f>
        <v>8.5724499999999999</v>
      </c>
      <c r="N315" s="106">
        <f>IF(ISERROR(VLOOKUP($J315,'Miljövärden urval för publ'!$B$2:$H$490,MATCH(N$3,'Miljövärden urval för publ'!$B$2:$H$2,0),FALSE)),"",VLOOKUP($J315,'Miljövärden urval för publ'!$B$2:$H$490,MATCH(N$3,'Miljövärden urval för publ'!$B$2:$H$2,0),FALSE))</f>
        <v>1.8264699999999998E-2</v>
      </c>
    </row>
    <row r="316" spans="1:14" x14ac:dyDescent="0.25">
      <c r="A316" s="117" t="s">
        <v>135</v>
      </c>
      <c r="B316" s="117" t="s">
        <v>139</v>
      </c>
      <c r="D316" s="112" t="str">
        <f>VLOOKUP(B316,'Miljövärden urval för publ'!$B$2:$V$480,MATCH("ska publiceras:",'Miljövärden urval för publ'!$B$2:$T$2,0),FALSE)</f>
        <v>ja</v>
      </c>
      <c r="E316" s="113">
        <f t="shared" si="12"/>
        <v>272</v>
      </c>
      <c r="H316" s="106">
        <v>314</v>
      </c>
      <c r="I316" s="106" t="str">
        <f t="shared" si="13"/>
        <v>Vara Energi Värme AB</v>
      </c>
      <c r="J316" s="106" t="str">
        <f t="shared" si="14"/>
        <v>Vara</v>
      </c>
      <c r="K316" s="106">
        <f>IF(ISERROR(VLOOKUP($J316,'Miljövärden urval för publ'!$B$2:$H$490,MATCH(K$3,'Miljövärden urval för publ'!$B$2:$H$2,0),FALSE)),"",VLOOKUP($J316,'Miljövärden urval för publ'!$B$2:$H$490,MATCH(K$3,'Miljövärden urval för publ'!$B$2:$H$2,0),FALSE))</f>
        <v>7.0853100000000002E-2</v>
      </c>
      <c r="L316" s="106">
        <f>IF(ISERROR(VLOOKUP($J316,'Miljövärden urval för publ'!$B$2:$H$490,MATCH(L$3,'Miljövärden urval för publ'!$B$2:$H$2,0),FALSE)),"",VLOOKUP($J316,'Miljövärden urval för publ'!$B$2:$H$490,MATCH(L$3,'Miljövärden urval för publ'!$B$2:$H$2,0),FALSE))</f>
        <v>17.372499999999999</v>
      </c>
      <c r="M316" s="106">
        <f>IF(ISERROR(VLOOKUP($J316,'Miljövärden urval för publ'!$B$2:$H$490,MATCH(M$3,'Miljövärden urval för publ'!$B$2:$H$2,0),FALSE)),"",VLOOKUP($J316,'Miljövärden urval för publ'!$B$2:$H$490,MATCH(M$3,'Miljövärden urval för publ'!$B$2:$H$2,0),FALSE))</f>
        <v>6.8932500000000001</v>
      </c>
      <c r="N316" s="106">
        <f>IF(ISERROR(VLOOKUP($J316,'Miljövärden urval för publ'!$B$2:$H$490,MATCH(N$3,'Miljövärden urval för publ'!$B$2:$H$2,0),FALSE)),"",VLOOKUP($J316,'Miljövärden urval för publ'!$B$2:$H$490,MATCH(N$3,'Miljövärden urval för publ'!$B$2:$H$2,0),FALSE))</f>
        <v>1.07072E-2</v>
      </c>
    </row>
    <row r="317" spans="1:14" x14ac:dyDescent="0.25">
      <c r="A317" s="117" t="s">
        <v>501</v>
      </c>
      <c r="B317" s="118" t="s">
        <v>975</v>
      </c>
      <c r="D317" s="112" t="str">
        <f>VLOOKUP(B317,'Miljövärden urval för publ'!$B$2:$V$480,MATCH("ska publiceras:",'Miljövärden urval för publ'!$B$2:$T$2,0),FALSE)</f>
        <v>ja</v>
      </c>
      <c r="E317" s="113">
        <f t="shared" si="12"/>
        <v>273</v>
      </c>
      <c r="H317" s="106">
        <v>315</v>
      </c>
      <c r="I317" s="106" t="str">
        <f t="shared" si="13"/>
        <v>Varberg Energi AB</v>
      </c>
      <c r="J317" s="106" t="str">
        <f t="shared" si="14"/>
        <v>Varberg (Fjv)</v>
      </c>
      <c r="K317" s="106">
        <f>IF(ISERROR(VLOOKUP($J317,'Miljövärden urval för publ'!$B$2:$H$490,MATCH(K$3,'Miljövärden urval för publ'!$B$2:$H$2,0),FALSE)),"",VLOOKUP($J317,'Miljövärden urval för publ'!$B$2:$H$490,MATCH(K$3,'Miljövärden urval för publ'!$B$2:$H$2,0),FALSE))</f>
        <v>1.7265200000000001E-2</v>
      </c>
      <c r="L317" s="106">
        <f>IF(ISERROR(VLOOKUP($J317,'Miljövärden urval för publ'!$B$2:$H$490,MATCH(L$3,'Miljövärden urval för publ'!$B$2:$H$2,0),FALSE)),"",VLOOKUP($J317,'Miljövärden urval för publ'!$B$2:$H$490,MATCH(L$3,'Miljövärden urval för publ'!$B$2:$H$2,0),FALSE))</f>
        <v>4.0872999999999999</v>
      </c>
      <c r="M317" s="106">
        <f>IF(ISERROR(VLOOKUP($J317,'Miljövärden urval för publ'!$B$2:$H$490,MATCH(M$3,'Miljövärden urval för publ'!$B$2:$H$2,0),FALSE)),"",VLOOKUP($J317,'Miljövärden urval för publ'!$B$2:$H$490,MATCH(M$3,'Miljövärden urval för publ'!$B$2:$H$2,0),FALSE))</f>
        <v>2.2186900000000001</v>
      </c>
      <c r="N317" s="106">
        <f>IF(ISERROR(VLOOKUP($J317,'Miljövärden urval för publ'!$B$2:$H$490,MATCH(N$3,'Miljövärden urval för publ'!$B$2:$H$2,0),FALSE)),"",VLOOKUP($J317,'Miljövärden urval för publ'!$B$2:$H$490,MATCH(N$3,'Miljövärden urval för publ'!$B$2:$H$2,0),FALSE))</f>
        <v>6.2667199999999999E-3</v>
      </c>
    </row>
    <row r="318" spans="1:14" x14ac:dyDescent="0.25">
      <c r="A318" s="117" t="s">
        <v>185</v>
      </c>
      <c r="B318" s="117" t="s">
        <v>189</v>
      </c>
      <c r="D318" s="112" t="str">
        <f>VLOOKUP(B318,'Miljövärden urval för publ'!$B$2:$V$480,MATCH("ska publiceras:",'Miljövärden urval för publ'!$B$2:$T$2,0),FALSE)</f>
        <v>ja</v>
      </c>
      <c r="E318" s="113">
        <f t="shared" si="12"/>
        <v>274</v>
      </c>
      <c r="H318" s="106">
        <v>316</v>
      </c>
      <c r="I318" s="106" t="str">
        <f t="shared" si="13"/>
        <v>E.ON Värme Sverige AB</v>
      </c>
      <c r="J318" s="106" t="str">
        <f t="shared" si="14"/>
        <v>Vaxholm</v>
      </c>
      <c r="K318" s="106">
        <f>IF(ISERROR(VLOOKUP($J318,'Miljövärden urval för publ'!$B$2:$H$490,MATCH(K$3,'Miljövärden urval för publ'!$B$2:$H$2,0),FALSE)),"",VLOOKUP($J318,'Miljövärden urval för publ'!$B$2:$H$490,MATCH(K$3,'Miljövärden urval för publ'!$B$2:$H$2,0),FALSE))</f>
        <v>0.13863800000000001</v>
      </c>
      <c r="L318" s="106">
        <f>IF(ISERROR(VLOOKUP($J318,'Miljövärden urval för publ'!$B$2:$H$490,MATCH(L$3,'Miljövärden urval för publ'!$B$2:$H$2,0),FALSE)),"",VLOOKUP($J318,'Miljövärden urval för publ'!$B$2:$H$490,MATCH(L$3,'Miljövärden urval för publ'!$B$2:$H$2,0),FALSE))</f>
        <v>32.8108</v>
      </c>
      <c r="M318" s="106">
        <f>IF(ISERROR(VLOOKUP($J318,'Miljövärden urval för publ'!$B$2:$H$490,MATCH(M$3,'Miljövärden urval för publ'!$B$2:$H$2,0),FALSE)),"",VLOOKUP($J318,'Miljövärden urval för publ'!$B$2:$H$490,MATCH(M$3,'Miljövärden urval för publ'!$B$2:$H$2,0),FALSE))</f>
        <v>8.2471599999999992</v>
      </c>
      <c r="N318" s="106">
        <f>IF(ISERROR(VLOOKUP($J318,'Miljövärden urval för publ'!$B$2:$H$490,MATCH(N$3,'Miljövärden urval för publ'!$B$2:$H$2,0),FALSE)),"",VLOOKUP($J318,'Miljövärden urval för publ'!$B$2:$H$490,MATCH(N$3,'Miljövärden urval för publ'!$B$2:$H$2,0),FALSE))</f>
        <v>4.1545199999999997E-2</v>
      </c>
    </row>
    <row r="319" spans="1:14" x14ac:dyDescent="0.25">
      <c r="A319" s="117" t="s">
        <v>457</v>
      </c>
      <c r="B319" s="117" t="s">
        <v>460</v>
      </c>
      <c r="D319" s="112" t="str">
        <f>VLOOKUP(B319,'Miljövärden urval för publ'!$B$2:$V$480,MATCH("ska publiceras:",'Miljövärden urval för publ'!$B$2:$T$2,0),FALSE)</f>
        <v>ja</v>
      </c>
      <c r="E319" s="113">
        <f t="shared" si="12"/>
        <v>275</v>
      </c>
      <c r="H319" s="106">
        <v>317</v>
      </c>
      <c r="I319" s="106" t="str">
        <f t="shared" si="13"/>
        <v>Varberg Energi AB</v>
      </c>
      <c r="J319" s="106" t="str">
        <f t="shared" si="14"/>
        <v>Veddige</v>
      </c>
      <c r="K319" s="106">
        <f>IF(ISERROR(VLOOKUP($J319,'Miljövärden urval för publ'!$B$2:$H$490,MATCH(K$3,'Miljövärden urval för publ'!$B$2:$H$2,0),FALSE)),"",VLOOKUP($J319,'Miljövärden urval för publ'!$B$2:$H$490,MATCH(K$3,'Miljövärden urval för publ'!$B$2:$H$2,0),FALSE))</f>
        <v>0.40562199999999998</v>
      </c>
      <c r="L319" s="106">
        <f>IF(ISERROR(VLOOKUP($J319,'Miljövärden urval för publ'!$B$2:$H$490,MATCH(L$3,'Miljövärden urval för publ'!$B$2:$H$2,0),FALSE)),"",VLOOKUP($J319,'Miljövärden urval för publ'!$B$2:$H$490,MATCH(L$3,'Miljövärden urval för publ'!$B$2:$H$2,0),FALSE))</f>
        <v>70.2791</v>
      </c>
      <c r="M319" s="106">
        <f>IF(ISERROR(VLOOKUP($J319,'Miljövärden urval för publ'!$B$2:$H$490,MATCH(M$3,'Miljövärden urval för publ'!$B$2:$H$2,0),FALSE)),"",VLOOKUP($J319,'Miljövärden urval för publ'!$B$2:$H$490,MATCH(M$3,'Miljövärden urval för publ'!$B$2:$H$2,0),FALSE))</f>
        <v>22.4999</v>
      </c>
      <c r="N319" s="106">
        <f>IF(ISERROR(VLOOKUP($J319,'Miljövärden urval för publ'!$B$2:$H$490,MATCH(N$3,'Miljövärden urval för publ'!$B$2:$H$2,0),FALSE)),"",VLOOKUP($J319,'Miljövärden urval för publ'!$B$2:$H$490,MATCH(N$3,'Miljövärden urval för publ'!$B$2:$H$2,0),FALSE))</f>
        <v>0.14371300000000001</v>
      </c>
    </row>
    <row r="320" spans="1:14" x14ac:dyDescent="0.25">
      <c r="A320" s="117" t="s">
        <v>410</v>
      </c>
      <c r="B320" s="117" t="s">
        <v>412</v>
      </c>
      <c r="D320" s="112" t="str">
        <f>VLOOKUP(B320,'Miljövärden urval för publ'!$B$2:$V$480,MATCH("ska publiceras:",'Miljövärden urval för publ'!$B$2:$T$2,0),FALSE)</f>
        <v>ja</v>
      </c>
      <c r="E320" s="113">
        <f t="shared" si="12"/>
        <v>276</v>
      </c>
      <c r="H320" s="106">
        <v>318</v>
      </c>
      <c r="I320" s="106" t="str">
        <f t="shared" si="13"/>
        <v>Linde Energi AB</v>
      </c>
      <c r="J320" s="106" t="str">
        <f t="shared" si="14"/>
        <v>Vedevåg</v>
      </c>
      <c r="K320" s="106">
        <f>IF(ISERROR(VLOOKUP($J320,'Miljövärden urval för publ'!$B$2:$H$490,MATCH(K$3,'Miljövärden urval för publ'!$B$2:$H$2,0),FALSE)),"",VLOOKUP($J320,'Miljövärden urval för publ'!$B$2:$H$490,MATCH(K$3,'Miljövärden urval för publ'!$B$2:$H$2,0),FALSE))</f>
        <v>0.12048399999999999</v>
      </c>
      <c r="L320" s="106">
        <f>IF(ISERROR(VLOOKUP($J320,'Miljövärden urval för publ'!$B$2:$H$490,MATCH(L$3,'Miljövärden urval för publ'!$B$2:$H$2,0),FALSE)),"",VLOOKUP($J320,'Miljövärden urval för publ'!$B$2:$H$490,MATCH(L$3,'Miljövärden urval för publ'!$B$2:$H$2,0),FALSE))</f>
        <v>26.562999999999999</v>
      </c>
      <c r="M320" s="106">
        <f>IF(ISERROR(VLOOKUP($J320,'Miljövärden urval för publ'!$B$2:$H$490,MATCH(M$3,'Miljövärden urval för publ'!$B$2:$H$2,0),FALSE)),"",VLOOKUP($J320,'Miljövärden urval för publ'!$B$2:$H$490,MATCH(M$3,'Miljövärden urval för publ'!$B$2:$H$2,0),FALSE))</f>
        <v>2.1015100000000002</v>
      </c>
      <c r="N320" s="106">
        <f>IF(ISERROR(VLOOKUP($J320,'Miljövärden urval för publ'!$B$2:$H$490,MATCH(N$3,'Miljövärden urval för publ'!$B$2:$H$2,0),FALSE)),"",VLOOKUP($J320,'Miljövärden urval för publ'!$B$2:$H$490,MATCH(N$3,'Miljövärden urval för publ'!$B$2:$H$2,0),FALSE))</f>
        <v>7.8727599999999995E-2</v>
      </c>
    </row>
    <row r="321" spans="1:14" x14ac:dyDescent="0.25">
      <c r="A321" s="117" t="s">
        <v>382</v>
      </c>
      <c r="B321" s="117" t="s">
        <v>384</v>
      </c>
      <c r="D321" s="112" t="str">
        <f>VLOOKUP(B321,'Miljövärden urval för publ'!$B$2:$V$480,MATCH("ska publiceras:",'Miljövärden urval för publ'!$B$2:$T$2,0),FALSE)</f>
        <v>ja</v>
      </c>
      <c r="E321" s="113">
        <f t="shared" si="12"/>
        <v>277</v>
      </c>
      <c r="H321" s="106">
        <v>319</v>
      </c>
      <c r="I321" s="106" t="str">
        <f t="shared" si="13"/>
        <v>Öresundskraft AB</v>
      </c>
      <c r="J321" s="106" t="str">
        <f t="shared" si="14"/>
        <v>Vejbystrand</v>
      </c>
      <c r="K321" s="106">
        <f>IF(ISERROR(VLOOKUP($J321,'Miljövärden urval för publ'!$B$2:$H$490,MATCH(K$3,'Miljövärden urval för publ'!$B$2:$H$2,0),FALSE)),"",VLOOKUP($J321,'Miljövärden urval för publ'!$B$2:$H$490,MATCH(K$3,'Miljövärden urval för publ'!$B$2:$H$2,0),FALSE))</f>
        <v>0.23507</v>
      </c>
      <c r="L321" s="106">
        <f>IF(ISERROR(VLOOKUP($J321,'Miljövärden urval för publ'!$B$2:$H$490,MATCH(L$3,'Miljövärden urval för publ'!$B$2:$H$2,0),FALSE)),"",VLOOKUP($J321,'Miljövärden urval för publ'!$B$2:$H$490,MATCH(L$3,'Miljövärden urval för publ'!$B$2:$H$2,0),FALSE))</f>
        <v>12.449</v>
      </c>
      <c r="M321" s="106">
        <f>IF(ISERROR(VLOOKUP($J321,'Miljövärden urval för publ'!$B$2:$H$490,MATCH(M$3,'Miljövärden urval för publ'!$B$2:$H$2,0),FALSE)),"",VLOOKUP($J321,'Miljövärden urval för publ'!$B$2:$H$490,MATCH(M$3,'Miljövärden urval för publ'!$B$2:$H$2,0),FALSE))</f>
        <v>23.785499999999999</v>
      </c>
      <c r="N321" s="106">
        <f>IF(ISERROR(VLOOKUP($J321,'Miljövärden urval för publ'!$B$2:$H$490,MATCH(N$3,'Miljövärden urval för publ'!$B$2:$H$2,0),FALSE)),"",VLOOKUP($J321,'Miljövärden urval för publ'!$B$2:$H$490,MATCH(N$3,'Miljövärden urval för publ'!$B$2:$H$2,0),FALSE))</f>
        <v>3.7799999999999999E-3</v>
      </c>
    </row>
    <row r="322" spans="1:14" x14ac:dyDescent="0.25">
      <c r="A322" s="117" t="s">
        <v>413</v>
      </c>
      <c r="B322" s="117" t="s">
        <v>414</v>
      </c>
      <c r="D322" s="112" t="str">
        <f>VLOOKUP(B322,'Miljövärden urval för publ'!$B$2:$V$480,MATCH("ska publiceras:",'Miljövärden urval för publ'!$B$2:$T$2,0),FALSE)</f>
        <v>nej</v>
      </c>
      <c r="E322" s="113">
        <f t="shared" si="12"/>
        <v>277</v>
      </c>
      <c r="H322" s="106">
        <v>320</v>
      </c>
      <c r="I322" s="106" t="str">
        <f t="shared" si="13"/>
        <v>Falkenberg Energi AB</v>
      </c>
      <c r="J322" s="106" t="str">
        <f t="shared" si="14"/>
        <v>Vessigebro-närvärme</v>
      </c>
      <c r="K322" s="106">
        <f>IF(ISERROR(VLOOKUP($J322,'Miljövärden urval för publ'!$B$2:$H$490,MATCH(K$3,'Miljövärden urval för publ'!$B$2:$H$2,0),FALSE)),"",VLOOKUP($J322,'Miljövärden urval för publ'!$B$2:$H$490,MATCH(K$3,'Miljövärden urval för publ'!$B$2:$H$2,0),FALSE))</f>
        <v>0.231151</v>
      </c>
      <c r="L322" s="106">
        <f>IF(ISERROR(VLOOKUP($J322,'Miljövärden urval för publ'!$B$2:$H$490,MATCH(L$3,'Miljövärden urval för publ'!$B$2:$H$2,0),FALSE)),"",VLOOKUP($J322,'Miljövärden urval för publ'!$B$2:$H$490,MATCH(L$3,'Miljövärden urval för publ'!$B$2:$H$2,0),FALSE))</f>
        <v>29.4208</v>
      </c>
      <c r="M322" s="106">
        <f>IF(ISERROR(VLOOKUP($J322,'Miljövärden urval för publ'!$B$2:$H$490,MATCH(M$3,'Miljövärden urval för publ'!$B$2:$H$2,0),FALSE)),"",VLOOKUP($J322,'Miljövärden urval för publ'!$B$2:$H$490,MATCH(M$3,'Miljövärden urval för publ'!$B$2:$H$2,0),FALSE))</f>
        <v>17.1555</v>
      </c>
      <c r="N322" s="106">
        <f>IF(ISERROR(VLOOKUP($J322,'Miljövärden urval för publ'!$B$2:$H$490,MATCH(N$3,'Miljövärden urval för publ'!$B$2:$H$2,0),FALSE)),"",VLOOKUP($J322,'Miljövärden urval för publ'!$B$2:$H$490,MATCH(N$3,'Miljövärden urval för publ'!$B$2:$H$2,0),FALSE))</f>
        <v>5.1481699999999998E-2</v>
      </c>
    </row>
    <row r="323" spans="1:14" x14ac:dyDescent="0.25">
      <c r="A323" s="117" t="s">
        <v>33</v>
      </c>
      <c r="B323" s="117" t="s">
        <v>41</v>
      </c>
      <c r="D323" s="112" t="str">
        <f>VLOOKUP(B323,'Miljövärden urval för publ'!$B$2:$V$480,MATCH("ska publiceras:",'Miljövärden urval för publ'!$B$2:$T$2,0),FALSE)</f>
        <v>ja</v>
      </c>
      <c r="E323" s="113">
        <f t="shared" si="12"/>
        <v>278</v>
      </c>
      <c r="H323" s="106">
        <v>321</v>
      </c>
      <c r="I323" s="106" t="str">
        <f t="shared" si="13"/>
        <v>Vetlanda Energi och Teknik AB</v>
      </c>
      <c r="J323" s="106" t="str">
        <f t="shared" si="14"/>
        <v>Vetlanda</v>
      </c>
      <c r="K323" s="106">
        <f>IF(ISERROR(VLOOKUP($J323,'Miljövärden urval för publ'!$B$2:$H$490,MATCH(K$3,'Miljövärden urval för publ'!$B$2:$H$2,0),FALSE)),"",VLOOKUP($J323,'Miljövärden urval för publ'!$B$2:$H$490,MATCH(K$3,'Miljövärden urval för publ'!$B$2:$H$2,0),FALSE))</f>
        <v>0.18080099999999999</v>
      </c>
      <c r="L323" s="106">
        <f>IF(ISERROR(VLOOKUP($J323,'Miljövärden urval för publ'!$B$2:$H$490,MATCH(L$3,'Miljövärden urval för publ'!$B$2:$H$2,0),FALSE)),"",VLOOKUP($J323,'Miljövärden urval för publ'!$B$2:$H$490,MATCH(L$3,'Miljövärden urval för publ'!$B$2:$H$2,0),FALSE))</f>
        <v>38.648600000000002</v>
      </c>
      <c r="M323" s="106">
        <f>IF(ISERROR(VLOOKUP($J323,'Miljövärden urval för publ'!$B$2:$H$490,MATCH(M$3,'Miljövärden urval för publ'!$B$2:$H$2,0),FALSE)),"",VLOOKUP($J323,'Miljövärden urval för publ'!$B$2:$H$490,MATCH(M$3,'Miljövärden urval för publ'!$B$2:$H$2,0),FALSE))</f>
        <v>5.4928400000000002</v>
      </c>
      <c r="N323" s="106">
        <f>IF(ISERROR(VLOOKUP($J323,'Miljövärden urval för publ'!$B$2:$H$490,MATCH(N$3,'Miljövärden urval för publ'!$B$2:$H$2,0),FALSE)),"",VLOOKUP($J323,'Miljövärden urval för publ'!$B$2:$H$490,MATCH(N$3,'Miljövärden urval för publ'!$B$2:$H$2,0),FALSE))</f>
        <v>4.2678099999999997E-2</v>
      </c>
    </row>
    <row r="324" spans="1:14" x14ac:dyDescent="0.25">
      <c r="A324" s="117" t="s">
        <v>415</v>
      </c>
      <c r="B324" s="117" t="s">
        <v>419</v>
      </c>
      <c r="D324" s="112" t="str">
        <f>VLOOKUP(B324,'Miljövärden urval för publ'!$B$2:$V$480,MATCH("ska publiceras:",'Miljövärden urval för publ'!$B$2:$T$2,0),FALSE)</f>
        <v>ja</v>
      </c>
      <c r="E324" s="113">
        <f t="shared" ref="E324:E387" si="15">IF(ISERROR(D324),E323,IF(D324="ja",E323+1,E323))</f>
        <v>279</v>
      </c>
      <c r="H324" s="106">
        <v>322</v>
      </c>
      <c r="I324" s="106" t="str">
        <f t="shared" si="13"/>
        <v>Vimmerby Energi &amp; Miljö AB</v>
      </c>
      <c r="J324" s="106" t="str">
        <f t="shared" si="14"/>
        <v>Vimmerby</v>
      </c>
      <c r="K324" s="106">
        <f>IF(ISERROR(VLOOKUP($J324,'Miljövärden urval för publ'!$B$2:$H$490,MATCH(K$3,'Miljövärden urval för publ'!$B$2:$H$2,0),FALSE)),"",VLOOKUP($J324,'Miljövärden urval för publ'!$B$2:$H$490,MATCH(K$3,'Miljövärden urval för publ'!$B$2:$H$2,0),FALSE))</f>
        <v>0.108017</v>
      </c>
      <c r="L324" s="106">
        <f>IF(ISERROR(VLOOKUP($J324,'Miljövärden urval för publ'!$B$2:$H$490,MATCH(L$3,'Miljövärden urval för publ'!$B$2:$H$2,0),FALSE)),"",VLOOKUP($J324,'Miljövärden urval för publ'!$B$2:$H$490,MATCH(L$3,'Miljövärden urval för publ'!$B$2:$H$2,0),FALSE))</f>
        <v>20.066600000000001</v>
      </c>
      <c r="M324" s="106">
        <f>IF(ISERROR(VLOOKUP($J324,'Miljövärden urval för publ'!$B$2:$H$490,MATCH(M$3,'Miljövärden urval för publ'!$B$2:$H$2,0),FALSE)),"",VLOOKUP($J324,'Miljövärden urval för publ'!$B$2:$H$490,MATCH(M$3,'Miljövärden urval för publ'!$B$2:$H$2,0),FALSE))</f>
        <v>9.7206499999999991</v>
      </c>
      <c r="N324" s="106">
        <f>IF(ISERROR(VLOOKUP($J324,'Miljövärden urval för publ'!$B$2:$H$490,MATCH(N$3,'Miljövärden urval för publ'!$B$2:$H$2,0),FALSE)),"",VLOOKUP($J324,'Miljövärden urval för publ'!$B$2:$H$490,MATCH(N$3,'Miljövärden urval för publ'!$B$2:$H$2,0),FALSE))</f>
        <v>2.1762500000000001E-2</v>
      </c>
    </row>
    <row r="325" spans="1:14" x14ac:dyDescent="0.25">
      <c r="A325" s="117" t="s">
        <v>432</v>
      </c>
      <c r="B325" s="117" t="s">
        <v>435</v>
      </c>
      <c r="D325" s="112" t="str">
        <f>VLOOKUP(B325,'Miljövärden urval för publ'!$B$2:$V$480,MATCH("ska publiceras:",'Miljövärden urval för publ'!$B$2:$T$2,0),FALSE)</f>
        <v>ja</v>
      </c>
      <c r="E325" s="113">
        <f t="shared" si="15"/>
        <v>280</v>
      </c>
      <c r="H325" s="106">
        <v>323</v>
      </c>
      <c r="I325" s="106" t="str">
        <f t="shared" ref="I325:I388" si="16">IF(ISERROR(INDEX($A$4:$E$490,MATCH($H325,$E$4:$E$490,0),1)),"",INDEX($A$4:$E$490,MATCH($H325,$E$4:$E$490,0),1))</f>
        <v>Skellefteå Kraft AB</v>
      </c>
      <c r="J325" s="106" t="str">
        <f t="shared" si="14"/>
        <v>Vindeln</v>
      </c>
      <c r="K325" s="106">
        <f>IF(ISERROR(VLOOKUP($J325,'Miljövärden urval för publ'!$B$2:$H$490,MATCH(K$3,'Miljövärden urval för publ'!$B$2:$H$2,0),FALSE)),"",VLOOKUP($J325,'Miljövärden urval för publ'!$B$2:$H$490,MATCH(K$3,'Miljövärden urval för publ'!$B$2:$H$2,0),FALSE))</f>
        <v>0.187</v>
      </c>
      <c r="L325" s="106">
        <f>IF(ISERROR(VLOOKUP($J325,'Miljövärden urval för publ'!$B$2:$H$490,MATCH(L$3,'Miljövärden urval för publ'!$B$2:$H$2,0),FALSE)),"",VLOOKUP($J325,'Miljövärden urval för publ'!$B$2:$H$490,MATCH(L$3,'Miljövärden urval för publ'!$B$2:$H$2,0),FALSE))</f>
        <v>14.122400000000001</v>
      </c>
      <c r="M325" s="106">
        <f>IF(ISERROR(VLOOKUP($J325,'Miljövärden urval för publ'!$B$2:$H$490,MATCH(M$3,'Miljövärden urval för publ'!$B$2:$H$2,0),FALSE)),"",VLOOKUP($J325,'Miljövärden urval för publ'!$B$2:$H$490,MATCH(M$3,'Miljövärden urval för publ'!$B$2:$H$2,0),FALSE))</f>
        <v>18.085000000000001</v>
      </c>
      <c r="N325" s="106">
        <f>IF(ISERROR(VLOOKUP($J325,'Miljövärden urval för publ'!$B$2:$H$490,MATCH(N$3,'Miljövärden urval för publ'!$B$2:$H$2,0),FALSE)),"",VLOOKUP($J325,'Miljövärden urval för publ'!$B$2:$H$490,MATCH(N$3,'Miljövärden urval för publ'!$B$2:$H$2,0),FALSE))</f>
        <v>1.67332E-2</v>
      </c>
    </row>
    <row r="326" spans="1:14" x14ac:dyDescent="0.25">
      <c r="A326" s="117" t="s">
        <v>420</v>
      </c>
      <c r="B326" s="117" t="s">
        <v>421</v>
      </c>
      <c r="D326" s="112" t="str">
        <f>VLOOKUP(B326,'Miljövärden urval för publ'!$B$2:$V$480,MATCH("ska publiceras:",'Miljövärden urval för publ'!$B$2:$T$2,0),FALSE)</f>
        <v>ja</v>
      </c>
      <c r="E326" s="113">
        <f t="shared" si="15"/>
        <v>281</v>
      </c>
      <c r="H326" s="106">
        <v>324</v>
      </c>
      <c r="I326" s="106" t="str">
        <f t="shared" si="16"/>
        <v>Rindi Energi AB</v>
      </c>
      <c r="J326" s="106" t="str">
        <f t="shared" ref="J326:J389" si="17">IF(ISERROR(INDEX($A$4:$E$490,MATCH($H326,$E$4:$E$490,0),2)),"",INDEX($A$4:$E$490,MATCH($H326,$E$4:$E$490,0),2))</f>
        <v>Vingåker</v>
      </c>
      <c r="K326" s="106">
        <f>IF(ISERROR(VLOOKUP($J326,'Miljövärden urval för publ'!$B$2:$H$490,MATCH(K$3,'Miljövärden urval för publ'!$B$2:$H$2,0),FALSE)),"",VLOOKUP($J326,'Miljövärden urval för publ'!$B$2:$H$490,MATCH(K$3,'Miljövärden urval för publ'!$B$2:$H$2,0),FALSE))</f>
        <v>0.11282399999999999</v>
      </c>
      <c r="L326" s="106">
        <f>IF(ISERROR(VLOOKUP($J326,'Miljövärden urval för publ'!$B$2:$H$490,MATCH(L$3,'Miljövärden urval för publ'!$B$2:$H$2,0),FALSE)),"",VLOOKUP($J326,'Miljövärden urval för publ'!$B$2:$H$490,MATCH(L$3,'Miljövärden urval för publ'!$B$2:$H$2,0),FALSE))</f>
        <v>27.137499999999999</v>
      </c>
      <c r="M326" s="106">
        <f>IF(ISERROR(VLOOKUP($J326,'Miljövärden urval för publ'!$B$2:$H$490,MATCH(M$3,'Miljövärden urval för publ'!$B$2:$H$2,0),FALSE)),"",VLOOKUP($J326,'Miljövärden urval för publ'!$B$2:$H$490,MATCH(M$3,'Miljövärden urval för publ'!$B$2:$H$2,0),FALSE))</f>
        <v>7.9904200000000003</v>
      </c>
      <c r="N326" s="106">
        <f>IF(ISERROR(VLOOKUP($J326,'Miljövärden urval för publ'!$B$2:$H$490,MATCH(N$3,'Miljövärden urval för publ'!$B$2:$H$2,0),FALSE)),"",VLOOKUP($J326,'Miljövärden urval för publ'!$B$2:$H$490,MATCH(N$3,'Miljövärden urval för publ'!$B$2:$H$2,0),FALSE))</f>
        <v>2.6182400000000002E-2</v>
      </c>
    </row>
    <row r="327" spans="1:14" x14ac:dyDescent="0.25">
      <c r="A327" s="117" t="s">
        <v>491</v>
      </c>
      <c r="B327" s="117" t="s">
        <v>495</v>
      </c>
      <c r="D327" s="112" t="str">
        <f>VLOOKUP(B327,'Miljövärden urval för publ'!$B$2:$V$480,MATCH("ska publiceras:",'Miljövärden urval för publ'!$B$2:$T$2,0),FALSE)</f>
        <v>ja</v>
      </c>
      <c r="E327" s="113">
        <f t="shared" si="15"/>
        <v>282</v>
      </c>
      <c r="H327" s="106">
        <v>325</v>
      </c>
      <c r="I327" s="106" t="str">
        <f t="shared" si="16"/>
        <v>Gotlands Energi AB</v>
      </c>
      <c r="J327" s="106" t="str">
        <f t="shared" si="17"/>
        <v>Visby</v>
      </c>
      <c r="K327" s="106">
        <f>IF(ISERROR(VLOOKUP($J327,'Miljövärden urval för publ'!$B$2:$H$490,MATCH(K$3,'Miljövärden urval för publ'!$B$2:$H$2,0),FALSE)),"",VLOOKUP($J327,'Miljövärden urval för publ'!$B$2:$H$490,MATCH(K$3,'Miljövärden urval för publ'!$B$2:$H$2,0),FALSE))</f>
        <v>0.242285</v>
      </c>
      <c r="L327" s="106">
        <f>IF(ISERROR(VLOOKUP($J327,'Miljövärden urval för publ'!$B$2:$H$490,MATCH(L$3,'Miljövärden urval för publ'!$B$2:$H$2,0),FALSE)),"",VLOOKUP($J327,'Miljövärden urval för publ'!$B$2:$H$490,MATCH(L$3,'Miljövärden urval för publ'!$B$2:$H$2,0),FALSE))</f>
        <v>51.787500000000001</v>
      </c>
      <c r="M327" s="106">
        <f>IF(ISERROR(VLOOKUP($J327,'Miljövärden urval för publ'!$B$2:$H$490,MATCH(M$3,'Miljövärden urval för publ'!$B$2:$H$2,0),FALSE)),"",VLOOKUP($J327,'Miljövärden urval för publ'!$B$2:$H$490,MATCH(M$3,'Miljövärden urval för publ'!$B$2:$H$2,0),FALSE))</f>
        <v>6.6212400000000002</v>
      </c>
      <c r="N327" s="106">
        <f>IF(ISERROR(VLOOKUP($J327,'Miljövärden urval för publ'!$B$2:$H$490,MATCH(N$3,'Miljövärden urval för publ'!$B$2:$H$2,0),FALSE)),"",VLOOKUP($J327,'Miljövärden urval för publ'!$B$2:$H$490,MATCH(N$3,'Miljövärden urval för publ'!$B$2:$H$2,0),FALSE))</f>
        <v>4.3654499999999999E-2</v>
      </c>
    </row>
    <row r="328" spans="1:14" x14ac:dyDescent="0.25">
      <c r="A328" s="117" t="s">
        <v>501</v>
      </c>
      <c r="B328" s="117" t="s">
        <v>518</v>
      </c>
      <c r="D328" s="112" t="str">
        <f>VLOOKUP(B328,'Miljövärden urval för publ'!$B$2:$V$480,MATCH("ska publiceras:",'Miljövärden urval för publ'!$B$2:$T$2,0),FALSE)</f>
        <v>ja</v>
      </c>
      <c r="E328" s="113">
        <f t="shared" si="15"/>
        <v>283</v>
      </c>
      <c r="H328" s="106">
        <v>326</v>
      </c>
      <c r="I328" s="106" t="str">
        <f t="shared" si="16"/>
        <v>Tekniska Verken i Kiruna AB</v>
      </c>
      <c r="J328" s="106" t="str">
        <f t="shared" si="17"/>
        <v>Vittangi</v>
      </c>
      <c r="K328" s="106">
        <f>IF(ISERROR(VLOOKUP($J328,'Miljövärden urval för publ'!$B$2:$H$490,MATCH(K$3,'Miljövärden urval för publ'!$B$2:$H$2,0),FALSE)),"",VLOOKUP($J328,'Miljövärden urval för publ'!$B$2:$H$490,MATCH(K$3,'Miljövärden urval för publ'!$B$2:$H$2,0),FALSE))</f>
        <v>0.70960199999999996</v>
      </c>
      <c r="L328" s="106">
        <f>IF(ISERROR(VLOOKUP($J328,'Miljövärden urval för publ'!$B$2:$H$490,MATCH(L$3,'Miljövärden urval för publ'!$B$2:$H$2,0),FALSE)),"",VLOOKUP($J328,'Miljövärden urval för publ'!$B$2:$H$490,MATCH(L$3,'Miljövärden urval för publ'!$B$2:$H$2,0),FALSE))</f>
        <v>149.50399999999999</v>
      </c>
      <c r="M328" s="106">
        <f>IF(ISERROR(VLOOKUP($J328,'Miljövärden urval för publ'!$B$2:$H$490,MATCH(M$3,'Miljövärden urval för publ'!$B$2:$H$2,0),FALSE)),"",VLOOKUP($J328,'Miljövärden urval för publ'!$B$2:$H$490,MATCH(M$3,'Miljövärden urval för publ'!$B$2:$H$2,0),FALSE))</f>
        <v>8.7234599999999993</v>
      </c>
      <c r="N328" s="106">
        <f>IF(ISERROR(VLOOKUP($J328,'Miljövärden urval för publ'!$B$2:$H$490,MATCH(N$3,'Miljövärden urval för publ'!$B$2:$H$2,0),FALSE)),"",VLOOKUP($J328,'Miljövärden urval för publ'!$B$2:$H$490,MATCH(N$3,'Miljövärden urval för publ'!$B$2:$H$2,0),FALSE))</f>
        <v>0.113581</v>
      </c>
    </row>
    <row r="329" spans="1:14" x14ac:dyDescent="0.25">
      <c r="A329" s="117" t="s">
        <v>436</v>
      </c>
      <c r="B329" s="117" t="s">
        <v>437</v>
      </c>
      <c r="D329" s="112" t="str">
        <f>VLOOKUP(B329,'Miljövärden urval för publ'!$B$2:$V$480,MATCH("ska publiceras:",'Miljövärden urval för publ'!$B$2:$T$2,0),FALSE)</f>
        <v>ja</v>
      </c>
      <c r="E329" s="113">
        <f t="shared" si="15"/>
        <v>284</v>
      </c>
      <c r="H329" s="106">
        <v>327</v>
      </c>
      <c r="I329" s="106" t="str">
        <f t="shared" si="16"/>
        <v>Vattenfall AB Värme</v>
      </c>
      <c r="J329" s="106" t="str">
        <f t="shared" si="17"/>
        <v>Vänersborg</v>
      </c>
      <c r="K329" s="106">
        <f>IF(ISERROR(VLOOKUP($J329,'Miljövärden urval för publ'!$B$2:$H$490,MATCH(K$3,'Miljövärden urval för publ'!$B$2:$H$2,0),FALSE)),"",VLOOKUP($J329,'Miljövärden urval för publ'!$B$2:$H$490,MATCH(K$3,'Miljövärden urval för publ'!$B$2:$H$2,0),FALSE))</f>
        <v>3.1212500000000001E-2</v>
      </c>
      <c r="L329" s="106">
        <f>IF(ISERROR(VLOOKUP($J329,'Miljövärden urval för publ'!$B$2:$H$490,MATCH(L$3,'Miljövärden urval för publ'!$B$2:$H$2,0),FALSE)),"",VLOOKUP($J329,'Miljövärden urval för publ'!$B$2:$H$490,MATCH(L$3,'Miljövärden urval för publ'!$B$2:$H$2,0),FALSE))</f>
        <v>1.6268899999999999</v>
      </c>
      <c r="M329" s="106">
        <f>IF(ISERROR(VLOOKUP($J329,'Miljövärden urval för publ'!$B$2:$H$490,MATCH(M$3,'Miljövärden urval för publ'!$B$2:$H$2,0),FALSE)),"",VLOOKUP($J329,'Miljövärden urval för publ'!$B$2:$H$490,MATCH(M$3,'Miljövärden urval för publ'!$B$2:$H$2,0),FALSE))</f>
        <v>0.92489299999999997</v>
      </c>
      <c r="N329" s="106">
        <f>IF(ISERROR(VLOOKUP($J329,'Miljövärden urval för publ'!$B$2:$H$490,MATCH(N$3,'Miljövärden urval för publ'!$B$2:$H$2,0),FALSE)),"",VLOOKUP($J329,'Miljövärden urval för publ'!$B$2:$H$490,MATCH(N$3,'Miljövärden urval för publ'!$B$2:$H$2,0),FALSE))</f>
        <v>4.4361699999999997E-3</v>
      </c>
    </row>
    <row r="330" spans="1:14" x14ac:dyDescent="0.25">
      <c r="A330" s="117" t="s">
        <v>376</v>
      </c>
      <c r="B330" s="117" t="s">
        <v>380</v>
      </c>
      <c r="D330" s="112" t="str">
        <f>VLOOKUP(B330,'Miljövärden urval för publ'!$B$2:$V$480,MATCH("ska publiceras:",'Miljövärden urval för publ'!$B$2:$T$2,0),FALSE)</f>
        <v>ja</v>
      </c>
      <c r="E330" s="113">
        <f t="shared" si="15"/>
        <v>285</v>
      </c>
      <c r="H330" s="106">
        <v>328</v>
      </c>
      <c r="I330" s="106" t="str">
        <f t="shared" si="16"/>
        <v>Bionär Närvärme AB</v>
      </c>
      <c r="J330" s="106" t="str">
        <f t="shared" si="17"/>
        <v>Vänge</v>
      </c>
      <c r="K330" s="106">
        <f>IF(ISERROR(VLOOKUP($J330,'Miljövärden urval för publ'!$B$2:$H$490,MATCH(K$3,'Miljövärden urval för publ'!$B$2:$H$2,0),FALSE)),"",VLOOKUP($J330,'Miljövärden urval för publ'!$B$2:$H$490,MATCH(K$3,'Miljövärden urval för publ'!$B$2:$H$2,0),FALSE))</f>
        <v>0.14180799999999999</v>
      </c>
      <c r="L330" s="106">
        <f>IF(ISERROR(VLOOKUP($J330,'Miljövärden urval för publ'!$B$2:$H$490,MATCH(L$3,'Miljövärden urval för publ'!$B$2:$H$2,0),FALSE)),"",VLOOKUP($J330,'Miljövärden urval för publ'!$B$2:$H$490,MATCH(L$3,'Miljövärden urval för publ'!$B$2:$H$2,0),FALSE))</f>
        <v>9.7674599999999998</v>
      </c>
      <c r="M330" s="106">
        <f>IF(ISERROR(VLOOKUP($J330,'Miljövärden urval för publ'!$B$2:$H$490,MATCH(M$3,'Miljövärden urval för publ'!$B$2:$H$2,0),FALSE)),"",VLOOKUP($J330,'Miljövärden urval för publ'!$B$2:$H$490,MATCH(M$3,'Miljövärden urval för publ'!$B$2:$H$2,0),FALSE))</f>
        <v>15.477600000000001</v>
      </c>
      <c r="N330" s="106">
        <f>IF(ISERROR(VLOOKUP($J330,'Miljövärden urval för publ'!$B$2:$H$490,MATCH(N$3,'Miljövärden urval för publ'!$B$2:$H$2,0),FALSE)),"",VLOOKUP($J330,'Miljövärden urval för publ'!$B$2:$H$490,MATCH(N$3,'Miljövärden urval för publ'!$B$2:$H$2,0),FALSE))</f>
        <v>9.0909100000000007E-3</v>
      </c>
    </row>
    <row r="331" spans="1:14" x14ac:dyDescent="0.25">
      <c r="A331" s="117" t="s">
        <v>438</v>
      </c>
      <c r="B331" s="117" t="s">
        <v>439</v>
      </c>
      <c r="D331" s="112" t="str">
        <f>VLOOKUP(B331,'Miljövärden urval för publ'!$B$2:$V$480,MATCH("ska publiceras:",'Miljövärden urval för publ'!$B$2:$T$2,0),FALSE)</f>
        <v>ja</v>
      </c>
      <c r="E331" s="113">
        <f t="shared" si="15"/>
        <v>286</v>
      </c>
      <c r="H331" s="106">
        <v>329</v>
      </c>
      <c r="I331" s="106" t="str">
        <f t="shared" si="16"/>
        <v>E.ON Värme Sverige AB</v>
      </c>
      <c r="J331" s="106" t="str">
        <f t="shared" si="17"/>
        <v>Vännäsby</v>
      </c>
      <c r="K331" s="106">
        <f>IF(ISERROR(VLOOKUP($J331,'Miljövärden urval för publ'!$B$2:$H$490,MATCH(K$3,'Miljövärden urval för publ'!$B$2:$H$2,0),FALSE)),"",VLOOKUP($J331,'Miljövärden urval för publ'!$B$2:$H$490,MATCH(K$3,'Miljövärden urval för publ'!$B$2:$H$2,0),FALSE))</f>
        <v>0.30725599999999997</v>
      </c>
      <c r="L331" s="106">
        <f>IF(ISERROR(VLOOKUP($J331,'Miljövärden urval för publ'!$B$2:$H$490,MATCH(L$3,'Miljövärden urval för publ'!$B$2:$H$2,0),FALSE)),"",VLOOKUP($J331,'Miljövärden urval för publ'!$B$2:$H$490,MATCH(L$3,'Miljövärden urval för publ'!$B$2:$H$2,0),FALSE))</f>
        <v>74.568399999999997</v>
      </c>
      <c r="M331" s="106">
        <f>IF(ISERROR(VLOOKUP($J331,'Miljövärden urval för publ'!$B$2:$H$490,MATCH(M$3,'Miljövärden urval för publ'!$B$2:$H$2,0),FALSE)),"",VLOOKUP($J331,'Miljövärden urval för publ'!$B$2:$H$490,MATCH(M$3,'Miljövärden urval för publ'!$B$2:$H$2,0),FALSE))</f>
        <v>14.527100000000001</v>
      </c>
      <c r="N331" s="106">
        <f>IF(ISERROR(VLOOKUP($J331,'Miljövärden urval för publ'!$B$2:$H$490,MATCH(N$3,'Miljövärden urval för publ'!$B$2:$H$2,0),FALSE)),"",VLOOKUP($J331,'Miljövärden urval för publ'!$B$2:$H$490,MATCH(N$3,'Miljövärden urval för publ'!$B$2:$H$2,0),FALSE))</f>
        <v>0.10539</v>
      </c>
    </row>
    <row r="332" spans="1:14" x14ac:dyDescent="0.25">
      <c r="A332" s="117" t="s">
        <v>453</v>
      </c>
      <c r="B332" s="117" t="s">
        <v>455</v>
      </c>
      <c r="D332" s="112" t="str">
        <f>VLOOKUP(B332,'Miljövärden urval för publ'!$B$2:$V$480,MATCH("ska publiceras:",'Miljövärden urval för publ'!$B$2:$T$2,0),FALSE)</f>
        <v>ja</v>
      </c>
      <c r="E332" s="113">
        <f t="shared" si="15"/>
        <v>287</v>
      </c>
      <c r="H332" s="106">
        <v>330</v>
      </c>
      <c r="I332" s="106" t="str">
        <f t="shared" si="16"/>
        <v>Värnamo Energi AB</v>
      </c>
      <c r="J332" s="106" t="str">
        <f t="shared" si="17"/>
        <v>Värnamo</v>
      </c>
      <c r="K332" s="106">
        <f>IF(ISERROR(VLOOKUP($J332,'Miljövärden urval för publ'!$B$2:$H$490,MATCH(K$3,'Miljövärden urval för publ'!$B$2:$H$2,0),FALSE)),"",VLOOKUP($J332,'Miljövärden urval för publ'!$B$2:$H$490,MATCH(K$3,'Miljövärden urval för publ'!$B$2:$H$2,0),FALSE))</f>
        <v>0.10736</v>
      </c>
      <c r="L332" s="106">
        <f>IF(ISERROR(VLOOKUP($J332,'Miljövärden urval för publ'!$B$2:$H$490,MATCH(L$3,'Miljövärden urval för publ'!$B$2:$H$2,0),FALSE)),"",VLOOKUP($J332,'Miljövärden urval för publ'!$B$2:$H$490,MATCH(L$3,'Miljövärden urval för publ'!$B$2:$H$2,0),FALSE))</f>
        <v>15.049799999999999</v>
      </c>
      <c r="M332" s="106">
        <f>IF(ISERROR(VLOOKUP($J332,'Miljövärden urval för publ'!$B$2:$H$490,MATCH(M$3,'Miljövärden urval för publ'!$B$2:$H$2,0),FALSE)),"",VLOOKUP($J332,'Miljövärden urval för publ'!$B$2:$H$490,MATCH(M$3,'Miljövärden urval för publ'!$B$2:$H$2,0),FALSE))</f>
        <v>7.0602999999999998</v>
      </c>
      <c r="N332" s="106">
        <f>IF(ISERROR(VLOOKUP($J332,'Miljövärden urval för publ'!$B$2:$H$490,MATCH(N$3,'Miljövärden urval för publ'!$B$2:$H$2,0),FALSE)),"",VLOOKUP($J332,'Miljövärden urval för publ'!$B$2:$H$490,MATCH(N$3,'Miljövärden urval för publ'!$B$2:$H$2,0),FALSE))</f>
        <v>1.88048E-2</v>
      </c>
    </row>
    <row r="333" spans="1:14" x14ac:dyDescent="0.25">
      <c r="A333" s="117" t="s">
        <v>376</v>
      </c>
      <c r="B333" s="117" t="s">
        <v>381</v>
      </c>
      <c r="D333" s="112" t="str">
        <f>VLOOKUP(B333,'Miljövärden urval för publ'!$B$2:$V$480,MATCH("ska publiceras:",'Miljövärden urval för publ'!$B$2:$T$2,0),FALSE)</f>
        <v>ja</v>
      </c>
      <c r="E333" s="113">
        <f t="shared" si="15"/>
        <v>288</v>
      </c>
      <c r="H333" s="106">
        <v>331</v>
      </c>
      <c r="I333" s="106" t="str">
        <f t="shared" si="16"/>
        <v>Västervik Miljö &amp; Energi AB</v>
      </c>
      <c r="J333" s="106" t="str">
        <f t="shared" si="17"/>
        <v>Västervik</v>
      </c>
      <c r="K333" s="106">
        <f>IF(ISERROR(VLOOKUP($J333,'Miljövärden urval för publ'!$B$2:$H$490,MATCH(K$3,'Miljövärden urval för publ'!$B$2:$H$2,0),FALSE)),"",VLOOKUP($J333,'Miljövärden urval för publ'!$B$2:$H$490,MATCH(K$3,'Miljövärden urval för publ'!$B$2:$H$2,0),FALSE))</f>
        <v>0.20219899999999999</v>
      </c>
      <c r="L333" s="106">
        <f>IF(ISERROR(VLOOKUP($J333,'Miljövärden urval för publ'!$B$2:$H$490,MATCH(L$3,'Miljövärden urval för publ'!$B$2:$H$2,0),FALSE)),"",VLOOKUP($J333,'Miljövärden urval för publ'!$B$2:$H$490,MATCH(L$3,'Miljövärden urval för publ'!$B$2:$H$2,0),FALSE))</f>
        <v>130.81800000000001</v>
      </c>
      <c r="M333" s="106">
        <f>IF(ISERROR(VLOOKUP($J333,'Miljövärden urval för publ'!$B$2:$H$490,MATCH(M$3,'Miljövärden urval för publ'!$B$2:$H$2,0),FALSE)),"",VLOOKUP($J333,'Miljövärden urval för publ'!$B$2:$H$490,MATCH(M$3,'Miljövärden urval för publ'!$B$2:$H$2,0),FALSE))</f>
        <v>5.1185600000000004</v>
      </c>
      <c r="N333" s="106">
        <f>IF(ISERROR(VLOOKUP($J333,'Miljövärden urval för publ'!$B$2:$H$490,MATCH(N$3,'Miljövärden urval för publ'!$B$2:$H$2,0),FALSE)),"",VLOOKUP($J333,'Miljövärden urval för publ'!$B$2:$H$490,MATCH(N$3,'Miljövärden urval för publ'!$B$2:$H$2,0),FALSE))</f>
        <v>4.02654E-2</v>
      </c>
    </row>
    <row r="334" spans="1:14" x14ac:dyDescent="0.25">
      <c r="A334" s="117" t="s">
        <v>76</v>
      </c>
      <c r="B334" s="117" t="s">
        <v>93</v>
      </c>
      <c r="D334" s="112" t="str">
        <f>VLOOKUP(B334,'Miljövärden urval för publ'!$B$2:$V$480,MATCH("ska publiceras:",'Miljövärden urval för publ'!$B$2:$T$2,0),FALSE)</f>
        <v>ja</v>
      </c>
      <c r="E334" s="113">
        <f t="shared" si="15"/>
        <v>289</v>
      </c>
      <c r="H334" s="106">
        <v>332</v>
      </c>
      <c r="I334" s="106" t="str">
        <f t="shared" si="16"/>
        <v>Mälarenergi AB</v>
      </c>
      <c r="J334" s="106" t="str">
        <f t="shared" si="17"/>
        <v>Västerås</v>
      </c>
      <c r="K334" s="106">
        <f>IF(ISERROR(VLOOKUP($J334,'Miljövärden urval för publ'!$B$2:$H$490,MATCH(K$3,'Miljövärden urval för publ'!$B$2:$H$2,0),FALSE)),"",VLOOKUP($J334,'Miljövärden urval för publ'!$B$2:$H$490,MATCH(K$3,'Miljövärden urval för publ'!$B$2:$H$2,0),FALSE))</f>
        <v>0.47559299999999999</v>
      </c>
      <c r="L334" s="106">
        <f>IF(ISERROR(VLOOKUP($J334,'Miljövärden urval för publ'!$B$2:$H$490,MATCH(L$3,'Miljövärden urval för publ'!$B$2:$H$2,0),FALSE)),"",VLOOKUP($J334,'Miljövärden urval för publ'!$B$2:$H$490,MATCH(L$3,'Miljövärden urval för publ'!$B$2:$H$2,0),FALSE))</f>
        <v>161.88800000000001</v>
      </c>
      <c r="M334" s="106">
        <f>IF(ISERROR(VLOOKUP($J334,'Miljövärden urval för publ'!$B$2:$H$490,MATCH(M$3,'Miljövärden urval för publ'!$B$2:$H$2,0),FALSE)),"",VLOOKUP($J334,'Miljövärden urval för publ'!$B$2:$H$490,MATCH(M$3,'Miljövärden urval för publ'!$B$2:$H$2,0),FALSE))</f>
        <v>12.504799999999999</v>
      </c>
      <c r="N334" s="106">
        <f>IF(ISERROR(VLOOKUP($J334,'Miljövärden urval för publ'!$B$2:$H$490,MATCH(N$3,'Miljövärden urval för publ'!$B$2:$H$2,0),FALSE)),"",VLOOKUP($J334,'Miljövärden urval för publ'!$B$2:$H$490,MATCH(N$3,'Miljövärden urval för publ'!$B$2:$H$2,0),FALSE))</f>
        <v>0.19966</v>
      </c>
    </row>
    <row r="335" spans="1:14" x14ac:dyDescent="0.25">
      <c r="A335" s="117" t="s">
        <v>331</v>
      </c>
      <c r="B335" s="117" t="s">
        <v>340</v>
      </c>
      <c r="D335" s="112" t="str">
        <f>VLOOKUP(B335,'Miljövärden urval för publ'!$B$2:$V$480,MATCH("ska publiceras:",'Miljövärden urval för publ'!$B$2:$T$2,0),FALSE)</f>
        <v>ja</v>
      </c>
      <c r="E335" s="113">
        <f t="shared" si="15"/>
        <v>290</v>
      </c>
      <c r="H335" s="106">
        <v>333</v>
      </c>
      <c r="I335" s="106" t="str">
        <f t="shared" si="16"/>
        <v>Mälarenergi AB</v>
      </c>
      <c r="J335" s="106" t="str">
        <f t="shared" si="17"/>
        <v>Västerås Miljömärkt</v>
      </c>
      <c r="K335" s="106">
        <f>IF(ISERROR(VLOOKUP($J335,'Miljövärden urval för publ'!$B$2:$H$490,MATCH(K$3,'Miljövärden urval för publ'!$B$2:$H$2,0),FALSE)),"",VLOOKUP($J335,'Miljövärden urval för publ'!$B$2:$H$490,MATCH(K$3,'Miljövärden urval för publ'!$B$2:$H$2,0),FALSE))</f>
        <v>0.37994699999999998</v>
      </c>
      <c r="L335" s="106">
        <f>IF(ISERROR(VLOOKUP($J335,'Miljövärden urval för publ'!$B$2:$H$490,MATCH(L$3,'Miljövärden urval för publ'!$B$2:$H$2,0),FALSE)),"",VLOOKUP($J335,'Miljövärden urval för publ'!$B$2:$H$490,MATCH(L$3,'Miljövärden urval för publ'!$B$2:$H$2,0),FALSE))</f>
        <v>129.87700000000001</v>
      </c>
      <c r="M335" s="106">
        <f>IF(ISERROR(VLOOKUP($J335,'Miljövärden urval för publ'!$B$2:$H$490,MATCH(M$3,'Miljövärden urval för publ'!$B$2:$H$2,0),FALSE)),"",VLOOKUP($J335,'Miljövärden urval för publ'!$B$2:$H$490,MATCH(M$3,'Miljövärden urval för publ'!$B$2:$H$2,0),FALSE))</f>
        <v>10.981</v>
      </c>
      <c r="N335" s="106">
        <f>IF(ISERROR(VLOOKUP($J335,'Miljövärden urval för publ'!$B$2:$H$490,MATCH(N$3,'Miljövärden urval för publ'!$B$2:$H$2,0),FALSE)),"",VLOOKUP($J335,'Miljövärden urval för publ'!$B$2:$H$490,MATCH(N$3,'Miljövärden urval för publ'!$B$2:$H$2,0),FALSE))</f>
        <v>0.13941899999999999</v>
      </c>
    </row>
    <row r="336" spans="1:14" x14ac:dyDescent="0.25">
      <c r="A336" s="117" t="s">
        <v>501</v>
      </c>
      <c r="B336" s="117" t="s">
        <v>519</v>
      </c>
      <c r="D336" s="112" t="str">
        <f>VLOOKUP(B336,'Miljövärden urval för publ'!$B$2:$V$480,MATCH("ska publiceras:",'Miljövärden urval för publ'!$B$2:$T$2,0),FALSE)</f>
        <v>ja</v>
      </c>
      <c r="E336" s="113">
        <f t="shared" si="15"/>
        <v>291</v>
      </c>
      <c r="H336" s="106">
        <v>334</v>
      </c>
      <c r="I336" s="106" t="str">
        <f t="shared" si="16"/>
        <v>Ystad Energi AB</v>
      </c>
      <c r="J336" s="106" t="str">
        <f t="shared" si="17"/>
        <v>Ystad</v>
      </c>
      <c r="K336" s="106">
        <f>IF(ISERROR(VLOOKUP($J336,'Miljövärden urval för publ'!$B$2:$H$490,MATCH(K$3,'Miljövärden urval för publ'!$B$2:$H$2,0),FALSE)),"",VLOOKUP($J336,'Miljövärden urval för publ'!$B$2:$H$490,MATCH(K$3,'Miljövärden urval för publ'!$B$2:$H$2,0),FALSE))</f>
        <v>0.139205</v>
      </c>
      <c r="L336" s="106">
        <f>IF(ISERROR(VLOOKUP($J336,'Miljövärden urval för publ'!$B$2:$H$490,MATCH(L$3,'Miljövärden urval för publ'!$B$2:$H$2,0),FALSE)),"",VLOOKUP($J336,'Miljövärden urval för publ'!$B$2:$H$490,MATCH(L$3,'Miljövärden urval för publ'!$B$2:$H$2,0),FALSE))</f>
        <v>28.7057</v>
      </c>
      <c r="M336" s="106">
        <f>IF(ISERROR(VLOOKUP($J336,'Miljövärden urval för publ'!$B$2:$H$490,MATCH(M$3,'Miljövärden urval för publ'!$B$2:$H$2,0),FALSE)),"",VLOOKUP($J336,'Miljövärden urval för publ'!$B$2:$H$490,MATCH(M$3,'Miljövärden urval för publ'!$B$2:$H$2,0),FALSE))</f>
        <v>9.2609300000000001</v>
      </c>
      <c r="N336" s="106">
        <f>IF(ISERROR(VLOOKUP($J336,'Miljövärden urval för publ'!$B$2:$H$490,MATCH(N$3,'Miljövärden urval för publ'!$B$2:$H$2,0),FALSE)),"",VLOOKUP($J336,'Miljövärden urval för publ'!$B$2:$H$490,MATCH(N$3,'Miljövärden urval för publ'!$B$2:$H$2,0),FALSE))</f>
        <v>2.4516E-2</v>
      </c>
    </row>
    <row r="337" spans="1:14" x14ac:dyDescent="0.25">
      <c r="A337" s="117" t="s">
        <v>51</v>
      </c>
      <c r="B337" s="117" t="s">
        <v>54</v>
      </c>
      <c r="D337" s="112" t="str">
        <f>VLOOKUP(B337,'Miljövärden urval för publ'!$B$2:$V$480,MATCH("ska publiceras:",'Miljövärden urval för publ'!$B$2:$T$2,0),FALSE)</f>
        <v>ja</v>
      </c>
      <c r="E337" s="113">
        <f t="shared" si="15"/>
        <v>292</v>
      </c>
      <c r="H337" s="106">
        <v>335</v>
      </c>
      <c r="I337" s="106" t="str">
        <f t="shared" si="16"/>
        <v>Statkraft Värme AB</v>
      </c>
      <c r="J337" s="106" t="str">
        <f t="shared" si="17"/>
        <v>Åmål</v>
      </c>
      <c r="K337" s="106">
        <f>IF(ISERROR(VLOOKUP($J337,'Miljövärden urval för publ'!$B$2:$H$490,MATCH(K$3,'Miljövärden urval för publ'!$B$2:$H$2,0),FALSE)),"",VLOOKUP($J337,'Miljövärden urval för publ'!$B$2:$H$490,MATCH(K$3,'Miljövärden urval för publ'!$B$2:$H$2,0),FALSE))</f>
        <v>9.6694299999999997E-2</v>
      </c>
      <c r="L337" s="106">
        <f>IF(ISERROR(VLOOKUP($J337,'Miljövärden urval för publ'!$B$2:$H$490,MATCH(L$3,'Miljövärden urval för publ'!$B$2:$H$2,0),FALSE)),"",VLOOKUP($J337,'Miljövärden urval för publ'!$B$2:$H$490,MATCH(L$3,'Miljövärden urval för publ'!$B$2:$H$2,0),FALSE))</f>
        <v>19.324000000000002</v>
      </c>
      <c r="M337" s="106">
        <f>IF(ISERROR(VLOOKUP($J337,'Miljövärden urval för publ'!$B$2:$H$490,MATCH(M$3,'Miljövärden urval för publ'!$B$2:$H$2,0),FALSE)),"",VLOOKUP($J337,'Miljövärden urval för publ'!$B$2:$H$490,MATCH(M$3,'Miljövärden urval för publ'!$B$2:$H$2,0),FALSE))</f>
        <v>8.2858400000000003</v>
      </c>
      <c r="N337" s="106">
        <f>IF(ISERROR(VLOOKUP($J337,'Miljövärden urval för publ'!$B$2:$H$490,MATCH(N$3,'Miljövärden urval för publ'!$B$2:$H$2,0),FALSE)),"",VLOOKUP($J337,'Miljövärden urval för publ'!$B$2:$H$490,MATCH(N$3,'Miljövärden urval för publ'!$B$2:$H$2,0),FALSE))</f>
        <v>2.6942000000000001E-2</v>
      </c>
    </row>
    <row r="338" spans="1:14" x14ac:dyDescent="0.25">
      <c r="A338" s="117" t="s">
        <v>441</v>
      </c>
      <c r="B338" s="117" t="s">
        <v>442</v>
      </c>
      <c r="D338" s="112" t="str">
        <f>VLOOKUP(B338,'Miljövärden urval för publ'!$B$2:$V$480,MATCH("ska publiceras:",'Miljövärden urval för publ'!$B$2:$T$2,0),FALSE)</f>
        <v>nej</v>
      </c>
      <c r="E338" s="113">
        <f t="shared" si="15"/>
        <v>292</v>
      </c>
      <c r="H338" s="106">
        <v>336</v>
      </c>
      <c r="I338" s="106" t="str">
        <f t="shared" si="16"/>
        <v>Ånge Energi AB</v>
      </c>
      <c r="J338" s="106" t="str">
        <f t="shared" si="17"/>
        <v>Ånge</v>
      </c>
      <c r="K338" s="106">
        <f>IF(ISERROR(VLOOKUP($J338,'Miljövärden urval för publ'!$B$2:$H$490,MATCH(K$3,'Miljövärden urval för publ'!$B$2:$H$2,0),FALSE)),"",VLOOKUP($J338,'Miljövärden urval för publ'!$B$2:$H$490,MATCH(K$3,'Miljövärden urval för publ'!$B$2:$H$2,0),FALSE))</f>
        <v>0.132268</v>
      </c>
      <c r="L338" s="106">
        <f>IF(ISERROR(VLOOKUP($J338,'Miljövärden urval för publ'!$B$2:$H$490,MATCH(L$3,'Miljövärden urval för publ'!$B$2:$H$2,0),FALSE)),"",VLOOKUP($J338,'Miljövärden urval för publ'!$B$2:$H$490,MATCH(L$3,'Miljövärden urval för publ'!$B$2:$H$2,0),FALSE))</f>
        <v>23.569600000000001</v>
      </c>
      <c r="M338" s="106">
        <f>IF(ISERROR(VLOOKUP($J338,'Miljövärden urval för publ'!$B$2:$H$490,MATCH(M$3,'Miljövärden urval för publ'!$B$2:$H$2,0),FALSE)),"",VLOOKUP($J338,'Miljövärden urval för publ'!$B$2:$H$490,MATCH(M$3,'Miljövärden urval för publ'!$B$2:$H$2,0),FALSE))</f>
        <v>5.1657099999999998</v>
      </c>
      <c r="N338" s="106">
        <f>IF(ISERROR(VLOOKUP($J338,'Miljövärden urval för publ'!$B$2:$H$490,MATCH(N$3,'Miljövärden urval för publ'!$B$2:$H$2,0),FALSE)),"",VLOOKUP($J338,'Miljövärden urval för publ'!$B$2:$H$490,MATCH(N$3,'Miljövärden urval för publ'!$B$2:$H$2,0),FALSE))</f>
        <v>2.19122E-2</v>
      </c>
    </row>
    <row r="339" spans="1:14" x14ac:dyDescent="0.25">
      <c r="A339" s="117" t="s">
        <v>443</v>
      </c>
      <c r="B339" s="117" t="s">
        <v>444</v>
      </c>
      <c r="D339" s="112" t="str">
        <f>VLOOKUP(B339,'Miljövärden urval för publ'!$B$2:$V$480,MATCH("ska publiceras:",'Miljövärden urval för publ'!$B$2:$T$2,0),FALSE)</f>
        <v>ja</v>
      </c>
      <c r="E339" s="113">
        <f t="shared" si="15"/>
        <v>293</v>
      </c>
      <c r="H339" s="106">
        <v>337</v>
      </c>
      <c r="I339" s="106" t="str">
        <f t="shared" si="16"/>
        <v>Skellefteå Kraft AB</v>
      </c>
      <c r="J339" s="106" t="str">
        <f t="shared" si="17"/>
        <v>Ånäset</v>
      </c>
      <c r="K339" s="106">
        <f>IF(ISERROR(VLOOKUP($J339,'Miljövärden urval för publ'!$B$2:$H$490,MATCH(K$3,'Miljövärden urval för publ'!$B$2:$H$2,0),FALSE)),"",VLOOKUP($J339,'Miljövärden urval för publ'!$B$2:$H$490,MATCH(K$3,'Miljövärden urval för publ'!$B$2:$H$2,0),FALSE))</f>
        <v>0.194526</v>
      </c>
      <c r="L339" s="106">
        <f>IF(ISERROR(VLOOKUP($J339,'Miljövärden urval för publ'!$B$2:$H$490,MATCH(L$3,'Miljövärden urval för publ'!$B$2:$H$2,0),FALSE)),"",VLOOKUP($J339,'Miljövärden urval för publ'!$B$2:$H$490,MATCH(L$3,'Miljövärden urval för publ'!$B$2:$H$2,0),FALSE))</f>
        <v>14.696199999999999</v>
      </c>
      <c r="M339" s="106">
        <f>IF(ISERROR(VLOOKUP($J339,'Miljövärden urval för publ'!$B$2:$H$490,MATCH(M$3,'Miljövärden urval för publ'!$B$2:$H$2,0),FALSE)),"",VLOOKUP($J339,'Miljövärden urval för publ'!$B$2:$H$490,MATCH(M$3,'Miljövärden urval för publ'!$B$2:$H$2,0),FALSE))</f>
        <v>17.6798</v>
      </c>
      <c r="N339" s="106">
        <f>IF(ISERROR(VLOOKUP($J339,'Miljövärden urval för publ'!$B$2:$H$490,MATCH(N$3,'Miljövärden urval för publ'!$B$2:$H$2,0),FALSE)),"",VLOOKUP($J339,'Miljövärden urval för publ'!$B$2:$H$490,MATCH(N$3,'Miljövärden urval för publ'!$B$2:$H$2,0),FALSE))</f>
        <v>1.9174E-2</v>
      </c>
    </row>
    <row r="340" spans="1:14" x14ac:dyDescent="0.25">
      <c r="A340" s="117" t="s">
        <v>445</v>
      </c>
      <c r="B340" s="117" t="s">
        <v>446</v>
      </c>
      <c r="D340" s="112" t="str">
        <f>VLOOKUP(B340,'Miljövärden urval för publ'!$B$2:$V$480,MATCH("ska publiceras:",'Miljövärden urval för publ'!$B$2:$T$2,0),FALSE)</f>
        <v>ja</v>
      </c>
      <c r="E340" s="113">
        <f t="shared" si="15"/>
        <v>294</v>
      </c>
      <c r="H340" s="106">
        <v>338</v>
      </c>
      <c r="I340" s="106" t="str">
        <f t="shared" si="16"/>
        <v>Jämtkraft AB</v>
      </c>
      <c r="J340" s="106" t="str">
        <f t="shared" si="17"/>
        <v>Åre</v>
      </c>
      <c r="K340" s="106">
        <f>IF(ISERROR(VLOOKUP($J340,'Miljövärden urval för publ'!$B$2:$H$490,MATCH(K$3,'Miljövärden urval för publ'!$B$2:$H$2,0),FALSE)),"",VLOOKUP($J340,'Miljövärden urval för publ'!$B$2:$H$490,MATCH(K$3,'Miljövärden urval för publ'!$B$2:$H$2,0),FALSE))</f>
        <v>0.23108999999999999</v>
      </c>
      <c r="L340" s="106">
        <f>IF(ISERROR(VLOOKUP($J340,'Miljövärden urval för publ'!$B$2:$H$490,MATCH(L$3,'Miljövärden urval för publ'!$B$2:$H$2,0),FALSE)),"",VLOOKUP($J340,'Miljövärden urval för publ'!$B$2:$H$490,MATCH(L$3,'Miljövärden urval för publ'!$B$2:$H$2,0),FALSE))</f>
        <v>27.8001</v>
      </c>
      <c r="M340" s="106">
        <f>IF(ISERROR(VLOOKUP($J340,'Miljövärden urval för publ'!$B$2:$H$490,MATCH(M$3,'Miljövärden urval för publ'!$B$2:$H$2,0),FALSE)),"",VLOOKUP($J340,'Miljövärden urval för publ'!$B$2:$H$490,MATCH(M$3,'Miljövärden urval för publ'!$B$2:$H$2,0),FALSE))</f>
        <v>12.494999999999999</v>
      </c>
      <c r="N340" s="106">
        <f>IF(ISERROR(VLOOKUP($J340,'Miljövärden urval för publ'!$B$2:$H$490,MATCH(N$3,'Miljövärden urval för publ'!$B$2:$H$2,0),FALSE)),"",VLOOKUP($J340,'Miljövärden urval för publ'!$B$2:$H$490,MATCH(N$3,'Miljövärden urval för publ'!$B$2:$H$2,0),FALSE))</f>
        <v>3.70447E-2</v>
      </c>
    </row>
    <row r="341" spans="1:14" x14ac:dyDescent="0.25">
      <c r="A341" s="117" t="s">
        <v>447</v>
      </c>
      <c r="B341" s="117" t="s">
        <v>448</v>
      </c>
      <c r="D341" s="112" t="str">
        <f>VLOOKUP(B341,'Miljövärden urval för publ'!$B$2:$V$480,MATCH("ska publiceras:",'Miljövärden urval för publ'!$B$2:$T$2,0),FALSE)</f>
        <v>ja</v>
      </c>
      <c r="E341" s="113">
        <f t="shared" si="15"/>
        <v>295</v>
      </c>
      <c r="H341" s="106">
        <v>339</v>
      </c>
      <c r="I341" s="106" t="str">
        <f t="shared" si="16"/>
        <v>Degerfors Energi AB</v>
      </c>
      <c r="J341" s="106" t="str">
        <f t="shared" si="17"/>
        <v>Åtorp</v>
      </c>
      <c r="K341" s="106">
        <f>IF(ISERROR(VLOOKUP($J341,'Miljövärden urval för publ'!$B$2:$H$490,MATCH(K$3,'Miljövärden urval för publ'!$B$2:$H$2,0),FALSE)),"",VLOOKUP($J341,'Miljövärden urval för publ'!$B$2:$H$490,MATCH(K$3,'Miljövärden urval för publ'!$B$2:$H$2,0),FALSE))</f>
        <v>0.25409799999999999</v>
      </c>
      <c r="L341" s="106">
        <f>IF(ISERROR(VLOOKUP($J341,'Miljövärden urval för publ'!$B$2:$H$490,MATCH(L$3,'Miljövärden urval för publ'!$B$2:$H$2,0),FALSE)),"",VLOOKUP($J341,'Miljövärden urval för publ'!$B$2:$H$490,MATCH(L$3,'Miljövärden urval för publ'!$B$2:$H$2,0),FALSE))</f>
        <v>25.638400000000001</v>
      </c>
      <c r="M341" s="106">
        <f>IF(ISERROR(VLOOKUP($J341,'Miljövärden urval för publ'!$B$2:$H$490,MATCH(M$3,'Miljövärden urval för publ'!$B$2:$H$2,0),FALSE)),"",VLOOKUP($J341,'Miljövärden urval för publ'!$B$2:$H$490,MATCH(M$3,'Miljövärden urval för publ'!$B$2:$H$2,0),FALSE))</f>
        <v>21.2149</v>
      </c>
      <c r="N341" s="106">
        <f>IF(ISERROR(VLOOKUP($J341,'Miljövärden urval för publ'!$B$2:$H$490,MATCH(N$3,'Miljövärden urval för publ'!$B$2:$H$2,0),FALSE)),"",VLOOKUP($J341,'Miljövärden urval för publ'!$B$2:$H$490,MATCH(N$3,'Miljövärden urval för publ'!$B$2:$H$2,0),FALSE))</f>
        <v>1.6520400000000001E-2</v>
      </c>
    </row>
    <row r="342" spans="1:14" x14ac:dyDescent="0.25">
      <c r="A342" s="117" t="s">
        <v>389</v>
      </c>
      <c r="B342" s="117" t="s">
        <v>391</v>
      </c>
      <c r="D342" s="112" t="str">
        <f>VLOOKUP(B342,'Miljövärden urval för publ'!$B$2:$V$480,MATCH("ska publiceras:",'Miljövärden urval för publ'!$B$2:$T$2,0),FALSE)</f>
        <v>ja</v>
      </c>
      <c r="E342" s="113">
        <f t="shared" si="15"/>
        <v>296</v>
      </c>
      <c r="H342" s="106">
        <v>340</v>
      </c>
      <c r="I342" s="106" t="str">
        <f t="shared" si="16"/>
        <v>Tekniska Verken i Linköping AB</v>
      </c>
      <c r="J342" s="106" t="str">
        <f t="shared" si="17"/>
        <v>Åtvidaberg</v>
      </c>
      <c r="K342" s="106">
        <f>IF(ISERROR(VLOOKUP($J342,'Miljövärden urval för publ'!$B$2:$H$490,MATCH(K$3,'Miljövärden urval för publ'!$B$2:$H$2,0),FALSE)),"",VLOOKUP($J342,'Miljövärden urval för publ'!$B$2:$H$490,MATCH(K$3,'Miljövärden urval för publ'!$B$2:$H$2,0),FALSE))</f>
        <v>9.7854200000000002E-2</v>
      </c>
      <c r="L342" s="106">
        <f>IF(ISERROR(VLOOKUP($J342,'Miljövärden urval för publ'!$B$2:$H$490,MATCH(L$3,'Miljövärden urval för publ'!$B$2:$H$2,0),FALSE)),"",VLOOKUP($J342,'Miljövärden urval för publ'!$B$2:$H$490,MATCH(L$3,'Miljövärden urval för publ'!$B$2:$H$2,0),FALSE))</f>
        <v>23.924600000000002</v>
      </c>
      <c r="M342" s="106">
        <f>IF(ISERROR(VLOOKUP($J342,'Miljövärden urval för publ'!$B$2:$H$490,MATCH(M$3,'Miljövärden urval för publ'!$B$2:$H$2,0),FALSE)),"",VLOOKUP($J342,'Miljövärden urval för publ'!$B$2:$H$490,MATCH(M$3,'Miljövärden urval för publ'!$B$2:$H$2,0),FALSE))</f>
        <v>8.0399700000000003</v>
      </c>
      <c r="N342" s="106">
        <f>IF(ISERROR(VLOOKUP($J342,'Miljövärden urval för publ'!$B$2:$H$490,MATCH(N$3,'Miljövärden urval för publ'!$B$2:$H$2,0),FALSE)),"",VLOOKUP($J342,'Miljövärden urval för publ'!$B$2:$H$490,MATCH(N$3,'Miljövärden urval för publ'!$B$2:$H$2,0),FALSE))</f>
        <v>2.4983499999999999E-2</v>
      </c>
    </row>
    <row r="343" spans="1:14" x14ac:dyDescent="0.25">
      <c r="A343" s="117" t="s">
        <v>467</v>
      </c>
      <c r="B343" s="117" t="s">
        <v>468</v>
      </c>
      <c r="D343" s="112" t="str">
        <f>VLOOKUP(B343,'Miljövärden urval för publ'!$B$2:$V$480,MATCH("ska publiceras:",'Miljövärden urval för publ'!$B$2:$T$2,0),FALSE)</f>
        <v>ja</v>
      </c>
      <c r="E343" s="113">
        <f t="shared" si="15"/>
        <v>297</v>
      </c>
      <c r="H343" s="106">
        <v>341</v>
      </c>
      <c r="I343" s="106" t="str">
        <f t="shared" si="16"/>
        <v>E.ON Värme Sverige AB</v>
      </c>
      <c r="J343" s="106" t="str">
        <f t="shared" si="17"/>
        <v>Älmhult</v>
      </c>
      <c r="K343" s="106">
        <f>IF(ISERROR(VLOOKUP($J343,'Miljövärden urval för publ'!$B$2:$H$490,MATCH(K$3,'Miljövärden urval för publ'!$B$2:$H$2,0),FALSE)),"",VLOOKUP($J343,'Miljövärden urval för publ'!$B$2:$H$490,MATCH(K$3,'Miljövärden urval för publ'!$B$2:$H$2,0),FALSE))</f>
        <v>0.112021</v>
      </c>
      <c r="L343" s="106">
        <f>IF(ISERROR(VLOOKUP($J343,'Miljövärden urval för publ'!$B$2:$H$490,MATCH(L$3,'Miljövärden urval för publ'!$B$2:$H$2,0),FALSE)),"",VLOOKUP($J343,'Miljövärden urval för publ'!$B$2:$H$490,MATCH(L$3,'Miljövärden urval för publ'!$B$2:$H$2,0),FALSE))</f>
        <v>25.1248</v>
      </c>
      <c r="M343" s="106">
        <f>IF(ISERROR(VLOOKUP($J343,'Miljövärden urval för publ'!$B$2:$H$490,MATCH(M$3,'Miljövärden urval för publ'!$B$2:$H$2,0),FALSE)),"",VLOOKUP($J343,'Miljövärden urval för publ'!$B$2:$H$490,MATCH(M$3,'Miljövärden urval för publ'!$B$2:$H$2,0),FALSE))</f>
        <v>8.3155599999999996</v>
      </c>
      <c r="N343" s="106">
        <f>IF(ISERROR(VLOOKUP($J343,'Miljövärden urval för publ'!$B$2:$H$490,MATCH(N$3,'Miljövärden urval för publ'!$B$2:$H$2,0),FALSE)),"",VLOOKUP($J343,'Miljövärden urval för publ'!$B$2:$H$490,MATCH(N$3,'Miljövärden urval för publ'!$B$2:$H$2,0),FALSE))</f>
        <v>3.0271099999999999E-2</v>
      </c>
    </row>
    <row r="344" spans="1:14" x14ac:dyDescent="0.25">
      <c r="A344" s="117" t="s">
        <v>399</v>
      </c>
      <c r="B344" s="117" t="s">
        <v>403</v>
      </c>
      <c r="D344" s="112" t="str">
        <f>VLOOKUP(B344,'Miljövärden urval för publ'!$B$2:$V$480,MATCH("ska publiceras:",'Miljövärden urval för publ'!$B$2:$T$2,0),FALSE)</f>
        <v>ja</v>
      </c>
      <c r="E344" s="113">
        <f t="shared" si="15"/>
        <v>298</v>
      </c>
      <c r="H344" s="106">
        <v>342</v>
      </c>
      <c r="I344" s="106" t="str">
        <f t="shared" si="16"/>
        <v>Bionär Närvärme AB</v>
      </c>
      <c r="J344" s="106" t="str">
        <f t="shared" si="17"/>
        <v>Älvkarleby</v>
      </c>
      <c r="K344" s="106">
        <f>IF(ISERROR(VLOOKUP($J344,'Miljövärden urval för publ'!$B$2:$H$490,MATCH(K$3,'Miljövärden urval för publ'!$B$2:$H$2,0),FALSE)),"",VLOOKUP($J344,'Miljövärden urval för publ'!$B$2:$H$490,MATCH(K$3,'Miljövärden urval för publ'!$B$2:$H$2,0),FALSE))</f>
        <v>0.20035900000000001</v>
      </c>
      <c r="L344" s="106">
        <f>IF(ISERROR(VLOOKUP($J344,'Miljövärden urval för publ'!$B$2:$H$490,MATCH(L$3,'Miljövärden urval för publ'!$B$2:$H$2,0),FALSE)),"",VLOOKUP($J344,'Miljövärden urval för publ'!$B$2:$H$490,MATCH(L$3,'Miljövärden urval för publ'!$B$2:$H$2,0),FALSE))</f>
        <v>21.368500000000001</v>
      </c>
      <c r="M344" s="106">
        <f>IF(ISERROR(VLOOKUP($J344,'Miljövärden urval för publ'!$B$2:$H$490,MATCH(M$3,'Miljövärden urval för publ'!$B$2:$H$2,0),FALSE)),"",VLOOKUP($J344,'Miljövärden urval för publ'!$B$2:$H$490,MATCH(M$3,'Miljövärden urval för publ'!$B$2:$H$2,0),FALSE))</f>
        <v>17.97</v>
      </c>
      <c r="N344" s="106">
        <f>IF(ISERROR(VLOOKUP($J344,'Miljövärden urval för publ'!$B$2:$H$490,MATCH(N$3,'Miljövärden urval för publ'!$B$2:$H$2,0),FALSE)),"",VLOOKUP($J344,'Miljövärden urval för publ'!$B$2:$H$490,MATCH(N$3,'Miljövärden urval för publ'!$B$2:$H$2,0),FALSE))</f>
        <v>3.7413099999999998E-2</v>
      </c>
    </row>
    <row r="345" spans="1:14" x14ac:dyDescent="0.25">
      <c r="A345" s="117" t="s">
        <v>467</v>
      </c>
      <c r="B345" s="117" t="s">
        <v>469</v>
      </c>
      <c r="D345" s="112" t="str">
        <f>VLOOKUP(B345,'Miljövärden urval för publ'!$B$2:$V$480,MATCH("ska publiceras:",'Miljövärden urval för publ'!$B$2:$T$2,0),FALSE)</f>
        <v>ja</v>
      </c>
      <c r="E345" s="113">
        <f t="shared" si="15"/>
        <v>299</v>
      </c>
      <c r="H345" s="106">
        <v>343</v>
      </c>
      <c r="I345" s="106" t="str">
        <f t="shared" si="16"/>
        <v>Öresundskraft AB</v>
      </c>
      <c r="J345" s="106" t="str">
        <f t="shared" si="17"/>
        <v>Ängelholm</v>
      </c>
      <c r="K345" s="106">
        <f>IF(ISERROR(VLOOKUP($J345,'Miljövärden urval för publ'!$B$2:$H$490,MATCH(K$3,'Miljövärden urval för publ'!$B$2:$H$2,0),FALSE)),"",VLOOKUP($J345,'Miljövärden urval för publ'!$B$2:$H$490,MATCH(K$3,'Miljövärden urval för publ'!$B$2:$H$2,0),FALSE))</f>
        <v>0.135909</v>
      </c>
      <c r="L345" s="106">
        <f>IF(ISERROR(VLOOKUP($J345,'Miljövärden urval för publ'!$B$2:$H$490,MATCH(L$3,'Miljövärden urval för publ'!$B$2:$H$2,0),FALSE)),"",VLOOKUP($J345,'Miljövärden urval för publ'!$B$2:$H$490,MATCH(L$3,'Miljövärden urval för publ'!$B$2:$H$2,0),FALSE))</f>
        <v>28.4651</v>
      </c>
      <c r="M345" s="106">
        <f>IF(ISERROR(VLOOKUP($J345,'Miljövärden urval för publ'!$B$2:$H$490,MATCH(M$3,'Miljövärden urval för publ'!$B$2:$H$2,0),FALSE)),"",VLOOKUP($J345,'Miljövärden urval för publ'!$B$2:$H$490,MATCH(M$3,'Miljövärden urval för publ'!$B$2:$H$2,0),FALSE))</f>
        <v>4.3188000000000004</v>
      </c>
      <c r="N345" s="106">
        <f>IF(ISERROR(VLOOKUP($J345,'Miljövärden urval för publ'!$B$2:$H$490,MATCH(N$3,'Miljövärden urval för publ'!$B$2:$H$2,0),FALSE)),"",VLOOKUP($J345,'Miljövärden urval för publ'!$B$2:$H$490,MATCH(N$3,'Miljövärden urval för publ'!$B$2:$H$2,0),FALSE))</f>
        <v>4.6601899999999998E-3</v>
      </c>
    </row>
    <row r="346" spans="1:14" x14ac:dyDescent="0.25">
      <c r="A346" s="117" t="s">
        <v>194</v>
      </c>
      <c r="B346" s="117" t="s">
        <v>196</v>
      </c>
      <c r="D346" s="112" t="str">
        <f>VLOOKUP(B346,'Miljövärden urval för publ'!$B$2:$V$480,MATCH("ska publiceras:",'Miljövärden urval för publ'!$B$2:$T$2,0),FALSE)</f>
        <v>ja</v>
      </c>
      <c r="E346" s="113">
        <f t="shared" si="15"/>
        <v>300</v>
      </c>
      <c r="H346" s="106">
        <v>344</v>
      </c>
      <c r="I346" s="106" t="str">
        <f t="shared" si="16"/>
        <v>Eskilstuna Energi &amp; Miljö AB</v>
      </c>
      <c r="J346" s="106" t="str">
        <f t="shared" si="17"/>
        <v>Ärla</v>
      </c>
      <c r="K346" s="106">
        <f>IF(ISERROR(VLOOKUP($J346,'Miljövärden urval för publ'!$B$2:$H$490,MATCH(K$3,'Miljövärden urval för publ'!$B$2:$H$2,0),FALSE)),"",VLOOKUP($J346,'Miljövärden urval för publ'!$B$2:$H$490,MATCH(K$3,'Miljövärden urval för publ'!$B$2:$H$2,0),FALSE))</f>
        <v>0.25068499999999999</v>
      </c>
      <c r="L346" s="106">
        <f>IF(ISERROR(VLOOKUP($J346,'Miljövärden urval för publ'!$B$2:$H$490,MATCH(L$3,'Miljövärden urval för publ'!$B$2:$H$2,0),FALSE)),"",VLOOKUP($J346,'Miljövärden urval för publ'!$B$2:$H$490,MATCH(L$3,'Miljövärden urval för publ'!$B$2:$H$2,0),FALSE))</f>
        <v>14.042199999999999</v>
      </c>
      <c r="M346" s="106">
        <f>IF(ISERROR(VLOOKUP($J346,'Miljövärden urval för publ'!$B$2:$H$490,MATCH(M$3,'Miljövärden urval för publ'!$B$2:$H$2,0),FALSE)),"",VLOOKUP($J346,'Miljövärden urval för publ'!$B$2:$H$490,MATCH(M$3,'Miljövärden urval för publ'!$B$2:$H$2,0),FALSE))</f>
        <v>21.435099999999998</v>
      </c>
      <c r="N346" s="106">
        <f>IF(ISERROR(VLOOKUP($J346,'Miljövärden urval för publ'!$B$2:$H$490,MATCH(N$3,'Miljövärden urval för publ'!$B$2:$H$2,0),FALSE)),"",VLOOKUP($J346,'Miljövärden urval för publ'!$B$2:$H$490,MATCH(N$3,'Miljövärden urval för publ'!$B$2:$H$2,0),FALSE))</f>
        <v>5.8738899999999997E-3</v>
      </c>
    </row>
    <row r="347" spans="1:14" x14ac:dyDescent="0.25">
      <c r="A347" s="117" t="s">
        <v>144</v>
      </c>
      <c r="B347" s="117" t="s">
        <v>146</v>
      </c>
      <c r="D347" s="112" t="str">
        <f>VLOOKUP(B347,'Miljövärden urval för publ'!$B$2:$V$480,MATCH("ska publiceras:",'Miljövärden urval för publ'!$B$2:$T$2,0),FALSE)</f>
        <v>ja</v>
      </c>
      <c r="E347" s="113">
        <f t="shared" si="15"/>
        <v>301</v>
      </c>
      <c r="H347" s="106">
        <v>345</v>
      </c>
      <c r="I347" s="106" t="str">
        <f t="shared" si="16"/>
        <v>Lantmännen Agrovärme AB</v>
      </c>
      <c r="J347" s="106" t="str">
        <f t="shared" si="17"/>
        <v>Ödeshög</v>
      </c>
      <c r="K347" s="106">
        <f>IF(ISERROR(VLOOKUP($J347,'Miljövärden urval för publ'!$B$2:$H$490,MATCH(K$3,'Miljövärden urval för publ'!$B$2:$H$2,0),FALSE)),"",VLOOKUP($J347,'Miljövärden urval för publ'!$B$2:$H$490,MATCH(K$3,'Miljövärden urval för publ'!$B$2:$H$2,0),FALSE))</f>
        <v>0.117951</v>
      </c>
      <c r="L347" s="106">
        <f>IF(ISERROR(VLOOKUP($J347,'Miljövärden urval för publ'!$B$2:$H$490,MATCH(L$3,'Miljövärden urval för publ'!$B$2:$H$2,0),FALSE)),"",VLOOKUP($J347,'Miljövärden urval för publ'!$B$2:$H$490,MATCH(L$3,'Miljövärden urval för publ'!$B$2:$H$2,0),FALSE))</f>
        <v>28.6693</v>
      </c>
      <c r="M347" s="106">
        <f>IF(ISERROR(VLOOKUP($J347,'Miljövärden urval för publ'!$B$2:$H$490,MATCH(M$3,'Miljövärden urval för publ'!$B$2:$H$2,0),FALSE)),"",VLOOKUP($J347,'Miljövärden urval för publ'!$B$2:$H$490,MATCH(M$3,'Miljövärden urval för publ'!$B$2:$H$2,0),FALSE))</f>
        <v>9.7786000000000008</v>
      </c>
      <c r="N347" s="106">
        <f>IF(ISERROR(VLOOKUP($J347,'Miljövärden urval för publ'!$B$2:$H$490,MATCH(N$3,'Miljövärden urval för publ'!$B$2:$H$2,0),FALSE)),"",VLOOKUP($J347,'Miljövärden urval för publ'!$B$2:$H$490,MATCH(N$3,'Miljövärden urval för publ'!$B$2:$H$2,0),FALSE))</f>
        <v>2.1124E-2</v>
      </c>
    </row>
    <row r="348" spans="1:14" x14ac:dyDescent="0.25">
      <c r="A348" s="117" t="s">
        <v>76</v>
      </c>
      <c r="B348" s="117" t="s">
        <v>94</v>
      </c>
      <c r="D348" s="112" t="str">
        <f>VLOOKUP(B348,'Miljövärden urval för publ'!$B$2:$V$480,MATCH("ska publiceras:",'Miljövärden urval för publ'!$B$2:$T$2,0),FALSE)</f>
        <v>ja</v>
      </c>
      <c r="E348" s="113">
        <f t="shared" si="15"/>
        <v>302</v>
      </c>
      <c r="H348" s="106">
        <v>346</v>
      </c>
      <c r="I348" s="106" t="str">
        <f t="shared" si="16"/>
        <v>Tierps Fjärrvärme AB</v>
      </c>
      <c r="J348" s="106" t="str">
        <f t="shared" si="17"/>
        <v>Örbyhus</v>
      </c>
      <c r="K348" s="106">
        <f>IF(ISERROR(VLOOKUP($J348,'Miljövärden urval för publ'!$B$2:$H$490,MATCH(K$3,'Miljövärden urval för publ'!$B$2:$H$2,0),FALSE)),"",VLOOKUP($J348,'Miljövärden urval för publ'!$B$2:$H$490,MATCH(K$3,'Miljövärden urval för publ'!$B$2:$H$2,0),FALSE))</f>
        <v>0.220719</v>
      </c>
      <c r="L348" s="106">
        <f>IF(ISERROR(VLOOKUP($J348,'Miljövärden urval för publ'!$B$2:$H$490,MATCH(L$3,'Miljövärden urval för publ'!$B$2:$H$2,0),FALSE)),"",VLOOKUP($J348,'Miljövärden urval för publ'!$B$2:$H$490,MATCH(L$3,'Miljövärden urval för publ'!$B$2:$H$2,0),FALSE))</f>
        <v>28.114100000000001</v>
      </c>
      <c r="M348" s="106">
        <f>IF(ISERROR(VLOOKUP($J348,'Miljövärden urval för publ'!$B$2:$H$490,MATCH(M$3,'Miljövärden urval för publ'!$B$2:$H$2,0),FALSE)),"",VLOOKUP($J348,'Miljövärden urval för publ'!$B$2:$H$490,MATCH(M$3,'Miljövärden urval för publ'!$B$2:$H$2,0),FALSE))</f>
        <v>13.535299999999999</v>
      </c>
      <c r="N348" s="106">
        <f>IF(ISERROR(VLOOKUP($J348,'Miljövärden urval för publ'!$B$2:$H$490,MATCH(N$3,'Miljövärden urval för publ'!$B$2:$H$2,0),FALSE)),"",VLOOKUP($J348,'Miljövärden urval för publ'!$B$2:$H$490,MATCH(N$3,'Miljövärden urval för publ'!$B$2:$H$2,0),FALSE))</f>
        <v>2.6145499999999999E-2</v>
      </c>
    </row>
    <row r="349" spans="1:14" x14ac:dyDescent="0.25">
      <c r="A349" s="117" t="s">
        <v>497</v>
      </c>
      <c r="B349" s="117" t="s">
        <v>500</v>
      </c>
      <c r="D349" s="112" t="str">
        <f>VLOOKUP(B349,'Miljövärden urval för publ'!$B$2:$V$480,MATCH("ska publiceras:",'Miljövärden urval för publ'!$B$2:$T$2,0),FALSE)</f>
        <v>ja</v>
      </c>
      <c r="E349" s="113">
        <f t="shared" si="15"/>
        <v>303</v>
      </c>
      <c r="H349" s="106">
        <v>347</v>
      </c>
      <c r="I349" s="106" t="str">
        <f t="shared" si="16"/>
        <v>Örkelljunga Fjärrvärmeverk AB</v>
      </c>
      <c r="J349" s="106" t="str">
        <f t="shared" si="17"/>
        <v>Örkelljunga</v>
      </c>
      <c r="K349" s="106">
        <f>IF(ISERROR(VLOOKUP($J349,'Miljövärden urval för publ'!$B$2:$H$490,MATCH(K$3,'Miljövärden urval för publ'!$B$2:$H$2,0),FALSE)),"",VLOOKUP($J349,'Miljövärden urval för publ'!$B$2:$H$490,MATCH(K$3,'Miljövärden urval för publ'!$B$2:$H$2,0),FALSE))</f>
        <v>0.119424</v>
      </c>
      <c r="L349" s="106">
        <f>IF(ISERROR(VLOOKUP($J349,'Miljövärden urval för publ'!$B$2:$H$490,MATCH(L$3,'Miljövärden urval för publ'!$B$2:$H$2,0),FALSE)),"",VLOOKUP($J349,'Miljövärden urval för publ'!$B$2:$H$490,MATCH(L$3,'Miljövärden urval för publ'!$B$2:$H$2,0),FALSE))</f>
        <v>28.552</v>
      </c>
      <c r="M349" s="106">
        <f>IF(ISERROR(VLOOKUP($J349,'Miljövärden urval för publ'!$B$2:$H$490,MATCH(M$3,'Miljövärden urval för publ'!$B$2:$H$2,0),FALSE)),"",VLOOKUP($J349,'Miljövärden urval för publ'!$B$2:$H$490,MATCH(M$3,'Miljövärden urval för publ'!$B$2:$H$2,0),FALSE))</f>
        <v>9.4250100000000003</v>
      </c>
      <c r="N349" s="106">
        <f>IF(ISERROR(VLOOKUP($J349,'Miljövärden urval för publ'!$B$2:$H$490,MATCH(N$3,'Miljövärden urval för publ'!$B$2:$H$2,0),FALSE)),"",VLOOKUP($J349,'Miljövärden urval för publ'!$B$2:$H$490,MATCH(N$3,'Miljövärden urval för publ'!$B$2:$H$2,0),FALSE))</f>
        <v>1.5608500000000001E-2</v>
      </c>
    </row>
    <row r="350" spans="1:14" x14ac:dyDescent="0.25">
      <c r="A350" s="117" t="s">
        <v>449</v>
      </c>
      <c r="B350" s="117" t="s">
        <v>452</v>
      </c>
      <c r="D350" s="112" t="str">
        <f>VLOOKUP(B350,'Miljövärden urval för publ'!$B$2:$V$480,MATCH("ska publiceras:",'Miljövärden urval för publ'!$B$2:$T$2,0),FALSE)</f>
        <v>ja</v>
      </c>
      <c r="E350" s="113">
        <f t="shared" si="15"/>
        <v>304</v>
      </c>
      <c r="H350" s="106">
        <v>348</v>
      </c>
      <c r="I350" s="106" t="str">
        <f t="shared" si="16"/>
        <v>Övik Energi AB</v>
      </c>
      <c r="J350" s="106" t="str">
        <f t="shared" si="17"/>
        <v>Örnsköldsvik</v>
      </c>
      <c r="K350" s="106">
        <f>IF(ISERROR(VLOOKUP($J350,'Miljövärden urval för publ'!$B$2:$H$490,MATCH(K$3,'Miljövärden urval för publ'!$B$2:$H$2,0),FALSE)),"",VLOOKUP($J350,'Miljövärden urval för publ'!$B$2:$H$490,MATCH(K$3,'Miljövärden urval för publ'!$B$2:$H$2,0),FALSE))</f>
        <v>0.16014</v>
      </c>
      <c r="L350" s="106">
        <f>IF(ISERROR(VLOOKUP($J350,'Miljövärden urval för publ'!$B$2:$H$490,MATCH(L$3,'Miljövärden urval för publ'!$B$2:$H$2,0),FALSE)),"",VLOOKUP($J350,'Miljövärden urval för publ'!$B$2:$H$490,MATCH(L$3,'Miljövärden urval för publ'!$B$2:$H$2,0),FALSE))</f>
        <v>43.076999999999998</v>
      </c>
      <c r="M350" s="106">
        <f>IF(ISERROR(VLOOKUP($J350,'Miljövärden urval för publ'!$B$2:$H$490,MATCH(M$3,'Miljövärden urval för publ'!$B$2:$H$2,0),FALSE)),"",VLOOKUP($J350,'Miljövärden urval för publ'!$B$2:$H$490,MATCH(M$3,'Miljövärden urval för publ'!$B$2:$H$2,0),FALSE))</f>
        <v>7.8914099999999996</v>
      </c>
      <c r="N350" s="106">
        <f>IF(ISERROR(VLOOKUP($J350,'Miljövärden urval för publ'!$B$2:$H$490,MATCH(N$3,'Miljövärden urval för publ'!$B$2:$H$2,0),FALSE)),"",VLOOKUP($J350,'Miljövärden urval för publ'!$B$2:$H$490,MATCH(N$3,'Miljövärden urval för publ'!$B$2:$H$2,0),FALSE))</f>
        <v>2.1417100000000001E-2</v>
      </c>
    </row>
    <row r="351" spans="1:14" x14ac:dyDescent="0.25">
      <c r="A351" s="117" t="s">
        <v>131</v>
      </c>
      <c r="B351" s="117" t="s">
        <v>133</v>
      </c>
      <c r="D351" s="112" t="str">
        <f>VLOOKUP(B351,'Miljövärden urval för publ'!$B$2:$V$480,MATCH("ska publiceras:",'Miljövärden urval för publ'!$B$2:$T$2,0),FALSE)</f>
        <v>ja</v>
      </c>
      <c r="E351" s="113">
        <f t="shared" si="15"/>
        <v>305</v>
      </c>
      <c r="H351" s="106">
        <v>349</v>
      </c>
      <c r="I351" s="106" t="str">
        <f t="shared" si="16"/>
        <v>Lantmännen Agrovärme AB</v>
      </c>
      <c r="J351" s="106" t="str">
        <f t="shared" si="17"/>
        <v>Örsundsbro</v>
      </c>
      <c r="K351" s="106">
        <f>IF(ISERROR(VLOOKUP($J351,'Miljövärden urval för publ'!$B$2:$H$490,MATCH(K$3,'Miljövärden urval för publ'!$B$2:$H$2,0),FALSE)),"",VLOOKUP($J351,'Miljövärden urval för publ'!$B$2:$H$490,MATCH(K$3,'Miljövärden urval för publ'!$B$2:$H$2,0),FALSE))</f>
        <v>0.11366900000000001</v>
      </c>
      <c r="L351" s="106">
        <f>IF(ISERROR(VLOOKUP($J351,'Miljövärden urval för publ'!$B$2:$H$490,MATCH(L$3,'Miljövärden urval för publ'!$B$2:$H$2,0),FALSE)),"",VLOOKUP($J351,'Miljövärden urval för publ'!$B$2:$H$490,MATCH(L$3,'Miljövärden urval för publ'!$B$2:$H$2,0),FALSE))</f>
        <v>27.515699999999999</v>
      </c>
      <c r="M351" s="106">
        <f>IF(ISERROR(VLOOKUP($J351,'Miljövärden urval för publ'!$B$2:$H$490,MATCH(M$3,'Miljövärden urval för publ'!$B$2:$H$2,0),FALSE)),"",VLOOKUP($J351,'Miljövärden urval för publ'!$B$2:$H$490,MATCH(M$3,'Miljövärden urval för publ'!$B$2:$H$2,0),FALSE))</f>
        <v>10.012700000000001</v>
      </c>
      <c r="N351" s="106">
        <f>IF(ISERROR(VLOOKUP($J351,'Miljövärden urval för publ'!$B$2:$H$490,MATCH(N$3,'Miljövärden urval för publ'!$B$2:$H$2,0),FALSE)),"",VLOOKUP($J351,'Miljövärden urval för publ'!$B$2:$H$490,MATCH(N$3,'Miljövärden urval för publ'!$B$2:$H$2,0),FALSE))</f>
        <v>1.36542E-2</v>
      </c>
    </row>
    <row r="352" spans="1:14" x14ac:dyDescent="0.25">
      <c r="A352" s="117" t="s">
        <v>453</v>
      </c>
      <c r="B352" s="117" t="s">
        <v>456</v>
      </c>
      <c r="D352" s="112" t="str">
        <f>VLOOKUP(B352,'Miljövärden urval för publ'!$B$2:$V$480,MATCH("ska publiceras:",'Miljövärden urval för publ'!$B$2:$T$2,0),FALSE)</f>
        <v>ja</v>
      </c>
      <c r="E352" s="113">
        <f t="shared" si="15"/>
        <v>306</v>
      </c>
      <c r="H352" s="106">
        <v>350</v>
      </c>
      <c r="I352" s="106" t="str">
        <f t="shared" si="16"/>
        <v>Jämtkraft AB</v>
      </c>
      <c r="J352" s="106" t="str">
        <f t="shared" si="17"/>
        <v>Östersund</v>
      </c>
      <c r="K352" s="106">
        <f>IF(ISERROR(VLOOKUP($J352,'Miljövärden urval för publ'!$B$2:$H$490,MATCH(K$3,'Miljövärden urval för publ'!$B$2:$H$2,0),FALSE)),"",VLOOKUP($J352,'Miljövärden urval för publ'!$B$2:$H$490,MATCH(K$3,'Miljövärden urval för publ'!$B$2:$H$2,0),FALSE))</f>
        <v>0.166626</v>
      </c>
      <c r="L352" s="106">
        <f>IF(ISERROR(VLOOKUP($J352,'Miljövärden urval för publ'!$B$2:$H$490,MATCH(L$3,'Miljövärden urval för publ'!$B$2:$H$2,0),FALSE)),"",VLOOKUP($J352,'Miljövärden urval för publ'!$B$2:$H$490,MATCH(L$3,'Miljövärden urval för publ'!$B$2:$H$2,0),FALSE))</f>
        <v>32.9756</v>
      </c>
      <c r="M352" s="106">
        <f>IF(ISERROR(VLOOKUP($J352,'Miljövärden urval för publ'!$B$2:$H$490,MATCH(M$3,'Miljövärden urval för publ'!$B$2:$H$2,0),FALSE)),"",VLOOKUP($J352,'Miljövärden urval för publ'!$B$2:$H$490,MATCH(M$3,'Miljövärden urval för publ'!$B$2:$H$2,0),FALSE))</f>
        <v>7.0346900000000003</v>
      </c>
      <c r="N352" s="106">
        <f>IF(ISERROR(VLOOKUP($J352,'Miljövärden urval för publ'!$B$2:$H$490,MATCH(N$3,'Miljövärden urval för publ'!$B$2:$H$2,0),FALSE)),"",VLOOKUP($J352,'Miljövärden urval för publ'!$B$2:$H$490,MATCH(N$3,'Miljövärden urval för publ'!$B$2:$H$2,0),FALSE))</f>
        <v>1.0048E-2</v>
      </c>
    </row>
    <row r="353" spans="1:14" x14ac:dyDescent="0.25">
      <c r="A353" s="117" t="s">
        <v>457</v>
      </c>
      <c r="B353" s="117" t="s">
        <v>461</v>
      </c>
      <c r="D353" s="112" t="str">
        <f>VLOOKUP(B353,'Miljövärden urval för publ'!$B$2:$V$480,MATCH("ska publiceras:",'Miljövärden urval för publ'!$B$2:$T$2,0),FALSE)</f>
        <v>ja</v>
      </c>
      <c r="E353" s="113">
        <f t="shared" si="15"/>
        <v>307</v>
      </c>
      <c r="H353" s="106">
        <v>351</v>
      </c>
      <c r="I353" s="106" t="str">
        <f t="shared" si="16"/>
        <v>E.ON Värme Sverige AB</v>
      </c>
      <c r="J353" s="106" t="str">
        <f t="shared" si="17"/>
        <v>Österåker</v>
      </c>
      <c r="K353" s="106">
        <f>IF(ISERROR(VLOOKUP($J353,'Miljövärden urval för publ'!$B$2:$H$490,MATCH(K$3,'Miljövärden urval för publ'!$B$2:$H$2,0),FALSE)),"",VLOOKUP($J353,'Miljövärden urval för publ'!$B$2:$H$490,MATCH(K$3,'Miljövärden urval för publ'!$B$2:$H$2,0),FALSE))</f>
        <v>0.48577599999999999</v>
      </c>
      <c r="L353" s="106">
        <f>IF(ISERROR(VLOOKUP($J353,'Miljövärden urval för publ'!$B$2:$H$490,MATCH(L$3,'Miljövärden urval för publ'!$B$2:$H$2,0),FALSE)),"",VLOOKUP($J353,'Miljövärden urval för publ'!$B$2:$H$490,MATCH(L$3,'Miljövärden urval för publ'!$B$2:$H$2,0),FALSE))</f>
        <v>86.393299999999996</v>
      </c>
      <c r="M353" s="106">
        <f>IF(ISERROR(VLOOKUP($J353,'Miljövärden urval för publ'!$B$2:$H$490,MATCH(M$3,'Miljövärden urval för publ'!$B$2:$H$2,0),FALSE)),"",VLOOKUP($J353,'Miljövärden urval för publ'!$B$2:$H$490,MATCH(M$3,'Miljövärden urval för publ'!$B$2:$H$2,0),FALSE))</f>
        <v>12.071099999999999</v>
      </c>
      <c r="N353" s="106">
        <f>IF(ISERROR(VLOOKUP($J353,'Miljövärden urval för publ'!$B$2:$H$490,MATCH(N$3,'Miljövärden urval för publ'!$B$2:$H$2,0),FALSE)),"",VLOOKUP($J353,'Miljövärden urval för publ'!$B$2:$H$490,MATCH(N$3,'Miljövärden urval för publ'!$B$2:$H$2,0),FALSE))</f>
        <v>8.0573800000000001E-2</v>
      </c>
    </row>
    <row r="354" spans="1:14" x14ac:dyDescent="0.25">
      <c r="A354" s="117" t="s">
        <v>474</v>
      </c>
      <c r="B354" s="117" t="s">
        <v>484</v>
      </c>
      <c r="D354" s="112" t="str">
        <f>VLOOKUP(B354,'Miljövärden urval för publ'!$B$2:$V$480,MATCH("ska publiceras:",'Miljövärden urval för publ'!$B$2:$T$2,0),FALSE)</f>
        <v>ja</v>
      </c>
      <c r="E354" s="113">
        <f t="shared" si="15"/>
        <v>308</v>
      </c>
      <c r="H354" s="106">
        <v>352</v>
      </c>
      <c r="I354" s="106" t="str">
        <f t="shared" si="16"/>
        <v>Vattenfall AB Värme</v>
      </c>
      <c r="J354" s="106" t="str">
        <f t="shared" si="17"/>
        <v>Övertorneå</v>
      </c>
      <c r="K354" s="106">
        <f>IF(ISERROR(VLOOKUP($J354,'Miljövärden urval för publ'!$B$2:$H$490,MATCH(K$3,'Miljövärden urval för publ'!$B$2:$H$2,0),FALSE)),"",VLOOKUP($J354,'Miljövärden urval för publ'!$B$2:$H$490,MATCH(K$3,'Miljövärden urval för publ'!$B$2:$H$2,0),FALSE))</f>
        <v>0.93505899999999997</v>
      </c>
      <c r="L354" s="106">
        <f>IF(ISERROR(VLOOKUP($J354,'Miljövärden urval för publ'!$B$2:$H$490,MATCH(L$3,'Miljövärden urval för publ'!$B$2:$H$2,0),FALSE)),"",VLOOKUP($J354,'Miljövärden urval för publ'!$B$2:$H$490,MATCH(L$3,'Miljövärden urval för publ'!$B$2:$H$2,0),FALSE))</f>
        <v>301.37900000000002</v>
      </c>
      <c r="M354" s="106">
        <f>IF(ISERROR(VLOOKUP($J354,'Miljövärden urval för publ'!$B$2:$H$490,MATCH(M$3,'Miljövärden urval för publ'!$B$2:$H$2,0),FALSE)),"",VLOOKUP($J354,'Miljövärden urval för publ'!$B$2:$H$490,MATCH(M$3,'Miljövärden urval för publ'!$B$2:$H$2,0),FALSE))</f>
        <v>35.217700000000001</v>
      </c>
      <c r="N354" s="106">
        <f>IF(ISERROR(VLOOKUP($J354,'Miljövärden urval för publ'!$B$2:$H$490,MATCH(N$3,'Miljövärden urval för publ'!$B$2:$H$2,0),FALSE)),"",VLOOKUP($J354,'Miljövärden urval för publ'!$B$2:$H$490,MATCH(N$3,'Miljövärden urval för publ'!$B$2:$H$2,0),FALSE))</f>
        <v>0.10584</v>
      </c>
    </row>
    <row r="355" spans="1:14" x14ac:dyDescent="0.25">
      <c r="A355" s="117" t="s">
        <v>357</v>
      </c>
      <c r="B355" s="117" t="s">
        <v>373</v>
      </c>
      <c r="D355" s="112" t="str">
        <f>VLOOKUP(B355,'Miljövärden urval för publ'!$B$2:$V$480,MATCH("ska publiceras:",'Miljövärden urval för publ'!$B$2:$T$2,0),FALSE)</f>
        <v>ja</v>
      </c>
      <c r="E355" s="113">
        <f t="shared" si="15"/>
        <v>309</v>
      </c>
      <c r="H355" s="106">
        <v>353</v>
      </c>
      <c r="I355" s="106" t="str">
        <f t="shared" si="16"/>
        <v>Sundsvall Energi AB</v>
      </c>
      <c r="J355" s="106" t="str">
        <f t="shared" si="17"/>
        <v>Övriga nät Sundsvall energi</v>
      </c>
      <c r="K355" s="106">
        <f>IF(ISERROR(VLOOKUP($J355,'Miljövärden urval för publ'!$B$2:$H$490,MATCH(K$3,'Miljövärden urval för publ'!$B$2:$H$2,0),FALSE)),"",VLOOKUP($J355,'Miljövärden urval för publ'!$B$2:$H$490,MATCH(K$3,'Miljövärden urval för publ'!$B$2:$H$2,0),FALSE))</f>
        <v>0.158919</v>
      </c>
      <c r="L355" s="106">
        <f>IF(ISERROR(VLOOKUP($J355,'Miljövärden urval för publ'!$B$2:$H$490,MATCH(L$3,'Miljövärden urval för publ'!$B$2:$H$2,0),FALSE)),"",VLOOKUP($J355,'Miljövärden urval för publ'!$B$2:$H$490,MATCH(L$3,'Miljövärden urval för publ'!$B$2:$H$2,0),FALSE))</f>
        <v>15.467700000000001</v>
      </c>
      <c r="M355" s="106">
        <f>IF(ISERROR(VLOOKUP($J355,'Miljövärden urval för publ'!$B$2:$H$490,MATCH(M$3,'Miljövärden urval för publ'!$B$2:$H$2,0),FALSE)),"",VLOOKUP($J355,'Miljövärden urval för publ'!$B$2:$H$490,MATCH(M$3,'Miljövärden urval för publ'!$B$2:$H$2,0),FALSE))</f>
        <v>12.961499999999999</v>
      </c>
      <c r="N355" s="106">
        <f>IF(ISERROR(VLOOKUP($J355,'Miljövärden urval för publ'!$B$2:$H$490,MATCH(N$3,'Miljövärden urval för publ'!$B$2:$H$2,0),FALSE)),"",VLOOKUP($J355,'Miljövärden urval för publ'!$B$2:$H$490,MATCH(N$3,'Miljövärden urval för publ'!$B$2:$H$2,0),FALSE))</f>
        <v>3.77078E-2</v>
      </c>
    </row>
    <row r="356" spans="1:14" x14ac:dyDescent="0.25">
      <c r="A356" s="117" t="s">
        <v>331</v>
      </c>
      <c r="B356" s="117" t="s">
        <v>341</v>
      </c>
      <c r="D356" s="112" t="str">
        <f>VLOOKUP(B356,'Miljövärden urval för publ'!$B$2:$V$480,MATCH("ska publiceras:",'Miljövärden urval för publ'!$B$2:$T$2,0),FALSE)</f>
        <v>ja</v>
      </c>
      <c r="E356" s="113">
        <f t="shared" si="15"/>
        <v>310</v>
      </c>
      <c r="H356" s="106">
        <v>354</v>
      </c>
      <c r="I356" s="106" t="str">
        <f t="shared" si="16"/>
        <v/>
      </c>
      <c r="J356" s="106" t="str">
        <f t="shared" si="17"/>
        <v/>
      </c>
      <c r="K356" s="106" t="str">
        <f>IF(ISERROR(VLOOKUP($J356,'Miljövärden urval för publ'!$B$2:$H$490,MATCH(K$3,'Miljövärden urval för publ'!$B$2:$H$2,0),FALSE)),"",VLOOKUP($J356,'Miljövärden urval för publ'!$B$2:$H$490,MATCH(K$3,'Miljövärden urval för publ'!$B$2:$H$2,0),FALSE))</f>
        <v/>
      </c>
      <c r="L356" s="106" t="str">
        <f>IF(ISERROR(VLOOKUP($J356,'Miljövärden urval för publ'!$B$2:$H$490,MATCH(L$3,'Miljövärden urval för publ'!$B$2:$H$2,0),FALSE)),"",VLOOKUP($J356,'Miljövärden urval för publ'!$B$2:$H$490,MATCH(L$3,'Miljövärden urval för publ'!$B$2:$H$2,0),FALSE))</f>
        <v/>
      </c>
      <c r="M356" s="106" t="str">
        <f>IF(ISERROR(VLOOKUP($J356,'Miljövärden urval för publ'!$B$2:$H$490,MATCH(M$3,'Miljövärden urval för publ'!$B$2:$H$2,0),FALSE)),"",VLOOKUP($J356,'Miljövärden urval för publ'!$B$2:$H$490,MATCH(M$3,'Miljövärden urval för publ'!$B$2:$H$2,0),FALSE))</f>
        <v/>
      </c>
      <c r="N356" s="106" t="str">
        <f>IF(ISERROR(VLOOKUP($J356,'Miljövärden urval för publ'!$B$2:$H$490,MATCH(N$3,'Miljövärden urval för publ'!$B$2:$H$2,0),FALSE)),"",VLOOKUP($J356,'Miljövärden urval för publ'!$B$2:$H$490,MATCH(N$3,'Miljövärden urval för publ'!$B$2:$H$2,0),FALSE))</f>
        <v/>
      </c>
    </row>
    <row r="357" spans="1:14" x14ac:dyDescent="0.25">
      <c r="A357" s="117" t="s">
        <v>462</v>
      </c>
      <c r="B357" s="117" t="s">
        <v>464</v>
      </c>
      <c r="D357" s="112" t="str">
        <f>VLOOKUP(B357,'Miljövärden urval för publ'!$B$2:$V$480,MATCH("ska publiceras:",'Miljövärden urval för publ'!$B$2:$T$2,0),FALSE)</f>
        <v>nej</v>
      </c>
      <c r="E357" s="113">
        <f t="shared" si="15"/>
        <v>310</v>
      </c>
      <c r="H357" s="106">
        <v>355</v>
      </c>
      <c r="I357" s="106" t="str">
        <f t="shared" si="16"/>
        <v/>
      </c>
      <c r="J357" s="106" t="str">
        <f t="shared" si="17"/>
        <v/>
      </c>
      <c r="K357" s="106" t="str">
        <f>IF(ISERROR(VLOOKUP($J357,'Miljövärden urval för publ'!$B$2:$H$490,MATCH(K$3,'Miljövärden urval för publ'!$B$2:$H$2,0),FALSE)),"",VLOOKUP($J357,'Miljövärden urval för publ'!$B$2:$H$490,MATCH(K$3,'Miljövärden urval för publ'!$B$2:$H$2,0),FALSE))</f>
        <v/>
      </c>
      <c r="L357" s="106" t="str">
        <f>IF(ISERROR(VLOOKUP($J357,'Miljövärden urval för publ'!$B$2:$H$490,MATCH(L$3,'Miljövärden urval för publ'!$B$2:$H$2,0),FALSE)),"",VLOOKUP($J357,'Miljövärden urval för publ'!$B$2:$H$490,MATCH(L$3,'Miljövärden urval för publ'!$B$2:$H$2,0),FALSE))</f>
        <v/>
      </c>
      <c r="M357" s="106" t="str">
        <f>IF(ISERROR(VLOOKUP($J357,'Miljövärden urval för publ'!$B$2:$H$490,MATCH(M$3,'Miljövärden urval för publ'!$B$2:$H$2,0),FALSE)),"",VLOOKUP($J357,'Miljövärden urval för publ'!$B$2:$H$490,MATCH(M$3,'Miljövärden urval för publ'!$B$2:$H$2,0),FALSE))</f>
        <v/>
      </c>
      <c r="N357" s="106" t="str">
        <f>IF(ISERROR(VLOOKUP($J357,'Miljövärden urval för publ'!$B$2:$H$490,MATCH(N$3,'Miljövärden urval för publ'!$B$2:$H$2,0),FALSE)),"",VLOOKUP($J357,'Miljövärden urval för publ'!$B$2:$H$490,MATCH(N$3,'Miljövärden urval för publ'!$B$2:$H$2,0),FALSE))</f>
        <v/>
      </c>
    </row>
    <row r="358" spans="1:14" x14ac:dyDescent="0.25">
      <c r="A358" s="117" t="s">
        <v>389</v>
      </c>
      <c r="B358" s="117" t="s">
        <v>392</v>
      </c>
      <c r="D358" s="112" t="str">
        <f>VLOOKUP(B358,'Miljövärden urval för publ'!$B$2:$V$480,MATCH("ska publiceras:",'Miljövärden urval för publ'!$B$2:$T$2,0),FALSE)</f>
        <v>ja</v>
      </c>
      <c r="E358" s="113">
        <f t="shared" si="15"/>
        <v>311</v>
      </c>
      <c r="H358" s="106">
        <v>356</v>
      </c>
      <c r="I358" s="106" t="str">
        <f t="shared" si="16"/>
        <v/>
      </c>
      <c r="J358" s="106" t="str">
        <f t="shared" si="17"/>
        <v/>
      </c>
      <c r="K358" s="106" t="str">
        <f>IF(ISERROR(VLOOKUP($J358,'Miljövärden urval för publ'!$B$2:$H$490,MATCH(K$3,'Miljövärden urval för publ'!$B$2:$H$2,0),FALSE)),"",VLOOKUP($J358,'Miljövärden urval för publ'!$B$2:$H$490,MATCH(K$3,'Miljövärden urval för publ'!$B$2:$H$2,0),FALSE))</f>
        <v/>
      </c>
      <c r="L358" s="106" t="str">
        <f>IF(ISERROR(VLOOKUP($J358,'Miljövärden urval för publ'!$B$2:$H$490,MATCH(L$3,'Miljövärden urval för publ'!$B$2:$H$2,0),FALSE)),"",VLOOKUP($J358,'Miljövärden urval för publ'!$B$2:$H$490,MATCH(L$3,'Miljövärden urval för publ'!$B$2:$H$2,0),FALSE))</f>
        <v/>
      </c>
      <c r="M358" s="106" t="str">
        <f>IF(ISERROR(VLOOKUP($J358,'Miljövärden urval för publ'!$B$2:$H$490,MATCH(M$3,'Miljövärden urval för publ'!$B$2:$H$2,0),FALSE)),"",VLOOKUP($J358,'Miljövärden urval för publ'!$B$2:$H$490,MATCH(M$3,'Miljövärden urval för publ'!$B$2:$H$2,0),FALSE))</f>
        <v/>
      </c>
      <c r="N358" s="106" t="str">
        <f>IF(ISERROR(VLOOKUP($J358,'Miljövärden urval för publ'!$B$2:$H$490,MATCH(N$3,'Miljövärden urval för publ'!$B$2:$H$2,0),FALSE)),"",VLOOKUP($J358,'Miljövärden urval för publ'!$B$2:$H$490,MATCH(N$3,'Miljövärden urval för publ'!$B$2:$H$2,0),FALSE))</f>
        <v/>
      </c>
    </row>
    <row r="359" spans="1:14" x14ac:dyDescent="0.25">
      <c r="A359" s="117" t="s">
        <v>147</v>
      </c>
      <c r="B359" s="117" t="s">
        <v>155</v>
      </c>
      <c r="D359" s="112" t="str">
        <f>VLOOKUP(B359,'Miljövärden urval för publ'!$B$2:$V$480,MATCH("ska publiceras:",'Miljövärden urval för publ'!$B$2:$T$2,0),FALSE)</f>
        <v>nej</v>
      </c>
      <c r="E359" s="113">
        <f t="shared" si="15"/>
        <v>311</v>
      </c>
      <c r="H359" s="106">
        <v>357</v>
      </c>
      <c r="I359" s="106" t="str">
        <f t="shared" si="16"/>
        <v/>
      </c>
      <c r="J359" s="106" t="str">
        <f t="shared" si="17"/>
        <v/>
      </c>
      <c r="K359" s="106" t="str">
        <f>IF(ISERROR(VLOOKUP($J359,'Miljövärden urval för publ'!$B$2:$H$490,MATCH(K$3,'Miljövärden urval för publ'!$B$2:$H$2,0),FALSE)),"",VLOOKUP($J359,'Miljövärden urval för publ'!$B$2:$H$490,MATCH(K$3,'Miljövärden urval för publ'!$B$2:$H$2,0),FALSE))</f>
        <v/>
      </c>
      <c r="L359" s="106" t="str">
        <f>IF(ISERROR(VLOOKUP($J359,'Miljövärden urval för publ'!$B$2:$H$490,MATCH(L$3,'Miljövärden urval för publ'!$B$2:$H$2,0),FALSE)),"",VLOOKUP($J359,'Miljövärden urval för publ'!$B$2:$H$490,MATCH(L$3,'Miljövärden urval för publ'!$B$2:$H$2,0),FALSE))</f>
        <v/>
      </c>
      <c r="M359" s="106" t="str">
        <f>IF(ISERROR(VLOOKUP($J359,'Miljövärden urval för publ'!$B$2:$H$490,MATCH(M$3,'Miljövärden urval för publ'!$B$2:$H$2,0),FALSE)),"",VLOOKUP($J359,'Miljövärden urval för publ'!$B$2:$H$490,MATCH(M$3,'Miljövärden urval för publ'!$B$2:$H$2,0),FALSE))</f>
        <v/>
      </c>
      <c r="N359" s="106" t="str">
        <f>IF(ISERROR(VLOOKUP($J359,'Miljövärden urval för publ'!$B$2:$H$490,MATCH(N$3,'Miljövärden urval för publ'!$B$2:$H$2,0),FALSE)),"",VLOOKUP($J359,'Miljövärden urval för publ'!$B$2:$H$490,MATCH(N$3,'Miljövärden urval för publ'!$B$2:$H$2,0),FALSE))</f>
        <v/>
      </c>
    </row>
    <row r="360" spans="1:14" x14ac:dyDescent="0.25">
      <c r="A360" s="117" t="s">
        <v>76</v>
      </c>
      <c r="B360" s="117" t="s">
        <v>95</v>
      </c>
      <c r="D360" s="112" t="str">
        <f>VLOOKUP(B360,'Miljövärden urval för publ'!$B$2:$V$480,MATCH("ska publiceras:",'Miljövärden urval för publ'!$B$2:$T$2,0),FALSE)</f>
        <v>ja</v>
      </c>
      <c r="E360" s="113">
        <f t="shared" si="15"/>
        <v>312</v>
      </c>
      <c r="H360" s="106">
        <v>358</v>
      </c>
      <c r="I360" s="106" t="str">
        <f t="shared" si="16"/>
        <v/>
      </c>
      <c r="J360" s="106" t="str">
        <f t="shared" si="17"/>
        <v/>
      </c>
      <c r="K360" s="106" t="str">
        <f>IF(ISERROR(VLOOKUP($J360,'Miljövärden urval för publ'!$B$2:$H$490,MATCH(K$3,'Miljövärden urval för publ'!$B$2:$H$2,0),FALSE)),"",VLOOKUP($J360,'Miljövärden urval för publ'!$B$2:$H$490,MATCH(K$3,'Miljövärden urval för publ'!$B$2:$H$2,0),FALSE))</f>
        <v/>
      </c>
      <c r="L360" s="106" t="str">
        <f>IF(ISERROR(VLOOKUP($J360,'Miljövärden urval för publ'!$B$2:$H$490,MATCH(L$3,'Miljövärden urval för publ'!$B$2:$H$2,0),FALSE)),"",VLOOKUP($J360,'Miljövärden urval för publ'!$B$2:$H$490,MATCH(L$3,'Miljövärden urval för publ'!$B$2:$H$2,0),FALSE))</f>
        <v/>
      </c>
      <c r="M360" s="106" t="str">
        <f>IF(ISERROR(VLOOKUP($J360,'Miljövärden urval för publ'!$B$2:$H$490,MATCH(M$3,'Miljövärden urval för publ'!$B$2:$H$2,0),FALSE)),"",VLOOKUP($J360,'Miljövärden urval för publ'!$B$2:$H$490,MATCH(M$3,'Miljövärden urval för publ'!$B$2:$H$2,0),FALSE))</f>
        <v/>
      </c>
      <c r="N360" s="106" t="str">
        <f>IF(ISERROR(VLOOKUP($J360,'Miljövärden urval för publ'!$B$2:$H$490,MATCH(N$3,'Miljövärden urval för publ'!$B$2:$H$2,0),FALSE)),"",VLOOKUP($J360,'Miljövärden urval för publ'!$B$2:$H$490,MATCH(N$3,'Miljövärden urval för publ'!$B$2:$H$2,0),FALSE))</f>
        <v/>
      </c>
    </row>
    <row r="361" spans="1:14" x14ac:dyDescent="0.25">
      <c r="A361" s="117" t="s">
        <v>331</v>
      </c>
      <c r="B361" s="117" t="s">
        <v>342</v>
      </c>
      <c r="D361" s="112" t="str">
        <f>VLOOKUP(B361,'Miljövärden urval för publ'!$B$2:$V$480,MATCH("ska publiceras:",'Miljövärden urval för publ'!$B$2:$T$2,0),FALSE)</f>
        <v>ja</v>
      </c>
      <c r="E361" s="113">
        <f t="shared" si="15"/>
        <v>313</v>
      </c>
      <c r="H361" s="106">
        <v>359</v>
      </c>
      <c r="I361" s="106" t="str">
        <f t="shared" si="16"/>
        <v/>
      </c>
      <c r="J361" s="106" t="str">
        <f t="shared" si="17"/>
        <v/>
      </c>
      <c r="K361" s="106" t="str">
        <f>IF(ISERROR(VLOOKUP($J361,'Miljövärden urval för publ'!$B$2:$H$490,MATCH(K$3,'Miljövärden urval för publ'!$B$2:$H$2,0),FALSE)),"",VLOOKUP($J361,'Miljövärden urval för publ'!$B$2:$H$490,MATCH(K$3,'Miljövärden urval för publ'!$B$2:$H$2,0),FALSE))</f>
        <v/>
      </c>
      <c r="L361" s="106" t="str">
        <f>IF(ISERROR(VLOOKUP($J361,'Miljövärden urval för publ'!$B$2:$H$490,MATCH(L$3,'Miljövärden urval för publ'!$B$2:$H$2,0),FALSE)),"",VLOOKUP($J361,'Miljövärden urval för publ'!$B$2:$H$490,MATCH(L$3,'Miljövärden urval för publ'!$B$2:$H$2,0),FALSE))</f>
        <v/>
      </c>
      <c r="M361" s="106" t="str">
        <f>IF(ISERROR(VLOOKUP($J361,'Miljövärden urval för publ'!$B$2:$H$490,MATCH(M$3,'Miljövärden urval för publ'!$B$2:$H$2,0),FALSE)),"",VLOOKUP($J361,'Miljövärden urval för publ'!$B$2:$H$490,MATCH(M$3,'Miljövärden urval för publ'!$B$2:$H$2,0),FALSE))</f>
        <v/>
      </c>
      <c r="N361" s="106" t="str">
        <f>IF(ISERROR(VLOOKUP($J361,'Miljövärden urval för publ'!$B$2:$H$490,MATCH(N$3,'Miljövärden urval för publ'!$B$2:$H$2,0),FALSE)),"",VLOOKUP($J361,'Miljövärden urval för publ'!$B$2:$H$490,MATCH(N$3,'Miljövärden urval för publ'!$B$2:$H$2,0),FALSE))</f>
        <v/>
      </c>
    </row>
    <row r="362" spans="1:14" x14ac:dyDescent="0.25">
      <c r="A362" s="117" t="s">
        <v>465</v>
      </c>
      <c r="B362" s="117" t="s">
        <v>466</v>
      </c>
      <c r="D362" s="112" t="str">
        <f>VLOOKUP(B362,'Miljövärden urval för publ'!$B$2:$V$480,MATCH("ska publiceras:",'Miljövärden urval för publ'!$B$2:$T$2,0),FALSE)</f>
        <v>ja</v>
      </c>
      <c r="E362" s="113">
        <f t="shared" si="15"/>
        <v>314</v>
      </c>
      <c r="H362" s="106">
        <v>360</v>
      </c>
      <c r="I362" s="106" t="str">
        <f t="shared" si="16"/>
        <v/>
      </c>
      <c r="J362" s="106" t="str">
        <f t="shared" si="17"/>
        <v/>
      </c>
      <c r="K362" s="106" t="str">
        <f>IF(ISERROR(VLOOKUP($J362,'Miljövärden urval för publ'!$B$2:$H$490,MATCH(K$3,'Miljövärden urval för publ'!$B$2:$H$2,0),FALSE)),"",VLOOKUP($J362,'Miljövärden urval för publ'!$B$2:$H$490,MATCH(K$3,'Miljövärden urval för publ'!$B$2:$H$2,0),FALSE))</f>
        <v/>
      </c>
      <c r="L362" s="106" t="str">
        <f>IF(ISERROR(VLOOKUP($J362,'Miljövärden urval för publ'!$B$2:$H$490,MATCH(L$3,'Miljövärden urval för publ'!$B$2:$H$2,0),FALSE)),"",VLOOKUP($J362,'Miljövärden urval för publ'!$B$2:$H$490,MATCH(L$3,'Miljövärden urval för publ'!$B$2:$H$2,0),FALSE))</f>
        <v/>
      </c>
      <c r="M362" s="106" t="str">
        <f>IF(ISERROR(VLOOKUP($J362,'Miljövärden urval för publ'!$B$2:$H$490,MATCH(M$3,'Miljövärden urval för publ'!$B$2:$H$2,0),FALSE)),"",VLOOKUP($J362,'Miljövärden urval för publ'!$B$2:$H$490,MATCH(M$3,'Miljövärden urval för publ'!$B$2:$H$2,0),FALSE))</f>
        <v/>
      </c>
      <c r="N362" s="106" t="str">
        <f>IF(ISERROR(VLOOKUP($J362,'Miljövärden urval för publ'!$B$2:$H$490,MATCH(N$3,'Miljövärden urval för publ'!$B$2:$H$2,0),FALSE)),"",VLOOKUP($J362,'Miljövärden urval för publ'!$B$2:$H$490,MATCH(N$3,'Miljövärden urval för publ'!$B$2:$H$2,0),FALSE))</f>
        <v/>
      </c>
    </row>
    <row r="363" spans="1:14" x14ac:dyDescent="0.25">
      <c r="A363" s="117" t="s">
        <v>467</v>
      </c>
      <c r="B363" s="117" t="s">
        <v>470</v>
      </c>
      <c r="D363" s="112" t="str">
        <f>VLOOKUP(B363,'Miljövärden urval för publ'!$B$2:$V$480,MATCH("ska publiceras:",'Miljövärden urval för publ'!$B$2:$T$2,0),FALSE)</f>
        <v>ja</v>
      </c>
      <c r="E363" s="113">
        <f t="shared" si="15"/>
        <v>315</v>
      </c>
      <c r="H363" s="106">
        <v>361</v>
      </c>
      <c r="I363" s="106" t="str">
        <f t="shared" si="16"/>
        <v/>
      </c>
      <c r="J363" s="106" t="str">
        <f t="shared" si="17"/>
        <v/>
      </c>
      <c r="K363" s="106" t="str">
        <f>IF(ISERROR(VLOOKUP($J363,'Miljövärden urval för publ'!$B$2:$H$490,MATCH(K$3,'Miljövärden urval för publ'!$B$2:$H$2,0),FALSE)),"",VLOOKUP($J363,'Miljövärden urval för publ'!$B$2:$H$490,MATCH(K$3,'Miljövärden urval för publ'!$B$2:$H$2,0),FALSE))</f>
        <v/>
      </c>
      <c r="L363" s="106" t="str">
        <f>IF(ISERROR(VLOOKUP($J363,'Miljövärden urval för publ'!$B$2:$H$490,MATCH(L$3,'Miljövärden urval för publ'!$B$2:$H$2,0),FALSE)),"",VLOOKUP($J363,'Miljövärden urval för publ'!$B$2:$H$490,MATCH(L$3,'Miljövärden urval för publ'!$B$2:$H$2,0),FALSE))</f>
        <v/>
      </c>
      <c r="M363" s="106" t="str">
        <f>IF(ISERROR(VLOOKUP($J363,'Miljövärden urval för publ'!$B$2:$H$490,MATCH(M$3,'Miljövärden urval för publ'!$B$2:$H$2,0),FALSE)),"",VLOOKUP($J363,'Miljövärden urval för publ'!$B$2:$H$490,MATCH(M$3,'Miljövärden urval för publ'!$B$2:$H$2,0),FALSE))</f>
        <v/>
      </c>
      <c r="N363" s="106" t="str">
        <f>IF(ISERROR(VLOOKUP($J363,'Miljövärden urval för publ'!$B$2:$H$490,MATCH(N$3,'Miljövärden urval för publ'!$B$2:$H$2,0),FALSE)),"",VLOOKUP($J363,'Miljövärden urval för publ'!$B$2:$H$490,MATCH(N$3,'Miljövärden urval för publ'!$B$2:$H$2,0),FALSE))</f>
        <v/>
      </c>
    </row>
    <row r="364" spans="1:14" x14ac:dyDescent="0.25">
      <c r="A364" s="117" t="s">
        <v>76</v>
      </c>
      <c r="B364" s="117" t="s">
        <v>96</v>
      </c>
      <c r="D364" s="112" t="str">
        <f>VLOOKUP(B364,'Miljövärden urval för publ'!$B$2:$V$480,MATCH("ska publiceras:",'Miljövärden urval för publ'!$B$2:$T$2,0),FALSE)</f>
        <v>ja</v>
      </c>
      <c r="E364" s="113">
        <f t="shared" si="15"/>
        <v>316</v>
      </c>
      <c r="H364" s="106">
        <v>362</v>
      </c>
      <c r="I364" s="106" t="str">
        <f t="shared" si="16"/>
        <v/>
      </c>
      <c r="J364" s="106" t="str">
        <f t="shared" si="17"/>
        <v/>
      </c>
      <c r="K364" s="106" t="str">
        <f>IF(ISERROR(VLOOKUP($J364,'Miljövärden urval för publ'!$B$2:$H$490,MATCH(K$3,'Miljövärden urval för publ'!$B$2:$H$2,0),FALSE)),"",VLOOKUP($J364,'Miljövärden urval för publ'!$B$2:$H$490,MATCH(K$3,'Miljövärden urval för publ'!$B$2:$H$2,0),FALSE))</f>
        <v/>
      </c>
      <c r="L364" s="106" t="str">
        <f>IF(ISERROR(VLOOKUP($J364,'Miljövärden urval för publ'!$B$2:$H$490,MATCH(L$3,'Miljövärden urval för publ'!$B$2:$H$2,0),FALSE)),"",VLOOKUP($J364,'Miljövärden urval för publ'!$B$2:$H$490,MATCH(L$3,'Miljövärden urval för publ'!$B$2:$H$2,0),FALSE))</f>
        <v/>
      </c>
      <c r="M364" s="106" t="str">
        <f>IF(ISERROR(VLOOKUP($J364,'Miljövärden urval för publ'!$B$2:$H$490,MATCH(M$3,'Miljövärden urval för publ'!$B$2:$H$2,0),FALSE)),"",VLOOKUP($J364,'Miljövärden urval för publ'!$B$2:$H$490,MATCH(M$3,'Miljövärden urval för publ'!$B$2:$H$2,0),FALSE))</f>
        <v/>
      </c>
      <c r="N364" s="106" t="str">
        <f>IF(ISERROR(VLOOKUP($J364,'Miljövärden urval för publ'!$B$2:$H$490,MATCH(N$3,'Miljövärden urval för publ'!$B$2:$H$2,0),FALSE)),"",VLOOKUP($J364,'Miljövärden urval för publ'!$B$2:$H$490,MATCH(N$3,'Miljövärden urval för publ'!$B$2:$H$2,0),FALSE))</f>
        <v/>
      </c>
    </row>
    <row r="365" spans="1:14" x14ac:dyDescent="0.25">
      <c r="A365" s="117" t="s">
        <v>467</v>
      </c>
      <c r="B365" s="117" t="s">
        <v>471</v>
      </c>
      <c r="D365" s="112" t="str">
        <f>VLOOKUP(B365,'Miljövärden urval för publ'!$B$2:$V$480,MATCH("ska publiceras:",'Miljövärden urval för publ'!$B$2:$T$2,0),FALSE)</f>
        <v>ja</v>
      </c>
      <c r="E365" s="113">
        <f t="shared" si="15"/>
        <v>317</v>
      </c>
      <c r="H365" s="106">
        <v>363</v>
      </c>
      <c r="I365" s="106" t="str">
        <f t="shared" si="16"/>
        <v/>
      </c>
      <c r="J365" s="106" t="str">
        <f t="shared" si="17"/>
        <v/>
      </c>
      <c r="K365" s="106" t="str">
        <f>IF(ISERROR(VLOOKUP($J365,'Miljövärden urval för publ'!$B$2:$H$490,MATCH(K$3,'Miljövärden urval för publ'!$B$2:$H$2,0),FALSE)),"",VLOOKUP($J365,'Miljövärden urval för publ'!$B$2:$H$490,MATCH(K$3,'Miljövärden urval för publ'!$B$2:$H$2,0),FALSE))</f>
        <v/>
      </c>
      <c r="L365" s="106" t="str">
        <f>IF(ISERROR(VLOOKUP($J365,'Miljövärden urval för publ'!$B$2:$H$490,MATCH(L$3,'Miljövärden urval för publ'!$B$2:$H$2,0),FALSE)),"",VLOOKUP($J365,'Miljövärden urval för publ'!$B$2:$H$490,MATCH(L$3,'Miljövärden urval för publ'!$B$2:$H$2,0),FALSE))</f>
        <v/>
      </c>
      <c r="M365" s="106" t="str">
        <f>IF(ISERROR(VLOOKUP($J365,'Miljövärden urval för publ'!$B$2:$H$490,MATCH(M$3,'Miljövärden urval för publ'!$B$2:$H$2,0),FALSE)),"",VLOOKUP($J365,'Miljövärden urval för publ'!$B$2:$H$490,MATCH(M$3,'Miljövärden urval för publ'!$B$2:$H$2,0),FALSE))</f>
        <v/>
      </c>
      <c r="N365" s="106" t="str">
        <f>IF(ISERROR(VLOOKUP($J365,'Miljövärden urval för publ'!$B$2:$H$490,MATCH(N$3,'Miljövärden urval för publ'!$B$2:$H$2,0),FALSE)),"",VLOOKUP($J365,'Miljövärden urval för publ'!$B$2:$H$490,MATCH(N$3,'Miljövärden urval för publ'!$B$2:$H$2,0),FALSE))</f>
        <v/>
      </c>
    </row>
    <row r="366" spans="1:14" x14ac:dyDescent="0.25">
      <c r="A366" s="117" t="s">
        <v>261</v>
      </c>
      <c r="B366" s="117" t="s">
        <v>265</v>
      </c>
      <c r="D366" s="112" t="str">
        <f>VLOOKUP(B366,'Miljövärden urval för publ'!$B$2:$V$480,MATCH("ska publiceras:",'Miljövärden urval för publ'!$B$2:$T$2,0),FALSE)</f>
        <v>ja</v>
      </c>
      <c r="E366" s="113">
        <f t="shared" si="15"/>
        <v>318</v>
      </c>
      <c r="H366" s="106">
        <v>364</v>
      </c>
      <c r="I366" s="106" t="str">
        <f t="shared" si="16"/>
        <v/>
      </c>
      <c r="J366" s="106" t="str">
        <f t="shared" si="17"/>
        <v/>
      </c>
      <c r="K366" s="106" t="str">
        <f>IF(ISERROR(VLOOKUP($J366,'Miljövärden urval för publ'!$B$2:$H$490,MATCH(K$3,'Miljövärden urval för publ'!$B$2:$H$2,0),FALSE)),"",VLOOKUP($J366,'Miljövärden urval för publ'!$B$2:$H$490,MATCH(K$3,'Miljövärden urval för publ'!$B$2:$H$2,0),FALSE))</f>
        <v/>
      </c>
      <c r="L366" s="106" t="str">
        <f>IF(ISERROR(VLOOKUP($J366,'Miljövärden urval för publ'!$B$2:$H$490,MATCH(L$3,'Miljövärden urval för publ'!$B$2:$H$2,0),FALSE)),"",VLOOKUP($J366,'Miljövärden urval för publ'!$B$2:$H$490,MATCH(L$3,'Miljövärden urval för publ'!$B$2:$H$2,0),FALSE))</f>
        <v/>
      </c>
      <c r="M366" s="106" t="str">
        <f>IF(ISERROR(VLOOKUP($J366,'Miljövärden urval för publ'!$B$2:$H$490,MATCH(M$3,'Miljövärden urval för publ'!$B$2:$H$2,0),FALSE)),"",VLOOKUP($J366,'Miljövärden urval för publ'!$B$2:$H$490,MATCH(M$3,'Miljövärden urval för publ'!$B$2:$H$2,0),FALSE))</f>
        <v/>
      </c>
      <c r="N366" s="106" t="str">
        <f>IF(ISERROR(VLOOKUP($J366,'Miljövärden urval för publ'!$B$2:$H$490,MATCH(N$3,'Miljövärden urval för publ'!$B$2:$H$2,0),FALSE)),"",VLOOKUP($J366,'Miljövärden urval för publ'!$B$2:$H$490,MATCH(N$3,'Miljövärden urval för publ'!$B$2:$H$2,0),FALSE))</f>
        <v/>
      </c>
    </row>
    <row r="367" spans="1:14" x14ac:dyDescent="0.25">
      <c r="A367" s="117" t="s">
        <v>547</v>
      </c>
      <c r="B367" s="117" t="s">
        <v>550</v>
      </c>
      <c r="D367" s="112" t="str">
        <f>VLOOKUP(B367,'Miljövärden urval för publ'!$B$2:$V$480,MATCH("ska publiceras:",'Miljövärden urval för publ'!$B$2:$T$2,0),FALSE)</f>
        <v>ja</v>
      </c>
      <c r="E367" s="113">
        <f t="shared" si="15"/>
        <v>319</v>
      </c>
      <c r="H367" s="106">
        <v>365</v>
      </c>
      <c r="I367" s="106" t="str">
        <f t="shared" si="16"/>
        <v/>
      </c>
      <c r="J367" s="106" t="str">
        <f t="shared" si="17"/>
        <v/>
      </c>
      <c r="K367" s="106" t="str">
        <f>IF(ISERROR(VLOOKUP($J367,'Miljövärden urval för publ'!$B$2:$H$490,MATCH(K$3,'Miljövärden urval för publ'!$B$2:$H$2,0),FALSE)),"",VLOOKUP($J367,'Miljövärden urval för publ'!$B$2:$H$490,MATCH(K$3,'Miljövärden urval för publ'!$B$2:$H$2,0),FALSE))</f>
        <v/>
      </c>
      <c r="L367" s="106" t="str">
        <f>IF(ISERROR(VLOOKUP($J367,'Miljövärden urval för publ'!$B$2:$H$490,MATCH(L$3,'Miljövärden urval för publ'!$B$2:$H$2,0),FALSE)),"",VLOOKUP($J367,'Miljövärden urval för publ'!$B$2:$H$490,MATCH(L$3,'Miljövärden urval för publ'!$B$2:$H$2,0),FALSE))</f>
        <v/>
      </c>
      <c r="M367" s="106" t="str">
        <f>IF(ISERROR(VLOOKUP($J367,'Miljövärden urval för publ'!$B$2:$H$490,MATCH(M$3,'Miljövärden urval för publ'!$B$2:$H$2,0),FALSE)),"",VLOOKUP($J367,'Miljövärden urval för publ'!$B$2:$H$490,MATCH(M$3,'Miljövärden urval för publ'!$B$2:$H$2,0),FALSE))</f>
        <v/>
      </c>
      <c r="N367" s="106" t="str">
        <f>IF(ISERROR(VLOOKUP($J367,'Miljövärden urval för publ'!$B$2:$H$490,MATCH(N$3,'Miljövärden urval för publ'!$B$2:$H$2,0),FALSE)),"",VLOOKUP($J367,'Miljövärden urval för publ'!$B$2:$H$490,MATCH(N$3,'Miljövärden urval för publ'!$B$2:$H$2,0),FALSE))</f>
        <v/>
      </c>
    </row>
    <row r="368" spans="1:14" x14ac:dyDescent="0.25">
      <c r="A368" s="117" t="s">
        <v>131</v>
      </c>
      <c r="B368" s="117" t="s">
        <v>134</v>
      </c>
      <c r="D368" s="112" t="str">
        <f>VLOOKUP(B368,'Miljövärden urval för publ'!$B$2:$V$480,MATCH("ska publiceras:",'Miljövärden urval för publ'!$B$2:$T$2,0),FALSE)</f>
        <v>ja</v>
      </c>
      <c r="E368" s="113">
        <f t="shared" si="15"/>
        <v>320</v>
      </c>
      <c r="H368" s="106">
        <v>366</v>
      </c>
      <c r="I368" s="106" t="str">
        <f t="shared" si="16"/>
        <v/>
      </c>
      <c r="J368" s="106" t="str">
        <f t="shared" si="17"/>
        <v/>
      </c>
      <c r="K368" s="106" t="str">
        <f>IF(ISERROR(VLOOKUP($J368,'Miljövärden urval för publ'!$B$2:$H$490,MATCH(K$3,'Miljövärden urval för publ'!$B$2:$H$2,0),FALSE)),"",VLOOKUP($J368,'Miljövärden urval för publ'!$B$2:$H$490,MATCH(K$3,'Miljövärden urval för publ'!$B$2:$H$2,0),FALSE))</f>
        <v/>
      </c>
      <c r="L368" s="106" t="str">
        <f>IF(ISERROR(VLOOKUP($J368,'Miljövärden urval för publ'!$B$2:$H$490,MATCH(L$3,'Miljövärden urval för publ'!$B$2:$H$2,0),FALSE)),"",VLOOKUP($J368,'Miljövärden urval för publ'!$B$2:$H$490,MATCH(L$3,'Miljövärden urval för publ'!$B$2:$H$2,0),FALSE))</f>
        <v/>
      </c>
      <c r="M368" s="106" t="str">
        <f>IF(ISERROR(VLOOKUP($J368,'Miljövärden urval för publ'!$B$2:$H$490,MATCH(M$3,'Miljövärden urval för publ'!$B$2:$H$2,0),FALSE)),"",VLOOKUP($J368,'Miljövärden urval för publ'!$B$2:$H$490,MATCH(M$3,'Miljövärden urval för publ'!$B$2:$H$2,0),FALSE))</f>
        <v/>
      </c>
      <c r="N368" s="106" t="str">
        <f>IF(ISERROR(VLOOKUP($J368,'Miljövärden urval för publ'!$B$2:$H$490,MATCH(N$3,'Miljövärden urval för publ'!$B$2:$H$2,0),FALSE)),"",VLOOKUP($J368,'Miljövärden urval för publ'!$B$2:$H$490,MATCH(N$3,'Miljövärden urval för publ'!$B$2:$H$2,0),FALSE))</f>
        <v/>
      </c>
    </row>
    <row r="369" spans="1:14" x14ac:dyDescent="0.25">
      <c r="A369" s="117" t="s">
        <v>487</v>
      </c>
      <c r="B369" s="117" t="s">
        <v>490</v>
      </c>
      <c r="D369" s="112" t="str">
        <f>VLOOKUP(B369,'Miljövärden urval för publ'!$B$2:$V$480,MATCH("ska publiceras:",'Miljövärden urval för publ'!$B$2:$T$2,0),FALSE)</f>
        <v>ja</v>
      </c>
      <c r="E369" s="113">
        <f t="shared" si="15"/>
        <v>321</v>
      </c>
      <c r="H369" s="106">
        <v>367</v>
      </c>
      <c r="I369" s="106" t="str">
        <f t="shared" si="16"/>
        <v/>
      </c>
      <c r="J369" s="106" t="str">
        <f t="shared" si="17"/>
        <v/>
      </c>
      <c r="K369" s="106" t="str">
        <f>IF(ISERROR(VLOOKUP($J369,'Miljövärden urval för publ'!$B$2:$H$490,MATCH(K$3,'Miljövärden urval för publ'!$B$2:$H$2,0),FALSE)),"",VLOOKUP($J369,'Miljövärden urval för publ'!$B$2:$H$490,MATCH(K$3,'Miljövärden urval för publ'!$B$2:$H$2,0),FALSE))</f>
        <v/>
      </c>
      <c r="L369" s="106" t="str">
        <f>IF(ISERROR(VLOOKUP($J369,'Miljövärden urval för publ'!$B$2:$H$490,MATCH(L$3,'Miljövärden urval för publ'!$B$2:$H$2,0),FALSE)),"",VLOOKUP($J369,'Miljövärden urval för publ'!$B$2:$H$490,MATCH(L$3,'Miljövärden urval för publ'!$B$2:$H$2,0),FALSE))</f>
        <v/>
      </c>
      <c r="M369" s="106" t="str">
        <f>IF(ISERROR(VLOOKUP($J369,'Miljövärden urval för publ'!$B$2:$H$490,MATCH(M$3,'Miljövärden urval för publ'!$B$2:$H$2,0),FALSE)),"",VLOOKUP($J369,'Miljövärden urval för publ'!$B$2:$H$490,MATCH(M$3,'Miljövärden urval för publ'!$B$2:$H$2,0),FALSE))</f>
        <v/>
      </c>
      <c r="N369" s="106" t="str">
        <f>IF(ISERROR(VLOOKUP($J369,'Miljövärden urval för publ'!$B$2:$H$490,MATCH(N$3,'Miljövärden urval för publ'!$B$2:$H$2,0),FALSE)),"",VLOOKUP($J369,'Miljövärden urval för publ'!$B$2:$H$490,MATCH(N$3,'Miljövärden urval för publ'!$B$2:$H$2,0),FALSE))</f>
        <v/>
      </c>
    </row>
    <row r="370" spans="1:14" x14ac:dyDescent="0.25">
      <c r="A370" s="117" t="s">
        <v>491</v>
      </c>
      <c r="B370" s="117" t="s">
        <v>496</v>
      </c>
      <c r="D370" s="112" t="str">
        <f>VLOOKUP(B370,'Miljövärden urval för publ'!$B$2:$V$480,MATCH("ska publiceras:",'Miljövärden urval för publ'!$B$2:$T$2,0),FALSE)</f>
        <v>ja</v>
      </c>
      <c r="E370" s="113">
        <f t="shared" si="15"/>
        <v>322</v>
      </c>
      <c r="H370" s="106">
        <v>368</v>
      </c>
      <c r="I370" s="106" t="str">
        <f t="shared" si="16"/>
        <v/>
      </c>
      <c r="J370" s="106" t="str">
        <f t="shared" si="17"/>
        <v/>
      </c>
      <c r="K370" s="106" t="str">
        <f>IF(ISERROR(VLOOKUP($J370,'Miljövärden urval för publ'!$B$2:$H$490,MATCH(K$3,'Miljövärden urval för publ'!$B$2:$H$2,0),FALSE)),"",VLOOKUP($J370,'Miljövärden urval för publ'!$B$2:$H$490,MATCH(K$3,'Miljövärden urval för publ'!$B$2:$H$2,0),FALSE))</f>
        <v/>
      </c>
      <c r="L370" s="106" t="str">
        <f>IF(ISERROR(VLOOKUP($J370,'Miljövärden urval för publ'!$B$2:$H$490,MATCH(L$3,'Miljövärden urval för publ'!$B$2:$H$2,0),FALSE)),"",VLOOKUP($J370,'Miljövärden urval för publ'!$B$2:$H$490,MATCH(L$3,'Miljövärden urval för publ'!$B$2:$H$2,0),FALSE))</f>
        <v/>
      </c>
      <c r="M370" s="106" t="str">
        <f>IF(ISERROR(VLOOKUP($J370,'Miljövärden urval för publ'!$B$2:$H$490,MATCH(M$3,'Miljövärden urval för publ'!$B$2:$H$2,0),FALSE)),"",VLOOKUP($J370,'Miljövärden urval för publ'!$B$2:$H$490,MATCH(M$3,'Miljövärden urval för publ'!$B$2:$H$2,0),FALSE))</f>
        <v/>
      </c>
      <c r="N370" s="106" t="str">
        <f>IF(ISERROR(VLOOKUP($J370,'Miljövärden urval för publ'!$B$2:$H$490,MATCH(N$3,'Miljövärden urval för publ'!$B$2:$H$2,0),FALSE)),"",VLOOKUP($J370,'Miljövärden urval för publ'!$B$2:$H$490,MATCH(N$3,'Miljövärden urval för publ'!$B$2:$H$2,0),FALSE))</f>
        <v/>
      </c>
    </row>
    <row r="371" spans="1:14" x14ac:dyDescent="0.25">
      <c r="A371" s="117" t="s">
        <v>357</v>
      </c>
      <c r="B371" s="117" t="s">
        <v>374</v>
      </c>
      <c r="D371" s="112" t="str">
        <f>VLOOKUP(B371,'Miljövärden urval för publ'!$B$2:$V$480,MATCH("ska publiceras:",'Miljövärden urval för publ'!$B$2:$T$2,0),FALSE)</f>
        <v>ja</v>
      </c>
      <c r="E371" s="113">
        <f t="shared" si="15"/>
        <v>323</v>
      </c>
      <c r="H371" s="106">
        <v>369</v>
      </c>
      <c r="I371" s="106" t="str">
        <f t="shared" si="16"/>
        <v/>
      </c>
      <c r="J371" s="106" t="str">
        <f t="shared" si="17"/>
        <v/>
      </c>
      <c r="K371" s="106" t="str">
        <f>IF(ISERROR(VLOOKUP($J371,'Miljövärden urval för publ'!$B$2:$H$490,MATCH(K$3,'Miljövärden urval för publ'!$B$2:$H$2,0),FALSE)),"",VLOOKUP($J371,'Miljövärden urval för publ'!$B$2:$H$490,MATCH(K$3,'Miljövärden urval för publ'!$B$2:$H$2,0),FALSE))</f>
        <v/>
      </c>
      <c r="L371" s="106" t="str">
        <f>IF(ISERROR(VLOOKUP($J371,'Miljövärden urval för publ'!$B$2:$H$490,MATCH(L$3,'Miljövärden urval för publ'!$B$2:$H$2,0),FALSE)),"",VLOOKUP($J371,'Miljövärden urval för publ'!$B$2:$H$490,MATCH(L$3,'Miljövärden urval för publ'!$B$2:$H$2,0),FALSE))</f>
        <v/>
      </c>
      <c r="M371" s="106" t="str">
        <f>IF(ISERROR(VLOOKUP($J371,'Miljövärden urval för publ'!$B$2:$H$490,MATCH(M$3,'Miljövärden urval för publ'!$B$2:$H$2,0),FALSE)),"",VLOOKUP($J371,'Miljövärden urval för publ'!$B$2:$H$490,MATCH(M$3,'Miljövärden urval för publ'!$B$2:$H$2,0),FALSE))</f>
        <v/>
      </c>
      <c r="N371" s="106" t="str">
        <f>IF(ISERROR(VLOOKUP($J371,'Miljövärden urval för publ'!$B$2:$H$490,MATCH(N$3,'Miljövärden urval för publ'!$B$2:$H$2,0),FALSE)),"",VLOOKUP($J371,'Miljövärden urval för publ'!$B$2:$H$490,MATCH(N$3,'Miljövärden urval för publ'!$B$2:$H$2,0),FALSE))</f>
        <v/>
      </c>
    </row>
    <row r="372" spans="1:14" x14ac:dyDescent="0.25">
      <c r="A372" s="117" t="s">
        <v>331</v>
      </c>
      <c r="B372" s="117" t="s">
        <v>343</v>
      </c>
      <c r="D372" s="112" t="str">
        <f>VLOOKUP(B372,'Miljövärden urval för publ'!$B$2:$V$480,MATCH("ska publiceras:",'Miljövärden urval för publ'!$B$2:$T$2,0),FALSE)</f>
        <v>ja</v>
      </c>
      <c r="E372" s="113">
        <f t="shared" si="15"/>
        <v>324</v>
      </c>
      <c r="H372" s="106">
        <v>370</v>
      </c>
      <c r="I372" s="106" t="str">
        <f t="shared" si="16"/>
        <v/>
      </c>
      <c r="J372" s="106" t="str">
        <f t="shared" si="17"/>
        <v/>
      </c>
      <c r="K372" s="106" t="str">
        <f>IF(ISERROR(VLOOKUP($J372,'Miljövärden urval för publ'!$B$2:$H$490,MATCH(K$3,'Miljövärden urval för publ'!$B$2:$H$2,0),FALSE)),"",VLOOKUP($J372,'Miljövärden urval för publ'!$B$2:$H$490,MATCH(K$3,'Miljövärden urval för publ'!$B$2:$H$2,0),FALSE))</f>
        <v/>
      </c>
      <c r="L372" s="106" t="str">
        <f>IF(ISERROR(VLOOKUP($J372,'Miljövärden urval för publ'!$B$2:$H$490,MATCH(L$3,'Miljövärden urval för publ'!$B$2:$H$2,0),FALSE)),"",VLOOKUP($J372,'Miljövärden urval för publ'!$B$2:$H$490,MATCH(L$3,'Miljövärden urval för publ'!$B$2:$H$2,0),FALSE))</f>
        <v/>
      </c>
      <c r="M372" s="106" t="str">
        <f>IF(ISERROR(VLOOKUP($J372,'Miljövärden urval för publ'!$B$2:$H$490,MATCH(M$3,'Miljövärden urval för publ'!$B$2:$H$2,0),FALSE)),"",VLOOKUP($J372,'Miljövärden urval för publ'!$B$2:$H$490,MATCH(M$3,'Miljövärden urval för publ'!$B$2:$H$2,0),FALSE))</f>
        <v/>
      </c>
      <c r="N372" s="106" t="str">
        <f>IF(ISERROR(VLOOKUP($J372,'Miljövärden urval för publ'!$B$2:$H$490,MATCH(N$3,'Miljövärden urval för publ'!$B$2:$H$2,0),FALSE)),"",VLOOKUP($J372,'Miljövärden urval för publ'!$B$2:$H$490,MATCH(N$3,'Miljövärden urval för publ'!$B$2:$H$2,0),FALSE))</f>
        <v/>
      </c>
    </row>
    <row r="373" spans="1:14" x14ac:dyDescent="0.25">
      <c r="A373" s="117" t="s">
        <v>405</v>
      </c>
      <c r="B373" s="117" t="s">
        <v>408</v>
      </c>
      <c r="D373" s="112" t="str">
        <f>VLOOKUP(B373,'Miljövärden urval för publ'!$B$2:$V$480,MATCH("ska publiceras:",'Miljövärden urval för publ'!$B$2:$T$2,0),FALSE)</f>
        <v>nej</v>
      </c>
      <c r="E373" s="113">
        <f t="shared" si="15"/>
        <v>324</v>
      </c>
      <c r="H373" s="106">
        <v>371</v>
      </c>
      <c r="I373" s="106" t="str">
        <f t="shared" si="16"/>
        <v/>
      </c>
      <c r="J373" s="106" t="str">
        <f t="shared" si="17"/>
        <v/>
      </c>
      <c r="K373" s="106" t="str">
        <f>IF(ISERROR(VLOOKUP($J373,'Miljövärden urval för publ'!$B$2:$H$490,MATCH(K$3,'Miljövärden urval för publ'!$B$2:$H$2,0),FALSE)),"",VLOOKUP($J373,'Miljövärden urval för publ'!$B$2:$H$490,MATCH(K$3,'Miljövärden urval för publ'!$B$2:$H$2,0),FALSE))</f>
        <v/>
      </c>
      <c r="L373" s="106" t="str">
        <f>IF(ISERROR(VLOOKUP($J373,'Miljövärden urval för publ'!$B$2:$H$490,MATCH(L$3,'Miljövärden urval för publ'!$B$2:$H$2,0),FALSE)),"",VLOOKUP($J373,'Miljövärden urval för publ'!$B$2:$H$490,MATCH(L$3,'Miljövärden urval för publ'!$B$2:$H$2,0),FALSE))</f>
        <v/>
      </c>
      <c r="M373" s="106" t="str">
        <f>IF(ISERROR(VLOOKUP($J373,'Miljövärden urval för publ'!$B$2:$H$490,MATCH(M$3,'Miljövärden urval för publ'!$B$2:$H$2,0),FALSE)),"",VLOOKUP($J373,'Miljövärden urval för publ'!$B$2:$H$490,MATCH(M$3,'Miljövärden urval för publ'!$B$2:$H$2,0),FALSE))</f>
        <v/>
      </c>
      <c r="N373" s="106" t="str">
        <f>IF(ISERROR(VLOOKUP($J373,'Miljövärden urval för publ'!$B$2:$H$490,MATCH(N$3,'Miljövärden urval för publ'!$B$2:$H$2,0),FALSE)),"",VLOOKUP($J373,'Miljövärden urval för publ'!$B$2:$H$490,MATCH(N$3,'Miljövärden urval för publ'!$B$2:$H$2,0),FALSE))</f>
        <v/>
      </c>
    </row>
    <row r="374" spans="1:14" x14ac:dyDescent="0.25">
      <c r="A374" s="117" t="s">
        <v>160</v>
      </c>
      <c r="B374" s="117" t="s">
        <v>164</v>
      </c>
      <c r="D374" s="112" t="str">
        <f>VLOOKUP(B374,'Miljövärden urval för publ'!$B$2:$V$480,MATCH("ska publiceras:",'Miljövärden urval för publ'!$B$2:$T$2,0),FALSE)</f>
        <v>ja</v>
      </c>
      <c r="E374" s="113">
        <f t="shared" si="15"/>
        <v>325</v>
      </c>
      <c r="H374" s="106">
        <v>372</v>
      </c>
      <c r="I374" s="106" t="str">
        <f t="shared" si="16"/>
        <v/>
      </c>
      <c r="J374" s="106" t="str">
        <f t="shared" si="17"/>
        <v/>
      </c>
      <c r="K374" s="106" t="str">
        <f>IF(ISERROR(VLOOKUP($J374,'Miljövärden urval för publ'!$B$2:$H$490,MATCH(K$3,'Miljövärden urval för publ'!$B$2:$H$2,0),FALSE)),"",VLOOKUP($J374,'Miljövärden urval för publ'!$B$2:$H$490,MATCH(K$3,'Miljövärden urval för publ'!$B$2:$H$2,0),FALSE))</f>
        <v/>
      </c>
      <c r="L374" s="106" t="str">
        <f>IF(ISERROR(VLOOKUP($J374,'Miljövärden urval för publ'!$B$2:$H$490,MATCH(L$3,'Miljövärden urval för publ'!$B$2:$H$2,0),FALSE)),"",VLOOKUP($J374,'Miljövärden urval för publ'!$B$2:$H$490,MATCH(L$3,'Miljövärden urval för publ'!$B$2:$H$2,0),FALSE))</f>
        <v/>
      </c>
      <c r="M374" s="106" t="str">
        <f>IF(ISERROR(VLOOKUP($J374,'Miljövärden urval för publ'!$B$2:$H$490,MATCH(M$3,'Miljövärden urval för publ'!$B$2:$H$2,0),FALSE)),"",VLOOKUP($J374,'Miljövärden urval för publ'!$B$2:$H$490,MATCH(M$3,'Miljövärden urval för publ'!$B$2:$H$2,0),FALSE))</f>
        <v/>
      </c>
      <c r="N374" s="106" t="str">
        <f>IF(ISERROR(VLOOKUP($J374,'Miljövärden urval för publ'!$B$2:$H$490,MATCH(N$3,'Miljövärden urval för publ'!$B$2:$H$2,0),FALSE)),"",VLOOKUP($J374,'Miljövärden urval för publ'!$B$2:$H$490,MATCH(N$3,'Miljövärden urval för publ'!$B$2:$H$2,0),FALSE))</f>
        <v/>
      </c>
    </row>
    <row r="375" spans="1:14" x14ac:dyDescent="0.25">
      <c r="A375" s="117" t="s">
        <v>19</v>
      </c>
      <c r="B375" s="117" t="s">
        <v>22</v>
      </c>
      <c r="D375" s="112" t="str">
        <f>VLOOKUP(B375,'Miljövärden urval för publ'!$B$2:$V$480,MATCH("ska publiceras:",'Miljövärden urval för publ'!$B$2:$T$2,0),FALSE)</f>
        <v>nej</v>
      </c>
      <c r="E375" s="113">
        <f t="shared" si="15"/>
        <v>325</v>
      </c>
      <c r="H375" s="106">
        <v>373</v>
      </c>
      <c r="I375" s="106" t="str">
        <f t="shared" si="16"/>
        <v/>
      </c>
      <c r="J375" s="106" t="str">
        <f t="shared" si="17"/>
        <v/>
      </c>
      <c r="K375" s="106" t="str">
        <f>IF(ISERROR(VLOOKUP($J375,'Miljövärden urval för publ'!$B$2:$H$490,MATCH(K$3,'Miljövärden urval för publ'!$B$2:$H$2,0),FALSE)),"",VLOOKUP($J375,'Miljövärden urval för publ'!$B$2:$H$490,MATCH(K$3,'Miljövärden urval för publ'!$B$2:$H$2,0),FALSE))</f>
        <v/>
      </c>
      <c r="L375" s="106" t="str">
        <f>IF(ISERROR(VLOOKUP($J375,'Miljövärden urval för publ'!$B$2:$H$490,MATCH(L$3,'Miljövärden urval för publ'!$B$2:$H$2,0),FALSE)),"",VLOOKUP($J375,'Miljövärden urval för publ'!$B$2:$H$490,MATCH(L$3,'Miljövärden urval för publ'!$B$2:$H$2,0),FALSE))</f>
        <v/>
      </c>
      <c r="M375" s="106" t="str">
        <f>IF(ISERROR(VLOOKUP($J375,'Miljövärden urval för publ'!$B$2:$H$490,MATCH(M$3,'Miljövärden urval för publ'!$B$2:$H$2,0),FALSE)),"",VLOOKUP($J375,'Miljövärden urval för publ'!$B$2:$H$490,MATCH(M$3,'Miljövärden urval för publ'!$B$2:$H$2,0),FALSE))</f>
        <v/>
      </c>
      <c r="N375" s="106" t="str">
        <f>IF(ISERROR(VLOOKUP($J375,'Miljövärden urval för publ'!$B$2:$H$490,MATCH(N$3,'Miljövärden urval för publ'!$B$2:$H$2,0),FALSE)),"",VLOOKUP($J375,'Miljövärden urval för publ'!$B$2:$H$490,MATCH(N$3,'Miljövärden urval för publ'!$B$2:$H$2,0),FALSE))</f>
        <v/>
      </c>
    </row>
    <row r="376" spans="1:14" x14ac:dyDescent="0.25">
      <c r="A376" s="117" t="s">
        <v>422</v>
      </c>
      <c r="B376" s="117" t="s">
        <v>424</v>
      </c>
      <c r="D376" s="112" t="str">
        <f>VLOOKUP(B376,'Miljövärden urval för publ'!$B$2:$V$480,MATCH("ska publiceras:",'Miljövärden urval för publ'!$B$2:$T$2,0),FALSE)</f>
        <v>ja</v>
      </c>
      <c r="E376" s="113">
        <f t="shared" si="15"/>
        <v>326</v>
      </c>
      <c r="H376" s="106">
        <v>374</v>
      </c>
      <c r="I376" s="106" t="str">
        <f t="shared" si="16"/>
        <v/>
      </c>
      <c r="J376" s="106" t="str">
        <f t="shared" si="17"/>
        <v/>
      </c>
      <c r="K376" s="106" t="str">
        <f>IF(ISERROR(VLOOKUP($J376,'Miljövärden urval för publ'!$B$2:$H$490,MATCH(K$3,'Miljövärden urval för publ'!$B$2:$H$2,0),FALSE)),"",VLOOKUP($J376,'Miljövärden urval för publ'!$B$2:$H$490,MATCH(K$3,'Miljövärden urval för publ'!$B$2:$H$2,0),FALSE))</f>
        <v/>
      </c>
      <c r="L376" s="106" t="str">
        <f>IF(ISERROR(VLOOKUP($J376,'Miljövärden urval för publ'!$B$2:$H$490,MATCH(L$3,'Miljövärden urval för publ'!$B$2:$H$2,0),FALSE)),"",VLOOKUP($J376,'Miljövärden urval för publ'!$B$2:$H$490,MATCH(L$3,'Miljövärden urval för publ'!$B$2:$H$2,0),FALSE))</f>
        <v/>
      </c>
      <c r="M376" s="106" t="str">
        <f>IF(ISERROR(VLOOKUP($J376,'Miljövärden urval för publ'!$B$2:$H$490,MATCH(M$3,'Miljövärden urval för publ'!$B$2:$H$2,0),FALSE)),"",VLOOKUP($J376,'Miljövärden urval för publ'!$B$2:$H$490,MATCH(M$3,'Miljövärden urval för publ'!$B$2:$H$2,0),FALSE))</f>
        <v/>
      </c>
      <c r="N376" s="106" t="str">
        <f>IF(ISERROR(VLOOKUP($J376,'Miljövärden urval för publ'!$B$2:$H$490,MATCH(N$3,'Miljövärden urval för publ'!$B$2:$H$2,0),FALSE)),"",VLOOKUP($J376,'Miljövärden urval för publ'!$B$2:$H$490,MATCH(N$3,'Miljövärden urval för publ'!$B$2:$H$2,0),FALSE))</f>
        <v/>
      </c>
    </row>
    <row r="377" spans="1:14" x14ac:dyDescent="0.25">
      <c r="A377" s="117" t="s">
        <v>331</v>
      </c>
      <c r="B377" s="117" t="s">
        <v>344</v>
      </c>
      <c r="D377" s="112" t="str">
        <f>VLOOKUP(B377,'Miljövärden urval för publ'!$B$2:$V$480,MATCH("ska publiceras:",'Miljövärden urval för publ'!$B$2:$T$2,0),FALSE)</f>
        <v>nej</v>
      </c>
      <c r="E377" s="113">
        <f t="shared" si="15"/>
        <v>326</v>
      </c>
      <c r="H377" s="106">
        <v>375</v>
      </c>
      <c r="I377" s="106" t="str">
        <f t="shared" si="16"/>
        <v/>
      </c>
      <c r="J377" s="106" t="str">
        <f t="shared" si="17"/>
        <v/>
      </c>
      <c r="K377" s="106" t="str">
        <f>IF(ISERROR(VLOOKUP($J377,'Miljövärden urval för publ'!$B$2:$H$490,MATCH(K$3,'Miljövärden urval för publ'!$B$2:$H$2,0),FALSE)),"",VLOOKUP($J377,'Miljövärden urval för publ'!$B$2:$H$490,MATCH(K$3,'Miljövärden urval för publ'!$B$2:$H$2,0),FALSE))</f>
        <v/>
      </c>
      <c r="L377" s="106" t="str">
        <f>IF(ISERROR(VLOOKUP($J377,'Miljövärden urval för publ'!$B$2:$H$490,MATCH(L$3,'Miljövärden urval för publ'!$B$2:$H$2,0),FALSE)),"",VLOOKUP($J377,'Miljövärden urval för publ'!$B$2:$H$490,MATCH(L$3,'Miljövärden urval för publ'!$B$2:$H$2,0),FALSE))</f>
        <v/>
      </c>
      <c r="M377" s="106" t="str">
        <f>IF(ISERROR(VLOOKUP($J377,'Miljövärden urval för publ'!$B$2:$H$490,MATCH(M$3,'Miljövärden urval för publ'!$B$2:$H$2,0),FALSE)),"",VLOOKUP($J377,'Miljövärden urval för publ'!$B$2:$H$490,MATCH(M$3,'Miljövärden urval för publ'!$B$2:$H$2,0),FALSE))</f>
        <v/>
      </c>
      <c r="N377" s="106" t="str">
        <f>IF(ISERROR(VLOOKUP($J377,'Miljövärden urval för publ'!$B$2:$H$490,MATCH(N$3,'Miljövärden urval för publ'!$B$2:$H$2,0),FALSE)),"",VLOOKUP($J377,'Miljövärden urval för publ'!$B$2:$H$490,MATCH(N$3,'Miljövärden urval för publ'!$B$2:$H$2,0),FALSE))</f>
        <v/>
      </c>
    </row>
    <row r="378" spans="1:14" x14ac:dyDescent="0.25">
      <c r="A378" s="117" t="s">
        <v>474</v>
      </c>
      <c r="B378" s="117" t="s">
        <v>485</v>
      </c>
      <c r="D378" s="112" t="str">
        <f>VLOOKUP(B378,'Miljövärden urval för publ'!$B$2:$V$480,MATCH("ska publiceras:",'Miljövärden urval för publ'!$B$2:$T$2,0),FALSE)</f>
        <v>ja</v>
      </c>
      <c r="E378" s="113">
        <f t="shared" si="15"/>
        <v>327</v>
      </c>
      <c r="H378" s="106">
        <v>376</v>
      </c>
      <c r="I378" s="106" t="str">
        <f t="shared" si="16"/>
        <v/>
      </c>
      <c r="J378" s="106" t="str">
        <f t="shared" si="17"/>
        <v/>
      </c>
      <c r="K378" s="106" t="str">
        <f>IF(ISERROR(VLOOKUP($J378,'Miljövärden urval för publ'!$B$2:$H$490,MATCH(K$3,'Miljövärden urval för publ'!$B$2:$H$2,0),FALSE)),"",VLOOKUP($J378,'Miljövärden urval för publ'!$B$2:$H$490,MATCH(K$3,'Miljövärden urval för publ'!$B$2:$H$2,0),FALSE))</f>
        <v/>
      </c>
      <c r="L378" s="106" t="str">
        <f>IF(ISERROR(VLOOKUP($J378,'Miljövärden urval för publ'!$B$2:$H$490,MATCH(L$3,'Miljövärden urval för publ'!$B$2:$H$2,0),FALSE)),"",VLOOKUP($J378,'Miljövärden urval för publ'!$B$2:$H$490,MATCH(L$3,'Miljövärden urval för publ'!$B$2:$H$2,0),FALSE))</f>
        <v/>
      </c>
      <c r="M378" s="106" t="str">
        <f>IF(ISERROR(VLOOKUP($J378,'Miljövärden urval för publ'!$B$2:$H$490,MATCH(M$3,'Miljövärden urval för publ'!$B$2:$H$2,0),FALSE)),"",VLOOKUP($J378,'Miljövärden urval för publ'!$B$2:$H$490,MATCH(M$3,'Miljövärden urval för publ'!$B$2:$H$2,0),FALSE))</f>
        <v/>
      </c>
      <c r="N378" s="106" t="str">
        <f>IF(ISERROR(VLOOKUP($J378,'Miljövärden urval för publ'!$B$2:$H$490,MATCH(N$3,'Miljövärden urval för publ'!$B$2:$H$2,0),FALSE)),"",VLOOKUP($J378,'Miljövärden urval för publ'!$B$2:$H$490,MATCH(N$3,'Miljövärden urval för publ'!$B$2:$H$2,0),FALSE))</f>
        <v/>
      </c>
    </row>
    <row r="379" spans="1:14" x14ac:dyDescent="0.25">
      <c r="A379" s="117" t="s">
        <v>33</v>
      </c>
      <c r="B379" s="117" t="s">
        <v>42</v>
      </c>
      <c r="D379" s="112" t="str">
        <f>VLOOKUP(B379,'Miljövärden urval för publ'!$B$2:$V$480,MATCH("ska publiceras:",'Miljövärden urval för publ'!$B$2:$T$2,0),FALSE)</f>
        <v>ja</v>
      </c>
      <c r="E379" s="113">
        <f t="shared" si="15"/>
        <v>328</v>
      </c>
      <c r="H379" s="106">
        <v>377</v>
      </c>
      <c r="I379" s="106" t="str">
        <f t="shared" si="16"/>
        <v/>
      </c>
      <c r="J379" s="106" t="str">
        <f t="shared" si="17"/>
        <v/>
      </c>
      <c r="K379" s="106" t="str">
        <f>IF(ISERROR(VLOOKUP($J379,'Miljövärden urval för publ'!$B$2:$H$490,MATCH(K$3,'Miljövärden urval för publ'!$B$2:$H$2,0),FALSE)),"",VLOOKUP($J379,'Miljövärden urval för publ'!$B$2:$H$490,MATCH(K$3,'Miljövärden urval för publ'!$B$2:$H$2,0),FALSE))</f>
        <v/>
      </c>
      <c r="L379" s="106" t="str">
        <f>IF(ISERROR(VLOOKUP($J379,'Miljövärden urval för publ'!$B$2:$H$490,MATCH(L$3,'Miljövärden urval för publ'!$B$2:$H$2,0),FALSE)),"",VLOOKUP($J379,'Miljövärden urval för publ'!$B$2:$H$490,MATCH(L$3,'Miljövärden urval för publ'!$B$2:$H$2,0),FALSE))</f>
        <v/>
      </c>
      <c r="M379" s="106" t="str">
        <f>IF(ISERROR(VLOOKUP($J379,'Miljövärden urval för publ'!$B$2:$H$490,MATCH(M$3,'Miljövärden urval för publ'!$B$2:$H$2,0),FALSE)),"",VLOOKUP($J379,'Miljövärden urval för publ'!$B$2:$H$490,MATCH(M$3,'Miljövärden urval för publ'!$B$2:$H$2,0),FALSE))</f>
        <v/>
      </c>
      <c r="N379" s="106" t="str">
        <f>IF(ISERROR(VLOOKUP($J379,'Miljövärden urval för publ'!$B$2:$H$490,MATCH(N$3,'Miljövärden urval för publ'!$B$2:$H$2,0),FALSE)),"",VLOOKUP($J379,'Miljövärden urval för publ'!$B$2:$H$490,MATCH(N$3,'Miljövärden urval för publ'!$B$2:$H$2,0),FALSE))</f>
        <v/>
      </c>
    </row>
    <row r="380" spans="1:14" x14ac:dyDescent="0.25">
      <c r="A380" s="117" t="s">
        <v>76</v>
      </c>
      <c r="B380" s="117" t="s">
        <v>97</v>
      </c>
      <c r="D380" s="112" t="str">
        <f>VLOOKUP(B380,'Miljövärden urval för publ'!$B$2:$V$480,MATCH("ska publiceras:",'Miljövärden urval för publ'!$B$2:$T$2,0),FALSE)</f>
        <v>ja</v>
      </c>
      <c r="E380" s="113">
        <f t="shared" si="15"/>
        <v>329</v>
      </c>
      <c r="H380" s="106">
        <v>378</v>
      </c>
      <c r="I380" s="106" t="str">
        <f t="shared" si="16"/>
        <v/>
      </c>
      <c r="J380" s="106" t="str">
        <f t="shared" si="17"/>
        <v/>
      </c>
      <c r="K380" s="106" t="str">
        <f>IF(ISERROR(VLOOKUP($J380,'Miljövärden urval för publ'!$B$2:$H$490,MATCH(K$3,'Miljövärden urval för publ'!$B$2:$H$2,0),FALSE)),"",VLOOKUP($J380,'Miljövärden urval för publ'!$B$2:$H$490,MATCH(K$3,'Miljövärden urval för publ'!$B$2:$H$2,0),FALSE))</f>
        <v/>
      </c>
      <c r="L380" s="106" t="str">
        <f>IF(ISERROR(VLOOKUP($J380,'Miljövärden urval för publ'!$B$2:$H$490,MATCH(L$3,'Miljövärden urval för publ'!$B$2:$H$2,0),FALSE)),"",VLOOKUP($J380,'Miljövärden urval för publ'!$B$2:$H$490,MATCH(L$3,'Miljövärden urval för publ'!$B$2:$H$2,0),FALSE))</f>
        <v/>
      </c>
      <c r="M380" s="106" t="str">
        <f>IF(ISERROR(VLOOKUP($J380,'Miljövärden urval för publ'!$B$2:$H$490,MATCH(M$3,'Miljövärden urval för publ'!$B$2:$H$2,0),FALSE)),"",VLOOKUP($J380,'Miljövärden urval för publ'!$B$2:$H$490,MATCH(M$3,'Miljövärden urval för publ'!$B$2:$H$2,0),FALSE))</f>
        <v/>
      </c>
      <c r="N380" s="106" t="str">
        <f>IF(ISERROR(VLOOKUP($J380,'Miljövärden urval för publ'!$B$2:$H$490,MATCH(N$3,'Miljövärden urval för publ'!$B$2:$H$2,0),FALSE)),"",VLOOKUP($J380,'Miljövärden urval för publ'!$B$2:$H$490,MATCH(N$3,'Miljövärden urval för publ'!$B$2:$H$2,0),FALSE))</f>
        <v/>
      </c>
    </row>
    <row r="381" spans="1:14" x14ac:dyDescent="0.25">
      <c r="A381" s="117" t="s">
        <v>522</v>
      </c>
      <c r="B381" s="117" t="s">
        <v>524</v>
      </c>
      <c r="D381" s="112" t="str">
        <f>VLOOKUP(B381,'Miljövärden urval för publ'!$B$2:$V$480,MATCH("ska publiceras:",'Miljövärden urval för publ'!$B$2:$T$2,0),FALSE)</f>
        <v>ja</v>
      </c>
      <c r="E381" s="113">
        <f t="shared" si="15"/>
        <v>330</v>
      </c>
      <c r="H381" s="106">
        <v>379</v>
      </c>
      <c r="I381" s="106" t="str">
        <f t="shared" si="16"/>
        <v/>
      </c>
      <c r="J381" s="106" t="str">
        <f t="shared" si="17"/>
        <v/>
      </c>
      <c r="K381" s="106" t="str">
        <f>IF(ISERROR(VLOOKUP($J381,'Miljövärden urval för publ'!$B$2:$H$490,MATCH(K$3,'Miljövärden urval för publ'!$B$2:$H$2,0),FALSE)),"",VLOOKUP($J381,'Miljövärden urval för publ'!$B$2:$H$490,MATCH(K$3,'Miljövärden urval för publ'!$B$2:$H$2,0),FALSE))</f>
        <v/>
      </c>
      <c r="L381" s="106" t="str">
        <f>IF(ISERROR(VLOOKUP($J381,'Miljövärden urval för publ'!$B$2:$H$490,MATCH(L$3,'Miljövärden urval för publ'!$B$2:$H$2,0),FALSE)),"",VLOOKUP($J381,'Miljövärden urval för publ'!$B$2:$H$490,MATCH(L$3,'Miljövärden urval för publ'!$B$2:$H$2,0),FALSE))</f>
        <v/>
      </c>
      <c r="M381" s="106" t="str">
        <f>IF(ISERROR(VLOOKUP($J381,'Miljövärden urval för publ'!$B$2:$H$490,MATCH(M$3,'Miljövärden urval för publ'!$B$2:$H$2,0),FALSE)),"",VLOOKUP($J381,'Miljövärden urval för publ'!$B$2:$H$490,MATCH(M$3,'Miljövärden urval för publ'!$B$2:$H$2,0),FALSE))</f>
        <v/>
      </c>
      <c r="N381" s="106" t="str">
        <f>IF(ISERROR(VLOOKUP($J381,'Miljövärden urval för publ'!$B$2:$H$490,MATCH(N$3,'Miljövärden urval för publ'!$B$2:$H$2,0),FALSE)),"",VLOOKUP($J381,'Miljövärden urval för publ'!$B$2:$H$490,MATCH(N$3,'Miljövärden urval för publ'!$B$2:$H$2,0),FALSE))</f>
        <v/>
      </c>
    </row>
    <row r="382" spans="1:14" x14ac:dyDescent="0.25">
      <c r="A382" s="117" t="s">
        <v>530</v>
      </c>
      <c r="B382" s="117" t="s">
        <v>533</v>
      </c>
      <c r="D382" s="112" t="str">
        <f>VLOOKUP(B382,'Miljövärden urval för publ'!$B$2:$V$480,MATCH("ska publiceras:",'Miljövärden urval för publ'!$B$2:$T$2,0),FALSE)</f>
        <v>ja</v>
      </c>
      <c r="E382" s="113">
        <f t="shared" si="15"/>
        <v>331</v>
      </c>
      <c r="H382" s="106">
        <v>380</v>
      </c>
      <c r="I382" s="106" t="str">
        <f t="shared" si="16"/>
        <v/>
      </c>
      <c r="J382" s="106" t="str">
        <f t="shared" si="17"/>
        <v/>
      </c>
      <c r="K382" s="106" t="str">
        <f>IF(ISERROR(VLOOKUP($J382,'Miljövärden urval för publ'!$B$2:$H$490,MATCH(K$3,'Miljövärden urval för publ'!$B$2:$H$2,0),FALSE)),"",VLOOKUP($J382,'Miljövärden urval för publ'!$B$2:$H$490,MATCH(K$3,'Miljövärden urval för publ'!$B$2:$H$2,0),FALSE))</f>
        <v/>
      </c>
      <c r="L382" s="106" t="str">
        <f>IF(ISERROR(VLOOKUP($J382,'Miljövärden urval för publ'!$B$2:$H$490,MATCH(L$3,'Miljövärden urval för publ'!$B$2:$H$2,0),FALSE)),"",VLOOKUP($J382,'Miljövärden urval för publ'!$B$2:$H$490,MATCH(L$3,'Miljövärden urval för publ'!$B$2:$H$2,0),FALSE))</f>
        <v/>
      </c>
      <c r="M382" s="106" t="str">
        <f>IF(ISERROR(VLOOKUP($J382,'Miljövärden urval för publ'!$B$2:$H$490,MATCH(M$3,'Miljövärden urval för publ'!$B$2:$H$2,0),FALSE)),"",VLOOKUP($J382,'Miljövärden urval för publ'!$B$2:$H$490,MATCH(M$3,'Miljövärden urval för publ'!$B$2:$H$2,0),FALSE))</f>
        <v/>
      </c>
      <c r="N382" s="106" t="str">
        <f>IF(ISERROR(VLOOKUP($J382,'Miljövärden urval för publ'!$B$2:$H$490,MATCH(N$3,'Miljövärden urval för publ'!$B$2:$H$2,0),FALSE)),"",VLOOKUP($J382,'Miljövärden urval för publ'!$B$2:$H$490,MATCH(N$3,'Miljövärden urval för publ'!$B$2:$H$2,0),FALSE))</f>
        <v/>
      </c>
    </row>
    <row r="383" spans="1:14" x14ac:dyDescent="0.25">
      <c r="A383" s="117" t="s">
        <v>291</v>
      </c>
      <c r="B383" s="117" t="s">
        <v>295</v>
      </c>
      <c r="D383" s="112" t="str">
        <f>VLOOKUP(B383,'Miljövärden urval för publ'!$B$2:$V$480,MATCH("ska publiceras:",'Miljövärden urval för publ'!$B$2:$T$2,0),FALSE)</f>
        <v>ja</v>
      </c>
      <c r="E383" s="113">
        <f t="shared" si="15"/>
        <v>332</v>
      </c>
      <c r="H383" s="106">
        <v>381</v>
      </c>
      <c r="I383" s="106" t="str">
        <f t="shared" si="16"/>
        <v/>
      </c>
      <c r="J383" s="106" t="str">
        <f t="shared" si="17"/>
        <v/>
      </c>
      <c r="K383" s="106" t="str">
        <f>IF(ISERROR(VLOOKUP($J383,'Miljövärden urval för publ'!$B$2:$H$490,MATCH(K$3,'Miljövärden urval för publ'!$B$2:$H$2,0),FALSE)),"",VLOOKUP($J383,'Miljövärden urval för publ'!$B$2:$H$490,MATCH(K$3,'Miljövärden urval för publ'!$B$2:$H$2,0),FALSE))</f>
        <v/>
      </c>
      <c r="L383" s="106" t="str">
        <f>IF(ISERROR(VLOOKUP($J383,'Miljövärden urval för publ'!$B$2:$H$490,MATCH(L$3,'Miljövärden urval för publ'!$B$2:$H$2,0),FALSE)),"",VLOOKUP($J383,'Miljövärden urval för publ'!$B$2:$H$490,MATCH(L$3,'Miljövärden urval för publ'!$B$2:$H$2,0),FALSE))</f>
        <v/>
      </c>
      <c r="M383" s="106" t="str">
        <f>IF(ISERROR(VLOOKUP($J383,'Miljövärden urval för publ'!$B$2:$H$490,MATCH(M$3,'Miljövärden urval för publ'!$B$2:$H$2,0),FALSE)),"",VLOOKUP($J383,'Miljövärden urval för publ'!$B$2:$H$490,MATCH(M$3,'Miljövärden urval för publ'!$B$2:$H$2,0),FALSE))</f>
        <v/>
      </c>
      <c r="N383" s="106" t="str">
        <f>IF(ISERROR(VLOOKUP($J383,'Miljövärden urval för publ'!$B$2:$H$490,MATCH(N$3,'Miljövärden urval för publ'!$B$2:$H$2,0),FALSE)),"",VLOOKUP($J383,'Miljövärden urval för publ'!$B$2:$H$490,MATCH(N$3,'Miljövärden urval för publ'!$B$2:$H$2,0),FALSE))</f>
        <v/>
      </c>
    </row>
    <row r="384" spans="1:14" x14ac:dyDescent="0.25">
      <c r="A384" s="117" t="s">
        <v>291</v>
      </c>
      <c r="B384" s="117" t="s">
        <v>296</v>
      </c>
      <c r="D384" s="112" t="str">
        <f>VLOOKUP(B384,'Miljövärden urval för publ'!$B$2:$V$480,MATCH("ska publiceras:",'Miljövärden urval för publ'!$B$2:$T$2,0),FALSE)</f>
        <v>ja</v>
      </c>
      <c r="E384" s="113">
        <f t="shared" si="15"/>
        <v>333</v>
      </c>
      <c r="H384" s="106">
        <v>382</v>
      </c>
      <c r="I384" s="106" t="str">
        <f t="shared" si="16"/>
        <v/>
      </c>
      <c r="J384" s="106" t="str">
        <f t="shared" si="17"/>
        <v/>
      </c>
      <c r="K384" s="106" t="str">
        <f>IF(ISERROR(VLOOKUP($J384,'Miljövärden urval för publ'!$B$2:$H$490,MATCH(K$3,'Miljövärden urval för publ'!$B$2:$H$2,0),FALSE)),"",VLOOKUP($J384,'Miljövärden urval för publ'!$B$2:$H$490,MATCH(K$3,'Miljövärden urval för publ'!$B$2:$H$2,0),FALSE))</f>
        <v/>
      </c>
      <c r="L384" s="106" t="str">
        <f>IF(ISERROR(VLOOKUP($J384,'Miljövärden urval för publ'!$B$2:$H$490,MATCH(L$3,'Miljövärden urval för publ'!$B$2:$H$2,0),FALSE)),"",VLOOKUP($J384,'Miljövärden urval för publ'!$B$2:$H$490,MATCH(L$3,'Miljövärden urval för publ'!$B$2:$H$2,0),FALSE))</f>
        <v/>
      </c>
      <c r="M384" s="106" t="str">
        <f>IF(ISERROR(VLOOKUP($J384,'Miljövärden urval för publ'!$B$2:$H$490,MATCH(M$3,'Miljövärden urval för publ'!$B$2:$H$2,0),FALSE)),"",VLOOKUP($J384,'Miljövärden urval för publ'!$B$2:$H$490,MATCH(M$3,'Miljövärden urval för publ'!$B$2:$H$2,0),FALSE))</f>
        <v/>
      </c>
      <c r="N384" s="106" t="str">
        <f>IF(ISERROR(VLOOKUP($J384,'Miljövärden urval för publ'!$B$2:$H$490,MATCH(N$3,'Miljövärden urval för publ'!$B$2:$H$2,0),FALSE)),"",VLOOKUP($J384,'Miljövärden urval för publ'!$B$2:$H$490,MATCH(N$3,'Miljövärden urval för publ'!$B$2:$H$2,0),FALSE))</f>
        <v/>
      </c>
    </row>
    <row r="385" spans="1:14" x14ac:dyDescent="0.25">
      <c r="A385" s="117" t="s">
        <v>405</v>
      </c>
      <c r="B385" s="117" t="s">
        <v>409</v>
      </c>
      <c r="D385" s="112" t="str">
        <f>VLOOKUP(B385,'Miljövärden urval för publ'!$B$2:$V$480,MATCH("ska publiceras:",'Miljövärden urval för publ'!$B$2:$T$2,0),FALSE)</f>
        <v>nej</v>
      </c>
      <c r="E385" s="113">
        <f t="shared" si="15"/>
        <v>333</v>
      </c>
      <c r="H385" s="106">
        <v>383</v>
      </c>
      <c r="I385" s="106" t="str">
        <f t="shared" si="16"/>
        <v/>
      </c>
      <c r="J385" s="106" t="str">
        <f t="shared" si="17"/>
        <v/>
      </c>
      <c r="K385" s="106" t="str">
        <f>IF(ISERROR(VLOOKUP($J385,'Miljövärden urval för publ'!$B$2:$H$490,MATCH(K$3,'Miljövärden urval för publ'!$B$2:$H$2,0),FALSE)),"",VLOOKUP($J385,'Miljövärden urval för publ'!$B$2:$H$490,MATCH(K$3,'Miljövärden urval för publ'!$B$2:$H$2,0),FALSE))</f>
        <v/>
      </c>
      <c r="L385" s="106" t="str">
        <f>IF(ISERROR(VLOOKUP($J385,'Miljövärden urval för publ'!$B$2:$H$490,MATCH(L$3,'Miljövärden urval för publ'!$B$2:$H$2,0),FALSE)),"",VLOOKUP($J385,'Miljövärden urval för publ'!$B$2:$H$490,MATCH(L$3,'Miljövärden urval för publ'!$B$2:$H$2,0),FALSE))</f>
        <v/>
      </c>
      <c r="M385" s="106" t="str">
        <f>IF(ISERROR(VLOOKUP($J385,'Miljövärden urval för publ'!$B$2:$H$490,MATCH(M$3,'Miljövärden urval för publ'!$B$2:$H$2,0),FALSE)),"",VLOOKUP($J385,'Miljövärden urval för publ'!$B$2:$H$490,MATCH(M$3,'Miljövärden urval för publ'!$B$2:$H$2,0),FALSE))</f>
        <v/>
      </c>
      <c r="N385" s="106" t="str">
        <f>IF(ISERROR(VLOOKUP($J385,'Miljövärden urval för publ'!$B$2:$H$490,MATCH(N$3,'Miljövärden urval för publ'!$B$2:$H$2,0),FALSE)),"",VLOOKUP($J385,'Miljövärden urval för publ'!$B$2:$H$490,MATCH(N$3,'Miljövärden urval för publ'!$B$2:$H$2,0),FALSE))</f>
        <v/>
      </c>
    </row>
    <row r="386" spans="1:14" x14ac:dyDescent="0.25">
      <c r="A386" s="117" t="s">
        <v>534</v>
      </c>
      <c r="B386" s="117" t="s">
        <v>538</v>
      </c>
      <c r="D386" s="112" t="str">
        <f>VLOOKUP(B386,'Miljövärden urval för publ'!$B$2:$V$480,MATCH("ska publiceras:",'Miljövärden urval för publ'!$B$2:$T$2,0),FALSE)</f>
        <v>nej</v>
      </c>
      <c r="E386" s="113">
        <f t="shared" si="15"/>
        <v>333</v>
      </c>
      <c r="H386" s="106">
        <v>384</v>
      </c>
      <c r="I386" s="106" t="str">
        <f t="shared" si="16"/>
        <v/>
      </c>
      <c r="J386" s="106" t="str">
        <f t="shared" si="17"/>
        <v/>
      </c>
      <c r="K386" s="106" t="str">
        <f>IF(ISERROR(VLOOKUP($J386,'Miljövärden urval för publ'!$B$2:$H$490,MATCH(K$3,'Miljövärden urval för publ'!$B$2:$H$2,0),FALSE)),"",VLOOKUP($J386,'Miljövärden urval för publ'!$B$2:$H$490,MATCH(K$3,'Miljövärden urval för publ'!$B$2:$H$2,0),FALSE))</f>
        <v/>
      </c>
      <c r="L386" s="106" t="str">
        <f>IF(ISERROR(VLOOKUP($J386,'Miljövärden urval för publ'!$B$2:$H$490,MATCH(L$3,'Miljövärden urval för publ'!$B$2:$H$2,0),FALSE)),"",VLOOKUP($J386,'Miljövärden urval för publ'!$B$2:$H$490,MATCH(L$3,'Miljövärden urval för publ'!$B$2:$H$2,0),FALSE))</f>
        <v/>
      </c>
      <c r="M386" s="106" t="str">
        <f>IF(ISERROR(VLOOKUP($J386,'Miljövärden urval för publ'!$B$2:$H$490,MATCH(M$3,'Miljövärden urval för publ'!$B$2:$H$2,0),FALSE)),"",VLOOKUP($J386,'Miljövärden urval för publ'!$B$2:$H$490,MATCH(M$3,'Miljövärden urval för publ'!$B$2:$H$2,0),FALSE))</f>
        <v/>
      </c>
      <c r="N386" s="106" t="str">
        <f>IF(ISERROR(VLOOKUP($J386,'Miljövärden urval för publ'!$B$2:$H$490,MATCH(N$3,'Miljövärden urval för publ'!$B$2:$H$2,0),FALSE)),"",VLOOKUP($J386,'Miljövärden urval för publ'!$B$2:$H$490,MATCH(N$3,'Miljövärden urval för publ'!$B$2:$H$2,0),FALSE))</f>
        <v/>
      </c>
    </row>
    <row r="387" spans="1:14" x14ac:dyDescent="0.25">
      <c r="A387" s="117" t="s">
        <v>539</v>
      </c>
      <c r="B387" s="117" t="s">
        <v>540</v>
      </c>
      <c r="D387" s="112" t="str">
        <f>VLOOKUP(B387,'Miljövärden urval för publ'!$B$2:$V$480,MATCH("ska publiceras:",'Miljövärden urval för publ'!$B$2:$T$2,0),FALSE)</f>
        <v>ja</v>
      </c>
      <c r="E387" s="113">
        <f t="shared" si="15"/>
        <v>334</v>
      </c>
      <c r="H387" s="106">
        <v>385</v>
      </c>
      <c r="I387" s="106" t="str">
        <f t="shared" si="16"/>
        <v/>
      </c>
      <c r="J387" s="106" t="str">
        <f t="shared" si="17"/>
        <v/>
      </c>
      <c r="K387" s="106" t="str">
        <f>IF(ISERROR(VLOOKUP($J387,'Miljövärden urval för publ'!$B$2:$H$490,MATCH(K$3,'Miljövärden urval för publ'!$B$2:$H$2,0),FALSE)),"",VLOOKUP($J387,'Miljövärden urval för publ'!$B$2:$H$490,MATCH(K$3,'Miljövärden urval för publ'!$B$2:$H$2,0),FALSE))</f>
        <v/>
      </c>
      <c r="L387" s="106" t="str">
        <f>IF(ISERROR(VLOOKUP($J387,'Miljövärden urval för publ'!$B$2:$H$490,MATCH(L$3,'Miljövärden urval för publ'!$B$2:$H$2,0),FALSE)),"",VLOOKUP($J387,'Miljövärden urval för publ'!$B$2:$H$490,MATCH(L$3,'Miljövärden urval för publ'!$B$2:$H$2,0),FALSE))</f>
        <v/>
      </c>
      <c r="M387" s="106" t="str">
        <f>IF(ISERROR(VLOOKUP($J387,'Miljövärden urval för publ'!$B$2:$H$490,MATCH(M$3,'Miljövärden urval för publ'!$B$2:$H$2,0),FALSE)),"",VLOOKUP($J387,'Miljövärden urval för publ'!$B$2:$H$490,MATCH(M$3,'Miljövärden urval för publ'!$B$2:$H$2,0),FALSE))</f>
        <v/>
      </c>
      <c r="N387" s="106" t="str">
        <f>IF(ISERROR(VLOOKUP($J387,'Miljövärden urval för publ'!$B$2:$H$490,MATCH(N$3,'Miljövärden urval för publ'!$B$2:$H$2,0),FALSE)),"",VLOOKUP($J387,'Miljövärden urval för publ'!$B$2:$H$490,MATCH(N$3,'Miljövärden urval för publ'!$B$2:$H$2,0),FALSE))</f>
        <v/>
      </c>
    </row>
    <row r="388" spans="1:14" x14ac:dyDescent="0.25">
      <c r="A388" s="117" t="s">
        <v>389</v>
      </c>
      <c r="B388" s="117" t="s">
        <v>393</v>
      </c>
      <c r="D388" s="112" t="str">
        <f>VLOOKUP(B388,'Miljövärden urval för publ'!$B$2:$V$480,MATCH("ska publiceras:",'Miljövärden urval för publ'!$B$2:$T$2,0),FALSE)</f>
        <v>ja</v>
      </c>
      <c r="E388" s="113">
        <f t="shared" ref="E388:E411" si="18">IF(ISERROR(D388),E387,IF(D388="ja",E387+1,E387))</f>
        <v>335</v>
      </c>
      <c r="H388" s="106">
        <v>386</v>
      </c>
      <c r="I388" s="106" t="str">
        <f t="shared" si="16"/>
        <v/>
      </c>
      <c r="J388" s="106" t="str">
        <f t="shared" si="17"/>
        <v/>
      </c>
      <c r="K388" s="106" t="str">
        <f>IF(ISERROR(VLOOKUP($J388,'Miljövärden urval för publ'!$B$2:$H$490,MATCH(K$3,'Miljövärden urval för publ'!$B$2:$H$2,0),FALSE)),"",VLOOKUP($J388,'Miljövärden urval för publ'!$B$2:$H$490,MATCH(K$3,'Miljövärden urval för publ'!$B$2:$H$2,0),FALSE))</f>
        <v/>
      </c>
      <c r="L388" s="106" t="str">
        <f>IF(ISERROR(VLOOKUP($J388,'Miljövärden urval för publ'!$B$2:$H$490,MATCH(L$3,'Miljövärden urval för publ'!$B$2:$H$2,0),FALSE)),"",VLOOKUP($J388,'Miljövärden urval för publ'!$B$2:$H$490,MATCH(L$3,'Miljövärden urval för publ'!$B$2:$H$2,0),FALSE))</f>
        <v/>
      </c>
      <c r="M388" s="106" t="str">
        <f>IF(ISERROR(VLOOKUP($J388,'Miljövärden urval för publ'!$B$2:$H$490,MATCH(M$3,'Miljövärden urval för publ'!$B$2:$H$2,0),FALSE)),"",VLOOKUP($J388,'Miljövärden urval för publ'!$B$2:$H$490,MATCH(M$3,'Miljövärden urval för publ'!$B$2:$H$2,0),FALSE))</f>
        <v/>
      </c>
      <c r="N388" s="106" t="str">
        <f>IF(ISERROR(VLOOKUP($J388,'Miljövärden urval för publ'!$B$2:$H$490,MATCH(N$3,'Miljövärden urval för publ'!$B$2:$H$2,0),FALSE)),"",VLOOKUP($J388,'Miljövärden urval för publ'!$B$2:$H$490,MATCH(N$3,'Miljövärden urval för publ'!$B$2:$H$2,0),FALSE))</f>
        <v/>
      </c>
    </row>
    <row r="389" spans="1:14" x14ac:dyDescent="0.25">
      <c r="A389" s="117" t="s">
        <v>541</v>
      </c>
      <c r="B389" s="117" t="s">
        <v>544</v>
      </c>
      <c r="D389" s="112" t="str">
        <f>VLOOKUP(B389,'Miljövärden urval för publ'!$B$2:$V$480,MATCH("ska publiceras:",'Miljövärden urval för publ'!$B$2:$T$2,0),FALSE)</f>
        <v>ja</v>
      </c>
      <c r="E389" s="113">
        <f t="shared" si="18"/>
        <v>336</v>
      </c>
      <c r="H389" s="106">
        <v>387</v>
      </c>
      <c r="I389" s="106" t="str">
        <f t="shared" ref="I389:I452" si="19">IF(ISERROR(INDEX($A$4:$E$490,MATCH($H389,$E$4:$E$490,0),1)),"",INDEX($A$4:$E$490,MATCH($H389,$E$4:$E$490,0),1))</f>
        <v/>
      </c>
      <c r="J389" s="106" t="str">
        <f t="shared" si="17"/>
        <v/>
      </c>
      <c r="K389" s="106" t="str">
        <f>IF(ISERROR(VLOOKUP($J389,'Miljövärden urval för publ'!$B$2:$H$490,MATCH(K$3,'Miljövärden urval för publ'!$B$2:$H$2,0),FALSE)),"",VLOOKUP($J389,'Miljövärden urval för publ'!$B$2:$H$490,MATCH(K$3,'Miljövärden urval för publ'!$B$2:$H$2,0),FALSE))</f>
        <v/>
      </c>
      <c r="L389" s="106" t="str">
        <f>IF(ISERROR(VLOOKUP($J389,'Miljövärden urval för publ'!$B$2:$H$490,MATCH(L$3,'Miljövärden urval för publ'!$B$2:$H$2,0),FALSE)),"",VLOOKUP($J389,'Miljövärden urval för publ'!$B$2:$H$490,MATCH(L$3,'Miljövärden urval för publ'!$B$2:$H$2,0),FALSE))</f>
        <v/>
      </c>
      <c r="M389" s="106" t="str">
        <f>IF(ISERROR(VLOOKUP($J389,'Miljövärden urval för publ'!$B$2:$H$490,MATCH(M$3,'Miljövärden urval för publ'!$B$2:$H$2,0),FALSE)),"",VLOOKUP($J389,'Miljövärden urval för publ'!$B$2:$H$490,MATCH(M$3,'Miljövärden urval för publ'!$B$2:$H$2,0),FALSE))</f>
        <v/>
      </c>
      <c r="N389" s="106" t="str">
        <f>IF(ISERROR(VLOOKUP($J389,'Miljövärden urval för publ'!$B$2:$H$490,MATCH(N$3,'Miljövärden urval för publ'!$B$2:$H$2,0),FALSE)),"",VLOOKUP($J389,'Miljövärden urval för publ'!$B$2:$H$490,MATCH(N$3,'Miljövärden urval för publ'!$B$2:$H$2,0),FALSE))</f>
        <v/>
      </c>
    </row>
    <row r="390" spans="1:14" x14ac:dyDescent="0.25">
      <c r="A390" s="117" t="s">
        <v>357</v>
      </c>
      <c r="B390" s="117" t="s">
        <v>375</v>
      </c>
      <c r="D390" s="112" t="str">
        <f>VLOOKUP(B390,'Miljövärden urval för publ'!$B$2:$V$480,MATCH("ska publiceras:",'Miljövärden urval för publ'!$B$2:$T$2,0),FALSE)</f>
        <v>ja</v>
      </c>
      <c r="E390" s="113">
        <f t="shared" si="18"/>
        <v>337</v>
      </c>
      <c r="H390" s="106">
        <v>388</v>
      </c>
      <c r="I390" s="106" t="str">
        <f t="shared" si="19"/>
        <v/>
      </c>
      <c r="J390" s="106" t="str">
        <f t="shared" ref="J390:J453" si="20">IF(ISERROR(INDEX($A$4:$E$490,MATCH($H390,$E$4:$E$490,0),2)),"",INDEX($A$4:$E$490,MATCH($H390,$E$4:$E$490,0),2))</f>
        <v/>
      </c>
      <c r="K390" s="106" t="str">
        <f>IF(ISERROR(VLOOKUP($J390,'Miljövärden urval för publ'!$B$2:$H$490,MATCH(K$3,'Miljövärden urval för publ'!$B$2:$H$2,0),FALSE)),"",VLOOKUP($J390,'Miljövärden urval för publ'!$B$2:$H$490,MATCH(K$3,'Miljövärden urval för publ'!$B$2:$H$2,0),FALSE))</f>
        <v/>
      </c>
      <c r="L390" s="106" t="str">
        <f>IF(ISERROR(VLOOKUP($J390,'Miljövärden urval för publ'!$B$2:$H$490,MATCH(L$3,'Miljövärden urval för publ'!$B$2:$H$2,0),FALSE)),"",VLOOKUP($J390,'Miljövärden urval för publ'!$B$2:$H$490,MATCH(L$3,'Miljövärden urval för publ'!$B$2:$H$2,0),FALSE))</f>
        <v/>
      </c>
      <c r="M390" s="106" t="str">
        <f>IF(ISERROR(VLOOKUP($J390,'Miljövärden urval för publ'!$B$2:$H$490,MATCH(M$3,'Miljövärden urval för publ'!$B$2:$H$2,0),FALSE)),"",VLOOKUP($J390,'Miljövärden urval för publ'!$B$2:$H$490,MATCH(M$3,'Miljövärden urval för publ'!$B$2:$H$2,0),FALSE))</f>
        <v/>
      </c>
      <c r="N390" s="106" t="str">
        <f>IF(ISERROR(VLOOKUP($J390,'Miljövärden urval för publ'!$B$2:$H$490,MATCH(N$3,'Miljövärden urval för publ'!$B$2:$H$2,0),FALSE)),"",VLOOKUP($J390,'Miljövärden urval för publ'!$B$2:$H$490,MATCH(N$3,'Miljövärden urval för publ'!$B$2:$H$2,0),FALSE))</f>
        <v/>
      </c>
    </row>
    <row r="391" spans="1:14" x14ac:dyDescent="0.25">
      <c r="A391" s="117" t="s">
        <v>201</v>
      </c>
      <c r="B391" s="117" t="s">
        <v>204</v>
      </c>
      <c r="D391" s="112" t="str">
        <f>VLOOKUP(B391,'Miljövärden urval för publ'!$B$2:$V$480,MATCH("ska publiceras:",'Miljövärden urval för publ'!$B$2:$T$2,0),FALSE)</f>
        <v>ja</v>
      </c>
      <c r="E391" s="113">
        <f t="shared" si="18"/>
        <v>338</v>
      </c>
      <c r="H391" s="106">
        <v>389</v>
      </c>
      <c r="I391" s="106" t="str">
        <f t="shared" si="19"/>
        <v/>
      </c>
      <c r="J391" s="106" t="str">
        <f t="shared" si="20"/>
        <v/>
      </c>
      <c r="K391" s="106" t="str">
        <f>IF(ISERROR(VLOOKUP($J391,'Miljövärden urval för publ'!$B$2:$H$490,MATCH(K$3,'Miljövärden urval för publ'!$B$2:$H$2,0),FALSE)),"",VLOOKUP($J391,'Miljövärden urval för publ'!$B$2:$H$490,MATCH(K$3,'Miljövärden urval för publ'!$B$2:$H$2,0),FALSE))</f>
        <v/>
      </c>
      <c r="L391" s="106" t="str">
        <f>IF(ISERROR(VLOOKUP($J391,'Miljövärden urval för publ'!$B$2:$H$490,MATCH(L$3,'Miljövärden urval för publ'!$B$2:$H$2,0),FALSE)),"",VLOOKUP($J391,'Miljövärden urval för publ'!$B$2:$H$490,MATCH(L$3,'Miljövärden urval för publ'!$B$2:$H$2,0),FALSE))</f>
        <v/>
      </c>
      <c r="M391" s="106" t="str">
        <f>IF(ISERROR(VLOOKUP($J391,'Miljövärden urval för publ'!$B$2:$H$490,MATCH(M$3,'Miljövärden urval för publ'!$B$2:$H$2,0),FALSE)),"",VLOOKUP($J391,'Miljövärden urval för publ'!$B$2:$H$490,MATCH(M$3,'Miljövärden urval för publ'!$B$2:$H$2,0),FALSE))</f>
        <v/>
      </c>
      <c r="N391" s="106" t="str">
        <f>IF(ISERROR(VLOOKUP($J391,'Miljövärden urval för publ'!$B$2:$H$490,MATCH(N$3,'Miljövärden urval för publ'!$B$2:$H$2,0),FALSE)),"",VLOOKUP($J391,'Miljövärden urval för publ'!$B$2:$H$490,MATCH(N$3,'Miljövärden urval för publ'!$B$2:$H$2,0),FALSE))</f>
        <v/>
      </c>
    </row>
    <row r="392" spans="1:14" x14ac:dyDescent="0.25">
      <c r="A392" s="117" t="s">
        <v>318</v>
      </c>
      <c r="B392" s="117" t="s">
        <v>319</v>
      </c>
      <c r="D392" s="112" t="str">
        <f>VLOOKUP(B392,'Miljövärden urval för publ'!$B$2:$V$480,MATCH("ska publiceras:",'Miljövärden urval för publ'!$B$2:$T$2,0),FALSE)</f>
        <v>nej</v>
      </c>
      <c r="E392" s="113">
        <f t="shared" si="18"/>
        <v>338</v>
      </c>
      <c r="H392" s="106">
        <v>390</v>
      </c>
      <c r="I392" s="106" t="str">
        <f t="shared" si="19"/>
        <v/>
      </c>
      <c r="J392" s="106" t="str">
        <f t="shared" si="20"/>
        <v/>
      </c>
      <c r="K392" s="106" t="str">
        <f>IF(ISERROR(VLOOKUP($J392,'Miljövärden urval för publ'!$B$2:$H$490,MATCH(K$3,'Miljövärden urval för publ'!$B$2:$H$2,0),FALSE)),"",VLOOKUP($J392,'Miljövärden urval för publ'!$B$2:$H$490,MATCH(K$3,'Miljövärden urval för publ'!$B$2:$H$2,0),FALSE))</f>
        <v/>
      </c>
      <c r="L392" s="106" t="str">
        <f>IF(ISERROR(VLOOKUP($J392,'Miljövärden urval för publ'!$B$2:$H$490,MATCH(L$3,'Miljövärden urval för publ'!$B$2:$H$2,0),FALSE)),"",VLOOKUP($J392,'Miljövärden urval för publ'!$B$2:$H$490,MATCH(L$3,'Miljövärden urval för publ'!$B$2:$H$2,0),FALSE))</f>
        <v/>
      </c>
      <c r="M392" s="106" t="str">
        <f>IF(ISERROR(VLOOKUP($J392,'Miljövärden urval för publ'!$B$2:$H$490,MATCH(M$3,'Miljövärden urval för publ'!$B$2:$H$2,0),FALSE)),"",VLOOKUP($J392,'Miljövärden urval för publ'!$B$2:$H$490,MATCH(M$3,'Miljövärden urval för publ'!$B$2:$H$2,0),FALSE))</f>
        <v/>
      </c>
      <c r="N392" s="106" t="str">
        <f>IF(ISERROR(VLOOKUP($J392,'Miljövärden urval för publ'!$B$2:$H$490,MATCH(N$3,'Miljövärden urval för publ'!$B$2:$H$2,0),FALSE)),"",VLOOKUP($J392,'Miljövärden urval för publ'!$B$2:$H$490,MATCH(N$3,'Miljövärden urval för publ'!$B$2:$H$2,0),FALSE))</f>
        <v/>
      </c>
    </row>
    <row r="393" spans="1:14" x14ac:dyDescent="0.25">
      <c r="A393" s="117" t="s">
        <v>71</v>
      </c>
      <c r="B393" s="117" t="s">
        <v>75</v>
      </c>
      <c r="D393" s="112" t="str">
        <f>VLOOKUP(B393,'Miljövärden urval för publ'!$B$2:$V$480,MATCH("ska publiceras:",'Miljövärden urval för publ'!$B$2:$T$2,0),FALSE)</f>
        <v>ja</v>
      </c>
      <c r="E393" s="113">
        <f t="shared" si="18"/>
        <v>339</v>
      </c>
      <c r="H393" s="106">
        <v>391</v>
      </c>
      <c r="I393" s="106" t="str">
        <f t="shared" si="19"/>
        <v/>
      </c>
      <c r="J393" s="106" t="str">
        <f t="shared" si="20"/>
        <v/>
      </c>
      <c r="K393" s="106" t="str">
        <f>IF(ISERROR(VLOOKUP($J393,'Miljövärden urval för publ'!$B$2:$H$490,MATCH(K$3,'Miljövärden urval för publ'!$B$2:$H$2,0),FALSE)),"",VLOOKUP($J393,'Miljövärden urval för publ'!$B$2:$H$490,MATCH(K$3,'Miljövärden urval för publ'!$B$2:$H$2,0),FALSE))</f>
        <v/>
      </c>
      <c r="L393" s="106" t="str">
        <f>IF(ISERROR(VLOOKUP($J393,'Miljövärden urval för publ'!$B$2:$H$490,MATCH(L$3,'Miljövärden urval för publ'!$B$2:$H$2,0),FALSE)),"",VLOOKUP($J393,'Miljövärden urval för publ'!$B$2:$H$490,MATCH(L$3,'Miljövärden urval för publ'!$B$2:$H$2,0),FALSE))</f>
        <v/>
      </c>
      <c r="M393" s="106" t="str">
        <f>IF(ISERROR(VLOOKUP($J393,'Miljövärden urval för publ'!$B$2:$H$490,MATCH(M$3,'Miljövärden urval för publ'!$B$2:$H$2,0),FALSE)),"",VLOOKUP($J393,'Miljövärden urval för publ'!$B$2:$H$490,MATCH(M$3,'Miljövärden urval för publ'!$B$2:$H$2,0),FALSE))</f>
        <v/>
      </c>
      <c r="N393" s="106" t="str">
        <f>IF(ISERROR(VLOOKUP($J393,'Miljövärden urval för publ'!$B$2:$H$490,MATCH(N$3,'Miljövärden urval för publ'!$B$2:$H$2,0),FALSE)),"",VLOOKUP($J393,'Miljövärden urval för publ'!$B$2:$H$490,MATCH(N$3,'Miljövärden urval för publ'!$B$2:$H$2,0),FALSE))</f>
        <v/>
      </c>
    </row>
    <row r="394" spans="1:14" x14ac:dyDescent="0.25">
      <c r="A394" s="117" t="s">
        <v>425</v>
      </c>
      <c r="B394" s="117" t="s">
        <v>431</v>
      </c>
      <c r="D394" s="112" t="str">
        <f>VLOOKUP(B394,'Miljövärden urval för publ'!$B$2:$V$480,MATCH("ska publiceras:",'Miljövärden urval för publ'!$B$2:$T$2,0),FALSE)</f>
        <v>ja</v>
      </c>
      <c r="E394" s="113">
        <f t="shared" si="18"/>
        <v>340</v>
      </c>
      <c r="H394" s="106">
        <v>392</v>
      </c>
      <c r="I394" s="106" t="str">
        <f t="shared" si="19"/>
        <v/>
      </c>
      <c r="J394" s="106" t="str">
        <f t="shared" si="20"/>
        <v/>
      </c>
      <c r="K394" s="106" t="str">
        <f>IF(ISERROR(VLOOKUP($J394,'Miljövärden urval för publ'!$B$2:$H$490,MATCH(K$3,'Miljövärden urval för publ'!$B$2:$H$2,0),FALSE)),"",VLOOKUP($J394,'Miljövärden urval för publ'!$B$2:$H$490,MATCH(K$3,'Miljövärden urval för publ'!$B$2:$H$2,0),FALSE))</f>
        <v/>
      </c>
      <c r="L394" s="106" t="str">
        <f>IF(ISERROR(VLOOKUP($J394,'Miljövärden urval för publ'!$B$2:$H$490,MATCH(L$3,'Miljövärden urval för publ'!$B$2:$H$2,0),FALSE)),"",VLOOKUP($J394,'Miljövärden urval för publ'!$B$2:$H$490,MATCH(L$3,'Miljövärden urval för publ'!$B$2:$H$2,0),FALSE))</f>
        <v/>
      </c>
      <c r="M394" s="106" t="str">
        <f>IF(ISERROR(VLOOKUP($J394,'Miljövärden urval för publ'!$B$2:$H$490,MATCH(M$3,'Miljövärden urval för publ'!$B$2:$H$2,0),FALSE)),"",VLOOKUP($J394,'Miljövärden urval för publ'!$B$2:$H$490,MATCH(M$3,'Miljövärden urval för publ'!$B$2:$H$2,0),FALSE))</f>
        <v/>
      </c>
      <c r="N394" s="106" t="str">
        <f>IF(ISERROR(VLOOKUP($J394,'Miljövärden urval för publ'!$B$2:$H$490,MATCH(N$3,'Miljövärden urval för publ'!$B$2:$H$2,0),FALSE)),"",VLOOKUP($J394,'Miljövärden urval för publ'!$B$2:$H$490,MATCH(N$3,'Miljövärden urval för publ'!$B$2:$H$2,0),FALSE))</f>
        <v/>
      </c>
    </row>
    <row r="395" spans="1:14" x14ac:dyDescent="0.25">
      <c r="A395" s="117" t="s">
        <v>76</v>
      </c>
      <c r="B395" s="117" t="s">
        <v>98</v>
      </c>
      <c r="D395" s="112" t="str">
        <f>VLOOKUP(B395,'Miljövärden urval för publ'!$B$2:$V$480,MATCH("ska publiceras:",'Miljövärden urval för publ'!$B$2:$T$2,0),FALSE)</f>
        <v>ja</v>
      </c>
      <c r="E395" s="113">
        <f t="shared" si="18"/>
        <v>341</v>
      </c>
      <c r="H395" s="106">
        <v>393</v>
      </c>
      <c r="I395" s="106" t="str">
        <f t="shared" si="19"/>
        <v/>
      </c>
      <c r="J395" s="106" t="str">
        <f t="shared" si="20"/>
        <v/>
      </c>
      <c r="K395" s="106" t="str">
        <f>IF(ISERROR(VLOOKUP($J395,'Miljövärden urval för publ'!$B$2:$H$490,MATCH(K$3,'Miljövärden urval för publ'!$B$2:$H$2,0),FALSE)),"",VLOOKUP($J395,'Miljövärden urval för publ'!$B$2:$H$490,MATCH(K$3,'Miljövärden urval för publ'!$B$2:$H$2,0),FALSE))</f>
        <v/>
      </c>
      <c r="L395" s="106" t="str">
        <f>IF(ISERROR(VLOOKUP($J395,'Miljövärden urval för publ'!$B$2:$H$490,MATCH(L$3,'Miljövärden urval för publ'!$B$2:$H$2,0),FALSE)),"",VLOOKUP($J395,'Miljövärden urval för publ'!$B$2:$H$490,MATCH(L$3,'Miljövärden urval för publ'!$B$2:$H$2,0),FALSE))</f>
        <v/>
      </c>
      <c r="M395" s="106" t="str">
        <f>IF(ISERROR(VLOOKUP($J395,'Miljövärden urval för publ'!$B$2:$H$490,MATCH(M$3,'Miljövärden urval för publ'!$B$2:$H$2,0),FALSE)),"",VLOOKUP($J395,'Miljövärden urval för publ'!$B$2:$H$490,MATCH(M$3,'Miljövärden urval för publ'!$B$2:$H$2,0),FALSE))</f>
        <v/>
      </c>
      <c r="N395" s="106" t="str">
        <f>IF(ISERROR(VLOOKUP($J395,'Miljövärden urval för publ'!$B$2:$H$490,MATCH(N$3,'Miljövärden urval för publ'!$B$2:$H$2,0),FALSE)),"",VLOOKUP($J395,'Miljövärden urval för publ'!$B$2:$H$490,MATCH(N$3,'Miljövärden urval för publ'!$B$2:$H$2,0),FALSE))</f>
        <v/>
      </c>
    </row>
    <row r="396" spans="1:14" x14ac:dyDescent="0.25">
      <c r="A396" s="117" t="s">
        <v>331</v>
      </c>
      <c r="B396" s="117" t="s">
        <v>345</v>
      </c>
      <c r="D396" s="112" t="str">
        <f>VLOOKUP(B396,'Miljövärden urval för publ'!$B$2:$V$480,MATCH("ska publiceras:",'Miljövärden urval för publ'!$B$2:$T$2,0),FALSE)</f>
        <v>nej</v>
      </c>
      <c r="E396" s="113">
        <f t="shared" si="18"/>
        <v>341</v>
      </c>
      <c r="H396" s="106">
        <v>394</v>
      </c>
      <c r="I396" s="106" t="str">
        <f t="shared" si="19"/>
        <v/>
      </c>
      <c r="J396" s="106" t="str">
        <f t="shared" si="20"/>
        <v/>
      </c>
      <c r="K396" s="106" t="str">
        <f>IF(ISERROR(VLOOKUP($J396,'Miljövärden urval för publ'!$B$2:$H$490,MATCH(K$3,'Miljövärden urval för publ'!$B$2:$H$2,0),FALSE)),"",VLOOKUP($J396,'Miljövärden urval för publ'!$B$2:$H$490,MATCH(K$3,'Miljövärden urval för publ'!$B$2:$H$2,0),FALSE))</f>
        <v/>
      </c>
      <c r="L396" s="106" t="str">
        <f>IF(ISERROR(VLOOKUP($J396,'Miljövärden urval för publ'!$B$2:$H$490,MATCH(L$3,'Miljövärden urval för publ'!$B$2:$H$2,0),FALSE)),"",VLOOKUP($J396,'Miljövärden urval för publ'!$B$2:$H$490,MATCH(L$3,'Miljövärden urval för publ'!$B$2:$H$2,0),FALSE))</f>
        <v/>
      </c>
      <c r="M396" s="106" t="str">
        <f>IF(ISERROR(VLOOKUP($J396,'Miljövärden urval för publ'!$B$2:$H$490,MATCH(M$3,'Miljövärden urval för publ'!$B$2:$H$2,0),FALSE)),"",VLOOKUP($J396,'Miljövärden urval för publ'!$B$2:$H$490,MATCH(M$3,'Miljövärden urval för publ'!$B$2:$H$2,0),FALSE))</f>
        <v/>
      </c>
      <c r="N396" s="106" t="str">
        <f>IF(ISERROR(VLOOKUP($J396,'Miljövärden urval för publ'!$B$2:$H$490,MATCH(N$3,'Miljövärden urval för publ'!$B$2:$H$2,0),FALSE)),"",VLOOKUP($J396,'Miljövärden urval för publ'!$B$2:$H$490,MATCH(N$3,'Miljövärden urval för publ'!$B$2:$H$2,0),FALSE))</f>
        <v/>
      </c>
    </row>
    <row r="397" spans="1:14" x14ac:dyDescent="0.25">
      <c r="A397" s="117" t="s">
        <v>33</v>
      </c>
      <c r="B397" s="117" t="s">
        <v>43</v>
      </c>
      <c r="D397" s="112" t="str">
        <f>VLOOKUP(B397,'Miljövärden urval för publ'!$B$2:$V$480,MATCH("ska publiceras:",'Miljövärden urval för publ'!$B$2:$T$2,0),FALSE)</f>
        <v>ja</v>
      </c>
      <c r="E397" s="113">
        <f t="shared" si="18"/>
        <v>342</v>
      </c>
      <c r="H397" s="106">
        <v>395</v>
      </c>
      <c r="I397" s="106" t="str">
        <f t="shared" si="19"/>
        <v/>
      </c>
      <c r="J397" s="106" t="str">
        <f t="shared" si="20"/>
        <v/>
      </c>
      <c r="K397" s="106" t="str">
        <f>IF(ISERROR(VLOOKUP($J397,'Miljövärden urval för publ'!$B$2:$H$490,MATCH(K$3,'Miljövärden urval för publ'!$B$2:$H$2,0),FALSE)),"",VLOOKUP($J397,'Miljövärden urval för publ'!$B$2:$H$490,MATCH(K$3,'Miljövärden urval för publ'!$B$2:$H$2,0),FALSE))</f>
        <v/>
      </c>
      <c r="L397" s="106" t="str">
        <f>IF(ISERROR(VLOOKUP($J397,'Miljövärden urval för publ'!$B$2:$H$490,MATCH(L$3,'Miljövärden urval för publ'!$B$2:$H$2,0),FALSE)),"",VLOOKUP($J397,'Miljövärden urval för publ'!$B$2:$H$490,MATCH(L$3,'Miljövärden urval för publ'!$B$2:$H$2,0),FALSE))</f>
        <v/>
      </c>
      <c r="M397" s="106" t="str">
        <f>IF(ISERROR(VLOOKUP($J397,'Miljövärden urval för publ'!$B$2:$H$490,MATCH(M$3,'Miljövärden urval för publ'!$B$2:$H$2,0),FALSE)),"",VLOOKUP($J397,'Miljövärden urval för publ'!$B$2:$H$490,MATCH(M$3,'Miljövärden urval för publ'!$B$2:$H$2,0),FALSE))</f>
        <v/>
      </c>
      <c r="N397" s="106" t="str">
        <f>IF(ISERROR(VLOOKUP($J397,'Miljövärden urval för publ'!$B$2:$H$490,MATCH(N$3,'Miljövärden urval för publ'!$B$2:$H$2,0),FALSE)),"",VLOOKUP($J397,'Miljövärden urval för publ'!$B$2:$H$490,MATCH(N$3,'Miljövärden urval för publ'!$B$2:$H$2,0),FALSE))</f>
        <v/>
      </c>
    </row>
    <row r="398" spans="1:14" x14ac:dyDescent="0.25">
      <c r="A398" s="117" t="s">
        <v>545</v>
      </c>
      <c r="B398" s="117" t="s">
        <v>546</v>
      </c>
      <c r="D398" s="112" t="str">
        <f>VLOOKUP(B398,'Miljövärden urval för publ'!$B$2:$V$480,MATCH("ska publiceras:",'Miljövärden urval för publ'!$B$2:$T$2,0),FALSE)</f>
        <v>nej</v>
      </c>
      <c r="E398" s="113">
        <f t="shared" si="18"/>
        <v>342</v>
      </c>
      <c r="H398" s="106">
        <v>396</v>
      </c>
      <c r="I398" s="106" t="str">
        <f t="shared" si="19"/>
        <v/>
      </c>
      <c r="J398" s="106" t="str">
        <f t="shared" si="20"/>
        <v/>
      </c>
      <c r="K398" s="106" t="str">
        <f>IF(ISERROR(VLOOKUP($J398,'Miljövärden urval för publ'!$B$2:$H$490,MATCH(K$3,'Miljövärden urval för publ'!$B$2:$H$2,0),FALSE)),"",VLOOKUP($J398,'Miljövärden urval för publ'!$B$2:$H$490,MATCH(K$3,'Miljövärden urval för publ'!$B$2:$H$2,0),FALSE))</f>
        <v/>
      </c>
      <c r="L398" s="106" t="str">
        <f>IF(ISERROR(VLOOKUP($J398,'Miljövärden urval för publ'!$B$2:$H$490,MATCH(L$3,'Miljövärden urval för publ'!$B$2:$H$2,0),FALSE)),"",VLOOKUP($J398,'Miljövärden urval för publ'!$B$2:$H$490,MATCH(L$3,'Miljövärden urval för publ'!$B$2:$H$2,0),FALSE))</f>
        <v/>
      </c>
      <c r="M398" s="106" t="str">
        <f>IF(ISERROR(VLOOKUP($J398,'Miljövärden urval för publ'!$B$2:$H$490,MATCH(M$3,'Miljövärden urval för publ'!$B$2:$H$2,0),FALSE)),"",VLOOKUP($J398,'Miljövärden urval för publ'!$B$2:$H$490,MATCH(M$3,'Miljövärden urval för publ'!$B$2:$H$2,0),FALSE))</f>
        <v/>
      </c>
      <c r="N398" s="106" t="str">
        <f>IF(ISERROR(VLOOKUP($J398,'Miljövärden urval för publ'!$B$2:$H$490,MATCH(N$3,'Miljövärden urval för publ'!$B$2:$H$2,0),FALSE)),"",VLOOKUP($J398,'Miljövärden urval för publ'!$B$2:$H$490,MATCH(N$3,'Miljövärden urval för publ'!$B$2:$H$2,0),FALSE))</f>
        <v/>
      </c>
    </row>
    <row r="399" spans="1:14" x14ac:dyDescent="0.25">
      <c r="A399" s="117" t="s">
        <v>547</v>
      </c>
      <c r="B399" s="117" t="s">
        <v>551</v>
      </c>
      <c r="D399" s="112" t="str">
        <f>VLOOKUP(B399,'Miljövärden urval för publ'!$B$2:$V$480,MATCH("ska publiceras:",'Miljövärden urval för publ'!$B$2:$T$2,0),FALSE)</f>
        <v>ja</v>
      </c>
      <c r="E399" s="113">
        <f t="shared" si="18"/>
        <v>343</v>
      </c>
      <c r="H399" s="106">
        <v>397</v>
      </c>
      <c r="I399" s="106" t="str">
        <f t="shared" si="19"/>
        <v/>
      </c>
      <c r="J399" s="106" t="str">
        <f t="shared" si="20"/>
        <v/>
      </c>
      <c r="K399" s="106" t="str">
        <f>IF(ISERROR(VLOOKUP($J399,'Miljövärden urval för publ'!$B$2:$H$490,MATCH(K$3,'Miljövärden urval för publ'!$B$2:$H$2,0),FALSE)),"",VLOOKUP($J399,'Miljövärden urval för publ'!$B$2:$H$490,MATCH(K$3,'Miljövärden urval för publ'!$B$2:$H$2,0),FALSE))</f>
        <v/>
      </c>
      <c r="L399" s="106" t="str">
        <f>IF(ISERROR(VLOOKUP($J399,'Miljövärden urval för publ'!$B$2:$H$490,MATCH(L$3,'Miljövärden urval för publ'!$B$2:$H$2,0),FALSE)),"",VLOOKUP($J399,'Miljövärden urval för publ'!$B$2:$H$490,MATCH(L$3,'Miljövärden urval för publ'!$B$2:$H$2,0),FALSE))</f>
        <v/>
      </c>
      <c r="M399" s="106" t="str">
        <f>IF(ISERROR(VLOOKUP($J399,'Miljövärden urval för publ'!$B$2:$H$490,MATCH(M$3,'Miljövärden urval för publ'!$B$2:$H$2,0),FALSE)),"",VLOOKUP($J399,'Miljövärden urval för publ'!$B$2:$H$490,MATCH(M$3,'Miljövärden urval för publ'!$B$2:$H$2,0),FALSE))</f>
        <v/>
      </c>
      <c r="N399" s="106" t="str">
        <f>IF(ISERROR(VLOOKUP($J399,'Miljövärden urval för publ'!$B$2:$H$490,MATCH(N$3,'Miljövärden urval för publ'!$B$2:$H$2,0),FALSE)),"",VLOOKUP($J399,'Miljövärden urval för publ'!$B$2:$H$490,MATCH(N$3,'Miljövärden urval för publ'!$B$2:$H$2,0),FALSE))</f>
        <v/>
      </c>
    </row>
    <row r="400" spans="1:14" x14ac:dyDescent="0.25">
      <c r="A400" s="117" t="s">
        <v>123</v>
      </c>
      <c r="B400" s="117" t="s">
        <v>126</v>
      </c>
      <c r="D400" s="112" t="str">
        <f>VLOOKUP(B400,'Miljövärden urval för publ'!$B$2:$V$480,MATCH("ska publiceras:",'Miljövärden urval för publ'!$B$2:$T$2,0),FALSE)</f>
        <v>ja</v>
      </c>
      <c r="E400" s="113">
        <f t="shared" si="18"/>
        <v>344</v>
      </c>
      <c r="H400" s="106">
        <v>398</v>
      </c>
      <c r="I400" s="106" t="str">
        <f t="shared" si="19"/>
        <v/>
      </c>
      <c r="J400" s="106" t="str">
        <f t="shared" si="20"/>
        <v/>
      </c>
      <c r="K400" s="106" t="str">
        <f>IF(ISERROR(VLOOKUP($J400,'Miljövärden urval för publ'!$B$2:$H$490,MATCH(K$3,'Miljövärden urval för publ'!$B$2:$H$2,0),FALSE)),"",VLOOKUP($J400,'Miljövärden urval för publ'!$B$2:$H$490,MATCH(K$3,'Miljövärden urval för publ'!$B$2:$H$2,0),FALSE))</f>
        <v/>
      </c>
      <c r="L400" s="106" t="str">
        <f>IF(ISERROR(VLOOKUP($J400,'Miljövärden urval för publ'!$B$2:$H$490,MATCH(L$3,'Miljövärden urval för publ'!$B$2:$H$2,0),FALSE)),"",VLOOKUP($J400,'Miljövärden urval för publ'!$B$2:$H$490,MATCH(L$3,'Miljövärden urval för publ'!$B$2:$H$2,0),FALSE))</f>
        <v/>
      </c>
      <c r="M400" s="106" t="str">
        <f>IF(ISERROR(VLOOKUP($J400,'Miljövärden urval för publ'!$B$2:$H$490,MATCH(M$3,'Miljövärden urval för publ'!$B$2:$H$2,0),FALSE)),"",VLOOKUP($J400,'Miljövärden urval för publ'!$B$2:$H$490,MATCH(M$3,'Miljövärden urval för publ'!$B$2:$H$2,0),FALSE))</f>
        <v/>
      </c>
      <c r="N400" s="106" t="str">
        <f>IF(ISERROR(VLOOKUP($J400,'Miljövärden urval för publ'!$B$2:$H$490,MATCH(N$3,'Miljövärden urval för publ'!$B$2:$H$2,0),FALSE)),"",VLOOKUP($J400,'Miljövärden urval för publ'!$B$2:$H$490,MATCH(N$3,'Miljövärden urval för publ'!$B$2:$H$2,0),FALSE))</f>
        <v/>
      </c>
    </row>
    <row r="401" spans="1:14" x14ac:dyDescent="0.25">
      <c r="A401" s="117" t="s">
        <v>238</v>
      </c>
      <c r="B401" s="117" t="s">
        <v>245</v>
      </c>
      <c r="D401" s="112" t="str">
        <f>VLOOKUP(B401,'Miljövärden urval för publ'!$B$2:$V$480,MATCH("ska publiceras:",'Miljövärden urval för publ'!$B$2:$T$2,0),FALSE)</f>
        <v>ja</v>
      </c>
      <c r="E401" s="113">
        <f t="shared" si="18"/>
        <v>345</v>
      </c>
      <c r="H401" s="106">
        <v>399</v>
      </c>
      <c r="I401" s="106" t="str">
        <f t="shared" si="19"/>
        <v/>
      </c>
      <c r="J401" s="106" t="str">
        <f t="shared" si="20"/>
        <v/>
      </c>
      <c r="K401" s="106" t="str">
        <f>IF(ISERROR(VLOOKUP($J401,'Miljövärden urval för publ'!$B$2:$H$490,MATCH(K$3,'Miljövärden urval för publ'!$B$2:$H$2,0),FALSE)),"",VLOOKUP($J401,'Miljövärden urval för publ'!$B$2:$H$490,MATCH(K$3,'Miljövärden urval för publ'!$B$2:$H$2,0),FALSE))</f>
        <v/>
      </c>
      <c r="L401" s="106" t="str">
        <f>IF(ISERROR(VLOOKUP($J401,'Miljövärden urval för publ'!$B$2:$H$490,MATCH(L$3,'Miljövärden urval för publ'!$B$2:$H$2,0),FALSE)),"",VLOOKUP($J401,'Miljövärden urval för publ'!$B$2:$H$490,MATCH(L$3,'Miljövärden urval för publ'!$B$2:$H$2,0),FALSE))</f>
        <v/>
      </c>
      <c r="M401" s="106" t="str">
        <f>IF(ISERROR(VLOOKUP($J401,'Miljövärden urval för publ'!$B$2:$H$490,MATCH(M$3,'Miljövärden urval för publ'!$B$2:$H$2,0),FALSE)),"",VLOOKUP($J401,'Miljövärden urval för publ'!$B$2:$H$490,MATCH(M$3,'Miljövärden urval för publ'!$B$2:$H$2,0),FALSE))</f>
        <v/>
      </c>
      <c r="N401" s="106" t="str">
        <f>IF(ISERROR(VLOOKUP($J401,'Miljövärden urval för publ'!$B$2:$H$490,MATCH(N$3,'Miljövärden urval för publ'!$B$2:$H$2,0),FALSE)),"",VLOOKUP($J401,'Miljövärden urval för publ'!$B$2:$H$490,MATCH(N$3,'Miljövärden urval för publ'!$B$2:$H$2,0),FALSE))</f>
        <v/>
      </c>
    </row>
    <row r="402" spans="1:14" x14ac:dyDescent="0.25">
      <c r="A402" s="117" t="s">
        <v>438</v>
      </c>
      <c r="B402" s="117" t="s">
        <v>440</v>
      </c>
      <c r="D402" s="112" t="str">
        <f>VLOOKUP(B402,'Miljövärden urval för publ'!$B$2:$V$480,MATCH("ska publiceras:",'Miljövärden urval för publ'!$B$2:$T$2,0),FALSE)</f>
        <v>ja</v>
      </c>
      <c r="E402" s="113">
        <f t="shared" si="18"/>
        <v>346</v>
      </c>
      <c r="H402" s="106">
        <v>400</v>
      </c>
      <c r="I402" s="106" t="str">
        <f t="shared" si="19"/>
        <v/>
      </c>
      <c r="J402" s="106" t="str">
        <f t="shared" si="20"/>
        <v/>
      </c>
      <c r="K402" s="106" t="str">
        <f>IF(ISERROR(VLOOKUP($J402,'Miljövärden urval för publ'!$B$2:$H$490,MATCH(K$3,'Miljövärden urval för publ'!$B$2:$H$2,0),FALSE)),"",VLOOKUP($J402,'Miljövärden urval för publ'!$B$2:$H$490,MATCH(K$3,'Miljövärden urval för publ'!$B$2:$H$2,0),FALSE))</f>
        <v/>
      </c>
      <c r="L402" s="106" t="str">
        <f>IF(ISERROR(VLOOKUP($J402,'Miljövärden urval för publ'!$B$2:$H$490,MATCH(L$3,'Miljövärden urval för publ'!$B$2:$H$2,0),FALSE)),"",VLOOKUP($J402,'Miljövärden urval för publ'!$B$2:$H$490,MATCH(L$3,'Miljövärden urval för publ'!$B$2:$H$2,0),FALSE))</f>
        <v/>
      </c>
      <c r="M402" s="106" t="str">
        <f>IF(ISERROR(VLOOKUP($J402,'Miljövärden urval för publ'!$B$2:$H$490,MATCH(M$3,'Miljövärden urval för publ'!$B$2:$H$2,0),FALSE)),"",VLOOKUP($J402,'Miljövärden urval för publ'!$B$2:$H$490,MATCH(M$3,'Miljövärden urval för publ'!$B$2:$H$2,0),FALSE))</f>
        <v/>
      </c>
      <c r="N402" s="106" t="str">
        <f>IF(ISERROR(VLOOKUP($J402,'Miljövärden urval för publ'!$B$2:$H$490,MATCH(N$3,'Miljövärden urval för publ'!$B$2:$H$2,0),FALSE)),"",VLOOKUP($J402,'Miljövärden urval för publ'!$B$2:$H$490,MATCH(N$3,'Miljövärden urval för publ'!$B$2:$H$2,0),FALSE))</f>
        <v/>
      </c>
    </row>
    <row r="403" spans="1:14" x14ac:dyDescent="0.25">
      <c r="A403" s="117" t="s">
        <v>501</v>
      </c>
      <c r="B403" s="117" t="s">
        <v>520</v>
      </c>
      <c r="D403" s="112" t="str">
        <f>VLOOKUP(B403,'Miljövärden urval för publ'!$B$2:$V$480,MATCH("ska publiceras:",'Miljövärden urval för publ'!$B$2:$T$2,0),FALSE)</f>
        <v>nej</v>
      </c>
      <c r="E403" s="113">
        <f t="shared" si="18"/>
        <v>346</v>
      </c>
      <c r="H403" s="106">
        <v>401</v>
      </c>
      <c r="I403" s="106" t="str">
        <f t="shared" si="19"/>
        <v/>
      </c>
      <c r="J403" s="106" t="str">
        <f t="shared" si="20"/>
        <v/>
      </c>
      <c r="K403" s="106" t="str">
        <f>IF(ISERROR(VLOOKUP($J403,'Miljövärden urval för publ'!$B$2:$H$490,MATCH(K$3,'Miljövärden urval för publ'!$B$2:$H$2,0),FALSE)),"",VLOOKUP($J403,'Miljövärden urval för publ'!$B$2:$H$490,MATCH(K$3,'Miljövärden urval för publ'!$B$2:$H$2,0),FALSE))</f>
        <v/>
      </c>
      <c r="L403" s="106" t="str">
        <f>IF(ISERROR(VLOOKUP($J403,'Miljövärden urval för publ'!$B$2:$H$490,MATCH(L$3,'Miljövärden urval för publ'!$B$2:$H$2,0),FALSE)),"",VLOOKUP($J403,'Miljövärden urval för publ'!$B$2:$H$490,MATCH(L$3,'Miljövärden urval för publ'!$B$2:$H$2,0),FALSE))</f>
        <v/>
      </c>
      <c r="M403" s="106" t="str">
        <f>IF(ISERROR(VLOOKUP($J403,'Miljövärden urval för publ'!$B$2:$H$490,MATCH(M$3,'Miljövärden urval för publ'!$B$2:$H$2,0),FALSE)),"",VLOOKUP($J403,'Miljövärden urval för publ'!$B$2:$H$490,MATCH(M$3,'Miljövärden urval för publ'!$B$2:$H$2,0),FALSE))</f>
        <v/>
      </c>
      <c r="N403" s="106" t="str">
        <f>IF(ISERROR(VLOOKUP($J403,'Miljövärden urval för publ'!$B$2:$H$490,MATCH(N$3,'Miljövärden urval för publ'!$B$2:$H$2,0),FALSE)),"",VLOOKUP($J403,'Miljövärden urval för publ'!$B$2:$H$490,MATCH(N$3,'Miljövärden urval för publ'!$B$2:$H$2,0),FALSE))</f>
        <v/>
      </c>
    </row>
    <row r="404" spans="1:14" x14ac:dyDescent="0.25">
      <c r="A404" s="117" t="s">
        <v>552</v>
      </c>
      <c r="B404" s="117" t="s">
        <v>553</v>
      </c>
      <c r="D404" s="112" t="str">
        <f>VLOOKUP(B404,'Miljövärden urval för publ'!$B$2:$V$480,MATCH("ska publiceras:",'Miljövärden urval för publ'!$B$2:$T$2,0),FALSE)</f>
        <v>ja</v>
      </c>
      <c r="E404" s="113">
        <f t="shared" si="18"/>
        <v>347</v>
      </c>
      <c r="H404" s="106">
        <v>402</v>
      </c>
      <c r="I404" s="106" t="str">
        <f t="shared" si="19"/>
        <v/>
      </c>
      <c r="J404" s="106" t="str">
        <f t="shared" si="20"/>
        <v/>
      </c>
      <c r="K404" s="106" t="str">
        <f>IF(ISERROR(VLOOKUP($J404,'Miljövärden urval för publ'!$B$2:$H$490,MATCH(K$3,'Miljövärden urval för publ'!$B$2:$H$2,0),FALSE)),"",VLOOKUP($J404,'Miljövärden urval för publ'!$B$2:$H$490,MATCH(K$3,'Miljövärden urval för publ'!$B$2:$H$2,0),FALSE))</f>
        <v/>
      </c>
      <c r="L404" s="106" t="str">
        <f>IF(ISERROR(VLOOKUP($J404,'Miljövärden urval för publ'!$B$2:$H$490,MATCH(L$3,'Miljövärden urval för publ'!$B$2:$H$2,0),FALSE)),"",VLOOKUP($J404,'Miljövärden urval för publ'!$B$2:$H$490,MATCH(L$3,'Miljövärden urval för publ'!$B$2:$H$2,0),FALSE))</f>
        <v/>
      </c>
      <c r="M404" s="106" t="str">
        <f>IF(ISERROR(VLOOKUP($J404,'Miljövärden urval för publ'!$B$2:$H$490,MATCH(M$3,'Miljövärden urval för publ'!$B$2:$H$2,0),FALSE)),"",VLOOKUP($J404,'Miljövärden urval för publ'!$B$2:$H$490,MATCH(M$3,'Miljövärden urval för publ'!$B$2:$H$2,0),FALSE))</f>
        <v/>
      </c>
      <c r="N404" s="106" t="str">
        <f>IF(ISERROR(VLOOKUP($J404,'Miljövärden urval för publ'!$B$2:$H$490,MATCH(N$3,'Miljövärden urval för publ'!$B$2:$H$2,0),FALSE)),"",VLOOKUP($J404,'Miljövärden urval för publ'!$B$2:$H$490,MATCH(N$3,'Miljövärden urval för publ'!$B$2:$H$2,0),FALSE))</f>
        <v/>
      </c>
    </row>
    <row r="405" spans="1:14" x14ac:dyDescent="0.25">
      <c r="A405" s="117" t="s">
        <v>556</v>
      </c>
      <c r="B405" s="117" t="s">
        <v>563</v>
      </c>
      <c r="D405" s="112" t="str">
        <f>VLOOKUP(B405,'Miljövärden urval för publ'!$B$2:$V$480,MATCH("ska publiceras:",'Miljövärden urval för publ'!$B$2:$T$2,0),FALSE)</f>
        <v>ja</v>
      </c>
      <c r="E405" s="113">
        <f t="shared" si="18"/>
        <v>348</v>
      </c>
      <c r="H405" s="106">
        <v>403</v>
      </c>
      <c r="I405" s="106" t="str">
        <f t="shared" si="19"/>
        <v/>
      </c>
      <c r="J405" s="106" t="str">
        <f t="shared" si="20"/>
        <v/>
      </c>
      <c r="K405" s="106" t="str">
        <f>IF(ISERROR(VLOOKUP($J405,'Miljövärden urval för publ'!$B$2:$H$490,MATCH(K$3,'Miljövärden urval för publ'!$B$2:$H$2,0),FALSE)),"",VLOOKUP($J405,'Miljövärden urval för publ'!$B$2:$H$490,MATCH(K$3,'Miljövärden urval för publ'!$B$2:$H$2,0),FALSE))</f>
        <v/>
      </c>
      <c r="L405" s="106" t="str">
        <f>IF(ISERROR(VLOOKUP($J405,'Miljövärden urval för publ'!$B$2:$H$490,MATCH(L$3,'Miljövärden urval för publ'!$B$2:$H$2,0),FALSE)),"",VLOOKUP($J405,'Miljövärden urval för publ'!$B$2:$H$490,MATCH(L$3,'Miljövärden urval för publ'!$B$2:$H$2,0),FALSE))</f>
        <v/>
      </c>
      <c r="M405" s="106" t="str">
        <f>IF(ISERROR(VLOOKUP($J405,'Miljövärden urval för publ'!$B$2:$H$490,MATCH(M$3,'Miljövärden urval för publ'!$B$2:$H$2,0),FALSE)),"",VLOOKUP($J405,'Miljövärden urval för publ'!$B$2:$H$490,MATCH(M$3,'Miljövärden urval för publ'!$B$2:$H$2,0),FALSE))</f>
        <v/>
      </c>
      <c r="N405" s="106" t="str">
        <f>IF(ISERROR(VLOOKUP($J405,'Miljövärden urval för publ'!$B$2:$H$490,MATCH(N$3,'Miljövärden urval för publ'!$B$2:$H$2,0),FALSE)),"",VLOOKUP($J405,'Miljövärden urval för publ'!$B$2:$H$490,MATCH(N$3,'Miljövärden urval för publ'!$B$2:$H$2,0),FALSE))</f>
        <v/>
      </c>
    </row>
    <row r="406" spans="1:14" x14ac:dyDescent="0.25">
      <c r="A406" s="117" t="s">
        <v>238</v>
      </c>
      <c r="B406" s="117" t="s">
        <v>246</v>
      </c>
      <c r="D406" s="112" t="str">
        <f>VLOOKUP(B406,'Miljövärden urval för publ'!$B$2:$V$480,MATCH("ska publiceras:",'Miljövärden urval för publ'!$B$2:$T$2,0),FALSE)</f>
        <v>ja</v>
      </c>
      <c r="E406" s="113">
        <f t="shared" si="18"/>
        <v>349</v>
      </c>
      <c r="H406" s="106">
        <v>404</v>
      </c>
      <c r="I406" s="106" t="str">
        <f t="shared" si="19"/>
        <v/>
      </c>
      <c r="J406" s="106" t="str">
        <f t="shared" si="20"/>
        <v/>
      </c>
      <c r="K406" s="106" t="str">
        <f>IF(ISERROR(VLOOKUP($J406,'Miljövärden urval för publ'!$B$2:$H$490,MATCH(K$3,'Miljövärden urval för publ'!$B$2:$H$2,0),FALSE)),"",VLOOKUP($J406,'Miljövärden urval för publ'!$B$2:$H$490,MATCH(K$3,'Miljövärden urval för publ'!$B$2:$H$2,0),FALSE))</f>
        <v/>
      </c>
      <c r="L406" s="106" t="str">
        <f>IF(ISERROR(VLOOKUP($J406,'Miljövärden urval för publ'!$B$2:$H$490,MATCH(L$3,'Miljövärden urval för publ'!$B$2:$H$2,0),FALSE)),"",VLOOKUP($J406,'Miljövärden urval för publ'!$B$2:$H$490,MATCH(L$3,'Miljövärden urval för publ'!$B$2:$H$2,0),FALSE))</f>
        <v/>
      </c>
      <c r="M406" s="106" t="str">
        <f>IF(ISERROR(VLOOKUP($J406,'Miljövärden urval för publ'!$B$2:$H$490,MATCH(M$3,'Miljövärden urval för publ'!$B$2:$H$2,0),FALSE)),"",VLOOKUP($J406,'Miljövärden urval för publ'!$B$2:$H$490,MATCH(M$3,'Miljövärden urval för publ'!$B$2:$H$2,0),FALSE))</f>
        <v/>
      </c>
      <c r="N406" s="106" t="str">
        <f>IF(ISERROR(VLOOKUP($J406,'Miljövärden urval för publ'!$B$2:$H$490,MATCH(N$3,'Miljövärden urval för publ'!$B$2:$H$2,0),FALSE)),"",VLOOKUP($J406,'Miljövärden urval för publ'!$B$2:$H$490,MATCH(N$3,'Miljövärden urval för publ'!$B$2:$H$2,0),FALSE))</f>
        <v/>
      </c>
    </row>
    <row r="407" spans="1:14" x14ac:dyDescent="0.25">
      <c r="A407" s="117" t="s">
        <v>201</v>
      </c>
      <c r="B407" s="117" t="s">
        <v>205</v>
      </c>
      <c r="D407" s="112" t="str">
        <f>VLOOKUP(B407,'Miljövärden urval för publ'!$B$2:$V$480,MATCH("ska publiceras:",'Miljövärden urval för publ'!$B$2:$T$2,0),FALSE)</f>
        <v>ja</v>
      </c>
      <c r="E407" s="113">
        <f t="shared" si="18"/>
        <v>350</v>
      </c>
      <c r="H407" s="106">
        <v>405</v>
      </c>
      <c r="I407" s="106" t="str">
        <f t="shared" si="19"/>
        <v/>
      </c>
      <c r="J407" s="106" t="str">
        <f t="shared" si="20"/>
        <v/>
      </c>
      <c r="K407" s="106" t="str">
        <f>IF(ISERROR(VLOOKUP($J407,'Miljövärden urval för publ'!$B$2:$H$490,MATCH(K$3,'Miljövärden urval för publ'!$B$2:$H$2,0),FALSE)),"",VLOOKUP($J407,'Miljövärden urval för publ'!$B$2:$H$490,MATCH(K$3,'Miljövärden urval för publ'!$B$2:$H$2,0),FALSE))</f>
        <v/>
      </c>
      <c r="L407" s="106" t="str">
        <f>IF(ISERROR(VLOOKUP($J407,'Miljövärden urval för publ'!$B$2:$H$490,MATCH(L$3,'Miljövärden urval för publ'!$B$2:$H$2,0),FALSE)),"",VLOOKUP($J407,'Miljövärden urval för publ'!$B$2:$H$490,MATCH(L$3,'Miljövärden urval för publ'!$B$2:$H$2,0),FALSE))</f>
        <v/>
      </c>
      <c r="M407" s="106" t="str">
        <f>IF(ISERROR(VLOOKUP($J407,'Miljövärden urval för publ'!$B$2:$H$490,MATCH(M$3,'Miljövärden urval för publ'!$B$2:$H$2,0),FALSE)),"",VLOOKUP($J407,'Miljövärden urval för publ'!$B$2:$H$490,MATCH(M$3,'Miljövärden urval för publ'!$B$2:$H$2,0),FALSE))</f>
        <v/>
      </c>
      <c r="N407" s="106" t="str">
        <f>IF(ISERROR(VLOOKUP($J407,'Miljövärden urval för publ'!$B$2:$H$490,MATCH(N$3,'Miljövärden urval för publ'!$B$2:$H$2,0),FALSE)),"",VLOOKUP($J407,'Miljövärden urval för publ'!$B$2:$H$490,MATCH(N$3,'Miljövärden urval för publ'!$B$2:$H$2,0),FALSE))</f>
        <v/>
      </c>
    </row>
    <row r="408" spans="1:14" x14ac:dyDescent="0.25">
      <c r="A408" s="117" t="s">
        <v>76</v>
      </c>
      <c r="B408" s="117" t="s">
        <v>99</v>
      </c>
      <c r="D408" s="112" t="str">
        <f>VLOOKUP(B408,'Miljövärden urval för publ'!$B$2:$V$480,MATCH("ska publiceras:",'Miljövärden urval för publ'!$B$2:$T$2,0),FALSE)</f>
        <v>ja</v>
      </c>
      <c r="E408" s="113">
        <f t="shared" si="18"/>
        <v>351</v>
      </c>
      <c r="H408" s="106">
        <v>406</v>
      </c>
      <c r="I408" s="106" t="str">
        <f t="shared" si="19"/>
        <v/>
      </c>
      <c r="J408" s="106" t="str">
        <f t="shared" si="20"/>
        <v/>
      </c>
      <c r="K408" s="106" t="str">
        <f>IF(ISERROR(VLOOKUP($J408,'Miljövärden urval för publ'!$B$2:$H$490,MATCH(K$3,'Miljövärden urval för publ'!$B$2:$H$2,0),FALSE)),"",VLOOKUP($J408,'Miljövärden urval för publ'!$B$2:$H$490,MATCH(K$3,'Miljövärden urval för publ'!$B$2:$H$2,0),FALSE))</f>
        <v/>
      </c>
      <c r="L408" s="106" t="str">
        <f>IF(ISERROR(VLOOKUP($J408,'Miljövärden urval för publ'!$B$2:$H$490,MATCH(L$3,'Miljövärden urval för publ'!$B$2:$H$2,0),FALSE)),"",VLOOKUP($J408,'Miljövärden urval för publ'!$B$2:$H$490,MATCH(L$3,'Miljövärden urval för publ'!$B$2:$H$2,0),FALSE))</f>
        <v/>
      </c>
      <c r="M408" s="106" t="str">
        <f>IF(ISERROR(VLOOKUP($J408,'Miljövärden urval för publ'!$B$2:$H$490,MATCH(M$3,'Miljövärden urval för publ'!$B$2:$H$2,0),FALSE)),"",VLOOKUP($J408,'Miljövärden urval för publ'!$B$2:$H$490,MATCH(M$3,'Miljövärden urval för publ'!$B$2:$H$2,0),FALSE))</f>
        <v/>
      </c>
      <c r="N408" s="106" t="str">
        <f>IF(ISERROR(VLOOKUP($J408,'Miljövärden urval för publ'!$B$2:$H$490,MATCH(N$3,'Miljövärden urval för publ'!$B$2:$H$2,0),FALSE)),"",VLOOKUP($J408,'Miljövärden urval för publ'!$B$2:$H$490,MATCH(N$3,'Miljövärden urval för publ'!$B$2:$H$2,0),FALSE))</f>
        <v/>
      </c>
    </row>
    <row r="409" spans="1:14" x14ac:dyDescent="0.25">
      <c r="A409" s="117" t="s">
        <v>474</v>
      </c>
      <c r="B409" s="117" t="s">
        <v>486</v>
      </c>
      <c r="D409" s="112" t="str">
        <f>VLOOKUP(B409,'Miljövärden urval för publ'!$B$2:$V$480,MATCH("ska publiceras:",'Miljövärden urval för publ'!$B$2:$T$2,0),FALSE)</f>
        <v>ja</v>
      </c>
      <c r="E409" s="113">
        <f t="shared" si="18"/>
        <v>352</v>
      </c>
      <c r="H409" s="106">
        <v>407</v>
      </c>
      <c r="I409" s="106" t="str">
        <f t="shared" si="19"/>
        <v/>
      </c>
      <c r="J409" s="106" t="str">
        <f t="shared" si="20"/>
        <v/>
      </c>
      <c r="K409" s="106" t="str">
        <f>IF(ISERROR(VLOOKUP($J409,'Miljövärden urval för publ'!$B$2:$H$490,MATCH(K$3,'Miljövärden urval för publ'!$B$2:$H$2,0),FALSE)),"",VLOOKUP($J409,'Miljövärden urval för publ'!$B$2:$H$490,MATCH(K$3,'Miljövärden urval för publ'!$B$2:$H$2,0),FALSE))</f>
        <v/>
      </c>
      <c r="L409" s="106" t="str">
        <f>IF(ISERROR(VLOOKUP($J409,'Miljövärden urval för publ'!$B$2:$H$490,MATCH(L$3,'Miljövärden urval för publ'!$B$2:$H$2,0),FALSE)),"",VLOOKUP($J409,'Miljövärden urval för publ'!$B$2:$H$490,MATCH(L$3,'Miljövärden urval för publ'!$B$2:$H$2,0),FALSE))</f>
        <v/>
      </c>
      <c r="M409" s="106" t="str">
        <f>IF(ISERROR(VLOOKUP($J409,'Miljövärden urval för publ'!$B$2:$H$490,MATCH(M$3,'Miljövärden urval för publ'!$B$2:$H$2,0),FALSE)),"",VLOOKUP($J409,'Miljövärden urval för publ'!$B$2:$H$490,MATCH(M$3,'Miljövärden urval för publ'!$B$2:$H$2,0),FALSE))</f>
        <v/>
      </c>
      <c r="N409" s="106" t="str">
        <f>IF(ISERROR(VLOOKUP($J409,'Miljövärden urval för publ'!$B$2:$H$490,MATCH(N$3,'Miljövärden urval för publ'!$B$2:$H$2,0),FALSE)),"",VLOOKUP($J409,'Miljövärden urval för publ'!$B$2:$H$490,MATCH(N$3,'Miljövärden urval för publ'!$B$2:$H$2,0),FALSE))</f>
        <v/>
      </c>
    </row>
    <row r="410" spans="1:14" x14ac:dyDescent="0.25">
      <c r="A410" s="117" t="s">
        <v>399</v>
      </c>
      <c r="B410" s="117" t="s">
        <v>404</v>
      </c>
      <c r="D410" s="112" t="str">
        <f>VLOOKUP(B410,'Miljövärden urval för publ'!$B$2:$V$480,MATCH("ska publiceras:",'Miljövärden urval för publ'!$B$2:$T$2,0),FALSE)</f>
        <v>ja</v>
      </c>
      <c r="E410" s="113">
        <f t="shared" si="18"/>
        <v>353</v>
      </c>
      <c r="H410" s="106">
        <v>408</v>
      </c>
      <c r="I410" s="106" t="str">
        <f t="shared" si="19"/>
        <v/>
      </c>
      <c r="J410" s="106" t="str">
        <f t="shared" si="20"/>
        <v/>
      </c>
      <c r="K410" s="106" t="str">
        <f>IF(ISERROR(VLOOKUP($J410,'Miljövärden urval för publ'!$B$2:$H$490,MATCH(K$3,'Miljövärden urval för publ'!$B$2:$H$2,0),FALSE)),"",VLOOKUP($J410,'Miljövärden urval för publ'!$B$2:$H$490,MATCH(K$3,'Miljövärden urval för publ'!$B$2:$H$2,0),FALSE))</f>
        <v/>
      </c>
      <c r="L410" s="106" t="str">
        <f>IF(ISERROR(VLOOKUP($J410,'Miljövärden urval för publ'!$B$2:$H$490,MATCH(L$3,'Miljövärden urval för publ'!$B$2:$H$2,0),FALSE)),"",VLOOKUP($J410,'Miljövärden urval för publ'!$B$2:$H$490,MATCH(L$3,'Miljövärden urval för publ'!$B$2:$H$2,0),FALSE))</f>
        <v/>
      </c>
      <c r="M410" s="106" t="str">
        <f>IF(ISERROR(VLOOKUP($J410,'Miljövärden urval för publ'!$B$2:$H$490,MATCH(M$3,'Miljövärden urval för publ'!$B$2:$H$2,0),FALSE)),"",VLOOKUP($J410,'Miljövärden urval för publ'!$B$2:$H$490,MATCH(M$3,'Miljövärden urval för publ'!$B$2:$H$2,0),FALSE))</f>
        <v/>
      </c>
      <c r="N410" s="106" t="str">
        <f>IF(ISERROR(VLOOKUP($J410,'Miljövärden urval för publ'!$B$2:$H$490,MATCH(N$3,'Miljövärden urval för publ'!$B$2:$H$2,0),FALSE)),"",VLOOKUP($J410,'Miljövärden urval för publ'!$B$2:$H$490,MATCH(N$3,'Miljövärden urval för publ'!$B$2:$H$2,0),FALSE))</f>
        <v/>
      </c>
    </row>
    <row r="411" spans="1:14" x14ac:dyDescent="0.25">
      <c r="A411" s="117" t="s">
        <v>501</v>
      </c>
      <c r="B411" s="117" t="s">
        <v>521</v>
      </c>
      <c r="D411" s="112" t="str">
        <f>VLOOKUP(B411,'Miljövärden urval för publ'!$B$2:$V$480,MATCH("ska publiceras:",'Miljövärden urval för publ'!$B$2:$T$2,0),FALSE)</f>
        <v>nej</v>
      </c>
      <c r="E411" s="113">
        <f t="shared" si="18"/>
        <v>353</v>
      </c>
      <c r="H411" s="106">
        <v>409</v>
      </c>
      <c r="I411" s="106" t="str">
        <f t="shared" si="19"/>
        <v/>
      </c>
      <c r="J411" s="106" t="str">
        <f t="shared" si="20"/>
        <v/>
      </c>
      <c r="K411" s="106" t="str">
        <f>IF(ISERROR(VLOOKUP($J411,'Miljövärden urval för publ'!$B$2:$H$490,MATCH(K$3,'Miljövärden urval för publ'!$B$2:$H$2,0),FALSE)),"",VLOOKUP($J411,'Miljövärden urval för publ'!$B$2:$H$490,MATCH(K$3,'Miljövärden urval för publ'!$B$2:$H$2,0),FALSE))</f>
        <v/>
      </c>
      <c r="L411" s="106" t="str">
        <f>IF(ISERROR(VLOOKUP($J411,'Miljövärden urval för publ'!$B$2:$H$490,MATCH(L$3,'Miljövärden urval för publ'!$B$2:$H$2,0),FALSE)),"",VLOOKUP($J411,'Miljövärden urval för publ'!$B$2:$H$490,MATCH(L$3,'Miljövärden urval för publ'!$B$2:$H$2,0),FALSE))</f>
        <v/>
      </c>
      <c r="M411" s="106" t="str">
        <f>IF(ISERROR(VLOOKUP($J411,'Miljövärden urval för publ'!$B$2:$H$490,MATCH(M$3,'Miljövärden urval för publ'!$B$2:$H$2,0),FALSE)),"",VLOOKUP($J411,'Miljövärden urval för publ'!$B$2:$H$490,MATCH(M$3,'Miljövärden urval för publ'!$B$2:$H$2,0),FALSE))</f>
        <v/>
      </c>
      <c r="N411" s="106" t="str">
        <f>IF(ISERROR(VLOOKUP($J411,'Miljövärden urval för publ'!$B$2:$H$490,MATCH(N$3,'Miljövärden urval för publ'!$B$2:$H$2,0),FALSE)),"",VLOOKUP($J411,'Miljövärden urval för publ'!$B$2:$H$490,MATCH(N$3,'Miljövärden urval för publ'!$B$2:$H$2,0),FALSE))</f>
        <v/>
      </c>
    </row>
    <row r="412" spans="1:14" x14ac:dyDescent="0.25">
      <c r="A412" s="116"/>
      <c r="B412" s="116"/>
      <c r="E412" s="113"/>
      <c r="I412" s="106" t="str">
        <f t="shared" si="19"/>
        <v/>
      </c>
      <c r="J412" s="106" t="str">
        <f t="shared" si="20"/>
        <v/>
      </c>
      <c r="K412" s="106" t="str">
        <f>IF(ISERROR(VLOOKUP($J412,'Miljövärden urval för publ'!$B$2:$H$490,MATCH(K$3,'Miljövärden urval för publ'!$B$2:$H$2,0),FALSE)),"",VLOOKUP($J412,'Miljövärden urval för publ'!$B$2:$H$490,MATCH(K$3,'Miljövärden urval för publ'!$B$2:$H$2,0),FALSE))</f>
        <v/>
      </c>
      <c r="L412" s="106" t="str">
        <f>IF(ISERROR(VLOOKUP($J412,'Miljövärden urval för publ'!$B$2:$H$490,MATCH(L$3,'Miljövärden urval för publ'!$B$2:$H$2,0),FALSE)),"",VLOOKUP($J412,'Miljövärden urval för publ'!$B$2:$H$490,MATCH(L$3,'Miljövärden urval för publ'!$B$2:$H$2,0),FALSE))</f>
        <v/>
      </c>
      <c r="M412" s="106" t="str">
        <f>IF(ISERROR(VLOOKUP($J412,'Miljövärden urval för publ'!$B$2:$H$490,MATCH(M$3,'Miljövärden urval för publ'!$B$2:$H$2,0),FALSE)),"",VLOOKUP($J412,'Miljövärden urval för publ'!$B$2:$H$490,MATCH(M$3,'Miljövärden urval för publ'!$B$2:$H$2,0),FALSE))</f>
        <v/>
      </c>
      <c r="N412" s="106" t="str">
        <f>IF(ISERROR(VLOOKUP($J412,'Miljövärden urval för publ'!$B$2:$H$490,MATCH(N$3,'Miljövärden urval för publ'!$B$2:$H$2,0),FALSE)),"",VLOOKUP($J412,'Miljövärden urval för publ'!$B$2:$H$490,MATCH(N$3,'Miljövärden urval för publ'!$B$2:$H$2,0),FALSE))</f>
        <v/>
      </c>
    </row>
    <row r="413" spans="1:14" x14ac:dyDescent="0.25">
      <c r="A413" s="116"/>
      <c r="B413" s="116"/>
      <c r="E413" s="113"/>
      <c r="I413" s="106" t="str">
        <f t="shared" si="19"/>
        <v/>
      </c>
      <c r="J413" s="106" t="str">
        <f t="shared" si="20"/>
        <v/>
      </c>
      <c r="K413" s="106" t="str">
        <f>IF(ISERROR(VLOOKUP($J413,'Miljövärden urval för publ'!$B$2:$H$490,MATCH(K$3,'Miljövärden urval för publ'!$B$2:$H$2,0),FALSE)),"",VLOOKUP($J413,'Miljövärden urval för publ'!$B$2:$H$490,MATCH(K$3,'Miljövärden urval för publ'!$B$2:$H$2,0),FALSE))</f>
        <v/>
      </c>
      <c r="L413" s="106" t="str">
        <f>IF(ISERROR(VLOOKUP($J413,'Miljövärden urval för publ'!$B$2:$H$490,MATCH(L$3,'Miljövärden urval för publ'!$B$2:$H$2,0),FALSE)),"",VLOOKUP($J413,'Miljövärden urval för publ'!$B$2:$H$490,MATCH(L$3,'Miljövärden urval för publ'!$B$2:$H$2,0),FALSE))</f>
        <v/>
      </c>
      <c r="M413" s="106" t="str">
        <f>IF(ISERROR(VLOOKUP($J413,'Miljövärden urval för publ'!$B$2:$H$490,MATCH(M$3,'Miljövärden urval för publ'!$B$2:$H$2,0),FALSE)),"",VLOOKUP($J413,'Miljövärden urval för publ'!$B$2:$H$490,MATCH(M$3,'Miljövärden urval för publ'!$B$2:$H$2,0),FALSE))</f>
        <v/>
      </c>
      <c r="N413" s="106" t="str">
        <f>IF(ISERROR(VLOOKUP($J413,'Miljövärden urval för publ'!$B$2:$H$490,MATCH(N$3,'Miljövärden urval för publ'!$B$2:$H$2,0),FALSE)),"",VLOOKUP($J413,'Miljövärden urval för publ'!$B$2:$H$490,MATCH(N$3,'Miljövärden urval för publ'!$B$2:$H$2,0),FALSE))</f>
        <v/>
      </c>
    </row>
    <row r="414" spans="1:14" x14ac:dyDescent="0.25">
      <c r="A414" s="116"/>
      <c r="B414" s="116"/>
      <c r="E414" s="113"/>
      <c r="I414" s="106" t="str">
        <f t="shared" si="19"/>
        <v/>
      </c>
      <c r="J414" s="106" t="str">
        <f t="shared" si="20"/>
        <v/>
      </c>
      <c r="K414" s="106" t="str">
        <f>IF(ISERROR(VLOOKUP($J414,'Miljövärden urval för publ'!$B$2:$H$490,MATCH(K$3,'Miljövärden urval för publ'!$B$2:$H$2,0),FALSE)),"",VLOOKUP($J414,'Miljövärden urval för publ'!$B$2:$H$490,MATCH(K$3,'Miljövärden urval för publ'!$B$2:$H$2,0),FALSE))</f>
        <v/>
      </c>
      <c r="L414" s="106" t="str">
        <f>IF(ISERROR(VLOOKUP($J414,'Miljövärden urval för publ'!$B$2:$H$490,MATCH(L$3,'Miljövärden urval för publ'!$B$2:$H$2,0),FALSE)),"",VLOOKUP($J414,'Miljövärden urval för publ'!$B$2:$H$490,MATCH(L$3,'Miljövärden urval för publ'!$B$2:$H$2,0),FALSE))</f>
        <v/>
      </c>
      <c r="M414" s="106" t="str">
        <f>IF(ISERROR(VLOOKUP($J414,'Miljövärden urval för publ'!$B$2:$H$490,MATCH(M$3,'Miljövärden urval för publ'!$B$2:$H$2,0),FALSE)),"",VLOOKUP($J414,'Miljövärden urval för publ'!$B$2:$H$490,MATCH(M$3,'Miljövärden urval för publ'!$B$2:$H$2,0),FALSE))</f>
        <v/>
      </c>
      <c r="N414" s="106" t="str">
        <f>IF(ISERROR(VLOOKUP($J414,'Miljövärden urval för publ'!$B$2:$H$490,MATCH(N$3,'Miljövärden urval för publ'!$B$2:$H$2,0),FALSE)),"",VLOOKUP($J414,'Miljövärden urval för publ'!$B$2:$H$490,MATCH(N$3,'Miljövärden urval för publ'!$B$2:$H$2,0),FALSE))</f>
        <v/>
      </c>
    </row>
    <row r="415" spans="1:14" x14ac:dyDescent="0.25">
      <c r="A415" s="116"/>
      <c r="B415" s="116"/>
      <c r="E415" s="113"/>
      <c r="I415" s="106" t="str">
        <f t="shared" si="19"/>
        <v/>
      </c>
      <c r="J415" s="106" t="str">
        <f t="shared" si="20"/>
        <v/>
      </c>
      <c r="K415" s="106" t="str">
        <f>IF(ISERROR(VLOOKUP($J415,'Miljövärden urval för publ'!$B$2:$H$490,MATCH(K$3,'Miljövärden urval för publ'!$B$2:$H$2,0),FALSE)),"",VLOOKUP($J415,'Miljövärden urval för publ'!$B$2:$H$490,MATCH(K$3,'Miljövärden urval för publ'!$B$2:$H$2,0),FALSE))</f>
        <v/>
      </c>
      <c r="L415" s="106" t="str">
        <f>IF(ISERROR(VLOOKUP($J415,'Miljövärden urval för publ'!$B$2:$H$490,MATCH(L$3,'Miljövärden urval för publ'!$B$2:$H$2,0),FALSE)),"",VLOOKUP($J415,'Miljövärden urval för publ'!$B$2:$H$490,MATCH(L$3,'Miljövärden urval för publ'!$B$2:$H$2,0),FALSE))</f>
        <v/>
      </c>
      <c r="M415" s="106" t="str">
        <f>IF(ISERROR(VLOOKUP($J415,'Miljövärden urval för publ'!$B$2:$H$490,MATCH(M$3,'Miljövärden urval för publ'!$B$2:$H$2,0),FALSE)),"",VLOOKUP($J415,'Miljövärden urval för publ'!$B$2:$H$490,MATCH(M$3,'Miljövärden urval för publ'!$B$2:$H$2,0),FALSE))</f>
        <v/>
      </c>
      <c r="N415" s="106" t="str">
        <f>IF(ISERROR(VLOOKUP($J415,'Miljövärden urval för publ'!$B$2:$H$490,MATCH(N$3,'Miljövärden urval för publ'!$B$2:$H$2,0),FALSE)),"",VLOOKUP($J415,'Miljövärden urval för publ'!$B$2:$H$490,MATCH(N$3,'Miljövärden urval för publ'!$B$2:$H$2,0),FALSE))</f>
        <v/>
      </c>
    </row>
    <row r="416" spans="1:14" x14ac:dyDescent="0.25">
      <c r="A416" s="116"/>
      <c r="B416" s="116"/>
      <c r="E416" s="113"/>
      <c r="I416" s="106" t="str">
        <f t="shared" si="19"/>
        <v/>
      </c>
      <c r="J416" s="106" t="str">
        <f t="shared" si="20"/>
        <v/>
      </c>
      <c r="K416" s="106" t="str">
        <f>IF(ISERROR(VLOOKUP($J416,'Miljövärden urval för publ'!$B$2:$H$490,MATCH(K$3,'Miljövärden urval för publ'!$B$2:$H$2,0),FALSE)),"",VLOOKUP($J416,'Miljövärden urval för publ'!$B$2:$H$490,MATCH(K$3,'Miljövärden urval för publ'!$B$2:$H$2,0),FALSE))</f>
        <v/>
      </c>
      <c r="L416" s="106" t="str">
        <f>IF(ISERROR(VLOOKUP($J416,'Miljövärden urval för publ'!$B$2:$H$490,MATCH(L$3,'Miljövärden urval för publ'!$B$2:$H$2,0),FALSE)),"",VLOOKUP($J416,'Miljövärden urval för publ'!$B$2:$H$490,MATCH(L$3,'Miljövärden urval för publ'!$B$2:$H$2,0),FALSE))</f>
        <v/>
      </c>
      <c r="M416" s="106" t="str">
        <f>IF(ISERROR(VLOOKUP($J416,'Miljövärden urval för publ'!$B$2:$H$490,MATCH(M$3,'Miljövärden urval för publ'!$B$2:$H$2,0),FALSE)),"",VLOOKUP($J416,'Miljövärden urval för publ'!$B$2:$H$490,MATCH(M$3,'Miljövärden urval för publ'!$B$2:$H$2,0),FALSE))</f>
        <v/>
      </c>
      <c r="N416" s="106" t="str">
        <f>IF(ISERROR(VLOOKUP($J416,'Miljövärden urval för publ'!$B$2:$H$490,MATCH(N$3,'Miljövärden urval för publ'!$B$2:$H$2,0),FALSE)),"",VLOOKUP($J416,'Miljövärden urval för publ'!$B$2:$H$490,MATCH(N$3,'Miljövärden urval för publ'!$B$2:$H$2,0),FALSE))</f>
        <v/>
      </c>
    </row>
    <row r="417" spans="1:14" x14ac:dyDescent="0.25">
      <c r="A417" s="116"/>
      <c r="B417" s="116"/>
      <c r="E417" s="113"/>
      <c r="I417" s="106" t="str">
        <f t="shared" si="19"/>
        <v/>
      </c>
      <c r="J417" s="106" t="str">
        <f t="shared" si="20"/>
        <v/>
      </c>
      <c r="K417" s="106" t="str">
        <f>IF(ISERROR(VLOOKUP($J417,'Miljövärden urval för publ'!$B$2:$H$490,MATCH(K$3,'Miljövärden urval för publ'!$B$2:$H$2,0),FALSE)),"",VLOOKUP($J417,'Miljövärden urval för publ'!$B$2:$H$490,MATCH(K$3,'Miljövärden urval för publ'!$B$2:$H$2,0),FALSE))</f>
        <v/>
      </c>
      <c r="L417" s="106" t="str">
        <f>IF(ISERROR(VLOOKUP($J417,'Miljövärden urval för publ'!$B$2:$H$490,MATCH(L$3,'Miljövärden urval för publ'!$B$2:$H$2,0),FALSE)),"",VLOOKUP($J417,'Miljövärden urval för publ'!$B$2:$H$490,MATCH(L$3,'Miljövärden urval för publ'!$B$2:$H$2,0),FALSE))</f>
        <v/>
      </c>
      <c r="M417" s="106" t="str">
        <f>IF(ISERROR(VLOOKUP($J417,'Miljövärden urval för publ'!$B$2:$H$490,MATCH(M$3,'Miljövärden urval för publ'!$B$2:$H$2,0),FALSE)),"",VLOOKUP($J417,'Miljövärden urval för publ'!$B$2:$H$490,MATCH(M$3,'Miljövärden urval för publ'!$B$2:$H$2,0),FALSE))</f>
        <v/>
      </c>
      <c r="N417" s="106" t="str">
        <f>IF(ISERROR(VLOOKUP($J417,'Miljövärden urval för publ'!$B$2:$H$490,MATCH(N$3,'Miljövärden urval för publ'!$B$2:$H$2,0),FALSE)),"",VLOOKUP($J417,'Miljövärden urval för publ'!$B$2:$H$490,MATCH(N$3,'Miljövärden urval för publ'!$B$2:$H$2,0),FALSE))</f>
        <v/>
      </c>
    </row>
    <row r="418" spans="1:14" x14ac:dyDescent="0.25">
      <c r="A418" s="116"/>
      <c r="B418" s="116"/>
      <c r="E418" s="113"/>
      <c r="I418" s="106" t="str">
        <f t="shared" si="19"/>
        <v/>
      </c>
      <c r="J418" s="106" t="str">
        <f t="shared" si="20"/>
        <v/>
      </c>
      <c r="K418" s="106" t="str">
        <f>IF(ISERROR(VLOOKUP($J418,'Miljövärden urval för publ'!$B$2:$H$490,MATCH(K$3,'Miljövärden urval för publ'!$B$2:$H$2,0),FALSE)),"",VLOOKUP($J418,'Miljövärden urval för publ'!$B$2:$H$490,MATCH(K$3,'Miljövärden urval för publ'!$B$2:$H$2,0),FALSE))</f>
        <v/>
      </c>
      <c r="L418" s="106" t="str">
        <f>IF(ISERROR(VLOOKUP($J418,'Miljövärden urval för publ'!$B$2:$H$490,MATCH(L$3,'Miljövärden urval för publ'!$B$2:$H$2,0),FALSE)),"",VLOOKUP($J418,'Miljövärden urval för publ'!$B$2:$H$490,MATCH(L$3,'Miljövärden urval för publ'!$B$2:$H$2,0),FALSE))</f>
        <v/>
      </c>
      <c r="M418" s="106" t="str">
        <f>IF(ISERROR(VLOOKUP($J418,'Miljövärden urval för publ'!$B$2:$H$490,MATCH(M$3,'Miljövärden urval för publ'!$B$2:$H$2,0),FALSE)),"",VLOOKUP($J418,'Miljövärden urval för publ'!$B$2:$H$490,MATCH(M$3,'Miljövärden urval för publ'!$B$2:$H$2,0),FALSE))</f>
        <v/>
      </c>
      <c r="N418" s="106" t="str">
        <f>IF(ISERROR(VLOOKUP($J418,'Miljövärden urval för publ'!$B$2:$H$490,MATCH(N$3,'Miljövärden urval för publ'!$B$2:$H$2,0),FALSE)),"",VLOOKUP($J418,'Miljövärden urval för publ'!$B$2:$H$490,MATCH(N$3,'Miljövärden urval för publ'!$B$2:$H$2,0),FALSE))</f>
        <v/>
      </c>
    </row>
    <row r="419" spans="1:14" x14ac:dyDescent="0.25">
      <c r="A419" s="116"/>
      <c r="B419" s="116"/>
      <c r="E419" s="113"/>
      <c r="I419" s="106" t="str">
        <f t="shared" si="19"/>
        <v/>
      </c>
      <c r="J419" s="106" t="str">
        <f t="shared" si="20"/>
        <v/>
      </c>
      <c r="K419" s="106" t="str">
        <f>IF(ISERROR(VLOOKUP($J419,'Miljövärden urval för publ'!$B$2:$H$490,MATCH(K$3,'Miljövärden urval för publ'!$B$2:$H$2,0),FALSE)),"",VLOOKUP($J419,'Miljövärden urval för publ'!$B$2:$H$490,MATCH(K$3,'Miljövärden urval för publ'!$B$2:$H$2,0),FALSE))</f>
        <v/>
      </c>
      <c r="L419" s="106" t="str">
        <f>IF(ISERROR(VLOOKUP($J419,'Miljövärden urval för publ'!$B$2:$H$490,MATCH(L$3,'Miljövärden urval för publ'!$B$2:$H$2,0),FALSE)),"",VLOOKUP($J419,'Miljövärden urval för publ'!$B$2:$H$490,MATCH(L$3,'Miljövärden urval för publ'!$B$2:$H$2,0),FALSE))</f>
        <v/>
      </c>
      <c r="M419" s="106" t="str">
        <f>IF(ISERROR(VLOOKUP($J419,'Miljövärden urval för publ'!$B$2:$H$490,MATCH(M$3,'Miljövärden urval för publ'!$B$2:$H$2,0),FALSE)),"",VLOOKUP($J419,'Miljövärden urval för publ'!$B$2:$H$490,MATCH(M$3,'Miljövärden urval för publ'!$B$2:$H$2,0),FALSE))</f>
        <v/>
      </c>
      <c r="N419" s="106" t="str">
        <f>IF(ISERROR(VLOOKUP($J419,'Miljövärden urval för publ'!$B$2:$H$490,MATCH(N$3,'Miljövärden urval för publ'!$B$2:$H$2,0),FALSE)),"",VLOOKUP($J419,'Miljövärden urval för publ'!$B$2:$H$490,MATCH(N$3,'Miljövärden urval för publ'!$B$2:$H$2,0),FALSE))</f>
        <v/>
      </c>
    </row>
    <row r="420" spans="1:14" x14ac:dyDescent="0.25">
      <c r="A420" s="116"/>
      <c r="B420" s="116"/>
      <c r="E420" s="113"/>
      <c r="I420" s="106" t="str">
        <f t="shared" si="19"/>
        <v/>
      </c>
      <c r="J420" s="106" t="str">
        <f t="shared" si="20"/>
        <v/>
      </c>
      <c r="K420" s="106" t="str">
        <f>IF(ISERROR(VLOOKUP($J420,'Miljövärden urval för publ'!$B$2:$H$490,MATCH(K$3,'Miljövärden urval för publ'!$B$2:$H$2,0),FALSE)),"",VLOOKUP($J420,'Miljövärden urval för publ'!$B$2:$H$490,MATCH(K$3,'Miljövärden urval för publ'!$B$2:$H$2,0),FALSE))</f>
        <v/>
      </c>
      <c r="L420" s="106" t="str">
        <f>IF(ISERROR(VLOOKUP($J420,'Miljövärden urval för publ'!$B$2:$H$490,MATCH(L$3,'Miljövärden urval för publ'!$B$2:$H$2,0),FALSE)),"",VLOOKUP($J420,'Miljövärden urval för publ'!$B$2:$H$490,MATCH(L$3,'Miljövärden urval för publ'!$B$2:$H$2,0),FALSE))</f>
        <v/>
      </c>
      <c r="M420" s="106" t="str">
        <f>IF(ISERROR(VLOOKUP($J420,'Miljövärden urval för publ'!$B$2:$H$490,MATCH(M$3,'Miljövärden urval för publ'!$B$2:$H$2,0),FALSE)),"",VLOOKUP($J420,'Miljövärden urval för publ'!$B$2:$H$490,MATCH(M$3,'Miljövärden urval för publ'!$B$2:$H$2,0),FALSE))</f>
        <v/>
      </c>
      <c r="N420" s="106" t="str">
        <f>IF(ISERROR(VLOOKUP($J420,'Miljövärden urval för publ'!$B$2:$H$490,MATCH(N$3,'Miljövärden urval för publ'!$B$2:$H$2,0),FALSE)),"",VLOOKUP($J420,'Miljövärden urval för publ'!$B$2:$H$490,MATCH(N$3,'Miljövärden urval för publ'!$B$2:$H$2,0),FALSE))</f>
        <v/>
      </c>
    </row>
    <row r="421" spans="1:14" x14ac:dyDescent="0.25">
      <c r="A421" s="116"/>
      <c r="B421" s="116"/>
      <c r="E421" s="113"/>
      <c r="I421" s="106" t="str">
        <f t="shared" si="19"/>
        <v/>
      </c>
      <c r="J421" s="106" t="str">
        <f t="shared" si="20"/>
        <v/>
      </c>
      <c r="K421" s="106" t="str">
        <f>IF(ISERROR(VLOOKUP($J421,'Miljövärden urval för publ'!$B$2:$H$490,MATCH(K$3,'Miljövärden urval för publ'!$B$2:$H$2,0),FALSE)),"",VLOOKUP($J421,'Miljövärden urval för publ'!$B$2:$H$490,MATCH(K$3,'Miljövärden urval för publ'!$B$2:$H$2,0),FALSE))</f>
        <v/>
      </c>
      <c r="L421" s="106" t="str">
        <f>IF(ISERROR(VLOOKUP($J421,'Miljövärden urval för publ'!$B$2:$H$490,MATCH(L$3,'Miljövärden urval för publ'!$B$2:$H$2,0),FALSE)),"",VLOOKUP($J421,'Miljövärden urval för publ'!$B$2:$H$490,MATCH(L$3,'Miljövärden urval för publ'!$B$2:$H$2,0),FALSE))</f>
        <v/>
      </c>
      <c r="M421" s="106" t="str">
        <f>IF(ISERROR(VLOOKUP($J421,'Miljövärden urval för publ'!$B$2:$H$490,MATCH(M$3,'Miljövärden urval för publ'!$B$2:$H$2,0),FALSE)),"",VLOOKUP($J421,'Miljövärden urval för publ'!$B$2:$H$490,MATCH(M$3,'Miljövärden urval för publ'!$B$2:$H$2,0),FALSE))</f>
        <v/>
      </c>
      <c r="N421" s="106" t="str">
        <f>IF(ISERROR(VLOOKUP($J421,'Miljövärden urval för publ'!$B$2:$H$490,MATCH(N$3,'Miljövärden urval för publ'!$B$2:$H$2,0),FALSE)),"",VLOOKUP($J421,'Miljövärden urval för publ'!$B$2:$H$490,MATCH(N$3,'Miljövärden urval för publ'!$B$2:$H$2,0),FALSE))</f>
        <v/>
      </c>
    </row>
    <row r="422" spans="1:14" x14ac:dyDescent="0.25">
      <c r="A422" s="116"/>
      <c r="B422" s="116"/>
      <c r="E422" s="113"/>
      <c r="I422" s="106" t="str">
        <f t="shared" si="19"/>
        <v/>
      </c>
      <c r="J422" s="106" t="str">
        <f t="shared" si="20"/>
        <v/>
      </c>
      <c r="K422" s="106" t="str">
        <f>IF(ISERROR(VLOOKUP($J422,'Miljövärden urval för publ'!$B$2:$H$490,MATCH(K$3,'Miljövärden urval för publ'!$B$2:$H$2,0),FALSE)),"",VLOOKUP($J422,'Miljövärden urval för publ'!$B$2:$H$490,MATCH(K$3,'Miljövärden urval för publ'!$B$2:$H$2,0),FALSE))</f>
        <v/>
      </c>
      <c r="L422" s="106" t="str">
        <f>IF(ISERROR(VLOOKUP($J422,'Miljövärden urval för publ'!$B$2:$H$490,MATCH(L$3,'Miljövärden urval för publ'!$B$2:$H$2,0),FALSE)),"",VLOOKUP($J422,'Miljövärden urval för publ'!$B$2:$H$490,MATCH(L$3,'Miljövärden urval för publ'!$B$2:$H$2,0),FALSE))</f>
        <v/>
      </c>
      <c r="M422" s="106" t="str">
        <f>IF(ISERROR(VLOOKUP($J422,'Miljövärden urval för publ'!$B$2:$H$490,MATCH(M$3,'Miljövärden urval för publ'!$B$2:$H$2,0),FALSE)),"",VLOOKUP($J422,'Miljövärden urval för publ'!$B$2:$H$490,MATCH(M$3,'Miljövärden urval för publ'!$B$2:$H$2,0),FALSE))</f>
        <v/>
      </c>
      <c r="N422" s="106" t="str">
        <f>IF(ISERROR(VLOOKUP($J422,'Miljövärden urval för publ'!$B$2:$H$490,MATCH(N$3,'Miljövärden urval för publ'!$B$2:$H$2,0),FALSE)),"",VLOOKUP($J422,'Miljövärden urval för publ'!$B$2:$H$490,MATCH(N$3,'Miljövärden urval för publ'!$B$2:$H$2,0),FALSE))</f>
        <v/>
      </c>
    </row>
    <row r="423" spans="1:14" x14ac:dyDescent="0.25">
      <c r="A423" s="116"/>
      <c r="B423" s="116"/>
      <c r="E423" s="113"/>
      <c r="I423" s="106" t="str">
        <f t="shared" si="19"/>
        <v/>
      </c>
      <c r="J423" s="106" t="str">
        <f t="shared" si="20"/>
        <v/>
      </c>
      <c r="K423" s="106" t="str">
        <f>IF(ISERROR(VLOOKUP($J423,'Miljövärden urval för publ'!$B$2:$H$490,MATCH(K$3,'Miljövärden urval för publ'!$B$2:$H$2,0),FALSE)),"",VLOOKUP($J423,'Miljövärden urval för publ'!$B$2:$H$490,MATCH(K$3,'Miljövärden urval för publ'!$B$2:$H$2,0),FALSE))</f>
        <v/>
      </c>
      <c r="L423" s="106" t="str">
        <f>IF(ISERROR(VLOOKUP($J423,'Miljövärden urval för publ'!$B$2:$H$490,MATCH(L$3,'Miljövärden urval för publ'!$B$2:$H$2,0),FALSE)),"",VLOOKUP($J423,'Miljövärden urval för publ'!$B$2:$H$490,MATCH(L$3,'Miljövärden urval för publ'!$B$2:$H$2,0),FALSE))</f>
        <v/>
      </c>
      <c r="M423" s="106" t="str">
        <f>IF(ISERROR(VLOOKUP($J423,'Miljövärden urval för publ'!$B$2:$H$490,MATCH(M$3,'Miljövärden urval för publ'!$B$2:$H$2,0),FALSE)),"",VLOOKUP($J423,'Miljövärden urval för publ'!$B$2:$H$490,MATCH(M$3,'Miljövärden urval för publ'!$B$2:$H$2,0),FALSE))</f>
        <v/>
      </c>
      <c r="N423" s="106" t="str">
        <f>IF(ISERROR(VLOOKUP($J423,'Miljövärden urval för publ'!$B$2:$H$490,MATCH(N$3,'Miljövärden urval för publ'!$B$2:$H$2,0),FALSE)),"",VLOOKUP($J423,'Miljövärden urval för publ'!$B$2:$H$490,MATCH(N$3,'Miljövärden urval för publ'!$B$2:$H$2,0),FALSE))</f>
        <v/>
      </c>
    </row>
    <row r="424" spans="1:14" x14ac:dyDescent="0.25">
      <c r="A424" s="116"/>
      <c r="B424" s="116"/>
      <c r="E424" s="113"/>
      <c r="I424" s="106" t="str">
        <f t="shared" si="19"/>
        <v/>
      </c>
      <c r="J424" s="106" t="str">
        <f t="shared" si="20"/>
        <v/>
      </c>
      <c r="K424" s="106" t="str">
        <f>IF(ISERROR(VLOOKUP($J424,'Miljövärden urval för publ'!$B$2:$H$490,MATCH(K$3,'Miljövärden urval för publ'!$B$2:$H$2,0),FALSE)),"",VLOOKUP($J424,'Miljövärden urval för publ'!$B$2:$H$490,MATCH(K$3,'Miljövärden urval för publ'!$B$2:$H$2,0),FALSE))</f>
        <v/>
      </c>
      <c r="L424" s="106" t="str">
        <f>IF(ISERROR(VLOOKUP($J424,'Miljövärden urval för publ'!$B$2:$H$490,MATCH(L$3,'Miljövärden urval för publ'!$B$2:$H$2,0),FALSE)),"",VLOOKUP($J424,'Miljövärden urval för publ'!$B$2:$H$490,MATCH(L$3,'Miljövärden urval för publ'!$B$2:$H$2,0),FALSE))</f>
        <v/>
      </c>
      <c r="M424" s="106" t="str">
        <f>IF(ISERROR(VLOOKUP($J424,'Miljövärden urval för publ'!$B$2:$H$490,MATCH(M$3,'Miljövärden urval för publ'!$B$2:$H$2,0),FALSE)),"",VLOOKUP($J424,'Miljövärden urval för publ'!$B$2:$H$490,MATCH(M$3,'Miljövärden urval för publ'!$B$2:$H$2,0),FALSE))</f>
        <v/>
      </c>
      <c r="N424" s="106" t="str">
        <f>IF(ISERROR(VLOOKUP($J424,'Miljövärden urval för publ'!$B$2:$H$490,MATCH(N$3,'Miljövärden urval för publ'!$B$2:$H$2,0),FALSE)),"",VLOOKUP($J424,'Miljövärden urval för publ'!$B$2:$H$490,MATCH(N$3,'Miljövärden urval för publ'!$B$2:$H$2,0),FALSE))</f>
        <v/>
      </c>
    </row>
    <row r="425" spans="1:14" x14ac:dyDescent="0.25">
      <c r="A425" s="116"/>
      <c r="B425" s="116"/>
      <c r="E425" s="113"/>
      <c r="I425" s="106" t="str">
        <f t="shared" si="19"/>
        <v/>
      </c>
      <c r="J425" s="106" t="str">
        <f t="shared" si="20"/>
        <v/>
      </c>
      <c r="K425" s="106" t="str">
        <f>IF(ISERROR(VLOOKUP($J425,'Miljövärden urval för publ'!$B$2:$H$490,MATCH(K$3,'Miljövärden urval för publ'!$B$2:$H$2,0),FALSE)),"",VLOOKUP($J425,'Miljövärden urval för publ'!$B$2:$H$490,MATCH(K$3,'Miljövärden urval för publ'!$B$2:$H$2,0),FALSE))</f>
        <v/>
      </c>
      <c r="L425" s="106" t="str">
        <f>IF(ISERROR(VLOOKUP($J425,'Miljövärden urval för publ'!$B$2:$H$490,MATCH(L$3,'Miljövärden urval för publ'!$B$2:$H$2,0),FALSE)),"",VLOOKUP($J425,'Miljövärden urval för publ'!$B$2:$H$490,MATCH(L$3,'Miljövärden urval för publ'!$B$2:$H$2,0),FALSE))</f>
        <v/>
      </c>
      <c r="M425" s="106" t="str">
        <f>IF(ISERROR(VLOOKUP($J425,'Miljövärden urval för publ'!$B$2:$H$490,MATCH(M$3,'Miljövärden urval för publ'!$B$2:$H$2,0),FALSE)),"",VLOOKUP($J425,'Miljövärden urval för publ'!$B$2:$H$490,MATCH(M$3,'Miljövärden urval för publ'!$B$2:$H$2,0),FALSE))</f>
        <v/>
      </c>
      <c r="N425" s="106" t="str">
        <f>IF(ISERROR(VLOOKUP($J425,'Miljövärden urval för publ'!$B$2:$H$490,MATCH(N$3,'Miljövärden urval för publ'!$B$2:$H$2,0),FALSE)),"",VLOOKUP($J425,'Miljövärden urval för publ'!$B$2:$H$490,MATCH(N$3,'Miljövärden urval för publ'!$B$2:$H$2,0),FALSE))</f>
        <v/>
      </c>
    </row>
    <row r="426" spans="1:14" x14ac:dyDescent="0.25">
      <c r="A426" s="116"/>
      <c r="B426" s="116"/>
      <c r="E426" s="113"/>
      <c r="I426" s="106" t="str">
        <f t="shared" si="19"/>
        <v/>
      </c>
      <c r="J426" s="106" t="str">
        <f t="shared" si="20"/>
        <v/>
      </c>
      <c r="K426" s="106" t="str">
        <f>IF(ISERROR(VLOOKUP($J426,'Miljövärden urval för publ'!$B$2:$H$490,MATCH(K$3,'Miljövärden urval för publ'!$B$2:$H$2,0),FALSE)),"",VLOOKUP($J426,'Miljövärden urval för publ'!$B$2:$H$490,MATCH(K$3,'Miljövärden urval för publ'!$B$2:$H$2,0),FALSE))</f>
        <v/>
      </c>
      <c r="L426" s="106" t="str">
        <f>IF(ISERROR(VLOOKUP($J426,'Miljövärden urval för publ'!$B$2:$H$490,MATCH(L$3,'Miljövärden urval för publ'!$B$2:$H$2,0),FALSE)),"",VLOOKUP($J426,'Miljövärden urval för publ'!$B$2:$H$490,MATCH(L$3,'Miljövärden urval för publ'!$B$2:$H$2,0),FALSE))</f>
        <v/>
      </c>
      <c r="M426" s="106" t="str">
        <f>IF(ISERROR(VLOOKUP($J426,'Miljövärden urval för publ'!$B$2:$H$490,MATCH(M$3,'Miljövärden urval för publ'!$B$2:$H$2,0),FALSE)),"",VLOOKUP($J426,'Miljövärden urval för publ'!$B$2:$H$490,MATCH(M$3,'Miljövärden urval för publ'!$B$2:$H$2,0),FALSE))</f>
        <v/>
      </c>
      <c r="N426" s="106" t="str">
        <f>IF(ISERROR(VLOOKUP($J426,'Miljövärden urval för publ'!$B$2:$H$490,MATCH(N$3,'Miljövärden urval för publ'!$B$2:$H$2,0),FALSE)),"",VLOOKUP($J426,'Miljövärden urval för publ'!$B$2:$H$490,MATCH(N$3,'Miljövärden urval för publ'!$B$2:$H$2,0),FALSE))</f>
        <v/>
      </c>
    </row>
    <row r="427" spans="1:14" x14ac:dyDescent="0.25">
      <c r="A427" s="116"/>
      <c r="B427" s="116"/>
      <c r="E427" s="113"/>
      <c r="I427" s="106" t="str">
        <f t="shared" si="19"/>
        <v/>
      </c>
      <c r="J427" s="106" t="str">
        <f t="shared" si="20"/>
        <v/>
      </c>
      <c r="K427" s="106" t="str">
        <f>IF(ISERROR(VLOOKUP($J427,'Miljövärden urval för publ'!$B$2:$H$490,MATCH(K$3,'Miljövärden urval för publ'!$B$2:$H$2,0),FALSE)),"",VLOOKUP($J427,'Miljövärden urval för publ'!$B$2:$H$490,MATCH(K$3,'Miljövärden urval för publ'!$B$2:$H$2,0),FALSE))</f>
        <v/>
      </c>
      <c r="L427" s="106" t="str">
        <f>IF(ISERROR(VLOOKUP($J427,'Miljövärden urval för publ'!$B$2:$H$490,MATCH(L$3,'Miljövärden urval för publ'!$B$2:$H$2,0),FALSE)),"",VLOOKUP($J427,'Miljövärden urval för publ'!$B$2:$H$490,MATCH(L$3,'Miljövärden urval för publ'!$B$2:$H$2,0),FALSE))</f>
        <v/>
      </c>
      <c r="M427" s="106" t="str">
        <f>IF(ISERROR(VLOOKUP($J427,'Miljövärden urval för publ'!$B$2:$H$490,MATCH(M$3,'Miljövärden urval för publ'!$B$2:$H$2,0),FALSE)),"",VLOOKUP($J427,'Miljövärden urval för publ'!$B$2:$H$490,MATCH(M$3,'Miljövärden urval för publ'!$B$2:$H$2,0),FALSE))</f>
        <v/>
      </c>
      <c r="N427" s="106" t="str">
        <f>IF(ISERROR(VLOOKUP($J427,'Miljövärden urval för publ'!$B$2:$H$490,MATCH(N$3,'Miljövärden urval för publ'!$B$2:$H$2,0),FALSE)),"",VLOOKUP($J427,'Miljövärden urval för publ'!$B$2:$H$490,MATCH(N$3,'Miljövärden urval för publ'!$B$2:$H$2,0),FALSE))</f>
        <v/>
      </c>
    </row>
    <row r="428" spans="1:14" x14ac:dyDescent="0.25">
      <c r="A428" s="116"/>
      <c r="B428" s="116"/>
      <c r="E428" s="113"/>
      <c r="I428" s="106" t="str">
        <f t="shared" si="19"/>
        <v/>
      </c>
      <c r="J428" s="106" t="str">
        <f t="shared" si="20"/>
        <v/>
      </c>
      <c r="K428" s="106" t="str">
        <f>IF(ISERROR(VLOOKUP($J428,'Miljövärden urval för publ'!$B$2:$H$490,MATCH(K$3,'Miljövärden urval för publ'!$B$2:$H$2,0),FALSE)),"",VLOOKUP($J428,'Miljövärden urval för publ'!$B$2:$H$490,MATCH(K$3,'Miljövärden urval för publ'!$B$2:$H$2,0),FALSE))</f>
        <v/>
      </c>
      <c r="L428" s="106" t="str">
        <f>IF(ISERROR(VLOOKUP($J428,'Miljövärden urval för publ'!$B$2:$H$490,MATCH(L$3,'Miljövärden urval för publ'!$B$2:$H$2,0),FALSE)),"",VLOOKUP($J428,'Miljövärden urval för publ'!$B$2:$H$490,MATCH(L$3,'Miljövärden urval för publ'!$B$2:$H$2,0),FALSE))</f>
        <v/>
      </c>
      <c r="M428" s="106" t="str">
        <f>IF(ISERROR(VLOOKUP($J428,'Miljövärden urval för publ'!$B$2:$H$490,MATCH(M$3,'Miljövärden urval för publ'!$B$2:$H$2,0),FALSE)),"",VLOOKUP($J428,'Miljövärden urval för publ'!$B$2:$H$490,MATCH(M$3,'Miljövärden urval för publ'!$B$2:$H$2,0),FALSE))</f>
        <v/>
      </c>
      <c r="N428" s="106" t="str">
        <f>IF(ISERROR(VLOOKUP($J428,'Miljövärden urval för publ'!$B$2:$H$490,MATCH(N$3,'Miljövärden urval för publ'!$B$2:$H$2,0),FALSE)),"",VLOOKUP($J428,'Miljövärden urval för publ'!$B$2:$H$490,MATCH(N$3,'Miljövärden urval för publ'!$B$2:$H$2,0),FALSE))</f>
        <v/>
      </c>
    </row>
    <row r="429" spans="1:14" x14ac:dyDescent="0.25">
      <c r="A429" s="116"/>
      <c r="B429" s="116"/>
      <c r="E429" s="113"/>
      <c r="I429" s="106" t="str">
        <f t="shared" si="19"/>
        <v/>
      </c>
      <c r="J429" s="106" t="str">
        <f t="shared" si="20"/>
        <v/>
      </c>
      <c r="K429" s="106" t="str">
        <f>IF(ISERROR(VLOOKUP($J429,'Miljövärden urval för publ'!$B$2:$H$490,MATCH(K$3,'Miljövärden urval för publ'!$B$2:$H$2,0),FALSE)),"",VLOOKUP($J429,'Miljövärden urval för publ'!$B$2:$H$490,MATCH(K$3,'Miljövärden urval för publ'!$B$2:$H$2,0),FALSE))</f>
        <v/>
      </c>
      <c r="L429" s="106" t="str">
        <f>IF(ISERROR(VLOOKUP($J429,'Miljövärden urval för publ'!$B$2:$H$490,MATCH(L$3,'Miljövärden urval för publ'!$B$2:$H$2,0),FALSE)),"",VLOOKUP($J429,'Miljövärden urval för publ'!$B$2:$H$490,MATCH(L$3,'Miljövärden urval för publ'!$B$2:$H$2,0),FALSE))</f>
        <v/>
      </c>
      <c r="M429" s="106" t="str">
        <f>IF(ISERROR(VLOOKUP($J429,'Miljövärden urval för publ'!$B$2:$H$490,MATCH(M$3,'Miljövärden urval för publ'!$B$2:$H$2,0),FALSE)),"",VLOOKUP($J429,'Miljövärden urval för publ'!$B$2:$H$490,MATCH(M$3,'Miljövärden urval för publ'!$B$2:$H$2,0),FALSE))</f>
        <v/>
      </c>
      <c r="N429" s="106" t="str">
        <f>IF(ISERROR(VLOOKUP($J429,'Miljövärden urval för publ'!$B$2:$H$490,MATCH(N$3,'Miljövärden urval för publ'!$B$2:$H$2,0),FALSE)),"",VLOOKUP($J429,'Miljövärden urval för publ'!$B$2:$H$490,MATCH(N$3,'Miljövärden urval för publ'!$B$2:$H$2,0),FALSE))</f>
        <v/>
      </c>
    </row>
    <row r="430" spans="1:14" x14ac:dyDescent="0.25">
      <c r="A430" s="116"/>
      <c r="B430" s="116"/>
      <c r="E430" s="113"/>
      <c r="I430" s="106" t="str">
        <f t="shared" si="19"/>
        <v/>
      </c>
      <c r="J430" s="106" t="str">
        <f t="shared" si="20"/>
        <v/>
      </c>
      <c r="K430" s="106" t="str">
        <f>IF(ISERROR(VLOOKUP($J430,'Miljövärden urval för publ'!$B$2:$H$490,MATCH(K$3,'Miljövärden urval för publ'!$B$2:$H$2,0),FALSE)),"",VLOOKUP($J430,'Miljövärden urval för publ'!$B$2:$H$490,MATCH(K$3,'Miljövärden urval för publ'!$B$2:$H$2,0),FALSE))</f>
        <v/>
      </c>
      <c r="L430" s="106" t="str">
        <f>IF(ISERROR(VLOOKUP($J430,'Miljövärden urval för publ'!$B$2:$H$490,MATCH(L$3,'Miljövärden urval för publ'!$B$2:$H$2,0),FALSE)),"",VLOOKUP($J430,'Miljövärden urval för publ'!$B$2:$H$490,MATCH(L$3,'Miljövärden urval för publ'!$B$2:$H$2,0),FALSE))</f>
        <v/>
      </c>
      <c r="M430" s="106" t="str">
        <f>IF(ISERROR(VLOOKUP($J430,'Miljövärden urval för publ'!$B$2:$H$490,MATCH(M$3,'Miljövärden urval för publ'!$B$2:$H$2,0),FALSE)),"",VLOOKUP($J430,'Miljövärden urval för publ'!$B$2:$H$490,MATCH(M$3,'Miljövärden urval för publ'!$B$2:$H$2,0),FALSE))</f>
        <v/>
      </c>
      <c r="N430" s="106" t="str">
        <f>IF(ISERROR(VLOOKUP($J430,'Miljövärden urval för publ'!$B$2:$H$490,MATCH(N$3,'Miljövärden urval för publ'!$B$2:$H$2,0),FALSE)),"",VLOOKUP($J430,'Miljövärden urval för publ'!$B$2:$H$490,MATCH(N$3,'Miljövärden urval för publ'!$B$2:$H$2,0),FALSE))</f>
        <v/>
      </c>
    </row>
    <row r="431" spans="1:14" x14ac:dyDescent="0.25">
      <c r="A431" s="116"/>
      <c r="B431" s="116"/>
      <c r="E431" s="113"/>
      <c r="I431" s="106" t="str">
        <f t="shared" si="19"/>
        <v/>
      </c>
      <c r="J431" s="106" t="str">
        <f t="shared" si="20"/>
        <v/>
      </c>
      <c r="K431" s="106" t="str">
        <f>IF(ISERROR(VLOOKUP($J431,'Miljövärden urval för publ'!$B$2:$H$490,MATCH(K$3,'Miljövärden urval för publ'!$B$2:$H$2,0),FALSE)),"",VLOOKUP($J431,'Miljövärden urval för publ'!$B$2:$H$490,MATCH(K$3,'Miljövärden urval för publ'!$B$2:$H$2,0),FALSE))</f>
        <v/>
      </c>
      <c r="L431" s="106" t="str">
        <f>IF(ISERROR(VLOOKUP($J431,'Miljövärden urval för publ'!$B$2:$H$490,MATCH(L$3,'Miljövärden urval för publ'!$B$2:$H$2,0),FALSE)),"",VLOOKUP($J431,'Miljövärden urval för publ'!$B$2:$H$490,MATCH(L$3,'Miljövärden urval för publ'!$B$2:$H$2,0),FALSE))</f>
        <v/>
      </c>
      <c r="M431" s="106" t="str">
        <f>IF(ISERROR(VLOOKUP($J431,'Miljövärden urval för publ'!$B$2:$H$490,MATCH(M$3,'Miljövärden urval för publ'!$B$2:$H$2,0),FALSE)),"",VLOOKUP($J431,'Miljövärden urval för publ'!$B$2:$H$490,MATCH(M$3,'Miljövärden urval för publ'!$B$2:$H$2,0),FALSE))</f>
        <v/>
      </c>
      <c r="N431" s="106" t="str">
        <f>IF(ISERROR(VLOOKUP($J431,'Miljövärden urval för publ'!$B$2:$H$490,MATCH(N$3,'Miljövärden urval för publ'!$B$2:$H$2,0),FALSE)),"",VLOOKUP($J431,'Miljövärden urval för publ'!$B$2:$H$490,MATCH(N$3,'Miljövärden urval för publ'!$B$2:$H$2,0),FALSE))</f>
        <v/>
      </c>
    </row>
    <row r="432" spans="1:14" x14ac:dyDescent="0.25">
      <c r="A432" s="116"/>
      <c r="B432" s="116"/>
      <c r="E432" s="113"/>
      <c r="I432" s="106" t="str">
        <f t="shared" si="19"/>
        <v/>
      </c>
      <c r="J432" s="106" t="str">
        <f t="shared" si="20"/>
        <v/>
      </c>
      <c r="K432" s="106" t="str">
        <f>IF(ISERROR(VLOOKUP($J432,'Miljövärden urval för publ'!$B$2:$H$490,MATCH(K$3,'Miljövärden urval för publ'!$B$2:$H$2,0),FALSE)),"",VLOOKUP($J432,'Miljövärden urval för publ'!$B$2:$H$490,MATCH(K$3,'Miljövärden urval för publ'!$B$2:$H$2,0),FALSE))</f>
        <v/>
      </c>
      <c r="L432" s="106" t="str">
        <f>IF(ISERROR(VLOOKUP($J432,'Miljövärden urval för publ'!$B$2:$H$490,MATCH(L$3,'Miljövärden urval för publ'!$B$2:$H$2,0),FALSE)),"",VLOOKUP($J432,'Miljövärden urval för publ'!$B$2:$H$490,MATCH(L$3,'Miljövärden urval för publ'!$B$2:$H$2,0),FALSE))</f>
        <v/>
      </c>
      <c r="M432" s="106" t="str">
        <f>IF(ISERROR(VLOOKUP($J432,'Miljövärden urval för publ'!$B$2:$H$490,MATCH(M$3,'Miljövärden urval för publ'!$B$2:$H$2,0),FALSE)),"",VLOOKUP($J432,'Miljövärden urval för publ'!$B$2:$H$490,MATCH(M$3,'Miljövärden urval för publ'!$B$2:$H$2,0),FALSE))</f>
        <v/>
      </c>
      <c r="N432" s="106" t="str">
        <f>IF(ISERROR(VLOOKUP($J432,'Miljövärden urval för publ'!$B$2:$H$490,MATCH(N$3,'Miljövärden urval för publ'!$B$2:$H$2,0),FALSE)),"",VLOOKUP($J432,'Miljövärden urval för publ'!$B$2:$H$490,MATCH(N$3,'Miljövärden urval för publ'!$B$2:$H$2,0),FALSE))</f>
        <v/>
      </c>
    </row>
    <row r="433" spans="1:14" x14ac:dyDescent="0.25">
      <c r="A433" s="116"/>
      <c r="B433" s="116"/>
      <c r="E433" s="113"/>
      <c r="I433" s="106" t="str">
        <f t="shared" si="19"/>
        <v/>
      </c>
      <c r="J433" s="106" t="str">
        <f t="shared" si="20"/>
        <v/>
      </c>
      <c r="K433" s="106" t="str">
        <f>IF(ISERROR(VLOOKUP($J433,'Miljövärden urval för publ'!$B$2:$H$490,MATCH(K$3,'Miljövärden urval för publ'!$B$2:$H$2,0),FALSE)),"",VLOOKUP($J433,'Miljövärden urval för publ'!$B$2:$H$490,MATCH(K$3,'Miljövärden urval för publ'!$B$2:$H$2,0),FALSE))</f>
        <v/>
      </c>
      <c r="L433" s="106" t="str">
        <f>IF(ISERROR(VLOOKUP($J433,'Miljövärden urval för publ'!$B$2:$H$490,MATCH(L$3,'Miljövärden urval för publ'!$B$2:$H$2,0),FALSE)),"",VLOOKUP($J433,'Miljövärden urval för publ'!$B$2:$H$490,MATCH(L$3,'Miljövärden urval för publ'!$B$2:$H$2,0),FALSE))</f>
        <v/>
      </c>
      <c r="M433" s="106" t="str">
        <f>IF(ISERROR(VLOOKUP($J433,'Miljövärden urval för publ'!$B$2:$H$490,MATCH(M$3,'Miljövärden urval för publ'!$B$2:$H$2,0),FALSE)),"",VLOOKUP($J433,'Miljövärden urval för publ'!$B$2:$H$490,MATCH(M$3,'Miljövärden urval för publ'!$B$2:$H$2,0),FALSE))</f>
        <v/>
      </c>
      <c r="N433" s="106" t="str">
        <f>IF(ISERROR(VLOOKUP($J433,'Miljövärden urval för publ'!$B$2:$H$490,MATCH(N$3,'Miljövärden urval för publ'!$B$2:$H$2,0),FALSE)),"",VLOOKUP($J433,'Miljövärden urval för publ'!$B$2:$H$490,MATCH(N$3,'Miljövärden urval för publ'!$B$2:$H$2,0),FALSE))</f>
        <v/>
      </c>
    </row>
    <row r="434" spans="1:14" x14ac:dyDescent="0.25">
      <c r="A434" s="116"/>
      <c r="B434" s="116"/>
      <c r="E434" s="113"/>
      <c r="I434" s="106" t="str">
        <f t="shared" si="19"/>
        <v/>
      </c>
      <c r="J434" s="106" t="str">
        <f t="shared" si="20"/>
        <v/>
      </c>
      <c r="K434" s="106" t="str">
        <f>IF(ISERROR(VLOOKUP($J434,'Miljövärden urval för publ'!$B$2:$H$490,MATCH(K$3,'Miljövärden urval för publ'!$B$2:$H$2,0),FALSE)),"",VLOOKUP($J434,'Miljövärden urval för publ'!$B$2:$H$490,MATCH(K$3,'Miljövärden urval för publ'!$B$2:$H$2,0),FALSE))</f>
        <v/>
      </c>
      <c r="L434" s="106" t="str">
        <f>IF(ISERROR(VLOOKUP($J434,'Miljövärden urval för publ'!$B$2:$H$490,MATCH(L$3,'Miljövärden urval för publ'!$B$2:$H$2,0),FALSE)),"",VLOOKUP($J434,'Miljövärden urval för publ'!$B$2:$H$490,MATCH(L$3,'Miljövärden urval för publ'!$B$2:$H$2,0),FALSE))</f>
        <v/>
      </c>
      <c r="M434" s="106" t="str">
        <f>IF(ISERROR(VLOOKUP($J434,'Miljövärden urval för publ'!$B$2:$H$490,MATCH(M$3,'Miljövärden urval för publ'!$B$2:$H$2,0),FALSE)),"",VLOOKUP($J434,'Miljövärden urval för publ'!$B$2:$H$490,MATCH(M$3,'Miljövärden urval för publ'!$B$2:$H$2,0),FALSE))</f>
        <v/>
      </c>
      <c r="N434" s="106" t="str">
        <f>IF(ISERROR(VLOOKUP($J434,'Miljövärden urval för publ'!$B$2:$H$490,MATCH(N$3,'Miljövärden urval för publ'!$B$2:$H$2,0),FALSE)),"",VLOOKUP($J434,'Miljövärden urval för publ'!$B$2:$H$490,MATCH(N$3,'Miljövärden urval för publ'!$B$2:$H$2,0),FALSE))</f>
        <v/>
      </c>
    </row>
    <row r="435" spans="1:14" x14ac:dyDescent="0.25">
      <c r="A435" s="116"/>
      <c r="B435" s="116"/>
      <c r="E435" s="113"/>
      <c r="I435" s="106" t="str">
        <f t="shared" si="19"/>
        <v/>
      </c>
      <c r="J435" s="106" t="str">
        <f t="shared" si="20"/>
        <v/>
      </c>
      <c r="K435" s="106" t="str">
        <f>IF(ISERROR(VLOOKUP($J435,'Miljövärden urval för publ'!$B$2:$H$490,MATCH(K$3,'Miljövärden urval för publ'!$B$2:$H$2,0),FALSE)),"",VLOOKUP($J435,'Miljövärden urval för publ'!$B$2:$H$490,MATCH(K$3,'Miljövärden urval för publ'!$B$2:$H$2,0),FALSE))</f>
        <v/>
      </c>
      <c r="L435" s="106" t="str">
        <f>IF(ISERROR(VLOOKUP($J435,'Miljövärden urval för publ'!$B$2:$H$490,MATCH(L$3,'Miljövärden urval för publ'!$B$2:$H$2,0),FALSE)),"",VLOOKUP($J435,'Miljövärden urval för publ'!$B$2:$H$490,MATCH(L$3,'Miljövärden urval för publ'!$B$2:$H$2,0),FALSE))</f>
        <v/>
      </c>
      <c r="M435" s="106" t="str">
        <f>IF(ISERROR(VLOOKUP($J435,'Miljövärden urval för publ'!$B$2:$H$490,MATCH(M$3,'Miljövärden urval för publ'!$B$2:$H$2,0),FALSE)),"",VLOOKUP($J435,'Miljövärden urval för publ'!$B$2:$H$490,MATCH(M$3,'Miljövärden urval för publ'!$B$2:$H$2,0),FALSE))</f>
        <v/>
      </c>
      <c r="N435" s="106" t="str">
        <f>IF(ISERROR(VLOOKUP($J435,'Miljövärden urval för publ'!$B$2:$H$490,MATCH(N$3,'Miljövärden urval för publ'!$B$2:$H$2,0),FALSE)),"",VLOOKUP($J435,'Miljövärden urval för publ'!$B$2:$H$490,MATCH(N$3,'Miljövärden urval för publ'!$B$2:$H$2,0),FALSE))</f>
        <v/>
      </c>
    </row>
    <row r="436" spans="1:14" x14ac:dyDescent="0.25">
      <c r="A436" s="116"/>
      <c r="B436" s="116"/>
      <c r="E436" s="113"/>
      <c r="I436" s="106" t="str">
        <f t="shared" si="19"/>
        <v/>
      </c>
      <c r="J436" s="106" t="str">
        <f t="shared" si="20"/>
        <v/>
      </c>
      <c r="K436" s="106" t="str">
        <f>IF(ISERROR(VLOOKUP($J436,'Miljövärden urval för publ'!$B$2:$H$490,MATCH(K$3,'Miljövärden urval för publ'!$B$2:$H$2,0),FALSE)),"",VLOOKUP($J436,'Miljövärden urval för publ'!$B$2:$H$490,MATCH(K$3,'Miljövärden urval för publ'!$B$2:$H$2,0),FALSE))</f>
        <v/>
      </c>
      <c r="L436" s="106" t="str">
        <f>IF(ISERROR(VLOOKUP($J436,'Miljövärden urval för publ'!$B$2:$H$490,MATCH(L$3,'Miljövärden urval för publ'!$B$2:$H$2,0),FALSE)),"",VLOOKUP($J436,'Miljövärden urval för publ'!$B$2:$H$490,MATCH(L$3,'Miljövärden urval för publ'!$B$2:$H$2,0),FALSE))</f>
        <v/>
      </c>
      <c r="M436" s="106" t="str">
        <f>IF(ISERROR(VLOOKUP($J436,'Miljövärden urval för publ'!$B$2:$H$490,MATCH(M$3,'Miljövärden urval för publ'!$B$2:$H$2,0),FALSE)),"",VLOOKUP($J436,'Miljövärden urval för publ'!$B$2:$H$490,MATCH(M$3,'Miljövärden urval för publ'!$B$2:$H$2,0),FALSE))</f>
        <v/>
      </c>
      <c r="N436" s="106" t="str">
        <f>IF(ISERROR(VLOOKUP($J436,'Miljövärden urval för publ'!$B$2:$H$490,MATCH(N$3,'Miljövärden urval för publ'!$B$2:$H$2,0),FALSE)),"",VLOOKUP($J436,'Miljövärden urval för publ'!$B$2:$H$490,MATCH(N$3,'Miljövärden urval för publ'!$B$2:$H$2,0),FALSE))</f>
        <v/>
      </c>
    </row>
    <row r="437" spans="1:14" x14ac:dyDescent="0.25">
      <c r="A437" s="116"/>
      <c r="B437" s="116"/>
      <c r="E437" s="113"/>
      <c r="I437" s="106" t="str">
        <f t="shared" si="19"/>
        <v/>
      </c>
      <c r="J437" s="106" t="str">
        <f t="shared" si="20"/>
        <v/>
      </c>
      <c r="K437" s="106" t="str">
        <f>IF(ISERROR(VLOOKUP($J437,'Miljövärden urval för publ'!$B$2:$H$490,MATCH(K$3,'Miljövärden urval för publ'!$B$2:$H$2,0),FALSE)),"",VLOOKUP($J437,'Miljövärden urval för publ'!$B$2:$H$490,MATCH(K$3,'Miljövärden urval för publ'!$B$2:$H$2,0),FALSE))</f>
        <v/>
      </c>
      <c r="L437" s="106" t="str">
        <f>IF(ISERROR(VLOOKUP($J437,'Miljövärden urval för publ'!$B$2:$H$490,MATCH(L$3,'Miljövärden urval för publ'!$B$2:$H$2,0),FALSE)),"",VLOOKUP($J437,'Miljövärden urval för publ'!$B$2:$H$490,MATCH(L$3,'Miljövärden urval för publ'!$B$2:$H$2,0),FALSE))</f>
        <v/>
      </c>
      <c r="M437" s="106" t="str">
        <f>IF(ISERROR(VLOOKUP($J437,'Miljövärden urval för publ'!$B$2:$H$490,MATCH(M$3,'Miljövärden urval för publ'!$B$2:$H$2,0),FALSE)),"",VLOOKUP($J437,'Miljövärden urval för publ'!$B$2:$H$490,MATCH(M$3,'Miljövärden urval för publ'!$B$2:$H$2,0),FALSE))</f>
        <v/>
      </c>
      <c r="N437" s="106" t="str">
        <f>IF(ISERROR(VLOOKUP($J437,'Miljövärden urval för publ'!$B$2:$H$490,MATCH(N$3,'Miljövärden urval för publ'!$B$2:$H$2,0),FALSE)),"",VLOOKUP($J437,'Miljövärden urval för publ'!$B$2:$H$490,MATCH(N$3,'Miljövärden urval för publ'!$B$2:$H$2,0),FALSE))</f>
        <v/>
      </c>
    </row>
    <row r="438" spans="1:14" x14ac:dyDescent="0.25">
      <c r="A438" s="116"/>
      <c r="B438" s="116"/>
      <c r="E438" s="113"/>
      <c r="I438" s="106" t="str">
        <f t="shared" si="19"/>
        <v/>
      </c>
      <c r="J438" s="106" t="str">
        <f t="shared" si="20"/>
        <v/>
      </c>
      <c r="K438" s="106" t="str">
        <f>IF(ISERROR(VLOOKUP($J438,'Miljövärden urval för publ'!$B$2:$H$490,MATCH(K$3,'Miljövärden urval för publ'!$B$2:$H$2,0),FALSE)),"",VLOOKUP($J438,'Miljövärden urval för publ'!$B$2:$H$490,MATCH(K$3,'Miljövärden urval för publ'!$B$2:$H$2,0),FALSE))</f>
        <v/>
      </c>
      <c r="L438" s="106" t="str">
        <f>IF(ISERROR(VLOOKUP($J438,'Miljövärden urval för publ'!$B$2:$H$490,MATCH(L$3,'Miljövärden urval för publ'!$B$2:$H$2,0),FALSE)),"",VLOOKUP($J438,'Miljövärden urval för publ'!$B$2:$H$490,MATCH(L$3,'Miljövärden urval för publ'!$B$2:$H$2,0),FALSE))</f>
        <v/>
      </c>
      <c r="M438" s="106" t="str">
        <f>IF(ISERROR(VLOOKUP($J438,'Miljövärden urval för publ'!$B$2:$H$490,MATCH(M$3,'Miljövärden urval för publ'!$B$2:$H$2,0),FALSE)),"",VLOOKUP($J438,'Miljövärden urval för publ'!$B$2:$H$490,MATCH(M$3,'Miljövärden urval för publ'!$B$2:$H$2,0),FALSE))</f>
        <v/>
      </c>
      <c r="N438" s="106" t="str">
        <f>IF(ISERROR(VLOOKUP($J438,'Miljövärden urval för publ'!$B$2:$H$490,MATCH(N$3,'Miljövärden urval för publ'!$B$2:$H$2,0),FALSE)),"",VLOOKUP($J438,'Miljövärden urval för publ'!$B$2:$H$490,MATCH(N$3,'Miljövärden urval för publ'!$B$2:$H$2,0),FALSE))</f>
        <v/>
      </c>
    </row>
    <row r="439" spans="1:14" x14ac:dyDescent="0.25">
      <c r="A439" s="116"/>
      <c r="B439" s="116"/>
      <c r="E439" s="113"/>
      <c r="I439" s="106" t="str">
        <f t="shared" si="19"/>
        <v/>
      </c>
      <c r="J439" s="106" t="str">
        <f t="shared" si="20"/>
        <v/>
      </c>
      <c r="K439" s="106" t="str">
        <f>IF(ISERROR(VLOOKUP($J439,'Miljövärden urval för publ'!$B$2:$H$490,MATCH(K$3,'Miljövärden urval för publ'!$B$2:$H$2,0),FALSE)),"",VLOOKUP($J439,'Miljövärden urval för publ'!$B$2:$H$490,MATCH(K$3,'Miljövärden urval för publ'!$B$2:$H$2,0),FALSE))</f>
        <v/>
      </c>
      <c r="L439" s="106" t="str">
        <f>IF(ISERROR(VLOOKUP($J439,'Miljövärden urval för publ'!$B$2:$H$490,MATCH(L$3,'Miljövärden urval för publ'!$B$2:$H$2,0),FALSE)),"",VLOOKUP($J439,'Miljövärden urval för publ'!$B$2:$H$490,MATCH(L$3,'Miljövärden urval för publ'!$B$2:$H$2,0),FALSE))</f>
        <v/>
      </c>
      <c r="M439" s="106" t="str">
        <f>IF(ISERROR(VLOOKUP($J439,'Miljövärden urval för publ'!$B$2:$H$490,MATCH(M$3,'Miljövärden urval för publ'!$B$2:$H$2,0),FALSE)),"",VLOOKUP($J439,'Miljövärden urval för publ'!$B$2:$H$490,MATCH(M$3,'Miljövärden urval för publ'!$B$2:$H$2,0),FALSE))</f>
        <v/>
      </c>
      <c r="N439" s="106" t="str">
        <f>IF(ISERROR(VLOOKUP($J439,'Miljövärden urval för publ'!$B$2:$H$490,MATCH(N$3,'Miljövärden urval för publ'!$B$2:$H$2,0),FALSE)),"",VLOOKUP($J439,'Miljövärden urval för publ'!$B$2:$H$490,MATCH(N$3,'Miljövärden urval för publ'!$B$2:$H$2,0),FALSE))</f>
        <v/>
      </c>
    </row>
    <row r="440" spans="1:14" x14ac:dyDescent="0.25">
      <c r="A440" s="116"/>
      <c r="B440" s="116"/>
      <c r="E440" s="113"/>
      <c r="I440" s="106" t="str">
        <f t="shared" si="19"/>
        <v/>
      </c>
      <c r="J440" s="106" t="str">
        <f t="shared" si="20"/>
        <v/>
      </c>
      <c r="K440" s="106" t="str">
        <f>IF(ISERROR(VLOOKUP($J440,'Miljövärden urval för publ'!$B$2:$H$490,MATCH(K$3,'Miljövärden urval för publ'!$B$2:$H$2,0),FALSE)),"",VLOOKUP($J440,'Miljövärden urval för publ'!$B$2:$H$490,MATCH(K$3,'Miljövärden urval för publ'!$B$2:$H$2,0),FALSE))</f>
        <v/>
      </c>
      <c r="L440" s="106" t="str">
        <f>IF(ISERROR(VLOOKUP($J440,'Miljövärden urval för publ'!$B$2:$H$490,MATCH(L$3,'Miljövärden urval för publ'!$B$2:$H$2,0),FALSE)),"",VLOOKUP($J440,'Miljövärden urval för publ'!$B$2:$H$490,MATCH(L$3,'Miljövärden urval för publ'!$B$2:$H$2,0),FALSE))</f>
        <v/>
      </c>
      <c r="M440" s="106" t="str">
        <f>IF(ISERROR(VLOOKUP($J440,'Miljövärden urval för publ'!$B$2:$H$490,MATCH(M$3,'Miljövärden urval för publ'!$B$2:$H$2,0),FALSE)),"",VLOOKUP($J440,'Miljövärden urval för publ'!$B$2:$H$490,MATCH(M$3,'Miljövärden urval för publ'!$B$2:$H$2,0),FALSE))</f>
        <v/>
      </c>
      <c r="N440" s="106" t="str">
        <f>IF(ISERROR(VLOOKUP($J440,'Miljövärden urval för publ'!$B$2:$H$490,MATCH(N$3,'Miljövärden urval för publ'!$B$2:$H$2,0),FALSE)),"",VLOOKUP($J440,'Miljövärden urval för publ'!$B$2:$H$490,MATCH(N$3,'Miljövärden urval för publ'!$B$2:$H$2,0),FALSE))</f>
        <v/>
      </c>
    </row>
    <row r="441" spans="1:14" x14ac:dyDescent="0.25">
      <c r="A441" s="116"/>
      <c r="B441" s="116"/>
      <c r="E441" s="113"/>
      <c r="I441" s="106" t="str">
        <f t="shared" si="19"/>
        <v/>
      </c>
      <c r="J441" s="106" t="str">
        <f t="shared" si="20"/>
        <v/>
      </c>
      <c r="K441" s="106" t="str">
        <f>IF(ISERROR(VLOOKUP($J441,'Miljövärden urval för publ'!$B$2:$H$490,MATCH(K$3,'Miljövärden urval för publ'!$B$2:$H$2,0),FALSE)),"",VLOOKUP($J441,'Miljövärden urval för publ'!$B$2:$H$490,MATCH(K$3,'Miljövärden urval för publ'!$B$2:$H$2,0),FALSE))</f>
        <v/>
      </c>
      <c r="L441" s="106" t="str">
        <f>IF(ISERROR(VLOOKUP($J441,'Miljövärden urval för publ'!$B$2:$H$490,MATCH(L$3,'Miljövärden urval för publ'!$B$2:$H$2,0),FALSE)),"",VLOOKUP($J441,'Miljövärden urval för publ'!$B$2:$H$490,MATCH(L$3,'Miljövärden urval för publ'!$B$2:$H$2,0),FALSE))</f>
        <v/>
      </c>
      <c r="M441" s="106" t="str">
        <f>IF(ISERROR(VLOOKUP($J441,'Miljövärden urval för publ'!$B$2:$H$490,MATCH(M$3,'Miljövärden urval för publ'!$B$2:$H$2,0),FALSE)),"",VLOOKUP($J441,'Miljövärden urval för publ'!$B$2:$H$490,MATCH(M$3,'Miljövärden urval för publ'!$B$2:$H$2,0),FALSE))</f>
        <v/>
      </c>
      <c r="N441" s="106" t="str">
        <f>IF(ISERROR(VLOOKUP($J441,'Miljövärden urval för publ'!$B$2:$H$490,MATCH(N$3,'Miljövärden urval för publ'!$B$2:$H$2,0),FALSE)),"",VLOOKUP($J441,'Miljövärden urval för publ'!$B$2:$H$490,MATCH(N$3,'Miljövärden urval för publ'!$B$2:$H$2,0),FALSE))</f>
        <v/>
      </c>
    </row>
    <row r="442" spans="1:14" x14ac:dyDescent="0.25">
      <c r="A442" s="116"/>
      <c r="B442" s="116"/>
      <c r="E442" s="113"/>
      <c r="I442" s="106" t="str">
        <f t="shared" si="19"/>
        <v/>
      </c>
      <c r="J442" s="106" t="str">
        <f t="shared" si="20"/>
        <v/>
      </c>
      <c r="K442" s="106" t="str">
        <f>IF(ISERROR(VLOOKUP($J442,'Miljövärden urval för publ'!$B$2:$H$490,MATCH(K$3,'Miljövärden urval för publ'!$B$2:$H$2,0),FALSE)),"",VLOOKUP($J442,'Miljövärden urval för publ'!$B$2:$H$490,MATCH(K$3,'Miljövärden urval för publ'!$B$2:$H$2,0),FALSE))</f>
        <v/>
      </c>
      <c r="L442" s="106" t="str">
        <f>IF(ISERROR(VLOOKUP($J442,'Miljövärden urval för publ'!$B$2:$H$490,MATCH(L$3,'Miljövärden urval för publ'!$B$2:$H$2,0),FALSE)),"",VLOOKUP($J442,'Miljövärden urval för publ'!$B$2:$H$490,MATCH(L$3,'Miljövärden urval för publ'!$B$2:$H$2,0),FALSE))</f>
        <v/>
      </c>
      <c r="M442" s="106" t="str">
        <f>IF(ISERROR(VLOOKUP($J442,'Miljövärden urval för publ'!$B$2:$H$490,MATCH(M$3,'Miljövärden urval för publ'!$B$2:$H$2,0),FALSE)),"",VLOOKUP($J442,'Miljövärden urval för publ'!$B$2:$H$490,MATCH(M$3,'Miljövärden urval för publ'!$B$2:$H$2,0),FALSE))</f>
        <v/>
      </c>
      <c r="N442" s="106" t="str">
        <f>IF(ISERROR(VLOOKUP($J442,'Miljövärden urval för publ'!$B$2:$H$490,MATCH(N$3,'Miljövärden urval för publ'!$B$2:$H$2,0),FALSE)),"",VLOOKUP($J442,'Miljövärden urval för publ'!$B$2:$H$490,MATCH(N$3,'Miljövärden urval för publ'!$B$2:$H$2,0),FALSE))</f>
        <v/>
      </c>
    </row>
    <row r="443" spans="1:14" x14ac:dyDescent="0.25">
      <c r="A443" s="116"/>
      <c r="B443" s="116"/>
      <c r="E443" s="113"/>
      <c r="I443" s="106" t="str">
        <f t="shared" si="19"/>
        <v/>
      </c>
      <c r="J443" s="106" t="str">
        <f t="shared" si="20"/>
        <v/>
      </c>
      <c r="K443" s="106" t="str">
        <f>IF(ISERROR(VLOOKUP($J443,'Miljövärden urval för publ'!$B$2:$H$490,MATCH(K$3,'Miljövärden urval för publ'!$B$2:$H$2,0),FALSE)),"",VLOOKUP($J443,'Miljövärden urval för publ'!$B$2:$H$490,MATCH(K$3,'Miljövärden urval för publ'!$B$2:$H$2,0),FALSE))</f>
        <v/>
      </c>
      <c r="L443" s="106" t="str">
        <f>IF(ISERROR(VLOOKUP($J443,'Miljövärden urval för publ'!$B$2:$H$490,MATCH(L$3,'Miljövärden urval för publ'!$B$2:$H$2,0),FALSE)),"",VLOOKUP($J443,'Miljövärden urval för publ'!$B$2:$H$490,MATCH(L$3,'Miljövärden urval för publ'!$B$2:$H$2,0),FALSE))</f>
        <v/>
      </c>
      <c r="M443" s="106" t="str">
        <f>IF(ISERROR(VLOOKUP($J443,'Miljövärden urval för publ'!$B$2:$H$490,MATCH(M$3,'Miljövärden urval för publ'!$B$2:$H$2,0),FALSE)),"",VLOOKUP($J443,'Miljövärden urval för publ'!$B$2:$H$490,MATCH(M$3,'Miljövärden urval för publ'!$B$2:$H$2,0),FALSE))</f>
        <v/>
      </c>
      <c r="N443" s="106" t="str">
        <f>IF(ISERROR(VLOOKUP($J443,'Miljövärden urval för publ'!$B$2:$H$490,MATCH(N$3,'Miljövärden urval för publ'!$B$2:$H$2,0),FALSE)),"",VLOOKUP($J443,'Miljövärden urval för publ'!$B$2:$H$490,MATCH(N$3,'Miljövärden urval för publ'!$B$2:$H$2,0),FALSE))</f>
        <v/>
      </c>
    </row>
    <row r="444" spans="1:14" x14ac:dyDescent="0.25">
      <c r="A444" s="116"/>
      <c r="B444" s="116"/>
      <c r="E444" s="113"/>
      <c r="I444" s="106" t="str">
        <f t="shared" si="19"/>
        <v/>
      </c>
      <c r="J444" s="106" t="str">
        <f t="shared" si="20"/>
        <v/>
      </c>
      <c r="K444" s="106" t="str">
        <f>IF(ISERROR(VLOOKUP($J444,'Miljövärden urval för publ'!$B$2:$H$490,MATCH(K$3,'Miljövärden urval för publ'!$B$2:$H$2,0),FALSE)),"",VLOOKUP($J444,'Miljövärden urval för publ'!$B$2:$H$490,MATCH(K$3,'Miljövärden urval för publ'!$B$2:$H$2,0),FALSE))</f>
        <v/>
      </c>
      <c r="L444" s="106" t="str">
        <f>IF(ISERROR(VLOOKUP($J444,'Miljövärden urval för publ'!$B$2:$H$490,MATCH(L$3,'Miljövärden urval för publ'!$B$2:$H$2,0),FALSE)),"",VLOOKUP($J444,'Miljövärden urval för publ'!$B$2:$H$490,MATCH(L$3,'Miljövärden urval för publ'!$B$2:$H$2,0),FALSE))</f>
        <v/>
      </c>
      <c r="M444" s="106" t="str">
        <f>IF(ISERROR(VLOOKUP($J444,'Miljövärden urval för publ'!$B$2:$H$490,MATCH(M$3,'Miljövärden urval för publ'!$B$2:$H$2,0),FALSE)),"",VLOOKUP($J444,'Miljövärden urval för publ'!$B$2:$H$490,MATCH(M$3,'Miljövärden urval för publ'!$B$2:$H$2,0),FALSE))</f>
        <v/>
      </c>
      <c r="N444" s="106" t="str">
        <f>IF(ISERROR(VLOOKUP($J444,'Miljövärden urval för publ'!$B$2:$H$490,MATCH(N$3,'Miljövärden urval för publ'!$B$2:$H$2,0),FALSE)),"",VLOOKUP($J444,'Miljövärden urval för publ'!$B$2:$H$490,MATCH(N$3,'Miljövärden urval för publ'!$B$2:$H$2,0),FALSE))</f>
        <v/>
      </c>
    </row>
    <row r="445" spans="1:14" x14ac:dyDescent="0.25">
      <c r="A445" s="116"/>
      <c r="B445" s="116"/>
      <c r="E445" s="113"/>
      <c r="I445" s="106" t="str">
        <f t="shared" si="19"/>
        <v/>
      </c>
      <c r="J445" s="106" t="str">
        <f t="shared" si="20"/>
        <v/>
      </c>
      <c r="K445" s="106" t="str">
        <f>IF(ISERROR(VLOOKUP($J445,'Miljövärden urval för publ'!$B$2:$H$490,MATCH(K$3,'Miljövärden urval för publ'!$B$2:$H$2,0),FALSE)),"",VLOOKUP($J445,'Miljövärden urval för publ'!$B$2:$H$490,MATCH(K$3,'Miljövärden urval för publ'!$B$2:$H$2,0),FALSE))</f>
        <v/>
      </c>
      <c r="L445" s="106" t="str">
        <f>IF(ISERROR(VLOOKUP($J445,'Miljövärden urval för publ'!$B$2:$H$490,MATCH(L$3,'Miljövärden urval för publ'!$B$2:$H$2,0),FALSE)),"",VLOOKUP($J445,'Miljövärden urval för publ'!$B$2:$H$490,MATCH(L$3,'Miljövärden urval för publ'!$B$2:$H$2,0),FALSE))</f>
        <v/>
      </c>
      <c r="M445" s="106" t="str">
        <f>IF(ISERROR(VLOOKUP($J445,'Miljövärden urval för publ'!$B$2:$H$490,MATCH(M$3,'Miljövärden urval för publ'!$B$2:$H$2,0),FALSE)),"",VLOOKUP($J445,'Miljövärden urval för publ'!$B$2:$H$490,MATCH(M$3,'Miljövärden urval för publ'!$B$2:$H$2,0),FALSE))</f>
        <v/>
      </c>
      <c r="N445" s="106" t="str">
        <f>IF(ISERROR(VLOOKUP($J445,'Miljövärden urval för publ'!$B$2:$H$490,MATCH(N$3,'Miljövärden urval för publ'!$B$2:$H$2,0),FALSE)),"",VLOOKUP($J445,'Miljövärden urval för publ'!$B$2:$H$490,MATCH(N$3,'Miljövärden urval för publ'!$B$2:$H$2,0),FALSE))</f>
        <v/>
      </c>
    </row>
    <row r="446" spans="1:14" x14ac:dyDescent="0.25">
      <c r="A446" s="116"/>
      <c r="B446" s="116"/>
      <c r="E446" s="113"/>
      <c r="I446" s="106" t="str">
        <f t="shared" si="19"/>
        <v/>
      </c>
      <c r="J446" s="106" t="str">
        <f t="shared" si="20"/>
        <v/>
      </c>
      <c r="K446" s="106" t="str">
        <f>IF(ISERROR(VLOOKUP($J446,'Miljövärden urval för publ'!$B$2:$H$490,MATCH(K$3,'Miljövärden urval för publ'!$B$2:$H$2,0),FALSE)),"",VLOOKUP($J446,'Miljövärden urval för publ'!$B$2:$H$490,MATCH(K$3,'Miljövärden urval för publ'!$B$2:$H$2,0),FALSE))</f>
        <v/>
      </c>
      <c r="L446" s="106" t="str">
        <f>IF(ISERROR(VLOOKUP($J446,'Miljövärden urval för publ'!$B$2:$H$490,MATCH(L$3,'Miljövärden urval för publ'!$B$2:$H$2,0),FALSE)),"",VLOOKUP($J446,'Miljövärden urval för publ'!$B$2:$H$490,MATCH(L$3,'Miljövärden urval för publ'!$B$2:$H$2,0),FALSE))</f>
        <v/>
      </c>
      <c r="M446" s="106" t="str">
        <f>IF(ISERROR(VLOOKUP($J446,'Miljövärden urval för publ'!$B$2:$H$490,MATCH(M$3,'Miljövärden urval för publ'!$B$2:$H$2,0),FALSE)),"",VLOOKUP($J446,'Miljövärden urval för publ'!$B$2:$H$490,MATCH(M$3,'Miljövärden urval för publ'!$B$2:$H$2,0),FALSE))</f>
        <v/>
      </c>
      <c r="N446" s="106" t="str">
        <f>IF(ISERROR(VLOOKUP($J446,'Miljövärden urval för publ'!$B$2:$H$490,MATCH(N$3,'Miljövärden urval för publ'!$B$2:$H$2,0),FALSE)),"",VLOOKUP($J446,'Miljövärden urval för publ'!$B$2:$H$490,MATCH(N$3,'Miljövärden urval för publ'!$B$2:$H$2,0),FALSE))</f>
        <v/>
      </c>
    </row>
    <row r="447" spans="1:14" x14ac:dyDescent="0.25">
      <c r="A447" s="116"/>
      <c r="B447" s="116"/>
      <c r="E447" s="113"/>
      <c r="I447" s="106" t="str">
        <f t="shared" si="19"/>
        <v/>
      </c>
      <c r="J447" s="106" t="str">
        <f t="shared" si="20"/>
        <v/>
      </c>
      <c r="K447" s="106" t="str">
        <f>IF(ISERROR(VLOOKUP($J447,'Miljövärden urval för publ'!$B$2:$H$490,MATCH(K$3,'Miljövärden urval för publ'!$B$2:$H$2,0),FALSE)),"",VLOOKUP($J447,'Miljövärden urval för publ'!$B$2:$H$490,MATCH(K$3,'Miljövärden urval för publ'!$B$2:$H$2,0),FALSE))</f>
        <v/>
      </c>
      <c r="L447" s="106" t="str">
        <f>IF(ISERROR(VLOOKUP($J447,'Miljövärden urval för publ'!$B$2:$H$490,MATCH(L$3,'Miljövärden urval för publ'!$B$2:$H$2,0),FALSE)),"",VLOOKUP($J447,'Miljövärden urval för publ'!$B$2:$H$490,MATCH(L$3,'Miljövärden urval för publ'!$B$2:$H$2,0),FALSE))</f>
        <v/>
      </c>
      <c r="M447" s="106" t="str">
        <f>IF(ISERROR(VLOOKUP($J447,'Miljövärden urval för publ'!$B$2:$H$490,MATCH(M$3,'Miljövärden urval för publ'!$B$2:$H$2,0),FALSE)),"",VLOOKUP($J447,'Miljövärden urval för publ'!$B$2:$H$490,MATCH(M$3,'Miljövärden urval för publ'!$B$2:$H$2,0),FALSE))</f>
        <v/>
      </c>
      <c r="N447" s="106" t="str">
        <f>IF(ISERROR(VLOOKUP($J447,'Miljövärden urval för publ'!$B$2:$H$490,MATCH(N$3,'Miljövärden urval för publ'!$B$2:$H$2,0),FALSE)),"",VLOOKUP($J447,'Miljövärden urval för publ'!$B$2:$H$490,MATCH(N$3,'Miljövärden urval för publ'!$B$2:$H$2,0),FALSE))</f>
        <v/>
      </c>
    </row>
    <row r="448" spans="1:14" x14ac:dyDescent="0.25">
      <c r="A448" s="116"/>
      <c r="B448" s="116"/>
      <c r="E448" s="113"/>
      <c r="I448" s="106" t="str">
        <f t="shared" si="19"/>
        <v/>
      </c>
      <c r="J448" s="106" t="str">
        <f t="shared" si="20"/>
        <v/>
      </c>
      <c r="K448" s="106" t="str">
        <f>IF(ISERROR(VLOOKUP($J448,'Miljövärden urval för publ'!$B$2:$H$490,MATCH(K$3,'Miljövärden urval för publ'!$B$2:$H$2,0),FALSE)),"",VLOOKUP($J448,'Miljövärden urval för publ'!$B$2:$H$490,MATCH(K$3,'Miljövärden urval för publ'!$B$2:$H$2,0),FALSE))</f>
        <v/>
      </c>
      <c r="L448" s="106" t="str">
        <f>IF(ISERROR(VLOOKUP($J448,'Miljövärden urval för publ'!$B$2:$H$490,MATCH(L$3,'Miljövärden urval för publ'!$B$2:$H$2,0),FALSE)),"",VLOOKUP($J448,'Miljövärden urval för publ'!$B$2:$H$490,MATCH(L$3,'Miljövärden urval för publ'!$B$2:$H$2,0),FALSE))</f>
        <v/>
      </c>
      <c r="M448" s="106" t="str">
        <f>IF(ISERROR(VLOOKUP($J448,'Miljövärden urval för publ'!$B$2:$H$490,MATCH(M$3,'Miljövärden urval för publ'!$B$2:$H$2,0),FALSE)),"",VLOOKUP($J448,'Miljövärden urval för publ'!$B$2:$H$490,MATCH(M$3,'Miljövärden urval för publ'!$B$2:$H$2,0),FALSE))</f>
        <v/>
      </c>
      <c r="N448" s="106" t="str">
        <f>IF(ISERROR(VLOOKUP($J448,'Miljövärden urval för publ'!$B$2:$H$490,MATCH(N$3,'Miljövärden urval för publ'!$B$2:$H$2,0),FALSE)),"",VLOOKUP($J448,'Miljövärden urval för publ'!$B$2:$H$490,MATCH(N$3,'Miljövärden urval för publ'!$B$2:$H$2,0),FALSE))</f>
        <v/>
      </c>
    </row>
    <row r="449" spans="1:14" x14ac:dyDescent="0.25">
      <c r="A449" s="116"/>
      <c r="B449" s="116"/>
      <c r="E449" s="113"/>
      <c r="I449" s="106" t="str">
        <f t="shared" si="19"/>
        <v/>
      </c>
      <c r="J449" s="106" t="str">
        <f t="shared" si="20"/>
        <v/>
      </c>
      <c r="K449" s="106" t="str">
        <f>IF(ISERROR(VLOOKUP($J449,'Miljövärden urval för publ'!$B$2:$H$490,MATCH(K$3,'Miljövärden urval för publ'!$B$2:$H$2,0),FALSE)),"",VLOOKUP($J449,'Miljövärden urval för publ'!$B$2:$H$490,MATCH(K$3,'Miljövärden urval för publ'!$B$2:$H$2,0),FALSE))</f>
        <v/>
      </c>
      <c r="L449" s="106" t="str">
        <f>IF(ISERROR(VLOOKUP($J449,'Miljövärden urval för publ'!$B$2:$H$490,MATCH(L$3,'Miljövärden urval för publ'!$B$2:$H$2,0),FALSE)),"",VLOOKUP($J449,'Miljövärden urval för publ'!$B$2:$H$490,MATCH(L$3,'Miljövärden urval för publ'!$B$2:$H$2,0),FALSE))</f>
        <v/>
      </c>
      <c r="M449" s="106" t="str">
        <f>IF(ISERROR(VLOOKUP($J449,'Miljövärden urval för publ'!$B$2:$H$490,MATCH(M$3,'Miljövärden urval för publ'!$B$2:$H$2,0),FALSE)),"",VLOOKUP($J449,'Miljövärden urval för publ'!$B$2:$H$490,MATCH(M$3,'Miljövärden urval för publ'!$B$2:$H$2,0),FALSE))</f>
        <v/>
      </c>
      <c r="N449" s="106" t="str">
        <f>IF(ISERROR(VLOOKUP($J449,'Miljövärden urval för publ'!$B$2:$H$490,MATCH(N$3,'Miljövärden urval för publ'!$B$2:$H$2,0),FALSE)),"",VLOOKUP($J449,'Miljövärden urval för publ'!$B$2:$H$490,MATCH(N$3,'Miljövärden urval för publ'!$B$2:$H$2,0),FALSE))</f>
        <v/>
      </c>
    </row>
    <row r="450" spans="1:14" x14ac:dyDescent="0.25">
      <c r="A450" s="116"/>
      <c r="B450" s="116"/>
      <c r="E450" s="113"/>
      <c r="I450" s="106" t="str">
        <f t="shared" si="19"/>
        <v/>
      </c>
      <c r="J450" s="106" t="str">
        <f t="shared" si="20"/>
        <v/>
      </c>
      <c r="K450" s="106" t="str">
        <f>IF(ISERROR(VLOOKUP($J450,'Miljövärden urval för publ'!$B$2:$H$490,MATCH(K$3,'Miljövärden urval för publ'!$B$2:$H$2,0),FALSE)),"",VLOOKUP($J450,'Miljövärden urval för publ'!$B$2:$H$490,MATCH(K$3,'Miljövärden urval för publ'!$B$2:$H$2,0),FALSE))</f>
        <v/>
      </c>
      <c r="L450" s="106" t="str">
        <f>IF(ISERROR(VLOOKUP($J450,'Miljövärden urval för publ'!$B$2:$H$490,MATCH(L$3,'Miljövärden urval för publ'!$B$2:$H$2,0),FALSE)),"",VLOOKUP($J450,'Miljövärden urval för publ'!$B$2:$H$490,MATCH(L$3,'Miljövärden urval för publ'!$B$2:$H$2,0),FALSE))</f>
        <v/>
      </c>
      <c r="M450" s="106" t="str">
        <f>IF(ISERROR(VLOOKUP($J450,'Miljövärden urval för publ'!$B$2:$H$490,MATCH(M$3,'Miljövärden urval för publ'!$B$2:$H$2,0),FALSE)),"",VLOOKUP($J450,'Miljövärden urval för publ'!$B$2:$H$490,MATCH(M$3,'Miljövärden urval för publ'!$B$2:$H$2,0),FALSE))</f>
        <v/>
      </c>
      <c r="N450" s="106" t="str">
        <f>IF(ISERROR(VLOOKUP($J450,'Miljövärden urval för publ'!$B$2:$H$490,MATCH(N$3,'Miljövärden urval för publ'!$B$2:$H$2,0),FALSE)),"",VLOOKUP($J450,'Miljövärden urval för publ'!$B$2:$H$490,MATCH(N$3,'Miljövärden urval för publ'!$B$2:$H$2,0),FALSE))</f>
        <v/>
      </c>
    </row>
    <row r="451" spans="1:14" x14ac:dyDescent="0.25">
      <c r="A451" s="116"/>
      <c r="B451" s="116"/>
      <c r="E451" s="113"/>
      <c r="I451" s="106" t="str">
        <f t="shared" si="19"/>
        <v/>
      </c>
      <c r="J451" s="106" t="str">
        <f t="shared" si="20"/>
        <v/>
      </c>
      <c r="K451" s="106" t="str">
        <f>IF(ISERROR(VLOOKUP($J451,'Miljövärden urval för publ'!$B$2:$H$490,MATCH(K$3,'Miljövärden urval för publ'!$B$2:$H$2,0),FALSE)),"",VLOOKUP($J451,'Miljövärden urval för publ'!$B$2:$H$490,MATCH(K$3,'Miljövärden urval för publ'!$B$2:$H$2,0),FALSE))</f>
        <v/>
      </c>
      <c r="L451" s="106" t="str">
        <f>IF(ISERROR(VLOOKUP($J451,'Miljövärden urval för publ'!$B$2:$H$490,MATCH(L$3,'Miljövärden urval för publ'!$B$2:$H$2,0),FALSE)),"",VLOOKUP($J451,'Miljövärden urval för publ'!$B$2:$H$490,MATCH(L$3,'Miljövärden urval för publ'!$B$2:$H$2,0),FALSE))</f>
        <v/>
      </c>
      <c r="M451" s="106" t="str">
        <f>IF(ISERROR(VLOOKUP($J451,'Miljövärden urval för publ'!$B$2:$H$490,MATCH(M$3,'Miljövärden urval för publ'!$B$2:$H$2,0),FALSE)),"",VLOOKUP($J451,'Miljövärden urval för publ'!$B$2:$H$490,MATCH(M$3,'Miljövärden urval för publ'!$B$2:$H$2,0),FALSE))</f>
        <v/>
      </c>
      <c r="N451" s="106" t="str">
        <f>IF(ISERROR(VLOOKUP($J451,'Miljövärden urval för publ'!$B$2:$H$490,MATCH(N$3,'Miljövärden urval för publ'!$B$2:$H$2,0),FALSE)),"",VLOOKUP($J451,'Miljövärden urval för publ'!$B$2:$H$490,MATCH(N$3,'Miljövärden urval för publ'!$B$2:$H$2,0),FALSE))</f>
        <v/>
      </c>
    </row>
    <row r="452" spans="1:14" x14ac:dyDescent="0.25">
      <c r="A452" s="116"/>
      <c r="B452" s="116"/>
      <c r="E452" s="113"/>
      <c r="I452" s="106" t="str">
        <f t="shared" si="19"/>
        <v/>
      </c>
      <c r="J452" s="106" t="str">
        <f t="shared" si="20"/>
        <v/>
      </c>
      <c r="K452" s="106" t="str">
        <f>IF(ISERROR(VLOOKUP($J452,'Miljövärden urval för publ'!$B$2:$H$490,MATCH(K$3,'Miljövärden urval för publ'!$B$2:$H$2,0),FALSE)),"",VLOOKUP($J452,'Miljövärden urval för publ'!$B$2:$H$490,MATCH(K$3,'Miljövärden urval för publ'!$B$2:$H$2,0),FALSE))</f>
        <v/>
      </c>
      <c r="L452" s="106" t="str">
        <f>IF(ISERROR(VLOOKUP($J452,'Miljövärden urval för publ'!$B$2:$H$490,MATCH(L$3,'Miljövärden urval för publ'!$B$2:$H$2,0),FALSE)),"",VLOOKUP($J452,'Miljövärden urval för publ'!$B$2:$H$490,MATCH(L$3,'Miljövärden urval för publ'!$B$2:$H$2,0),FALSE))</f>
        <v/>
      </c>
      <c r="M452" s="106" t="str">
        <f>IF(ISERROR(VLOOKUP($J452,'Miljövärden urval för publ'!$B$2:$H$490,MATCH(M$3,'Miljövärden urval för publ'!$B$2:$H$2,0),FALSE)),"",VLOOKUP($J452,'Miljövärden urval för publ'!$B$2:$H$490,MATCH(M$3,'Miljövärden urval för publ'!$B$2:$H$2,0),FALSE))</f>
        <v/>
      </c>
      <c r="N452" s="106" t="str">
        <f>IF(ISERROR(VLOOKUP($J452,'Miljövärden urval för publ'!$B$2:$H$490,MATCH(N$3,'Miljövärden urval för publ'!$B$2:$H$2,0),FALSE)),"",VLOOKUP($J452,'Miljövärden urval för publ'!$B$2:$H$490,MATCH(N$3,'Miljövärden urval för publ'!$B$2:$H$2,0),FALSE))</f>
        <v/>
      </c>
    </row>
    <row r="453" spans="1:14" x14ac:dyDescent="0.25">
      <c r="A453" s="116"/>
      <c r="B453" s="116"/>
      <c r="E453" s="113"/>
      <c r="I453" s="106" t="str">
        <f t="shared" ref="I453:I467" si="21">IF(ISERROR(INDEX($A$4:$E$490,MATCH($H453,$E$4:$E$490,0),1)),"",INDEX($A$4:$E$490,MATCH($H453,$E$4:$E$490,0),1))</f>
        <v/>
      </c>
      <c r="J453" s="106" t="str">
        <f t="shared" si="20"/>
        <v/>
      </c>
      <c r="K453" s="106" t="str">
        <f>IF(ISERROR(VLOOKUP($J453,'Miljövärden urval för publ'!$B$2:$H$490,MATCH(K$3,'Miljövärden urval för publ'!$B$2:$H$2,0),FALSE)),"",VLOOKUP($J453,'Miljövärden urval för publ'!$B$2:$H$490,MATCH(K$3,'Miljövärden urval för publ'!$B$2:$H$2,0),FALSE))</f>
        <v/>
      </c>
      <c r="L453" s="106" t="str">
        <f>IF(ISERROR(VLOOKUP($J453,'Miljövärden urval för publ'!$B$2:$H$490,MATCH(L$3,'Miljövärden urval för publ'!$B$2:$H$2,0),FALSE)),"",VLOOKUP($J453,'Miljövärden urval för publ'!$B$2:$H$490,MATCH(L$3,'Miljövärden urval för publ'!$B$2:$H$2,0),FALSE))</f>
        <v/>
      </c>
      <c r="M453" s="106" t="str">
        <f>IF(ISERROR(VLOOKUP($J453,'Miljövärden urval för publ'!$B$2:$H$490,MATCH(M$3,'Miljövärden urval för publ'!$B$2:$H$2,0),FALSE)),"",VLOOKUP($J453,'Miljövärden urval för publ'!$B$2:$H$490,MATCH(M$3,'Miljövärden urval för publ'!$B$2:$H$2,0),FALSE))</f>
        <v/>
      </c>
      <c r="N453" s="106" t="str">
        <f>IF(ISERROR(VLOOKUP($J453,'Miljövärden urval för publ'!$B$2:$H$490,MATCH(N$3,'Miljövärden urval för publ'!$B$2:$H$2,0),FALSE)),"",VLOOKUP($J453,'Miljövärden urval för publ'!$B$2:$H$490,MATCH(N$3,'Miljövärden urval för publ'!$B$2:$H$2,0),FALSE))</f>
        <v/>
      </c>
    </row>
    <row r="454" spans="1:14" x14ac:dyDescent="0.25">
      <c r="A454" s="116"/>
      <c r="B454" s="116"/>
      <c r="E454" s="113"/>
      <c r="I454" s="106" t="str">
        <f t="shared" si="21"/>
        <v/>
      </c>
      <c r="J454" s="106" t="str">
        <f t="shared" ref="J454:J467" si="22">IF(ISERROR(INDEX($A$4:$E$490,MATCH($H454,$E$4:$E$490,0),2)),"",INDEX($A$4:$E$490,MATCH($H454,$E$4:$E$490,0),2))</f>
        <v/>
      </c>
      <c r="K454" s="106" t="str">
        <f>IF(ISERROR(VLOOKUP($J454,'Miljövärden urval för publ'!$B$2:$H$490,MATCH(K$3,'Miljövärden urval för publ'!$B$2:$H$2,0),FALSE)),"",VLOOKUP($J454,'Miljövärden urval för publ'!$B$2:$H$490,MATCH(K$3,'Miljövärden urval för publ'!$B$2:$H$2,0),FALSE))</f>
        <v/>
      </c>
      <c r="L454" s="106" t="str">
        <f>IF(ISERROR(VLOOKUP($J454,'Miljövärden urval för publ'!$B$2:$H$490,MATCH(L$3,'Miljövärden urval för publ'!$B$2:$H$2,0),FALSE)),"",VLOOKUP($J454,'Miljövärden urval för publ'!$B$2:$H$490,MATCH(L$3,'Miljövärden urval för publ'!$B$2:$H$2,0),FALSE))</f>
        <v/>
      </c>
      <c r="M454" s="106" t="str">
        <f>IF(ISERROR(VLOOKUP($J454,'Miljövärden urval för publ'!$B$2:$H$490,MATCH(M$3,'Miljövärden urval för publ'!$B$2:$H$2,0),FALSE)),"",VLOOKUP($J454,'Miljövärden urval för publ'!$B$2:$H$490,MATCH(M$3,'Miljövärden urval för publ'!$B$2:$H$2,0),FALSE))</f>
        <v/>
      </c>
      <c r="N454" s="106" t="str">
        <f>IF(ISERROR(VLOOKUP($J454,'Miljövärden urval för publ'!$B$2:$H$490,MATCH(N$3,'Miljövärden urval för publ'!$B$2:$H$2,0),FALSE)),"",VLOOKUP($J454,'Miljövärden urval för publ'!$B$2:$H$490,MATCH(N$3,'Miljövärden urval för publ'!$B$2:$H$2,0),FALSE))</f>
        <v/>
      </c>
    </row>
    <row r="455" spans="1:14" x14ac:dyDescent="0.25">
      <c r="A455" s="116"/>
      <c r="B455" s="116"/>
      <c r="E455" s="113"/>
      <c r="I455" s="106" t="str">
        <f t="shared" si="21"/>
        <v/>
      </c>
      <c r="J455" s="106" t="str">
        <f t="shared" si="22"/>
        <v/>
      </c>
      <c r="K455" s="106" t="str">
        <f>IF(ISERROR(VLOOKUP($J455,'Miljövärden urval för publ'!$B$2:$H$490,MATCH(K$3,'Miljövärden urval för publ'!$B$2:$H$2,0),FALSE)),"",VLOOKUP($J455,'Miljövärden urval för publ'!$B$2:$H$490,MATCH(K$3,'Miljövärden urval för publ'!$B$2:$H$2,0),FALSE))</f>
        <v/>
      </c>
      <c r="L455" s="106" t="str">
        <f>IF(ISERROR(VLOOKUP($J455,'Miljövärden urval för publ'!$B$2:$H$490,MATCH(L$3,'Miljövärden urval för publ'!$B$2:$H$2,0),FALSE)),"",VLOOKUP($J455,'Miljövärden urval för publ'!$B$2:$H$490,MATCH(L$3,'Miljövärden urval för publ'!$B$2:$H$2,0),FALSE))</f>
        <v/>
      </c>
      <c r="M455" s="106" t="str">
        <f>IF(ISERROR(VLOOKUP($J455,'Miljövärden urval för publ'!$B$2:$H$490,MATCH(M$3,'Miljövärden urval för publ'!$B$2:$H$2,0),FALSE)),"",VLOOKUP($J455,'Miljövärden urval för publ'!$B$2:$H$490,MATCH(M$3,'Miljövärden urval för publ'!$B$2:$H$2,0),FALSE))</f>
        <v/>
      </c>
      <c r="N455" s="106" t="str">
        <f>IF(ISERROR(VLOOKUP($J455,'Miljövärden urval för publ'!$B$2:$H$490,MATCH(N$3,'Miljövärden urval för publ'!$B$2:$H$2,0),FALSE)),"",VLOOKUP($J455,'Miljövärden urval för publ'!$B$2:$H$490,MATCH(N$3,'Miljövärden urval för publ'!$B$2:$H$2,0),FALSE))</f>
        <v/>
      </c>
    </row>
    <row r="456" spans="1:14" x14ac:dyDescent="0.25">
      <c r="A456" s="116"/>
      <c r="B456" s="116"/>
      <c r="E456" s="113"/>
      <c r="I456" s="106" t="str">
        <f t="shared" si="21"/>
        <v/>
      </c>
      <c r="J456" s="106" t="str">
        <f t="shared" si="22"/>
        <v/>
      </c>
      <c r="K456" s="106" t="str">
        <f>IF(ISERROR(VLOOKUP($J456,'Miljövärden urval för publ'!$B$2:$H$490,MATCH(K$3,'Miljövärden urval för publ'!$B$2:$H$2,0),FALSE)),"",VLOOKUP($J456,'Miljövärden urval för publ'!$B$2:$H$490,MATCH(K$3,'Miljövärden urval för publ'!$B$2:$H$2,0),FALSE))</f>
        <v/>
      </c>
      <c r="L456" s="106" t="str">
        <f>IF(ISERROR(VLOOKUP($J456,'Miljövärden urval för publ'!$B$2:$H$490,MATCH(L$3,'Miljövärden urval för publ'!$B$2:$H$2,0),FALSE)),"",VLOOKUP($J456,'Miljövärden urval för publ'!$B$2:$H$490,MATCH(L$3,'Miljövärden urval för publ'!$B$2:$H$2,0),FALSE))</f>
        <v/>
      </c>
      <c r="M456" s="106" t="str">
        <f>IF(ISERROR(VLOOKUP($J456,'Miljövärden urval för publ'!$B$2:$H$490,MATCH(M$3,'Miljövärden urval för publ'!$B$2:$H$2,0),FALSE)),"",VLOOKUP($J456,'Miljövärden urval för publ'!$B$2:$H$490,MATCH(M$3,'Miljövärden urval för publ'!$B$2:$H$2,0),FALSE))</f>
        <v/>
      </c>
      <c r="N456" s="106" t="str">
        <f>IF(ISERROR(VLOOKUP($J456,'Miljövärden urval för publ'!$B$2:$H$490,MATCH(N$3,'Miljövärden urval för publ'!$B$2:$H$2,0),FALSE)),"",VLOOKUP($J456,'Miljövärden urval för publ'!$B$2:$H$490,MATCH(N$3,'Miljövärden urval för publ'!$B$2:$H$2,0),FALSE))</f>
        <v/>
      </c>
    </row>
    <row r="457" spans="1:14" x14ac:dyDescent="0.25">
      <c r="A457" s="116"/>
      <c r="B457" s="116"/>
      <c r="E457" s="113"/>
      <c r="I457" s="106" t="str">
        <f t="shared" si="21"/>
        <v/>
      </c>
      <c r="J457" s="106" t="str">
        <f t="shared" si="22"/>
        <v/>
      </c>
      <c r="K457" s="106" t="str">
        <f>IF(ISERROR(VLOOKUP($J457,'Miljövärden urval för publ'!$B$2:$H$490,MATCH(K$3,'Miljövärden urval för publ'!$B$2:$H$2,0),FALSE)),"",VLOOKUP($J457,'Miljövärden urval för publ'!$B$2:$H$490,MATCH(K$3,'Miljövärden urval för publ'!$B$2:$H$2,0),FALSE))</f>
        <v/>
      </c>
      <c r="L457" s="106" t="str">
        <f>IF(ISERROR(VLOOKUP($J457,'Miljövärden urval för publ'!$B$2:$H$490,MATCH(L$3,'Miljövärden urval för publ'!$B$2:$H$2,0),FALSE)),"",VLOOKUP($J457,'Miljövärden urval för publ'!$B$2:$H$490,MATCH(L$3,'Miljövärden urval för publ'!$B$2:$H$2,0),FALSE))</f>
        <v/>
      </c>
      <c r="M457" s="106" t="str">
        <f>IF(ISERROR(VLOOKUP($J457,'Miljövärden urval för publ'!$B$2:$H$490,MATCH(M$3,'Miljövärden urval för publ'!$B$2:$H$2,0),FALSE)),"",VLOOKUP($J457,'Miljövärden urval för publ'!$B$2:$H$490,MATCH(M$3,'Miljövärden urval för publ'!$B$2:$H$2,0),FALSE))</f>
        <v/>
      </c>
      <c r="N457" s="106" t="str">
        <f>IF(ISERROR(VLOOKUP($J457,'Miljövärden urval för publ'!$B$2:$H$490,MATCH(N$3,'Miljövärden urval för publ'!$B$2:$H$2,0),FALSE)),"",VLOOKUP($J457,'Miljövärden urval för publ'!$B$2:$H$490,MATCH(N$3,'Miljövärden urval för publ'!$B$2:$H$2,0),FALSE))</f>
        <v/>
      </c>
    </row>
    <row r="458" spans="1:14" x14ac:dyDescent="0.25">
      <c r="A458" s="116"/>
      <c r="B458" s="116"/>
      <c r="E458" s="113"/>
      <c r="I458" s="106" t="str">
        <f t="shared" si="21"/>
        <v/>
      </c>
      <c r="J458" s="106" t="str">
        <f t="shared" si="22"/>
        <v/>
      </c>
      <c r="K458" s="106" t="str">
        <f>IF(ISERROR(VLOOKUP($J458,'Miljövärden urval för publ'!$B$2:$H$490,MATCH(K$3,'Miljövärden urval för publ'!$B$2:$H$2,0),FALSE)),"",VLOOKUP($J458,'Miljövärden urval för publ'!$B$2:$H$490,MATCH(K$3,'Miljövärden urval för publ'!$B$2:$H$2,0),FALSE))</f>
        <v/>
      </c>
      <c r="L458" s="106" t="str">
        <f>IF(ISERROR(VLOOKUP($J458,'Miljövärden urval för publ'!$B$2:$H$490,MATCH(L$3,'Miljövärden urval för publ'!$B$2:$H$2,0),FALSE)),"",VLOOKUP($J458,'Miljövärden urval för publ'!$B$2:$H$490,MATCH(L$3,'Miljövärden urval för publ'!$B$2:$H$2,0),FALSE))</f>
        <v/>
      </c>
      <c r="M458" s="106" t="str">
        <f>IF(ISERROR(VLOOKUP($J458,'Miljövärden urval för publ'!$B$2:$H$490,MATCH(M$3,'Miljövärden urval för publ'!$B$2:$H$2,0),FALSE)),"",VLOOKUP($J458,'Miljövärden urval för publ'!$B$2:$H$490,MATCH(M$3,'Miljövärden urval för publ'!$B$2:$H$2,0),FALSE))</f>
        <v/>
      </c>
      <c r="N458" s="106" t="str">
        <f>IF(ISERROR(VLOOKUP($J458,'Miljövärden urval för publ'!$B$2:$H$490,MATCH(N$3,'Miljövärden urval för publ'!$B$2:$H$2,0),FALSE)),"",VLOOKUP($J458,'Miljövärden urval för publ'!$B$2:$H$490,MATCH(N$3,'Miljövärden urval för publ'!$B$2:$H$2,0),FALSE))</f>
        <v/>
      </c>
    </row>
    <row r="459" spans="1:14" x14ac:dyDescent="0.25">
      <c r="A459" s="116"/>
      <c r="B459" s="116"/>
      <c r="E459" s="113"/>
      <c r="I459" s="106" t="str">
        <f t="shared" si="21"/>
        <v/>
      </c>
      <c r="J459" s="106" t="str">
        <f t="shared" si="22"/>
        <v/>
      </c>
      <c r="K459" s="106" t="str">
        <f>IF(ISERROR(VLOOKUP($J459,'Miljövärden urval för publ'!$B$2:$H$490,MATCH(K$3,'Miljövärden urval för publ'!$B$2:$H$2,0),FALSE)),"",VLOOKUP($J459,'Miljövärden urval för publ'!$B$2:$H$490,MATCH(K$3,'Miljövärden urval för publ'!$B$2:$H$2,0),FALSE))</f>
        <v/>
      </c>
      <c r="L459" s="106" t="str">
        <f>IF(ISERROR(VLOOKUP($J459,'Miljövärden urval för publ'!$B$2:$H$490,MATCH(L$3,'Miljövärden urval för publ'!$B$2:$H$2,0),FALSE)),"",VLOOKUP($J459,'Miljövärden urval för publ'!$B$2:$H$490,MATCH(L$3,'Miljövärden urval för publ'!$B$2:$H$2,0),FALSE))</f>
        <v/>
      </c>
      <c r="M459" s="106" t="str">
        <f>IF(ISERROR(VLOOKUP($J459,'Miljövärden urval för publ'!$B$2:$H$490,MATCH(M$3,'Miljövärden urval för publ'!$B$2:$H$2,0),FALSE)),"",VLOOKUP($J459,'Miljövärden urval för publ'!$B$2:$H$490,MATCH(M$3,'Miljövärden urval för publ'!$B$2:$H$2,0),FALSE))</f>
        <v/>
      </c>
      <c r="N459" s="106" t="str">
        <f>IF(ISERROR(VLOOKUP($J459,'Miljövärden urval för publ'!$B$2:$H$490,MATCH(N$3,'Miljövärden urval för publ'!$B$2:$H$2,0),FALSE)),"",VLOOKUP($J459,'Miljövärden urval för publ'!$B$2:$H$490,MATCH(N$3,'Miljövärden urval för publ'!$B$2:$H$2,0),FALSE))</f>
        <v/>
      </c>
    </row>
    <row r="460" spans="1:14" x14ac:dyDescent="0.25">
      <c r="A460" s="116"/>
      <c r="B460" s="116"/>
      <c r="E460" s="113"/>
      <c r="I460" s="106" t="str">
        <f t="shared" si="21"/>
        <v/>
      </c>
      <c r="J460" s="106" t="str">
        <f t="shared" si="22"/>
        <v/>
      </c>
      <c r="K460" s="106" t="str">
        <f>IF(ISERROR(VLOOKUP($J460,'Miljövärden urval för publ'!$B$2:$H$490,MATCH(K$3,'Miljövärden urval för publ'!$B$2:$H$2,0),FALSE)),"",VLOOKUP($J460,'Miljövärden urval för publ'!$B$2:$H$490,MATCH(K$3,'Miljövärden urval för publ'!$B$2:$H$2,0),FALSE))</f>
        <v/>
      </c>
      <c r="L460" s="106" t="str">
        <f>IF(ISERROR(VLOOKUP($J460,'Miljövärden urval för publ'!$B$2:$H$490,MATCH(L$3,'Miljövärden urval för publ'!$B$2:$H$2,0),FALSE)),"",VLOOKUP($J460,'Miljövärden urval för publ'!$B$2:$H$490,MATCH(L$3,'Miljövärden urval för publ'!$B$2:$H$2,0),FALSE))</f>
        <v/>
      </c>
      <c r="M460" s="106" t="str">
        <f>IF(ISERROR(VLOOKUP($J460,'Miljövärden urval för publ'!$B$2:$H$490,MATCH(M$3,'Miljövärden urval för publ'!$B$2:$H$2,0),FALSE)),"",VLOOKUP($J460,'Miljövärden urval för publ'!$B$2:$H$490,MATCH(M$3,'Miljövärden urval för publ'!$B$2:$H$2,0),FALSE))</f>
        <v/>
      </c>
      <c r="N460" s="106" t="str">
        <f>IF(ISERROR(VLOOKUP($J460,'Miljövärden urval för publ'!$B$2:$H$490,MATCH(N$3,'Miljövärden urval för publ'!$B$2:$H$2,0),FALSE)),"",VLOOKUP($J460,'Miljövärden urval för publ'!$B$2:$H$490,MATCH(N$3,'Miljövärden urval för publ'!$B$2:$H$2,0),FALSE))</f>
        <v/>
      </c>
    </row>
    <row r="461" spans="1:14" x14ac:dyDescent="0.25">
      <c r="A461" s="116"/>
      <c r="B461" s="116"/>
      <c r="E461" s="113"/>
      <c r="I461" s="106" t="str">
        <f t="shared" si="21"/>
        <v/>
      </c>
      <c r="J461" s="106" t="str">
        <f t="shared" si="22"/>
        <v/>
      </c>
      <c r="K461" s="106" t="str">
        <f>IF(ISERROR(VLOOKUP($J461,'Miljövärden urval för publ'!$B$2:$H$490,MATCH(K$3,'Miljövärden urval för publ'!$B$2:$H$2,0),FALSE)),"",VLOOKUP($J461,'Miljövärden urval för publ'!$B$2:$H$490,MATCH(K$3,'Miljövärden urval för publ'!$B$2:$H$2,0),FALSE))</f>
        <v/>
      </c>
      <c r="L461" s="106" t="str">
        <f>IF(ISERROR(VLOOKUP($J461,'Miljövärden urval för publ'!$B$2:$H$490,MATCH(L$3,'Miljövärden urval för publ'!$B$2:$H$2,0),FALSE)),"",VLOOKUP($J461,'Miljövärden urval för publ'!$B$2:$H$490,MATCH(L$3,'Miljövärden urval för publ'!$B$2:$H$2,0),FALSE))</f>
        <v/>
      </c>
      <c r="M461" s="106" t="str">
        <f>IF(ISERROR(VLOOKUP($J461,'Miljövärden urval för publ'!$B$2:$H$490,MATCH(M$3,'Miljövärden urval för publ'!$B$2:$H$2,0),FALSE)),"",VLOOKUP($J461,'Miljövärden urval för publ'!$B$2:$H$490,MATCH(M$3,'Miljövärden urval för publ'!$B$2:$H$2,0),FALSE))</f>
        <v/>
      </c>
      <c r="N461" s="106" t="str">
        <f>IF(ISERROR(VLOOKUP($J461,'Miljövärden urval för publ'!$B$2:$H$490,MATCH(N$3,'Miljövärden urval för publ'!$B$2:$H$2,0),FALSE)),"",VLOOKUP($J461,'Miljövärden urval för publ'!$B$2:$H$490,MATCH(N$3,'Miljövärden urval för publ'!$B$2:$H$2,0),FALSE))</f>
        <v/>
      </c>
    </row>
    <row r="462" spans="1:14" x14ac:dyDescent="0.25">
      <c r="A462" s="116"/>
      <c r="B462" s="116"/>
      <c r="E462" s="113"/>
      <c r="I462" s="106" t="str">
        <f t="shared" si="21"/>
        <v/>
      </c>
      <c r="J462" s="106" t="str">
        <f t="shared" si="22"/>
        <v/>
      </c>
      <c r="K462" s="106" t="str">
        <f>IF(ISERROR(VLOOKUP($J462,'Miljövärden urval för publ'!$B$2:$H$490,MATCH(K$3,'Miljövärden urval för publ'!$B$2:$H$2,0),FALSE)),"",VLOOKUP($J462,'Miljövärden urval för publ'!$B$2:$H$490,MATCH(K$3,'Miljövärden urval för publ'!$B$2:$H$2,0),FALSE))</f>
        <v/>
      </c>
      <c r="L462" s="106" t="str">
        <f>IF(ISERROR(VLOOKUP($J462,'Miljövärden urval för publ'!$B$2:$H$490,MATCH(L$3,'Miljövärden urval för publ'!$B$2:$H$2,0),FALSE)),"",VLOOKUP($J462,'Miljövärden urval för publ'!$B$2:$H$490,MATCH(L$3,'Miljövärden urval för publ'!$B$2:$H$2,0),FALSE))</f>
        <v/>
      </c>
      <c r="M462" s="106" t="str">
        <f>IF(ISERROR(VLOOKUP($J462,'Miljövärden urval för publ'!$B$2:$H$490,MATCH(M$3,'Miljövärden urval för publ'!$B$2:$H$2,0),FALSE)),"",VLOOKUP($J462,'Miljövärden urval för publ'!$B$2:$H$490,MATCH(M$3,'Miljövärden urval för publ'!$B$2:$H$2,0),FALSE))</f>
        <v/>
      </c>
      <c r="N462" s="106" t="str">
        <f>IF(ISERROR(VLOOKUP($J462,'Miljövärden urval för publ'!$B$2:$H$490,MATCH(N$3,'Miljövärden urval för publ'!$B$2:$H$2,0),FALSE)),"",VLOOKUP($J462,'Miljövärden urval för publ'!$B$2:$H$490,MATCH(N$3,'Miljövärden urval för publ'!$B$2:$H$2,0),FALSE))</f>
        <v/>
      </c>
    </row>
    <row r="463" spans="1:14" x14ac:dyDescent="0.25">
      <c r="A463" s="116"/>
      <c r="B463" s="116"/>
      <c r="E463" s="113"/>
      <c r="I463" s="106" t="str">
        <f t="shared" si="21"/>
        <v/>
      </c>
      <c r="J463" s="106" t="str">
        <f t="shared" si="22"/>
        <v/>
      </c>
      <c r="K463" s="106" t="str">
        <f>IF(ISERROR(VLOOKUP($J463,'Miljövärden urval för publ'!$B$2:$H$490,MATCH(K$3,'Miljövärden urval för publ'!$B$2:$H$2,0),FALSE)),"",VLOOKUP($J463,'Miljövärden urval för publ'!$B$2:$H$490,MATCH(K$3,'Miljövärden urval för publ'!$B$2:$H$2,0),FALSE))</f>
        <v/>
      </c>
      <c r="L463" s="106" t="str">
        <f>IF(ISERROR(VLOOKUP($J463,'Miljövärden urval för publ'!$B$2:$H$490,MATCH(L$3,'Miljövärden urval för publ'!$B$2:$H$2,0),FALSE)),"",VLOOKUP($J463,'Miljövärden urval för publ'!$B$2:$H$490,MATCH(L$3,'Miljövärden urval för publ'!$B$2:$H$2,0),FALSE))</f>
        <v/>
      </c>
      <c r="M463" s="106" t="str">
        <f>IF(ISERROR(VLOOKUP($J463,'Miljövärden urval för publ'!$B$2:$H$490,MATCH(M$3,'Miljövärden urval för publ'!$B$2:$H$2,0),FALSE)),"",VLOOKUP($J463,'Miljövärden urval för publ'!$B$2:$H$490,MATCH(M$3,'Miljövärden urval för publ'!$B$2:$H$2,0),FALSE))</f>
        <v/>
      </c>
      <c r="N463" s="106" t="str">
        <f>IF(ISERROR(VLOOKUP($J463,'Miljövärden urval för publ'!$B$2:$H$490,MATCH(N$3,'Miljövärden urval för publ'!$B$2:$H$2,0),FALSE)),"",VLOOKUP($J463,'Miljövärden urval för publ'!$B$2:$H$490,MATCH(N$3,'Miljövärden urval för publ'!$B$2:$H$2,0),FALSE))</f>
        <v/>
      </c>
    </row>
    <row r="464" spans="1:14" x14ac:dyDescent="0.25">
      <c r="A464" s="116"/>
      <c r="B464" s="116"/>
      <c r="E464" s="113"/>
      <c r="I464" s="106" t="str">
        <f t="shared" si="21"/>
        <v/>
      </c>
      <c r="J464" s="106" t="str">
        <f t="shared" si="22"/>
        <v/>
      </c>
      <c r="K464" s="106" t="str">
        <f>IF(ISERROR(VLOOKUP($J464,'Miljövärden urval för publ'!$B$2:$H$490,MATCH(K$3,'Miljövärden urval för publ'!$B$2:$H$2,0),FALSE)),"",VLOOKUP($J464,'Miljövärden urval för publ'!$B$2:$H$490,MATCH(K$3,'Miljövärden urval för publ'!$B$2:$H$2,0),FALSE))</f>
        <v/>
      </c>
      <c r="L464" s="106" t="str">
        <f>IF(ISERROR(VLOOKUP($J464,'Miljövärden urval för publ'!$B$2:$H$490,MATCH(L$3,'Miljövärden urval för publ'!$B$2:$H$2,0),FALSE)),"",VLOOKUP($J464,'Miljövärden urval för publ'!$B$2:$H$490,MATCH(L$3,'Miljövärden urval för publ'!$B$2:$H$2,0),FALSE))</f>
        <v/>
      </c>
      <c r="M464" s="106" t="str">
        <f>IF(ISERROR(VLOOKUP($J464,'Miljövärden urval för publ'!$B$2:$H$490,MATCH(M$3,'Miljövärden urval för publ'!$B$2:$H$2,0),FALSE)),"",VLOOKUP($J464,'Miljövärden urval för publ'!$B$2:$H$490,MATCH(M$3,'Miljövärden urval för publ'!$B$2:$H$2,0),FALSE))</f>
        <v/>
      </c>
      <c r="N464" s="106" t="str">
        <f>IF(ISERROR(VLOOKUP($J464,'Miljövärden urval för publ'!$B$2:$H$490,MATCH(N$3,'Miljövärden urval för publ'!$B$2:$H$2,0),FALSE)),"",VLOOKUP($J464,'Miljövärden urval för publ'!$B$2:$H$490,MATCH(N$3,'Miljövärden urval för publ'!$B$2:$H$2,0),FALSE))</f>
        <v/>
      </c>
    </row>
    <row r="465" spans="1:14" x14ac:dyDescent="0.25">
      <c r="A465" s="116"/>
      <c r="B465" s="116"/>
      <c r="E465" s="113"/>
      <c r="I465" s="106" t="str">
        <f t="shared" si="21"/>
        <v/>
      </c>
      <c r="J465" s="106" t="str">
        <f t="shared" si="22"/>
        <v/>
      </c>
      <c r="K465" s="106" t="str">
        <f>IF(ISERROR(VLOOKUP($J465,'Miljövärden urval för publ'!$B$2:$H$490,MATCH(K$3,'Miljövärden urval för publ'!$B$2:$H$2,0),FALSE)),"",VLOOKUP($J465,'Miljövärden urval för publ'!$B$2:$H$490,MATCH(K$3,'Miljövärden urval för publ'!$B$2:$H$2,0),FALSE))</f>
        <v/>
      </c>
      <c r="L465" s="106" t="str">
        <f>IF(ISERROR(VLOOKUP($J465,'Miljövärden urval för publ'!$B$2:$H$490,MATCH(L$3,'Miljövärden urval för publ'!$B$2:$H$2,0),FALSE)),"",VLOOKUP($J465,'Miljövärden urval för publ'!$B$2:$H$490,MATCH(L$3,'Miljövärden urval för publ'!$B$2:$H$2,0),FALSE))</f>
        <v/>
      </c>
      <c r="M465" s="106" t="str">
        <f>IF(ISERROR(VLOOKUP($J465,'Miljövärden urval för publ'!$B$2:$H$490,MATCH(M$3,'Miljövärden urval för publ'!$B$2:$H$2,0),FALSE)),"",VLOOKUP($J465,'Miljövärden urval för publ'!$B$2:$H$490,MATCH(M$3,'Miljövärden urval för publ'!$B$2:$H$2,0),FALSE))</f>
        <v/>
      </c>
      <c r="N465" s="106" t="str">
        <f>IF(ISERROR(VLOOKUP($J465,'Miljövärden urval för publ'!$B$2:$H$490,MATCH(N$3,'Miljövärden urval för publ'!$B$2:$H$2,0),FALSE)),"",VLOOKUP($J465,'Miljövärden urval för publ'!$B$2:$H$490,MATCH(N$3,'Miljövärden urval för publ'!$B$2:$H$2,0),FALSE))</f>
        <v/>
      </c>
    </row>
    <row r="466" spans="1:14" x14ac:dyDescent="0.25">
      <c r="A466" s="116"/>
      <c r="B466" s="116"/>
      <c r="E466" s="113"/>
      <c r="I466" s="106" t="str">
        <f t="shared" si="21"/>
        <v/>
      </c>
      <c r="J466" s="106" t="str">
        <f t="shared" si="22"/>
        <v/>
      </c>
      <c r="K466" s="106" t="str">
        <f>IF(ISERROR(VLOOKUP($J466,'Miljövärden urval för publ'!$B$2:$H$490,MATCH(K$3,'Miljövärden urval för publ'!$B$2:$H$2,0),FALSE)),"",VLOOKUP($J466,'Miljövärden urval för publ'!$B$2:$H$490,MATCH(K$3,'Miljövärden urval för publ'!$B$2:$H$2,0),FALSE))</f>
        <v/>
      </c>
      <c r="L466" s="106" t="str">
        <f>IF(ISERROR(VLOOKUP($J466,'Miljövärden urval för publ'!$B$2:$H$490,MATCH(L$3,'Miljövärden urval för publ'!$B$2:$H$2,0),FALSE)),"",VLOOKUP($J466,'Miljövärden urval för publ'!$B$2:$H$490,MATCH(L$3,'Miljövärden urval för publ'!$B$2:$H$2,0),FALSE))</f>
        <v/>
      </c>
      <c r="M466" s="106" t="str">
        <f>IF(ISERROR(VLOOKUP($J466,'Miljövärden urval för publ'!$B$2:$H$490,MATCH(M$3,'Miljövärden urval för publ'!$B$2:$H$2,0),FALSE)),"",VLOOKUP($J466,'Miljövärden urval för publ'!$B$2:$H$490,MATCH(M$3,'Miljövärden urval för publ'!$B$2:$H$2,0),FALSE))</f>
        <v/>
      </c>
      <c r="N466" s="106" t="str">
        <f>IF(ISERROR(VLOOKUP($J466,'Miljövärden urval för publ'!$B$2:$H$490,MATCH(N$3,'Miljövärden urval för publ'!$B$2:$H$2,0),FALSE)),"",VLOOKUP($J466,'Miljövärden urval för publ'!$B$2:$H$490,MATCH(N$3,'Miljövärden urval för publ'!$B$2:$H$2,0),FALSE))</f>
        <v/>
      </c>
    </row>
    <row r="467" spans="1:14" x14ac:dyDescent="0.25">
      <c r="A467" s="116"/>
      <c r="B467" s="116"/>
      <c r="E467" s="113"/>
      <c r="I467" s="106" t="str">
        <f t="shared" si="21"/>
        <v/>
      </c>
      <c r="J467" s="106" t="str">
        <f t="shared" si="22"/>
        <v/>
      </c>
      <c r="K467" s="106" t="str">
        <f>IF(ISERROR(VLOOKUP($J467,'Miljövärden urval för publ'!$B$2:$H$490,MATCH(K$3,'Miljövärden urval för publ'!$B$2:$H$2,0),FALSE)),"",VLOOKUP($J467,'Miljövärden urval för publ'!$B$2:$H$490,MATCH(K$3,'Miljövärden urval för publ'!$B$2:$H$2,0),FALSE))</f>
        <v/>
      </c>
      <c r="L467" s="106" t="str">
        <f>IF(ISERROR(VLOOKUP($J467,'Miljövärden urval för publ'!$B$2:$H$490,MATCH(L$3,'Miljövärden urval för publ'!$B$2:$H$2,0),FALSE)),"",VLOOKUP($J467,'Miljövärden urval för publ'!$B$2:$H$490,MATCH(L$3,'Miljövärden urval för publ'!$B$2:$H$2,0),FALSE))</f>
        <v/>
      </c>
      <c r="M467" s="106" t="str">
        <f>IF(ISERROR(VLOOKUP($J467,'Miljövärden urval för publ'!$B$2:$H$490,MATCH(M$3,'Miljövärden urval för publ'!$B$2:$H$2,0),FALSE)),"",VLOOKUP($J467,'Miljövärden urval för publ'!$B$2:$H$490,MATCH(M$3,'Miljövärden urval för publ'!$B$2:$H$2,0),FALSE))</f>
        <v/>
      </c>
      <c r="N467" s="106" t="str">
        <f>IF(ISERROR(VLOOKUP($J467,'Miljövärden urval för publ'!$B$2:$H$490,MATCH(N$3,'Miljövärden urval för publ'!$B$2:$H$2,0),FALSE)),"",VLOOKUP($J467,'Miljövärden urval för publ'!$B$2:$H$490,MATCH(N$3,'Miljövärden urval för publ'!$B$2:$H$2,0),FALSE))</f>
        <v/>
      </c>
    </row>
    <row r="468" spans="1:14" x14ac:dyDescent="0.25">
      <c r="A468" s="116"/>
      <c r="B468" s="116"/>
      <c r="E468" s="113"/>
    </row>
    <row r="469" spans="1:14" x14ac:dyDescent="0.25">
      <c r="A469" s="116"/>
      <c r="B469" s="116"/>
      <c r="E469" s="113"/>
    </row>
    <row r="470" spans="1:14" x14ac:dyDescent="0.25">
      <c r="A470" s="116"/>
      <c r="B470" s="116"/>
      <c r="E470" s="113"/>
    </row>
    <row r="471" spans="1:14" x14ac:dyDescent="0.25">
      <c r="A471" s="116"/>
      <c r="B471" s="116"/>
      <c r="E471" s="113"/>
    </row>
    <row r="472" spans="1:14" x14ac:dyDescent="0.25">
      <c r="A472" s="116"/>
      <c r="B472" s="116"/>
      <c r="E472" s="113"/>
    </row>
    <row r="473" spans="1:14" x14ac:dyDescent="0.25">
      <c r="A473" s="116"/>
      <c r="B473" s="116"/>
      <c r="E473" s="113"/>
    </row>
    <row r="474" spans="1:14" x14ac:dyDescent="0.25">
      <c r="A474" s="116"/>
      <c r="B474" s="116"/>
      <c r="E474" s="113"/>
    </row>
    <row r="475" spans="1:14" x14ac:dyDescent="0.25">
      <c r="A475" s="116"/>
      <c r="B475" s="116"/>
      <c r="E475" s="113"/>
    </row>
    <row r="476" spans="1:14" x14ac:dyDescent="0.25">
      <c r="A476" s="116"/>
      <c r="B476" s="116"/>
      <c r="E476" s="113"/>
    </row>
  </sheetData>
  <sortState ref="A4:B411">
    <sortCondition ref="B4:B41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O478"/>
  <sheetViews>
    <sheetView workbookViewId="0">
      <selection activeCell="B4" sqref="B4:F4"/>
    </sheetView>
  </sheetViews>
  <sheetFormatPr defaultRowHeight="15" x14ac:dyDescent="0.25"/>
  <cols>
    <col min="1" max="1" width="36.28515625" style="122" bestFit="1" customWidth="1"/>
    <col min="2" max="2" width="44.5703125" style="122" bestFit="1" customWidth="1"/>
    <col min="3" max="3" width="24.7109375" style="122" customWidth="1"/>
    <col min="4" max="4" width="18.85546875" style="122" customWidth="1"/>
    <col min="5" max="5" width="19.85546875" style="122" customWidth="1"/>
    <col min="6" max="6" width="18.5703125" style="122" customWidth="1"/>
    <col min="7" max="9" width="17.5703125" style="122" customWidth="1"/>
    <col min="10" max="16384" width="9.140625" style="122"/>
  </cols>
  <sheetData>
    <row r="1" spans="1:10" ht="90" x14ac:dyDescent="0.25">
      <c r="A1" s="1" t="s">
        <v>0</v>
      </c>
      <c r="B1" s="1" t="s">
        <v>1</v>
      </c>
      <c r="C1" s="229" t="s">
        <v>1141</v>
      </c>
      <c r="D1" s="121" t="s">
        <v>1087</v>
      </c>
      <c r="E1" s="121" t="s">
        <v>1088</v>
      </c>
      <c r="F1" s="121" t="s">
        <v>1053</v>
      </c>
      <c r="G1" s="121" t="s">
        <v>1089</v>
      </c>
      <c r="H1" s="122" t="s">
        <v>1090</v>
      </c>
      <c r="I1" s="121"/>
      <c r="J1" s="121" t="s">
        <v>1091</v>
      </c>
    </row>
    <row r="2" spans="1:10" x14ac:dyDescent="0.25">
      <c r="A2" t="s">
        <v>12</v>
      </c>
      <c r="B2" t="s">
        <v>13</v>
      </c>
      <c r="C2"/>
      <c r="D2" s="122" t="str">
        <f>IF(ISERROR(1/VLOOKUP($B2,Kraftvärmeprod!$B$1:$D$480,MATCH("Total värmeproduktion i kraftvärmeverk i kombinerad drift (GWh)",Kraftvärmeprod!$B$1:$AV$1,0),FALSE)),"Ej kraftvärme","Alternativproduktionsmetoden")</f>
        <v>Ej kraftvärme</v>
      </c>
      <c r="E2" s="122">
        <f>VLOOKUP($B2,Totalt!$B$1:$BP$480,MATCH("total el",Totalt!$B$1:$BP$1,0),FALSE)</f>
        <v>0.84199999999999997</v>
      </c>
      <c r="F2" s="123" t="str">
        <f>IF(ISERROR(1/VLOOKUP($B2,Kraftvärmeprod!$B$1:$BD$480,MATCH("Total värmeproduktion i kraftvärmeverk i kombinerad drift (GWh)",Kraftvärmeprod!$B$1:$AV$1,0),FALSE)),"",VLOOKUP($B2,'Slutlig allokering kvv'!$B$1:$BA$480,MATCH(F$1,'Slutlig allokering kvv'!$B$1:$AS$1,0),FALSE))</f>
        <v/>
      </c>
      <c r="G2" s="122" t="str">
        <f>IF(ISERROR(1/VLOOKUP($B2,Kraftvärmeprod!$B$1:$AV$480,MATCH("Producerad elenergi i kraftvärmeverk (GWh)",Kraftvärmeprod!$B$1:$AV$1,0),FALSE)),"",VLOOKUP($B2,Kraftvärmeprod!$B$1:$AV$480,MATCH("Producerad elenergi i kraftvärmeverk (GWh)",Kraftvärmeprod!$B$1:$AV$1,0),FALSE))</f>
        <v/>
      </c>
      <c r="H2" s="122" t="str">
        <f>IF(ISERROR(1/VLOOKUP($B2,Miljö!$B$1:$T$480,MATCH("Såld mängd produktionsspecifik fjärrvärme (GWh)",Miljö!$B$1:$T$1,0),FALSE)),"",VLOOKUP($B2,Miljö!$B$1:$T$480,MATCH("Såld mängd produktionsspecifik fjärrvärme (GWh)",Miljö!$B$1:$T$1,0),FALSE))</f>
        <v/>
      </c>
      <c r="J2" s="122" t="str">
        <f>A2</f>
        <v>Affärsverken Karlskrona AB</v>
      </c>
    </row>
    <row r="3" spans="1:10" x14ac:dyDescent="0.25">
      <c r="A3" t="s">
        <v>12</v>
      </c>
      <c r="B3" t="s">
        <v>14</v>
      </c>
      <c r="C3"/>
      <c r="D3" s="122" t="str">
        <f>IF(ISERROR(1/VLOOKUP($B3,Kraftvärmeprod!$B$1:$D$480,MATCH("Total värmeproduktion i kraftvärmeverk i kombinerad drift (GWh)",Kraftvärmeprod!$B$1:$AV$1,0),FALSE)),"Ej kraftvärme","Alternativproduktionsmetoden")</f>
        <v>Alternativproduktionsmetoden</v>
      </c>
      <c r="E3" s="122">
        <f>VLOOKUP($B3,Totalt!$B$1:$BP$480,MATCH("total el",Totalt!$B$1:$BP$1,0),FALSE)</f>
        <v>8.3910800000000005</v>
      </c>
      <c r="F3" s="123">
        <f>IF(ISERROR(1/VLOOKUP($B3,Kraftvärmeprod!$B$1:$BD$480,MATCH("Total värmeproduktion i kraftvärmeverk i kombinerad drift (GWh)",Kraftvärmeprod!$B$1:$AV$1,0),FALSE)),"",VLOOKUP($B3,'Slutlig allokering kvv'!$B$1:$BA$480,MATCH(F$1,'Slutlig allokering kvv'!$B$1:$AS$1,0),FALSE))</f>
        <v>0.58187300559074129</v>
      </c>
      <c r="G3" s="122">
        <f>IF(ISERROR(1/VLOOKUP($B3,Kraftvärmeprod!$B$1:$AV$480,MATCH("Producerad elenergi i kraftvärmeverk (GWh)",Kraftvärmeprod!$B$1:$AV$1,0),FALSE)),"",VLOOKUP($B3,Kraftvärmeprod!$B$1:$AV$480,MATCH("Producerad elenergi i kraftvärmeverk (GWh)",Kraftvärmeprod!$B$1:$AV$1,0),FALSE))</f>
        <v>61.59</v>
      </c>
      <c r="H3" s="122" t="str">
        <f>IF(ISERROR(1/VLOOKUP($B3,Miljö!$B$1:$T$480,MATCH("Såld mängd produktionsspecifik fjärrvärme (GWh)",Miljö!$B$1:$T$1,0),FALSE)),"",VLOOKUP($B3,Miljö!$B$1:$T$480,MATCH("Såld mängd produktionsspecifik fjärrvärme (GWh)",Miljö!$B$1:$T$1,0),FALSE))</f>
        <v/>
      </c>
      <c r="J3" s="122" t="str">
        <f t="shared" ref="J3:J66" si="0">A3</f>
        <v>Affärsverken Karlskrona AB</v>
      </c>
    </row>
    <row r="4" spans="1:10" x14ac:dyDescent="0.25">
      <c r="A4" t="s">
        <v>12</v>
      </c>
      <c r="B4" t="s">
        <v>15</v>
      </c>
      <c r="C4"/>
      <c r="D4" s="122" t="str">
        <f>IF(ISERROR(1/VLOOKUP($B4,Kraftvärmeprod!$B$1:$D$480,MATCH("Total värmeproduktion i kraftvärmeverk i kombinerad drift (GWh)",Kraftvärmeprod!$B$1:$AV$1,0),FALSE)),"Ej kraftvärme","Alternativproduktionsmetoden")</f>
        <v>Ej kraftvärme</v>
      </c>
      <c r="E4" s="122">
        <f>VLOOKUP($B4,Totalt!$B$1:$BP$480,MATCH("total el",Totalt!$B$1:$BP$1,0),FALSE)</f>
        <v>0.59799999999999998</v>
      </c>
      <c r="F4" s="123" t="str">
        <f>IF(ISERROR(1/VLOOKUP($B4,Kraftvärmeprod!$B$1:$BD$480,MATCH("Total värmeproduktion i kraftvärmeverk i kombinerad drift (GWh)",Kraftvärmeprod!$B$1:$AV$1,0),FALSE)),"",VLOOKUP($B4,'Slutlig allokering kvv'!$B$1:$BA$480,MATCH(F$1,'Slutlig allokering kvv'!$B$1:$AS$1,0),FALSE))</f>
        <v/>
      </c>
      <c r="G4" s="122" t="str">
        <f>IF(ISERROR(1/VLOOKUP($B4,Kraftvärmeprod!$B$1:$AV$480,MATCH("Producerad elenergi i kraftvärmeverk (GWh)",Kraftvärmeprod!$B$1:$AV$1,0),FALSE)),"",VLOOKUP($B4,Kraftvärmeprod!$B$1:$AV$480,MATCH("Producerad elenergi i kraftvärmeverk (GWh)",Kraftvärmeprod!$B$1:$AV$1,0),FALSE))</f>
        <v/>
      </c>
      <c r="H4" s="122" t="str">
        <f>IF(ISERROR(1/VLOOKUP($B4,Miljö!$B$1:$T$480,MATCH("Såld mängd produktionsspecifik fjärrvärme (GWh)",Miljö!$B$1:$T$1,0),FALSE)),"",VLOOKUP($B4,Miljö!$B$1:$T$480,MATCH("Såld mängd produktionsspecifik fjärrvärme (GWh)",Miljö!$B$1:$T$1,0),FALSE))</f>
        <v/>
      </c>
      <c r="J4" s="122" t="str">
        <f t="shared" si="0"/>
        <v>Affärsverken Karlskrona AB</v>
      </c>
    </row>
    <row r="5" spans="1:10" x14ac:dyDescent="0.25">
      <c r="A5" t="s">
        <v>12</v>
      </c>
      <c r="B5" t="s">
        <v>16</v>
      </c>
      <c r="C5"/>
      <c r="D5" s="122" t="str">
        <f>IF(ISERROR(1/VLOOKUP($B5,Kraftvärmeprod!$B$1:$D$480,MATCH("Total värmeproduktion i kraftvärmeverk i kombinerad drift (GWh)",Kraftvärmeprod!$B$1:$AV$1,0),FALSE)),"Ej kraftvärme","Alternativproduktionsmetoden")</f>
        <v>Ej kraftvärme</v>
      </c>
      <c r="E5" s="122">
        <f>VLOOKUP($B5,Totalt!$B$1:$BP$480,MATCH("total el",Totalt!$B$1:$BP$1,0),FALSE)</f>
        <v>6.6000000000000003E-2</v>
      </c>
      <c r="F5" s="123" t="str">
        <f>IF(ISERROR(1/VLOOKUP($B5,Kraftvärmeprod!$B$1:$BD$480,MATCH("Total värmeproduktion i kraftvärmeverk i kombinerad drift (GWh)",Kraftvärmeprod!$B$1:$AV$1,0),FALSE)),"",VLOOKUP($B5,'Slutlig allokering kvv'!$B$1:$BA$480,MATCH(F$1,'Slutlig allokering kvv'!$B$1:$AS$1,0),FALSE))</f>
        <v/>
      </c>
      <c r="G5" s="122" t="str">
        <f>IF(ISERROR(1/VLOOKUP($B5,Kraftvärmeprod!$B$1:$AV$480,MATCH("Producerad elenergi i kraftvärmeverk (GWh)",Kraftvärmeprod!$B$1:$AV$1,0),FALSE)),"",VLOOKUP($B5,Kraftvärmeprod!$B$1:$AV$480,MATCH("Producerad elenergi i kraftvärmeverk (GWh)",Kraftvärmeprod!$B$1:$AV$1,0),FALSE))</f>
        <v/>
      </c>
      <c r="H5" s="122" t="str">
        <f>IF(ISERROR(1/VLOOKUP($B5,Miljö!$B$1:$T$480,MATCH("Såld mängd produktionsspecifik fjärrvärme (GWh)",Miljö!$B$1:$T$1,0),FALSE)),"",VLOOKUP($B5,Miljö!$B$1:$T$480,MATCH("Såld mängd produktionsspecifik fjärrvärme (GWh)",Miljö!$B$1:$T$1,0),FALSE))</f>
        <v/>
      </c>
      <c r="J5" s="122" t="str">
        <f t="shared" si="0"/>
        <v>Affärsverken Karlskrona AB</v>
      </c>
    </row>
    <row r="6" spans="1:10" x14ac:dyDescent="0.25">
      <c r="A6" t="s">
        <v>17</v>
      </c>
      <c r="B6" t="s">
        <v>18</v>
      </c>
      <c r="C6"/>
      <c r="D6" s="122" t="str">
        <f>IF(ISERROR(1/VLOOKUP($B6,Kraftvärmeprod!$B$1:$D$480,MATCH("Total värmeproduktion i kraftvärmeverk i kombinerad drift (GWh)",Kraftvärmeprod!$B$1:$AV$1,0),FALSE)),"Ej kraftvärme","Alternativproduktionsmetoden")</f>
        <v>Ej kraftvärme</v>
      </c>
      <c r="E6" s="122">
        <f>VLOOKUP($B6,Totalt!$B$1:$BP$480,MATCH("total el",Totalt!$B$1:$BP$1,0),FALSE)</f>
        <v>3.2</v>
      </c>
      <c r="F6" s="123" t="str">
        <f>IF(ISERROR(1/VLOOKUP($B6,Kraftvärmeprod!$B$1:$BD$480,MATCH("Total värmeproduktion i kraftvärmeverk i kombinerad drift (GWh)",Kraftvärmeprod!$B$1:$AV$1,0),FALSE)),"",VLOOKUP($B6,'Slutlig allokering kvv'!$B$1:$BA$480,MATCH(F$1,'Slutlig allokering kvv'!$B$1:$AS$1,0),FALSE))</f>
        <v/>
      </c>
      <c r="G6" s="122" t="str">
        <f>IF(ISERROR(1/VLOOKUP($B6,Kraftvärmeprod!$B$1:$AV$480,MATCH("Producerad elenergi i kraftvärmeverk (GWh)",Kraftvärmeprod!$B$1:$AV$1,0),FALSE)),"",VLOOKUP($B6,Kraftvärmeprod!$B$1:$AV$480,MATCH("Producerad elenergi i kraftvärmeverk (GWh)",Kraftvärmeprod!$B$1:$AV$1,0),FALSE))</f>
        <v/>
      </c>
      <c r="H6" s="122" t="str">
        <f>IF(ISERROR(1/VLOOKUP($B6,Miljö!$B$1:$T$480,MATCH("Såld mängd produktionsspecifik fjärrvärme (GWh)",Miljö!$B$1:$T$1,0),FALSE)),"",VLOOKUP($B6,Miljö!$B$1:$T$480,MATCH("Såld mängd produktionsspecifik fjärrvärme (GWh)",Miljö!$B$1:$T$1,0),FALSE))</f>
        <v/>
      </c>
      <c r="J6" s="122" t="str">
        <f t="shared" si="0"/>
        <v>Alingsås Energi Nät AB</v>
      </c>
    </row>
    <row r="7" spans="1:10" x14ac:dyDescent="0.25">
      <c r="A7" t="s">
        <v>19</v>
      </c>
      <c r="B7" t="s">
        <v>20</v>
      </c>
      <c r="C7"/>
      <c r="D7" s="122" t="str">
        <f>IF(ISERROR(1/VLOOKUP($B7,Kraftvärmeprod!$B$1:$D$480,MATCH("Total värmeproduktion i kraftvärmeverk i kombinerad drift (GWh)",Kraftvärmeprod!$B$1:$AV$1,0),FALSE)),"Ej kraftvärme","Alternativproduktionsmetoden")</f>
        <v>Ej kraftvärme</v>
      </c>
      <c r="E7" s="122">
        <f>VLOOKUP($B7,Totalt!$B$1:$BP$480,MATCH("total el",Totalt!$B$1:$BP$1,0),FALSE)</f>
        <v>0</v>
      </c>
      <c r="F7" s="123" t="str">
        <f>IF(ISERROR(1/VLOOKUP($B7,Kraftvärmeprod!$B$1:$BD$480,MATCH("Total värmeproduktion i kraftvärmeverk i kombinerad drift (GWh)",Kraftvärmeprod!$B$1:$AV$1,0),FALSE)),"",VLOOKUP($B7,'Slutlig allokering kvv'!$B$1:$BA$480,MATCH(F$1,'Slutlig allokering kvv'!$B$1:$AS$1,0),FALSE))</f>
        <v/>
      </c>
      <c r="G7" s="122" t="str">
        <f>IF(ISERROR(1/VLOOKUP($B7,Kraftvärmeprod!$B$1:$AV$480,MATCH("Producerad elenergi i kraftvärmeverk (GWh)",Kraftvärmeprod!$B$1:$AV$1,0),FALSE)),"",VLOOKUP($B7,Kraftvärmeprod!$B$1:$AV$480,MATCH("Producerad elenergi i kraftvärmeverk (GWh)",Kraftvärmeprod!$B$1:$AV$1,0),FALSE))</f>
        <v/>
      </c>
      <c r="H7" s="122" t="str">
        <f>IF(ISERROR(1/VLOOKUP($B7,Miljö!$B$1:$T$480,MATCH("Såld mängd produktionsspecifik fjärrvärme (GWh)",Miljö!$B$1:$T$1,0),FALSE)),"",VLOOKUP($B7,Miljö!$B$1:$T$480,MATCH("Såld mängd produktionsspecifik fjärrvärme (GWh)",Miljö!$B$1:$T$1,0),FALSE))</f>
        <v/>
      </c>
      <c r="J7" s="122" t="str">
        <f t="shared" si="0"/>
        <v>Alvesta Energi AB</v>
      </c>
    </row>
    <row r="8" spans="1:10" x14ac:dyDescent="0.25">
      <c r="A8" t="s">
        <v>19</v>
      </c>
      <c r="B8" t="s">
        <v>21</v>
      </c>
      <c r="C8"/>
      <c r="D8" s="122" t="str">
        <f>IF(ISERROR(1/VLOOKUP($B8,Kraftvärmeprod!$B$1:$D$480,MATCH("Total värmeproduktion i kraftvärmeverk i kombinerad drift (GWh)",Kraftvärmeprod!$B$1:$AV$1,0),FALSE)),"Ej kraftvärme","Alternativproduktionsmetoden")</f>
        <v>Ej kraftvärme</v>
      </c>
      <c r="E8" s="122">
        <f>VLOOKUP($B8,Totalt!$B$1:$BP$480,MATCH("total el",Totalt!$B$1:$BP$1,0),FALSE)</f>
        <v>0</v>
      </c>
      <c r="F8" s="123" t="str">
        <f>IF(ISERROR(1/VLOOKUP($B8,Kraftvärmeprod!$B$1:$BD$480,MATCH("Total värmeproduktion i kraftvärmeverk i kombinerad drift (GWh)",Kraftvärmeprod!$B$1:$AV$1,0),FALSE)),"",VLOOKUP($B8,'Slutlig allokering kvv'!$B$1:$BA$480,MATCH(F$1,'Slutlig allokering kvv'!$B$1:$AS$1,0),FALSE))</f>
        <v/>
      </c>
      <c r="G8" s="122" t="str">
        <f>IF(ISERROR(1/VLOOKUP($B8,Kraftvärmeprod!$B$1:$AV$480,MATCH("Producerad elenergi i kraftvärmeverk (GWh)",Kraftvärmeprod!$B$1:$AV$1,0),FALSE)),"",VLOOKUP($B8,Kraftvärmeprod!$B$1:$AV$480,MATCH("Producerad elenergi i kraftvärmeverk (GWh)",Kraftvärmeprod!$B$1:$AV$1,0),FALSE))</f>
        <v/>
      </c>
      <c r="H8" s="122" t="str">
        <f>IF(ISERROR(1/VLOOKUP($B8,Miljö!$B$1:$T$480,MATCH("Såld mängd produktionsspecifik fjärrvärme (GWh)",Miljö!$B$1:$T$1,0),FALSE)),"",VLOOKUP($B8,Miljö!$B$1:$T$480,MATCH("Såld mängd produktionsspecifik fjärrvärme (GWh)",Miljö!$B$1:$T$1,0),FALSE))</f>
        <v/>
      </c>
      <c r="J8" s="122" t="str">
        <f t="shared" si="0"/>
        <v>Alvesta Energi AB</v>
      </c>
    </row>
    <row r="9" spans="1:10" x14ac:dyDescent="0.25">
      <c r="A9" t="s">
        <v>19</v>
      </c>
      <c r="B9" t="s">
        <v>22</v>
      </c>
      <c r="C9"/>
      <c r="D9" s="122" t="str">
        <f>IF(ISERROR(1/VLOOKUP($B9,Kraftvärmeprod!$B$1:$D$480,MATCH("Total värmeproduktion i kraftvärmeverk i kombinerad drift (GWh)",Kraftvärmeprod!$B$1:$AV$1,0),FALSE)),"Ej kraftvärme","Alternativproduktionsmetoden")</f>
        <v>Ej kraftvärme</v>
      </c>
      <c r="E9" s="122">
        <f>VLOOKUP($B9,Totalt!$B$1:$BP$480,MATCH("total el",Totalt!$B$1:$BP$1,0),FALSE)</f>
        <v>0</v>
      </c>
      <c r="F9" s="123" t="str">
        <f>IF(ISERROR(1/VLOOKUP($B9,Kraftvärmeprod!$B$1:$BD$480,MATCH("Total värmeproduktion i kraftvärmeverk i kombinerad drift (GWh)",Kraftvärmeprod!$B$1:$AV$1,0),FALSE)),"",VLOOKUP($B9,'Slutlig allokering kvv'!$B$1:$BA$480,MATCH(F$1,'Slutlig allokering kvv'!$B$1:$AS$1,0),FALSE))</f>
        <v/>
      </c>
      <c r="G9" s="122" t="str">
        <f>IF(ISERROR(1/VLOOKUP($B9,Kraftvärmeprod!$B$1:$AV$480,MATCH("Producerad elenergi i kraftvärmeverk (GWh)",Kraftvärmeprod!$B$1:$AV$1,0),FALSE)),"",VLOOKUP($B9,Kraftvärmeprod!$B$1:$AV$480,MATCH("Producerad elenergi i kraftvärmeverk (GWh)",Kraftvärmeprod!$B$1:$AV$1,0),FALSE))</f>
        <v/>
      </c>
      <c r="H9" s="122" t="str">
        <f>IF(ISERROR(1/VLOOKUP($B9,Miljö!$B$1:$T$480,MATCH("Såld mängd produktionsspecifik fjärrvärme (GWh)",Miljö!$B$1:$T$1,0),FALSE)),"",VLOOKUP($B9,Miljö!$B$1:$T$480,MATCH("Såld mängd produktionsspecifik fjärrvärme (GWh)",Miljö!$B$1:$T$1,0),FALSE))</f>
        <v/>
      </c>
      <c r="J9" s="122" t="str">
        <f t="shared" si="0"/>
        <v>Alvesta Energi AB</v>
      </c>
    </row>
    <row r="10" spans="1:10" x14ac:dyDescent="0.25">
      <c r="A10" t="s">
        <v>23</v>
      </c>
      <c r="B10" s="16" t="s">
        <v>328</v>
      </c>
      <c r="C10"/>
      <c r="D10" s="122" t="str">
        <f>IF(ISERROR(1/VLOOKUP($B10,Kraftvärmeprod!$B$1:$D$480,MATCH("Total värmeproduktion i kraftvärmeverk i kombinerad drift (GWh)",Kraftvärmeprod!$B$1:$AV$1,0),FALSE)),"Ej kraftvärme","Alternativproduktionsmetoden")</f>
        <v>Ej kraftvärme</v>
      </c>
      <c r="E10" s="122">
        <f>VLOOKUP($B10,Totalt!$B$1:$BP$480,MATCH("total el",Totalt!$B$1:$BP$1,0),FALSE)</f>
        <v>0</v>
      </c>
      <c r="F10" s="123" t="str">
        <f>IF(ISERROR(1/VLOOKUP($B10,Kraftvärmeprod!$B$1:$BD$480,MATCH("Total värmeproduktion i kraftvärmeverk i kombinerad drift (GWh)",Kraftvärmeprod!$B$1:$AV$1,0),FALSE)),"",VLOOKUP($B10,'Slutlig allokering kvv'!$B$1:$BA$480,MATCH(F$1,'Slutlig allokering kvv'!$B$1:$AS$1,0),FALSE))</f>
        <v/>
      </c>
      <c r="G10" s="122" t="str">
        <f>IF(ISERROR(1/VLOOKUP($B10,Kraftvärmeprod!$B$1:$AV$480,MATCH("Producerad elenergi i kraftvärmeverk (GWh)",Kraftvärmeprod!$B$1:$AV$1,0),FALSE)),"",VLOOKUP($B10,Kraftvärmeprod!$B$1:$AV$480,MATCH("Producerad elenergi i kraftvärmeverk (GWh)",Kraftvärmeprod!$B$1:$AV$1,0),FALSE))</f>
        <v/>
      </c>
      <c r="H10" s="122" t="str">
        <f>IF(ISERROR(1/VLOOKUP($B10,Miljö!$B$1:$T$480,MATCH("Såld mängd produktionsspecifik fjärrvärme (GWh)",Miljö!$B$1:$T$1,0),FALSE)),"",VLOOKUP($B10,Miljö!$B$1:$T$480,MATCH("Såld mängd produktionsspecifik fjärrvärme (GWh)",Miljö!$B$1:$T$1,0),FALSE))</f>
        <v/>
      </c>
      <c r="J10" s="122" t="str">
        <f t="shared" si="0"/>
        <v xml:space="preserve">Aneby Miljö &amp; Vatten AB </v>
      </c>
    </row>
    <row r="11" spans="1:10" x14ac:dyDescent="0.25">
      <c r="A11" t="s">
        <v>25</v>
      </c>
      <c r="B11" t="s">
        <v>26</v>
      </c>
      <c r="C11"/>
      <c r="D11" s="122" t="str">
        <f>IF(ISERROR(1/VLOOKUP($B11,Kraftvärmeprod!$B$1:$D$480,MATCH("Total värmeproduktion i kraftvärmeverk i kombinerad drift (GWh)",Kraftvärmeprod!$B$1:$AV$1,0),FALSE)),"Ej kraftvärme","Alternativproduktionsmetoden")</f>
        <v>Ej kraftvärme</v>
      </c>
      <c r="E11" s="122">
        <f>VLOOKUP($B11,Totalt!$B$1:$BP$480,MATCH("total el",Totalt!$B$1:$BP$1,0),FALSE)</f>
        <v>2.7</v>
      </c>
      <c r="F11" s="123" t="str">
        <f>IF(ISERROR(1/VLOOKUP($B11,Kraftvärmeprod!$B$1:$BD$480,MATCH("Total värmeproduktion i kraftvärmeverk i kombinerad drift (GWh)",Kraftvärmeprod!$B$1:$AV$1,0),FALSE)),"",VLOOKUP($B11,'Slutlig allokering kvv'!$B$1:$BA$480,MATCH(F$1,'Slutlig allokering kvv'!$B$1:$AS$1,0),FALSE))</f>
        <v/>
      </c>
      <c r="G11" s="122" t="str">
        <f>IF(ISERROR(1/VLOOKUP($B11,Kraftvärmeprod!$B$1:$AV$480,MATCH("Producerad elenergi i kraftvärmeverk (GWh)",Kraftvärmeprod!$B$1:$AV$1,0),FALSE)),"",VLOOKUP($B11,Kraftvärmeprod!$B$1:$AV$480,MATCH("Producerad elenergi i kraftvärmeverk (GWh)",Kraftvärmeprod!$B$1:$AV$1,0),FALSE))</f>
        <v/>
      </c>
      <c r="H11" s="122" t="str">
        <f>IF(ISERROR(1/VLOOKUP($B11,Miljö!$B$1:$T$480,MATCH("Såld mängd produktionsspecifik fjärrvärme (GWh)",Miljö!$B$1:$T$1,0),FALSE)),"",VLOOKUP($B11,Miljö!$B$1:$T$480,MATCH("Såld mängd produktionsspecifik fjärrvärme (GWh)",Miljö!$B$1:$T$1,0),FALSE))</f>
        <v/>
      </c>
      <c r="J11" s="122" t="str">
        <f t="shared" si="0"/>
        <v>Arboga Energi AB</v>
      </c>
    </row>
    <row r="12" spans="1:10" x14ac:dyDescent="0.25">
      <c r="A12" t="s">
        <v>27</v>
      </c>
      <c r="B12" t="s">
        <v>28</v>
      </c>
      <c r="C12"/>
      <c r="D12" s="122" t="str">
        <f>IF(ISERROR(1/VLOOKUP($B12,Kraftvärmeprod!$B$1:$D$480,MATCH("Total värmeproduktion i kraftvärmeverk i kombinerad drift (GWh)",Kraftvärmeprod!$B$1:$AV$1,0),FALSE)),"Ej kraftvärme","Alternativproduktionsmetoden")</f>
        <v>Ej kraftvärme</v>
      </c>
      <c r="E12" s="122">
        <f>VLOOKUP($B12,Totalt!$B$1:$BP$480,MATCH("total el",Totalt!$B$1:$BP$1,0),FALSE)</f>
        <v>0</v>
      </c>
      <c r="F12" s="123" t="str">
        <f>IF(ISERROR(1/VLOOKUP($B12,Kraftvärmeprod!$B$1:$BD$480,MATCH("Total värmeproduktion i kraftvärmeverk i kombinerad drift (GWh)",Kraftvärmeprod!$B$1:$AV$1,0),FALSE)),"",VLOOKUP($B12,'Slutlig allokering kvv'!$B$1:$BA$480,MATCH(F$1,'Slutlig allokering kvv'!$B$1:$AS$1,0),FALSE))</f>
        <v/>
      </c>
      <c r="G12" s="122" t="str">
        <f>IF(ISERROR(1/VLOOKUP($B12,Kraftvärmeprod!$B$1:$AV$480,MATCH("Producerad elenergi i kraftvärmeverk (GWh)",Kraftvärmeprod!$B$1:$AV$1,0),FALSE)),"",VLOOKUP($B12,Kraftvärmeprod!$B$1:$AV$480,MATCH("Producerad elenergi i kraftvärmeverk (GWh)",Kraftvärmeprod!$B$1:$AV$1,0),FALSE))</f>
        <v/>
      </c>
      <c r="H12" s="122" t="str">
        <f>IF(ISERROR(1/VLOOKUP($B12,Miljö!$B$1:$T$480,MATCH("Såld mängd produktionsspecifik fjärrvärme (GWh)",Miljö!$B$1:$T$1,0),FALSE)),"",VLOOKUP($B12,Miljö!$B$1:$T$480,MATCH("Såld mängd produktionsspecifik fjärrvärme (GWh)",Miljö!$B$1:$T$1,0),FALSE))</f>
        <v/>
      </c>
      <c r="J12" s="122" t="str">
        <f t="shared" si="0"/>
        <v>Arvidsjaurs Energi AB</v>
      </c>
    </row>
    <row r="13" spans="1:10" x14ac:dyDescent="0.25">
      <c r="A13" t="s">
        <v>29</v>
      </c>
      <c r="B13" t="s">
        <v>30</v>
      </c>
      <c r="C13"/>
      <c r="D13" s="122" t="str">
        <f>IF(ISERROR(1/VLOOKUP($B13,Kraftvärmeprod!$B$1:$D$480,MATCH("Total värmeproduktion i kraftvärmeverk i kombinerad drift (GWh)",Kraftvärmeprod!$B$1:$AV$1,0),FALSE)),"Ej kraftvärme","Alternativproduktionsmetoden")</f>
        <v>Ej kraftvärme</v>
      </c>
      <c r="E13" s="122">
        <f>VLOOKUP($B13,Totalt!$B$1:$BP$480,MATCH("total el",Totalt!$B$1:$BP$1,0),FALSE)</f>
        <v>3.03</v>
      </c>
      <c r="F13" s="123" t="str">
        <f>IF(ISERROR(1/VLOOKUP($B13,Kraftvärmeprod!$B$1:$BD$480,MATCH("Total värmeproduktion i kraftvärmeverk i kombinerad drift (GWh)",Kraftvärmeprod!$B$1:$AV$1,0),FALSE)),"",VLOOKUP($B13,'Slutlig allokering kvv'!$B$1:$BA$480,MATCH(F$1,'Slutlig allokering kvv'!$B$1:$AS$1,0),FALSE))</f>
        <v/>
      </c>
      <c r="G13" s="122" t="str">
        <f>IF(ISERROR(1/VLOOKUP($B13,Kraftvärmeprod!$B$1:$AV$480,MATCH("Producerad elenergi i kraftvärmeverk (GWh)",Kraftvärmeprod!$B$1:$AV$1,0),FALSE)),"",VLOOKUP($B13,Kraftvärmeprod!$B$1:$AV$480,MATCH("Producerad elenergi i kraftvärmeverk (GWh)",Kraftvärmeprod!$B$1:$AV$1,0),FALSE))</f>
        <v/>
      </c>
      <c r="H13" s="122" t="str">
        <f>IF(ISERROR(1/VLOOKUP($B13,Miljö!$B$1:$T$480,MATCH("Såld mängd produktionsspecifik fjärrvärme (GWh)",Miljö!$B$1:$T$1,0),FALSE)),"",VLOOKUP($B13,Miljö!$B$1:$T$480,MATCH("Såld mängd produktionsspecifik fjärrvärme (GWh)",Miljö!$B$1:$T$1,0),FALSE))</f>
        <v/>
      </c>
      <c r="J13" s="122" t="str">
        <f t="shared" si="0"/>
        <v>Arvika Fjärrvärme AB</v>
      </c>
    </row>
    <row r="14" spans="1:10" x14ac:dyDescent="0.25">
      <c r="A14" t="s">
        <v>31</v>
      </c>
      <c r="B14" t="s">
        <v>32</v>
      </c>
      <c r="C14"/>
      <c r="D14" s="122" t="str">
        <f>IF(ISERROR(1/VLOOKUP($B14,Kraftvärmeprod!$B$1:$D$480,MATCH("Total värmeproduktion i kraftvärmeverk i kombinerad drift (GWh)",Kraftvärmeprod!$B$1:$AV$1,0),FALSE)),"Ej kraftvärme","Alternativproduktionsmetoden")</f>
        <v>Ej kraftvärme</v>
      </c>
      <c r="E14" s="122">
        <f>VLOOKUP($B14,Totalt!$B$1:$BP$480,MATCH("total el",Totalt!$B$1:$BP$1,0),FALSE)</f>
        <v>0.08</v>
      </c>
      <c r="F14" s="123" t="str">
        <f>IF(ISERROR(1/VLOOKUP($B14,Kraftvärmeprod!$B$1:$BD$480,MATCH("Total värmeproduktion i kraftvärmeverk i kombinerad drift (GWh)",Kraftvärmeprod!$B$1:$AV$1,0),FALSE)),"",VLOOKUP($B14,'Slutlig allokering kvv'!$B$1:$BA$480,MATCH(F$1,'Slutlig allokering kvv'!$B$1:$AS$1,0),FALSE))</f>
        <v/>
      </c>
      <c r="G14" s="122" t="str">
        <f>IF(ISERROR(1/VLOOKUP($B14,Kraftvärmeprod!$B$1:$AV$480,MATCH("Producerad elenergi i kraftvärmeverk (GWh)",Kraftvärmeprod!$B$1:$AV$1,0),FALSE)),"",VLOOKUP($B14,Kraftvärmeprod!$B$1:$AV$480,MATCH("Producerad elenergi i kraftvärmeverk (GWh)",Kraftvärmeprod!$B$1:$AV$1,0),FALSE))</f>
        <v/>
      </c>
      <c r="H14" s="122" t="str">
        <f>IF(ISERROR(1/VLOOKUP($B14,Miljö!$B$1:$T$480,MATCH("Såld mängd produktionsspecifik fjärrvärme (GWh)",Miljö!$B$1:$T$1,0),FALSE)),"",VLOOKUP($B14,Miljö!$B$1:$T$480,MATCH("Såld mängd produktionsspecifik fjärrvärme (GWh)",Miljö!$B$1:$T$1,0),FALSE))</f>
        <v/>
      </c>
      <c r="J14" s="122" t="str">
        <f t="shared" si="0"/>
        <v>Bengtsfors Energi</v>
      </c>
    </row>
    <row r="15" spans="1:10" x14ac:dyDescent="0.25">
      <c r="A15" t="s">
        <v>33</v>
      </c>
      <c r="B15" t="s">
        <v>34</v>
      </c>
      <c r="C15"/>
      <c r="D15" s="122" t="str">
        <f>IF(ISERROR(1/VLOOKUP($B15,Kraftvärmeprod!$B$1:$D$480,MATCH("Total värmeproduktion i kraftvärmeverk i kombinerad drift (GWh)",Kraftvärmeprod!$B$1:$AV$1,0),FALSE)),"Ej kraftvärme","Alternativproduktionsmetoden")</f>
        <v>Ej kraftvärme</v>
      </c>
      <c r="E15" s="122">
        <f>VLOOKUP($B15,Totalt!$B$1:$BP$480,MATCH("total el",Totalt!$B$1:$BP$1,0),FALSE)</f>
        <v>5.5E-2</v>
      </c>
      <c r="F15" s="123" t="str">
        <f>IF(ISERROR(1/VLOOKUP($B15,Kraftvärmeprod!$B$1:$BD$480,MATCH("Total värmeproduktion i kraftvärmeverk i kombinerad drift (GWh)",Kraftvärmeprod!$B$1:$AV$1,0),FALSE)),"",VLOOKUP($B15,'Slutlig allokering kvv'!$B$1:$BA$480,MATCH(F$1,'Slutlig allokering kvv'!$B$1:$AS$1,0),FALSE))</f>
        <v/>
      </c>
      <c r="G15" s="122" t="str">
        <f>IF(ISERROR(1/VLOOKUP($B15,Kraftvärmeprod!$B$1:$AV$480,MATCH("Producerad elenergi i kraftvärmeverk (GWh)",Kraftvärmeprod!$B$1:$AV$1,0),FALSE)),"",VLOOKUP($B15,Kraftvärmeprod!$B$1:$AV$480,MATCH("Producerad elenergi i kraftvärmeverk (GWh)",Kraftvärmeprod!$B$1:$AV$1,0),FALSE))</f>
        <v/>
      </c>
      <c r="H15" s="122" t="str">
        <f>IF(ISERROR(1/VLOOKUP($B15,Miljö!$B$1:$T$480,MATCH("Såld mängd produktionsspecifik fjärrvärme (GWh)",Miljö!$B$1:$T$1,0),FALSE)),"",VLOOKUP($B15,Miljö!$B$1:$T$480,MATCH("Såld mängd produktionsspecifik fjärrvärme (GWh)",Miljö!$B$1:$T$1,0),FALSE))</f>
        <v/>
      </c>
      <c r="J15" s="122" t="str">
        <f t="shared" si="0"/>
        <v>Bionär Närvärme AB</v>
      </c>
    </row>
    <row r="16" spans="1:10" x14ac:dyDescent="0.25">
      <c r="A16" t="s">
        <v>33</v>
      </c>
      <c r="B16" t="s">
        <v>35</v>
      </c>
      <c r="C16"/>
      <c r="D16" s="122" t="str">
        <f>IF(ISERROR(1/VLOOKUP($B16,Kraftvärmeprod!$B$1:$D$480,MATCH("Total värmeproduktion i kraftvärmeverk i kombinerad drift (GWh)",Kraftvärmeprod!$B$1:$AV$1,0),FALSE)),"Ej kraftvärme","Alternativproduktionsmetoden")</f>
        <v>Ej kraftvärme</v>
      </c>
      <c r="E16" s="122">
        <f>VLOOKUP($B16,Totalt!$B$1:$BP$480,MATCH("total el",Totalt!$B$1:$BP$1,0),FALSE)</f>
        <v>1E-3</v>
      </c>
      <c r="F16" s="123" t="str">
        <f>IF(ISERROR(1/VLOOKUP($B16,Kraftvärmeprod!$B$1:$BD$480,MATCH("Total värmeproduktion i kraftvärmeverk i kombinerad drift (GWh)",Kraftvärmeprod!$B$1:$AV$1,0),FALSE)),"",VLOOKUP($B16,'Slutlig allokering kvv'!$B$1:$BA$480,MATCH(F$1,'Slutlig allokering kvv'!$B$1:$AS$1,0),FALSE))</f>
        <v/>
      </c>
      <c r="G16" s="122" t="str">
        <f>IF(ISERROR(1/VLOOKUP($B16,Kraftvärmeprod!$B$1:$AV$480,MATCH("Producerad elenergi i kraftvärmeverk (GWh)",Kraftvärmeprod!$B$1:$AV$1,0),FALSE)),"",VLOOKUP($B16,Kraftvärmeprod!$B$1:$AV$480,MATCH("Producerad elenergi i kraftvärmeverk (GWh)",Kraftvärmeprod!$B$1:$AV$1,0),FALSE))</f>
        <v/>
      </c>
      <c r="H16" s="122" t="str">
        <f>IF(ISERROR(1/VLOOKUP($B16,Miljö!$B$1:$T$480,MATCH("Såld mängd produktionsspecifik fjärrvärme (GWh)",Miljö!$B$1:$T$1,0),FALSE)),"",VLOOKUP($B16,Miljö!$B$1:$T$480,MATCH("Såld mängd produktionsspecifik fjärrvärme (GWh)",Miljö!$B$1:$T$1,0),FALSE))</f>
        <v/>
      </c>
      <c r="J16" s="122" t="str">
        <f t="shared" si="0"/>
        <v>Bionär Närvärme AB</v>
      </c>
    </row>
    <row r="17" spans="1:10" x14ac:dyDescent="0.25">
      <c r="A17" t="s">
        <v>33</v>
      </c>
      <c r="B17" t="s">
        <v>36</v>
      </c>
      <c r="C17"/>
      <c r="D17" s="122" t="str">
        <f>IF(ISERROR(1/VLOOKUP($B17,Kraftvärmeprod!$B$1:$D$480,MATCH("Total värmeproduktion i kraftvärmeverk i kombinerad drift (GWh)",Kraftvärmeprod!$B$1:$AV$1,0),FALSE)),"Ej kraftvärme","Alternativproduktionsmetoden")</f>
        <v>Ej kraftvärme</v>
      </c>
      <c r="E17" s="122">
        <f>VLOOKUP($B17,Totalt!$B$1:$BP$480,MATCH("total el",Totalt!$B$1:$BP$1,0),FALSE)</f>
        <v>1E-3</v>
      </c>
      <c r="F17" s="123" t="str">
        <f>IF(ISERROR(1/VLOOKUP($B17,Kraftvärmeprod!$B$1:$BD$480,MATCH("Total värmeproduktion i kraftvärmeverk i kombinerad drift (GWh)",Kraftvärmeprod!$B$1:$AV$1,0),FALSE)),"",VLOOKUP($B17,'Slutlig allokering kvv'!$B$1:$BA$480,MATCH(F$1,'Slutlig allokering kvv'!$B$1:$AS$1,0),FALSE))</f>
        <v/>
      </c>
      <c r="G17" s="122" t="str">
        <f>IF(ISERROR(1/VLOOKUP($B17,Kraftvärmeprod!$B$1:$AV$480,MATCH("Producerad elenergi i kraftvärmeverk (GWh)",Kraftvärmeprod!$B$1:$AV$1,0),FALSE)),"",VLOOKUP($B17,Kraftvärmeprod!$B$1:$AV$480,MATCH("Producerad elenergi i kraftvärmeverk (GWh)",Kraftvärmeprod!$B$1:$AV$1,0),FALSE))</f>
        <v/>
      </c>
      <c r="H17" s="122" t="str">
        <f>IF(ISERROR(1/VLOOKUP($B17,Miljö!$B$1:$T$480,MATCH("Såld mängd produktionsspecifik fjärrvärme (GWh)",Miljö!$B$1:$T$1,0),FALSE)),"",VLOOKUP($B17,Miljö!$B$1:$T$480,MATCH("Såld mängd produktionsspecifik fjärrvärme (GWh)",Miljö!$B$1:$T$1,0),FALSE))</f>
        <v/>
      </c>
      <c r="J17" s="122" t="str">
        <f t="shared" si="0"/>
        <v>Bionär Närvärme AB</v>
      </c>
    </row>
    <row r="18" spans="1:10" x14ac:dyDescent="0.25">
      <c r="A18" t="s">
        <v>33</v>
      </c>
      <c r="B18" t="s">
        <v>37</v>
      </c>
      <c r="C18"/>
      <c r="D18" s="122" t="str">
        <f>IF(ISERROR(1/VLOOKUP($B18,Kraftvärmeprod!$B$1:$D$480,MATCH("Total värmeproduktion i kraftvärmeverk i kombinerad drift (GWh)",Kraftvärmeprod!$B$1:$AV$1,0),FALSE)),"Ej kraftvärme","Alternativproduktionsmetoden")</f>
        <v>Ej kraftvärme</v>
      </c>
      <c r="E18" s="122">
        <f>VLOOKUP($B18,Totalt!$B$1:$BP$480,MATCH("total el",Totalt!$B$1:$BP$1,0),FALSE)</f>
        <v>6.8000000000000005E-2</v>
      </c>
      <c r="F18" s="123" t="str">
        <f>IF(ISERROR(1/VLOOKUP($B18,Kraftvärmeprod!$B$1:$BD$480,MATCH("Total värmeproduktion i kraftvärmeverk i kombinerad drift (GWh)",Kraftvärmeprod!$B$1:$AV$1,0),FALSE)),"",VLOOKUP($B18,'Slutlig allokering kvv'!$B$1:$BA$480,MATCH(F$1,'Slutlig allokering kvv'!$B$1:$AS$1,0),FALSE))</f>
        <v/>
      </c>
      <c r="G18" s="122" t="str">
        <f>IF(ISERROR(1/VLOOKUP($B18,Kraftvärmeprod!$B$1:$AV$480,MATCH("Producerad elenergi i kraftvärmeverk (GWh)",Kraftvärmeprod!$B$1:$AV$1,0),FALSE)),"",VLOOKUP($B18,Kraftvärmeprod!$B$1:$AV$480,MATCH("Producerad elenergi i kraftvärmeverk (GWh)",Kraftvärmeprod!$B$1:$AV$1,0),FALSE))</f>
        <v/>
      </c>
      <c r="H18" s="122" t="str">
        <f>IF(ISERROR(1/VLOOKUP($B18,Miljö!$B$1:$T$480,MATCH("Såld mängd produktionsspecifik fjärrvärme (GWh)",Miljö!$B$1:$T$1,0),FALSE)),"",VLOOKUP($B18,Miljö!$B$1:$T$480,MATCH("Såld mängd produktionsspecifik fjärrvärme (GWh)",Miljö!$B$1:$T$1,0),FALSE))</f>
        <v/>
      </c>
      <c r="J18" s="122" t="str">
        <f t="shared" si="0"/>
        <v>Bionär Närvärme AB</v>
      </c>
    </row>
    <row r="19" spans="1:10" x14ac:dyDescent="0.25">
      <c r="A19" t="s">
        <v>33</v>
      </c>
      <c r="B19" t="s">
        <v>38</v>
      </c>
      <c r="C19"/>
      <c r="D19" s="122" t="str">
        <f>IF(ISERROR(1/VLOOKUP($B19,Kraftvärmeprod!$B$1:$D$480,MATCH("Total värmeproduktion i kraftvärmeverk i kombinerad drift (GWh)",Kraftvärmeprod!$B$1:$AV$1,0),FALSE)),"Ej kraftvärme","Alternativproduktionsmetoden")</f>
        <v>Ej kraftvärme</v>
      </c>
      <c r="E19" s="122">
        <f>VLOOKUP($B19,Totalt!$B$1:$BP$480,MATCH("total el",Totalt!$B$1:$BP$1,0),FALSE)</f>
        <v>0.01</v>
      </c>
      <c r="F19" s="123" t="str">
        <f>IF(ISERROR(1/VLOOKUP($B19,Kraftvärmeprod!$B$1:$BD$480,MATCH("Total värmeproduktion i kraftvärmeverk i kombinerad drift (GWh)",Kraftvärmeprod!$B$1:$AV$1,0),FALSE)),"",VLOOKUP($B19,'Slutlig allokering kvv'!$B$1:$BA$480,MATCH(F$1,'Slutlig allokering kvv'!$B$1:$AS$1,0),FALSE))</f>
        <v/>
      </c>
      <c r="G19" s="122" t="str">
        <f>IF(ISERROR(1/VLOOKUP($B19,Kraftvärmeprod!$B$1:$AV$480,MATCH("Producerad elenergi i kraftvärmeverk (GWh)",Kraftvärmeprod!$B$1:$AV$1,0),FALSE)),"",VLOOKUP($B19,Kraftvärmeprod!$B$1:$AV$480,MATCH("Producerad elenergi i kraftvärmeverk (GWh)",Kraftvärmeprod!$B$1:$AV$1,0),FALSE))</f>
        <v/>
      </c>
      <c r="H19" s="122" t="str">
        <f>IF(ISERROR(1/VLOOKUP($B19,Miljö!$B$1:$T$480,MATCH("Såld mängd produktionsspecifik fjärrvärme (GWh)",Miljö!$B$1:$T$1,0),FALSE)),"",VLOOKUP($B19,Miljö!$B$1:$T$480,MATCH("Såld mängd produktionsspecifik fjärrvärme (GWh)",Miljö!$B$1:$T$1,0),FALSE))</f>
        <v/>
      </c>
      <c r="J19" s="122" t="str">
        <f t="shared" si="0"/>
        <v>Bionär Närvärme AB</v>
      </c>
    </row>
    <row r="20" spans="1:10" x14ac:dyDescent="0.25">
      <c r="A20" t="s">
        <v>33</v>
      </c>
      <c r="B20" t="s">
        <v>39</v>
      </c>
      <c r="C20"/>
      <c r="D20" s="122" t="str">
        <f>IF(ISERROR(1/VLOOKUP($B20,Kraftvärmeprod!$B$1:$D$480,MATCH("Total värmeproduktion i kraftvärmeverk i kombinerad drift (GWh)",Kraftvärmeprod!$B$1:$AV$1,0),FALSE)),"Ej kraftvärme","Alternativproduktionsmetoden")</f>
        <v>Ej kraftvärme</v>
      </c>
      <c r="E20" s="122">
        <f>VLOOKUP($B20,Totalt!$B$1:$BP$480,MATCH("total el",Totalt!$B$1:$BP$1,0),FALSE)</f>
        <v>0.94499999999999995</v>
      </c>
      <c r="F20" s="123" t="str">
        <f>IF(ISERROR(1/VLOOKUP($B20,Kraftvärmeprod!$B$1:$BD$480,MATCH("Total värmeproduktion i kraftvärmeverk i kombinerad drift (GWh)",Kraftvärmeprod!$B$1:$AV$1,0),FALSE)),"",VLOOKUP($B20,'Slutlig allokering kvv'!$B$1:$BA$480,MATCH(F$1,'Slutlig allokering kvv'!$B$1:$AS$1,0),FALSE))</f>
        <v/>
      </c>
      <c r="G20" s="122" t="str">
        <f>IF(ISERROR(1/VLOOKUP($B20,Kraftvärmeprod!$B$1:$AV$480,MATCH("Producerad elenergi i kraftvärmeverk (GWh)",Kraftvärmeprod!$B$1:$AV$1,0),FALSE)),"",VLOOKUP($B20,Kraftvärmeprod!$B$1:$AV$480,MATCH("Producerad elenergi i kraftvärmeverk (GWh)",Kraftvärmeprod!$B$1:$AV$1,0),FALSE))</f>
        <v/>
      </c>
      <c r="H20" s="122" t="str">
        <f>IF(ISERROR(1/VLOOKUP($B20,Miljö!$B$1:$T$480,MATCH("Såld mängd produktionsspecifik fjärrvärme (GWh)",Miljö!$B$1:$T$1,0),FALSE)),"",VLOOKUP($B20,Miljö!$B$1:$T$480,MATCH("Såld mängd produktionsspecifik fjärrvärme (GWh)",Miljö!$B$1:$T$1,0),FALSE))</f>
        <v/>
      </c>
      <c r="J20" s="122" t="str">
        <f t="shared" si="0"/>
        <v>Bionär Närvärme AB</v>
      </c>
    </row>
    <row r="21" spans="1:10" x14ac:dyDescent="0.25">
      <c r="A21" t="s">
        <v>33</v>
      </c>
      <c r="B21" t="s">
        <v>40</v>
      </c>
      <c r="C21"/>
      <c r="D21" s="122" t="str">
        <f>IF(ISERROR(1/VLOOKUP($B21,Kraftvärmeprod!$B$1:$D$480,MATCH("Total värmeproduktion i kraftvärmeverk i kombinerad drift (GWh)",Kraftvärmeprod!$B$1:$AV$1,0),FALSE)),"Ej kraftvärme","Alternativproduktionsmetoden")</f>
        <v>Ej kraftvärme</v>
      </c>
      <c r="E21" s="122">
        <f>VLOOKUP($B21,Totalt!$B$1:$BP$480,MATCH("total el",Totalt!$B$1:$BP$1,0),FALSE)</f>
        <v>0.67300000000000004</v>
      </c>
      <c r="F21" s="123" t="str">
        <f>IF(ISERROR(1/VLOOKUP($B21,Kraftvärmeprod!$B$1:$BD$480,MATCH("Total värmeproduktion i kraftvärmeverk i kombinerad drift (GWh)",Kraftvärmeprod!$B$1:$AV$1,0),FALSE)),"",VLOOKUP($B21,'Slutlig allokering kvv'!$B$1:$BA$480,MATCH(F$1,'Slutlig allokering kvv'!$B$1:$AS$1,0),FALSE))</f>
        <v/>
      </c>
      <c r="G21" s="122" t="str">
        <f>IF(ISERROR(1/VLOOKUP($B21,Kraftvärmeprod!$B$1:$AV$480,MATCH("Producerad elenergi i kraftvärmeverk (GWh)",Kraftvärmeprod!$B$1:$AV$1,0),FALSE)),"",VLOOKUP($B21,Kraftvärmeprod!$B$1:$AV$480,MATCH("Producerad elenergi i kraftvärmeverk (GWh)",Kraftvärmeprod!$B$1:$AV$1,0),FALSE))</f>
        <v/>
      </c>
      <c r="H21" s="122" t="str">
        <f>IF(ISERROR(1/VLOOKUP($B21,Miljö!$B$1:$T$480,MATCH("Såld mängd produktionsspecifik fjärrvärme (GWh)",Miljö!$B$1:$T$1,0),FALSE)),"",VLOOKUP($B21,Miljö!$B$1:$T$480,MATCH("Såld mängd produktionsspecifik fjärrvärme (GWh)",Miljö!$B$1:$T$1,0),FALSE))</f>
        <v/>
      </c>
      <c r="J21" s="122" t="str">
        <f t="shared" si="0"/>
        <v>Bionär Närvärme AB</v>
      </c>
    </row>
    <row r="22" spans="1:10" x14ac:dyDescent="0.25">
      <c r="A22" t="s">
        <v>33</v>
      </c>
      <c r="B22" t="s">
        <v>41</v>
      </c>
      <c r="C22"/>
      <c r="D22" s="122" t="str">
        <f>IF(ISERROR(1/VLOOKUP($B22,Kraftvärmeprod!$B$1:$D$480,MATCH("Total värmeproduktion i kraftvärmeverk i kombinerad drift (GWh)",Kraftvärmeprod!$B$1:$AV$1,0),FALSE)),"Ej kraftvärme","Alternativproduktionsmetoden")</f>
        <v>Ej kraftvärme</v>
      </c>
      <c r="E22" s="122">
        <f>VLOOKUP($B22,Totalt!$B$1:$BP$480,MATCH("total el",Totalt!$B$1:$BP$1,0),FALSE)</f>
        <v>7.5999999999999998E-2</v>
      </c>
      <c r="F22" s="123" t="str">
        <f>IF(ISERROR(1/VLOOKUP($B22,Kraftvärmeprod!$B$1:$BD$480,MATCH("Total värmeproduktion i kraftvärmeverk i kombinerad drift (GWh)",Kraftvärmeprod!$B$1:$AV$1,0),FALSE)),"",VLOOKUP($B22,'Slutlig allokering kvv'!$B$1:$BA$480,MATCH(F$1,'Slutlig allokering kvv'!$B$1:$AS$1,0),FALSE))</f>
        <v/>
      </c>
      <c r="G22" s="122" t="str">
        <f>IF(ISERROR(1/VLOOKUP($B22,Kraftvärmeprod!$B$1:$AV$480,MATCH("Producerad elenergi i kraftvärmeverk (GWh)",Kraftvärmeprod!$B$1:$AV$1,0),FALSE)),"",VLOOKUP($B22,Kraftvärmeprod!$B$1:$AV$480,MATCH("Producerad elenergi i kraftvärmeverk (GWh)",Kraftvärmeprod!$B$1:$AV$1,0),FALSE))</f>
        <v/>
      </c>
      <c r="H22" s="122" t="str">
        <f>IF(ISERROR(1/VLOOKUP($B22,Miljö!$B$1:$T$480,MATCH("Såld mängd produktionsspecifik fjärrvärme (GWh)",Miljö!$B$1:$T$1,0),FALSE)),"",VLOOKUP($B22,Miljö!$B$1:$T$480,MATCH("Såld mängd produktionsspecifik fjärrvärme (GWh)",Miljö!$B$1:$T$1,0),FALSE))</f>
        <v/>
      </c>
      <c r="J22" s="122" t="str">
        <f t="shared" si="0"/>
        <v>Bionär Närvärme AB</v>
      </c>
    </row>
    <row r="23" spans="1:10" x14ac:dyDescent="0.25">
      <c r="A23" t="s">
        <v>33</v>
      </c>
      <c r="B23" t="s">
        <v>42</v>
      </c>
      <c r="C23"/>
      <c r="D23" s="122" t="str">
        <f>IF(ISERROR(1/VLOOKUP($B23,Kraftvärmeprod!$B$1:$D$480,MATCH("Total värmeproduktion i kraftvärmeverk i kombinerad drift (GWh)",Kraftvärmeprod!$B$1:$AV$1,0),FALSE)),"Ej kraftvärme","Alternativproduktionsmetoden")</f>
        <v>Ej kraftvärme</v>
      </c>
      <c r="E23" s="122">
        <f>VLOOKUP($B23,Totalt!$B$1:$BP$480,MATCH("total el",Totalt!$B$1:$BP$1,0),FALSE)</f>
        <v>4.8000000000000001E-2</v>
      </c>
      <c r="F23" s="123" t="str">
        <f>IF(ISERROR(1/VLOOKUP($B23,Kraftvärmeprod!$B$1:$BD$480,MATCH("Total värmeproduktion i kraftvärmeverk i kombinerad drift (GWh)",Kraftvärmeprod!$B$1:$AV$1,0),FALSE)),"",VLOOKUP($B23,'Slutlig allokering kvv'!$B$1:$BA$480,MATCH(F$1,'Slutlig allokering kvv'!$B$1:$AS$1,0),FALSE))</f>
        <v/>
      </c>
      <c r="G23" s="122" t="str">
        <f>IF(ISERROR(1/VLOOKUP($B23,Kraftvärmeprod!$B$1:$AV$480,MATCH("Producerad elenergi i kraftvärmeverk (GWh)",Kraftvärmeprod!$B$1:$AV$1,0),FALSE)),"",VLOOKUP($B23,Kraftvärmeprod!$B$1:$AV$480,MATCH("Producerad elenergi i kraftvärmeverk (GWh)",Kraftvärmeprod!$B$1:$AV$1,0),FALSE))</f>
        <v/>
      </c>
      <c r="H23" s="122" t="str">
        <f>IF(ISERROR(1/VLOOKUP($B23,Miljö!$B$1:$T$480,MATCH("Såld mängd produktionsspecifik fjärrvärme (GWh)",Miljö!$B$1:$T$1,0),FALSE)),"",VLOOKUP($B23,Miljö!$B$1:$T$480,MATCH("Såld mängd produktionsspecifik fjärrvärme (GWh)",Miljö!$B$1:$T$1,0),FALSE))</f>
        <v/>
      </c>
      <c r="J23" s="122" t="str">
        <f t="shared" si="0"/>
        <v>Bionär Närvärme AB</v>
      </c>
    </row>
    <row r="24" spans="1:10" x14ac:dyDescent="0.25">
      <c r="A24" t="s">
        <v>33</v>
      </c>
      <c r="B24" t="s">
        <v>43</v>
      </c>
      <c r="C24"/>
      <c r="D24" s="122" t="str">
        <f>IF(ISERROR(1/VLOOKUP($B24,Kraftvärmeprod!$B$1:$D$480,MATCH("Total värmeproduktion i kraftvärmeverk i kombinerad drift (GWh)",Kraftvärmeprod!$B$1:$AV$1,0),FALSE)),"Ej kraftvärme","Alternativproduktionsmetoden")</f>
        <v>Ej kraftvärme</v>
      </c>
      <c r="E24" s="122">
        <f>VLOOKUP($B24,Totalt!$B$1:$BP$480,MATCH("total el",Totalt!$B$1:$BP$1,0),FALSE)</f>
        <v>5.8000000000000003E-2</v>
      </c>
      <c r="F24" s="123" t="str">
        <f>IF(ISERROR(1/VLOOKUP($B24,Kraftvärmeprod!$B$1:$BD$480,MATCH("Total värmeproduktion i kraftvärmeverk i kombinerad drift (GWh)",Kraftvärmeprod!$B$1:$AV$1,0),FALSE)),"",VLOOKUP($B24,'Slutlig allokering kvv'!$B$1:$BA$480,MATCH(F$1,'Slutlig allokering kvv'!$B$1:$AS$1,0),FALSE))</f>
        <v/>
      </c>
      <c r="G24" s="122" t="str">
        <f>IF(ISERROR(1/VLOOKUP($B24,Kraftvärmeprod!$B$1:$AV$480,MATCH("Producerad elenergi i kraftvärmeverk (GWh)",Kraftvärmeprod!$B$1:$AV$1,0),FALSE)),"",VLOOKUP($B24,Kraftvärmeprod!$B$1:$AV$480,MATCH("Producerad elenergi i kraftvärmeverk (GWh)",Kraftvärmeprod!$B$1:$AV$1,0),FALSE))</f>
        <v/>
      </c>
      <c r="H24" s="122" t="str">
        <f>IF(ISERROR(1/VLOOKUP($B24,Miljö!$B$1:$T$480,MATCH("Såld mängd produktionsspecifik fjärrvärme (GWh)",Miljö!$B$1:$T$1,0),FALSE)),"",VLOOKUP($B24,Miljö!$B$1:$T$480,MATCH("Såld mängd produktionsspecifik fjärrvärme (GWh)",Miljö!$B$1:$T$1,0),FALSE))</f>
        <v/>
      </c>
      <c r="J24" s="122" t="str">
        <f t="shared" si="0"/>
        <v>Bionär Närvärme AB</v>
      </c>
    </row>
    <row r="25" spans="1:10" x14ac:dyDescent="0.25">
      <c r="A25" t="s">
        <v>44</v>
      </c>
      <c r="B25" t="s">
        <v>45</v>
      </c>
      <c r="C25"/>
      <c r="D25" s="122" t="str">
        <f>IF(ISERROR(1/VLOOKUP($B25,Kraftvärmeprod!$B$1:$D$480,MATCH("Total värmeproduktion i kraftvärmeverk i kombinerad drift (GWh)",Kraftvärmeprod!$B$1:$AV$1,0),FALSE)),"Ej kraftvärme","Alternativproduktionsmetoden")</f>
        <v>Ej kraftvärme</v>
      </c>
      <c r="E25" s="122">
        <f>VLOOKUP($B25,Totalt!$B$1:$BP$480,MATCH("total el",Totalt!$B$1:$BP$1,0),FALSE)</f>
        <v>0.27</v>
      </c>
      <c r="F25" s="123" t="str">
        <f>IF(ISERROR(1/VLOOKUP($B25,Kraftvärmeprod!$B$1:$BD$480,MATCH("Total värmeproduktion i kraftvärmeverk i kombinerad drift (GWh)",Kraftvärmeprod!$B$1:$AV$1,0),FALSE)),"",VLOOKUP($B25,'Slutlig allokering kvv'!$B$1:$BA$480,MATCH(F$1,'Slutlig allokering kvv'!$B$1:$AS$1,0),FALSE))</f>
        <v/>
      </c>
      <c r="G25" s="122" t="str">
        <f>IF(ISERROR(1/VLOOKUP($B25,Kraftvärmeprod!$B$1:$AV$480,MATCH("Producerad elenergi i kraftvärmeverk (GWh)",Kraftvärmeprod!$B$1:$AV$1,0),FALSE)),"",VLOOKUP($B25,Kraftvärmeprod!$B$1:$AV$480,MATCH("Producerad elenergi i kraftvärmeverk (GWh)",Kraftvärmeprod!$B$1:$AV$1,0),FALSE))</f>
        <v/>
      </c>
      <c r="H25" s="122" t="str">
        <f>IF(ISERROR(1/VLOOKUP($B25,Miljö!$B$1:$T$480,MATCH("Såld mängd produktionsspecifik fjärrvärme (GWh)",Miljö!$B$1:$T$1,0),FALSE)),"",VLOOKUP($B25,Miljö!$B$1:$T$480,MATCH("Såld mängd produktionsspecifik fjärrvärme (GWh)",Miljö!$B$1:$T$1,0),FALSE))</f>
        <v/>
      </c>
      <c r="J25" s="122" t="str">
        <f t="shared" si="0"/>
        <v>Bollnäs Energi AB</v>
      </c>
    </row>
    <row r="26" spans="1:10" x14ac:dyDescent="0.25">
      <c r="A26" t="s">
        <v>44</v>
      </c>
      <c r="B26" t="s">
        <v>46</v>
      </c>
      <c r="C26"/>
      <c r="D26" s="122" t="str">
        <f>IF(ISERROR(1/VLOOKUP($B26,Kraftvärmeprod!$B$1:$D$480,MATCH("Total värmeproduktion i kraftvärmeverk i kombinerad drift (GWh)",Kraftvärmeprod!$B$1:$AV$1,0),FALSE)),"Ej kraftvärme","Alternativproduktionsmetoden")</f>
        <v>Alternativproduktionsmetoden</v>
      </c>
      <c r="E26" s="122">
        <f>VLOOKUP($B26,Totalt!$B$1:$BP$480,MATCH("total el",Totalt!$B$1:$BP$1,0),FALSE)</f>
        <v>6.1103500000000004</v>
      </c>
      <c r="F26" s="123">
        <f>IF(ISERROR(1/VLOOKUP($B26,Kraftvärmeprod!$B$1:$BD$480,MATCH("Total värmeproduktion i kraftvärmeverk i kombinerad drift (GWh)",Kraftvärmeprod!$B$1:$AV$1,0),FALSE)),"",VLOOKUP($B26,'Slutlig allokering kvv'!$B$1:$BA$480,MATCH(F$1,'Slutlig allokering kvv'!$B$1:$AS$1,0),FALSE))</f>
        <v>0.54228227737422652</v>
      </c>
      <c r="G26" s="122">
        <f>IF(ISERROR(1/VLOOKUP($B26,Kraftvärmeprod!$B$1:$AV$480,MATCH("Producerad elenergi i kraftvärmeverk (GWh)",Kraftvärmeprod!$B$1:$AV$1,0),FALSE)),"",VLOOKUP($B26,Kraftvärmeprod!$B$1:$AV$480,MATCH("Producerad elenergi i kraftvärmeverk (GWh)",Kraftvärmeprod!$B$1:$AV$1,0),FALSE))</f>
        <v>30.07</v>
      </c>
      <c r="H26" s="122" t="str">
        <f>IF(ISERROR(1/VLOOKUP($B26,Miljö!$B$1:$T$480,MATCH("Såld mängd produktionsspecifik fjärrvärme (GWh)",Miljö!$B$1:$T$1,0),FALSE)),"",VLOOKUP($B26,Miljö!$B$1:$T$480,MATCH("Såld mängd produktionsspecifik fjärrvärme (GWh)",Miljö!$B$1:$T$1,0),FALSE))</f>
        <v/>
      </c>
      <c r="J26" s="122" t="str">
        <f t="shared" si="0"/>
        <v>Bollnäs Energi AB</v>
      </c>
    </row>
    <row r="27" spans="1:10" x14ac:dyDescent="0.25">
      <c r="A27" t="s">
        <v>44</v>
      </c>
      <c r="B27" t="s">
        <v>47</v>
      </c>
      <c r="C27"/>
      <c r="D27" s="122" t="str">
        <f>IF(ISERROR(1/VLOOKUP($B27,Kraftvärmeprod!$B$1:$D$480,MATCH("Total värmeproduktion i kraftvärmeverk i kombinerad drift (GWh)",Kraftvärmeprod!$B$1:$AV$1,0),FALSE)),"Ej kraftvärme","Alternativproduktionsmetoden")</f>
        <v>Ej kraftvärme</v>
      </c>
      <c r="E27" s="122">
        <f>VLOOKUP($B27,Totalt!$B$1:$BP$480,MATCH("total el",Totalt!$B$1:$BP$1,0),FALSE)</f>
        <v>0.51</v>
      </c>
      <c r="F27" s="123" t="str">
        <f>IF(ISERROR(1/VLOOKUP($B27,Kraftvärmeprod!$B$1:$BD$480,MATCH("Total värmeproduktion i kraftvärmeverk i kombinerad drift (GWh)",Kraftvärmeprod!$B$1:$AV$1,0),FALSE)),"",VLOOKUP($B27,'Slutlig allokering kvv'!$B$1:$BA$480,MATCH(F$1,'Slutlig allokering kvv'!$B$1:$AS$1,0),FALSE))</f>
        <v/>
      </c>
      <c r="G27" s="122" t="str">
        <f>IF(ISERROR(1/VLOOKUP($B27,Kraftvärmeprod!$B$1:$AV$480,MATCH("Producerad elenergi i kraftvärmeverk (GWh)",Kraftvärmeprod!$B$1:$AV$1,0),FALSE)),"",VLOOKUP($B27,Kraftvärmeprod!$B$1:$AV$480,MATCH("Producerad elenergi i kraftvärmeverk (GWh)",Kraftvärmeprod!$B$1:$AV$1,0),FALSE))</f>
        <v/>
      </c>
      <c r="H27" s="122" t="str">
        <f>IF(ISERROR(1/VLOOKUP($B27,Miljö!$B$1:$T$480,MATCH("Såld mängd produktionsspecifik fjärrvärme (GWh)",Miljö!$B$1:$T$1,0),FALSE)),"",VLOOKUP($B27,Miljö!$B$1:$T$480,MATCH("Såld mängd produktionsspecifik fjärrvärme (GWh)",Miljö!$B$1:$T$1,0),FALSE))</f>
        <v/>
      </c>
      <c r="J27" s="122" t="str">
        <f t="shared" si="0"/>
        <v>Bollnäs Energi AB</v>
      </c>
    </row>
    <row r="28" spans="1:10" x14ac:dyDescent="0.25">
      <c r="A28" t="s">
        <v>48</v>
      </c>
      <c r="B28" t="s">
        <v>49</v>
      </c>
      <c r="C28"/>
      <c r="D28" s="122" t="str">
        <f>IF(ISERROR(1/VLOOKUP($B28,Kraftvärmeprod!$B$1:$D$480,MATCH("Total värmeproduktion i kraftvärmeverk i kombinerad drift (GWh)",Kraftvärmeprod!$B$1:$AV$1,0),FALSE)),"Ej kraftvärme","Alternativproduktionsmetoden")</f>
        <v>Ej kraftvärme</v>
      </c>
      <c r="E28" s="122">
        <f>VLOOKUP($B28,Totalt!$B$1:$BP$480,MATCH("total el",Totalt!$B$1:$BP$1,0),FALSE)</f>
        <v>0.72719999999999996</v>
      </c>
      <c r="F28" s="123" t="str">
        <f>IF(ISERROR(1/VLOOKUP($B28,Kraftvärmeprod!$B$1:$BD$480,MATCH("Total värmeproduktion i kraftvärmeverk i kombinerad drift (GWh)",Kraftvärmeprod!$B$1:$AV$1,0),FALSE)),"",VLOOKUP($B28,'Slutlig allokering kvv'!$B$1:$BA$480,MATCH(F$1,'Slutlig allokering kvv'!$B$1:$AS$1,0),FALSE))</f>
        <v/>
      </c>
      <c r="G28" s="122" t="str">
        <f>IF(ISERROR(1/VLOOKUP($B28,Kraftvärmeprod!$B$1:$AV$480,MATCH("Producerad elenergi i kraftvärmeverk (GWh)",Kraftvärmeprod!$B$1:$AV$1,0),FALSE)),"",VLOOKUP($B28,Kraftvärmeprod!$B$1:$AV$480,MATCH("Producerad elenergi i kraftvärmeverk (GWh)",Kraftvärmeprod!$B$1:$AV$1,0),FALSE))</f>
        <v/>
      </c>
      <c r="H28" s="122" t="str">
        <f>IF(ISERROR(1/VLOOKUP($B28,Miljö!$B$1:$T$480,MATCH("Såld mängd produktionsspecifik fjärrvärme (GWh)",Miljö!$B$1:$T$1,0),FALSE)),"",VLOOKUP($B28,Miljö!$B$1:$T$480,MATCH("Såld mängd produktionsspecifik fjärrvärme (GWh)",Miljö!$B$1:$T$1,0),FALSE))</f>
        <v/>
      </c>
      <c r="J28" s="122" t="str">
        <f t="shared" si="0"/>
        <v>Borgholm Energi AB</v>
      </c>
    </row>
    <row r="29" spans="1:10" x14ac:dyDescent="0.25">
      <c r="A29" t="s">
        <v>48</v>
      </c>
      <c r="B29" t="s">
        <v>50</v>
      </c>
      <c r="C29"/>
      <c r="D29" s="122" t="str">
        <f>IF(ISERROR(1/VLOOKUP($B29,Kraftvärmeprod!$B$1:$D$480,MATCH("Total värmeproduktion i kraftvärmeverk i kombinerad drift (GWh)",Kraftvärmeprod!$B$1:$AV$1,0),FALSE)),"Ej kraftvärme","Alternativproduktionsmetoden")</f>
        <v>Ej kraftvärme</v>
      </c>
      <c r="E29" s="122">
        <f>VLOOKUP($B29,Totalt!$B$1:$BP$480,MATCH("total el",Totalt!$B$1:$BP$1,0),FALSE)</f>
        <v>6.1800000000000001E-2</v>
      </c>
      <c r="F29" s="123" t="str">
        <f>IF(ISERROR(1/VLOOKUP($B29,Kraftvärmeprod!$B$1:$BD$480,MATCH("Total värmeproduktion i kraftvärmeverk i kombinerad drift (GWh)",Kraftvärmeprod!$B$1:$AV$1,0),FALSE)),"",VLOOKUP($B29,'Slutlig allokering kvv'!$B$1:$BA$480,MATCH(F$1,'Slutlig allokering kvv'!$B$1:$AS$1,0),FALSE))</f>
        <v/>
      </c>
      <c r="G29" s="122" t="str">
        <f>IF(ISERROR(1/VLOOKUP($B29,Kraftvärmeprod!$B$1:$AV$480,MATCH("Producerad elenergi i kraftvärmeverk (GWh)",Kraftvärmeprod!$B$1:$AV$1,0),FALSE)),"",VLOOKUP($B29,Kraftvärmeprod!$B$1:$AV$480,MATCH("Producerad elenergi i kraftvärmeverk (GWh)",Kraftvärmeprod!$B$1:$AV$1,0),FALSE))</f>
        <v/>
      </c>
      <c r="H29" s="122" t="str">
        <f>IF(ISERROR(1/VLOOKUP($B29,Miljö!$B$1:$T$480,MATCH("Såld mängd produktionsspecifik fjärrvärme (GWh)",Miljö!$B$1:$T$1,0),FALSE)),"",VLOOKUP($B29,Miljö!$B$1:$T$480,MATCH("Såld mängd produktionsspecifik fjärrvärme (GWh)",Miljö!$B$1:$T$1,0),FALSE))</f>
        <v/>
      </c>
      <c r="J29" s="122" t="str">
        <f t="shared" si="0"/>
        <v>Borgholm Energi AB</v>
      </c>
    </row>
    <row r="30" spans="1:10" x14ac:dyDescent="0.25">
      <c r="A30" t="s">
        <v>51</v>
      </c>
      <c r="B30" t="s">
        <v>52</v>
      </c>
      <c r="C30"/>
      <c r="D30" s="122" t="str">
        <f>IF(ISERROR(1/VLOOKUP($B30,Kraftvärmeprod!$B$1:$D$480,MATCH("Total värmeproduktion i kraftvärmeverk i kombinerad drift (GWh)",Kraftvärmeprod!$B$1:$AV$1,0),FALSE)),"Ej kraftvärme","Alternativproduktionsmetoden")</f>
        <v>Alternativproduktionsmetoden</v>
      </c>
      <c r="E30" s="122">
        <f>VLOOKUP($B30,Totalt!$B$1:$BP$480,MATCH("total el",Totalt!$B$1:$BP$1,0),FALSE)</f>
        <v>8.08629</v>
      </c>
      <c r="F30" s="123">
        <f>IF(ISERROR(1/VLOOKUP($B30,Kraftvärmeprod!$B$1:$BD$480,MATCH("Total värmeproduktion i kraftvärmeverk i kombinerad drift (GWh)",Kraftvärmeprod!$B$1:$AV$1,0),FALSE)),"",VLOOKUP($B30,'Slutlig allokering kvv'!$B$1:$BA$480,MATCH(F$1,'Slutlig allokering kvv'!$B$1:$AS$1,0),FALSE))</f>
        <v>0.5699288120368291</v>
      </c>
      <c r="G30" s="122">
        <f>IF(ISERROR(1/VLOOKUP($B30,Kraftvärmeprod!$B$1:$AV$480,MATCH("Producerad elenergi i kraftvärmeverk (GWh)",Kraftvärmeprod!$B$1:$AV$1,0),FALSE)),"",VLOOKUP($B30,Kraftvärmeprod!$B$1:$AV$480,MATCH("Producerad elenergi i kraftvärmeverk (GWh)",Kraftvärmeprod!$B$1:$AV$1,0),FALSE))</f>
        <v>36.593000000000004</v>
      </c>
      <c r="H30" s="122">
        <f>IF(ISERROR(1/VLOOKUP($B30,Miljö!$B$1:$T$480,MATCH("Såld mängd produktionsspecifik fjärrvärme (GWh)",Miljö!$B$1:$T$1,0),FALSE)),"",VLOOKUP($B30,Miljö!$B$1:$T$480,MATCH("Såld mängd produktionsspecifik fjärrvärme (GWh)",Miljö!$B$1:$T$1,0),FALSE))</f>
        <v>5.8339999999999996</v>
      </c>
      <c r="J30" s="122" t="str">
        <f t="shared" si="0"/>
        <v>Borlänge Energi AB</v>
      </c>
    </row>
    <row r="31" spans="1:10" x14ac:dyDescent="0.25">
      <c r="A31" t="s">
        <v>51</v>
      </c>
      <c r="B31" t="s">
        <v>53</v>
      </c>
      <c r="C31"/>
      <c r="D31" s="122" t="str">
        <f>IF(ISERROR(1/VLOOKUP($B31,Kraftvärmeprod!$B$1:$D$480,MATCH("Total värmeproduktion i kraftvärmeverk i kombinerad drift (GWh)",Kraftvärmeprod!$B$1:$AV$1,0),FALSE)),"Ej kraftvärme","Alternativproduktionsmetoden")</f>
        <v>Ej kraftvärme</v>
      </c>
      <c r="E31" s="122">
        <f>VLOOKUP($B31,Totalt!$B$1:$BP$480,MATCH("total el",Totalt!$B$1:$BP$1,0),FALSE)</f>
        <v>5.0000000000000001E-3</v>
      </c>
      <c r="F31" s="123" t="str">
        <f>IF(ISERROR(1/VLOOKUP($B31,Kraftvärmeprod!$B$1:$BD$480,MATCH("Total värmeproduktion i kraftvärmeverk i kombinerad drift (GWh)",Kraftvärmeprod!$B$1:$AV$1,0),FALSE)),"",VLOOKUP($B31,'Slutlig allokering kvv'!$B$1:$BA$480,MATCH(F$1,'Slutlig allokering kvv'!$B$1:$AS$1,0),FALSE))</f>
        <v/>
      </c>
      <c r="G31" s="122" t="str">
        <f>IF(ISERROR(1/VLOOKUP($B31,Kraftvärmeprod!$B$1:$AV$480,MATCH("Producerad elenergi i kraftvärmeverk (GWh)",Kraftvärmeprod!$B$1:$AV$1,0),FALSE)),"",VLOOKUP($B31,Kraftvärmeprod!$B$1:$AV$480,MATCH("Producerad elenergi i kraftvärmeverk (GWh)",Kraftvärmeprod!$B$1:$AV$1,0),FALSE))</f>
        <v/>
      </c>
      <c r="H31" s="122" t="str">
        <f>IF(ISERROR(1/VLOOKUP($B31,Miljö!$B$1:$T$480,MATCH("Såld mängd produktionsspecifik fjärrvärme (GWh)",Miljö!$B$1:$T$1,0),FALSE)),"",VLOOKUP($B31,Miljö!$B$1:$T$480,MATCH("Såld mängd produktionsspecifik fjärrvärme (GWh)",Miljö!$B$1:$T$1,0),FALSE))</f>
        <v/>
      </c>
      <c r="J31" s="122" t="str">
        <f t="shared" si="0"/>
        <v>Borlänge Energi AB</v>
      </c>
    </row>
    <row r="32" spans="1:10" x14ac:dyDescent="0.25">
      <c r="A32" t="s">
        <v>51</v>
      </c>
      <c r="B32" t="s">
        <v>54</v>
      </c>
      <c r="C32"/>
      <c r="D32" s="122" t="str">
        <f>IF(ISERROR(1/VLOOKUP($B32,Kraftvärmeprod!$B$1:$D$480,MATCH("Total värmeproduktion i kraftvärmeverk i kombinerad drift (GWh)",Kraftvärmeprod!$B$1:$AV$1,0),FALSE)),"Ej kraftvärme","Alternativproduktionsmetoden")</f>
        <v>Ej kraftvärme</v>
      </c>
      <c r="E32" s="122">
        <f>VLOOKUP($B32,Totalt!$B$1:$BP$480,MATCH("total el",Totalt!$B$1:$BP$1,0),FALSE)</f>
        <v>0.52700000000000002</v>
      </c>
      <c r="F32" s="123" t="str">
        <f>IF(ISERROR(1/VLOOKUP($B32,Kraftvärmeprod!$B$1:$BD$480,MATCH("Total värmeproduktion i kraftvärmeverk i kombinerad drift (GWh)",Kraftvärmeprod!$B$1:$AV$1,0),FALSE)),"",VLOOKUP($B32,'Slutlig allokering kvv'!$B$1:$BA$480,MATCH(F$1,'Slutlig allokering kvv'!$B$1:$AS$1,0),FALSE))</f>
        <v/>
      </c>
      <c r="G32" s="122" t="str">
        <f>IF(ISERROR(1/VLOOKUP($B32,Kraftvärmeprod!$B$1:$AV$480,MATCH("Producerad elenergi i kraftvärmeverk (GWh)",Kraftvärmeprod!$B$1:$AV$1,0),FALSE)),"",VLOOKUP($B32,Kraftvärmeprod!$B$1:$AV$480,MATCH("Producerad elenergi i kraftvärmeverk (GWh)",Kraftvärmeprod!$B$1:$AV$1,0),FALSE))</f>
        <v/>
      </c>
      <c r="H32" s="122" t="str">
        <f>IF(ISERROR(1/VLOOKUP($B32,Miljö!$B$1:$T$480,MATCH("Såld mängd produktionsspecifik fjärrvärme (GWh)",Miljö!$B$1:$T$1,0),FALSE)),"",VLOOKUP($B32,Miljö!$B$1:$T$480,MATCH("Såld mängd produktionsspecifik fjärrvärme (GWh)",Miljö!$B$1:$T$1,0),FALSE))</f>
        <v/>
      </c>
      <c r="J32" s="122" t="str">
        <f t="shared" si="0"/>
        <v>Borlänge Energi AB</v>
      </c>
    </row>
    <row r="33" spans="1:10" x14ac:dyDescent="0.25">
      <c r="A33" t="s">
        <v>55</v>
      </c>
      <c r="B33" t="s">
        <v>56</v>
      </c>
      <c r="C33"/>
      <c r="D33" s="122" t="str">
        <f>IF(ISERROR(1/VLOOKUP($B33,Kraftvärmeprod!$B$1:$D$480,MATCH("Total värmeproduktion i kraftvärmeverk i kombinerad drift (GWh)",Kraftvärmeprod!$B$1:$AV$1,0),FALSE)),"Ej kraftvärme","Alternativproduktionsmetoden")</f>
        <v>Alternativproduktionsmetoden</v>
      </c>
      <c r="E33" s="122">
        <f>VLOOKUP($B33,Totalt!$B$1:$BP$480,MATCH("total el",Totalt!$B$1:$BP$1,0),FALSE)</f>
        <v>31.761099999999999</v>
      </c>
      <c r="F33" s="123">
        <f>IF(ISERROR(1/VLOOKUP($B33,Kraftvärmeprod!$B$1:$BD$480,MATCH("Total värmeproduktion i kraftvärmeverk i kombinerad drift (GWh)",Kraftvärmeprod!$B$1:$AV$1,0),FALSE)),"",VLOOKUP($B33,'Slutlig allokering kvv'!$B$1:$BA$480,MATCH(F$1,'Slutlig allokering kvv'!$B$1:$AS$1,0),FALSE))</f>
        <v>0.6473133800622457</v>
      </c>
      <c r="G33" s="122">
        <f>IF(ISERROR(1/VLOOKUP($B33,Kraftvärmeprod!$B$1:$AV$480,MATCH("Producerad elenergi i kraftvärmeverk (GWh)",Kraftvärmeprod!$B$1:$AV$1,0),FALSE)),"",VLOOKUP($B33,Kraftvärmeprod!$B$1:$AV$480,MATCH("Producerad elenergi i kraftvärmeverk (GWh)",Kraftvärmeprod!$B$1:$AV$1,0),FALSE))</f>
        <v>110.41800000000001</v>
      </c>
      <c r="H33" s="122" t="str">
        <f>IF(ISERROR(1/VLOOKUP($B33,Miljö!$B$1:$T$480,MATCH("Såld mängd produktionsspecifik fjärrvärme (GWh)",Miljö!$B$1:$T$1,0),FALSE)),"",VLOOKUP($B33,Miljö!$B$1:$T$480,MATCH("Såld mängd produktionsspecifik fjärrvärme (GWh)",Miljö!$B$1:$T$1,0),FALSE))</f>
        <v/>
      </c>
      <c r="J33" s="122" t="str">
        <f t="shared" si="0"/>
        <v>Borås Energi och Miljö AB</v>
      </c>
    </row>
    <row r="34" spans="1:10" x14ac:dyDescent="0.25">
      <c r="A34" t="s">
        <v>55</v>
      </c>
      <c r="B34" t="s">
        <v>57</v>
      </c>
      <c r="C34"/>
      <c r="D34" s="122" t="str">
        <f>IF(ISERROR(1/VLOOKUP($B34,Kraftvärmeprod!$B$1:$D$480,MATCH("Total värmeproduktion i kraftvärmeverk i kombinerad drift (GWh)",Kraftvärmeprod!$B$1:$AV$1,0),FALSE)),"Ej kraftvärme","Alternativproduktionsmetoden")</f>
        <v>Ej kraftvärme</v>
      </c>
      <c r="E34" s="122">
        <f>VLOOKUP($B34,Totalt!$B$1:$BP$480,MATCH("total el",Totalt!$B$1:$BP$1,0),FALSE)</f>
        <v>0.33</v>
      </c>
      <c r="F34" s="123" t="str">
        <f>IF(ISERROR(1/VLOOKUP($B34,Kraftvärmeprod!$B$1:$BD$480,MATCH("Total värmeproduktion i kraftvärmeverk i kombinerad drift (GWh)",Kraftvärmeprod!$B$1:$AV$1,0),FALSE)),"",VLOOKUP($B34,'Slutlig allokering kvv'!$B$1:$BA$480,MATCH(F$1,'Slutlig allokering kvv'!$B$1:$AS$1,0),FALSE))</f>
        <v/>
      </c>
      <c r="G34" s="122" t="str">
        <f>IF(ISERROR(1/VLOOKUP($B34,Kraftvärmeprod!$B$1:$AV$480,MATCH("Producerad elenergi i kraftvärmeverk (GWh)",Kraftvärmeprod!$B$1:$AV$1,0),FALSE)),"",VLOOKUP($B34,Kraftvärmeprod!$B$1:$AV$480,MATCH("Producerad elenergi i kraftvärmeverk (GWh)",Kraftvärmeprod!$B$1:$AV$1,0),FALSE))</f>
        <v/>
      </c>
      <c r="H34" s="122" t="str">
        <f>IF(ISERROR(1/VLOOKUP($B34,Miljö!$B$1:$T$480,MATCH("Såld mängd produktionsspecifik fjärrvärme (GWh)",Miljö!$B$1:$T$1,0),FALSE)),"",VLOOKUP($B34,Miljö!$B$1:$T$480,MATCH("Såld mängd produktionsspecifik fjärrvärme (GWh)",Miljö!$B$1:$T$1,0),FALSE))</f>
        <v/>
      </c>
      <c r="J34" s="122" t="str">
        <f t="shared" si="0"/>
        <v>Borås Energi och Miljö AB</v>
      </c>
    </row>
    <row r="35" spans="1:10" x14ac:dyDescent="0.25">
      <c r="A35" t="s">
        <v>58</v>
      </c>
      <c r="B35" t="s">
        <v>59</v>
      </c>
      <c r="C35"/>
      <c r="D35" s="122" t="str">
        <f>IF(ISERROR(1/VLOOKUP($B35,Kraftvärmeprod!$B$1:$D$480,MATCH("Total värmeproduktion i kraftvärmeverk i kombinerad drift (GWh)",Kraftvärmeprod!$B$1:$AV$1,0),FALSE)),"Ej kraftvärme","Alternativproduktionsmetoden")</f>
        <v>Ej kraftvärme</v>
      </c>
      <c r="E35" s="122">
        <f>VLOOKUP($B35,Totalt!$B$1:$BP$480,MATCH("total el",Totalt!$B$1:$BP$1,0),FALSE)</f>
        <v>0.14000000000000001</v>
      </c>
      <c r="F35" s="123" t="str">
        <f>IF(ISERROR(1/VLOOKUP($B35,Kraftvärmeprod!$B$1:$BD$480,MATCH("Total värmeproduktion i kraftvärmeverk i kombinerad drift (GWh)",Kraftvärmeprod!$B$1:$AV$1,0),FALSE)),"",VLOOKUP($B35,'Slutlig allokering kvv'!$B$1:$BA$480,MATCH(F$1,'Slutlig allokering kvv'!$B$1:$AS$1,0),FALSE))</f>
        <v/>
      </c>
      <c r="G35" s="122" t="str">
        <f>IF(ISERROR(1/VLOOKUP($B35,Kraftvärmeprod!$B$1:$AV$480,MATCH("Producerad elenergi i kraftvärmeverk (GWh)",Kraftvärmeprod!$B$1:$AV$1,0),FALSE)),"",VLOOKUP($B35,Kraftvärmeprod!$B$1:$AV$480,MATCH("Producerad elenergi i kraftvärmeverk (GWh)",Kraftvärmeprod!$B$1:$AV$1,0),FALSE))</f>
        <v/>
      </c>
      <c r="H35" s="122" t="str">
        <f>IF(ISERROR(1/VLOOKUP($B35,Miljö!$B$1:$T$480,MATCH("Såld mängd produktionsspecifik fjärrvärme (GWh)",Miljö!$B$1:$T$1,0),FALSE)),"",VLOOKUP($B35,Miljö!$B$1:$T$480,MATCH("Såld mängd produktionsspecifik fjärrvärme (GWh)",Miljö!$B$1:$T$1,0),FALSE))</f>
        <v/>
      </c>
      <c r="J35" s="122" t="str">
        <f t="shared" si="0"/>
        <v>Bromölla Fjärrvärme AB</v>
      </c>
    </row>
    <row r="36" spans="1:10" x14ac:dyDescent="0.25">
      <c r="A36" t="s">
        <v>60</v>
      </c>
      <c r="B36" t="s">
        <v>61</v>
      </c>
      <c r="C36"/>
      <c r="D36" s="122" t="str">
        <f>IF(ISERROR(1/VLOOKUP($B36,Kraftvärmeprod!$B$1:$D$480,MATCH("Total värmeproduktion i kraftvärmeverk i kombinerad drift (GWh)",Kraftvärmeprod!$B$1:$AV$1,0),FALSE)),"Ej kraftvärme","Alternativproduktionsmetoden")</f>
        <v>Ej kraftvärme</v>
      </c>
      <c r="E36" s="122">
        <f>VLOOKUP($B36,Totalt!$B$1:$BP$480,MATCH("total el",Totalt!$B$1:$BP$1,0),FALSE)</f>
        <v>0</v>
      </c>
      <c r="F36" s="123" t="str">
        <f>IF(ISERROR(1/VLOOKUP($B36,Kraftvärmeprod!$B$1:$BD$480,MATCH("Total värmeproduktion i kraftvärmeverk i kombinerad drift (GWh)",Kraftvärmeprod!$B$1:$AV$1,0),FALSE)),"",VLOOKUP($B36,'Slutlig allokering kvv'!$B$1:$BA$480,MATCH(F$1,'Slutlig allokering kvv'!$B$1:$AS$1,0),FALSE))</f>
        <v/>
      </c>
      <c r="G36" s="122" t="str">
        <f>IF(ISERROR(1/VLOOKUP($B36,Kraftvärmeprod!$B$1:$AV$480,MATCH("Producerad elenergi i kraftvärmeverk (GWh)",Kraftvärmeprod!$B$1:$AV$1,0),FALSE)),"",VLOOKUP($B36,Kraftvärmeprod!$B$1:$AV$480,MATCH("Producerad elenergi i kraftvärmeverk (GWh)",Kraftvärmeprod!$B$1:$AV$1,0),FALSE))</f>
        <v/>
      </c>
      <c r="H36" s="122" t="str">
        <f>IF(ISERROR(1/VLOOKUP($B36,Miljö!$B$1:$T$480,MATCH("Såld mängd produktionsspecifik fjärrvärme (GWh)",Miljö!$B$1:$T$1,0),FALSE)),"",VLOOKUP($B36,Miljö!$B$1:$T$480,MATCH("Såld mängd produktionsspecifik fjärrvärme (GWh)",Miljö!$B$1:$T$1,0),FALSE))</f>
        <v/>
      </c>
      <c r="J36" s="122" t="str">
        <f t="shared" si="0"/>
        <v>Bräcke kommun</v>
      </c>
    </row>
    <row r="37" spans="1:10" x14ac:dyDescent="0.25">
      <c r="A37" t="s">
        <v>60</v>
      </c>
      <c r="B37" t="s">
        <v>62</v>
      </c>
      <c r="C37"/>
      <c r="D37" s="122" t="str">
        <f>IF(ISERROR(1/VLOOKUP($B37,Kraftvärmeprod!$B$1:$D$480,MATCH("Total värmeproduktion i kraftvärmeverk i kombinerad drift (GWh)",Kraftvärmeprod!$B$1:$AV$1,0),FALSE)),"Ej kraftvärme","Alternativproduktionsmetoden")</f>
        <v>Ej kraftvärme</v>
      </c>
      <c r="E37" s="122">
        <f>VLOOKUP($B37,Totalt!$B$1:$BP$480,MATCH("total el",Totalt!$B$1:$BP$1,0),FALSE)</f>
        <v>0</v>
      </c>
      <c r="F37" s="123" t="str">
        <f>IF(ISERROR(1/VLOOKUP($B37,Kraftvärmeprod!$B$1:$BD$480,MATCH("Total värmeproduktion i kraftvärmeverk i kombinerad drift (GWh)",Kraftvärmeprod!$B$1:$AV$1,0),FALSE)),"",VLOOKUP($B37,'Slutlig allokering kvv'!$B$1:$BA$480,MATCH(F$1,'Slutlig allokering kvv'!$B$1:$AS$1,0),FALSE))</f>
        <v/>
      </c>
      <c r="G37" s="122" t="str">
        <f>IF(ISERROR(1/VLOOKUP($B37,Kraftvärmeprod!$B$1:$AV$480,MATCH("Producerad elenergi i kraftvärmeverk (GWh)",Kraftvärmeprod!$B$1:$AV$1,0),FALSE)),"",VLOOKUP($B37,Kraftvärmeprod!$B$1:$AV$480,MATCH("Producerad elenergi i kraftvärmeverk (GWh)",Kraftvärmeprod!$B$1:$AV$1,0),FALSE))</f>
        <v/>
      </c>
      <c r="H37" s="122" t="str">
        <f>IF(ISERROR(1/VLOOKUP($B37,Miljö!$B$1:$T$480,MATCH("Såld mängd produktionsspecifik fjärrvärme (GWh)",Miljö!$B$1:$T$1,0),FALSE)),"",VLOOKUP($B37,Miljö!$B$1:$T$480,MATCH("Såld mängd produktionsspecifik fjärrvärme (GWh)",Miljö!$B$1:$T$1,0),FALSE))</f>
        <v/>
      </c>
      <c r="J37" s="122" t="str">
        <f t="shared" si="0"/>
        <v>Bräcke kommun</v>
      </c>
    </row>
    <row r="38" spans="1:10" x14ac:dyDescent="0.25">
      <c r="A38" t="s">
        <v>63</v>
      </c>
      <c r="B38" t="s">
        <v>64</v>
      </c>
      <c r="C38"/>
      <c r="D38" s="122" t="str">
        <f>IF(ISERROR(1/VLOOKUP($B38,Kraftvärmeprod!$B$1:$D$480,MATCH("Total värmeproduktion i kraftvärmeverk i kombinerad drift (GWh)",Kraftvärmeprod!$B$1:$AV$1,0),FALSE)),"Ej kraftvärme","Alternativproduktionsmetoden")</f>
        <v>Ej kraftvärme</v>
      </c>
      <c r="E38" s="122">
        <f>VLOOKUP($B38,Totalt!$B$1:$BP$480,MATCH("total el",Totalt!$B$1:$BP$1,0),FALSE)</f>
        <v>0.18</v>
      </c>
      <c r="F38" s="123" t="str">
        <f>IF(ISERROR(1/VLOOKUP($B38,Kraftvärmeprod!$B$1:$BD$480,MATCH("Total värmeproduktion i kraftvärmeverk i kombinerad drift (GWh)",Kraftvärmeprod!$B$1:$AV$1,0),FALSE)),"",VLOOKUP($B38,'Slutlig allokering kvv'!$B$1:$BA$480,MATCH(F$1,'Slutlig allokering kvv'!$B$1:$AS$1,0),FALSE))</f>
        <v/>
      </c>
      <c r="G38" s="122" t="str">
        <f>IF(ISERROR(1/VLOOKUP($B38,Kraftvärmeprod!$B$1:$AV$480,MATCH("Producerad elenergi i kraftvärmeverk (GWh)",Kraftvärmeprod!$B$1:$AV$1,0),FALSE)),"",VLOOKUP($B38,Kraftvärmeprod!$B$1:$AV$480,MATCH("Producerad elenergi i kraftvärmeverk (GWh)",Kraftvärmeprod!$B$1:$AV$1,0),FALSE))</f>
        <v/>
      </c>
      <c r="H38" s="122" t="str">
        <f>IF(ISERROR(1/VLOOKUP($B38,Miljö!$B$1:$T$480,MATCH("Såld mängd produktionsspecifik fjärrvärme (GWh)",Miljö!$B$1:$T$1,0),FALSE)),"",VLOOKUP($B38,Miljö!$B$1:$T$480,MATCH("Såld mängd produktionsspecifik fjärrvärme (GWh)",Miljö!$B$1:$T$1,0),FALSE))</f>
        <v/>
      </c>
      <c r="J38" s="122" t="str">
        <f t="shared" si="0"/>
        <v>Byavärme AB</v>
      </c>
    </row>
    <row r="39" spans="1:10" x14ac:dyDescent="0.25">
      <c r="A39" t="s">
        <v>65</v>
      </c>
      <c r="B39" t="s">
        <v>66</v>
      </c>
      <c r="C39"/>
      <c r="D39" s="122" t="str">
        <f>IF(ISERROR(1/VLOOKUP($B39,Kraftvärmeprod!$B$1:$D$480,MATCH("Total värmeproduktion i kraftvärmeverk i kombinerad drift (GWh)",Kraftvärmeprod!$B$1:$AV$1,0),FALSE)),"Ej kraftvärme","Alternativproduktionsmetoden")</f>
        <v>Ej kraftvärme</v>
      </c>
      <c r="E39" s="122">
        <f>VLOOKUP($B39,Totalt!$B$1:$BP$480,MATCH("total el",Totalt!$B$1:$BP$1,0),FALSE)</f>
        <v>0.129</v>
      </c>
      <c r="F39" s="123" t="str">
        <f>IF(ISERROR(1/VLOOKUP($B39,Kraftvärmeprod!$B$1:$BD$480,MATCH("Total värmeproduktion i kraftvärmeverk i kombinerad drift (GWh)",Kraftvärmeprod!$B$1:$AV$1,0),FALSE)),"",VLOOKUP($B39,'Slutlig allokering kvv'!$B$1:$BA$480,MATCH(F$1,'Slutlig allokering kvv'!$B$1:$AS$1,0),FALSE))</f>
        <v/>
      </c>
      <c r="G39" s="122" t="str">
        <f>IF(ISERROR(1/VLOOKUP($B39,Kraftvärmeprod!$B$1:$AV$480,MATCH("Producerad elenergi i kraftvärmeverk (GWh)",Kraftvärmeprod!$B$1:$AV$1,0),FALSE)),"",VLOOKUP($B39,Kraftvärmeprod!$B$1:$AV$480,MATCH("Producerad elenergi i kraftvärmeverk (GWh)",Kraftvärmeprod!$B$1:$AV$1,0),FALSE))</f>
        <v/>
      </c>
      <c r="H39" s="122" t="str">
        <f>IF(ISERROR(1/VLOOKUP($B39,Miljö!$B$1:$T$480,MATCH("Såld mängd produktionsspecifik fjärrvärme (GWh)",Miljö!$B$1:$T$1,0),FALSE)),"",VLOOKUP($B39,Miljö!$B$1:$T$480,MATCH("Såld mängd produktionsspecifik fjärrvärme (GWh)",Miljö!$B$1:$T$1,0),FALSE))</f>
        <v/>
      </c>
      <c r="J39" s="122" t="str">
        <f t="shared" si="0"/>
        <v>C4 Energi AB</v>
      </c>
    </row>
    <row r="40" spans="1:10" x14ac:dyDescent="0.25">
      <c r="A40" t="s">
        <v>65</v>
      </c>
      <c r="B40" t="s">
        <v>67</v>
      </c>
      <c r="C40"/>
      <c r="D40" s="122" t="str">
        <f>IF(ISERROR(1/VLOOKUP($B40,Kraftvärmeprod!$B$1:$D$480,MATCH("Total värmeproduktion i kraftvärmeverk i kombinerad drift (GWh)",Kraftvärmeprod!$B$1:$AV$1,0),FALSE)),"Ej kraftvärme","Alternativproduktionsmetoden")</f>
        <v>Alternativproduktionsmetoden</v>
      </c>
      <c r="E40" s="122">
        <f>VLOOKUP($B40,Totalt!$B$1:$BP$480,MATCH("total el",Totalt!$B$1:$BP$1,0),FALSE)</f>
        <v>9.8112899999999996</v>
      </c>
      <c r="F40" s="123">
        <f>IF(ISERROR(1/VLOOKUP($B40,Kraftvärmeprod!$B$1:$BD$480,MATCH("Total värmeproduktion i kraftvärmeverk i kombinerad drift (GWh)",Kraftvärmeprod!$B$1:$AV$1,0),FALSE)),"",VLOOKUP($B40,'Slutlig allokering kvv'!$B$1:$BA$480,MATCH(F$1,'Slutlig allokering kvv'!$B$1:$AS$1,0),FALSE))</f>
        <v>0.5881565875297079</v>
      </c>
      <c r="G40" s="122">
        <f>IF(ISERROR(1/VLOOKUP($B40,Kraftvärmeprod!$B$1:$AV$480,MATCH("Producerad elenergi i kraftvärmeverk (GWh)",Kraftvärmeprod!$B$1:$AV$1,0),FALSE)),"",VLOOKUP($B40,Kraftvärmeprod!$B$1:$AV$480,MATCH("Producerad elenergi i kraftvärmeverk (GWh)",Kraftvärmeprod!$B$1:$AV$1,0),FALSE))</f>
        <v>82.971000000000004</v>
      </c>
      <c r="H40" s="122" t="str">
        <f>IF(ISERROR(1/VLOOKUP($B40,Miljö!$B$1:$T$480,MATCH("Såld mängd produktionsspecifik fjärrvärme (GWh)",Miljö!$B$1:$T$1,0),FALSE)),"",VLOOKUP($B40,Miljö!$B$1:$T$480,MATCH("Såld mängd produktionsspecifik fjärrvärme (GWh)",Miljö!$B$1:$T$1,0),FALSE))</f>
        <v/>
      </c>
      <c r="J40" s="122" t="str">
        <f t="shared" si="0"/>
        <v>C4 Energi AB</v>
      </c>
    </row>
    <row r="41" spans="1:10" x14ac:dyDescent="0.25">
      <c r="A41" t="s">
        <v>68</v>
      </c>
      <c r="B41" t="s">
        <v>69</v>
      </c>
      <c r="C41"/>
      <c r="D41" s="122" t="str">
        <f>IF(ISERROR(1/VLOOKUP($B41,Kraftvärmeprod!$B$1:$D$480,MATCH("Total värmeproduktion i kraftvärmeverk i kombinerad drift (GWh)",Kraftvärmeprod!$B$1:$AV$1,0),FALSE)),"Ej kraftvärme","Alternativproduktionsmetoden")</f>
        <v>Ej kraftvärme</v>
      </c>
      <c r="E41" s="122">
        <f>VLOOKUP($B41,Totalt!$B$1:$BP$480,MATCH("total el",Totalt!$B$1:$BP$1,0),FALSE)</f>
        <v>0.20899999999999999</v>
      </c>
      <c r="F41" s="123" t="str">
        <f>IF(ISERROR(1/VLOOKUP($B41,Kraftvärmeprod!$B$1:$BD$480,MATCH("Total värmeproduktion i kraftvärmeverk i kombinerad drift (GWh)",Kraftvärmeprod!$B$1:$AV$1,0),FALSE)),"",VLOOKUP($B41,'Slutlig allokering kvv'!$B$1:$BA$480,MATCH(F$1,'Slutlig allokering kvv'!$B$1:$AS$1,0),FALSE))</f>
        <v/>
      </c>
      <c r="G41" s="122" t="str">
        <f>IF(ISERROR(1/VLOOKUP($B41,Kraftvärmeprod!$B$1:$AV$480,MATCH("Producerad elenergi i kraftvärmeverk (GWh)",Kraftvärmeprod!$B$1:$AV$1,0),FALSE)),"",VLOOKUP($B41,Kraftvärmeprod!$B$1:$AV$480,MATCH("Producerad elenergi i kraftvärmeverk (GWh)",Kraftvärmeprod!$B$1:$AV$1,0),FALSE))</f>
        <v/>
      </c>
      <c r="H41" s="122" t="str">
        <f>IF(ISERROR(1/VLOOKUP($B41,Miljö!$B$1:$T$480,MATCH("Såld mängd produktionsspecifik fjärrvärme (GWh)",Miljö!$B$1:$T$1,0),FALSE)),"",VLOOKUP($B41,Miljö!$B$1:$T$480,MATCH("Såld mängd produktionsspecifik fjärrvärme (GWh)",Miljö!$B$1:$T$1,0),FALSE))</f>
        <v/>
      </c>
      <c r="J41" s="122" t="str">
        <f t="shared" si="0"/>
        <v>Dala Energi Värme AB</v>
      </c>
    </row>
    <row r="42" spans="1:10" x14ac:dyDescent="0.25">
      <c r="A42" t="s">
        <v>68</v>
      </c>
      <c r="B42" t="s">
        <v>70</v>
      </c>
      <c r="C42"/>
      <c r="D42" s="122" t="str">
        <f>IF(ISERROR(1/VLOOKUP($B42,Kraftvärmeprod!$B$1:$D$480,MATCH("Total värmeproduktion i kraftvärmeverk i kombinerad drift (GWh)",Kraftvärmeprod!$B$1:$AV$1,0),FALSE)),"Ej kraftvärme","Alternativproduktionsmetoden")</f>
        <v>Ej kraftvärme</v>
      </c>
      <c r="E42" s="122">
        <f>VLOOKUP($B42,Totalt!$B$1:$BP$480,MATCH("total el",Totalt!$B$1:$BP$1,0),FALSE)</f>
        <v>1.133</v>
      </c>
      <c r="F42" s="123" t="str">
        <f>IF(ISERROR(1/VLOOKUP($B42,Kraftvärmeprod!$B$1:$BD$480,MATCH("Total värmeproduktion i kraftvärmeverk i kombinerad drift (GWh)",Kraftvärmeprod!$B$1:$AV$1,0),FALSE)),"",VLOOKUP($B42,'Slutlig allokering kvv'!$B$1:$BA$480,MATCH(F$1,'Slutlig allokering kvv'!$B$1:$AS$1,0),FALSE))</f>
        <v/>
      </c>
      <c r="G42" s="122" t="str">
        <f>IF(ISERROR(1/VLOOKUP($B42,Kraftvärmeprod!$B$1:$AV$480,MATCH("Producerad elenergi i kraftvärmeverk (GWh)",Kraftvärmeprod!$B$1:$AV$1,0),FALSE)),"",VLOOKUP($B42,Kraftvärmeprod!$B$1:$AV$480,MATCH("Producerad elenergi i kraftvärmeverk (GWh)",Kraftvärmeprod!$B$1:$AV$1,0),FALSE))</f>
        <v/>
      </c>
      <c r="H42" s="122" t="str">
        <f>IF(ISERROR(1/VLOOKUP($B42,Miljö!$B$1:$T$480,MATCH("Såld mängd produktionsspecifik fjärrvärme (GWh)",Miljö!$B$1:$T$1,0),FALSE)),"",VLOOKUP($B42,Miljö!$B$1:$T$480,MATCH("Såld mängd produktionsspecifik fjärrvärme (GWh)",Miljö!$B$1:$T$1,0),FALSE))</f>
        <v/>
      </c>
      <c r="J42" s="122" t="str">
        <f t="shared" si="0"/>
        <v>Dala Energi Värme AB</v>
      </c>
    </row>
    <row r="43" spans="1:10" x14ac:dyDescent="0.25">
      <c r="A43" t="s">
        <v>71</v>
      </c>
      <c r="B43" t="s">
        <v>72</v>
      </c>
      <c r="C43"/>
      <c r="D43" s="122" t="str">
        <f>IF(ISERROR(1/VLOOKUP($B43,Kraftvärmeprod!$B$1:$D$480,MATCH("Total värmeproduktion i kraftvärmeverk i kombinerad drift (GWh)",Kraftvärmeprod!$B$1:$AV$1,0),FALSE)),"Ej kraftvärme","Alternativproduktionsmetoden")</f>
        <v>Ej kraftvärme</v>
      </c>
      <c r="E43" s="122">
        <f>VLOOKUP($B43,Totalt!$B$1:$BP$480,MATCH("total el",Totalt!$B$1:$BP$1,0),FALSE)</f>
        <v>0.432</v>
      </c>
      <c r="F43" s="123" t="str">
        <f>IF(ISERROR(1/VLOOKUP($B43,Kraftvärmeprod!$B$1:$BD$480,MATCH("Total värmeproduktion i kraftvärmeverk i kombinerad drift (GWh)",Kraftvärmeprod!$B$1:$AV$1,0),FALSE)),"",VLOOKUP($B43,'Slutlig allokering kvv'!$B$1:$BA$480,MATCH(F$1,'Slutlig allokering kvv'!$B$1:$AS$1,0),FALSE))</f>
        <v/>
      </c>
      <c r="G43" s="122" t="str">
        <f>IF(ISERROR(1/VLOOKUP($B43,Kraftvärmeprod!$B$1:$AV$480,MATCH("Producerad elenergi i kraftvärmeverk (GWh)",Kraftvärmeprod!$B$1:$AV$1,0),FALSE)),"",VLOOKUP($B43,Kraftvärmeprod!$B$1:$AV$480,MATCH("Producerad elenergi i kraftvärmeverk (GWh)",Kraftvärmeprod!$B$1:$AV$1,0),FALSE))</f>
        <v/>
      </c>
      <c r="H43" s="122" t="str">
        <f>IF(ISERROR(1/VLOOKUP($B43,Miljö!$B$1:$T$480,MATCH("Såld mängd produktionsspecifik fjärrvärme (GWh)",Miljö!$B$1:$T$1,0),FALSE)),"",VLOOKUP($B43,Miljö!$B$1:$T$480,MATCH("Såld mängd produktionsspecifik fjärrvärme (GWh)",Miljö!$B$1:$T$1,0),FALSE))</f>
        <v/>
      </c>
      <c r="J43" s="122" t="str">
        <f t="shared" si="0"/>
        <v>Degerfors Energi AB</v>
      </c>
    </row>
    <row r="44" spans="1:10" x14ac:dyDescent="0.25">
      <c r="A44" t="s">
        <v>71</v>
      </c>
      <c r="B44" t="s">
        <v>73</v>
      </c>
      <c r="C44"/>
      <c r="D44" s="122" t="str">
        <f>IF(ISERROR(1/VLOOKUP($B44,Kraftvärmeprod!$B$1:$D$480,MATCH("Total värmeproduktion i kraftvärmeverk i kombinerad drift (GWh)",Kraftvärmeprod!$B$1:$AV$1,0),FALSE)),"Ej kraftvärme","Alternativproduktionsmetoden")</f>
        <v>Ej kraftvärme</v>
      </c>
      <c r="E44" s="122">
        <f>VLOOKUP($B44,Totalt!$B$1:$BP$480,MATCH("total el",Totalt!$B$1:$BP$1,0),FALSE)</f>
        <v>8.6800000000000002E-2</v>
      </c>
      <c r="F44" s="123" t="str">
        <f>IF(ISERROR(1/VLOOKUP($B44,Kraftvärmeprod!$B$1:$BD$480,MATCH("Total värmeproduktion i kraftvärmeverk i kombinerad drift (GWh)",Kraftvärmeprod!$B$1:$AV$1,0),FALSE)),"",VLOOKUP($B44,'Slutlig allokering kvv'!$B$1:$BA$480,MATCH(F$1,'Slutlig allokering kvv'!$B$1:$AS$1,0),FALSE))</f>
        <v/>
      </c>
      <c r="G44" s="122" t="str">
        <f>IF(ISERROR(1/VLOOKUP($B44,Kraftvärmeprod!$B$1:$AV$480,MATCH("Producerad elenergi i kraftvärmeverk (GWh)",Kraftvärmeprod!$B$1:$AV$1,0),FALSE)),"",VLOOKUP($B44,Kraftvärmeprod!$B$1:$AV$480,MATCH("Producerad elenergi i kraftvärmeverk (GWh)",Kraftvärmeprod!$B$1:$AV$1,0),FALSE))</f>
        <v/>
      </c>
      <c r="H44" s="122" t="str">
        <f>IF(ISERROR(1/VLOOKUP($B44,Miljö!$B$1:$T$480,MATCH("Såld mängd produktionsspecifik fjärrvärme (GWh)",Miljö!$B$1:$T$1,0),FALSE)),"",VLOOKUP($B44,Miljö!$B$1:$T$480,MATCH("Såld mängd produktionsspecifik fjärrvärme (GWh)",Miljö!$B$1:$T$1,0),FALSE))</f>
        <v/>
      </c>
      <c r="J44" s="122" t="str">
        <f t="shared" si="0"/>
        <v>Degerfors Energi AB</v>
      </c>
    </row>
    <row r="45" spans="1:10" x14ac:dyDescent="0.25">
      <c r="A45" t="s">
        <v>71</v>
      </c>
      <c r="B45" t="s">
        <v>74</v>
      </c>
      <c r="C45"/>
      <c r="D45" s="122" t="str">
        <f>IF(ISERROR(1/VLOOKUP($B45,Kraftvärmeprod!$B$1:$D$480,MATCH("Total värmeproduktion i kraftvärmeverk i kombinerad drift (GWh)",Kraftvärmeprod!$B$1:$AV$1,0),FALSE)),"Ej kraftvärme","Alternativproduktionsmetoden")</f>
        <v>Ej kraftvärme</v>
      </c>
      <c r="E45" s="122">
        <f>VLOOKUP($B45,Totalt!$B$1:$BP$480,MATCH("total el",Totalt!$B$1:$BP$1,0),FALSE)</f>
        <v>4.9700000000000001E-2</v>
      </c>
      <c r="F45" s="123" t="str">
        <f>IF(ISERROR(1/VLOOKUP($B45,Kraftvärmeprod!$B$1:$BD$480,MATCH("Total värmeproduktion i kraftvärmeverk i kombinerad drift (GWh)",Kraftvärmeprod!$B$1:$AV$1,0),FALSE)),"",VLOOKUP($B45,'Slutlig allokering kvv'!$B$1:$BA$480,MATCH(F$1,'Slutlig allokering kvv'!$B$1:$AS$1,0),FALSE))</f>
        <v/>
      </c>
      <c r="G45" s="122" t="str">
        <f>IF(ISERROR(1/VLOOKUP($B45,Kraftvärmeprod!$B$1:$AV$480,MATCH("Producerad elenergi i kraftvärmeverk (GWh)",Kraftvärmeprod!$B$1:$AV$1,0),FALSE)),"",VLOOKUP($B45,Kraftvärmeprod!$B$1:$AV$480,MATCH("Producerad elenergi i kraftvärmeverk (GWh)",Kraftvärmeprod!$B$1:$AV$1,0),FALSE))</f>
        <v/>
      </c>
      <c r="H45" s="122" t="str">
        <f>IF(ISERROR(1/VLOOKUP($B45,Miljö!$B$1:$T$480,MATCH("Såld mängd produktionsspecifik fjärrvärme (GWh)",Miljö!$B$1:$T$1,0),FALSE)),"",VLOOKUP($B45,Miljö!$B$1:$T$480,MATCH("Såld mängd produktionsspecifik fjärrvärme (GWh)",Miljö!$B$1:$T$1,0),FALSE))</f>
        <v/>
      </c>
      <c r="J45" s="122" t="str">
        <f t="shared" si="0"/>
        <v>Degerfors Energi AB</v>
      </c>
    </row>
    <row r="46" spans="1:10" x14ac:dyDescent="0.25">
      <c r="A46" t="s">
        <v>71</v>
      </c>
      <c r="B46" t="s">
        <v>75</v>
      </c>
      <c r="C46"/>
      <c r="D46" s="122" t="str">
        <f>IF(ISERROR(1/VLOOKUP($B46,Kraftvärmeprod!$B$1:$D$480,MATCH("Total värmeproduktion i kraftvärmeverk i kombinerad drift (GWh)",Kraftvärmeprod!$B$1:$AV$1,0),FALSE)),"Ej kraftvärme","Alternativproduktionsmetoden")</f>
        <v>Ej kraftvärme</v>
      </c>
      <c r="E46" s="122">
        <f>VLOOKUP($B46,Totalt!$B$1:$BP$480,MATCH("total el",Totalt!$B$1:$BP$1,0),FALSE)</f>
        <v>1.14E-2</v>
      </c>
      <c r="F46" s="123" t="str">
        <f>IF(ISERROR(1/VLOOKUP($B46,Kraftvärmeprod!$B$1:$BD$480,MATCH("Total värmeproduktion i kraftvärmeverk i kombinerad drift (GWh)",Kraftvärmeprod!$B$1:$AV$1,0),FALSE)),"",VLOOKUP($B46,'Slutlig allokering kvv'!$B$1:$BA$480,MATCH(F$1,'Slutlig allokering kvv'!$B$1:$AS$1,0),FALSE))</f>
        <v/>
      </c>
      <c r="G46" s="122" t="str">
        <f>IF(ISERROR(1/VLOOKUP($B46,Kraftvärmeprod!$B$1:$AV$480,MATCH("Producerad elenergi i kraftvärmeverk (GWh)",Kraftvärmeprod!$B$1:$AV$1,0),FALSE)),"",VLOOKUP($B46,Kraftvärmeprod!$B$1:$AV$480,MATCH("Producerad elenergi i kraftvärmeverk (GWh)",Kraftvärmeprod!$B$1:$AV$1,0),FALSE))</f>
        <v/>
      </c>
      <c r="H46" s="122" t="str">
        <f>IF(ISERROR(1/VLOOKUP($B46,Miljö!$B$1:$T$480,MATCH("Såld mängd produktionsspecifik fjärrvärme (GWh)",Miljö!$B$1:$T$1,0),FALSE)),"",VLOOKUP($B46,Miljö!$B$1:$T$480,MATCH("Såld mängd produktionsspecifik fjärrvärme (GWh)",Miljö!$B$1:$T$1,0),FALSE))</f>
        <v/>
      </c>
      <c r="J46" s="122" t="str">
        <f t="shared" si="0"/>
        <v>Degerfors Energi AB</v>
      </c>
    </row>
    <row r="47" spans="1:10" x14ac:dyDescent="0.25">
      <c r="A47" t="s">
        <v>76</v>
      </c>
      <c r="B47" t="s">
        <v>77</v>
      </c>
      <c r="C47" t="s">
        <v>1092</v>
      </c>
      <c r="D47" s="122" t="str">
        <f>IF(ISERROR(1/VLOOKUP($B47,Kraftvärmeprod!$B$1:$D$480,MATCH("Total värmeproduktion i kraftvärmeverk i kombinerad drift (GWh)",Kraftvärmeprod!$B$1:$AV$1,0),FALSE)),"Ej kraftvärme","Alternativproduktionsmetoden")</f>
        <v>Ej kraftvärme</v>
      </c>
      <c r="E47" s="122">
        <f>VLOOKUP($B47,Totalt!$B$1:$BP$480,MATCH("total el",Totalt!$B$1:$BP$1,0),FALSE)</f>
        <v>0.1</v>
      </c>
      <c r="F47" s="123" t="str">
        <f>IF(ISERROR(1/VLOOKUP($B47,Kraftvärmeprod!$B$1:$BD$480,MATCH("Total värmeproduktion i kraftvärmeverk i kombinerad drift (GWh)",Kraftvärmeprod!$B$1:$AV$1,0),FALSE)),"",VLOOKUP($B47,'Slutlig allokering kvv'!$B$1:$BA$480,MATCH(F$1,'Slutlig allokering kvv'!$B$1:$AS$1,0),FALSE))</f>
        <v/>
      </c>
      <c r="G47" s="122" t="str">
        <f>IF(ISERROR(1/VLOOKUP($B47,Kraftvärmeprod!$B$1:$AV$480,MATCH("Producerad elenergi i kraftvärmeverk (GWh)",Kraftvärmeprod!$B$1:$AV$1,0),FALSE)),"",VLOOKUP($B47,Kraftvärmeprod!$B$1:$AV$480,MATCH("Producerad elenergi i kraftvärmeverk (GWh)",Kraftvärmeprod!$B$1:$AV$1,0),FALSE))</f>
        <v/>
      </c>
      <c r="H47" s="122" t="str">
        <f>IF(ISERROR(1/VLOOKUP($B47,Miljö!$B$1:$T$480,MATCH("Såld mängd produktionsspecifik fjärrvärme (GWh)",Miljö!$B$1:$T$1,0),FALSE)),"",VLOOKUP($B47,Miljö!$B$1:$T$480,MATCH("Såld mängd produktionsspecifik fjärrvärme (GWh)",Miljö!$B$1:$T$1,0),FALSE))</f>
        <v/>
      </c>
      <c r="J47" s="122" t="str">
        <f t="shared" si="0"/>
        <v>E.ON Värme Sverige AB</v>
      </c>
    </row>
    <row r="48" spans="1:10" x14ac:dyDescent="0.25">
      <c r="A48" t="s">
        <v>76</v>
      </c>
      <c r="B48" t="s">
        <v>78</v>
      </c>
      <c r="C48" t="s">
        <v>1092</v>
      </c>
      <c r="D48" s="122" t="str">
        <f>IF(ISERROR(1/VLOOKUP($B48,Kraftvärmeprod!$B$1:$D$480,MATCH("Total värmeproduktion i kraftvärmeverk i kombinerad drift (GWh)",Kraftvärmeprod!$B$1:$AV$1,0),FALSE)),"Ej kraftvärme","Alternativproduktionsmetoden")</f>
        <v>Ej kraftvärme</v>
      </c>
      <c r="E48" s="122">
        <f>VLOOKUP($B48,Totalt!$B$1:$BP$480,MATCH("total el",Totalt!$B$1:$BP$1,0),FALSE)</f>
        <v>0</v>
      </c>
      <c r="F48" s="123" t="str">
        <f>IF(ISERROR(1/VLOOKUP($B48,Kraftvärmeprod!$B$1:$BD$480,MATCH("Total värmeproduktion i kraftvärmeverk i kombinerad drift (GWh)",Kraftvärmeprod!$B$1:$AV$1,0),FALSE)),"",VLOOKUP($B48,'Slutlig allokering kvv'!$B$1:$BA$480,MATCH(F$1,'Slutlig allokering kvv'!$B$1:$AS$1,0),FALSE))</f>
        <v/>
      </c>
      <c r="G48" s="122" t="str">
        <f>IF(ISERROR(1/VLOOKUP($B48,Kraftvärmeprod!$B$1:$AV$480,MATCH("Producerad elenergi i kraftvärmeverk (GWh)",Kraftvärmeprod!$B$1:$AV$1,0),FALSE)),"",VLOOKUP($B48,Kraftvärmeprod!$B$1:$AV$480,MATCH("Producerad elenergi i kraftvärmeverk (GWh)",Kraftvärmeprod!$B$1:$AV$1,0),FALSE))</f>
        <v/>
      </c>
      <c r="H48" s="122" t="str">
        <f>IF(ISERROR(1/VLOOKUP($B48,Miljö!$B$1:$T$480,MATCH("Såld mängd produktionsspecifik fjärrvärme (GWh)",Miljö!$B$1:$T$1,0),FALSE)),"",VLOOKUP($B48,Miljö!$B$1:$T$480,MATCH("Såld mängd produktionsspecifik fjärrvärme (GWh)",Miljö!$B$1:$T$1,0),FALSE))</f>
        <v/>
      </c>
      <c r="J48" s="122" t="str">
        <f t="shared" si="0"/>
        <v>E.ON Värme Sverige AB</v>
      </c>
    </row>
    <row r="49" spans="1:10" x14ac:dyDescent="0.25">
      <c r="A49" t="s">
        <v>76</v>
      </c>
      <c r="B49" t="s">
        <v>79</v>
      </c>
      <c r="C49" t="s">
        <v>1092</v>
      </c>
      <c r="D49" s="122" t="str">
        <f>IF(ISERROR(1/VLOOKUP($B49,Kraftvärmeprod!$B$1:$D$480,MATCH("Total värmeproduktion i kraftvärmeverk i kombinerad drift (GWh)",Kraftvärmeprod!$B$1:$AV$1,0),FALSE)),"Ej kraftvärme","Alternativproduktionsmetoden")</f>
        <v>Ej kraftvärme</v>
      </c>
      <c r="E49" s="122">
        <f>VLOOKUP($B49,Totalt!$B$1:$BP$480,MATCH("total el",Totalt!$B$1:$BP$1,0),FALSE)</f>
        <v>0.97099999999999997</v>
      </c>
      <c r="F49" s="123" t="str">
        <f>IF(ISERROR(1/VLOOKUP($B49,Kraftvärmeprod!$B$1:$BD$480,MATCH("Total värmeproduktion i kraftvärmeverk i kombinerad drift (GWh)",Kraftvärmeprod!$B$1:$AV$1,0),FALSE)),"",VLOOKUP($B49,'Slutlig allokering kvv'!$B$1:$BA$480,MATCH(F$1,'Slutlig allokering kvv'!$B$1:$AS$1,0),FALSE))</f>
        <v/>
      </c>
      <c r="G49" s="122" t="str">
        <f>IF(ISERROR(1/VLOOKUP($B49,Kraftvärmeprod!$B$1:$AV$480,MATCH("Producerad elenergi i kraftvärmeverk (GWh)",Kraftvärmeprod!$B$1:$AV$1,0),FALSE)),"",VLOOKUP($B49,Kraftvärmeprod!$B$1:$AV$480,MATCH("Producerad elenergi i kraftvärmeverk (GWh)",Kraftvärmeprod!$B$1:$AV$1,0),FALSE))</f>
        <v/>
      </c>
      <c r="H49" s="122" t="str">
        <f>IF(ISERROR(1/VLOOKUP($B49,Miljö!$B$1:$T$480,MATCH("Såld mängd produktionsspecifik fjärrvärme (GWh)",Miljö!$B$1:$T$1,0),FALSE)),"",VLOOKUP($B49,Miljö!$B$1:$T$480,MATCH("Såld mängd produktionsspecifik fjärrvärme (GWh)",Miljö!$B$1:$T$1,0),FALSE))</f>
        <v/>
      </c>
      <c r="J49" s="122" t="str">
        <f t="shared" si="0"/>
        <v>E.ON Värme Sverige AB</v>
      </c>
    </row>
    <row r="50" spans="1:10" x14ac:dyDescent="0.25">
      <c r="A50" t="s">
        <v>76</v>
      </c>
      <c r="B50" t="s">
        <v>80</v>
      </c>
      <c r="C50" t="s">
        <v>1092</v>
      </c>
      <c r="D50" s="122" t="str">
        <f>IF(ISERROR(1/VLOOKUP($B50,Kraftvärmeprod!$B$1:$D$480,MATCH("Total värmeproduktion i kraftvärmeverk i kombinerad drift (GWh)",Kraftvärmeprod!$B$1:$AV$1,0),FALSE)),"Ej kraftvärme","Alternativproduktionsmetoden")</f>
        <v>Ej kraftvärme</v>
      </c>
      <c r="E50" s="122">
        <f>VLOOKUP($B50,Totalt!$B$1:$BP$480,MATCH("total el",Totalt!$B$1:$BP$1,0),FALSE)</f>
        <v>0.81116999999999995</v>
      </c>
      <c r="F50" s="123" t="str">
        <f>IF(ISERROR(1/VLOOKUP($B50,Kraftvärmeprod!$B$1:$BD$480,MATCH("Total värmeproduktion i kraftvärmeverk i kombinerad drift (GWh)",Kraftvärmeprod!$B$1:$AV$1,0),FALSE)),"",VLOOKUP($B50,'Slutlig allokering kvv'!$B$1:$BA$480,MATCH(F$1,'Slutlig allokering kvv'!$B$1:$AS$1,0),FALSE))</f>
        <v/>
      </c>
      <c r="G50" s="122" t="str">
        <f>IF(ISERROR(1/VLOOKUP($B50,Kraftvärmeprod!$B$1:$AV$480,MATCH("Producerad elenergi i kraftvärmeverk (GWh)",Kraftvärmeprod!$B$1:$AV$1,0),FALSE)),"",VLOOKUP($B50,Kraftvärmeprod!$B$1:$AV$480,MATCH("Producerad elenergi i kraftvärmeverk (GWh)",Kraftvärmeprod!$B$1:$AV$1,0),FALSE))</f>
        <v/>
      </c>
      <c r="H50" s="122" t="str">
        <f>IF(ISERROR(1/VLOOKUP($B50,Miljö!$B$1:$T$480,MATCH("Såld mängd produktionsspecifik fjärrvärme (GWh)",Miljö!$B$1:$T$1,0),FALSE)),"",VLOOKUP($B50,Miljö!$B$1:$T$480,MATCH("Såld mängd produktionsspecifik fjärrvärme (GWh)",Miljö!$B$1:$T$1,0),FALSE))</f>
        <v/>
      </c>
      <c r="J50" s="122" t="str">
        <f t="shared" si="0"/>
        <v>E.ON Värme Sverige AB</v>
      </c>
    </row>
    <row r="51" spans="1:10" x14ac:dyDescent="0.25">
      <c r="A51" t="s">
        <v>76</v>
      </c>
      <c r="B51" t="s">
        <v>81</v>
      </c>
      <c r="C51" t="s">
        <v>1092</v>
      </c>
      <c r="D51" s="122" t="str">
        <f>IF(ISERROR(1/VLOOKUP($B51,Kraftvärmeprod!$B$1:$D$480,MATCH("Total värmeproduktion i kraftvärmeverk i kombinerad drift (GWh)",Kraftvärmeprod!$B$1:$AV$1,0),FALSE)),"Ej kraftvärme","Alternativproduktionsmetoden")</f>
        <v>Ej kraftvärme</v>
      </c>
      <c r="E51" s="122">
        <f>VLOOKUP($B51,Totalt!$B$1:$BP$480,MATCH("total el",Totalt!$B$1:$BP$1,0),FALSE)</f>
        <v>0.78900000000000003</v>
      </c>
      <c r="F51" s="123" t="str">
        <f>IF(ISERROR(1/VLOOKUP($B51,Kraftvärmeprod!$B$1:$BD$480,MATCH("Total värmeproduktion i kraftvärmeverk i kombinerad drift (GWh)",Kraftvärmeprod!$B$1:$AV$1,0),FALSE)),"",VLOOKUP($B51,'Slutlig allokering kvv'!$B$1:$BA$480,MATCH(F$1,'Slutlig allokering kvv'!$B$1:$AS$1,0),FALSE))</f>
        <v/>
      </c>
      <c r="G51" s="122" t="str">
        <f>IF(ISERROR(1/VLOOKUP($B51,Kraftvärmeprod!$B$1:$AV$480,MATCH("Producerad elenergi i kraftvärmeverk (GWh)",Kraftvärmeprod!$B$1:$AV$1,0),FALSE)),"",VLOOKUP($B51,Kraftvärmeprod!$B$1:$AV$480,MATCH("Producerad elenergi i kraftvärmeverk (GWh)",Kraftvärmeprod!$B$1:$AV$1,0),FALSE))</f>
        <v/>
      </c>
      <c r="H51" s="122" t="str">
        <f>IF(ISERROR(1/VLOOKUP($B51,Miljö!$B$1:$T$480,MATCH("Såld mängd produktionsspecifik fjärrvärme (GWh)",Miljö!$B$1:$T$1,0),FALSE)),"",VLOOKUP($B51,Miljö!$B$1:$T$480,MATCH("Såld mängd produktionsspecifik fjärrvärme (GWh)",Miljö!$B$1:$T$1,0),FALSE))</f>
        <v/>
      </c>
      <c r="J51" s="122" t="str">
        <f t="shared" si="0"/>
        <v>E.ON Värme Sverige AB</v>
      </c>
    </row>
    <row r="52" spans="1:10" x14ac:dyDescent="0.25">
      <c r="A52" t="s">
        <v>76</v>
      </c>
      <c r="B52" t="s">
        <v>82</v>
      </c>
      <c r="C52" t="s">
        <v>1092</v>
      </c>
      <c r="D52" s="122" t="str">
        <f>IF(ISERROR(1/VLOOKUP($B52,Kraftvärmeprod!$B$1:$D$480,MATCH("Total värmeproduktion i kraftvärmeverk i kombinerad drift (GWh)",Kraftvärmeprod!$B$1:$AV$1,0),FALSE)),"Ej kraftvärme","Alternativproduktionsmetoden")</f>
        <v>Ej kraftvärme</v>
      </c>
      <c r="E52" s="122">
        <f>VLOOKUP($B52,Totalt!$B$1:$BP$480,MATCH("total el",Totalt!$B$1:$BP$1,0),FALSE)</f>
        <v>0.42599999999999999</v>
      </c>
      <c r="F52" s="123" t="str">
        <f>IF(ISERROR(1/VLOOKUP($B52,Kraftvärmeprod!$B$1:$BD$480,MATCH("Total värmeproduktion i kraftvärmeverk i kombinerad drift (GWh)",Kraftvärmeprod!$B$1:$AV$1,0),FALSE)),"",VLOOKUP($B52,'Slutlig allokering kvv'!$B$1:$BA$480,MATCH(F$1,'Slutlig allokering kvv'!$B$1:$AS$1,0),FALSE))</f>
        <v/>
      </c>
      <c r="G52" s="122" t="str">
        <f>IF(ISERROR(1/VLOOKUP($B52,Kraftvärmeprod!$B$1:$AV$480,MATCH("Producerad elenergi i kraftvärmeverk (GWh)",Kraftvärmeprod!$B$1:$AV$1,0),FALSE)),"",VLOOKUP($B52,Kraftvärmeprod!$B$1:$AV$480,MATCH("Producerad elenergi i kraftvärmeverk (GWh)",Kraftvärmeprod!$B$1:$AV$1,0),FALSE))</f>
        <v/>
      </c>
      <c r="H52" s="122" t="str">
        <f>IF(ISERROR(1/VLOOKUP($B52,Miljö!$B$1:$T$480,MATCH("Såld mängd produktionsspecifik fjärrvärme (GWh)",Miljö!$B$1:$T$1,0),FALSE)),"",VLOOKUP($B52,Miljö!$B$1:$T$480,MATCH("Såld mängd produktionsspecifik fjärrvärme (GWh)",Miljö!$B$1:$T$1,0),FALSE))</f>
        <v/>
      </c>
      <c r="J52" s="122" t="str">
        <f t="shared" si="0"/>
        <v>E.ON Värme Sverige AB</v>
      </c>
    </row>
    <row r="53" spans="1:10" x14ac:dyDescent="0.25">
      <c r="A53" t="s">
        <v>76</v>
      </c>
      <c r="B53" t="s">
        <v>83</v>
      </c>
      <c r="C53" t="s">
        <v>1092</v>
      </c>
      <c r="D53" s="122" t="str">
        <f>IF(ISERROR(1/VLOOKUP($B53,Kraftvärmeprod!$B$1:$D$480,MATCH("Total värmeproduktion i kraftvärmeverk i kombinerad drift (GWh)",Kraftvärmeprod!$B$1:$AV$1,0),FALSE)),"Ej kraftvärme","Alternativproduktionsmetoden")</f>
        <v>Alternativproduktionsmetoden</v>
      </c>
      <c r="E53" s="122">
        <f>VLOOKUP($B53,Totalt!$B$1:$BP$480,MATCH("total el",Totalt!$B$1:$BP$1,0),FALSE)</f>
        <v>51.721599999999995</v>
      </c>
      <c r="F53" s="123">
        <f>IF(ISERROR(1/VLOOKUP($B53,Kraftvärmeprod!$B$1:$BD$480,MATCH("Total värmeproduktion i kraftvärmeverk i kombinerad drift (GWh)",Kraftvärmeprod!$B$1:$AV$1,0),FALSE)),"",VLOOKUP($B53,'Slutlig allokering kvv'!$B$1:$BA$480,MATCH(F$1,'Slutlig allokering kvv'!$B$1:$AS$1,0),FALSE))</f>
        <v>0.59926147263047957</v>
      </c>
      <c r="G53" s="122">
        <f>IF(ISERROR(1/VLOOKUP($B53,Kraftvärmeprod!$B$1:$AV$480,MATCH("Producerad elenergi i kraftvärmeverk (GWh)",Kraftvärmeprod!$B$1:$AV$1,0),FALSE)),"",VLOOKUP($B53,Kraftvärmeprod!$B$1:$AV$480,MATCH("Producerad elenergi i kraftvärmeverk (GWh)",Kraftvärmeprod!$B$1:$AV$1,0),FALSE))</f>
        <v>151.09200000000001</v>
      </c>
      <c r="H53" s="122" t="str">
        <f>IF(ISERROR(1/VLOOKUP($B53,Miljö!$B$1:$T$480,MATCH("Såld mängd produktionsspecifik fjärrvärme (GWh)",Miljö!$B$1:$T$1,0),FALSE)),"",VLOOKUP($B53,Miljö!$B$1:$T$480,MATCH("Såld mängd produktionsspecifik fjärrvärme (GWh)",Miljö!$B$1:$T$1,0),FALSE))</f>
        <v/>
      </c>
      <c r="J53" s="122" t="str">
        <f t="shared" si="0"/>
        <v>E.ON Värme Sverige AB</v>
      </c>
    </row>
    <row r="54" spans="1:10" x14ac:dyDescent="0.25">
      <c r="A54" t="s">
        <v>76</v>
      </c>
      <c r="B54" t="s">
        <v>84</v>
      </c>
      <c r="C54" t="s">
        <v>1092</v>
      </c>
      <c r="D54" s="122" t="str">
        <f>IF(ISERROR(1/VLOOKUP($B54,Kraftvärmeprod!$B$1:$D$480,MATCH("Total värmeproduktion i kraftvärmeverk i kombinerad drift (GWh)",Kraftvärmeprod!$B$1:$AV$1,0),FALSE)),"Ej kraftvärme","Alternativproduktionsmetoden")</f>
        <v>Ej kraftvärme</v>
      </c>
      <c r="E54" s="122">
        <f>VLOOKUP($B54,Totalt!$B$1:$BP$480,MATCH("total el",Totalt!$B$1:$BP$1,0),FALSE)</f>
        <v>86.76400000000001</v>
      </c>
      <c r="F54" s="123" t="str">
        <f>IF(ISERROR(1/VLOOKUP($B54,Kraftvärmeprod!$B$1:$BD$480,MATCH("Total värmeproduktion i kraftvärmeverk i kombinerad drift (GWh)",Kraftvärmeprod!$B$1:$AV$1,0),FALSE)),"",VLOOKUP($B54,'Slutlig allokering kvv'!$B$1:$BA$480,MATCH(F$1,'Slutlig allokering kvv'!$B$1:$AS$1,0),FALSE))</f>
        <v/>
      </c>
      <c r="G54" s="122" t="str">
        <f>IF(ISERROR(1/VLOOKUP($B54,Kraftvärmeprod!$B$1:$AV$480,MATCH("Producerad elenergi i kraftvärmeverk (GWh)",Kraftvärmeprod!$B$1:$AV$1,0),FALSE)),"",VLOOKUP($B54,Kraftvärmeprod!$B$1:$AV$480,MATCH("Producerad elenergi i kraftvärmeverk (GWh)",Kraftvärmeprod!$B$1:$AV$1,0),FALSE))</f>
        <v/>
      </c>
      <c r="H54" s="122" t="str">
        <f>IF(ISERROR(1/VLOOKUP($B54,Miljö!$B$1:$T$480,MATCH("Såld mängd produktionsspecifik fjärrvärme (GWh)",Miljö!$B$1:$T$1,0),FALSE)),"",VLOOKUP($B54,Miljö!$B$1:$T$480,MATCH("Såld mängd produktionsspecifik fjärrvärme (GWh)",Miljö!$B$1:$T$1,0),FALSE))</f>
        <v/>
      </c>
      <c r="J54" s="122" t="str">
        <f t="shared" si="0"/>
        <v>E.ON Värme Sverige AB</v>
      </c>
    </row>
    <row r="55" spans="1:10" x14ac:dyDescent="0.25">
      <c r="A55" t="s">
        <v>76</v>
      </c>
      <c r="B55" t="s">
        <v>85</v>
      </c>
      <c r="C55" t="s">
        <v>1092</v>
      </c>
      <c r="D55" s="122" t="str">
        <f>IF(ISERROR(1/VLOOKUP($B55,Kraftvärmeprod!$B$1:$D$480,MATCH("Total värmeproduktion i kraftvärmeverk i kombinerad drift (GWh)",Kraftvärmeprod!$B$1:$AV$1,0),FALSE)),"Ej kraftvärme","Alternativproduktionsmetoden")</f>
        <v>Ej kraftvärme</v>
      </c>
      <c r="E55" s="122">
        <f>VLOOKUP($B55,Totalt!$B$1:$BP$480,MATCH("total el",Totalt!$B$1:$BP$1,0),FALSE)</f>
        <v>9.4949999999999992</v>
      </c>
      <c r="F55" s="123" t="str">
        <f>IF(ISERROR(1/VLOOKUP($B55,Kraftvärmeprod!$B$1:$BD$480,MATCH("Total värmeproduktion i kraftvärmeverk i kombinerad drift (GWh)",Kraftvärmeprod!$B$1:$AV$1,0),FALSE)),"",VLOOKUP($B55,'Slutlig allokering kvv'!$B$1:$BA$480,MATCH(F$1,'Slutlig allokering kvv'!$B$1:$AS$1,0),FALSE))</f>
        <v/>
      </c>
      <c r="G55" s="122" t="str">
        <f>IF(ISERROR(1/VLOOKUP($B55,Kraftvärmeprod!$B$1:$AV$480,MATCH("Producerad elenergi i kraftvärmeverk (GWh)",Kraftvärmeprod!$B$1:$AV$1,0),FALSE)),"",VLOOKUP($B55,Kraftvärmeprod!$B$1:$AV$480,MATCH("Producerad elenergi i kraftvärmeverk (GWh)",Kraftvärmeprod!$B$1:$AV$1,0),FALSE))</f>
        <v/>
      </c>
      <c r="H55" s="122" t="str">
        <f>IF(ISERROR(1/VLOOKUP($B55,Miljö!$B$1:$T$480,MATCH("Såld mängd produktionsspecifik fjärrvärme (GWh)",Miljö!$B$1:$T$1,0),FALSE)),"",VLOOKUP($B55,Miljö!$B$1:$T$480,MATCH("Såld mängd produktionsspecifik fjärrvärme (GWh)",Miljö!$B$1:$T$1,0),FALSE))</f>
        <v/>
      </c>
      <c r="J55" s="122" t="str">
        <f t="shared" si="0"/>
        <v>E.ON Värme Sverige AB</v>
      </c>
    </row>
    <row r="56" spans="1:10" x14ac:dyDescent="0.25">
      <c r="A56" t="s">
        <v>76</v>
      </c>
      <c r="B56" t="s">
        <v>86</v>
      </c>
      <c r="C56" t="s">
        <v>1092</v>
      </c>
      <c r="D56" s="122" t="str">
        <f>IF(ISERROR(1/VLOOKUP($B56,Kraftvärmeprod!$B$1:$D$480,MATCH("Total värmeproduktion i kraftvärmeverk i kombinerad drift (GWh)",Kraftvärmeprod!$B$1:$AV$1,0),FALSE)),"Ej kraftvärme","Alternativproduktionsmetoden")</f>
        <v>Alternativproduktionsmetoden</v>
      </c>
      <c r="E56" s="122">
        <f>VLOOKUP($B56,Totalt!$B$1:$BP$480,MATCH("total el",Totalt!$B$1:$BP$1,0),FALSE)</f>
        <v>31.033999999999999</v>
      </c>
      <c r="F56" s="123">
        <f>IF(ISERROR(1/VLOOKUP($B56,Kraftvärmeprod!$B$1:$BD$480,MATCH("Total värmeproduktion i kraftvärmeverk i kombinerad drift (GWh)",Kraftvärmeprod!$B$1:$AV$1,0),FALSE)),"",VLOOKUP($B56,'Slutlig allokering kvv'!$B$1:$BA$480,MATCH(F$1,'Slutlig allokering kvv'!$B$1:$AS$1,0),FALSE))</f>
        <v>1</v>
      </c>
      <c r="G56" s="122" t="str">
        <f>IF(ISERROR(1/VLOOKUP($B56,Kraftvärmeprod!$B$1:$AV$480,MATCH("Producerad elenergi i kraftvärmeverk (GWh)",Kraftvärmeprod!$B$1:$AV$1,0),FALSE)),"",VLOOKUP($B56,Kraftvärmeprod!$B$1:$AV$480,MATCH("Producerad elenergi i kraftvärmeverk (GWh)",Kraftvärmeprod!$B$1:$AV$1,0),FALSE))</f>
        <v/>
      </c>
      <c r="H56" s="122" t="str">
        <f>IF(ISERROR(1/VLOOKUP($B56,Miljö!$B$1:$T$480,MATCH("Såld mängd produktionsspecifik fjärrvärme (GWh)",Miljö!$B$1:$T$1,0),FALSE)),"",VLOOKUP($B56,Miljö!$B$1:$T$480,MATCH("Såld mängd produktionsspecifik fjärrvärme (GWh)",Miljö!$B$1:$T$1,0),FALSE))</f>
        <v/>
      </c>
      <c r="J56" s="122" t="str">
        <f t="shared" si="0"/>
        <v>E.ON Värme Sverige AB</v>
      </c>
    </row>
    <row r="57" spans="1:10" x14ac:dyDescent="0.25">
      <c r="A57" t="s">
        <v>76</v>
      </c>
      <c r="B57" t="s">
        <v>87</v>
      </c>
      <c r="C57" t="s">
        <v>1092</v>
      </c>
      <c r="D57" s="122" t="str">
        <f>IF(ISERROR(1/VLOOKUP($B57,Kraftvärmeprod!$B$1:$D$480,MATCH("Total värmeproduktion i kraftvärmeverk i kombinerad drift (GWh)",Kraftvärmeprod!$B$1:$AV$1,0),FALSE)),"Ej kraftvärme","Alternativproduktionsmetoden")</f>
        <v>Ej kraftvärme</v>
      </c>
      <c r="E57" s="122">
        <f>VLOOKUP($B57,Totalt!$B$1:$BP$480,MATCH("total el",Totalt!$B$1:$BP$1,0),FALSE)</f>
        <v>2.9739599999999999</v>
      </c>
      <c r="F57" s="123" t="str">
        <f>IF(ISERROR(1/VLOOKUP($B57,Kraftvärmeprod!$B$1:$BD$480,MATCH("Total värmeproduktion i kraftvärmeverk i kombinerad drift (GWh)",Kraftvärmeprod!$B$1:$AV$1,0),FALSE)),"",VLOOKUP($B57,'Slutlig allokering kvv'!$B$1:$BA$480,MATCH(F$1,'Slutlig allokering kvv'!$B$1:$AS$1,0),FALSE))</f>
        <v/>
      </c>
      <c r="G57" s="122" t="str">
        <f>IF(ISERROR(1/VLOOKUP($B57,Kraftvärmeprod!$B$1:$AV$480,MATCH("Producerad elenergi i kraftvärmeverk (GWh)",Kraftvärmeprod!$B$1:$AV$1,0),FALSE)),"",VLOOKUP($B57,Kraftvärmeprod!$B$1:$AV$480,MATCH("Producerad elenergi i kraftvärmeverk (GWh)",Kraftvärmeprod!$B$1:$AV$1,0),FALSE))</f>
        <v/>
      </c>
      <c r="H57" s="122" t="str">
        <f>IF(ISERROR(1/VLOOKUP($B57,Miljö!$B$1:$T$480,MATCH("Såld mängd produktionsspecifik fjärrvärme (GWh)",Miljö!$B$1:$T$1,0),FALSE)),"",VLOOKUP($B57,Miljö!$B$1:$T$480,MATCH("Såld mängd produktionsspecifik fjärrvärme (GWh)",Miljö!$B$1:$T$1,0),FALSE))</f>
        <v/>
      </c>
      <c r="J57" s="122" t="str">
        <f t="shared" si="0"/>
        <v>E.ON Värme Sverige AB</v>
      </c>
    </row>
    <row r="58" spans="1:10" x14ac:dyDescent="0.25">
      <c r="A58" t="s">
        <v>76</v>
      </c>
      <c r="B58" t="s">
        <v>88</v>
      </c>
      <c r="C58" t="s">
        <v>1092</v>
      </c>
      <c r="D58" s="122" t="str">
        <f>IF(ISERROR(1/VLOOKUP($B58,Kraftvärmeprod!$B$1:$D$480,MATCH("Total värmeproduktion i kraftvärmeverk i kombinerad drift (GWh)",Kraftvärmeprod!$B$1:$AV$1,0),FALSE)),"Ej kraftvärme","Alternativproduktionsmetoden")</f>
        <v>Ej kraftvärme</v>
      </c>
      <c r="E58" s="122">
        <f>VLOOKUP($B58,Totalt!$B$1:$BP$480,MATCH("total el",Totalt!$B$1:$BP$1,0),FALSE)</f>
        <v>0</v>
      </c>
      <c r="F58" s="123" t="str">
        <f>IF(ISERROR(1/VLOOKUP($B58,Kraftvärmeprod!$B$1:$BD$480,MATCH("Total värmeproduktion i kraftvärmeverk i kombinerad drift (GWh)",Kraftvärmeprod!$B$1:$AV$1,0),FALSE)),"",VLOOKUP($B58,'Slutlig allokering kvv'!$B$1:$BA$480,MATCH(F$1,'Slutlig allokering kvv'!$B$1:$AS$1,0),FALSE))</f>
        <v/>
      </c>
      <c r="G58" s="122" t="str">
        <f>IF(ISERROR(1/VLOOKUP($B58,Kraftvärmeprod!$B$1:$AV$480,MATCH("Producerad elenergi i kraftvärmeverk (GWh)",Kraftvärmeprod!$B$1:$AV$1,0),FALSE)),"",VLOOKUP($B58,Kraftvärmeprod!$B$1:$AV$480,MATCH("Producerad elenergi i kraftvärmeverk (GWh)",Kraftvärmeprod!$B$1:$AV$1,0),FALSE))</f>
        <v/>
      </c>
      <c r="H58" s="122" t="str">
        <f>IF(ISERROR(1/VLOOKUP($B58,Miljö!$B$1:$T$480,MATCH("Såld mängd produktionsspecifik fjärrvärme (GWh)",Miljö!$B$1:$T$1,0),FALSE)),"",VLOOKUP($B58,Miljö!$B$1:$T$480,MATCH("Såld mängd produktionsspecifik fjärrvärme (GWh)",Miljö!$B$1:$T$1,0),FALSE))</f>
        <v/>
      </c>
      <c r="J58" s="122" t="str">
        <f t="shared" si="0"/>
        <v>E.ON Värme Sverige AB</v>
      </c>
    </row>
    <row r="59" spans="1:10" x14ac:dyDescent="0.25">
      <c r="A59" t="s">
        <v>76</v>
      </c>
      <c r="B59" t="s">
        <v>89</v>
      </c>
      <c r="C59" t="s">
        <v>1092</v>
      </c>
      <c r="D59" s="122" t="str">
        <f>IF(ISERROR(1/VLOOKUP($B59,Kraftvärmeprod!$B$1:$D$480,MATCH("Total värmeproduktion i kraftvärmeverk i kombinerad drift (GWh)",Kraftvärmeprod!$B$1:$AV$1,0),FALSE)),"Ej kraftvärme","Alternativproduktionsmetoden")</f>
        <v>Alternativproduktionsmetoden</v>
      </c>
      <c r="E59" s="122">
        <f>VLOOKUP($B59,Totalt!$B$1:$BP$480,MATCH("total el",Totalt!$B$1:$BP$1,0),FALSE)</f>
        <v>70.8</v>
      </c>
      <c r="F59" s="123">
        <f>IF(ISERROR(1/VLOOKUP($B59,Kraftvärmeprod!$B$1:$BD$480,MATCH("Total värmeproduktion i kraftvärmeverk i kombinerad drift (GWh)",Kraftvärmeprod!$B$1:$AV$1,0),FALSE)),"",VLOOKUP($B59,'Slutlig allokering kvv'!$B$1:$BA$480,MATCH(F$1,'Slutlig allokering kvv'!$B$1:$AS$1,0),FALSE))</f>
        <v>0.48912009357941261</v>
      </c>
      <c r="G59" s="122">
        <f>IF(ISERROR(1/VLOOKUP($B59,Kraftvärmeprod!$B$1:$AV$480,MATCH("Producerad elenergi i kraftvärmeverk (GWh)",Kraftvärmeprod!$B$1:$AV$1,0),FALSE)),"",VLOOKUP($B59,Kraftvärmeprod!$B$1:$AV$480,MATCH("Producerad elenergi i kraftvärmeverk (GWh)",Kraftvärmeprod!$B$1:$AV$1,0),FALSE))</f>
        <v>263</v>
      </c>
      <c r="H59" s="122" t="str">
        <f>IF(ISERROR(1/VLOOKUP($B59,Miljö!$B$1:$T$480,MATCH("Såld mängd produktionsspecifik fjärrvärme (GWh)",Miljö!$B$1:$T$1,0),FALSE)),"",VLOOKUP($B59,Miljö!$B$1:$T$480,MATCH("Såld mängd produktionsspecifik fjärrvärme (GWh)",Miljö!$B$1:$T$1,0),FALSE))</f>
        <v/>
      </c>
      <c r="J59" s="122" t="str">
        <f t="shared" si="0"/>
        <v>E.ON Värme Sverige AB</v>
      </c>
    </row>
    <row r="60" spans="1:10" x14ac:dyDescent="0.25">
      <c r="A60" t="s">
        <v>76</v>
      </c>
      <c r="B60" t="s">
        <v>90</v>
      </c>
      <c r="C60" t="s">
        <v>1092</v>
      </c>
      <c r="D60" s="122" t="str">
        <f>IF(ISERROR(1/VLOOKUP($B60,Kraftvärmeprod!$B$1:$D$480,MATCH("Total värmeproduktion i kraftvärmeverk i kombinerad drift (GWh)",Kraftvärmeprod!$B$1:$AV$1,0),FALSE)),"Ej kraftvärme","Alternativproduktionsmetoden")</f>
        <v>Ej kraftvärme</v>
      </c>
      <c r="E60" s="122">
        <f>VLOOKUP($B60,Totalt!$B$1:$BP$480,MATCH("total el",Totalt!$B$1:$BP$1,0),FALSE)</f>
        <v>0.66198000000000001</v>
      </c>
      <c r="F60" s="123" t="str">
        <f>IF(ISERROR(1/VLOOKUP($B60,Kraftvärmeprod!$B$1:$BD$480,MATCH("Total värmeproduktion i kraftvärmeverk i kombinerad drift (GWh)",Kraftvärmeprod!$B$1:$AV$1,0),FALSE)),"",VLOOKUP($B60,'Slutlig allokering kvv'!$B$1:$BA$480,MATCH(F$1,'Slutlig allokering kvv'!$B$1:$AS$1,0),FALSE))</f>
        <v/>
      </c>
      <c r="G60" s="122" t="str">
        <f>IF(ISERROR(1/VLOOKUP($B60,Kraftvärmeprod!$B$1:$AV$480,MATCH("Producerad elenergi i kraftvärmeverk (GWh)",Kraftvärmeprod!$B$1:$AV$1,0),FALSE)),"",VLOOKUP($B60,Kraftvärmeprod!$B$1:$AV$480,MATCH("Producerad elenergi i kraftvärmeverk (GWh)",Kraftvärmeprod!$B$1:$AV$1,0),FALSE))</f>
        <v/>
      </c>
      <c r="H60" s="122" t="str">
        <f>IF(ISERROR(1/VLOOKUP($B60,Miljö!$B$1:$T$480,MATCH("Såld mängd produktionsspecifik fjärrvärme (GWh)",Miljö!$B$1:$T$1,0),FALSE)),"",VLOOKUP($B60,Miljö!$B$1:$T$480,MATCH("Såld mängd produktionsspecifik fjärrvärme (GWh)",Miljö!$B$1:$T$1,0),FALSE))</f>
        <v/>
      </c>
      <c r="J60" s="122" t="str">
        <f t="shared" si="0"/>
        <v>E.ON Värme Sverige AB</v>
      </c>
    </row>
    <row r="61" spans="1:10" x14ac:dyDescent="0.25">
      <c r="A61" t="s">
        <v>76</v>
      </c>
      <c r="B61" t="s">
        <v>91</v>
      </c>
      <c r="C61" t="s">
        <v>1092</v>
      </c>
      <c r="D61" s="122" t="str">
        <f>IF(ISERROR(1/VLOOKUP($B61,Kraftvärmeprod!$B$1:$D$480,MATCH("Total värmeproduktion i kraftvärmeverk i kombinerad drift (GWh)",Kraftvärmeprod!$B$1:$AV$1,0),FALSE)),"Ej kraftvärme","Alternativproduktionsmetoden")</f>
        <v>Ej kraftvärme</v>
      </c>
      <c r="E61" s="122">
        <f>VLOOKUP($B61,Totalt!$B$1:$BP$480,MATCH("total el",Totalt!$B$1:$BP$1,0),FALSE)</f>
        <v>1.6513199999999999</v>
      </c>
      <c r="F61" s="123" t="str">
        <f>IF(ISERROR(1/VLOOKUP($B61,Kraftvärmeprod!$B$1:$BD$480,MATCH("Total värmeproduktion i kraftvärmeverk i kombinerad drift (GWh)",Kraftvärmeprod!$B$1:$AV$1,0),FALSE)),"",VLOOKUP($B61,'Slutlig allokering kvv'!$B$1:$BA$480,MATCH(F$1,'Slutlig allokering kvv'!$B$1:$AS$1,0),FALSE))</f>
        <v/>
      </c>
      <c r="G61" s="122" t="str">
        <f>IF(ISERROR(1/VLOOKUP($B61,Kraftvärmeprod!$B$1:$AV$480,MATCH("Producerad elenergi i kraftvärmeverk (GWh)",Kraftvärmeprod!$B$1:$AV$1,0),FALSE)),"",VLOOKUP($B61,Kraftvärmeprod!$B$1:$AV$480,MATCH("Producerad elenergi i kraftvärmeverk (GWh)",Kraftvärmeprod!$B$1:$AV$1,0),FALSE))</f>
        <v/>
      </c>
      <c r="H61" s="122" t="str">
        <f>IF(ISERROR(1/VLOOKUP($B61,Miljö!$B$1:$T$480,MATCH("Såld mängd produktionsspecifik fjärrvärme (GWh)",Miljö!$B$1:$T$1,0),FALSE)),"",VLOOKUP($B61,Miljö!$B$1:$T$480,MATCH("Såld mängd produktionsspecifik fjärrvärme (GWh)",Miljö!$B$1:$T$1,0),FALSE))</f>
        <v/>
      </c>
      <c r="J61" s="122" t="str">
        <f t="shared" si="0"/>
        <v>E.ON Värme Sverige AB</v>
      </c>
    </row>
    <row r="62" spans="1:10" x14ac:dyDescent="0.25">
      <c r="A62" t="s">
        <v>76</v>
      </c>
      <c r="B62" t="s">
        <v>92</v>
      </c>
      <c r="C62" t="s">
        <v>1092</v>
      </c>
      <c r="D62" s="122" t="str">
        <f>IF(ISERROR(1/VLOOKUP($B62,Kraftvärmeprod!$B$1:$D$480,MATCH("Total värmeproduktion i kraftvärmeverk i kombinerad drift (GWh)",Kraftvärmeprod!$B$1:$AV$1,0),FALSE)),"Ej kraftvärme","Alternativproduktionsmetoden")</f>
        <v>Ej kraftvärme</v>
      </c>
      <c r="E62" s="122">
        <f>VLOOKUP($B62,Totalt!$B$1:$BP$480,MATCH("total el",Totalt!$B$1:$BP$1,0),FALSE)</f>
        <v>0.79500000000000004</v>
      </c>
      <c r="F62" s="123" t="str">
        <f>IF(ISERROR(1/VLOOKUP($B62,Kraftvärmeprod!$B$1:$BD$480,MATCH("Total värmeproduktion i kraftvärmeverk i kombinerad drift (GWh)",Kraftvärmeprod!$B$1:$AV$1,0),FALSE)),"",VLOOKUP($B62,'Slutlig allokering kvv'!$B$1:$BA$480,MATCH(F$1,'Slutlig allokering kvv'!$B$1:$AS$1,0),FALSE))</f>
        <v/>
      </c>
      <c r="G62" s="122" t="str">
        <f>IF(ISERROR(1/VLOOKUP($B62,Kraftvärmeprod!$B$1:$AV$480,MATCH("Producerad elenergi i kraftvärmeverk (GWh)",Kraftvärmeprod!$B$1:$AV$1,0),FALSE)),"",VLOOKUP($B62,Kraftvärmeprod!$B$1:$AV$480,MATCH("Producerad elenergi i kraftvärmeverk (GWh)",Kraftvärmeprod!$B$1:$AV$1,0),FALSE))</f>
        <v/>
      </c>
      <c r="H62" s="122" t="str">
        <f>IF(ISERROR(1/VLOOKUP($B62,Miljö!$B$1:$T$480,MATCH("Såld mängd produktionsspecifik fjärrvärme (GWh)",Miljö!$B$1:$T$1,0),FALSE)),"",VLOOKUP($B62,Miljö!$B$1:$T$480,MATCH("Såld mängd produktionsspecifik fjärrvärme (GWh)",Miljö!$B$1:$T$1,0),FALSE))</f>
        <v/>
      </c>
      <c r="J62" s="122" t="str">
        <f t="shared" si="0"/>
        <v>E.ON Värme Sverige AB</v>
      </c>
    </row>
    <row r="63" spans="1:10" x14ac:dyDescent="0.25">
      <c r="A63" t="s">
        <v>76</v>
      </c>
      <c r="B63" t="s">
        <v>93</v>
      </c>
      <c r="C63" t="s">
        <v>1092</v>
      </c>
      <c r="D63" s="122" t="str">
        <f>IF(ISERROR(1/VLOOKUP($B63,Kraftvärmeprod!$B$1:$D$480,MATCH("Total värmeproduktion i kraftvärmeverk i kombinerad drift (GWh)",Kraftvärmeprod!$B$1:$AV$1,0),FALSE)),"Ej kraftvärme","Alternativproduktionsmetoden")</f>
        <v>Ej kraftvärme</v>
      </c>
      <c r="E63" s="122">
        <f>VLOOKUP($B63,Totalt!$B$1:$BP$480,MATCH("total el",Totalt!$B$1:$BP$1,0),FALSE)</f>
        <v>1.89516</v>
      </c>
      <c r="F63" s="123" t="str">
        <f>IF(ISERROR(1/VLOOKUP($B63,Kraftvärmeprod!$B$1:$BD$480,MATCH("Total värmeproduktion i kraftvärmeverk i kombinerad drift (GWh)",Kraftvärmeprod!$B$1:$AV$1,0),FALSE)),"",VLOOKUP($B63,'Slutlig allokering kvv'!$B$1:$BA$480,MATCH(F$1,'Slutlig allokering kvv'!$B$1:$AS$1,0),FALSE))</f>
        <v/>
      </c>
      <c r="G63" s="122" t="str">
        <f>IF(ISERROR(1/VLOOKUP($B63,Kraftvärmeprod!$B$1:$AV$480,MATCH("Producerad elenergi i kraftvärmeverk (GWh)",Kraftvärmeprod!$B$1:$AV$1,0),FALSE)),"",VLOOKUP($B63,Kraftvärmeprod!$B$1:$AV$480,MATCH("Producerad elenergi i kraftvärmeverk (GWh)",Kraftvärmeprod!$B$1:$AV$1,0),FALSE))</f>
        <v/>
      </c>
      <c r="H63" s="122" t="str">
        <f>IF(ISERROR(1/VLOOKUP($B63,Miljö!$B$1:$T$480,MATCH("Såld mängd produktionsspecifik fjärrvärme (GWh)",Miljö!$B$1:$T$1,0),FALSE)),"",VLOOKUP($B63,Miljö!$B$1:$T$480,MATCH("Såld mängd produktionsspecifik fjärrvärme (GWh)",Miljö!$B$1:$T$1,0),FALSE))</f>
        <v/>
      </c>
      <c r="J63" s="122" t="str">
        <f t="shared" si="0"/>
        <v>E.ON Värme Sverige AB</v>
      </c>
    </row>
    <row r="64" spans="1:10" x14ac:dyDescent="0.25">
      <c r="A64" t="s">
        <v>76</v>
      </c>
      <c r="B64" t="s">
        <v>94</v>
      </c>
      <c r="C64" t="s">
        <v>1092</v>
      </c>
      <c r="D64" s="122" t="str">
        <f>IF(ISERROR(1/VLOOKUP($B64,Kraftvärmeprod!$B$1:$D$480,MATCH("Total värmeproduktion i kraftvärmeverk i kombinerad drift (GWh)",Kraftvärmeprod!$B$1:$AV$1,0),FALSE)),"Ej kraftvärme","Alternativproduktionsmetoden")</f>
        <v>Ej kraftvärme</v>
      </c>
      <c r="E64" s="122">
        <f>VLOOKUP($B64,Totalt!$B$1:$BP$480,MATCH("total el",Totalt!$B$1:$BP$1,0),FALSE)</f>
        <v>0.82199999999999995</v>
      </c>
      <c r="F64" s="123" t="str">
        <f>IF(ISERROR(1/VLOOKUP($B64,Kraftvärmeprod!$B$1:$BD$480,MATCH("Total värmeproduktion i kraftvärmeverk i kombinerad drift (GWh)",Kraftvärmeprod!$B$1:$AV$1,0),FALSE)),"",VLOOKUP($B64,'Slutlig allokering kvv'!$B$1:$BA$480,MATCH(F$1,'Slutlig allokering kvv'!$B$1:$AS$1,0),FALSE))</f>
        <v/>
      </c>
      <c r="G64" s="122" t="str">
        <f>IF(ISERROR(1/VLOOKUP($B64,Kraftvärmeprod!$B$1:$AV$480,MATCH("Producerad elenergi i kraftvärmeverk (GWh)",Kraftvärmeprod!$B$1:$AV$1,0),FALSE)),"",VLOOKUP($B64,Kraftvärmeprod!$B$1:$AV$480,MATCH("Producerad elenergi i kraftvärmeverk (GWh)",Kraftvärmeprod!$B$1:$AV$1,0),FALSE))</f>
        <v/>
      </c>
      <c r="H64" s="122" t="str">
        <f>IF(ISERROR(1/VLOOKUP($B64,Miljö!$B$1:$T$480,MATCH("Såld mängd produktionsspecifik fjärrvärme (GWh)",Miljö!$B$1:$T$1,0),FALSE)),"",VLOOKUP($B64,Miljö!$B$1:$T$480,MATCH("Såld mängd produktionsspecifik fjärrvärme (GWh)",Miljö!$B$1:$T$1,0),FALSE))</f>
        <v/>
      </c>
      <c r="J64" s="122" t="str">
        <f t="shared" si="0"/>
        <v>E.ON Värme Sverige AB</v>
      </c>
    </row>
    <row r="65" spans="1:10" x14ac:dyDescent="0.25">
      <c r="A65" t="s">
        <v>76</v>
      </c>
      <c r="B65" t="s">
        <v>95</v>
      </c>
      <c r="C65" t="s">
        <v>1092</v>
      </c>
      <c r="D65" s="122" t="str">
        <f>IF(ISERROR(1/VLOOKUP($B65,Kraftvärmeprod!$B$1:$D$480,MATCH("Total värmeproduktion i kraftvärmeverk i kombinerad drift (GWh)",Kraftvärmeprod!$B$1:$AV$1,0),FALSE)),"Ej kraftvärme","Alternativproduktionsmetoden")</f>
        <v>Ej kraftvärme</v>
      </c>
      <c r="E65" s="122">
        <f>VLOOKUP($B65,Totalt!$B$1:$BP$480,MATCH("total el",Totalt!$B$1:$BP$1,0),FALSE)</f>
        <v>11.167999999999999</v>
      </c>
      <c r="F65" s="123" t="str">
        <f>IF(ISERROR(1/VLOOKUP($B65,Kraftvärmeprod!$B$1:$BD$480,MATCH("Total värmeproduktion i kraftvärmeverk i kombinerad drift (GWh)",Kraftvärmeprod!$B$1:$AV$1,0),FALSE)),"",VLOOKUP($B65,'Slutlig allokering kvv'!$B$1:$BA$480,MATCH(F$1,'Slutlig allokering kvv'!$B$1:$AS$1,0),FALSE))</f>
        <v/>
      </c>
      <c r="G65" s="122" t="str">
        <f>IF(ISERROR(1/VLOOKUP($B65,Kraftvärmeprod!$B$1:$AV$480,MATCH("Producerad elenergi i kraftvärmeverk (GWh)",Kraftvärmeprod!$B$1:$AV$1,0),FALSE)),"",VLOOKUP($B65,Kraftvärmeprod!$B$1:$AV$480,MATCH("Producerad elenergi i kraftvärmeverk (GWh)",Kraftvärmeprod!$B$1:$AV$1,0),FALSE))</f>
        <v/>
      </c>
      <c r="H65" s="122" t="str">
        <f>IF(ISERROR(1/VLOOKUP($B65,Miljö!$B$1:$T$480,MATCH("Såld mängd produktionsspecifik fjärrvärme (GWh)",Miljö!$B$1:$T$1,0),FALSE)),"",VLOOKUP($B65,Miljö!$B$1:$T$480,MATCH("Såld mängd produktionsspecifik fjärrvärme (GWh)",Miljö!$B$1:$T$1,0),FALSE))</f>
        <v/>
      </c>
      <c r="J65" s="122" t="str">
        <f t="shared" si="0"/>
        <v>E.ON Värme Sverige AB</v>
      </c>
    </row>
    <row r="66" spans="1:10" x14ac:dyDescent="0.25">
      <c r="A66" t="s">
        <v>76</v>
      </c>
      <c r="B66" t="s">
        <v>96</v>
      </c>
      <c r="C66" t="s">
        <v>1092</v>
      </c>
      <c r="D66" s="122" t="str">
        <f>IF(ISERROR(1/VLOOKUP($B66,Kraftvärmeprod!$B$1:$D$480,MATCH("Total värmeproduktion i kraftvärmeverk i kombinerad drift (GWh)",Kraftvärmeprod!$B$1:$AV$1,0),FALSE)),"Ej kraftvärme","Alternativproduktionsmetoden")</f>
        <v>Ej kraftvärme</v>
      </c>
      <c r="E66" s="122">
        <f>VLOOKUP($B66,Totalt!$B$1:$BP$480,MATCH("total el",Totalt!$B$1:$BP$1,0),FALSE)</f>
        <v>0.66600000000000004</v>
      </c>
      <c r="F66" s="123" t="str">
        <f>IF(ISERROR(1/VLOOKUP($B66,Kraftvärmeprod!$B$1:$BD$480,MATCH("Total värmeproduktion i kraftvärmeverk i kombinerad drift (GWh)",Kraftvärmeprod!$B$1:$AV$1,0),FALSE)),"",VLOOKUP($B66,'Slutlig allokering kvv'!$B$1:$BA$480,MATCH(F$1,'Slutlig allokering kvv'!$B$1:$AS$1,0),FALSE))</f>
        <v/>
      </c>
      <c r="G66" s="122" t="str">
        <f>IF(ISERROR(1/VLOOKUP($B66,Kraftvärmeprod!$B$1:$AV$480,MATCH("Producerad elenergi i kraftvärmeverk (GWh)",Kraftvärmeprod!$B$1:$AV$1,0),FALSE)),"",VLOOKUP($B66,Kraftvärmeprod!$B$1:$AV$480,MATCH("Producerad elenergi i kraftvärmeverk (GWh)",Kraftvärmeprod!$B$1:$AV$1,0),FALSE))</f>
        <v/>
      </c>
      <c r="H66" s="122" t="str">
        <f>IF(ISERROR(1/VLOOKUP($B66,Miljö!$B$1:$T$480,MATCH("Såld mängd produktionsspecifik fjärrvärme (GWh)",Miljö!$B$1:$T$1,0),FALSE)),"",VLOOKUP($B66,Miljö!$B$1:$T$480,MATCH("Såld mängd produktionsspecifik fjärrvärme (GWh)",Miljö!$B$1:$T$1,0),FALSE))</f>
        <v/>
      </c>
      <c r="J66" s="122" t="str">
        <f t="shared" si="0"/>
        <v>E.ON Värme Sverige AB</v>
      </c>
    </row>
    <row r="67" spans="1:10" x14ac:dyDescent="0.25">
      <c r="A67" t="s">
        <v>76</v>
      </c>
      <c r="B67" t="s">
        <v>97</v>
      </c>
      <c r="C67" t="s">
        <v>1092</v>
      </c>
      <c r="D67" s="122" t="str">
        <f>IF(ISERROR(1/VLOOKUP($B67,Kraftvärmeprod!$B$1:$D$480,MATCH("Total värmeproduktion i kraftvärmeverk i kombinerad drift (GWh)",Kraftvärmeprod!$B$1:$AV$1,0),FALSE)),"Ej kraftvärme","Alternativproduktionsmetoden")</f>
        <v>Ej kraftvärme</v>
      </c>
      <c r="E67" s="122">
        <f>VLOOKUP($B67,Totalt!$B$1:$BP$480,MATCH("total el",Totalt!$B$1:$BP$1,0),FALSE)</f>
        <v>6.9330000000000003E-2</v>
      </c>
      <c r="F67" s="123" t="str">
        <f>IF(ISERROR(1/VLOOKUP($B67,Kraftvärmeprod!$B$1:$BD$480,MATCH("Total värmeproduktion i kraftvärmeverk i kombinerad drift (GWh)",Kraftvärmeprod!$B$1:$AV$1,0),FALSE)),"",VLOOKUP($B67,'Slutlig allokering kvv'!$B$1:$BA$480,MATCH(F$1,'Slutlig allokering kvv'!$B$1:$AS$1,0),FALSE))</f>
        <v/>
      </c>
      <c r="G67" s="122" t="str">
        <f>IF(ISERROR(1/VLOOKUP($B67,Kraftvärmeprod!$B$1:$AV$480,MATCH("Producerad elenergi i kraftvärmeverk (GWh)",Kraftvärmeprod!$B$1:$AV$1,0),FALSE)),"",VLOOKUP($B67,Kraftvärmeprod!$B$1:$AV$480,MATCH("Producerad elenergi i kraftvärmeverk (GWh)",Kraftvärmeprod!$B$1:$AV$1,0),FALSE))</f>
        <v/>
      </c>
      <c r="H67" s="122" t="str">
        <f>IF(ISERROR(1/VLOOKUP($B67,Miljö!$B$1:$T$480,MATCH("Såld mängd produktionsspecifik fjärrvärme (GWh)",Miljö!$B$1:$T$1,0),FALSE)),"",VLOOKUP($B67,Miljö!$B$1:$T$480,MATCH("Såld mängd produktionsspecifik fjärrvärme (GWh)",Miljö!$B$1:$T$1,0),FALSE))</f>
        <v/>
      </c>
      <c r="J67" s="122" t="str">
        <f t="shared" ref="J67:J130" si="1">A67</f>
        <v>E.ON Värme Sverige AB</v>
      </c>
    </row>
    <row r="68" spans="1:10" x14ac:dyDescent="0.25">
      <c r="A68" t="s">
        <v>76</v>
      </c>
      <c r="B68" t="s">
        <v>98</v>
      </c>
      <c r="C68" t="s">
        <v>1092</v>
      </c>
      <c r="D68" s="122" t="str">
        <f>IF(ISERROR(1/VLOOKUP($B68,Kraftvärmeprod!$B$1:$D$480,MATCH("Total värmeproduktion i kraftvärmeverk i kombinerad drift (GWh)",Kraftvärmeprod!$B$1:$AV$1,0),FALSE)),"Ej kraftvärme","Alternativproduktionsmetoden")</f>
        <v>Ej kraftvärme</v>
      </c>
      <c r="E68" s="122">
        <f>VLOOKUP($B68,Totalt!$B$1:$BP$480,MATCH("total el",Totalt!$B$1:$BP$1,0),FALSE)</f>
        <v>1.3440000000000001</v>
      </c>
      <c r="F68" s="123" t="str">
        <f>IF(ISERROR(1/VLOOKUP($B68,Kraftvärmeprod!$B$1:$BD$480,MATCH("Total värmeproduktion i kraftvärmeverk i kombinerad drift (GWh)",Kraftvärmeprod!$B$1:$AV$1,0),FALSE)),"",VLOOKUP($B68,'Slutlig allokering kvv'!$B$1:$BA$480,MATCH(F$1,'Slutlig allokering kvv'!$B$1:$AS$1,0),FALSE))</f>
        <v/>
      </c>
      <c r="G68" s="122" t="str">
        <f>IF(ISERROR(1/VLOOKUP($B68,Kraftvärmeprod!$B$1:$AV$480,MATCH("Producerad elenergi i kraftvärmeverk (GWh)",Kraftvärmeprod!$B$1:$AV$1,0),FALSE)),"",VLOOKUP($B68,Kraftvärmeprod!$B$1:$AV$480,MATCH("Producerad elenergi i kraftvärmeverk (GWh)",Kraftvärmeprod!$B$1:$AV$1,0),FALSE))</f>
        <v/>
      </c>
      <c r="H68" s="122" t="str">
        <f>IF(ISERROR(1/VLOOKUP($B68,Miljö!$B$1:$T$480,MATCH("Såld mängd produktionsspecifik fjärrvärme (GWh)",Miljö!$B$1:$T$1,0),FALSE)),"",VLOOKUP($B68,Miljö!$B$1:$T$480,MATCH("Såld mängd produktionsspecifik fjärrvärme (GWh)",Miljö!$B$1:$T$1,0),FALSE))</f>
        <v/>
      </c>
      <c r="J68" s="122" t="str">
        <f t="shared" si="1"/>
        <v>E.ON Värme Sverige AB</v>
      </c>
    </row>
    <row r="69" spans="1:10" x14ac:dyDescent="0.25">
      <c r="A69" t="s">
        <v>76</v>
      </c>
      <c r="B69" t="s">
        <v>99</v>
      </c>
      <c r="C69" t="s">
        <v>1092</v>
      </c>
      <c r="D69" s="122" t="str">
        <f>IF(ISERROR(1/VLOOKUP($B69,Kraftvärmeprod!$B$1:$D$480,MATCH("Total värmeproduktion i kraftvärmeverk i kombinerad drift (GWh)",Kraftvärmeprod!$B$1:$AV$1,0),FALSE)),"Ej kraftvärme","Alternativproduktionsmetoden")</f>
        <v>Ej kraftvärme</v>
      </c>
      <c r="E69" s="122">
        <f>VLOOKUP($B69,Totalt!$B$1:$BP$480,MATCH("total el",Totalt!$B$1:$BP$1,0),FALSE)</f>
        <v>9.375</v>
      </c>
      <c r="F69" s="123" t="str">
        <f>IF(ISERROR(1/VLOOKUP($B69,Kraftvärmeprod!$B$1:$BD$480,MATCH("Total värmeproduktion i kraftvärmeverk i kombinerad drift (GWh)",Kraftvärmeprod!$B$1:$AV$1,0),FALSE)),"",VLOOKUP($B69,'Slutlig allokering kvv'!$B$1:$BA$480,MATCH(F$1,'Slutlig allokering kvv'!$B$1:$AS$1,0),FALSE))</f>
        <v/>
      </c>
      <c r="G69" s="122" t="str">
        <f>IF(ISERROR(1/VLOOKUP($B69,Kraftvärmeprod!$B$1:$AV$480,MATCH("Producerad elenergi i kraftvärmeverk (GWh)",Kraftvärmeprod!$B$1:$AV$1,0),FALSE)),"",VLOOKUP($B69,Kraftvärmeprod!$B$1:$AV$480,MATCH("Producerad elenergi i kraftvärmeverk (GWh)",Kraftvärmeprod!$B$1:$AV$1,0),FALSE))</f>
        <v/>
      </c>
      <c r="H69" s="122" t="str">
        <f>IF(ISERROR(1/VLOOKUP($B69,Miljö!$B$1:$T$480,MATCH("Såld mängd produktionsspecifik fjärrvärme (GWh)",Miljö!$B$1:$T$1,0),FALSE)),"",VLOOKUP($B69,Miljö!$B$1:$T$480,MATCH("Såld mängd produktionsspecifik fjärrvärme (GWh)",Miljö!$B$1:$T$1,0),FALSE))</f>
        <v/>
      </c>
      <c r="J69" s="122" t="str">
        <f t="shared" si="1"/>
        <v>E.ON Värme Sverige AB</v>
      </c>
    </row>
    <row r="70" spans="1:10" x14ac:dyDescent="0.25">
      <c r="A70" t="s">
        <v>100</v>
      </c>
      <c r="B70" t="s">
        <v>101</v>
      </c>
      <c r="C70"/>
      <c r="D70" s="122" t="str">
        <f>IF(ISERROR(1/VLOOKUP($B70,Kraftvärmeprod!$B$1:$D$480,MATCH("Total värmeproduktion i kraftvärmeverk i kombinerad drift (GWh)",Kraftvärmeprod!$B$1:$AV$1,0),FALSE)),"Ej kraftvärme","Alternativproduktionsmetoden")</f>
        <v>Ej kraftvärme</v>
      </c>
      <c r="E70" s="122">
        <f>VLOOKUP($B70,Totalt!$B$1:$BP$480,MATCH("total el",Totalt!$B$1:$BP$1,0),FALSE)</f>
        <v>0.21299999999999999</v>
      </c>
      <c r="F70" s="123" t="str">
        <f>IF(ISERROR(1/VLOOKUP($B70,Kraftvärmeprod!$B$1:$BD$480,MATCH("Total värmeproduktion i kraftvärmeverk i kombinerad drift (GWh)",Kraftvärmeprod!$B$1:$AV$1,0),FALSE)),"",VLOOKUP($B70,'Slutlig allokering kvv'!$B$1:$BA$480,MATCH(F$1,'Slutlig allokering kvv'!$B$1:$AS$1,0),FALSE))</f>
        <v/>
      </c>
      <c r="G70" s="122" t="str">
        <f>IF(ISERROR(1/VLOOKUP($B70,Kraftvärmeprod!$B$1:$AV$480,MATCH("Producerad elenergi i kraftvärmeverk (GWh)",Kraftvärmeprod!$B$1:$AV$1,0),FALSE)),"",VLOOKUP($B70,Kraftvärmeprod!$B$1:$AV$480,MATCH("Producerad elenergi i kraftvärmeverk (GWh)",Kraftvärmeprod!$B$1:$AV$1,0),FALSE))</f>
        <v/>
      </c>
      <c r="H70" s="122" t="str">
        <f>IF(ISERROR(1/VLOOKUP($B70,Miljö!$B$1:$T$480,MATCH("Såld mängd produktionsspecifik fjärrvärme (GWh)",Miljö!$B$1:$T$1,0),FALSE)),"",VLOOKUP($B70,Miljö!$B$1:$T$480,MATCH("Såld mängd produktionsspecifik fjärrvärme (GWh)",Miljö!$B$1:$T$1,0),FALSE))</f>
        <v/>
      </c>
      <c r="J70" s="122" t="str">
        <f t="shared" si="1"/>
        <v>Eda Energi AB</v>
      </c>
    </row>
    <row r="71" spans="1:10" x14ac:dyDescent="0.25">
      <c r="A71" t="s">
        <v>102</v>
      </c>
      <c r="B71" t="s">
        <v>103</v>
      </c>
      <c r="C71"/>
      <c r="D71" s="122" t="str">
        <f>IF(ISERROR(1/VLOOKUP($B71,Kraftvärmeprod!$B$1:$D$480,MATCH("Total värmeproduktion i kraftvärmeverk i kombinerad drift (GWh)",Kraftvärmeprod!$B$1:$AV$1,0),FALSE)),"Ej kraftvärme","Alternativproduktionsmetoden")</f>
        <v>Alternativproduktionsmetoden</v>
      </c>
      <c r="E71" s="122">
        <f>VLOOKUP($B71,Totalt!$B$1:$BP$480,MATCH("total el",Totalt!$B$1:$BP$1,0),FALSE)</f>
        <v>2.96658</v>
      </c>
      <c r="F71" s="123">
        <f>IF(ISERROR(1/VLOOKUP($B71,Kraftvärmeprod!$B$1:$BD$480,MATCH("Total värmeproduktion i kraftvärmeverk i kombinerad drift (GWh)",Kraftvärmeprod!$B$1:$AV$1,0),FALSE)),"",VLOOKUP($B71,'Slutlig allokering kvv'!$B$1:$BA$480,MATCH(F$1,'Slutlig allokering kvv'!$B$1:$AS$1,0),FALSE))</f>
        <v>0.72354938957559534</v>
      </c>
      <c r="G71" s="122">
        <f>IF(ISERROR(1/VLOOKUP($B71,Kraftvärmeprod!$B$1:$AV$480,MATCH("Producerad elenergi i kraftvärmeverk (GWh)",Kraftvärmeprod!$B$1:$AV$1,0),FALSE)),"",VLOOKUP($B71,Kraftvärmeprod!$B$1:$AV$480,MATCH("Producerad elenergi i kraftvärmeverk (GWh)",Kraftvärmeprod!$B$1:$AV$1,0),FALSE))</f>
        <v>11.79</v>
      </c>
      <c r="H71" s="122" t="str">
        <f>IF(ISERROR(1/VLOOKUP($B71,Miljö!$B$1:$T$480,MATCH("Såld mängd produktionsspecifik fjärrvärme (GWh)",Miljö!$B$1:$T$1,0),FALSE)),"",VLOOKUP($B71,Miljö!$B$1:$T$480,MATCH("Såld mängd produktionsspecifik fjärrvärme (GWh)",Miljö!$B$1:$T$1,0),FALSE))</f>
        <v/>
      </c>
      <c r="J71" s="122" t="str">
        <f t="shared" si="1"/>
        <v>Eksjö Energi AB</v>
      </c>
    </row>
    <row r="72" spans="1:10" x14ac:dyDescent="0.25">
      <c r="A72" t="s">
        <v>102</v>
      </c>
      <c r="B72" t="s">
        <v>104</v>
      </c>
      <c r="C72"/>
      <c r="D72" s="122" t="str">
        <f>IF(ISERROR(1/VLOOKUP($B72,Kraftvärmeprod!$B$1:$D$480,MATCH("Total värmeproduktion i kraftvärmeverk i kombinerad drift (GWh)",Kraftvärmeprod!$B$1:$AV$1,0),FALSE)),"Ej kraftvärme","Alternativproduktionsmetoden")</f>
        <v>Ej kraftvärme</v>
      </c>
      <c r="E72" s="122">
        <f>VLOOKUP($B72,Totalt!$B$1:$BP$480,MATCH("total el",Totalt!$B$1:$BP$1,0),FALSE)</f>
        <v>7.911E-2</v>
      </c>
      <c r="F72" s="123" t="str">
        <f>IF(ISERROR(1/VLOOKUP($B72,Kraftvärmeprod!$B$1:$BD$480,MATCH("Total värmeproduktion i kraftvärmeverk i kombinerad drift (GWh)",Kraftvärmeprod!$B$1:$AV$1,0),FALSE)),"",VLOOKUP($B72,'Slutlig allokering kvv'!$B$1:$BA$480,MATCH(F$1,'Slutlig allokering kvv'!$B$1:$AS$1,0),FALSE))</f>
        <v/>
      </c>
      <c r="G72" s="122" t="str">
        <f>IF(ISERROR(1/VLOOKUP($B72,Kraftvärmeprod!$B$1:$AV$480,MATCH("Producerad elenergi i kraftvärmeverk (GWh)",Kraftvärmeprod!$B$1:$AV$1,0),FALSE)),"",VLOOKUP($B72,Kraftvärmeprod!$B$1:$AV$480,MATCH("Producerad elenergi i kraftvärmeverk (GWh)",Kraftvärmeprod!$B$1:$AV$1,0),FALSE))</f>
        <v/>
      </c>
      <c r="H72" s="122" t="str">
        <f>IF(ISERROR(1/VLOOKUP($B72,Miljö!$B$1:$T$480,MATCH("Såld mängd produktionsspecifik fjärrvärme (GWh)",Miljö!$B$1:$T$1,0),FALSE)),"",VLOOKUP($B72,Miljö!$B$1:$T$480,MATCH("Såld mängd produktionsspecifik fjärrvärme (GWh)",Miljö!$B$1:$T$1,0),FALSE))</f>
        <v/>
      </c>
      <c r="J72" s="122" t="str">
        <f t="shared" si="1"/>
        <v>Eksjö Energi AB</v>
      </c>
    </row>
    <row r="73" spans="1:10" x14ac:dyDescent="0.25">
      <c r="A73" t="s">
        <v>102</v>
      </c>
      <c r="B73" t="s">
        <v>105</v>
      </c>
      <c r="C73"/>
      <c r="D73" s="122" t="str">
        <f>IF(ISERROR(1/VLOOKUP($B73,Kraftvärmeprod!$B$1:$D$480,MATCH("Total värmeproduktion i kraftvärmeverk i kombinerad drift (GWh)",Kraftvärmeprod!$B$1:$AV$1,0),FALSE)),"Ej kraftvärme","Alternativproduktionsmetoden")</f>
        <v>Ej kraftvärme</v>
      </c>
      <c r="E73" s="122">
        <f>VLOOKUP($B73,Totalt!$B$1:$BP$480,MATCH("total el",Totalt!$B$1:$BP$1,0),FALSE)</f>
        <v>0.39345000000000002</v>
      </c>
      <c r="F73" s="123" t="str">
        <f>IF(ISERROR(1/VLOOKUP($B73,Kraftvärmeprod!$B$1:$BD$480,MATCH("Total värmeproduktion i kraftvärmeverk i kombinerad drift (GWh)",Kraftvärmeprod!$B$1:$AV$1,0),FALSE)),"",VLOOKUP($B73,'Slutlig allokering kvv'!$B$1:$BA$480,MATCH(F$1,'Slutlig allokering kvv'!$B$1:$AS$1,0),FALSE))</f>
        <v/>
      </c>
      <c r="G73" s="122" t="str">
        <f>IF(ISERROR(1/VLOOKUP($B73,Kraftvärmeprod!$B$1:$AV$480,MATCH("Producerad elenergi i kraftvärmeverk (GWh)",Kraftvärmeprod!$B$1:$AV$1,0),FALSE)),"",VLOOKUP($B73,Kraftvärmeprod!$B$1:$AV$480,MATCH("Producerad elenergi i kraftvärmeverk (GWh)",Kraftvärmeprod!$B$1:$AV$1,0),FALSE))</f>
        <v/>
      </c>
      <c r="H73" s="122" t="str">
        <f>IF(ISERROR(1/VLOOKUP($B73,Miljö!$B$1:$T$480,MATCH("Såld mängd produktionsspecifik fjärrvärme (GWh)",Miljö!$B$1:$T$1,0),FALSE)),"",VLOOKUP($B73,Miljö!$B$1:$T$480,MATCH("Såld mängd produktionsspecifik fjärrvärme (GWh)",Miljö!$B$1:$T$1,0),FALSE))</f>
        <v/>
      </c>
      <c r="J73" s="122" t="str">
        <f t="shared" si="1"/>
        <v>Eksjö Energi AB</v>
      </c>
    </row>
    <row r="74" spans="1:10" x14ac:dyDescent="0.25">
      <c r="A74" t="s">
        <v>106</v>
      </c>
      <c r="B74" t="s">
        <v>107</v>
      </c>
      <c r="C74"/>
      <c r="D74" s="122" t="str">
        <f>IF(ISERROR(1/VLOOKUP($B74,Kraftvärmeprod!$B$1:$D$480,MATCH("Total värmeproduktion i kraftvärmeverk i kombinerad drift (GWh)",Kraftvärmeprod!$B$1:$AV$1,0),FALSE)),"Ej kraftvärme","Alternativproduktionsmetoden")</f>
        <v>Ej kraftvärme</v>
      </c>
      <c r="E74" s="122">
        <f>VLOOKUP($B74,Totalt!$B$1:$BP$480,MATCH("total el",Totalt!$B$1:$BP$1,0),FALSE)</f>
        <v>1.15018</v>
      </c>
      <c r="F74" s="123" t="str">
        <f>IF(ISERROR(1/VLOOKUP($B74,Kraftvärmeprod!$B$1:$BD$480,MATCH("Total värmeproduktion i kraftvärmeverk i kombinerad drift (GWh)",Kraftvärmeprod!$B$1:$AV$1,0),FALSE)),"",VLOOKUP($B74,'Slutlig allokering kvv'!$B$1:$BA$480,MATCH(F$1,'Slutlig allokering kvv'!$B$1:$AS$1,0),FALSE))</f>
        <v/>
      </c>
      <c r="G74" s="122" t="str">
        <f>IF(ISERROR(1/VLOOKUP($B74,Kraftvärmeprod!$B$1:$AV$480,MATCH("Producerad elenergi i kraftvärmeverk (GWh)",Kraftvärmeprod!$B$1:$AV$1,0),FALSE)),"",VLOOKUP($B74,Kraftvärmeprod!$B$1:$AV$480,MATCH("Producerad elenergi i kraftvärmeverk (GWh)",Kraftvärmeprod!$B$1:$AV$1,0),FALSE))</f>
        <v/>
      </c>
      <c r="H74" s="122" t="str">
        <f>IF(ISERROR(1/VLOOKUP($B74,Miljö!$B$1:$T$480,MATCH("Såld mängd produktionsspecifik fjärrvärme (GWh)",Miljö!$B$1:$T$1,0),FALSE)),"",VLOOKUP($B74,Miljö!$B$1:$T$480,MATCH("Såld mängd produktionsspecifik fjärrvärme (GWh)",Miljö!$B$1:$T$1,0),FALSE))</f>
        <v/>
      </c>
      <c r="J74" s="122" t="str">
        <f t="shared" si="1"/>
        <v>Eksta Bostads AB</v>
      </c>
    </row>
    <row r="75" spans="1:10" x14ac:dyDescent="0.25">
      <c r="A75" t="s">
        <v>108</v>
      </c>
      <c r="B75" t="s">
        <v>109</v>
      </c>
      <c r="C75"/>
      <c r="D75" s="122" t="str">
        <f>IF(ISERROR(1/VLOOKUP($B75,Kraftvärmeprod!$B$1:$D$480,MATCH("Total värmeproduktion i kraftvärmeverk i kombinerad drift (GWh)",Kraftvärmeprod!$B$1:$AV$1,0),FALSE)),"Ej kraftvärme","Alternativproduktionsmetoden")</f>
        <v>Ej kraftvärme</v>
      </c>
      <c r="E75" s="122">
        <f>VLOOKUP($B75,Totalt!$B$1:$BP$480,MATCH("total el",Totalt!$B$1:$BP$1,0),FALSE)</f>
        <v>0.379</v>
      </c>
      <c r="F75" s="123" t="str">
        <f>IF(ISERROR(1/VLOOKUP($B75,Kraftvärmeprod!$B$1:$BD$480,MATCH("Total värmeproduktion i kraftvärmeverk i kombinerad drift (GWh)",Kraftvärmeprod!$B$1:$AV$1,0),FALSE)),"",VLOOKUP($B75,'Slutlig allokering kvv'!$B$1:$BA$480,MATCH(F$1,'Slutlig allokering kvv'!$B$1:$AS$1,0),FALSE))</f>
        <v/>
      </c>
      <c r="G75" s="122" t="str">
        <f>IF(ISERROR(1/VLOOKUP($B75,Kraftvärmeprod!$B$1:$AV$480,MATCH("Producerad elenergi i kraftvärmeverk (GWh)",Kraftvärmeprod!$B$1:$AV$1,0),FALSE)),"",VLOOKUP($B75,Kraftvärmeprod!$B$1:$AV$480,MATCH("Producerad elenergi i kraftvärmeverk (GWh)",Kraftvärmeprod!$B$1:$AV$1,0),FALSE))</f>
        <v/>
      </c>
      <c r="H75" s="122" t="str">
        <f>IF(ISERROR(1/VLOOKUP($B75,Miljö!$B$1:$T$480,MATCH("Såld mängd produktionsspecifik fjärrvärme (GWh)",Miljö!$B$1:$T$1,0),FALSE)),"",VLOOKUP($B75,Miljö!$B$1:$T$480,MATCH("Såld mängd produktionsspecifik fjärrvärme (GWh)",Miljö!$B$1:$T$1,0),FALSE))</f>
        <v/>
      </c>
      <c r="J75" s="122" t="str">
        <f t="shared" si="1"/>
        <v>Elektra Värme AB</v>
      </c>
    </row>
    <row r="76" spans="1:10" x14ac:dyDescent="0.25">
      <c r="A76" t="s">
        <v>108</v>
      </c>
      <c r="B76" t="s">
        <v>110</v>
      </c>
      <c r="C76"/>
      <c r="D76" s="122" t="str">
        <f>IF(ISERROR(1/VLOOKUP($B76,Kraftvärmeprod!$B$1:$D$480,MATCH("Total värmeproduktion i kraftvärmeverk i kombinerad drift (GWh)",Kraftvärmeprod!$B$1:$AV$1,0),FALSE)),"Ej kraftvärme","Alternativproduktionsmetoden")</f>
        <v>Ej kraftvärme</v>
      </c>
      <c r="E76" s="122">
        <f>VLOOKUP($B76,Totalt!$B$1:$BP$480,MATCH("total el",Totalt!$B$1:$BP$1,0),FALSE)</f>
        <v>0.152</v>
      </c>
      <c r="F76" s="123" t="str">
        <f>IF(ISERROR(1/VLOOKUP($B76,Kraftvärmeprod!$B$1:$BD$480,MATCH("Total värmeproduktion i kraftvärmeverk i kombinerad drift (GWh)",Kraftvärmeprod!$B$1:$AV$1,0),FALSE)),"",VLOOKUP($B76,'Slutlig allokering kvv'!$B$1:$BA$480,MATCH(F$1,'Slutlig allokering kvv'!$B$1:$AS$1,0),FALSE))</f>
        <v/>
      </c>
      <c r="G76" s="122" t="str">
        <f>IF(ISERROR(1/VLOOKUP($B76,Kraftvärmeprod!$B$1:$AV$480,MATCH("Producerad elenergi i kraftvärmeverk (GWh)",Kraftvärmeprod!$B$1:$AV$1,0),FALSE)),"",VLOOKUP($B76,Kraftvärmeprod!$B$1:$AV$480,MATCH("Producerad elenergi i kraftvärmeverk (GWh)",Kraftvärmeprod!$B$1:$AV$1,0),FALSE))</f>
        <v/>
      </c>
      <c r="H76" s="122" t="str">
        <f>IF(ISERROR(1/VLOOKUP($B76,Miljö!$B$1:$T$480,MATCH("Såld mängd produktionsspecifik fjärrvärme (GWh)",Miljö!$B$1:$T$1,0),FALSE)),"",VLOOKUP($B76,Miljö!$B$1:$T$480,MATCH("Såld mängd produktionsspecifik fjärrvärme (GWh)",Miljö!$B$1:$T$1,0),FALSE))</f>
        <v/>
      </c>
      <c r="J76" s="122" t="str">
        <f t="shared" si="1"/>
        <v>Elektra Värme AB</v>
      </c>
    </row>
    <row r="77" spans="1:10" x14ac:dyDescent="0.25">
      <c r="A77" t="s">
        <v>111</v>
      </c>
      <c r="B77" t="s">
        <v>112</v>
      </c>
      <c r="C77"/>
      <c r="D77" s="122" t="str">
        <f>IF(ISERROR(1/VLOOKUP($B77,Kraftvärmeprod!$B$1:$D$480,MATCH("Total värmeproduktion i kraftvärmeverk i kombinerad drift (GWh)",Kraftvärmeprod!$B$1:$AV$1,0),FALSE)),"Ej kraftvärme","Alternativproduktionsmetoden")</f>
        <v>Ej kraftvärme</v>
      </c>
      <c r="E77" s="122">
        <f>VLOOKUP($B77,Totalt!$B$1:$BP$480,MATCH("total el",Totalt!$B$1:$BP$1,0),FALSE)</f>
        <v>1.4</v>
      </c>
      <c r="F77" s="123" t="str">
        <f>IF(ISERROR(1/VLOOKUP($B77,Kraftvärmeprod!$B$1:$BD$480,MATCH("Total värmeproduktion i kraftvärmeverk i kombinerad drift (GWh)",Kraftvärmeprod!$B$1:$AV$1,0),FALSE)),"",VLOOKUP($B77,'Slutlig allokering kvv'!$B$1:$BA$480,MATCH(F$1,'Slutlig allokering kvv'!$B$1:$AS$1,0),FALSE))</f>
        <v/>
      </c>
      <c r="G77" s="122" t="str">
        <f>IF(ISERROR(1/VLOOKUP($B77,Kraftvärmeprod!$B$1:$AV$480,MATCH("Producerad elenergi i kraftvärmeverk (GWh)",Kraftvärmeprod!$B$1:$AV$1,0),FALSE)),"",VLOOKUP($B77,Kraftvärmeprod!$B$1:$AV$480,MATCH("Producerad elenergi i kraftvärmeverk (GWh)",Kraftvärmeprod!$B$1:$AV$1,0),FALSE))</f>
        <v/>
      </c>
      <c r="H77" s="122" t="str">
        <f>IF(ISERROR(1/VLOOKUP($B77,Miljö!$B$1:$T$480,MATCH("Såld mängd produktionsspecifik fjärrvärme (GWh)",Miljö!$B$1:$T$1,0),FALSE)),"",VLOOKUP($B77,Miljö!$B$1:$T$480,MATCH("Såld mängd produktionsspecifik fjärrvärme (GWh)",Miljö!$B$1:$T$1,0),FALSE))</f>
        <v/>
      </c>
      <c r="J77" s="122" t="str">
        <f t="shared" si="1"/>
        <v>Emmaboda Energi &amp; Miljö AB</v>
      </c>
    </row>
    <row r="78" spans="1:10" x14ac:dyDescent="0.25">
      <c r="A78" t="s">
        <v>113</v>
      </c>
      <c r="B78" t="s">
        <v>114</v>
      </c>
      <c r="C78"/>
      <c r="D78" s="122" t="str">
        <f>IF(ISERROR(1/VLOOKUP($B78,Kraftvärmeprod!$B$1:$D$480,MATCH("Total värmeproduktion i kraftvärmeverk i kombinerad drift (GWh)",Kraftvärmeprod!$B$1:$AV$1,0),FALSE)),"Ej kraftvärme","Alternativproduktionsmetoden")</f>
        <v>Alternativproduktionsmetoden</v>
      </c>
      <c r="E78" s="122">
        <f>VLOOKUP($B78,Totalt!$B$1:$BP$480,MATCH("total el",Totalt!$B$1:$BP$1,0),FALSE)</f>
        <v>9.66859</v>
      </c>
      <c r="F78" s="123">
        <f>IF(ISERROR(1/VLOOKUP($B78,Kraftvärmeprod!$B$1:$BD$480,MATCH("Total värmeproduktion i kraftvärmeverk i kombinerad drift (GWh)",Kraftvärmeprod!$B$1:$AV$1,0),FALSE)),"",VLOOKUP($B78,'Slutlig allokering kvv'!$B$1:$BA$480,MATCH(F$1,'Slutlig allokering kvv'!$B$1:$AS$1,0),FALSE))</f>
        <v>0.52408484879725092</v>
      </c>
      <c r="G78" s="122">
        <f>IF(ISERROR(1/VLOOKUP($B78,Kraftvärmeprod!$B$1:$AV$480,MATCH("Producerad elenergi i kraftvärmeverk (GWh)",Kraftvärmeprod!$B$1:$AV$1,0),FALSE)),"",VLOOKUP($B78,Kraftvärmeprod!$B$1:$AV$480,MATCH("Producerad elenergi i kraftvärmeverk (GWh)",Kraftvärmeprod!$B$1:$AV$1,0),FALSE))</f>
        <v>63</v>
      </c>
      <c r="H78" s="122" t="str">
        <f>IF(ISERROR(1/VLOOKUP($B78,Miljö!$B$1:$T$480,MATCH("Såld mängd produktionsspecifik fjärrvärme (GWh)",Miljö!$B$1:$T$1,0),FALSE)),"",VLOOKUP($B78,Miljö!$B$1:$T$480,MATCH("Såld mängd produktionsspecifik fjärrvärme (GWh)",Miljö!$B$1:$T$1,0),FALSE))</f>
        <v/>
      </c>
      <c r="J78" s="122" t="str">
        <f t="shared" si="1"/>
        <v>Ena Energi AB</v>
      </c>
    </row>
    <row r="79" spans="1:10" x14ac:dyDescent="0.25">
      <c r="A79" t="s">
        <v>115</v>
      </c>
      <c r="B79" t="s">
        <v>116</v>
      </c>
      <c r="C79"/>
      <c r="D79" s="122" t="str">
        <f>IF(ISERROR(1/VLOOKUP($B79,Kraftvärmeprod!$B$1:$D$480,MATCH("Total värmeproduktion i kraftvärmeverk i kombinerad drift (GWh)",Kraftvärmeprod!$B$1:$AV$1,0),FALSE)),"Ej kraftvärme","Alternativproduktionsmetoden")</f>
        <v>Ej kraftvärme</v>
      </c>
      <c r="E79" s="122">
        <f>VLOOKUP($B79,Totalt!$B$1:$BP$480,MATCH("total el",Totalt!$B$1:$BP$1,0),FALSE)</f>
        <v>0</v>
      </c>
      <c r="F79" s="123" t="str">
        <f>IF(ISERROR(1/VLOOKUP($B79,Kraftvärmeprod!$B$1:$BD$480,MATCH("Total värmeproduktion i kraftvärmeverk i kombinerad drift (GWh)",Kraftvärmeprod!$B$1:$AV$1,0),FALSE)),"",VLOOKUP($B79,'Slutlig allokering kvv'!$B$1:$BA$480,MATCH(F$1,'Slutlig allokering kvv'!$B$1:$AS$1,0),FALSE))</f>
        <v/>
      </c>
      <c r="G79" s="122" t="str">
        <f>IF(ISERROR(1/VLOOKUP($B79,Kraftvärmeprod!$B$1:$AV$480,MATCH("Producerad elenergi i kraftvärmeverk (GWh)",Kraftvärmeprod!$B$1:$AV$1,0),FALSE)),"",VLOOKUP($B79,Kraftvärmeprod!$B$1:$AV$480,MATCH("Producerad elenergi i kraftvärmeverk (GWh)",Kraftvärmeprod!$B$1:$AV$1,0),FALSE))</f>
        <v/>
      </c>
      <c r="H79" s="122" t="str">
        <f>IF(ISERROR(1/VLOOKUP($B79,Miljö!$B$1:$T$480,MATCH("Såld mängd produktionsspecifik fjärrvärme (GWh)",Miljö!$B$1:$T$1,0),FALSE)),"",VLOOKUP($B79,Miljö!$B$1:$T$480,MATCH("Såld mängd produktionsspecifik fjärrvärme (GWh)",Miljö!$B$1:$T$1,0),FALSE))</f>
        <v/>
      </c>
      <c r="J79" s="122" t="str">
        <f t="shared" si="1"/>
        <v>Enycon AB</v>
      </c>
    </row>
    <row r="80" spans="1:10" x14ac:dyDescent="0.25">
      <c r="A80" t="s">
        <v>115</v>
      </c>
      <c r="B80" t="s">
        <v>117</v>
      </c>
      <c r="C80"/>
      <c r="D80" s="122" t="str">
        <f>IF(ISERROR(1/VLOOKUP($B80,Kraftvärmeprod!$B$1:$D$480,MATCH("Total värmeproduktion i kraftvärmeverk i kombinerad drift (GWh)",Kraftvärmeprod!$B$1:$AV$1,0),FALSE)),"Ej kraftvärme","Alternativproduktionsmetoden")</f>
        <v>Ej kraftvärme</v>
      </c>
      <c r="E80" s="122">
        <f>VLOOKUP($B80,Totalt!$B$1:$BP$480,MATCH("total el",Totalt!$B$1:$BP$1,0),FALSE)</f>
        <v>0</v>
      </c>
      <c r="F80" s="123" t="str">
        <f>IF(ISERROR(1/VLOOKUP($B80,Kraftvärmeprod!$B$1:$BD$480,MATCH("Total värmeproduktion i kraftvärmeverk i kombinerad drift (GWh)",Kraftvärmeprod!$B$1:$AV$1,0),FALSE)),"",VLOOKUP($B80,'Slutlig allokering kvv'!$B$1:$BA$480,MATCH(F$1,'Slutlig allokering kvv'!$B$1:$AS$1,0),FALSE))</f>
        <v/>
      </c>
      <c r="G80" s="122" t="str">
        <f>IF(ISERROR(1/VLOOKUP($B80,Kraftvärmeprod!$B$1:$AV$480,MATCH("Producerad elenergi i kraftvärmeverk (GWh)",Kraftvärmeprod!$B$1:$AV$1,0),FALSE)),"",VLOOKUP($B80,Kraftvärmeprod!$B$1:$AV$480,MATCH("Producerad elenergi i kraftvärmeverk (GWh)",Kraftvärmeprod!$B$1:$AV$1,0),FALSE))</f>
        <v/>
      </c>
      <c r="H80" s="122" t="str">
        <f>IF(ISERROR(1/VLOOKUP($B80,Miljö!$B$1:$T$480,MATCH("Såld mängd produktionsspecifik fjärrvärme (GWh)",Miljö!$B$1:$T$1,0),FALSE)),"",VLOOKUP($B80,Miljö!$B$1:$T$480,MATCH("Såld mängd produktionsspecifik fjärrvärme (GWh)",Miljö!$B$1:$T$1,0),FALSE))</f>
        <v/>
      </c>
      <c r="J80" s="122" t="str">
        <f t="shared" si="1"/>
        <v>Enycon AB</v>
      </c>
    </row>
    <row r="81" spans="1:10" x14ac:dyDescent="0.25">
      <c r="A81" t="s">
        <v>115</v>
      </c>
      <c r="B81" t="s">
        <v>118</v>
      </c>
      <c r="C81"/>
      <c r="D81" s="122" t="str">
        <f>IF(ISERROR(1/VLOOKUP($B81,Kraftvärmeprod!$B$1:$D$480,MATCH("Total värmeproduktion i kraftvärmeverk i kombinerad drift (GWh)",Kraftvärmeprod!$B$1:$AV$1,0),FALSE)),"Ej kraftvärme","Alternativproduktionsmetoden")</f>
        <v>Ej kraftvärme</v>
      </c>
      <c r="E81" s="122">
        <f>VLOOKUP($B81,Totalt!$B$1:$BP$480,MATCH("total el",Totalt!$B$1:$BP$1,0),FALSE)</f>
        <v>0</v>
      </c>
      <c r="F81" s="123" t="str">
        <f>IF(ISERROR(1/VLOOKUP($B81,Kraftvärmeprod!$B$1:$BD$480,MATCH("Total värmeproduktion i kraftvärmeverk i kombinerad drift (GWh)",Kraftvärmeprod!$B$1:$AV$1,0),FALSE)),"",VLOOKUP($B81,'Slutlig allokering kvv'!$B$1:$BA$480,MATCH(F$1,'Slutlig allokering kvv'!$B$1:$AS$1,0),FALSE))</f>
        <v/>
      </c>
      <c r="G81" s="122" t="str">
        <f>IF(ISERROR(1/VLOOKUP($B81,Kraftvärmeprod!$B$1:$AV$480,MATCH("Producerad elenergi i kraftvärmeverk (GWh)",Kraftvärmeprod!$B$1:$AV$1,0),FALSE)),"",VLOOKUP($B81,Kraftvärmeprod!$B$1:$AV$480,MATCH("Producerad elenergi i kraftvärmeverk (GWh)",Kraftvärmeprod!$B$1:$AV$1,0),FALSE))</f>
        <v/>
      </c>
      <c r="H81" s="122" t="str">
        <f>IF(ISERROR(1/VLOOKUP($B81,Miljö!$B$1:$T$480,MATCH("Såld mängd produktionsspecifik fjärrvärme (GWh)",Miljö!$B$1:$T$1,0),FALSE)),"",VLOOKUP($B81,Miljö!$B$1:$T$480,MATCH("Såld mängd produktionsspecifik fjärrvärme (GWh)",Miljö!$B$1:$T$1,0),FALSE))</f>
        <v/>
      </c>
      <c r="J81" s="122" t="str">
        <f t="shared" si="1"/>
        <v>Enycon AB</v>
      </c>
    </row>
    <row r="82" spans="1:10" x14ac:dyDescent="0.25">
      <c r="A82" t="s">
        <v>115</v>
      </c>
      <c r="B82" t="s">
        <v>119</v>
      </c>
      <c r="C82"/>
      <c r="D82" s="122" t="str">
        <f>IF(ISERROR(1/VLOOKUP($B82,Kraftvärmeprod!$B$1:$D$480,MATCH("Total värmeproduktion i kraftvärmeverk i kombinerad drift (GWh)",Kraftvärmeprod!$B$1:$AV$1,0),FALSE)),"Ej kraftvärme","Alternativproduktionsmetoden")</f>
        <v>Ej kraftvärme</v>
      </c>
      <c r="E82" s="122">
        <f>VLOOKUP($B82,Totalt!$B$1:$BP$480,MATCH("total el",Totalt!$B$1:$BP$1,0),FALSE)</f>
        <v>0</v>
      </c>
      <c r="F82" s="123" t="str">
        <f>IF(ISERROR(1/VLOOKUP($B82,Kraftvärmeprod!$B$1:$BD$480,MATCH("Total värmeproduktion i kraftvärmeverk i kombinerad drift (GWh)",Kraftvärmeprod!$B$1:$AV$1,0),FALSE)),"",VLOOKUP($B82,'Slutlig allokering kvv'!$B$1:$BA$480,MATCH(F$1,'Slutlig allokering kvv'!$B$1:$AS$1,0),FALSE))</f>
        <v/>
      </c>
      <c r="G82" s="122" t="str">
        <f>IF(ISERROR(1/VLOOKUP($B82,Kraftvärmeprod!$B$1:$AV$480,MATCH("Producerad elenergi i kraftvärmeverk (GWh)",Kraftvärmeprod!$B$1:$AV$1,0),FALSE)),"",VLOOKUP($B82,Kraftvärmeprod!$B$1:$AV$480,MATCH("Producerad elenergi i kraftvärmeverk (GWh)",Kraftvärmeprod!$B$1:$AV$1,0),FALSE))</f>
        <v/>
      </c>
      <c r="H82" s="122" t="str">
        <f>IF(ISERROR(1/VLOOKUP($B82,Miljö!$B$1:$T$480,MATCH("Såld mängd produktionsspecifik fjärrvärme (GWh)",Miljö!$B$1:$T$1,0),FALSE)),"",VLOOKUP($B82,Miljö!$B$1:$T$480,MATCH("Såld mängd produktionsspecifik fjärrvärme (GWh)",Miljö!$B$1:$T$1,0),FALSE))</f>
        <v/>
      </c>
      <c r="J82" s="122" t="str">
        <f t="shared" si="1"/>
        <v>Enycon AB</v>
      </c>
    </row>
    <row r="83" spans="1:10" x14ac:dyDescent="0.25">
      <c r="A83" t="s">
        <v>115</v>
      </c>
      <c r="B83" t="s">
        <v>120</v>
      </c>
      <c r="C83"/>
      <c r="D83" s="122" t="str">
        <f>IF(ISERROR(1/VLOOKUP($B83,Kraftvärmeprod!$B$1:$D$480,MATCH("Total värmeproduktion i kraftvärmeverk i kombinerad drift (GWh)",Kraftvärmeprod!$B$1:$AV$1,0),FALSE)),"Ej kraftvärme","Alternativproduktionsmetoden")</f>
        <v>Ej kraftvärme</v>
      </c>
      <c r="E83" s="122">
        <f>VLOOKUP($B83,Totalt!$B$1:$BP$480,MATCH("total el",Totalt!$B$1:$BP$1,0),FALSE)</f>
        <v>0</v>
      </c>
      <c r="F83" s="123" t="str">
        <f>IF(ISERROR(1/VLOOKUP($B83,Kraftvärmeprod!$B$1:$BD$480,MATCH("Total värmeproduktion i kraftvärmeverk i kombinerad drift (GWh)",Kraftvärmeprod!$B$1:$AV$1,0),FALSE)),"",VLOOKUP($B83,'Slutlig allokering kvv'!$B$1:$BA$480,MATCH(F$1,'Slutlig allokering kvv'!$B$1:$AS$1,0),FALSE))</f>
        <v/>
      </c>
      <c r="G83" s="122" t="str">
        <f>IF(ISERROR(1/VLOOKUP($B83,Kraftvärmeprod!$B$1:$AV$480,MATCH("Producerad elenergi i kraftvärmeverk (GWh)",Kraftvärmeprod!$B$1:$AV$1,0),FALSE)),"",VLOOKUP($B83,Kraftvärmeprod!$B$1:$AV$480,MATCH("Producerad elenergi i kraftvärmeverk (GWh)",Kraftvärmeprod!$B$1:$AV$1,0),FALSE))</f>
        <v/>
      </c>
      <c r="H83" s="122" t="str">
        <f>IF(ISERROR(1/VLOOKUP($B83,Miljö!$B$1:$T$480,MATCH("Såld mängd produktionsspecifik fjärrvärme (GWh)",Miljö!$B$1:$T$1,0),FALSE)),"",VLOOKUP($B83,Miljö!$B$1:$T$480,MATCH("Såld mängd produktionsspecifik fjärrvärme (GWh)",Miljö!$B$1:$T$1,0),FALSE))</f>
        <v/>
      </c>
      <c r="J83" s="122" t="str">
        <f t="shared" si="1"/>
        <v>Enycon AB</v>
      </c>
    </row>
    <row r="84" spans="1:10" x14ac:dyDescent="0.25">
      <c r="A84" t="s">
        <v>115</v>
      </c>
      <c r="B84" t="s">
        <v>121</v>
      </c>
      <c r="C84"/>
      <c r="D84" s="122" t="str">
        <f>IF(ISERROR(1/VLOOKUP($B84,Kraftvärmeprod!$B$1:$D$480,MATCH("Total värmeproduktion i kraftvärmeverk i kombinerad drift (GWh)",Kraftvärmeprod!$B$1:$AV$1,0),FALSE)),"Ej kraftvärme","Alternativproduktionsmetoden")</f>
        <v>Ej kraftvärme</v>
      </c>
      <c r="E84" s="122">
        <f>VLOOKUP($B84,Totalt!$B$1:$BP$480,MATCH("total el",Totalt!$B$1:$BP$1,0),FALSE)</f>
        <v>0</v>
      </c>
      <c r="F84" s="123" t="str">
        <f>IF(ISERROR(1/VLOOKUP($B84,Kraftvärmeprod!$B$1:$BD$480,MATCH("Total värmeproduktion i kraftvärmeverk i kombinerad drift (GWh)",Kraftvärmeprod!$B$1:$AV$1,0),FALSE)),"",VLOOKUP($B84,'Slutlig allokering kvv'!$B$1:$BA$480,MATCH(F$1,'Slutlig allokering kvv'!$B$1:$AS$1,0),FALSE))</f>
        <v/>
      </c>
      <c r="G84" s="122" t="str">
        <f>IF(ISERROR(1/VLOOKUP($B84,Kraftvärmeprod!$B$1:$AV$480,MATCH("Producerad elenergi i kraftvärmeverk (GWh)",Kraftvärmeprod!$B$1:$AV$1,0),FALSE)),"",VLOOKUP($B84,Kraftvärmeprod!$B$1:$AV$480,MATCH("Producerad elenergi i kraftvärmeverk (GWh)",Kraftvärmeprod!$B$1:$AV$1,0),FALSE))</f>
        <v/>
      </c>
      <c r="H84" s="122" t="str">
        <f>IF(ISERROR(1/VLOOKUP($B84,Miljö!$B$1:$T$480,MATCH("Såld mängd produktionsspecifik fjärrvärme (GWh)",Miljö!$B$1:$T$1,0),FALSE)),"",VLOOKUP($B84,Miljö!$B$1:$T$480,MATCH("Såld mängd produktionsspecifik fjärrvärme (GWh)",Miljö!$B$1:$T$1,0),FALSE))</f>
        <v/>
      </c>
      <c r="J84" s="122" t="str">
        <f t="shared" si="1"/>
        <v>Enycon AB</v>
      </c>
    </row>
    <row r="85" spans="1:10" x14ac:dyDescent="0.25">
      <c r="A85" t="s">
        <v>115</v>
      </c>
      <c r="B85" t="s">
        <v>122</v>
      </c>
      <c r="C85"/>
      <c r="D85" s="122" t="str">
        <f>IF(ISERROR(1/VLOOKUP($B85,Kraftvärmeprod!$B$1:$D$480,MATCH("Total värmeproduktion i kraftvärmeverk i kombinerad drift (GWh)",Kraftvärmeprod!$B$1:$AV$1,0),FALSE)),"Ej kraftvärme","Alternativproduktionsmetoden")</f>
        <v>Ej kraftvärme</v>
      </c>
      <c r="E85" s="122">
        <f>VLOOKUP($B85,Totalt!$B$1:$BP$480,MATCH("total el",Totalt!$B$1:$BP$1,0),FALSE)</f>
        <v>0</v>
      </c>
      <c r="F85" s="123" t="str">
        <f>IF(ISERROR(1/VLOOKUP($B85,Kraftvärmeprod!$B$1:$BD$480,MATCH("Total värmeproduktion i kraftvärmeverk i kombinerad drift (GWh)",Kraftvärmeprod!$B$1:$AV$1,0),FALSE)),"",VLOOKUP($B85,'Slutlig allokering kvv'!$B$1:$BA$480,MATCH(F$1,'Slutlig allokering kvv'!$B$1:$AS$1,0),FALSE))</f>
        <v/>
      </c>
      <c r="G85" s="122" t="str">
        <f>IF(ISERROR(1/VLOOKUP($B85,Kraftvärmeprod!$B$1:$AV$480,MATCH("Producerad elenergi i kraftvärmeverk (GWh)",Kraftvärmeprod!$B$1:$AV$1,0),FALSE)),"",VLOOKUP($B85,Kraftvärmeprod!$B$1:$AV$480,MATCH("Producerad elenergi i kraftvärmeverk (GWh)",Kraftvärmeprod!$B$1:$AV$1,0),FALSE))</f>
        <v/>
      </c>
      <c r="H85" s="122" t="str">
        <f>IF(ISERROR(1/VLOOKUP($B85,Miljö!$B$1:$T$480,MATCH("Såld mängd produktionsspecifik fjärrvärme (GWh)",Miljö!$B$1:$T$1,0),FALSE)),"",VLOOKUP($B85,Miljö!$B$1:$T$480,MATCH("Såld mängd produktionsspecifik fjärrvärme (GWh)",Miljö!$B$1:$T$1,0),FALSE))</f>
        <v/>
      </c>
      <c r="J85" s="122" t="str">
        <f t="shared" si="1"/>
        <v>Enycon AB</v>
      </c>
    </row>
    <row r="86" spans="1:10" x14ac:dyDescent="0.25">
      <c r="A86" t="s">
        <v>123</v>
      </c>
      <c r="B86" t="s">
        <v>124</v>
      </c>
      <c r="C86"/>
      <c r="D86" s="122" t="str">
        <f>IF(ISERROR(1/VLOOKUP($B86,Kraftvärmeprod!$B$1:$D$480,MATCH("Total värmeproduktion i kraftvärmeverk i kombinerad drift (GWh)",Kraftvärmeprod!$B$1:$AV$1,0),FALSE)),"Ej kraftvärme","Alternativproduktionsmetoden")</f>
        <v>Alternativproduktionsmetoden</v>
      </c>
      <c r="E86" s="122">
        <f>VLOOKUP($B86,Totalt!$B$1:$BP$480,MATCH("total el",Totalt!$B$1:$BP$1,0),FALSE)</f>
        <v>25.4057</v>
      </c>
      <c r="F86" s="123">
        <f>IF(ISERROR(1/VLOOKUP($B86,Kraftvärmeprod!$B$1:$BD$480,MATCH("Total värmeproduktion i kraftvärmeverk i kombinerad drift (GWh)",Kraftvärmeprod!$B$1:$AV$1,0),FALSE)),"",VLOOKUP($B86,'Slutlig allokering kvv'!$B$1:$BA$480,MATCH(F$1,'Slutlig allokering kvv'!$B$1:$AS$1,0),FALSE))</f>
        <v>0.55254247788158717</v>
      </c>
      <c r="G86" s="122">
        <f>IF(ISERROR(1/VLOOKUP($B86,Kraftvärmeprod!$B$1:$AV$480,MATCH("Producerad elenergi i kraftvärmeverk (GWh)",Kraftvärmeprod!$B$1:$AV$1,0),FALSE)),"",VLOOKUP($B86,Kraftvärmeprod!$B$1:$AV$480,MATCH("Producerad elenergi i kraftvärmeverk (GWh)",Kraftvärmeprod!$B$1:$AV$1,0),FALSE))</f>
        <v>168</v>
      </c>
      <c r="H86" s="122" t="str">
        <f>IF(ISERROR(1/VLOOKUP($B86,Miljö!$B$1:$T$480,MATCH("Såld mängd produktionsspecifik fjärrvärme (GWh)",Miljö!$B$1:$T$1,0),FALSE)),"",VLOOKUP($B86,Miljö!$B$1:$T$480,MATCH("Såld mängd produktionsspecifik fjärrvärme (GWh)",Miljö!$B$1:$T$1,0),FALSE))</f>
        <v/>
      </c>
      <c r="J86" s="122" t="str">
        <f t="shared" si="1"/>
        <v>Eskilstuna Energi &amp; Miljö AB</v>
      </c>
    </row>
    <row r="87" spans="1:10" x14ac:dyDescent="0.25">
      <c r="A87" t="s">
        <v>123</v>
      </c>
      <c r="B87" t="s">
        <v>125</v>
      </c>
      <c r="C87"/>
      <c r="D87" s="122" t="str">
        <f>IF(ISERROR(1/VLOOKUP($B87,Kraftvärmeprod!$B$1:$D$480,MATCH("Total värmeproduktion i kraftvärmeverk i kombinerad drift (GWh)",Kraftvärmeprod!$B$1:$AV$1,0),FALSE)),"Ej kraftvärme","Alternativproduktionsmetoden")</f>
        <v>Ej kraftvärme</v>
      </c>
      <c r="E87" s="122">
        <f>VLOOKUP($B87,Totalt!$B$1:$BP$480,MATCH("total el",Totalt!$B$1:$BP$1,0),FALSE)</f>
        <v>0.02</v>
      </c>
      <c r="F87" s="123" t="str">
        <f>IF(ISERROR(1/VLOOKUP($B87,Kraftvärmeprod!$B$1:$BD$480,MATCH("Total värmeproduktion i kraftvärmeverk i kombinerad drift (GWh)",Kraftvärmeprod!$B$1:$AV$1,0),FALSE)),"",VLOOKUP($B87,'Slutlig allokering kvv'!$B$1:$BA$480,MATCH(F$1,'Slutlig allokering kvv'!$B$1:$AS$1,0),FALSE))</f>
        <v/>
      </c>
      <c r="G87" s="122" t="str">
        <f>IF(ISERROR(1/VLOOKUP($B87,Kraftvärmeprod!$B$1:$AV$480,MATCH("Producerad elenergi i kraftvärmeverk (GWh)",Kraftvärmeprod!$B$1:$AV$1,0),FALSE)),"",VLOOKUP($B87,Kraftvärmeprod!$B$1:$AV$480,MATCH("Producerad elenergi i kraftvärmeverk (GWh)",Kraftvärmeprod!$B$1:$AV$1,0),FALSE))</f>
        <v/>
      </c>
      <c r="H87" s="122" t="str">
        <f>IF(ISERROR(1/VLOOKUP($B87,Miljö!$B$1:$T$480,MATCH("Såld mängd produktionsspecifik fjärrvärme (GWh)",Miljö!$B$1:$T$1,0),FALSE)),"",VLOOKUP($B87,Miljö!$B$1:$T$480,MATCH("Såld mängd produktionsspecifik fjärrvärme (GWh)",Miljö!$B$1:$T$1,0),FALSE))</f>
        <v/>
      </c>
      <c r="J87" s="122" t="str">
        <f t="shared" si="1"/>
        <v>Eskilstuna Energi &amp; Miljö AB</v>
      </c>
    </row>
    <row r="88" spans="1:10" x14ac:dyDescent="0.25">
      <c r="A88" t="s">
        <v>123</v>
      </c>
      <c r="B88" t="s">
        <v>126</v>
      </c>
      <c r="C88"/>
      <c r="D88" s="122" t="str">
        <f>IF(ISERROR(1/VLOOKUP($B88,Kraftvärmeprod!$B$1:$D$480,MATCH("Total värmeproduktion i kraftvärmeverk i kombinerad drift (GWh)",Kraftvärmeprod!$B$1:$AV$1,0),FALSE)),"Ej kraftvärme","Alternativproduktionsmetoden")</f>
        <v>Ej kraftvärme</v>
      </c>
      <c r="E88" s="122">
        <f>VLOOKUP($B88,Totalt!$B$1:$BP$480,MATCH("total el",Totalt!$B$1:$BP$1,0),FALSE)</f>
        <v>0.2</v>
      </c>
      <c r="F88" s="123" t="str">
        <f>IF(ISERROR(1/VLOOKUP($B88,Kraftvärmeprod!$B$1:$BD$480,MATCH("Total värmeproduktion i kraftvärmeverk i kombinerad drift (GWh)",Kraftvärmeprod!$B$1:$AV$1,0),FALSE)),"",VLOOKUP($B88,'Slutlig allokering kvv'!$B$1:$BA$480,MATCH(F$1,'Slutlig allokering kvv'!$B$1:$AS$1,0),FALSE))</f>
        <v/>
      </c>
      <c r="G88" s="122" t="str">
        <f>IF(ISERROR(1/VLOOKUP($B88,Kraftvärmeprod!$B$1:$AV$480,MATCH("Producerad elenergi i kraftvärmeverk (GWh)",Kraftvärmeprod!$B$1:$AV$1,0),FALSE)),"",VLOOKUP($B88,Kraftvärmeprod!$B$1:$AV$480,MATCH("Producerad elenergi i kraftvärmeverk (GWh)",Kraftvärmeprod!$B$1:$AV$1,0),FALSE))</f>
        <v/>
      </c>
      <c r="H88" s="122" t="str">
        <f>IF(ISERROR(1/VLOOKUP($B88,Miljö!$B$1:$T$480,MATCH("Såld mängd produktionsspecifik fjärrvärme (GWh)",Miljö!$B$1:$T$1,0),FALSE)),"",VLOOKUP($B88,Miljö!$B$1:$T$480,MATCH("Såld mängd produktionsspecifik fjärrvärme (GWh)",Miljö!$B$1:$T$1,0),FALSE))</f>
        <v/>
      </c>
      <c r="J88" s="122" t="str">
        <f t="shared" si="1"/>
        <v>Eskilstuna Energi &amp; Miljö AB</v>
      </c>
    </row>
    <row r="89" spans="1:10" x14ac:dyDescent="0.25">
      <c r="A89" t="s">
        <v>127</v>
      </c>
      <c r="B89" t="s">
        <v>128</v>
      </c>
      <c r="C89"/>
      <c r="D89" s="122" t="str">
        <f>IF(ISERROR(1/VLOOKUP($B89,Kraftvärmeprod!$B$1:$D$480,MATCH("Total värmeproduktion i kraftvärmeverk i kombinerad drift (GWh)",Kraftvärmeprod!$B$1:$AV$1,0),FALSE)),"Ej kraftvärme","Alternativproduktionsmetoden")</f>
        <v>Alternativproduktionsmetoden</v>
      </c>
      <c r="E89" s="122">
        <f>VLOOKUP($B89,Totalt!$B$1:$BP$480,MATCH("total el",Totalt!$B$1:$BP$1,0),FALSE)</f>
        <v>3.012</v>
      </c>
      <c r="F89" s="123">
        <f>IF(ISERROR(1/VLOOKUP($B89,Kraftvärmeprod!$B$1:$BD$480,MATCH("Total värmeproduktion i kraftvärmeverk i kombinerad drift (GWh)",Kraftvärmeprod!$B$1:$AV$1,0),FALSE)),"",VLOOKUP($B89,'Slutlig allokering kvv'!$B$1:$BA$480,MATCH(F$1,'Slutlig allokering kvv'!$B$1:$AS$1,0),FALSE))</f>
        <v>0.78604708303761528</v>
      </c>
      <c r="G89" s="122">
        <f>IF(ISERROR(1/VLOOKUP($B89,Kraftvärmeprod!$B$1:$AV$480,MATCH("Producerad elenergi i kraftvärmeverk (GWh)",Kraftvärmeprod!$B$1:$AV$1,0),FALSE)),"",VLOOKUP($B89,Kraftvärmeprod!$B$1:$AV$480,MATCH("Producerad elenergi i kraftvärmeverk (GWh)",Kraftvärmeprod!$B$1:$AV$1,0),FALSE))</f>
        <v>13.1</v>
      </c>
      <c r="H89" s="122" t="str">
        <f>IF(ISERROR(1/VLOOKUP($B89,Miljö!$B$1:$T$480,MATCH("Såld mängd produktionsspecifik fjärrvärme (GWh)",Miljö!$B$1:$T$1,0),FALSE)),"",VLOOKUP($B89,Miljö!$B$1:$T$480,MATCH("Såld mängd produktionsspecifik fjärrvärme (GWh)",Miljö!$B$1:$T$1,0),FALSE))</f>
        <v/>
      </c>
      <c r="J89" s="122" t="str">
        <f t="shared" si="1"/>
        <v>Falbygdens Energi AB</v>
      </c>
    </row>
    <row r="90" spans="1:10" x14ac:dyDescent="0.25">
      <c r="A90" t="s">
        <v>127</v>
      </c>
      <c r="B90" t="s">
        <v>129</v>
      </c>
      <c r="C90"/>
      <c r="D90" s="122" t="str">
        <f>IF(ISERROR(1/VLOOKUP($B90,Kraftvärmeprod!$B$1:$D$480,MATCH("Total värmeproduktion i kraftvärmeverk i kombinerad drift (GWh)",Kraftvärmeprod!$B$1:$AV$1,0),FALSE)),"Ej kraftvärme","Alternativproduktionsmetoden")</f>
        <v>Ej kraftvärme</v>
      </c>
      <c r="E90" s="122">
        <f>VLOOKUP($B90,Totalt!$B$1:$BP$480,MATCH("total el",Totalt!$B$1:$BP$1,0),FALSE)</f>
        <v>0.27600000000000002</v>
      </c>
      <c r="F90" s="123" t="str">
        <f>IF(ISERROR(1/VLOOKUP($B90,Kraftvärmeprod!$B$1:$BD$480,MATCH("Total värmeproduktion i kraftvärmeverk i kombinerad drift (GWh)",Kraftvärmeprod!$B$1:$AV$1,0),FALSE)),"",VLOOKUP($B90,'Slutlig allokering kvv'!$B$1:$BA$480,MATCH(F$1,'Slutlig allokering kvv'!$B$1:$AS$1,0),FALSE))</f>
        <v/>
      </c>
      <c r="G90" s="122" t="str">
        <f>IF(ISERROR(1/VLOOKUP($B90,Kraftvärmeprod!$B$1:$AV$480,MATCH("Producerad elenergi i kraftvärmeverk (GWh)",Kraftvärmeprod!$B$1:$AV$1,0),FALSE)),"",VLOOKUP($B90,Kraftvärmeprod!$B$1:$AV$480,MATCH("Producerad elenergi i kraftvärmeverk (GWh)",Kraftvärmeprod!$B$1:$AV$1,0),FALSE))</f>
        <v/>
      </c>
      <c r="H90" s="122" t="str">
        <f>IF(ISERROR(1/VLOOKUP($B90,Miljö!$B$1:$T$480,MATCH("Såld mängd produktionsspecifik fjärrvärme (GWh)",Miljö!$B$1:$T$1,0),FALSE)),"",VLOOKUP($B90,Miljö!$B$1:$T$480,MATCH("Såld mängd produktionsspecifik fjärrvärme (GWh)",Miljö!$B$1:$T$1,0),FALSE))</f>
        <v/>
      </c>
      <c r="J90" s="122" t="str">
        <f t="shared" si="1"/>
        <v>Falbygdens Energi AB</v>
      </c>
    </row>
    <row r="91" spans="1:10" x14ac:dyDescent="0.25">
      <c r="A91" t="s">
        <v>127</v>
      </c>
      <c r="B91" t="s">
        <v>130</v>
      </c>
      <c r="C91"/>
      <c r="D91" s="122" t="str">
        <f>IF(ISERROR(1/VLOOKUP($B91,Kraftvärmeprod!$B$1:$D$480,MATCH("Total värmeproduktion i kraftvärmeverk i kombinerad drift (GWh)",Kraftvärmeprod!$B$1:$AV$1,0),FALSE)),"Ej kraftvärme","Alternativproduktionsmetoden")</f>
        <v>Ej kraftvärme</v>
      </c>
      <c r="E91" s="122">
        <f>VLOOKUP($B91,Totalt!$B$1:$BP$480,MATCH("total el",Totalt!$B$1:$BP$1,0),FALSE)</f>
        <v>0.27800000000000002</v>
      </c>
      <c r="F91" s="123" t="str">
        <f>IF(ISERROR(1/VLOOKUP($B91,Kraftvärmeprod!$B$1:$BD$480,MATCH("Total värmeproduktion i kraftvärmeverk i kombinerad drift (GWh)",Kraftvärmeprod!$B$1:$AV$1,0),FALSE)),"",VLOOKUP($B91,'Slutlig allokering kvv'!$B$1:$BA$480,MATCH(F$1,'Slutlig allokering kvv'!$B$1:$AS$1,0),FALSE))</f>
        <v/>
      </c>
      <c r="G91" s="122" t="str">
        <f>IF(ISERROR(1/VLOOKUP($B91,Kraftvärmeprod!$B$1:$AV$480,MATCH("Producerad elenergi i kraftvärmeverk (GWh)",Kraftvärmeprod!$B$1:$AV$1,0),FALSE)),"",VLOOKUP($B91,Kraftvärmeprod!$B$1:$AV$480,MATCH("Producerad elenergi i kraftvärmeverk (GWh)",Kraftvärmeprod!$B$1:$AV$1,0),FALSE))</f>
        <v/>
      </c>
      <c r="H91" s="122" t="str">
        <f>IF(ISERROR(1/VLOOKUP($B91,Miljö!$B$1:$T$480,MATCH("Såld mängd produktionsspecifik fjärrvärme (GWh)",Miljö!$B$1:$T$1,0),FALSE)),"",VLOOKUP($B91,Miljö!$B$1:$T$480,MATCH("Såld mängd produktionsspecifik fjärrvärme (GWh)",Miljö!$B$1:$T$1,0),FALSE))</f>
        <v/>
      </c>
      <c r="J91" s="122" t="str">
        <f t="shared" si="1"/>
        <v>Falbygdens Energi AB</v>
      </c>
    </row>
    <row r="92" spans="1:10" x14ac:dyDescent="0.25">
      <c r="A92" t="s">
        <v>131</v>
      </c>
      <c r="B92" t="s">
        <v>132</v>
      </c>
      <c r="C92"/>
      <c r="D92" s="122" t="str">
        <f>IF(ISERROR(1/VLOOKUP($B92,Kraftvärmeprod!$B$1:$D$480,MATCH("Total värmeproduktion i kraftvärmeverk i kombinerad drift (GWh)",Kraftvärmeprod!$B$1:$AV$1,0),FALSE)),"Ej kraftvärme","Alternativproduktionsmetoden")</f>
        <v>Ej kraftvärme</v>
      </c>
      <c r="E92" s="122">
        <f>VLOOKUP($B92,Totalt!$B$1:$BP$480,MATCH("total el",Totalt!$B$1:$BP$1,0),FALSE)</f>
        <v>1.3640000000000001</v>
      </c>
      <c r="F92" s="123" t="str">
        <f>IF(ISERROR(1/VLOOKUP($B92,Kraftvärmeprod!$B$1:$BD$480,MATCH("Total värmeproduktion i kraftvärmeverk i kombinerad drift (GWh)",Kraftvärmeprod!$B$1:$AV$1,0),FALSE)),"",VLOOKUP($B92,'Slutlig allokering kvv'!$B$1:$BA$480,MATCH(F$1,'Slutlig allokering kvv'!$B$1:$AS$1,0),FALSE))</f>
        <v/>
      </c>
      <c r="G92" s="122" t="str">
        <f>IF(ISERROR(1/VLOOKUP($B92,Kraftvärmeprod!$B$1:$AV$480,MATCH("Producerad elenergi i kraftvärmeverk (GWh)",Kraftvärmeprod!$B$1:$AV$1,0),FALSE)),"",VLOOKUP($B92,Kraftvärmeprod!$B$1:$AV$480,MATCH("Producerad elenergi i kraftvärmeverk (GWh)",Kraftvärmeprod!$B$1:$AV$1,0),FALSE))</f>
        <v/>
      </c>
      <c r="H92" s="122" t="str">
        <f>IF(ISERROR(1/VLOOKUP($B92,Miljö!$B$1:$T$480,MATCH("Såld mängd produktionsspecifik fjärrvärme (GWh)",Miljö!$B$1:$T$1,0),FALSE)),"",VLOOKUP($B92,Miljö!$B$1:$T$480,MATCH("Såld mängd produktionsspecifik fjärrvärme (GWh)",Miljö!$B$1:$T$1,0),FALSE))</f>
        <v/>
      </c>
      <c r="J92" s="122" t="str">
        <f t="shared" si="1"/>
        <v>Falkenberg Energi AB</v>
      </c>
    </row>
    <row r="93" spans="1:10" x14ac:dyDescent="0.25">
      <c r="A93" t="s">
        <v>131</v>
      </c>
      <c r="B93" t="s">
        <v>133</v>
      </c>
      <c r="C93"/>
      <c r="D93" s="122" t="str">
        <f>IF(ISERROR(1/VLOOKUP($B93,Kraftvärmeprod!$B$1:$D$480,MATCH("Total värmeproduktion i kraftvärmeverk i kombinerad drift (GWh)",Kraftvärmeprod!$B$1:$AV$1,0),FALSE)),"Ej kraftvärme","Alternativproduktionsmetoden")</f>
        <v>Ej kraftvärme</v>
      </c>
      <c r="E93" s="122">
        <f>VLOOKUP($B93,Totalt!$B$1:$BP$480,MATCH("total el",Totalt!$B$1:$BP$1,0),FALSE)</f>
        <v>3.6999999999999998E-2</v>
      </c>
      <c r="F93" s="123" t="str">
        <f>IF(ISERROR(1/VLOOKUP($B93,Kraftvärmeprod!$B$1:$BD$480,MATCH("Total värmeproduktion i kraftvärmeverk i kombinerad drift (GWh)",Kraftvärmeprod!$B$1:$AV$1,0),FALSE)),"",VLOOKUP($B93,'Slutlig allokering kvv'!$B$1:$BA$480,MATCH(F$1,'Slutlig allokering kvv'!$B$1:$AS$1,0),FALSE))</f>
        <v/>
      </c>
      <c r="G93" s="122" t="str">
        <f>IF(ISERROR(1/VLOOKUP($B93,Kraftvärmeprod!$B$1:$AV$480,MATCH("Producerad elenergi i kraftvärmeverk (GWh)",Kraftvärmeprod!$B$1:$AV$1,0),FALSE)),"",VLOOKUP($B93,Kraftvärmeprod!$B$1:$AV$480,MATCH("Producerad elenergi i kraftvärmeverk (GWh)",Kraftvärmeprod!$B$1:$AV$1,0),FALSE))</f>
        <v/>
      </c>
      <c r="H93" s="122" t="str">
        <f>IF(ISERROR(1/VLOOKUP($B93,Miljö!$B$1:$T$480,MATCH("Såld mängd produktionsspecifik fjärrvärme (GWh)",Miljö!$B$1:$T$1,0),FALSE)),"",VLOOKUP($B93,Miljö!$B$1:$T$480,MATCH("Såld mängd produktionsspecifik fjärrvärme (GWh)",Miljö!$B$1:$T$1,0),FALSE))</f>
        <v/>
      </c>
      <c r="J93" s="122" t="str">
        <f t="shared" si="1"/>
        <v>Falkenberg Energi AB</v>
      </c>
    </row>
    <row r="94" spans="1:10" x14ac:dyDescent="0.25">
      <c r="A94" t="s">
        <v>131</v>
      </c>
      <c r="B94" t="s">
        <v>134</v>
      </c>
      <c r="C94"/>
      <c r="D94" s="122" t="str">
        <f>IF(ISERROR(1/VLOOKUP($B94,Kraftvärmeprod!$B$1:$D$480,MATCH("Total värmeproduktion i kraftvärmeverk i kombinerad drift (GWh)",Kraftvärmeprod!$B$1:$AV$1,0),FALSE)),"Ej kraftvärme","Alternativproduktionsmetoden")</f>
        <v>Ej kraftvärme</v>
      </c>
      <c r="E94" s="122">
        <f>VLOOKUP($B94,Totalt!$B$1:$BP$480,MATCH("total el",Totalt!$B$1:$BP$1,0),FALSE)</f>
        <v>0.04</v>
      </c>
      <c r="F94" s="123" t="str">
        <f>IF(ISERROR(1/VLOOKUP($B94,Kraftvärmeprod!$B$1:$BD$480,MATCH("Total värmeproduktion i kraftvärmeverk i kombinerad drift (GWh)",Kraftvärmeprod!$B$1:$AV$1,0),FALSE)),"",VLOOKUP($B94,'Slutlig allokering kvv'!$B$1:$BA$480,MATCH(F$1,'Slutlig allokering kvv'!$B$1:$AS$1,0),FALSE))</f>
        <v/>
      </c>
      <c r="G94" s="122" t="str">
        <f>IF(ISERROR(1/VLOOKUP($B94,Kraftvärmeprod!$B$1:$AV$480,MATCH("Producerad elenergi i kraftvärmeverk (GWh)",Kraftvärmeprod!$B$1:$AV$1,0),FALSE)),"",VLOOKUP($B94,Kraftvärmeprod!$B$1:$AV$480,MATCH("Producerad elenergi i kraftvärmeverk (GWh)",Kraftvärmeprod!$B$1:$AV$1,0),FALSE))</f>
        <v/>
      </c>
      <c r="H94" s="122" t="str">
        <f>IF(ISERROR(1/VLOOKUP($B94,Miljö!$B$1:$T$480,MATCH("Såld mängd produktionsspecifik fjärrvärme (GWh)",Miljö!$B$1:$T$1,0),FALSE)),"",VLOOKUP($B94,Miljö!$B$1:$T$480,MATCH("Såld mängd produktionsspecifik fjärrvärme (GWh)",Miljö!$B$1:$T$1,0),FALSE))</f>
        <v/>
      </c>
      <c r="J94" s="122" t="str">
        <f t="shared" si="1"/>
        <v>Falkenberg Energi AB</v>
      </c>
    </row>
    <row r="95" spans="1:10" x14ac:dyDescent="0.25">
      <c r="A95" t="s">
        <v>135</v>
      </c>
      <c r="B95" t="s">
        <v>136</v>
      </c>
      <c r="C95"/>
      <c r="D95" s="122" t="str">
        <f>IF(ISERROR(1/VLOOKUP($B95,Kraftvärmeprod!$B$1:$D$480,MATCH("Total värmeproduktion i kraftvärmeverk i kombinerad drift (GWh)",Kraftvärmeprod!$B$1:$AV$1,0),FALSE)),"Ej kraftvärme","Alternativproduktionsmetoden")</f>
        <v>Ej kraftvärme</v>
      </c>
      <c r="E95" s="122">
        <f>VLOOKUP($B95,Totalt!$B$1:$BP$480,MATCH("total el",Totalt!$B$1:$BP$1,0),FALSE)</f>
        <v>0.09</v>
      </c>
      <c r="F95" s="123" t="str">
        <f>IF(ISERROR(1/VLOOKUP($B95,Kraftvärmeprod!$B$1:$BD$480,MATCH("Total värmeproduktion i kraftvärmeverk i kombinerad drift (GWh)",Kraftvärmeprod!$B$1:$AV$1,0),FALSE)),"",VLOOKUP($B95,'Slutlig allokering kvv'!$B$1:$BA$480,MATCH(F$1,'Slutlig allokering kvv'!$B$1:$AS$1,0),FALSE))</f>
        <v/>
      </c>
      <c r="G95" s="122" t="str">
        <f>IF(ISERROR(1/VLOOKUP($B95,Kraftvärmeprod!$B$1:$AV$480,MATCH("Producerad elenergi i kraftvärmeverk (GWh)",Kraftvärmeprod!$B$1:$AV$1,0),FALSE)),"",VLOOKUP($B95,Kraftvärmeprod!$B$1:$AV$480,MATCH("Producerad elenergi i kraftvärmeverk (GWh)",Kraftvärmeprod!$B$1:$AV$1,0),FALSE))</f>
        <v/>
      </c>
      <c r="H95" s="122" t="str">
        <f>IF(ISERROR(1/VLOOKUP($B95,Miljö!$B$1:$T$480,MATCH("Såld mängd produktionsspecifik fjärrvärme (GWh)",Miljö!$B$1:$T$1,0),FALSE)),"",VLOOKUP($B95,Miljö!$B$1:$T$480,MATCH("Såld mängd produktionsspecifik fjärrvärme (GWh)",Miljö!$B$1:$T$1,0),FALSE))</f>
        <v/>
      </c>
      <c r="J95" s="122" t="str">
        <f t="shared" si="1"/>
        <v>Falu Energi &amp; Vatten AB</v>
      </c>
    </row>
    <row r="96" spans="1:10" x14ac:dyDescent="0.25">
      <c r="A96" t="s">
        <v>135</v>
      </c>
      <c r="B96" t="s">
        <v>137</v>
      </c>
      <c r="C96"/>
      <c r="D96" s="122" t="str">
        <f>IF(ISERROR(1/VLOOKUP($B96,Kraftvärmeprod!$B$1:$D$480,MATCH("Total värmeproduktion i kraftvärmeverk i kombinerad drift (GWh)",Kraftvärmeprod!$B$1:$AV$1,0),FALSE)),"Ej kraftvärme","Alternativproduktionsmetoden")</f>
        <v>Alternativproduktionsmetoden</v>
      </c>
      <c r="E96" s="122">
        <f>VLOOKUP($B96,Totalt!$B$1:$BP$480,MATCH("total el",Totalt!$B$1:$BP$1,0),FALSE)</f>
        <v>9.3611799999999992</v>
      </c>
      <c r="F96" s="123">
        <f>IF(ISERROR(1/VLOOKUP($B96,Kraftvärmeprod!$B$1:$BD$480,MATCH("Total värmeproduktion i kraftvärmeverk i kombinerad drift (GWh)",Kraftvärmeprod!$B$1:$AV$1,0),FALSE)),"",VLOOKUP($B96,'Slutlig allokering kvv'!$B$1:$BA$480,MATCH(F$1,'Slutlig allokering kvv'!$B$1:$AS$1,0),FALSE))</f>
        <v>0.54249156700644774</v>
      </c>
      <c r="G96" s="122">
        <f>IF(ISERROR(1/VLOOKUP($B96,Kraftvärmeprod!$B$1:$AV$480,MATCH("Producerad elenergi i kraftvärmeverk (GWh)",Kraftvärmeprod!$B$1:$AV$1,0),FALSE)),"",VLOOKUP($B96,Kraftvärmeprod!$B$1:$AV$480,MATCH("Producerad elenergi i kraftvärmeverk (GWh)",Kraftvärmeprod!$B$1:$AV$1,0),FALSE))</f>
        <v>82.718000000000004</v>
      </c>
      <c r="H96" s="122" t="str">
        <f>IF(ISERROR(1/VLOOKUP($B96,Miljö!$B$1:$T$480,MATCH("Såld mängd produktionsspecifik fjärrvärme (GWh)",Miljö!$B$1:$T$1,0),FALSE)),"",VLOOKUP($B96,Miljö!$B$1:$T$480,MATCH("Såld mängd produktionsspecifik fjärrvärme (GWh)",Miljö!$B$1:$T$1,0),FALSE))</f>
        <v/>
      </c>
      <c r="J96" s="122" t="str">
        <f t="shared" si="1"/>
        <v>Falu Energi &amp; Vatten AB</v>
      </c>
    </row>
    <row r="97" spans="1:10" x14ac:dyDescent="0.25">
      <c r="A97" t="s">
        <v>135</v>
      </c>
      <c r="B97" t="s">
        <v>138</v>
      </c>
      <c r="C97"/>
      <c r="D97" s="122" t="str">
        <f>IF(ISERROR(1/VLOOKUP($B97,Kraftvärmeprod!$B$1:$D$480,MATCH("Total värmeproduktion i kraftvärmeverk i kombinerad drift (GWh)",Kraftvärmeprod!$B$1:$AV$1,0),FALSE)),"Ej kraftvärme","Alternativproduktionsmetoden")</f>
        <v>Ej kraftvärme</v>
      </c>
      <c r="E97" s="122">
        <f>VLOOKUP($B97,Totalt!$B$1:$BP$480,MATCH("total el",Totalt!$B$1:$BP$1,0),FALSE)</f>
        <v>0.06</v>
      </c>
      <c r="F97" s="123" t="str">
        <f>IF(ISERROR(1/VLOOKUP($B97,Kraftvärmeprod!$B$1:$BD$480,MATCH("Total värmeproduktion i kraftvärmeverk i kombinerad drift (GWh)",Kraftvärmeprod!$B$1:$AV$1,0),FALSE)),"",VLOOKUP($B97,'Slutlig allokering kvv'!$B$1:$BA$480,MATCH(F$1,'Slutlig allokering kvv'!$B$1:$AS$1,0),FALSE))</f>
        <v/>
      </c>
      <c r="G97" s="122" t="str">
        <f>IF(ISERROR(1/VLOOKUP($B97,Kraftvärmeprod!$B$1:$AV$480,MATCH("Producerad elenergi i kraftvärmeverk (GWh)",Kraftvärmeprod!$B$1:$AV$1,0),FALSE)),"",VLOOKUP($B97,Kraftvärmeprod!$B$1:$AV$480,MATCH("Producerad elenergi i kraftvärmeverk (GWh)",Kraftvärmeprod!$B$1:$AV$1,0),FALSE))</f>
        <v/>
      </c>
      <c r="H97" s="122" t="str">
        <f>IF(ISERROR(1/VLOOKUP($B97,Miljö!$B$1:$T$480,MATCH("Såld mängd produktionsspecifik fjärrvärme (GWh)",Miljö!$B$1:$T$1,0),FALSE)),"",VLOOKUP($B97,Miljö!$B$1:$T$480,MATCH("Såld mängd produktionsspecifik fjärrvärme (GWh)",Miljö!$B$1:$T$1,0),FALSE))</f>
        <v/>
      </c>
      <c r="J97" s="122" t="str">
        <f t="shared" si="1"/>
        <v>Falu Energi &amp; Vatten AB</v>
      </c>
    </row>
    <row r="98" spans="1:10" x14ac:dyDescent="0.25">
      <c r="A98" t="s">
        <v>135</v>
      </c>
      <c r="B98" t="s">
        <v>139</v>
      </c>
      <c r="C98"/>
      <c r="D98" s="122" t="str">
        <f>IF(ISERROR(1/VLOOKUP($B98,Kraftvärmeprod!$B$1:$D$480,MATCH("Total värmeproduktion i kraftvärmeverk i kombinerad drift (GWh)",Kraftvärmeprod!$B$1:$AV$1,0),FALSE)),"Ej kraftvärme","Alternativproduktionsmetoden")</f>
        <v>Ej kraftvärme</v>
      </c>
      <c r="E98" s="122">
        <f>VLOOKUP($B98,Totalt!$B$1:$BP$480,MATCH("total el",Totalt!$B$1:$BP$1,0),FALSE)</f>
        <v>0.11</v>
      </c>
      <c r="F98" s="123" t="str">
        <f>IF(ISERROR(1/VLOOKUP($B98,Kraftvärmeprod!$B$1:$BD$480,MATCH("Total värmeproduktion i kraftvärmeverk i kombinerad drift (GWh)",Kraftvärmeprod!$B$1:$AV$1,0),FALSE)),"",VLOOKUP($B98,'Slutlig allokering kvv'!$B$1:$BA$480,MATCH(F$1,'Slutlig allokering kvv'!$B$1:$AS$1,0),FALSE))</f>
        <v/>
      </c>
      <c r="G98" s="122" t="str">
        <f>IF(ISERROR(1/VLOOKUP($B98,Kraftvärmeprod!$B$1:$AV$480,MATCH("Producerad elenergi i kraftvärmeverk (GWh)",Kraftvärmeprod!$B$1:$AV$1,0),FALSE)),"",VLOOKUP($B98,Kraftvärmeprod!$B$1:$AV$480,MATCH("Producerad elenergi i kraftvärmeverk (GWh)",Kraftvärmeprod!$B$1:$AV$1,0),FALSE))</f>
        <v/>
      </c>
      <c r="H98" s="122" t="str">
        <f>IF(ISERROR(1/VLOOKUP($B98,Miljö!$B$1:$T$480,MATCH("Såld mängd produktionsspecifik fjärrvärme (GWh)",Miljö!$B$1:$T$1,0),FALSE)),"",VLOOKUP($B98,Miljö!$B$1:$T$480,MATCH("Såld mängd produktionsspecifik fjärrvärme (GWh)",Miljö!$B$1:$T$1,0),FALSE))</f>
        <v/>
      </c>
      <c r="J98" s="122" t="str">
        <f t="shared" si="1"/>
        <v>Falu Energi &amp; Vatten AB</v>
      </c>
    </row>
    <row r="99" spans="1:10" x14ac:dyDescent="0.25">
      <c r="A99" t="s">
        <v>140</v>
      </c>
      <c r="B99" t="s">
        <v>141</v>
      </c>
      <c r="C99"/>
      <c r="D99" s="122" t="str">
        <f>IF(ISERROR(1/VLOOKUP($B99,Kraftvärmeprod!$B$1:$D$480,MATCH("Total värmeproduktion i kraftvärmeverk i kombinerad drift (GWh)",Kraftvärmeprod!$B$1:$AV$1,0),FALSE)),"Ej kraftvärme","Alternativproduktionsmetoden")</f>
        <v>Ej kraftvärme</v>
      </c>
      <c r="E99" s="122">
        <f>VLOOKUP($B99,Totalt!$B$1:$BP$480,MATCH("total el",Totalt!$B$1:$BP$1,0),FALSE)</f>
        <v>3.15</v>
      </c>
      <c r="F99" s="123" t="str">
        <f>IF(ISERROR(1/VLOOKUP($B99,Kraftvärmeprod!$B$1:$BD$480,MATCH("Total värmeproduktion i kraftvärmeverk i kombinerad drift (GWh)",Kraftvärmeprod!$B$1:$AV$1,0),FALSE)),"",VLOOKUP($B99,'Slutlig allokering kvv'!$B$1:$BA$480,MATCH(F$1,'Slutlig allokering kvv'!$B$1:$AS$1,0),FALSE))</f>
        <v/>
      </c>
      <c r="G99" s="122" t="str">
        <f>IF(ISERROR(1/VLOOKUP($B99,Kraftvärmeprod!$B$1:$AV$480,MATCH("Producerad elenergi i kraftvärmeverk (GWh)",Kraftvärmeprod!$B$1:$AV$1,0),FALSE)),"",VLOOKUP($B99,Kraftvärmeprod!$B$1:$AV$480,MATCH("Producerad elenergi i kraftvärmeverk (GWh)",Kraftvärmeprod!$B$1:$AV$1,0),FALSE))</f>
        <v/>
      </c>
      <c r="H99" s="122" t="str">
        <f>IF(ISERROR(1/VLOOKUP($B99,Miljö!$B$1:$T$480,MATCH("Såld mängd produktionsspecifik fjärrvärme (GWh)",Miljö!$B$1:$T$1,0),FALSE)),"",VLOOKUP($B99,Miljö!$B$1:$T$480,MATCH("Såld mängd produktionsspecifik fjärrvärme (GWh)",Miljö!$B$1:$T$1,0),FALSE))</f>
        <v/>
      </c>
      <c r="J99" s="122" t="str">
        <f t="shared" si="1"/>
        <v>Finspångs Tekniska Verk AB</v>
      </c>
    </row>
    <row r="100" spans="1:10" x14ac:dyDescent="0.25">
      <c r="A100" t="s">
        <v>142</v>
      </c>
      <c r="B100" t="s">
        <v>143</v>
      </c>
      <c r="C100"/>
      <c r="D100" s="122" t="str">
        <f>IF(ISERROR(1/VLOOKUP($B100,Kraftvärmeprod!$B$1:$D$480,MATCH("Total värmeproduktion i kraftvärmeverk i kombinerad drift (GWh)",Kraftvärmeprod!$B$1:$AV$1,0),FALSE)),"Ej kraftvärme","Alternativproduktionsmetoden")</f>
        <v>Ej kraftvärme</v>
      </c>
      <c r="E100" s="122">
        <f>VLOOKUP($B100,Totalt!$B$1:$BP$480,MATCH("total el",Totalt!$B$1:$BP$1,0),FALSE)</f>
        <v>0</v>
      </c>
      <c r="F100" s="123" t="str">
        <f>IF(ISERROR(1/VLOOKUP($B100,Kraftvärmeprod!$B$1:$BD$480,MATCH("Total värmeproduktion i kraftvärmeverk i kombinerad drift (GWh)",Kraftvärmeprod!$B$1:$AV$1,0),FALSE)),"",VLOOKUP($B100,'Slutlig allokering kvv'!$B$1:$BA$480,MATCH(F$1,'Slutlig allokering kvv'!$B$1:$AS$1,0),FALSE))</f>
        <v/>
      </c>
      <c r="G100" s="122" t="str">
        <f>IF(ISERROR(1/VLOOKUP($B100,Kraftvärmeprod!$B$1:$AV$480,MATCH("Producerad elenergi i kraftvärmeverk (GWh)",Kraftvärmeprod!$B$1:$AV$1,0),FALSE)),"",VLOOKUP($B100,Kraftvärmeprod!$B$1:$AV$480,MATCH("Producerad elenergi i kraftvärmeverk (GWh)",Kraftvärmeprod!$B$1:$AV$1,0),FALSE))</f>
        <v/>
      </c>
      <c r="H100" s="122" t="str">
        <f>IF(ISERROR(1/VLOOKUP($B100,Miljö!$B$1:$T$480,MATCH("Såld mängd produktionsspecifik fjärrvärme (GWh)",Miljö!$B$1:$T$1,0),FALSE)),"",VLOOKUP($B100,Miljö!$B$1:$T$480,MATCH("Såld mängd produktionsspecifik fjärrvärme (GWh)",Miljö!$B$1:$T$1,0),FALSE))</f>
        <v/>
      </c>
      <c r="J100" s="122" t="str">
        <f t="shared" si="1"/>
        <v>Fjärrvärme i Osby AB</v>
      </c>
    </row>
    <row r="101" spans="1:10" x14ac:dyDescent="0.25">
      <c r="A101" t="s">
        <v>144</v>
      </c>
      <c r="B101" t="s">
        <v>145</v>
      </c>
      <c r="C101"/>
      <c r="D101" s="122" t="str">
        <f>IF(ISERROR(1/VLOOKUP($B101,Kraftvärmeprod!$B$1:$D$480,MATCH("Total värmeproduktion i kraftvärmeverk i kombinerad drift (GWh)",Kraftvärmeprod!$B$1:$AV$1,0),FALSE)),"Ej kraftvärme","Alternativproduktionsmetoden")</f>
        <v>Alternativproduktionsmetoden</v>
      </c>
      <c r="E101" s="122">
        <f>VLOOKUP($B101,Totalt!$B$1:$BP$480,MATCH("total el",Totalt!$B$1:$BP$1,0),FALSE)</f>
        <v>943.34300000000007</v>
      </c>
      <c r="F101" s="123">
        <f>IF(ISERROR(1/VLOOKUP($B101,Kraftvärmeprod!$B$1:$BD$480,MATCH("Total värmeproduktion i kraftvärmeverk i kombinerad drift (GWh)",Kraftvärmeprod!$B$1:$AV$1,0),FALSE)),"",VLOOKUP($B101,'Slutlig allokering kvv'!$B$1:$BA$480,MATCH(F$1,'Slutlig allokering kvv'!$B$1:$AS$1,0),FALSE))</f>
        <v>0.49356733324010621</v>
      </c>
      <c r="G101" s="122">
        <f>IF(ISERROR(1/VLOOKUP($B101,Kraftvärmeprod!$B$1:$AV$480,MATCH("Producerad elenergi i kraftvärmeverk (GWh)",Kraftvärmeprod!$B$1:$AV$1,0),FALSE)),"",VLOOKUP($B101,Kraftvärmeprod!$B$1:$AV$480,MATCH("Producerad elenergi i kraftvärmeverk (GWh)",Kraftvärmeprod!$B$1:$AV$1,0),FALSE))</f>
        <v>1046.3708979999999</v>
      </c>
      <c r="H101" s="122">
        <f>IF(ISERROR(1/VLOOKUP($B101,Miljö!$B$1:$T$480,MATCH("Såld mängd produktionsspecifik fjärrvärme (GWh)",Miljö!$B$1:$T$1,0),FALSE)),"",VLOOKUP($B101,Miljö!$B$1:$T$480,MATCH("Såld mängd produktionsspecifik fjärrvärme (GWh)",Miljö!$B$1:$T$1,0),FALSE))</f>
        <v>208.18299999999999</v>
      </c>
      <c r="J101" s="122" t="str">
        <f t="shared" si="1"/>
        <v>Fortum Värme,  AB s.m. Stockholms stad</v>
      </c>
    </row>
    <row r="102" spans="1:10" x14ac:dyDescent="0.25">
      <c r="A102" t="s">
        <v>144</v>
      </c>
      <c r="B102" t="s">
        <v>146</v>
      </c>
      <c r="C102"/>
      <c r="D102" s="122" t="str">
        <f>IF(ISERROR(1/VLOOKUP($B102,Kraftvärmeprod!$B$1:$D$480,MATCH("Total värmeproduktion i kraftvärmeverk i kombinerad drift (GWh)",Kraftvärmeprod!$B$1:$AV$1,0),FALSE)),"Ej kraftvärme","Alternativproduktionsmetoden")</f>
        <v>Ej kraftvärme</v>
      </c>
      <c r="E102" s="122">
        <f>VLOOKUP($B102,Totalt!$B$1:$BP$480,MATCH("total el",Totalt!$B$1:$BP$1,0),FALSE)</f>
        <v>1.29281</v>
      </c>
      <c r="F102" s="123" t="str">
        <f>IF(ISERROR(1/VLOOKUP($B102,Kraftvärmeprod!$B$1:$BD$480,MATCH("Total värmeproduktion i kraftvärmeverk i kombinerad drift (GWh)",Kraftvärmeprod!$B$1:$AV$1,0),FALSE)),"",VLOOKUP($B102,'Slutlig allokering kvv'!$B$1:$BA$480,MATCH(F$1,'Slutlig allokering kvv'!$B$1:$AS$1,0),FALSE))</f>
        <v/>
      </c>
      <c r="G102" s="122" t="str">
        <f>IF(ISERROR(1/VLOOKUP($B102,Kraftvärmeprod!$B$1:$AV$480,MATCH("Producerad elenergi i kraftvärmeverk (GWh)",Kraftvärmeprod!$B$1:$AV$1,0),FALSE)),"",VLOOKUP($B102,Kraftvärmeprod!$B$1:$AV$480,MATCH("Producerad elenergi i kraftvärmeverk (GWh)",Kraftvärmeprod!$B$1:$AV$1,0),FALSE))</f>
        <v/>
      </c>
      <c r="H102" s="122" t="str">
        <f>IF(ISERROR(1/VLOOKUP($B102,Miljö!$B$1:$T$480,MATCH("Såld mängd produktionsspecifik fjärrvärme (GWh)",Miljö!$B$1:$T$1,0),FALSE)),"",VLOOKUP($B102,Miljö!$B$1:$T$480,MATCH("Såld mängd produktionsspecifik fjärrvärme (GWh)",Miljö!$B$1:$T$1,0),FALSE))</f>
        <v/>
      </c>
      <c r="J102" s="122" t="str">
        <f t="shared" si="1"/>
        <v>Fortum Värme,  AB s.m. Stockholms stad</v>
      </c>
    </row>
    <row r="103" spans="1:10" x14ac:dyDescent="0.25">
      <c r="A103" t="s">
        <v>147</v>
      </c>
      <c r="B103" t="s">
        <v>148</v>
      </c>
      <c r="C103"/>
      <c r="D103" s="122" t="str">
        <f>IF(ISERROR(1/VLOOKUP($B103,Kraftvärmeprod!$B$1:$D$480,MATCH("Total värmeproduktion i kraftvärmeverk i kombinerad drift (GWh)",Kraftvärmeprod!$B$1:$AV$1,0),FALSE)),"Ej kraftvärme","Alternativproduktionsmetoden")</f>
        <v>Ej kraftvärme</v>
      </c>
      <c r="E103" s="122">
        <f>VLOOKUP($B103,Totalt!$B$1:$BP$480,MATCH("total el",Totalt!$B$1:$BP$1,0),FALSE)</f>
        <v>0</v>
      </c>
      <c r="F103" s="123" t="str">
        <f>IF(ISERROR(1/VLOOKUP($B103,Kraftvärmeprod!$B$1:$BD$480,MATCH("Total värmeproduktion i kraftvärmeverk i kombinerad drift (GWh)",Kraftvärmeprod!$B$1:$AV$1,0),FALSE)),"",VLOOKUP($B103,'Slutlig allokering kvv'!$B$1:$BA$480,MATCH(F$1,'Slutlig allokering kvv'!$B$1:$AS$1,0),FALSE))</f>
        <v/>
      </c>
      <c r="G103" s="122" t="str">
        <f>IF(ISERROR(1/VLOOKUP($B103,Kraftvärmeprod!$B$1:$AV$480,MATCH("Producerad elenergi i kraftvärmeverk (GWh)",Kraftvärmeprod!$B$1:$AV$1,0),FALSE)),"",VLOOKUP($B103,Kraftvärmeprod!$B$1:$AV$480,MATCH("Producerad elenergi i kraftvärmeverk (GWh)",Kraftvärmeprod!$B$1:$AV$1,0),FALSE))</f>
        <v/>
      </c>
      <c r="H103" s="122" t="str">
        <f>IF(ISERROR(1/VLOOKUP($B103,Miljö!$B$1:$T$480,MATCH("Såld mängd produktionsspecifik fjärrvärme (GWh)",Miljö!$B$1:$T$1,0),FALSE)),"",VLOOKUP($B103,Miljö!$B$1:$T$480,MATCH("Såld mängd produktionsspecifik fjärrvärme (GWh)",Miljö!$B$1:$T$1,0),FALSE))</f>
        <v/>
      </c>
      <c r="J103" s="122" t="str">
        <f t="shared" si="1"/>
        <v>Gimmersta Energi AB</v>
      </c>
    </row>
    <row r="104" spans="1:10" x14ac:dyDescent="0.25">
      <c r="A104" t="s">
        <v>147</v>
      </c>
      <c r="B104" t="s">
        <v>149</v>
      </c>
      <c r="C104"/>
      <c r="D104" s="122" t="str">
        <f>IF(ISERROR(1/VLOOKUP($B104,Kraftvärmeprod!$B$1:$D$480,MATCH("Total värmeproduktion i kraftvärmeverk i kombinerad drift (GWh)",Kraftvärmeprod!$B$1:$AV$1,0),FALSE)),"Ej kraftvärme","Alternativproduktionsmetoden")</f>
        <v>Ej kraftvärme</v>
      </c>
      <c r="E104" s="122">
        <f>VLOOKUP($B104,Totalt!$B$1:$BP$480,MATCH("total el",Totalt!$B$1:$BP$1,0),FALSE)</f>
        <v>0</v>
      </c>
      <c r="F104" s="123" t="str">
        <f>IF(ISERROR(1/VLOOKUP($B104,Kraftvärmeprod!$B$1:$BD$480,MATCH("Total värmeproduktion i kraftvärmeverk i kombinerad drift (GWh)",Kraftvärmeprod!$B$1:$AV$1,0),FALSE)),"",VLOOKUP($B104,'Slutlig allokering kvv'!$B$1:$BA$480,MATCH(F$1,'Slutlig allokering kvv'!$B$1:$AS$1,0),FALSE))</f>
        <v/>
      </c>
      <c r="G104" s="122" t="str">
        <f>IF(ISERROR(1/VLOOKUP($B104,Kraftvärmeprod!$B$1:$AV$480,MATCH("Producerad elenergi i kraftvärmeverk (GWh)",Kraftvärmeprod!$B$1:$AV$1,0),FALSE)),"",VLOOKUP($B104,Kraftvärmeprod!$B$1:$AV$480,MATCH("Producerad elenergi i kraftvärmeverk (GWh)",Kraftvärmeprod!$B$1:$AV$1,0),FALSE))</f>
        <v/>
      </c>
      <c r="H104" s="122" t="str">
        <f>IF(ISERROR(1/VLOOKUP($B104,Miljö!$B$1:$T$480,MATCH("Såld mängd produktionsspecifik fjärrvärme (GWh)",Miljö!$B$1:$T$1,0),FALSE)),"",VLOOKUP($B104,Miljö!$B$1:$T$480,MATCH("Såld mängd produktionsspecifik fjärrvärme (GWh)",Miljö!$B$1:$T$1,0),FALSE))</f>
        <v/>
      </c>
      <c r="J104" s="122" t="str">
        <f t="shared" si="1"/>
        <v>Gimmersta Energi AB</v>
      </c>
    </row>
    <row r="105" spans="1:10" x14ac:dyDescent="0.25">
      <c r="A105" t="s">
        <v>147</v>
      </c>
      <c r="B105" s="11" t="s">
        <v>991</v>
      </c>
      <c r="C105"/>
      <c r="D105" s="122" t="str">
        <f>IF(ISERROR(1/VLOOKUP($B105,Kraftvärmeprod!$B$1:$D$480,MATCH("Total värmeproduktion i kraftvärmeverk i kombinerad drift (GWh)",Kraftvärmeprod!$B$1:$AV$1,0),FALSE)),"Ej kraftvärme","Alternativproduktionsmetoden")</f>
        <v>Ej kraftvärme</v>
      </c>
      <c r="E105" s="122">
        <f>VLOOKUP($B105,Totalt!$B$1:$BP$480,MATCH("total el",Totalt!$B$1:$BP$1,0),FALSE)</f>
        <v>0</v>
      </c>
      <c r="F105" s="123" t="str">
        <f>IF(ISERROR(1/VLOOKUP($B105,Kraftvärmeprod!$B$1:$BD$480,MATCH("Total värmeproduktion i kraftvärmeverk i kombinerad drift (GWh)",Kraftvärmeprod!$B$1:$AV$1,0),FALSE)),"",VLOOKUP($B105,'Slutlig allokering kvv'!$B$1:$BA$480,MATCH(F$1,'Slutlig allokering kvv'!$B$1:$AS$1,0),FALSE))</f>
        <v/>
      </c>
      <c r="G105" s="122" t="str">
        <f>IF(ISERROR(1/VLOOKUP($B105,Kraftvärmeprod!$B$1:$AV$480,MATCH("Producerad elenergi i kraftvärmeverk (GWh)",Kraftvärmeprod!$B$1:$AV$1,0),FALSE)),"",VLOOKUP($B105,Kraftvärmeprod!$B$1:$AV$480,MATCH("Producerad elenergi i kraftvärmeverk (GWh)",Kraftvärmeprod!$B$1:$AV$1,0),FALSE))</f>
        <v/>
      </c>
      <c r="H105" s="122" t="str">
        <f>IF(ISERROR(1/VLOOKUP($B105,Miljö!$B$1:$T$480,MATCH("Såld mängd produktionsspecifik fjärrvärme (GWh)",Miljö!$B$1:$T$1,0),FALSE)),"",VLOOKUP($B105,Miljö!$B$1:$T$480,MATCH("Såld mängd produktionsspecifik fjärrvärme (GWh)",Miljö!$B$1:$T$1,0),FALSE))</f>
        <v/>
      </c>
      <c r="J105" s="122" t="str">
        <f t="shared" si="1"/>
        <v>Gimmersta Energi AB</v>
      </c>
    </row>
    <row r="106" spans="1:10" x14ac:dyDescent="0.25">
      <c r="A106" t="s">
        <v>147</v>
      </c>
      <c r="B106" t="s">
        <v>151</v>
      </c>
      <c r="C106"/>
      <c r="D106" s="122" t="str">
        <f>IF(ISERROR(1/VLOOKUP($B106,Kraftvärmeprod!$B$1:$D$480,MATCH("Total värmeproduktion i kraftvärmeverk i kombinerad drift (GWh)",Kraftvärmeprod!$B$1:$AV$1,0),FALSE)),"Ej kraftvärme","Alternativproduktionsmetoden")</f>
        <v>Ej kraftvärme</v>
      </c>
      <c r="E106" s="122">
        <f>VLOOKUP($B106,Totalt!$B$1:$BP$480,MATCH("total el",Totalt!$B$1:$BP$1,0),FALSE)</f>
        <v>0</v>
      </c>
      <c r="F106" s="123" t="str">
        <f>IF(ISERROR(1/VLOOKUP($B106,Kraftvärmeprod!$B$1:$BD$480,MATCH("Total värmeproduktion i kraftvärmeverk i kombinerad drift (GWh)",Kraftvärmeprod!$B$1:$AV$1,0),FALSE)),"",VLOOKUP($B106,'Slutlig allokering kvv'!$B$1:$BA$480,MATCH(F$1,'Slutlig allokering kvv'!$B$1:$AS$1,0),FALSE))</f>
        <v/>
      </c>
      <c r="G106" s="122" t="str">
        <f>IF(ISERROR(1/VLOOKUP($B106,Kraftvärmeprod!$B$1:$AV$480,MATCH("Producerad elenergi i kraftvärmeverk (GWh)",Kraftvärmeprod!$B$1:$AV$1,0),FALSE)),"",VLOOKUP($B106,Kraftvärmeprod!$B$1:$AV$480,MATCH("Producerad elenergi i kraftvärmeverk (GWh)",Kraftvärmeprod!$B$1:$AV$1,0),FALSE))</f>
        <v/>
      </c>
      <c r="H106" s="122" t="str">
        <f>IF(ISERROR(1/VLOOKUP($B106,Miljö!$B$1:$T$480,MATCH("Såld mängd produktionsspecifik fjärrvärme (GWh)",Miljö!$B$1:$T$1,0),FALSE)),"",VLOOKUP($B106,Miljö!$B$1:$T$480,MATCH("Såld mängd produktionsspecifik fjärrvärme (GWh)",Miljö!$B$1:$T$1,0),FALSE))</f>
        <v/>
      </c>
      <c r="J106" s="122" t="str">
        <f t="shared" si="1"/>
        <v>Gimmersta Energi AB</v>
      </c>
    </row>
    <row r="107" spans="1:10" x14ac:dyDescent="0.25">
      <c r="A107" t="s">
        <v>147</v>
      </c>
      <c r="B107" t="s">
        <v>152</v>
      </c>
      <c r="C107"/>
      <c r="D107" s="122" t="str">
        <f>IF(ISERROR(1/VLOOKUP($B107,Kraftvärmeprod!$B$1:$D$480,MATCH("Total värmeproduktion i kraftvärmeverk i kombinerad drift (GWh)",Kraftvärmeprod!$B$1:$AV$1,0),FALSE)),"Ej kraftvärme","Alternativproduktionsmetoden")</f>
        <v>Ej kraftvärme</v>
      </c>
      <c r="E107" s="122">
        <f>VLOOKUP($B107,Totalt!$B$1:$BP$480,MATCH("total el",Totalt!$B$1:$BP$1,0),FALSE)</f>
        <v>0</v>
      </c>
      <c r="F107" s="123" t="str">
        <f>IF(ISERROR(1/VLOOKUP($B107,Kraftvärmeprod!$B$1:$BD$480,MATCH("Total värmeproduktion i kraftvärmeverk i kombinerad drift (GWh)",Kraftvärmeprod!$B$1:$AV$1,0),FALSE)),"",VLOOKUP($B107,'Slutlig allokering kvv'!$B$1:$BA$480,MATCH(F$1,'Slutlig allokering kvv'!$B$1:$AS$1,0),FALSE))</f>
        <v/>
      </c>
      <c r="G107" s="122" t="str">
        <f>IF(ISERROR(1/VLOOKUP($B107,Kraftvärmeprod!$B$1:$AV$480,MATCH("Producerad elenergi i kraftvärmeverk (GWh)",Kraftvärmeprod!$B$1:$AV$1,0),FALSE)),"",VLOOKUP($B107,Kraftvärmeprod!$B$1:$AV$480,MATCH("Producerad elenergi i kraftvärmeverk (GWh)",Kraftvärmeprod!$B$1:$AV$1,0),FALSE))</f>
        <v/>
      </c>
      <c r="H107" s="122" t="str">
        <f>IF(ISERROR(1/VLOOKUP($B107,Miljö!$B$1:$T$480,MATCH("Såld mängd produktionsspecifik fjärrvärme (GWh)",Miljö!$B$1:$T$1,0),FALSE)),"",VLOOKUP($B107,Miljö!$B$1:$T$480,MATCH("Såld mängd produktionsspecifik fjärrvärme (GWh)",Miljö!$B$1:$T$1,0),FALSE))</f>
        <v/>
      </c>
      <c r="J107" s="122" t="str">
        <f t="shared" si="1"/>
        <v>Gimmersta Energi AB</v>
      </c>
    </row>
    <row r="108" spans="1:10" x14ac:dyDescent="0.25">
      <c r="A108" t="s">
        <v>147</v>
      </c>
      <c r="B108" t="s">
        <v>153</v>
      </c>
      <c r="C108"/>
      <c r="D108" s="122" t="str">
        <f>IF(ISERROR(1/VLOOKUP($B108,Kraftvärmeprod!$B$1:$D$480,MATCH("Total värmeproduktion i kraftvärmeverk i kombinerad drift (GWh)",Kraftvärmeprod!$B$1:$AV$1,0),FALSE)),"Ej kraftvärme","Alternativproduktionsmetoden")</f>
        <v>Ej kraftvärme</v>
      </c>
      <c r="E108" s="122">
        <f>VLOOKUP($B108,Totalt!$B$1:$BP$480,MATCH("total el",Totalt!$B$1:$BP$1,0),FALSE)</f>
        <v>0</v>
      </c>
      <c r="F108" s="123" t="str">
        <f>IF(ISERROR(1/VLOOKUP($B108,Kraftvärmeprod!$B$1:$BD$480,MATCH("Total värmeproduktion i kraftvärmeverk i kombinerad drift (GWh)",Kraftvärmeprod!$B$1:$AV$1,0),FALSE)),"",VLOOKUP($B108,'Slutlig allokering kvv'!$B$1:$BA$480,MATCH(F$1,'Slutlig allokering kvv'!$B$1:$AS$1,0),FALSE))</f>
        <v/>
      </c>
      <c r="G108" s="122" t="str">
        <f>IF(ISERROR(1/VLOOKUP($B108,Kraftvärmeprod!$B$1:$AV$480,MATCH("Producerad elenergi i kraftvärmeverk (GWh)",Kraftvärmeprod!$B$1:$AV$1,0),FALSE)),"",VLOOKUP($B108,Kraftvärmeprod!$B$1:$AV$480,MATCH("Producerad elenergi i kraftvärmeverk (GWh)",Kraftvärmeprod!$B$1:$AV$1,0),FALSE))</f>
        <v/>
      </c>
      <c r="H108" s="122" t="str">
        <f>IF(ISERROR(1/VLOOKUP($B108,Miljö!$B$1:$T$480,MATCH("Såld mängd produktionsspecifik fjärrvärme (GWh)",Miljö!$B$1:$T$1,0),FALSE)),"",VLOOKUP($B108,Miljö!$B$1:$T$480,MATCH("Såld mängd produktionsspecifik fjärrvärme (GWh)",Miljö!$B$1:$T$1,0),FALSE))</f>
        <v/>
      </c>
      <c r="J108" s="122" t="str">
        <f t="shared" si="1"/>
        <v>Gimmersta Energi AB</v>
      </c>
    </row>
    <row r="109" spans="1:10" x14ac:dyDescent="0.25">
      <c r="A109" t="s">
        <v>147</v>
      </c>
      <c r="B109" t="s">
        <v>154</v>
      </c>
      <c r="C109"/>
      <c r="D109" s="122" t="str">
        <f>IF(ISERROR(1/VLOOKUP($B109,Kraftvärmeprod!$B$1:$D$480,MATCH("Total värmeproduktion i kraftvärmeverk i kombinerad drift (GWh)",Kraftvärmeprod!$B$1:$AV$1,0),FALSE)),"Ej kraftvärme","Alternativproduktionsmetoden")</f>
        <v>Ej kraftvärme</v>
      </c>
      <c r="E109" s="122">
        <f>VLOOKUP($B109,Totalt!$B$1:$BP$480,MATCH("total el",Totalt!$B$1:$BP$1,0),FALSE)</f>
        <v>0</v>
      </c>
      <c r="F109" s="123" t="str">
        <f>IF(ISERROR(1/VLOOKUP($B109,Kraftvärmeprod!$B$1:$BD$480,MATCH("Total värmeproduktion i kraftvärmeverk i kombinerad drift (GWh)",Kraftvärmeprod!$B$1:$AV$1,0),FALSE)),"",VLOOKUP($B109,'Slutlig allokering kvv'!$B$1:$BA$480,MATCH(F$1,'Slutlig allokering kvv'!$B$1:$AS$1,0),FALSE))</f>
        <v/>
      </c>
      <c r="G109" s="122" t="str">
        <f>IF(ISERROR(1/VLOOKUP($B109,Kraftvärmeprod!$B$1:$AV$480,MATCH("Producerad elenergi i kraftvärmeverk (GWh)",Kraftvärmeprod!$B$1:$AV$1,0),FALSE)),"",VLOOKUP($B109,Kraftvärmeprod!$B$1:$AV$480,MATCH("Producerad elenergi i kraftvärmeverk (GWh)",Kraftvärmeprod!$B$1:$AV$1,0),FALSE))</f>
        <v/>
      </c>
      <c r="H109" s="122" t="str">
        <f>IF(ISERROR(1/VLOOKUP($B109,Miljö!$B$1:$T$480,MATCH("Såld mängd produktionsspecifik fjärrvärme (GWh)",Miljö!$B$1:$T$1,0),FALSE)),"",VLOOKUP($B109,Miljö!$B$1:$T$480,MATCH("Såld mängd produktionsspecifik fjärrvärme (GWh)",Miljö!$B$1:$T$1,0),FALSE))</f>
        <v/>
      </c>
      <c r="J109" s="122" t="str">
        <f t="shared" si="1"/>
        <v>Gimmersta Energi AB</v>
      </c>
    </row>
    <row r="110" spans="1:10" x14ac:dyDescent="0.25">
      <c r="A110" t="s">
        <v>147</v>
      </c>
      <c r="B110" t="s">
        <v>155</v>
      </c>
      <c r="C110"/>
      <c r="D110" s="122" t="str">
        <f>IF(ISERROR(1/VLOOKUP($B110,Kraftvärmeprod!$B$1:$D$480,MATCH("Total värmeproduktion i kraftvärmeverk i kombinerad drift (GWh)",Kraftvärmeprod!$B$1:$AV$1,0),FALSE)),"Ej kraftvärme","Alternativproduktionsmetoden")</f>
        <v>Ej kraftvärme</v>
      </c>
      <c r="E110" s="122">
        <f>VLOOKUP($B110,Totalt!$B$1:$BP$480,MATCH("total el",Totalt!$B$1:$BP$1,0),FALSE)</f>
        <v>0</v>
      </c>
      <c r="F110" s="123" t="str">
        <f>IF(ISERROR(1/VLOOKUP($B110,Kraftvärmeprod!$B$1:$BD$480,MATCH("Total värmeproduktion i kraftvärmeverk i kombinerad drift (GWh)",Kraftvärmeprod!$B$1:$AV$1,0),FALSE)),"",VLOOKUP($B110,'Slutlig allokering kvv'!$B$1:$BA$480,MATCH(F$1,'Slutlig allokering kvv'!$B$1:$AS$1,0),FALSE))</f>
        <v/>
      </c>
      <c r="G110" s="122" t="str">
        <f>IF(ISERROR(1/VLOOKUP($B110,Kraftvärmeprod!$B$1:$AV$480,MATCH("Producerad elenergi i kraftvärmeverk (GWh)",Kraftvärmeprod!$B$1:$AV$1,0),FALSE)),"",VLOOKUP($B110,Kraftvärmeprod!$B$1:$AV$480,MATCH("Producerad elenergi i kraftvärmeverk (GWh)",Kraftvärmeprod!$B$1:$AV$1,0),FALSE))</f>
        <v/>
      </c>
      <c r="H110" s="122" t="str">
        <f>IF(ISERROR(1/VLOOKUP($B110,Miljö!$B$1:$T$480,MATCH("Såld mängd produktionsspecifik fjärrvärme (GWh)",Miljö!$B$1:$T$1,0),FALSE)),"",VLOOKUP($B110,Miljö!$B$1:$T$480,MATCH("Såld mängd produktionsspecifik fjärrvärme (GWh)",Miljö!$B$1:$T$1,0),FALSE))</f>
        <v/>
      </c>
      <c r="J110" s="122" t="str">
        <f t="shared" si="1"/>
        <v>Gimmersta Energi AB</v>
      </c>
    </row>
    <row r="111" spans="1:10" x14ac:dyDescent="0.25">
      <c r="A111" t="s">
        <v>156</v>
      </c>
      <c r="B111" t="s">
        <v>157</v>
      </c>
      <c r="C111"/>
      <c r="D111" s="122" t="str">
        <f>IF(ISERROR(1/VLOOKUP($B111,Kraftvärmeprod!$B$1:$D$480,MATCH("Total värmeproduktion i kraftvärmeverk i kombinerad drift (GWh)",Kraftvärmeprod!$B$1:$AV$1,0),FALSE)),"Ej kraftvärme","Alternativproduktionsmetoden")</f>
        <v>Ej kraftvärme</v>
      </c>
      <c r="E111" s="122">
        <f>VLOOKUP($B111,Totalt!$B$1:$BP$480,MATCH("total el",Totalt!$B$1:$BP$1,0),FALSE)</f>
        <v>0.97426999999999997</v>
      </c>
      <c r="F111" s="123" t="str">
        <f>IF(ISERROR(1/VLOOKUP($B111,Kraftvärmeprod!$B$1:$BD$480,MATCH("Total värmeproduktion i kraftvärmeverk i kombinerad drift (GWh)",Kraftvärmeprod!$B$1:$AV$1,0),FALSE)),"",VLOOKUP($B111,'Slutlig allokering kvv'!$B$1:$BA$480,MATCH(F$1,'Slutlig allokering kvv'!$B$1:$AS$1,0),FALSE))</f>
        <v/>
      </c>
      <c r="G111" s="122" t="str">
        <f>IF(ISERROR(1/VLOOKUP($B111,Kraftvärmeprod!$B$1:$AV$480,MATCH("Producerad elenergi i kraftvärmeverk (GWh)",Kraftvärmeprod!$B$1:$AV$1,0),FALSE)),"",VLOOKUP($B111,Kraftvärmeprod!$B$1:$AV$480,MATCH("Producerad elenergi i kraftvärmeverk (GWh)",Kraftvärmeprod!$B$1:$AV$1,0),FALSE))</f>
        <v/>
      </c>
      <c r="H111" s="122" t="str">
        <f>IF(ISERROR(1/VLOOKUP($B111,Miljö!$B$1:$T$480,MATCH("Såld mängd produktionsspecifik fjärrvärme (GWh)",Miljö!$B$1:$T$1,0),FALSE)),"",VLOOKUP($B111,Miljö!$B$1:$T$480,MATCH("Såld mängd produktionsspecifik fjärrvärme (GWh)",Miljö!$B$1:$T$1,0),FALSE))</f>
        <v/>
      </c>
      <c r="J111" s="122" t="str">
        <f t="shared" si="1"/>
        <v>Gislaved Energi AB</v>
      </c>
    </row>
    <row r="112" spans="1:10" x14ac:dyDescent="0.25">
      <c r="A112" t="s">
        <v>156</v>
      </c>
      <c r="B112" t="s">
        <v>158</v>
      </c>
      <c r="C112"/>
      <c r="D112" s="122" t="str">
        <f>IF(ISERROR(1/VLOOKUP($B112,Kraftvärmeprod!$B$1:$D$480,MATCH("Total värmeproduktion i kraftvärmeverk i kombinerad drift (GWh)",Kraftvärmeprod!$B$1:$AV$1,0),FALSE)),"Ej kraftvärme","Alternativproduktionsmetoden")</f>
        <v>Ej kraftvärme</v>
      </c>
      <c r="E112" s="122">
        <f>VLOOKUP($B112,Totalt!$B$1:$BP$480,MATCH("total el",Totalt!$B$1:$BP$1,0),FALSE)</f>
        <v>0.11928</v>
      </c>
      <c r="F112" s="123" t="str">
        <f>IF(ISERROR(1/VLOOKUP($B112,Kraftvärmeprod!$B$1:$BD$480,MATCH("Total värmeproduktion i kraftvärmeverk i kombinerad drift (GWh)",Kraftvärmeprod!$B$1:$AV$1,0),FALSE)),"",VLOOKUP($B112,'Slutlig allokering kvv'!$B$1:$BA$480,MATCH(F$1,'Slutlig allokering kvv'!$B$1:$AS$1,0),FALSE))</f>
        <v/>
      </c>
      <c r="G112" s="122" t="str">
        <f>IF(ISERROR(1/VLOOKUP($B112,Kraftvärmeprod!$B$1:$AV$480,MATCH("Producerad elenergi i kraftvärmeverk (GWh)",Kraftvärmeprod!$B$1:$AV$1,0),FALSE)),"",VLOOKUP($B112,Kraftvärmeprod!$B$1:$AV$480,MATCH("Producerad elenergi i kraftvärmeverk (GWh)",Kraftvärmeprod!$B$1:$AV$1,0),FALSE))</f>
        <v/>
      </c>
      <c r="H112" s="122" t="str">
        <f>IF(ISERROR(1/VLOOKUP($B112,Miljö!$B$1:$T$480,MATCH("Såld mängd produktionsspecifik fjärrvärme (GWh)",Miljö!$B$1:$T$1,0),FALSE)),"",VLOOKUP($B112,Miljö!$B$1:$T$480,MATCH("Såld mängd produktionsspecifik fjärrvärme (GWh)",Miljö!$B$1:$T$1,0),FALSE))</f>
        <v/>
      </c>
      <c r="J112" s="122" t="str">
        <f t="shared" si="1"/>
        <v>Gislaved Energi AB</v>
      </c>
    </row>
    <row r="113" spans="1:10" x14ac:dyDescent="0.25">
      <c r="A113" t="s">
        <v>156</v>
      </c>
      <c r="B113" t="s">
        <v>159</v>
      </c>
      <c r="C113"/>
      <c r="D113" s="122" t="str">
        <f>IF(ISERROR(1/VLOOKUP($B113,Kraftvärmeprod!$B$1:$D$480,MATCH("Total värmeproduktion i kraftvärmeverk i kombinerad drift (GWh)",Kraftvärmeprod!$B$1:$AV$1,0),FALSE)),"Ej kraftvärme","Alternativproduktionsmetoden")</f>
        <v>Ej kraftvärme</v>
      </c>
      <c r="E113" s="122">
        <f>VLOOKUP($B113,Totalt!$B$1:$BP$480,MATCH("total el",Totalt!$B$1:$BP$1,0),FALSE)</f>
        <v>0.12101000000000001</v>
      </c>
      <c r="F113" s="123" t="str">
        <f>IF(ISERROR(1/VLOOKUP($B113,Kraftvärmeprod!$B$1:$BD$480,MATCH("Total värmeproduktion i kraftvärmeverk i kombinerad drift (GWh)",Kraftvärmeprod!$B$1:$AV$1,0),FALSE)),"",VLOOKUP($B113,'Slutlig allokering kvv'!$B$1:$BA$480,MATCH(F$1,'Slutlig allokering kvv'!$B$1:$AS$1,0),FALSE))</f>
        <v/>
      </c>
      <c r="G113" s="122" t="str">
        <f>IF(ISERROR(1/VLOOKUP($B113,Kraftvärmeprod!$B$1:$AV$480,MATCH("Producerad elenergi i kraftvärmeverk (GWh)",Kraftvärmeprod!$B$1:$AV$1,0),FALSE)),"",VLOOKUP($B113,Kraftvärmeprod!$B$1:$AV$480,MATCH("Producerad elenergi i kraftvärmeverk (GWh)",Kraftvärmeprod!$B$1:$AV$1,0),FALSE))</f>
        <v/>
      </c>
      <c r="H113" s="122" t="str">
        <f>IF(ISERROR(1/VLOOKUP($B113,Miljö!$B$1:$T$480,MATCH("Såld mängd produktionsspecifik fjärrvärme (GWh)",Miljö!$B$1:$T$1,0),FALSE)),"",VLOOKUP($B113,Miljö!$B$1:$T$480,MATCH("Såld mängd produktionsspecifik fjärrvärme (GWh)",Miljö!$B$1:$T$1,0),FALSE))</f>
        <v/>
      </c>
      <c r="J113" s="122" t="str">
        <f t="shared" si="1"/>
        <v>Gislaved Energi AB</v>
      </c>
    </row>
    <row r="114" spans="1:10" x14ac:dyDescent="0.25">
      <c r="A114" t="s">
        <v>160</v>
      </c>
      <c r="B114" t="s">
        <v>161</v>
      </c>
      <c r="C114"/>
      <c r="D114" s="122" t="str">
        <f>IF(ISERROR(1/VLOOKUP($B114,Kraftvärmeprod!$B$1:$D$480,MATCH("Total värmeproduktion i kraftvärmeverk i kombinerad drift (GWh)",Kraftvärmeprod!$B$1:$AV$1,0),FALSE)),"Ej kraftvärme","Alternativproduktionsmetoden")</f>
        <v>Ej kraftvärme</v>
      </c>
      <c r="E114" s="122">
        <f>VLOOKUP($B114,Totalt!$B$1:$BP$480,MATCH("total el",Totalt!$B$1:$BP$1,0),FALSE)</f>
        <v>0.87</v>
      </c>
      <c r="F114" s="123" t="str">
        <f>IF(ISERROR(1/VLOOKUP($B114,Kraftvärmeprod!$B$1:$BD$480,MATCH("Total värmeproduktion i kraftvärmeverk i kombinerad drift (GWh)",Kraftvärmeprod!$B$1:$AV$1,0),FALSE)),"",VLOOKUP($B114,'Slutlig allokering kvv'!$B$1:$BA$480,MATCH(F$1,'Slutlig allokering kvv'!$B$1:$AS$1,0),FALSE))</f>
        <v/>
      </c>
      <c r="G114" s="122" t="str">
        <f>IF(ISERROR(1/VLOOKUP($B114,Kraftvärmeprod!$B$1:$AV$480,MATCH("Producerad elenergi i kraftvärmeverk (GWh)",Kraftvärmeprod!$B$1:$AV$1,0),FALSE)),"",VLOOKUP($B114,Kraftvärmeprod!$B$1:$AV$480,MATCH("Producerad elenergi i kraftvärmeverk (GWh)",Kraftvärmeprod!$B$1:$AV$1,0),FALSE))</f>
        <v/>
      </c>
      <c r="H114" s="122" t="str">
        <f>IF(ISERROR(1/VLOOKUP($B114,Miljö!$B$1:$T$480,MATCH("Såld mängd produktionsspecifik fjärrvärme (GWh)",Miljö!$B$1:$T$1,0),FALSE)),"",VLOOKUP($B114,Miljö!$B$1:$T$480,MATCH("Såld mängd produktionsspecifik fjärrvärme (GWh)",Miljö!$B$1:$T$1,0),FALSE))</f>
        <v/>
      </c>
      <c r="J114" s="122" t="str">
        <f t="shared" si="1"/>
        <v>Gotlands Energi AB</v>
      </c>
    </row>
    <row r="115" spans="1:10" x14ac:dyDescent="0.25">
      <c r="A115" t="s">
        <v>160</v>
      </c>
      <c r="B115" t="s">
        <v>162</v>
      </c>
      <c r="C115"/>
      <c r="D115" s="122" t="str">
        <f>IF(ISERROR(1/VLOOKUP($B115,Kraftvärmeprod!$B$1:$D$480,MATCH("Total värmeproduktion i kraftvärmeverk i kombinerad drift (GWh)",Kraftvärmeprod!$B$1:$AV$1,0),FALSE)),"Ej kraftvärme","Alternativproduktionsmetoden")</f>
        <v>Ej kraftvärme</v>
      </c>
      <c r="E115" s="122">
        <f>VLOOKUP($B115,Totalt!$B$1:$BP$480,MATCH("total el",Totalt!$B$1:$BP$1,0),FALSE)</f>
        <v>0.03</v>
      </c>
      <c r="F115" s="123" t="str">
        <f>IF(ISERROR(1/VLOOKUP($B115,Kraftvärmeprod!$B$1:$BD$480,MATCH("Total värmeproduktion i kraftvärmeverk i kombinerad drift (GWh)",Kraftvärmeprod!$B$1:$AV$1,0),FALSE)),"",VLOOKUP($B115,'Slutlig allokering kvv'!$B$1:$BA$480,MATCH(F$1,'Slutlig allokering kvv'!$B$1:$AS$1,0),FALSE))</f>
        <v/>
      </c>
      <c r="G115" s="122" t="str">
        <f>IF(ISERROR(1/VLOOKUP($B115,Kraftvärmeprod!$B$1:$AV$480,MATCH("Producerad elenergi i kraftvärmeverk (GWh)",Kraftvärmeprod!$B$1:$AV$1,0),FALSE)),"",VLOOKUP($B115,Kraftvärmeprod!$B$1:$AV$480,MATCH("Producerad elenergi i kraftvärmeverk (GWh)",Kraftvärmeprod!$B$1:$AV$1,0),FALSE))</f>
        <v/>
      </c>
      <c r="H115" s="122" t="str">
        <f>IF(ISERROR(1/VLOOKUP($B115,Miljö!$B$1:$T$480,MATCH("Såld mängd produktionsspecifik fjärrvärme (GWh)",Miljö!$B$1:$T$1,0),FALSE)),"",VLOOKUP($B115,Miljö!$B$1:$T$480,MATCH("Såld mängd produktionsspecifik fjärrvärme (GWh)",Miljö!$B$1:$T$1,0),FALSE))</f>
        <v/>
      </c>
      <c r="J115" s="122" t="str">
        <f t="shared" si="1"/>
        <v>Gotlands Energi AB</v>
      </c>
    </row>
    <row r="116" spans="1:10" x14ac:dyDescent="0.25">
      <c r="A116" t="s">
        <v>160</v>
      </c>
      <c r="B116" t="s">
        <v>163</v>
      </c>
      <c r="C116"/>
      <c r="D116" s="122" t="str">
        <f>IF(ISERROR(1/VLOOKUP($B116,Kraftvärmeprod!$B$1:$D$480,MATCH("Total värmeproduktion i kraftvärmeverk i kombinerad drift (GWh)",Kraftvärmeprod!$B$1:$AV$1,0),FALSE)),"Ej kraftvärme","Alternativproduktionsmetoden")</f>
        <v>Ej kraftvärme</v>
      </c>
      <c r="E116" s="122">
        <f>VLOOKUP($B116,Totalt!$B$1:$BP$480,MATCH("total el",Totalt!$B$1:$BP$1,0),FALSE)</f>
        <v>6.8000000000000005E-2</v>
      </c>
      <c r="F116" s="123" t="str">
        <f>IF(ISERROR(1/VLOOKUP($B116,Kraftvärmeprod!$B$1:$BD$480,MATCH("Total värmeproduktion i kraftvärmeverk i kombinerad drift (GWh)",Kraftvärmeprod!$B$1:$AV$1,0),FALSE)),"",VLOOKUP($B116,'Slutlig allokering kvv'!$B$1:$BA$480,MATCH(F$1,'Slutlig allokering kvv'!$B$1:$AS$1,0),FALSE))</f>
        <v/>
      </c>
      <c r="G116" s="122" t="str">
        <f>IF(ISERROR(1/VLOOKUP($B116,Kraftvärmeprod!$B$1:$AV$480,MATCH("Producerad elenergi i kraftvärmeverk (GWh)",Kraftvärmeprod!$B$1:$AV$1,0),FALSE)),"",VLOOKUP($B116,Kraftvärmeprod!$B$1:$AV$480,MATCH("Producerad elenergi i kraftvärmeverk (GWh)",Kraftvärmeprod!$B$1:$AV$1,0),FALSE))</f>
        <v/>
      </c>
      <c r="H116" s="122" t="str">
        <f>IF(ISERROR(1/VLOOKUP($B116,Miljö!$B$1:$T$480,MATCH("Såld mängd produktionsspecifik fjärrvärme (GWh)",Miljö!$B$1:$T$1,0),FALSE)),"",VLOOKUP($B116,Miljö!$B$1:$T$480,MATCH("Såld mängd produktionsspecifik fjärrvärme (GWh)",Miljö!$B$1:$T$1,0),FALSE))</f>
        <v/>
      </c>
      <c r="J116" s="122" t="str">
        <f t="shared" si="1"/>
        <v>Gotlands Energi AB</v>
      </c>
    </row>
    <row r="117" spans="1:10" x14ac:dyDescent="0.25">
      <c r="A117" t="s">
        <v>160</v>
      </c>
      <c r="B117" t="s">
        <v>164</v>
      </c>
      <c r="C117"/>
      <c r="D117" s="122" t="str">
        <f>IF(ISERROR(1/VLOOKUP($B117,Kraftvärmeprod!$B$1:$D$480,MATCH("Total värmeproduktion i kraftvärmeverk i kombinerad drift (GWh)",Kraftvärmeprod!$B$1:$AV$1,0),FALSE)),"Ej kraftvärme","Alternativproduktionsmetoden")</f>
        <v>Ej kraftvärme</v>
      </c>
      <c r="E117" s="122">
        <f>VLOOKUP($B117,Totalt!$B$1:$BP$480,MATCH("total el",Totalt!$B$1:$BP$1,0),FALSE)</f>
        <v>14.860000000000001</v>
      </c>
      <c r="F117" s="123" t="str">
        <f>IF(ISERROR(1/VLOOKUP($B117,Kraftvärmeprod!$B$1:$BD$480,MATCH("Total värmeproduktion i kraftvärmeverk i kombinerad drift (GWh)",Kraftvärmeprod!$B$1:$AV$1,0),FALSE)),"",VLOOKUP($B117,'Slutlig allokering kvv'!$B$1:$BA$480,MATCH(F$1,'Slutlig allokering kvv'!$B$1:$AS$1,0),FALSE))</f>
        <v/>
      </c>
      <c r="G117" s="122" t="str">
        <f>IF(ISERROR(1/VLOOKUP($B117,Kraftvärmeprod!$B$1:$AV$480,MATCH("Producerad elenergi i kraftvärmeverk (GWh)",Kraftvärmeprod!$B$1:$AV$1,0),FALSE)),"",VLOOKUP($B117,Kraftvärmeprod!$B$1:$AV$480,MATCH("Producerad elenergi i kraftvärmeverk (GWh)",Kraftvärmeprod!$B$1:$AV$1,0),FALSE))</f>
        <v/>
      </c>
      <c r="H117" s="122" t="str">
        <f>IF(ISERROR(1/VLOOKUP($B117,Miljö!$B$1:$T$480,MATCH("Såld mängd produktionsspecifik fjärrvärme (GWh)",Miljö!$B$1:$T$1,0),FALSE)),"",VLOOKUP($B117,Miljö!$B$1:$T$480,MATCH("Såld mängd produktionsspecifik fjärrvärme (GWh)",Miljö!$B$1:$T$1,0),FALSE))</f>
        <v/>
      </c>
      <c r="J117" s="122" t="str">
        <f t="shared" si="1"/>
        <v>Gotlands Energi AB</v>
      </c>
    </row>
    <row r="118" spans="1:10" x14ac:dyDescent="0.25">
      <c r="A118" t="s">
        <v>165</v>
      </c>
      <c r="B118" t="s">
        <v>166</v>
      </c>
      <c r="C118"/>
      <c r="D118" s="122" t="str">
        <f>IF(ISERROR(1/VLOOKUP($B118,Kraftvärmeprod!$B$1:$D$480,MATCH("Total värmeproduktion i kraftvärmeverk i kombinerad drift (GWh)",Kraftvärmeprod!$B$1:$AV$1,0),FALSE)),"Ej kraftvärme","Alternativproduktionsmetoden")</f>
        <v>Alternativproduktionsmetoden</v>
      </c>
      <c r="E118" s="122">
        <f>VLOOKUP($B118,Totalt!$B$1:$BP$480,MATCH("total el",Totalt!$B$1:$BP$1,0),FALSE)</f>
        <v>1.5041199999999999</v>
      </c>
      <c r="F118" s="123">
        <f>IF(ISERROR(1/VLOOKUP($B118,Kraftvärmeprod!$B$1:$BD$480,MATCH("Total värmeproduktion i kraftvärmeverk i kombinerad drift (GWh)",Kraftvärmeprod!$B$1:$AV$1,0),FALSE)),"",VLOOKUP($B118,'Slutlig allokering kvv'!$B$1:$BA$480,MATCH(F$1,'Slutlig allokering kvv'!$B$1:$AS$1,0),FALSE))</f>
        <v>0.69675659133709977</v>
      </c>
      <c r="G118" s="122">
        <f>IF(ISERROR(1/VLOOKUP($B118,Kraftvärmeprod!$B$1:$AV$480,MATCH("Producerad elenergi i kraftvärmeverk (GWh)",Kraftvärmeprod!$B$1:$AV$1,0),FALSE)),"",VLOOKUP($B118,Kraftvärmeprod!$B$1:$AV$480,MATCH("Producerad elenergi i kraftvärmeverk (GWh)",Kraftvärmeprod!$B$1:$AV$1,0),FALSE))</f>
        <v>31</v>
      </c>
      <c r="H118" s="122" t="str">
        <f>IF(ISERROR(1/VLOOKUP($B118,Miljö!$B$1:$T$480,MATCH("Såld mängd produktionsspecifik fjärrvärme (GWh)",Miljö!$B$1:$T$1,0),FALSE)),"",VLOOKUP($B118,Miljö!$B$1:$T$480,MATCH("Såld mängd produktionsspecifik fjärrvärme (GWh)",Miljö!$B$1:$T$1,0),FALSE))</f>
        <v/>
      </c>
      <c r="J118" s="122" t="str">
        <f t="shared" si="1"/>
        <v>Gällivare Energi AB</v>
      </c>
    </row>
    <row r="119" spans="1:10" x14ac:dyDescent="0.25">
      <c r="A119" t="s">
        <v>167</v>
      </c>
      <c r="B119" t="s">
        <v>168</v>
      </c>
      <c r="C119"/>
      <c r="D119" s="122" t="str">
        <f>IF(ISERROR(1/VLOOKUP($B119,Kraftvärmeprod!$B$1:$D$480,MATCH("Total värmeproduktion i kraftvärmeverk i kombinerad drift (GWh)",Kraftvärmeprod!$B$1:$AV$1,0),FALSE)),"Ej kraftvärme","Alternativproduktionsmetoden")</f>
        <v>Alternativproduktionsmetoden</v>
      </c>
      <c r="E119" s="122">
        <f>VLOOKUP($B119,Totalt!$B$1:$BP$480,MATCH("total el",Totalt!$B$1:$BP$1,0),FALSE)</f>
        <v>20.70871</v>
      </c>
      <c r="F119" s="123">
        <f>IF(ISERROR(1/VLOOKUP($B119,Kraftvärmeprod!$B$1:$BD$480,MATCH("Total värmeproduktion i kraftvärmeverk i kombinerad drift (GWh)",Kraftvärmeprod!$B$1:$AV$1,0),FALSE)),"",VLOOKUP($B119,'Slutlig allokering kvv'!$B$1:$BA$480,MATCH(F$1,'Slutlig allokering kvv'!$B$1:$AS$1,0),FALSE))</f>
        <v>0.53075526225964265</v>
      </c>
      <c r="G119" s="122">
        <f>IF(ISERROR(1/VLOOKUP($B119,Kraftvärmeprod!$B$1:$AV$480,MATCH("Producerad elenergi i kraftvärmeverk (GWh)",Kraftvärmeprod!$B$1:$AV$1,0),FALSE)),"",VLOOKUP($B119,Kraftvärmeprod!$B$1:$AV$480,MATCH("Producerad elenergi i kraftvärmeverk (GWh)",Kraftvärmeprod!$B$1:$AV$1,0),FALSE))</f>
        <v>56.7</v>
      </c>
      <c r="H119" s="122" t="str">
        <f>IF(ISERROR(1/VLOOKUP($B119,Miljö!$B$1:$T$480,MATCH("Såld mängd produktionsspecifik fjärrvärme (GWh)",Miljö!$B$1:$T$1,0),FALSE)),"",VLOOKUP($B119,Miljö!$B$1:$T$480,MATCH("Såld mängd produktionsspecifik fjärrvärme (GWh)",Miljö!$B$1:$T$1,0),FALSE))</f>
        <v/>
      </c>
      <c r="J119" s="122" t="str">
        <f t="shared" si="1"/>
        <v>Gävle Energi AB</v>
      </c>
    </row>
    <row r="120" spans="1:10" x14ac:dyDescent="0.25">
      <c r="A120" t="s">
        <v>169</v>
      </c>
      <c r="B120" t="s">
        <v>170</v>
      </c>
      <c r="C120"/>
      <c r="D120" s="122" t="str">
        <f>IF(ISERROR(1/VLOOKUP($B120,Kraftvärmeprod!$B$1:$D$480,MATCH("Total värmeproduktion i kraftvärmeverk i kombinerad drift (GWh)",Kraftvärmeprod!$B$1:$AV$1,0),FALSE)),"Ej kraftvärme","Alternativproduktionsmetoden")</f>
        <v>Alternativproduktionsmetoden</v>
      </c>
      <c r="E120" s="122">
        <f>VLOOKUP($B120,Totalt!$B$1:$BP$480,MATCH("total el",Totalt!$B$1:$BP$1,0),FALSE)</f>
        <v>196.91900000000001</v>
      </c>
      <c r="F120" s="123">
        <f>IF(ISERROR(1/VLOOKUP($B120,Kraftvärmeprod!$B$1:$BD$480,MATCH("Total värmeproduktion i kraftvärmeverk i kombinerad drift (GWh)",Kraftvärmeprod!$B$1:$AV$1,0),FALSE)),"",VLOOKUP($B120,'Slutlig allokering kvv'!$B$1:$BA$480,MATCH(F$1,'Slutlig allokering kvv'!$B$1:$AS$1,0),FALSE))</f>
        <v>0.51622815931433741</v>
      </c>
      <c r="G120" s="122">
        <f>IF(ISERROR(1/VLOOKUP($B120,Kraftvärmeprod!$B$1:$AV$480,MATCH("Producerad elenergi i kraftvärmeverk (GWh)",Kraftvärmeprod!$B$1:$AV$1,0),FALSE)),"",VLOOKUP($B120,Kraftvärmeprod!$B$1:$AV$480,MATCH("Producerad elenergi i kraftvärmeverk (GWh)",Kraftvärmeprod!$B$1:$AV$1,0),FALSE))</f>
        <v>268.66800000000001</v>
      </c>
      <c r="H120" s="122">
        <f>IF(ISERROR(1/VLOOKUP($B120,Miljö!$B$1:$T$480,MATCH("Såld mängd produktionsspecifik fjärrvärme (GWh)",Miljö!$B$1:$T$1,0),FALSE)),"",VLOOKUP($B120,Miljö!$B$1:$T$480,MATCH("Såld mängd produktionsspecifik fjärrvärme (GWh)",Miljö!$B$1:$T$1,0),FALSE))</f>
        <v>77.593999999999994</v>
      </c>
      <c r="J120" s="122" t="str">
        <f t="shared" si="1"/>
        <v>Göteborg Energi AB</v>
      </c>
    </row>
    <row r="121" spans="1:10" x14ac:dyDescent="0.25">
      <c r="A121" t="s">
        <v>169</v>
      </c>
      <c r="B121" t="s">
        <v>171</v>
      </c>
      <c r="C121"/>
      <c r="D121" s="122" t="str">
        <f>IF(ISERROR(1/VLOOKUP($B121,Kraftvärmeprod!$B$1:$D$480,MATCH("Total värmeproduktion i kraftvärmeverk i kombinerad drift (GWh)",Kraftvärmeprod!$B$1:$AV$1,0),FALSE)),"Ej kraftvärme","Alternativproduktionsmetoden")</f>
        <v>Alternativproduktionsmetoden</v>
      </c>
      <c r="E121" s="122">
        <f>VLOOKUP($B121,Totalt!$B$1:$BP$480,MATCH("total el",Totalt!$B$1:$BP$1,0),FALSE)</f>
        <v>2.0209999999999999</v>
      </c>
      <c r="F121" s="123">
        <f>IF(ISERROR(1/VLOOKUP($B121,Kraftvärmeprod!$B$1:$BD$480,MATCH("Total värmeproduktion i kraftvärmeverk i kombinerad drift (GWh)",Kraftvärmeprod!$B$1:$AV$1,0),FALSE)),"",VLOOKUP($B121,'Slutlig allokering kvv'!$B$1:$BA$480,MATCH(F$1,'Slutlig allokering kvv'!$B$1:$AS$1,0),FALSE))</f>
        <v>0.74185509303058961</v>
      </c>
      <c r="G121" s="122">
        <f>IF(ISERROR(1/VLOOKUP($B121,Kraftvärmeprod!$B$1:$AV$480,MATCH("Producerad elenergi i kraftvärmeverk (GWh)",Kraftvärmeprod!$B$1:$AV$1,0),FALSE)),"",VLOOKUP($B121,Kraftvärmeprod!$B$1:$AV$480,MATCH("Producerad elenergi i kraftvärmeverk (GWh)",Kraftvärmeprod!$B$1:$AV$1,0),FALSE))</f>
        <v>13.382</v>
      </c>
      <c r="H121" s="122" t="str">
        <f>IF(ISERROR(1/VLOOKUP($B121,Miljö!$B$1:$T$480,MATCH("Såld mängd produktionsspecifik fjärrvärme (GWh)",Miljö!$B$1:$T$1,0),FALSE)),"",VLOOKUP($B121,Miljö!$B$1:$T$480,MATCH("Såld mängd produktionsspecifik fjärrvärme (GWh)",Miljö!$B$1:$T$1,0),FALSE))</f>
        <v/>
      </c>
      <c r="J121" s="122" t="str">
        <f t="shared" si="1"/>
        <v>Göteborg Energi AB</v>
      </c>
    </row>
    <row r="122" spans="1:10" x14ac:dyDescent="0.25">
      <c r="A122" t="s">
        <v>172</v>
      </c>
      <c r="B122" t="s">
        <v>173</v>
      </c>
      <c r="C122"/>
      <c r="D122" s="122" t="str">
        <f>IF(ISERROR(1/VLOOKUP($B122,Kraftvärmeprod!$B$1:$D$480,MATCH("Total värmeproduktion i kraftvärmeverk i kombinerad drift (GWh)",Kraftvärmeprod!$B$1:$AV$1,0),FALSE)),"Ej kraftvärme","Alternativproduktionsmetoden")</f>
        <v>Ej kraftvärme</v>
      </c>
      <c r="E122" s="122">
        <f>VLOOKUP($B122,Totalt!$B$1:$BP$480,MATCH("total el",Totalt!$B$1:$BP$1,0),FALSE)</f>
        <v>3.556</v>
      </c>
      <c r="F122" s="123" t="str">
        <f>IF(ISERROR(1/VLOOKUP($B122,Kraftvärmeprod!$B$1:$BD$480,MATCH("Total värmeproduktion i kraftvärmeverk i kombinerad drift (GWh)",Kraftvärmeprod!$B$1:$AV$1,0),FALSE)),"",VLOOKUP($B122,'Slutlig allokering kvv'!$B$1:$BA$480,MATCH(F$1,'Slutlig allokering kvv'!$B$1:$AS$1,0),FALSE))</f>
        <v/>
      </c>
      <c r="G122" s="122" t="str">
        <f>IF(ISERROR(1/VLOOKUP($B122,Kraftvärmeprod!$B$1:$AV$480,MATCH("Producerad elenergi i kraftvärmeverk (GWh)",Kraftvärmeprod!$B$1:$AV$1,0),FALSE)),"",VLOOKUP($B122,Kraftvärmeprod!$B$1:$AV$480,MATCH("Producerad elenergi i kraftvärmeverk (GWh)",Kraftvärmeprod!$B$1:$AV$1,0),FALSE))</f>
        <v/>
      </c>
      <c r="H122" s="122" t="str">
        <f>IF(ISERROR(1/VLOOKUP($B122,Miljö!$B$1:$T$480,MATCH("Såld mängd produktionsspecifik fjärrvärme (GWh)",Miljö!$B$1:$T$1,0),FALSE)),"",VLOOKUP($B122,Miljö!$B$1:$T$480,MATCH("Såld mängd produktionsspecifik fjärrvärme (GWh)",Miljö!$B$1:$T$1,0),FALSE))</f>
        <v/>
      </c>
      <c r="J122" s="122" t="str">
        <f t="shared" si="1"/>
        <v>Götene Vatten &amp; Värme AB</v>
      </c>
    </row>
    <row r="123" spans="1:10" x14ac:dyDescent="0.25">
      <c r="A123" t="s">
        <v>172</v>
      </c>
      <c r="B123" t="s">
        <v>174</v>
      </c>
      <c r="C123"/>
      <c r="D123" s="122" t="str">
        <f>IF(ISERROR(1/VLOOKUP($B123,Kraftvärmeprod!$B$1:$D$480,MATCH("Total värmeproduktion i kraftvärmeverk i kombinerad drift (GWh)",Kraftvärmeprod!$B$1:$AV$1,0),FALSE)),"Ej kraftvärme","Alternativproduktionsmetoden")</f>
        <v>Ej kraftvärme</v>
      </c>
      <c r="E123" s="122">
        <f>VLOOKUP($B123,Totalt!$B$1:$BP$480,MATCH("total el",Totalt!$B$1:$BP$1,0),FALSE)</f>
        <v>7.4999999999999997E-2</v>
      </c>
      <c r="F123" s="123" t="str">
        <f>IF(ISERROR(1/VLOOKUP($B123,Kraftvärmeprod!$B$1:$BD$480,MATCH("Total värmeproduktion i kraftvärmeverk i kombinerad drift (GWh)",Kraftvärmeprod!$B$1:$AV$1,0),FALSE)),"",VLOOKUP($B123,'Slutlig allokering kvv'!$B$1:$BA$480,MATCH(F$1,'Slutlig allokering kvv'!$B$1:$AS$1,0),FALSE))</f>
        <v/>
      </c>
      <c r="G123" s="122" t="str">
        <f>IF(ISERROR(1/VLOOKUP($B123,Kraftvärmeprod!$B$1:$AV$480,MATCH("Producerad elenergi i kraftvärmeverk (GWh)",Kraftvärmeprod!$B$1:$AV$1,0),FALSE)),"",VLOOKUP($B123,Kraftvärmeprod!$B$1:$AV$480,MATCH("Producerad elenergi i kraftvärmeverk (GWh)",Kraftvärmeprod!$B$1:$AV$1,0),FALSE))</f>
        <v/>
      </c>
      <c r="H123" s="122" t="str">
        <f>IF(ISERROR(1/VLOOKUP($B123,Miljö!$B$1:$T$480,MATCH("Såld mängd produktionsspecifik fjärrvärme (GWh)",Miljö!$B$1:$T$1,0),FALSE)),"",VLOOKUP($B123,Miljö!$B$1:$T$480,MATCH("Såld mängd produktionsspecifik fjärrvärme (GWh)",Miljö!$B$1:$T$1,0),FALSE))</f>
        <v/>
      </c>
      <c r="J123" s="122" t="str">
        <f t="shared" si="1"/>
        <v>Götene Vatten &amp; Värme AB</v>
      </c>
    </row>
    <row r="124" spans="1:10" x14ac:dyDescent="0.25">
      <c r="A124" t="s">
        <v>175</v>
      </c>
      <c r="B124" t="s">
        <v>176</v>
      </c>
      <c r="C124"/>
      <c r="D124" s="122" t="str">
        <f>IF(ISERROR(1/VLOOKUP($B124,Kraftvärmeprod!$B$1:$D$480,MATCH("Total värmeproduktion i kraftvärmeverk i kombinerad drift (GWh)",Kraftvärmeprod!$B$1:$AV$1,0),FALSE)),"Ej kraftvärme","Alternativproduktionsmetoden")</f>
        <v>Ej kraftvärme</v>
      </c>
      <c r="E124" s="122">
        <f>VLOOKUP($B124,Totalt!$B$1:$BP$480,MATCH("total el",Totalt!$B$1:$BP$1,0),FALSE)</f>
        <v>0.26</v>
      </c>
      <c r="F124" s="123" t="str">
        <f>IF(ISERROR(1/VLOOKUP($B124,Kraftvärmeprod!$B$1:$BD$480,MATCH("Total värmeproduktion i kraftvärmeverk i kombinerad drift (GWh)",Kraftvärmeprod!$B$1:$AV$1,0),FALSE)),"",VLOOKUP($B124,'Slutlig allokering kvv'!$B$1:$BA$480,MATCH(F$1,'Slutlig allokering kvv'!$B$1:$AS$1,0),FALSE))</f>
        <v/>
      </c>
      <c r="G124" s="122" t="str">
        <f>IF(ISERROR(1/VLOOKUP($B124,Kraftvärmeprod!$B$1:$AV$480,MATCH("Producerad elenergi i kraftvärmeverk (GWh)",Kraftvärmeprod!$B$1:$AV$1,0),FALSE)),"",VLOOKUP($B124,Kraftvärmeprod!$B$1:$AV$480,MATCH("Producerad elenergi i kraftvärmeverk (GWh)",Kraftvärmeprod!$B$1:$AV$1,0),FALSE))</f>
        <v/>
      </c>
      <c r="H124" s="122" t="str">
        <f>IF(ISERROR(1/VLOOKUP($B124,Miljö!$B$1:$T$480,MATCH("Såld mängd produktionsspecifik fjärrvärme (GWh)",Miljö!$B$1:$T$1,0),FALSE)),"",VLOOKUP($B124,Miljö!$B$1:$T$480,MATCH("Såld mängd produktionsspecifik fjärrvärme (GWh)",Miljö!$B$1:$T$1,0),FALSE))</f>
        <v/>
      </c>
      <c r="J124" s="122" t="str">
        <f t="shared" si="1"/>
        <v>Habo Energi AB</v>
      </c>
    </row>
    <row r="125" spans="1:10" x14ac:dyDescent="0.25">
      <c r="A125" t="s">
        <v>177</v>
      </c>
      <c r="B125" t="s">
        <v>178</v>
      </c>
      <c r="C125"/>
      <c r="D125" s="122" t="str">
        <f>IF(ISERROR(1/VLOOKUP($B125,Kraftvärmeprod!$B$1:$D$480,MATCH("Total värmeproduktion i kraftvärmeverk i kombinerad drift (GWh)",Kraftvärmeprod!$B$1:$AV$1,0),FALSE)),"Ej kraftvärme","Alternativproduktionsmetoden")</f>
        <v>Ej kraftvärme</v>
      </c>
      <c r="E125" s="122">
        <f>VLOOKUP($B125,Totalt!$B$1:$BP$480,MATCH("total el",Totalt!$B$1:$BP$1,0),FALSE)</f>
        <v>0.33</v>
      </c>
      <c r="F125" s="123" t="str">
        <f>IF(ISERROR(1/VLOOKUP($B125,Kraftvärmeprod!$B$1:$BD$480,MATCH("Total värmeproduktion i kraftvärmeverk i kombinerad drift (GWh)",Kraftvärmeprod!$B$1:$AV$1,0),FALSE)),"",VLOOKUP($B125,'Slutlig allokering kvv'!$B$1:$BA$480,MATCH(F$1,'Slutlig allokering kvv'!$B$1:$AS$1,0),FALSE))</f>
        <v/>
      </c>
      <c r="G125" s="122" t="str">
        <f>IF(ISERROR(1/VLOOKUP($B125,Kraftvärmeprod!$B$1:$AV$480,MATCH("Producerad elenergi i kraftvärmeverk (GWh)",Kraftvärmeprod!$B$1:$AV$1,0),FALSE)),"",VLOOKUP($B125,Kraftvärmeprod!$B$1:$AV$480,MATCH("Producerad elenergi i kraftvärmeverk (GWh)",Kraftvärmeprod!$B$1:$AV$1,0),FALSE))</f>
        <v/>
      </c>
      <c r="H125" s="122" t="str">
        <f>IF(ISERROR(1/VLOOKUP($B125,Miljö!$B$1:$T$480,MATCH("Såld mängd produktionsspecifik fjärrvärme (GWh)",Miljö!$B$1:$T$1,0),FALSE)),"",VLOOKUP($B125,Miljö!$B$1:$T$480,MATCH("Såld mängd produktionsspecifik fjärrvärme (GWh)",Miljö!$B$1:$T$1,0),FALSE))</f>
        <v/>
      </c>
      <c r="J125" s="122" t="str">
        <f t="shared" si="1"/>
        <v>Hagfors Energi AB</v>
      </c>
    </row>
    <row r="126" spans="1:10" x14ac:dyDescent="0.25">
      <c r="A126" t="s">
        <v>177</v>
      </c>
      <c r="B126" t="s">
        <v>179</v>
      </c>
      <c r="C126"/>
      <c r="D126" s="122" t="str">
        <f>IF(ISERROR(1/VLOOKUP($B126,Kraftvärmeprod!$B$1:$D$480,MATCH("Total värmeproduktion i kraftvärmeverk i kombinerad drift (GWh)",Kraftvärmeprod!$B$1:$AV$1,0),FALSE)),"Ej kraftvärme","Alternativproduktionsmetoden")</f>
        <v>Ej kraftvärme</v>
      </c>
      <c r="E126" s="122">
        <f>VLOOKUP($B126,Totalt!$B$1:$BP$480,MATCH("total el",Totalt!$B$1:$BP$1,0),FALSE)</f>
        <v>0.90200000000000002</v>
      </c>
      <c r="F126" s="123" t="str">
        <f>IF(ISERROR(1/VLOOKUP($B126,Kraftvärmeprod!$B$1:$BD$480,MATCH("Total värmeproduktion i kraftvärmeverk i kombinerad drift (GWh)",Kraftvärmeprod!$B$1:$AV$1,0),FALSE)),"",VLOOKUP($B126,'Slutlig allokering kvv'!$B$1:$BA$480,MATCH(F$1,'Slutlig allokering kvv'!$B$1:$AS$1,0),FALSE))</f>
        <v/>
      </c>
      <c r="G126" s="122" t="str">
        <f>IF(ISERROR(1/VLOOKUP($B126,Kraftvärmeprod!$B$1:$AV$480,MATCH("Producerad elenergi i kraftvärmeverk (GWh)",Kraftvärmeprod!$B$1:$AV$1,0),FALSE)),"",VLOOKUP($B126,Kraftvärmeprod!$B$1:$AV$480,MATCH("Producerad elenergi i kraftvärmeverk (GWh)",Kraftvärmeprod!$B$1:$AV$1,0),FALSE))</f>
        <v/>
      </c>
      <c r="H126" s="122" t="str">
        <f>IF(ISERROR(1/VLOOKUP($B126,Miljö!$B$1:$T$480,MATCH("Såld mängd produktionsspecifik fjärrvärme (GWh)",Miljö!$B$1:$T$1,0),FALSE)),"",VLOOKUP($B126,Miljö!$B$1:$T$480,MATCH("Såld mängd produktionsspecifik fjärrvärme (GWh)",Miljö!$B$1:$T$1,0),FALSE))</f>
        <v/>
      </c>
      <c r="J126" s="122" t="str">
        <f t="shared" si="1"/>
        <v>Hagfors Energi AB</v>
      </c>
    </row>
    <row r="127" spans="1:10" x14ac:dyDescent="0.25">
      <c r="A127" t="s">
        <v>177</v>
      </c>
      <c r="B127" t="s">
        <v>180</v>
      </c>
      <c r="C127"/>
      <c r="D127" s="122" t="str">
        <f>IF(ISERROR(1/VLOOKUP($B127,Kraftvärmeprod!$B$1:$D$480,MATCH("Total värmeproduktion i kraftvärmeverk i kombinerad drift (GWh)",Kraftvärmeprod!$B$1:$AV$1,0),FALSE)),"Ej kraftvärme","Alternativproduktionsmetoden")</f>
        <v>Ej kraftvärme</v>
      </c>
      <c r="E127" s="122">
        <f>VLOOKUP($B127,Totalt!$B$1:$BP$480,MATCH("total el",Totalt!$B$1:$BP$1,0),FALSE)</f>
        <v>2E-3</v>
      </c>
      <c r="F127" s="123" t="str">
        <f>IF(ISERROR(1/VLOOKUP($B127,Kraftvärmeprod!$B$1:$BD$480,MATCH("Total värmeproduktion i kraftvärmeverk i kombinerad drift (GWh)",Kraftvärmeprod!$B$1:$AV$1,0),FALSE)),"",VLOOKUP($B127,'Slutlig allokering kvv'!$B$1:$BA$480,MATCH(F$1,'Slutlig allokering kvv'!$B$1:$AS$1,0),FALSE))</f>
        <v/>
      </c>
      <c r="G127" s="122" t="str">
        <f>IF(ISERROR(1/VLOOKUP($B127,Kraftvärmeprod!$B$1:$AV$480,MATCH("Producerad elenergi i kraftvärmeverk (GWh)",Kraftvärmeprod!$B$1:$AV$1,0),FALSE)),"",VLOOKUP($B127,Kraftvärmeprod!$B$1:$AV$480,MATCH("Producerad elenergi i kraftvärmeverk (GWh)",Kraftvärmeprod!$B$1:$AV$1,0),FALSE))</f>
        <v/>
      </c>
      <c r="H127" s="122" t="str">
        <f>IF(ISERROR(1/VLOOKUP($B127,Miljö!$B$1:$T$480,MATCH("Såld mängd produktionsspecifik fjärrvärme (GWh)",Miljö!$B$1:$T$1,0),FALSE)),"",VLOOKUP($B127,Miljö!$B$1:$T$480,MATCH("Såld mängd produktionsspecifik fjärrvärme (GWh)",Miljö!$B$1:$T$1,0),FALSE))</f>
        <v/>
      </c>
      <c r="J127" s="122" t="str">
        <f t="shared" si="1"/>
        <v>Hagfors Energi AB</v>
      </c>
    </row>
    <row r="128" spans="1:10" x14ac:dyDescent="0.25">
      <c r="A128" t="s">
        <v>181</v>
      </c>
      <c r="B128" t="s">
        <v>182</v>
      </c>
      <c r="C128"/>
      <c r="D128" s="122" t="str">
        <f>IF(ISERROR(1/VLOOKUP($B128,Kraftvärmeprod!$B$1:$D$480,MATCH("Total värmeproduktion i kraftvärmeverk i kombinerad drift (GWh)",Kraftvärmeprod!$B$1:$AV$1,0),FALSE)),"Ej kraftvärme","Alternativproduktionsmetoden")</f>
        <v>Alternativproduktionsmetoden</v>
      </c>
      <c r="E128" s="122">
        <f>VLOOKUP($B128,Totalt!$B$1:$BP$480,MATCH("total el",Totalt!$B$1:$BP$1,0),FALSE)</f>
        <v>21.229600000000001</v>
      </c>
      <c r="F128" s="123">
        <f>IF(ISERROR(1/VLOOKUP($B128,Kraftvärmeprod!$B$1:$BD$480,MATCH("Total värmeproduktion i kraftvärmeverk i kombinerad drift (GWh)",Kraftvärmeprod!$B$1:$AV$1,0),FALSE)),"",VLOOKUP($B128,'Slutlig allokering kvv'!$B$1:$BA$480,MATCH(F$1,'Slutlig allokering kvv'!$B$1:$AS$1,0),FALSE))</f>
        <v>0.59457897546738026</v>
      </c>
      <c r="G128" s="122">
        <f>IF(ISERROR(1/VLOOKUP($B128,Kraftvärmeprod!$B$1:$AV$480,MATCH("Producerad elenergi i kraftvärmeverk (GWh)",Kraftvärmeprod!$B$1:$AV$1,0),FALSE)),"",VLOOKUP($B128,Kraftvärmeprod!$B$1:$AV$480,MATCH("Producerad elenergi i kraftvärmeverk (GWh)",Kraftvärmeprod!$B$1:$AV$1,0),FALSE))</f>
        <v>71.099999999999994</v>
      </c>
      <c r="H128" s="122" t="str">
        <f>IF(ISERROR(1/VLOOKUP($B128,Miljö!$B$1:$T$480,MATCH("Såld mängd produktionsspecifik fjärrvärme (GWh)",Miljö!$B$1:$T$1,0),FALSE)),"",VLOOKUP($B128,Miljö!$B$1:$T$480,MATCH("Såld mängd produktionsspecifik fjärrvärme (GWh)",Miljö!$B$1:$T$1,0),FALSE))</f>
        <v/>
      </c>
      <c r="J128" s="122" t="str">
        <f t="shared" si="1"/>
        <v>Halmstads Energi och Miljö AB</v>
      </c>
    </row>
    <row r="129" spans="1:10" x14ac:dyDescent="0.25">
      <c r="A129" t="s">
        <v>183</v>
      </c>
      <c r="B129" t="s">
        <v>184</v>
      </c>
      <c r="C129"/>
      <c r="D129" s="122" t="str">
        <f>IF(ISERROR(1/VLOOKUP($B129,Kraftvärmeprod!$B$1:$D$480,MATCH("Total värmeproduktion i kraftvärmeverk i kombinerad drift (GWh)",Kraftvärmeprod!$B$1:$AV$1,0),FALSE)),"Ej kraftvärme","Alternativproduktionsmetoden")</f>
        <v>Ej kraftvärme</v>
      </c>
      <c r="E129" s="122">
        <f>VLOOKUP($B129,Totalt!$B$1:$BP$480,MATCH("total el",Totalt!$B$1:$BP$1,0),FALSE)</f>
        <v>1.296</v>
      </c>
      <c r="F129" s="123" t="str">
        <f>IF(ISERROR(1/VLOOKUP($B129,Kraftvärmeprod!$B$1:$BD$480,MATCH("Total värmeproduktion i kraftvärmeverk i kombinerad drift (GWh)",Kraftvärmeprod!$B$1:$AV$1,0),FALSE)),"",VLOOKUP($B129,'Slutlig allokering kvv'!$B$1:$BA$480,MATCH(F$1,'Slutlig allokering kvv'!$B$1:$AS$1,0),FALSE))</f>
        <v/>
      </c>
      <c r="G129" s="122" t="str">
        <f>IF(ISERROR(1/VLOOKUP($B129,Kraftvärmeprod!$B$1:$AV$480,MATCH("Producerad elenergi i kraftvärmeverk (GWh)",Kraftvärmeprod!$B$1:$AV$1,0),FALSE)),"",VLOOKUP($B129,Kraftvärmeprod!$B$1:$AV$480,MATCH("Producerad elenergi i kraftvärmeverk (GWh)",Kraftvärmeprod!$B$1:$AV$1,0),FALSE))</f>
        <v/>
      </c>
      <c r="H129" s="122" t="str">
        <f>IF(ISERROR(1/VLOOKUP($B129,Miljö!$B$1:$T$480,MATCH("Såld mängd produktionsspecifik fjärrvärme (GWh)",Miljö!$B$1:$T$1,0),FALSE)),"",VLOOKUP($B129,Miljö!$B$1:$T$480,MATCH("Såld mängd produktionsspecifik fjärrvärme (GWh)",Miljö!$B$1:$T$1,0),FALSE))</f>
        <v/>
      </c>
      <c r="J129" s="122" t="str">
        <f t="shared" si="1"/>
        <v>Hammarö Energi AB</v>
      </c>
    </row>
    <row r="130" spans="1:10" x14ac:dyDescent="0.25">
      <c r="A130" t="s">
        <v>185</v>
      </c>
      <c r="B130" t="s">
        <v>186</v>
      </c>
      <c r="C130"/>
      <c r="D130" s="122" t="str">
        <f>IF(ISERROR(1/VLOOKUP($B130,Kraftvärmeprod!$B$1:$D$480,MATCH("Total värmeproduktion i kraftvärmeverk i kombinerad drift (GWh)",Kraftvärmeprod!$B$1:$AV$1,0),FALSE)),"Ej kraftvärme","Alternativproduktionsmetoden")</f>
        <v>Alternativproduktionsmetoden</v>
      </c>
      <c r="E130" s="122">
        <f>VLOOKUP($B130,Totalt!$B$1:$BP$480,MATCH("total el",Totalt!$B$1:$BP$1,0),FALSE)</f>
        <v>1.6739999999999999</v>
      </c>
      <c r="F130" s="123">
        <f>IF(ISERROR(1/VLOOKUP($B130,Kraftvärmeprod!$B$1:$BD$480,MATCH("Total värmeproduktion i kraftvärmeverk i kombinerad drift (GWh)",Kraftvärmeprod!$B$1:$AV$1,0),FALSE)),"",VLOOKUP($B130,'Slutlig allokering kvv'!$B$1:$BA$480,MATCH(F$1,'Slutlig allokering kvv'!$B$1:$AS$1,0),FALSE))</f>
        <v>0.64572458471760785</v>
      </c>
      <c r="G130" s="122">
        <f>IF(ISERROR(1/VLOOKUP($B130,Kraftvärmeprod!$B$1:$AV$480,MATCH("Producerad elenergi i kraftvärmeverk (GWh)",Kraftvärmeprod!$B$1:$AV$1,0),FALSE)),"",VLOOKUP($B130,Kraftvärmeprod!$B$1:$AV$480,MATCH("Producerad elenergi i kraftvärmeverk (GWh)",Kraftvärmeprod!$B$1:$AV$1,0),FALSE))</f>
        <v>8.4</v>
      </c>
      <c r="H130" s="122" t="str">
        <f>IF(ISERROR(1/VLOOKUP($B130,Miljö!$B$1:$T$480,MATCH("Såld mängd produktionsspecifik fjärrvärme (GWh)",Miljö!$B$1:$T$1,0),FALSE)),"",VLOOKUP($B130,Miljö!$B$1:$T$480,MATCH("Såld mängd produktionsspecifik fjärrvärme (GWh)",Miljö!$B$1:$T$1,0),FALSE))</f>
        <v/>
      </c>
      <c r="J130" s="122" t="str">
        <f t="shared" si="1"/>
        <v>Hedemora Energi AB</v>
      </c>
    </row>
    <row r="131" spans="1:10" x14ac:dyDescent="0.25">
      <c r="A131" t="s">
        <v>185</v>
      </c>
      <c r="B131" t="s">
        <v>187</v>
      </c>
      <c r="C131"/>
      <c r="D131" s="122" t="str">
        <f>IF(ISERROR(1/VLOOKUP($B131,Kraftvärmeprod!$B$1:$D$480,MATCH("Total värmeproduktion i kraftvärmeverk i kombinerad drift (GWh)",Kraftvärmeprod!$B$1:$AV$1,0),FALSE)),"Ej kraftvärme","Alternativproduktionsmetoden")</f>
        <v>Ej kraftvärme</v>
      </c>
      <c r="E131" s="122">
        <f>VLOOKUP($B131,Totalt!$B$1:$BP$480,MATCH("total el",Totalt!$B$1:$BP$1,0),FALSE)</f>
        <v>0.183</v>
      </c>
      <c r="F131" s="123" t="str">
        <f>IF(ISERROR(1/VLOOKUP($B131,Kraftvärmeprod!$B$1:$BD$480,MATCH("Total värmeproduktion i kraftvärmeverk i kombinerad drift (GWh)",Kraftvärmeprod!$B$1:$AV$1,0),FALSE)),"",VLOOKUP($B131,'Slutlig allokering kvv'!$B$1:$BA$480,MATCH(F$1,'Slutlig allokering kvv'!$B$1:$AS$1,0),FALSE))</f>
        <v/>
      </c>
      <c r="G131" s="122" t="str">
        <f>IF(ISERROR(1/VLOOKUP($B131,Kraftvärmeprod!$B$1:$AV$480,MATCH("Producerad elenergi i kraftvärmeverk (GWh)",Kraftvärmeprod!$B$1:$AV$1,0),FALSE)),"",VLOOKUP($B131,Kraftvärmeprod!$B$1:$AV$480,MATCH("Producerad elenergi i kraftvärmeverk (GWh)",Kraftvärmeprod!$B$1:$AV$1,0),FALSE))</f>
        <v/>
      </c>
      <c r="H131" s="122" t="str">
        <f>IF(ISERROR(1/VLOOKUP($B131,Miljö!$B$1:$T$480,MATCH("Såld mängd produktionsspecifik fjärrvärme (GWh)",Miljö!$B$1:$T$1,0),FALSE)),"",VLOOKUP($B131,Miljö!$B$1:$T$480,MATCH("Såld mängd produktionsspecifik fjärrvärme (GWh)",Miljö!$B$1:$T$1,0),FALSE))</f>
        <v/>
      </c>
      <c r="J131" s="122" t="str">
        <f t="shared" ref="J131:J194" si="2">A131</f>
        <v>Hedemora Energi AB</v>
      </c>
    </row>
    <row r="132" spans="1:10" x14ac:dyDescent="0.25">
      <c r="A132" t="s">
        <v>185</v>
      </c>
      <c r="B132" t="s">
        <v>188</v>
      </c>
      <c r="C132"/>
      <c r="D132" s="122" t="str">
        <f>IF(ISERROR(1/VLOOKUP($B132,Kraftvärmeprod!$B$1:$D$480,MATCH("Total värmeproduktion i kraftvärmeverk i kombinerad drift (GWh)",Kraftvärmeprod!$B$1:$AV$1,0),FALSE)),"Ej kraftvärme","Alternativproduktionsmetoden")</f>
        <v>Ej kraftvärme</v>
      </c>
      <c r="E132" s="122">
        <f>VLOOKUP($B132,Totalt!$B$1:$BP$480,MATCH("total el",Totalt!$B$1:$BP$1,0),FALSE)</f>
        <v>5.9249999999999997E-2</v>
      </c>
      <c r="F132" s="123" t="str">
        <f>IF(ISERROR(1/VLOOKUP($B132,Kraftvärmeprod!$B$1:$BD$480,MATCH("Total värmeproduktion i kraftvärmeverk i kombinerad drift (GWh)",Kraftvärmeprod!$B$1:$AV$1,0),FALSE)),"",VLOOKUP($B132,'Slutlig allokering kvv'!$B$1:$BA$480,MATCH(F$1,'Slutlig allokering kvv'!$B$1:$AS$1,0),FALSE))</f>
        <v/>
      </c>
      <c r="G132" s="122" t="str">
        <f>IF(ISERROR(1/VLOOKUP($B132,Kraftvärmeprod!$B$1:$AV$480,MATCH("Producerad elenergi i kraftvärmeverk (GWh)",Kraftvärmeprod!$B$1:$AV$1,0),FALSE)),"",VLOOKUP($B132,Kraftvärmeprod!$B$1:$AV$480,MATCH("Producerad elenergi i kraftvärmeverk (GWh)",Kraftvärmeprod!$B$1:$AV$1,0),FALSE))</f>
        <v/>
      </c>
      <c r="H132" s="122" t="str">
        <f>IF(ISERROR(1/VLOOKUP($B132,Miljö!$B$1:$T$480,MATCH("Såld mängd produktionsspecifik fjärrvärme (GWh)",Miljö!$B$1:$T$1,0),FALSE)),"",VLOOKUP($B132,Miljö!$B$1:$T$480,MATCH("Såld mängd produktionsspecifik fjärrvärme (GWh)",Miljö!$B$1:$T$1,0),FALSE))</f>
        <v/>
      </c>
      <c r="J132" s="122" t="str">
        <f t="shared" si="2"/>
        <v>Hedemora Energi AB</v>
      </c>
    </row>
    <row r="133" spans="1:10" x14ac:dyDescent="0.25">
      <c r="A133" t="s">
        <v>185</v>
      </c>
      <c r="B133" t="s">
        <v>189</v>
      </c>
      <c r="C133"/>
      <c r="D133" s="122" t="str">
        <f>IF(ISERROR(1/VLOOKUP($B133,Kraftvärmeprod!$B$1:$D$480,MATCH("Total värmeproduktion i kraftvärmeverk i kombinerad drift (GWh)",Kraftvärmeprod!$B$1:$AV$1,0),FALSE)),"Ej kraftvärme","Alternativproduktionsmetoden")</f>
        <v>Alternativproduktionsmetoden</v>
      </c>
      <c r="E133" s="122">
        <f>VLOOKUP($B133,Totalt!$B$1:$BP$480,MATCH("total el",Totalt!$B$1:$BP$1,0),FALSE)</f>
        <v>1.47</v>
      </c>
      <c r="F133" s="123">
        <f>IF(ISERROR(1/VLOOKUP($B133,Kraftvärmeprod!$B$1:$BD$480,MATCH("Total värmeproduktion i kraftvärmeverk i kombinerad drift (GWh)",Kraftvärmeprod!$B$1:$AV$1,0),FALSE)),"",VLOOKUP($B133,'Slutlig allokering kvv'!$B$1:$BA$480,MATCH(F$1,'Slutlig allokering kvv'!$B$1:$AS$1,0),FALSE))</f>
        <v>0.67078206278026897</v>
      </c>
      <c r="G133" s="122">
        <f>IF(ISERROR(1/VLOOKUP($B133,Kraftvärmeprod!$B$1:$AV$480,MATCH("Producerad elenergi i kraftvärmeverk (GWh)",Kraftvärmeprod!$B$1:$AV$1,0),FALSE)),"",VLOOKUP($B133,Kraftvärmeprod!$B$1:$AV$480,MATCH("Producerad elenergi i kraftvärmeverk (GWh)",Kraftvärmeprod!$B$1:$AV$1,0),FALSE))</f>
        <v>7.1</v>
      </c>
      <c r="H133" s="122" t="str">
        <f>IF(ISERROR(1/VLOOKUP($B133,Miljö!$B$1:$T$480,MATCH("Såld mängd produktionsspecifik fjärrvärme (GWh)",Miljö!$B$1:$T$1,0),FALSE)),"",VLOOKUP($B133,Miljö!$B$1:$T$480,MATCH("Såld mängd produktionsspecifik fjärrvärme (GWh)",Miljö!$B$1:$T$1,0),FALSE))</f>
        <v/>
      </c>
      <c r="J133" s="122" t="str">
        <f t="shared" si="2"/>
        <v>Hedemora Energi AB</v>
      </c>
    </row>
    <row r="134" spans="1:10" x14ac:dyDescent="0.25">
      <c r="A134" t="s">
        <v>190</v>
      </c>
      <c r="B134" t="s">
        <v>191</v>
      </c>
      <c r="C134"/>
      <c r="D134" s="122" t="str">
        <f>IF(ISERROR(1/VLOOKUP($B134,Kraftvärmeprod!$B$1:$D$480,MATCH("Total värmeproduktion i kraftvärmeverk i kombinerad drift (GWh)",Kraftvärmeprod!$B$1:$AV$1,0),FALSE)),"Ej kraftvärme","Alternativproduktionsmetoden")</f>
        <v>Ej kraftvärme</v>
      </c>
      <c r="E134" s="122">
        <f>VLOOKUP($B134,Totalt!$B$1:$BP$480,MATCH("total el",Totalt!$B$1:$BP$1,0),FALSE)</f>
        <v>0.72199999999999998</v>
      </c>
      <c r="F134" s="123" t="str">
        <f>IF(ISERROR(1/VLOOKUP($B134,Kraftvärmeprod!$B$1:$BD$480,MATCH("Total värmeproduktion i kraftvärmeverk i kombinerad drift (GWh)",Kraftvärmeprod!$B$1:$AV$1,0),FALSE)),"",VLOOKUP($B134,'Slutlig allokering kvv'!$B$1:$BA$480,MATCH(F$1,'Slutlig allokering kvv'!$B$1:$AS$1,0),FALSE))</f>
        <v/>
      </c>
      <c r="G134" s="122" t="str">
        <f>IF(ISERROR(1/VLOOKUP($B134,Kraftvärmeprod!$B$1:$AV$480,MATCH("Producerad elenergi i kraftvärmeverk (GWh)",Kraftvärmeprod!$B$1:$AV$1,0),FALSE)),"",VLOOKUP($B134,Kraftvärmeprod!$B$1:$AV$480,MATCH("Producerad elenergi i kraftvärmeverk (GWh)",Kraftvärmeprod!$B$1:$AV$1,0),FALSE))</f>
        <v/>
      </c>
      <c r="H134" s="122" t="str">
        <f>IF(ISERROR(1/VLOOKUP($B134,Miljö!$B$1:$T$480,MATCH("Såld mängd produktionsspecifik fjärrvärme (GWh)",Miljö!$B$1:$T$1,0),FALSE)),"",VLOOKUP($B134,Miljö!$B$1:$T$480,MATCH("Såld mängd produktionsspecifik fjärrvärme (GWh)",Miljö!$B$1:$T$1,0),FALSE))</f>
        <v/>
      </c>
      <c r="J134" s="122" t="str">
        <f t="shared" si="2"/>
        <v>Hjo Energi AB</v>
      </c>
    </row>
    <row r="135" spans="1:10" x14ac:dyDescent="0.25">
      <c r="A135" t="s">
        <v>192</v>
      </c>
      <c r="B135" t="s">
        <v>193</v>
      </c>
      <c r="C135"/>
      <c r="D135" s="122" t="str">
        <f>IF(ISERROR(1/VLOOKUP($B135,Kraftvärmeprod!$B$1:$D$480,MATCH("Total värmeproduktion i kraftvärmeverk i kombinerad drift (GWh)",Kraftvärmeprod!$B$1:$AV$1,0),FALSE)),"Ej kraftvärme","Alternativproduktionsmetoden")</f>
        <v>Alternativproduktionsmetoden</v>
      </c>
      <c r="E135" s="122">
        <f>VLOOKUP($B135,Totalt!$B$1:$BP$480,MATCH("total el",Totalt!$B$1:$BP$1,0),FALSE)</f>
        <v>9.5815300000000008</v>
      </c>
      <c r="F135" s="123">
        <f>IF(ISERROR(1/VLOOKUP($B135,Kraftvärmeprod!$B$1:$BD$480,MATCH("Total värmeproduktion i kraftvärmeverk i kombinerad drift (GWh)",Kraftvärmeprod!$B$1:$AV$1,0),FALSE)),"",VLOOKUP($B135,'Slutlig allokering kvv'!$B$1:$BA$480,MATCH(F$1,'Slutlig allokering kvv'!$B$1:$AS$1,0),FALSE))</f>
        <v>0.61091414752116102</v>
      </c>
      <c r="G135" s="122">
        <f>IF(ISERROR(1/VLOOKUP($B135,Kraftvärmeprod!$B$1:$AV$480,MATCH("Producerad elenergi i kraftvärmeverk (GWh)",Kraftvärmeprod!$B$1:$AV$1,0),FALSE)),"",VLOOKUP($B135,Kraftvärmeprod!$B$1:$AV$480,MATCH("Producerad elenergi i kraftvärmeverk (GWh)",Kraftvärmeprod!$B$1:$AV$1,0),FALSE))</f>
        <v>33.299999999999997</v>
      </c>
      <c r="H135" s="122" t="str">
        <f>IF(ISERROR(1/VLOOKUP($B135,Miljö!$B$1:$T$480,MATCH("Såld mängd produktionsspecifik fjärrvärme (GWh)",Miljö!$B$1:$T$1,0),FALSE)),"",VLOOKUP($B135,Miljö!$B$1:$T$480,MATCH("Såld mängd produktionsspecifik fjärrvärme (GWh)",Miljö!$B$1:$T$1,0),FALSE))</f>
        <v/>
      </c>
      <c r="J135" s="122" t="str">
        <f t="shared" si="2"/>
        <v>Härnösand Energi &amp; Miljö AB</v>
      </c>
    </row>
    <row r="136" spans="1:10" x14ac:dyDescent="0.25">
      <c r="A136" t="s">
        <v>194</v>
      </c>
      <c r="B136" t="s">
        <v>195</v>
      </c>
      <c r="C136"/>
      <c r="D136" s="122" t="str">
        <f>IF(ISERROR(1/VLOOKUP($B136,Kraftvärmeprod!$B$1:$D$480,MATCH("Total värmeproduktion i kraftvärmeverk i kombinerad drift (GWh)",Kraftvärmeprod!$B$1:$AV$1,0),FALSE)),"Ej kraftvärme","Alternativproduktionsmetoden")</f>
        <v>Alternativproduktionsmetoden</v>
      </c>
      <c r="E136" s="122">
        <f>VLOOKUP($B136,Totalt!$B$1:$BP$480,MATCH("total el",Totalt!$B$1:$BP$1,0),FALSE)</f>
        <v>9.1</v>
      </c>
      <c r="F136" s="123">
        <f>IF(ISERROR(1/VLOOKUP($B136,Kraftvärmeprod!$B$1:$BD$480,MATCH("Total värmeproduktion i kraftvärmeverk i kombinerad drift (GWh)",Kraftvärmeprod!$B$1:$AV$1,0),FALSE)),"",VLOOKUP($B136,'Slutlig allokering kvv'!$B$1:$BA$480,MATCH(F$1,'Slutlig allokering kvv'!$B$1:$AS$1,0),FALSE))</f>
        <v>0.78206957136794453</v>
      </c>
      <c r="G136" s="122">
        <f>IF(ISERROR(1/VLOOKUP($B136,Kraftvärmeprod!$B$1:$AV$480,MATCH("Producerad elenergi i kraftvärmeverk (GWh)",Kraftvärmeprod!$B$1:$AV$1,0),FALSE)),"",VLOOKUP($B136,Kraftvärmeprod!$B$1:$AV$480,MATCH("Producerad elenergi i kraftvärmeverk (GWh)",Kraftvärmeprod!$B$1:$AV$1,0),FALSE))</f>
        <v>9.1</v>
      </c>
      <c r="H136" s="122" t="str">
        <f>IF(ISERROR(1/VLOOKUP($B136,Miljö!$B$1:$T$480,MATCH("Såld mängd produktionsspecifik fjärrvärme (GWh)",Miljö!$B$1:$T$1,0),FALSE)),"",VLOOKUP($B136,Miljö!$B$1:$T$480,MATCH("Såld mängd produktionsspecifik fjärrvärme (GWh)",Miljö!$B$1:$T$1,0),FALSE))</f>
        <v/>
      </c>
      <c r="J136" s="122" t="str">
        <f t="shared" si="2"/>
        <v>Hässleholm Miljö AB</v>
      </c>
    </row>
    <row r="137" spans="1:10" x14ac:dyDescent="0.25">
      <c r="A137" t="s">
        <v>194</v>
      </c>
      <c r="B137" t="s">
        <v>196</v>
      </c>
      <c r="C137"/>
      <c r="D137" s="122" t="str">
        <f>IF(ISERROR(1/VLOOKUP($B137,Kraftvärmeprod!$B$1:$D$480,MATCH("Total värmeproduktion i kraftvärmeverk i kombinerad drift (GWh)",Kraftvärmeprod!$B$1:$AV$1,0),FALSE)),"Ej kraftvärme","Alternativproduktionsmetoden")</f>
        <v>Ej kraftvärme</v>
      </c>
      <c r="E137" s="122">
        <f>VLOOKUP($B137,Totalt!$B$1:$BP$480,MATCH("total el",Totalt!$B$1:$BP$1,0),FALSE)</f>
        <v>0.64</v>
      </c>
      <c r="F137" s="123" t="str">
        <f>IF(ISERROR(1/VLOOKUP($B137,Kraftvärmeprod!$B$1:$BD$480,MATCH("Total värmeproduktion i kraftvärmeverk i kombinerad drift (GWh)",Kraftvärmeprod!$B$1:$AV$1,0),FALSE)),"",VLOOKUP($B137,'Slutlig allokering kvv'!$B$1:$BA$480,MATCH(F$1,'Slutlig allokering kvv'!$B$1:$AS$1,0),FALSE))</f>
        <v/>
      </c>
      <c r="G137" s="122" t="str">
        <f>IF(ISERROR(1/VLOOKUP($B137,Kraftvärmeprod!$B$1:$AV$480,MATCH("Producerad elenergi i kraftvärmeverk (GWh)",Kraftvärmeprod!$B$1:$AV$1,0),FALSE)),"",VLOOKUP($B137,Kraftvärmeprod!$B$1:$AV$480,MATCH("Producerad elenergi i kraftvärmeverk (GWh)",Kraftvärmeprod!$B$1:$AV$1,0),FALSE))</f>
        <v/>
      </c>
      <c r="H137" s="122" t="str">
        <f>IF(ISERROR(1/VLOOKUP($B137,Miljö!$B$1:$T$480,MATCH("Såld mängd produktionsspecifik fjärrvärme (GWh)",Miljö!$B$1:$T$1,0),FALSE)),"",VLOOKUP($B137,Miljö!$B$1:$T$480,MATCH("Såld mängd produktionsspecifik fjärrvärme (GWh)",Miljö!$B$1:$T$1,0),FALSE))</f>
        <v/>
      </c>
      <c r="J137" s="122" t="str">
        <f t="shared" si="2"/>
        <v>Hässleholm Miljö AB</v>
      </c>
    </row>
    <row r="138" spans="1:10" x14ac:dyDescent="0.25">
      <c r="A138" t="s">
        <v>197</v>
      </c>
      <c r="B138" t="s">
        <v>198</v>
      </c>
      <c r="C138"/>
      <c r="D138" s="122" t="str">
        <f>IF(ISERROR(1/VLOOKUP($B138,Kraftvärmeprod!$B$1:$D$480,MATCH("Total värmeproduktion i kraftvärmeverk i kombinerad drift (GWh)",Kraftvärmeprod!$B$1:$AV$1,0),FALSE)),"Ej kraftvärme","Alternativproduktionsmetoden")</f>
        <v>Ej kraftvärme</v>
      </c>
      <c r="E138" s="122">
        <f>VLOOKUP($B138,Totalt!$B$1:$BP$480,MATCH("total el",Totalt!$B$1:$BP$1,0),FALSE)</f>
        <v>0.34950799999999999</v>
      </c>
      <c r="F138" s="123" t="str">
        <f>IF(ISERROR(1/VLOOKUP($B138,Kraftvärmeprod!$B$1:$BD$480,MATCH("Total värmeproduktion i kraftvärmeverk i kombinerad drift (GWh)",Kraftvärmeprod!$B$1:$AV$1,0),FALSE)),"",VLOOKUP($B138,'Slutlig allokering kvv'!$B$1:$BA$480,MATCH(F$1,'Slutlig allokering kvv'!$B$1:$AS$1,0),FALSE))</f>
        <v/>
      </c>
      <c r="G138" s="122" t="str">
        <f>IF(ISERROR(1/VLOOKUP($B138,Kraftvärmeprod!$B$1:$AV$480,MATCH("Producerad elenergi i kraftvärmeverk (GWh)",Kraftvärmeprod!$B$1:$AV$1,0),FALSE)),"",VLOOKUP($B138,Kraftvärmeprod!$B$1:$AV$480,MATCH("Producerad elenergi i kraftvärmeverk (GWh)",Kraftvärmeprod!$B$1:$AV$1,0),FALSE))</f>
        <v/>
      </c>
      <c r="H138" s="122" t="str">
        <f>IF(ISERROR(1/VLOOKUP($B138,Miljö!$B$1:$T$480,MATCH("Såld mängd produktionsspecifik fjärrvärme (GWh)",Miljö!$B$1:$T$1,0),FALSE)),"",VLOOKUP($B138,Miljö!$B$1:$T$480,MATCH("Såld mängd produktionsspecifik fjärrvärme (GWh)",Miljö!$B$1:$T$1,0),FALSE))</f>
        <v/>
      </c>
      <c r="J138" s="122" t="str">
        <f t="shared" si="2"/>
        <v>Höganäs Energi AB</v>
      </c>
    </row>
    <row r="139" spans="1:10" x14ac:dyDescent="0.25">
      <c r="A139" t="s">
        <v>199</v>
      </c>
      <c r="B139" t="s">
        <v>200</v>
      </c>
      <c r="C139"/>
      <c r="D139" s="122" t="str">
        <f>IF(ISERROR(1/VLOOKUP($B139,Kraftvärmeprod!$B$1:$D$480,MATCH("Total värmeproduktion i kraftvärmeverk i kombinerad drift (GWh)",Kraftvärmeprod!$B$1:$AV$1,0),FALSE)),"Ej kraftvärme","Alternativproduktionsmetoden")</f>
        <v>Ej kraftvärme</v>
      </c>
      <c r="E139" s="122">
        <f>VLOOKUP($B139,Totalt!$B$1:$BP$480,MATCH("total el",Totalt!$B$1:$BP$1,0),FALSE)</f>
        <v>1</v>
      </c>
      <c r="F139" s="123" t="str">
        <f>IF(ISERROR(1/VLOOKUP($B139,Kraftvärmeprod!$B$1:$BD$480,MATCH("Total värmeproduktion i kraftvärmeverk i kombinerad drift (GWh)",Kraftvärmeprod!$B$1:$AV$1,0),FALSE)),"",VLOOKUP($B139,'Slutlig allokering kvv'!$B$1:$BA$480,MATCH(F$1,'Slutlig allokering kvv'!$B$1:$AS$1,0),FALSE))</f>
        <v/>
      </c>
      <c r="G139" s="122" t="str">
        <f>IF(ISERROR(1/VLOOKUP($B139,Kraftvärmeprod!$B$1:$AV$480,MATCH("Producerad elenergi i kraftvärmeverk (GWh)",Kraftvärmeprod!$B$1:$AV$1,0),FALSE)),"",VLOOKUP($B139,Kraftvärmeprod!$B$1:$AV$480,MATCH("Producerad elenergi i kraftvärmeverk (GWh)",Kraftvärmeprod!$B$1:$AV$1,0),FALSE))</f>
        <v/>
      </c>
      <c r="H139" s="122" t="str">
        <f>IF(ISERROR(1/VLOOKUP($B139,Miljö!$B$1:$T$480,MATCH("Såld mängd produktionsspecifik fjärrvärme (GWh)",Miljö!$B$1:$T$1,0),FALSE)),"",VLOOKUP($B139,Miljö!$B$1:$T$480,MATCH("Såld mängd produktionsspecifik fjärrvärme (GWh)",Miljö!$B$1:$T$1,0),FALSE))</f>
        <v/>
      </c>
      <c r="J139" s="122" t="str">
        <f t="shared" si="2"/>
        <v>Jokkmokks Värmeverk AB</v>
      </c>
    </row>
    <row r="140" spans="1:10" x14ac:dyDescent="0.25">
      <c r="A140" t="s">
        <v>201</v>
      </c>
      <c r="B140" t="s">
        <v>202</v>
      </c>
      <c r="C140"/>
      <c r="D140" s="122" t="str">
        <f>IF(ISERROR(1/VLOOKUP($B140,Kraftvärmeprod!$B$1:$D$480,MATCH("Total värmeproduktion i kraftvärmeverk i kombinerad drift (GWh)",Kraftvärmeprod!$B$1:$AV$1,0),FALSE)),"Ej kraftvärme","Alternativproduktionsmetoden")</f>
        <v>Ej kraftvärme</v>
      </c>
      <c r="E140" s="122">
        <f>VLOOKUP($B140,Totalt!$B$1:$BP$480,MATCH("total el",Totalt!$B$1:$BP$1,0),FALSE)</f>
        <v>0</v>
      </c>
      <c r="F140" s="123" t="str">
        <f>IF(ISERROR(1/VLOOKUP($B140,Kraftvärmeprod!$B$1:$BD$480,MATCH("Total värmeproduktion i kraftvärmeverk i kombinerad drift (GWh)",Kraftvärmeprod!$B$1:$AV$1,0),FALSE)),"",VLOOKUP($B140,'Slutlig allokering kvv'!$B$1:$BA$480,MATCH(F$1,'Slutlig allokering kvv'!$B$1:$AS$1,0),FALSE))</f>
        <v/>
      </c>
      <c r="G140" s="122" t="str">
        <f>IF(ISERROR(1/VLOOKUP($B140,Kraftvärmeprod!$B$1:$AV$480,MATCH("Producerad elenergi i kraftvärmeverk (GWh)",Kraftvärmeprod!$B$1:$AV$1,0),FALSE)),"",VLOOKUP($B140,Kraftvärmeprod!$B$1:$AV$480,MATCH("Producerad elenergi i kraftvärmeverk (GWh)",Kraftvärmeprod!$B$1:$AV$1,0),FALSE))</f>
        <v/>
      </c>
      <c r="H140" s="122" t="str">
        <f>IF(ISERROR(1/VLOOKUP($B140,Miljö!$B$1:$T$480,MATCH("Såld mängd produktionsspecifik fjärrvärme (GWh)",Miljö!$B$1:$T$1,0),FALSE)),"",VLOOKUP($B140,Miljö!$B$1:$T$480,MATCH("Såld mängd produktionsspecifik fjärrvärme (GWh)",Miljö!$B$1:$T$1,0),FALSE))</f>
        <v/>
      </c>
      <c r="J140" s="122" t="str">
        <f t="shared" si="2"/>
        <v>Jämtkraft AB</v>
      </c>
    </row>
    <row r="141" spans="1:10" x14ac:dyDescent="0.25">
      <c r="A141" t="s">
        <v>201</v>
      </c>
      <c r="B141" t="s">
        <v>203</v>
      </c>
      <c r="C141"/>
      <c r="D141" s="122" t="str">
        <f>IF(ISERROR(1/VLOOKUP($B141,Kraftvärmeprod!$B$1:$D$480,MATCH("Total värmeproduktion i kraftvärmeverk i kombinerad drift (GWh)",Kraftvärmeprod!$B$1:$AV$1,0),FALSE)),"Ej kraftvärme","Alternativproduktionsmetoden")</f>
        <v>Ej kraftvärme</v>
      </c>
      <c r="E141" s="122">
        <f>VLOOKUP($B141,Totalt!$B$1:$BP$480,MATCH("total el",Totalt!$B$1:$BP$1,0),FALSE)</f>
        <v>0.76340000000000008</v>
      </c>
      <c r="F141" s="123" t="str">
        <f>IF(ISERROR(1/VLOOKUP($B141,Kraftvärmeprod!$B$1:$BD$480,MATCH("Total värmeproduktion i kraftvärmeverk i kombinerad drift (GWh)",Kraftvärmeprod!$B$1:$AV$1,0),FALSE)),"",VLOOKUP($B141,'Slutlig allokering kvv'!$B$1:$BA$480,MATCH(F$1,'Slutlig allokering kvv'!$B$1:$AS$1,0),FALSE))</f>
        <v/>
      </c>
      <c r="G141" s="122" t="str">
        <f>IF(ISERROR(1/VLOOKUP($B141,Kraftvärmeprod!$B$1:$AV$480,MATCH("Producerad elenergi i kraftvärmeverk (GWh)",Kraftvärmeprod!$B$1:$AV$1,0),FALSE)),"",VLOOKUP($B141,Kraftvärmeprod!$B$1:$AV$480,MATCH("Producerad elenergi i kraftvärmeverk (GWh)",Kraftvärmeprod!$B$1:$AV$1,0),FALSE))</f>
        <v/>
      </c>
      <c r="H141" s="122" t="str">
        <f>IF(ISERROR(1/VLOOKUP($B141,Miljö!$B$1:$T$480,MATCH("Såld mängd produktionsspecifik fjärrvärme (GWh)",Miljö!$B$1:$T$1,0),FALSE)),"",VLOOKUP($B141,Miljö!$B$1:$T$480,MATCH("Såld mängd produktionsspecifik fjärrvärme (GWh)",Miljö!$B$1:$T$1,0),FALSE))</f>
        <v/>
      </c>
      <c r="J141" s="122" t="str">
        <f t="shared" si="2"/>
        <v>Jämtkraft AB</v>
      </c>
    </row>
    <row r="142" spans="1:10" x14ac:dyDescent="0.25">
      <c r="A142" t="s">
        <v>201</v>
      </c>
      <c r="B142" t="s">
        <v>204</v>
      </c>
      <c r="C142"/>
      <c r="D142" s="122" t="str">
        <f>IF(ISERROR(1/VLOOKUP($B142,Kraftvärmeprod!$B$1:$D$480,MATCH("Total värmeproduktion i kraftvärmeverk i kombinerad drift (GWh)",Kraftvärmeprod!$B$1:$AV$1,0),FALSE)),"Ej kraftvärme","Alternativproduktionsmetoden")</f>
        <v>Ej kraftvärme</v>
      </c>
      <c r="E142" s="122">
        <f>VLOOKUP($B142,Totalt!$B$1:$BP$480,MATCH("total el",Totalt!$B$1:$BP$1,0),FALSE)</f>
        <v>2.3832</v>
      </c>
      <c r="F142" s="123" t="str">
        <f>IF(ISERROR(1/VLOOKUP($B142,Kraftvärmeprod!$B$1:$BD$480,MATCH("Total värmeproduktion i kraftvärmeverk i kombinerad drift (GWh)",Kraftvärmeprod!$B$1:$AV$1,0),FALSE)),"",VLOOKUP($B142,'Slutlig allokering kvv'!$B$1:$BA$480,MATCH(F$1,'Slutlig allokering kvv'!$B$1:$AS$1,0),FALSE))</f>
        <v/>
      </c>
      <c r="G142" s="122" t="str">
        <f>IF(ISERROR(1/VLOOKUP($B142,Kraftvärmeprod!$B$1:$AV$480,MATCH("Producerad elenergi i kraftvärmeverk (GWh)",Kraftvärmeprod!$B$1:$AV$1,0),FALSE)),"",VLOOKUP($B142,Kraftvärmeprod!$B$1:$AV$480,MATCH("Producerad elenergi i kraftvärmeverk (GWh)",Kraftvärmeprod!$B$1:$AV$1,0),FALSE))</f>
        <v/>
      </c>
      <c r="H142" s="122" t="str">
        <f>IF(ISERROR(1/VLOOKUP($B142,Miljö!$B$1:$T$480,MATCH("Såld mängd produktionsspecifik fjärrvärme (GWh)",Miljö!$B$1:$T$1,0),FALSE)),"",VLOOKUP($B142,Miljö!$B$1:$T$480,MATCH("Såld mängd produktionsspecifik fjärrvärme (GWh)",Miljö!$B$1:$T$1,0),FALSE))</f>
        <v/>
      </c>
      <c r="J142" s="122" t="str">
        <f t="shared" si="2"/>
        <v>Jämtkraft AB</v>
      </c>
    </row>
    <row r="143" spans="1:10" x14ac:dyDescent="0.25">
      <c r="A143" t="s">
        <v>201</v>
      </c>
      <c r="B143" t="s">
        <v>205</v>
      </c>
      <c r="C143"/>
      <c r="D143" s="122" t="str">
        <f>IF(ISERROR(1/VLOOKUP($B143,Kraftvärmeprod!$B$1:$D$480,MATCH("Total värmeproduktion i kraftvärmeverk i kombinerad drift (GWh)",Kraftvärmeprod!$B$1:$AV$1,0),FALSE)),"Ej kraftvärme","Alternativproduktionsmetoden")</f>
        <v>Alternativproduktionsmetoden</v>
      </c>
      <c r="E143" s="122">
        <f>VLOOKUP($B143,Totalt!$B$1:$BP$480,MATCH("total el",Totalt!$B$1:$BP$1,0),FALSE)</f>
        <v>15.3012</v>
      </c>
      <c r="F143" s="123">
        <f>IF(ISERROR(1/VLOOKUP($B143,Kraftvärmeprod!$B$1:$BD$480,MATCH("Total värmeproduktion i kraftvärmeverk i kombinerad drift (GWh)",Kraftvärmeprod!$B$1:$AV$1,0),FALSE)),"",VLOOKUP($B143,'Slutlig allokering kvv'!$B$1:$BA$480,MATCH(F$1,'Slutlig allokering kvv'!$B$1:$AS$1,0),FALSE))</f>
        <v>0.45850377906976764</v>
      </c>
      <c r="G143" s="122">
        <f>IF(ISERROR(1/VLOOKUP($B143,Kraftvärmeprod!$B$1:$AV$480,MATCH("Producerad elenergi i kraftvärmeverk (GWh)",Kraftvärmeprod!$B$1:$AV$1,0),FALSE)),"",VLOOKUP($B143,Kraftvärmeprod!$B$1:$AV$480,MATCH("Producerad elenergi i kraftvärmeverk (GWh)",Kraftvärmeprod!$B$1:$AV$1,0),FALSE))</f>
        <v>189</v>
      </c>
      <c r="H143" s="122">
        <f>IF(ISERROR(1/VLOOKUP($B143,Miljö!$B$1:$T$480,MATCH("Såld mängd produktionsspecifik fjärrvärme (GWh)",Miljö!$B$1:$T$1,0),FALSE)),"",VLOOKUP($B143,Miljö!$B$1:$T$480,MATCH("Såld mängd produktionsspecifik fjärrvärme (GWh)",Miljö!$B$1:$T$1,0),FALSE))</f>
        <v>1.383</v>
      </c>
      <c r="J143" s="122" t="str">
        <f t="shared" si="2"/>
        <v>Jämtkraft AB</v>
      </c>
    </row>
    <row r="144" spans="1:10" x14ac:dyDescent="0.25">
      <c r="A144" t="s">
        <v>206</v>
      </c>
      <c r="B144" t="s">
        <v>207</v>
      </c>
      <c r="C144"/>
      <c r="D144" s="122" t="str">
        <f>IF(ISERROR(1/VLOOKUP($B144,Kraftvärmeprod!$B$1:$D$480,MATCH("Total värmeproduktion i kraftvärmeverk i kombinerad drift (GWh)",Kraftvärmeprod!$B$1:$AV$1,0),FALSE)),"Ej kraftvärme","Alternativproduktionsmetoden")</f>
        <v>Ej kraftvärme</v>
      </c>
      <c r="E144" s="122">
        <f>VLOOKUP($B144,Totalt!$B$1:$BP$480,MATCH("total el",Totalt!$B$1:$BP$1,0),FALSE)</f>
        <v>8.6999999999999994E-2</v>
      </c>
      <c r="F144" s="123" t="str">
        <f>IF(ISERROR(1/VLOOKUP($B144,Kraftvärmeprod!$B$1:$BD$480,MATCH("Total värmeproduktion i kraftvärmeverk i kombinerad drift (GWh)",Kraftvärmeprod!$B$1:$AV$1,0),FALSE)),"",VLOOKUP($B144,'Slutlig allokering kvv'!$B$1:$BA$480,MATCH(F$1,'Slutlig allokering kvv'!$B$1:$AS$1,0),FALSE))</f>
        <v/>
      </c>
      <c r="G144" s="122" t="str">
        <f>IF(ISERROR(1/VLOOKUP($B144,Kraftvärmeprod!$B$1:$AV$480,MATCH("Producerad elenergi i kraftvärmeverk (GWh)",Kraftvärmeprod!$B$1:$AV$1,0),FALSE)),"",VLOOKUP($B144,Kraftvärmeprod!$B$1:$AV$480,MATCH("Producerad elenergi i kraftvärmeverk (GWh)",Kraftvärmeprod!$B$1:$AV$1,0),FALSE))</f>
        <v/>
      </c>
      <c r="H144" s="122" t="str">
        <f>IF(ISERROR(1/VLOOKUP($B144,Miljö!$B$1:$T$480,MATCH("Såld mängd produktionsspecifik fjärrvärme (GWh)",Miljö!$B$1:$T$1,0),FALSE)),"",VLOOKUP($B144,Miljö!$B$1:$T$480,MATCH("Såld mängd produktionsspecifik fjärrvärme (GWh)",Miljö!$B$1:$T$1,0),FALSE))</f>
        <v/>
      </c>
      <c r="J144" s="122" t="str">
        <f t="shared" si="2"/>
        <v>Jönköping Energi AB</v>
      </c>
    </row>
    <row r="145" spans="1:10" x14ac:dyDescent="0.25">
      <c r="A145" t="s">
        <v>206</v>
      </c>
      <c r="B145" t="s">
        <v>208</v>
      </c>
      <c r="C145"/>
      <c r="D145" s="122" t="str">
        <f>IF(ISERROR(1/VLOOKUP($B145,Kraftvärmeprod!$B$1:$D$480,MATCH("Total värmeproduktion i kraftvärmeverk i kombinerad drift (GWh)",Kraftvärmeprod!$B$1:$AV$1,0),FALSE)),"Ej kraftvärme","Alternativproduktionsmetoden")</f>
        <v>Ej kraftvärme</v>
      </c>
      <c r="E145" s="122">
        <f>VLOOKUP($B145,Totalt!$B$1:$BP$480,MATCH("total el",Totalt!$B$1:$BP$1,0),FALSE)</f>
        <v>0</v>
      </c>
      <c r="F145" s="123" t="str">
        <f>IF(ISERROR(1/VLOOKUP($B145,Kraftvärmeprod!$B$1:$BD$480,MATCH("Total värmeproduktion i kraftvärmeverk i kombinerad drift (GWh)",Kraftvärmeprod!$B$1:$AV$1,0),FALSE)),"",VLOOKUP($B145,'Slutlig allokering kvv'!$B$1:$BA$480,MATCH(F$1,'Slutlig allokering kvv'!$B$1:$AS$1,0),FALSE))</f>
        <v/>
      </c>
      <c r="G145" s="122" t="str">
        <f>IF(ISERROR(1/VLOOKUP($B145,Kraftvärmeprod!$B$1:$AV$480,MATCH("Producerad elenergi i kraftvärmeverk (GWh)",Kraftvärmeprod!$B$1:$AV$1,0),FALSE)),"",VLOOKUP($B145,Kraftvärmeprod!$B$1:$AV$480,MATCH("Producerad elenergi i kraftvärmeverk (GWh)",Kraftvärmeprod!$B$1:$AV$1,0),FALSE))</f>
        <v/>
      </c>
      <c r="H145" s="122" t="str">
        <f>IF(ISERROR(1/VLOOKUP($B145,Miljö!$B$1:$T$480,MATCH("Såld mängd produktionsspecifik fjärrvärme (GWh)",Miljö!$B$1:$T$1,0),FALSE)),"",VLOOKUP($B145,Miljö!$B$1:$T$480,MATCH("Såld mängd produktionsspecifik fjärrvärme (GWh)",Miljö!$B$1:$T$1,0),FALSE))</f>
        <v/>
      </c>
      <c r="J145" s="122" t="str">
        <f t="shared" si="2"/>
        <v>Jönköping Energi AB</v>
      </c>
    </row>
    <row r="146" spans="1:10" x14ac:dyDescent="0.25">
      <c r="A146" t="s">
        <v>206</v>
      </c>
      <c r="B146" t="s">
        <v>209</v>
      </c>
      <c r="C146"/>
      <c r="D146" s="122" t="str">
        <f>IF(ISERROR(1/VLOOKUP($B146,Kraftvärmeprod!$B$1:$D$480,MATCH("Total värmeproduktion i kraftvärmeverk i kombinerad drift (GWh)",Kraftvärmeprod!$B$1:$AV$1,0),FALSE)),"Ej kraftvärme","Alternativproduktionsmetoden")</f>
        <v>Ej kraftvärme</v>
      </c>
      <c r="E146" s="122">
        <f>VLOOKUP($B146,Totalt!$B$1:$BP$480,MATCH("total el",Totalt!$B$1:$BP$1,0),FALSE)</f>
        <v>0.4</v>
      </c>
      <c r="F146" s="123" t="str">
        <f>IF(ISERROR(1/VLOOKUP($B146,Kraftvärmeprod!$B$1:$BD$480,MATCH("Total värmeproduktion i kraftvärmeverk i kombinerad drift (GWh)",Kraftvärmeprod!$B$1:$AV$1,0),FALSE)),"",VLOOKUP($B146,'Slutlig allokering kvv'!$B$1:$BA$480,MATCH(F$1,'Slutlig allokering kvv'!$B$1:$AS$1,0),FALSE))</f>
        <v/>
      </c>
      <c r="G146" s="122" t="str">
        <f>IF(ISERROR(1/VLOOKUP($B146,Kraftvärmeprod!$B$1:$AV$480,MATCH("Producerad elenergi i kraftvärmeverk (GWh)",Kraftvärmeprod!$B$1:$AV$1,0),FALSE)),"",VLOOKUP($B146,Kraftvärmeprod!$B$1:$AV$480,MATCH("Producerad elenergi i kraftvärmeverk (GWh)",Kraftvärmeprod!$B$1:$AV$1,0),FALSE))</f>
        <v/>
      </c>
      <c r="H146" s="122" t="str">
        <f>IF(ISERROR(1/VLOOKUP($B146,Miljö!$B$1:$T$480,MATCH("Såld mängd produktionsspecifik fjärrvärme (GWh)",Miljö!$B$1:$T$1,0),FALSE)),"",VLOOKUP($B146,Miljö!$B$1:$T$480,MATCH("Såld mängd produktionsspecifik fjärrvärme (GWh)",Miljö!$B$1:$T$1,0),FALSE))</f>
        <v/>
      </c>
      <c r="J146" s="122" t="str">
        <f t="shared" si="2"/>
        <v>Jönköping Energi AB</v>
      </c>
    </row>
    <row r="147" spans="1:10" x14ac:dyDescent="0.25">
      <c r="A147" t="s">
        <v>206</v>
      </c>
      <c r="B147" t="s">
        <v>210</v>
      </c>
      <c r="C147"/>
      <c r="D147" s="122" t="str">
        <f>IF(ISERROR(1/VLOOKUP($B147,Kraftvärmeprod!$B$1:$D$480,MATCH("Total värmeproduktion i kraftvärmeverk i kombinerad drift (GWh)",Kraftvärmeprod!$B$1:$AV$1,0),FALSE)),"Ej kraftvärme","Alternativproduktionsmetoden")</f>
        <v>Alternativproduktionsmetoden</v>
      </c>
      <c r="E147" s="122">
        <f>VLOOKUP($B147,Totalt!$B$1:$BP$480,MATCH("total el",Totalt!$B$1:$BP$1,0),FALSE)</f>
        <v>45.889300000000006</v>
      </c>
      <c r="F147" s="123">
        <f>IF(ISERROR(1/VLOOKUP($B147,Kraftvärmeprod!$B$1:$BD$480,MATCH("Total värmeproduktion i kraftvärmeverk i kombinerad drift (GWh)",Kraftvärmeprod!$B$1:$AV$1,0),FALSE)),"",VLOOKUP($B147,'Slutlig allokering kvv'!$B$1:$BA$480,MATCH(F$1,'Slutlig allokering kvv'!$B$1:$AS$1,0),FALSE))</f>
        <v>0.55807651027292238</v>
      </c>
      <c r="G147" s="122">
        <f>IF(ISERROR(1/VLOOKUP($B147,Kraftvärmeprod!$B$1:$AV$480,MATCH("Producerad elenergi i kraftvärmeverk (GWh)",Kraftvärmeprod!$B$1:$AV$1,0),FALSE)),"",VLOOKUP($B147,Kraftvärmeprod!$B$1:$AV$480,MATCH("Producerad elenergi i kraftvärmeverk (GWh)",Kraftvärmeprod!$B$1:$AV$1,0),FALSE))</f>
        <v>114.9</v>
      </c>
      <c r="H147" s="122">
        <f>IF(ISERROR(1/VLOOKUP($B147,Miljö!$B$1:$T$480,MATCH("Såld mängd produktionsspecifik fjärrvärme (GWh)",Miljö!$B$1:$T$1,0),FALSE)),"",VLOOKUP($B147,Miljö!$B$1:$T$480,MATCH("Såld mängd produktionsspecifik fjärrvärme (GWh)",Miljö!$B$1:$T$1,0),FALSE))</f>
        <v>7.3040000000000003</v>
      </c>
      <c r="J147" s="122" t="str">
        <f t="shared" si="2"/>
        <v>Jönköping Energi AB</v>
      </c>
    </row>
    <row r="148" spans="1:10" x14ac:dyDescent="0.25">
      <c r="A148" t="s">
        <v>206</v>
      </c>
      <c r="B148" t="s">
        <v>211</v>
      </c>
      <c r="C148"/>
      <c r="D148" s="122" t="str">
        <f>IF(ISERROR(1/VLOOKUP($B148,Kraftvärmeprod!$B$1:$D$480,MATCH("Total värmeproduktion i kraftvärmeverk i kombinerad drift (GWh)",Kraftvärmeprod!$B$1:$AV$1,0),FALSE)),"Ej kraftvärme","Alternativproduktionsmetoden")</f>
        <v>Ej kraftvärme</v>
      </c>
      <c r="E148" s="122">
        <f>VLOOKUP($B148,Totalt!$B$1:$BP$480,MATCH("total el",Totalt!$B$1:$BP$1,0),FALSE)</f>
        <v>0</v>
      </c>
      <c r="F148" s="123" t="str">
        <f>IF(ISERROR(1/VLOOKUP($B148,Kraftvärmeprod!$B$1:$BD$480,MATCH("Total värmeproduktion i kraftvärmeverk i kombinerad drift (GWh)",Kraftvärmeprod!$B$1:$AV$1,0),FALSE)),"",VLOOKUP($B148,'Slutlig allokering kvv'!$B$1:$BA$480,MATCH(F$1,'Slutlig allokering kvv'!$B$1:$AS$1,0),FALSE))</f>
        <v/>
      </c>
      <c r="G148" s="122" t="str">
        <f>IF(ISERROR(1/VLOOKUP($B148,Kraftvärmeprod!$B$1:$AV$480,MATCH("Producerad elenergi i kraftvärmeverk (GWh)",Kraftvärmeprod!$B$1:$AV$1,0),FALSE)),"",VLOOKUP($B148,Kraftvärmeprod!$B$1:$AV$480,MATCH("Producerad elenergi i kraftvärmeverk (GWh)",Kraftvärmeprod!$B$1:$AV$1,0),FALSE))</f>
        <v/>
      </c>
      <c r="H148" s="122" t="str">
        <f>IF(ISERROR(1/VLOOKUP($B148,Miljö!$B$1:$T$480,MATCH("Såld mängd produktionsspecifik fjärrvärme (GWh)",Miljö!$B$1:$T$1,0),FALSE)),"",VLOOKUP($B148,Miljö!$B$1:$T$480,MATCH("Såld mängd produktionsspecifik fjärrvärme (GWh)",Miljö!$B$1:$T$1,0),FALSE))</f>
        <v/>
      </c>
      <c r="J148" s="122" t="str">
        <f t="shared" si="2"/>
        <v>Jönköping Energi AB</v>
      </c>
    </row>
    <row r="149" spans="1:10" x14ac:dyDescent="0.25">
      <c r="A149" t="s">
        <v>206</v>
      </c>
      <c r="B149" t="s">
        <v>212</v>
      </c>
      <c r="C149"/>
      <c r="D149" s="122" t="str">
        <f>IF(ISERROR(1/VLOOKUP($B149,Kraftvärmeprod!$B$1:$D$480,MATCH("Total värmeproduktion i kraftvärmeverk i kombinerad drift (GWh)",Kraftvärmeprod!$B$1:$AV$1,0),FALSE)),"Ej kraftvärme","Alternativproduktionsmetoden")</f>
        <v>Ej kraftvärme</v>
      </c>
      <c r="E149" s="122">
        <f>VLOOKUP($B149,Totalt!$B$1:$BP$480,MATCH("total el",Totalt!$B$1:$BP$1,0),FALSE)</f>
        <v>0.05</v>
      </c>
      <c r="F149" s="123" t="str">
        <f>IF(ISERROR(1/VLOOKUP($B149,Kraftvärmeprod!$B$1:$BD$480,MATCH("Total värmeproduktion i kraftvärmeverk i kombinerad drift (GWh)",Kraftvärmeprod!$B$1:$AV$1,0),FALSE)),"",VLOOKUP($B149,'Slutlig allokering kvv'!$B$1:$BA$480,MATCH(F$1,'Slutlig allokering kvv'!$B$1:$AS$1,0),FALSE))</f>
        <v/>
      </c>
      <c r="G149" s="122" t="str">
        <f>IF(ISERROR(1/VLOOKUP($B149,Kraftvärmeprod!$B$1:$AV$480,MATCH("Producerad elenergi i kraftvärmeverk (GWh)",Kraftvärmeprod!$B$1:$AV$1,0),FALSE)),"",VLOOKUP($B149,Kraftvärmeprod!$B$1:$AV$480,MATCH("Producerad elenergi i kraftvärmeverk (GWh)",Kraftvärmeprod!$B$1:$AV$1,0),FALSE))</f>
        <v/>
      </c>
      <c r="H149" s="122" t="str">
        <f>IF(ISERROR(1/VLOOKUP($B149,Miljö!$B$1:$T$480,MATCH("Såld mängd produktionsspecifik fjärrvärme (GWh)",Miljö!$B$1:$T$1,0),FALSE)),"",VLOOKUP($B149,Miljö!$B$1:$T$480,MATCH("Såld mängd produktionsspecifik fjärrvärme (GWh)",Miljö!$B$1:$T$1,0),FALSE))</f>
        <v/>
      </c>
      <c r="J149" s="122" t="str">
        <f t="shared" si="2"/>
        <v>Jönköping Energi AB</v>
      </c>
    </row>
    <row r="150" spans="1:10" x14ac:dyDescent="0.25">
      <c r="A150" t="s">
        <v>213</v>
      </c>
      <c r="B150" t="s">
        <v>214</v>
      </c>
      <c r="C150"/>
      <c r="D150" s="122" t="str">
        <f>IF(ISERROR(1/VLOOKUP($B150,Kraftvärmeprod!$B$1:$D$480,MATCH("Total värmeproduktion i kraftvärmeverk i kombinerad drift (GWh)",Kraftvärmeprod!$B$1:$AV$1,0),FALSE)),"Ej kraftvärme","Alternativproduktionsmetoden")</f>
        <v>Alternativproduktionsmetoden</v>
      </c>
      <c r="E150" s="122">
        <f>VLOOKUP($B150,Totalt!$B$1:$BP$480,MATCH("total el",Totalt!$B$1:$BP$1,0),FALSE)</f>
        <v>14.321899999999999</v>
      </c>
      <c r="F150" s="123">
        <f>IF(ISERROR(1/VLOOKUP($B150,Kraftvärmeprod!$B$1:$BD$480,MATCH("Total värmeproduktion i kraftvärmeverk i kombinerad drift (GWh)",Kraftvärmeprod!$B$1:$AV$1,0),FALSE)),"",VLOOKUP($B150,'Slutlig allokering kvv'!$B$1:$BA$480,MATCH(F$1,'Slutlig allokering kvv'!$B$1:$AS$1,0),FALSE))</f>
        <v>0.44579502568893042</v>
      </c>
      <c r="G150" s="122">
        <f>IF(ISERROR(1/VLOOKUP($B150,Kraftvärmeprod!$B$1:$AV$480,MATCH("Producerad elenergi i kraftvärmeverk (GWh)",Kraftvärmeprod!$B$1:$AV$1,0),FALSE)),"",VLOOKUP($B150,Kraftvärmeprod!$B$1:$AV$480,MATCH("Producerad elenergi i kraftvärmeverk (GWh)",Kraftvärmeprod!$B$1:$AV$1,0),FALSE))</f>
        <v>110.1</v>
      </c>
      <c r="H150" s="122" t="str">
        <f>IF(ISERROR(1/VLOOKUP($B150,Miljö!$B$1:$T$480,MATCH("Såld mängd produktionsspecifik fjärrvärme (GWh)",Miljö!$B$1:$T$1,0),FALSE)),"",VLOOKUP($B150,Miljö!$B$1:$T$480,MATCH("Såld mängd produktionsspecifik fjärrvärme (GWh)",Miljö!$B$1:$T$1,0),FALSE))</f>
        <v/>
      </c>
      <c r="J150" s="122" t="str">
        <f t="shared" si="2"/>
        <v>Kalmar Energi Värme AB</v>
      </c>
    </row>
    <row r="151" spans="1:10" x14ac:dyDescent="0.25">
      <c r="A151" t="s">
        <v>215</v>
      </c>
      <c r="B151" t="s">
        <v>216</v>
      </c>
      <c r="C151"/>
      <c r="D151" s="122" t="str">
        <f>IF(ISERROR(1/VLOOKUP($B151,Kraftvärmeprod!$B$1:$D$480,MATCH("Total värmeproduktion i kraftvärmeverk i kombinerad drift (GWh)",Kraftvärmeprod!$B$1:$AV$1,0),FALSE)),"Ej kraftvärme","Alternativproduktionsmetoden")</f>
        <v>Ej kraftvärme</v>
      </c>
      <c r="E151" s="122">
        <f>VLOOKUP($B151,Totalt!$B$1:$BP$480,MATCH("total el",Totalt!$B$1:$BP$1,0),FALSE)</f>
        <v>4.71</v>
      </c>
      <c r="F151" s="123" t="str">
        <f>IF(ISERROR(1/VLOOKUP($B151,Kraftvärmeprod!$B$1:$BD$480,MATCH("Total värmeproduktion i kraftvärmeverk i kombinerad drift (GWh)",Kraftvärmeprod!$B$1:$AV$1,0),FALSE)),"",VLOOKUP($B151,'Slutlig allokering kvv'!$B$1:$BA$480,MATCH(F$1,'Slutlig allokering kvv'!$B$1:$AS$1,0),FALSE))</f>
        <v/>
      </c>
      <c r="G151" s="122" t="str">
        <f>IF(ISERROR(1/VLOOKUP($B151,Kraftvärmeprod!$B$1:$AV$480,MATCH("Producerad elenergi i kraftvärmeverk (GWh)",Kraftvärmeprod!$B$1:$AV$1,0),FALSE)),"",VLOOKUP($B151,Kraftvärmeprod!$B$1:$AV$480,MATCH("Producerad elenergi i kraftvärmeverk (GWh)",Kraftvärmeprod!$B$1:$AV$1,0),FALSE))</f>
        <v/>
      </c>
      <c r="H151" s="122" t="str">
        <f>IF(ISERROR(1/VLOOKUP($B151,Miljö!$B$1:$T$480,MATCH("Såld mängd produktionsspecifik fjärrvärme (GWh)",Miljö!$B$1:$T$1,0),FALSE)),"",VLOOKUP($B151,Miljö!$B$1:$T$480,MATCH("Såld mängd produktionsspecifik fjärrvärme (GWh)",Miljö!$B$1:$T$1,0),FALSE))</f>
        <v/>
      </c>
      <c r="J151" s="122" t="str">
        <f t="shared" si="2"/>
        <v>Karlshamn Energi AB</v>
      </c>
    </row>
    <row r="152" spans="1:10" x14ac:dyDescent="0.25">
      <c r="A152" t="s">
        <v>217</v>
      </c>
      <c r="B152" t="s">
        <v>218</v>
      </c>
      <c r="C152"/>
      <c r="D152" s="122" t="str">
        <f>IF(ISERROR(1/VLOOKUP($B152,Kraftvärmeprod!$B$1:$D$480,MATCH("Total värmeproduktion i kraftvärmeverk i kombinerad drift (GWh)",Kraftvärmeprod!$B$1:$AV$1,0),FALSE)),"Ej kraftvärme","Alternativproduktionsmetoden")</f>
        <v>Alternativproduktionsmetoden</v>
      </c>
      <c r="E152" s="122">
        <f>VLOOKUP($B152,Totalt!$B$1:$BP$480,MATCH("total el",Totalt!$B$1:$BP$1,0),FALSE)</f>
        <v>26.020900000000001</v>
      </c>
      <c r="F152" s="123">
        <f>IF(ISERROR(1/VLOOKUP($B152,Kraftvärmeprod!$B$1:$BD$480,MATCH("Total värmeproduktion i kraftvärmeverk i kombinerad drift (GWh)",Kraftvärmeprod!$B$1:$AV$1,0),FALSE)),"",VLOOKUP($B152,'Slutlig allokering kvv'!$B$1:$BA$480,MATCH(F$1,'Slutlig allokering kvv'!$B$1:$AS$1,0),FALSE))</f>
        <v>0.69388738781550818</v>
      </c>
      <c r="G152" s="122">
        <f>IF(ISERROR(1/VLOOKUP($B152,Kraftvärmeprod!$B$1:$AV$480,MATCH("Producerad elenergi i kraftvärmeverk (GWh)",Kraftvärmeprod!$B$1:$AV$1,0),FALSE)),"",VLOOKUP($B152,Kraftvärmeprod!$B$1:$AV$480,MATCH("Producerad elenergi i kraftvärmeverk (GWh)",Kraftvärmeprod!$B$1:$AV$1,0),FALSE))</f>
        <v>66.242999999999995</v>
      </c>
      <c r="H152" s="122" t="str">
        <f>IF(ISERROR(1/VLOOKUP($B152,Miljö!$B$1:$T$480,MATCH("Såld mängd produktionsspecifik fjärrvärme (GWh)",Miljö!$B$1:$T$1,0),FALSE)),"",VLOOKUP($B152,Miljö!$B$1:$T$480,MATCH("Såld mängd produktionsspecifik fjärrvärme (GWh)",Miljö!$B$1:$T$1,0),FALSE))</f>
        <v/>
      </c>
      <c r="J152" s="122" t="str">
        <f t="shared" si="2"/>
        <v>Karlstads Energi AB</v>
      </c>
    </row>
    <row r="153" spans="1:10" x14ac:dyDescent="0.25">
      <c r="A153" t="s">
        <v>219</v>
      </c>
      <c r="B153" t="s">
        <v>220</v>
      </c>
      <c r="C153"/>
      <c r="D153" s="122" t="str">
        <f>IF(ISERROR(1/VLOOKUP($B153,Kraftvärmeprod!$B$1:$D$480,MATCH("Total värmeproduktion i kraftvärmeverk i kombinerad drift (GWh)",Kraftvärmeprod!$B$1:$AV$1,0),FALSE)),"Ej kraftvärme","Alternativproduktionsmetoden")</f>
        <v>Ej kraftvärme</v>
      </c>
      <c r="E153" s="122">
        <f>VLOOKUP($B153,Totalt!$B$1:$BP$480,MATCH("total el",Totalt!$B$1:$BP$1,0),FALSE)</f>
        <v>0</v>
      </c>
      <c r="F153" s="123" t="str">
        <f>IF(ISERROR(1/VLOOKUP($B153,Kraftvärmeprod!$B$1:$BD$480,MATCH("Total värmeproduktion i kraftvärmeverk i kombinerad drift (GWh)",Kraftvärmeprod!$B$1:$AV$1,0),FALSE)),"",VLOOKUP($B153,'Slutlig allokering kvv'!$B$1:$BA$480,MATCH(F$1,'Slutlig allokering kvv'!$B$1:$AS$1,0),FALSE))</f>
        <v/>
      </c>
      <c r="G153" s="122" t="str">
        <f>IF(ISERROR(1/VLOOKUP($B153,Kraftvärmeprod!$B$1:$AV$480,MATCH("Producerad elenergi i kraftvärmeverk (GWh)",Kraftvärmeprod!$B$1:$AV$1,0),FALSE)),"",VLOOKUP($B153,Kraftvärmeprod!$B$1:$AV$480,MATCH("Producerad elenergi i kraftvärmeverk (GWh)",Kraftvärmeprod!$B$1:$AV$1,0),FALSE))</f>
        <v/>
      </c>
      <c r="H153" s="122" t="str">
        <f>IF(ISERROR(1/VLOOKUP($B153,Miljö!$B$1:$T$480,MATCH("Såld mängd produktionsspecifik fjärrvärme (GWh)",Miljö!$B$1:$T$1,0),FALSE)),"",VLOOKUP($B153,Miljö!$B$1:$T$480,MATCH("Såld mängd produktionsspecifik fjärrvärme (GWh)",Miljö!$B$1:$T$1,0),FALSE))</f>
        <v/>
      </c>
      <c r="J153" s="122" t="str">
        <f t="shared" si="2"/>
        <v>Katrinefors Kraftvärme AB</v>
      </c>
    </row>
    <row r="154" spans="1:10" x14ac:dyDescent="0.25">
      <c r="A154" t="s">
        <v>221</v>
      </c>
      <c r="B154" t="s">
        <v>222</v>
      </c>
      <c r="C154"/>
      <c r="D154" s="122" t="str">
        <f>IF(ISERROR(1/VLOOKUP($B154,Kraftvärmeprod!$B$1:$D$480,MATCH("Total värmeproduktion i kraftvärmeverk i kombinerad drift (GWh)",Kraftvärmeprod!$B$1:$AV$1,0),FALSE)),"Ej kraftvärme","Alternativproduktionsmetoden")</f>
        <v>Ej kraftvärme</v>
      </c>
      <c r="E154" s="122">
        <f>VLOOKUP($B154,Totalt!$B$1:$BP$480,MATCH("total el",Totalt!$B$1:$BP$1,0),FALSE)</f>
        <v>1.84</v>
      </c>
      <c r="F154" s="123" t="str">
        <f>IF(ISERROR(1/VLOOKUP($B154,Kraftvärmeprod!$B$1:$BD$480,MATCH("Total värmeproduktion i kraftvärmeverk i kombinerad drift (GWh)",Kraftvärmeprod!$B$1:$AV$1,0),FALSE)),"",VLOOKUP($B154,'Slutlig allokering kvv'!$B$1:$BA$480,MATCH(F$1,'Slutlig allokering kvv'!$B$1:$AS$1,0),FALSE))</f>
        <v/>
      </c>
      <c r="G154" s="122" t="str">
        <f>IF(ISERROR(1/VLOOKUP($B154,Kraftvärmeprod!$B$1:$AV$480,MATCH("Producerad elenergi i kraftvärmeverk (GWh)",Kraftvärmeprod!$B$1:$AV$1,0),FALSE)),"",VLOOKUP($B154,Kraftvärmeprod!$B$1:$AV$480,MATCH("Producerad elenergi i kraftvärmeverk (GWh)",Kraftvärmeprod!$B$1:$AV$1,0),FALSE))</f>
        <v/>
      </c>
      <c r="H154" s="122" t="str">
        <f>IF(ISERROR(1/VLOOKUP($B154,Miljö!$B$1:$T$480,MATCH("Såld mängd produktionsspecifik fjärrvärme (GWh)",Miljö!$B$1:$T$1,0),FALSE)),"",VLOOKUP($B154,Miljö!$B$1:$T$480,MATCH("Såld mängd produktionsspecifik fjärrvärme (GWh)",Miljö!$B$1:$T$1,0),FALSE))</f>
        <v/>
      </c>
      <c r="J154" s="122" t="str">
        <f t="shared" si="2"/>
        <v>Kils Energi AB</v>
      </c>
    </row>
    <row r="155" spans="1:10" x14ac:dyDescent="0.25">
      <c r="A155" t="s">
        <v>223</v>
      </c>
      <c r="B155" t="s">
        <v>224</v>
      </c>
      <c r="C155"/>
      <c r="D155" s="122" t="str">
        <f>IF(ISERROR(1/VLOOKUP($B155,Kraftvärmeprod!$B$1:$D$480,MATCH("Total värmeproduktion i kraftvärmeverk i kombinerad drift (GWh)",Kraftvärmeprod!$B$1:$AV$1,0),FALSE)),"Ej kraftvärme","Alternativproduktionsmetoden")</f>
        <v>Alternativproduktionsmetoden</v>
      </c>
      <c r="E155" s="122">
        <f>VLOOKUP($B155,Totalt!$B$1:$BP$480,MATCH("total el",Totalt!$B$1:$BP$1,0),FALSE)</f>
        <v>89.497</v>
      </c>
      <c r="F155" s="123">
        <f>IF(ISERROR(1/VLOOKUP($B155,Kraftvärmeprod!$B$1:$BD$480,MATCH("Total värmeproduktion i kraftvärmeverk i kombinerad drift (GWh)",Kraftvärmeprod!$B$1:$AV$1,0),FALSE)),"",VLOOKUP($B155,'Slutlig allokering kvv'!$B$1:$BA$480,MATCH(F$1,'Slutlig allokering kvv'!$B$1:$AS$1,0),FALSE))</f>
        <v>0.58341416163403725</v>
      </c>
      <c r="G155" s="122">
        <f>IF(ISERROR(1/VLOOKUP($B155,Kraftvärmeprod!$B$1:$AV$480,MATCH("Producerad elenergi i kraftvärmeverk (GWh)",Kraftvärmeprod!$B$1:$AV$1,0),FALSE)),"",VLOOKUP($B155,Kraftvärmeprod!$B$1:$AV$480,MATCH("Producerad elenergi i kraftvärmeverk (GWh)",Kraftvärmeprod!$B$1:$AV$1,0),FALSE))</f>
        <v>122.715</v>
      </c>
      <c r="H155" s="122">
        <f>IF(ISERROR(1/VLOOKUP($B155,Miljö!$B$1:$T$480,MATCH("Såld mängd produktionsspecifik fjärrvärme (GWh)",Miljö!$B$1:$T$1,0),FALSE)),"",VLOOKUP($B155,Miljö!$B$1:$T$480,MATCH("Såld mängd produktionsspecifik fjärrvärme (GWh)",Miljö!$B$1:$T$1,0),FALSE))</f>
        <v>29.753</v>
      </c>
      <c r="J155" s="122" t="str">
        <f t="shared" si="2"/>
        <v>Kraftringen Energi AB (publ)</v>
      </c>
    </row>
    <row r="156" spans="1:10" x14ac:dyDescent="0.25">
      <c r="A156" t="s">
        <v>223</v>
      </c>
      <c r="B156" t="s">
        <v>225</v>
      </c>
      <c r="C156"/>
      <c r="D156" s="122" t="str">
        <f>IF(ISERROR(1/VLOOKUP($B156,Kraftvärmeprod!$B$1:$D$480,MATCH("Total värmeproduktion i kraftvärmeverk i kombinerad drift (GWh)",Kraftvärmeprod!$B$1:$AV$1,0),FALSE)),"Ej kraftvärme","Alternativproduktionsmetoden")</f>
        <v>Ej kraftvärme</v>
      </c>
      <c r="E156" s="122">
        <f>VLOOKUP($B156,Totalt!$B$1:$BP$480,MATCH("total el",Totalt!$B$1:$BP$1,0),FALSE)</f>
        <v>2.8650000000000002</v>
      </c>
      <c r="F156" s="123" t="str">
        <f>IF(ISERROR(1/VLOOKUP($B156,Kraftvärmeprod!$B$1:$BD$480,MATCH("Total värmeproduktion i kraftvärmeverk i kombinerad drift (GWh)",Kraftvärmeprod!$B$1:$AV$1,0),FALSE)),"",VLOOKUP($B156,'Slutlig allokering kvv'!$B$1:$BA$480,MATCH(F$1,'Slutlig allokering kvv'!$B$1:$AS$1,0),FALSE))</f>
        <v/>
      </c>
      <c r="G156" s="122" t="str">
        <f>IF(ISERROR(1/VLOOKUP($B156,Kraftvärmeprod!$B$1:$AV$480,MATCH("Producerad elenergi i kraftvärmeverk (GWh)",Kraftvärmeprod!$B$1:$AV$1,0),FALSE)),"",VLOOKUP($B156,Kraftvärmeprod!$B$1:$AV$480,MATCH("Producerad elenergi i kraftvärmeverk (GWh)",Kraftvärmeprod!$B$1:$AV$1,0),FALSE))</f>
        <v/>
      </c>
      <c r="H156" s="122" t="str">
        <f>IF(ISERROR(1/VLOOKUP($B156,Miljö!$B$1:$T$480,MATCH("Såld mängd produktionsspecifik fjärrvärme (GWh)",Miljö!$B$1:$T$1,0),FALSE)),"",VLOOKUP($B156,Miljö!$B$1:$T$480,MATCH("Såld mängd produktionsspecifik fjärrvärme (GWh)",Miljö!$B$1:$T$1,0),FALSE))</f>
        <v/>
      </c>
      <c r="J156" s="122" t="str">
        <f t="shared" si="2"/>
        <v>Kraftringen Energi AB (publ)</v>
      </c>
    </row>
    <row r="157" spans="1:10" x14ac:dyDescent="0.25">
      <c r="A157" t="s">
        <v>226</v>
      </c>
      <c r="B157" t="s">
        <v>227</v>
      </c>
      <c r="C157"/>
      <c r="D157" s="122" t="str">
        <f>IF(ISERROR(1/VLOOKUP($B157,Kraftvärmeprod!$B$1:$D$480,MATCH("Total värmeproduktion i kraftvärmeverk i kombinerad drift (GWh)",Kraftvärmeprod!$B$1:$AV$1,0),FALSE)),"Ej kraftvärme","Alternativproduktionsmetoden")</f>
        <v>Ej kraftvärme</v>
      </c>
      <c r="E157" s="122">
        <f>VLOOKUP($B157,Totalt!$B$1:$BP$480,MATCH("total el",Totalt!$B$1:$BP$1,0),FALSE)</f>
        <v>2.67</v>
      </c>
      <c r="F157" s="123" t="str">
        <f>IF(ISERROR(1/VLOOKUP($B157,Kraftvärmeprod!$B$1:$BD$480,MATCH("Total värmeproduktion i kraftvärmeverk i kombinerad drift (GWh)",Kraftvärmeprod!$B$1:$AV$1,0),FALSE)),"",VLOOKUP($B157,'Slutlig allokering kvv'!$B$1:$BA$480,MATCH(F$1,'Slutlig allokering kvv'!$B$1:$AS$1,0),FALSE))</f>
        <v/>
      </c>
      <c r="G157" s="122" t="str">
        <f>IF(ISERROR(1/VLOOKUP($B157,Kraftvärmeprod!$B$1:$AV$480,MATCH("Producerad elenergi i kraftvärmeverk (GWh)",Kraftvärmeprod!$B$1:$AV$1,0),FALSE)),"",VLOOKUP($B157,Kraftvärmeprod!$B$1:$AV$480,MATCH("Producerad elenergi i kraftvärmeverk (GWh)",Kraftvärmeprod!$B$1:$AV$1,0),FALSE))</f>
        <v/>
      </c>
      <c r="H157" s="122" t="str">
        <f>IF(ISERROR(1/VLOOKUP($B157,Miljö!$B$1:$T$480,MATCH("Såld mängd produktionsspecifik fjärrvärme (GWh)",Miljö!$B$1:$T$1,0),FALSE)),"",VLOOKUP($B157,Miljö!$B$1:$T$480,MATCH("Såld mängd produktionsspecifik fjärrvärme (GWh)",Miljö!$B$1:$T$1,0),FALSE))</f>
        <v/>
      </c>
      <c r="J157" s="122" t="str">
        <f t="shared" si="2"/>
        <v>Kristinehamns Fjärrvärme AB</v>
      </c>
    </row>
    <row r="158" spans="1:10" x14ac:dyDescent="0.25">
      <c r="A158" t="s">
        <v>228</v>
      </c>
      <c r="B158" t="s">
        <v>229</v>
      </c>
      <c r="C158"/>
      <c r="D158" s="122" t="str">
        <f>IF(ISERROR(1/VLOOKUP($B158,Kraftvärmeprod!$B$1:$D$480,MATCH("Total värmeproduktion i kraftvärmeverk i kombinerad drift (GWh)",Kraftvärmeprod!$B$1:$AV$1,0),FALSE)),"Ej kraftvärme","Alternativproduktionsmetoden")</f>
        <v>Ej kraftvärme</v>
      </c>
      <c r="E158" s="122">
        <f>VLOOKUP($B158,Totalt!$B$1:$BP$480,MATCH("total el",Totalt!$B$1:$BP$1,0),FALSE)</f>
        <v>2.5999999999999999E-2</v>
      </c>
      <c r="F158" s="123" t="str">
        <f>IF(ISERROR(1/VLOOKUP($B158,Kraftvärmeprod!$B$1:$BD$480,MATCH("Total värmeproduktion i kraftvärmeverk i kombinerad drift (GWh)",Kraftvärmeprod!$B$1:$AV$1,0),FALSE)),"",VLOOKUP($B158,'Slutlig allokering kvv'!$B$1:$BA$480,MATCH(F$1,'Slutlig allokering kvv'!$B$1:$AS$1,0),FALSE))</f>
        <v/>
      </c>
      <c r="G158" s="122" t="str">
        <f>IF(ISERROR(1/VLOOKUP($B158,Kraftvärmeprod!$B$1:$AV$480,MATCH("Producerad elenergi i kraftvärmeverk (GWh)",Kraftvärmeprod!$B$1:$AV$1,0),FALSE)),"",VLOOKUP($B158,Kraftvärmeprod!$B$1:$AV$480,MATCH("Producerad elenergi i kraftvärmeverk (GWh)",Kraftvärmeprod!$B$1:$AV$1,0),FALSE))</f>
        <v/>
      </c>
      <c r="H158" s="122" t="str">
        <f>IF(ISERROR(1/VLOOKUP($B158,Miljö!$B$1:$T$480,MATCH("Såld mängd produktionsspecifik fjärrvärme (GWh)",Miljö!$B$1:$T$1,0),FALSE)),"",VLOOKUP($B158,Miljö!$B$1:$T$480,MATCH("Såld mängd produktionsspecifik fjärrvärme (GWh)",Miljö!$B$1:$T$1,0),FALSE))</f>
        <v/>
      </c>
      <c r="J158" s="122" t="str">
        <f t="shared" si="2"/>
        <v>Kungälv Energi AB</v>
      </c>
    </row>
    <row r="159" spans="1:10" x14ac:dyDescent="0.25">
      <c r="A159" t="s">
        <v>228</v>
      </c>
      <c r="B159" t="s">
        <v>230</v>
      </c>
      <c r="C159"/>
      <c r="D159" s="122" t="str">
        <f>IF(ISERROR(1/VLOOKUP($B159,Kraftvärmeprod!$B$1:$D$480,MATCH("Total värmeproduktion i kraftvärmeverk i kombinerad drift (GWh)",Kraftvärmeprod!$B$1:$AV$1,0),FALSE)),"Ej kraftvärme","Alternativproduktionsmetoden")</f>
        <v>Ej kraftvärme</v>
      </c>
      <c r="E159" s="122">
        <f>VLOOKUP($B159,Totalt!$B$1:$BP$480,MATCH("total el",Totalt!$B$1:$BP$1,0),FALSE)</f>
        <v>3.2000000000000001E-2</v>
      </c>
      <c r="F159" s="123" t="str">
        <f>IF(ISERROR(1/VLOOKUP($B159,Kraftvärmeprod!$B$1:$BD$480,MATCH("Total värmeproduktion i kraftvärmeverk i kombinerad drift (GWh)",Kraftvärmeprod!$B$1:$AV$1,0),FALSE)),"",VLOOKUP($B159,'Slutlig allokering kvv'!$B$1:$BA$480,MATCH(F$1,'Slutlig allokering kvv'!$B$1:$AS$1,0),FALSE))</f>
        <v/>
      </c>
      <c r="G159" s="122" t="str">
        <f>IF(ISERROR(1/VLOOKUP($B159,Kraftvärmeprod!$B$1:$AV$480,MATCH("Producerad elenergi i kraftvärmeverk (GWh)",Kraftvärmeprod!$B$1:$AV$1,0),FALSE)),"",VLOOKUP($B159,Kraftvärmeprod!$B$1:$AV$480,MATCH("Producerad elenergi i kraftvärmeverk (GWh)",Kraftvärmeprod!$B$1:$AV$1,0),FALSE))</f>
        <v/>
      </c>
      <c r="H159" s="122" t="str">
        <f>IF(ISERROR(1/VLOOKUP($B159,Miljö!$B$1:$T$480,MATCH("Såld mängd produktionsspecifik fjärrvärme (GWh)",Miljö!$B$1:$T$1,0),FALSE)),"",VLOOKUP($B159,Miljö!$B$1:$T$480,MATCH("Såld mängd produktionsspecifik fjärrvärme (GWh)",Miljö!$B$1:$T$1,0),FALSE))</f>
        <v/>
      </c>
      <c r="J159" s="122" t="str">
        <f t="shared" si="2"/>
        <v>Kungälv Energi AB</v>
      </c>
    </row>
    <row r="160" spans="1:10" x14ac:dyDescent="0.25">
      <c r="A160" t="s">
        <v>228</v>
      </c>
      <c r="B160" t="s">
        <v>231</v>
      </c>
      <c r="C160"/>
      <c r="D160" s="122" t="str">
        <f>IF(ISERROR(1/VLOOKUP($B160,Kraftvärmeprod!$B$1:$D$480,MATCH("Total värmeproduktion i kraftvärmeverk i kombinerad drift (GWh)",Kraftvärmeprod!$B$1:$AV$1,0),FALSE)),"Ej kraftvärme","Alternativproduktionsmetoden")</f>
        <v>Ej kraftvärme</v>
      </c>
      <c r="E160" s="122">
        <f>VLOOKUP($B160,Totalt!$B$1:$BP$480,MATCH("total el",Totalt!$B$1:$BP$1,0),FALSE)</f>
        <v>4.2999999999999997E-2</v>
      </c>
      <c r="F160" s="123" t="str">
        <f>IF(ISERROR(1/VLOOKUP($B160,Kraftvärmeprod!$B$1:$BD$480,MATCH("Total värmeproduktion i kraftvärmeverk i kombinerad drift (GWh)",Kraftvärmeprod!$B$1:$AV$1,0),FALSE)),"",VLOOKUP($B160,'Slutlig allokering kvv'!$B$1:$BA$480,MATCH(F$1,'Slutlig allokering kvv'!$B$1:$AS$1,0),FALSE))</f>
        <v/>
      </c>
      <c r="G160" s="122" t="str">
        <f>IF(ISERROR(1/VLOOKUP($B160,Kraftvärmeprod!$B$1:$AV$480,MATCH("Producerad elenergi i kraftvärmeverk (GWh)",Kraftvärmeprod!$B$1:$AV$1,0),FALSE)),"",VLOOKUP($B160,Kraftvärmeprod!$B$1:$AV$480,MATCH("Producerad elenergi i kraftvärmeverk (GWh)",Kraftvärmeprod!$B$1:$AV$1,0),FALSE))</f>
        <v/>
      </c>
      <c r="H160" s="122" t="str">
        <f>IF(ISERROR(1/VLOOKUP($B160,Miljö!$B$1:$T$480,MATCH("Såld mängd produktionsspecifik fjärrvärme (GWh)",Miljö!$B$1:$T$1,0),FALSE)),"",VLOOKUP($B160,Miljö!$B$1:$T$480,MATCH("Såld mängd produktionsspecifik fjärrvärme (GWh)",Miljö!$B$1:$T$1,0),FALSE))</f>
        <v/>
      </c>
      <c r="J160" s="122" t="str">
        <f t="shared" si="2"/>
        <v>Kungälv Energi AB</v>
      </c>
    </row>
    <row r="161" spans="1:10" x14ac:dyDescent="0.25">
      <c r="A161" t="s">
        <v>228</v>
      </c>
      <c r="B161" t="s">
        <v>232</v>
      </c>
      <c r="C161"/>
      <c r="D161" s="122" t="str">
        <f>IF(ISERROR(1/VLOOKUP($B161,Kraftvärmeprod!$B$1:$D$480,MATCH("Total värmeproduktion i kraftvärmeverk i kombinerad drift (GWh)",Kraftvärmeprod!$B$1:$AV$1,0),FALSE)),"Ej kraftvärme","Alternativproduktionsmetoden")</f>
        <v>Alternativproduktionsmetoden</v>
      </c>
      <c r="E161" s="122">
        <f>VLOOKUP($B161,Totalt!$B$1:$BP$480,MATCH("total el",Totalt!$B$1:$BP$1,0),FALSE)</f>
        <v>4.17</v>
      </c>
      <c r="F161" s="123">
        <f>IF(ISERROR(1/VLOOKUP($B161,Kraftvärmeprod!$B$1:$BD$480,MATCH("Total värmeproduktion i kraftvärmeverk i kombinerad drift (GWh)",Kraftvärmeprod!$B$1:$AV$1,0),FALSE)),"",VLOOKUP($B161,'Slutlig allokering kvv'!$B$1:$BA$480,MATCH(F$1,'Slutlig allokering kvv'!$B$1:$AS$1,0),FALSE))</f>
        <v>0.77770253807106593</v>
      </c>
      <c r="G161" s="122">
        <f>IF(ISERROR(1/VLOOKUP($B161,Kraftvärmeprod!$B$1:$AV$480,MATCH("Producerad elenergi i kraftvärmeverk (GWh)",Kraftvärmeprod!$B$1:$AV$1,0),FALSE)),"",VLOOKUP($B161,Kraftvärmeprod!$B$1:$AV$480,MATCH("Producerad elenergi i kraftvärmeverk (GWh)",Kraftvärmeprod!$B$1:$AV$1,0),FALSE))</f>
        <v>7.25</v>
      </c>
      <c r="H161" s="122" t="str">
        <f>IF(ISERROR(1/VLOOKUP($B161,Miljö!$B$1:$T$480,MATCH("Såld mängd produktionsspecifik fjärrvärme (GWh)",Miljö!$B$1:$T$1,0),FALSE)),"",VLOOKUP($B161,Miljö!$B$1:$T$480,MATCH("Såld mängd produktionsspecifik fjärrvärme (GWh)",Miljö!$B$1:$T$1,0),FALSE))</f>
        <v/>
      </c>
      <c r="J161" s="122" t="str">
        <f t="shared" si="2"/>
        <v>Kungälv Energi AB</v>
      </c>
    </row>
    <row r="162" spans="1:10" x14ac:dyDescent="0.25">
      <c r="A162" t="s">
        <v>233</v>
      </c>
      <c r="B162" t="s">
        <v>234</v>
      </c>
      <c r="C162"/>
      <c r="D162" s="122" t="str">
        <f>IF(ISERROR(1/VLOOKUP($B162,Kraftvärmeprod!$B$1:$D$480,MATCH("Total värmeproduktion i kraftvärmeverk i kombinerad drift (GWh)",Kraftvärmeprod!$B$1:$AV$1,0),FALSE)),"Ej kraftvärme","Alternativproduktionsmetoden")</f>
        <v>Ej kraftvärme</v>
      </c>
      <c r="E162" s="122">
        <f>VLOOKUP($B162,Totalt!$B$1:$BP$480,MATCH("total el",Totalt!$B$1:$BP$1,0),FALSE)</f>
        <v>0.38643</v>
      </c>
      <c r="F162" s="123" t="str">
        <f>IF(ISERROR(1/VLOOKUP($B162,Kraftvärmeprod!$B$1:$BD$480,MATCH("Total värmeproduktion i kraftvärmeverk i kombinerad drift (GWh)",Kraftvärmeprod!$B$1:$AV$1,0),FALSE)),"",VLOOKUP($B162,'Slutlig allokering kvv'!$B$1:$BA$480,MATCH(F$1,'Slutlig allokering kvv'!$B$1:$AS$1,0),FALSE))</f>
        <v/>
      </c>
      <c r="G162" s="122" t="str">
        <f>IF(ISERROR(1/VLOOKUP($B162,Kraftvärmeprod!$B$1:$AV$480,MATCH("Producerad elenergi i kraftvärmeverk (GWh)",Kraftvärmeprod!$B$1:$AV$1,0),FALSE)),"",VLOOKUP($B162,Kraftvärmeprod!$B$1:$AV$480,MATCH("Producerad elenergi i kraftvärmeverk (GWh)",Kraftvärmeprod!$B$1:$AV$1,0),FALSE))</f>
        <v/>
      </c>
      <c r="H162" s="122" t="str">
        <f>IF(ISERROR(1/VLOOKUP($B162,Miljö!$B$1:$T$480,MATCH("Såld mängd produktionsspecifik fjärrvärme (GWh)",Miljö!$B$1:$T$1,0),FALSE)),"",VLOOKUP($B162,Miljö!$B$1:$T$480,MATCH("Såld mängd produktionsspecifik fjärrvärme (GWh)",Miljö!$B$1:$T$1,0),FALSE))</f>
        <v/>
      </c>
      <c r="J162" s="122" t="str">
        <f t="shared" si="2"/>
        <v>Köpings kommun</v>
      </c>
    </row>
    <row r="163" spans="1:10" x14ac:dyDescent="0.25">
      <c r="A163" t="s">
        <v>233</v>
      </c>
      <c r="B163" t="s">
        <v>235</v>
      </c>
      <c r="C163"/>
      <c r="D163" s="122" t="str">
        <f>IF(ISERROR(1/VLOOKUP($B163,Kraftvärmeprod!$B$1:$D$480,MATCH("Total värmeproduktion i kraftvärmeverk i kombinerad drift (GWh)",Kraftvärmeprod!$B$1:$AV$1,0),FALSE)),"Ej kraftvärme","Alternativproduktionsmetoden")</f>
        <v>Ej kraftvärme</v>
      </c>
      <c r="E163" s="122">
        <f>VLOOKUP($B163,Totalt!$B$1:$BP$480,MATCH("total el",Totalt!$B$1:$BP$1,0),FALSE)</f>
        <v>5.54697</v>
      </c>
      <c r="F163" s="123" t="str">
        <f>IF(ISERROR(1/VLOOKUP($B163,Kraftvärmeprod!$B$1:$BD$480,MATCH("Total värmeproduktion i kraftvärmeverk i kombinerad drift (GWh)",Kraftvärmeprod!$B$1:$AV$1,0),FALSE)),"",VLOOKUP($B163,'Slutlig allokering kvv'!$B$1:$BA$480,MATCH(F$1,'Slutlig allokering kvv'!$B$1:$AS$1,0),FALSE))</f>
        <v/>
      </c>
      <c r="G163" s="122" t="str">
        <f>IF(ISERROR(1/VLOOKUP($B163,Kraftvärmeprod!$B$1:$AV$480,MATCH("Producerad elenergi i kraftvärmeverk (GWh)",Kraftvärmeprod!$B$1:$AV$1,0),FALSE)),"",VLOOKUP($B163,Kraftvärmeprod!$B$1:$AV$480,MATCH("Producerad elenergi i kraftvärmeverk (GWh)",Kraftvärmeprod!$B$1:$AV$1,0),FALSE))</f>
        <v/>
      </c>
      <c r="H163" s="122" t="str">
        <f>IF(ISERROR(1/VLOOKUP($B163,Miljö!$B$1:$T$480,MATCH("Såld mängd produktionsspecifik fjärrvärme (GWh)",Miljö!$B$1:$T$1,0),FALSE)),"",VLOOKUP($B163,Miljö!$B$1:$T$480,MATCH("Såld mängd produktionsspecifik fjärrvärme (GWh)",Miljö!$B$1:$T$1,0),FALSE))</f>
        <v/>
      </c>
      <c r="J163" s="122" t="str">
        <f t="shared" si="2"/>
        <v>Köpings kommun</v>
      </c>
    </row>
    <row r="164" spans="1:10" x14ac:dyDescent="0.25">
      <c r="A164" t="s">
        <v>236</v>
      </c>
      <c r="B164" t="s">
        <v>237</v>
      </c>
      <c r="C164"/>
      <c r="D164" s="122" t="str">
        <f>IF(ISERROR(1/VLOOKUP($B164,Kraftvärmeprod!$B$1:$D$480,MATCH("Total värmeproduktion i kraftvärmeverk i kombinerad drift (GWh)",Kraftvärmeprod!$B$1:$AV$1,0),FALSE)),"Ej kraftvärme","Alternativproduktionsmetoden")</f>
        <v>Alternativproduktionsmetoden</v>
      </c>
      <c r="E164" s="122">
        <f>VLOOKUP($B164,Totalt!$B$1:$BP$480,MATCH("total el",Totalt!$B$1:$BP$1,0),FALSE)</f>
        <v>6.6159600000000003</v>
      </c>
      <c r="F164" s="123">
        <f>IF(ISERROR(1/VLOOKUP($B164,Kraftvärmeprod!$B$1:$BD$480,MATCH("Total värmeproduktion i kraftvärmeverk i kombinerad drift (GWh)",Kraftvärmeprod!$B$1:$AV$1,0),FALSE)),"",VLOOKUP($B164,'Slutlig allokering kvv'!$B$1:$BA$480,MATCH(F$1,'Slutlig allokering kvv'!$B$1:$AS$1,0),FALSE))</f>
        <v>0.52238698121489147</v>
      </c>
      <c r="G164" s="122">
        <f>IF(ISERROR(1/VLOOKUP($B164,Kraftvärmeprod!$B$1:$AV$480,MATCH("Producerad elenergi i kraftvärmeverk (GWh)",Kraftvärmeprod!$B$1:$AV$1,0),FALSE)),"",VLOOKUP($B164,Kraftvärmeprod!$B$1:$AV$480,MATCH("Producerad elenergi i kraftvärmeverk (GWh)",Kraftvärmeprod!$B$1:$AV$1,0),FALSE))</f>
        <v>42.389000000000003</v>
      </c>
      <c r="H164" s="122" t="str">
        <f>IF(ISERROR(1/VLOOKUP($B164,Miljö!$B$1:$T$480,MATCH("Såld mängd produktionsspecifik fjärrvärme (GWh)",Miljö!$B$1:$T$1,0),FALSE)),"",VLOOKUP($B164,Miljö!$B$1:$T$480,MATCH("Såld mängd produktionsspecifik fjärrvärme (GWh)",Miljö!$B$1:$T$1,0),FALSE))</f>
        <v/>
      </c>
      <c r="J164" s="122" t="str">
        <f t="shared" si="2"/>
        <v>Landskrona Energi AB</v>
      </c>
    </row>
    <row r="165" spans="1:10" x14ac:dyDescent="0.25">
      <c r="A165" t="s">
        <v>238</v>
      </c>
      <c r="B165" t="s">
        <v>239</v>
      </c>
      <c r="C165"/>
      <c r="D165" s="122" t="str">
        <f>IF(ISERROR(1/VLOOKUP($B165,Kraftvärmeprod!$B$1:$D$480,MATCH("Total värmeproduktion i kraftvärmeverk i kombinerad drift (GWh)",Kraftvärmeprod!$B$1:$AV$1,0),FALSE)),"Ej kraftvärme","Alternativproduktionsmetoden")</f>
        <v>Ej kraftvärme</v>
      </c>
      <c r="E165" s="122">
        <f>VLOOKUP($B165,Totalt!$B$1:$BP$480,MATCH("total el",Totalt!$B$1:$BP$1,0),FALSE)</f>
        <v>0.16400000000000001</v>
      </c>
      <c r="F165" s="123" t="str">
        <f>IF(ISERROR(1/VLOOKUP($B165,Kraftvärmeprod!$B$1:$BD$480,MATCH("Total värmeproduktion i kraftvärmeverk i kombinerad drift (GWh)",Kraftvärmeprod!$B$1:$AV$1,0),FALSE)),"",VLOOKUP($B165,'Slutlig allokering kvv'!$B$1:$BA$480,MATCH(F$1,'Slutlig allokering kvv'!$B$1:$AS$1,0),FALSE))</f>
        <v/>
      </c>
      <c r="G165" s="122" t="str">
        <f>IF(ISERROR(1/VLOOKUP($B165,Kraftvärmeprod!$B$1:$AV$480,MATCH("Producerad elenergi i kraftvärmeverk (GWh)",Kraftvärmeprod!$B$1:$AV$1,0),FALSE)),"",VLOOKUP($B165,Kraftvärmeprod!$B$1:$AV$480,MATCH("Producerad elenergi i kraftvärmeverk (GWh)",Kraftvärmeprod!$B$1:$AV$1,0),FALSE))</f>
        <v/>
      </c>
      <c r="H165" s="122" t="str">
        <f>IF(ISERROR(1/VLOOKUP($B165,Miljö!$B$1:$T$480,MATCH("Såld mängd produktionsspecifik fjärrvärme (GWh)",Miljö!$B$1:$T$1,0),FALSE)),"",VLOOKUP($B165,Miljö!$B$1:$T$480,MATCH("Såld mängd produktionsspecifik fjärrvärme (GWh)",Miljö!$B$1:$T$1,0),FALSE))</f>
        <v/>
      </c>
      <c r="J165" s="122" t="str">
        <f t="shared" si="2"/>
        <v>Lantmännen Agrovärme AB</v>
      </c>
    </row>
    <row r="166" spans="1:10" x14ac:dyDescent="0.25">
      <c r="A166" t="s">
        <v>238</v>
      </c>
      <c r="B166" t="s">
        <v>240</v>
      </c>
      <c r="C166"/>
      <c r="D166" s="122" t="str">
        <f>IF(ISERROR(1/VLOOKUP($B166,Kraftvärmeprod!$B$1:$D$480,MATCH("Total värmeproduktion i kraftvärmeverk i kombinerad drift (GWh)",Kraftvärmeprod!$B$1:$AV$1,0),FALSE)),"Ej kraftvärme","Alternativproduktionsmetoden")</f>
        <v>Ej kraftvärme</v>
      </c>
      <c r="E166" s="122">
        <f>VLOOKUP($B166,Totalt!$B$1:$BP$480,MATCH("total el",Totalt!$B$1:$BP$1,0),FALSE)</f>
        <v>0.16300000000000001</v>
      </c>
      <c r="F166" s="123" t="str">
        <f>IF(ISERROR(1/VLOOKUP($B166,Kraftvärmeprod!$B$1:$BD$480,MATCH("Total värmeproduktion i kraftvärmeverk i kombinerad drift (GWh)",Kraftvärmeprod!$B$1:$AV$1,0),FALSE)),"",VLOOKUP($B166,'Slutlig allokering kvv'!$B$1:$BA$480,MATCH(F$1,'Slutlig allokering kvv'!$B$1:$AS$1,0),FALSE))</f>
        <v/>
      </c>
      <c r="G166" s="122" t="str">
        <f>IF(ISERROR(1/VLOOKUP($B166,Kraftvärmeprod!$B$1:$AV$480,MATCH("Producerad elenergi i kraftvärmeverk (GWh)",Kraftvärmeprod!$B$1:$AV$1,0),FALSE)),"",VLOOKUP($B166,Kraftvärmeprod!$B$1:$AV$480,MATCH("Producerad elenergi i kraftvärmeverk (GWh)",Kraftvärmeprod!$B$1:$AV$1,0),FALSE))</f>
        <v/>
      </c>
      <c r="H166" s="122" t="str">
        <f>IF(ISERROR(1/VLOOKUP($B166,Miljö!$B$1:$T$480,MATCH("Såld mängd produktionsspecifik fjärrvärme (GWh)",Miljö!$B$1:$T$1,0),FALSE)),"",VLOOKUP($B166,Miljö!$B$1:$T$480,MATCH("Såld mängd produktionsspecifik fjärrvärme (GWh)",Miljö!$B$1:$T$1,0),FALSE))</f>
        <v/>
      </c>
      <c r="J166" s="122" t="str">
        <f t="shared" si="2"/>
        <v>Lantmännen Agrovärme AB</v>
      </c>
    </row>
    <row r="167" spans="1:10" x14ac:dyDescent="0.25">
      <c r="A167" t="s">
        <v>238</v>
      </c>
      <c r="B167" t="s">
        <v>241</v>
      </c>
      <c r="C167"/>
      <c r="D167" s="122" t="str">
        <f>IF(ISERROR(1/VLOOKUP($B167,Kraftvärmeprod!$B$1:$D$480,MATCH("Total värmeproduktion i kraftvärmeverk i kombinerad drift (GWh)",Kraftvärmeprod!$B$1:$AV$1,0),FALSE)),"Ej kraftvärme","Alternativproduktionsmetoden")</f>
        <v>Ej kraftvärme</v>
      </c>
      <c r="E167" s="122">
        <f>VLOOKUP($B167,Totalt!$B$1:$BP$480,MATCH("total el",Totalt!$B$1:$BP$1,0),FALSE)</f>
        <v>0.222</v>
      </c>
      <c r="F167" s="123" t="str">
        <f>IF(ISERROR(1/VLOOKUP($B167,Kraftvärmeprod!$B$1:$BD$480,MATCH("Total värmeproduktion i kraftvärmeverk i kombinerad drift (GWh)",Kraftvärmeprod!$B$1:$AV$1,0),FALSE)),"",VLOOKUP($B167,'Slutlig allokering kvv'!$B$1:$BA$480,MATCH(F$1,'Slutlig allokering kvv'!$B$1:$AS$1,0),FALSE))</f>
        <v/>
      </c>
      <c r="G167" s="122" t="str">
        <f>IF(ISERROR(1/VLOOKUP($B167,Kraftvärmeprod!$B$1:$AV$480,MATCH("Producerad elenergi i kraftvärmeverk (GWh)",Kraftvärmeprod!$B$1:$AV$1,0),FALSE)),"",VLOOKUP($B167,Kraftvärmeprod!$B$1:$AV$480,MATCH("Producerad elenergi i kraftvärmeverk (GWh)",Kraftvärmeprod!$B$1:$AV$1,0),FALSE))</f>
        <v/>
      </c>
      <c r="H167" s="122" t="str">
        <f>IF(ISERROR(1/VLOOKUP($B167,Miljö!$B$1:$T$480,MATCH("Såld mängd produktionsspecifik fjärrvärme (GWh)",Miljö!$B$1:$T$1,0),FALSE)),"",VLOOKUP($B167,Miljö!$B$1:$T$480,MATCH("Såld mängd produktionsspecifik fjärrvärme (GWh)",Miljö!$B$1:$T$1,0),FALSE))</f>
        <v/>
      </c>
      <c r="J167" s="122" t="str">
        <f t="shared" si="2"/>
        <v>Lantmännen Agrovärme AB</v>
      </c>
    </row>
    <row r="168" spans="1:10" x14ac:dyDescent="0.25">
      <c r="A168" t="s">
        <v>238</v>
      </c>
      <c r="B168" t="s">
        <v>242</v>
      </c>
      <c r="C168"/>
      <c r="D168" s="122" t="str">
        <f>IF(ISERROR(1/VLOOKUP($B168,Kraftvärmeprod!$B$1:$D$480,MATCH("Total värmeproduktion i kraftvärmeverk i kombinerad drift (GWh)",Kraftvärmeprod!$B$1:$AV$1,0),FALSE)),"Ej kraftvärme","Alternativproduktionsmetoden")</f>
        <v>Ej kraftvärme</v>
      </c>
      <c r="E168" s="122">
        <f>VLOOKUP($B168,Totalt!$B$1:$BP$480,MATCH("total el",Totalt!$B$1:$BP$1,0),FALSE)</f>
        <v>0.18</v>
      </c>
      <c r="F168" s="123" t="str">
        <f>IF(ISERROR(1/VLOOKUP($B168,Kraftvärmeprod!$B$1:$BD$480,MATCH("Total värmeproduktion i kraftvärmeverk i kombinerad drift (GWh)",Kraftvärmeprod!$B$1:$AV$1,0),FALSE)),"",VLOOKUP($B168,'Slutlig allokering kvv'!$B$1:$BA$480,MATCH(F$1,'Slutlig allokering kvv'!$B$1:$AS$1,0),FALSE))</f>
        <v/>
      </c>
      <c r="G168" s="122" t="str">
        <f>IF(ISERROR(1/VLOOKUP($B168,Kraftvärmeprod!$B$1:$AV$480,MATCH("Producerad elenergi i kraftvärmeverk (GWh)",Kraftvärmeprod!$B$1:$AV$1,0),FALSE)),"",VLOOKUP($B168,Kraftvärmeprod!$B$1:$AV$480,MATCH("Producerad elenergi i kraftvärmeverk (GWh)",Kraftvärmeprod!$B$1:$AV$1,0),FALSE))</f>
        <v/>
      </c>
      <c r="H168" s="122" t="str">
        <f>IF(ISERROR(1/VLOOKUP($B168,Miljö!$B$1:$T$480,MATCH("Såld mängd produktionsspecifik fjärrvärme (GWh)",Miljö!$B$1:$T$1,0),FALSE)),"",VLOOKUP($B168,Miljö!$B$1:$T$480,MATCH("Såld mängd produktionsspecifik fjärrvärme (GWh)",Miljö!$B$1:$T$1,0),FALSE))</f>
        <v/>
      </c>
      <c r="J168" s="122" t="str">
        <f t="shared" si="2"/>
        <v>Lantmännen Agrovärme AB</v>
      </c>
    </row>
    <row r="169" spans="1:10" x14ac:dyDescent="0.25">
      <c r="A169" t="s">
        <v>238</v>
      </c>
      <c r="B169" t="s">
        <v>243</v>
      </c>
      <c r="C169"/>
      <c r="D169" s="122" t="str">
        <f>IF(ISERROR(1/VLOOKUP($B169,Kraftvärmeprod!$B$1:$D$480,MATCH("Total värmeproduktion i kraftvärmeverk i kombinerad drift (GWh)",Kraftvärmeprod!$B$1:$AV$1,0),FALSE)),"Ej kraftvärme","Alternativproduktionsmetoden")</f>
        <v>Ej kraftvärme</v>
      </c>
      <c r="E169" s="122">
        <f>VLOOKUP($B169,Totalt!$B$1:$BP$480,MATCH("total el",Totalt!$B$1:$BP$1,0),FALSE)</f>
        <v>0.30299999999999999</v>
      </c>
      <c r="F169" s="123" t="str">
        <f>IF(ISERROR(1/VLOOKUP($B169,Kraftvärmeprod!$B$1:$BD$480,MATCH("Total värmeproduktion i kraftvärmeverk i kombinerad drift (GWh)",Kraftvärmeprod!$B$1:$AV$1,0),FALSE)),"",VLOOKUP($B169,'Slutlig allokering kvv'!$B$1:$BA$480,MATCH(F$1,'Slutlig allokering kvv'!$B$1:$AS$1,0),FALSE))</f>
        <v/>
      </c>
      <c r="G169" s="122" t="str">
        <f>IF(ISERROR(1/VLOOKUP($B169,Kraftvärmeprod!$B$1:$AV$480,MATCH("Producerad elenergi i kraftvärmeverk (GWh)",Kraftvärmeprod!$B$1:$AV$1,0),FALSE)),"",VLOOKUP($B169,Kraftvärmeprod!$B$1:$AV$480,MATCH("Producerad elenergi i kraftvärmeverk (GWh)",Kraftvärmeprod!$B$1:$AV$1,0),FALSE))</f>
        <v/>
      </c>
      <c r="H169" s="122" t="str">
        <f>IF(ISERROR(1/VLOOKUP($B169,Miljö!$B$1:$T$480,MATCH("Såld mängd produktionsspecifik fjärrvärme (GWh)",Miljö!$B$1:$T$1,0),FALSE)),"",VLOOKUP($B169,Miljö!$B$1:$T$480,MATCH("Såld mängd produktionsspecifik fjärrvärme (GWh)",Miljö!$B$1:$T$1,0),FALSE))</f>
        <v/>
      </c>
      <c r="J169" s="122" t="str">
        <f t="shared" si="2"/>
        <v>Lantmännen Agrovärme AB</v>
      </c>
    </row>
    <row r="170" spans="1:10" x14ac:dyDescent="0.25">
      <c r="A170" t="s">
        <v>238</v>
      </c>
      <c r="B170" t="s">
        <v>244</v>
      </c>
      <c r="C170"/>
      <c r="D170" s="122" t="str">
        <f>IF(ISERROR(1/VLOOKUP($B170,Kraftvärmeprod!$B$1:$D$480,MATCH("Total värmeproduktion i kraftvärmeverk i kombinerad drift (GWh)",Kraftvärmeprod!$B$1:$AV$1,0),FALSE)),"Ej kraftvärme","Alternativproduktionsmetoden")</f>
        <v>Ej kraftvärme</v>
      </c>
      <c r="E170" s="122">
        <f>VLOOKUP($B170,Totalt!$B$1:$BP$480,MATCH("total el",Totalt!$B$1:$BP$1,0),FALSE)</f>
        <v>0.5</v>
      </c>
      <c r="F170" s="123" t="str">
        <f>IF(ISERROR(1/VLOOKUP($B170,Kraftvärmeprod!$B$1:$BD$480,MATCH("Total värmeproduktion i kraftvärmeverk i kombinerad drift (GWh)",Kraftvärmeprod!$B$1:$AV$1,0),FALSE)),"",VLOOKUP($B170,'Slutlig allokering kvv'!$B$1:$BA$480,MATCH(F$1,'Slutlig allokering kvv'!$B$1:$AS$1,0),FALSE))</f>
        <v/>
      </c>
      <c r="G170" s="122" t="str">
        <f>IF(ISERROR(1/VLOOKUP($B170,Kraftvärmeprod!$B$1:$AV$480,MATCH("Producerad elenergi i kraftvärmeverk (GWh)",Kraftvärmeprod!$B$1:$AV$1,0),FALSE)),"",VLOOKUP($B170,Kraftvärmeprod!$B$1:$AV$480,MATCH("Producerad elenergi i kraftvärmeverk (GWh)",Kraftvärmeprod!$B$1:$AV$1,0),FALSE))</f>
        <v/>
      </c>
      <c r="H170" s="122" t="str">
        <f>IF(ISERROR(1/VLOOKUP($B170,Miljö!$B$1:$T$480,MATCH("Såld mängd produktionsspecifik fjärrvärme (GWh)",Miljö!$B$1:$T$1,0),FALSE)),"",VLOOKUP($B170,Miljö!$B$1:$T$480,MATCH("Såld mängd produktionsspecifik fjärrvärme (GWh)",Miljö!$B$1:$T$1,0),FALSE))</f>
        <v/>
      </c>
      <c r="J170" s="122" t="str">
        <f t="shared" si="2"/>
        <v>Lantmännen Agrovärme AB</v>
      </c>
    </row>
    <row r="171" spans="1:10" x14ac:dyDescent="0.25">
      <c r="A171" t="s">
        <v>238</v>
      </c>
      <c r="B171" t="s">
        <v>245</v>
      </c>
      <c r="C171"/>
      <c r="D171" s="122" t="str">
        <f>IF(ISERROR(1/VLOOKUP($B171,Kraftvärmeprod!$B$1:$D$480,MATCH("Total värmeproduktion i kraftvärmeverk i kombinerad drift (GWh)",Kraftvärmeprod!$B$1:$AV$1,0),FALSE)),"Ej kraftvärme","Alternativproduktionsmetoden")</f>
        <v>Ej kraftvärme</v>
      </c>
      <c r="E171" s="122">
        <f>VLOOKUP($B171,Totalt!$B$1:$BP$480,MATCH("total el",Totalt!$B$1:$BP$1,0),FALSE)</f>
        <v>0.28799999999999998</v>
      </c>
      <c r="F171" s="123" t="str">
        <f>IF(ISERROR(1/VLOOKUP($B171,Kraftvärmeprod!$B$1:$BD$480,MATCH("Total värmeproduktion i kraftvärmeverk i kombinerad drift (GWh)",Kraftvärmeprod!$B$1:$AV$1,0),FALSE)),"",VLOOKUP($B171,'Slutlig allokering kvv'!$B$1:$BA$480,MATCH(F$1,'Slutlig allokering kvv'!$B$1:$AS$1,0),FALSE))</f>
        <v/>
      </c>
      <c r="G171" s="122" t="str">
        <f>IF(ISERROR(1/VLOOKUP($B171,Kraftvärmeprod!$B$1:$AV$480,MATCH("Producerad elenergi i kraftvärmeverk (GWh)",Kraftvärmeprod!$B$1:$AV$1,0),FALSE)),"",VLOOKUP($B171,Kraftvärmeprod!$B$1:$AV$480,MATCH("Producerad elenergi i kraftvärmeverk (GWh)",Kraftvärmeprod!$B$1:$AV$1,0),FALSE))</f>
        <v/>
      </c>
      <c r="H171" s="122" t="str">
        <f>IF(ISERROR(1/VLOOKUP($B171,Miljö!$B$1:$T$480,MATCH("Såld mängd produktionsspecifik fjärrvärme (GWh)",Miljö!$B$1:$T$1,0),FALSE)),"",VLOOKUP($B171,Miljö!$B$1:$T$480,MATCH("Såld mängd produktionsspecifik fjärrvärme (GWh)",Miljö!$B$1:$T$1,0),FALSE))</f>
        <v/>
      </c>
      <c r="J171" s="122" t="str">
        <f t="shared" si="2"/>
        <v>Lantmännen Agrovärme AB</v>
      </c>
    </row>
    <row r="172" spans="1:10" x14ac:dyDescent="0.25">
      <c r="A172" t="s">
        <v>238</v>
      </c>
      <c r="B172" t="s">
        <v>246</v>
      </c>
      <c r="C172"/>
      <c r="D172" s="122" t="str">
        <f>IF(ISERROR(1/VLOOKUP($B172,Kraftvärmeprod!$B$1:$D$480,MATCH("Total värmeproduktion i kraftvärmeverk i kombinerad drift (GWh)",Kraftvärmeprod!$B$1:$AV$1,0),FALSE)),"Ej kraftvärme","Alternativproduktionsmetoden")</f>
        <v>Ej kraftvärme</v>
      </c>
      <c r="E172" s="122">
        <f>VLOOKUP($B172,Totalt!$B$1:$BP$480,MATCH("total el",Totalt!$B$1:$BP$1,0),FALSE)</f>
        <v>0.14000000000000001</v>
      </c>
      <c r="F172" s="123" t="str">
        <f>IF(ISERROR(1/VLOOKUP($B172,Kraftvärmeprod!$B$1:$BD$480,MATCH("Total värmeproduktion i kraftvärmeverk i kombinerad drift (GWh)",Kraftvärmeprod!$B$1:$AV$1,0),FALSE)),"",VLOOKUP($B172,'Slutlig allokering kvv'!$B$1:$BA$480,MATCH(F$1,'Slutlig allokering kvv'!$B$1:$AS$1,0),FALSE))</f>
        <v/>
      </c>
      <c r="G172" s="122" t="str">
        <f>IF(ISERROR(1/VLOOKUP($B172,Kraftvärmeprod!$B$1:$AV$480,MATCH("Producerad elenergi i kraftvärmeverk (GWh)",Kraftvärmeprod!$B$1:$AV$1,0),FALSE)),"",VLOOKUP($B172,Kraftvärmeprod!$B$1:$AV$480,MATCH("Producerad elenergi i kraftvärmeverk (GWh)",Kraftvärmeprod!$B$1:$AV$1,0),FALSE))</f>
        <v/>
      </c>
      <c r="H172" s="122" t="str">
        <f>IF(ISERROR(1/VLOOKUP($B172,Miljö!$B$1:$T$480,MATCH("Såld mängd produktionsspecifik fjärrvärme (GWh)",Miljö!$B$1:$T$1,0),FALSE)),"",VLOOKUP($B172,Miljö!$B$1:$T$480,MATCH("Såld mängd produktionsspecifik fjärrvärme (GWh)",Miljö!$B$1:$T$1,0),FALSE))</f>
        <v/>
      </c>
      <c r="J172" s="122" t="str">
        <f t="shared" si="2"/>
        <v>Lantmännen Agrovärme AB</v>
      </c>
    </row>
    <row r="173" spans="1:10" x14ac:dyDescent="0.25">
      <c r="A173" t="s">
        <v>247</v>
      </c>
      <c r="B173" t="s">
        <v>248</v>
      </c>
      <c r="C173"/>
      <c r="D173" s="122" t="str">
        <f>IF(ISERROR(1/VLOOKUP($B173,Kraftvärmeprod!$B$1:$D$480,MATCH("Total värmeproduktion i kraftvärmeverk i kombinerad drift (GWh)",Kraftvärmeprod!$B$1:$AV$1,0),FALSE)),"Ej kraftvärme","Alternativproduktionsmetoden")</f>
        <v>Ej kraftvärme</v>
      </c>
      <c r="E173" s="122">
        <f>VLOOKUP($B173,Totalt!$B$1:$BP$480,MATCH("total el",Totalt!$B$1:$BP$1,0),FALSE)</f>
        <v>0.42799999999999999</v>
      </c>
      <c r="F173" s="123" t="str">
        <f>IF(ISERROR(1/VLOOKUP($B173,Kraftvärmeprod!$B$1:$BD$480,MATCH("Total värmeproduktion i kraftvärmeverk i kombinerad drift (GWh)",Kraftvärmeprod!$B$1:$AV$1,0),FALSE)),"",VLOOKUP($B173,'Slutlig allokering kvv'!$B$1:$BA$480,MATCH(F$1,'Slutlig allokering kvv'!$B$1:$AS$1,0),FALSE))</f>
        <v/>
      </c>
      <c r="G173" s="122" t="str">
        <f>IF(ISERROR(1/VLOOKUP($B173,Kraftvärmeprod!$B$1:$AV$480,MATCH("Producerad elenergi i kraftvärmeverk (GWh)",Kraftvärmeprod!$B$1:$AV$1,0),FALSE)),"",VLOOKUP($B173,Kraftvärmeprod!$B$1:$AV$480,MATCH("Producerad elenergi i kraftvärmeverk (GWh)",Kraftvärmeprod!$B$1:$AV$1,0),FALSE))</f>
        <v/>
      </c>
      <c r="H173" s="122" t="str">
        <f>IF(ISERROR(1/VLOOKUP($B173,Miljö!$B$1:$T$480,MATCH("Såld mängd produktionsspecifik fjärrvärme (GWh)",Miljö!$B$1:$T$1,0),FALSE)),"",VLOOKUP($B173,Miljö!$B$1:$T$480,MATCH("Såld mängd produktionsspecifik fjärrvärme (GWh)",Miljö!$B$1:$T$1,0),FALSE))</f>
        <v/>
      </c>
      <c r="J173" s="122" t="str">
        <f t="shared" si="2"/>
        <v>Laxå Värme AB</v>
      </c>
    </row>
    <row r="174" spans="1:10" x14ac:dyDescent="0.25">
      <c r="A174" t="s">
        <v>249</v>
      </c>
      <c r="B174" t="s">
        <v>150</v>
      </c>
      <c r="C174"/>
      <c r="D174" s="122" t="str">
        <f>IF(ISERROR(1/VLOOKUP($B174,Kraftvärmeprod!$B$1:$D$480,MATCH("Total värmeproduktion i kraftvärmeverk i kombinerad drift (GWh)",Kraftvärmeprod!$B$1:$AV$1,0),FALSE)),"Ej kraftvärme","Alternativproduktionsmetoden")</f>
        <v>Ej kraftvärme</v>
      </c>
      <c r="E174" s="122">
        <f>VLOOKUP($B174,Totalt!$B$1:$BP$480,MATCH("total el",Totalt!$B$1:$BP$1,0),FALSE)</f>
        <v>0.23100000000000001</v>
      </c>
      <c r="F174" s="123" t="str">
        <f>IF(ISERROR(1/VLOOKUP($B174,Kraftvärmeprod!$B$1:$BD$480,MATCH("Total värmeproduktion i kraftvärmeverk i kombinerad drift (GWh)",Kraftvärmeprod!$B$1:$AV$1,0),FALSE)),"",VLOOKUP($B174,'Slutlig allokering kvv'!$B$1:$BA$480,MATCH(F$1,'Slutlig allokering kvv'!$B$1:$AS$1,0),FALSE))</f>
        <v/>
      </c>
      <c r="G174" s="122" t="str">
        <f>IF(ISERROR(1/VLOOKUP($B174,Kraftvärmeprod!$B$1:$AV$480,MATCH("Producerad elenergi i kraftvärmeverk (GWh)",Kraftvärmeprod!$B$1:$AV$1,0),FALSE)),"",VLOOKUP($B174,Kraftvärmeprod!$B$1:$AV$480,MATCH("Producerad elenergi i kraftvärmeverk (GWh)",Kraftvärmeprod!$B$1:$AV$1,0),FALSE))</f>
        <v/>
      </c>
      <c r="H174" s="122" t="str">
        <f>IF(ISERROR(1/VLOOKUP($B174,Miljö!$B$1:$T$480,MATCH("Såld mängd produktionsspecifik fjärrvärme (GWh)",Miljö!$B$1:$T$1,0),FALSE)),"",VLOOKUP($B174,Miljö!$B$1:$T$480,MATCH("Såld mängd produktionsspecifik fjärrvärme (GWh)",Miljö!$B$1:$T$1,0),FALSE))</f>
        <v/>
      </c>
      <c r="J174" s="122" t="str">
        <f t="shared" si="2"/>
        <v>Lerum Fjärrvärme AB</v>
      </c>
    </row>
    <row r="175" spans="1:10" x14ac:dyDescent="0.25">
      <c r="A175" t="s">
        <v>249</v>
      </c>
      <c r="B175" t="s">
        <v>250</v>
      </c>
      <c r="C175"/>
      <c r="D175" s="122" t="str">
        <f>IF(ISERROR(1/VLOOKUP($B175,Kraftvärmeprod!$B$1:$D$480,MATCH("Total värmeproduktion i kraftvärmeverk i kombinerad drift (GWh)",Kraftvärmeprod!$B$1:$AV$1,0),FALSE)),"Ej kraftvärme","Alternativproduktionsmetoden")</f>
        <v>Ej kraftvärme</v>
      </c>
      <c r="E175" s="122">
        <f>VLOOKUP($B175,Totalt!$B$1:$BP$480,MATCH("total el",Totalt!$B$1:$BP$1,0),FALSE)</f>
        <v>0.13</v>
      </c>
      <c r="F175" s="123" t="str">
        <f>IF(ISERROR(1/VLOOKUP($B175,Kraftvärmeprod!$B$1:$BD$480,MATCH("Total värmeproduktion i kraftvärmeverk i kombinerad drift (GWh)",Kraftvärmeprod!$B$1:$AV$1,0),FALSE)),"",VLOOKUP($B175,'Slutlig allokering kvv'!$B$1:$BA$480,MATCH(F$1,'Slutlig allokering kvv'!$B$1:$AS$1,0),FALSE))</f>
        <v/>
      </c>
      <c r="G175" s="122" t="str">
        <f>IF(ISERROR(1/VLOOKUP($B175,Kraftvärmeprod!$B$1:$AV$480,MATCH("Producerad elenergi i kraftvärmeverk (GWh)",Kraftvärmeprod!$B$1:$AV$1,0),FALSE)),"",VLOOKUP($B175,Kraftvärmeprod!$B$1:$AV$480,MATCH("Producerad elenergi i kraftvärmeverk (GWh)",Kraftvärmeprod!$B$1:$AV$1,0),FALSE))</f>
        <v/>
      </c>
      <c r="H175" s="122" t="str">
        <f>IF(ISERROR(1/VLOOKUP($B175,Miljö!$B$1:$T$480,MATCH("Såld mängd produktionsspecifik fjärrvärme (GWh)",Miljö!$B$1:$T$1,0),FALSE)),"",VLOOKUP($B175,Miljö!$B$1:$T$480,MATCH("Såld mängd produktionsspecifik fjärrvärme (GWh)",Miljö!$B$1:$T$1,0),FALSE))</f>
        <v/>
      </c>
      <c r="J175" s="122" t="str">
        <f t="shared" si="2"/>
        <v>Lerum Fjärrvärme AB</v>
      </c>
    </row>
    <row r="176" spans="1:10" x14ac:dyDescent="0.25">
      <c r="A176" t="s">
        <v>249</v>
      </c>
      <c r="B176" t="s">
        <v>251</v>
      </c>
      <c r="C176"/>
      <c r="D176" s="122" t="str">
        <f>IF(ISERROR(1/VLOOKUP($B176,Kraftvärmeprod!$B$1:$D$480,MATCH("Total värmeproduktion i kraftvärmeverk i kombinerad drift (GWh)",Kraftvärmeprod!$B$1:$AV$1,0),FALSE)),"Ej kraftvärme","Alternativproduktionsmetoden")</f>
        <v>Ej kraftvärme</v>
      </c>
      <c r="E176" s="122">
        <f>VLOOKUP($B176,Totalt!$B$1:$BP$480,MATCH("total el",Totalt!$B$1:$BP$1,0),FALSE)</f>
        <v>0.52400000000000002</v>
      </c>
      <c r="F176" s="123" t="str">
        <f>IF(ISERROR(1/VLOOKUP($B176,Kraftvärmeprod!$B$1:$BD$480,MATCH("Total värmeproduktion i kraftvärmeverk i kombinerad drift (GWh)",Kraftvärmeprod!$B$1:$AV$1,0),FALSE)),"",VLOOKUP($B176,'Slutlig allokering kvv'!$B$1:$BA$480,MATCH(F$1,'Slutlig allokering kvv'!$B$1:$AS$1,0),FALSE))</f>
        <v/>
      </c>
      <c r="G176" s="122" t="str">
        <f>IF(ISERROR(1/VLOOKUP($B176,Kraftvärmeprod!$B$1:$AV$480,MATCH("Producerad elenergi i kraftvärmeverk (GWh)",Kraftvärmeprod!$B$1:$AV$1,0),FALSE)),"",VLOOKUP($B176,Kraftvärmeprod!$B$1:$AV$480,MATCH("Producerad elenergi i kraftvärmeverk (GWh)",Kraftvärmeprod!$B$1:$AV$1,0),FALSE))</f>
        <v/>
      </c>
      <c r="H176" s="122" t="str">
        <f>IF(ISERROR(1/VLOOKUP($B176,Miljö!$B$1:$T$480,MATCH("Såld mängd produktionsspecifik fjärrvärme (GWh)",Miljö!$B$1:$T$1,0),FALSE)),"",VLOOKUP($B176,Miljö!$B$1:$T$480,MATCH("Såld mängd produktionsspecifik fjärrvärme (GWh)",Miljö!$B$1:$T$1,0),FALSE))</f>
        <v/>
      </c>
      <c r="J176" s="122" t="str">
        <f t="shared" si="2"/>
        <v>Lerum Fjärrvärme AB</v>
      </c>
    </row>
    <row r="177" spans="1:10" x14ac:dyDescent="0.25">
      <c r="A177" t="s">
        <v>249</v>
      </c>
      <c r="B177" t="s">
        <v>252</v>
      </c>
      <c r="C177"/>
      <c r="D177" s="122" t="str">
        <f>IF(ISERROR(1/VLOOKUP($B177,Kraftvärmeprod!$B$1:$D$480,MATCH("Total värmeproduktion i kraftvärmeverk i kombinerad drift (GWh)",Kraftvärmeprod!$B$1:$AV$1,0),FALSE)),"Ej kraftvärme","Alternativproduktionsmetoden")</f>
        <v>Ej kraftvärme</v>
      </c>
      <c r="E177" s="122">
        <f>VLOOKUP($B177,Totalt!$B$1:$BP$480,MATCH("total el",Totalt!$B$1:$BP$1,0),FALSE)</f>
        <v>1.2999999999999999E-2</v>
      </c>
      <c r="F177" s="123" t="str">
        <f>IF(ISERROR(1/VLOOKUP($B177,Kraftvärmeprod!$B$1:$BD$480,MATCH("Total värmeproduktion i kraftvärmeverk i kombinerad drift (GWh)",Kraftvärmeprod!$B$1:$AV$1,0),FALSE)),"",VLOOKUP($B177,'Slutlig allokering kvv'!$B$1:$BA$480,MATCH(F$1,'Slutlig allokering kvv'!$B$1:$AS$1,0),FALSE))</f>
        <v/>
      </c>
      <c r="G177" s="122" t="str">
        <f>IF(ISERROR(1/VLOOKUP($B177,Kraftvärmeprod!$B$1:$AV$480,MATCH("Producerad elenergi i kraftvärmeverk (GWh)",Kraftvärmeprod!$B$1:$AV$1,0),FALSE)),"",VLOOKUP($B177,Kraftvärmeprod!$B$1:$AV$480,MATCH("Producerad elenergi i kraftvärmeverk (GWh)",Kraftvärmeprod!$B$1:$AV$1,0),FALSE))</f>
        <v/>
      </c>
      <c r="H177" s="122" t="str">
        <f>IF(ISERROR(1/VLOOKUP($B177,Miljö!$B$1:$T$480,MATCH("Såld mängd produktionsspecifik fjärrvärme (GWh)",Miljö!$B$1:$T$1,0),FALSE)),"",VLOOKUP($B177,Miljö!$B$1:$T$480,MATCH("Såld mängd produktionsspecifik fjärrvärme (GWh)",Miljö!$B$1:$T$1,0),FALSE))</f>
        <v/>
      </c>
      <c r="J177" s="122" t="str">
        <f t="shared" si="2"/>
        <v>Lerum Fjärrvärme AB</v>
      </c>
    </row>
    <row r="178" spans="1:10" x14ac:dyDescent="0.25">
      <c r="A178" t="s">
        <v>253</v>
      </c>
      <c r="B178" t="s">
        <v>254</v>
      </c>
      <c r="C178"/>
      <c r="D178" s="122" t="str">
        <f>IF(ISERROR(1/VLOOKUP($B178,Kraftvärmeprod!$B$1:$D$480,MATCH("Total värmeproduktion i kraftvärmeverk i kombinerad drift (GWh)",Kraftvärmeprod!$B$1:$AV$1,0),FALSE)),"Ej kraftvärme","Alternativproduktionsmetoden")</f>
        <v>Ej kraftvärme</v>
      </c>
      <c r="E178" s="122">
        <f>VLOOKUP($B178,Totalt!$B$1:$BP$480,MATCH("total el",Totalt!$B$1:$BP$1,0),FALSE)</f>
        <v>0</v>
      </c>
      <c r="F178" s="123" t="str">
        <f>IF(ISERROR(1/VLOOKUP($B178,Kraftvärmeprod!$B$1:$BD$480,MATCH("Total värmeproduktion i kraftvärmeverk i kombinerad drift (GWh)",Kraftvärmeprod!$B$1:$AV$1,0),FALSE)),"",VLOOKUP($B178,'Slutlig allokering kvv'!$B$1:$BA$480,MATCH(F$1,'Slutlig allokering kvv'!$B$1:$AS$1,0),FALSE))</f>
        <v/>
      </c>
      <c r="G178" s="122" t="str">
        <f>IF(ISERROR(1/VLOOKUP($B178,Kraftvärmeprod!$B$1:$AV$480,MATCH("Producerad elenergi i kraftvärmeverk (GWh)",Kraftvärmeprod!$B$1:$AV$1,0),FALSE)),"",VLOOKUP($B178,Kraftvärmeprod!$B$1:$AV$480,MATCH("Producerad elenergi i kraftvärmeverk (GWh)",Kraftvärmeprod!$B$1:$AV$1,0),FALSE))</f>
        <v/>
      </c>
      <c r="H178" s="122" t="str">
        <f>IF(ISERROR(1/VLOOKUP($B178,Miljö!$B$1:$T$480,MATCH("Såld mängd produktionsspecifik fjärrvärme (GWh)",Miljö!$B$1:$T$1,0),FALSE)),"",VLOOKUP($B178,Miljö!$B$1:$T$480,MATCH("Såld mängd produktionsspecifik fjärrvärme (GWh)",Miljö!$B$1:$T$1,0),FALSE))</f>
        <v/>
      </c>
      <c r="J178" s="122" t="str">
        <f t="shared" si="2"/>
        <v>Lessebo Fjärrvärme AB</v>
      </c>
    </row>
    <row r="179" spans="1:10" x14ac:dyDescent="0.25">
      <c r="A179" t="s">
        <v>255</v>
      </c>
      <c r="B179" t="s">
        <v>256</v>
      </c>
      <c r="C179"/>
      <c r="D179" s="122" t="str">
        <f>IF(ISERROR(1/VLOOKUP($B179,Kraftvärmeprod!$B$1:$D$480,MATCH("Total värmeproduktion i kraftvärmeverk i kombinerad drift (GWh)",Kraftvärmeprod!$B$1:$AV$1,0),FALSE)),"Ej kraftvärme","Alternativproduktionsmetoden")</f>
        <v>Ej kraftvärme</v>
      </c>
      <c r="E179" s="122">
        <f>VLOOKUP($B179,Totalt!$B$1:$BP$480,MATCH("total el",Totalt!$B$1:$BP$1,0),FALSE)</f>
        <v>1.1859999999999999</v>
      </c>
      <c r="F179" s="123" t="str">
        <f>IF(ISERROR(1/VLOOKUP($B179,Kraftvärmeprod!$B$1:$BD$480,MATCH("Total värmeproduktion i kraftvärmeverk i kombinerad drift (GWh)",Kraftvärmeprod!$B$1:$AV$1,0),FALSE)),"",VLOOKUP($B179,'Slutlig allokering kvv'!$B$1:$BA$480,MATCH(F$1,'Slutlig allokering kvv'!$B$1:$AS$1,0),FALSE))</f>
        <v/>
      </c>
      <c r="G179" s="122" t="str">
        <f>IF(ISERROR(1/VLOOKUP($B179,Kraftvärmeprod!$B$1:$AV$480,MATCH("Producerad elenergi i kraftvärmeverk (GWh)",Kraftvärmeprod!$B$1:$AV$1,0),FALSE)),"",VLOOKUP($B179,Kraftvärmeprod!$B$1:$AV$480,MATCH("Producerad elenergi i kraftvärmeverk (GWh)",Kraftvärmeprod!$B$1:$AV$1,0),FALSE))</f>
        <v/>
      </c>
      <c r="H179" s="122" t="str">
        <f>IF(ISERROR(1/VLOOKUP($B179,Miljö!$B$1:$T$480,MATCH("Såld mängd produktionsspecifik fjärrvärme (GWh)",Miljö!$B$1:$T$1,0),FALSE)),"",VLOOKUP($B179,Miljö!$B$1:$T$480,MATCH("Såld mängd produktionsspecifik fjärrvärme (GWh)",Miljö!$B$1:$T$1,0),FALSE))</f>
        <v/>
      </c>
      <c r="J179" s="122" t="str">
        <f t="shared" si="2"/>
        <v>LEVA i Lysekil AB</v>
      </c>
    </row>
    <row r="180" spans="1:10" x14ac:dyDescent="0.25">
      <c r="A180" t="s">
        <v>257</v>
      </c>
      <c r="B180" t="s">
        <v>258</v>
      </c>
      <c r="C180"/>
      <c r="D180" s="122" t="str">
        <f>IF(ISERROR(1/VLOOKUP($B180,Kraftvärmeprod!$B$1:$D$480,MATCH("Total värmeproduktion i kraftvärmeverk i kombinerad drift (GWh)",Kraftvärmeprod!$B$1:$AV$1,0),FALSE)),"Ej kraftvärme","Alternativproduktionsmetoden")</f>
        <v>Alternativproduktionsmetoden</v>
      </c>
      <c r="E180" s="122">
        <f>VLOOKUP($B180,Totalt!$B$1:$BP$480,MATCH("total el",Totalt!$B$1:$BP$1,0),FALSE)</f>
        <v>12.6836</v>
      </c>
      <c r="F180" s="123">
        <f>IF(ISERROR(1/VLOOKUP($B180,Kraftvärmeprod!$B$1:$BD$480,MATCH("Total värmeproduktion i kraftvärmeverk i kombinerad drift (GWh)",Kraftvärmeprod!$B$1:$AV$1,0),FALSE)),"",VLOOKUP($B180,'Slutlig allokering kvv'!$B$1:$BA$480,MATCH(F$1,'Slutlig allokering kvv'!$B$1:$AS$1,0),FALSE))</f>
        <v>0.6148504332015291</v>
      </c>
      <c r="G180" s="122">
        <f>IF(ISERROR(1/VLOOKUP($B180,Kraftvärmeprod!$B$1:$AV$480,MATCH("Producerad elenergi i kraftvärmeverk (GWh)",Kraftvärmeprod!$B$1:$AV$1,0),FALSE)),"",VLOOKUP($B180,Kraftvärmeprod!$B$1:$AV$480,MATCH("Producerad elenergi i kraftvärmeverk (GWh)",Kraftvärmeprod!$B$1:$AV$1,0),FALSE))</f>
        <v>20.916</v>
      </c>
      <c r="H180" s="122" t="str">
        <f>IF(ISERROR(1/VLOOKUP($B180,Miljö!$B$1:$T$480,MATCH("Såld mängd produktionsspecifik fjärrvärme (GWh)",Miljö!$B$1:$T$1,0),FALSE)),"",VLOOKUP($B180,Miljö!$B$1:$T$480,MATCH("Såld mängd produktionsspecifik fjärrvärme (GWh)",Miljö!$B$1:$T$1,0),FALSE))</f>
        <v/>
      </c>
      <c r="J180" s="122" t="str">
        <f t="shared" si="2"/>
        <v>Lidköpings Värmeverk AB</v>
      </c>
    </row>
    <row r="181" spans="1:10" x14ac:dyDescent="0.25">
      <c r="A181" t="s">
        <v>259</v>
      </c>
      <c r="B181" t="s">
        <v>260</v>
      </c>
      <c r="C181"/>
      <c r="D181" s="122" t="str">
        <f>IF(ISERROR(1/VLOOKUP($B181,Kraftvärmeprod!$B$1:$D$480,MATCH("Total värmeproduktion i kraftvärmeverk i kombinerad drift (GWh)",Kraftvärmeprod!$B$1:$AV$1,0),FALSE)),"Ej kraftvärme","Alternativproduktionsmetoden")</f>
        <v>Ej kraftvärme</v>
      </c>
      <c r="E181" s="122">
        <f>VLOOKUP($B181,Totalt!$B$1:$BP$480,MATCH("total el",Totalt!$B$1:$BP$1,0),FALSE)</f>
        <v>2.5000000000000001E-2</v>
      </c>
      <c r="F181" s="123" t="str">
        <f>IF(ISERROR(1/VLOOKUP($B181,Kraftvärmeprod!$B$1:$BD$480,MATCH("Total värmeproduktion i kraftvärmeverk i kombinerad drift (GWh)",Kraftvärmeprod!$B$1:$AV$1,0),FALSE)),"",VLOOKUP($B181,'Slutlig allokering kvv'!$B$1:$BA$480,MATCH(F$1,'Slutlig allokering kvv'!$B$1:$AS$1,0),FALSE))</f>
        <v/>
      </c>
      <c r="G181" s="122" t="str">
        <f>IF(ISERROR(1/VLOOKUP($B181,Kraftvärmeprod!$B$1:$AV$480,MATCH("Producerad elenergi i kraftvärmeverk (GWh)",Kraftvärmeprod!$B$1:$AV$1,0),FALSE)),"",VLOOKUP($B181,Kraftvärmeprod!$B$1:$AV$480,MATCH("Producerad elenergi i kraftvärmeverk (GWh)",Kraftvärmeprod!$B$1:$AV$1,0),FALSE))</f>
        <v/>
      </c>
      <c r="H181" s="122" t="str">
        <f>IF(ISERROR(1/VLOOKUP($B181,Miljö!$B$1:$T$480,MATCH("Såld mängd produktionsspecifik fjärrvärme (GWh)",Miljö!$B$1:$T$1,0),FALSE)),"",VLOOKUP($B181,Miljö!$B$1:$T$480,MATCH("Såld mängd produktionsspecifik fjärrvärme (GWh)",Miljö!$B$1:$T$1,0),FALSE))</f>
        <v/>
      </c>
      <c r="J181" s="122" t="str">
        <f t="shared" si="2"/>
        <v>Lilla Edets Fjärrvärme AB</v>
      </c>
    </row>
    <row r="182" spans="1:10" x14ac:dyDescent="0.25">
      <c r="A182" t="s">
        <v>261</v>
      </c>
      <c r="B182" t="s">
        <v>262</v>
      </c>
      <c r="C182"/>
      <c r="D182" s="122" t="str">
        <f>IF(ISERROR(1/VLOOKUP($B182,Kraftvärmeprod!$B$1:$D$480,MATCH("Total värmeproduktion i kraftvärmeverk i kombinerad drift (GWh)",Kraftvärmeprod!$B$1:$AV$1,0),FALSE)),"Ej kraftvärme","Alternativproduktionsmetoden")</f>
        <v>Ej kraftvärme</v>
      </c>
      <c r="E182" s="122">
        <f>VLOOKUP($B182,Totalt!$B$1:$BP$480,MATCH("total el",Totalt!$B$1:$BP$1,0),FALSE)</f>
        <v>0.08</v>
      </c>
      <c r="F182" s="123" t="str">
        <f>IF(ISERROR(1/VLOOKUP($B182,Kraftvärmeprod!$B$1:$BD$480,MATCH("Total värmeproduktion i kraftvärmeverk i kombinerad drift (GWh)",Kraftvärmeprod!$B$1:$AV$1,0),FALSE)),"",VLOOKUP($B182,'Slutlig allokering kvv'!$B$1:$BA$480,MATCH(F$1,'Slutlig allokering kvv'!$B$1:$AS$1,0),FALSE))</f>
        <v/>
      </c>
      <c r="G182" s="122" t="str">
        <f>IF(ISERROR(1/VLOOKUP($B182,Kraftvärmeprod!$B$1:$AV$480,MATCH("Producerad elenergi i kraftvärmeverk (GWh)",Kraftvärmeprod!$B$1:$AV$1,0),FALSE)),"",VLOOKUP($B182,Kraftvärmeprod!$B$1:$AV$480,MATCH("Producerad elenergi i kraftvärmeverk (GWh)",Kraftvärmeprod!$B$1:$AV$1,0),FALSE))</f>
        <v/>
      </c>
      <c r="H182" s="122" t="str">
        <f>IF(ISERROR(1/VLOOKUP($B182,Miljö!$B$1:$T$480,MATCH("Såld mängd produktionsspecifik fjärrvärme (GWh)",Miljö!$B$1:$T$1,0),FALSE)),"",VLOOKUP($B182,Miljö!$B$1:$T$480,MATCH("Såld mängd produktionsspecifik fjärrvärme (GWh)",Miljö!$B$1:$T$1,0),FALSE))</f>
        <v/>
      </c>
      <c r="J182" s="122" t="str">
        <f t="shared" si="2"/>
        <v>Linde Energi AB</v>
      </c>
    </row>
    <row r="183" spans="1:10" x14ac:dyDescent="0.25">
      <c r="A183" t="s">
        <v>261</v>
      </c>
      <c r="B183" t="s">
        <v>263</v>
      </c>
      <c r="C183"/>
      <c r="D183" s="122" t="str">
        <f>IF(ISERROR(1/VLOOKUP($B183,Kraftvärmeprod!$B$1:$D$480,MATCH("Total värmeproduktion i kraftvärmeverk i kombinerad drift (GWh)",Kraftvärmeprod!$B$1:$AV$1,0),FALSE)),"Ej kraftvärme","Alternativproduktionsmetoden")</f>
        <v>Ej kraftvärme</v>
      </c>
      <c r="E183" s="122">
        <f>VLOOKUP($B183,Totalt!$B$1:$BP$480,MATCH("total el",Totalt!$B$1:$BP$1,0),FALSE)</f>
        <v>1.3</v>
      </c>
      <c r="F183" s="123" t="str">
        <f>IF(ISERROR(1/VLOOKUP($B183,Kraftvärmeprod!$B$1:$BD$480,MATCH("Total värmeproduktion i kraftvärmeverk i kombinerad drift (GWh)",Kraftvärmeprod!$B$1:$AV$1,0),FALSE)),"",VLOOKUP($B183,'Slutlig allokering kvv'!$B$1:$BA$480,MATCH(F$1,'Slutlig allokering kvv'!$B$1:$AS$1,0),FALSE))</f>
        <v/>
      </c>
      <c r="G183" s="122" t="str">
        <f>IF(ISERROR(1/VLOOKUP($B183,Kraftvärmeprod!$B$1:$AV$480,MATCH("Producerad elenergi i kraftvärmeverk (GWh)",Kraftvärmeprod!$B$1:$AV$1,0),FALSE)),"",VLOOKUP($B183,Kraftvärmeprod!$B$1:$AV$480,MATCH("Producerad elenergi i kraftvärmeverk (GWh)",Kraftvärmeprod!$B$1:$AV$1,0),FALSE))</f>
        <v/>
      </c>
      <c r="H183" s="122" t="str">
        <f>IF(ISERROR(1/VLOOKUP($B183,Miljö!$B$1:$T$480,MATCH("Såld mängd produktionsspecifik fjärrvärme (GWh)",Miljö!$B$1:$T$1,0),FALSE)),"",VLOOKUP($B183,Miljö!$B$1:$T$480,MATCH("Såld mängd produktionsspecifik fjärrvärme (GWh)",Miljö!$B$1:$T$1,0),FALSE))</f>
        <v/>
      </c>
      <c r="J183" s="122" t="str">
        <f t="shared" si="2"/>
        <v>Linde Energi AB</v>
      </c>
    </row>
    <row r="184" spans="1:10" x14ac:dyDescent="0.25">
      <c r="A184" t="s">
        <v>261</v>
      </c>
      <c r="B184" t="s">
        <v>264</v>
      </c>
      <c r="C184"/>
      <c r="D184" s="122" t="str">
        <f>IF(ISERROR(1/VLOOKUP($B184,Kraftvärmeprod!$B$1:$D$480,MATCH("Total värmeproduktion i kraftvärmeverk i kombinerad drift (GWh)",Kraftvärmeprod!$B$1:$AV$1,0),FALSE)),"Ej kraftvärme","Alternativproduktionsmetoden")</f>
        <v>Ej kraftvärme</v>
      </c>
      <c r="E184" s="122">
        <f>VLOOKUP($B184,Totalt!$B$1:$BP$480,MATCH("total el",Totalt!$B$1:$BP$1,0),FALSE)</f>
        <v>0</v>
      </c>
      <c r="F184" s="123" t="str">
        <f>IF(ISERROR(1/VLOOKUP($B184,Kraftvärmeprod!$B$1:$BD$480,MATCH("Total värmeproduktion i kraftvärmeverk i kombinerad drift (GWh)",Kraftvärmeprod!$B$1:$AV$1,0),FALSE)),"",VLOOKUP($B184,'Slutlig allokering kvv'!$B$1:$BA$480,MATCH(F$1,'Slutlig allokering kvv'!$B$1:$AS$1,0),FALSE))</f>
        <v/>
      </c>
      <c r="G184" s="122" t="str">
        <f>IF(ISERROR(1/VLOOKUP($B184,Kraftvärmeprod!$B$1:$AV$480,MATCH("Producerad elenergi i kraftvärmeverk (GWh)",Kraftvärmeprod!$B$1:$AV$1,0),FALSE)),"",VLOOKUP($B184,Kraftvärmeprod!$B$1:$AV$480,MATCH("Producerad elenergi i kraftvärmeverk (GWh)",Kraftvärmeprod!$B$1:$AV$1,0),FALSE))</f>
        <v/>
      </c>
      <c r="H184" s="122" t="str">
        <f>IF(ISERROR(1/VLOOKUP($B184,Miljö!$B$1:$T$480,MATCH("Såld mängd produktionsspecifik fjärrvärme (GWh)",Miljö!$B$1:$T$1,0),FALSE)),"",VLOOKUP($B184,Miljö!$B$1:$T$480,MATCH("Såld mängd produktionsspecifik fjärrvärme (GWh)",Miljö!$B$1:$T$1,0),FALSE))</f>
        <v/>
      </c>
      <c r="J184" s="122" t="str">
        <f t="shared" si="2"/>
        <v>Linde Energi AB</v>
      </c>
    </row>
    <row r="185" spans="1:10" x14ac:dyDescent="0.25">
      <c r="A185" t="s">
        <v>261</v>
      </c>
      <c r="B185" t="s">
        <v>265</v>
      </c>
      <c r="C185"/>
      <c r="D185" s="122" t="str">
        <f>IF(ISERROR(1/VLOOKUP($B185,Kraftvärmeprod!$B$1:$D$480,MATCH("Total värmeproduktion i kraftvärmeverk i kombinerad drift (GWh)",Kraftvärmeprod!$B$1:$AV$1,0),FALSE)),"Ej kraftvärme","Alternativproduktionsmetoden")</f>
        <v>Ej kraftvärme</v>
      </c>
      <c r="E185" s="122">
        <f>VLOOKUP($B185,Totalt!$B$1:$BP$480,MATCH("total el",Totalt!$B$1:$BP$1,0),FALSE)</f>
        <v>3.356E-2</v>
      </c>
      <c r="F185" s="123" t="str">
        <f>IF(ISERROR(1/VLOOKUP($B185,Kraftvärmeprod!$B$1:$BD$480,MATCH("Total värmeproduktion i kraftvärmeverk i kombinerad drift (GWh)",Kraftvärmeprod!$B$1:$AV$1,0),FALSE)),"",VLOOKUP($B185,'Slutlig allokering kvv'!$B$1:$BA$480,MATCH(F$1,'Slutlig allokering kvv'!$B$1:$AS$1,0),FALSE))</f>
        <v/>
      </c>
      <c r="G185" s="122" t="str">
        <f>IF(ISERROR(1/VLOOKUP($B185,Kraftvärmeprod!$B$1:$AV$480,MATCH("Producerad elenergi i kraftvärmeverk (GWh)",Kraftvärmeprod!$B$1:$AV$1,0),FALSE)),"",VLOOKUP($B185,Kraftvärmeprod!$B$1:$AV$480,MATCH("Producerad elenergi i kraftvärmeverk (GWh)",Kraftvärmeprod!$B$1:$AV$1,0),FALSE))</f>
        <v/>
      </c>
      <c r="H185" s="122" t="str">
        <f>IF(ISERROR(1/VLOOKUP($B185,Miljö!$B$1:$T$480,MATCH("Såld mängd produktionsspecifik fjärrvärme (GWh)",Miljö!$B$1:$T$1,0),FALSE)),"",VLOOKUP($B185,Miljö!$B$1:$T$480,MATCH("Såld mängd produktionsspecifik fjärrvärme (GWh)",Miljö!$B$1:$T$1,0),FALSE))</f>
        <v/>
      </c>
      <c r="J185" s="122" t="str">
        <f t="shared" si="2"/>
        <v>Linde Energi AB</v>
      </c>
    </row>
    <row r="186" spans="1:10" x14ac:dyDescent="0.25">
      <c r="A186" t="s">
        <v>266</v>
      </c>
      <c r="B186" t="s">
        <v>267</v>
      </c>
      <c r="C186"/>
      <c r="D186" s="122" t="str">
        <f>IF(ISERROR(1/VLOOKUP($B186,Kraftvärmeprod!$B$1:$D$480,MATCH("Total värmeproduktion i kraftvärmeverk i kombinerad drift (GWh)",Kraftvärmeprod!$B$1:$AV$1,0),FALSE)),"Ej kraftvärme","Alternativproduktionsmetoden")</f>
        <v>Alternativproduktionsmetoden</v>
      </c>
      <c r="E186" s="122">
        <f>VLOOKUP($B186,Totalt!$B$1:$BP$480,MATCH("total el",Totalt!$B$1:$BP$1,0),FALSE)</f>
        <v>6</v>
      </c>
      <c r="F186" s="123">
        <f>IF(ISERROR(1/VLOOKUP($B186,Kraftvärmeprod!$B$1:$BD$480,MATCH("Total värmeproduktion i kraftvärmeverk i kombinerad drift (GWh)",Kraftvärmeprod!$B$1:$AV$1,0),FALSE)),"",VLOOKUP($B186,'Slutlig allokering kvv'!$B$1:$BA$480,MATCH(F$1,'Slutlig allokering kvv'!$B$1:$AS$1,0),FALSE))</f>
        <v>0.76755647608520894</v>
      </c>
      <c r="G186" s="122">
        <f>IF(ISERROR(1/VLOOKUP($B186,Kraftvärmeprod!$B$1:$AV$480,MATCH("Producerad elenergi i kraftvärmeverk (GWh)",Kraftvärmeprod!$B$1:$AV$1,0),FALSE)),"",VLOOKUP($B186,Kraftvärmeprod!$B$1:$AV$480,MATCH("Producerad elenergi i kraftvärmeverk (GWh)",Kraftvärmeprod!$B$1:$AV$1,0),FALSE))</f>
        <v>18.768999999999998</v>
      </c>
      <c r="H186" s="122" t="str">
        <f>IF(ISERROR(1/VLOOKUP($B186,Miljö!$B$1:$T$480,MATCH("Såld mängd produktionsspecifik fjärrvärme (GWh)",Miljö!$B$1:$T$1,0),FALSE)),"",VLOOKUP($B186,Miljö!$B$1:$T$480,MATCH("Såld mängd produktionsspecifik fjärrvärme (GWh)",Miljö!$B$1:$T$1,0),FALSE))</f>
        <v/>
      </c>
      <c r="J186" s="122" t="str">
        <f t="shared" si="2"/>
        <v>Ljungby Energi AB</v>
      </c>
    </row>
    <row r="187" spans="1:10" x14ac:dyDescent="0.25">
      <c r="A187" t="s">
        <v>268</v>
      </c>
      <c r="B187" t="s">
        <v>269</v>
      </c>
      <c r="C187"/>
      <c r="D187" s="122" t="str">
        <f>IF(ISERROR(1/VLOOKUP($B187,Kraftvärmeprod!$B$1:$D$480,MATCH("Total värmeproduktion i kraftvärmeverk i kombinerad drift (GWh)",Kraftvärmeprod!$B$1:$AV$1,0),FALSE)),"Ej kraftvärme","Alternativproduktionsmetoden")</f>
        <v>Ej kraftvärme</v>
      </c>
      <c r="E187" s="122">
        <f>VLOOKUP($B187,Totalt!$B$1:$BP$480,MATCH("total el",Totalt!$B$1:$BP$1,0),FALSE)</f>
        <v>0.14099999999999999</v>
      </c>
      <c r="F187" s="123" t="str">
        <f>IF(ISERROR(1/VLOOKUP($B187,Kraftvärmeprod!$B$1:$BD$480,MATCH("Total värmeproduktion i kraftvärmeverk i kombinerad drift (GWh)",Kraftvärmeprod!$B$1:$AV$1,0),FALSE)),"",VLOOKUP($B187,'Slutlig allokering kvv'!$B$1:$BA$480,MATCH(F$1,'Slutlig allokering kvv'!$B$1:$AS$1,0),FALSE))</f>
        <v/>
      </c>
      <c r="G187" s="122" t="str">
        <f>IF(ISERROR(1/VLOOKUP($B187,Kraftvärmeprod!$B$1:$AV$480,MATCH("Producerad elenergi i kraftvärmeverk (GWh)",Kraftvärmeprod!$B$1:$AV$1,0),FALSE)),"",VLOOKUP($B187,Kraftvärmeprod!$B$1:$AV$480,MATCH("Producerad elenergi i kraftvärmeverk (GWh)",Kraftvärmeprod!$B$1:$AV$1,0),FALSE))</f>
        <v/>
      </c>
      <c r="H187" s="122" t="str">
        <f>IF(ISERROR(1/VLOOKUP($B187,Miljö!$B$1:$T$480,MATCH("Såld mängd produktionsspecifik fjärrvärme (GWh)",Miljö!$B$1:$T$1,0),FALSE)),"",VLOOKUP($B187,Miljö!$B$1:$T$480,MATCH("Såld mängd produktionsspecifik fjärrvärme (GWh)",Miljö!$B$1:$T$1,0),FALSE))</f>
        <v/>
      </c>
      <c r="J187" s="122" t="str">
        <f t="shared" si="2"/>
        <v>Ljusdal Energi AB</v>
      </c>
    </row>
    <row r="188" spans="1:10" x14ac:dyDescent="0.25">
      <c r="A188" t="s">
        <v>268</v>
      </c>
      <c r="B188" t="s">
        <v>270</v>
      </c>
      <c r="C188"/>
      <c r="D188" s="122" t="str">
        <f>IF(ISERROR(1/VLOOKUP($B188,Kraftvärmeprod!$B$1:$D$480,MATCH("Total värmeproduktion i kraftvärmeverk i kombinerad drift (GWh)",Kraftvärmeprod!$B$1:$AV$1,0),FALSE)),"Ej kraftvärme","Alternativproduktionsmetoden")</f>
        <v>Ej kraftvärme</v>
      </c>
      <c r="E188" s="122">
        <f>VLOOKUP($B188,Totalt!$B$1:$BP$480,MATCH("total el",Totalt!$B$1:$BP$1,0),FALSE)</f>
        <v>0.26600000000000001</v>
      </c>
      <c r="F188" s="123" t="str">
        <f>IF(ISERROR(1/VLOOKUP($B188,Kraftvärmeprod!$B$1:$BD$480,MATCH("Total värmeproduktion i kraftvärmeverk i kombinerad drift (GWh)",Kraftvärmeprod!$B$1:$AV$1,0),FALSE)),"",VLOOKUP($B188,'Slutlig allokering kvv'!$B$1:$BA$480,MATCH(F$1,'Slutlig allokering kvv'!$B$1:$AS$1,0),FALSE))</f>
        <v/>
      </c>
      <c r="G188" s="122" t="str">
        <f>IF(ISERROR(1/VLOOKUP($B188,Kraftvärmeprod!$B$1:$AV$480,MATCH("Producerad elenergi i kraftvärmeverk (GWh)",Kraftvärmeprod!$B$1:$AV$1,0),FALSE)),"",VLOOKUP($B188,Kraftvärmeprod!$B$1:$AV$480,MATCH("Producerad elenergi i kraftvärmeverk (GWh)",Kraftvärmeprod!$B$1:$AV$1,0),FALSE))</f>
        <v/>
      </c>
      <c r="H188" s="122" t="str">
        <f>IF(ISERROR(1/VLOOKUP($B188,Miljö!$B$1:$T$480,MATCH("Såld mängd produktionsspecifik fjärrvärme (GWh)",Miljö!$B$1:$T$1,0),FALSE)),"",VLOOKUP($B188,Miljö!$B$1:$T$480,MATCH("Såld mängd produktionsspecifik fjärrvärme (GWh)",Miljö!$B$1:$T$1,0),FALSE))</f>
        <v/>
      </c>
      <c r="J188" s="122" t="str">
        <f t="shared" si="2"/>
        <v>Ljusdal Energi AB</v>
      </c>
    </row>
    <row r="189" spans="1:10" x14ac:dyDescent="0.25">
      <c r="A189" t="s">
        <v>268</v>
      </c>
      <c r="B189" t="s">
        <v>271</v>
      </c>
      <c r="C189"/>
      <c r="D189" s="122" t="str">
        <f>IF(ISERROR(1/VLOOKUP($B189,Kraftvärmeprod!$B$1:$D$480,MATCH("Total värmeproduktion i kraftvärmeverk i kombinerad drift (GWh)",Kraftvärmeprod!$B$1:$AV$1,0),FALSE)),"Ej kraftvärme","Alternativproduktionsmetoden")</f>
        <v>Ej kraftvärme</v>
      </c>
      <c r="E189" s="122">
        <f>VLOOKUP($B189,Totalt!$B$1:$BP$480,MATCH("total el",Totalt!$B$1:$BP$1,0),FALSE)</f>
        <v>2.19</v>
      </c>
      <c r="F189" s="123" t="str">
        <f>IF(ISERROR(1/VLOOKUP($B189,Kraftvärmeprod!$B$1:$BD$480,MATCH("Total värmeproduktion i kraftvärmeverk i kombinerad drift (GWh)",Kraftvärmeprod!$B$1:$AV$1,0),FALSE)),"",VLOOKUP($B189,'Slutlig allokering kvv'!$B$1:$BA$480,MATCH(F$1,'Slutlig allokering kvv'!$B$1:$AS$1,0),FALSE))</f>
        <v/>
      </c>
      <c r="G189" s="122" t="str">
        <f>IF(ISERROR(1/VLOOKUP($B189,Kraftvärmeprod!$B$1:$AV$480,MATCH("Producerad elenergi i kraftvärmeverk (GWh)",Kraftvärmeprod!$B$1:$AV$1,0),FALSE)),"",VLOOKUP($B189,Kraftvärmeprod!$B$1:$AV$480,MATCH("Producerad elenergi i kraftvärmeverk (GWh)",Kraftvärmeprod!$B$1:$AV$1,0),FALSE))</f>
        <v/>
      </c>
      <c r="H189" s="122" t="str">
        <f>IF(ISERROR(1/VLOOKUP($B189,Miljö!$B$1:$T$480,MATCH("Såld mängd produktionsspecifik fjärrvärme (GWh)",Miljö!$B$1:$T$1,0),FALSE)),"",VLOOKUP($B189,Miljö!$B$1:$T$480,MATCH("Såld mängd produktionsspecifik fjärrvärme (GWh)",Miljö!$B$1:$T$1,0),FALSE))</f>
        <v/>
      </c>
      <c r="J189" s="122" t="str">
        <f t="shared" si="2"/>
        <v>Ljusdal Energi AB</v>
      </c>
    </row>
    <row r="190" spans="1:10" x14ac:dyDescent="0.25">
      <c r="A190" t="s">
        <v>272</v>
      </c>
      <c r="B190" t="s">
        <v>273</v>
      </c>
      <c r="C190"/>
      <c r="D190" s="122" t="str">
        <f>IF(ISERROR(1/VLOOKUP($B190,Kraftvärmeprod!$B$1:$D$480,MATCH("Total värmeproduktion i kraftvärmeverk i kombinerad drift (GWh)",Kraftvärmeprod!$B$1:$AV$1,0),FALSE)),"Ej kraftvärme","Alternativproduktionsmetoden")</f>
        <v>Ej kraftvärme</v>
      </c>
      <c r="E190" s="122">
        <f>VLOOKUP($B190,Totalt!$B$1:$BP$480,MATCH("total el",Totalt!$B$1:$BP$1,0),FALSE)</f>
        <v>38.700000000000003</v>
      </c>
      <c r="F190" s="123" t="str">
        <f>IF(ISERROR(1/VLOOKUP($B190,Kraftvärmeprod!$B$1:$BD$480,MATCH("Total värmeproduktion i kraftvärmeverk i kombinerad drift (GWh)",Kraftvärmeprod!$B$1:$AV$1,0),FALSE)),"",VLOOKUP($B190,'Slutlig allokering kvv'!$B$1:$BA$480,MATCH(F$1,'Slutlig allokering kvv'!$B$1:$AS$1,0),FALSE))</f>
        <v/>
      </c>
      <c r="G190" s="122" t="str">
        <f>IF(ISERROR(1/VLOOKUP($B190,Kraftvärmeprod!$B$1:$AV$480,MATCH("Producerad elenergi i kraftvärmeverk (GWh)",Kraftvärmeprod!$B$1:$AV$1,0),FALSE)),"",VLOOKUP($B190,Kraftvärmeprod!$B$1:$AV$480,MATCH("Producerad elenergi i kraftvärmeverk (GWh)",Kraftvärmeprod!$B$1:$AV$1,0),FALSE))</f>
        <v/>
      </c>
      <c r="H190" s="122" t="str">
        <f>IF(ISERROR(1/VLOOKUP($B190,Miljö!$B$1:$T$480,MATCH("Såld mängd produktionsspecifik fjärrvärme (GWh)",Miljö!$B$1:$T$1,0),FALSE)),"",VLOOKUP($B190,Miljö!$B$1:$T$480,MATCH("Såld mängd produktionsspecifik fjärrvärme (GWh)",Miljö!$B$1:$T$1,0),FALSE))</f>
        <v/>
      </c>
      <c r="J190" s="122" t="str">
        <f t="shared" si="2"/>
        <v>Luleå Energi AB</v>
      </c>
    </row>
    <row r="191" spans="1:10" x14ac:dyDescent="0.25">
      <c r="A191" t="s">
        <v>272</v>
      </c>
      <c r="B191" t="s">
        <v>274</v>
      </c>
      <c r="C191"/>
      <c r="D191" s="122" t="str">
        <f>IF(ISERROR(1/VLOOKUP($B191,Kraftvärmeprod!$B$1:$D$480,MATCH("Total värmeproduktion i kraftvärmeverk i kombinerad drift (GWh)",Kraftvärmeprod!$B$1:$AV$1,0),FALSE)),"Ej kraftvärme","Alternativproduktionsmetoden")</f>
        <v>Ej kraftvärme</v>
      </c>
      <c r="E191" s="122">
        <f>VLOOKUP($B191,Totalt!$B$1:$BP$480,MATCH("total el",Totalt!$B$1:$BP$1,0),FALSE)</f>
        <v>0.46</v>
      </c>
      <c r="F191" s="123" t="str">
        <f>IF(ISERROR(1/VLOOKUP($B191,Kraftvärmeprod!$B$1:$BD$480,MATCH("Total värmeproduktion i kraftvärmeverk i kombinerad drift (GWh)",Kraftvärmeprod!$B$1:$AV$1,0),FALSE)),"",VLOOKUP($B191,'Slutlig allokering kvv'!$B$1:$BA$480,MATCH(F$1,'Slutlig allokering kvv'!$B$1:$AS$1,0),FALSE))</f>
        <v/>
      </c>
      <c r="G191" s="122" t="str">
        <f>IF(ISERROR(1/VLOOKUP($B191,Kraftvärmeprod!$B$1:$AV$480,MATCH("Producerad elenergi i kraftvärmeverk (GWh)",Kraftvärmeprod!$B$1:$AV$1,0),FALSE)),"",VLOOKUP($B191,Kraftvärmeprod!$B$1:$AV$480,MATCH("Producerad elenergi i kraftvärmeverk (GWh)",Kraftvärmeprod!$B$1:$AV$1,0),FALSE))</f>
        <v/>
      </c>
      <c r="H191" s="122" t="str">
        <f>IF(ISERROR(1/VLOOKUP($B191,Miljö!$B$1:$T$480,MATCH("Såld mängd produktionsspecifik fjärrvärme (GWh)",Miljö!$B$1:$T$1,0),FALSE)),"",VLOOKUP($B191,Miljö!$B$1:$T$480,MATCH("Såld mängd produktionsspecifik fjärrvärme (GWh)",Miljö!$B$1:$T$1,0),FALSE))</f>
        <v/>
      </c>
      <c r="J191" s="122" t="str">
        <f t="shared" si="2"/>
        <v>Luleå Energi AB</v>
      </c>
    </row>
    <row r="192" spans="1:10" x14ac:dyDescent="0.25">
      <c r="A192" t="s">
        <v>275</v>
      </c>
      <c r="B192" s="14" t="s">
        <v>993</v>
      </c>
      <c r="C192"/>
      <c r="D192" s="122" t="str">
        <f>IF(ISERROR(1/VLOOKUP($B192,Kraftvärmeprod!$B$1:$D$480,MATCH("Total värmeproduktion i kraftvärmeverk i kombinerad drift (GWh)",Kraftvärmeprod!$B$1:$AV$1,0),FALSE)),"Ej kraftvärme","Alternativproduktionsmetoden")</f>
        <v>Ej kraftvärme</v>
      </c>
      <c r="E192" s="122">
        <f>VLOOKUP($B192,Totalt!$B$1:$BP$480,MATCH("total el",Totalt!$B$1:$BP$1,0),FALSE)</f>
        <v>0</v>
      </c>
      <c r="F192" s="123" t="str">
        <f>IF(ISERROR(1/VLOOKUP($B192,Kraftvärmeprod!$B$1:$BD$480,MATCH("Total värmeproduktion i kraftvärmeverk i kombinerad drift (GWh)",Kraftvärmeprod!$B$1:$AV$1,0),FALSE)),"",VLOOKUP($B192,'Slutlig allokering kvv'!$B$1:$BA$480,MATCH(F$1,'Slutlig allokering kvv'!$B$1:$AS$1,0),FALSE))</f>
        <v/>
      </c>
      <c r="G192" s="122" t="str">
        <f>IF(ISERROR(1/VLOOKUP($B192,Kraftvärmeprod!$B$1:$AV$480,MATCH("Producerad elenergi i kraftvärmeverk (GWh)",Kraftvärmeprod!$B$1:$AV$1,0),FALSE)),"",VLOOKUP($B192,Kraftvärmeprod!$B$1:$AV$480,MATCH("Producerad elenergi i kraftvärmeverk (GWh)",Kraftvärmeprod!$B$1:$AV$1,0),FALSE))</f>
        <v/>
      </c>
      <c r="H192" s="122" t="str">
        <f>IF(ISERROR(1/VLOOKUP($B192,Miljö!$B$1:$T$480,MATCH("Såld mängd produktionsspecifik fjärrvärme (GWh)",Miljö!$B$1:$T$1,0),FALSE)),"",VLOOKUP($B192,Miljö!$B$1:$T$480,MATCH("Såld mängd produktionsspecifik fjärrvärme (GWh)",Miljö!$B$1:$T$1,0),FALSE))</f>
        <v/>
      </c>
      <c r="J192" s="122" t="str">
        <f t="shared" si="2"/>
        <v>Malma Kraft &amp; Värme AB</v>
      </c>
    </row>
    <row r="193" spans="1:10" x14ac:dyDescent="0.25">
      <c r="A193" t="s">
        <v>277</v>
      </c>
      <c r="B193" t="s">
        <v>278</v>
      </c>
      <c r="C193"/>
      <c r="D193" s="122" t="str">
        <f>IF(ISERROR(1/VLOOKUP($B193,Kraftvärmeprod!$B$1:$D$480,MATCH("Total värmeproduktion i kraftvärmeverk i kombinerad drift (GWh)",Kraftvärmeprod!$B$1:$AV$1,0),FALSE)),"Ej kraftvärme","Alternativproduktionsmetoden")</f>
        <v>Ej kraftvärme</v>
      </c>
      <c r="E193" s="122">
        <f>VLOOKUP($B193,Totalt!$B$1:$BP$480,MATCH("total el",Totalt!$B$1:$BP$1,0),FALSE)</f>
        <v>0.5</v>
      </c>
      <c r="F193" s="123" t="str">
        <f>IF(ISERROR(1/VLOOKUP($B193,Kraftvärmeprod!$B$1:$BD$480,MATCH("Total värmeproduktion i kraftvärmeverk i kombinerad drift (GWh)",Kraftvärmeprod!$B$1:$AV$1,0),FALSE)),"",VLOOKUP($B193,'Slutlig allokering kvv'!$B$1:$BA$480,MATCH(F$1,'Slutlig allokering kvv'!$B$1:$AS$1,0),FALSE))</f>
        <v/>
      </c>
      <c r="G193" s="122" t="str">
        <f>IF(ISERROR(1/VLOOKUP($B193,Kraftvärmeprod!$B$1:$AV$480,MATCH("Producerad elenergi i kraftvärmeverk (GWh)",Kraftvärmeprod!$B$1:$AV$1,0),FALSE)),"",VLOOKUP($B193,Kraftvärmeprod!$B$1:$AV$480,MATCH("Producerad elenergi i kraftvärmeverk (GWh)",Kraftvärmeprod!$B$1:$AV$1,0),FALSE))</f>
        <v/>
      </c>
      <c r="H193" s="122" t="str">
        <f>IF(ISERROR(1/VLOOKUP($B193,Miljö!$B$1:$T$480,MATCH("Såld mängd produktionsspecifik fjärrvärme (GWh)",Miljö!$B$1:$T$1,0),FALSE)),"",VLOOKUP($B193,Miljö!$B$1:$T$480,MATCH("Såld mängd produktionsspecifik fjärrvärme (GWh)",Miljö!$B$1:$T$1,0),FALSE))</f>
        <v/>
      </c>
      <c r="J193" s="122" t="str">
        <f t="shared" si="2"/>
        <v>Malung-Sälens kommun</v>
      </c>
    </row>
    <row r="194" spans="1:10" x14ac:dyDescent="0.25">
      <c r="A194" t="s">
        <v>279</v>
      </c>
      <c r="B194" t="s">
        <v>280</v>
      </c>
      <c r="C194"/>
      <c r="D194" s="122" t="str">
        <f>IF(ISERROR(1/VLOOKUP($B194,Kraftvärmeprod!$B$1:$D$480,MATCH("Total värmeproduktion i kraftvärmeverk i kombinerad drift (GWh)",Kraftvärmeprod!$B$1:$AV$1,0),FALSE)),"Ej kraftvärme","Alternativproduktionsmetoden")</f>
        <v>Alternativproduktionsmetoden</v>
      </c>
      <c r="E194" s="122">
        <f>VLOOKUP($B194,Totalt!$B$1:$BP$480,MATCH("total el",Totalt!$B$1:$BP$1,0),FALSE)</f>
        <v>2.8095699999999999</v>
      </c>
      <c r="F194" s="123">
        <f>IF(ISERROR(1/VLOOKUP($B194,Kraftvärmeprod!$B$1:$BD$480,MATCH("Total värmeproduktion i kraftvärmeverk i kombinerad drift (GWh)",Kraftvärmeprod!$B$1:$AV$1,0),FALSE)),"",VLOOKUP($B194,'Slutlig allokering kvv'!$B$1:$BA$480,MATCH(F$1,'Slutlig allokering kvv'!$B$1:$AS$1,0),FALSE))</f>
        <v>0.71835777777777787</v>
      </c>
      <c r="G194" s="122">
        <f>IF(ISERROR(1/VLOOKUP($B194,Kraftvärmeprod!$B$1:$AV$480,MATCH("Producerad elenergi i kraftvärmeverk (GWh)",Kraftvärmeprod!$B$1:$AV$1,0),FALSE)),"",VLOOKUP($B194,Kraftvärmeprod!$B$1:$AV$480,MATCH("Producerad elenergi i kraftvärmeverk (GWh)",Kraftvärmeprod!$B$1:$AV$1,0),FALSE))</f>
        <v>10.199999999999999</v>
      </c>
      <c r="H194" s="122" t="str">
        <f>IF(ISERROR(1/VLOOKUP($B194,Miljö!$B$1:$T$480,MATCH("Såld mängd produktionsspecifik fjärrvärme (GWh)",Miljö!$B$1:$T$1,0),FALSE)),"",VLOOKUP($B194,Miljö!$B$1:$T$480,MATCH("Såld mängd produktionsspecifik fjärrvärme (GWh)",Miljö!$B$1:$T$1,0),FALSE))</f>
        <v/>
      </c>
      <c r="J194" s="122" t="str">
        <f t="shared" si="2"/>
        <v>Mark Kraftvärme AB</v>
      </c>
    </row>
    <row r="195" spans="1:10" x14ac:dyDescent="0.25">
      <c r="A195" t="s">
        <v>279</v>
      </c>
      <c r="B195" t="s">
        <v>281</v>
      </c>
      <c r="C195"/>
      <c r="D195" s="122" t="str">
        <f>IF(ISERROR(1/VLOOKUP($B195,Kraftvärmeprod!$B$1:$D$480,MATCH("Total värmeproduktion i kraftvärmeverk i kombinerad drift (GWh)",Kraftvärmeprod!$B$1:$AV$1,0),FALSE)),"Ej kraftvärme","Alternativproduktionsmetoden")</f>
        <v>Ej kraftvärme</v>
      </c>
      <c r="E195" s="122">
        <f>VLOOKUP($B195,Totalt!$B$1:$BP$480,MATCH("total el",Totalt!$B$1:$BP$1,0),FALSE)</f>
        <v>0.21</v>
      </c>
      <c r="F195" s="123" t="str">
        <f>IF(ISERROR(1/VLOOKUP($B195,Kraftvärmeprod!$B$1:$BD$480,MATCH("Total värmeproduktion i kraftvärmeverk i kombinerad drift (GWh)",Kraftvärmeprod!$B$1:$AV$1,0),FALSE)),"",VLOOKUP($B195,'Slutlig allokering kvv'!$B$1:$BA$480,MATCH(F$1,'Slutlig allokering kvv'!$B$1:$AS$1,0),FALSE))</f>
        <v/>
      </c>
      <c r="G195" s="122" t="str">
        <f>IF(ISERROR(1/VLOOKUP($B195,Kraftvärmeprod!$B$1:$AV$480,MATCH("Producerad elenergi i kraftvärmeverk (GWh)",Kraftvärmeprod!$B$1:$AV$1,0),FALSE)),"",VLOOKUP($B195,Kraftvärmeprod!$B$1:$AV$480,MATCH("Producerad elenergi i kraftvärmeverk (GWh)",Kraftvärmeprod!$B$1:$AV$1,0),FALSE))</f>
        <v/>
      </c>
      <c r="H195" s="122" t="str">
        <f>IF(ISERROR(1/VLOOKUP($B195,Miljö!$B$1:$T$480,MATCH("Såld mängd produktionsspecifik fjärrvärme (GWh)",Miljö!$B$1:$T$1,0),FALSE)),"",VLOOKUP($B195,Miljö!$B$1:$T$480,MATCH("Såld mängd produktionsspecifik fjärrvärme (GWh)",Miljö!$B$1:$T$1,0),FALSE))</f>
        <v/>
      </c>
      <c r="J195" s="122" t="str">
        <f t="shared" ref="J195:J258" si="3">A195</f>
        <v>Mark Kraftvärme AB</v>
      </c>
    </row>
    <row r="196" spans="1:10" x14ac:dyDescent="0.25">
      <c r="A196" t="s">
        <v>279</v>
      </c>
      <c r="B196" t="s">
        <v>282</v>
      </c>
      <c r="C196"/>
      <c r="D196" s="122" t="str">
        <f>IF(ISERROR(1/VLOOKUP($B196,Kraftvärmeprod!$B$1:$D$480,MATCH("Total värmeproduktion i kraftvärmeverk i kombinerad drift (GWh)",Kraftvärmeprod!$B$1:$AV$1,0),FALSE)),"Ej kraftvärme","Alternativproduktionsmetoden")</f>
        <v>Ej kraftvärme</v>
      </c>
      <c r="E196" s="122">
        <f>VLOOKUP($B196,Totalt!$B$1:$BP$480,MATCH("total el",Totalt!$B$1:$BP$1,0),FALSE)</f>
        <v>0.05</v>
      </c>
      <c r="F196" s="123" t="str">
        <f>IF(ISERROR(1/VLOOKUP($B196,Kraftvärmeprod!$B$1:$BD$480,MATCH("Total värmeproduktion i kraftvärmeverk i kombinerad drift (GWh)",Kraftvärmeprod!$B$1:$AV$1,0),FALSE)),"",VLOOKUP($B196,'Slutlig allokering kvv'!$B$1:$BA$480,MATCH(F$1,'Slutlig allokering kvv'!$B$1:$AS$1,0),FALSE))</f>
        <v/>
      </c>
      <c r="G196" s="122" t="str">
        <f>IF(ISERROR(1/VLOOKUP($B196,Kraftvärmeprod!$B$1:$AV$480,MATCH("Producerad elenergi i kraftvärmeverk (GWh)",Kraftvärmeprod!$B$1:$AV$1,0),FALSE)),"",VLOOKUP($B196,Kraftvärmeprod!$B$1:$AV$480,MATCH("Producerad elenergi i kraftvärmeverk (GWh)",Kraftvärmeprod!$B$1:$AV$1,0),FALSE))</f>
        <v/>
      </c>
      <c r="H196" s="122" t="str">
        <f>IF(ISERROR(1/VLOOKUP($B196,Miljö!$B$1:$T$480,MATCH("Såld mängd produktionsspecifik fjärrvärme (GWh)",Miljö!$B$1:$T$1,0),FALSE)),"",VLOOKUP($B196,Miljö!$B$1:$T$480,MATCH("Såld mängd produktionsspecifik fjärrvärme (GWh)",Miljö!$B$1:$T$1,0),FALSE))</f>
        <v/>
      </c>
      <c r="J196" s="122" t="str">
        <f t="shared" si="3"/>
        <v>Mark Kraftvärme AB</v>
      </c>
    </row>
    <row r="197" spans="1:10" x14ac:dyDescent="0.25">
      <c r="A197" t="s">
        <v>283</v>
      </c>
      <c r="B197" t="s">
        <v>284</v>
      </c>
      <c r="C197"/>
      <c r="D197" s="122" t="str">
        <f>IF(ISERROR(1/VLOOKUP($B197,Kraftvärmeprod!$B$1:$D$480,MATCH("Total värmeproduktion i kraftvärmeverk i kombinerad drift (GWh)",Kraftvärmeprod!$B$1:$AV$1,0),FALSE)),"Ej kraftvärme","Alternativproduktionsmetoden")</f>
        <v>Ej kraftvärme</v>
      </c>
      <c r="E197" s="122">
        <f>VLOOKUP($B197,Totalt!$B$1:$BP$480,MATCH("total el",Totalt!$B$1:$BP$1,0),FALSE)</f>
        <v>0.42299999999999999</v>
      </c>
      <c r="F197" s="123" t="str">
        <f>IF(ISERROR(1/VLOOKUP($B197,Kraftvärmeprod!$B$1:$BD$480,MATCH("Total värmeproduktion i kraftvärmeverk i kombinerad drift (GWh)",Kraftvärmeprod!$B$1:$AV$1,0),FALSE)),"",VLOOKUP($B197,'Slutlig allokering kvv'!$B$1:$BA$480,MATCH(F$1,'Slutlig allokering kvv'!$B$1:$AS$1,0),FALSE))</f>
        <v/>
      </c>
      <c r="G197" s="122" t="str">
        <f>IF(ISERROR(1/VLOOKUP($B197,Kraftvärmeprod!$B$1:$AV$480,MATCH("Producerad elenergi i kraftvärmeverk (GWh)",Kraftvärmeprod!$B$1:$AV$1,0),FALSE)),"",VLOOKUP($B197,Kraftvärmeprod!$B$1:$AV$480,MATCH("Producerad elenergi i kraftvärmeverk (GWh)",Kraftvärmeprod!$B$1:$AV$1,0),FALSE))</f>
        <v/>
      </c>
      <c r="H197" s="122" t="str">
        <f>IF(ISERROR(1/VLOOKUP($B197,Miljö!$B$1:$T$480,MATCH("Såld mängd produktionsspecifik fjärrvärme (GWh)",Miljö!$B$1:$T$1,0),FALSE)),"",VLOOKUP($B197,Miljö!$B$1:$T$480,MATCH("Såld mängd produktionsspecifik fjärrvärme (GWh)",Miljö!$B$1:$T$1,0),FALSE))</f>
        <v/>
      </c>
      <c r="J197" s="122" t="str">
        <f t="shared" si="3"/>
        <v>Melleruds kommun</v>
      </c>
    </row>
    <row r="198" spans="1:10" x14ac:dyDescent="0.25">
      <c r="A198" t="s">
        <v>285</v>
      </c>
      <c r="B198" t="s">
        <v>286</v>
      </c>
      <c r="C198"/>
      <c r="D198" s="122" t="str">
        <f>IF(ISERROR(1/VLOOKUP($B198,Kraftvärmeprod!$B$1:$D$480,MATCH("Total värmeproduktion i kraftvärmeverk i kombinerad drift (GWh)",Kraftvärmeprod!$B$1:$AV$1,0),FALSE)),"Ej kraftvärme","Alternativproduktionsmetoden")</f>
        <v>Ej kraftvärme</v>
      </c>
      <c r="E198" s="122">
        <f>VLOOKUP($B198,Totalt!$B$1:$BP$480,MATCH("total el",Totalt!$B$1:$BP$1,0),FALSE)</f>
        <v>4.9349999999999996</v>
      </c>
      <c r="F198" s="123" t="str">
        <f>IF(ISERROR(1/VLOOKUP($B198,Kraftvärmeprod!$B$1:$BD$480,MATCH("Total värmeproduktion i kraftvärmeverk i kombinerad drift (GWh)",Kraftvärmeprod!$B$1:$AV$1,0),FALSE)),"",VLOOKUP($B198,'Slutlig allokering kvv'!$B$1:$BA$480,MATCH(F$1,'Slutlig allokering kvv'!$B$1:$AS$1,0),FALSE))</f>
        <v/>
      </c>
      <c r="G198" s="122" t="str">
        <f>IF(ISERROR(1/VLOOKUP($B198,Kraftvärmeprod!$B$1:$AV$480,MATCH("Producerad elenergi i kraftvärmeverk (GWh)",Kraftvärmeprod!$B$1:$AV$1,0),FALSE)),"",VLOOKUP($B198,Kraftvärmeprod!$B$1:$AV$480,MATCH("Producerad elenergi i kraftvärmeverk (GWh)",Kraftvärmeprod!$B$1:$AV$1,0),FALSE))</f>
        <v/>
      </c>
      <c r="H198" s="122" t="str">
        <f>IF(ISERROR(1/VLOOKUP($B198,Miljö!$B$1:$T$480,MATCH("Såld mängd produktionsspecifik fjärrvärme (GWh)",Miljö!$B$1:$T$1,0),FALSE)),"",VLOOKUP($B198,Miljö!$B$1:$T$480,MATCH("Såld mängd produktionsspecifik fjärrvärme (GWh)",Miljö!$B$1:$T$1,0),FALSE))</f>
        <v/>
      </c>
      <c r="J198" s="122" t="str">
        <f t="shared" si="3"/>
        <v>Mjölby-Svartådalen Energi AB</v>
      </c>
    </row>
    <row r="199" spans="1:10" x14ac:dyDescent="0.25">
      <c r="A199" t="s">
        <v>287</v>
      </c>
      <c r="B199" t="s">
        <v>288</v>
      </c>
      <c r="C199"/>
      <c r="D199" s="122" t="str">
        <f>IF(ISERROR(1/VLOOKUP($B199,Kraftvärmeprod!$B$1:$D$480,MATCH("Total värmeproduktion i kraftvärmeverk i kombinerad drift (GWh)",Kraftvärmeprod!$B$1:$AV$1,0),FALSE)),"Ej kraftvärme","Alternativproduktionsmetoden")</f>
        <v>Ej kraftvärme</v>
      </c>
      <c r="E199" s="122">
        <f>VLOOKUP($B199,Totalt!$B$1:$BP$480,MATCH("total el",Totalt!$B$1:$BP$1,0),FALSE)</f>
        <v>0.23</v>
      </c>
      <c r="F199" s="123" t="str">
        <f>IF(ISERROR(1/VLOOKUP($B199,Kraftvärmeprod!$B$1:$BD$480,MATCH("Total värmeproduktion i kraftvärmeverk i kombinerad drift (GWh)",Kraftvärmeprod!$B$1:$AV$1,0),FALSE)),"",VLOOKUP($B199,'Slutlig allokering kvv'!$B$1:$BA$480,MATCH(F$1,'Slutlig allokering kvv'!$B$1:$AS$1,0),FALSE))</f>
        <v/>
      </c>
      <c r="G199" s="122" t="str">
        <f>IF(ISERROR(1/VLOOKUP($B199,Kraftvärmeprod!$B$1:$AV$480,MATCH("Producerad elenergi i kraftvärmeverk (GWh)",Kraftvärmeprod!$B$1:$AV$1,0),FALSE)),"",VLOOKUP($B199,Kraftvärmeprod!$B$1:$AV$480,MATCH("Producerad elenergi i kraftvärmeverk (GWh)",Kraftvärmeprod!$B$1:$AV$1,0),FALSE))</f>
        <v/>
      </c>
      <c r="H199" s="122" t="str">
        <f>IF(ISERROR(1/VLOOKUP($B199,Miljö!$B$1:$T$480,MATCH("Såld mängd produktionsspecifik fjärrvärme (GWh)",Miljö!$B$1:$T$1,0),FALSE)),"",VLOOKUP($B199,Miljö!$B$1:$T$480,MATCH("Såld mängd produktionsspecifik fjärrvärme (GWh)",Miljö!$B$1:$T$1,0),FALSE))</f>
        <v/>
      </c>
      <c r="J199" s="122" t="str">
        <f t="shared" si="3"/>
        <v>Mullsjö Energi &amp; Miljö AB</v>
      </c>
    </row>
    <row r="200" spans="1:10" x14ac:dyDescent="0.25">
      <c r="A200" t="s">
        <v>289</v>
      </c>
      <c r="B200" t="s">
        <v>290</v>
      </c>
      <c r="C200"/>
      <c r="D200" s="122" t="str">
        <f>IF(ISERROR(1/VLOOKUP($B200,Kraftvärmeprod!$B$1:$D$480,MATCH("Total värmeproduktion i kraftvärmeverk i kombinerad drift (GWh)",Kraftvärmeprod!$B$1:$AV$1,0),FALSE)),"Ej kraftvärme","Alternativproduktionsmetoden")</f>
        <v>Ej kraftvärme</v>
      </c>
      <c r="E200" s="122">
        <f>VLOOKUP($B200,Totalt!$B$1:$BP$480,MATCH("total el",Totalt!$B$1:$BP$1,0),FALSE)</f>
        <v>0</v>
      </c>
      <c r="F200" s="123" t="str">
        <f>IF(ISERROR(1/VLOOKUP($B200,Kraftvärmeprod!$B$1:$BD$480,MATCH("Total värmeproduktion i kraftvärmeverk i kombinerad drift (GWh)",Kraftvärmeprod!$B$1:$AV$1,0),FALSE)),"",VLOOKUP($B200,'Slutlig allokering kvv'!$B$1:$BA$480,MATCH(F$1,'Slutlig allokering kvv'!$B$1:$AS$1,0),FALSE))</f>
        <v/>
      </c>
      <c r="G200" s="122" t="str">
        <f>IF(ISERROR(1/VLOOKUP($B200,Kraftvärmeprod!$B$1:$AV$480,MATCH("Producerad elenergi i kraftvärmeverk (GWh)",Kraftvärmeprod!$B$1:$AV$1,0),FALSE)),"",VLOOKUP($B200,Kraftvärmeprod!$B$1:$AV$480,MATCH("Producerad elenergi i kraftvärmeverk (GWh)",Kraftvärmeprod!$B$1:$AV$1,0),FALSE))</f>
        <v/>
      </c>
      <c r="H200" s="122" t="str">
        <f>IF(ISERROR(1/VLOOKUP($B200,Miljö!$B$1:$T$480,MATCH("Såld mängd produktionsspecifik fjärrvärme (GWh)",Miljö!$B$1:$T$1,0),FALSE)),"",VLOOKUP($B200,Miljö!$B$1:$T$480,MATCH("Såld mängd produktionsspecifik fjärrvärme (GWh)",Miljö!$B$1:$T$1,0),FALSE))</f>
        <v/>
      </c>
      <c r="J200" s="122" t="str">
        <f t="shared" si="3"/>
        <v>Munkfors Energi AB</v>
      </c>
    </row>
    <row r="201" spans="1:10" x14ac:dyDescent="0.25">
      <c r="A201" t="s">
        <v>291</v>
      </c>
      <c r="B201" t="s">
        <v>292</v>
      </c>
      <c r="C201"/>
      <c r="D201" s="122" t="str">
        <f>IF(ISERROR(1/VLOOKUP($B201,Kraftvärmeprod!$B$1:$D$480,MATCH("Total värmeproduktion i kraftvärmeverk i kombinerad drift (GWh)",Kraftvärmeprod!$B$1:$AV$1,0),FALSE)),"Ej kraftvärme","Alternativproduktionsmetoden")</f>
        <v>Ej kraftvärme</v>
      </c>
      <c r="E201" s="122">
        <f>VLOOKUP($B201,Totalt!$B$1:$BP$480,MATCH("total el",Totalt!$B$1:$BP$1,0),FALSE)</f>
        <v>0</v>
      </c>
      <c r="F201" s="123" t="str">
        <f>IF(ISERROR(1/VLOOKUP($B201,Kraftvärmeprod!$B$1:$BD$480,MATCH("Total värmeproduktion i kraftvärmeverk i kombinerad drift (GWh)",Kraftvärmeprod!$B$1:$AV$1,0),FALSE)),"",VLOOKUP($B201,'Slutlig allokering kvv'!$B$1:$BA$480,MATCH(F$1,'Slutlig allokering kvv'!$B$1:$AS$1,0),FALSE))</f>
        <v/>
      </c>
      <c r="G201" s="122" t="str">
        <f>IF(ISERROR(1/VLOOKUP($B201,Kraftvärmeprod!$B$1:$AV$480,MATCH("Producerad elenergi i kraftvärmeverk (GWh)",Kraftvärmeprod!$B$1:$AV$1,0),FALSE)),"",VLOOKUP($B201,Kraftvärmeprod!$B$1:$AV$480,MATCH("Producerad elenergi i kraftvärmeverk (GWh)",Kraftvärmeprod!$B$1:$AV$1,0),FALSE))</f>
        <v/>
      </c>
      <c r="H201" s="122" t="str">
        <f>IF(ISERROR(1/VLOOKUP($B201,Miljö!$B$1:$T$480,MATCH("Såld mängd produktionsspecifik fjärrvärme (GWh)",Miljö!$B$1:$T$1,0),FALSE)),"",VLOOKUP($B201,Miljö!$B$1:$T$480,MATCH("Såld mängd produktionsspecifik fjärrvärme (GWh)",Miljö!$B$1:$T$1,0),FALSE))</f>
        <v/>
      </c>
      <c r="J201" s="122" t="str">
        <f t="shared" si="3"/>
        <v>Mälarenergi AB</v>
      </c>
    </row>
    <row r="202" spans="1:10" x14ac:dyDescent="0.25">
      <c r="A202" t="s">
        <v>291</v>
      </c>
      <c r="B202" t="s">
        <v>293</v>
      </c>
      <c r="C202"/>
      <c r="D202" s="122" t="str">
        <f>IF(ISERROR(1/VLOOKUP($B202,Kraftvärmeprod!$B$1:$D$480,MATCH("Total värmeproduktion i kraftvärmeverk i kombinerad drift (GWh)",Kraftvärmeprod!$B$1:$AV$1,0),FALSE)),"Ej kraftvärme","Alternativproduktionsmetoden")</f>
        <v>Ej kraftvärme</v>
      </c>
      <c r="E202" s="122">
        <f>VLOOKUP($B202,Totalt!$B$1:$BP$480,MATCH("total el",Totalt!$B$1:$BP$1,0),FALSE)</f>
        <v>1.78</v>
      </c>
      <c r="F202" s="123" t="str">
        <f>IF(ISERROR(1/VLOOKUP($B202,Kraftvärmeprod!$B$1:$BD$480,MATCH("Total värmeproduktion i kraftvärmeverk i kombinerad drift (GWh)",Kraftvärmeprod!$B$1:$AV$1,0),FALSE)),"",VLOOKUP($B202,'Slutlig allokering kvv'!$B$1:$BA$480,MATCH(F$1,'Slutlig allokering kvv'!$B$1:$AS$1,0),FALSE))</f>
        <v/>
      </c>
      <c r="G202" s="122" t="str">
        <f>IF(ISERROR(1/VLOOKUP($B202,Kraftvärmeprod!$B$1:$AV$480,MATCH("Producerad elenergi i kraftvärmeverk (GWh)",Kraftvärmeprod!$B$1:$AV$1,0),FALSE)),"",VLOOKUP($B202,Kraftvärmeprod!$B$1:$AV$480,MATCH("Producerad elenergi i kraftvärmeverk (GWh)",Kraftvärmeprod!$B$1:$AV$1,0),FALSE))</f>
        <v/>
      </c>
      <c r="H202" s="122" t="str">
        <f>IF(ISERROR(1/VLOOKUP($B202,Miljö!$B$1:$T$480,MATCH("Såld mängd produktionsspecifik fjärrvärme (GWh)",Miljö!$B$1:$T$1,0),FALSE)),"",VLOOKUP($B202,Miljö!$B$1:$T$480,MATCH("Såld mängd produktionsspecifik fjärrvärme (GWh)",Miljö!$B$1:$T$1,0),FALSE))</f>
        <v/>
      </c>
      <c r="J202" s="122" t="str">
        <f t="shared" si="3"/>
        <v>Mälarenergi AB</v>
      </c>
    </row>
    <row r="203" spans="1:10" x14ac:dyDescent="0.25">
      <c r="A203" t="s">
        <v>291</v>
      </c>
      <c r="B203" t="s">
        <v>294</v>
      </c>
      <c r="C203"/>
      <c r="D203" s="122" t="str">
        <f>IF(ISERROR(1/VLOOKUP($B203,Kraftvärmeprod!$B$1:$D$480,MATCH("Total värmeproduktion i kraftvärmeverk i kombinerad drift (GWh)",Kraftvärmeprod!$B$1:$AV$1,0),FALSE)),"Ej kraftvärme","Alternativproduktionsmetoden")</f>
        <v>Ej kraftvärme</v>
      </c>
      <c r="E203" s="122">
        <f>VLOOKUP($B203,Totalt!$B$1:$BP$480,MATCH("total el",Totalt!$B$1:$BP$1,0),FALSE)</f>
        <v>1.7090000000000001</v>
      </c>
      <c r="F203" s="123" t="str">
        <f>IF(ISERROR(1/VLOOKUP($B203,Kraftvärmeprod!$B$1:$BD$480,MATCH("Total värmeproduktion i kraftvärmeverk i kombinerad drift (GWh)",Kraftvärmeprod!$B$1:$AV$1,0),FALSE)),"",VLOOKUP($B203,'Slutlig allokering kvv'!$B$1:$BA$480,MATCH(F$1,'Slutlig allokering kvv'!$B$1:$AS$1,0),FALSE))</f>
        <v/>
      </c>
      <c r="G203" s="122" t="str">
        <f>IF(ISERROR(1/VLOOKUP($B203,Kraftvärmeprod!$B$1:$AV$480,MATCH("Producerad elenergi i kraftvärmeverk (GWh)",Kraftvärmeprod!$B$1:$AV$1,0),FALSE)),"",VLOOKUP($B203,Kraftvärmeprod!$B$1:$AV$480,MATCH("Producerad elenergi i kraftvärmeverk (GWh)",Kraftvärmeprod!$B$1:$AV$1,0),FALSE))</f>
        <v/>
      </c>
      <c r="H203" s="122" t="str">
        <f>IF(ISERROR(1/VLOOKUP($B203,Miljö!$B$1:$T$480,MATCH("Såld mängd produktionsspecifik fjärrvärme (GWh)",Miljö!$B$1:$T$1,0),FALSE)),"",VLOOKUP($B203,Miljö!$B$1:$T$480,MATCH("Såld mängd produktionsspecifik fjärrvärme (GWh)",Miljö!$B$1:$T$1,0),FALSE))</f>
        <v/>
      </c>
      <c r="J203" s="122" t="str">
        <f t="shared" si="3"/>
        <v>Mälarenergi AB</v>
      </c>
    </row>
    <row r="204" spans="1:10" x14ac:dyDescent="0.25">
      <c r="A204" t="s">
        <v>291</v>
      </c>
      <c r="B204" t="s">
        <v>295</v>
      </c>
      <c r="C204"/>
      <c r="D204" s="122" t="str">
        <f>IF(ISERROR(1/VLOOKUP($B204,Kraftvärmeprod!$B$1:$D$480,MATCH("Total värmeproduktion i kraftvärmeverk i kombinerad drift (GWh)",Kraftvärmeprod!$B$1:$AV$1,0),FALSE)),"Ej kraftvärme","Alternativproduktionsmetoden")</f>
        <v>Alternativproduktionsmetoden</v>
      </c>
      <c r="E204" s="122">
        <f>VLOOKUP($B204,Totalt!$B$1:$BP$480,MATCH("total el",Totalt!$B$1:$BP$1,0),FALSE)</f>
        <v>70.949600000000004</v>
      </c>
      <c r="F204" s="123">
        <f>IF(ISERROR(1/VLOOKUP($B204,Kraftvärmeprod!$B$1:$BD$480,MATCH("Total värmeproduktion i kraftvärmeverk i kombinerad drift (GWh)",Kraftvärmeprod!$B$1:$AV$1,0),FALSE)),"",VLOOKUP($B204,'Slutlig allokering kvv'!$B$1:$BA$480,MATCH(F$1,'Slutlig allokering kvv'!$B$1:$AS$1,0),FALSE))</f>
        <v>0.54863143054260499</v>
      </c>
      <c r="G204" s="122">
        <f>IF(ISERROR(1/VLOOKUP($B204,Kraftvärmeprod!$B$1:$AV$480,MATCH("Producerad elenergi i kraftvärmeverk (GWh)",Kraftvärmeprod!$B$1:$AV$1,0),FALSE)),"",VLOOKUP($B204,Kraftvärmeprod!$B$1:$AV$480,MATCH("Producerad elenergi i kraftvärmeverk (GWh)",Kraftvärmeprod!$B$1:$AV$1,0),FALSE))</f>
        <v>188.17699999999999</v>
      </c>
      <c r="H204" s="122" t="str">
        <f>IF(ISERROR(1/VLOOKUP($B204,Miljö!$B$1:$T$480,MATCH("Såld mängd produktionsspecifik fjärrvärme (GWh)",Miljö!$B$1:$T$1,0),FALSE)),"",VLOOKUP($B204,Miljö!$B$1:$T$480,MATCH("Såld mängd produktionsspecifik fjärrvärme (GWh)",Miljö!$B$1:$T$1,0),FALSE))</f>
        <v/>
      </c>
      <c r="J204" s="122" t="str">
        <f t="shared" si="3"/>
        <v>Mälarenergi AB</v>
      </c>
    </row>
    <row r="205" spans="1:10" x14ac:dyDescent="0.25">
      <c r="A205" t="s">
        <v>291</v>
      </c>
      <c r="B205" t="s">
        <v>296</v>
      </c>
      <c r="C205"/>
      <c r="D205" s="122" t="str">
        <f>IF(ISERROR(1/VLOOKUP($B205,Kraftvärmeprod!$B$1:$D$480,MATCH("Total värmeproduktion i kraftvärmeverk i kombinerad drift (GWh)",Kraftvärmeprod!$B$1:$AV$1,0),FALSE)),"Ej kraftvärme","Alternativproduktionsmetoden")</f>
        <v>Alternativproduktionsmetoden</v>
      </c>
      <c r="E205" s="122">
        <f>VLOOKUP($B205,Totalt!$B$1:$BP$480,MATCH("total el",Totalt!$B$1:$BP$1,0),FALSE)</f>
        <v>9.8331900000000003E-3</v>
      </c>
      <c r="F205" s="123">
        <f>IF(ISERROR(1/VLOOKUP($B205,Kraftvärmeprod!$B$1:$BD$480,MATCH("Total värmeproduktion i kraftvärmeverk i kombinerad drift (GWh)",Kraftvärmeprod!$B$1:$AV$1,0),FALSE)),"",VLOOKUP($B205,'Slutlig allokering kvv'!$B$1:$BA$480,MATCH(F$1,'Slutlig allokering kvv'!$B$1:$AS$1,0),FALSE))</f>
        <v>0.5964085877672799</v>
      </c>
      <c r="G205" s="122">
        <f>IF(ISERROR(1/VLOOKUP($B205,Kraftvärmeprod!$B$1:$AV$480,MATCH("Producerad elenergi i kraftvärmeverk (GWh)",Kraftvärmeprod!$B$1:$AV$1,0),FALSE)),"",VLOOKUP($B205,Kraftvärmeprod!$B$1:$AV$480,MATCH("Producerad elenergi i kraftvärmeverk (GWh)",Kraftvärmeprod!$B$1:$AV$1,0),FALSE))</f>
        <v>3.9699999999999999E-2</v>
      </c>
      <c r="H205" s="122" t="str">
        <f>IF(ISERROR(1/VLOOKUP($B205,Miljö!$B$1:$T$480,MATCH("Såld mängd produktionsspecifik fjärrvärme (GWh)",Miljö!$B$1:$T$1,0),FALSE)),"",VLOOKUP($B205,Miljö!$B$1:$T$480,MATCH("Såld mängd produktionsspecifik fjärrvärme (GWh)",Miljö!$B$1:$T$1,0),FALSE))</f>
        <v/>
      </c>
      <c r="J205" s="122" t="str">
        <f t="shared" si="3"/>
        <v>Mälarenergi AB</v>
      </c>
    </row>
    <row r="206" spans="1:10" x14ac:dyDescent="0.25">
      <c r="A206" t="s">
        <v>297</v>
      </c>
      <c r="B206" t="s">
        <v>298</v>
      </c>
      <c r="C206"/>
      <c r="D206" s="122" t="str">
        <f>IF(ISERROR(1/VLOOKUP($B206,Kraftvärmeprod!$B$1:$D$480,MATCH("Total värmeproduktion i kraftvärmeverk i kombinerad drift (GWh)",Kraftvärmeprod!$B$1:$AV$1,0),FALSE)),"Ej kraftvärme","Alternativproduktionsmetoden")</f>
        <v>Alternativproduktionsmetoden</v>
      </c>
      <c r="E206" s="122">
        <f>VLOOKUP($B206,Totalt!$B$1:$BP$480,MATCH("total el",Totalt!$B$1:$BP$1,0),FALSE)</f>
        <v>10.4209</v>
      </c>
      <c r="F206" s="123">
        <f>IF(ISERROR(1/VLOOKUP($B206,Kraftvärmeprod!$B$1:$BD$480,MATCH("Total värmeproduktion i kraftvärmeverk i kombinerad drift (GWh)",Kraftvärmeprod!$B$1:$AV$1,0),FALSE)),"",VLOOKUP($B206,'Slutlig allokering kvv'!$B$1:$BA$480,MATCH(F$1,'Slutlig allokering kvv'!$B$1:$AS$1,0),FALSE))</f>
        <v>0.45625198915877729</v>
      </c>
      <c r="G206" s="122">
        <f>IF(ISERROR(1/VLOOKUP($B206,Kraftvärmeprod!$B$1:$AV$480,MATCH("Producerad elenergi i kraftvärmeverk (GWh)",Kraftvärmeprod!$B$1:$AV$1,0),FALSE)),"",VLOOKUP($B206,Kraftvärmeprod!$B$1:$AV$480,MATCH("Producerad elenergi i kraftvärmeverk (GWh)",Kraftvärmeprod!$B$1:$AV$1,0),FALSE))</f>
        <v>116.664</v>
      </c>
      <c r="H206" s="122">
        <f>IF(ISERROR(1/VLOOKUP($B206,Miljö!$B$1:$T$480,MATCH("Såld mängd produktionsspecifik fjärrvärme (GWh)",Miljö!$B$1:$T$1,0),FALSE)),"",VLOOKUP($B206,Miljö!$B$1:$T$480,MATCH("Såld mängd produktionsspecifik fjärrvärme (GWh)",Miljö!$B$1:$T$1,0),FALSE))</f>
        <v>128</v>
      </c>
      <c r="J206" s="122" t="str">
        <f t="shared" si="3"/>
        <v>Mölndal Energi AB</v>
      </c>
    </row>
    <row r="207" spans="1:10" x14ac:dyDescent="0.25">
      <c r="A207" t="s">
        <v>297</v>
      </c>
      <c r="B207" t="s">
        <v>299</v>
      </c>
      <c r="C207"/>
      <c r="D207" s="122" t="str">
        <f>IF(ISERROR(1/VLOOKUP($B207,Kraftvärmeprod!$B$1:$D$480,MATCH("Total värmeproduktion i kraftvärmeverk i kombinerad drift (GWh)",Kraftvärmeprod!$B$1:$AV$1,0),FALSE)),"Ej kraftvärme","Alternativproduktionsmetoden")</f>
        <v>Alternativproduktionsmetoden</v>
      </c>
      <c r="E207" s="122">
        <f>VLOOKUP($B207,Totalt!$B$1:$BP$480,MATCH("total el",Totalt!$B$1:$BP$1,0),FALSE)</f>
        <v>1.7</v>
      </c>
      <c r="F207" s="123">
        <f>IF(ISERROR(1/VLOOKUP($B207,Kraftvärmeprod!$B$1:$BD$480,MATCH("Total värmeproduktion i kraftvärmeverk i kombinerad drift (GWh)",Kraftvärmeprod!$B$1:$AV$1,0),FALSE)),"",VLOOKUP($B207,'Slutlig allokering kvv'!$B$1:$BA$480,MATCH(F$1,'Slutlig allokering kvv'!$B$1:$AS$1,0),FALSE))</f>
        <v>0.45523668604651168</v>
      </c>
      <c r="G207" s="122">
        <f>IF(ISERROR(1/VLOOKUP($B207,Kraftvärmeprod!$B$1:$AV$480,MATCH("Producerad elenergi i kraftvärmeverk (GWh)",Kraftvärmeprod!$B$1:$AV$1,0),FALSE)),"",VLOOKUP($B207,Kraftvärmeprod!$B$1:$AV$480,MATCH("Producerad elenergi i kraftvärmeverk (GWh)",Kraftvärmeprod!$B$1:$AV$1,0),FALSE))</f>
        <v>4.5</v>
      </c>
      <c r="H207" s="122" t="str">
        <f>IF(ISERROR(1/VLOOKUP($B207,Miljö!$B$1:$T$480,MATCH("Såld mängd produktionsspecifik fjärrvärme (GWh)",Miljö!$B$1:$T$1,0),FALSE)),"",VLOOKUP($B207,Miljö!$B$1:$T$480,MATCH("Såld mängd produktionsspecifik fjärrvärme (GWh)",Miljö!$B$1:$T$1,0),FALSE))</f>
        <v/>
      </c>
      <c r="J207" s="122" t="str">
        <f t="shared" si="3"/>
        <v>Mölndal Energi AB</v>
      </c>
    </row>
    <row r="208" spans="1:10" x14ac:dyDescent="0.25">
      <c r="A208" t="s">
        <v>300</v>
      </c>
      <c r="B208" t="s">
        <v>301</v>
      </c>
      <c r="C208"/>
      <c r="D208" s="122" t="str">
        <f>IF(ISERROR(1/VLOOKUP($B208,Kraftvärmeprod!$B$1:$D$480,MATCH("Total värmeproduktion i kraftvärmeverk i kombinerad drift (GWh)",Kraftvärmeprod!$B$1:$AV$1,0),FALSE)),"Ej kraftvärme","Alternativproduktionsmetoden")</f>
        <v>Ej kraftvärme</v>
      </c>
      <c r="E208" s="122">
        <f>VLOOKUP($B208,Totalt!$B$1:$BP$480,MATCH("total el",Totalt!$B$1:$BP$1,0),FALSE)</f>
        <v>205.53300000000002</v>
      </c>
      <c r="F208" s="123" t="str">
        <f>IF(ISERROR(1/VLOOKUP($B208,Kraftvärmeprod!$B$1:$BD$480,MATCH("Total värmeproduktion i kraftvärmeverk i kombinerad drift (GWh)",Kraftvärmeprod!$B$1:$AV$1,0),FALSE)),"",VLOOKUP($B208,'Slutlig allokering kvv'!$B$1:$BA$480,MATCH(F$1,'Slutlig allokering kvv'!$B$1:$AS$1,0),FALSE))</f>
        <v/>
      </c>
      <c r="G208" s="122" t="str">
        <f>IF(ISERROR(1/VLOOKUP($B208,Kraftvärmeprod!$B$1:$AV$480,MATCH("Producerad elenergi i kraftvärmeverk (GWh)",Kraftvärmeprod!$B$1:$AV$1,0),FALSE)),"",VLOOKUP($B208,Kraftvärmeprod!$B$1:$AV$480,MATCH("Producerad elenergi i kraftvärmeverk (GWh)",Kraftvärmeprod!$B$1:$AV$1,0),FALSE))</f>
        <v/>
      </c>
      <c r="H208" s="122">
        <f>IF(ISERROR(1/VLOOKUP($B208,Miljö!$B$1:$T$480,MATCH("Såld mängd produktionsspecifik fjärrvärme (GWh)",Miljö!$B$1:$T$1,0),FALSE)),"",VLOOKUP($B208,Miljö!$B$1:$T$480,MATCH("Såld mängd produktionsspecifik fjärrvärme (GWh)",Miljö!$B$1:$T$1,0),FALSE))</f>
        <v>4.3620000000000001</v>
      </c>
      <c r="J208" s="122" t="str">
        <f t="shared" si="3"/>
        <v>Norrenergi AB</v>
      </c>
    </row>
    <row r="209" spans="1:10" x14ac:dyDescent="0.25">
      <c r="A209" t="s">
        <v>302</v>
      </c>
      <c r="B209" t="s">
        <v>303</v>
      </c>
      <c r="C209"/>
      <c r="D209" s="122" t="str">
        <f>IF(ISERROR(1/VLOOKUP($B209,Kraftvärmeprod!$B$1:$D$480,MATCH("Total värmeproduktion i kraftvärmeverk i kombinerad drift (GWh)",Kraftvärmeprod!$B$1:$AV$1,0),FALSE)),"Ej kraftvärme","Alternativproduktionsmetoden")</f>
        <v>Ej kraftvärme</v>
      </c>
      <c r="E209" s="122">
        <f>VLOOKUP($B209,Totalt!$B$1:$BP$480,MATCH("total el",Totalt!$B$1:$BP$1,0),FALSE)</f>
        <v>0.05</v>
      </c>
      <c r="F209" s="123" t="str">
        <f>IF(ISERROR(1/VLOOKUP($B209,Kraftvärmeprod!$B$1:$BD$480,MATCH("Total värmeproduktion i kraftvärmeverk i kombinerad drift (GWh)",Kraftvärmeprod!$B$1:$AV$1,0),FALSE)),"",VLOOKUP($B209,'Slutlig allokering kvv'!$B$1:$BA$480,MATCH(F$1,'Slutlig allokering kvv'!$B$1:$AS$1,0),FALSE))</f>
        <v/>
      </c>
      <c r="G209" s="122" t="str">
        <f>IF(ISERROR(1/VLOOKUP($B209,Kraftvärmeprod!$B$1:$AV$480,MATCH("Producerad elenergi i kraftvärmeverk (GWh)",Kraftvärmeprod!$B$1:$AV$1,0),FALSE)),"",VLOOKUP($B209,Kraftvärmeprod!$B$1:$AV$480,MATCH("Producerad elenergi i kraftvärmeverk (GWh)",Kraftvärmeprod!$B$1:$AV$1,0),FALSE))</f>
        <v/>
      </c>
      <c r="H209" s="122" t="str">
        <f>IF(ISERROR(1/VLOOKUP($B209,Miljö!$B$1:$T$480,MATCH("Såld mängd produktionsspecifik fjärrvärme (GWh)",Miljö!$B$1:$T$1,0),FALSE)),"",VLOOKUP($B209,Miljö!$B$1:$T$480,MATCH("Såld mängd produktionsspecifik fjärrvärme (GWh)",Miljö!$B$1:$T$1,0),FALSE))</f>
        <v/>
      </c>
      <c r="J209" s="122" t="str">
        <f t="shared" si="3"/>
        <v>Norrtälje Energi AB</v>
      </c>
    </row>
    <row r="210" spans="1:10" x14ac:dyDescent="0.25">
      <c r="A210" t="s">
        <v>302</v>
      </c>
      <c r="B210" t="s">
        <v>304</v>
      </c>
      <c r="C210"/>
      <c r="D210" s="122" t="str">
        <f>IF(ISERROR(1/VLOOKUP($B210,Kraftvärmeprod!$B$1:$D$480,MATCH("Total värmeproduktion i kraftvärmeverk i kombinerad drift (GWh)",Kraftvärmeprod!$B$1:$AV$1,0),FALSE)),"Ej kraftvärme","Alternativproduktionsmetoden")</f>
        <v>Alternativproduktionsmetoden</v>
      </c>
      <c r="E210" s="122">
        <f>VLOOKUP($B210,Totalt!$B$1:$BP$480,MATCH("total el",Totalt!$B$1:$BP$1,0),FALSE)</f>
        <v>4.4441300000000004</v>
      </c>
      <c r="F210" s="123">
        <f>IF(ISERROR(1/VLOOKUP($B210,Kraftvärmeprod!$B$1:$BD$480,MATCH("Total värmeproduktion i kraftvärmeverk i kombinerad drift (GWh)",Kraftvärmeprod!$B$1:$AV$1,0),FALSE)),"",VLOOKUP($B210,'Slutlig allokering kvv'!$B$1:$BA$480,MATCH(F$1,'Slutlig allokering kvv'!$B$1:$AS$1,0),FALSE))</f>
        <v>0.60897012398435579</v>
      </c>
      <c r="G210" s="122">
        <f>IF(ISERROR(1/VLOOKUP($B210,Kraftvärmeprod!$B$1:$AV$480,MATCH("Producerad elenergi i kraftvärmeverk (GWh)",Kraftvärmeprod!$B$1:$AV$1,0),FALSE)),"",VLOOKUP($B210,Kraftvärmeprod!$B$1:$AV$480,MATCH("Producerad elenergi i kraftvärmeverk (GWh)",Kraftvärmeprod!$B$1:$AV$1,0),FALSE))</f>
        <v>21.745999999999999</v>
      </c>
      <c r="H210" s="122" t="str">
        <f>IF(ISERROR(1/VLOOKUP($B210,Miljö!$B$1:$T$480,MATCH("Såld mängd produktionsspecifik fjärrvärme (GWh)",Miljö!$B$1:$T$1,0),FALSE)),"",VLOOKUP($B210,Miljö!$B$1:$T$480,MATCH("Såld mängd produktionsspecifik fjärrvärme (GWh)",Miljö!$B$1:$T$1,0),FALSE))</f>
        <v/>
      </c>
      <c r="J210" s="122" t="str">
        <f t="shared" si="3"/>
        <v>Norrtälje Energi AB</v>
      </c>
    </row>
    <row r="211" spans="1:10" x14ac:dyDescent="0.25">
      <c r="A211" t="s">
        <v>302</v>
      </c>
      <c r="B211" t="s">
        <v>305</v>
      </c>
      <c r="C211"/>
      <c r="D211" s="122" t="str">
        <f>IF(ISERROR(1/VLOOKUP($B211,Kraftvärmeprod!$B$1:$D$480,MATCH("Total värmeproduktion i kraftvärmeverk i kombinerad drift (GWh)",Kraftvärmeprod!$B$1:$AV$1,0),FALSE)),"Ej kraftvärme","Alternativproduktionsmetoden")</f>
        <v>Ej kraftvärme</v>
      </c>
      <c r="E211" s="122">
        <f>VLOOKUP($B211,Totalt!$B$1:$BP$480,MATCH("total el",Totalt!$B$1:$BP$1,0),FALSE)</f>
        <v>1.4419999999999999</v>
      </c>
      <c r="F211" s="123" t="str">
        <f>IF(ISERROR(1/VLOOKUP($B211,Kraftvärmeprod!$B$1:$BD$480,MATCH("Total värmeproduktion i kraftvärmeverk i kombinerad drift (GWh)",Kraftvärmeprod!$B$1:$AV$1,0),FALSE)),"",VLOOKUP($B211,'Slutlig allokering kvv'!$B$1:$BA$480,MATCH(F$1,'Slutlig allokering kvv'!$B$1:$AS$1,0),FALSE))</f>
        <v/>
      </c>
      <c r="G211" s="122" t="str">
        <f>IF(ISERROR(1/VLOOKUP($B211,Kraftvärmeprod!$B$1:$AV$480,MATCH("Producerad elenergi i kraftvärmeverk (GWh)",Kraftvärmeprod!$B$1:$AV$1,0),FALSE)),"",VLOOKUP($B211,Kraftvärmeprod!$B$1:$AV$480,MATCH("Producerad elenergi i kraftvärmeverk (GWh)",Kraftvärmeprod!$B$1:$AV$1,0),FALSE))</f>
        <v/>
      </c>
      <c r="H211" s="122" t="str">
        <f>IF(ISERROR(1/VLOOKUP($B211,Miljö!$B$1:$T$480,MATCH("Såld mängd produktionsspecifik fjärrvärme (GWh)",Miljö!$B$1:$T$1,0),FALSE)),"",VLOOKUP($B211,Miljö!$B$1:$T$480,MATCH("Såld mängd produktionsspecifik fjärrvärme (GWh)",Miljö!$B$1:$T$1,0),FALSE))</f>
        <v/>
      </c>
      <c r="J211" s="122" t="str">
        <f t="shared" si="3"/>
        <v>Norrtälje Energi AB</v>
      </c>
    </row>
    <row r="212" spans="1:10" x14ac:dyDescent="0.25">
      <c r="A212" t="s">
        <v>306</v>
      </c>
      <c r="B212" t="s">
        <v>307</v>
      </c>
      <c r="C212"/>
      <c r="D212" s="122" t="str">
        <f>IF(ISERROR(1/VLOOKUP($B212,Kraftvärmeprod!$B$1:$D$480,MATCH("Total värmeproduktion i kraftvärmeverk i kombinerad drift (GWh)",Kraftvärmeprod!$B$1:$AV$1,0),FALSE)),"Ej kraftvärme","Alternativproduktionsmetoden")</f>
        <v>Alternativproduktionsmetoden</v>
      </c>
      <c r="E212" s="122">
        <f>VLOOKUP($B212,Totalt!$B$1:$BP$480,MATCH("total el",Totalt!$B$1:$BP$1,0),FALSE)</f>
        <v>3.46801</v>
      </c>
      <c r="F212" s="123">
        <f>IF(ISERROR(1/VLOOKUP($B212,Kraftvärmeprod!$B$1:$BD$480,MATCH("Total värmeproduktion i kraftvärmeverk i kombinerad drift (GWh)",Kraftvärmeprod!$B$1:$AV$1,0),FALSE)),"",VLOOKUP($B212,'Slutlig allokering kvv'!$B$1:$BA$480,MATCH(F$1,'Slutlig allokering kvv'!$B$1:$AS$1,0),FALSE))</f>
        <v>0.82950184310563313</v>
      </c>
      <c r="G212" s="122">
        <f>IF(ISERROR(1/VLOOKUP($B212,Kraftvärmeprod!$B$1:$AV$480,MATCH("Producerad elenergi i kraftvärmeverk (GWh)",Kraftvärmeprod!$B$1:$AV$1,0),FALSE)),"",VLOOKUP($B212,Kraftvärmeprod!$B$1:$AV$480,MATCH("Producerad elenergi i kraftvärmeverk (GWh)",Kraftvärmeprod!$B$1:$AV$1,0),FALSE))</f>
        <v>10.199999999999999</v>
      </c>
      <c r="H212" s="122" t="str">
        <f>IF(ISERROR(1/VLOOKUP($B212,Miljö!$B$1:$T$480,MATCH("Såld mängd produktionsspecifik fjärrvärme (GWh)",Miljö!$B$1:$T$1,0),FALSE)),"",VLOOKUP($B212,Miljö!$B$1:$T$480,MATCH("Såld mängd produktionsspecifik fjärrvärme (GWh)",Miljö!$B$1:$T$1,0),FALSE))</f>
        <v/>
      </c>
      <c r="J212" s="122" t="str">
        <f t="shared" si="3"/>
        <v>Nybro Energi AB</v>
      </c>
    </row>
    <row r="213" spans="1:10" x14ac:dyDescent="0.25">
      <c r="A213" t="s">
        <v>308</v>
      </c>
      <c r="B213" t="s">
        <v>309</v>
      </c>
      <c r="C213"/>
      <c r="D213" s="122" t="str">
        <f>IF(ISERROR(1/VLOOKUP($B213,Kraftvärmeprod!$B$1:$D$480,MATCH("Total värmeproduktion i kraftvärmeverk i kombinerad drift (GWh)",Kraftvärmeprod!$B$1:$AV$1,0),FALSE)),"Ej kraftvärme","Alternativproduktionsmetoden")</f>
        <v>Ej kraftvärme</v>
      </c>
      <c r="E213" s="122">
        <f>VLOOKUP($B213,Totalt!$B$1:$BP$480,MATCH("total el",Totalt!$B$1:$BP$1,0),FALSE)</f>
        <v>3.5000000000000003E-2</v>
      </c>
      <c r="F213" s="123" t="str">
        <f>IF(ISERROR(1/VLOOKUP($B213,Kraftvärmeprod!$B$1:$BD$480,MATCH("Total värmeproduktion i kraftvärmeverk i kombinerad drift (GWh)",Kraftvärmeprod!$B$1:$AV$1,0),FALSE)),"",VLOOKUP($B213,'Slutlig allokering kvv'!$B$1:$BA$480,MATCH(F$1,'Slutlig allokering kvv'!$B$1:$AS$1,0),FALSE))</f>
        <v/>
      </c>
      <c r="G213" s="122" t="str">
        <f>IF(ISERROR(1/VLOOKUP($B213,Kraftvärmeprod!$B$1:$AV$480,MATCH("Producerad elenergi i kraftvärmeverk (GWh)",Kraftvärmeprod!$B$1:$AV$1,0),FALSE)),"",VLOOKUP($B213,Kraftvärmeprod!$B$1:$AV$480,MATCH("Producerad elenergi i kraftvärmeverk (GWh)",Kraftvärmeprod!$B$1:$AV$1,0),FALSE))</f>
        <v/>
      </c>
      <c r="H213" s="122" t="str">
        <f>IF(ISERROR(1/VLOOKUP($B213,Miljö!$B$1:$T$480,MATCH("Såld mängd produktionsspecifik fjärrvärme (GWh)",Miljö!$B$1:$T$1,0),FALSE)),"",VLOOKUP($B213,Miljö!$B$1:$T$480,MATCH("Såld mängd produktionsspecifik fjärrvärme (GWh)",Miljö!$B$1:$T$1,0),FALSE))</f>
        <v/>
      </c>
      <c r="J213" s="122" t="str">
        <f t="shared" si="3"/>
        <v>Nässjö Affärsverk AB</v>
      </c>
    </row>
    <row r="214" spans="1:10" x14ac:dyDescent="0.25">
      <c r="A214" t="s">
        <v>308</v>
      </c>
      <c r="B214" t="s">
        <v>310</v>
      </c>
      <c r="C214"/>
      <c r="D214" s="122" t="str">
        <f>IF(ISERROR(1/VLOOKUP($B214,Kraftvärmeprod!$B$1:$D$480,MATCH("Total värmeproduktion i kraftvärmeverk i kombinerad drift (GWh)",Kraftvärmeprod!$B$1:$AV$1,0),FALSE)),"Ej kraftvärme","Alternativproduktionsmetoden")</f>
        <v>Ej kraftvärme</v>
      </c>
      <c r="E214" s="122">
        <f>VLOOKUP($B214,Totalt!$B$1:$BP$480,MATCH("total el",Totalt!$B$1:$BP$1,0),FALSE)</f>
        <v>0.24099999999999999</v>
      </c>
      <c r="F214" s="123" t="str">
        <f>IF(ISERROR(1/VLOOKUP($B214,Kraftvärmeprod!$B$1:$BD$480,MATCH("Total värmeproduktion i kraftvärmeverk i kombinerad drift (GWh)",Kraftvärmeprod!$B$1:$AV$1,0),FALSE)),"",VLOOKUP($B214,'Slutlig allokering kvv'!$B$1:$BA$480,MATCH(F$1,'Slutlig allokering kvv'!$B$1:$AS$1,0),FALSE))</f>
        <v/>
      </c>
      <c r="G214" s="122" t="str">
        <f>IF(ISERROR(1/VLOOKUP($B214,Kraftvärmeprod!$B$1:$AV$480,MATCH("Producerad elenergi i kraftvärmeverk (GWh)",Kraftvärmeprod!$B$1:$AV$1,0),FALSE)),"",VLOOKUP($B214,Kraftvärmeprod!$B$1:$AV$480,MATCH("Producerad elenergi i kraftvärmeverk (GWh)",Kraftvärmeprod!$B$1:$AV$1,0),FALSE))</f>
        <v/>
      </c>
      <c r="H214" s="122" t="str">
        <f>IF(ISERROR(1/VLOOKUP($B214,Miljö!$B$1:$T$480,MATCH("Såld mängd produktionsspecifik fjärrvärme (GWh)",Miljö!$B$1:$T$1,0),FALSE)),"",VLOOKUP($B214,Miljö!$B$1:$T$480,MATCH("Såld mängd produktionsspecifik fjärrvärme (GWh)",Miljö!$B$1:$T$1,0),FALSE))</f>
        <v/>
      </c>
      <c r="J214" s="122" t="str">
        <f t="shared" si="3"/>
        <v>Nässjö Affärsverk AB</v>
      </c>
    </row>
    <row r="215" spans="1:10" x14ac:dyDescent="0.25">
      <c r="A215" t="s">
        <v>308</v>
      </c>
      <c r="B215" t="s">
        <v>311</v>
      </c>
      <c r="C215"/>
      <c r="D215" s="122" t="str">
        <f>IF(ISERROR(1/VLOOKUP($B215,Kraftvärmeprod!$B$1:$D$480,MATCH("Total värmeproduktion i kraftvärmeverk i kombinerad drift (GWh)",Kraftvärmeprod!$B$1:$AV$1,0),FALSE)),"Ej kraftvärme","Alternativproduktionsmetoden")</f>
        <v>Alternativproduktionsmetoden</v>
      </c>
      <c r="E215" s="122">
        <f>VLOOKUP($B215,Totalt!$B$1:$BP$480,MATCH("total el",Totalt!$B$1:$BP$1,0),FALSE)</f>
        <v>4.09863</v>
      </c>
      <c r="F215" s="123">
        <f>IF(ISERROR(1/VLOOKUP($B215,Kraftvärmeprod!$B$1:$BD$480,MATCH("Total värmeproduktion i kraftvärmeverk i kombinerad drift (GWh)",Kraftvärmeprod!$B$1:$AV$1,0),FALSE)),"",VLOOKUP($B215,'Slutlig allokering kvv'!$B$1:$BA$480,MATCH(F$1,'Slutlig allokering kvv'!$B$1:$AS$1,0),FALSE))</f>
        <v>0.56215013966480454</v>
      </c>
      <c r="G215" s="122">
        <f>IF(ISERROR(1/VLOOKUP($B215,Kraftvärmeprod!$B$1:$AV$480,MATCH("Producerad elenergi i kraftvärmeverk (GWh)",Kraftvärmeprod!$B$1:$AV$1,0),FALSE)),"",VLOOKUP($B215,Kraftvärmeprod!$B$1:$AV$480,MATCH("Producerad elenergi i kraftvärmeverk (GWh)",Kraftvärmeprod!$B$1:$AV$1,0),FALSE))</f>
        <v>29.2</v>
      </c>
      <c r="H215" s="122" t="str">
        <f>IF(ISERROR(1/VLOOKUP($B215,Miljö!$B$1:$T$480,MATCH("Såld mängd produktionsspecifik fjärrvärme (GWh)",Miljö!$B$1:$T$1,0),FALSE)),"",VLOOKUP($B215,Miljö!$B$1:$T$480,MATCH("Såld mängd produktionsspecifik fjärrvärme (GWh)",Miljö!$B$1:$T$1,0),FALSE))</f>
        <v/>
      </c>
      <c r="J215" s="122" t="str">
        <f t="shared" si="3"/>
        <v>Nässjö Affärsverk AB</v>
      </c>
    </row>
    <row r="216" spans="1:10" x14ac:dyDescent="0.25">
      <c r="A216" t="s">
        <v>312</v>
      </c>
      <c r="B216" t="s">
        <v>313</v>
      </c>
      <c r="C216"/>
      <c r="D216" s="122" t="str">
        <f>IF(ISERROR(1/VLOOKUP($B216,Kraftvärmeprod!$B$1:$D$480,MATCH("Total värmeproduktion i kraftvärmeverk i kombinerad drift (GWh)",Kraftvärmeprod!$B$1:$AV$1,0),FALSE)),"Ej kraftvärme","Alternativproduktionsmetoden")</f>
        <v>Ej kraftvärme</v>
      </c>
      <c r="E216" s="122">
        <f>VLOOKUP($B216,Totalt!$B$1:$BP$480,MATCH("total el",Totalt!$B$1:$BP$1,0),FALSE)</f>
        <v>1.0900000000000001</v>
      </c>
      <c r="F216" s="123" t="str">
        <f>IF(ISERROR(1/VLOOKUP($B216,Kraftvärmeprod!$B$1:$BD$480,MATCH("Total värmeproduktion i kraftvärmeverk i kombinerad drift (GWh)",Kraftvärmeprod!$B$1:$AV$1,0),FALSE)),"",VLOOKUP($B216,'Slutlig allokering kvv'!$B$1:$BA$480,MATCH(F$1,'Slutlig allokering kvv'!$B$1:$AS$1,0),FALSE))</f>
        <v/>
      </c>
      <c r="G216" s="122" t="str">
        <f>IF(ISERROR(1/VLOOKUP($B216,Kraftvärmeprod!$B$1:$AV$480,MATCH("Producerad elenergi i kraftvärmeverk (GWh)",Kraftvärmeprod!$B$1:$AV$1,0),FALSE)),"",VLOOKUP($B216,Kraftvärmeprod!$B$1:$AV$480,MATCH("Producerad elenergi i kraftvärmeverk (GWh)",Kraftvärmeprod!$B$1:$AV$1,0),FALSE))</f>
        <v/>
      </c>
      <c r="H216" s="122" t="str">
        <f>IF(ISERROR(1/VLOOKUP($B216,Miljö!$B$1:$T$480,MATCH("Såld mängd produktionsspecifik fjärrvärme (GWh)",Miljö!$B$1:$T$1,0),FALSE)),"",VLOOKUP($B216,Miljö!$B$1:$T$480,MATCH("Såld mängd produktionsspecifik fjärrvärme (GWh)",Miljö!$B$1:$T$1,0),FALSE))</f>
        <v/>
      </c>
      <c r="J216" s="122" t="str">
        <f t="shared" si="3"/>
        <v>Olofströms Kraft AB</v>
      </c>
    </row>
    <row r="217" spans="1:10" x14ac:dyDescent="0.25">
      <c r="A217" t="s">
        <v>314</v>
      </c>
      <c r="B217" t="s">
        <v>315</v>
      </c>
      <c r="C217"/>
      <c r="D217" s="122" t="str">
        <f>IF(ISERROR(1/VLOOKUP($B217,Kraftvärmeprod!$B$1:$D$480,MATCH("Total värmeproduktion i kraftvärmeverk i kombinerad drift (GWh)",Kraftvärmeprod!$B$1:$AV$1,0),FALSE)),"Ej kraftvärme","Alternativproduktionsmetoden")</f>
        <v>Ej kraftvärme</v>
      </c>
      <c r="E217" s="122">
        <f>VLOOKUP($B217,Totalt!$B$1:$BP$480,MATCH("total el",Totalt!$B$1:$BP$1,0),FALSE)</f>
        <v>3.9</v>
      </c>
      <c r="F217" s="123" t="str">
        <f>IF(ISERROR(1/VLOOKUP($B217,Kraftvärmeprod!$B$1:$BD$480,MATCH("Total värmeproduktion i kraftvärmeverk i kombinerad drift (GWh)",Kraftvärmeprod!$B$1:$AV$1,0),FALSE)),"",VLOOKUP($B217,'Slutlig allokering kvv'!$B$1:$BA$480,MATCH(F$1,'Slutlig allokering kvv'!$B$1:$AS$1,0),FALSE))</f>
        <v/>
      </c>
      <c r="G217" s="122" t="str">
        <f>IF(ISERROR(1/VLOOKUP($B217,Kraftvärmeprod!$B$1:$AV$480,MATCH("Producerad elenergi i kraftvärmeverk (GWh)",Kraftvärmeprod!$B$1:$AV$1,0),FALSE)),"",VLOOKUP($B217,Kraftvärmeprod!$B$1:$AV$480,MATCH("Producerad elenergi i kraftvärmeverk (GWh)",Kraftvärmeprod!$B$1:$AV$1,0),FALSE))</f>
        <v/>
      </c>
      <c r="H217" s="122" t="str">
        <f>IF(ISERROR(1/VLOOKUP($B217,Miljö!$B$1:$T$480,MATCH("Såld mängd produktionsspecifik fjärrvärme (GWh)",Miljö!$B$1:$T$1,0),FALSE)),"",VLOOKUP($B217,Miljö!$B$1:$T$480,MATCH("Såld mängd produktionsspecifik fjärrvärme (GWh)",Miljö!$B$1:$T$1,0),FALSE))</f>
        <v/>
      </c>
      <c r="J217" s="122" t="str">
        <f t="shared" si="3"/>
        <v>Oskarshamn Energi AB</v>
      </c>
    </row>
    <row r="218" spans="1:10" x14ac:dyDescent="0.25">
      <c r="A218" t="s">
        <v>316</v>
      </c>
      <c r="B218" t="s">
        <v>317</v>
      </c>
      <c r="C218"/>
      <c r="D218" s="122" t="str">
        <f>IF(ISERROR(1/VLOOKUP($B218,Kraftvärmeprod!$B$1:$D$480,MATCH("Total värmeproduktion i kraftvärmeverk i kombinerad drift (GWh)",Kraftvärmeprod!$B$1:$AV$1,0),FALSE)),"Ej kraftvärme","Alternativproduktionsmetoden")</f>
        <v>Ej kraftvärme</v>
      </c>
      <c r="E218" s="122">
        <f>VLOOKUP($B218,Totalt!$B$1:$BP$480,MATCH("total el",Totalt!$B$1:$BP$1,0),FALSE)</f>
        <v>2.3340000000000001</v>
      </c>
      <c r="F218" s="123" t="str">
        <f>IF(ISERROR(1/VLOOKUP($B218,Kraftvärmeprod!$B$1:$BD$480,MATCH("Total värmeproduktion i kraftvärmeverk i kombinerad drift (GWh)",Kraftvärmeprod!$B$1:$AV$1,0),FALSE)),"",VLOOKUP($B218,'Slutlig allokering kvv'!$B$1:$BA$480,MATCH(F$1,'Slutlig allokering kvv'!$B$1:$AS$1,0),FALSE))</f>
        <v/>
      </c>
      <c r="G218" s="122" t="str">
        <f>IF(ISERROR(1/VLOOKUP($B218,Kraftvärmeprod!$B$1:$AV$480,MATCH("Producerad elenergi i kraftvärmeverk (GWh)",Kraftvärmeprod!$B$1:$AV$1,0),FALSE)),"",VLOOKUP($B218,Kraftvärmeprod!$B$1:$AV$480,MATCH("Producerad elenergi i kraftvärmeverk (GWh)",Kraftvärmeprod!$B$1:$AV$1,0),FALSE))</f>
        <v/>
      </c>
      <c r="H218" s="122" t="str">
        <f>IF(ISERROR(1/VLOOKUP($B218,Miljö!$B$1:$T$480,MATCH("Såld mängd produktionsspecifik fjärrvärme (GWh)",Miljö!$B$1:$T$1,0),FALSE)),"",VLOOKUP($B218,Miljö!$B$1:$T$480,MATCH("Såld mängd produktionsspecifik fjärrvärme (GWh)",Miljö!$B$1:$T$1,0),FALSE))</f>
        <v/>
      </c>
      <c r="J218" s="122" t="str">
        <f t="shared" si="3"/>
        <v>Oxelö Energi AB</v>
      </c>
    </row>
    <row r="219" spans="1:10" x14ac:dyDescent="0.25">
      <c r="A219" t="s">
        <v>318</v>
      </c>
      <c r="B219" t="s">
        <v>319</v>
      </c>
      <c r="C219"/>
      <c r="D219" s="122" t="str">
        <f>IF(ISERROR(1/VLOOKUP($B219,Kraftvärmeprod!$B$1:$D$480,MATCH("Total värmeproduktion i kraftvärmeverk i kombinerad drift (GWh)",Kraftvärmeprod!$B$1:$AV$1,0),FALSE)),"Ej kraftvärme","Alternativproduktionsmetoden")</f>
        <v>Ej kraftvärme</v>
      </c>
      <c r="E219" s="122">
        <f>VLOOKUP($B219,Totalt!$B$1:$BP$480,MATCH("total el",Totalt!$B$1:$BP$1,0),FALSE)</f>
        <v>0</v>
      </c>
      <c r="F219" s="123" t="str">
        <f>IF(ISERROR(1/VLOOKUP($B219,Kraftvärmeprod!$B$1:$BD$480,MATCH("Total värmeproduktion i kraftvärmeverk i kombinerad drift (GWh)",Kraftvärmeprod!$B$1:$AV$1,0),FALSE)),"",VLOOKUP($B219,'Slutlig allokering kvv'!$B$1:$BA$480,MATCH(F$1,'Slutlig allokering kvv'!$B$1:$AS$1,0),FALSE))</f>
        <v/>
      </c>
      <c r="G219" s="122" t="str">
        <f>IF(ISERROR(1/VLOOKUP($B219,Kraftvärmeprod!$B$1:$AV$480,MATCH("Producerad elenergi i kraftvärmeverk (GWh)",Kraftvärmeprod!$B$1:$AV$1,0),FALSE)),"",VLOOKUP($B219,Kraftvärmeprod!$B$1:$AV$480,MATCH("Producerad elenergi i kraftvärmeverk (GWh)",Kraftvärmeprod!$B$1:$AV$1,0),FALSE))</f>
        <v/>
      </c>
      <c r="H219" s="122" t="str">
        <f>IF(ISERROR(1/VLOOKUP($B219,Miljö!$B$1:$T$480,MATCH("Såld mängd produktionsspecifik fjärrvärme (GWh)",Miljö!$B$1:$T$1,0),FALSE)),"",VLOOKUP($B219,Miljö!$B$1:$T$480,MATCH("Såld mängd produktionsspecifik fjärrvärme (GWh)",Miljö!$B$1:$T$1,0),FALSE))</f>
        <v/>
      </c>
      <c r="J219" s="122" t="str">
        <f t="shared" si="3"/>
        <v>Peab Energi AB</v>
      </c>
    </row>
    <row r="220" spans="1:10" x14ac:dyDescent="0.25">
      <c r="A220" t="s">
        <v>320</v>
      </c>
      <c r="B220" t="s">
        <v>321</v>
      </c>
      <c r="C220"/>
      <c r="D220" s="122" t="str">
        <f>IF(ISERROR(1/VLOOKUP($B220,Kraftvärmeprod!$B$1:$D$480,MATCH("Total värmeproduktion i kraftvärmeverk i kombinerad drift (GWh)",Kraftvärmeprod!$B$1:$AV$1,0),FALSE)),"Ej kraftvärme","Alternativproduktionsmetoden")</f>
        <v>Ej kraftvärme</v>
      </c>
      <c r="E220" s="122">
        <f>VLOOKUP($B220,Totalt!$B$1:$BP$480,MATCH("total el",Totalt!$B$1:$BP$1,0),FALSE)</f>
        <v>0.72</v>
      </c>
      <c r="F220" s="123" t="str">
        <f>IF(ISERROR(1/VLOOKUP($B220,Kraftvärmeprod!$B$1:$BD$480,MATCH("Total värmeproduktion i kraftvärmeverk i kombinerad drift (GWh)",Kraftvärmeprod!$B$1:$AV$1,0),FALSE)),"",VLOOKUP($B220,'Slutlig allokering kvv'!$B$1:$BA$480,MATCH(F$1,'Slutlig allokering kvv'!$B$1:$AS$1,0),FALSE))</f>
        <v/>
      </c>
      <c r="G220" s="122" t="str">
        <f>IF(ISERROR(1/VLOOKUP($B220,Kraftvärmeprod!$B$1:$AV$480,MATCH("Producerad elenergi i kraftvärmeverk (GWh)",Kraftvärmeprod!$B$1:$AV$1,0),FALSE)),"",VLOOKUP($B220,Kraftvärmeprod!$B$1:$AV$480,MATCH("Producerad elenergi i kraftvärmeverk (GWh)",Kraftvärmeprod!$B$1:$AV$1,0),FALSE))</f>
        <v/>
      </c>
      <c r="H220" s="122" t="str">
        <f>IF(ISERROR(1/VLOOKUP($B220,Miljö!$B$1:$T$480,MATCH("Såld mängd produktionsspecifik fjärrvärme (GWh)",Miljö!$B$1:$T$1,0),FALSE)),"",VLOOKUP($B220,Miljö!$B$1:$T$480,MATCH("Såld mängd produktionsspecifik fjärrvärme (GWh)",Miljö!$B$1:$T$1,0),FALSE))</f>
        <v/>
      </c>
      <c r="J220" s="122" t="str">
        <f t="shared" si="3"/>
        <v>Perstorps Fjärrvärme AB</v>
      </c>
    </row>
    <row r="221" spans="1:10" x14ac:dyDescent="0.25">
      <c r="A221" t="s">
        <v>322</v>
      </c>
      <c r="B221" t="s">
        <v>323</v>
      </c>
      <c r="C221"/>
      <c r="D221" s="122" t="str">
        <f>IF(ISERROR(1/VLOOKUP($B221,Kraftvärmeprod!$B$1:$D$480,MATCH("Total värmeproduktion i kraftvärmeverk i kombinerad drift (GWh)",Kraftvärmeprod!$B$1:$AV$1,0),FALSE)),"Ej kraftvärme","Alternativproduktionsmetoden")</f>
        <v>Ej kraftvärme</v>
      </c>
      <c r="E221" s="122">
        <f>VLOOKUP($B221,Totalt!$B$1:$BP$480,MATCH("total el",Totalt!$B$1:$BP$1,0),FALSE)</f>
        <v>0.77</v>
      </c>
      <c r="F221" s="123" t="str">
        <f>IF(ISERROR(1/VLOOKUP($B221,Kraftvärmeprod!$B$1:$BD$480,MATCH("Total värmeproduktion i kraftvärmeverk i kombinerad drift (GWh)",Kraftvärmeprod!$B$1:$AV$1,0),FALSE)),"",VLOOKUP($B221,'Slutlig allokering kvv'!$B$1:$BA$480,MATCH(F$1,'Slutlig allokering kvv'!$B$1:$AS$1,0),FALSE))</f>
        <v/>
      </c>
      <c r="G221" s="122" t="str">
        <f>IF(ISERROR(1/VLOOKUP($B221,Kraftvärmeprod!$B$1:$AV$480,MATCH("Producerad elenergi i kraftvärmeverk (GWh)",Kraftvärmeprod!$B$1:$AV$1,0),FALSE)),"",VLOOKUP($B221,Kraftvärmeprod!$B$1:$AV$480,MATCH("Producerad elenergi i kraftvärmeverk (GWh)",Kraftvärmeprod!$B$1:$AV$1,0),FALSE))</f>
        <v/>
      </c>
      <c r="H221" s="122" t="str">
        <f>IF(ISERROR(1/VLOOKUP($B221,Miljö!$B$1:$T$480,MATCH("Såld mängd produktionsspecifik fjärrvärme (GWh)",Miljö!$B$1:$T$1,0),FALSE)),"",VLOOKUP($B221,Miljö!$B$1:$T$480,MATCH("Såld mängd produktionsspecifik fjärrvärme (GWh)",Miljö!$B$1:$T$1,0),FALSE))</f>
        <v/>
      </c>
      <c r="J221" s="122" t="str">
        <f t="shared" si="3"/>
        <v>PiteEnergi AB</v>
      </c>
    </row>
    <row r="222" spans="1:10" x14ac:dyDescent="0.25">
      <c r="A222" t="s">
        <v>322</v>
      </c>
      <c r="B222" t="s">
        <v>324</v>
      </c>
      <c r="C222"/>
      <c r="D222" s="122" t="str">
        <f>IF(ISERROR(1/VLOOKUP($B222,Kraftvärmeprod!$B$1:$D$480,MATCH("Total värmeproduktion i kraftvärmeverk i kombinerad drift (GWh)",Kraftvärmeprod!$B$1:$AV$1,0),FALSE)),"Ej kraftvärme","Alternativproduktionsmetoden")</f>
        <v>Ej kraftvärme</v>
      </c>
      <c r="E222" s="122">
        <f>VLOOKUP($B222,Totalt!$B$1:$BP$480,MATCH("total el",Totalt!$B$1:$BP$1,0),FALSE)</f>
        <v>3.0117599999999998</v>
      </c>
      <c r="F222" s="123" t="str">
        <f>IF(ISERROR(1/VLOOKUP($B222,Kraftvärmeprod!$B$1:$BD$480,MATCH("Total värmeproduktion i kraftvärmeverk i kombinerad drift (GWh)",Kraftvärmeprod!$B$1:$AV$1,0),FALSE)),"",VLOOKUP($B222,'Slutlig allokering kvv'!$B$1:$BA$480,MATCH(F$1,'Slutlig allokering kvv'!$B$1:$AS$1,0),FALSE))</f>
        <v/>
      </c>
      <c r="G222" s="122" t="str">
        <f>IF(ISERROR(1/VLOOKUP($B222,Kraftvärmeprod!$B$1:$AV$480,MATCH("Producerad elenergi i kraftvärmeverk (GWh)",Kraftvärmeprod!$B$1:$AV$1,0),FALSE)),"",VLOOKUP($B222,Kraftvärmeprod!$B$1:$AV$480,MATCH("Producerad elenergi i kraftvärmeverk (GWh)",Kraftvärmeprod!$B$1:$AV$1,0),FALSE))</f>
        <v/>
      </c>
      <c r="H222" s="122" t="str">
        <f>IF(ISERROR(1/VLOOKUP($B222,Miljö!$B$1:$T$480,MATCH("Såld mängd produktionsspecifik fjärrvärme (GWh)",Miljö!$B$1:$T$1,0),FALSE)),"",VLOOKUP($B222,Miljö!$B$1:$T$480,MATCH("Såld mängd produktionsspecifik fjärrvärme (GWh)",Miljö!$B$1:$T$1,0),FALSE))</f>
        <v/>
      </c>
      <c r="J222" s="122" t="str">
        <f t="shared" si="3"/>
        <v>PiteEnergi AB</v>
      </c>
    </row>
    <row r="223" spans="1:10" x14ac:dyDescent="0.25">
      <c r="A223" t="s">
        <v>322</v>
      </c>
      <c r="B223" t="s">
        <v>325</v>
      </c>
      <c r="C223"/>
      <c r="D223" s="122" t="str">
        <f>IF(ISERROR(1/VLOOKUP($B223,Kraftvärmeprod!$B$1:$D$480,MATCH("Total värmeproduktion i kraftvärmeverk i kombinerad drift (GWh)",Kraftvärmeprod!$B$1:$AV$1,0),FALSE)),"Ej kraftvärme","Alternativproduktionsmetoden")</f>
        <v>Ej kraftvärme</v>
      </c>
      <c r="E223" s="122">
        <f>VLOOKUP($B223,Totalt!$B$1:$BP$480,MATCH("total el",Totalt!$B$1:$BP$1,0),FALSE)</f>
        <v>3.9600000000000003E-2</v>
      </c>
      <c r="F223" s="123" t="str">
        <f>IF(ISERROR(1/VLOOKUP($B223,Kraftvärmeprod!$B$1:$BD$480,MATCH("Total värmeproduktion i kraftvärmeverk i kombinerad drift (GWh)",Kraftvärmeprod!$B$1:$AV$1,0),FALSE)),"",VLOOKUP($B223,'Slutlig allokering kvv'!$B$1:$BA$480,MATCH(F$1,'Slutlig allokering kvv'!$B$1:$AS$1,0),FALSE))</f>
        <v/>
      </c>
      <c r="G223" s="122" t="str">
        <f>IF(ISERROR(1/VLOOKUP($B223,Kraftvärmeprod!$B$1:$AV$480,MATCH("Producerad elenergi i kraftvärmeverk (GWh)",Kraftvärmeprod!$B$1:$AV$1,0),FALSE)),"",VLOOKUP($B223,Kraftvärmeprod!$B$1:$AV$480,MATCH("Producerad elenergi i kraftvärmeverk (GWh)",Kraftvärmeprod!$B$1:$AV$1,0),FALSE))</f>
        <v/>
      </c>
      <c r="H223" s="122" t="str">
        <f>IF(ISERROR(1/VLOOKUP($B223,Miljö!$B$1:$T$480,MATCH("Såld mängd produktionsspecifik fjärrvärme (GWh)",Miljö!$B$1:$T$1,0),FALSE)),"",VLOOKUP($B223,Miljö!$B$1:$T$480,MATCH("Såld mängd produktionsspecifik fjärrvärme (GWh)",Miljö!$B$1:$T$1,0),FALSE))</f>
        <v/>
      </c>
      <c r="J223" s="122" t="str">
        <f t="shared" si="3"/>
        <v>PiteEnergi AB</v>
      </c>
    </row>
    <row r="224" spans="1:10" x14ac:dyDescent="0.25">
      <c r="A224" t="s">
        <v>322</v>
      </c>
      <c r="B224" t="s">
        <v>326</v>
      </c>
      <c r="C224"/>
      <c r="D224" s="122" t="str">
        <f>IF(ISERROR(1/VLOOKUP($B224,Kraftvärmeprod!$B$1:$D$480,MATCH("Total värmeproduktion i kraftvärmeverk i kombinerad drift (GWh)",Kraftvärmeprod!$B$1:$AV$1,0),FALSE)),"Ej kraftvärme","Alternativproduktionsmetoden")</f>
        <v>Ej kraftvärme</v>
      </c>
      <c r="E224" s="122">
        <f>VLOOKUP($B224,Totalt!$B$1:$BP$480,MATCH("total el",Totalt!$B$1:$BP$1,0),FALSE)</f>
        <v>0.4</v>
      </c>
      <c r="F224" s="123" t="str">
        <f>IF(ISERROR(1/VLOOKUP($B224,Kraftvärmeprod!$B$1:$BD$480,MATCH("Total värmeproduktion i kraftvärmeverk i kombinerad drift (GWh)",Kraftvärmeprod!$B$1:$AV$1,0),FALSE)),"",VLOOKUP($B224,'Slutlig allokering kvv'!$B$1:$BA$480,MATCH(F$1,'Slutlig allokering kvv'!$B$1:$AS$1,0),FALSE))</f>
        <v/>
      </c>
      <c r="G224" s="122" t="str">
        <f>IF(ISERROR(1/VLOOKUP($B224,Kraftvärmeprod!$B$1:$AV$480,MATCH("Producerad elenergi i kraftvärmeverk (GWh)",Kraftvärmeprod!$B$1:$AV$1,0),FALSE)),"",VLOOKUP($B224,Kraftvärmeprod!$B$1:$AV$480,MATCH("Producerad elenergi i kraftvärmeverk (GWh)",Kraftvärmeprod!$B$1:$AV$1,0),FALSE))</f>
        <v/>
      </c>
      <c r="H224" s="122" t="str">
        <f>IF(ISERROR(1/VLOOKUP($B224,Miljö!$B$1:$T$480,MATCH("Såld mängd produktionsspecifik fjärrvärme (GWh)",Miljö!$B$1:$T$1,0),FALSE)),"",VLOOKUP($B224,Miljö!$B$1:$T$480,MATCH("Såld mängd produktionsspecifik fjärrvärme (GWh)",Miljö!$B$1:$T$1,0),FALSE))</f>
        <v/>
      </c>
      <c r="J224" s="122" t="str">
        <f t="shared" si="3"/>
        <v>PiteEnergi AB</v>
      </c>
    </row>
    <row r="225" spans="1:10" x14ac:dyDescent="0.25">
      <c r="A225" t="s">
        <v>327</v>
      </c>
      <c r="B225" s="11" t="s">
        <v>992</v>
      </c>
      <c r="C225"/>
      <c r="D225" s="122" t="str">
        <f>IF(ISERROR(1/VLOOKUP($B225,Kraftvärmeprod!$B$1:$D$480,MATCH("Total värmeproduktion i kraftvärmeverk i kombinerad drift (GWh)",Kraftvärmeprod!$B$1:$AV$1,0),FALSE)),"Ej kraftvärme","Alternativproduktionsmetoden")</f>
        <v>Ej kraftvärme</v>
      </c>
      <c r="E225" s="122">
        <f>VLOOKUP($B225,Totalt!$B$1:$BP$480,MATCH("total el",Totalt!$B$1:$BP$1,0),FALSE)</f>
        <v>0</v>
      </c>
      <c r="F225" s="123" t="str">
        <f>IF(ISERROR(1/VLOOKUP($B225,Kraftvärmeprod!$B$1:$BD$480,MATCH("Total värmeproduktion i kraftvärmeverk i kombinerad drift (GWh)",Kraftvärmeprod!$B$1:$AV$1,0),FALSE)),"",VLOOKUP($B225,'Slutlig allokering kvv'!$B$1:$BA$480,MATCH(F$1,'Slutlig allokering kvv'!$B$1:$AS$1,0),FALSE))</f>
        <v/>
      </c>
      <c r="G225" s="122" t="str">
        <f>IF(ISERROR(1/VLOOKUP($B225,Kraftvärmeprod!$B$1:$AV$480,MATCH("Producerad elenergi i kraftvärmeverk (GWh)",Kraftvärmeprod!$B$1:$AV$1,0),FALSE)),"",VLOOKUP($B225,Kraftvärmeprod!$B$1:$AV$480,MATCH("Producerad elenergi i kraftvärmeverk (GWh)",Kraftvärmeprod!$B$1:$AV$1,0),FALSE))</f>
        <v/>
      </c>
      <c r="H225" s="122" t="str">
        <f>IF(ISERROR(1/VLOOKUP($B225,Miljö!$B$1:$T$480,MATCH("Såld mängd produktionsspecifik fjärrvärme (GWh)",Miljö!$B$1:$T$1,0),FALSE)),"",VLOOKUP($B225,Miljö!$B$1:$T$480,MATCH("Såld mängd produktionsspecifik fjärrvärme (GWh)",Miljö!$B$1:$T$1,0),FALSE))</f>
        <v/>
      </c>
      <c r="J225" s="122" t="str">
        <f t="shared" si="3"/>
        <v>POB Energi i Aneby AB</v>
      </c>
    </row>
    <row r="226" spans="1:10" x14ac:dyDescent="0.25">
      <c r="A226" t="s">
        <v>329</v>
      </c>
      <c r="B226" t="s">
        <v>330</v>
      </c>
      <c r="C226"/>
      <c r="D226" s="122" t="str">
        <f>IF(ISERROR(1/VLOOKUP($B226,Kraftvärmeprod!$B$1:$D$480,MATCH("Total värmeproduktion i kraftvärmeverk i kombinerad drift (GWh)",Kraftvärmeprod!$B$1:$AV$1,0),FALSE)),"Ej kraftvärme","Alternativproduktionsmetoden")</f>
        <v>Ej kraftvärme</v>
      </c>
      <c r="E226" s="122">
        <f>VLOOKUP($B226,Totalt!$B$1:$BP$480,MATCH("total el",Totalt!$B$1:$BP$1,0),FALSE)</f>
        <v>0</v>
      </c>
      <c r="F226" s="123" t="str">
        <f>IF(ISERROR(1/VLOOKUP($B226,Kraftvärmeprod!$B$1:$BD$480,MATCH("Total värmeproduktion i kraftvärmeverk i kombinerad drift (GWh)",Kraftvärmeprod!$B$1:$AV$1,0),FALSE)),"",VLOOKUP($B226,'Slutlig allokering kvv'!$B$1:$BA$480,MATCH(F$1,'Slutlig allokering kvv'!$B$1:$AS$1,0),FALSE))</f>
        <v/>
      </c>
      <c r="G226" s="122" t="str">
        <f>IF(ISERROR(1/VLOOKUP($B226,Kraftvärmeprod!$B$1:$AV$480,MATCH("Producerad elenergi i kraftvärmeverk (GWh)",Kraftvärmeprod!$B$1:$AV$1,0),FALSE)),"",VLOOKUP($B226,Kraftvärmeprod!$B$1:$AV$480,MATCH("Producerad elenergi i kraftvärmeverk (GWh)",Kraftvärmeprod!$B$1:$AV$1,0),FALSE))</f>
        <v/>
      </c>
      <c r="H226" s="122" t="str">
        <f>IF(ISERROR(1/VLOOKUP($B226,Miljö!$B$1:$T$480,MATCH("Såld mängd produktionsspecifik fjärrvärme (GWh)",Miljö!$B$1:$T$1,0),FALSE)),"",VLOOKUP($B226,Miljö!$B$1:$T$480,MATCH("Såld mängd produktionsspecifik fjärrvärme (GWh)",Miljö!$B$1:$T$1,0),FALSE))</f>
        <v/>
      </c>
      <c r="J226" s="122" t="str">
        <f t="shared" si="3"/>
        <v>Ragunda Energi och Teknik AB</v>
      </c>
    </row>
    <row r="227" spans="1:10" x14ac:dyDescent="0.25">
      <c r="A227" t="s">
        <v>331</v>
      </c>
      <c r="B227" t="s">
        <v>332</v>
      </c>
      <c r="C227"/>
      <c r="D227" s="122" t="str">
        <f>IF(ISERROR(1/VLOOKUP($B227,Kraftvärmeprod!$B$1:$D$480,MATCH("Total värmeproduktion i kraftvärmeverk i kombinerad drift (GWh)",Kraftvärmeprod!$B$1:$AV$1,0),FALSE)),"Ej kraftvärme","Alternativproduktionsmetoden")</f>
        <v>Ej kraftvärme</v>
      </c>
      <c r="E227" s="122">
        <f>VLOOKUP($B227,Totalt!$B$1:$BP$480,MATCH("total el",Totalt!$B$1:$BP$1,0),FALSE)</f>
        <v>0.79400000000000004</v>
      </c>
      <c r="F227" s="123" t="str">
        <f>IF(ISERROR(1/VLOOKUP($B227,Kraftvärmeprod!$B$1:$BD$480,MATCH("Total värmeproduktion i kraftvärmeverk i kombinerad drift (GWh)",Kraftvärmeprod!$B$1:$AV$1,0),FALSE)),"",VLOOKUP($B227,'Slutlig allokering kvv'!$B$1:$BA$480,MATCH(F$1,'Slutlig allokering kvv'!$B$1:$AS$1,0),FALSE))</f>
        <v/>
      </c>
      <c r="G227" s="122" t="str">
        <f>IF(ISERROR(1/VLOOKUP($B227,Kraftvärmeprod!$B$1:$AV$480,MATCH("Producerad elenergi i kraftvärmeverk (GWh)",Kraftvärmeprod!$B$1:$AV$1,0),FALSE)),"",VLOOKUP($B227,Kraftvärmeprod!$B$1:$AV$480,MATCH("Producerad elenergi i kraftvärmeverk (GWh)",Kraftvärmeprod!$B$1:$AV$1,0),FALSE))</f>
        <v/>
      </c>
      <c r="H227" s="122" t="str">
        <f>IF(ISERROR(1/VLOOKUP($B227,Miljö!$B$1:$T$480,MATCH("Såld mängd produktionsspecifik fjärrvärme (GWh)",Miljö!$B$1:$T$1,0),FALSE)),"",VLOOKUP($B227,Miljö!$B$1:$T$480,MATCH("Såld mängd produktionsspecifik fjärrvärme (GWh)",Miljö!$B$1:$T$1,0),FALSE))</f>
        <v/>
      </c>
      <c r="J227" s="122" t="str">
        <f t="shared" si="3"/>
        <v>Rindi Energi AB</v>
      </c>
    </row>
    <row r="228" spans="1:10" x14ac:dyDescent="0.25">
      <c r="A228" t="s">
        <v>331</v>
      </c>
      <c r="B228" t="s">
        <v>333</v>
      </c>
      <c r="C228"/>
      <c r="D228" s="122" t="str">
        <f>IF(ISERROR(1/VLOOKUP($B228,Kraftvärmeprod!$B$1:$D$480,MATCH("Total värmeproduktion i kraftvärmeverk i kombinerad drift (GWh)",Kraftvärmeprod!$B$1:$AV$1,0),FALSE)),"Ej kraftvärme","Alternativproduktionsmetoden")</f>
        <v>Ej kraftvärme</v>
      </c>
      <c r="E228" s="122">
        <f>VLOOKUP($B228,Totalt!$B$1:$BP$480,MATCH("total el",Totalt!$B$1:$BP$1,0),FALSE)</f>
        <v>0.9</v>
      </c>
      <c r="F228" s="123" t="str">
        <f>IF(ISERROR(1/VLOOKUP($B228,Kraftvärmeprod!$B$1:$BD$480,MATCH("Total värmeproduktion i kraftvärmeverk i kombinerad drift (GWh)",Kraftvärmeprod!$B$1:$AV$1,0),FALSE)),"",VLOOKUP($B228,'Slutlig allokering kvv'!$B$1:$BA$480,MATCH(F$1,'Slutlig allokering kvv'!$B$1:$AS$1,0),FALSE))</f>
        <v/>
      </c>
      <c r="G228" s="122" t="str">
        <f>IF(ISERROR(1/VLOOKUP($B228,Kraftvärmeprod!$B$1:$AV$480,MATCH("Producerad elenergi i kraftvärmeverk (GWh)",Kraftvärmeprod!$B$1:$AV$1,0),FALSE)),"",VLOOKUP($B228,Kraftvärmeprod!$B$1:$AV$480,MATCH("Producerad elenergi i kraftvärmeverk (GWh)",Kraftvärmeprod!$B$1:$AV$1,0),FALSE))</f>
        <v/>
      </c>
      <c r="H228" s="122" t="str">
        <f>IF(ISERROR(1/VLOOKUP($B228,Miljö!$B$1:$T$480,MATCH("Såld mängd produktionsspecifik fjärrvärme (GWh)",Miljö!$B$1:$T$1,0),FALSE)),"",VLOOKUP($B228,Miljö!$B$1:$T$480,MATCH("Såld mängd produktionsspecifik fjärrvärme (GWh)",Miljö!$B$1:$T$1,0),FALSE))</f>
        <v/>
      </c>
      <c r="J228" s="122" t="str">
        <f t="shared" si="3"/>
        <v>Rindi Energi AB</v>
      </c>
    </row>
    <row r="229" spans="1:10" x14ac:dyDescent="0.25">
      <c r="A229" t="s">
        <v>331</v>
      </c>
      <c r="B229" t="s">
        <v>334</v>
      </c>
      <c r="C229"/>
      <c r="D229" s="122" t="str">
        <f>IF(ISERROR(1/VLOOKUP($B229,Kraftvärmeprod!$B$1:$D$480,MATCH("Total värmeproduktion i kraftvärmeverk i kombinerad drift (GWh)",Kraftvärmeprod!$B$1:$AV$1,0),FALSE)),"Ej kraftvärme","Alternativproduktionsmetoden")</f>
        <v>Ej kraftvärme</v>
      </c>
      <c r="E229" s="122">
        <f>VLOOKUP($B229,Totalt!$B$1:$BP$480,MATCH("total el",Totalt!$B$1:$BP$1,0),FALSE)</f>
        <v>0.5</v>
      </c>
      <c r="F229" s="123" t="str">
        <f>IF(ISERROR(1/VLOOKUP($B229,Kraftvärmeprod!$B$1:$BD$480,MATCH("Total värmeproduktion i kraftvärmeverk i kombinerad drift (GWh)",Kraftvärmeprod!$B$1:$AV$1,0),FALSE)),"",VLOOKUP($B229,'Slutlig allokering kvv'!$B$1:$BA$480,MATCH(F$1,'Slutlig allokering kvv'!$B$1:$AS$1,0),FALSE))</f>
        <v/>
      </c>
      <c r="G229" s="122" t="str">
        <f>IF(ISERROR(1/VLOOKUP($B229,Kraftvärmeprod!$B$1:$AV$480,MATCH("Producerad elenergi i kraftvärmeverk (GWh)",Kraftvärmeprod!$B$1:$AV$1,0),FALSE)),"",VLOOKUP($B229,Kraftvärmeprod!$B$1:$AV$480,MATCH("Producerad elenergi i kraftvärmeverk (GWh)",Kraftvärmeprod!$B$1:$AV$1,0),FALSE))</f>
        <v/>
      </c>
      <c r="H229" s="122" t="str">
        <f>IF(ISERROR(1/VLOOKUP($B229,Miljö!$B$1:$T$480,MATCH("Såld mängd produktionsspecifik fjärrvärme (GWh)",Miljö!$B$1:$T$1,0),FALSE)),"",VLOOKUP($B229,Miljö!$B$1:$T$480,MATCH("Såld mängd produktionsspecifik fjärrvärme (GWh)",Miljö!$B$1:$T$1,0),FALSE))</f>
        <v/>
      </c>
      <c r="J229" s="122" t="str">
        <f t="shared" si="3"/>
        <v>Rindi Energi AB</v>
      </c>
    </row>
    <row r="230" spans="1:10" x14ac:dyDescent="0.25">
      <c r="A230" t="s">
        <v>331</v>
      </c>
      <c r="B230" t="s">
        <v>335</v>
      </c>
      <c r="C230"/>
      <c r="D230" s="122" t="str">
        <f>IF(ISERROR(1/VLOOKUP($B230,Kraftvärmeprod!$B$1:$D$480,MATCH("Total värmeproduktion i kraftvärmeverk i kombinerad drift (GWh)",Kraftvärmeprod!$B$1:$AV$1,0),FALSE)),"Ej kraftvärme","Alternativproduktionsmetoden")</f>
        <v>Ej kraftvärme</v>
      </c>
      <c r="E230" s="122">
        <f>VLOOKUP($B230,Totalt!$B$1:$BP$480,MATCH("total el",Totalt!$B$1:$BP$1,0),FALSE)</f>
        <v>0.69</v>
      </c>
      <c r="F230" s="123" t="str">
        <f>IF(ISERROR(1/VLOOKUP($B230,Kraftvärmeprod!$B$1:$BD$480,MATCH("Total värmeproduktion i kraftvärmeverk i kombinerad drift (GWh)",Kraftvärmeprod!$B$1:$AV$1,0),FALSE)),"",VLOOKUP($B230,'Slutlig allokering kvv'!$B$1:$BA$480,MATCH(F$1,'Slutlig allokering kvv'!$B$1:$AS$1,0),FALSE))</f>
        <v/>
      </c>
      <c r="G230" s="122" t="str">
        <f>IF(ISERROR(1/VLOOKUP($B230,Kraftvärmeprod!$B$1:$AV$480,MATCH("Producerad elenergi i kraftvärmeverk (GWh)",Kraftvärmeprod!$B$1:$AV$1,0),FALSE)),"",VLOOKUP($B230,Kraftvärmeprod!$B$1:$AV$480,MATCH("Producerad elenergi i kraftvärmeverk (GWh)",Kraftvärmeprod!$B$1:$AV$1,0),FALSE))</f>
        <v/>
      </c>
      <c r="H230" s="122" t="str">
        <f>IF(ISERROR(1/VLOOKUP($B230,Miljö!$B$1:$T$480,MATCH("Såld mängd produktionsspecifik fjärrvärme (GWh)",Miljö!$B$1:$T$1,0),FALSE)),"",VLOOKUP($B230,Miljö!$B$1:$T$480,MATCH("Såld mängd produktionsspecifik fjärrvärme (GWh)",Miljö!$B$1:$T$1,0),FALSE))</f>
        <v/>
      </c>
      <c r="J230" s="122" t="str">
        <f t="shared" si="3"/>
        <v>Rindi Energi AB</v>
      </c>
    </row>
    <row r="231" spans="1:10" x14ac:dyDescent="0.25">
      <c r="A231" t="s">
        <v>331</v>
      </c>
      <c r="B231" t="s">
        <v>336</v>
      </c>
      <c r="C231"/>
      <c r="D231" s="122" t="str">
        <f>IF(ISERROR(1/VLOOKUP($B231,Kraftvärmeprod!$B$1:$D$480,MATCH("Total värmeproduktion i kraftvärmeverk i kombinerad drift (GWh)",Kraftvärmeprod!$B$1:$AV$1,0),FALSE)),"Ej kraftvärme","Alternativproduktionsmetoden")</f>
        <v>Ej kraftvärme</v>
      </c>
      <c r="E231" s="122">
        <f>VLOOKUP($B231,Totalt!$B$1:$BP$480,MATCH("total el",Totalt!$B$1:$BP$1,0),FALSE)</f>
        <v>0.7</v>
      </c>
      <c r="F231" s="123" t="str">
        <f>IF(ISERROR(1/VLOOKUP($B231,Kraftvärmeprod!$B$1:$BD$480,MATCH("Total värmeproduktion i kraftvärmeverk i kombinerad drift (GWh)",Kraftvärmeprod!$B$1:$AV$1,0),FALSE)),"",VLOOKUP($B231,'Slutlig allokering kvv'!$B$1:$BA$480,MATCH(F$1,'Slutlig allokering kvv'!$B$1:$AS$1,0),FALSE))</f>
        <v/>
      </c>
      <c r="G231" s="122" t="str">
        <f>IF(ISERROR(1/VLOOKUP($B231,Kraftvärmeprod!$B$1:$AV$480,MATCH("Producerad elenergi i kraftvärmeverk (GWh)",Kraftvärmeprod!$B$1:$AV$1,0),FALSE)),"",VLOOKUP($B231,Kraftvärmeprod!$B$1:$AV$480,MATCH("Producerad elenergi i kraftvärmeverk (GWh)",Kraftvärmeprod!$B$1:$AV$1,0),FALSE))</f>
        <v/>
      </c>
      <c r="H231" s="122" t="str">
        <f>IF(ISERROR(1/VLOOKUP($B231,Miljö!$B$1:$T$480,MATCH("Såld mängd produktionsspecifik fjärrvärme (GWh)",Miljö!$B$1:$T$1,0),FALSE)),"",VLOOKUP($B231,Miljö!$B$1:$T$480,MATCH("Såld mängd produktionsspecifik fjärrvärme (GWh)",Miljö!$B$1:$T$1,0),FALSE))</f>
        <v/>
      </c>
      <c r="J231" s="122" t="str">
        <f t="shared" si="3"/>
        <v>Rindi Energi AB</v>
      </c>
    </row>
    <row r="232" spans="1:10" x14ac:dyDescent="0.25">
      <c r="A232" t="s">
        <v>331</v>
      </c>
      <c r="B232" t="s">
        <v>337</v>
      </c>
      <c r="C232"/>
      <c r="D232" s="122" t="str">
        <f>IF(ISERROR(1/VLOOKUP($B232,Kraftvärmeprod!$B$1:$D$480,MATCH("Total värmeproduktion i kraftvärmeverk i kombinerad drift (GWh)",Kraftvärmeprod!$B$1:$AV$1,0),FALSE)),"Ej kraftvärme","Alternativproduktionsmetoden")</f>
        <v>Ej kraftvärme</v>
      </c>
      <c r="E232" s="122">
        <f>VLOOKUP($B232,Totalt!$B$1:$BP$480,MATCH("total el",Totalt!$B$1:$BP$1,0),FALSE)</f>
        <v>0.5</v>
      </c>
      <c r="F232" s="123" t="str">
        <f>IF(ISERROR(1/VLOOKUP($B232,Kraftvärmeprod!$B$1:$BD$480,MATCH("Total värmeproduktion i kraftvärmeverk i kombinerad drift (GWh)",Kraftvärmeprod!$B$1:$AV$1,0),FALSE)),"",VLOOKUP($B232,'Slutlig allokering kvv'!$B$1:$BA$480,MATCH(F$1,'Slutlig allokering kvv'!$B$1:$AS$1,0),FALSE))</f>
        <v/>
      </c>
      <c r="G232" s="122" t="str">
        <f>IF(ISERROR(1/VLOOKUP($B232,Kraftvärmeprod!$B$1:$AV$480,MATCH("Producerad elenergi i kraftvärmeverk (GWh)",Kraftvärmeprod!$B$1:$AV$1,0),FALSE)),"",VLOOKUP($B232,Kraftvärmeprod!$B$1:$AV$480,MATCH("Producerad elenergi i kraftvärmeverk (GWh)",Kraftvärmeprod!$B$1:$AV$1,0),FALSE))</f>
        <v/>
      </c>
      <c r="H232" s="122" t="str">
        <f>IF(ISERROR(1/VLOOKUP($B232,Miljö!$B$1:$T$480,MATCH("Såld mängd produktionsspecifik fjärrvärme (GWh)",Miljö!$B$1:$T$1,0),FALSE)),"",VLOOKUP($B232,Miljö!$B$1:$T$480,MATCH("Såld mängd produktionsspecifik fjärrvärme (GWh)",Miljö!$B$1:$T$1,0),FALSE))</f>
        <v/>
      </c>
      <c r="J232" s="122" t="str">
        <f t="shared" si="3"/>
        <v>Rindi Energi AB</v>
      </c>
    </row>
    <row r="233" spans="1:10" x14ac:dyDescent="0.25">
      <c r="A233" t="s">
        <v>331</v>
      </c>
      <c r="B233" t="s">
        <v>338</v>
      </c>
      <c r="C233"/>
      <c r="D233" s="122" t="str">
        <f>IF(ISERROR(1/VLOOKUP($B233,Kraftvärmeprod!$B$1:$D$480,MATCH("Total värmeproduktion i kraftvärmeverk i kombinerad drift (GWh)",Kraftvärmeprod!$B$1:$AV$1,0),FALSE)),"Ej kraftvärme","Alternativproduktionsmetoden")</f>
        <v>Ej kraftvärme</v>
      </c>
      <c r="E233" s="122">
        <f>VLOOKUP($B233,Totalt!$B$1:$BP$480,MATCH("total el",Totalt!$B$1:$BP$1,0),FALSE)</f>
        <v>0.38400000000000001</v>
      </c>
      <c r="F233" s="123" t="str">
        <f>IF(ISERROR(1/VLOOKUP($B233,Kraftvärmeprod!$B$1:$BD$480,MATCH("Total värmeproduktion i kraftvärmeverk i kombinerad drift (GWh)",Kraftvärmeprod!$B$1:$AV$1,0),FALSE)),"",VLOOKUP($B233,'Slutlig allokering kvv'!$B$1:$BA$480,MATCH(F$1,'Slutlig allokering kvv'!$B$1:$AS$1,0),FALSE))</f>
        <v/>
      </c>
      <c r="G233" s="122" t="str">
        <f>IF(ISERROR(1/VLOOKUP($B233,Kraftvärmeprod!$B$1:$AV$480,MATCH("Producerad elenergi i kraftvärmeverk (GWh)",Kraftvärmeprod!$B$1:$AV$1,0),FALSE)),"",VLOOKUP($B233,Kraftvärmeprod!$B$1:$AV$480,MATCH("Producerad elenergi i kraftvärmeverk (GWh)",Kraftvärmeprod!$B$1:$AV$1,0),FALSE))</f>
        <v/>
      </c>
      <c r="H233" s="122" t="str">
        <f>IF(ISERROR(1/VLOOKUP($B233,Miljö!$B$1:$T$480,MATCH("Såld mängd produktionsspecifik fjärrvärme (GWh)",Miljö!$B$1:$T$1,0),FALSE)),"",VLOOKUP($B233,Miljö!$B$1:$T$480,MATCH("Såld mängd produktionsspecifik fjärrvärme (GWh)",Miljö!$B$1:$T$1,0),FALSE))</f>
        <v/>
      </c>
      <c r="J233" s="122" t="str">
        <f t="shared" si="3"/>
        <v>Rindi Energi AB</v>
      </c>
    </row>
    <row r="234" spans="1:10" x14ac:dyDescent="0.25">
      <c r="A234" t="s">
        <v>331</v>
      </c>
      <c r="B234" t="s">
        <v>339</v>
      </c>
      <c r="C234"/>
      <c r="D234" s="122" t="str">
        <f>IF(ISERROR(1/VLOOKUP($B234,Kraftvärmeprod!$B$1:$D$480,MATCH("Total värmeproduktion i kraftvärmeverk i kombinerad drift (GWh)",Kraftvärmeprod!$B$1:$AV$1,0),FALSE)),"Ej kraftvärme","Alternativproduktionsmetoden")</f>
        <v>Ej kraftvärme</v>
      </c>
      <c r="E234" s="122">
        <f>VLOOKUP($B234,Totalt!$B$1:$BP$480,MATCH("total el",Totalt!$B$1:$BP$1,0),FALSE)</f>
        <v>0.71299999999999997</v>
      </c>
      <c r="F234" s="123" t="str">
        <f>IF(ISERROR(1/VLOOKUP($B234,Kraftvärmeprod!$B$1:$BD$480,MATCH("Total värmeproduktion i kraftvärmeverk i kombinerad drift (GWh)",Kraftvärmeprod!$B$1:$AV$1,0),FALSE)),"",VLOOKUP($B234,'Slutlig allokering kvv'!$B$1:$BA$480,MATCH(F$1,'Slutlig allokering kvv'!$B$1:$AS$1,0),FALSE))</f>
        <v/>
      </c>
      <c r="G234" s="122" t="str">
        <f>IF(ISERROR(1/VLOOKUP($B234,Kraftvärmeprod!$B$1:$AV$480,MATCH("Producerad elenergi i kraftvärmeverk (GWh)",Kraftvärmeprod!$B$1:$AV$1,0),FALSE)),"",VLOOKUP($B234,Kraftvärmeprod!$B$1:$AV$480,MATCH("Producerad elenergi i kraftvärmeverk (GWh)",Kraftvärmeprod!$B$1:$AV$1,0),FALSE))</f>
        <v/>
      </c>
      <c r="H234" s="122" t="str">
        <f>IF(ISERROR(1/VLOOKUP($B234,Miljö!$B$1:$T$480,MATCH("Såld mängd produktionsspecifik fjärrvärme (GWh)",Miljö!$B$1:$T$1,0),FALSE)),"",VLOOKUP($B234,Miljö!$B$1:$T$480,MATCH("Såld mängd produktionsspecifik fjärrvärme (GWh)",Miljö!$B$1:$T$1,0),FALSE))</f>
        <v/>
      </c>
      <c r="J234" s="122" t="str">
        <f t="shared" si="3"/>
        <v>Rindi Energi AB</v>
      </c>
    </row>
    <row r="235" spans="1:10" x14ac:dyDescent="0.25">
      <c r="A235" t="s">
        <v>331</v>
      </c>
      <c r="B235" t="s">
        <v>340</v>
      </c>
      <c r="C235"/>
      <c r="D235" s="122" t="str">
        <f>IF(ISERROR(1/VLOOKUP($B235,Kraftvärmeprod!$B$1:$D$480,MATCH("Total värmeproduktion i kraftvärmeverk i kombinerad drift (GWh)",Kraftvärmeprod!$B$1:$AV$1,0),FALSE)),"Ej kraftvärme","Alternativproduktionsmetoden")</f>
        <v>Ej kraftvärme</v>
      </c>
      <c r="E235" s="122">
        <f>VLOOKUP($B235,Totalt!$B$1:$BP$480,MATCH("total el",Totalt!$B$1:$BP$1,0),FALSE)</f>
        <v>0.71</v>
      </c>
      <c r="F235" s="123" t="str">
        <f>IF(ISERROR(1/VLOOKUP($B235,Kraftvärmeprod!$B$1:$BD$480,MATCH("Total värmeproduktion i kraftvärmeverk i kombinerad drift (GWh)",Kraftvärmeprod!$B$1:$AV$1,0),FALSE)),"",VLOOKUP($B235,'Slutlig allokering kvv'!$B$1:$BA$480,MATCH(F$1,'Slutlig allokering kvv'!$B$1:$AS$1,0),FALSE))</f>
        <v/>
      </c>
      <c r="G235" s="122" t="str">
        <f>IF(ISERROR(1/VLOOKUP($B235,Kraftvärmeprod!$B$1:$AV$480,MATCH("Producerad elenergi i kraftvärmeverk (GWh)",Kraftvärmeprod!$B$1:$AV$1,0),FALSE)),"",VLOOKUP($B235,Kraftvärmeprod!$B$1:$AV$480,MATCH("Producerad elenergi i kraftvärmeverk (GWh)",Kraftvärmeprod!$B$1:$AV$1,0),FALSE))</f>
        <v/>
      </c>
      <c r="H235" s="122" t="str">
        <f>IF(ISERROR(1/VLOOKUP($B235,Miljö!$B$1:$T$480,MATCH("Såld mängd produktionsspecifik fjärrvärme (GWh)",Miljö!$B$1:$T$1,0),FALSE)),"",VLOOKUP($B235,Miljö!$B$1:$T$480,MATCH("Såld mängd produktionsspecifik fjärrvärme (GWh)",Miljö!$B$1:$T$1,0),FALSE))</f>
        <v/>
      </c>
      <c r="J235" s="122" t="str">
        <f t="shared" si="3"/>
        <v>Rindi Energi AB</v>
      </c>
    </row>
    <row r="236" spans="1:10" x14ac:dyDescent="0.25">
      <c r="A236" t="s">
        <v>331</v>
      </c>
      <c r="B236" t="s">
        <v>341</v>
      </c>
      <c r="C236"/>
      <c r="D236" s="122" t="str">
        <f>IF(ISERROR(1/VLOOKUP($B236,Kraftvärmeprod!$B$1:$D$480,MATCH("Total värmeproduktion i kraftvärmeverk i kombinerad drift (GWh)",Kraftvärmeprod!$B$1:$AV$1,0),FALSE)),"Ej kraftvärme","Alternativproduktionsmetoden")</f>
        <v>Ej kraftvärme</v>
      </c>
      <c r="E236" s="122">
        <f>VLOOKUP($B236,Totalt!$B$1:$BP$480,MATCH("total el",Totalt!$B$1:$BP$1,0),FALSE)</f>
        <v>0.7</v>
      </c>
      <c r="F236" s="123" t="str">
        <f>IF(ISERROR(1/VLOOKUP($B236,Kraftvärmeprod!$B$1:$BD$480,MATCH("Total värmeproduktion i kraftvärmeverk i kombinerad drift (GWh)",Kraftvärmeprod!$B$1:$AV$1,0),FALSE)),"",VLOOKUP($B236,'Slutlig allokering kvv'!$B$1:$BA$480,MATCH(F$1,'Slutlig allokering kvv'!$B$1:$AS$1,0),FALSE))</f>
        <v/>
      </c>
      <c r="G236" s="122" t="str">
        <f>IF(ISERROR(1/VLOOKUP($B236,Kraftvärmeprod!$B$1:$AV$480,MATCH("Producerad elenergi i kraftvärmeverk (GWh)",Kraftvärmeprod!$B$1:$AV$1,0),FALSE)),"",VLOOKUP($B236,Kraftvärmeprod!$B$1:$AV$480,MATCH("Producerad elenergi i kraftvärmeverk (GWh)",Kraftvärmeprod!$B$1:$AV$1,0),FALSE))</f>
        <v/>
      </c>
      <c r="H236" s="122" t="str">
        <f>IF(ISERROR(1/VLOOKUP($B236,Miljö!$B$1:$T$480,MATCH("Såld mängd produktionsspecifik fjärrvärme (GWh)",Miljö!$B$1:$T$1,0),FALSE)),"",VLOOKUP($B236,Miljö!$B$1:$T$480,MATCH("Såld mängd produktionsspecifik fjärrvärme (GWh)",Miljö!$B$1:$T$1,0),FALSE))</f>
        <v/>
      </c>
      <c r="J236" s="122" t="str">
        <f t="shared" si="3"/>
        <v>Rindi Energi AB</v>
      </c>
    </row>
    <row r="237" spans="1:10" x14ac:dyDescent="0.25">
      <c r="A237" t="s">
        <v>331</v>
      </c>
      <c r="B237" t="s">
        <v>342</v>
      </c>
      <c r="C237"/>
      <c r="D237" s="122" t="str">
        <f>IF(ISERROR(1/VLOOKUP($B237,Kraftvärmeprod!$B$1:$D$480,MATCH("Total värmeproduktion i kraftvärmeverk i kombinerad drift (GWh)",Kraftvärmeprod!$B$1:$AV$1,0),FALSE)),"Ej kraftvärme","Alternativproduktionsmetoden")</f>
        <v>Ej kraftvärme</v>
      </c>
      <c r="E237" s="122">
        <f>VLOOKUP($B237,Totalt!$B$1:$BP$480,MATCH("total el",Totalt!$B$1:$BP$1,0),FALSE)</f>
        <v>0.40300000000000002</v>
      </c>
      <c r="F237" s="123" t="str">
        <f>IF(ISERROR(1/VLOOKUP($B237,Kraftvärmeprod!$B$1:$BD$480,MATCH("Total värmeproduktion i kraftvärmeverk i kombinerad drift (GWh)",Kraftvärmeprod!$B$1:$AV$1,0),FALSE)),"",VLOOKUP($B237,'Slutlig allokering kvv'!$B$1:$BA$480,MATCH(F$1,'Slutlig allokering kvv'!$B$1:$AS$1,0),FALSE))</f>
        <v/>
      </c>
      <c r="G237" s="122" t="str">
        <f>IF(ISERROR(1/VLOOKUP($B237,Kraftvärmeprod!$B$1:$AV$480,MATCH("Producerad elenergi i kraftvärmeverk (GWh)",Kraftvärmeprod!$B$1:$AV$1,0),FALSE)),"",VLOOKUP($B237,Kraftvärmeprod!$B$1:$AV$480,MATCH("Producerad elenergi i kraftvärmeverk (GWh)",Kraftvärmeprod!$B$1:$AV$1,0),FALSE))</f>
        <v/>
      </c>
      <c r="H237" s="122" t="str">
        <f>IF(ISERROR(1/VLOOKUP($B237,Miljö!$B$1:$T$480,MATCH("Såld mängd produktionsspecifik fjärrvärme (GWh)",Miljö!$B$1:$T$1,0),FALSE)),"",VLOOKUP($B237,Miljö!$B$1:$T$480,MATCH("Såld mängd produktionsspecifik fjärrvärme (GWh)",Miljö!$B$1:$T$1,0),FALSE))</f>
        <v/>
      </c>
      <c r="J237" s="122" t="str">
        <f t="shared" si="3"/>
        <v>Rindi Energi AB</v>
      </c>
    </row>
    <row r="238" spans="1:10" x14ac:dyDescent="0.25">
      <c r="A238" t="s">
        <v>331</v>
      </c>
      <c r="B238" t="s">
        <v>343</v>
      </c>
      <c r="C238"/>
      <c r="D238" s="122" t="str">
        <f>IF(ISERROR(1/VLOOKUP($B238,Kraftvärmeprod!$B$1:$D$480,MATCH("Total värmeproduktion i kraftvärmeverk i kombinerad drift (GWh)",Kraftvärmeprod!$B$1:$AV$1,0),FALSE)),"Ej kraftvärme","Alternativproduktionsmetoden")</f>
        <v>Ej kraftvärme</v>
      </c>
      <c r="E238" s="122">
        <f>VLOOKUP($B238,Totalt!$B$1:$BP$480,MATCH("total el",Totalt!$B$1:$BP$1,0),FALSE)</f>
        <v>0.5</v>
      </c>
      <c r="F238" s="123" t="str">
        <f>IF(ISERROR(1/VLOOKUP($B238,Kraftvärmeprod!$B$1:$BD$480,MATCH("Total värmeproduktion i kraftvärmeverk i kombinerad drift (GWh)",Kraftvärmeprod!$B$1:$AV$1,0),FALSE)),"",VLOOKUP($B238,'Slutlig allokering kvv'!$B$1:$BA$480,MATCH(F$1,'Slutlig allokering kvv'!$B$1:$AS$1,0),FALSE))</f>
        <v/>
      </c>
      <c r="G238" s="122" t="str">
        <f>IF(ISERROR(1/VLOOKUP($B238,Kraftvärmeprod!$B$1:$AV$480,MATCH("Producerad elenergi i kraftvärmeverk (GWh)",Kraftvärmeprod!$B$1:$AV$1,0),FALSE)),"",VLOOKUP($B238,Kraftvärmeprod!$B$1:$AV$480,MATCH("Producerad elenergi i kraftvärmeverk (GWh)",Kraftvärmeprod!$B$1:$AV$1,0),FALSE))</f>
        <v/>
      </c>
      <c r="H238" s="122" t="str">
        <f>IF(ISERROR(1/VLOOKUP($B238,Miljö!$B$1:$T$480,MATCH("Såld mängd produktionsspecifik fjärrvärme (GWh)",Miljö!$B$1:$T$1,0),FALSE)),"",VLOOKUP($B238,Miljö!$B$1:$T$480,MATCH("Såld mängd produktionsspecifik fjärrvärme (GWh)",Miljö!$B$1:$T$1,0),FALSE))</f>
        <v/>
      </c>
      <c r="J238" s="122" t="str">
        <f t="shared" si="3"/>
        <v>Rindi Energi AB</v>
      </c>
    </row>
    <row r="239" spans="1:10" x14ac:dyDescent="0.25">
      <c r="A239" t="s">
        <v>331</v>
      </c>
      <c r="B239" t="s">
        <v>344</v>
      </c>
      <c r="C239"/>
      <c r="D239" s="122" t="str">
        <f>IF(ISERROR(1/VLOOKUP($B239,Kraftvärmeprod!$B$1:$D$480,MATCH("Total värmeproduktion i kraftvärmeverk i kombinerad drift (GWh)",Kraftvärmeprod!$B$1:$AV$1,0),FALSE)),"Ej kraftvärme","Alternativproduktionsmetoden")</f>
        <v>Ej kraftvärme</v>
      </c>
      <c r="E239" s="122">
        <f>VLOOKUP($B239,Totalt!$B$1:$BP$480,MATCH("total el",Totalt!$B$1:$BP$1,0),FALSE)</f>
        <v>0</v>
      </c>
      <c r="F239" s="123" t="str">
        <f>IF(ISERROR(1/VLOOKUP($B239,Kraftvärmeprod!$B$1:$BD$480,MATCH("Total värmeproduktion i kraftvärmeverk i kombinerad drift (GWh)",Kraftvärmeprod!$B$1:$AV$1,0),FALSE)),"",VLOOKUP($B239,'Slutlig allokering kvv'!$B$1:$BA$480,MATCH(F$1,'Slutlig allokering kvv'!$B$1:$AS$1,0),FALSE))</f>
        <v/>
      </c>
      <c r="G239" s="122" t="str">
        <f>IF(ISERROR(1/VLOOKUP($B239,Kraftvärmeprod!$B$1:$AV$480,MATCH("Producerad elenergi i kraftvärmeverk (GWh)",Kraftvärmeprod!$B$1:$AV$1,0),FALSE)),"",VLOOKUP($B239,Kraftvärmeprod!$B$1:$AV$480,MATCH("Producerad elenergi i kraftvärmeverk (GWh)",Kraftvärmeprod!$B$1:$AV$1,0),FALSE))</f>
        <v/>
      </c>
      <c r="H239" s="122" t="str">
        <f>IF(ISERROR(1/VLOOKUP($B239,Miljö!$B$1:$T$480,MATCH("Såld mängd produktionsspecifik fjärrvärme (GWh)",Miljö!$B$1:$T$1,0),FALSE)),"",VLOOKUP($B239,Miljö!$B$1:$T$480,MATCH("Såld mängd produktionsspecifik fjärrvärme (GWh)",Miljö!$B$1:$T$1,0),FALSE))</f>
        <v/>
      </c>
      <c r="J239" s="122" t="str">
        <f t="shared" si="3"/>
        <v>Rindi Energi AB</v>
      </c>
    </row>
    <row r="240" spans="1:10" x14ac:dyDescent="0.25">
      <c r="A240" t="s">
        <v>331</v>
      </c>
      <c r="B240" t="s">
        <v>345</v>
      </c>
      <c r="C240"/>
      <c r="D240" s="122" t="str">
        <f>IF(ISERROR(1/VLOOKUP($B240,Kraftvärmeprod!$B$1:$D$480,MATCH("Total värmeproduktion i kraftvärmeverk i kombinerad drift (GWh)",Kraftvärmeprod!$B$1:$AV$1,0),FALSE)),"Ej kraftvärme","Alternativproduktionsmetoden")</f>
        <v>Ej kraftvärme</v>
      </c>
      <c r="E240" s="122">
        <f>VLOOKUP($B240,Totalt!$B$1:$BP$480,MATCH("total el",Totalt!$B$1:$BP$1,0),FALSE)</f>
        <v>0</v>
      </c>
      <c r="F240" s="123" t="str">
        <f>IF(ISERROR(1/VLOOKUP($B240,Kraftvärmeprod!$B$1:$BD$480,MATCH("Total värmeproduktion i kraftvärmeverk i kombinerad drift (GWh)",Kraftvärmeprod!$B$1:$AV$1,0),FALSE)),"",VLOOKUP($B240,'Slutlig allokering kvv'!$B$1:$BA$480,MATCH(F$1,'Slutlig allokering kvv'!$B$1:$AS$1,0),FALSE))</f>
        <v/>
      </c>
      <c r="G240" s="122" t="str">
        <f>IF(ISERROR(1/VLOOKUP($B240,Kraftvärmeprod!$B$1:$AV$480,MATCH("Producerad elenergi i kraftvärmeverk (GWh)",Kraftvärmeprod!$B$1:$AV$1,0),FALSE)),"",VLOOKUP($B240,Kraftvärmeprod!$B$1:$AV$480,MATCH("Producerad elenergi i kraftvärmeverk (GWh)",Kraftvärmeprod!$B$1:$AV$1,0),FALSE))</f>
        <v/>
      </c>
      <c r="H240" s="122" t="str">
        <f>IF(ISERROR(1/VLOOKUP($B240,Miljö!$B$1:$T$480,MATCH("Såld mängd produktionsspecifik fjärrvärme (GWh)",Miljö!$B$1:$T$1,0),FALSE)),"",VLOOKUP($B240,Miljö!$B$1:$T$480,MATCH("Såld mängd produktionsspecifik fjärrvärme (GWh)",Miljö!$B$1:$T$1,0),FALSE))</f>
        <v/>
      </c>
      <c r="J240" s="122" t="str">
        <f t="shared" si="3"/>
        <v>Rindi Energi AB</v>
      </c>
    </row>
    <row r="241" spans="1:10" x14ac:dyDescent="0.25">
      <c r="A241" t="s">
        <v>346</v>
      </c>
      <c r="B241" t="s">
        <v>347</v>
      </c>
      <c r="C241"/>
      <c r="D241" s="122" t="str">
        <f>IF(ISERROR(1/VLOOKUP($B241,Kraftvärmeprod!$B$1:$D$480,MATCH("Total värmeproduktion i kraftvärmeverk i kombinerad drift (GWh)",Kraftvärmeprod!$B$1:$AV$1,0),FALSE)),"Ej kraftvärme","Alternativproduktionsmetoden")</f>
        <v>Ej kraftvärme</v>
      </c>
      <c r="E241" s="122">
        <f>VLOOKUP($B241,Totalt!$B$1:$BP$480,MATCH("total el",Totalt!$B$1:$BP$1,0),FALSE)</f>
        <v>0.42</v>
      </c>
      <c r="F241" s="123" t="str">
        <f>IF(ISERROR(1/VLOOKUP($B241,Kraftvärmeprod!$B$1:$BD$480,MATCH("Total värmeproduktion i kraftvärmeverk i kombinerad drift (GWh)",Kraftvärmeprod!$B$1:$AV$1,0),FALSE)),"",VLOOKUP($B241,'Slutlig allokering kvv'!$B$1:$BA$480,MATCH(F$1,'Slutlig allokering kvv'!$B$1:$AS$1,0),FALSE))</f>
        <v/>
      </c>
      <c r="G241" s="122" t="str">
        <f>IF(ISERROR(1/VLOOKUP($B241,Kraftvärmeprod!$B$1:$AV$480,MATCH("Producerad elenergi i kraftvärmeverk (GWh)",Kraftvärmeprod!$B$1:$AV$1,0),FALSE)),"",VLOOKUP($B241,Kraftvärmeprod!$B$1:$AV$480,MATCH("Producerad elenergi i kraftvärmeverk (GWh)",Kraftvärmeprod!$B$1:$AV$1,0),FALSE))</f>
        <v/>
      </c>
      <c r="H241" s="122" t="str">
        <f>IF(ISERROR(1/VLOOKUP($B241,Miljö!$B$1:$T$480,MATCH("Såld mängd produktionsspecifik fjärrvärme (GWh)",Miljö!$B$1:$T$1,0),FALSE)),"",VLOOKUP($B241,Miljö!$B$1:$T$480,MATCH("Såld mängd produktionsspecifik fjärrvärme (GWh)",Miljö!$B$1:$T$1,0),FALSE))</f>
        <v/>
      </c>
      <c r="J241" s="122" t="str">
        <f t="shared" si="3"/>
        <v>Ronneby Miljö och Teknik AB</v>
      </c>
    </row>
    <row r="242" spans="1:10" x14ac:dyDescent="0.25">
      <c r="A242" t="s">
        <v>346</v>
      </c>
      <c r="B242" t="s">
        <v>348</v>
      </c>
      <c r="C242"/>
      <c r="D242" s="122" t="str">
        <f>IF(ISERROR(1/VLOOKUP($B242,Kraftvärmeprod!$B$1:$D$480,MATCH("Total värmeproduktion i kraftvärmeverk i kombinerad drift (GWh)",Kraftvärmeprod!$B$1:$AV$1,0),FALSE)),"Ej kraftvärme","Alternativproduktionsmetoden")</f>
        <v>Ej kraftvärme</v>
      </c>
      <c r="E242" s="122">
        <f>VLOOKUP($B242,Totalt!$B$1:$BP$480,MATCH("total el",Totalt!$B$1:$BP$1,0),FALSE)</f>
        <v>2.2000000000000002</v>
      </c>
      <c r="F242" s="123" t="str">
        <f>IF(ISERROR(1/VLOOKUP($B242,Kraftvärmeprod!$B$1:$BD$480,MATCH("Total värmeproduktion i kraftvärmeverk i kombinerad drift (GWh)",Kraftvärmeprod!$B$1:$AV$1,0),FALSE)),"",VLOOKUP($B242,'Slutlig allokering kvv'!$B$1:$BA$480,MATCH(F$1,'Slutlig allokering kvv'!$B$1:$AS$1,0),FALSE))</f>
        <v/>
      </c>
      <c r="G242" s="122" t="str">
        <f>IF(ISERROR(1/VLOOKUP($B242,Kraftvärmeprod!$B$1:$AV$480,MATCH("Producerad elenergi i kraftvärmeverk (GWh)",Kraftvärmeprod!$B$1:$AV$1,0),FALSE)),"",VLOOKUP($B242,Kraftvärmeprod!$B$1:$AV$480,MATCH("Producerad elenergi i kraftvärmeverk (GWh)",Kraftvärmeprod!$B$1:$AV$1,0),FALSE))</f>
        <v/>
      </c>
      <c r="H242" s="122" t="str">
        <f>IF(ISERROR(1/VLOOKUP($B242,Miljö!$B$1:$T$480,MATCH("Såld mängd produktionsspecifik fjärrvärme (GWh)",Miljö!$B$1:$T$1,0),FALSE)),"",VLOOKUP($B242,Miljö!$B$1:$T$480,MATCH("Såld mängd produktionsspecifik fjärrvärme (GWh)",Miljö!$B$1:$T$1,0),FALSE))</f>
        <v/>
      </c>
      <c r="J242" s="122" t="str">
        <f t="shared" si="3"/>
        <v>Ronneby Miljö och Teknik AB</v>
      </c>
    </row>
    <row r="243" spans="1:10" x14ac:dyDescent="0.25">
      <c r="A243" t="s">
        <v>349</v>
      </c>
      <c r="B243" t="s">
        <v>350</v>
      </c>
      <c r="C243"/>
      <c r="D243" s="122" t="str">
        <f>IF(ISERROR(1/VLOOKUP($B243,Kraftvärmeprod!$B$1:$D$480,MATCH("Total värmeproduktion i kraftvärmeverk i kombinerad drift (GWh)",Kraftvärmeprod!$B$1:$AV$1,0),FALSE)),"Ej kraftvärme","Alternativproduktionsmetoden")</f>
        <v>Ej kraftvärme</v>
      </c>
      <c r="E243" s="122">
        <f>VLOOKUP($B243,Totalt!$B$1:$BP$480,MATCH("total el",Totalt!$B$1:$BP$1,0),FALSE)</f>
        <v>1.2</v>
      </c>
      <c r="F243" s="123" t="str">
        <f>IF(ISERROR(1/VLOOKUP($B243,Kraftvärmeprod!$B$1:$BD$480,MATCH("Total värmeproduktion i kraftvärmeverk i kombinerad drift (GWh)",Kraftvärmeprod!$B$1:$AV$1,0),FALSE)),"",VLOOKUP($B243,'Slutlig allokering kvv'!$B$1:$BA$480,MATCH(F$1,'Slutlig allokering kvv'!$B$1:$AS$1,0),FALSE))</f>
        <v/>
      </c>
      <c r="G243" s="122" t="str">
        <f>IF(ISERROR(1/VLOOKUP($B243,Kraftvärmeprod!$B$1:$AV$480,MATCH("Producerad elenergi i kraftvärmeverk (GWh)",Kraftvärmeprod!$B$1:$AV$1,0),FALSE)),"",VLOOKUP($B243,Kraftvärmeprod!$B$1:$AV$480,MATCH("Producerad elenergi i kraftvärmeverk (GWh)",Kraftvärmeprod!$B$1:$AV$1,0),FALSE))</f>
        <v/>
      </c>
      <c r="H243" s="122" t="str">
        <f>IF(ISERROR(1/VLOOKUP($B243,Miljö!$B$1:$T$480,MATCH("Såld mängd produktionsspecifik fjärrvärme (GWh)",Miljö!$B$1:$T$1,0),FALSE)),"",VLOOKUP($B243,Miljö!$B$1:$T$480,MATCH("Såld mängd produktionsspecifik fjärrvärme (GWh)",Miljö!$B$1:$T$1,0),FALSE))</f>
        <v/>
      </c>
      <c r="J243" s="122" t="str">
        <f t="shared" si="3"/>
        <v>Rättviks Teknik AB</v>
      </c>
    </row>
    <row r="244" spans="1:10" x14ac:dyDescent="0.25">
      <c r="A244" t="s">
        <v>351</v>
      </c>
      <c r="B244" t="s">
        <v>352</v>
      </c>
      <c r="C244"/>
      <c r="D244" s="122" t="str">
        <f>IF(ISERROR(1/VLOOKUP($B244,Kraftvärmeprod!$B$1:$D$480,MATCH("Total värmeproduktion i kraftvärmeverk i kombinerad drift (GWh)",Kraftvärmeprod!$B$1:$AV$1,0),FALSE)),"Ej kraftvärme","Alternativproduktionsmetoden")</f>
        <v>Alternativproduktionsmetoden</v>
      </c>
      <c r="E244" s="122">
        <f>VLOOKUP($B244,Totalt!$B$1:$BP$480,MATCH("total el",Totalt!$B$1:$BP$1,0),FALSE)</f>
        <v>4.56332</v>
      </c>
      <c r="F244" s="123">
        <f>IF(ISERROR(1/VLOOKUP($B244,Kraftvärmeprod!$B$1:$BD$480,MATCH("Total värmeproduktion i kraftvärmeverk i kombinerad drift (GWh)",Kraftvärmeprod!$B$1:$AV$1,0),FALSE)),"",VLOOKUP($B244,'Slutlig allokering kvv'!$B$1:$BA$480,MATCH(F$1,'Slutlig allokering kvv'!$B$1:$AS$1,0),FALSE))</f>
        <v>0.76450637764506391</v>
      </c>
      <c r="G244" s="122">
        <f>IF(ISERROR(1/VLOOKUP($B244,Kraftvärmeprod!$B$1:$AV$480,MATCH("Producerad elenergi i kraftvärmeverk (GWh)",Kraftvärmeprod!$B$1:$AV$1,0),FALSE)),"",VLOOKUP($B244,Kraftvärmeprod!$B$1:$AV$480,MATCH("Producerad elenergi i kraftvärmeverk (GWh)",Kraftvärmeprod!$B$1:$AV$1,0),FALSE))</f>
        <v>27.76</v>
      </c>
      <c r="H244" s="122" t="str">
        <f>IF(ISERROR(1/VLOOKUP($B244,Miljö!$B$1:$T$480,MATCH("Såld mängd produktionsspecifik fjärrvärme (GWh)",Miljö!$B$1:$T$1,0),FALSE)),"",VLOOKUP($B244,Miljö!$B$1:$T$480,MATCH("Såld mängd produktionsspecifik fjärrvärme (GWh)",Miljö!$B$1:$T$1,0),FALSE))</f>
        <v/>
      </c>
      <c r="J244" s="122" t="str">
        <f t="shared" si="3"/>
        <v>Sala-Heby Energi AB</v>
      </c>
    </row>
    <row r="245" spans="1:10" x14ac:dyDescent="0.25">
      <c r="A245" t="s">
        <v>353</v>
      </c>
      <c r="B245" t="s">
        <v>354</v>
      </c>
      <c r="C245"/>
      <c r="D245" s="122" t="str">
        <f>IF(ISERROR(1/VLOOKUP($B245,Kraftvärmeprod!$B$1:$D$480,MATCH("Total värmeproduktion i kraftvärmeverk i kombinerad drift (GWh)",Kraftvärmeprod!$B$1:$AV$1,0),FALSE)),"Ej kraftvärme","Alternativproduktionsmetoden")</f>
        <v>Alternativproduktionsmetoden</v>
      </c>
      <c r="E245" s="122">
        <f>VLOOKUP($B245,Totalt!$B$1:$BP$480,MATCH("total el",Totalt!$B$1:$BP$1,0),FALSE)</f>
        <v>9.3704800000000006</v>
      </c>
      <c r="F245" s="123">
        <f>IF(ISERROR(1/VLOOKUP($B245,Kraftvärmeprod!$B$1:$BD$480,MATCH("Total värmeproduktion i kraftvärmeverk i kombinerad drift (GWh)",Kraftvärmeprod!$B$1:$AV$1,0),FALSE)),"",VLOOKUP($B245,'Slutlig allokering kvv'!$B$1:$BA$480,MATCH(F$1,'Slutlig allokering kvv'!$B$1:$AS$1,0),FALSE))</f>
        <v>0.76977258469259713</v>
      </c>
      <c r="G245" s="122">
        <f>IF(ISERROR(1/VLOOKUP($B245,Kraftvärmeprod!$B$1:$AV$480,MATCH("Producerad elenergi i kraftvärmeverk (GWh)",Kraftvärmeprod!$B$1:$AV$1,0),FALSE)),"",VLOOKUP($B245,Kraftvärmeprod!$B$1:$AV$480,MATCH("Producerad elenergi i kraftvärmeverk (GWh)",Kraftvärmeprod!$B$1:$AV$1,0),FALSE))</f>
        <v>17.600000000000001</v>
      </c>
      <c r="H245" s="122" t="str">
        <f>IF(ISERROR(1/VLOOKUP($B245,Miljö!$B$1:$T$480,MATCH("Såld mängd produktionsspecifik fjärrvärme (GWh)",Miljö!$B$1:$T$1,0),FALSE)),"",VLOOKUP($B245,Miljö!$B$1:$T$480,MATCH("Såld mängd produktionsspecifik fjärrvärme (GWh)",Miljö!$B$1:$T$1,0),FALSE))</f>
        <v/>
      </c>
      <c r="J245" s="122" t="str">
        <f t="shared" si="3"/>
        <v>Sandviken Energi AB</v>
      </c>
    </row>
    <row r="246" spans="1:10" x14ac:dyDescent="0.25">
      <c r="A246" t="s">
        <v>355</v>
      </c>
      <c r="B246" t="s">
        <v>356</v>
      </c>
      <c r="C246"/>
      <c r="D246" s="122" t="str">
        <f>IF(ISERROR(1/VLOOKUP($B246,Kraftvärmeprod!$B$1:$D$480,MATCH("Total värmeproduktion i kraftvärmeverk i kombinerad drift (GWh)",Kraftvärmeprod!$B$1:$AV$1,0),FALSE)),"Ej kraftvärme","Alternativproduktionsmetoden")</f>
        <v>Ej kraftvärme</v>
      </c>
      <c r="E246" s="122">
        <f>VLOOKUP($B246,Totalt!$B$1:$BP$480,MATCH("total el",Totalt!$B$1:$BP$1,0),FALSE)</f>
        <v>1.58</v>
      </c>
      <c r="F246" s="123" t="str">
        <f>IF(ISERROR(1/VLOOKUP($B246,Kraftvärmeprod!$B$1:$BD$480,MATCH("Total värmeproduktion i kraftvärmeverk i kombinerad drift (GWh)",Kraftvärmeprod!$B$1:$AV$1,0),FALSE)),"",VLOOKUP($B246,'Slutlig allokering kvv'!$B$1:$BA$480,MATCH(F$1,'Slutlig allokering kvv'!$B$1:$AS$1,0),FALSE))</f>
        <v/>
      </c>
      <c r="G246" s="122" t="str">
        <f>IF(ISERROR(1/VLOOKUP($B246,Kraftvärmeprod!$B$1:$AV$480,MATCH("Producerad elenergi i kraftvärmeverk (GWh)",Kraftvärmeprod!$B$1:$AV$1,0),FALSE)),"",VLOOKUP($B246,Kraftvärmeprod!$B$1:$AV$480,MATCH("Producerad elenergi i kraftvärmeverk (GWh)",Kraftvärmeprod!$B$1:$AV$1,0),FALSE))</f>
        <v/>
      </c>
      <c r="H246" s="122" t="str">
        <f>IF(ISERROR(1/VLOOKUP($B246,Miljö!$B$1:$T$480,MATCH("Såld mängd produktionsspecifik fjärrvärme (GWh)",Miljö!$B$1:$T$1,0),FALSE)),"",VLOOKUP($B246,Miljö!$B$1:$T$480,MATCH("Såld mängd produktionsspecifik fjärrvärme (GWh)",Miljö!$B$1:$T$1,0),FALSE))</f>
        <v/>
      </c>
      <c r="J246" s="122" t="str">
        <f t="shared" si="3"/>
        <v>Skara Energi AB</v>
      </c>
    </row>
    <row r="247" spans="1:10" x14ac:dyDescent="0.25">
      <c r="A247" t="s">
        <v>357</v>
      </c>
      <c r="B247" t="s">
        <v>358</v>
      </c>
      <c r="C247"/>
      <c r="D247" s="122" t="str">
        <f>IF(ISERROR(1/VLOOKUP($B247,Kraftvärmeprod!$B$1:$D$480,MATCH("Total värmeproduktion i kraftvärmeverk i kombinerad drift (GWh)",Kraftvärmeprod!$B$1:$AV$1,0),FALSE)),"Ej kraftvärme","Alternativproduktionsmetoden")</f>
        <v>Ej kraftvärme</v>
      </c>
      <c r="E247" s="122">
        <f>VLOOKUP($B247,Totalt!$B$1:$BP$480,MATCH("total el",Totalt!$B$1:$BP$1,0),FALSE)</f>
        <v>0.13400000000000001</v>
      </c>
      <c r="F247" s="123" t="str">
        <f>IF(ISERROR(1/VLOOKUP($B247,Kraftvärmeprod!$B$1:$BD$480,MATCH("Total värmeproduktion i kraftvärmeverk i kombinerad drift (GWh)",Kraftvärmeprod!$B$1:$AV$1,0),FALSE)),"",VLOOKUP($B247,'Slutlig allokering kvv'!$B$1:$BA$480,MATCH(F$1,'Slutlig allokering kvv'!$B$1:$AS$1,0),FALSE))</f>
        <v/>
      </c>
      <c r="G247" s="122" t="str">
        <f>IF(ISERROR(1/VLOOKUP($B247,Kraftvärmeprod!$B$1:$AV$480,MATCH("Producerad elenergi i kraftvärmeverk (GWh)",Kraftvärmeprod!$B$1:$AV$1,0),FALSE)),"",VLOOKUP($B247,Kraftvärmeprod!$B$1:$AV$480,MATCH("Producerad elenergi i kraftvärmeverk (GWh)",Kraftvärmeprod!$B$1:$AV$1,0),FALSE))</f>
        <v/>
      </c>
      <c r="H247" s="122" t="str">
        <f>IF(ISERROR(1/VLOOKUP($B247,Miljö!$B$1:$T$480,MATCH("Såld mängd produktionsspecifik fjärrvärme (GWh)",Miljö!$B$1:$T$1,0),FALSE)),"",VLOOKUP($B247,Miljö!$B$1:$T$480,MATCH("Såld mängd produktionsspecifik fjärrvärme (GWh)",Miljö!$B$1:$T$1,0),FALSE))</f>
        <v/>
      </c>
      <c r="J247" s="122" t="str">
        <f t="shared" si="3"/>
        <v>Skellefteå Kraft AB</v>
      </c>
    </row>
    <row r="248" spans="1:10" x14ac:dyDescent="0.25">
      <c r="A248" t="s">
        <v>357</v>
      </c>
      <c r="B248" t="s">
        <v>359</v>
      </c>
      <c r="C248"/>
      <c r="D248" s="122" t="str">
        <f>IF(ISERROR(1/VLOOKUP($B248,Kraftvärmeprod!$B$1:$D$480,MATCH("Total värmeproduktion i kraftvärmeverk i kombinerad drift (GWh)",Kraftvärmeprod!$B$1:$AV$1,0),FALSE)),"Ej kraftvärme","Alternativproduktionsmetoden")</f>
        <v>Ej kraftvärme</v>
      </c>
      <c r="E248" s="122">
        <f>VLOOKUP($B248,Totalt!$B$1:$BP$480,MATCH("total el",Totalt!$B$1:$BP$1,0),FALSE)</f>
        <v>0.1</v>
      </c>
      <c r="F248" s="123" t="str">
        <f>IF(ISERROR(1/VLOOKUP($B248,Kraftvärmeprod!$B$1:$BD$480,MATCH("Total värmeproduktion i kraftvärmeverk i kombinerad drift (GWh)",Kraftvärmeprod!$B$1:$AV$1,0),FALSE)),"",VLOOKUP($B248,'Slutlig allokering kvv'!$B$1:$BA$480,MATCH(F$1,'Slutlig allokering kvv'!$B$1:$AS$1,0),FALSE))</f>
        <v/>
      </c>
      <c r="G248" s="122" t="str">
        <f>IF(ISERROR(1/VLOOKUP($B248,Kraftvärmeprod!$B$1:$AV$480,MATCH("Producerad elenergi i kraftvärmeverk (GWh)",Kraftvärmeprod!$B$1:$AV$1,0),FALSE)),"",VLOOKUP($B248,Kraftvärmeprod!$B$1:$AV$480,MATCH("Producerad elenergi i kraftvärmeverk (GWh)",Kraftvärmeprod!$B$1:$AV$1,0),FALSE))</f>
        <v/>
      </c>
      <c r="H248" s="122" t="str">
        <f>IF(ISERROR(1/VLOOKUP($B248,Miljö!$B$1:$T$480,MATCH("Såld mängd produktionsspecifik fjärrvärme (GWh)",Miljö!$B$1:$T$1,0),FALSE)),"",VLOOKUP($B248,Miljö!$B$1:$T$480,MATCH("Såld mängd produktionsspecifik fjärrvärme (GWh)",Miljö!$B$1:$T$1,0),FALSE))</f>
        <v/>
      </c>
      <c r="J248" s="122" t="str">
        <f t="shared" si="3"/>
        <v>Skellefteå Kraft AB</v>
      </c>
    </row>
    <row r="249" spans="1:10" x14ac:dyDescent="0.25">
      <c r="A249" t="s">
        <v>357</v>
      </c>
      <c r="B249" t="s">
        <v>360</v>
      </c>
      <c r="C249"/>
      <c r="D249" s="122" t="str">
        <f>IF(ISERROR(1/VLOOKUP($B249,Kraftvärmeprod!$B$1:$D$480,MATCH("Total värmeproduktion i kraftvärmeverk i kombinerad drift (GWh)",Kraftvärmeprod!$B$1:$AV$1,0),FALSE)),"Ej kraftvärme","Alternativproduktionsmetoden")</f>
        <v>Ej kraftvärme</v>
      </c>
      <c r="E249" s="122">
        <f>VLOOKUP($B249,Totalt!$B$1:$BP$480,MATCH("total el",Totalt!$B$1:$BP$1,0),FALSE)</f>
        <v>0.35299999999999998</v>
      </c>
      <c r="F249" s="123" t="str">
        <f>IF(ISERROR(1/VLOOKUP($B249,Kraftvärmeprod!$B$1:$BD$480,MATCH("Total värmeproduktion i kraftvärmeverk i kombinerad drift (GWh)",Kraftvärmeprod!$B$1:$AV$1,0),FALSE)),"",VLOOKUP($B249,'Slutlig allokering kvv'!$B$1:$BA$480,MATCH(F$1,'Slutlig allokering kvv'!$B$1:$AS$1,0),FALSE))</f>
        <v/>
      </c>
      <c r="G249" s="122" t="str">
        <f>IF(ISERROR(1/VLOOKUP($B249,Kraftvärmeprod!$B$1:$AV$480,MATCH("Producerad elenergi i kraftvärmeverk (GWh)",Kraftvärmeprod!$B$1:$AV$1,0),FALSE)),"",VLOOKUP($B249,Kraftvärmeprod!$B$1:$AV$480,MATCH("Producerad elenergi i kraftvärmeverk (GWh)",Kraftvärmeprod!$B$1:$AV$1,0),FALSE))</f>
        <v/>
      </c>
      <c r="H249" s="122" t="str">
        <f>IF(ISERROR(1/VLOOKUP($B249,Miljö!$B$1:$T$480,MATCH("Såld mängd produktionsspecifik fjärrvärme (GWh)",Miljö!$B$1:$T$1,0),FALSE)),"",VLOOKUP($B249,Miljö!$B$1:$T$480,MATCH("Såld mängd produktionsspecifik fjärrvärme (GWh)",Miljö!$B$1:$T$1,0),FALSE))</f>
        <v/>
      </c>
      <c r="J249" s="122" t="str">
        <f t="shared" si="3"/>
        <v>Skellefteå Kraft AB</v>
      </c>
    </row>
    <row r="250" spans="1:10" x14ac:dyDescent="0.25">
      <c r="A250" t="s">
        <v>357</v>
      </c>
      <c r="B250" t="s">
        <v>361</v>
      </c>
      <c r="C250"/>
      <c r="D250" s="122" t="str">
        <f>IF(ISERROR(1/VLOOKUP($B250,Kraftvärmeprod!$B$1:$D$480,MATCH("Total värmeproduktion i kraftvärmeverk i kombinerad drift (GWh)",Kraftvärmeprod!$B$1:$AV$1,0),FALSE)),"Ej kraftvärme","Alternativproduktionsmetoden")</f>
        <v>Ej kraftvärme</v>
      </c>
      <c r="E250" s="122">
        <f>VLOOKUP($B250,Totalt!$B$1:$BP$480,MATCH("total el",Totalt!$B$1:$BP$1,0),FALSE)</f>
        <v>0.10299999999999999</v>
      </c>
      <c r="F250" s="123" t="str">
        <f>IF(ISERROR(1/VLOOKUP($B250,Kraftvärmeprod!$B$1:$BD$480,MATCH("Total värmeproduktion i kraftvärmeverk i kombinerad drift (GWh)",Kraftvärmeprod!$B$1:$AV$1,0),FALSE)),"",VLOOKUP($B250,'Slutlig allokering kvv'!$B$1:$BA$480,MATCH(F$1,'Slutlig allokering kvv'!$B$1:$AS$1,0),FALSE))</f>
        <v/>
      </c>
      <c r="G250" s="122" t="str">
        <f>IF(ISERROR(1/VLOOKUP($B250,Kraftvärmeprod!$B$1:$AV$480,MATCH("Producerad elenergi i kraftvärmeverk (GWh)",Kraftvärmeprod!$B$1:$AV$1,0),FALSE)),"",VLOOKUP($B250,Kraftvärmeprod!$B$1:$AV$480,MATCH("Producerad elenergi i kraftvärmeverk (GWh)",Kraftvärmeprod!$B$1:$AV$1,0),FALSE))</f>
        <v/>
      </c>
      <c r="H250" s="122" t="str">
        <f>IF(ISERROR(1/VLOOKUP($B250,Miljö!$B$1:$T$480,MATCH("Såld mängd produktionsspecifik fjärrvärme (GWh)",Miljö!$B$1:$T$1,0),FALSE)),"",VLOOKUP($B250,Miljö!$B$1:$T$480,MATCH("Såld mängd produktionsspecifik fjärrvärme (GWh)",Miljö!$B$1:$T$1,0),FALSE))</f>
        <v/>
      </c>
      <c r="J250" s="122" t="str">
        <f t="shared" si="3"/>
        <v>Skellefteå Kraft AB</v>
      </c>
    </row>
    <row r="251" spans="1:10" x14ac:dyDescent="0.25">
      <c r="A251" t="s">
        <v>357</v>
      </c>
      <c r="B251" t="s">
        <v>362</v>
      </c>
      <c r="C251"/>
      <c r="D251" s="122" t="str">
        <f>IF(ISERROR(1/VLOOKUP($B251,Kraftvärmeprod!$B$1:$D$480,MATCH("Total värmeproduktion i kraftvärmeverk i kombinerad drift (GWh)",Kraftvärmeprod!$B$1:$AV$1,0),FALSE)),"Ej kraftvärme","Alternativproduktionsmetoden")</f>
        <v>Ej kraftvärme</v>
      </c>
      <c r="E251" s="122">
        <f>VLOOKUP($B251,Totalt!$B$1:$BP$480,MATCH("total el",Totalt!$B$1:$BP$1,0),FALSE)</f>
        <v>5.2999999999999999E-2</v>
      </c>
      <c r="F251" s="123" t="str">
        <f>IF(ISERROR(1/VLOOKUP($B251,Kraftvärmeprod!$B$1:$BD$480,MATCH("Total värmeproduktion i kraftvärmeverk i kombinerad drift (GWh)",Kraftvärmeprod!$B$1:$AV$1,0),FALSE)),"",VLOOKUP($B251,'Slutlig allokering kvv'!$B$1:$BA$480,MATCH(F$1,'Slutlig allokering kvv'!$B$1:$AS$1,0),FALSE))</f>
        <v/>
      </c>
      <c r="G251" s="122" t="str">
        <f>IF(ISERROR(1/VLOOKUP($B251,Kraftvärmeprod!$B$1:$AV$480,MATCH("Producerad elenergi i kraftvärmeverk (GWh)",Kraftvärmeprod!$B$1:$AV$1,0),FALSE)),"",VLOOKUP($B251,Kraftvärmeprod!$B$1:$AV$480,MATCH("Producerad elenergi i kraftvärmeverk (GWh)",Kraftvärmeprod!$B$1:$AV$1,0),FALSE))</f>
        <v/>
      </c>
      <c r="H251" s="122" t="str">
        <f>IF(ISERROR(1/VLOOKUP($B251,Miljö!$B$1:$T$480,MATCH("Såld mängd produktionsspecifik fjärrvärme (GWh)",Miljö!$B$1:$T$1,0),FALSE)),"",VLOOKUP($B251,Miljö!$B$1:$T$480,MATCH("Såld mängd produktionsspecifik fjärrvärme (GWh)",Miljö!$B$1:$T$1,0),FALSE))</f>
        <v/>
      </c>
      <c r="J251" s="122" t="str">
        <f t="shared" si="3"/>
        <v>Skellefteå Kraft AB</v>
      </c>
    </row>
    <row r="252" spans="1:10" x14ac:dyDescent="0.25">
      <c r="A252" t="s">
        <v>357</v>
      </c>
      <c r="B252" t="s">
        <v>363</v>
      </c>
      <c r="C252"/>
      <c r="D252" s="122" t="str">
        <f>IF(ISERROR(1/VLOOKUP($B252,Kraftvärmeprod!$B$1:$D$480,MATCH("Total värmeproduktion i kraftvärmeverk i kombinerad drift (GWh)",Kraftvärmeprod!$B$1:$AV$1,0),FALSE)),"Ej kraftvärme","Alternativproduktionsmetoden")</f>
        <v>Ej kraftvärme</v>
      </c>
      <c r="E252" s="122">
        <f>VLOOKUP($B252,Totalt!$B$1:$BP$480,MATCH("total el",Totalt!$B$1:$BP$1,0),FALSE)</f>
        <v>4.2999999999999997E-2</v>
      </c>
      <c r="F252" s="123" t="str">
        <f>IF(ISERROR(1/VLOOKUP($B252,Kraftvärmeprod!$B$1:$BD$480,MATCH("Total värmeproduktion i kraftvärmeverk i kombinerad drift (GWh)",Kraftvärmeprod!$B$1:$AV$1,0),FALSE)),"",VLOOKUP($B252,'Slutlig allokering kvv'!$B$1:$BA$480,MATCH(F$1,'Slutlig allokering kvv'!$B$1:$AS$1,0),FALSE))</f>
        <v/>
      </c>
      <c r="G252" s="122" t="str">
        <f>IF(ISERROR(1/VLOOKUP($B252,Kraftvärmeprod!$B$1:$AV$480,MATCH("Producerad elenergi i kraftvärmeverk (GWh)",Kraftvärmeprod!$B$1:$AV$1,0),FALSE)),"",VLOOKUP($B252,Kraftvärmeprod!$B$1:$AV$480,MATCH("Producerad elenergi i kraftvärmeverk (GWh)",Kraftvärmeprod!$B$1:$AV$1,0),FALSE))</f>
        <v/>
      </c>
      <c r="H252" s="122" t="str">
        <f>IF(ISERROR(1/VLOOKUP($B252,Miljö!$B$1:$T$480,MATCH("Såld mängd produktionsspecifik fjärrvärme (GWh)",Miljö!$B$1:$T$1,0),FALSE)),"",VLOOKUP($B252,Miljö!$B$1:$T$480,MATCH("Såld mängd produktionsspecifik fjärrvärme (GWh)",Miljö!$B$1:$T$1,0),FALSE))</f>
        <v/>
      </c>
      <c r="J252" s="122" t="str">
        <f t="shared" si="3"/>
        <v>Skellefteå Kraft AB</v>
      </c>
    </row>
    <row r="253" spans="1:10" x14ac:dyDescent="0.25">
      <c r="A253" t="s">
        <v>357</v>
      </c>
      <c r="B253" t="s">
        <v>364</v>
      </c>
      <c r="C253"/>
      <c r="D253" s="122" t="str">
        <f>IF(ISERROR(1/VLOOKUP($B253,Kraftvärmeprod!$B$1:$D$480,MATCH("Total värmeproduktion i kraftvärmeverk i kombinerad drift (GWh)",Kraftvärmeprod!$B$1:$AV$1,0),FALSE)),"Ej kraftvärme","Alternativproduktionsmetoden")</f>
        <v>Ej kraftvärme</v>
      </c>
      <c r="E253" s="122">
        <f>VLOOKUP($B253,Totalt!$B$1:$BP$480,MATCH("total el",Totalt!$B$1:$BP$1,0),FALSE)</f>
        <v>0.12</v>
      </c>
      <c r="F253" s="123" t="str">
        <f>IF(ISERROR(1/VLOOKUP($B253,Kraftvärmeprod!$B$1:$BD$480,MATCH("Total värmeproduktion i kraftvärmeverk i kombinerad drift (GWh)",Kraftvärmeprod!$B$1:$AV$1,0),FALSE)),"",VLOOKUP($B253,'Slutlig allokering kvv'!$B$1:$BA$480,MATCH(F$1,'Slutlig allokering kvv'!$B$1:$AS$1,0),FALSE))</f>
        <v/>
      </c>
      <c r="G253" s="122" t="str">
        <f>IF(ISERROR(1/VLOOKUP($B253,Kraftvärmeprod!$B$1:$AV$480,MATCH("Producerad elenergi i kraftvärmeverk (GWh)",Kraftvärmeprod!$B$1:$AV$1,0),FALSE)),"",VLOOKUP($B253,Kraftvärmeprod!$B$1:$AV$480,MATCH("Producerad elenergi i kraftvärmeverk (GWh)",Kraftvärmeprod!$B$1:$AV$1,0),FALSE))</f>
        <v/>
      </c>
      <c r="H253" s="122" t="str">
        <f>IF(ISERROR(1/VLOOKUP($B253,Miljö!$B$1:$T$480,MATCH("Såld mängd produktionsspecifik fjärrvärme (GWh)",Miljö!$B$1:$T$1,0),FALSE)),"",VLOOKUP($B253,Miljö!$B$1:$T$480,MATCH("Såld mängd produktionsspecifik fjärrvärme (GWh)",Miljö!$B$1:$T$1,0),FALSE))</f>
        <v/>
      </c>
      <c r="J253" s="122" t="str">
        <f t="shared" si="3"/>
        <v>Skellefteå Kraft AB</v>
      </c>
    </row>
    <row r="254" spans="1:10" x14ac:dyDescent="0.25">
      <c r="A254" t="s">
        <v>357</v>
      </c>
      <c r="B254" t="s">
        <v>365</v>
      </c>
      <c r="C254"/>
      <c r="D254" s="122" t="str">
        <f>IF(ISERROR(1/VLOOKUP($B254,Kraftvärmeprod!$B$1:$D$480,MATCH("Total värmeproduktion i kraftvärmeverk i kombinerad drift (GWh)",Kraftvärmeprod!$B$1:$AV$1,0),FALSE)),"Ej kraftvärme","Alternativproduktionsmetoden")</f>
        <v>Ej kraftvärme</v>
      </c>
      <c r="E254" s="122">
        <f>VLOOKUP($B254,Totalt!$B$1:$BP$480,MATCH("total el",Totalt!$B$1:$BP$1,0),FALSE)</f>
        <v>2.7E-2</v>
      </c>
      <c r="F254" s="123" t="str">
        <f>IF(ISERROR(1/VLOOKUP($B254,Kraftvärmeprod!$B$1:$BD$480,MATCH("Total värmeproduktion i kraftvärmeverk i kombinerad drift (GWh)",Kraftvärmeprod!$B$1:$AV$1,0),FALSE)),"",VLOOKUP($B254,'Slutlig allokering kvv'!$B$1:$BA$480,MATCH(F$1,'Slutlig allokering kvv'!$B$1:$AS$1,0),FALSE))</f>
        <v/>
      </c>
      <c r="G254" s="122" t="str">
        <f>IF(ISERROR(1/VLOOKUP($B254,Kraftvärmeprod!$B$1:$AV$480,MATCH("Producerad elenergi i kraftvärmeverk (GWh)",Kraftvärmeprod!$B$1:$AV$1,0),FALSE)),"",VLOOKUP($B254,Kraftvärmeprod!$B$1:$AV$480,MATCH("Producerad elenergi i kraftvärmeverk (GWh)",Kraftvärmeprod!$B$1:$AV$1,0),FALSE))</f>
        <v/>
      </c>
      <c r="H254" s="122" t="str">
        <f>IF(ISERROR(1/VLOOKUP($B254,Miljö!$B$1:$T$480,MATCH("Såld mängd produktionsspecifik fjärrvärme (GWh)",Miljö!$B$1:$T$1,0),FALSE)),"",VLOOKUP($B254,Miljö!$B$1:$T$480,MATCH("Såld mängd produktionsspecifik fjärrvärme (GWh)",Miljö!$B$1:$T$1,0),FALSE))</f>
        <v/>
      </c>
      <c r="J254" s="122" t="str">
        <f t="shared" si="3"/>
        <v>Skellefteå Kraft AB</v>
      </c>
    </row>
    <row r="255" spans="1:10" x14ac:dyDescent="0.25">
      <c r="A255" t="s">
        <v>357</v>
      </c>
      <c r="B255" t="s">
        <v>366</v>
      </c>
      <c r="C255"/>
      <c r="D255" s="122" t="str">
        <f>IF(ISERROR(1/VLOOKUP($B255,Kraftvärmeprod!$B$1:$D$480,MATCH("Total värmeproduktion i kraftvärmeverk i kombinerad drift (GWh)",Kraftvärmeprod!$B$1:$AV$1,0),FALSE)),"Ej kraftvärme","Alternativproduktionsmetoden")</f>
        <v>Alternativproduktionsmetoden</v>
      </c>
      <c r="E255" s="122">
        <f>VLOOKUP($B255,Totalt!$B$1:$BP$480,MATCH("total el",Totalt!$B$1:$BP$1,0),FALSE)</f>
        <v>3.5633699999999999</v>
      </c>
      <c r="F255" s="123">
        <f>IF(ISERROR(1/VLOOKUP($B255,Kraftvärmeprod!$B$1:$BD$480,MATCH("Total värmeproduktion i kraftvärmeverk i kombinerad drift (GWh)",Kraftvärmeprod!$B$1:$AV$1,0),FALSE)),"",VLOOKUP($B255,'Slutlig allokering kvv'!$B$1:$BA$480,MATCH(F$1,'Slutlig allokering kvv'!$B$1:$AS$1,0),FALSE))</f>
        <v>0.50615573656999857</v>
      </c>
      <c r="G255" s="122">
        <f>IF(ISERROR(1/VLOOKUP($B255,Kraftvärmeprod!$B$1:$AV$480,MATCH("Producerad elenergi i kraftvärmeverk (GWh)",Kraftvärmeprod!$B$1:$AV$1,0),FALSE)),"",VLOOKUP($B255,Kraftvärmeprod!$B$1:$AV$480,MATCH("Producerad elenergi i kraftvärmeverk (GWh)",Kraftvärmeprod!$B$1:$AV$1,0),FALSE))</f>
        <v>43.427</v>
      </c>
      <c r="H255" s="122" t="str">
        <f>IF(ISERROR(1/VLOOKUP($B255,Miljö!$B$1:$T$480,MATCH("Såld mängd produktionsspecifik fjärrvärme (GWh)",Miljö!$B$1:$T$1,0),FALSE)),"",VLOOKUP($B255,Miljö!$B$1:$T$480,MATCH("Såld mängd produktionsspecifik fjärrvärme (GWh)",Miljö!$B$1:$T$1,0),FALSE))</f>
        <v/>
      </c>
      <c r="J255" s="122" t="str">
        <f t="shared" si="3"/>
        <v>Skellefteå Kraft AB</v>
      </c>
    </row>
    <row r="256" spans="1:10" x14ac:dyDescent="0.25">
      <c r="A256" t="s">
        <v>357</v>
      </c>
      <c r="B256" t="s">
        <v>367</v>
      </c>
      <c r="C256"/>
      <c r="D256" s="122" t="str">
        <f>IF(ISERROR(1/VLOOKUP($B256,Kraftvärmeprod!$B$1:$D$480,MATCH("Total värmeproduktion i kraftvärmeverk i kombinerad drift (GWh)",Kraftvärmeprod!$B$1:$AV$1,0),FALSE)),"Ej kraftvärme","Alternativproduktionsmetoden")</f>
        <v>Ej kraftvärme</v>
      </c>
      <c r="E256" s="122">
        <f>VLOOKUP($B256,Totalt!$B$1:$BP$480,MATCH("total el",Totalt!$B$1:$BP$1,0),FALSE)</f>
        <v>3.4000000000000002E-2</v>
      </c>
      <c r="F256" s="123" t="str">
        <f>IF(ISERROR(1/VLOOKUP($B256,Kraftvärmeprod!$B$1:$BD$480,MATCH("Total värmeproduktion i kraftvärmeverk i kombinerad drift (GWh)",Kraftvärmeprod!$B$1:$AV$1,0),FALSE)),"",VLOOKUP($B256,'Slutlig allokering kvv'!$B$1:$BA$480,MATCH(F$1,'Slutlig allokering kvv'!$B$1:$AS$1,0),FALSE))</f>
        <v/>
      </c>
      <c r="G256" s="122" t="str">
        <f>IF(ISERROR(1/VLOOKUP($B256,Kraftvärmeprod!$B$1:$AV$480,MATCH("Producerad elenergi i kraftvärmeverk (GWh)",Kraftvärmeprod!$B$1:$AV$1,0),FALSE)),"",VLOOKUP($B256,Kraftvärmeprod!$B$1:$AV$480,MATCH("Producerad elenergi i kraftvärmeverk (GWh)",Kraftvärmeprod!$B$1:$AV$1,0),FALSE))</f>
        <v/>
      </c>
      <c r="H256" s="122" t="str">
        <f>IF(ISERROR(1/VLOOKUP($B256,Miljö!$B$1:$T$480,MATCH("Såld mängd produktionsspecifik fjärrvärme (GWh)",Miljö!$B$1:$T$1,0),FALSE)),"",VLOOKUP($B256,Miljö!$B$1:$T$480,MATCH("Såld mängd produktionsspecifik fjärrvärme (GWh)",Miljö!$B$1:$T$1,0),FALSE))</f>
        <v/>
      </c>
      <c r="J256" s="122" t="str">
        <f t="shared" si="3"/>
        <v>Skellefteå Kraft AB</v>
      </c>
    </row>
    <row r="257" spans="1:10" x14ac:dyDescent="0.25">
      <c r="A257" t="s">
        <v>357</v>
      </c>
      <c r="B257" t="s">
        <v>368</v>
      </c>
      <c r="C257"/>
      <c r="D257" s="122" t="str">
        <f>IF(ISERROR(1/VLOOKUP($B257,Kraftvärmeprod!$B$1:$D$480,MATCH("Total värmeproduktion i kraftvärmeverk i kombinerad drift (GWh)",Kraftvärmeprod!$B$1:$AV$1,0),FALSE)),"Ej kraftvärme","Alternativproduktionsmetoden")</f>
        <v>Alternativproduktionsmetoden</v>
      </c>
      <c r="E257" s="122">
        <f>VLOOKUP($B257,Totalt!$B$1:$BP$480,MATCH("total el",Totalt!$B$1:$BP$1,0),FALSE)</f>
        <v>2.90089</v>
      </c>
      <c r="F257" s="123">
        <f>IF(ISERROR(1/VLOOKUP($B257,Kraftvärmeprod!$B$1:$BD$480,MATCH("Total värmeproduktion i kraftvärmeverk i kombinerad drift (GWh)",Kraftvärmeprod!$B$1:$AV$1,0),FALSE)),"",VLOOKUP($B257,'Slutlig allokering kvv'!$B$1:$BA$480,MATCH(F$1,'Slutlig allokering kvv'!$B$1:$AS$1,0),FALSE))</f>
        <v>0.65313307427697798</v>
      </c>
      <c r="G257" s="122">
        <f>IF(ISERROR(1/VLOOKUP($B257,Kraftvärmeprod!$B$1:$AV$480,MATCH("Producerad elenergi i kraftvärmeverk (GWh)",Kraftvärmeprod!$B$1:$AV$1,0),FALSE)),"",VLOOKUP($B257,Kraftvärmeprod!$B$1:$AV$480,MATCH("Producerad elenergi i kraftvärmeverk (GWh)",Kraftvärmeprod!$B$1:$AV$1,0),FALSE))</f>
        <v>14.467000000000001</v>
      </c>
      <c r="H257" s="122" t="str">
        <f>IF(ISERROR(1/VLOOKUP($B257,Miljö!$B$1:$T$480,MATCH("Såld mängd produktionsspecifik fjärrvärme (GWh)",Miljö!$B$1:$T$1,0),FALSE)),"",VLOOKUP($B257,Miljö!$B$1:$T$480,MATCH("Såld mängd produktionsspecifik fjärrvärme (GWh)",Miljö!$B$1:$T$1,0),FALSE))</f>
        <v/>
      </c>
      <c r="J257" s="122" t="str">
        <f t="shared" si="3"/>
        <v>Skellefteå Kraft AB</v>
      </c>
    </row>
    <row r="258" spans="1:10" x14ac:dyDescent="0.25">
      <c r="A258" t="s">
        <v>357</v>
      </c>
      <c r="B258" t="s">
        <v>369</v>
      </c>
      <c r="C258"/>
      <c r="D258" s="122" t="str">
        <f>IF(ISERROR(1/VLOOKUP($B258,Kraftvärmeprod!$B$1:$D$480,MATCH("Total värmeproduktion i kraftvärmeverk i kombinerad drift (GWh)",Kraftvärmeprod!$B$1:$AV$1,0),FALSE)),"Ej kraftvärme","Alternativproduktionsmetoden")</f>
        <v>Ej kraftvärme</v>
      </c>
      <c r="E258" s="122">
        <f>VLOOKUP($B258,Totalt!$B$1:$BP$480,MATCH("total el",Totalt!$B$1:$BP$1,0),FALSE)</f>
        <v>0.255</v>
      </c>
      <c r="F258" s="123" t="str">
        <f>IF(ISERROR(1/VLOOKUP($B258,Kraftvärmeprod!$B$1:$BD$480,MATCH("Total värmeproduktion i kraftvärmeverk i kombinerad drift (GWh)",Kraftvärmeprod!$B$1:$AV$1,0),FALSE)),"",VLOOKUP($B258,'Slutlig allokering kvv'!$B$1:$BA$480,MATCH(F$1,'Slutlig allokering kvv'!$B$1:$AS$1,0),FALSE))</f>
        <v/>
      </c>
      <c r="G258" s="122" t="str">
        <f>IF(ISERROR(1/VLOOKUP($B258,Kraftvärmeprod!$B$1:$AV$480,MATCH("Producerad elenergi i kraftvärmeverk (GWh)",Kraftvärmeprod!$B$1:$AV$1,0),FALSE)),"",VLOOKUP($B258,Kraftvärmeprod!$B$1:$AV$480,MATCH("Producerad elenergi i kraftvärmeverk (GWh)",Kraftvärmeprod!$B$1:$AV$1,0),FALSE))</f>
        <v/>
      </c>
      <c r="H258" s="122" t="str">
        <f>IF(ISERROR(1/VLOOKUP($B258,Miljö!$B$1:$T$480,MATCH("Såld mängd produktionsspecifik fjärrvärme (GWh)",Miljö!$B$1:$T$1,0),FALSE)),"",VLOOKUP($B258,Miljö!$B$1:$T$480,MATCH("Såld mängd produktionsspecifik fjärrvärme (GWh)",Miljö!$B$1:$T$1,0),FALSE))</f>
        <v/>
      </c>
      <c r="J258" s="122" t="str">
        <f t="shared" si="3"/>
        <v>Skellefteå Kraft AB</v>
      </c>
    </row>
    <row r="259" spans="1:10" x14ac:dyDescent="0.25">
      <c r="A259" t="s">
        <v>357</v>
      </c>
      <c r="B259" t="s">
        <v>370</v>
      </c>
      <c r="C259"/>
      <c r="D259" s="122" t="str">
        <f>IF(ISERROR(1/VLOOKUP($B259,Kraftvärmeprod!$B$1:$D$480,MATCH("Total värmeproduktion i kraftvärmeverk i kombinerad drift (GWh)",Kraftvärmeprod!$B$1:$AV$1,0),FALSE)),"Ej kraftvärme","Alternativproduktionsmetoden")</f>
        <v>Ej kraftvärme</v>
      </c>
      <c r="E259" s="122">
        <f>VLOOKUP($B259,Totalt!$B$1:$BP$480,MATCH("total el",Totalt!$B$1:$BP$1,0),FALSE)</f>
        <v>0.1</v>
      </c>
      <c r="F259" s="123" t="str">
        <f>IF(ISERROR(1/VLOOKUP($B259,Kraftvärmeprod!$B$1:$BD$480,MATCH("Total värmeproduktion i kraftvärmeverk i kombinerad drift (GWh)",Kraftvärmeprod!$B$1:$AV$1,0),FALSE)),"",VLOOKUP($B259,'Slutlig allokering kvv'!$B$1:$BA$480,MATCH(F$1,'Slutlig allokering kvv'!$B$1:$AS$1,0),FALSE))</f>
        <v/>
      </c>
      <c r="G259" s="122" t="str">
        <f>IF(ISERROR(1/VLOOKUP($B259,Kraftvärmeprod!$B$1:$AV$480,MATCH("Producerad elenergi i kraftvärmeverk (GWh)",Kraftvärmeprod!$B$1:$AV$1,0),FALSE)),"",VLOOKUP($B259,Kraftvärmeprod!$B$1:$AV$480,MATCH("Producerad elenergi i kraftvärmeverk (GWh)",Kraftvärmeprod!$B$1:$AV$1,0),FALSE))</f>
        <v/>
      </c>
      <c r="H259" s="122" t="str">
        <f>IF(ISERROR(1/VLOOKUP($B259,Miljö!$B$1:$T$480,MATCH("Såld mängd produktionsspecifik fjärrvärme (GWh)",Miljö!$B$1:$T$1,0),FALSE)),"",VLOOKUP($B259,Miljö!$B$1:$T$480,MATCH("Såld mängd produktionsspecifik fjärrvärme (GWh)",Miljö!$B$1:$T$1,0),FALSE))</f>
        <v/>
      </c>
      <c r="J259" s="122" t="str">
        <f t="shared" ref="J259:J322" si="4">A259</f>
        <v>Skellefteå Kraft AB</v>
      </c>
    </row>
    <row r="260" spans="1:10" x14ac:dyDescent="0.25">
      <c r="A260" t="s">
        <v>357</v>
      </c>
      <c r="B260" t="s">
        <v>371</v>
      </c>
      <c r="C260"/>
      <c r="D260" s="122" t="str">
        <f>IF(ISERROR(1/VLOOKUP($B260,Kraftvärmeprod!$B$1:$D$480,MATCH("Total värmeproduktion i kraftvärmeverk i kombinerad drift (GWh)",Kraftvärmeprod!$B$1:$AV$1,0),FALSE)),"Ej kraftvärme","Alternativproduktionsmetoden")</f>
        <v>Alternativproduktionsmetoden</v>
      </c>
      <c r="E260" s="122">
        <f>VLOOKUP($B260,Totalt!$B$1:$BP$480,MATCH("total el",Totalt!$B$1:$BP$1,0),FALSE)</f>
        <v>19.7088</v>
      </c>
      <c r="F260" s="123">
        <f>IF(ISERROR(1/VLOOKUP($B260,Kraftvärmeprod!$B$1:$BD$480,MATCH("Total värmeproduktion i kraftvärmeverk i kombinerad drift (GWh)",Kraftvärmeprod!$B$1:$AV$1,0),FALSE)),"",VLOOKUP($B260,'Slutlig allokering kvv'!$B$1:$BA$480,MATCH(F$1,'Slutlig allokering kvv'!$B$1:$AS$1,0),FALSE))</f>
        <v>0.44494111356362648</v>
      </c>
      <c r="G260" s="122">
        <f>IF(ISERROR(1/VLOOKUP($B260,Kraftvärmeprod!$B$1:$AV$480,MATCH("Producerad elenergi i kraftvärmeverk (GWh)",Kraftvärmeprod!$B$1:$AV$1,0),FALSE)),"",VLOOKUP($B260,Kraftvärmeprod!$B$1:$AV$480,MATCH("Producerad elenergi i kraftvärmeverk (GWh)",Kraftvärmeprod!$B$1:$AV$1,0),FALSE))</f>
        <v>145.505</v>
      </c>
      <c r="H260" s="122" t="str">
        <f>IF(ISERROR(1/VLOOKUP($B260,Miljö!$B$1:$T$480,MATCH("Såld mängd produktionsspecifik fjärrvärme (GWh)",Miljö!$B$1:$T$1,0),FALSE)),"",VLOOKUP($B260,Miljö!$B$1:$T$480,MATCH("Såld mängd produktionsspecifik fjärrvärme (GWh)",Miljö!$B$1:$T$1,0),FALSE))</f>
        <v/>
      </c>
      <c r="J260" s="122" t="str">
        <f t="shared" si="4"/>
        <v>Skellefteå Kraft AB</v>
      </c>
    </row>
    <row r="261" spans="1:10" x14ac:dyDescent="0.25">
      <c r="A261" t="s">
        <v>357</v>
      </c>
      <c r="B261" t="s">
        <v>372</v>
      </c>
      <c r="C261"/>
      <c r="D261" s="122" t="str">
        <f>IF(ISERROR(1/VLOOKUP($B261,Kraftvärmeprod!$B$1:$D$480,MATCH("Total värmeproduktion i kraftvärmeverk i kombinerad drift (GWh)",Kraftvärmeprod!$B$1:$AV$1,0),FALSE)),"Ej kraftvärme","Alternativproduktionsmetoden")</f>
        <v>Alternativproduktionsmetoden</v>
      </c>
      <c r="E261" s="122">
        <f>VLOOKUP($B261,Totalt!$B$1:$BP$480,MATCH("total el",Totalt!$B$1:$BP$1,0),FALSE)</f>
        <v>1.9770000000000001</v>
      </c>
      <c r="F261" s="123">
        <f>IF(ISERROR(1/VLOOKUP($B261,Kraftvärmeprod!$B$1:$BD$480,MATCH("Total värmeproduktion i kraftvärmeverk i kombinerad drift (GWh)",Kraftvärmeprod!$B$1:$AV$1,0),FALSE)),"",VLOOKUP($B261,'Slutlig allokering kvv'!$B$1:$BA$480,MATCH(F$1,'Slutlig allokering kvv'!$B$1:$AS$1,0),FALSE))</f>
        <v>1.0000000000000002</v>
      </c>
      <c r="G261" s="122" t="str">
        <f>IF(ISERROR(1/VLOOKUP($B261,Kraftvärmeprod!$B$1:$AV$480,MATCH("Producerad elenergi i kraftvärmeverk (GWh)",Kraftvärmeprod!$B$1:$AV$1,0),FALSE)),"",VLOOKUP($B261,Kraftvärmeprod!$B$1:$AV$480,MATCH("Producerad elenergi i kraftvärmeverk (GWh)",Kraftvärmeprod!$B$1:$AV$1,0),FALSE))</f>
        <v/>
      </c>
      <c r="H261" s="122" t="str">
        <f>IF(ISERROR(1/VLOOKUP($B261,Miljö!$B$1:$T$480,MATCH("Såld mängd produktionsspecifik fjärrvärme (GWh)",Miljö!$B$1:$T$1,0),FALSE)),"",VLOOKUP($B261,Miljö!$B$1:$T$480,MATCH("Såld mängd produktionsspecifik fjärrvärme (GWh)",Miljö!$B$1:$T$1,0),FALSE))</f>
        <v/>
      </c>
      <c r="J261" s="122" t="str">
        <f t="shared" si="4"/>
        <v>Skellefteå Kraft AB</v>
      </c>
    </row>
    <row r="262" spans="1:10" x14ac:dyDescent="0.25">
      <c r="A262" t="s">
        <v>357</v>
      </c>
      <c r="B262" t="s">
        <v>373</v>
      </c>
      <c r="C262"/>
      <c r="D262" s="122" t="str">
        <f>IF(ISERROR(1/VLOOKUP($B262,Kraftvärmeprod!$B$1:$D$480,MATCH("Total värmeproduktion i kraftvärmeverk i kombinerad drift (GWh)",Kraftvärmeprod!$B$1:$AV$1,0),FALSE)),"Ej kraftvärme","Alternativproduktionsmetoden")</f>
        <v>Ej kraftvärme</v>
      </c>
      <c r="E262" s="122">
        <f>VLOOKUP($B262,Totalt!$B$1:$BP$480,MATCH("total el",Totalt!$B$1:$BP$1,0),FALSE)</f>
        <v>1.0999999999999999E-2</v>
      </c>
      <c r="F262" s="123" t="str">
        <f>IF(ISERROR(1/VLOOKUP($B262,Kraftvärmeprod!$B$1:$BD$480,MATCH("Total värmeproduktion i kraftvärmeverk i kombinerad drift (GWh)",Kraftvärmeprod!$B$1:$AV$1,0),FALSE)),"",VLOOKUP($B262,'Slutlig allokering kvv'!$B$1:$BA$480,MATCH(F$1,'Slutlig allokering kvv'!$B$1:$AS$1,0),FALSE))</f>
        <v/>
      </c>
      <c r="G262" s="122" t="str">
        <f>IF(ISERROR(1/VLOOKUP($B262,Kraftvärmeprod!$B$1:$AV$480,MATCH("Producerad elenergi i kraftvärmeverk (GWh)",Kraftvärmeprod!$B$1:$AV$1,0),FALSE)),"",VLOOKUP($B262,Kraftvärmeprod!$B$1:$AV$480,MATCH("Producerad elenergi i kraftvärmeverk (GWh)",Kraftvärmeprod!$B$1:$AV$1,0),FALSE))</f>
        <v/>
      </c>
      <c r="H262" s="122" t="str">
        <f>IF(ISERROR(1/VLOOKUP($B262,Miljö!$B$1:$T$480,MATCH("Såld mängd produktionsspecifik fjärrvärme (GWh)",Miljö!$B$1:$T$1,0),FALSE)),"",VLOOKUP($B262,Miljö!$B$1:$T$480,MATCH("Såld mängd produktionsspecifik fjärrvärme (GWh)",Miljö!$B$1:$T$1,0),FALSE))</f>
        <v/>
      </c>
      <c r="J262" s="122" t="str">
        <f t="shared" si="4"/>
        <v>Skellefteå Kraft AB</v>
      </c>
    </row>
    <row r="263" spans="1:10" x14ac:dyDescent="0.25">
      <c r="A263" t="s">
        <v>357</v>
      </c>
      <c r="B263" t="s">
        <v>374</v>
      </c>
      <c r="C263"/>
      <c r="D263" s="122" t="str">
        <f>IF(ISERROR(1/VLOOKUP($B263,Kraftvärmeprod!$B$1:$D$480,MATCH("Total värmeproduktion i kraftvärmeverk i kombinerad drift (GWh)",Kraftvärmeprod!$B$1:$AV$1,0),FALSE)),"Ej kraftvärme","Alternativproduktionsmetoden")</f>
        <v>Ej kraftvärme</v>
      </c>
      <c r="E263" s="122">
        <f>VLOOKUP($B263,Totalt!$B$1:$BP$480,MATCH("total el",Totalt!$B$1:$BP$1,0),FALSE)</f>
        <v>0.16500000000000001</v>
      </c>
      <c r="F263" s="123" t="str">
        <f>IF(ISERROR(1/VLOOKUP($B263,Kraftvärmeprod!$B$1:$BD$480,MATCH("Total värmeproduktion i kraftvärmeverk i kombinerad drift (GWh)",Kraftvärmeprod!$B$1:$AV$1,0),FALSE)),"",VLOOKUP($B263,'Slutlig allokering kvv'!$B$1:$BA$480,MATCH(F$1,'Slutlig allokering kvv'!$B$1:$AS$1,0),FALSE))</f>
        <v/>
      </c>
      <c r="G263" s="122" t="str">
        <f>IF(ISERROR(1/VLOOKUP($B263,Kraftvärmeprod!$B$1:$AV$480,MATCH("Producerad elenergi i kraftvärmeverk (GWh)",Kraftvärmeprod!$B$1:$AV$1,0),FALSE)),"",VLOOKUP($B263,Kraftvärmeprod!$B$1:$AV$480,MATCH("Producerad elenergi i kraftvärmeverk (GWh)",Kraftvärmeprod!$B$1:$AV$1,0),FALSE))</f>
        <v/>
      </c>
      <c r="H263" s="122" t="str">
        <f>IF(ISERROR(1/VLOOKUP($B263,Miljö!$B$1:$T$480,MATCH("Såld mängd produktionsspecifik fjärrvärme (GWh)",Miljö!$B$1:$T$1,0),FALSE)),"",VLOOKUP($B263,Miljö!$B$1:$T$480,MATCH("Såld mängd produktionsspecifik fjärrvärme (GWh)",Miljö!$B$1:$T$1,0),FALSE))</f>
        <v/>
      </c>
      <c r="J263" s="122" t="str">
        <f t="shared" si="4"/>
        <v>Skellefteå Kraft AB</v>
      </c>
    </row>
    <row r="264" spans="1:10" x14ac:dyDescent="0.25">
      <c r="A264" t="s">
        <v>357</v>
      </c>
      <c r="B264" t="s">
        <v>375</v>
      </c>
      <c r="C264"/>
      <c r="D264" s="122" t="str">
        <f>IF(ISERROR(1/VLOOKUP($B264,Kraftvärmeprod!$B$1:$D$480,MATCH("Total värmeproduktion i kraftvärmeverk i kombinerad drift (GWh)",Kraftvärmeprod!$B$1:$AV$1,0),FALSE)),"Ej kraftvärme","Alternativproduktionsmetoden")</f>
        <v>Ej kraftvärme</v>
      </c>
      <c r="E264" s="122">
        <f>VLOOKUP($B264,Totalt!$B$1:$BP$480,MATCH("total el",Totalt!$B$1:$BP$1,0),FALSE)</f>
        <v>4.8000000000000001E-2</v>
      </c>
      <c r="F264" s="123" t="str">
        <f>IF(ISERROR(1/VLOOKUP($B264,Kraftvärmeprod!$B$1:$BD$480,MATCH("Total värmeproduktion i kraftvärmeverk i kombinerad drift (GWh)",Kraftvärmeprod!$B$1:$AV$1,0),FALSE)),"",VLOOKUP($B264,'Slutlig allokering kvv'!$B$1:$BA$480,MATCH(F$1,'Slutlig allokering kvv'!$B$1:$AS$1,0),FALSE))</f>
        <v/>
      </c>
      <c r="G264" s="122" t="str">
        <f>IF(ISERROR(1/VLOOKUP($B264,Kraftvärmeprod!$B$1:$AV$480,MATCH("Producerad elenergi i kraftvärmeverk (GWh)",Kraftvärmeprod!$B$1:$AV$1,0),FALSE)),"",VLOOKUP($B264,Kraftvärmeprod!$B$1:$AV$480,MATCH("Producerad elenergi i kraftvärmeverk (GWh)",Kraftvärmeprod!$B$1:$AV$1,0),FALSE))</f>
        <v/>
      </c>
      <c r="H264" s="122" t="str">
        <f>IF(ISERROR(1/VLOOKUP($B264,Miljö!$B$1:$T$480,MATCH("Såld mängd produktionsspecifik fjärrvärme (GWh)",Miljö!$B$1:$T$1,0),FALSE)),"",VLOOKUP($B264,Miljö!$B$1:$T$480,MATCH("Såld mängd produktionsspecifik fjärrvärme (GWh)",Miljö!$B$1:$T$1,0),FALSE))</f>
        <v/>
      </c>
      <c r="J264" s="122" t="str">
        <f t="shared" si="4"/>
        <v>Skellefteå Kraft AB</v>
      </c>
    </row>
    <row r="265" spans="1:10" x14ac:dyDescent="0.25">
      <c r="A265" t="s">
        <v>376</v>
      </c>
      <c r="B265" t="s">
        <v>377</v>
      </c>
      <c r="C265"/>
      <c r="D265" s="122" t="str">
        <f>IF(ISERROR(1/VLOOKUP($B265,Kraftvärmeprod!$B$1:$D$480,MATCH("Total värmeproduktion i kraftvärmeverk i kombinerad drift (GWh)",Kraftvärmeprod!$B$1:$AV$1,0),FALSE)),"Ej kraftvärme","Alternativproduktionsmetoden")</f>
        <v>Ej kraftvärme</v>
      </c>
      <c r="E265" s="122">
        <f>VLOOKUP($B265,Totalt!$B$1:$BP$480,MATCH("total el",Totalt!$B$1:$BP$1,0),FALSE)</f>
        <v>0.08</v>
      </c>
      <c r="F265" s="123" t="str">
        <f>IF(ISERROR(1/VLOOKUP($B265,Kraftvärmeprod!$B$1:$BD$480,MATCH("Total värmeproduktion i kraftvärmeverk i kombinerad drift (GWh)",Kraftvärmeprod!$B$1:$AV$1,0),FALSE)),"",VLOOKUP($B265,'Slutlig allokering kvv'!$B$1:$BA$480,MATCH(F$1,'Slutlig allokering kvv'!$B$1:$AS$1,0),FALSE))</f>
        <v/>
      </c>
      <c r="G265" s="122" t="str">
        <f>IF(ISERROR(1/VLOOKUP($B265,Kraftvärmeprod!$B$1:$AV$480,MATCH("Producerad elenergi i kraftvärmeverk (GWh)",Kraftvärmeprod!$B$1:$AV$1,0),FALSE)),"",VLOOKUP($B265,Kraftvärmeprod!$B$1:$AV$480,MATCH("Producerad elenergi i kraftvärmeverk (GWh)",Kraftvärmeprod!$B$1:$AV$1,0),FALSE))</f>
        <v/>
      </c>
      <c r="H265" s="122" t="str">
        <f>IF(ISERROR(1/VLOOKUP($B265,Miljö!$B$1:$T$480,MATCH("Såld mängd produktionsspecifik fjärrvärme (GWh)",Miljö!$B$1:$T$1,0),FALSE)),"",VLOOKUP($B265,Miljö!$B$1:$T$480,MATCH("Såld mängd produktionsspecifik fjärrvärme (GWh)",Miljö!$B$1:$T$1,0),FALSE))</f>
        <v/>
      </c>
      <c r="J265" s="122" t="str">
        <f t="shared" si="4"/>
        <v>Skövde Värmeverk AB</v>
      </c>
    </row>
    <row r="266" spans="1:10" x14ac:dyDescent="0.25">
      <c r="A266" t="s">
        <v>376</v>
      </c>
      <c r="B266" t="s">
        <v>378</v>
      </c>
      <c r="C266"/>
      <c r="D266" s="122" t="str">
        <f>IF(ISERROR(1/VLOOKUP($B266,Kraftvärmeprod!$B$1:$D$480,MATCH("Total värmeproduktion i kraftvärmeverk i kombinerad drift (GWh)",Kraftvärmeprod!$B$1:$AV$1,0),FALSE)),"Ej kraftvärme","Alternativproduktionsmetoden")</f>
        <v>Alternativproduktionsmetoden</v>
      </c>
      <c r="E266" s="122">
        <f>VLOOKUP($B266,Totalt!$B$1:$BP$480,MATCH("total el",Totalt!$B$1:$BP$1,0),FALSE)</f>
        <v>9.7338299999999993</v>
      </c>
      <c r="F266" s="123">
        <f>IF(ISERROR(1/VLOOKUP($B266,Kraftvärmeprod!$B$1:$BD$480,MATCH("Total värmeproduktion i kraftvärmeverk i kombinerad drift (GWh)",Kraftvärmeprod!$B$1:$AV$1,0),FALSE)),"",VLOOKUP($B266,'Slutlig allokering kvv'!$B$1:$BA$480,MATCH(F$1,'Slutlig allokering kvv'!$B$1:$AS$1,0),FALSE))</f>
        <v>0.81295331846068031</v>
      </c>
      <c r="G266" s="122">
        <f>IF(ISERROR(1/VLOOKUP($B266,Kraftvärmeprod!$B$1:$AV$480,MATCH("Producerad elenergi i kraftvärmeverk (GWh)",Kraftvärmeprod!$B$1:$AV$1,0),FALSE)),"",VLOOKUP($B266,Kraftvärmeprod!$B$1:$AV$480,MATCH("Producerad elenergi i kraftvärmeverk (GWh)",Kraftvärmeprod!$B$1:$AV$1,0),FALSE))</f>
        <v>11.4</v>
      </c>
      <c r="H266" s="122" t="str">
        <f>IF(ISERROR(1/VLOOKUP($B266,Miljö!$B$1:$T$480,MATCH("Såld mängd produktionsspecifik fjärrvärme (GWh)",Miljö!$B$1:$T$1,0),FALSE)),"",VLOOKUP($B266,Miljö!$B$1:$T$480,MATCH("Såld mängd produktionsspecifik fjärrvärme (GWh)",Miljö!$B$1:$T$1,0),FALSE))</f>
        <v/>
      </c>
      <c r="J266" s="122" t="str">
        <f t="shared" si="4"/>
        <v>Skövde Värmeverk AB</v>
      </c>
    </row>
    <row r="267" spans="1:10" x14ac:dyDescent="0.25">
      <c r="A267" t="s">
        <v>376</v>
      </c>
      <c r="B267" t="s">
        <v>379</v>
      </c>
      <c r="C267"/>
      <c r="D267" s="122" t="str">
        <f>IF(ISERROR(1/VLOOKUP($B267,Kraftvärmeprod!$B$1:$D$480,MATCH("Total värmeproduktion i kraftvärmeverk i kombinerad drift (GWh)",Kraftvärmeprod!$B$1:$AV$1,0),FALSE)),"Ej kraftvärme","Alternativproduktionsmetoden")</f>
        <v>Ej kraftvärme</v>
      </c>
      <c r="E267" s="122">
        <f>VLOOKUP($B267,Totalt!$B$1:$BP$480,MATCH("total el",Totalt!$B$1:$BP$1,0),FALSE)</f>
        <v>5.3999999999999999E-2</v>
      </c>
      <c r="F267" s="123" t="str">
        <f>IF(ISERROR(1/VLOOKUP($B267,Kraftvärmeprod!$B$1:$BD$480,MATCH("Total värmeproduktion i kraftvärmeverk i kombinerad drift (GWh)",Kraftvärmeprod!$B$1:$AV$1,0),FALSE)),"",VLOOKUP($B267,'Slutlig allokering kvv'!$B$1:$BA$480,MATCH(F$1,'Slutlig allokering kvv'!$B$1:$AS$1,0),FALSE))</f>
        <v/>
      </c>
      <c r="G267" s="122" t="str">
        <f>IF(ISERROR(1/VLOOKUP($B267,Kraftvärmeprod!$B$1:$AV$480,MATCH("Producerad elenergi i kraftvärmeverk (GWh)",Kraftvärmeprod!$B$1:$AV$1,0),FALSE)),"",VLOOKUP($B267,Kraftvärmeprod!$B$1:$AV$480,MATCH("Producerad elenergi i kraftvärmeverk (GWh)",Kraftvärmeprod!$B$1:$AV$1,0),FALSE))</f>
        <v/>
      </c>
      <c r="H267" s="122" t="str">
        <f>IF(ISERROR(1/VLOOKUP($B267,Miljö!$B$1:$T$480,MATCH("Såld mängd produktionsspecifik fjärrvärme (GWh)",Miljö!$B$1:$T$1,0),FALSE)),"",VLOOKUP($B267,Miljö!$B$1:$T$480,MATCH("Såld mängd produktionsspecifik fjärrvärme (GWh)",Miljö!$B$1:$T$1,0),FALSE))</f>
        <v/>
      </c>
      <c r="J267" s="122" t="str">
        <f t="shared" si="4"/>
        <v>Skövde Värmeverk AB</v>
      </c>
    </row>
    <row r="268" spans="1:10" x14ac:dyDescent="0.25">
      <c r="A268" t="s">
        <v>376</v>
      </c>
      <c r="B268" t="s">
        <v>380</v>
      </c>
      <c r="C268"/>
      <c r="D268" s="122" t="str">
        <f>IF(ISERROR(1/VLOOKUP($B268,Kraftvärmeprod!$B$1:$D$480,MATCH("Total värmeproduktion i kraftvärmeverk i kombinerad drift (GWh)",Kraftvärmeprod!$B$1:$AV$1,0),FALSE)),"Ej kraftvärme","Alternativproduktionsmetoden")</f>
        <v>Ej kraftvärme</v>
      </c>
      <c r="E268" s="122">
        <f>VLOOKUP($B268,Totalt!$B$1:$BP$480,MATCH("total el",Totalt!$B$1:$BP$1,0),FALSE)</f>
        <v>2.3E-2</v>
      </c>
      <c r="F268" s="123" t="str">
        <f>IF(ISERROR(1/VLOOKUP($B268,Kraftvärmeprod!$B$1:$BD$480,MATCH("Total värmeproduktion i kraftvärmeverk i kombinerad drift (GWh)",Kraftvärmeprod!$B$1:$AV$1,0),FALSE)),"",VLOOKUP($B268,'Slutlig allokering kvv'!$B$1:$BA$480,MATCH(F$1,'Slutlig allokering kvv'!$B$1:$AS$1,0),FALSE))</f>
        <v/>
      </c>
      <c r="G268" s="122" t="str">
        <f>IF(ISERROR(1/VLOOKUP($B268,Kraftvärmeprod!$B$1:$AV$480,MATCH("Producerad elenergi i kraftvärmeverk (GWh)",Kraftvärmeprod!$B$1:$AV$1,0),FALSE)),"",VLOOKUP($B268,Kraftvärmeprod!$B$1:$AV$480,MATCH("Producerad elenergi i kraftvärmeverk (GWh)",Kraftvärmeprod!$B$1:$AV$1,0),FALSE))</f>
        <v/>
      </c>
      <c r="H268" s="122" t="str">
        <f>IF(ISERROR(1/VLOOKUP($B268,Miljö!$B$1:$T$480,MATCH("Såld mängd produktionsspecifik fjärrvärme (GWh)",Miljö!$B$1:$T$1,0),FALSE)),"",VLOOKUP($B268,Miljö!$B$1:$T$480,MATCH("Såld mängd produktionsspecifik fjärrvärme (GWh)",Miljö!$B$1:$T$1,0),FALSE))</f>
        <v/>
      </c>
      <c r="J268" s="122" t="str">
        <f t="shared" si="4"/>
        <v>Skövde Värmeverk AB</v>
      </c>
    </row>
    <row r="269" spans="1:10" x14ac:dyDescent="0.25">
      <c r="A269" t="s">
        <v>376</v>
      </c>
      <c r="B269" t="s">
        <v>381</v>
      </c>
      <c r="C269"/>
      <c r="D269" s="122" t="str">
        <f>IF(ISERROR(1/VLOOKUP($B269,Kraftvärmeprod!$B$1:$D$480,MATCH("Total värmeproduktion i kraftvärmeverk i kombinerad drift (GWh)",Kraftvärmeprod!$B$1:$AV$1,0),FALSE)),"Ej kraftvärme","Alternativproduktionsmetoden")</f>
        <v>Ej kraftvärme</v>
      </c>
      <c r="E269" s="122">
        <f>VLOOKUP($B269,Totalt!$B$1:$BP$480,MATCH("total el",Totalt!$B$1:$BP$1,0),FALSE)</f>
        <v>4.5999999999999999E-2</v>
      </c>
      <c r="F269" s="123" t="str">
        <f>IF(ISERROR(1/VLOOKUP($B269,Kraftvärmeprod!$B$1:$BD$480,MATCH("Total värmeproduktion i kraftvärmeverk i kombinerad drift (GWh)",Kraftvärmeprod!$B$1:$AV$1,0),FALSE)),"",VLOOKUP($B269,'Slutlig allokering kvv'!$B$1:$BA$480,MATCH(F$1,'Slutlig allokering kvv'!$B$1:$AS$1,0),FALSE))</f>
        <v/>
      </c>
      <c r="G269" s="122" t="str">
        <f>IF(ISERROR(1/VLOOKUP($B269,Kraftvärmeprod!$B$1:$AV$480,MATCH("Producerad elenergi i kraftvärmeverk (GWh)",Kraftvärmeprod!$B$1:$AV$1,0),FALSE)),"",VLOOKUP($B269,Kraftvärmeprod!$B$1:$AV$480,MATCH("Producerad elenergi i kraftvärmeverk (GWh)",Kraftvärmeprod!$B$1:$AV$1,0),FALSE))</f>
        <v/>
      </c>
      <c r="H269" s="122" t="str">
        <f>IF(ISERROR(1/VLOOKUP($B269,Miljö!$B$1:$T$480,MATCH("Såld mängd produktionsspecifik fjärrvärme (GWh)",Miljö!$B$1:$T$1,0),FALSE)),"",VLOOKUP($B269,Miljö!$B$1:$T$480,MATCH("Såld mängd produktionsspecifik fjärrvärme (GWh)",Miljö!$B$1:$T$1,0),FALSE))</f>
        <v/>
      </c>
      <c r="J269" s="122" t="str">
        <f t="shared" si="4"/>
        <v>Skövde Värmeverk AB</v>
      </c>
    </row>
    <row r="270" spans="1:10" x14ac:dyDescent="0.25">
      <c r="A270" t="s">
        <v>382</v>
      </c>
      <c r="B270" t="s">
        <v>383</v>
      </c>
      <c r="C270"/>
      <c r="D270" s="122" t="str">
        <f>IF(ISERROR(1/VLOOKUP($B270,Kraftvärmeprod!$B$1:$D$480,MATCH("Total värmeproduktion i kraftvärmeverk i kombinerad drift (GWh)",Kraftvärmeprod!$B$1:$AV$1,0),FALSE)),"Ej kraftvärme","Alternativproduktionsmetoden")</f>
        <v>Ej kraftvärme</v>
      </c>
      <c r="E270" s="122">
        <f>VLOOKUP($B270,Totalt!$B$1:$BP$480,MATCH("total el",Totalt!$B$1:$BP$1,0),FALSE)</f>
        <v>6.2490000000000006</v>
      </c>
      <c r="F270" s="123" t="str">
        <f>IF(ISERROR(1/VLOOKUP($B270,Kraftvärmeprod!$B$1:$BD$480,MATCH("Total värmeproduktion i kraftvärmeverk i kombinerad drift (GWh)",Kraftvärmeprod!$B$1:$AV$1,0),FALSE)),"",VLOOKUP($B270,'Slutlig allokering kvv'!$B$1:$BA$480,MATCH(F$1,'Slutlig allokering kvv'!$B$1:$AS$1,0),FALSE))</f>
        <v/>
      </c>
      <c r="G270" s="122" t="str">
        <f>IF(ISERROR(1/VLOOKUP($B270,Kraftvärmeprod!$B$1:$AV$480,MATCH("Producerad elenergi i kraftvärmeverk (GWh)",Kraftvärmeprod!$B$1:$AV$1,0),FALSE)),"",VLOOKUP($B270,Kraftvärmeprod!$B$1:$AV$480,MATCH("Producerad elenergi i kraftvärmeverk (GWh)",Kraftvärmeprod!$B$1:$AV$1,0),FALSE))</f>
        <v/>
      </c>
      <c r="H270" s="122" t="str">
        <f>IF(ISERROR(1/VLOOKUP($B270,Miljö!$B$1:$T$480,MATCH("Såld mängd produktionsspecifik fjärrvärme (GWh)",Miljö!$B$1:$T$1,0),FALSE)),"",VLOOKUP($B270,Miljö!$B$1:$T$480,MATCH("Såld mängd produktionsspecifik fjärrvärme (GWh)",Miljö!$B$1:$T$1,0),FALSE))</f>
        <v/>
      </c>
      <c r="J270" s="122" t="str">
        <f t="shared" si="4"/>
        <v>Smedjebacken Energi AB</v>
      </c>
    </row>
    <row r="271" spans="1:10" x14ac:dyDescent="0.25">
      <c r="A271" t="s">
        <v>382</v>
      </c>
      <c r="B271" t="s">
        <v>384</v>
      </c>
      <c r="C271"/>
      <c r="D271" s="122" t="str">
        <f>IF(ISERROR(1/VLOOKUP($B271,Kraftvärmeprod!$B$1:$D$480,MATCH("Total värmeproduktion i kraftvärmeverk i kombinerad drift (GWh)",Kraftvärmeprod!$B$1:$AV$1,0),FALSE)),"Ej kraftvärme","Alternativproduktionsmetoden")</f>
        <v>Ej kraftvärme</v>
      </c>
      <c r="E271" s="122">
        <f>VLOOKUP($B271,Totalt!$B$1:$BP$480,MATCH("total el",Totalt!$B$1:$BP$1,0),FALSE)</f>
        <v>0.1</v>
      </c>
      <c r="F271" s="123" t="str">
        <f>IF(ISERROR(1/VLOOKUP($B271,Kraftvärmeprod!$B$1:$BD$480,MATCH("Total värmeproduktion i kraftvärmeverk i kombinerad drift (GWh)",Kraftvärmeprod!$B$1:$AV$1,0),FALSE)),"",VLOOKUP($B271,'Slutlig allokering kvv'!$B$1:$BA$480,MATCH(F$1,'Slutlig allokering kvv'!$B$1:$AS$1,0),FALSE))</f>
        <v/>
      </c>
      <c r="G271" s="122" t="str">
        <f>IF(ISERROR(1/VLOOKUP($B271,Kraftvärmeprod!$B$1:$AV$480,MATCH("Producerad elenergi i kraftvärmeverk (GWh)",Kraftvärmeprod!$B$1:$AV$1,0),FALSE)),"",VLOOKUP($B271,Kraftvärmeprod!$B$1:$AV$480,MATCH("Producerad elenergi i kraftvärmeverk (GWh)",Kraftvärmeprod!$B$1:$AV$1,0),FALSE))</f>
        <v/>
      </c>
      <c r="H271" s="122" t="str">
        <f>IF(ISERROR(1/VLOOKUP($B271,Miljö!$B$1:$T$480,MATCH("Såld mängd produktionsspecifik fjärrvärme (GWh)",Miljö!$B$1:$T$1,0),FALSE)),"",VLOOKUP($B271,Miljö!$B$1:$T$480,MATCH("Såld mängd produktionsspecifik fjärrvärme (GWh)",Miljö!$B$1:$T$1,0),FALSE))</f>
        <v/>
      </c>
      <c r="J271" s="122" t="str">
        <f t="shared" si="4"/>
        <v>Smedjebacken Energi AB</v>
      </c>
    </row>
    <row r="272" spans="1:10" x14ac:dyDescent="0.25">
      <c r="A272" t="s">
        <v>385</v>
      </c>
      <c r="B272" t="s">
        <v>386</v>
      </c>
      <c r="C272"/>
      <c r="D272" s="122" t="str">
        <f>IF(ISERROR(1/VLOOKUP($B272,Kraftvärmeprod!$B$1:$D$480,MATCH("Total värmeproduktion i kraftvärmeverk i kombinerad drift (GWh)",Kraftvärmeprod!$B$1:$AV$1,0),FALSE)),"Ej kraftvärme","Alternativproduktionsmetoden")</f>
        <v>Ej kraftvärme</v>
      </c>
      <c r="E272" s="122">
        <f>VLOOKUP($B272,Totalt!$B$1:$BP$480,MATCH("total el",Totalt!$B$1:$BP$1,0),FALSE)</f>
        <v>8.82</v>
      </c>
      <c r="F272" s="123" t="str">
        <f>IF(ISERROR(1/VLOOKUP($B272,Kraftvärmeprod!$B$1:$BD$480,MATCH("Total värmeproduktion i kraftvärmeverk i kombinerad drift (GWh)",Kraftvärmeprod!$B$1:$AV$1,0),FALSE)),"",VLOOKUP($B272,'Slutlig allokering kvv'!$B$1:$BA$480,MATCH(F$1,'Slutlig allokering kvv'!$B$1:$AS$1,0),FALSE))</f>
        <v/>
      </c>
      <c r="G272" s="122" t="str">
        <f>IF(ISERROR(1/VLOOKUP($B272,Kraftvärmeprod!$B$1:$AV$480,MATCH("Producerad elenergi i kraftvärmeverk (GWh)",Kraftvärmeprod!$B$1:$AV$1,0),FALSE)),"",VLOOKUP($B272,Kraftvärmeprod!$B$1:$AV$480,MATCH("Producerad elenergi i kraftvärmeverk (GWh)",Kraftvärmeprod!$B$1:$AV$1,0),FALSE))</f>
        <v/>
      </c>
      <c r="H272" s="122" t="str">
        <f>IF(ISERROR(1/VLOOKUP($B272,Miljö!$B$1:$T$480,MATCH("Såld mängd produktionsspecifik fjärrvärme (GWh)",Miljö!$B$1:$T$1,0),FALSE)),"",VLOOKUP($B272,Miljö!$B$1:$T$480,MATCH("Såld mängd produktionsspecifik fjärrvärme (GWh)",Miljö!$B$1:$T$1,0),FALSE))</f>
        <v/>
      </c>
      <c r="J272" s="122" t="str">
        <f t="shared" si="4"/>
        <v>Sollentuna Energi AB</v>
      </c>
    </row>
    <row r="273" spans="1:10" x14ac:dyDescent="0.25">
      <c r="A273" t="s">
        <v>387</v>
      </c>
      <c r="B273" t="s">
        <v>388</v>
      </c>
      <c r="C273"/>
      <c r="D273" s="122" t="str">
        <f>IF(ISERROR(1/VLOOKUP($B273,Kraftvärmeprod!$B$1:$D$480,MATCH("Total värmeproduktion i kraftvärmeverk i kombinerad drift (GWh)",Kraftvärmeprod!$B$1:$AV$1,0),FALSE)),"Ej kraftvärme","Alternativproduktionsmetoden")</f>
        <v>Ej kraftvärme</v>
      </c>
      <c r="E273" s="122">
        <f>VLOOKUP($B273,Totalt!$B$1:$BP$480,MATCH("total el",Totalt!$B$1:$BP$1,0),FALSE)</f>
        <v>1.48</v>
      </c>
      <c r="F273" s="123" t="str">
        <f>IF(ISERROR(1/VLOOKUP($B273,Kraftvärmeprod!$B$1:$BD$480,MATCH("Total värmeproduktion i kraftvärmeverk i kombinerad drift (GWh)",Kraftvärmeprod!$B$1:$AV$1,0),FALSE)),"",VLOOKUP($B273,'Slutlig allokering kvv'!$B$1:$BA$480,MATCH(F$1,'Slutlig allokering kvv'!$B$1:$AS$1,0),FALSE))</f>
        <v/>
      </c>
      <c r="G273" s="122" t="str">
        <f>IF(ISERROR(1/VLOOKUP($B273,Kraftvärmeprod!$B$1:$AV$480,MATCH("Producerad elenergi i kraftvärmeverk (GWh)",Kraftvärmeprod!$B$1:$AV$1,0),FALSE)),"",VLOOKUP($B273,Kraftvärmeprod!$B$1:$AV$480,MATCH("Producerad elenergi i kraftvärmeverk (GWh)",Kraftvärmeprod!$B$1:$AV$1,0),FALSE))</f>
        <v/>
      </c>
      <c r="H273" s="122" t="str">
        <f>IF(ISERROR(1/VLOOKUP($B273,Miljö!$B$1:$T$480,MATCH("Såld mängd produktionsspecifik fjärrvärme (GWh)",Miljö!$B$1:$T$1,0),FALSE)),"",VLOOKUP($B273,Miljö!$B$1:$T$480,MATCH("Såld mängd produktionsspecifik fjärrvärme (GWh)",Miljö!$B$1:$T$1,0),FALSE))</f>
        <v/>
      </c>
      <c r="J273" s="122" t="str">
        <f t="shared" si="4"/>
        <v>Solör Bioenergi Svenljunga AB</v>
      </c>
    </row>
    <row r="274" spans="1:10" x14ac:dyDescent="0.25">
      <c r="A274" t="s">
        <v>389</v>
      </c>
      <c r="B274" t="s">
        <v>390</v>
      </c>
      <c r="C274"/>
      <c r="D274" s="122" t="str">
        <f>IF(ISERROR(1/VLOOKUP($B274,Kraftvärmeprod!$B$1:$D$480,MATCH("Total värmeproduktion i kraftvärmeverk i kombinerad drift (GWh)",Kraftvärmeprod!$B$1:$AV$1,0),FALSE)),"Ej kraftvärme","Alternativproduktionsmetoden")</f>
        <v>Alternativproduktionsmetoden</v>
      </c>
      <c r="E274" s="122">
        <f>VLOOKUP($B274,Totalt!$B$1:$BP$480,MATCH("total el",Totalt!$B$1:$BP$1,0),FALSE)</f>
        <v>3.6337000000000002</v>
      </c>
      <c r="F274" s="123">
        <f>IF(ISERROR(1/VLOOKUP($B274,Kraftvärmeprod!$B$1:$BD$480,MATCH("Total värmeproduktion i kraftvärmeverk i kombinerad drift (GWh)",Kraftvärmeprod!$B$1:$AV$1,0),FALSE)),"",VLOOKUP($B274,'Slutlig allokering kvv'!$B$1:$BA$480,MATCH(F$1,'Slutlig allokering kvv'!$B$1:$AS$1,0),FALSE))</f>
        <v>0.8913283582089554</v>
      </c>
      <c r="G274" s="122">
        <f>IF(ISERROR(1/VLOOKUP($B274,Kraftvärmeprod!$B$1:$AV$480,MATCH("Producerad elenergi i kraftvärmeverk (GWh)",Kraftvärmeprod!$B$1:$AV$1,0),FALSE)),"",VLOOKUP($B274,Kraftvärmeprod!$B$1:$AV$480,MATCH("Producerad elenergi i kraftvärmeverk (GWh)",Kraftvärmeprod!$B$1:$AV$1,0),FALSE))</f>
        <v>0.16</v>
      </c>
      <c r="H274" s="122" t="str">
        <f>IF(ISERROR(1/VLOOKUP($B274,Miljö!$B$1:$T$480,MATCH("Såld mängd produktionsspecifik fjärrvärme (GWh)",Miljö!$B$1:$T$1,0),FALSE)),"",VLOOKUP($B274,Miljö!$B$1:$T$480,MATCH("Såld mängd produktionsspecifik fjärrvärme (GWh)",Miljö!$B$1:$T$1,0),FALSE))</f>
        <v/>
      </c>
      <c r="J274" s="122" t="str">
        <f t="shared" si="4"/>
        <v>Statkraft Värme AB</v>
      </c>
    </row>
    <row r="275" spans="1:10" x14ac:dyDescent="0.25">
      <c r="A275" t="s">
        <v>389</v>
      </c>
      <c r="B275" t="s">
        <v>391</v>
      </c>
      <c r="C275"/>
      <c r="D275" s="122" t="str">
        <f>IF(ISERROR(1/VLOOKUP($B275,Kraftvärmeprod!$B$1:$D$480,MATCH("Total värmeproduktion i kraftvärmeverk i kombinerad drift (GWh)",Kraftvärmeprod!$B$1:$AV$1,0),FALSE)),"Ej kraftvärme","Alternativproduktionsmetoden")</f>
        <v>Ej kraftvärme</v>
      </c>
      <c r="E275" s="122">
        <f>VLOOKUP($B275,Totalt!$B$1:$BP$480,MATCH("total el",Totalt!$B$1:$BP$1,0),FALSE)</f>
        <v>0.71</v>
      </c>
      <c r="F275" s="123" t="str">
        <f>IF(ISERROR(1/VLOOKUP($B275,Kraftvärmeprod!$B$1:$BD$480,MATCH("Total värmeproduktion i kraftvärmeverk i kombinerad drift (GWh)",Kraftvärmeprod!$B$1:$AV$1,0),FALSE)),"",VLOOKUP($B275,'Slutlig allokering kvv'!$B$1:$BA$480,MATCH(F$1,'Slutlig allokering kvv'!$B$1:$AS$1,0),FALSE))</f>
        <v/>
      </c>
      <c r="G275" s="122" t="str">
        <f>IF(ISERROR(1/VLOOKUP($B275,Kraftvärmeprod!$B$1:$AV$480,MATCH("Producerad elenergi i kraftvärmeverk (GWh)",Kraftvärmeprod!$B$1:$AV$1,0),FALSE)),"",VLOOKUP($B275,Kraftvärmeprod!$B$1:$AV$480,MATCH("Producerad elenergi i kraftvärmeverk (GWh)",Kraftvärmeprod!$B$1:$AV$1,0),FALSE))</f>
        <v/>
      </c>
      <c r="H275" s="122" t="str">
        <f>IF(ISERROR(1/VLOOKUP($B275,Miljö!$B$1:$T$480,MATCH("Såld mängd produktionsspecifik fjärrvärme (GWh)",Miljö!$B$1:$T$1,0),FALSE)),"",VLOOKUP($B275,Miljö!$B$1:$T$480,MATCH("Såld mängd produktionsspecifik fjärrvärme (GWh)",Miljö!$B$1:$T$1,0),FALSE))</f>
        <v/>
      </c>
      <c r="J275" s="122" t="str">
        <f t="shared" si="4"/>
        <v>Statkraft Värme AB</v>
      </c>
    </row>
    <row r="276" spans="1:10" x14ac:dyDescent="0.25">
      <c r="A276" t="s">
        <v>389</v>
      </c>
      <c r="B276" t="s">
        <v>392</v>
      </c>
      <c r="C276"/>
      <c r="D276" s="122" t="str">
        <f>IF(ISERROR(1/VLOOKUP($B276,Kraftvärmeprod!$B$1:$D$480,MATCH("Total värmeproduktion i kraftvärmeverk i kombinerad drift (GWh)",Kraftvärmeprod!$B$1:$AV$1,0),FALSE)),"Ej kraftvärme","Alternativproduktionsmetoden")</f>
        <v>Ej kraftvärme</v>
      </c>
      <c r="E276" s="122">
        <f>VLOOKUP($B276,Totalt!$B$1:$BP$480,MATCH("total el",Totalt!$B$1:$BP$1,0),FALSE)</f>
        <v>0.19</v>
      </c>
      <c r="F276" s="123" t="str">
        <f>IF(ISERROR(1/VLOOKUP($B276,Kraftvärmeprod!$B$1:$BD$480,MATCH("Total värmeproduktion i kraftvärmeverk i kombinerad drift (GWh)",Kraftvärmeprod!$B$1:$AV$1,0),FALSE)),"",VLOOKUP($B276,'Slutlig allokering kvv'!$B$1:$BA$480,MATCH(F$1,'Slutlig allokering kvv'!$B$1:$AS$1,0),FALSE))</f>
        <v/>
      </c>
      <c r="G276" s="122" t="str">
        <f>IF(ISERROR(1/VLOOKUP($B276,Kraftvärmeprod!$B$1:$AV$480,MATCH("Producerad elenergi i kraftvärmeverk (GWh)",Kraftvärmeprod!$B$1:$AV$1,0),FALSE)),"",VLOOKUP($B276,Kraftvärmeprod!$B$1:$AV$480,MATCH("Producerad elenergi i kraftvärmeverk (GWh)",Kraftvärmeprod!$B$1:$AV$1,0),FALSE))</f>
        <v/>
      </c>
      <c r="H276" s="122" t="str">
        <f>IF(ISERROR(1/VLOOKUP($B276,Miljö!$B$1:$T$480,MATCH("Såld mängd produktionsspecifik fjärrvärme (GWh)",Miljö!$B$1:$T$1,0),FALSE)),"",VLOOKUP($B276,Miljö!$B$1:$T$480,MATCH("Såld mängd produktionsspecifik fjärrvärme (GWh)",Miljö!$B$1:$T$1,0),FALSE))</f>
        <v/>
      </c>
      <c r="J276" s="122" t="str">
        <f t="shared" si="4"/>
        <v>Statkraft Värme AB</v>
      </c>
    </row>
    <row r="277" spans="1:10" x14ac:dyDescent="0.25">
      <c r="A277" t="s">
        <v>389</v>
      </c>
      <c r="B277" t="s">
        <v>393</v>
      </c>
      <c r="C277"/>
      <c r="D277" s="122" t="str">
        <f>IF(ISERROR(1/VLOOKUP($B277,Kraftvärmeprod!$B$1:$D$480,MATCH("Total värmeproduktion i kraftvärmeverk i kombinerad drift (GWh)",Kraftvärmeprod!$B$1:$AV$1,0),FALSE)),"Ej kraftvärme","Alternativproduktionsmetoden")</f>
        <v>Ej kraftvärme</v>
      </c>
      <c r="E277" s="122">
        <f>VLOOKUP($B277,Totalt!$B$1:$BP$480,MATCH("total el",Totalt!$B$1:$BP$1,0),FALSE)</f>
        <v>1</v>
      </c>
      <c r="F277" s="123" t="str">
        <f>IF(ISERROR(1/VLOOKUP($B277,Kraftvärmeprod!$B$1:$BD$480,MATCH("Total värmeproduktion i kraftvärmeverk i kombinerad drift (GWh)",Kraftvärmeprod!$B$1:$AV$1,0),FALSE)),"",VLOOKUP($B277,'Slutlig allokering kvv'!$B$1:$BA$480,MATCH(F$1,'Slutlig allokering kvv'!$B$1:$AS$1,0),FALSE))</f>
        <v/>
      </c>
      <c r="G277" s="122" t="str">
        <f>IF(ISERROR(1/VLOOKUP($B277,Kraftvärmeprod!$B$1:$AV$480,MATCH("Producerad elenergi i kraftvärmeverk (GWh)",Kraftvärmeprod!$B$1:$AV$1,0),FALSE)),"",VLOOKUP($B277,Kraftvärmeprod!$B$1:$AV$480,MATCH("Producerad elenergi i kraftvärmeverk (GWh)",Kraftvärmeprod!$B$1:$AV$1,0),FALSE))</f>
        <v/>
      </c>
      <c r="H277" s="122" t="str">
        <f>IF(ISERROR(1/VLOOKUP($B277,Miljö!$B$1:$T$480,MATCH("Såld mängd produktionsspecifik fjärrvärme (GWh)",Miljö!$B$1:$T$1,0),FALSE)),"",VLOOKUP($B277,Miljö!$B$1:$T$480,MATCH("Såld mängd produktionsspecifik fjärrvärme (GWh)",Miljö!$B$1:$T$1,0),FALSE))</f>
        <v/>
      </c>
      <c r="J277" s="122" t="str">
        <f t="shared" si="4"/>
        <v>Statkraft Värme AB</v>
      </c>
    </row>
    <row r="278" spans="1:10" x14ac:dyDescent="0.25">
      <c r="A278" t="s">
        <v>394</v>
      </c>
      <c r="B278" t="s">
        <v>395</v>
      </c>
      <c r="C278"/>
      <c r="D278" s="122" t="str">
        <f>IF(ISERROR(1/VLOOKUP($B278,Kraftvärmeprod!$B$1:$D$480,MATCH("Total värmeproduktion i kraftvärmeverk i kombinerad drift (GWh)",Kraftvärmeprod!$B$1:$AV$1,0),FALSE)),"Ej kraftvärme","Alternativproduktionsmetoden")</f>
        <v>Ej kraftvärme</v>
      </c>
      <c r="E278" s="122">
        <f>VLOOKUP($B278,Totalt!$B$1:$BP$480,MATCH("total el",Totalt!$B$1:$BP$1,0),FALSE)</f>
        <v>1</v>
      </c>
      <c r="F278" s="123" t="str">
        <f>IF(ISERROR(1/VLOOKUP($B278,Kraftvärmeprod!$B$1:$BD$480,MATCH("Total värmeproduktion i kraftvärmeverk i kombinerad drift (GWh)",Kraftvärmeprod!$B$1:$AV$1,0),FALSE)),"",VLOOKUP($B278,'Slutlig allokering kvv'!$B$1:$BA$480,MATCH(F$1,'Slutlig allokering kvv'!$B$1:$AS$1,0),FALSE))</f>
        <v/>
      </c>
      <c r="G278" s="122" t="str">
        <f>IF(ISERROR(1/VLOOKUP($B278,Kraftvärmeprod!$B$1:$AV$480,MATCH("Producerad elenergi i kraftvärmeverk (GWh)",Kraftvärmeprod!$B$1:$AV$1,0),FALSE)),"",VLOOKUP($B278,Kraftvärmeprod!$B$1:$AV$480,MATCH("Producerad elenergi i kraftvärmeverk (GWh)",Kraftvärmeprod!$B$1:$AV$1,0),FALSE))</f>
        <v/>
      </c>
      <c r="H278" s="122" t="str">
        <f>IF(ISERROR(1/VLOOKUP($B278,Miljö!$B$1:$T$480,MATCH("Såld mängd produktionsspecifik fjärrvärme (GWh)",Miljö!$B$1:$T$1,0),FALSE)),"",VLOOKUP($B278,Miljö!$B$1:$T$480,MATCH("Såld mängd produktionsspecifik fjärrvärme (GWh)",Miljö!$B$1:$T$1,0),FALSE))</f>
        <v/>
      </c>
      <c r="J278" s="122" t="str">
        <f t="shared" si="4"/>
        <v>Stenungsunds Energi &amp; Miljö AB</v>
      </c>
    </row>
    <row r="279" spans="1:10" x14ac:dyDescent="0.25">
      <c r="A279" t="s">
        <v>394</v>
      </c>
      <c r="B279" t="s">
        <v>396</v>
      </c>
      <c r="C279"/>
      <c r="D279" s="122" t="str">
        <f>IF(ISERROR(1/VLOOKUP($B279,Kraftvärmeprod!$B$1:$D$480,MATCH("Total värmeproduktion i kraftvärmeverk i kombinerad drift (GWh)",Kraftvärmeprod!$B$1:$AV$1,0),FALSE)),"Ej kraftvärme","Alternativproduktionsmetoden")</f>
        <v>Ej kraftvärme</v>
      </c>
      <c r="E279" s="122">
        <f>VLOOKUP($B279,Totalt!$B$1:$BP$480,MATCH("total el",Totalt!$B$1:$BP$1,0),FALSE)</f>
        <v>0.05</v>
      </c>
      <c r="F279" s="123" t="str">
        <f>IF(ISERROR(1/VLOOKUP($B279,Kraftvärmeprod!$B$1:$BD$480,MATCH("Total värmeproduktion i kraftvärmeverk i kombinerad drift (GWh)",Kraftvärmeprod!$B$1:$AV$1,0),FALSE)),"",VLOOKUP($B279,'Slutlig allokering kvv'!$B$1:$BA$480,MATCH(F$1,'Slutlig allokering kvv'!$B$1:$AS$1,0),FALSE))</f>
        <v/>
      </c>
      <c r="G279" s="122" t="str">
        <f>IF(ISERROR(1/VLOOKUP($B279,Kraftvärmeprod!$B$1:$AV$480,MATCH("Producerad elenergi i kraftvärmeverk (GWh)",Kraftvärmeprod!$B$1:$AV$1,0),FALSE)),"",VLOOKUP($B279,Kraftvärmeprod!$B$1:$AV$480,MATCH("Producerad elenergi i kraftvärmeverk (GWh)",Kraftvärmeprod!$B$1:$AV$1,0),FALSE))</f>
        <v/>
      </c>
      <c r="H279" s="122" t="str">
        <f>IF(ISERROR(1/VLOOKUP($B279,Miljö!$B$1:$T$480,MATCH("Såld mängd produktionsspecifik fjärrvärme (GWh)",Miljö!$B$1:$T$1,0),FALSE)),"",VLOOKUP($B279,Miljö!$B$1:$T$480,MATCH("Såld mängd produktionsspecifik fjärrvärme (GWh)",Miljö!$B$1:$T$1,0),FALSE))</f>
        <v/>
      </c>
      <c r="J279" s="122" t="str">
        <f t="shared" si="4"/>
        <v>Stenungsunds Energi &amp; Miljö AB</v>
      </c>
    </row>
    <row r="280" spans="1:10" x14ac:dyDescent="0.25">
      <c r="A280" t="s">
        <v>397</v>
      </c>
      <c r="B280" t="s">
        <v>398</v>
      </c>
      <c r="C280"/>
      <c r="D280" s="122" t="str">
        <f>IF(ISERROR(1/VLOOKUP($B280,Kraftvärmeprod!$B$1:$D$480,MATCH("Total värmeproduktion i kraftvärmeverk i kombinerad drift (GWh)",Kraftvärmeprod!$B$1:$AV$1,0),FALSE)),"Ej kraftvärme","Alternativproduktionsmetoden")</f>
        <v>Alternativproduktionsmetoden</v>
      </c>
      <c r="E280" s="122">
        <f>VLOOKUP($B280,Totalt!$B$1:$BP$480,MATCH("total el",Totalt!$B$1:$BP$1,0),FALSE)</f>
        <v>3.3121499999999999</v>
      </c>
      <c r="F280" s="123">
        <f>IF(ISERROR(1/VLOOKUP($B280,Kraftvärmeprod!$B$1:$BD$480,MATCH("Total värmeproduktion i kraftvärmeverk i kombinerad drift (GWh)",Kraftvärmeprod!$B$1:$AV$1,0),FALSE)),"",VLOOKUP($B280,'Slutlig allokering kvv'!$B$1:$BA$480,MATCH(F$1,'Slutlig allokering kvv'!$B$1:$AS$1,0),FALSE))</f>
        <v>0.62565586216895408</v>
      </c>
      <c r="G280" s="122">
        <f>IF(ISERROR(1/VLOOKUP($B280,Kraftvärmeprod!$B$1:$AV$480,MATCH("Producerad elenergi i kraftvärmeverk (GWh)",Kraftvärmeprod!$B$1:$AV$1,0),FALSE)),"",VLOOKUP($B280,Kraftvärmeprod!$B$1:$AV$480,MATCH("Producerad elenergi i kraftvärmeverk (GWh)",Kraftvärmeprod!$B$1:$AV$1,0),FALSE))</f>
        <v>28.419</v>
      </c>
      <c r="H280" s="122" t="str">
        <f>IF(ISERROR(1/VLOOKUP($B280,Miljö!$B$1:$T$480,MATCH("Såld mängd produktionsspecifik fjärrvärme (GWh)",Miljö!$B$1:$T$1,0),FALSE)),"",VLOOKUP($B280,Miljö!$B$1:$T$480,MATCH("Såld mängd produktionsspecifik fjärrvärme (GWh)",Miljö!$B$1:$T$1,0),FALSE))</f>
        <v/>
      </c>
      <c r="J280" s="122" t="str">
        <f t="shared" si="4"/>
        <v>Strängnäs Energi AB, SEVAB</v>
      </c>
    </row>
    <row r="281" spans="1:10" x14ac:dyDescent="0.25">
      <c r="A281" t="s">
        <v>399</v>
      </c>
      <c r="B281" t="s">
        <v>400</v>
      </c>
      <c r="C281"/>
      <c r="D281" s="122" t="str">
        <f>IF(ISERROR(1/VLOOKUP($B281,Kraftvärmeprod!$B$1:$D$480,MATCH("Total värmeproduktion i kraftvärmeverk i kombinerad drift (GWh)",Kraftvärmeprod!$B$1:$AV$1,0),FALSE)),"Ej kraftvärme","Alternativproduktionsmetoden")</f>
        <v>Ej kraftvärme</v>
      </c>
      <c r="E281" s="122">
        <f>VLOOKUP($B281,Totalt!$B$1:$BP$480,MATCH("total el",Totalt!$B$1:$BP$1,0),FALSE)</f>
        <v>0.6</v>
      </c>
      <c r="F281" s="123" t="str">
        <f>IF(ISERROR(1/VLOOKUP($B281,Kraftvärmeprod!$B$1:$BD$480,MATCH("Total värmeproduktion i kraftvärmeverk i kombinerad drift (GWh)",Kraftvärmeprod!$B$1:$AV$1,0),FALSE)),"",VLOOKUP($B281,'Slutlig allokering kvv'!$B$1:$BA$480,MATCH(F$1,'Slutlig allokering kvv'!$B$1:$AS$1,0),FALSE))</f>
        <v/>
      </c>
      <c r="G281" s="122" t="str">
        <f>IF(ISERROR(1/VLOOKUP($B281,Kraftvärmeprod!$B$1:$AV$480,MATCH("Producerad elenergi i kraftvärmeverk (GWh)",Kraftvärmeprod!$B$1:$AV$1,0),FALSE)),"",VLOOKUP($B281,Kraftvärmeprod!$B$1:$AV$480,MATCH("Producerad elenergi i kraftvärmeverk (GWh)",Kraftvärmeprod!$B$1:$AV$1,0),FALSE))</f>
        <v/>
      </c>
      <c r="H281" s="122" t="str">
        <f>IF(ISERROR(1/VLOOKUP($B281,Miljö!$B$1:$T$480,MATCH("Såld mängd produktionsspecifik fjärrvärme (GWh)",Miljö!$B$1:$T$1,0),FALSE)),"",VLOOKUP($B281,Miljö!$B$1:$T$480,MATCH("Såld mängd produktionsspecifik fjärrvärme (GWh)",Miljö!$B$1:$T$1,0),FALSE))</f>
        <v/>
      </c>
      <c r="J281" s="122" t="str">
        <f t="shared" si="4"/>
        <v>Sundsvall Energi AB</v>
      </c>
    </row>
    <row r="282" spans="1:10" x14ac:dyDescent="0.25">
      <c r="A282" t="s">
        <v>399</v>
      </c>
      <c r="B282" t="s">
        <v>401</v>
      </c>
      <c r="C282"/>
      <c r="D282" s="122" t="str">
        <f>IF(ISERROR(1/VLOOKUP($B282,Kraftvärmeprod!$B$1:$D$480,MATCH("Total värmeproduktion i kraftvärmeverk i kombinerad drift (GWh)",Kraftvärmeprod!$B$1:$AV$1,0),FALSE)),"Ej kraftvärme","Alternativproduktionsmetoden")</f>
        <v>Ej kraftvärme</v>
      </c>
      <c r="E282" s="122">
        <f>VLOOKUP($B282,Totalt!$B$1:$BP$480,MATCH("total el",Totalt!$B$1:$BP$1,0),FALSE)</f>
        <v>0.6</v>
      </c>
      <c r="F282" s="123" t="str">
        <f>IF(ISERROR(1/VLOOKUP($B282,Kraftvärmeprod!$B$1:$BD$480,MATCH("Total värmeproduktion i kraftvärmeverk i kombinerad drift (GWh)",Kraftvärmeprod!$B$1:$AV$1,0),FALSE)),"",VLOOKUP($B282,'Slutlig allokering kvv'!$B$1:$BA$480,MATCH(F$1,'Slutlig allokering kvv'!$B$1:$AS$1,0),FALSE))</f>
        <v/>
      </c>
      <c r="G282" s="122" t="str">
        <f>IF(ISERROR(1/VLOOKUP($B282,Kraftvärmeprod!$B$1:$AV$480,MATCH("Producerad elenergi i kraftvärmeverk (GWh)",Kraftvärmeprod!$B$1:$AV$1,0),FALSE)),"",VLOOKUP($B282,Kraftvärmeprod!$B$1:$AV$480,MATCH("Producerad elenergi i kraftvärmeverk (GWh)",Kraftvärmeprod!$B$1:$AV$1,0),FALSE))</f>
        <v/>
      </c>
      <c r="H282" s="122" t="str">
        <f>IF(ISERROR(1/VLOOKUP($B282,Miljö!$B$1:$T$480,MATCH("Såld mängd produktionsspecifik fjärrvärme (GWh)",Miljö!$B$1:$T$1,0),FALSE)),"",VLOOKUP($B282,Miljö!$B$1:$T$480,MATCH("Såld mängd produktionsspecifik fjärrvärme (GWh)",Miljö!$B$1:$T$1,0),FALSE))</f>
        <v/>
      </c>
      <c r="J282" s="122" t="str">
        <f t="shared" si="4"/>
        <v>Sundsvall Energi AB</v>
      </c>
    </row>
    <row r="283" spans="1:10" x14ac:dyDescent="0.25">
      <c r="A283" t="s">
        <v>399</v>
      </c>
      <c r="B283" t="s">
        <v>402</v>
      </c>
      <c r="C283"/>
      <c r="D283" s="122" t="str">
        <f>IF(ISERROR(1/VLOOKUP($B283,Kraftvärmeprod!$B$1:$D$480,MATCH("Total värmeproduktion i kraftvärmeverk i kombinerad drift (GWh)",Kraftvärmeprod!$B$1:$AV$1,0),FALSE)),"Ej kraftvärme","Alternativproduktionsmetoden")</f>
        <v>Alternativproduktionsmetoden</v>
      </c>
      <c r="E283" s="122">
        <f>VLOOKUP($B283,Totalt!$B$1:$BP$480,MATCH("total el",Totalt!$B$1:$BP$1,0),FALSE)</f>
        <v>20.1356</v>
      </c>
      <c r="F283" s="123">
        <f>IF(ISERROR(1/VLOOKUP($B283,Kraftvärmeprod!$B$1:$BD$480,MATCH("Total värmeproduktion i kraftvärmeverk i kombinerad drift (GWh)",Kraftvärmeprod!$B$1:$AV$1,0),FALSE)),"",VLOOKUP($B283,'Slutlig allokering kvv'!$B$1:$BA$480,MATCH(F$1,'Slutlig allokering kvv'!$B$1:$AS$1,0),FALSE))</f>
        <v>0.53187235063584726</v>
      </c>
      <c r="G283" s="122">
        <f>IF(ISERROR(1/VLOOKUP($B283,Kraftvärmeprod!$B$1:$AV$480,MATCH("Producerad elenergi i kraftvärmeverk (GWh)",Kraftvärmeprod!$B$1:$AV$1,0),FALSE)),"",VLOOKUP($B283,Kraftvärmeprod!$B$1:$AV$480,MATCH("Producerad elenergi i kraftvärmeverk (GWh)",Kraftvärmeprod!$B$1:$AV$1,0),FALSE))</f>
        <v>54.98</v>
      </c>
      <c r="H283" s="122" t="str">
        <f>IF(ISERROR(1/VLOOKUP($B283,Miljö!$B$1:$T$480,MATCH("Såld mängd produktionsspecifik fjärrvärme (GWh)",Miljö!$B$1:$T$1,0),FALSE)),"",VLOOKUP($B283,Miljö!$B$1:$T$480,MATCH("Såld mängd produktionsspecifik fjärrvärme (GWh)",Miljö!$B$1:$T$1,0),FALSE))</f>
        <v/>
      </c>
      <c r="J283" s="122" t="str">
        <f t="shared" si="4"/>
        <v>Sundsvall Energi AB</v>
      </c>
    </row>
    <row r="284" spans="1:10" x14ac:dyDescent="0.25">
      <c r="A284" t="s">
        <v>399</v>
      </c>
      <c r="B284" t="s">
        <v>403</v>
      </c>
      <c r="C284"/>
      <c r="D284" s="122" t="str">
        <f>IF(ISERROR(1/VLOOKUP($B284,Kraftvärmeprod!$B$1:$D$480,MATCH("Total värmeproduktion i kraftvärmeverk i kombinerad drift (GWh)",Kraftvärmeprod!$B$1:$AV$1,0),FALSE)),"Ej kraftvärme","Alternativproduktionsmetoden")</f>
        <v>Ej kraftvärme</v>
      </c>
      <c r="E284" s="122">
        <f>VLOOKUP($B284,Totalt!$B$1:$BP$480,MATCH("total el",Totalt!$B$1:$BP$1,0),FALSE)</f>
        <v>33.873000000000005</v>
      </c>
      <c r="F284" s="123" t="str">
        <f>IF(ISERROR(1/VLOOKUP($B284,Kraftvärmeprod!$B$1:$BD$480,MATCH("Total värmeproduktion i kraftvärmeverk i kombinerad drift (GWh)",Kraftvärmeprod!$B$1:$AV$1,0),FALSE)),"",VLOOKUP($B284,'Slutlig allokering kvv'!$B$1:$BA$480,MATCH(F$1,'Slutlig allokering kvv'!$B$1:$AS$1,0),FALSE))</f>
        <v/>
      </c>
      <c r="G284" s="122" t="str">
        <f>IF(ISERROR(1/VLOOKUP($B284,Kraftvärmeprod!$B$1:$AV$480,MATCH("Producerad elenergi i kraftvärmeverk (GWh)",Kraftvärmeprod!$B$1:$AV$1,0),FALSE)),"",VLOOKUP($B284,Kraftvärmeprod!$B$1:$AV$480,MATCH("Producerad elenergi i kraftvärmeverk (GWh)",Kraftvärmeprod!$B$1:$AV$1,0),FALSE))</f>
        <v/>
      </c>
      <c r="H284" s="122" t="str">
        <f>IF(ISERROR(1/VLOOKUP($B284,Miljö!$B$1:$T$480,MATCH("Såld mängd produktionsspecifik fjärrvärme (GWh)",Miljö!$B$1:$T$1,0),FALSE)),"",VLOOKUP($B284,Miljö!$B$1:$T$480,MATCH("Såld mängd produktionsspecifik fjärrvärme (GWh)",Miljö!$B$1:$T$1,0),FALSE))</f>
        <v/>
      </c>
      <c r="J284" s="122" t="str">
        <f t="shared" si="4"/>
        <v>Sundsvall Energi AB</v>
      </c>
    </row>
    <row r="285" spans="1:10" x14ac:dyDescent="0.25">
      <c r="A285" t="s">
        <v>399</v>
      </c>
      <c r="B285" t="s">
        <v>404</v>
      </c>
      <c r="C285"/>
      <c r="D285" s="122" t="str">
        <f>IF(ISERROR(1/VLOOKUP($B285,Kraftvärmeprod!$B$1:$D$480,MATCH("Total värmeproduktion i kraftvärmeverk i kombinerad drift (GWh)",Kraftvärmeprod!$B$1:$AV$1,0),FALSE)),"Ej kraftvärme","Alternativproduktionsmetoden")</f>
        <v>Ej kraftvärme</v>
      </c>
      <c r="E285" s="122">
        <f>VLOOKUP($B285,Totalt!$B$1:$BP$480,MATCH("total el",Totalt!$B$1:$BP$1,0),FALSE)</f>
        <v>0.1</v>
      </c>
      <c r="F285" s="123" t="str">
        <f>IF(ISERROR(1/VLOOKUP($B285,Kraftvärmeprod!$B$1:$BD$480,MATCH("Total värmeproduktion i kraftvärmeverk i kombinerad drift (GWh)",Kraftvärmeprod!$B$1:$AV$1,0),FALSE)),"",VLOOKUP($B285,'Slutlig allokering kvv'!$B$1:$BA$480,MATCH(F$1,'Slutlig allokering kvv'!$B$1:$AS$1,0),FALSE))</f>
        <v/>
      </c>
      <c r="G285" s="122" t="str">
        <f>IF(ISERROR(1/VLOOKUP($B285,Kraftvärmeprod!$B$1:$AV$480,MATCH("Producerad elenergi i kraftvärmeverk (GWh)",Kraftvärmeprod!$B$1:$AV$1,0),FALSE)),"",VLOOKUP($B285,Kraftvärmeprod!$B$1:$AV$480,MATCH("Producerad elenergi i kraftvärmeverk (GWh)",Kraftvärmeprod!$B$1:$AV$1,0),FALSE))</f>
        <v/>
      </c>
      <c r="H285" s="122" t="str">
        <f>IF(ISERROR(1/VLOOKUP($B285,Miljö!$B$1:$T$480,MATCH("Såld mängd produktionsspecifik fjärrvärme (GWh)",Miljö!$B$1:$T$1,0),FALSE)),"",VLOOKUP($B285,Miljö!$B$1:$T$480,MATCH("Såld mängd produktionsspecifik fjärrvärme (GWh)",Miljö!$B$1:$T$1,0),FALSE))</f>
        <v/>
      </c>
      <c r="J285" s="122" t="str">
        <f t="shared" si="4"/>
        <v>Sundsvall Energi AB</v>
      </c>
    </row>
    <row r="286" spans="1:10" x14ac:dyDescent="0.25">
      <c r="A286" t="s">
        <v>405</v>
      </c>
      <c r="B286" t="s">
        <v>406</v>
      </c>
      <c r="C286"/>
      <c r="D286" s="122" t="str">
        <f>IF(ISERROR(1/VLOOKUP($B286,Kraftvärmeprod!$B$1:$D$480,MATCH("Total värmeproduktion i kraftvärmeverk i kombinerad drift (GWh)",Kraftvärmeprod!$B$1:$AV$1,0),FALSE)),"Ej kraftvärme","Alternativproduktionsmetoden")</f>
        <v>Ej kraftvärme</v>
      </c>
      <c r="E286" s="122">
        <f>VLOOKUP($B286,Totalt!$B$1:$BP$480,MATCH("total el",Totalt!$B$1:$BP$1,0),FALSE)</f>
        <v>0</v>
      </c>
      <c r="F286" s="123" t="str">
        <f>IF(ISERROR(1/VLOOKUP($B286,Kraftvärmeprod!$B$1:$BD$480,MATCH("Total värmeproduktion i kraftvärmeverk i kombinerad drift (GWh)",Kraftvärmeprod!$B$1:$AV$1,0),FALSE)),"",VLOOKUP($B286,'Slutlig allokering kvv'!$B$1:$BA$480,MATCH(F$1,'Slutlig allokering kvv'!$B$1:$AS$1,0),FALSE))</f>
        <v/>
      </c>
      <c r="G286" s="122" t="str">
        <f>IF(ISERROR(1/VLOOKUP($B286,Kraftvärmeprod!$B$1:$AV$480,MATCH("Producerad elenergi i kraftvärmeverk (GWh)",Kraftvärmeprod!$B$1:$AV$1,0),FALSE)),"",VLOOKUP($B286,Kraftvärmeprod!$B$1:$AV$480,MATCH("Producerad elenergi i kraftvärmeverk (GWh)",Kraftvärmeprod!$B$1:$AV$1,0),FALSE))</f>
        <v/>
      </c>
      <c r="H286" s="122" t="str">
        <f>IF(ISERROR(1/VLOOKUP($B286,Miljö!$B$1:$T$480,MATCH("Såld mängd produktionsspecifik fjärrvärme (GWh)",Miljö!$B$1:$T$1,0),FALSE)),"",VLOOKUP($B286,Miljö!$B$1:$T$480,MATCH("Såld mängd produktionsspecifik fjärrvärme (GWh)",Miljö!$B$1:$T$1,0),FALSE))</f>
        <v/>
      </c>
      <c r="J286" s="122" t="str">
        <f t="shared" si="4"/>
        <v>Surahammars Kommunal Teknik AB</v>
      </c>
    </row>
    <row r="287" spans="1:10" x14ac:dyDescent="0.25">
      <c r="A287" t="s">
        <v>405</v>
      </c>
      <c r="B287" t="s">
        <v>407</v>
      </c>
      <c r="C287"/>
      <c r="D287" s="122" t="str">
        <f>IF(ISERROR(1/VLOOKUP($B287,Kraftvärmeprod!$B$1:$D$480,MATCH("Total värmeproduktion i kraftvärmeverk i kombinerad drift (GWh)",Kraftvärmeprod!$B$1:$AV$1,0),FALSE)),"Ej kraftvärme","Alternativproduktionsmetoden")</f>
        <v>Ej kraftvärme</v>
      </c>
      <c r="E287" s="122">
        <f>VLOOKUP($B287,Totalt!$B$1:$BP$480,MATCH("total el",Totalt!$B$1:$BP$1,0),FALSE)</f>
        <v>0</v>
      </c>
      <c r="F287" s="123" t="str">
        <f>IF(ISERROR(1/VLOOKUP($B287,Kraftvärmeprod!$B$1:$BD$480,MATCH("Total värmeproduktion i kraftvärmeverk i kombinerad drift (GWh)",Kraftvärmeprod!$B$1:$AV$1,0),FALSE)),"",VLOOKUP($B287,'Slutlig allokering kvv'!$B$1:$BA$480,MATCH(F$1,'Slutlig allokering kvv'!$B$1:$AS$1,0),FALSE))</f>
        <v/>
      </c>
      <c r="G287" s="122" t="str">
        <f>IF(ISERROR(1/VLOOKUP($B287,Kraftvärmeprod!$B$1:$AV$480,MATCH("Producerad elenergi i kraftvärmeverk (GWh)",Kraftvärmeprod!$B$1:$AV$1,0),FALSE)),"",VLOOKUP($B287,Kraftvärmeprod!$B$1:$AV$480,MATCH("Producerad elenergi i kraftvärmeverk (GWh)",Kraftvärmeprod!$B$1:$AV$1,0),FALSE))</f>
        <v/>
      </c>
      <c r="H287" s="122" t="str">
        <f>IF(ISERROR(1/VLOOKUP($B287,Miljö!$B$1:$T$480,MATCH("Såld mängd produktionsspecifik fjärrvärme (GWh)",Miljö!$B$1:$T$1,0),FALSE)),"",VLOOKUP($B287,Miljö!$B$1:$T$480,MATCH("Såld mängd produktionsspecifik fjärrvärme (GWh)",Miljö!$B$1:$T$1,0),FALSE))</f>
        <v/>
      </c>
      <c r="J287" s="122" t="str">
        <f t="shared" si="4"/>
        <v>Surahammars Kommunal Teknik AB</v>
      </c>
    </row>
    <row r="288" spans="1:10" x14ac:dyDescent="0.25">
      <c r="A288" t="s">
        <v>405</v>
      </c>
      <c r="B288" t="s">
        <v>408</v>
      </c>
      <c r="C288"/>
      <c r="D288" s="122" t="str">
        <f>IF(ISERROR(1/VLOOKUP($B288,Kraftvärmeprod!$B$1:$D$480,MATCH("Total värmeproduktion i kraftvärmeverk i kombinerad drift (GWh)",Kraftvärmeprod!$B$1:$AV$1,0),FALSE)),"Ej kraftvärme","Alternativproduktionsmetoden")</f>
        <v>Ej kraftvärme</v>
      </c>
      <c r="E288" s="122">
        <f>VLOOKUP($B288,Totalt!$B$1:$BP$480,MATCH("total el",Totalt!$B$1:$BP$1,0),FALSE)</f>
        <v>0</v>
      </c>
      <c r="F288" s="123" t="str">
        <f>IF(ISERROR(1/VLOOKUP($B288,Kraftvärmeprod!$B$1:$BD$480,MATCH("Total värmeproduktion i kraftvärmeverk i kombinerad drift (GWh)",Kraftvärmeprod!$B$1:$AV$1,0),FALSE)),"",VLOOKUP($B288,'Slutlig allokering kvv'!$B$1:$BA$480,MATCH(F$1,'Slutlig allokering kvv'!$B$1:$AS$1,0),FALSE))</f>
        <v/>
      </c>
      <c r="G288" s="122" t="str">
        <f>IF(ISERROR(1/VLOOKUP($B288,Kraftvärmeprod!$B$1:$AV$480,MATCH("Producerad elenergi i kraftvärmeverk (GWh)",Kraftvärmeprod!$B$1:$AV$1,0),FALSE)),"",VLOOKUP($B288,Kraftvärmeprod!$B$1:$AV$480,MATCH("Producerad elenergi i kraftvärmeverk (GWh)",Kraftvärmeprod!$B$1:$AV$1,0),FALSE))</f>
        <v/>
      </c>
      <c r="H288" s="122" t="str">
        <f>IF(ISERROR(1/VLOOKUP($B288,Miljö!$B$1:$T$480,MATCH("Såld mängd produktionsspecifik fjärrvärme (GWh)",Miljö!$B$1:$T$1,0),FALSE)),"",VLOOKUP($B288,Miljö!$B$1:$T$480,MATCH("Såld mängd produktionsspecifik fjärrvärme (GWh)",Miljö!$B$1:$T$1,0),FALSE))</f>
        <v/>
      </c>
      <c r="J288" s="122" t="str">
        <f t="shared" si="4"/>
        <v>Surahammars Kommunal Teknik AB</v>
      </c>
    </row>
    <row r="289" spans="1:10" x14ac:dyDescent="0.25">
      <c r="A289" t="s">
        <v>405</v>
      </c>
      <c r="B289" t="s">
        <v>409</v>
      </c>
      <c r="C289"/>
      <c r="D289" s="122" t="str">
        <f>IF(ISERROR(1/VLOOKUP($B289,Kraftvärmeprod!$B$1:$D$480,MATCH("Total värmeproduktion i kraftvärmeverk i kombinerad drift (GWh)",Kraftvärmeprod!$B$1:$AV$1,0),FALSE)),"Ej kraftvärme","Alternativproduktionsmetoden")</f>
        <v>Ej kraftvärme</v>
      </c>
      <c r="E289" s="122">
        <f>VLOOKUP($B289,Totalt!$B$1:$BP$480,MATCH("total el",Totalt!$B$1:$BP$1,0),FALSE)</f>
        <v>0</v>
      </c>
      <c r="F289" s="123" t="str">
        <f>IF(ISERROR(1/VLOOKUP($B289,Kraftvärmeprod!$B$1:$BD$480,MATCH("Total värmeproduktion i kraftvärmeverk i kombinerad drift (GWh)",Kraftvärmeprod!$B$1:$AV$1,0),FALSE)),"",VLOOKUP($B289,'Slutlig allokering kvv'!$B$1:$BA$480,MATCH(F$1,'Slutlig allokering kvv'!$B$1:$AS$1,0),FALSE))</f>
        <v/>
      </c>
      <c r="G289" s="122" t="str">
        <f>IF(ISERROR(1/VLOOKUP($B289,Kraftvärmeprod!$B$1:$AV$480,MATCH("Producerad elenergi i kraftvärmeverk (GWh)",Kraftvärmeprod!$B$1:$AV$1,0),FALSE)),"",VLOOKUP($B289,Kraftvärmeprod!$B$1:$AV$480,MATCH("Producerad elenergi i kraftvärmeverk (GWh)",Kraftvärmeprod!$B$1:$AV$1,0),FALSE))</f>
        <v/>
      </c>
      <c r="H289" s="122" t="str">
        <f>IF(ISERROR(1/VLOOKUP($B289,Miljö!$B$1:$T$480,MATCH("Såld mängd produktionsspecifik fjärrvärme (GWh)",Miljö!$B$1:$T$1,0),FALSE)),"",VLOOKUP($B289,Miljö!$B$1:$T$480,MATCH("Såld mängd produktionsspecifik fjärrvärme (GWh)",Miljö!$B$1:$T$1,0),FALSE))</f>
        <v/>
      </c>
      <c r="J289" s="122" t="str">
        <f t="shared" si="4"/>
        <v>Surahammars Kommunal Teknik AB</v>
      </c>
    </row>
    <row r="290" spans="1:10" x14ac:dyDescent="0.25">
      <c r="A290" t="s">
        <v>410</v>
      </c>
      <c r="B290" t="s">
        <v>411</v>
      </c>
      <c r="C290"/>
      <c r="D290" s="122" t="str">
        <f>IF(ISERROR(1/VLOOKUP($B290,Kraftvärmeprod!$B$1:$D$480,MATCH("Total värmeproduktion i kraftvärmeverk i kombinerad drift (GWh)",Kraftvärmeprod!$B$1:$AV$1,0),FALSE)),"Ej kraftvärme","Alternativproduktionsmetoden")</f>
        <v>Ej kraftvärme</v>
      </c>
      <c r="E290" s="122">
        <f>VLOOKUP($B290,Totalt!$B$1:$BP$480,MATCH("total el",Totalt!$B$1:$BP$1,0),FALSE)</f>
        <v>9.2999999999999999E-2</v>
      </c>
      <c r="F290" s="123" t="str">
        <f>IF(ISERROR(1/VLOOKUP($B290,Kraftvärmeprod!$B$1:$BD$480,MATCH("Total värmeproduktion i kraftvärmeverk i kombinerad drift (GWh)",Kraftvärmeprod!$B$1:$AV$1,0),FALSE)),"",VLOOKUP($B290,'Slutlig allokering kvv'!$B$1:$BA$480,MATCH(F$1,'Slutlig allokering kvv'!$B$1:$AS$1,0),FALSE))</f>
        <v/>
      </c>
      <c r="G290" s="122" t="str">
        <f>IF(ISERROR(1/VLOOKUP($B290,Kraftvärmeprod!$B$1:$AV$480,MATCH("Producerad elenergi i kraftvärmeverk (GWh)",Kraftvärmeprod!$B$1:$AV$1,0),FALSE)),"",VLOOKUP($B290,Kraftvärmeprod!$B$1:$AV$480,MATCH("Producerad elenergi i kraftvärmeverk (GWh)",Kraftvärmeprod!$B$1:$AV$1,0),FALSE))</f>
        <v/>
      </c>
      <c r="H290" s="122" t="str">
        <f>IF(ISERROR(1/VLOOKUP($B290,Miljö!$B$1:$T$480,MATCH("Såld mängd produktionsspecifik fjärrvärme (GWh)",Miljö!$B$1:$T$1,0),FALSE)),"",VLOOKUP($B290,Miljö!$B$1:$T$480,MATCH("Såld mängd produktionsspecifik fjärrvärme (GWh)",Miljö!$B$1:$T$1,0),FALSE))</f>
        <v/>
      </c>
      <c r="J290" s="122" t="str">
        <f t="shared" si="4"/>
        <v>Sävsjö Energi AB</v>
      </c>
    </row>
    <row r="291" spans="1:10" x14ac:dyDescent="0.25">
      <c r="A291" t="s">
        <v>410</v>
      </c>
      <c r="B291" t="s">
        <v>412</v>
      </c>
      <c r="C291"/>
      <c r="D291" s="122" t="str">
        <f>IF(ISERROR(1/VLOOKUP($B291,Kraftvärmeprod!$B$1:$D$480,MATCH("Total värmeproduktion i kraftvärmeverk i kombinerad drift (GWh)",Kraftvärmeprod!$B$1:$AV$1,0),FALSE)),"Ej kraftvärme","Alternativproduktionsmetoden")</f>
        <v>Ej kraftvärme</v>
      </c>
      <c r="E291" s="122">
        <f>VLOOKUP($B291,Totalt!$B$1:$BP$480,MATCH("total el",Totalt!$B$1:$BP$1,0),FALSE)</f>
        <v>0.8</v>
      </c>
      <c r="F291" s="123" t="str">
        <f>IF(ISERROR(1/VLOOKUP($B291,Kraftvärmeprod!$B$1:$BD$480,MATCH("Total värmeproduktion i kraftvärmeverk i kombinerad drift (GWh)",Kraftvärmeprod!$B$1:$AV$1,0),FALSE)),"",VLOOKUP($B291,'Slutlig allokering kvv'!$B$1:$BA$480,MATCH(F$1,'Slutlig allokering kvv'!$B$1:$AS$1,0),FALSE))</f>
        <v/>
      </c>
      <c r="G291" s="122" t="str">
        <f>IF(ISERROR(1/VLOOKUP($B291,Kraftvärmeprod!$B$1:$AV$480,MATCH("Producerad elenergi i kraftvärmeverk (GWh)",Kraftvärmeprod!$B$1:$AV$1,0),FALSE)),"",VLOOKUP($B291,Kraftvärmeprod!$B$1:$AV$480,MATCH("Producerad elenergi i kraftvärmeverk (GWh)",Kraftvärmeprod!$B$1:$AV$1,0),FALSE))</f>
        <v/>
      </c>
      <c r="H291" s="122" t="str">
        <f>IF(ISERROR(1/VLOOKUP($B291,Miljö!$B$1:$T$480,MATCH("Såld mängd produktionsspecifik fjärrvärme (GWh)",Miljö!$B$1:$T$1,0),FALSE)),"",VLOOKUP($B291,Miljö!$B$1:$T$480,MATCH("Såld mängd produktionsspecifik fjärrvärme (GWh)",Miljö!$B$1:$T$1,0),FALSE))</f>
        <v/>
      </c>
      <c r="J291" s="122" t="str">
        <f t="shared" si="4"/>
        <v>Sävsjö Energi AB</v>
      </c>
    </row>
    <row r="292" spans="1:10" x14ac:dyDescent="0.25">
      <c r="A292" t="s">
        <v>413</v>
      </c>
      <c r="B292" t="s">
        <v>414</v>
      </c>
      <c r="C292"/>
      <c r="D292" s="122" t="str">
        <f>IF(ISERROR(1/VLOOKUP($B292,Kraftvärmeprod!$B$1:$D$480,MATCH("Total värmeproduktion i kraftvärmeverk i kombinerad drift (GWh)",Kraftvärmeprod!$B$1:$AV$1,0),FALSE)),"Ej kraftvärme","Alternativproduktionsmetoden")</f>
        <v>Alternativproduktionsmetoden</v>
      </c>
      <c r="E292" s="122">
        <f>VLOOKUP($B292,Totalt!$B$1:$BP$480,MATCH("total el",Totalt!$B$1:$BP$1,0),FALSE)</f>
        <v>61.5</v>
      </c>
      <c r="F292" s="123">
        <f>IF(ISERROR(1/VLOOKUP($B292,Kraftvärmeprod!$B$1:$BD$480,MATCH("Total värmeproduktion i kraftvärmeverk i kombinerad drift (GWh)",Kraftvärmeprod!$B$1:$AV$1,0),FALSE)),"",VLOOKUP($B292,'Slutlig allokering kvv'!$B$1:$BA$480,MATCH(F$1,'Slutlig allokering kvv'!$B$1:$AS$1,0),FALSE))</f>
        <v>0.4266977394353107</v>
      </c>
      <c r="G292" s="122">
        <f>IF(ISERROR(1/VLOOKUP($B292,Kraftvärmeprod!$B$1:$AV$480,MATCH("Producerad elenergi i kraftvärmeverk (GWh)",Kraftvärmeprod!$B$1:$AV$1,0),FALSE)),"",VLOOKUP($B292,Kraftvärmeprod!$B$1:$AV$480,MATCH("Producerad elenergi i kraftvärmeverk (GWh)",Kraftvärmeprod!$B$1:$AV$1,0),FALSE))</f>
        <v>570</v>
      </c>
      <c r="H292" s="122">
        <f>IF(ISERROR(1/VLOOKUP($B292,Miljö!$B$1:$T$480,MATCH("Såld mängd produktionsspecifik fjärrvärme (GWh)",Miljö!$B$1:$T$1,0),FALSE)),"",VLOOKUP($B292,Miljö!$B$1:$T$480,MATCH("Såld mängd produktionsspecifik fjärrvärme (GWh)",Miljö!$B$1:$T$1,0),FALSE))</f>
        <v>2396</v>
      </c>
      <c r="J292" s="122" t="str">
        <f t="shared" si="4"/>
        <v>Söderenergi AB</v>
      </c>
    </row>
    <row r="293" spans="1:10" x14ac:dyDescent="0.25">
      <c r="A293" t="s">
        <v>415</v>
      </c>
      <c r="B293" t="s">
        <v>416</v>
      </c>
      <c r="C293"/>
      <c r="D293" s="122" t="str">
        <f>IF(ISERROR(1/VLOOKUP($B293,Kraftvärmeprod!$B$1:$D$480,MATCH("Total värmeproduktion i kraftvärmeverk i kombinerad drift (GWh)",Kraftvärmeprod!$B$1:$AV$1,0),FALSE)),"Ej kraftvärme","Alternativproduktionsmetoden")</f>
        <v>Ej kraftvärme</v>
      </c>
      <c r="E293" s="122">
        <f>VLOOKUP($B293,Totalt!$B$1:$BP$480,MATCH("total el",Totalt!$B$1:$BP$1,0),FALSE)</f>
        <v>0.17152000000000001</v>
      </c>
      <c r="F293" s="123" t="str">
        <f>IF(ISERROR(1/VLOOKUP($B293,Kraftvärmeprod!$B$1:$BD$480,MATCH("Total värmeproduktion i kraftvärmeverk i kombinerad drift (GWh)",Kraftvärmeprod!$B$1:$AV$1,0),FALSE)),"",VLOOKUP($B293,'Slutlig allokering kvv'!$B$1:$BA$480,MATCH(F$1,'Slutlig allokering kvv'!$B$1:$AS$1,0),FALSE))</f>
        <v/>
      </c>
      <c r="G293" s="122" t="str">
        <f>IF(ISERROR(1/VLOOKUP($B293,Kraftvärmeprod!$B$1:$AV$480,MATCH("Producerad elenergi i kraftvärmeverk (GWh)",Kraftvärmeprod!$B$1:$AV$1,0),FALSE)),"",VLOOKUP($B293,Kraftvärmeprod!$B$1:$AV$480,MATCH("Producerad elenergi i kraftvärmeverk (GWh)",Kraftvärmeprod!$B$1:$AV$1,0),FALSE))</f>
        <v/>
      </c>
      <c r="H293" s="122" t="str">
        <f>IF(ISERROR(1/VLOOKUP($B293,Miljö!$B$1:$T$480,MATCH("Såld mängd produktionsspecifik fjärrvärme (GWh)",Miljö!$B$1:$T$1,0),FALSE)),"",VLOOKUP($B293,Miljö!$B$1:$T$480,MATCH("Såld mängd produktionsspecifik fjärrvärme (GWh)",Miljö!$B$1:$T$1,0),FALSE))</f>
        <v/>
      </c>
      <c r="J293" s="122" t="str">
        <f t="shared" si="4"/>
        <v>Söderhamn Nära AB</v>
      </c>
    </row>
    <row r="294" spans="1:10" x14ac:dyDescent="0.25">
      <c r="A294" t="s">
        <v>415</v>
      </c>
      <c r="B294" t="s">
        <v>417</v>
      </c>
      <c r="C294"/>
      <c r="D294" s="122" t="str">
        <f>IF(ISERROR(1/VLOOKUP($B294,Kraftvärmeprod!$B$1:$D$480,MATCH("Total värmeproduktion i kraftvärmeverk i kombinerad drift (GWh)",Kraftvärmeprod!$B$1:$AV$1,0),FALSE)),"Ej kraftvärme","Alternativproduktionsmetoden")</f>
        <v>Ej kraftvärme</v>
      </c>
      <c r="E294" s="122">
        <f>VLOOKUP($B294,Totalt!$B$1:$BP$480,MATCH("total el",Totalt!$B$1:$BP$1,0),FALSE)</f>
        <v>0.23464399999999999</v>
      </c>
      <c r="F294" s="123" t="str">
        <f>IF(ISERROR(1/VLOOKUP($B294,Kraftvärmeprod!$B$1:$BD$480,MATCH("Total värmeproduktion i kraftvärmeverk i kombinerad drift (GWh)",Kraftvärmeprod!$B$1:$AV$1,0),FALSE)),"",VLOOKUP($B294,'Slutlig allokering kvv'!$B$1:$BA$480,MATCH(F$1,'Slutlig allokering kvv'!$B$1:$AS$1,0),FALSE))</f>
        <v/>
      </c>
      <c r="G294" s="122" t="str">
        <f>IF(ISERROR(1/VLOOKUP($B294,Kraftvärmeprod!$B$1:$AV$480,MATCH("Producerad elenergi i kraftvärmeverk (GWh)",Kraftvärmeprod!$B$1:$AV$1,0),FALSE)),"",VLOOKUP($B294,Kraftvärmeprod!$B$1:$AV$480,MATCH("Producerad elenergi i kraftvärmeverk (GWh)",Kraftvärmeprod!$B$1:$AV$1,0),FALSE))</f>
        <v/>
      </c>
      <c r="H294" s="122" t="str">
        <f>IF(ISERROR(1/VLOOKUP($B294,Miljö!$B$1:$T$480,MATCH("Såld mängd produktionsspecifik fjärrvärme (GWh)",Miljö!$B$1:$T$1,0),FALSE)),"",VLOOKUP($B294,Miljö!$B$1:$T$480,MATCH("Såld mängd produktionsspecifik fjärrvärme (GWh)",Miljö!$B$1:$T$1,0),FALSE))</f>
        <v/>
      </c>
      <c r="J294" s="122" t="str">
        <f t="shared" si="4"/>
        <v>Söderhamn Nära AB</v>
      </c>
    </row>
    <row r="295" spans="1:10" x14ac:dyDescent="0.25">
      <c r="A295" t="s">
        <v>415</v>
      </c>
      <c r="B295" t="s">
        <v>418</v>
      </c>
      <c r="C295"/>
      <c r="D295" s="122" t="str">
        <f>IF(ISERROR(1/VLOOKUP($B295,Kraftvärmeprod!$B$1:$D$480,MATCH("Total värmeproduktion i kraftvärmeverk i kombinerad drift (GWh)",Kraftvärmeprod!$B$1:$AV$1,0),FALSE)),"Ej kraftvärme","Alternativproduktionsmetoden")</f>
        <v>Ej kraftvärme</v>
      </c>
      <c r="E295" s="122">
        <f>VLOOKUP($B295,Totalt!$B$1:$BP$480,MATCH("total el",Totalt!$B$1:$BP$1,0),FALSE)</f>
        <v>0.169017</v>
      </c>
      <c r="F295" s="123" t="str">
        <f>IF(ISERROR(1/VLOOKUP($B295,Kraftvärmeprod!$B$1:$BD$480,MATCH("Total värmeproduktion i kraftvärmeverk i kombinerad drift (GWh)",Kraftvärmeprod!$B$1:$AV$1,0),FALSE)),"",VLOOKUP($B295,'Slutlig allokering kvv'!$B$1:$BA$480,MATCH(F$1,'Slutlig allokering kvv'!$B$1:$AS$1,0),FALSE))</f>
        <v/>
      </c>
      <c r="G295" s="122" t="str">
        <f>IF(ISERROR(1/VLOOKUP($B295,Kraftvärmeprod!$B$1:$AV$480,MATCH("Producerad elenergi i kraftvärmeverk (GWh)",Kraftvärmeprod!$B$1:$AV$1,0),FALSE)),"",VLOOKUP($B295,Kraftvärmeprod!$B$1:$AV$480,MATCH("Producerad elenergi i kraftvärmeverk (GWh)",Kraftvärmeprod!$B$1:$AV$1,0),FALSE))</f>
        <v/>
      </c>
      <c r="H295" s="122" t="str">
        <f>IF(ISERROR(1/VLOOKUP($B295,Miljö!$B$1:$T$480,MATCH("Såld mängd produktionsspecifik fjärrvärme (GWh)",Miljö!$B$1:$T$1,0),FALSE)),"",VLOOKUP($B295,Miljö!$B$1:$T$480,MATCH("Såld mängd produktionsspecifik fjärrvärme (GWh)",Miljö!$B$1:$T$1,0),FALSE))</f>
        <v/>
      </c>
      <c r="J295" s="122" t="str">
        <f t="shared" si="4"/>
        <v>Söderhamn Nära AB</v>
      </c>
    </row>
    <row r="296" spans="1:10" x14ac:dyDescent="0.25">
      <c r="A296" t="s">
        <v>415</v>
      </c>
      <c r="B296" t="s">
        <v>419</v>
      </c>
      <c r="C296"/>
      <c r="D296" s="122" t="str">
        <f>IF(ISERROR(1/VLOOKUP($B296,Kraftvärmeprod!$B$1:$D$480,MATCH("Total värmeproduktion i kraftvärmeverk i kombinerad drift (GWh)",Kraftvärmeprod!$B$1:$AV$1,0),FALSE)),"Ej kraftvärme","Alternativproduktionsmetoden")</f>
        <v>Alternativproduktionsmetoden</v>
      </c>
      <c r="E296" s="122">
        <f>VLOOKUP($B296,Totalt!$B$1:$BP$480,MATCH("total el",Totalt!$B$1:$BP$1,0),FALSE)</f>
        <v>10.866300000000001</v>
      </c>
      <c r="F296" s="123">
        <f>IF(ISERROR(1/VLOOKUP($B296,Kraftvärmeprod!$B$1:$BD$480,MATCH("Total värmeproduktion i kraftvärmeverk i kombinerad drift (GWh)",Kraftvärmeprod!$B$1:$AV$1,0),FALSE)),"",VLOOKUP($B296,'Slutlig allokering kvv'!$B$1:$BA$480,MATCH(F$1,'Slutlig allokering kvv'!$B$1:$AS$1,0),FALSE))</f>
        <v>0.57373138787562972</v>
      </c>
      <c r="G296" s="122">
        <f>IF(ISERROR(1/VLOOKUP($B296,Kraftvärmeprod!$B$1:$AV$480,MATCH("Producerad elenergi i kraftvärmeverk (GWh)",Kraftvärmeprod!$B$1:$AV$1,0),FALSE)),"",VLOOKUP($B296,Kraftvärmeprod!$B$1:$AV$480,MATCH("Producerad elenergi i kraftvärmeverk (GWh)",Kraftvärmeprod!$B$1:$AV$1,0),FALSE))</f>
        <v>34.762</v>
      </c>
      <c r="H296" s="122" t="str">
        <f>IF(ISERROR(1/VLOOKUP($B296,Miljö!$B$1:$T$480,MATCH("Såld mängd produktionsspecifik fjärrvärme (GWh)",Miljö!$B$1:$T$1,0),FALSE)),"",VLOOKUP($B296,Miljö!$B$1:$T$480,MATCH("Såld mängd produktionsspecifik fjärrvärme (GWh)",Miljö!$B$1:$T$1,0),FALSE))</f>
        <v/>
      </c>
      <c r="J296" s="122" t="str">
        <f t="shared" si="4"/>
        <v>Söderhamn Nära AB</v>
      </c>
    </row>
    <row r="297" spans="1:10" x14ac:dyDescent="0.25">
      <c r="A297" t="s">
        <v>420</v>
      </c>
      <c r="B297" t="s">
        <v>421</v>
      </c>
      <c r="C297"/>
      <c r="D297" s="122" t="str">
        <f>IF(ISERROR(1/VLOOKUP($B297,Kraftvärmeprod!$B$1:$D$480,MATCH("Total värmeproduktion i kraftvärmeverk i kombinerad drift (GWh)",Kraftvärmeprod!$B$1:$AV$1,0),FALSE)),"Ej kraftvärme","Alternativproduktionsmetoden")</f>
        <v>Ej kraftvärme</v>
      </c>
      <c r="E297" s="122">
        <f>VLOOKUP($B297,Totalt!$B$1:$BP$480,MATCH("total el",Totalt!$B$1:$BP$1,0),FALSE)</f>
        <v>28.097999999999999</v>
      </c>
      <c r="F297" s="123" t="str">
        <f>IF(ISERROR(1/VLOOKUP($B297,Kraftvärmeprod!$B$1:$BD$480,MATCH("Total värmeproduktion i kraftvärmeverk i kombinerad drift (GWh)",Kraftvärmeprod!$B$1:$AV$1,0),FALSE)),"",VLOOKUP($B297,'Slutlig allokering kvv'!$B$1:$BA$480,MATCH(F$1,'Slutlig allokering kvv'!$B$1:$AS$1,0),FALSE))</f>
        <v/>
      </c>
      <c r="G297" s="122" t="str">
        <f>IF(ISERROR(1/VLOOKUP($B297,Kraftvärmeprod!$B$1:$AV$480,MATCH("Producerad elenergi i kraftvärmeverk (GWh)",Kraftvärmeprod!$B$1:$AV$1,0),FALSE)),"",VLOOKUP($B297,Kraftvärmeprod!$B$1:$AV$480,MATCH("Producerad elenergi i kraftvärmeverk (GWh)",Kraftvärmeprod!$B$1:$AV$1,0),FALSE))</f>
        <v/>
      </c>
      <c r="H297" s="122" t="str">
        <f>IF(ISERROR(1/VLOOKUP($B297,Miljö!$B$1:$T$480,MATCH("Såld mängd produktionsspecifik fjärrvärme (GWh)",Miljö!$B$1:$T$1,0),FALSE)),"",VLOOKUP($B297,Miljö!$B$1:$T$480,MATCH("Såld mängd produktionsspecifik fjärrvärme (GWh)",Miljö!$B$1:$T$1,0),FALSE))</f>
        <v/>
      </c>
      <c r="J297" s="122" t="str">
        <f t="shared" si="4"/>
        <v>Södertörns Fjärrvärme AB</v>
      </c>
    </row>
    <row r="298" spans="1:10" x14ac:dyDescent="0.25">
      <c r="A298" t="s">
        <v>422</v>
      </c>
      <c r="B298" t="s">
        <v>423</v>
      </c>
      <c r="C298"/>
      <c r="D298" s="122" t="str">
        <f>IF(ISERROR(1/VLOOKUP($B298,Kraftvärmeprod!$B$1:$D$480,MATCH("Total värmeproduktion i kraftvärmeverk i kombinerad drift (GWh)",Kraftvärmeprod!$B$1:$AV$1,0),FALSE)),"Ej kraftvärme","Alternativproduktionsmetoden")</f>
        <v>Alternativproduktionsmetoden</v>
      </c>
      <c r="E298" s="122">
        <f>VLOOKUP($B298,Totalt!$B$1:$BP$480,MATCH("total el",Totalt!$B$1:$BP$1,0),FALSE)</f>
        <v>13.395479999999999</v>
      </c>
      <c r="F298" s="123">
        <f>IF(ISERROR(1/VLOOKUP($B298,Kraftvärmeprod!$B$1:$BD$480,MATCH("Total värmeproduktion i kraftvärmeverk i kombinerad drift (GWh)",Kraftvärmeprod!$B$1:$AV$1,0),FALSE)),"",VLOOKUP($B298,'Slutlig allokering kvv'!$B$1:$BA$480,MATCH(F$1,'Slutlig allokering kvv'!$B$1:$AS$1,0),FALSE))</f>
        <v>0.63549967479432612</v>
      </c>
      <c r="G298" s="122">
        <f>IF(ISERROR(1/VLOOKUP($B298,Kraftvärmeprod!$B$1:$AV$480,MATCH("Producerad elenergi i kraftvärmeverk (GWh)",Kraftvärmeprod!$B$1:$AV$1,0),FALSE)),"",VLOOKUP($B298,Kraftvärmeprod!$B$1:$AV$480,MATCH("Producerad elenergi i kraftvärmeverk (GWh)",Kraftvärmeprod!$B$1:$AV$1,0),FALSE))</f>
        <v>26.55</v>
      </c>
      <c r="H298" s="122" t="str">
        <f>IF(ISERROR(1/VLOOKUP($B298,Miljö!$B$1:$T$480,MATCH("Såld mängd produktionsspecifik fjärrvärme (GWh)",Miljö!$B$1:$T$1,0),FALSE)),"",VLOOKUP($B298,Miljö!$B$1:$T$480,MATCH("Såld mängd produktionsspecifik fjärrvärme (GWh)",Miljö!$B$1:$T$1,0),FALSE))</f>
        <v/>
      </c>
      <c r="J298" s="122" t="str">
        <f t="shared" si="4"/>
        <v>Tekniska Verken i Kiruna AB</v>
      </c>
    </row>
    <row r="299" spans="1:10" x14ac:dyDescent="0.25">
      <c r="A299" t="s">
        <v>422</v>
      </c>
      <c r="B299" t="s">
        <v>424</v>
      </c>
      <c r="C299"/>
      <c r="D299" s="122" t="str">
        <f>IF(ISERROR(1/VLOOKUP($B299,Kraftvärmeprod!$B$1:$D$480,MATCH("Total värmeproduktion i kraftvärmeverk i kombinerad drift (GWh)",Kraftvärmeprod!$B$1:$AV$1,0),FALSE)),"Ej kraftvärme","Alternativproduktionsmetoden")</f>
        <v>Ej kraftvärme</v>
      </c>
      <c r="E299" s="122">
        <f>VLOOKUP($B299,Totalt!$B$1:$BP$480,MATCH("total el",Totalt!$B$1:$BP$1,0),FALSE)</f>
        <v>1.6080000000000001</v>
      </c>
      <c r="F299" s="123" t="str">
        <f>IF(ISERROR(1/VLOOKUP($B299,Kraftvärmeprod!$B$1:$BD$480,MATCH("Total värmeproduktion i kraftvärmeverk i kombinerad drift (GWh)",Kraftvärmeprod!$B$1:$AV$1,0),FALSE)),"",VLOOKUP($B299,'Slutlig allokering kvv'!$B$1:$BA$480,MATCH(F$1,'Slutlig allokering kvv'!$B$1:$AS$1,0),FALSE))</f>
        <v/>
      </c>
      <c r="G299" s="122" t="str">
        <f>IF(ISERROR(1/VLOOKUP($B299,Kraftvärmeprod!$B$1:$AV$480,MATCH("Producerad elenergi i kraftvärmeverk (GWh)",Kraftvärmeprod!$B$1:$AV$1,0),FALSE)),"",VLOOKUP($B299,Kraftvärmeprod!$B$1:$AV$480,MATCH("Producerad elenergi i kraftvärmeverk (GWh)",Kraftvärmeprod!$B$1:$AV$1,0),FALSE))</f>
        <v/>
      </c>
      <c r="H299" s="122" t="str">
        <f>IF(ISERROR(1/VLOOKUP($B299,Miljö!$B$1:$T$480,MATCH("Såld mängd produktionsspecifik fjärrvärme (GWh)",Miljö!$B$1:$T$1,0),FALSE)),"",VLOOKUP($B299,Miljö!$B$1:$T$480,MATCH("Såld mängd produktionsspecifik fjärrvärme (GWh)",Miljö!$B$1:$T$1,0),FALSE))</f>
        <v/>
      </c>
      <c r="J299" s="122" t="str">
        <f t="shared" si="4"/>
        <v>Tekniska Verken i Kiruna AB</v>
      </c>
    </row>
    <row r="300" spans="1:10" x14ac:dyDescent="0.25">
      <c r="A300" t="s">
        <v>425</v>
      </c>
      <c r="B300" t="s">
        <v>426</v>
      </c>
      <c r="C300"/>
      <c r="D300" s="122" t="str">
        <f>IF(ISERROR(1/VLOOKUP($B300,Kraftvärmeprod!$B$1:$D$480,MATCH("Total värmeproduktion i kraftvärmeverk i kombinerad drift (GWh)",Kraftvärmeprod!$B$1:$AV$1,0),FALSE)),"Ej kraftvärme","Alternativproduktionsmetoden")</f>
        <v>Ej kraftvärme</v>
      </c>
      <c r="E300" s="122">
        <f>VLOOKUP($B300,Totalt!$B$1:$BP$480,MATCH("total el",Totalt!$B$1:$BP$1,0),FALSE)</f>
        <v>0.4</v>
      </c>
      <c r="F300" s="123" t="str">
        <f>IF(ISERROR(1/VLOOKUP($B300,Kraftvärmeprod!$B$1:$BD$480,MATCH("Total värmeproduktion i kraftvärmeverk i kombinerad drift (GWh)",Kraftvärmeprod!$B$1:$AV$1,0),FALSE)),"",VLOOKUP($B300,'Slutlig allokering kvv'!$B$1:$BA$480,MATCH(F$1,'Slutlig allokering kvv'!$B$1:$AS$1,0),FALSE))</f>
        <v/>
      </c>
      <c r="G300" s="122" t="str">
        <f>IF(ISERROR(1/VLOOKUP($B300,Kraftvärmeprod!$B$1:$AV$480,MATCH("Producerad elenergi i kraftvärmeverk (GWh)",Kraftvärmeprod!$B$1:$AV$1,0),FALSE)),"",VLOOKUP($B300,Kraftvärmeprod!$B$1:$AV$480,MATCH("Producerad elenergi i kraftvärmeverk (GWh)",Kraftvärmeprod!$B$1:$AV$1,0),FALSE))</f>
        <v/>
      </c>
      <c r="H300" s="122" t="str">
        <f>IF(ISERROR(1/VLOOKUP($B300,Miljö!$B$1:$T$480,MATCH("Såld mängd produktionsspecifik fjärrvärme (GWh)",Miljö!$B$1:$T$1,0),FALSE)),"",VLOOKUP($B300,Miljö!$B$1:$T$480,MATCH("Såld mängd produktionsspecifik fjärrvärme (GWh)",Miljö!$B$1:$T$1,0),FALSE))</f>
        <v/>
      </c>
      <c r="J300" s="122" t="str">
        <f t="shared" si="4"/>
        <v>Tekniska Verken i Linköping AB</v>
      </c>
    </row>
    <row r="301" spans="1:10" x14ac:dyDescent="0.25">
      <c r="A301" t="s">
        <v>425</v>
      </c>
      <c r="B301" t="s">
        <v>427</v>
      </c>
      <c r="C301"/>
      <c r="D301" s="122" t="str">
        <f>IF(ISERROR(1/VLOOKUP($B301,Kraftvärmeprod!$B$1:$D$480,MATCH("Total värmeproduktion i kraftvärmeverk i kombinerad drift (GWh)",Kraftvärmeprod!$B$1:$AV$1,0),FALSE)),"Ej kraftvärme","Alternativproduktionsmetoden")</f>
        <v>Alternativproduktionsmetoden</v>
      </c>
      <c r="E301" s="122">
        <f>VLOOKUP($B301,Totalt!$B$1:$BP$480,MATCH("total el",Totalt!$B$1:$BP$1,0),FALSE)</f>
        <v>5.4929100000000002</v>
      </c>
      <c r="F301" s="123">
        <f>IF(ISERROR(1/VLOOKUP($B301,Kraftvärmeprod!$B$1:$BD$480,MATCH("Total värmeproduktion i kraftvärmeverk i kombinerad drift (GWh)",Kraftvärmeprod!$B$1:$AV$1,0),FALSE)),"",VLOOKUP($B301,'Slutlig allokering kvv'!$B$1:$BA$480,MATCH(F$1,'Slutlig allokering kvv'!$B$1:$AS$1,0),FALSE))</f>
        <v>0.666502730494127</v>
      </c>
      <c r="G301" s="122">
        <f>IF(ISERROR(1/VLOOKUP($B301,Kraftvärmeprod!$B$1:$AV$480,MATCH("Producerad elenergi i kraftvärmeverk (GWh)",Kraftvärmeprod!$B$1:$AV$1,0),FALSE)),"",VLOOKUP($B301,Kraftvärmeprod!$B$1:$AV$480,MATCH("Producerad elenergi i kraftvärmeverk (GWh)",Kraftvärmeprod!$B$1:$AV$1,0),FALSE))</f>
        <v>25.3</v>
      </c>
      <c r="H301" s="122" t="str">
        <f>IF(ISERROR(1/VLOOKUP($B301,Miljö!$B$1:$T$480,MATCH("Såld mängd produktionsspecifik fjärrvärme (GWh)",Miljö!$B$1:$T$1,0),FALSE)),"",VLOOKUP($B301,Miljö!$B$1:$T$480,MATCH("Såld mängd produktionsspecifik fjärrvärme (GWh)",Miljö!$B$1:$T$1,0),FALSE))</f>
        <v/>
      </c>
      <c r="J301" s="122" t="str">
        <f t="shared" si="4"/>
        <v>Tekniska Verken i Linköping AB</v>
      </c>
    </row>
    <row r="302" spans="1:10" x14ac:dyDescent="0.25">
      <c r="A302" t="s">
        <v>425</v>
      </c>
      <c r="B302" t="s">
        <v>428</v>
      </c>
      <c r="C302"/>
      <c r="D302" s="122" t="str">
        <f>IF(ISERROR(1/VLOOKUP($B302,Kraftvärmeprod!$B$1:$D$480,MATCH("Total värmeproduktion i kraftvärmeverk i kombinerad drift (GWh)",Kraftvärmeprod!$B$1:$AV$1,0),FALSE)),"Ej kraftvärme","Alternativproduktionsmetoden")</f>
        <v>Ej kraftvärme</v>
      </c>
      <c r="E302" s="122">
        <f>VLOOKUP($B302,Totalt!$B$1:$BP$480,MATCH("total el",Totalt!$B$1:$BP$1,0),FALSE)</f>
        <v>0.02</v>
      </c>
      <c r="F302" s="123" t="str">
        <f>IF(ISERROR(1/VLOOKUP($B302,Kraftvärmeprod!$B$1:$BD$480,MATCH("Total värmeproduktion i kraftvärmeverk i kombinerad drift (GWh)",Kraftvärmeprod!$B$1:$AV$1,0),FALSE)),"",VLOOKUP($B302,'Slutlig allokering kvv'!$B$1:$BA$480,MATCH(F$1,'Slutlig allokering kvv'!$B$1:$AS$1,0),FALSE))</f>
        <v/>
      </c>
      <c r="G302" s="122" t="str">
        <f>IF(ISERROR(1/VLOOKUP($B302,Kraftvärmeprod!$B$1:$AV$480,MATCH("Producerad elenergi i kraftvärmeverk (GWh)",Kraftvärmeprod!$B$1:$AV$1,0),FALSE)),"",VLOOKUP($B302,Kraftvärmeprod!$B$1:$AV$480,MATCH("Producerad elenergi i kraftvärmeverk (GWh)",Kraftvärmeprod!$B$1:$AV$1,0),FALSE))</f>
        <v/>
      </c>
      <c r="H302" s="122" t="str">
        <f>IF(ISERROR(1/VLOOKUP($B302,Miljö!$B$1:$T$480,MATCH("Såld mängd produktionsspecifik fjärrvärme (GWh)",Miljö!$B$1:$T$1,0),FALSE)),"",VLOOKUP($B302,Miljö!$B$1:$T$480,MATCH("Såld mängd produktionsspecifik fjärrvärme (GWh)",Miljö!$B$1:$T$1,0),FALSE))</f>
        <v/>
      </c>
      <c r="J302" s="122" t="str">
        <f t="shared" si="4"/>
        <v>Tekniska Verken i Linköping AB</v>
      </c>
    </row>
    <row r="303" spans="1:10" x14ac:dyDescent="0.25">
      <c r="A303" t="s">
        <v>425</v>
      </c>
      <c r="B303" t="s">
        <v>429</v>
      </c>
      <c r="C303"/>
      <c r="D303" s="122" t="str">
        <f>IF(ISERROR(1/VLOOKUP($B303,Kraftvärmeprod!$B$1:$D$480,MATCH("Total värmeproduktion i kraftvärmeverk i kombinerad drift (GWh)",Kraftvärmeprod!$B$1:$AV$1,0),FALSE)),"Ej kraftvärme","Alternativproduktionsmetoden")</f>
        <v>Alternativproduktionsmetoden</v>
      </c>
      <c r="E303" s="122">
        <f>VLOOKUP($B303,Totalt!$B$1:$BP$480,MATCH("total el",Totalt!$B$1:$BP$1,0),FALSE)</f>
        <v>38.520699999999998</v>
      </c>
      <c r="F303" s="123">
        <f>IF(ISERROR(1/VLOOKUP($B303,Kraftvärmeprod!$B$1:$BD$480,MATCH("Total värmeproduktion i kraftvärmeverk i kombinerad drift (GWh)",Kraftvärmeprod!$B$1:$AV$1,0),FALSE)),"",VLOOKUP($B303,'Slutlig allokering kvv'!$B$1:$BA$480,MATCH(F$1,'Slutlig allokering kvv'!$B$1:$AS$1,0),FALSE))</f>
        <v>0.58836304413930096</v>
      </c>
      <c r="G303" s="122">
        <f>IF(ISERROR(1/VLOOKUP($B303,Kraftvärmeprod!$B$1:$AV$480,MATCH("Producerad elenergi i kraftvärmeverk (GWh)",Kraftvärmeprod!$B$1:$AV$1,0),FALSE)),"",VLOOKUP($B303,Kraftvärmeprod!$B$1:$AV$480,MATCH("Producerad elenergi i kraftvärmeverk (GWh)",Kraftvärmeprod!$B$1:$AV$1,0),FALSE))</f>
        <v>199.1</v>
      </c>
      <c r="H303" s="122" t="str">
        <f>IF(ISERROR(1/VLOOKUP($B303,Miljö!$B$1:$T$480,MATCH("Såld mängd produktionsspecifik fjärrvärme (GWh)",Miljö!$B$1:$T$1,0),FALSE)),"",VLOOKUP($B303,Miljö!$B$1:$T$480,MATCH("Såld mängd produktionsspecifik fjärrvärme (GWh)",Miljö!$B$1:$T$1,0),FALSE))</f>
        <v/>
      </c>
      <c r="J303" s="122" t="str">
        <f t="shared" si="4"/>
        <v>Tekniska Verken i Linköping AB</v>
      </c>
    </row>
    <row r="304" spans="1:10" x14ac:dyDescent="0.25">
      <c r="A304" t="s">
        <v>425</v>
      </c>
      <c r="B304" t="s">
        <v>430</v>
      </c>
      <c r="C304"/>
      <c r="D304" s="122" t="str">
        <f>IF(ISERROR(1/VLOOKUP($B304,Kraftvärmeprod!$B$1:$D$480,MATCH("Total värmeproduktion i kraftvärmeverk i kombinerad drift (GWh)",Kraftvärmeprod!$B$1:$AV$1,0),FALSE)),"Ej kraftvärme","Alternativproduktionsmetoden")</f>
        <v>Ej kraftvärme</v>
      </c>
      <c r="E304" s="122">
        <f>VLOOKUP($B304,Totalt!$B$1:$BP$480,MATCH("total el",Totalt!$B$1:$BP$1,0),FALSE)</f>
        <v>0.38</v>
      </c>
      <c r="F304" s="123" t="str">
        <f>IF(ISERROR(1/VLOOKUP($B304,Kraftvärmeprod!$B$1:$BD$480,MATCH("Total värmeproduktion i kraftvärmeverk i kombinerad drift (GWh)",Kraftvärmeprod!$B$1:$AV$1,0),FALSE)),"",VLOOKUP($B304,'Slutlig allokering kvv'!$B$1:$BA$480,MATCH(F$1,'Slutlig allokering kvv'!$B$1:$AS$1,0),FALSE))</f>
        <v/>
      </c>
      <c r="G304" s="122" t="str">
        <f>IF(ISERROR(1/VLOOKUP($B304,Kraftvärmeprod!$B$1:$AV$480,MATCH("Producerad elenergi i kraftvärmeverk (GWh)",Kraftvärmeprod!$B$1:$AV$1,0),FALSE)),"",VLOOKUP($B304,Kraftvärmeprod!$B$1:$AV$480,MATCH("Producerad elenergi i kraftvärmeverk (GWh)",Kraftvärmeprod!$B$1:$AV$1,0),FALSE))</f>
        <v/>
      </c>
      <c r="H304" s="122" t="str">
        <f>IF(ISERROR(1/VLOOKUP($B304,Miljö!$B$1:$T$480,MATCH("Såld mängd produktionsspecifik fjärrvärme (GWh)",Miljö!$B$1:$T$1,0),FALSE)),"",VLOOKUP($B304,Miljö!$B$1:$T$480,MATCH("Såld mängd produktionsspecifik fjärrvärme (GWh)",Miljö!$B$1:$T$1,0),FALSE))</f>
        <v/>
      </c>
      <c r="J304" s="122" t="str">
        <f t="shared" si="4"/>
        <v>Tekniska Verken i Linköping AB</v>
      </c>
    </row>
    <row r="305" spans="1:10" x14ac:dyDescent="0.25">
      <c r="A305" t="s">
        <v>425</v>
      </c>
      <c r="B305" t="s">
        <v>431</v>
      </c>
      <c r="C305"/>
      <c r="D305" s="122" t="str">
        <f>IF(ISERROR(1/VLOOKUP($B305,Kraftvärmeprod!$B$1:$D$480,MATCH("Total värmeproduktion i kraftvärmeverk i kombinerad drift (GWh)",Kraftvärmeprod!$B$1:$AV$1,0),FALSE)),"Ej kraftvärme","Alternativproduktionsmetoden")</f>
        <v>Ej kraftvärme</v>
      </c>
      <c r="E305" s="122">
        <f>VLOOKUP($B305,Totalt!$B$1:$BP$480,MATCH("total el",Totalt!$B$1:$BP$1,0),FALSE)</f>
        <v>0.56000000000000005</v>
      </c>
      <c r="F305" s="123" t="str">
        <f>IF(ISERROR(1/VLOOKUP($B305,Kraftvärmeprod!$B$1:$BD$480,MATCH("Total värmeproduktion i kraftvärmeverk i kombinerad drift (GWh)",Kraftvärmeprod!$B$1:$AV$1,0),FALSE)),"",VLOOKUP($B305,'Slutlig allokering kvv'!$B$1:$BA$480,MATCH(F$1,'Slutlig allokering kvv'!$B$1:$AS$1,0),FALSE))</f>
        <v/>
      </c>
      <c r="G305" s="122" t="str">
        <f>IF(ISERROR(1/VLOOKUP($B305,Kraftvärmeprod!$B$1:$AV$480,MATCH("Producerad elenergi i kraftvärmeverk (GWh)",Kraftvärmeprod!$B$1:$AV$1,0),FALSE)),"",VLOOKUP($B305,Kraftvärmeprod!$B$1:$AV$480,MATCH("Producerad elenergi i kraftvärmeverk (GWh)",Kraftvärmeprod!$B$1:$AV$1,0),FALSE))</f>
        <v/>
      </c>
      <c r="H305" s="122" t="str">
        <f>IF(ISERROR(1/VLOOKUP($B305,Miljö!$B$1:$T$480,MATCH("Såld mängd produktionsspecifik fjärrvärme (GWh)",Miljö!$B$1:$T$1,0),FALSE)),"",VLOOKUP($B305,Miljö!$B$1:$T$480,MATCH("Såld mängd produktionsspecifik fjärrvärme (GWh)",Miljö!$B$1:$T$1,0),FALSE))</f>
        <v/>
      </c>
      <c r="J305" s="122" t="str">
        <f t="shared" si="4"/>
        <v>Tekniska Verken i Linköping AB</v>
      </c>
    </row>
    <row r="306" spans="1:10" x14ac:dyDescent="0.25">
      <c r="A306" t="s">
        <v>432</v>
      </c>
      <c r="B306" t="s">
        <v>433</v>
      </c>
      <c r="C306"/>
      <c r="D306" s="122" t="str">
        <f>IF(ISERROR(1/VLOOKUP($B306,Kraftvärmeprod!$B$1:$D$480,MATCH("Total värmeproduktion i kraftvärmeverk i kombinerad drift (GWh)",Kraftvärmeprod!$B$1:$AV$1,0),FALSE)),"Ej kraftvärme","Alternativproduktionsmetoden")</f>
        <v>Ej kraftvärme</v>
      </c>
      <c r="E306" s="122">
        <f>VLOOKUP($B306,Totalt!$B$1:$BP$480,MATCH("total el",Totalt!$B$1:$BP$1,0),FALSE)</f>
        <v>0</v>
      </c>
      <c r="F306" s="123" t="str">
        <f>IF(ISERROR(1/VLOOKUP($B306,Kraftvärmeprod!$B$1:$BD$480,MATCH("Total värmeproduktion i kraftvärmeverk i kombinerad drift (GWh)",Kraftvärmeprod!$B$1:$AV$1,0),FALSE)),"",VLOOKUP($B306,'Slutlig allokering kvv'!$B$1:$BA$480,MATCH(F$1,'Slutlig allokering kvv'!$B$1:$AS$1,0),FALSE))</f>
        <v/>
      </c>
      <c r="G306" s="122" t="str">
        <f>IF(ISERROR(1/VLOOKUP($B306,Kraftvärmeprod!$B$1:$AV$480,MATCH("Producerad elenergi i kraftvärmeverk (GWh)",Kraftvärmeprod!$B$1:$AV$1,0),FALSE)),"",VLOOKUP($B306,Kraftvärmeprod!$B$1:$AV$480,MATCH("Producerad elenergi i kraftvärmeverk (GWh)",Kraftvärmeprod!$B$1:$AV$1,0),FALSE))</f>
        <v/>
      </c>
      <c r="H306" s="122" t="str">
        <f>IF(ISERROR(1/VLOOKUP($B306,Miljö!$B$1:$T$480,MATCH("Såld mängd produktionsspecifik fjärrvärme (GWh)",Miljö!$B$1:$T$1,0),FALSE)),"",VLOOKUP($B306,Miljö!$B$1:$T$480,MATCH("Såld mängd produktionsspecifik fjärrvärme (GWh)",Miljö!$B$1:$T$1,0),FALSE))</f>
        <v/>
      </c>
      <c r="J306" s="122" t="str">
        <f t="shared" si="4"/>
        <v>Telge Nät AB</v>
      </c>
    </row>
    <row r="307" spans="1:10" x14ac:dyDescent="0.25">
      <c r="A307" t="s">
        <v>432</v>
      </c>
      <c r="B307" t="s">
        <v>434</v>
      </c>
      <c r="C307"/>
      <c r="D307" s="122" t="str">
        <f>IF(ISERROR(1/VLOOKUP($B307,Kraftvärmeprod!$B$1:$D$480,MATCH("Total värmeproduktion i kraftvärmeverk i kombinerad drift (GWh)",Kraftvärmeprod!$B$1:$AV$1,0),FALSE)),"Ej kraftvärme","Alternativproduktionsmetoden")</f>
        <v>Ej kraftvärme</v>
      </c>
      <c r="E307" s="122">
        <f>VLOOKUP($B307,Totalt!$B$1:$BP$480,MATCH("total el",Totalt!$B$1:$BP$1,0),FALSE)</f>
        <v>0</v>
      </c>
      <c r="F307" s="123" t="str">
        <f>IF(ISERROR(1/VLOOKUP($B307,Kraftvärmeprod!$B$1:$BD$480,MATCH("Total värmeproduktion i kraftvärmeverk i kombinerad drift (GWh)",Kraftvärmeprod!$B$1:$AV$1,0),FALSE)),"",VLOOKUP($B307,'Slutlig allokering kvv'!$B$1:$BA$480,MATCH(F$1,'Slutlig allokering kvv'!$B$1:$AS$1,0),FALSE))</f>
        <v/>
      </c>
      <c r="G307" s="122" t="str">
        <f>IF(ISERROR(1/VLOOKUP($B307,Kraftvärmeprod!$B$1:$AV$480,MATCH("Producerad elenergi i kraftvärmeverk (GWh)",Kraftvärmeprod!$B$1:$AV$1,0),FALSE)),"",VLOOKUP($B307,Kraftvärmeprod!$B$1:$AV$480,MATCH("Producerad elenergi i kraftvärmeverk (GWh)",Kraftvärmeprod!$B$1:$AV$1,0),FALSE))</f>
        <v/>
      </c>
      <c r="H307" s="122" t="str">
        <f>IF(ISERROR(1/VLOOKUP($B307,Miljö!$B$1:$T$480,MATCH("Såld mängd produktionsspecifik fjärrvärme (GWh)",Miljö!$B$1:$T$1,0),FALSE)),"",VLOOKUP($B307,Miljö!$B$1:$T$480,MATCH("Såld mängd produktionsspecifik fjärrvärme (GWh)",Miljö!$B$1:$T$1,0),FALSE))</f>
        <v/>
      </c>
      <c r="J307" s="122" t="str">
        <f t="shared" si="4"/>
        <v>Telge Nät AB</v>
      </c>
    </row>
    <row r="308" spans="1:10" x14ac:dyDescent="0.25">
      <c r="A308" t="s">
        <v>432</v>
      </c>
      <c r="B308" t="s">
        <v>435</v>
      </c>
      <c r="C308"/>
      <c r="D308" s="122" t="str">
        <f>IF(ISERROR(1/VLOOKUP($B308,Kraftvärmeprod!$B$1:$D$480,MATCH("Total värmeproduktion i kraftvärmeverk i kombinerad drift (GWh)",Kraftvärmeprod!$B$1:$AV$1,0),FALSE)),"Ej kraftvärme","Alternativproduktionsmetoden")</f>
        <v>Ej kraftvärme</v>
      </c>
      <c r="E308" s="122">
        <f>VLOOKUP($B308,Totalt!$B$1:$BP$480,MATCH("total el",Totalt!$B$1:$BP$1,0),FALSE)</f>
        <v>18.149999999999999</v>
      </c>
      <c r="F308" s="123" t="str">
        <f>IF(ISERROR(1/VLOOKUP($B308,Kraftvärmeprod!$B$1:$BD$480,MATCH("Total värmeproduktion i kraftvärmeverk i kombinerad drift (GWh)",Kraftvärmeprod!$B$1:$AV$1,0),FALSE)),"",VLOOKUP($B308,'Slutlig allokering kvv'!$B$1:$BA$480,MATCH(F$1,'Slutlig allokering kvv'!$B$1:$AS$1,0),FALSE))</f>
        <v/>
      </c>
      <c r="G308" s="122" t="str">
        <f>IF(ISERROR(1/VLOOKUP($B308,Kraftvärmeprod!$B$1:$AV$480,MATCH("Producerad elenergi i kraftvärmeverk (GWh)",Kraftvärmeprod!$B$1:$AV$1,0),FALSE)),"",VLOOKUP($B308,Kraftvärmeprod!$B$1:$AV$480,MATCH("Producerad elenergi i kraftvärmeverk (GWh)",Kraftvärmeprod!$B$1:$AV$1,0),FALSE))</f>
        <v/>
      </c>
      <c r="H308" s="122" t="str">
        <f>IF(ISERROR(1/VLOOKUP($B308,Miljö!$B$1:$T$480,MATCH("Såld mängd produktionsspecifik fjärrvärme (GWh)",Miljö!$B$1:$T$1,0),FALSE)),"",VLOOKUP($B308,Miljö!$B$1:$T$480,MATCH("Såld mängd produktionsspecifik fjärrvärme (GWh)",Miljö!$B$1:$T$1,0),FALSE))</f>
        <v/>
      </c>
      <c r="J308" s="122" t="str">
        <f t="shared" si="4"/>
        <v>Telge Nät AB</v>
      </c>
    </row>
    <row r="309" spans="1:10" x14ac:dyDescent="0.25">
      <c r="A309" t="s">
        <v>436</v>
      </c>
      <c r="B309" t="s">
        <v>437</v>
      </c>
      <c r="C309"/>
      <c r="D309" s="122" t="str">
        <f>IF(ISERROR(1/VLOOKUP($B309,Kraftvärmeprod!$B$1:$D$480,MATCH("Total värmeproduktion i kraftvärmeverk i kombinerad drift (GWh)",Kraftvärmeprod!$B$1:$AV$1,0),FALSE)),"Ej kraftvärme","Alternativproduktionsmetoden")</f>
        <v>Alternativproduktionsmetoden</v>
      </c>
      <c r="E309" s="122">
        <f>VLOOKUP($B309,Totalt!$B$1:$BP$480,MATCH("total el",Totalt!$B$1:$BP$1,0),FALSE)</f>
        <v>1.7436499999999999</v>
      </c>
      <c r="F309" s="123">
        <f>IF(ISERROR(1/VLOOKUP($B309,Kraftvärmeprod!$B$1:$BD$480,MATCH("Total värmeproduktion i kraftvärmeverk i kombinerad drift (GWh)",Kraftvärmeprod!$B$1:$AV$1,0),FALSE)),"",VLOOKUP($B309,'Slutlig allokering kvv'!$B$1:$BA$480,MATCH(F$1,'Slutlig allokering kvv'!$B$1:$AS$1,0),FALSE))</f>
        <v>0.72182681883024269</v>
      </c>
      <c r="G309" s="122">
        <f>IF(ISERROR(1/VLOOKUP($B309,Kraftvärmeprod!$B$1:$AV$480,MATCH("Producerad elenergi i kraftvärmeverk (GWh)",Kraftvärmeprod!$B$1:$AV$1,0),FALSE)),"",VLOOKUP($B309,Kraftvärmeprod!$B$1:$AV$480,MATCH("Producerad elenergi i kraftvärmeverk (GWh)",Kraftvärmeprod!$B$1:$AV$1,0),FALSE))</f>
        <v>7.44</v>
      </c>
      <c r="H309" s="122" t="str">
        <f>IF(ISERROR(1/VLOOKUP($B309,Miljö!$B$1:$T$480,MATCH("Såld mängd produktionsspecifik fjärrvärme (GWh)",Miljö!$B$1:$T$1,0),FALSE)),"",VLOOKUP($B309,Miljö!$B$1:$T$480,MATCH("Såld mängd produktionsspecifik fjärrvärme (GWh)",Miljö!$B$1:$T$1,0),FALSE))</f>
        <v/>
      </c>
      <c r="J309" s="122" t="str">
        <f t="shared" si="4"/>
        <v>Tidaholms Energi AB</v>
      </c>
    </row>
    <row r="310" spans="1:10" x14ac:dyDescent="0.25">
      <c r="A310" t="s">
        <v>438</v>
      </c>
      <c r="B310" t="s">
        <v>439</v>
      </c>
      <c r="C310"/>
      <c r="D310" s="122" t="str">
        <f>IF(ISERROR(1/VLOOKUP($B310,Kraftvärmeprod!$B$1:$D$480,MATCH("Total värmeproduktion i kraftvärmeverk i kombinerad drift (GWh)",Kraftvärmeprod!$B$1:$AV$1,0),FALSE)),"Ej kraftvärme","Alternativproduktionsmetoden")</f>
        <v>Ej kraftvärme</v>
      </c>
      <c r="E310" s="122">
        <f>VLOOKUP($B310,Totalt!$B$1:$BP$480,MATCH("total el",Totalt!$B$1:$BP$1,0),FALSE)</f>
        <v>2.5569999999999999</v>
      </c>
      <c r="F310" s="123" t="str">
        <f>IF(ISERROR(1/VLOOKUP($B310,Kraftvärmeprod!$B$1:$BD$480,MATCH("Total värmeproduktion i kraftvärmeverk i kombinerad drift (GWh)",Kraftvärmeprod!$B$1:$AV$1,0),FALSE)),"",VLOOKUP($B310,'Slutlig allokering kvv'!$B$1:$BA$480,MATCH(F$1,'Slutlig allokering kvv'!$B$1:$AS$1,0),FALSE))</f>
        <v/>
      </c>
      <c r="G310" s="122" t="str">
        <f>IF(ISERROR(1/VLOOKUP($B310,Kraftvärmeprod!$B$1:$AV$480,MATCH("Producerad elenergi i kraftvärmeverk (GWh)",Kraftvärmeprod!$B$1:$AV$1,0),FALSE)),"",VLOOKUP($B310,Kraftvärmeprod!$B$1:$AV$480,MATCH("Producerad elenergi i kraftvärmeverk (GWh)",Kraftvärmeprod!$B$1:$AV$1,0),FALSE))</f>
        <v/>
      </c>
      <c r="H310" s="122" t="str">
        <f>IF(ISERROR(1/VLOOKUP($B310,Miljö!$B$1:$T$480,MATCH("Såld mängd produktionsspecifik fjärrvärme (GWh)",Miljö!$B$1:$T$1,0),FALSE)),"",VLOOKUP($B310,Miljö!$B$1:$T$480,MATCH("Såld mängd produktionsspecifik fjärrvärme (GWh)",Miljö!$B$1:$T$1,0),FALSE))</f>
        <v/>
      </c>
      <c r="J310" s="122" t="str">
        <f t="shared" si="4"/>
        <v>Tierps Fjärrvärme AB</v>
      </c>
    </row>
    <row r="311" spans="1:10" x14ac:dyDescent="0.25">
      <c r="A311" t="s">
        <v>438</v>
      </c>
      <c r="B311" t="s">
        <v>440</v>
      </c>
      <c r="C311"/>
      <c r="D311" s="122" t="str">
        <f>IF(ISERROR(1/VLOOKUP($B311,Kraftvärmeprod!$B$1:$D$480,MATCH("Total värmeproduktion i kraftvärmeverk i kombinerad drift (GWh)",Kraftvärmeprod!$B$1:$AV$1,0),FALSE)),"Ej kraftvärme","Alternativproduktionsmetoden")</f>
        <v>Ej kraftvärme</v>
      </c>
      <c r="E311" s="122">
        <f>VLOOKUP($B311,Totalt!$B$1:$BP$480,MATCH("total el",Totalt!$B$1:$BP$1,0),FALSE)</f>
        <v>0.30700000000000005</v>
      </c>
      <c r="F311" s="123" t="str">
        <f>IF(ISERROR(1/VLOOKUP($B311,Kraftvärmeprod!$B$1:$BD$480,MATCH("Total värmeproduktion i kraftvärmeverk i kombinerad drift (GWh)",Kraftvärmeprod!$B$1:$AV$1,0),FALSE)),"",VLOOKUP($B311,'Slutlig allokering kvv'!$B$1:$BA$480,MATCH(F$1,'Slutlig allokering kvv'!$B$1:$AS$1,0),FALSE))</f>
        <v/>
      </c>
      <c r="G311" s="122" t="str">
        <f>IF(ISERROR(1/VLOOKUP($B311,Kraftvärmeprod!$B$1:$AV$480,MATCH("Producerad elenergi i kraftvärmeverk (GWh)",Kraftvärmeprod!$B$1:$AV$1,0),FALSE)),"",VLOOKUP($B311,Kraftvärmeprod!$B$1:$AV$480,MATCH("Producerad elenergi i kraftvärmeverk (GWh)",Kraftvärmeprod!$B$1:$AV$1,0),FALSE))</f>
        <v/>
      </c>
      <c r="H311" s="122" t="str">
        <f>IF(ISERROR(1/VLOOKUP($B311,Miljö!$B$1:$T$480,MATCH("Såld mängd produktionsspecifik fjärrvärme (GWh)",Miljö!$B$1:$T$1,0),FALSE)),"",VLOOKUP($B311,Miljö!$B$1:$T$480,MATCH("Såld mängd produktionsspecifik fjärrvärme (GWh)",Miljö!$B$1:$T$1,0),FALSE))</f>
        <v/>
      </c>
      <c r="J311" s="122" t="str">
        <f t="shared" si="4"/>
        <v>Tierps Fjärrvärme AB</v>
      </c>
    </row>
    <row r="312" spans="1:10" x14ac:dyDescent="0.25">
      <c r="A312" t="s">
        <v>441</v>
      </c>
      <c r="B312" t="s">
        <v>442</v>
      </c>
      <c r="C312"/>
      <c r="D312" s="122" t="str">
        <f>IF(ISERROR(1/VLOOKUP($B312,Kraftvärmeprod!$B$1:$D$480,MATCH("Total värmeproduktion i kraftvärmeverk i kombinerad drift (GWh)",Kraftvärmeprod!$B$1:$AV$1,0),FALSE)),"Ej kraftvärme","Alternativproduktionsmetoden")</f>
        <v>Ej kraftvärme</v>
      </c>
      <c r="E312" s="122">
        <f>VLOOKUP($B312,Totalt!$B$1:$BP$480,MATCH("total el",Totalt!$B$1:$BP$1,0),FALSE)</f>
        <v>0</v>
      </c>
      <c r="F312" s="123" t="str">
        <f>IF(ISERROR(1/VLOOKUP($B312,Kraftvärmeprod!$B$1:$BD$480,MATCH("Total värmeproduktion i kraftvärmeverk i kombinerad drift (GWh)",Kraftvärmeprod!$B$1:$AV$1,0),FALSE)),"",VLOOKUP($B312,'Slutlig allokering kvv'!$B$1:$BA$480,MATCH(F$1,'Slutlig allokering kvv'!$B$1:$AS$1,0),FALSE))</f>
        <v/>
      </c>
      <c r="G312" s="122" t="str">
        <f>IF(ISERROR(1/VLOOKUP($B312,Kraftvärmeprod!$B$1:$AV$480,MATCH("Producerad elenergi i kraftvärmeverk (GWh)",Kraftvärmeprod!$B$1:$AV$1,0),FALSE)),"",VLOOKUP($B312,Kraftvärmeprod!$B$1:$AV$480,MATCH("Producerad elenergi i kraftvärmeverk (GWh)",Kraftvärmeprod!$B$1:$AV$1,0),FALSE))</f>
        <v/>
      </c>
      <c r="H312" s="122" t="str">
        <f>IF(ISERROR(1/VLOOKUP($B312,Miljö!$B$1:$T$480,MATCH("Såld mängd produktionsspecifik fjärrvärme (GWh)",Miljö!$B$1:$T$1,0),FALSE)),"",VLOOKUP($B312,Miljö!$B$1:$T$480,MATCH("Såld mängd produktionsspecifik fjärrvärme (GWh)",Miljö!$B$1:$T$1,0),FALSE))</f>
        <v/>
      </c>
      <c r="J312" s="122" t="str">
        <f t="shared" si="4"/>
        <v>Torsås fjärrvärmenät AB</v>
      </c>
    </row>
    <row r="313" spans="1:10" x14ac:dyDescent="0.25">
      <c r="A313" t="s">
        <v>443</v>
      </c>
      <c r="B313" t="s">
        <v>444</v>
      </c>
      <c r="C313"/>
      <c r="D313" s="122" t="str">
        <f>IF(ISERROR(1/VLOOKUP($B313,Kraftvärmeprod!$B$1:$D$480,MATCH("Total värmeproduktion i kraftvärmeverk i kombinerad drift (GWh)",Kraftvärmeprod!$B$1:$AV$1,0),FALSE)),"Ej kraftvärme","Alternativproduktionsmetoden")</f>
        <v>Alternativproduktionsmetoden</v>
      </c>
      <c r="E313" s="122">
        <f>VLOOKUP($B313,Totalt!$B$1:$BP$480,MATCH("total el",Totalt!$B$1:$BP$1,0),FALSE)</f>
        <v>2.5158499999999999</v>
      </c>
      <c r="F313" s="123">
        <f>IF(ISERROR(1/VLOOKUP($B313,Kraftvärmeprod!$B$1:$BD$480,MATCH("Total värmeproduktion i kraftvärmeverk i kombinerad drift (GWh)",Kraftvärmeprod!$B$1:$AV$1,0),FALSE)),"",VLOOKUP($B313,'Slutlig allokering kvv'!$B$1:$BA$480,MATCH(F$1,'Slutlig allokering kvv'!$B$1:$AS$1,0),FALSE))</f>
        <v>0.77232664670658691</v>
      </c>
      <c r="G313" s="122">
        <f>IF(ISERROR(1/VLOOKUP($B313,Kraftvärmeprod!$B$1:$AV$480,MATCH("Producerad elenergi i kraftvärmeverk (GWh)",Kraftvärmeprod!$B$1:$AV$1,0),FALSE)),"",VLOOKUP($B313,Kraftvärmeprod!$B$1:$AV$480,MATCH("Producerad elenergi i kraftvärmeverk (GWh)",Kraftvärmeprod!$B$1:$AV$1,0),FALSE))</f>
        <v>9.4</v>
      </c>
      <c r="H313" s="122" t="str">
        <f>IF(ISERROR(1/VLOOKUP($B313,Miljö!$B$1:$T$480,MATCH("Såld mängd produktionsspecifik fjärrvärme (GWh)",Miljö!$B$1:$T$1,0),FALSE)),"",VLOOKUP($B313,Miljö!$B$1:$T$480,MATCH("Såld mängd produktionsspecifik fjärrvärme (GWh)",Miljö!$B$1:$T$1,0),FALSE))</f>
        <v/>
      </c>
      <c r="J313" s="122" t="str">
        <f t="shared" si="4"/>
        <v>Tranås Energi AB</v>
      </c>
    </row>
    <row r="314" spans="1:10" x14ac:dyDescent="0.25">
      <c r="A314" t="s">
        <v>445</v>
      </c>
      <c r="B314" t="s">
        <v>446</v>
      </c>
      <c r="C314"/>
      <c r="D314" s="122" t="str">
        <f>IF(ISERROR(1/VLOOKUP($B314,Kraftvärmeprod!$B$1:$D$480,MATCH("Total värmeproduktion i kraftvärmeverk i kombinerad drift (GWh)",Kraftvärmeprod!$B$1:$AV$1,0),FALSE)),"Ej kraftvärme","Alternativproduktionsmetoden")</f>
        <v>Ej kraftvärme</v>
      </c>
      <c r="E314" s="122">
        <f>VLOOKUP($B314,Totalt!$B$1:$BP$480,MATCH("total el",Totalt!$B$1:$BP$1,0),FALSE)</f>
        <v>1.909</v>
      </c>
      <c r="F314" s="123" t="str">
        <f>IF(ISERROR(1/VLOOKUP($B314,Kraftvärmeprod!$B$1:$BD$480,MATCH("Total värmeproduktion i kraftvärmeverk i kombinerad drift (GWh)",Kraftvärmeprod!$B$1:$AV$1,0),FALSE)),"",VLOOKUP($B314,'Slutlig allokering kvv'!$B$1:$BA$480,MATCH(F$1,'Slutlig allokering kvv'!$B$1:$AS$1,0),FALSE))</f>
        <v/>
      </c>
      <c r="G314" s="122" t="str">
        <f>IF(ISERROR(1/VLOOKUP($B314,Kraftvärmeprod!$B$1:$AV$480,MATCH("Producerad elenergi i kraftvärmeverk (GWh)",Kraftvärmeprod!$B$1:$AV$1,0),FALSE)),"",VLOOKUP($B314,Kraftvärmeprod!$B$1:$AV$480,MATCH("Producerad elenergi i kraftvärmeverk (GWh)",Kraftvärmeprod!$B$1:$AV$1,0),FALSE))</f>
        <v/>
      </c>
      <c r="H314" s="122" t="str">
        <f>IF(ISERROR(1/VLOOKUP($B314,Miljö!$B$1:$T$480,MATCH("Såld mängd produktionsspecifik fjärrvärme (GWh)",Miljö!$B$1:$T$1,0),FALSE)),"",VLOOKUP($B314,Miljö!$B$1:$T$480,MATCH("Såld mängd produktionsspecifik fjärrvärme (GWh)",Miljö!$B$1:$T$1,0),FALSE))</f>
        <v/>
      </c>
      <c r="J314" s="122" t="str">
        <f t="shared" si="4"/>
        <v>Trelleborgs Fjärrvärme AB</v>
      </c>
    </row>
    <row r="315" spans="1:10" x14ac:dyDescent="0.25">
      <c r="A315" t="s">
        <v>447</v>
      </c>
      <c r="B315" t="s">
        <v>448</v>
      </c>
      <c r="C315"/>
      <c r="D315" s="122" t="str">
        <f>IF(ISERROR(1/VLOOKUP($B315,Kraftvärmeprod!$B$1:$D$480,MATCH("Total värmeproduktion i kraftvärmeverk i kombinerad drift (GWh)",Kraftvärmeprod!$B$1:$AV$1,0),FALSE)),"Ej kraftvärme","Alternativproduktionsmetoden")</f>
        <v>Alternativproduktionsmetoden</v>
      </c>
      <c r="E315" s="122">
        <f>VLOOKUP($B315,Totalt!$B$1:$BP$480,MATCH("total el",Totalt!$B$1:$BP$1,0),FALSE)</f>
        <v>19.299669999999999</v>
      </c>
      <c r="F315" s="123">
        <f>IF(ISERROR(1/VLOOKUP($B315,Kraftvärmeprod!$B$1:$BD$480,MATCH("Total värmeproduktion i kraftvärmeverk i kombinerad drift (GWh)",Kraftvärmeprod!$B$1:$AV$1,0),FALSE)),"",VLOOKUP($B315,'Slutlig allokering kvv'!$B$1:$BA$480,MATCH(F$1,'Slutlig allokering kvv'!$B$1:$AS$1,0),FALSE))</f>
        <v>0.64991843728581211</v>
      </c>
      <c r="G315" s="122">
        <f>IF(ISERROR(1/VLOOKUP($B315,Kraftvärmeprod!$B$1:$AV$480,MATCH("Producerad elenergi i kraftvärmeverk (GWh)",Kraftvärmeprod!$B$1:$AV$1,0),FALSE)),"",VLOOKUP($B315,Kraftvärmeprod!$B$1:$AV$480,MATCH("Producerad elenergi i kraftvärmeverk (GWh)",Kraftvärmeprod!$B$1:$AV$1,0),FALSE))</f>
        <v>21</v>
      </c>
      <c r="H315" s="122" t="str">
        <f>IF(ISERROR(1/VLOOKUP($B315,Miljö!$B$1:$T$480,MATCH("Såld mängd produktionsspecifik fjärrvärme (GWh)",Miljö!$B$1:$T$1,0),FALSE)),"",VLOOKUP($B315,Miljö!$B$1:$T$480,MATCH("Såld mängd produktionsspecifik fjärrvärme (GWh)",Miljö!$B$1:$T$1,0),FALSE))</f>
        <v/>
      </c>
      <c r="J315" s="122" t="str">
        <f t="shared" si="4"/>
        <v>Trollhättan Energi AB</v>
      </c>
    </row>
    <row r="316" spans="1:10" x14ac:dyDescent="0.25">
      <c r="A316" t="s">
        <v>449</v>
      </c>
      <c r="B316" t="s">
        <v>450</v>
      </c>
      <c r="C316"/>
      <c r="D316" s="122" t="str">
        <f>IF(ISERROR(1/VLOOKUP($B316,Kraftvärmeprod!$B$1:$D$480,MATCH("Total värmeproduktion i kraftvärmeverk i kombinerad drift (GWh)",Kraftvärmeprod!$B$1:$AV$1,0),FALSE)),"Ej kraftvärme","Alternativproduktionsmetoden")</f>
        <v>Ej kraftvärme</v>
      </c>
      <c r="E316" s="122">
        <f>VLOOKUP($B316,Totalt!$B$1:$BP$480,MATCH("total el",Totalt!$B$1:$BP$1,0),FALSE)</f>
        <v>8.1000000000000003E-2</v>
      </c>
      <c r="F316" s="123" t="str">
        <f>IF(ISERROR(1/VLOOKUP($B316,Kraftvärmeprod!$B$1:$BD$480,MATCH("Total värmeproduktion i kraftvärmeverk i kombinerad drift (GWh)",Kraftvärmeprod!$B$1:$AV$1,0),FALSE)),"",VLOOKUP($B316,'Slutlig allokering kvv'!$B$1:$BA$480,MATCH(F$1,'Slutlig allokering kvv'!$B$1:$AS$1,0),FALSE))</f>
        <v/>
      </c>
      <c r="G316" s="122" t="str">
        <f>IF(ISERROR(1/VLOOKUP($B316,Kraftvärmeprod!$B$1:$AV$480,MATCH("Producerad elenergi i kraftvärmeverk (GWh)",Kraftvärmeprod!$B$1:$AV$1,0),FALSE)),"",VLOOKUP($B316,Kraftvärmeprod!$B$1:$AV$480,MATCH("Producerad elenergi i kraftvärmeverk (GWh)",Kraftvärmeprod!$B$1:$AV$1,0),FALSE))</f>
        <v/>
      </c>
      <c r="H316" s="122" t="str">
        <f>IF(ISERROR(1/VLOOKUP($B316,Miljö!$B$1:$T$480,MATCH("Såld mängd produktionsspecifik fjärrvärme (GWh)",Miljö!$B$1:$T$1,0),FALSE)),"",VLOOKUP($B316,Miljö!$B$1:$T$480,MATCH("Såld mängd produktionsspecifik fjärrvärme (GWh)",Miljö!$B$1:$T$1,0),FALSE))</f>
        <v/>
      </c>
      <c r="J316" s="122" t="str">
        <f t="shared" si="4"/>
        <v>Uddevalla Energi AB</v>
      </c>
    </row>
    <row r="317" spans="1:10" x14ac:dyDescent="0.25">
      <c r="A317" t="s">
        <v>449</v>
      </c>
      <c r="B317" t="s">
        <v>451</v>
      </c>
      <c r="C317"/>
      <c r="D317" s="122" t="str">
        <f>IF(ISERROR(1/VLOOKUP($B317,Kraftvärmeprod!$B$1:$D$480,MATCH("Total värmeproduktion i kraftvärmeverk i kombinerad drift (GWh)",Kraftvärmeprod!$B$1:$AV$1,0),FALSE)),"Ej kraftvärme","Alternativproduktionsmetoden")</f>
        <v>Ej kraftvärme</v>
      </c>
      <c r="E317" s="122">
        <f>VLOOKUP($B317,Totalt!$B$1:$BP$480,MATCH("total el",Totalt!$B$1:$BP$1,0),FALSE)</f>
        <v>0.13</v>
      </c>
      <c r="F317" s="123" t="str">
        <f>IF(ISERROR(1/VLOOKUP($B317,Kraftvärmeprod!$B$1:$BD$480,MATCH("Total värmeproduktion i kraftvärmeverk i kombinerad drift (GWh)",Kraftvärmeprod!$B$1:$AV$1,0),FALSE)),"",VLOOKUP($B317,'Slutlig allokering kvv'!$B$1:$BA$480,MATCH(F$1,'Slutlig allokering kvv'!$B$1:$AS$1,0),FALSE))</f>
        <v/>
      </c>
      <c r="G317" s="122" t="str">
        <f>IF(ISERROR(1/VLOOKUP($B317,Kraftvärmeprod!$B$1:$AV$480,MATCH("Producerad elenergi i kraftvärmeverk (GWh)",Kraftvärmeprod!$B$1:$AV$1,0),FALSE)),"",VLOOKUP($B317,Kraftvärmeprod!$B$1:$AV$480,MATCH("Producerad elenergi i kraftvärmeverk (GWh)",Kraftvärmeprod!$B$1:$AV$1,0),FALSE))</f>
        <v/>
      </c>
      <c r="H317" s="122" t="str">
        <f>IF(ISERROR(1/VLOOKUP($B317,Miljö!$B$1:$T$480,MATCH("Såld mängd produktionsspecifik fjärrvärme (GWh)",Miljö!$B$1:$T$1,0),FALSE)),"",VLOOKUP($B317,Miljö!$B$1:$T$480,MATCH("Såld mängd produktionsspecifik fjärrvärme (GWh)",Miljö!$B$1:$T$1,0),FALSE))</f>
        <v/>
      </c>
      <c r="J317" s="122" t="str">
        <f t="shared" si="4"/>
        <v>Uddevalla Energi AB</v>
      </c>
    </row>
    <row r="318" spans="1:10" x14ac:dyDescent="0.25">
      <c r="A318" t="s">
        <v>449</v>
      </c>
      <c r="B318" t="s">
        <v>452</v>
      </c>
      <c r="C318"/>
      <c r="D318" s="122" t="str">
        <f>IF(ISERROR(1/VLOOKUP($B318,Kraftvärmeprod!$B$1:$D$480,MATCH("Total värmeproduktion i kraftvärmeverk i kombinerad drift (GWh)",Kraftvärmeprod!$B$1:$AV$1,0),FALSE)),"Ej kraftvärme","Alternativproduktionsmetoden")</f>
        <v>Alternativproduktionsmetoden</v>
      </c>
      <c r="E318" s="122">
        <f>VLOOKUP($B318,Totalt!$B$1:$BP$480,MATCH("total el",Totalt!$B$1:$BP$1,0),FALSE)</f>
        <v>10.1982</v>
      </c>
      <c r="F318" s="123">
        <f>IF(ISERROR(1/VLOOKUP($B318,Kraftvärmeprod!$B$1:$BD$480,MATCH("Total värmeproduktion i kraftvärmeverk i kombinerad drift (GWh)",Kraftvärmeprod!$B$1:$AV$1,0),FALSE)),"",VLOOKUP($B318,'Slutlig allokering kvv'!$B$1:$BA$480,MATCH(F$1,'Slutlig allokering kvv'!$B$1:$AS$1,0),FALSE))</f>
        <v>0.46795575967757047</v>
      </c>
      <c r="G318" s="122">
        <f>IF(ISERROR(1/VLOOKUP($B318,Kraftvärmeprod!$B$1:$AV$480,MATCH("Producerad elenergi i kraftvärmeverk (GWh)",Kraftvärmeprod!$B$1:$AV$1,0),FALSE)),"",VLOOKUP($B318,Kraftvärmeprod!$B$1:$AV$480,MATCH("Producerad elenergi i kraftvärmeverk (GWh)",Kraftvärmeprod!$B$1:$AV$1,0),FALSE))</f>
        <v>59.01</v>
      </c>
      <c r="H318" s="122" t="str">
        <f>IF(ISERROR(1/VLOOKUP($B318,Miljö!$B$1:$T$480,MATCH("Såld mängd produktionsspecifik fjärrvärme (GWh)",Miljö!$B$1:$T$1,0),FALSE)),"",VLOOKUP($B318,Miljö!$B$1:$T$480,MATCH("Såld mängd produktionsspecifik fjärrvärme (GWh)",Miljö!$B$1:$T$1,0),FALSE))</f>
        <v/>
      </c>
      <c r="J318" s="122" t="str">
        <f t="shared" si="4"/>
        <v>Uddevalla Energi AB</v>
      </c>
    </row>
    <row r="319" spans="1:10" x14ac:dyDescent="0.25">
      <c r="A319" t="s">
        <v>453</v>
      </c>
      <c r="B319" t="s">
        <v>454</v>
      </c>
      <c r="C319"/>
      <c r="D319" s="122" t="str">
        <f>IF(ISERROR(1/VLOOKUP($B319,Kraftvärmeprod!$B$1:$D$480,MATCH("Total värmeproduktion i kraftvärmeverk i kombinerad drift (GWh)",Kraftvärmeprod!$B$1:$AV$1,0),FALSE)),"Ej kraftvärme","Alternativproduktionsmetoden")</f>
        <v>Ej kraftvärme</v>
      </c>
      <c r="E319" s="122">
        <f>VLOOKUP($B319,Totalt!$B$1:$BP$480,MATCH("total el",Totalt!$B$1:$BP$1,0),FALSE)</f>
        <v>3.1850000000000003E-2</v>
      </c>
      <c r="F319" s="123" t="str">
        <f>IF(ISERROR(1/VLOOKUP($B319,Kraftvärmeprod!$B$1:$BD$480,MATCH("Total värmeproduktion i kraftvärmeverk i kombinerad drift (GWh)",Kraftvärmeprod!$B$1:$AV$1,0),FALSE)),"",VLOOKUP($B319,'Slutlig allokering kvv'!$B$1:$BA$480,MATCH(F$1,'Slutlig allokering kvv'!$B$1:$AS$1,0),FALSE))</f>
        <v/>
      </c>
      <c r="G319" s="122" t="str">
        <f>IF(ISERROR(1/VLOOKUP($B319,Kraftvärmeprod!$B$1:$AV$480,MATCH("Producerad elenergi i kraftvärmeverk (GWh)",Kraftvärmeprod!$B$1:$AV$1,0),FALSE)),"",VLOOKUP($B319,Kraftvärmeprod!$B$1:$AV$480,MATCH("Producerad elenergi i kraftvärmeverk (GWh)",Kraftvärmeprod!$B$1:$AV$1,0),FALSE))</f>
        <v/>
      </c>
      <c r="H319" s="122" t="str">
        <f>IF(ISERROR(1/VLOOKUP($B319,Miljö!$B$1:$T$480,MATCH("Såld mängd produktionsspecifik fjärrvärme (GWh)",Miljö!$B$1:$T$1,0),FALSE)),"",VLOOKUP($B319,Miljö!$B$1:$T$480,MATCH("Såld mängd produktionsspecifik fjärrvärme (GWh)",Miljö!$B$1:$T$1,0),FALSE))</f>
        <v/>
      </c>
      <c r="J319" s="122" t="str">
        <f t="shared" si="4"/>
        <v>Ulricehamns Energi AB</v>
      </c>
    </row>
    <row r="320" spans="1:10" x14ac:dyDescent="0.25">
      <c r="A320" t="s">
        <v>453</v>
      </c>
      <c r="B320" t="s">
        <v>455</v>
      </c>
      <c r="C320"/>
      <c r="D320" s="122" t="str">
        <f>IF(ISERROR(1/VLOOKUP($B320,Kraftvärmeprod!$B$1:$D$480,MATCH("Total värmeproduktion i kraftvärmeverk i kombinerad drift (GWh)",Kraftvärmeprod!$B$1:$AV$1,0),FALSE)),"Ej kraftvärme","Alternativproduktionsmetoden")</f>
        <v>Ej kraftvärme</v>
      </c>
      <c r="E320" s="122">
        <f>VLOOKUP($B320,Totalt!$B$1:$BP$480,MATCH("total el",Totalt!$B$1:$BP$1,0),FALSE)</f>
        <v>1.1058999999999999E-2</v>
      </c>
      <c r="F320" s="123" t="str">
        <f>IF(ISERROR(1/VLOOKUP($B320,Kraftvärmeprod!$B$1:$BD$480,MATCH("Total värmeproduktion i kraftvärmeverk i kombinerad drift (GWh)",Kraftvärmeprod!$B$1:$AV$1,0),FALSE)),"",VLOOKUP($B320,'Slutlig allokering kvv'!$B$1:$BA$480,MATCH(F$1,'Slutlig allokering kvv'!$B$1:$AS$1,0),FALSE))</f>
        <v/>
      </c>
      <c r="G320" s="122" t="str">
        <f>IF(ISERROR(1/VLOOKUP($B320,Kraftvärmeprod!$B$1:$AV$480,MATCH("Producerad elenergi i kraftvärmeverk (GWh)",Kraftvärmeprod!$B$1:$AV$1,0),FALSE)),"",VLOOKUP($B320,Kraftvärmeprod!$B$1:$AV$480,MATCH("Producerad elenergi i kraftvärmeverk (GWh)",Kraftvärmeprod!$B$1:$AV$1,0),FALSE))</f>
        <v/>
      </c>
      <c r="H320" s="122" t="str">
        <f>IF(ISERROR(1/VLOOKUP($B320,Miljö!$B$1:$T$480,MATCH("Såld mängd produktionsspecifik fjärrvärme (GWh)",Miljö!$B$1:$T$1,0),FALSE)),"",VLOOKUP($B320,Miljö!$B$1:$T$480,MATCH("Såld mängd produktionsspecifik fjärrvärme (GWh)",Miljö!$B$1:$T$1,0),FALSE))</f>
        <v/>
      </c>
      <c r="J320" s="122" t="str">
        <f t="shared" si="4"/>
        <v>Ulricehamns Energi AB</v>
      </c>
    </row>
    <row r="321" spans="1:10" x14ac:dyDescent="0.25">
      <c r="A321" t="s">
        <v>453</v>
      </c>
      <c r="B321" t="s">
        <v>456</v>
      </c>
      <c r="C321"/>
      <c r="D321" s="122" t="str">
        <f>IF(ISERROR(1/VLOOKUP($B321,Kraftvärmeprod!$B$1:$D$480,MATCH("Total värmeproduktion i kraftvärmeverk i kombinerad drift (GWh)",Kraftvärmeprod!$B$1:$AV$1,0),FALSE)),"Ej kraftvärme","Alternativproduktionsmetoden")</f>
        <v>Ej kraftvärme</v>
      </c>
      <c r="E321" s="122">
        <f>VLOOKUP($B321,Totalt!$B$1:$BP$480,MATCH("total el",Totalt!$B$1:$BP$1,0),FALSE)</f>
        <v>0.56720000000000004</v>
      </c>
      <c r="F321" s="123" t="str">
        <f>IF(ISERROR(1/VLOOKUP($B321,Kraftvärmeprod!$B$1:$BD$480,MATCH("Total värmeproduktion i kraftvärmeverk i kombinerad drift (GWh)",Kraftvärmeprod!$B$1:$AV$1,0),FALSE)),"",VLOOKUP($B321,'Slutlig allokering kvv'!$B$1:$BA$480,MATCH(F$1,'Slutlig allokering kvv'!$B$1:$AS$1,0),FALSE))</f>
        <v/>
      </c>
      <c r="G321" s="122" t="str">
        <f>IF(ISERROR(1/VLOOKUP($B321,Kraftvärmeprod!$B$1:$AV$480,MATCH("Producerad elenergi i kraftvärmeverk (GWh)",Kraftvärmeprod!$B$1:$AV$1,0),FALSE)),"",VLOOKUP($B321,Kraftvärmeprod!$B$1:$AV$480,MATCH("Producerad elenergi i kraftvärmeverk (GWh)",Kraftvärmeprod!$B$1:$AV$1,0),FALSE))</f>
        <v/>
      </c>
      <c r="H321" s="122" t="str">
        <f>IF(ISERROR(1/VLOOKUP($B321,Miljö!$B$1:$T$480,MATCH("Såld mängd produktionsspecifik fjärrvärme (GWh)",Miljö!$B$1:$T$1,0),FALSE)),"",VLOOKUP($B321,Miljö!$B$1:$T$480,MATCH("Såld mängd produktionsspecifik fjärrvärme (GWh)",Miljö!$B$1:$T$1,0),FALSE))</f>
        <v/>
      </c>
      <c r="J321" s="122" t="str">
        <f t="shared" si="4"/>
        <v>Ulricehamns Energi AB</v>
      </c>
    </row>
    <row r="322" spans="1:10" x14ac:dyDescent="0.25">
      <c r="A322" t="s">
        <v>457</v>
      </c>
      <c r="B322" t="s">
        <v>458</v>
      </c>
      <c r="C322"/>
      <c r="D322" s="122" t="str">
        <f>IF(ISERROR(1/VLOOKUP($B322,Kraftvärmeprod!$B$1:$D$480,MATCH("Total värmeproduktion i kraftvärmeverk i kombinerad drift (GWh)",Kraftvärmeprod!$B$1:$AV$1,0),FALSE)),"Ej kraftvärme","Alternativproduktionsmetoden")</f>
        <v>Ej kraftvärme</v>
      </c>
      <c r="E322" s="122">
        <f>VLOOKUP($B322,Totalt!$B$1:$BP$480,MATCH("total el",Totalt!$B$1:$BP$1,0),FALSE)</f>
        <v>0.14299999999999999</v>
      </c>
      <c r="F322" s="123" t="str">
        <f>IF(ISERROR(1/VLOOKUP($B322,Kraftvärmeprod!$B$1:$BD$480,MATCH("Total värmeproduktion i kraftvärmeverk i kombinerad drift (GWh)",Kraftvärmeprod!$B$1:$AV$1,0),FALSE)),"",VLOOKUP($B322,'Slutlig allokering kvv'!$B$1:$BA$480,MATCH(F$1,'Slutlig allokering kvv'!$B$1:$AS$1,0),FALSE))</f>
        <v/>
      </c>
      <c r="G322" s="122" t="str">
        <f>IF(ISERROR(1/VLOOKUP($B322,Kraftvärmeprod!$B$1:$AV$480,MATCH("Producerad elenergi i kraftvärmeverk (GWh)",Kraftvärmeprod!$B$1:$AV$1,0),FALSE)),"",VLOOKUP($B322,Kraftvärmeprod!$B$1:$AV$480,MATCH("Producerad elenergi i kraftvärmeverk (GWh)",Kraftvärmeprod!$B$1:$AV$1,0),FALSE))</f>
        <v/>
      </c>
      <c r="H322" s="122" t="str">
        <f>IF(ISERROR(1/VLOOKUP($B322,Miljö!$B$1:$T$480,MATCH("Såld mängd produktionsspecifik fjärrvärme (GWh)",Miljö!$B$1:$T$1,0),FALSE)),"",VLOOKUP($B322,Miljö!$B$1:$T$480,MATCH("Såld mängd produktionsspecifik fjärrvärme (GWh)",Miljö!$B$1:$T$1,0),FALSE))</f>
        <v/>
      </c>
      <c r="J322" s="122" t="str">
        <f t="shared" si="4"/>
        <v>Umeå Energi AB</v>
      </c>
    </row>
    <row r="323" spans="1:10" x14ac:dyDescent="0.25">
      <c r="A323" t="s">
        <v>457</v>
      </c>
      <c r="B323" t="s">
        <v>459</v>
      </c>
      <c r="C323"/>
      <c r="D323" s="122" t="str">
        <f>IF(ISERROR(1/VLOOKUP($B323,Kraftvärmeprod!$B$1:$D$480,MATCH("Total värmeproduktion i kraftvärmeverk i kombinerad drift (GWh)",Kraftvärmeprod!$B$1:$AV$1,0),FALSE)),"Ej kraftvärme","Alternativproduktionsmetoden")</f>
        <v>Ej kraftvärme</v>
      </c>
      <c r="E323" s="122">
        <f>VLOOKUP($B323,Totalt!$B$1:$BP$480,MATCH("total el",Totalt!$B$1:$BP$1,0),FALSE)</f>
        <v>0.17399999999999999</v>
      </c>
      <c r="F323" s="123" t="str">
        <f>IF(ISERROR(1/VLOOKUP($B323,Kraftvärmeprod!$B$1:$BD$480,MATCH("Total värmeproduktion i kraftvärmeverk i kombinerad drift (GWh)",Kraftvärmeprod!$B$1:$AV$1,0),FALSE)),"",VLOOKUP($B323,'Slutlig allokering kvv'!$B$1:$BA$480,MATCH(F$1,'Slutlig allokering kvv'!$B$1:$AS$1,0),FALSE))</f>
        <v/>
      </c>
      <c r="G323" s="122" t="str">
        <f>IF(ISERROR(1/VLOOKUP($B323,Kraftvärmeprod!$B$1:$AV$480,MATCH("Producerad elenergi i kraftvärmeverk (GWh)",Kraftvärmeprod!$B$1:$AV$1,0),FALSE)),"",VLOOKUP($B323,Kraftvärmeprod!$B$1:$AV$480,MATCH("Producerad elenergi i kraftvärmeverk (GWh)",Kraftvärmeprod!$B$1:$AV$1,0),FALSE))</f>
        <v/>
      </c>
      <c r="H323" s="122" t="str">
        <f>IF(ISERROR(1/VLOOKUP($B323,Miljö!$B$1:$T$480,MATCH("Såld mängd produktionsspecifik fjärrvärme (GWh)",Miljö!$B$1:$T$1,0),FALSE)),"",VLOOKUP($B323,Miljö!$B$1:$T$480,MATCH("Såld mängd produktionsspecifik fjärrvärme (GWh)",Miljö!$B$1:$T$1,0),FALSE))</f>
        <v/>
      </c>
      <c r="J323" s="122" t="str">
        <f t="shared" ref="J323:J386" si="5">A323</f>
        <v>Umeå Energi AB</v>
      </c>
    </row>
    <row r="324" spans="1:10" x14ac:dyDescent="0.25">
      <c r="A324" t="s">
        <v>457</v>
      </c>
      <c r="B324" t="s">
        <v>460</v>
      </c>
      <c r="C324"/>
      <c r="D324" s="122" t="str">
        <f>IF(ISERROR(1/VLOOKUP($B324,Kraftvärmeprod!$B$1:$D$480,MATCH("Total värmeproduktion i kraftvärmeverk i kombinerad drift (GWh)",Kraftvärmeprod!$B$1:$AV$1,0),FALSE)),"Ej kraftvärme","Alternativproduktionsmetoden")</f>
        <v>Ej kraftvärme</v>
      </c>
      <c r="E324" s="122">
        <f>VLOOKUP($B324,Totalt!$B$1:$BP$480,MATCH("total el",Totalt!$B$1:$BP$1,0),FALSE)</f>
        <v>0.05</v>
      </c>
      <c r="F324" s="123" t="str">
        <f>IF(ISERROR(1/VLOOKUP($B324,Kraftvärmeprod!$B$1:$BD$480,MATCH("Total värmeproduktion i kraftvärmeverk i kombinerad drift (GWh)",Kraftvärmeprod!$B$1:$AV$1,0),FALSE)),"",VLOOKUP($B324,'Slutlig allokering kvv'!$B$1:$BA$480,MATCH(F$1,'Slutlig allokering kvv'!$B$1:$AS$1,0),FALSE))</f>
        <v/>
      </c>
      <c r="G324" s="122" t="str">
        <f>IF(ISERROR(1/VLOOKUP($B324,Kraftvärmeprod!$B$1:$AV$480,MATCH("Producerad elenergi i kraftvärmeverk (GWh)",Kraftvärmeprod!$B$1:$AV$1,0),FALSE)),"",VLOOKUP($B324,Kraftvärmeprod!$B$1:$AV$480,MATCH("Producerad elenergi i kraftvärmeverk (GWh)",Kraftvärmeprod!$B$1:$AV$1,0),FALSE))</f>
        <v/>
      </c>
      <c r="H324" s="122" t="str">
        <f>IF(ISERROR(1/VLOOKUP($B324,Miljö!$B$1:$T$480,MATCH("Såld mängd produktionsspecifik fjärrvärme (GWh)",Miljö!$B$1:$T$1,0),FALSE)),"",VLOOKUP($B324,Miljö!$B$1:$T$480,MATCH("Såld mängd produktionsspecifik fjärrvärme (GWh)",Miljö!$B$1:$T$1,0),FALSE))</f>
        <v/>
      </c>
      <c r="J324" s="122" t="str">
        <f t="shared" si="5"/>
        <v>Umeå Energi AB</v>
      </c>
    </row>
    <row r="325" spans="1:10" x14ac:dyDescent="0.25">
      <c r="A325" t="s">
        <v>457</v>
      </c>
      <c r="B325" t="s">
        <v>461</v>
      </c>
      <c r="C325"/>
      <c r="D325" s="122" t="str">
        <f>IF(ISERROR(1/VLOOKUP($B325,Kraftvärmeprod!$B$1:$D$480,MATCH("Total värmeproduktion i kraftvärmeverk i kombinerad drift (GWh)",Kraftvärmeprod!$B$1:$AV$1,0),FALSE)),"Ej kraftvärme","Alternativproduktionsmetoden")</f>
        <v>Alternativproduktionsmetoden</v>
      </c>
      <c r="E325" s="122">
        <f>VLOOKUP($B325,Totalt!$B$1:$BP$480,MATCH("total el",Totalt!$B$1:$BP$1,0),FALSE)</f>
        <v>50.052999999999997</v>
      </c>
      <c r="F325" s="123">
        <f>IF(ISERROR(1/VLOOKUP($B325,Kraftvärmeprod!$B$1:$BD$480,MATCH("Total värmeproduktion i kraftvärmeverk i kombinerad drift (GWh)",Kraftvärmeprod!$B$1:$AV$1,0),FALSE)),"",VLOOKUP($B325,'Slutlig allokering kvv'!$B$1:$BA$480,MATCH(F$1,'Slutlig allokering kvv'!$B$1:$AS$1,0),FALSE))</f>
        <v>0.50458987381853604</v>
      </c>
      <c r="G325" s="122">
        <f>IF(ISERROR(1/VLOOKUP($B325,Kraftvärmeprod!$B$1:$AV$480,MATCH("Producerad elenergi i kraftvärmeverk (GWh)",Kraftvärmeprod!$B$1:$AV$1,0),FALSE)),"",VLOOKUP($B325,Kraftvärmeprod!$B$1:$AV$480,MATCH("Producerad elenergi i kraftvärmeverk (GWh)",Kraftvärmeprod!$B$1:$AV$1,0),FALSE))</f>
        <v>220</v>
      </c>
      <c r="H325" s="122" t="str">
        <f>IF(ISERROR(1/VLOOKUP($B325,Miljö!$B$1:$T$480,MATCH("Såld mängd produktionsspecifik fjärrvärme (GWh)",Miljö!$B$1:$T$1,0),FALSE)),"",VLOOKUP($B325,Miljö!$B$1:$T$480,MATCH("Såld mängd produktionsspecifik fjärrvärme (GWh)",Miljö!$B$1:$T$1,0),FALSE))</f>
        <v/>
      </c>
      <c r="J325" s="122" t="str">
        <f t="shared" si="5"/>
        <v>Umeå Energi AB</v>
      </c>
    </row>
    <row r="326" spans="1:10" x14ac:dyDescent="0.25">
      <c r="A326" t="s">
        <v>462</v>
      </c>
      <c r="B326" t="s">
        <v>463</v>
      </c>
      <c r="C326"/>
      <c r="D326" s="122" t="str">
        <f>IF(ISERROR(1/VLOOKUP($B326,Kraftvärmeprod!$B$1:$D$480,MATCH("Total värmeproduktion i kraftvärmeverk i kombinerad drift (GWh)",Kraftvärmeprod!$B$1:$AV$1,0),FALSE)),"Ej kraftvärme","Alternativproduktionsmetoden")</f>
        <v>Ej kraftvärme</v>
      </c>
      <c r="E326" s="122">
        <f>VLOOKUP($B326,Totalt!$B$1:$BP$480,MATCH("total el",Totalt!$B$1:$BP$1,0),FALSE)</f>
        <v>0</v>
      </c>
      <c r="F326" s="123" t="str">
        <f>IF(ISERROR(1/VLOOKUP($B326,Kraftvärmeprod!$B$1:$BD$480,MATCH("Total värmeproduktion i kraftvärmeverk i kombinerad drift (GWh)",Kraftvärmeprod!$B$1:$AV$1,0),FALSE)),"",VLOOKUP($B326,'Slutlig allokering kvv'!$B$1:$BA$480,MATCH(F$1,'Slutlig allokering kvv'!$B$1:$AS$1,0),FALSE))</f>
        <v/>
      </c>
      <c r="G326" s="122" t="str">
        <f>IF(ISERROR(1/VLOOKUP($B326,Kraftvärmeprod!$B$1:$AV$480,MATCH("Producerad elenergi i kraftvärmeverk (GWh)",Kraftvärmeprod!$B$1:$AV$1,0),FALSE)),"",VLOOKUP($B326,Kraftvärmeprod!$B$1:$AV$480,MATCH("Producerad elenergi i kraftvärmeverk (GWh)",Kraftvärmeprod!$B$1:$AV$1,0),FALSE))</f>
        <v/>
      </c>
      <c r="H326" s="122" t="str">
        <f>IF(ISERROR(1/VLOOKUP($B326,Miljö!$B$1:$T$480,MATCH("Såld mängd produktionsspecifik fjärrvärme (GWh)",Miljö!$B$1:$T$1,0),FALSE)),"",VLOOKUP($B326,Miljö!$B$1:$T$480,MATCH("Såld mängd produktionsspecifik fjärrvärme (GWh)",Miljö!$B$1:$T$1,0),FALSE))</f>
        <v/>
      </c>
      <c r="J326" s="122" t="str">
        <f t="shared" si="5"/>
        <v>Vaggeryds Energi AB</v>
      </c>
    </row>
    <row r="327" spans="1:10" x14ac:dyDescent="0.25">
      <c r="A327" t="s">
        <v>462</v>
      </c>
      <c r="B327" t="s">
        <v>464</v>
      </c>
      <c r="C327"/>
      <c r="D327" s="122" t="str">
        <f>IF(ISERROR(1/VLOOKUP($B327,Kraftvärmeprod!$B$1:$D$480,MATCH("Total värmeproduktion i kraftvärmeverk i kombinerad drift (GWh)",Kraftvärmeprod!$B$1:$AV$1,0),FALSE)),"Ej kraftvärme","Alternativproduktionsmetoden")</f>
        <v>Ej kraftvärme</v>
      </c>
      <c r="E327" s="122">
        <f>VLOOKUP($B327,Totalt!$B$1:$BP$480,MATCH("total el",Totalt!$B$1:$BP$1,0),FALSE)</f>
        <v>0</v>
      </c>
      <c r="F327" s="123" t="str">
        <f>IF(ISERROR(1/VLOOKUP($B327,Kraftvärmeprod!$B$1:$BD$480,MATCH("Total värmeproduktion i kraftvärmeverk i kombinerad drift (GWh)",Kraftvärmeprod!$B$1:$AV$1,0),FALSE)),"",VLOOKUP($B327,'Slutlig allokering kvv'!$B$1:$BA$480,MATCH(F$1,'Slutlig allokering kvv'!$B$1:$AS$1,0),FALSE))</f>
        <v/>
      </c>
      <c r="G327" s="122" t="str">
        <f>IF(ISERROR(1/VLOOKUP($B327,Kraftvärmeprod!$B$1:$AV$480,MATCH("Producerad elenergi i kraftvärmeverk (GWh)",Kraftvärmeprod!$B$1:$AV$1,0),FALSE)),"",VLOOKUP($B327,Kraftvärmeprod!$B$1:$AV$480,MATCH("Producerad elenergi i kraftvärmeverk (GWh)",Kraftvärmeprod!$B$1:$AV$1,0),FALSE))</f>
        <v/>
      </c>
      <c r="H327" s="122" t="str">
        <f>IF(ISERROR(1/VLOOKUP($B327,Miljö!$B$1:$T$480,MATCH("Såld mängd produktionsspecifik fjärrvärme (GWh)",Miljö!$B$1:$T$1,0),FALSE)),"",VLOOKUP($B327,Miljö!$B$1:$T$480,MATCH("Såld mängd produktionsspecifik fjärrvärme (GWh)",Miljö!$B$1:$T$1,0),FALSE))</f>
        <v/>
      </c>
      <c r="J327" s="122" t="str">
        <f t="shared" si="5"/>
        <v>Vaggeryds Energi AB</v>
      </c>
    </row>
    <row r="328" spans="1:10" x14ac:dyDescent="0.25">
      <c r="A328" t="s">
        <v>465</v>
      </c>
      <c r="B328" t="s">
        <v>466</v>
      </c>
      <c r="C328"/>
      <c r="D328" s="122" t="str">
        <f>IF(ISERROR(1/VLOOKUP($B328,Kraftvärmeprod!$B$1:$D$480,MATCH("Total värmeproduktion i kraftvärmeverk i kombinerad drift (GWh)",Kraftvärmeprod!$B$1:$AV$1,0),FALSE)),"Ej kraftvärme","Alternativproduktionsmetoden")</f>
        <v>Ej kraftvärme</v>
      </c>
      <c r="E328" s="122">
        <f>VLOOKUP($B328,Totalt!$B$1:$BP$480,MATCH("total el",Totalt!$B$1:$BP$1,0),FALSE)</f>
        <v>0.59499999999999997</v>
      </c>
      <c r="F328" s="123" t="str">
        <f>IF(ISERROR(1/VLOOKUP($B328,Kraftvärmeprod!$B$1:$BD$480,MATCH("Total värmeproduktion i kraftvärmeverk i kombinerad drift (GWh)",Kraftvärmeprod!$B$1:$AV$1,0),FALSE)),"",VLOOKUP($B328,'Slutlig allokering kvv'!$B$1:$BA$480,MATCH(F$1,'Slutlig allokering kvv'!$B$1:$AS$1,0),FALSE))</f>
        <v/>
      </c>
      <c r="G328" s="122" t="str">
        <f>IF(ISERROR(1/VLOOKUP($B328,Kraftvärmeprod!$B$1:$AV$480,MATCH("Producerad elenergi i kraftvärmeverk (GWh)",Kraftvärmeprod!$B$1:$AV$1,0),FALSE)),"",VLOOKUP($B328,Kraftvärmeprod!$B$1:$AV$480,MATCH("Producerad elenergi i kraftvärmeverk (GWh)",Kraftvärmeprod!$B$1:$AV$1,0),FALSE))</f>
        <v/>
      </c>
      <c r="H328" s="122" t="str">
        <f>IF(ISERROR(1/VLOOKUP($B328,Miljö!$B$1:$T$480,MATCH("Såld mängd produktionsspecifik fjärrvärme (GWh)",Miljö!$B$1:$T$1,0),FALSE)),"",VLOOKUP($B328,Miljö!$B$1:$T$480,MATCH("Såld mängd produktionsspecifik fjärrvärme (GWh)",Miljö!$B$1:$T$1,0),FALSE))</f>
        <v/>
      </c>
      <c r="J328" s="122" t="str">
        <f t="shared" si="5"/>
        <v>Vara Energi Värme AB</v>
      </c>
    </row>
    <row r="329" spans="1:10" x14ac:dyDescent="0.25">
      <c r="A329" t="s">
        <v>467</v>
      </c>
      <c r="B329" t="s">
        <v>468</v>
      </c>
      <c r="C329"/>
      <c r="D329" s="122" t="str">
        <f>IF(ISERROR(1/VLOOKUP($B329,Kraftvärmeprod!$B$1:$D$480,MATCH("Total värmeproduktion i kraftvärmeverk i kombinerad drift (GWh)",Kraftvärmeprod!$B$1:$AV$1,0),FALSE)),"Ej kraftvärme","Alternativproduktionsmetoden")</f>
        <v>Ej kraftvärme</v>
      </c>
      <c r="E329" s="122">
        <f>VLOOKUP($B329,Totalt!$B$1:$BP$480,MATCH("total el",Totalt!$B$1:$BP$1,0),FALSE)</f>
        <v>3.9E-2</v>
      </c>
      <c r="F329" s="123" t="str">
        <f>IF(ISERROR(1/VLOOKUP($B329,Kraftvärmeprod!$B$1:$BD$480,MATCH("Total värmeproduktion i kraftvärmeverk i kombinerad drift (GWh)",Kraftvärmeprod!$B$1:$AV$1,0),FALSE)),"",VLOOKUP($B329,'Slutlig allokering kvv'!$B$1:$BA$480,MATCH(F$1,'Slutlig allokering kvv'!$B$1:$AS$1,0),FALSE))</f>
        <v/>
      </c>
      <c r="G329" s="122" t="str">
        <f>IF(ISERROR(1/VLOOKUP($B329,Kraftvärmeprod!$B$1:$AV$480,MATCH("Producerad elenergi i kraftvärmeverk (GWh)",Kraftvärmeprod!$B$1:$AV$1,0),FALSE)),"",VLOOKUP($B329,Kraftvärmeprod!$B$1:$AV$480,MATCH("Producerad elenergi i kraftvärmeverk (GWh)",Kraftvärmeprod!$B$1:$AV$1,0),FALSE))</f>
        <v/>
      </c>
      <c r="H329" s="122" t="str">
        <f>IF(ISERROR(1/VLOOKUP($B329,Miljö!$B$1:$T$480,MATCH("Såld mängd produktionsspecifik fjärrvärme (GWh)",Miljö!$B$1:$T$1,0),FALSE)),"",VLOOKUP($B329,Miljö!$B$1:$T$480,MATCH("Såld mängd produktionsspecifik fjärrvärme (GWh)",Miljö!$B$1:$T$1,0),FALSE))</f>
        <v/>
      </c>
      <c r="J329" s="122" t="str">
        <f t="shared" si="5"/>
        <v>Varberg Energi AB</v>
      </c>
    </row>
    <row r="330" spans="1:10" x14ac:dyDescent="0.25">
      <c r="A330" t="s">
        <v>467</v>
      </c>
      <c r="B330" t="s">
        <v>469</v>
      </c>
      <c r="C330"/>
      <c r="D330" s="122" t="str">
        <f>IF(ISERROR(1/VLOOKUP($B330,Kraftvärmeprod!$B$1:$D$480,MATCH("Total värmeproduktion i kraftvärmeverk i kombinerad drift (GWh)",Kraftvärmeprod!$B$1:$AV$1,0),FALSE)),"Ej kraftvärme","Alternativproduktionsmetoden")</f>
        <v>Ej kraftvärme</v>
      </c>
      <c r="E330" s="122">
        <f>VLOOKUP($B330,Totalt!$B$1:$BP$480,MATCH("total el",Totalt!$B$1:$BP$1,0),FALSE)</f>
        <v>0.70950000000000002</v>
      </c>
      <c r="F330" s="123" t="str">
        <f>IF(ISERROR(1/VLOOKUP($B330,Kraftvärmeprod!$B$1:$BD$480,MATCH("Total värmeproduktion i kraftvärmeverk i kombinerad drift (GWh)",Kraftvärmeprod!$B$1:$AV$1,0),FALSE)),"",VLOOKUP($B330,'Slutlig allokering kvv'!$B$1:$BA$480,MATCH(F$1,'Slutlig allokering kvv'!$B$1:$AS$1,0),FALSE))</f>
        <v/>
      </c>
      <c r="G330" s="122" t="str">
        <f>IF(ISERROR(1/VLOOKUP($B330,Kraftvärmeprod!$B$1:$AV$480,MATCH("Producerad elenergi i kraftvärmeverk (GWh)",Kraftvärmeprod!$B$1:$AV$1,0),FALSE)),"",VLOOKUP($B330,Kraftvärmeprod!$B$1:$AV$480,MATCH("Producerad elenergi i kraftvärmeverk (GWh)",Kraftvärmeprod!$B$1:$AV$1,0),FALSE))</f>
        <v/>
      </c>
      <c r="H330" s="122" t="str">
        <f>IF(ISERROR(1/VLOOKUP($B330,Miljö!$B$1:$T$480,MATCH("Såld mängd produktionsspecifik fjärrvärme (GWh)",Miljö!$B$1:$T$1,0),FALSE)),"",VLOOKUP($B330,Miljö!$B$1:$T$480,MATCH("Såld mängd produktionsspecifik fjärrvärme (GWh)",Miljö!$B$1:$T$1,0),FALSE))</f>
        <v/>
      </c>
      <c r="J330" s="122" t="str">
        <f t="shared" si="5"/>
        <v>Varberg Energi AB</v>
      </c>
    </row>
    <row r="331" spans="1:10" x14ac:dyDescent="0.25">
      <c r="A331" t="s">
        <v>467</v>
      </c>
      <c r="B331" t="s">
        <v>470</v>
      </c>
      <c r="C331"/>
      <c r="D331" s="122" t="str">
        <f>IF(ISERROR(1/VLOOKUP($B331,Kraftvärmeprod!$B$1:$D$480,MATCH("Total värmeproduktion i kraftvärmeverk i kombinerad drift (GWh)",Kraftvärmeprod!$B$1:$AV$1,0),FALSE)),"Ej kraftvärme","Alternativproduktionsmetoden")</f>
        <v>Ej kraftvärme</v>
      </c>
      <c r="E331" s="122">
        <f>VLOOKUP($B331,Totalt!$B$1:$BP$480,MATCH("total el",Totalt!$B$1:$BP$1,0),FALSE)</f>
        <v>2.6219999999999999</v>
      </c>
      <c r="F331" s="123" t="str">
        <f>IF(ISERROR(1/VLOOKUP($B331,Kraftvärmeprod!$B$1:$BD$480,MATCH("Total värmeproduktion i kraftvärmeverk i kombinerad drift (GWh)",Kraftvärmeprod!$B$1:$AV$1,0),FALSE)),"",VLOOKUP($B331,'Slutlig allokering kvv'!$B$1:$BA$480,MATCH(F$1,'Slutlig allokering kvv'!$B$1:$AS$1,0),FALSE))</f>
        <v/>
      </c>
      <c r="G331" s="122" t="str">
        <f>IF(ISERROR(1/VLOOKUP($B331,Kraftvärmeprod!$B$1:$AV$480,MATCH("Producerad elenergi i kraftvärmeverk (GWh)",Kraftvärmeprod!$B$1:$AV$1,0),FALSE)),"",VLOOKUP($B331,Kraftvärmeprod!$B$1:$AV$480,MATCH("Producerad elenergi i kraftvärmeverk (GWh)",Kraftvärmeprod!$B$1:$AV$1,0),FALSE))</f>
        <v/>
      </c>
      <c r="H331" s="122" t="str">
        <f>IF(ISERROR(1/VLOOKUP($B331,Miljö!$B$1:$T$480,MATCH("Såld mängd produktionsspecifik fjärrvärme (GWh)",Miljö!$B$1:$T$1,0),FALSE)),"",VLOOKUP($B331,Miljö!$B$1:$T$480,MATCH("Såld mängd produktionsspecifik fjärrvärme (GWh)",Miljö!$B$1:$T$1,0),FALSE))</f>
        <v/>
      </c>
      <c r="J331" s="122" t="str">
        <f t="shared" si="5"/>
        <v>Varberg Energi AB</v>
      </c>
    </row>
    <row r="332" spans="1:10" x14ac:dyDescent="0.25">
      <c r="A332" t="s">
        <v>467</v>
      </c>
      <c r="B332" t="s">
        <v>471</v>
      </c>
      <c r="C332"/>
      <c r="D332" s="122" t="str">
        <f>IF(ISERROR(1/VLOOKUP($B332,Kraftvärmeprod!$B$1:$D$480,MATCH("Total värmeproduktion i kraftvärmeverk i kombinerad drift (GWh)",Kraftvärmeprod!$B$1:$AV$1,0),FALSE)),"Ej kraftvärme","Alternativproduktionsmetoden")</f>
        <v>Ej kraftvärme</v>
      </c>
      <c r="E332" s="122">
        <f>VLOOKUP($B332,Totalt!$B$1:$BP$480,MATCH("total el",Totalt!$B$1:$BP$1,0),FALSE)</f>
        <v>7.8700000000000006E-2</v>
      </c>
      <c r="F332" s="123" t="str">
        <f>IF(ISERROR(1/VLOOKUP($B332,Kraftvärmeprod!$B$1:$BD$480,MATCH("Total värmeproduktion i kraftvärmeverk i kombinerad drift (GWh)",Kraftvärmeprod!$B$1:$AV$1,0),FALSE)),"",VLOOKUP($B332,'Slutlig allokering kvv'!$B$1:$BA$480,MATCH(F$1,'Slutlig allokering kvv'!$B$1:$AS$1,0),FALSE))</f>
        <v/>
      </c>
      <c r="G332" s="122" t="str">
        <f>IF(ISERROR(1/VLOOKUP($B332,Kraftvärmeprod!$B$1:$AV$480,MATCH("Producerad elenergi i kraftvärmeverk (GWh)",Kraftvärmeprod!$B$1:$AV$1,0),FALSE)),"",VLOOKUP($B332,Kraftvärmeprod!$B$1:$AV$480,MATCH("Producerad elenergi i kraftvärmeverk (GWh)",Kraftvärmeprod!$B$1:$AV$1,0),FALSE))</f>
        <v/>
      </c>
      <c r="H332" s="122" t="str">
        <f>IF(ISERROR(1/VLOOKUP($B332,Miljö!$B$1:$T$480,MATCH("Såld mängd produktionsspecifik fjärrvärme (GWh)",Miljö!$B$1:$T$1,0),FALSE)),"",VLOOKUP($B332,Miljö!$B$1:$T$480,MATCH("Såld mängd produktionsspecifik fjärrvärme (GWh)",Miljö!$B$1:$T$1,0),FALSE))</f>
        <v/>
      </c>
      <c r="J332" s="122" t="str">
        <f t="shared" si="5"/>
        <v>Varberg Energi AB</v>
      </c>
    </row>
    <row r="333" spans="1:10" x14ac:dyDescent="0.25">
      <c r="A333" t="s">
        <v>472</v>
      </c>
      <c r="B333" t="s">
        <v>11</v>
      </c>
      <c r="C333"/>
      <c r="D333" s="122" t="str">
        <f>IF(ISERROR(1/VLOOKUP($B333,Kraftvärmeprod!$B$1:$D$480,MATCH("Total värmeproduktion i kraftvärmeverk i kombinerad drift (GWh)",Kraftvärmeprod!$B$1:$AV$1,0),FALSE)),"Ej kraftvärme","Alternativproduktionsmetoden")</f>
        <v>Ej kraftvärme</v>
      </c>
      <c r="E333" s="122">
        <f>VLOOKUP($B333,Totalt!$B$1:$BP$480,MATCH("total el",Totalt!$B$1:$BP$1,0),FALSE)</f>
        <v>3.1</v>
      </c>
      <c r="F333" s="123" t="str">
        <f>IF(ISERROR(1/VLOOKUP($B333,Kraftvärmeprod!$B$1:$BD$480,MATCH("Total värmeproduktion i kraftvärmeverk i kombinerad drift (GWh)",Kraftvärmeprod!$B$1:$AV$1,0),FALSE)),"",VLOOKUP($B333,'Slutlig allokering kvv'!$B$1:$BA$480,MATCH(F$1,'Slutlig allokering kvv'!$B$1:$AS$1,0),FALSE))</f>
        <v/>
      </c>
      <c r="G333" s="122" t="str">
        <f>IF(ISERROR(1/VLOOKUP($B333,Kraftvärmeprod!$B$1:$AV$480,MATCH("Producerad elenergi i kraftvärmeverk (GWh)",Kraftvärmeprod!$B$1:$AV$1,0),FALSE)),"",VLOOKUP($B333,Kraftvärmeprod!$B$1:$AV$480,MATCH("Producerad elenergi i kraftvärmeverk (GWh)",Kraftvärmeprod!$B$1:$AV$1,0),FALSE))</f>
        <v/>
      </c>
      <c r="H333" s="122" t="str">
        <f>IF(ISERROR(1/VLOOKUP($B333,Miljö!$B$1:$T$480,MATCH("Såld mängd produktionsspecifik fjärrvärme (GWh)",Miljö!$B$1:$T$1,0),FALSE)),"",VLOOKUP($B333,Miljö!$B$1:$T$480,MATCH("Såld mängd produktionsspecifik fjärrvärme (GWh)",Miljö!$B$1:$T$1,0),FALSE))</f>
        <v/>
      </c>
      <c r="J333" s="122" t="str">
        <f t="shared" si="5"/>
        <v>Vasa Värme Holding AB</v>
      </c>
    </row>
    <row r="334" spans="1:10" x14ac:dyDescent="0.25">
      <c r="A334" t="s">
        <v>472</v>
      </c>
      <c r="B334" t="s">
        <v>473</v>
      </c>
      <c r="C334"/>
      <c r="D334" s="122" t="str">
        <f>IF(ISERROR(1/VLOOKUP($B334,Kraftvärmeprod!$B$1:$D$480,MATCH("Total värmeproduktion i kraftvärmeverk i kombinerad drift (GWh)",Kraftvärmeprod!$B$1:$AV$1,0),FALSE)),"Ej kraftvärme","Alternativproduktionsmetoden")</f>
        <v>Ej kraftvärme</v>
      </c>
      <c r="E334" s="122">
        <f>VLOOKUP($B334,Totalt!$B$1:$BP$480,MATCH("total el",Totalt!$B$1:$BP$1,0),FALSE)</f>
        <v>0</v>
      </c>
      <c r="F334" s="123" t="str">
        <f>IF(ISERROR(1/VLOOKUP($B334,Kraftvärmeprod!$B$1:$BD$480,MATCH("Total värmeproduktion i kraftvärmeverk i kombinerad drift (GWh)",Kraftvärmeprod!$B$1:$AV$1,0),FALSE)),"",VLOOKUP($B334,'Slutlig allokering kvv'!$B$1:$BA$480,MATCH(F$1,'Slutlig allokering kvv'!$B$1:$AS$1,0),FALSE))</f>
        <v/>
      </c>
      <c r="G334" s="122" t="str">
        <f>IF(ISERROR(1/VLOOKUP($B334,Kraftvärmeprod!$B$1:$AV$480,MATCH("Producerad elenergi i kraftvärmeverk (GWh)",Kraftvärmeprod!$B$1:$AV$1,0),FALSE)),"",VLOOKUP($B334,Kraftvärmeprod!$B$1:$AV$480,MATCH("Producerad elenergi i kraftvärmeverk (GWh)",Kraftvärmeprod!$B$1:$AV$1,0),FALSE))</f>
        <v/>
      </c>
      <c r="H334" s="122" t="str">
        <f>IF(ISERROR(1/VLOOKUP($B334,Miljö!$B$1:$T$480,MATCH("Såld mängd produktionsspecifik fjärrvärme (GWh)",Miljö!$B$1:$T$1,0),FALSE)),"",VLOOKUP($B334,Miljö!$B$1:$T$480,MATCH("Såld mängd produktionsspecifik fjärrvärme (GWh)",Miljö!$B$1:$T$1,0),FALSE))</f>
        <v/>
      </c>
      <c r="J334" s="122" t="str">
        <f t="shared" si="5"/>
        <v>Vasa Värme Holding AB</v>
      </c>
    </row>
    <row r="335" spans="1:10" x14ac:dyDescent="0.25">
      <c r="A335" t="s">
        <v>472</v>
      </c>
      <c r="B335" t="s">
        <v>276</v>
      </c>
      <c r="C335"/>
      <c r="D335" s="122" t="str">
        <f>IF(ISERROR(1/VLOOKUP($B335,Kraftvärmeprod!$B$1:$D$480,MATCH("Total värmeproduktion i kraftvärmeverk i kombinerad drift (GWh)",Kraftvärmeprod!$B$1:$AV$1,0),FALSE)),"Ej kraftvärme","Alternativproduktionsmetoden")</f>
        <v>Ej kraftvärme</v>
      </c>
      <c r="E335" s="122">
        <f>VLOOKUP($B335,Totalt!$B$1:$BP$480,MATCH("total el",Totalt!$B$1:$BP$1,0),FALSE)</f>
        <v>0.2</v>
      </c>
      <c r="F335" s="123" t="str">
        <f>IF(ISERROR(1/VLOOKUP($B335,Kraftvärmeprod!$B$1:$BD$480,MATCH("Total värmeproduktion i kraftvärmeverk i kombinerad drift (GWh)",Kraftvärmeprod!$B$1:$AV$1,0),FALSE)),"",VLOOKUP($B335,'Slutlig allokering kvv'!$B$1:$BA$480,MATCH(F$1,'Slutlig allokering kvv'!$B$1:$AS$1,0),FALSE))</f>
        <v/>
      </c>
      <c r="G335" s="122" t="str">
        <f>IF(ISERROR(1/VLOOKUP($B335,Kraftvärmeprod!$B$1:$AV$480,MATCH("Producerad elenergi i kraftvärmeverk (GWh)",Kraftvärmeprod!$B$1:$AV$1,0),FALSE)),"",VLOOKUP($B335,Kraftvärmeprod!$B$1:$AV$480,MATCH("Producerad elenergi i kraftvärmeverk (GWh)",Kraftvärmeprod!$B$1:$AV$1,0),FALSE))</f>
        <v/>
      </c>
      <c r="H335" s="122" t="str">
        <f>IF(ISERROR(1/VLOOKUP($B335,Miljö!$B$1:$T$480,MATCH("Såld mängd produktionsspecifik fjärrvärme (GWh)",Miljö!$B$1:$T$1,0),FALSE)),"",VLOOKUP($B335,Miljö!$B$1:$T$480,MATCH("Såld mängd produktionsspecifik fjärrvärme (GWh)",Miljö!$B$1:$T$1,0),FALSE))</f>
        <v/>
      </c>
      <c r="J335" s="122" t="str">
        <f t="shared" si="5"/>
        <v>Vasa Värme Holding AB</v>
      </c>
    </row>
    <row r="336" spans="1:10" x14ac:dyDescent="0.25">
      <c r="A336" t="s">
        <v>474</v>
      </c>
      <c r="B336" t="s">
        <v>475</v>
      </c>
      <c r="C336"/>
      <c r="D336" s="122" t="str">
        <f>IF(ISERROR(1/VLOOKUP($B336,Kraftvärmeprod!$B$1:$D$480,MATCH("Total värmeproduktion i kraftvärmeverk i kombinerad drift (GWh)",Kraftvärmeprod!$B$1:$AV$1,0),FALSE)),"Ej kraftvärme","Alternativproduktionsmetoden")</f>
        <v>Ej kraftvärme</v>
      </c>
      <c r="E336" s="122">
        <f>VLOOKUP($B336,Totalt!$B$1:$BP$480,MATCH("total el",Totalt!$B$1:$BP$1,0),FALSE)</f>
        <v>0.625</v>
      </c>
      <c r="F336" s="123" t="str">
        <f>IF(ISERROR(1/VLOOKUP($B336,Kraftvärmeprod!$B$1:$BD$480,MATCH("Total värmeproduktion i kraftvärmeverk i kombinerad drift (GWh)",Kraftvärmeprod!$B$1:$AV$1,0),FALSE)),"",VLOOKUP($B336,'Slutlig allokering kvv'!$B$1:$BA$480,MATCH(F$1,'Slutlig allokering kvv'!$B$1:$AS$1,0),FALSE))</f>
        <v/>
      </c>
      <c r="G336" s="122" t="str">
        <f>IF(ISERROR(1/VLOOKUP($B336,Kraftvärmeprod!$B$1:$AV$480,MATCH("Producerad elenergi i kraftvärmeverk (GWh)",Kraftvärmeprod!$B$1:$AV$1,0),FALSE)),"",VLOOKUP($B336,Kraftvärmeprod!$B$1:$AV$480,MATCH("Producerad elenergi i kraftvärmeverk (GWh)",Kraftvärmeprod!$B$1:$AV$1,0),FALSE))</f>
        <v/>
      </c>
      <c r="H336" s="122" t="str">
        <f>IF(ISERROR(1/VLOOKUP($B336,Miljö!$B$1:$T$480,MATCH("Såld mängd produktionsspecifik fjärrvärme (GWh)",Miljö!$B$1:$T$1,0),FALSE)),"",VLOOKUP($B336,Miljö!$B$1:$T$480,MATCH("Såld mängd produktionsspecifik fjärrvärme (GWh)",Miljö!$B$1:$T$1,0),FALSE))</f>
        <v/>
      </c>
      <c r="J336" s="122" t="str">
        <f t="shared" si="5"/>
        <v>Vattenfall AB Värme</v>
      </c>
    </row>
    <row r="337" spans="1:10" x14ac:dyDescent="0.25">
      <c r="A337" t="s">
        <v>474</v>
      </c>
      <c r="B337" t="s">
        <v>476</v>
      </c>
      <c r="C337"/>
      <c r="D337" s="122" t="str">
        <f>IF(ISERROR(1/VLOOKUP($B337,Kraftvärmeprod!$B$1:$D$480,MATCH("Total värmeproduktion i kraftvärmeverk i kombinerad drift (GWh)",Kraftvärmeprod!$B$1:$AV$1,0),FALSE)),"Ej kraftvärme","Alternativproduktionsmetoden")</f>
        <v>Alternativproduktionsmetoden</v>
      </c>
      <c r="E337" s="122">
        <f>VLOOKUP($B337,Totalt!$B$1:$BP$480,MATCH("total el",Totalt!$B$1:$BP$1,0),FALSE)</f>
        <v>18.6328</v>
      </c>
      <c r="F337" s="123">
        <f>IF(ISERROR(1/VLOOKUP($B337,Kraftvärmeprod!$B$1:$BD$480,MATCH("Total värmeproduktion i kraftvärmeverk i kombinerad drift (GWh)",Kraftvärmeprod!$B$1:$AV$1,0),FALSE)),"",VLOOKUP($B337,'Slutlig allokering kvv'!$B$1:$BA$480,MATCH(F$1,'Slutlig allokering kvv'!$B$1:$AS$1,0),FALSE))</f>
        <v>0.49618921686746992</v>
      </c>
      <c r="G337" s="122">
        <f>IF(ISERROR(1/VLOOKUP($B337,Kraftvärmeprod!$B$1:$AV$480,MATCH("Producerad elenergi i kraftvärmeverk (GWh)",Kraftvärmeprod!$B$1:$AV$1,0),FALSE)),"",VLOOKUP($B337,Kraftvärmeprod!$B$1:$AV$480,MATCH("Producerad elenergi i kraftvärmeverk (GWh)",Kraftvärmeprod!$B$1:$AV$1,0),FALSE))</f>
        <v>113.22199999999999</v>
      </c>
      <c r="H337" s="122" t="str">
        <f>IF(ISERROR(1/VLOOKUP($B337,Miljö!$B$1:$T$480,MATCH("Såld mängd produktionsspecifik fjärrvärme (GWh)",Miljö!$B$1:$T$1,0),FALSE)),"",VLOOKUP($B337,Miljö!$B$1:$T$480,MATCH("Såld mängd produktionsspecifik fjärrvärme (GWh)",Miljö!$B$1:$T$1,0),FALSE))</f>
        <v/>
      </c>
      <c r="J337" s="122" t="str">
        <f t="shared" si="5"/>
        <v>Vattenfall AB Värme</v>
      </c>
    </row>
    <row r="338" spans="1:10" x14ac:dyDescent="0.25">
      <c r="A338" t="s">
        <v>474</v>
      </c>
      <c r="B338" t="s">
        <v>477</v>
      </c>
      <c r="C338"/>
      <c r="D338" s="122" t="str">
        <f>IF(ISERROR(1/VLOOKUP($B338,Kraftvärmeprod!$B$1:$D$480,MATCH("Total värmeproduktion i kraftvärmeverk i kombinerad drift (GWh)",Kraftvärmeprod!$B$1:$AV$1,0),FALSE)),"Ej kraftvärme","Alternativproduktionsmetoden")</f>
        <v>Ej kraftvärme</v>
      </c>
      <c r="E338" s="122">
        <f>VLOOKUP($B338,Totalt!$B$1:$BP$480,MATCH("total el",Totalt!$B$1:$BP$1,0),FALSE)</f>
        <v>4.45</v>
      </c>
      <c r="F338" s="123" t="str">
        <f>IF(ISERROR(1/VLOOKUP($B338,Kraftvärmeprod!$B$1:$BD$480,MATCH("Total värmeproduktion i kraftvärmeverk i kombinerad drift (GWh)",Kraftvärmeprod!$B$1:$AV$1,0),FALSE)),"",VLOOKUP($B338,'Slutlig allokering kvv'!$B$1:$BA$480,MATCH(F$1,'Slutlig allokering kvv'!$B$1:$AS$1,0),FALSE))</f>
        <v/>
      </c>
      <c r="G338" s="122" t="str">
        <f>IF(ISERROR(1/VLOOKUP($B338,Kraftvärmeprod!$B$1:$AV$480,MATCH("Producerad elenergi i kraftvärmeverk (GWh)",Kraftvärmeprod!$B$1:$AV$1,0),FALSE)),"",VLOOKUP($B338,Kraftvärmeprod!$B$1:$AV$480,MATCH("Producerad elenergi i kraftvärmeverk (GWh)",Kraftvärmeprod!$B$1:$AV$1,0),FALSE))</f>
        <v/>
      </c>
      <c r="H338" s="122" t="str">
        <f>IF(ISERROR(1/VLOOKUP($B338,Miljö!$B$1:$T$480,MATCH("Såld mängd produktionsspecifik fjärrvärme (GWh)",Miljö!$B$1:$T$1,0),FALSE)),"",VLOOKUP($B338,Miljö!$B$1:$T$480,MATCH("Såld mängd produktionsspecifik fjärrvärme (GWh)",Miljö!$B$1:$T$1,0),FALSE))</f>
        <v/>
      </c>
      <c r="J338" s="122" t="str">
        <f t="shared" si="5"/>
        <v>Vattenfall AB Värme</v>
      </c>
    </row>
    <row r="339" spans="1:10" x14ac:dyDescent="0.25">
      <c r="A339" t="s">
        <v>474</v>
      </c>
      <c r="B339" t="s">
        <v>478</v>
      </c>
      <c r="C339"/>
      <c r="D339" s="122" t="str">
        <f>IF(ISERROR(1/VLOOKUP($B339,Kraftvärmeprod!$B$1:$D$480,MATCH("Total värmeproduktion i kraftvärmeverk i kombinerad drift (GWh)",Kraftvärmeprod!$B$1:$AV$1,0),FALSE)),"Ej kraftvärme","Alternativproduktionsmetoden")</f>
        <v>Ej kraftvärme</v>
      </c>
      <c r="E339" s="122">
        <f>VLOOKUP($B339,Totalt!$B$1:$BP$480,MATCH("total el",Totalt!$B$1:$BP$1,0),FALSE)</f>
        <v>0.39</v>
      </c>
      <c r="F339" s="123" t="str">
        <f>IF(ISERROR(1/VLOOKUP($B339,Kraftvärmeprod!$B$1:$BD$480,MATCH("Total värmeproduktion i kraftvärmeverk i kombinerad drift (GWh)",Kraftvärmeprod!$B$1:$AV$1,0),FALSE)),"",VLOOKUP($B339,'Slutlig allokering kvv'!$B$1:$BA$480,MATCH(F$1,'Slutlig allokering kvv'!$B$1:$AS$1,0),FALSE))</f>
        <v/>
      </c>
      <c r="G339" s="122" t="str">
        <f>IF(ISERROR(1/VLOOKUP($B339,Kraftvärmeprod!$B$1:$AV$480,MATCH("Producerad elenergi i kraftvärmeverk (GWh)",Kraftvärmeprod!$B$1:$AV$1,0),FALSE)),"",VLOOKUP($B339,Kraftvärmeprod!$B$1:$AV$480,MATCH("Producerad elenergi i kraftvärmeverk (GWh)",Kraftvärmeprod!$B$1:$AV$1,0),FALSE))</f>
        <v/>
      </c>
      <c r="H339" s="122" t="str">
        <f>IF(ISERROR(1/VLOOKUP($B339,Miljö!$B$1:$T$480,MATCH("Såld mängd produktionsspecifik fjärrvärme (GWh)",Miljö!$B$1:$T$1,0),FALSE)),"",VLOOKUP($B339,Miljö!$B$1:$T$480,MATCH("Såld mängd produktionsspecifik fjärrvärme (GWh)",Miljö!$B$1:$T$1,0),FALSE))</f>
        <v/>
      </c>
      <c r="J339" s="122" t="str">
        <f t="shared" si="5"/>
        <v>Vattenfall AB Värme</v>
      </c>
    </row>
    <row r="340" spans="1:10" x14ac:dyDescent="0.25">
      <c r="A340" t="s">
        <v>474</v>
      </c>
      <c r="B340" t="s">
        <v>479</v>
      </c>
      <c r="C340"/>
      <c r="D340" s="122" t="str">
        <f>IF(ISERROR(1/VLOOKUP($B340,Kraftvärmeprod!$B$1:$D$480,MATCH("Total värmeproduktion i kraftvärmeverk i kombinerad drift (GWh)",Kraftvärmeprod!$B$1:$AV$1,0),FALSE)),"Ej kraftvärme","Alternativproduktionsmetoden")</f>
        <v>Ej kraftvärme</v>
      </c>
      <c r="E340" s="122">
        <f>VLOOKUP($B340,Totalt!$B$1:$BP$480,MATCH("total el",Totalt!$B$1:$BP$1,0),FALSE)</f>
        <v>2</v>
      </c>
      <c r="F340" s="123" t="str">
        <f>IF(ISERROR(1/VLOOKUP($B340,Kraftvärmeprod!$B$1:$BD$480,MATCH("Total värmeproduktion i kraftvärmeverk i kombinerad drift (GWh)",Kraftvärmeprod!$B$1:$AV$1,0),FALSE)),"",VLOOKUP($B340,'Slutlig allokering kvv'!$B$1:$BA$480,MATCH(F$1,'Slutlig allokering kvv'!$B$1:$AS$1,0),FALSE))</f>
        <v/>
      </c>
      <c r="G340" s="122" t="str">
        <f>IF(ISERROR(1/VLOOKUP($B340,Kraftvärmeprod!$B$1:$AV$480,MATCH("Producerad elenergi i kraftvärmeverk (GWh)",Kraftvärmeprod!$B$1:$AV$1,0),FALSE)),"",VLOOKUP($B340,Kraftvärmeprod!$B$1:$AV$480,MATCH("Producerad elenergi i kraftvärmeverk (GWh)",Kraftvärmeprod!$B$1:$AV$1,0),FALSE))</f>
        <v/>
      </c>
      <c r="H340" s="122" t="str">
        <f>IF(ISERROR(1/VLOOKUP($B340,Miljö!$B$1:$T$480,MATCH("Såld mängd produktionsspecifik fjärrvärme (GWh)",Miljö!$B$1:$T$1,0),FALSE)),"",VLOOKUP($B340,Miljö!$B$1:$T$480,MATCH("Såld mängd produktionsspecifik fjärrvärme (GWh)",Miljö!$B$1:$T$1,0),FALSE))</f>
        <v/>
      </c>
      <c r="J340" s="122" t="str">
        <f t="shared" si="5"/>
        <v>Vattenfall AB Värme</v>
      </c>
    </row>
    <row r="341" spans="1:10" x14ac:dyDescent="0.25">
      <c r="A341" t="s">
        <v>474</v>
      </c>
      <c r="B341" t="s">
        <v>480</v>
      </c>
      <c r="C341"/>
      <c r="D341" s="122" t="str">
        <f>IF(ISERROR(1/VLOOKUP($B341,Kraftvärmeprod!$B$1:$D$480,MATCH("Total värmeproduktion i kraftvärmeverk i kombinerad drift (GWh)",Kraftvärmeprod!$B$1:$AV$1,0),FALSE)),"Ej kraftvärme","Alternativproduktionsmetoden")</f>
        <v>Alternativproduktionsmetoden</v>
      </c>
      <c r="E341" s="122">
        <f>VLOOKUP($B341,Totalt!$B$1:$BP$480,MATCH("total el",Totalt!$B$1:$BP$1,0),FALSE)</f>
        <v>8.2707499999999996</v>
      </c>
      <c r="F341" s="123">
        <f>IF(ISERROR(1/VLOOKUP($B341,Kraftvärmeprod!$B$1:$BD$480,MATCH("Total värmeproduktion i kraftvärmeverk i kombinerad drift (GWh)",Kraftvärmeprod!$B$1:$AV$1,0),FALSE)),"",VLOOKUP($B341,'Slutlig allokering kvv'!$B$1:$BA$480,MATCH(F$1,'Slutlig allokering kvv'!$B$1:$AS$1,0),FALSE))</f>
        <v>0.66837775761588303</v>
      </c>
      <c r="G341" s="122">
        <f>IF(ISERROR(1/VLOOKUP($B341,Kraftvärmeprod!$B$1:$AV$480,MATCH("Producerad elenergi i kraftvärmeverk (GWh)",Kraftvärmeprod!$B$1:$AV$1,0),FALSE)),"",VLOOKUP($B341,Kraftvärmeprod!$B$1:$AV$480,MATCH("Producerad elenergi i kraftvärmeverk (GWh)",Kraftvärmeprod!$B$1:$AV$1,0),FALSE))</f>
        <v>20.023</v>
      </c>
      <c r="H341" s="122" t="str">
        <f>IF(ISERROR(1/VLOOKUP($B341,Miljö!$B$1:$T$480,MATCH("Såld mängd produktionsspecifik fjärrvärme (GWh)",Miljö!$B$1:$T$1,0),FALSE)),"",VLOOKUP($B341,Miljö!$B$1:$T$480,MATCH("Såld mängd produktionsspecifik fjärrvärme (GWh)",Miljö!$B$1:$T$1,0),FALSE))</f>
        <v/>
      </c>
      <c r="J341" s="122" t="str">
        <f t="shared" si="5"/>
        <v>Vattenfall AB Värme</v>
      </c>
    </row>
    <row r="342" spans="1:10" x14ac:dyDescent="0.25">
      <c r="A342" t="s">
        <v>474</v>
      </c>
      <c r="B342" t="s">
        <v>481</v>
      </c>
      <c r="C342"/>
      <c r="D342" s="122" t="str">
        <f>IF(ISERROR(1/VLOOKUP($B342,Kraftvärmeprod!$B$1:$D$480,MATCH("Total värmeproduktion i kraftvärmeverk i kombinerad drift (GWh)",Kraftvärmeprod!$B$1:$AV$1,0),FALSE)),"Ej kraftvärme","Alternativproduktionsmetoden")</f>
        <v>Alternativproduktionsmetoden</v>
      </c>
      <c r="E342" s="122">
        <f>VLOOKUP($B342,Totalt!$B$1:$BP$480,MATCH("total el",Totalt!$B$1:$BP$1,0),FALSE)</f>
        <v>13.4163</v>
      </c>
      <c r="F342" s="123">
        <f>IF(ISERROR(1/VLOOKUP($B342,Kraftvärmeprod!$B$1:$BD$480,MATCH("Total värmeproduktion i kraftvärmeverk i kombinerad drift (GWh)",Kraftvärmeprod!$B$1:$AV$1,0),FALSE)),"",VLOOKUP($B342,'Slutlig allokering kvv'!$B$1:$BA$480,MATCH(F$1,'Slutlig allokering kvv'!$B$1:$AS$1,0),FALSE))</f>
        <v>0.51291243761833294</v>
      </c>
      <c r="G342" s="122">
        <f>IF(ISERROR(1/VLOOKUP($B342,Kraftvärmeprod!$B$1:$AV$480,MATCH("Producerad elenergi i kraftvärmeverk (GWh)",Kraftvärmeprod!$B$1:$AV$1,0),FALSE)),"",VLOOKUP($B342,Kraftvärmeprod!$B$1:$AV$480,MATCH("Producerad elenergi i kraftvärmeverk (GWh)",Kraftvärmeprod!$B$1:$AV$1,0),FALSE))</f>
        <v>90.397000000000006</v>
      </c>
      <c r="H342" s="122" t="str">
        <f>IF(ISERROR(1/VLOOKUP($B342,Miljö!$B$1:$T$480,MATCH("Såld mängd produktionsspecifik fjärrvärme (GWh)",Miljö!$B$1:$T$1,0),FALSE)),"",VLOOKUP($B342,Miljö!$B$1:$T$480,MATCH("Såld mängd produktionsspecifik fjärrvärme (GWh)",Miljö!$B$1:$T$1,0),FALSE))</f>
        <v/>
      </c>
      <c r="J342" s="122" t="str">
        <f t="shared" si="5"/>
        <v>Vattenfall AB Värme</v>
      </c>
    </row>
    <row r="343" spans="1:10" x14ac:dyDescent="0.25">
      <c r="A343" t="s">
        <v>474</v>
      </c>
      <c r="B343" t="s">
        <v>482</v>
      </c>
      <c r="C343"/>
      <c r="D343" s="122" t="str">
        <f>IF(ISERROR(1/VLOOKUP($B343,Kraftvärmeprod!$B$1:$D$480,MATCH("Total värmeproduktion i kraftvärmeverk i kombinerad drift (GWh)",Kraftvärmeprod!$B$1:$AV$1,0),FALSE)),"Ej kraftvärme","Alternativproduktionsmetoden")</f>
        <v>Ej kraftvärme</v>
      </c>
      <c r="E343" s="122">
        <f>VLOOKUP($B343,Totalt!$B$1:$BP$480,MATCH("total el",Totalt!$B$1:$BP$1,0),FALSE)</f>
        <v>0.53439999999999999</v>
      </c>
      <c r="F343" s="123" t="str">
        <f>IF(ISERROR(1/VLOOKUP($B343,Kraftvärmeprod!$B$1:$BD$480,MATCH("Total värmeproduktion i kraftvärmeverk i kombinerad drift (GWh)",Kraftvärmeprod!$B$1:$AV$1,0),FALSE)),"",VLOOKUP($B343,'Slutlig allokering kvv'!$B$1:$BA$480,MATCH(F$1,'Slutlig allokering kvv'!$B$1:$AS$1,0),FALSE))</f>
        <v/>
      </c>
      <c r="G343" s="122" t="str">
        <f>IF(ISERROR(1/VLOOKUP($B343,Kraftvärmeprod!$B$1:$AV$480,MATCH("Producerad elenergi i kraftvärmeverk (GWh)",Kraftvärmeprod!$B$1:$AV$1,0),FALSE)),"",VLOOKUP($B343,Kraftvärmeprod!$B$1:$AV$480,MATCH("Producerad elenergi i kraftvärmeverk (GWh)",Kraftvärmeprod!$B$1:$AV$1,0),FALSE))</f>
        <v/>
      </c>
      <c r="H343" s="122" t="str">
        <f>IF(ISERROR(1/VLOOKUP($B343,Miljö!$B$1:$T$480,MATCH("Såld mängd produktionsspecifik fjärrvärme (GWh)",Miljö!$B$1:$T$1,0),FALSE)),"",VLOOKUP($B343,Miljö!$B$1:$T$480,MATCH("Såld mängd produktionsspecifik fjärrvärme (GWh)",Miljö!$B$1:$T$1,0),FALSE))</f>
        <v/>
      </c>
      <c r="J343" s="122" t="str">
        <f t="shared" si="5"/>
        <v>Vattenfall AB Värme</v>
      </c>
    </row>
    <row r="344" spans="1:10" x14ac:dyDescent="0.25">
      <c r="A344" t="s">
        <v>474</v>
      </c>
      <c r="B344" t="s">
        <v>483</v>
      </c>
      <c r="C344"/>
      <c r="D344" s="122" t="str">
        <f>IF(ISERROR(1/VLOOKUP($B344,Kraftvärmeprod!$B$1:$D$480,MATCH("Total värmeproduktion i kraftvärmeverk i kombinerad drift (GWh)",Kraftvärmeprod!$B$1:$AV$1,0),FALSE)),"Ej kraftvärme","Alternativproduktionsmetoden")</f>
        <v>Ej kraftvärme</v>
      </c>
      <c r="E344" s="122">
        <f>VLOOKUP($B344,Totalt!$B$1:$BP$480,MATCH("total el",Totalt!$B$1:$BP$1,0),FALSE)</f>
        <v>0.2</v>
      </c>
      <c r="F344" s="123" t="str">
        <f>IF(ISERROR(1/VLOOKUP($B344,Kraftvärmeprod!$B$1:$BD$480,MATCH("Total värmeproduktion i kraftvärmeverk i kombinerad drift (GWh)",Kraftvärmeprod!$B$1:$AV$1,0),FALSE)),"",VLOOKUP($B344,'Slutlig allokering kvv'!$B$1:$BA$480,MATCH(F$1,'Slutlig allokering kvv'!$B$1:$AS$1,0),FALSE))</f>
        <v/>
      </c>
      <c r="G344" s="122" t="str">
        <f>IF(ISERROR(1/VLOOKUP($B344,Kraftvärmeprod!$B$1:$AV$480,MATCH("Producerad elenergi i kraftvärmeverk (GWh)",Kraftvärmeprod!$B$1:$AV$1,0),FALSE)),"",VLOOKUP($B344,Kraftvärmeprod!$B$1:$AV$480,MATCH("Producerad elenergi i kraftvärmeverk (GWh)",Kraftvärmeprod!$B$1:$AV$1,0),FALSE))</f>
        <v/>
      </c>
      <c r="H344" s="122" t="str">
        <f>IF(ISERROR(1/VLOOKUP($B344,Miljö!$B$1:$T$480,MATCH("Såld mängd produktionsspecifik fjärrvärme (GWh)",Miljö!$B$1:$T$1,0),FALSE)),"",VLOOKUP($B344,Miljö!$B$1:$T$480,MATCH("Såld mängd produktionsspecifik fjärrvärme (GWh)",Miljö!$B$1:$T$1,0),FALSE))</f>
        <v/>
      </c>
      <c r="J344" s="122" t="str">
        <f t="shared" si="5"/>
        <v>Vattenfall AB Värme</v>
      </c>
    </row>
    <row r="345" spans="1:10" x14ac:dyDescent="0.25">
      <c r="A345" t="s">
        <v>474</v>
      </c>
      <c r="B345" t="s">
        <v>484</v>
      </c>
      <c r="C345"/>
      <c r="D345" s="122" t="str">
        <f>IF(ISERROR(1/VLOOKUP($B345,Kraftvärmeprod!$B$1:$D$480,MATCH("Total värmeproduktion i kraftvärmeverk i kombinerad drift (GWh)",Kraftvärmeprod!$B$1:$AV$1,0),FALSE)),"Ej kraftvärme","Alternativproduktionsmetoden")</f>
        <v>Alternativproduktionsmetoden</v>
      </c>
      <c r="E345" s="122">
        <f>VLOOKUP($B345,Totalt!$B$1:$BP$480,MATCH("total el",Totalt!$B$1:$BP$1,0),FALSE)</f>
        <v>131.11320000000001</v>
      </c>
      <c r="F345" s="123">
        <f>IF(ISERROR(1/VLOOKUP($B345,Kraftvärmeprod!$B$1:$BD$480,MATCH("Total värmeproduktion i kraftvärmeverk i kombinerad drift (GWh)",Kraftvärmeprod!$B$1:$AV$1,0),FALSE)),"",VLOOKUP($B345,'Slutlig allokering kvv'!$B$1:$BA$480,MATCH(F$1,'Slutlig allokering kvv'!$B$1:$AS$1,0),FALSE))</f>
        <v>0.54273281341107871</v>
      </c>
      <c r="G345" s="122">
        <f>IF(ISERROR(1/VLOOKUP($B345,Kraftvärmeprod!$B$1:$AV$480,MATCH("Producerad elenergi i kraftvärmeverk (GWh)",Kraftvärmeprod!$B$1:$AV$1,0),FALSE)),"",VLOOKUP($B345,Kraftvärmeprod!$B$1:$AV$480,MATCH("Producerad elenergi i kraftvärmeverk (GWh)",Kraftvärmeprod!$B$1:$AV$1,0),FALSE))</f>
        <v>87.2</v>
      </c>
      <c r="H345" s="122">
        <f>IF(ISERROR(1/VLOOKUP($B345,Miljö!$B$1:$T$480,MATCH("Såld mängd produktionsspecifik fjärrvärme (GWh)",Miljö!$B$1:$T$1,0),FALSE)),"",VLOOKUP($B345,Miljö!$B$1:$T$480,MATCH("Såld mängd produktionsspecifik fjärrvärme (GWh)",Miljö!$B$1:$T$1,0),FALSE))</f>
        <v>78.2</v>
      </c>
      <c r="J345" s="122" t="str">
        <f t="shared" si="5"/>
        <v>Vattenfall AB Värme</v>
      </c>
    </row>
    <row r="346" spans="1:10" x14ac:dyDescent="0.25">
      <c r="A346" t="s">
        <v>474</v>
      </c>
      <c r="B346" t="s">
        <v>485</v>
      </c>
      <c r="C346"/>
      <c r="D346" s="122" t="str">
        <f>IF(ISERROR(1/VLOOKUP($B346,Kraftvärmeprod!$B$1:$D$480,MATCH("Total värmeproduktion i kraftvärmeverk i kombinerad drift (GWh)",Kraftvärmeprod!$B$1:$AV$1,0),FALSE)),"Ej kraftvärme","Alternativproduktionsmetoden")</f>
        <v>Ej kraftvärme</v>
      </c>
      <c r="E346" s="122">
        <f>VLOOKUP($B346,Totalt!$B$1:$BP$480,MATCH("total el",Totalt!$B$1:$BP$1,0),FALSE)</f>
        <v>1.1000000000000001</v>
      </c>
      <c r="F346" s="123" t="str">
        <f>IF(ISERROR(1/VLOOKUP($B346,Kraftvärmeprod!$B$1:$BD$480,MATCH("Total värmeproduktion i kraftvärmeverk i kombinerad drift (GWh)",Kraftvärmeprod!$B$1:$AV$1,0),FALSE)),"",VLOOKUP($B346,'Slutlig allokering kvv'!$B$1:$BA$480,MATCH(F$1,'Slutlig allokering kvv'!$B$1:$AS$1,0),FALSE))</f>
        <v/>
      </c>
      <c r="G346" s="122" t="str">
        <f>IF(ISERROR(1/VLOOKUP($B346,Kraftvärmeprod!$B$1:$AV$480,MATCH("Producerad elenergi i kraftvärmeverk (GWh)",Kraftvärmeprod!$B$1:$AV$1,0),FALSE)),"",VLOOKUP($B346,Kraftvärmeprod!$B$1:$AV$480,MATCH("Producerad elenergi i kraftvärmeverk (GWh)",Kraftvärmeprod!$B$1:$AV$1,0),FALSE))</f>
        <v/>
      </c>
      <c r="H346" s="122" t="str">
        <f>IF(ISERROR(1/VLOOKUP($B346,Miljö!$B$1:$T$480,MATCH("Såld mängd produktionsspecifik fjärrvärme (GWh)",Miljö!$B$1:$T$1,0),FALSE)),"",VLOOKUP($B346,Miljö!$B$1:$T$480,MATCH("Såld mängd produktionsspecifik fjärrvärme (GWh)",Miljö!$B$1:$T$1,0),FALSE))</f>
        <v/>
      </c>
      <c r="J346" s="122" t="str">
        <f t="shared" si="5"/>
        <v>Vattenfall AB Värme</v>
      </c>
    </row>
    <row r="347" spans="1:10" x14ac:dyDescent="0.25">
      <c r="A347" t="s">
        <v>474</v>
      </c>
      <c r="B347" t="s">
        <v>486</v>
      </c>
      <c r="C347"/>
      <c r="D347" s="122" t="str">
        <f>IF(ISERROR(1/VLOOKUP($B347,Kraftvärmeprod!$B$1:$D$480,MATCH("Total värmeproduktion i kraftvärmeverk i kombinerad drift (GWh)",Kraftvärmeprod!$B$1:$AV$1,0),FALSE)),"Ej kraftvärme","Alternativproduktionsmetoden")</f>
        <v>Ej kraftvärme</v>
      </c>
      <c r="E347" s="122">
        <f>VLOOKUP($B347,Totalt!$B$1:$BP$480,MATCH("total el",Totalt!$B$1:$BP$1,0),FALSE)</f>
        <v>0.67</v>
      </c>
      <c r="F347" s="123" t="str">
        <f>IF(ISERROR(1/VLOOKUP($B347,Kraftvärmeprod!$B$1:$BD$480,MATCH("Total värmeproduktion i kraftvärmeverk i kombinerad drift (GWh)",Kraftvärmeprod!$B$1:$AV$1,0),FALSE)),"",VLOOKUP($B347,'Slutlig allokering kvv'!$B$1:$BA$480,MATCH(F$1,'Slutlig allokering kvv'!$B$1:$AS$1,0),FALSE))</f>
        <v/>
      </c>
      <c r="G347" s="122" t="str">
        <f>IF(ISERROR(1/VLOOKUP($B347,Kraftvärmeprod!$B$1:$AV$480,MATCH("Producerad elenergi i kraftvärmeverk (GWh)",Kraftvärmeprod!$B$1:$AV$1,0),FALSE)),"",VLOOKUP($B347,Kraftvärmeprod!$B$1:$AV$480,MATCH("Producerad elenergi i kraftvärmeverk (GWh)",Kraftvärmeprod!$B$1:$AV$1,0),FALSE))</f>
        <v/>
      </c>
      <c r="H347" s="122" t="str">
        <f>IF(ISERROR(1/VLOOKUP($B347,Miljö!$B$1:$T$480,MATCH("Såld mängd produktionsspecifik fjärrvärme (GWh)",Miljö!$B$1:$T$1,0),FALSE)),"",VLOOKUP($B347,Miljö!$B$1:$T$480,MATCH("Såld mängd produktionsspecifik fjärrvärme (GWh)",Miljö!$B$1:$T$1,0),FALSE))</f>
        <v/>
      </c>
      <c r="J347" s="122" t="str">
        <f t="shared" si="5"/>
        <v>Vattenfall AB Värme</v>
      </c>
    </row>
    <row r="348" spans="1:10" x14ac:dyDescent="0.25">
      <c r="A348" t="s">
        <v>487</v>
      </c>
      <c r="B348" t="s">
        <v>488</v>
      </c>
      <c r="C348"/>
      <c r="D348" s="122" t="str">
        <f>IF(ISERROR(1/VLOOKUP($B348,Kraftvärmeprod!$B$1:$D$480,MATCH("Total värmeproduktion i kraftvärmeverk i kombinerad drift (GWh)",Kraftvärmeprod!$B$1:$AV$1,0),FALSE)),"Ej kraftvärme","Alternativproduktionsmetoden")</f>
        <v>Ej kraftvärme</v>
      </c>
      <c r="E348" s="122">
        <f>VLOOKUP($B348,Totalt!$B$1:$BP$480,MATCH("total el",Totalt!$B$1:$BP$1,0),FALSE)</f>
        <v>0.1</v>
      </c>
      <c r="F348" s="123" t="str">
        <f>IF(ISERROR(1/VLOOKUP($B348,Kraftvärmeprod!$B$1:$BD$480,MATCH("Total värmeproduktion i kraftvärmeverk i kombinerad drift (GWh)",Kraftvärmeprod!$B$1:$AV$1,0),FALSE)),"",VLOOKUP($B348,'Slutlig allokering kvv'!$B$1:$BA$480,MATCH(F$1,'Slutlig allokering kvv'!$B$1:$AS$1,0),FALSE))</f>
        <v/>
      </c>
      <c r="G348" s="122" t="str">
        <f>IF(ISERROR(1/VLOOKUP($B348,Kraftvärmeprod!$B$1:$AV$480,MATCH("Producerad elenergi i kraftvärmeverk (GWh)",Kraftvärmeprod!$B$1:$AV$1,0),FALSE)),"",VLOOKUP($B348,Kraftvärmeprod!$B$1:$AV$480,MATCH("Producerad elenergi i kraftvärmeverk (GWh)",Kraftvärmeprod!$B$1:$AV$1,0),FALSE))</f>
        <v/>
      </c>
      <c r="H348" s="122" t="str">
        <f>IF(ISERROR(1/VLOOKUP($B348,Miljö!$B$1:$T$480,MATCH("Såld mängd produktionsspecifik fjärrvärme (GWh)",Miljö!$B$1:$T$1,0),FALSE)),"",VLOOKUP($B348,Miljö!$B$1:$T$480,MATCH("Såld mängd produktionsspecifik fjärrvärme (GWh)",Miljö!$B$1:$T$1,0),FALSE))</f>
        <v/>
      </c>
      <c r="J348" s="122" t="str">
        <f t="shared" si="5"/>
        <v>Vetlanda Energi och Teknik AB</v>
      </c>
    </row>
    <row r="349" spans="1:10" x14ac:dyDescent="0.25">
      <c r="A349" t="s">
        <v>487</v>
      </c>
      <c r="B349" t="s">
        <v>489</v>
      </c>
      <c r="C349"/>
      <c r="D349" s="122" t="str">
        <f>IF(ISERROR(1/VLOOKUP($B349,Kraftvärmeprod!$B$1:$D$480,MATCH("Total värmeproduktion i kraftvärmeverk i kombinerad drift (GWh)",Kraftvärmeprod!$B$1:$AV$1,0),FALSE)),"Ej kraftvärme","Alternativproduktionsmetoden")</f>
        <v>Ej kraftvärme</v>
      </c>
      <c r="E349" s="122">
        <f>VLOOKUP($B349,Totalt!$B$1:$BP$480,MATCH("total el",Totalt!$B$1:$BP$1,0),FALSE)</f>
        <v>0.1</v>
      </c>
      <c r="F349" s="123" t="str">
        <f>IF(ISERROR(1/VLOOKUP($B349,Kraftvärmeprod!$B$1:$BD$480,MATCH("Total värmeproduktion i kraftvärmeverk i kombinerad drift (GWh)",Kraftvärmeprod!$B$1:$AV$1,0),FALSE)),"",VLOOKUP($B349,'Slutlig allokering kvv'!$B$1:$BA$480,MATCH(F$1,'Slutlig allokering kvv'!$B$1:$AS$1,0),FALSE))</f>
        <v/>
      </c>
      <c r="G349" s="122" t="str">
        <f>IF(ISERROR(1/VLOOKUP($B349,Kraftvärmeprod!$B$1:$AV$480,MATCH("Producerad elenergi i kraftvärmeverk (GWh)",Kraftvärmeprod!$B$1:$AV$1,0),FALSE)),"",VLOOKUP($B349,Kraftvärmeprod!$B$1:$AV$480,MATCH("Producerad elenergi i kraftvärmeverk (GWh)",Kraftvärmeprod!$B$1:$AV$1,0),FALSE))</f>
        <v/>
      </c>
      <c r="H349" s="122" t="str">
        <f>IF(ISERROR(1/VLOOKUP($B349,Miljö!$B$1:$T$480,MATCH("Såld mängd produktionsspecifik fjärrvärme (GWh)",Miljö!$B$1:$T$1,0),FALSE)),"",VLOOKUP($B349,Miljö!$B$1:$T$480,MATCH("Såld mängd produktionsspecifik fjärrvärme (GWh)",Miljö!$B$1:$T$1,0),FALSE))</f>
        <v/>
      </c>
      <c r="J349" s="122" t="str">
        <f t="shared" si="5"/>
        <v>Vetlanda Energi och Teknik AB</v>
      </c>
    </row>
    <row r="350" spans="1:10" x14ac:dyDescent="0.25">
      <c r="A350" t="s">
        <v>487</v>
      </c>
      <c r="B350" t="s">
        <v>490</v>
      </c>
      <c r="C350"/>
      <c r="D350" s="122" t="str">
        <f>IF(ISERROR(1/VLOOKUP($B350,Kraftvärmeprod!$B$1:$D$480,MATCH("Total värmeproduktion i kraftvärmeverk i kombinerad drift (GWh)",Kraftvärmeprod!$B$1:$AV$1,0),FALSE)),"Ej kraftvärme","Alternativproduktionsmetoden")</f>
        <v>Alternativproduktionsmetoden</v>
      </c>
      <c r="E350" s="122">
        <f>VLOOKUP($B350,Totalt!$B$1:$BP$480,MATCH("total el",Totalt!$B$1:$BP$1,0),FALSE)</f>
        <v>4.3563499999999999</v>
      </c>
      <c r="F350" s="123">
        <f>IF(ISERROR(1/VLOOKUP($B350,Kraftvärmeprod!$B$1:$BD$480,MATCH("Total värmeproduktion i kraftvärmeverk i kombinerad drift (GWh)",Kraftvärmeprod!$B$1:$AV$1,0),FALSE)),"",VLOOKUP($B350,'Slutlig allokering kvv'!$B$1:$BA$480,MATCH(F$1,'Slutlig allokering kvv'!$B$1:$AS$1,0),FALSE))</f>
        <v>0.7140874676524952</v>
      </c>
      <c r="G350" s="122">
        <f>IF(ISERROR(1/VLOOKUP($B350,Kraftvärmeprod!$B$1:$AV$480,MATCH("Producerad elenergi i kraftvärmeverk (GWh)",Kraftvärmeprod!$B$1:$AV$1,0),FALSE)),"",VLOOKUP($B350,Kraftvärmeprod!$B$1:$AV$480,MATCH("Producerad elenergi i kraftvärmeverk (GWh)",Kraftvärmeprod!$B$1:$AV$1,0),FALSE))</f>
        <v>14.5</v>
      </c>
      <c r="H350" s="122" t="str">
        <f>IF(ISERROR(1/VLOOKUP($B350,Miljö!$B$1:$T$480,MATCH("Såld mängd produktionsspecifik fjärrvärme (GWh)",Miljö!$B$1:$T$1,0),FALSE)),"",VLOOKUP($B350,Miljö!$B$1:$T$480,MATCH("Såld mängd produktionsspecifik fjärrvärme (GWh)",Miljö!$B$1:$T$1,0),FALSE))</f>
        <v/>
      </c>
      <c r="J350" s="122" t="str">
        <f t="shared" si="5"/>
        <v>Vetlanda Energi och Teknik AB</v>
      </c>
    </row>
    <row r="351" spans="1:10" x14ac:dyDescent="0.25">
      <c r="A351" t="s">
        <v>491</v>
      </c>
      <c r="B351" t="s">
        <v>492</v>
      </c>
      <c r="C351"/>
      <c r="D351" s="122" t="str">
        <f>IF(ISERROR(1/VLOOKUP($B351,Kraftvärmeprod!$B$1:$D$480,MATCH("Total värmeproduktion i kraftvärmeverk i kombinerad drift (GWh)",Kraftvärmeprod!$B$1:$AV$1,0),FALSE)),"Ej kraftvärme","Alternativproduktionsmetoden")</f>
        <v>Ej kraftvärme</v>
      </c>
      <c r="E351" s="122">
        <f>VLOOKUP($B351,Totalt!$B$1:$BP$480,MATCH("total el",Totalt!$B$1:$BP$1,0),FALSE)</f>
        <v>0.13197</v>
      </c>
      <c r="F351" s="123" t="str">
        <f>IF(ISERROR(1/VLOOKUP($B351,Kraftvärmeprod!$B$1:$BD$480,MATCH("Total värmeproduktion i kraftvärmeverk i kombinerad drift (GWh)",Kraftvärmeprod!$B$1:$AV$1,0),FALSE)),"",VLOOKUP($B351,'Slutlig allokering kvv'!$B$1:$BA$480,MATCH(F$1,'Slutlig allokering kvv'!$B$1:$AS$1,0),FALSE))</f>
        <v/>
      </c>
      <c r="G351" s="122" t="str">
        <f>IF(ISERROR(1/VLOOKUP($B351,Kraftvärmeprod!$B$1:$AV$480,MATCH("Producerad elenergi i kraftvärmeverk (GWh)",Kraftvärmeprod!$B$1:$AV$1,0),FALSE)),"",VLOOKUP($B351,Kraftvärmeprod!$B$1:$AV$480,MATCH("Producerad elenergi i kraftvärmeverk (GWh)",Kraftvärmeprod!$B$1:$AV$1,0),FALSE))</f>
        <v/>
      </c>
      <c r="H351" s="122" t="str">
        <f>IF(ISERROR(1/VLOOKUP($B351,Miljö!$B$1:$T$480,MATCH("Såld mängd produktionsspecifik fjärrvärme (GWh)",Miljö!$B$1:$T$1,0),FALSE)),"",VLOOKUP($B351,Miljö!$B$1:$T$480,MATCH("Såld mängd produktionsspecifik fjärrvärme (GWh)",Miljö!$B$1:$T$1,0),FALSE))</f>
        <v/>
      </c>
      <c r="J351" s="122" t="str">
        <f t="shared" si="5"/>
        <v>Vimmerby Energi &amp; Miljö AB</v>
      </c>
    </row>
    <row r="352" spans="1:10" x14ac:dyDescent="0.25">
      <c r="A352" t="s">
        <v>491</v>
      </c>
      <c r="B352" t="s">
        <v>493</v>
      </c>
      <c r="C352"/>
      <c r="D352" s="122" t="str">
        <f>IF(ISERROR(1/VLOOKUP($B352,Kraftvärmeprod!$B$1:$D$480,MATCH("Total värmeproduktion i kraftvärmeverk i kombinerad drift (GWh)",Kraftvärmeprod!$B$1:$AV$1,0),FALSE)),"Ej kraftvärme","Alternativproduktionsmetoden")</f>
        <v>Ej kraftvärme</v>
      </c>
      <c r="E352" s="122">
        <f>VLOOKUP($B352,Totalt!$B$1:$BP$480,MATCH("total el",Totalt!$B$1:$BP$1,0),FALSE)</f>
        <v>0.1</v>
      </c>
      <c r="F352" s="123" t="str">
        <f>IF(ISERROR(1/VLOOKUP($B352,Kraftvärmeprod!$B$1:$BD$480,MATCH("Total värmeproduktion i kraftvärmeverk i kombinerad drift (GWh)",Kraftvärmeprod!$B$1:$AV$1,0),FALSE)),"",VLOOKUP($B352,'Slutlig allokering kvv'!$B$1:$BA$480,MATCH(F$1,'Slutlig allokering kvv'!$B$1:$AS$1,0),FALSE))</f>
        <v/>
      </c>
      <c r="G352" s="122" t="str">
        <f>IF(ISERROR(1/VLOOKUP($B352,Kraftvärmeprod!$B$1:$AV$480,MATCH("Producerad elenergi i kraftvärmeverk (GWh)",Kraftvärmeprod!$B$1:$AV$1,0),FALSE)),"",VLOOKUP($B352,Kraftvärmeprod!$B$1:$AV$480,MATCH("Producerad elenergi i kraftvärmeverk (GWh)",Kraftvärmeprod!$B$1:$AV$1,0),FALSE))</f>
        <v/>
      </c>
      <c r="H352" s="122" t="str">
        <f>IF(ISERROR(1/VLOOKUP($B352,Miljö!$B$1:$T$480,MATCH("Såld mängd produktionsspecifik fjärrvärme (GWh)",Miljö!$B$1:$T$1,0),FALSE)),"",VLOOKUP($B352,Miljö!$B$1:$T$480,MATCH("Såld mängd produktionsspecifik fjärrvärme (GWh)",Miljö!$B$1:$T$1,0),FALSE))</f>
        <v/>
      </c>
      <c r="J352" s="122" t="str">
        <f t="shared" si="5"/>
        <v>Vimmerby Energi &amp; Miljö AB</v>
      </c>
    </row>
    <row r="353" spans="1:10" x14ac:dyDescent="0.25">
      <c r="A353" t="s">
        <v>491</v>
      </c>
      <c r="B353" t="s">
        <v>494</v>
      </c>
      <c r="C353"/>
      <c r="D353" s="122" t="str">
        <f>IF(ISERROR(1/VLOOKUP($B353,Kraftvärmeprod!$B$1:$D$480,MATCH("Total värmeproduktion i kraftvärmeverk i kombinerad drift (GWh)",Kraftvärmeprod!$B$1:$AV$1,0),FALSE)),"Ej kraftvärme","Alternativproduktionsmetoden")</f>
        <v>Ej kraftvärme</v>
      </c>
      <c r="E353" s="122">
        <f>VLOOKUP($B353,Totalt!$B$1:$BP$480,MATCH("total el",Totalt!$B$1:$BP$1,0),FALSE)</f>
        <v>0.15</v>
      </c>
      <c r="F353" s="123" t="str">
        <f>IF(ISERROR(1/VLOOKUP($B353,Kraftvärmeprod!$B$1:$BD$480,MATCH("Total värmeproduktion i kraftvärmeverk i kombinerad drift (GWh)",Kraftvärmeprod!$B$1:$AV$1,0),FALSE)),"",VLOOKUP($B353,'Slutlig allokering kvv'!$B$1:$BA$480,MATCH(F$1,'Slutlig allokering kvv'!$B$1:$AS$1,0),FALSE))</f>
        <v/>
      </c>
      <c r="G353" s="122" t="str">
        <f>IF(ISERROR(1/VLOOKUP($B353,Kraftvärmeprod!$B$1:$AV$480,MATCH("Producerad elenergi i kraftvärmeverk (GWh)",Kraftvärmeprod!$B$1:$AV$1,0),FALSE)),"",VLOOKUP($B353,Kraftvärmeprod!$B$1:$AV$480,MATCH("Producerad elenergi i kraftvärmeverk (GWh)",Kraftvärmeprod!$B$1:$AV$1,0),FALSE))</f>
        <v/>
      </c>
      <c r="H353" s="122" t="str">
        <f>IF(ISERROR(1/VLOOKUP($B353,Miljö!$B$1:$T$480,MATCH("Såld mängd produktionsspecifik fjärrvärme (GWh)",Miljö!$B$1:$T$1,0),FALSE)),"",VLOOKUP($B353,Miljö!$B$1:$T$480,MATCH("Såld mängd produktionsspecifik fjärrvärme (GWh)",Miljö!$B$1:$T$1,0),FALSE))</f>
        <v/>
      </c>
      <c r="J353" s="122" t="str">
        <f t="shared" si="5"/>
        <v>Vimmerby Energi &amp; Miljö AB</v>
      </c>
    </row>
    <row r="354" spans="1:10" x14ac:dyDescent="0.25">
      <c r="A354" t="s">
        <v>491</v>
      </c>
      <c r="B354" t="s">
        <v>495</v>
      </c>
      <c r="C354"/>
      <c r="D354" s="122" t="str">
        <f>IF(ISERROR(1/VLOOKUP($B354,Kraftvärmeprod!$B$1:$D$480,MATCH("Total värmeproduktion i kraftvärmeverk i kombinerad drift (GWh)",Kraftvärmeprod!$B$1:$AV$1,0),FALSE)),"Ej kraftvärme","Alternativproduktionsmetoden")</f>
        <v>Ej kraftvärme</v>
      </c>
      <c r="E354" s="122">
        <f>VLOOKUP($B354,Totalt!$B$1:$BP$480,MATCH("total el",Totalt!$B$1:$BP$1,0),FALSE)</f>
        <v>0.2</v>
      </c>
      <c r="F354" s="123" t="str">
        <f>IF(ISERROR(1/VLOOKUP($B354,Kraftvärmeprod!$B$1:$BD$480,MATCH("Total värmeproduktion i kraftvärmeverk i kombinerad drift (GWh)",Kraftvärmeprod!$B$1:$AV$1,0),FALSE)),"",VLOOKUP($B354,'Slutlig allokering kvv'!$B$1:$BA$480,MATCH(F$1,'Slutlig allokering kvv'!$B$1:$AS$1,0),FALSE))</f>
        <v/>
      </c>
      <c r="G354" s="122" t="str">
        <f>IF(ISERROR(1/VLOOKUP($B354,Kraftvärmeprod!$B$1:$AV$480,MATCH("Producerad elenergi i kraftvärmeverk (GWh)",Kraftvärmeprod!$B$1:$AV$1,0),FALSE)),"",VLOOKUP($B354,Kraftvärmeprod!$B$1:$AV$480,MATCH("Producerad elenergi i kraftvärmeverk (GWh)",Kraftvärmeprod!$B$1:$AV$1,0),FALSE))</f>
        <v/>
      </c>
      <c r="H354" s="122" t="str">
        <f>IF(ISERROR(1/VLOOKUP($B354,Miljö!$B$1:$T$480,MATCH("Såld mängd produktionsspecifik fjärrvärme (GWh)",Miljö!$B$1:$T$1,0),FALSE)),"",VLOOKUP($B354,Miljö!$B$1:$T$480,MATCH("Såld mängd produktionsspecifik fjärrvärme (GWh)",Miljö!$B$1:$T$1,0),FALSE))</f>
        <v/>
      </c>
      <c r="J354" s="122" t="str">
        <f t="shared" si="5"/>
        <v>Vimmerby Energi &amp; Miljö AB</v>
      </c>
    </row>
    <row r="355" spans="1:10" x14ac:dyDescent="0.25">
      <c r="A355" t="s">
        <v>491</v>
      </c>
      <c r="B355" t="s">
        <v>496</v>
      </c>
      <c r="C355"/>
      <c r="D355" s="122" t="str">
        <f>IF(ISERROR(1/VLOOKUP($B355,Kraftvärmeprod!$B$1:$D$480,MATCH("Total värmeproduktion i kraftvärmeverk i kombinerad drift (GWh)",Kraftvärmeprod!$B$1:$AV$1,0),FALSE)),"Ej kraftvärme","Alternativproduktionsmetoden")</f>
        <v>Ej kraftvärme</v>
      </c>
      <c r="E355" s="122">
        <f>VLOOKUP($B355,Totalt!$B$1:$BP$480,MATCH("total el",Totalt!$B$1:$BP$1,0),FALSE)</f>
        <v>1.8</v>
      </c>
      <c r="F355" s="123" t="str">
        <f>IF(ISERROR(1/VLOOKUP($B355,Kraftvärmeprod!$B$1:$BD$480,MATCH("Total värmeproduktion i kraftvärmeverk i kombinerad drift (GWh)",Kraftvärmeprod!$B$1:$AV$1,0),FALSE)),"",VLOOKUP($B355,'Slutlig allokering kvv'!$B$1:$BA$480,MATCH(F$1,'Slutlig allokering kvv'!$B$1:$AS$1,0),FALSE))</f>
        <v/>
      </c>
      <c r="G355" s="122" t="str">
        <f>IF(ISERROR(1/VLOOKUP($B355,Kraftvärmeprod!$B$1:$AV$480,MATCH("Producerad elenergi i kraftvärmeverk (GWh)",Kraftvärmeprod!$B$1:$AV$1,0),FALSE)),"",VLOOKUP($B355,Kraftvärmeprod!$B$1:$AV$480,MATCH("Producerad elenergi i kraftvärmeverk (GWh)",Kraftvärmeprod!$B$1:$AV$1,0),FALSE))</f>
        <v/>
      </c>
      <c r="H355" s="122" t="str">
        <f>IF(ISERROR(1/VLOOKUP($B355,Miljö!$B$1:$T$480,MATCH("Såld mängd produktionsspecifik fjärrvärme (GWh)",Miljö!$B$1:$T$1,0),FALSE)),"",VLOOKUP($B355,Miljö!$B$1:$T$480,MATCH("Såld mängd produktionsspecifik fjärrvärme (GWh)",Miljö!$B$1:$T$1,0),FALSE))</f>
        <v/>
      </c>
      <c r="J355" s="122" t="str">
        <f t="shared" si="5"/>
        <v>Vimmerby Energi &amp; Miljö AB</v>
      </c>
    </row>
    <row r="356" spans="1:10" x14ac:dyDescent="0.25">
      <c r="A356" t="s">
        <v>497</v>
      </c>
      <c r="B356" t="s">
        <v>498</v>
      </c>
      <c r="C356"/>
      <c r="D356" s="122" t="str">
        <f>IF(ISERROR(1/VLOOKUP($B356,Kraftvärmeprod!$B$1:$D$480,MATCH("Total värmeproduktion i kraftvärmeverk i kombinerad drift (GWh)",Kraftvärmeprod!$B$1:$AV$1,0),FALSE)),"Ej kraftvärme","Alternativproduktionsmetoden")</f>
        <v>Ej kraftvärme</v>
      </c>
      <c r="E356" s="122">
        <f>VLOOKUP($B356,Totalt!$B$1:$BP$480,MATCH("total el",Totalt!$B$1:$BP$1,0),FALSE)</f>
        <v>0.04</v>
      </c>
      <c r="F356" s="123" t="str">
        <f>IF(ISERROR(1/VLOOKUP($B356,Kraftvärmeprod!$B$1:$BD$480,MATCH("Total värmeproduktion i kraftvärmeverk i kombinerad drift (GWh)",Kraftvärmeprod!$B$1:$AV$1,0),FALSE)),"",VLOOKUP($B356,'Slutlig allokering kvv'!$B$1:$BA$480,MATCH(F$1,'Slutlig allokering kvv'!$B$1:$AS$1,0),FALSE))</f>
        <v/>
      </c>
      <c r="G356" s="122" t="str">
        <f>IF(ISERROR(1/VLOOKUP($B356,Kraftvärmeprod!$B$1:$AV$480,MATCH("Producerad elenergi i kraftvärmeverk (GWh)",Kraftvärmeprod!$B$1:$AV$1,0),FALSE)),"",VLOOKUP($B356,Kraftvärmeprod!$B$1:$AV$480,MATCH("Producerad elenergi i kraftvärmeverk (GWh)",Kraftvärmeprod!$B$1:$AV$1,0),FALSE))</f>
        <v/>
      </c>
      <c r="H356" s="122" t="str">
        <f>IF(ISERROR(1/VLOOKUP($B356,Miljö!$B$1:$T$480,MATCH("Såld mängd produktionsspecifik fjärrvärme (GWh)",Miljö!$B$1:$T$1,0),FALSE)),"",VLOOKUP($B356,Miljö!$B$1:$T$480,MATCH("Såld mängd produktionsspecifik fjärrvärme (GWh)",Miljö!$B$1:$T$1,0),FALSE))</f>
        <v/>
      </c>
      <c r="J356" s="122" t="str">
        <f t="shared" si="5"/>
        <v>Väner Energi AB</v>
      </c>
    </row>
    <row r="357" spans="1:10" x14ac:dyDescent="0.25">
      <c r="A357" t="s">
        <v>497</v>
      </c>
      <c r="B357" t="s">
        <v>499</v>
      </c>
      <c r="C357"/>
      <c r="D357" s="122" t="str">
        <f>IF(ISERROR(1/VLOOKUP($B357,Kraftvärmeprod!$B$1:$D$480,MATCH("Total värmeproduktion i kraftvärmeverk i kombinerad drift (GWh)",Kraftvärmeprod!$B$1:$AV$1,0),FALSE)),"Ej kraftvärme","Alternativproduktionsmetoden")</f>
        <v>Ej kraftvärme</v>
      </c>
      <c r="E357" s="122">
        <f>VLOOKUP($B357,Totalt!$B$1:$BP$480,MATCH("total el",Totalt!$B$1:$BP$1,0),FALSE)</f>
        <v>3.5550000000000002</v>
      </c>
      <c r="F357" s="123" t="str">
        <f>IF(ISERROR(1/VLOOKUP($B357,Kraftvärmeprod!$B$1:$BD$480,MATCH("Total värmeproduktion i kraftvärmeverk i kombinerad drift (GWh)",Kraftvärmeprod!$B$1:$AV$1,0),FALSE)),"",VLOOKUP($B357,'Slutlig allokering kvv'!$B$1:$BA$480,MATCH(F$1,'Slutlig allokering kvv'!$B$1:$AS$1,0),FALSE))</f>
        <v/>
      </c>
      <c r="G357" s="122" t="str">
        <f>IF(ISERROR(1/VLOOKUP($B357,Kraftvärmeprod!$B$1:$AV$480,MATCH("Producerad elenergi i kraftvärmeverk (GWh)",Kraftvärmeprod!$B$1:$AV$1,0),FALSE)),"",VLOOKUP($B357,Kraftvärmeprod!$B$1:$AV$480,MATCH("Producerad elenergi i kraftvärmeverk (GWh)",Kraftvärmeprod!$B$1:$AV$1,0),FALSE))</f>
        <v/>
      </c>
      <c r="H357" s="122" t="str">
        <f>IF(ISERROR(1/VLOOKUP($B357,Miljö!$B$1:$T$480,MATCH("Såld mängd produktionsspecifik fjärrvärme (GWh)",Miljö!$B$1:$T$1,0),FALSE)),"",VLOOKUP($B357,Miljö!$B$1:$T$480,MATCH("Såld mängd produktionsspecifik fjärrvärme (GWh)",Miljö!$B$1:$T$1,0),FALSE))</f>
        <v/>
      </c>
      <c r="J357" s="122" t="str">
        <f t="shared" si="5"/>
        <v>Väner Energi AB</v>
      </c>
    </row>
    <row r="358" spans="1:10" x14ac:dyDescent="0.25">
      <c r="A358" t="s">
        <v>497</v>
      </c>
      <c r="B358" t="s">
        <v>500</v>
      </c>
      <c r="C358"/>
      <c r="D358" s="122" t="str">
        <f>IF(ISERROR(1/VLOOKUP($B358,Kraftvärmeprod!$B$1:$D$480,MATCH("Total värmeproduktion i kraftvärmeverk i kombinerad drift (GWh)",Kraftvärmeprod!$B$1:$AV$1,0),FALSE)),"Ej kraftvärme","Alternativproduktionsmetoden")</f>
        <v>Ej kraftvärme</v>
      </c>
      <c r="E358" s="122">
        <f>VLOOKUP($B358,Totalt!$B$1:$BP$480,MATCH("total el",Totalt!$B$1:$BP$1,0),FALSE)</f>
        <v>0.5</v>
      </c>
      <c r="F358" s="123" t="str">
        <f>IF(ISERROR(1/VLOOKUP($B358,Kraftvärmeprod!$B$1:$BD$480,MATCH("Total värmeproduktion i kraftvärmeverk i kombinerad drift (GWh)",Kraftvärmeprod!$B$1:$AV$1,0),FALSE)),"",VLOOKUP($B358,'Slutlig allokering kvv'!$B$1:$BA$480,MATCH(F$1,'Slutlig allokering kvv'!$B$1:$AS$1,0),FALSE))</f>
        <v/>
      </c>
      <c r="G358" s="122" t="str">
        <f>IF(ISERROR(1/VLOOKUP($B358,Kraftvärmeprod!$B$1:$AV$480,MATCH("Producerad elenergi i kraftvärmeverk (GWh)",Kraftvärmeprod!$B$1:$AV$1,0),FALSE)),"",VLOOKUP($B358,Kraftvärmeprod!$B$1:$AV$480,MATCH("Producerad elenergi i kraftvärmeverk (GWh)",Kraftvärmeprod!$B$1:$AV$1,0),FALSE))</f>
        <v/>
      </c>
      <c r="H358" s="122" t="str">
        <f>IF(ISERROR(1/VLOOKUP($B358,Miljö!$B$1:$T$480,MATCH("Såld mängd produktionsspecifik fjärrvärme (GWh)",Miljö!$B$1:$T$1,0),FALSE)),"",VLOOKUP($B358,Miljö!$B$1:$T$480,MATCH("Såld mängd produktionsspecifik fjärrvärme (GWh)",Miljö!$B$1:$T$1,0),FALSE))</f>
        <v/>
      </c>
      <c r="J358" s="122" t="str">
        <f t="shared" si="5"/>
        <v>Väner Energi AB</v>
      </c>
    </row>
    <row r="359" spans="1:10" x14ac:dyDescent="0.25">
      <c r="A359" t="s">
        <v>501</v>
      </c>
      <c r="B359" t="s">
        <v>502</v>
      </c>
      <c r="C359"/>
      <c r="D359" s="122" t="str">
        <f>IF(ISERROR(1/VLOOKUP($B359,Kraftvärmeprod!$B$1:$D$480,MATCH("Total värmeproduktion i kraftvärmeverk i kombinerad drift (GWh)",Kraftvärmeprod!$B$1:$AV$1,0),FALSE)),"Ej kraftvärme","Alternativproduktionsmetoden")</f>
        <v>Ej kraftvärme</v>
      </c>
      <c r="E359" s="122">
        <f>VLOOKUP($B359,Totalt!$B$1:$BP$480,MATCH("total el",Totalt!$B$1:$BP$1,0),FALSE)</f>
        <v>8.2189999999999994</v>
      </c>
      <c r="F359" s="123" t="str">
        <f>IF(ISERROR(1/VLOOKUP($B359,Kraftvärmeprod!$B$1:$BD$480,MATCH("Total värmeproduktion i kraftvärmeverk i kombinerad drift (GWh)",Kraftvärmeprod!$B$1:$AV$1,0),FALSE)),"",VLOOKUP($B359,'Slutlig allokering kvv'!$B$1:$BA$480,MATCH(F$1,'Slutlig allokering kvv'!$B$1:$AS$1,0),FALSE))</f>
        <v/>
      </c>
      <c r="G359" s="122" t="str">
        <f>IF(ISERROR(1/VLOOKUP($B359,Kraftvärmeprod!$B$1:$AV$480,MATCH("Producerad elenergi i kraftvärmeverk (GWh)",Kraftvärmeprod!$B$1:$AV$1,0),FALSE)),"",VLOOKUP($B359,Kraftvärmeprod!$B$1:$AV$480,MATCH("Producerad elenergi i kraftvärmeverk (GWh)",Kraftvärmeprod!$B$1:$AV$1,0),FALSE))</f>
        <v/>
      </c>
      <c r="H359" s="122" t="str">
        <f>IF(ISERROR(1/VLOOKUP($B359,Miljö!$B$1:$T$480,MATCH("Såld mängd produktionsspecifik fjärrvärme (GWh)",Miljö!$B$1:$T$1,0),FALSE)),"",VLOOKUP($B359,Miljö!$B$1:$T$480,MATCH("Såld mängd produktionsspecifik fjärrvärme (GWh)",Miljö!$B$1:$T$1,0),FALSE))</f>
        <v/>
      </c>
      <c r="J359" s="122" t="str">
        <f t="shared" si="5"/>
        <v>Värmevärden AB</v>
      </c>
    </row>
    <row r="360" spans="1:10" x14ac:dyDescent="0.25">
      <c r="A360" t="s">
        <v>501</v>
      </c>
      <c r="B360" t="s">
        <v>503</v>
      </c>
      <c r="C360"/>
      <c r="D360" s="122" t="str">
        <f>IF(ISERROR(1/VLOOKUP($B360,Kraftvärmeprod!$B$1:$D$480,MATCH("Total värmeproduktion i kraftvärmeverk i kombinerad drift (GWh)",Kraftvärmeprod!$B$1:$AV$1,0),FALSE)),"Ej kraftvärme","Alternativproduktionsmetoden")</f>
        <v>Ej kraftvärme</v>
      </c>
      <c r="E360" s="122">
        <f>VLOOKUP($B360,Totalt!$B$1:$BP$480,MATCH("total el",Totalt!$B$1:$BP$1,0),FALSE)</f>
        <v>0.17499999999999999</v>
      </c>
      <c r="F360" s="123" t="str">
        <f>IF(ISERROR(1/VLOOKUP($B360,Kraftvärmeprod!$B$1:$BD$480,MATCH("Total värmeproduktion i kraftvärmeverk i kombinerad drift (GWh)",Kraftvärmeprod!$B$1:$AV$1,0),FALSE)),"",VLOOKUP($B360,'Slutlig allokering kvv'!$B$1:$BA$480,MATCH(F$1,'Slutlig allokering kvv'!$B$1:$AS$1,0),FALSE))</f>
        <v/>
      </c>
      <c r="G360" s="122" t="str">
        <f>IF(ISERROR(1/VLOOKUP($B360,Kraftvärmeprod!$B$1:$AV$480,MATCH("Producerad elenergi i kraftvärmeverk (GWh)",Kraftvärmeprod!$B$1:$AV$1,0),FALSE)),"",VLOOKUP($B360,Kraftvärmeprod!$B$1:$AV$480,MATCH("Producerad elenergi i kraftvärmeverk (GWh)",Kraftvärmeprod!$B$1:$AV$1,0),FALSE))</f>
        <v/>
      </c>
      <c r="H360" s="122" t="str">
        <f>IF(ISERROR(1/VLOOKUP($B360,Miljö!$B$1:$T$480,MATCH("Såld mängd produktionsspecifik fjärrvärme (GWh)",Miljö!$B$1:$T$1,0),FALSE)),"",VLOOKUP($B360,Miljö!$B$1:$T$480,MATCH("Såld mängd produktionsspecifik fjärrvärme (GWh)",Miljö!$B$1:$T$1,0),FALSE))</f>
        <v/>
      </c>
      <c r="J360" s="122" t="str">
        <f t="shared" si="5"/>
        <v>Värmevärden AB</v>
      </c>
    </row>
    <row r="361" spans="1:10" x14ac:dyDescent="0.25">
      <c r="A361" t="s">
        <v>501</v>
      </c>
      <c r="B361" t="s">
        <v>504</v>
      </c>
      <c r="C361"/>
      <c r="D361" s="122" t="str">
        <f>IF(ISERROR(1/VLOOKUP($B361,Kraftvärmeprod!$B$1:$D$480,MATCH("Total värmeproduktion i kraftvärmeverk i kombinerad drift (GWh)",Kraftvärmeprod!$B$1:$AV$1,0),FALSE)),"Ej kraftvärme","Alternativproduktionsmetoden")</f>
        <v>Ej kraftvärme</v>
      </c>
      <c r="E361" s="122">
        <f>VLOOKUP($B361,Totalt!$B$1:$BP$480,MATCH("total el",Totalt!$B$1:$BP$1,0),FALSE)</f>
        <v>0.39792</v>
      </c>
      <c r="F361" s="123" t="str">
        <f>IF(ISERROR(1/VLOOKUP($B361,Kraftvärmeprod!$B$1:$BD$480,MATCH("Total värmeproduktion i kraftvärmeverk i kombinerad drift (GWh)",Kraftvärmeprod!$B$1:$AV$1,0),FALSE)),"",VLOOKUP($B361,'Slutlig allokering kvv'!$B$1:$BA$480,MATCH(F$1,'Slutlig allokering kvv'!$B$1:$AS$1,0),FALSE))</f>
        <v/>
      </c>
      <c r="G361" s="122" t="str">
        <f>IF(ISERROR(1/VLOOKUP($B361,Kraftvärmeprod!$B$1:$AV$480,MATCH("Producerad elenergi i kraftvärmeverk (GWh)",Kraftvärmeprod!$B$1:$AV$1,0),FALSE)),"",VLOOKUP($B361,Kraftvärmeprod!$B$1:$AV$480,MATCH("Producerad elenergi i kraftvärmeverk (GWh)",Kraftvärmeprod!$B$1:$AV$1,0),FALSE))</f>
        <v/>
      </c>
      <c r="H361" s="122" t="str">
        <f>IF(ISERROR(1/VLOOKUP($B361,Miljö!$B$1:$T$480,MATCH("Såld mängd produktionsspecifik fjärrvärme (GWh)",Miljö!$B$1:$T$1,0),FALSE)),"",VLOOKUP($B361,Miljö!$B$1:$T$480,MATCH("Såld mängd produktionsspecifik fjärrvärme (GWh)",Miljö!$B$1:$T$1,0),FALSE))</f>
        <v/>
      </c>
      <c r="J361" s="122" t="str">
        <f t="shared" si="5"/>
        <v>Värmevärden AB</v>
      </c>
    </row>
    <row r="362" spans="1:10" x14ac:dyDescent="0.25">
      <c r="A362" t="s">
        <v>501</v>
      </c>
      <c r="B362" t="s">
        <v>505</v>
      </c>
      <c r="C362"/>
      <c r="D362" s="122" t="str">
        <f>IF(ISERROR(1/VLOOKUP($B362,Kraftvärmeprod!$B$1:$D$480,MATCH("Total värmeproduktion i kraftvärmeverk i kombinerad drift (GWh)",Kraftvärmeprod!$B$1:$AV$1,0),FALSE)),"Ej kraftvärme","Alternativproduktionsmetoden")</f>
        <v>Ej kraftvärme</v>
      </c>
      <c r="E362" s="122">
        <f>VLOOKUP($B362,Totalt!$B$1:$BP$480,MATCH("total el",Totalt!$B$1:$BP$1,0),FALSE)</f>
        <v>0.64680000000000004</v>
      </c>
      <c r="F362" s="123" t="str">
        <f>IF(ISERROR(1/VLOOKUP($B362,Kraftvärmeprod!$B$1:$BD$480,MATCH("Total värmeproduktion i kraftvärmeverk i kombinerad drift (GWh)",Kraftvärmeprod!$B$1:$AV$1,0),FALSE)),"",VLOOKUP($B362,'Slutlig allokering kvv'!$B$1:$BA$480,MATCH(F$1,'Slutlig allokering kvv'!$B$1:$AS$1,0),FALSE))</f>
        <v/>
      </c>
      <c r="G362" s="122" t="str">
        <f>IF(ISERROR(1/VLOOKUP($B362,Kraftvärmeprod!$B$1:$AV$480,MATCH("Producerad elenergi i kraftvärmeverk (GWh)",Kraftvärmeprod!$B$1:$AV$1,0),FALSE)),"",VLOOKUP($B362,Kraftvärmeprod!$B$1:$AV$480,MATCH("Producerad elenergi i kraftvärmeverk (GWh)",Kraftvärmeprod!$B$1:$AV$1,0),FALSE))</f>
        <v/>
      </c>
      <c r="H362" s="122" t="str">
        <f>IF(ISERROR(1/VLOOKUP($B362,Miljö!$B$1:$T$480,MATCH("Såld mängd produktionsspecifik fjärrvärme (GWh)",Miljö!$B$1:$T$1,0),FALSE)),"",VLOOKUP($B362,Miljö!$B$1:$T$480,MATCH("Såld mängd produktionsspecifik fjärrvärme (GWh)",Miljö!$B$1:$T$1,0),FALSE))</f>
        <v/>
      </c>
      <c r="J362" s="122" t="str">
        <f t="shared" si="5"/>
        <v>Värmevärden AB</v>
      </c>
    </row>
    <row r="363" spans="1:10" x14ac:dyDescent="0.25">
      <c r="A363" t="s">
        <v>501</v>
      </c>
      <c r="B363" t="s">
        <v>506</v>
      </c>
      <c r="C363"/>
      <c r="D363" s="122" t="str">
        <f>IF(ISERROR(1/VLOOKUP($B363,Kraftvärmeprod!$B$1:$D$480,MATCH("Total värmeproduktion i kraftvärmeverk i kombinerad drift (GWh)",Kraftvärmeprod!$B$1:$AV$1,0),FALSE)),"Ej kraftvärme","Alternativproduktionsmetoden")</f>
        <v>Ej kraftvärme</v>
      </c>
      <c r="E363" s="122">
        <f>VLOOKUP($B363,Totalt!$B$1:$BP$480,MATCH("total el",Totalt!$B$1:$BP$1,0),FALSE)</f>
        <v>0.17004</v>
      </c>
      <c r="F363" s="123" t="str">
        <f>IF(ISERROR(1/VLOOKUP($B363,Kraftvärmeprod!$B$1:$BD$480,MATCH("Total värmeproduktion i kraftvärmeverk i kombinerad drift (GWh)",Kraftvärmeprod!$B$1:$AV$1,0),FALSE)),"",VLOOKUP($B363,'Slutlig allokering kvv'!$B$1:$BA$480,MATCH(F$1,'Slutlig allokering kvv'!$B$1:$AS$1,0),FALSE))</f>
        <v/>
      </c>
      <c r="G363" s="122" t="str">
        <f>IF(ISERROR(1/VLOOKUP($B363,Kraftvärmeprod!$B$1:$AV$480,MATCH("Producerad elenergi i kraftvärmeverk (GWh)",Kraftvärmeprod!$B$1:$AV$1,0),FALSE)),"",VLOOKUP($B363,Kraftvärmeprod!$B$1:$AV$480,MATCH("Producerad elenergi i kraftvärmeverk (GWh)",Kraftvärmeprod!$B$1:$AV$1,0),FALSE))</f>
        <v/>
      </c>
      <c r="H363" s="122" t="str">
        <f>IF(ISERROR(1/VLOOKUP($B363,Miljö!$B$1:$T$480,MATCH("Såld mängd produktionsspecifik fjärrvärme (GWh)",Miljö!$B$1:$T$1,0),FALSE)),"",VLOOKUP($B363,Miljö!$B$1:$T$480,MATCH("Såld mängd produktionsspecifik fjärrvärme (GWh)",Miljö!$B$1:$T$1,0),FALSE))</f>
        <v/>
      </c>
      <c r="J363" s="122" t="str">
        <f t="shared" si="5"/>
        <v>Värmevärden AB</v>
      </c>
    </row>
    <row r="364" spans="1:10" x14ac:dyDescent="0.25">
      <c r="A364" t="s">
        <v>501</v>
      </c>
      <c r="B364" t="s">
        <v>507</v>
      </c>
      <c r="C364"/>
      <c r="D364" s="122" t="str">
        <f>IF(ISERROR(1/VLOOKUP($B364,Kraftvärmeprod!$B$1:$D$480,MATCH("Total värmeproduktion i kraftvärmeverk i kombinerad drift (GWh)",Kraftvärmeprod!$B$1:$AV$1,0),FALSE)),"Ej kraftvärme","Alternativproduktionsmetoden")</f>
        <v>Ej kraftvärme</v>
      </c>
      <c r="E364" s="122">
        <f>VLOOKUP($B364,Totalt!$B$1:$BP$480,MATCH("total el",Totalt!$B$1:$BP$1,0),FALSE)</f>
        <v>5.5230000000000001E-2</v>
      </c>
      <c r="F364" s="123" t="str">
        <f>IF(ISERROR(1/VLOOKUP($B364,Kraftvärmeprod!$B$1:$BD$480,MATCH("Total värmeproduktion i kraftvärmeverk i kombinerad drift (GWh)",Kraftvärmeprod!$B$1:$AV$1,0),FALSE)),"",VLOOKUP($B364,'Slutlig allokering kvv'!$B$1:$BA$480,MATCH(F$1,'Slutlig allokering kvv'!$B$1:$AS$1,0),FALSE))</f>
        <v/>
      </c>
      <c r="G364" s="122" t="str">
        <f>IF(ISERROR(1/VLOOKUP($B364,Kraftvärmeprod!$B$1:$AV$480,MATCH("Producerad elenergi i kraftvärmeverk (GWh)",Kraftvärmeprod!$B$1:$AV$1,0),FALSE)),"",VLOOKUP($B364,Kraftvärmeprod!$B$1:$AV$480,MATCH("Producerad elenergi i kraftvärmeverk (GWh)",Kraftvärmeprod!$B$1:$AV$1,0),FALSE))</f>
        <v/>
      </c>
      <c r="H364" s="122" t="str">
        <f>IF(ISERROR(1/VLOOKUP($B364,Miljö!$B$1:$T$480,MATCH("Såld mängd produktionsspecifik fjärrvärme (GWh)",Miljö!$B$1:$T$1,0),FALSE)),"",VLOOKUP($B364,Miljö!$B$1:$T$480,MATCH("Såld mängd produktionsspecifik fjärrvärme (GWh)",Miljö!$B$1:$T$1,0),FALSE))</f>
        <v/>
      </c>
      <c r="J364" s="122" t="str">
        <f t="shared" si="5"/>
        <v>Värmevärden AB</v>
      </c>
    </row>
    <row r="365" spans="1:10" x14ac:dyDescent="0.25">
      <c r="A365" t="s">
        <v>501</v>
      </c>
      <c r="B365" t="s">
        <v>508</v>
      </c>
      <c r="C365"/>
      <c r="D365" s="122" t="str">
        <f>IF(ISERROR(1/VLOOKUP($B365,Kraftvärmeprod!$B$1:$D$480,MATCH("Total värmeproduktion i kraftvärmeverk i kombinerad drift (GWh)",Kraftvärmeprod!$B$1:$AV$1,0),FALSE)),"Ej kraftvärme","Alternativproduktionsmetoden")</f>
        <v>Ej kraftvärme</v>
      </c>
      <c r="E365" s="122">
        <f>VLOOKUP($B365,Totalt!$B$1:$BP$480,MATCH("total el",Totalt!$B$1:$BP$1,0),FALSE)</f>
        <v>1.9450000000000001</v>
      </c>
      <c r="F365" s="123" t="str">
        <f>IF(ISERROR(1/VLOOKUP($B365,Kraftvärmeprod!$B$1:$BD$480,MATCH("Total värmeproduktion i kraftvärmeverk i kombinerad drift (GWh)",Kraftvärmeprod!$B$1:$AV$1,0),FALSE)),"",VLOOKUP($B365,'Slutlig allokering kvv'!$B$1:$BA$480,MATCH(F$1,'Slutlig allokering kvv'!$B$1:$AS$1,0),FALSE))</f>
        <v/>
      </c>
      <c r="G365" s="122" t="str">
        <f>IF(ISERROR(1/VLOOKUP($B365,Kraftvärmeprod!$B$1:$AV$480,MATCH("Producerad elenergi i kraftvärmeverk (GWh)",Kraftvärmeprod!$B$1:$AV$1,0),FALSE)),"",VLOOKUP($B365,Kraftvärmeprod!$B$1:$AV$480,MATCH("Producerad elenergi i kraftvärmeverk (GWh)",Kraftvärmeprod!$B$1:$AV$1,0),FALSE))</f>
        <v/>
      </c>
      <c r="H365" s="122" t="str">
        <f>IF(ISERROR(1/VLOOKUP($B365,Miljö!$B$1:$T$480,MATCH("Såld mängd produktionsspecifik fjärrvärme (GWh)",Miljö!$B$1:$T$1,0),FALSE)),"",VLOOKUP($B365,Miljö!$B$1:$T$480,MATCH("Såld mängd produktionsspecifik fjärrvärme (GWh)",Miljö!$B$1:$T$1,0),FALSE))</f>
        <v/>
      </c>
      <c r="J365" s="122" t="str">
        <f t="shared" si="5"/>
        <v>Värmevärden AB</v>
      </c>
    </row>
    <row r="366" spans="1:10" x14ac:dyDescent="0.25">
      <c r="A366" t="s">
        <v>501</v>
      </c>
      <c r="B366" t="s">
        <v>509</v>
      </c>
      <c r="C366"/>
      <c r="D366" s="122" t="str">
        <f>IF(ISERROR(1/VLOOKUP($B366,Kraftvärmeprod!$B$1:$D$480,MATCH("Total värmeproduktion i kraftvärmeverk i kombinerad drift (GWh)",Kraftvärmeprod!$B$1:$AV$1,0),FALSE)),"Ej kraftvärme","Alternativproduktionsmetoden")</f>
        <v>Alternativproduktionsmetoden</v>
      </c>
      <c r="E366" s="122">
        <f>VLOOKUP($B366,Totalt!$B$1:$BP$480,MATCH("total el",Totalt!$B$1:$BP$1,0),FALSE)</f>
        <v>3.08975</v>
      </c>
      <c r="F366" s="123">
        <f>IF(ISERROR(1/VLOOKUP($B366,Kraftvärmeprod!$B$1:$BD$480,MATCH("Total värmeproduktion i kraftvärmeverk i kombinerad drift (GWh)",Kraftvärmeprod!$B$1:$AV$1,0),FALSE)),"",VLOOKUP($B366,'Slutlig allokering kvv'!$B$1:$BA$480,MATCH(F$1,'Slutlig allokering kvv'!$B$1:$AS$1,0),FALSE))</f>
        <v>0.57194636894517736</v>
      </c>
      <c r="G366" s="122">
        <f>IF(ISERROR(1/VLOOKUP($B366,Kraftvärmeprod!$B$1:$AV$480,MATCH("Producerad elenergi i kraftvärmeverk (GWh)",Kraftvärmeprod!$B$1:$AV$1,0),FALSE)),"",VLOOKUP($B366,Kraftvärmeprod!$B$1:$AV$480,MATCH("Producerad elenergi i kraftvärmeverk (GWh)",Kraftvärmeprod!$B$1:$AV$1,0),FALSE))</f>
        <v>25.532</v>
      </c>
      <c r="H366" s="122" t="str">
        <f>IF(ISERROR(1/VLOOKUP($B366,Miljö!$B$1:$T$480,MATCH("Såld mängd produktionsspecifik fjärrvärme (GWh)",Miljö!$B$1:$T$1,0),FALSE)),"",VLOOKUP($B366,Miljö!$B$1:$T$480,MATCH("Såld mängd produktionsspecifik fjärrvärme (GWh)",Miljö!$B$1:$T$1,0),FALSE))</f>
        <v/>
      </c>
      <c r="J366" s="122" t="str">
        <f t="shared" si="5"/>
        <v>Värmevärden AB</v>
      </c>
    </row>
    <row r="367" spans="1:10" x14ac:dyDescent="0.25">
      <c r="A367" t="s">
        <v>501</v>
      </c>
      <c r="B367" t="s">
        <v>510</v>
      </c>
      <c r="C367"/>
      <c r="D367" s="122" t="str">
        <f>IF(ISERROR(1/VLOOKUP($B367,Kraftvärmeprod!$B$1:$D$480,MATCH("Total värmeproduktion i kraftvärmeverk i kombinerad drift (GWh)",Kraftvärmeprod!$B$1:$AV$1,0),FALSE)),"Ej kraftvärme","Alternativproduktionsmetoden")</f>
        <v>Ej kraftvärme</v>
      </c>
      <c r="E367" s="122">
        <f>VLOOKUP($B367,Totalt!$B$1:$BP$480,MATCH("total el",Totalt!$B$1:$BP$1,0),FALSE)</f>
        <v>1.12035</v>
      </c>
      <c r="F367" s="123" t="str">
        <f>IF(ISERROR(1/VLOOKUP($B367,Kraftvärmeprod!$B$1:$BD$480,MATCH("Total värmeproduktion i kraftvärmeverk i kombinerad drift (GWh)",Kraftvärmeprod!$B$1:$AV$1,0),FALSE)),"",VLOOKUP($B367,'Slutlig allokering kvv'!$B$1:$BA$480,MATCH(F$1,'Slutlig allokering kvv'!$B$1:$AS$1,0),FALSE))</f>
        <v/>
      </c>
      <c r="G367" s="122" t="str">
        <f>IF(ISERROR(1/VLOOKUP($B367,Kraftvärmeprod!$B$1:$AV$480,MATCH("Producerad elenergi i kraftvärmeverk (GWh)",Kraftvärmeprod!$B$1:$AV$1,0),FALSE)),"",VLOOKUP($B367,Kraftvärmeprod!$B$1:$AV$480,MATCH("Producerad elenergi i kraftvärmeverk (GWh)",Kraftvärmeprod!$B$1:$AV$1,0),FALSE))</f>
        <v/>
      </c>
      <c r="H367" s="122" t="str">
        <f>IF(ISERROR(1/VLOOKUP($B367,Miljö!$B$1:$T$480,MATCH("Såld mängd produktionsspecifik fjärrvärme (GWh)",Miljö!$B$1:$T$1,0),FALSE)),"",VLOOKUP($B367,Miljö!$B$1:$T$480,MATCH("Såld mängd produktionsspecifik fjärrvärme (GWh)",Miljö!$B$1:$T$1,0),FALSE))</f>
        <v/>
      </c>
      <c r="J367" s="122" t="str">
        <f t="shared" si="5"/>
        <v>Värmevärden AB</v>
      </c>
    </row>
    <row r="368" spans="1:10" x14ac:dyDescent="0.25">
      <c r="A368" t="s">
        <v>501</v>
      </c>
      <c r="B368" t="s">
        <v>511</v>
      </c>
      <c r="C368"/>
      <c r="D368" s="122" t="str">
        <f>IF(ISERROR(1/VLOOKUP($B368,Kraftvärmeprod!$B$1:$D$480,MATCH("Total värmeproduktion i kraftvärmeverk i kombinerad drift (GWh)",Kraftvärmeprod!$B$1:$AV$1,0),FALSE)),"Ej kraftvärme","Alternativproduktionsmetoden")</f>
        <v>Ej kraftvärme</v>
      </c>
      <c r="E368" s="122">
        <f>VLOOKUP($B368,Totalt!$B$1:$BP$480,MATCH("total el",Totalt!$B$1:$BP$1,0),FALSE)</f>
        <v>0.184</v>
      </c>
      <c r="F368" s="123" t="str">
        <f>IF(ISERROR(1/VLOOKUP($B368,Kraftvärmeprod!$B$1:$BD$480,MATCH("Total värmeproduktion i kraftvärmeverk i kombinerad drift (GWh)",Kraftvärmeprod!$B$1:$AV$1,0),FALSE)),"",VLOOKUP($B368,'Slutlig allokering kvv'!$B$1:$BA$480,MATCH(F$1,'Slutlig allokering kvv'!$B$1:$AS$1,0),FALSE))</f>
        <v/>
      </c>
      <c r="G368" s="122" t="str">
        <f>IF(ISERROR(1/VLOOKUP($B368,Kraftvärmeprod!$B$1:$AV$480,MATCH("Producerad elenergi i kraftvärmeverk (GWh)",Kraftvärmeprod!$B$1:$AV$1,0),FALSE)),"",VLOOKUP($B368,Kraftvärmeprod!$B$1:$AV$480,MATCH("Producerad elenergi i kraftvärmeverk (GWh)",Kraftvärmeprod!$B$1:$AV$1,0),FALSE))</f>
        <v/>
      </c>
      <c r="H368" s="122" t="str">
        <f>IF(ISERROR(1/VLOOKUP($B368,Miljö!$B$1:$T$480,MATCH("Såld mängd produktionsspecifik fjärrvärme (GWh)",Miljö!$B$1:$T$1,0),FALSE)),"",VLOOKUP($B368,Miljö!$B$1:$T$480,MATCH("Såld mängd produktionsspecifik fjärrvärme (GWh)",Miljö!$B$1:$T$1,0),FALSE))</f>
        <v/>
      </c>
      <c r="J368" s="122" t="str">
        <f t="shared" si="5"/>
        <v>Värmevärden AB</v>
      </c>
    </row>
    <row r="369" spans="1:10" x14ac:dyDescent="0.25">
      <c r="A369" t="s">
        <v>501</v>
      </c>
      <c r="B369" t="s">
        <v>512</v>
      </c>
      <c r="C369"/>
      <c r="D369" s="122" t="str">
        <f>IF(ISERROR(1/VLOOKUP($B369,Kraftvärmeprod!$B$1:$D$480,MATCH("Total värmeproduktion i kraftvärmeverk i kombinerad drift (GWh)",Kraftvärmeprod!$B$1:$AV$1,0),FALSE)),"Ej kraftvärme","Alternativproduktionsmetoden")</f>
        <v>Ej kraftvärme</v>
      </c>
      <c r="E369" s="122">
        <f>VLOOKUP($B369,Totalt!$B$1:$BP$480,MATCH("total el",Totalt!$B$1:$BP$1,0),FALSE)</f>
        <v>0.33611999999999997</v>
      </c>
      <c r="F369" s="123" t="str">
        <f>IF(ISERROR(1/VLOOKUP($B369,Kraftvärmeprod!$B$1:$BD$480,MATCH("Total värmeproduktion i kraftvärmeverk i kombinerad drift (GWh)",Kraftvärmeprod!$B$1:$AV$1,0),FALSE)),"",VLOOKUP($B369,'Slutlig allokering kvv'!$B$1:$BA$480,MATCH(F$1,'Slutlig allokering kvv'!$B$1:$AS$1,0),FALSE))</f>
        <v/>
      </c>
      <c r="G369" s="122" t="str">
        <f>IF(ISERROR(1/VLOOKUP($B369,Kraftvärmeprod!$B$1:$AV$480,MATCH("Producerad elenergi i kraftvärmeverk (GWh)",Kraftvärmeprod!$B$1:$AV$1,0),FALSE)),"",VLOOKUP($B369,Kraftvärmeprod!$B$1:$AV$480,MATCH("Producerad elenergi i kraftvärmeverk (GWh)",Kraftvärmeprod!$B$1:$AV$1,0),FALSE))</f>
        <v/>
      </c>
      <c r="H369" s="122" t="str">
        <f>IF(ISERROR(1/VLOOKUP($B369,Miljö!$B$1:$T$480,MATCH("Såld mängd produktionsspecifik fjärrvärme (GWh)",Miljö!$B$1:$T$1,0),FALSE)),"",VLOOKUP($B369,Miljö!$B$1:$T$480,MATCH("Såld mängd produktionsspecifik fjärrvärme (GWh)",Miljö!$B$1:$T$1,0),FALSE))</f>
        <v/>
      </c>
      <c r="J369" s="122" t="str">
        <f t="shared" si="5"/>
        <v>Värmevärden AB</v>
      </c>
    </row>
    <row r="370" spans="1:10" x14ac:dyDescent="0.25">
      <c r="A370" t="s">
        <v>501</v>
      </c>
      <c r="B370" t="s">
        <v>513</v>
      </c>
      <c r="C370"/>
      <c r="D370" s="122" t="str">
        <f>IF(ISERROR(1/VLOOKUP($B370,Kraftvärmeprod!$B$1:$D$480,MATCH("Total värmeproduktion i kraftvärmeverk i kombinerad drift (GWh)",Kraftvärmeprod!$B$1:$AV$1,0),FALSE)),"Ej kraftvärme","Alternativproduktionsmetoden")</f>
        <v>Ej kraftvärme</v>
      </c>
      <c r="E370" s="122">
        <f>VLOOKUP($B370,Totalt!$B$1:$BP$480,MATCH("total el",Totalt!$B$1:$BP$1,0),FALSE)</f>
        <v>3.13266</v>
      </c>
      <c r="F370" s="123" t="str">
        <f>IF(ISERROR(1/VLOOKUP($B370,Kraftvärmeprod!$B$1:$BD$480,MATCH("Total värmeproduktion i kraftvärmeverk i kombinerad drift (GWh)",Kraftvärmeprod!$B$1:$AV$1,0),FALSE)),"",VLOOKUP($B370,'Slutlig allokering kvv'!$B$1:$BA$480,MATCH(F$1,'Slutlig allokering kvv'!$B$1:$AS$1,0),FALSE))</f>
        <v/>
      </c>
      <c r="G370" s="122" t="str">
        <f>IF(ISERROR(1/VLOOKUP($B370,Kraftvärmeprod!$B$1:$AV$480,MATCH("Producerad elenergi i kraftvärmeverk (GWh)",Kraftvärmeprod!$B$1:$AV$1,0),FALSE)),"",VLOOKUP($B370,Kraftvärmeprod!$B$1:$AV$480,MATCH("Producerad elenergi i kraftvärmeverk (GWh)",Kraftvärmeprod!$B$1:$AV$1,0),FALSE))</f>
        <v/>
      </c>
      <c r="H370" s="122" t="str">
        <f>IF(ISERROR(1/VLOOKUP($B370,Miljö!$B$1:$T$480,MATCH("Såld mängd produktionsspecifik fjärrvärme (GWh)",Miljö!$B$1:$T$1,0),FALSE)),"",VLOOKUP($B370,Miljö!$B$1:$T$480,MATCH("Såld mängd produktionsspecifik fjärrvärme (GWh)",Miljö!$B$1:$T$1,0),FALSE))</f>
        <v/>
      </c>
      <c r="J370" s="122" t="str">
        <f t="shared" si="5"/>
        <v>Värmevärden AB</v>
      </c>
    </row>
    <row r="371" spans="1:10" x14ac:dyDescent="0.25">
      <c r="A371" t="s">
        <v>501</v>
      </c>
      <c r="B371" t="s">
        <v>514</v>
      </c>
      <c r="C371"/>
      <c r="D371" s="122" t="str">
        <f>IF(ISERROR(1/VLOOKUP($B371,Kraftvärmeprod!$B$1:$D$480,MATCH("Total värmeproduktion i kraftvärmeverk i kombinerad drift (GWh)",Kraftvärmeprod!$B$1:$AV$1,0),FALSE)),"Ej kraftvärme","Alternativproduktionsmetoden")</f>
        <v>Alternativproduktionsmetoden</v>
      </c>
      <c r="E371" s="122">
        <f>VLOOKUP($B371,Totalt!$B$1:$BP$480,MATCH("total el",Totalt!$B$1:$BP$1,0),FALSE)</f>
        <v>1.2036899999999999</v>
      </c>
      <c r="F371" s="123">
        <f>IF(ISERROR(1/VLOOKUP($B371,Kraftvärmeprod!$B$1:$BD$480,MATCH("Total värmeproduktion i kraftvärmeverk i kombinerad drift (GWh)",Kraftvärmeprod!$B$1:$AV$1,0),FALSE)),"",VLOOKUP($B371,'Slutlig allokering kvv'!$B$1:$BA$480,MATCH(F$1,'Slutlig allokering kvv'!$B$1:$AS$1,0),FALSE))</f>
        <v>0.89382523829258187</v>
      </c>
      <c r="G371" s="122">
        <f>IF(ISERROR(1/VLOOKUP($B371,Kraftvärmeprod!$B$1:$AV$480,MATCH("Producerad elenergi i kraftvärmeverk (GWh)",Kraftvärmeprod!$B$1:$AV$1,0),FALSE)),"",VLOOKUP($B371,Kraftvärmeprod!$B$1:$AV$480,MATCH("Producerad elenergi i kraftvärmeverk (GWh)",Kraftvärmeprod!$B$1:$AV$1,0),FALSE))</f>
        <v>0.495</v>
      </c>
      <c r="H371" s="122" t="str">
        <f>IF(ISERROR(1/VLOOKUP($B371,Miljö!$B$1:$T$480,MATCH("Såld mängd produktionsspecifik fjärrvärme (GWh)",Miljö!$B$1:$T$1,0),FALSE)),"",VLOOKUP($B371,Miljö!$B$1:$T$480,MATCH("Såld mängd produktionsspecifik fjärrvärme (GWh)",Miljö!$B$1:$T$1,0),FALSE))</f>
        <v/>
      </c>
      <c r="J371" s="122" t="str">
        <f t="shared" si="5"/>
        <v>Värmevärden AB</v>
      </c>
    </row>
    <row r="372" spans="1:10" x14ac:dyDescent="0.25">
      <c r="A372" t="s">
        <v>501</v>
      </c>
      <c r="B372" t="s">
        <v>515</v>
      </c>
      <c r="C372"/>
      <c r="D372" s="122" t="str">
        <f>IF(ISERROR(1/VLOOKUP($B372,Kraftvärmeprod!$B$1:$D$480,MATCH("Total värmeproduktion i kraftvärmeverk i kombinerad drift (GWh)",Kraftvärmeprod!$B$1:$AV$1,0),FALSE)),"Ej kraftvärme","Alternativproduktionsmetoden")</f>
        <v>Ej kraftvärme</v>
      </c>
      <c r="E372" s="122">
        <f>VLOOKUP($B372,Totalt!$B$1:$BP$480,MATCH("total el",Totalt!$B$1:$BP$1,0),FALSE)</f>
        <v>3.5000000000000003E-2</v>
      </c>
      <c r="F372" s="123" t="str">
        <f>IF(ISERROR(1/VLOOKUP($B372,Kraftvärmeprod!$B$1:$BD$480,MATCH("Total värmeproduktion i kraftvärmeverk i kombinerad drift (GWh)",Kraftvärmeprod!$B$1:$AV$1,0),FALSE)),"",VLOOKUP($B372,'Slutlig allokering kvv'!$B$1:$BA$480,MATCH(F$1,'Slutlig allokering kvv'!$B$1:$AS$1,0),FALSE))</f>
        <v/>
      </c>
      <c r="G372" s="122" t="str">
        <f>IF(ISERROR(1/VLOOKUP($B372,Kraftvärmeprod!$B$1:$AV$480,MATCH("Producerad elenergi i kraftvärmeverk (GWh)",Kraftvärmeprod!$B$1:$AV$1,0),FALSE)),"",VLOOKUP($B372,Kraftvärmeprod!$B$1:$AV$480,MATCH("Producerad elenergi i kraftvärmeverk (GWh)",Kraftvärmeprod!$B$1:$AV$1,0),FALSE))</f>
        <v/>
      </c>
      <c r="H372" s="122" t="str">
        <f>IF(ISERROR(1/VLOOKUP($B372,Miljö!$B$1:$T$480,MATCH("Såld mängd produktionsspecifik fjärrvärme (GWh)",Miljö!$B$1:$T$1,0),FALSE)),"",VLOOKUP($B372,Miljö!$B$1:$T$480,MATCH("Såld mängd produktionsspecifik fjärrvärme (GWh)",Miljö!$B$1:$T$1,0),FALSE))</f>
        <v/>
      </c>
      <c r="J372" s="122" t="str">
        <f t="shared" si="5"/>
        <v>Värmevärden AB</v>
      </c>
    </row>
    <row r="373" spans="1:10" x14ac:dyDescent="0.25">
      <c r="A373" t="s">
        <v>501</v>
      </c>
      <c r="B373" t="s">
        <v>516</v>
      </c>
      <c r="C373"/>
      <c r="D373" s="122" t="str">
        <f>IF(ISERROR(1/VLOOKUP($B373,Kraftvärmeprod!$B$1:$D$480,MATCH("Total värmeproduktion i kraftvärmeverk i kombinerad drift (GWh)",Kraftvärmeprod!$B$1:$AV$1,0),FALSE)),"Ej kraftvärme","Alternativproduktionsmetoden")</f>
        <v>Ej kraftvärme</v>
      </c>
      <c r="E373" s="122">
        <f>VLOOKUP($B373,Totalt!$B$1:$BP$480,MATCH("total el",Totalt!$B$1:$BP$1,0),FALSE)</f>
        <v>4.7219999999999998E-2</v>
      </c>
      <c r="F373" s="123" t="str">
        <f>IF(ISERROR(1/VLOOKUP($B373,Kraftvärmeprod!$B$1:$BD$480,MATCH("Total värmeproduktion i kraftvärmeverk i kombinerad drift (GWh)",Kraftvärmeprod!$B$1:$AV$1,0),FALSE)),"",VLOOKUP($B373,'Slutlig allokering kvv'!$B$1:$BA$480,MATCH(F$1,'Slutlig allokering kvv'!$B$1:$AS$1,0),FALSE))</f>
        <v/>
      </c>
      <c r="G373" s="122" t="str">
        <f>IF(ISERROR(1/VLOOKUP($B373,Kraftvärmeprod!$B$1:$AV$480,MATCH("Producerad elenergi i kraftvärmeverk (GWh)",Kraftvärmeprod!$B$1:$AV$1,0),FALSE)),"",VLOOKUP($B373,Kraftvärmeprod!$B$1:$AV$480,MATCH("Producerad elenergi i kraftvärmeverk (GWh)",Kraftvärmeprod!$B$1:$AV$1,0),FALSE))</f>
        <v/>
      </c>
      <c r="H373" s="122" t="str">
        <f>IF(ISERROR(1/VLOOKUP($B373,Miljö!$B$1:$T$480,MATCH("Såld mängd produktionsspecifik fjärrvärme (GWh)",Miljö!$B$1:$T$1,0),FALSE)),"",VLOOKUP($B373,Miljö!$B$1:$T$480,MATCH("Såld mängd produktionsspecifik fjärrvärme (GWh)",Miljö!$B$1:$T$1,0),FALSE))</f>
        <v/>
      </c>
      <c r="J373" s="122" t="str">
        <f t="shared" si="5"/>
        <v>Värmevärden AB</v>
      </c>
    </row>
    <row r="374" spans="1:10" x14ac:dyDescent="0.25">
      <c r="A374" t="s">
        <v>501</v>
      </c>
      <c r="B374" s="16" t="s">
        <v>975</v>
      </c>
      <c r="C374"/>
      <c r="D374" s="122" t="str">
        <f>IF(ISERROR(1/VLOOKUP($B374,Kraftvärmeprod!$B$1:$D$480,MATCH("Total värmeproduktion i kraftvärmeverk i kombinerad drift (GWh)",Kraftvärmeprod!$B$1:$AV$1,0),FALSE)),"Ej kraftvärme","Alternativproduktionsmetoden")</f>
        <v>Ej kraftvärme</v>
      </c>
      <c r="E374" s="122">
        <f>VLOOKUP($B374,Totalt!$B$1:$BP$480,MATCH("total el",Totalt!$B$1:$BP$1,0),FALSE)</f>
        <v>1.4306399999999999</v>
      </c>
      <c r="F374" s="123" t="str">
        <f>IF(ISERROR(1/VLOOKUP($B374,Kraftvärmeprod!$B$1:$BD$480,MATCH("Total värmeproduktion i kraftvärmeverk i kombinerad drift (GWh)",Kraftvärmeprod!$B$1:$AV$1,0),FALSE)),"",VLOOKUP($B374,'Slutlig allokering kvv'!$B$1:$BA$480,MATCH(F$1,'Slutlig allokering kvv'!$B$1:$AS$1,0),FALSE))</f>
        <v/>
      </c>
      <c r="G374" s="122" t="str">
        <f>IF(ISERROR(1/VLOOKUP($B374,Kraftvärmeprod!$B$1:$AV$480,MATCH("Producerad elenergi i kraftvärmeverk (GWh)",Kraftvärmeprod!$B$1:$AV$1,0),FALSE)),"",VLOOKUP($B374,Kraftvärmeprod!$B$1:$AV$480,MATCH("Producerad elenergi i kraftvärmeverk (GWh)",Kraftvärmeprod!$B$1:$AV$1,0),FALSE))</f>
        <v/>
      </c>
      <c r="H374" s="122" t="str">
        <f>IF(ISERROR(1/VLOOKUP($B374,Miljö!$B$1:$T$480,MATCH("Såld mängd produktionsspecifik fjärrvärme (GWh)",Miljö!$B$1:$T$1,0),FALSE)),"",VLOOKUP($B374,Miljö!$B$1:$T$480,MATCH("Såld mängd produktionsspecifik fjärrvärme (GWh)",Miljö!$B$1:$T$1,0),FALSE))</f>
        <v/>
      </c>
      <c r="J374" s="122" t="str">
        <f t="shared" si="5"/>
        <v>Värmevärden AB</v>
      </c>
    </row>
    <row r="375" spans="1:10" x14ac:dyDescent="0.25">
      <c r="A375" t="s">
        <v>501</v>
      </c>
      <c r="B375" t="s">
        <v>518</v>
      </c>
      <c r="C375"/>
      <c r="D375" s="122" t="str">
        <f>IF(ISERROR(1/VLOOKUP($B375,Kraftvärmeprod!$B$1:$D$480,MATCH("Total värmeproduktion i kraftvärmeverk i kombinerad drift (GWh)",Kraftvärmeprod!$B$1:$AV$1,0),FALSE)),"Ej kraftvärme","Alternativproduktionsmetoden")</f>
        <v>Ej kraftvärme</v>
      </c>
      <c r="E375" s="122">
        <f>VLOOKUP($B375,Totalt!$B$1:$BP$480,MATCH("total el",Totalt!$B$1:$BP$1,0),FALSE)</f>
        <v>0.09</v>
      </c>
      <c r="F375" s="123" t="str">
        <f>IF(ISERROR(1/VLOOKUP($B375,Kraftvärmeprod!$B$1:$BD$480,MATCH("Total värmeproduktion i kraftvärmeverk i kombinerad drift (GWh)",Kraftvärmeprod!$B$1:$AV$1,0),FALSE)),"",VLOOKUP($B375,'Slutlig allokering kvv'!$B$1:$BA$480,MATCH(F$1,'Slutlig allokering kvv'!$B$1:$AS$1,0),FALSE))</f>
        <v/>
      </c>
      <c r="G375" s="122" t="str">
        <f>IF(ISERROR(1/VLOOKUP($B375,Kraftvärmeprod!$B$1:$AV$480,MATCH("Producerad elenergi i kraftvärmeverk (GWh)",Kraftvärmeprod!$B$1:$AV$1,0),FALSE)),"",VLOOKUP($B375,Kraftvärmeprod!$B$1:$AV$480,MATCH("Producerad elenergi i kraftvärmeverk (GWh)",Kraftvärmeprod!$B$1:$AV$1,0),FALSE))</f>
        <v/>
      </c>
      <c r="H375" s="122" t="str">
        <f>IF(ISERROR(1/VLOOKUP($B375,Miljö!$B$1:$T$480,MATCH("Såld mängd produktionsspecifik fjärrvärme (GWh)",Miljö!$B$1:$T$1,0),FALSE)),"",VLOOKUP($B375,Miljö!$B$1:$T$480,MATCH("Såld mängd produktionsspecifik fjärrvärme (GWh)",Miljö!$B$1:$T$1,0),FALSE))</f>
        <v/>
      </c>
      <c r="J375" s="122" t="str">
        <f t="shared" si="5"/>
        <v>Värmevärden AB</v>
      </c>
    </row>
    <row r="376" spans="1:10" x14ac:dyDescent="0.25">
      <c r="A376" t="s">
        <v>501</v>
      </c>
      <c r="B376" t="s">
        <v>519</v>
      </c>
      <c r="C376"/>
      <c r="D376" s="122" t="str">
        <f>IF(ISERROR(1/VLOOKUP($B376,Kraftvärmeprod!$B$1:$D$480,MATCH("Total värmeproduktion i kraftvärmeverk i kombinerad drift (GWh)",Kraftvärmeprod!$B$1:$AV$1,0),FALSE)),"Ej kraftvärme","Alternativproduktionsmetoden")</f>
        <v>Ej kraftvärme</v>
      </c>
      <c r="E376" s="122">
        <f>VLOOKUP($B376,Totalt!$B$1:$BP$480,MATCH("total el",Totalt!$B$1:$BP$1,0),FALSE)</f>
        <v>2.5691099999999998</v>
      </c>
      <c r="F376" s="123" t="str">
        <f>IF(ISERROR(1/VLOOKUP($B376,Kraftvärmeprod!$B$1:$BD$480,MATCH("Total värmeproduktion i kraftvärmeverk i kombinerad drift (GWh)",Kraftvärmeprod!$B$1:$AV$1,0),FALSE)),"",VLOOKUP($B376,'Slutlig allokering kvv'!$B$1:$BA$480,MATCH(F$1,'Slutlig allokering kvv'!$B$1:$AS$1,0),FALSE))</f>
        <v/>
      </c>
      <c r="G376" s="122" t="str">
        <f>IF(ISERROR(1/VLOOKUP($B376,Kraftvärmeprod!$B$1:$AV$480,MATCH("Producerad elenergi i kraftvärmeverk (GWh)",Kraftvärmeprod!$B$1:$AV$1,0),FALSE)),"",VLOOKUP($B376,Kraftvärmeprod!$B$1:$AV$480,MATCH("Producerad elenergi i kraftvärmeverk (GWh)",Kraftvärmeprod!$B$1:$AV$1,0),FALSE))</f>
        <v/>
      </c>
      <c r="H376" s="122" t="str">
        <f>IF(ISERROR(1/VLOOKUP($B376,Miljö!$B$1:$T$480,MATCH("Såld mängd produktionsspecifik fjärrvärme (GWh)",Miljö!$B$1:$T$1,0),FALSE)),"",VLOOKUP($B376,Miljö!$B$1:$T$480,MATCH("Såld mängd produktionsspecifik fjärrvärme (GWh)",Miljö!$B$1:$T$1,0),FALSE))</f>
        <v/>
      </c>
      <c r="J376" s="122" t="str">
        <f t="shared" si="5"/>
        <v>Värmevärden AB</v>
      </c>
    </row>
    <row r="377" spans="1:10" x14ac:dyDescent="0.25">
      <c r="A377" t="s">
        <v>501</v>
      </c>
      <c r="B377" t="s">
        <v>520</v>
      </c>
      <c r="C377"/>
      <c r="D377" s="122" t="str">
        <f>IF(ISERROR(1/VLOOKUP($B377,Kraftvärmeprod!$B$1:$D$480,MATCH("Total värmeproduktion i kraftvärmeverk i kombinerad drift (GWh)",Kraftvärmeprod!$B$1:$AV$1,0),FALSE)),"Ej kraftvärme","Alternativproduktionsmetoden")</f>
        <v>Ej kraftvärme</v>
      </c>
      <c r="E377" s="122">
        <f>VLOOKUP($B377,Totalt!$B$1:$BP$480,MATCH("total el",Totalt!$B$1:$BP$1,0),FALSE)</f>
        <v>0</v>
      </c>
      <c r="F377" s="123" t="str">
        <f>IF(ISERROR(1/VLOOKUP($B377,Kraftvärmeprod!$B$1:$BD$480,MATCH("Total värmeproduktion i kraftvärmeverk i kombinerad drift (GWh)",Kraftvärmeprod!$B$1:$AV$1,0),FALSE)),"",VLOOKUP($B377,'Slutlig allokering kvv'!$B$1:$BA$480,MATCH(F$1,'Slutlig allokering kvv'!$B$1:$AS$1,0),FALSE))</f>
        <v/>
      </c>
      <c r="G377" s="122" t="str">
        <f>IF(ISERROR(1/VLOOKUP($B377,Kraftvärmeprod!$B$1:$AV$480,MATCH("Producerad elenergi i kraftvärmeverk (GWh)",Kraftvärmeprod!$B$1:$AV$1,0),FALSE)),"",VLOOKUP($B377,Kraftvärmeprod!$B$1:$AV$480,MATCH("Producerad elenergi i kraftvärmeverk (GWh)",Kraftvärmeprod!$B$1:$AV$1,0),FALSE))</f>
        <v/>
      </c>
      <c r="H377" s="122" t="str">
        <f>IF(ISERROR(1/VLOOKUP($B377,Miljö!$B$1:$T$480,MATCH("Såld mängd produktionsspecifik fjärrvärme (GWh)",Miljö!$B$1:$T$1,0),FALSE)),"",VLOOKUP($B377,Miljö!$B$1:$T$480,MATCH("Såld mängd produktionsspecifik fjärrvärme (GWh)",Miljö!$B$1:$T$1,0),FALSE))</f>
        <v/>
      </c>
      <c r="J377" s="122" t="str">
        <f t="shared" si="5"/>
        <v>Värmevärden AB</v>
      </c>
    </row>
    <row r="378" spans="1:10" x14ac:dyDescent="0.25">
      <c r="A378" t="s">
        <v>501</v>
      </c>
      <c r="B378" t="s">
        <v>521</v>
      </c>
      <c r="C378"/>
      <c r="D378" s="122" t="str">
        <f>IF(ISERROR(1/VLOOKUP($B378,Kraftvärmeprod!$B$1:$D$480,MATCH("Total värmeproduktion i kraftvärmeverk i kombinerad drift (GWh)",Kraftvärmeprod!$B$1:$AV$1,0),FALSE)),"Ej kraftvärme","Alternativproduktionsmetoden")</f>
        <v>Ej kraftvärme</v>
      </c>
      <c r="E378" s="122">
        <f>VLOOKUP($B378,Totalt!$B$1:$BP$480,MATCH("total el",Totalt!$B$1:$BP$1,0),FALSE)</f>
        <v>0</v>
      </c>
      <c r="F378" s="123" t="str">
        <f>IF(ISERROR(1/VLOOKUP($B378,Kraftvärmeprod!$B$1:$BD$480,MATCH("Total värmeproduktion i kraftvärmeverk i kombinerad drift (GWh)",Kraftvärmeprod!$B$1:$AV$1,0),FALSE)),"",VLOOKUP($B378,'Slutlig allokering kvv'!$B$1:$BA$480,MATCH(F$1,'Slutlig allokering kvv'!$B$1:$AS$1,0),FALSE))</f>
        <v/>
      </c>
      <c r="G378" s="122" t="str">
        <f>IF(ISERROR(1/VLOOKUP($B378,Kraftvärmeprod!$B$1:$AV$480,MATCH("Producerad elenergi i kraftvärmeverk (GWh)",Kraftvärmeprod!$B$1:$AV$1,0),FALSE)),"",VLOOKUP($B378,Kraftvärmeprod!$B$1:$AV$480,MATCH("Producerad elenergi i kraftvärmeverk (GWh)",Kraftvärmeprod!$B$1:$AV$1,0),FALSE))</f>
        <v/>
      </c>
      <c r="H378" s="122" t="str">
        <f>IF(ISERROR(1/VLOOKUP($B378,Miljö!$B$1:$T$480,MATCH("Såld mängd produktionsspecifik fjärrvärme (GWh)",Miljö!$B$1:$T$1,0),FALSE)),"",VLOOKUP($B378,Miljö!$B$1:$T$480,MATCH("Såld mängd produktionsspecifik fjärrvärme (GWh)",Miljö!$B$1:$T$1,0),FALSE))</f>
        <v/>
      </c>
      <c r="J378" s="122" t="str">
        <f t="shared" si="5"/>
        <v>Värmevärden AB</v>
      </c>
    </row>
    <row r="379" spans="1:10" x14ac:dyDescent="0.25">
      <c r="A379" t="s">
        <v>522</v>
      </c>
      <c r="B379" t="s">
        <v>523</v>
      </c>
      <c r="C379"/>
      <c r="D379" s="122" t="str">
        <f>IF(ISERROR(1/VLOOKUP($B379,Kraftvärmeprod!$B$1:$D$480,MATCH("Total värmeproduktion i kraftvärmeverk i kombinerad drift (GWh)",Kraftvärmeprod!$B$1:$AV$1,0),FALSE)),"Ej kraftvärme","Alternativproduktionsmetoden")</f>
        <v>Ej kraftvärme</v>
      </c>
      <c r="E379" s="122">
        <f>VLOOKUP($B379,Totalt!$B$1:$BP$480,MATCH("total el",Totalt!$B$1:$BP$1,0),FALSE)</f>
        <v>0.24792</v>
      </c>
      <c r="F379" s="123" t="str">
        <f>IF(ISERROR(1/VLOOKUP($B379,Kraftvärmeprod!$B$1:$BD$480,MATCH("Total värmeproduktion i kraftvärmeverk i kombinerad drift (GWh)",Kraftvärmeprod!$B$1:$AV$1,0),FALSE)),"",VLOOKUP($B379,'Slutlig allokering kvv'!$B$1:$BA$480,MATCH(F$1,'Slutlig allokering kvv'!$B$1:$AS$1,0),FALSE))</f>
        <v/>
      </c>
      <c r="G379" s="122" t="str">
        <f>IF(ISERROR(1/VLOOKUP($B379,Kraftvärmeprod!$B$1:$AV$480,MATCH("Producerad elenergi i kraftvärmeverk (GWh)",Kraftvärmeprod!$B$1:$AV$1,0),FALSE)),"",VLOOKUP($B379,Kraftvärmeprod!$B$1:$AV$480,MATCH("Producerad elenergi i kraftvärmeverk (GWh)",Kraftvärmeprod!$B$1:$AV$1,0),FALSE))</f>
        <v/>
      </c>
      <c r="H379" s="122" t="str">
        <f>IF(ISERROR(1/VLOOKUP($B379,Miljö!$B$1:$T$480,MATCH("Såld mängd produktionsspecifik fjärrvärme (GWh)",Miljö!$B$1:$T$1,0),FALSE)),"",VLOOKUP($B379,Miljö!$B$1:$T$480,MATCH("Såld mängd produktionsspecifik fjärrvärme (GWh)",Miljö!$B$1:$T$1,0),FALSE))</f>
        <v/>
      </c>
      <c r="J379" s="122" t="str">
        <f t="shared" si="5"/>
        <v>Värnamo Energi AB</v>
      </c>
    </row>
    <row r="380" spans="1:10" x14ac:dyDescent="0.25">
      <c r="A380" t="s">
        <v>522</v>
      </c>
      <c r="B380" t="s">
        <v>524</v>
      </c>
      <c r="C380"/>
      <c r="D380" s="122" t="str">
        <f>IF(ISERROR(1/VLOOKUP($B380,Kraftvärmeprod!$B$1:$D$480,MATCH("Total värmeproduktion i kraftvärmeverk i kombinerad drift (GWh)",Kraftvärmeprod!$B$1:$AV$1,0),FALSE)),"Ej kraftvärme","Alternativproduktionsmetoden")</f>
        <v>Alternativproduktionsmetoden</v>
      </c>
      <c r="E380" s="122">
        <f>VLOOKUP($B380,Totalt!$B$1:$BP$480,MATCH("total el",Totalt!$B$1:$BP$1,0),FALSE)</f>
        <v>6.2259999999999991</v>
      </c>
      <c r="F380" s="123">
        <f>IF(ISERROR(1/VLOOKUP($B380,Kraftvärmeprod!$B$1:$BD$480,MATCH("Total värmeproduktion i kraftvärmeverk i kombinerad drift (GWh)",Kraftvärmeprod!$B$1:$AV$1,0),FALSE)),"",VLOOKUP($B380,'Slutlig allokering kvv'!$B$1:$BA$480,MATCH(F$1,'Slutlig allokering kvv'!$B$1:$AS$1,0),FALSE))</f>
        <v>0.70044069821464094</v>
      </c>
      <c r="G380" s="122">
        <f>IF(ISERROR(1/VLOOKUP($B380,Kraftvärmeprod!$B$1:$AV$480,MATCH("Producerad elenergi i kraftvärmeverk (GWh)",Kraftvärmeprod!$B$1:$AV$1,0),FALSE)),"",VLOOKUP($B380,Kraftvärmeprod!$B$1:$AV$480,MATCH("Producerad elenergi i kraftvärmeverk (GWh)",Kraftvärmeprod!$B$1:$AV$1,0),FALSE))</f>
        <v>4.6909999999999998</v>
      </c>
      <c r="H380" s="122" t="str">
        <f>IF(ISERROR(1/VLOOKUP($B380,Miljö!$B$1:$T$480,MATCH("Såld mängd produktionsspecifik fjärrvärme (GWh)",Miljö!$B$1:$T$1,0),FALSE)),"",VLOOKUP($B380,Miljö!$B$1:$T$480,MATCH("Såld mängd produktionsspecifik fjärrvärme (GWh)",Miljö!$B$1:$T$1,0),FALSE))</f>
        <v/>
      </c>
      <c r="J380" s="122" t="str">
        <f t="shared" si="5"/>
        <v>Värnamo Energi AB</v>
      </c>
    </row>
    <row r="381" spans="1:10" x14ac:dyDescent="0.25">
      <c r="A381" t="s">
        <v>525</v>
      </c>
      <c r="B381" t="s">
        <v>526</v>
      </c>
      <c r="C381"/>
      <c r="D381" s="122" t="str">
        <f>IF(ISERROR(1/VLOOKUP($B381,Kraftvärmeprod!$B$1:$D$480,MATCH("Total värmeproduktion i kraftvärmeverk i kombinerad drift (GWh)",Kraftvärmeprod!$B$1:$AV$1,0),FALSE)),"Ej kraftvärme","Alternativproduktionsmetoden")</f>
        <v>Ej kraftvärme</v>
      </c>
      <c r="E381" s="122">
        <f>VLOOKUP($B381,Totalt!$B$1:$BP$480,MATCH("total el",Totalt!$B$1:$BP$1,0),FALSE)</f>
        <v>3.101</v>
      </c>
      <c r="F381" s="123" t="str">
        <f>IF(ISERROR(1/VLOOKUP($B381,Kraftvärmeprod!$B$1:$BD$480,MATCH("Total värmeproduktion i kraftvärmeverk i kombinerad drift (GWh)",Kraftvärmeprod!$B$1:$AV$1,0),FALSE)),"",VLOOKUP($B381,'Slutlig allokering kvv'!$B$1:$BA$480,MATCH(F$1,'Slutlig allokering kvv'!$B$1:$AS$1,0),FALSE))</f>
        <v/>
      </c>
      <c r="G381" s="122" t="str">
        <f>IF(ISERROR(1/VLOOKUP($B381,Kraftvärmeprod!$B$1:$AV$480,MATCH("Producerad elenergi i kraftvärmeverk (GWh)",Kraftvärmeprod!$B$1:$AV$1,0),FALSE)),"",VLOOKUP($B381,Kraftvärmeprod!$B$1:$AV$480,MATCH("Producerad elenergi i kraftvärmeverk (GWh)",Kraftvärmeprod!$B$1:$AV$1,0),FALSE))</f>
        <v/>
      </c>
      <c r="H381" s="122" t="str">
        <f>IF(ISERROR(1/VLOOKUP($B381,Miljö!$B$1:$T$480,MATCH("Såld mängd produktionsspecifik fjärrvärme (GWh)",Miljö!$B$1:$T$1,0),FALSE)),"",VLOOKUP($B381,Miljö!$B$1:$T$480,MATCH("Såld mängd produktionsspecifik fjärrvärme (GWh)",Miljö!$B$1:$T$1,0),FALSE))</f>
        <v/>
      </c>
      <c r="J381" s="122" t="str">
        <f t="shared" si="5"/>
        <v>Västerbergslagens Energi AB</v>
      </c>
    </row>
    <row r="382" spans="1:10" x14ac:dyDescent="0.25">
      <c r="A382" t="s">
        <v>525</v>
      </c>
      <c r="B382" t="s">
        <v>527</v>
      </c>
      <c r="C382"/>
      <c r="D382" s="122" t="str">
        <f>IF(ISERROR(1/VLOOKUP($B382,Kraftvärmeprod!$B$1:$D$480,MATCH("Total värmeproduktion i kraftvärmeverk i kombinerad drift (GWh)",Kraftvärmeprod!$B$1:$AV$1,0),FALSE)),"Ej kraftvärme","Alternativproduktionsmetoden")</f>
        <v>Ej kraftvärme</v>
      </c>
      <c r="E382" s="122">
        <f>VLOOKUP($B382,Totalt!$B$1:$BP$480,MATCH("total el",Totalt!$B$1:$BP$1,0),FALSE)</f>
        <v>0.29099999999999998</v>
      </c>
      <c r="F382" s="123" t="str">
        <f>IF(ISERROR(1/VLOOKUP($B382,Kraftvärmeprod!$B$1:$BD$480,MATCH("Total värmeproduktion i kraftvärmeverk i kombinerad drift (GWh)",Kraftvärmeprod!$B$1:$AV$1,0),FALSE)),"",VLOOKUP($B382,'Slutlig allokering kvv'!$B$1:$BA$480,MATCH(F$1,'Slutlig allokering kvv'!$B$1:$AS$1,0),FALSE))</f>
        <v/>
      </c>
      <c r="G382" s="122" t="str">
        <f>IF(ISERROR(1/VLOOKUP($B382,Kraftvärmeprod!$B$1:$AV$480,MATCH("Producerad elenergi i kraftvärmeverk (GWh)",Kraftvärmeprod!$B$1:$AV$1,0),FALSE)),"",VLOOKUP($B382,Kraftvärmeprod!$B$1:$AV$480,MATCH("Producerad elenergi i kraftvärmeverk (GWh)",Kraftvärmeprod!$B$1:$AV$1,0),FALSE))</f>
        <v/>
      </c>
      <c r="H382" s="122" t="str">
        <f>IF(ISERROR(1/VLOOKUP($B382,Miljö!$B$1:$T$480,MATCH("Såld mängd produktionsspecifik fjärrvärme (GWh)",Miljö!$B$1:$T$1,0),FALSE)),"",VLOOKUP($B382,Miljö!$B$1:$T$480,MATCH("Såld mängd produktionsspecifik fjärrvärme (GWh)",Miljö!$B$1:$T$1,0),FALSE))</f>
        <v/>
      </c>
      <c r="J382" s="122" t="str">
        <f t="shared" si="5"/>
        <v>Västerbergslagens Energi AB</v>
      </c>
    </row>
    <row r="383" spans="1:10" x14ac:dyDescent="0.25">
      <c r="A383" t="s">
        <v>525</v>
      </c>
      <c r="B383" t="s">
        <v>528</v>
      </c>
      <c r="C383"/>
      <c r="D383" s="122" t="str">
        <f>IF(ISERROR(1/VLOOKUP($B383,Kraftvärmeprod!$B$1:$D$480,MATCH("Total värmeproduktion i kraftvärmeverk i kombinerad drift (GWh)",Kraftvärmeprod!$B$1:$AV$1,0),FALSE)),"Ej kraftvärme","Alternativproduktionsmetoden")</f>
        <v>Ej kraftvärme</v>
      </c>
      <c r="E383" s="122">
        <f>VLOOKUP($B383,Totalt!$B$1:$BP$480,MATCH("total el",Totalt!$B$1:$BP$1,0),FALSE)</f>
        <v>3.8340000000000001</v>
      </c>
      <c r="F383" s="123" t="str">
        <f>IF(ISERROR(1/VLOOKUP($B383,Kraftvärmeprod!$B$1:$BD$480,MATCH("Total värmeproduktion i kraftvärmeverk i kombinerad drift (GWh)",Kraftvärmeprod!$B$1:$AV$1,0),FALSE)),"",VLOOKUP($B383,'Slutlig allokering kvv'!$B$1:$BA$480,MATCH(F$1,'Slutlig allokering kvv'!$B$1:$AS$1,0),FALSE))</f>
        <v/>
      </c>
      <c r="G383" s="122" t="str">
        <f>IF(ISERROR(1/VLOOKUP($B383,Kraftvärmeprod!$B$1:$AV$480,MATCH("Producerad elenergi i kraftvärmeverk (GWh)",Kraftvärmeprod!$B$1:$AV$1,0),FALSE)),"",VLOOKUP($B383,Kraftvärmeprod!$B$1:$AV$480,MATCH("Producerad elenergi i kraftvärmeverk (GWh)",Kraftvärmeprod!$B$1:$AV$1,0),FALSE))</f>
        <v/>
      </c>
      <c r="H383" s="122" t="str">
        <f>IF(ISERROR(1/VLOOKUP($B383,Miljö!$B$1:$T$480,MATCH("Såld mängd produktionsspecifik fjärrvärme (GWh)",Miljö!$B$1:$T$1,0),FALSE)),"",VLOOKUP($B383,Miljö!$B$1:$T$480,MATCH("Såld mängd produktionsspecifik fjärrvärme (GWh)",Miljö!$B$1:$T$1,0),FALSE))</f>
        <v/>
      </c>
      <c r="J383" s="122" t="str">
        <f t="shared" si="5"/>
        <v>Västerbergslagens Energi AB</v>
      </c>
    </row>
    <row r="384" spans="1:10" x14ac:dyDescent="0.25">
      <c r="A384" t="s">
        <v>525</v>
      </c>
      <c r="B384" t="s">
        <v>529</v>
      </c>
      <c r="C384"/>
      <c r="D384" s="122" t="str">
        <f>IF(ISERROR(1/VLOOKUP($B384,Kraftvärmeprod!$B$1:$D$480,MATCH("Total värmeproduktion i kraftvärmeverk i kombinerad drift (GWh)",Kraftvärmeprod!$B$1:$AV$1,0),FALSE)),"Ej kraftvärme","Alternativproduktionsmetoden")</f>
        <v>Ej kraftvärme</v>
      </c>
      <c r="E384" s="122">
        <f>VLOOKUP($B384,Totalt!$B$1:$BP$480,MATCH("total el",Totalt!$B$1:$BP$1,0),FALSE)</f>
        <v>0.51987000000000005</v>
      </c>
      <c r="F384" s="123" t="str">
        <f>IF(ISERROR(1/VLOOKUP($B384,Kraftvärmeprod!$B$1:$BD$480,MATCH("Total värmeproduktion i kraftvärmeverk i kombinerad drift (GWh)",Kraftvärmeprod!$B$1:$AV$1,0),FALSE)),"",VLOOKUP($B384,'Slutlig allokering kvv'!$B$1:$BA$480,MATCH(F$1,'Slutlig allokering kvv'!$B$1:$AS$1,0),FALSE))</f>
        <v/>
      </c>
      <c r="G384" s="122" t="str">
        <f>IF(ISERROR(1/VLOOKUP($B384,Kraftvärmeprod!$B$1:$AV$480,MATCH("Producerad elenergi i kraftvärmeverk (GWh)",Kraftvärmeprod!$B$1:$AV$1,0),FALSE)),"",VLOOKUP($B384,Kraftvärmeprod!$B$1:$AV$480,MATCH("Producerad elenergi i kraftvärmeverk (GWh)",Kraftvärmeprod!$B$1:$AV$1,0),FALSE))</f>
        <v/>
      </c>
      <c r="H384" s="122" t="str">
        <f>IF(ISERROR(1/VLOOKUP($B384,Miljö!$B$1:$T$480,MATCH("Såld mängd produktionsspecifik fjärrvärme (GWh)",Miljö!$B$1:$T$1,0),FALSE)),"",VLOOKUP($B384,Miljö!$B$1:$T$480,MATCH("Såld mängd produktionsspecifik fjärrvärme (GWh)",Miljö!$B$1:$T$1,0),FALSE))</f>
        <v/>
      </c>
      <c r="J384" s="122" t="str">
        <f t="shared" si="5"/>
        <v>Västerbergslagens Energi AB</v>
      </c>
    </row>
    <row r="385" spans="1:10" x14ac:dyDescent="0.25">
      <c r="A385" t="s">
        <v>530</v>
      </c>
      <c r="B385" t="s">
        <v>531</v>
      </c>
      <c r="C385"/>
      <c r="D385" s="122" t="str">
        <f>IF(ISERROR(1/VLOOKUP($B385,Kraftvärmeprod!$B$1:$D$480,MATCH("Total värmeproduktion i kraftvärmeverk i kombinerad drift (GWh)",Kraftvärmeprod!$B$1:$AV$1,0),FALSE)),"Ej kraftvärme","Alternativproduktionsmetoden")</f>
        <v>Ej kraftvärme</v>
      </c>
      <c r="E385" s="122">
        <f>VLOOKUP($B385,Totalt!$B$1:$BP$480,MATCH("total el",Totalt!$B$1:$BP$1,0),FALSE)</f>
        <v>0.21299999999999999</v>
      </c>
      <c r="F385" s="123" t="str">
        <f>IF(ISERROR(1/VLOOKUP($B385,Kraftvärmeprod!$B$1:$BD$480,MATCH("Total värmeproduktion i kraftvärmeverk i kombinerad drift (GWh)",Kraftvärmeprod!$B$1:$AV$1,0),FALSE)),"",VLOOKUP($B385,'Slutlig allokering kvv'!$B$1:$BA$480,MATCH(F$1,'Slutlig allokering kvv'!$B$1:$AS$1,0),FALSE))</f>
        <v/>
      </c>
      <c r="G385" s="122" t="str">
        <f>IF(ISERROR(1/VLOOKUP($B385,Kraftvärmeprod!$B$1:$AV$480,MATCH("Producerad elenergi i kraftvärmeverk (GWh)",Kraftvärmeprod!$B$1:$AV$1,0),FALSE)),"",VLOOKUP($B385,Kraftvärmeprod!$B$1:$AV$480,MATCH("Producerad elenergi i kraftvärmeverk (GWh)",Kraftvärmeprod!$B$1:$AV$1,0),FALSE))</f>
        <v/>
      </c>
      <c r="H385" s="122" t="str">
        <f>IF(ISERROR(1/VLOOKUP($B385,Miljö!$B$1:$T$480,MATCH("Såld mängd produktionsspecifik fjärrvärme (GWh)",Miljö!$B$1:$T$1,0),FALSE)),"",VLOOKUP($B385,Miljö!$B$1:$T$480,MATCH("Såld mängd produktionsspecifik fjärrvärme (GWh)",Miljö!$B$1:$T$1,0),FALSE))</f>
        <v/>
      </c>
      <c r="J385" s="122" t="str">
        <f t="shared" si="5"/>
        <v>Västervik Miljö &amp; Energi AB</v>
      </c>
    </row>
    <row r="386" spans="1:10" x14ac:dyDescent="0.25">
      <c r="A386" t="s">
        <v>530</v>
      </c>
      <c r="B386" t="s">
        <v>532</v>
      </c>
      <c r="C386"/>
      <c r="D386" s="122" t="str">
        <f>IF(ISERROR(1/VLOOKUP($B386,Kraftvärmeprod!$B$1:$D$480,MATCH("Total värmeproduktion i kraftvärmeverk i kombinerad drift (GWh)",Kraftvärmeprod!$B$1:$AV$1,0),FALSE)),"Ej kraftvärme","Alternativproduktionsmetoden")</f>
        <v>Ej kraftvärme</v>
      </c>
      <c r="E386" s="122">
        <f>VLOOKUP($B386,Totalt!$B$1:$BP$480,MATCH("total el",Totalt!$B$1:$BP$1,0),FALSE)</f>
        <v>0.92400000000000004</v>
      </c>
      <c r="F386" s="123" t="str">
        <f>IF(ISERROR(1/VLOOKUP($B386,Kraftvärmeprod!$B$1:$BD$480,MATCH("Total värmeproduktion i kraftvärmeverk i kombinerad drift (GWh)",Kraftvärmeprod!$B$1:$AV$1,0),FALSE)),"",VLOOKUP($B386,'Slutlig allokering kvv'!$B$1:$BA$480,MATCH(F$1,'Slutlig allokering kvv'!$B$1:$AS$1,0),FALSE))</f>
        <v/>
      </c>
      <c r="G386" s="122" t="str">
        <f>IF(ISERROR(1/VLOOKUP($B386,Kraftvärmeprod!$B$1:$AV$480,MATCH("Producerad elenergi i kraftvärmeverk (GWh)",Kraftvärmeprod!$B$1:$AV$1,0),FALSE)),"",VLOOKUP($B386,Kraftvärmeprod!$B$1:$AV$480,MATCH("Producerad elenergi i kraftvärmeverk (GWh)",Kraftvärmeprod!$B$1:$AV$1,0),FALSE))</f>
        <v/>
      </c>
      <c r="H386" s="122" t="str">
        <f>IF(ISERROR(1/VLOOKUP($B386,Miljö!$B$1:$T$480,MATCH("Såld mängd produktionsspecifik fjärrvärme (GWh)",Miljö!$B$1:$T$1,0),FALSE)),"",VLOOKUP($B386,Miljö!$B$1:$T$480,MATCH("Såld mängd produktionsspecifik fjärrvärme (GWh)",Miljö!$B$1:$T$1,0),FALSE))</f>
        <v/>
      </c>
      <c r="J386" s="122" t="str">
        <f t="shared" si="5"/>
        <v>Västervik Miljö &amp; Energi AB</v>
      </c>
    </row>
    <row r="387" spans="1:10" x14ac:dyDescent="0.25">
      <c r="A387" t="s">
        <v>530</v>
      </c>
      <c r="B387" t="s">
        <v>533</v>
      </c>
      <c r="C387"/>
      <c r="D387" s="122" t="str">
        <f>IF(ISERROR(1/VLOOKUP($B387,Kraftvärmeprod!$B$1:$D$480,MATCH("Total värmeproduktion i kraftvärmeverk i kombinerad drift (GWh)",Kraftvärmeprod!$B$1:$AV$1,0),FALSE)),"Ej kraftvärme","Alternativproduktionsmetoden")</f>
        <v>Alternativproduktionsmetoden</v>
      </c>
      <c r="E387" s="122">
        <f>VLOOKUP($B387,Totalt!$B$1:$BP$480,MATCH("total el",Totalt!$B$1:$BP$1,0),FALSE)</f>
        <v>9.3168600000000001</v>
      </c>
      <c r="F387" s="123">
        <f>IF(ISERROR(1/VLOOKUP($B387,Kraftvärmeprod!$B$1:$BD$480,MATCH("Total värmeproduktion i kraftvärmeverk i kombinerad drift (GWh)",Kraftvärmeprod!$B$1:$AV$1,0),FALSE)),"",VLOOKUP($B387,'Slutlig allokering kvv'!$B$1:$BA$480,MATCH(F$1,'Slutlig allokering kvv'!$B$1:$AS$1,0),FALSE))</f>
        <v>0.63494558812092061</v>
      </c>
      <c r="G387" s="122">
        <f>IF(ISERROR(1/VLOOKUP($B387,Kraftvärmeprod!$B$1:$AV$480,MATCH("Producerad elenergi i kraftvärmeverk (GWh)",Kraftvärmeprod!$B$1:$AV$1,0),FALSE)),"",VLOOKUP($B387,Kraftvärmeprod!$B$1:$AV$480,MATCH("Producerad elenergi i kraftvärmeverk (GWh)",Kraftvärmeprod!$B$1:$AV$1,0),FALSE))</f>
        <v>25.295999999999999</v>
      </c>
      <c r="H387" s="122" t="str">
        <f>IF(ISERROR(1/VLOOKUP($B387,Miljö!$B$1:$T$480,MATCH("Såld mängd produktionsspecifik fjärrvärme (GWh)",Miljö!$B$1:$T$1,0),FALSE)),"",VLOOKUP($B387,Miljö!$B$1:$T$480,MATCH("Såld mängd produktionsspecifik fjärrvärme (GWh)",Miljö!$B$1:$T$1,0),FALSE))</f>
        <v/>
      </c>
      <c r="J387" s="122" t="str">
        <f t="shared" ref="J387:J409" si="6">A387</f>
        <v>Västervik Miljö &amp; Energi AB</v>
      </c>
    </row>
    <row r="388" spans="1:10" x14ac:dyDescent="0.25">
      <c r="A388" t="s">
        <v>534</v>
      </c>
      <c r="B388" t="s">
        <v>535</v>
      </c>
      <c r="C388"/>
      <c r="D388" s="122" t="str">
        <f>IF(ISERROR(1/VLOOKUP($B388,Kraftvärmeprod!$B$1:$D$480,MATCH("Total värmeproduktion i kraftvärmeverk i kombinerad drift (GWh)",Kraftvärmeprod!$B$1:$AV$1,0),FALSE)),"Ej kraftvärme","Alternativproduktionsmetoden")</f>
        <v>Ej kraftvärme</v>
      </c>
      <c r="E388" s="122">
        <f>VLOOKUP($B388,Totalt!$B$1:$BP$480,MATCH("total el",Totalt!$B$1:$BP$1,0),FALSE)</f>
        <v>0.27</v>
      </c>
      <c r="F388" s="123" t="str">
        <f>IF(ISERROR(1/VLOOKUP($B388,Kraftvärmeprod!$B$1:$BD$480,MATCH("Total värmeproduktion i kraftvärmeverk i kombinerad drift (GWh)",Kraftvärmeprod!$B$1:$AV$1,0),FALSE)),"",VLOOKUP($B388,'Slutlig allokering kvv'!$B$1:$BA$480,MATCH(F$1,'Slutlig allokering kvv'!$B$1:$AS$1,0),FALSE))</f>
        <v/>
      </c>
      <c r="G388" s="122" t="str">
        <f>IF(ISERROR(1/VLOOKUP($B388,Kraftvärmeprod!$B$1:$AV$480,MATCH("Producerad elenergi i kraftvärmeverk (GWh)",Kraftvärmeprod!$B$1:$AV$1,0),FALSE)),"",VLOOKUP($B388,Kraftvärmeprod!$B$1:$AV$480,MATCH("Producerad elenergi i kraftvärmeverk (GWh)",Kraftvärmeprod!$B$1:$AV$1,0),FALSE))</f>
        <v/>
      </c>
      <c r="H388" s="122" t="str">
        <f>IF(ISERROR(1/VLOOKUP($B388,Miljö!$B$1:$T$480,MATCH("Såld mängd produktionsspecifik fjärrvärme (GWh)",Miljö!$B$1:$T$1,0),FALSE)),"",VLOOKUP($B388,Miljö!$B$1:$T$480,MATCH("Såld mängd produktionsspecifik fjärrvärme (GWh)",Miljö!$B$1:$T$1,0),FALSE))</f>
        <v/>
      </c>
      <c r="J388" s="122" t="str">
        <f t="shared" si="6"/>
        <v>Växjö Energi AB</v>
      </c>
    </row>
    <row r="389" spans="1:10" x14ac:dyDescent="0.25">
      <c r="A389" t="s">
        <v>534</v>
      </c>
      <c r="B389" t="s">
        <v>536</v>
      </c>
      <c r="C389"/>
      <c r="D389" s="122" t="str">
        <f>IF(ISERROR(1/VLOOKUP($B389,Kraftvärmeprod!$B$1:$D$480,MATCH("Total värmeproduktion i kraftvärmeverk i kombinerad drift (GWh)",Kraftvärmeprod!$B$1:$AV$1,0),FALSE)),"Ej kraftvärme","Alternativproduktionsmetoden")</f>
        <v>Ej kraftvärme</v>
      </c>
      <c r="E389" s="122">
        <f>VLOOKUP($B389,Totalt!$B$1:$BP$480,MATCH("total el",Totalt!$B$1:$BP$1,0),FALSE)</f>
        <v>0.13900000000000001</v>
      </c>
      <c r="F389" s="123" t="str">
        <f>IF(ISERROR(1/VLOOKUP($B389,Kraftvärmeprod!$B$1:$BD$480,MATCH("Total värmeproduktion i kraftvärmeverk i kombinerad drift (GWh)",Kraftvärmeprod!$B$1:$AV$1,0),FALSE)),"",VLOOKUP($B389,'Slutlig allokering kvv'!$B$1:$BA$480,MATCH(F$1,'Slutlig allokering kvv'!$B$1:$AS$1,0),FALSE))</f>
        <v/>
      </c>
      <c r="G389" s="122" t="str">
        <f>IF(ISERROR(1/VLOOKUP($B389,Kraftvärmeprod!$B$1:$AV$480,MATCH("Producerad elenergi i kraftvärmeverk (GWh)",Kraftvärmeprod!$B$1:$AV$1,0),FALSE)),"",VLOOKUP($B389,Kraftvärmeprod!$B$1:$AV$480,MATCH("Producerad elenergi i kraftvärmeverk (GWh)",Kraftvärmeprod!$B$1:$AV$1,0),FALSE))</f>
        <v/>
      </c>
      <c r="H389" s="122" t="str">
        <f>IF(ISERROR(1/VLOOKUP($B389,Miljö!$B$1:$T$480,MATCH("Såld mängd produktionsspecifik fjärrvärme (GWh)",Miljö!$B$1:$T$1,0),FALSE)),"",VLOOKUP($B389,Miljö!$B$1:$T$480,MATCH("Såld mängd produktionsspecifik fjärrvärme (GWh)",Miljö!$B$1:$T$1,0),FALSE))</f>
        <v/>
      </c>
      <c r="J389" s="122" t="str">
        <f t="shared" si="6"/>
        <v>Växjö Energi AB</v>
      </c>
    </row>
    <row r="390" spans="1:10" x14ac:dyDescent="0.25">
      <c r="A390" t="s">
        <v>534</v>
      </c>
      <c r="B390" t="s">
        <v>537</v>
      </c>
      <c r="C390"/>
      <c r="D390" s="122" t="str">
        <f>IF(ISERROR(1/VLOOKUP($B390,Kraftvärmeprod!$B$1:$D$480,MATCH("Total värmeproduktion i kraftvärmeverk i kombinerad drift (GWh)",Kraftvärmeprod!$B$1:$AV$1,0),FALSE)),"Ej kraftvärme","Alternativproduktionsmetoden")</f>
        <v>Ej kraftvärme</v>
      </c>
      <c r="E390" s="122">
        <f>VLOOKUP($B390,Totalt!$B$1:$BP$480,MATCH("total el",Totalt!$B$1:$BP$1,0),FALSE)</f>
        <v>0.19900000000000001</v>
      </c>
      <c r="F390" s="123" t="str">
        <f>IF(ISERROR(1/VLOOKUP($B390,Kraftvärmeprod!$B$1:$BD$480,MATCH("Total värmeproduktion i kraftvärmeverk i kombinerad drift (GWh)",Kraftvärmeprod!$B$1:$AV$1,0),FALSE)),"",VLOOKUP($B390,'Slutlig allokering kvv'!$B$1:$BA$480,MATCH(F$1,'Slutlig allokering kvv'!$B$1:$AS$1,0),FALSE))</f>
        <v/>
      </c>
      <c r="G390" s="122" t="str">
        <f>IF(ISERROR(1/VLOOKUP($B390,Kraftvärmeprod!$B$1:$AV$480,MATCH("Producerad elenergi i kraftvärmeverk (GWh)",Kraftvärmeprod!$B$1:$AV$1,0),FALSE)),"",VLOOKUP($B390,Kraftvärmeprod!$B$1:$AV$480,MATCH("Producerad elenergi i kraftvärmeverk (GWh)",Kraftvärmeprod!$B$1:$AV$1,0),FALSE))</f>
        <v/>
      </c>
      <c r="H390" s="122" t="str">
        <f>IF(ISERROR(1/VLOOKUP($B390,Miljö!$B$1:$T$480,MATCH("Såld mängd produktionsspecifik fjärrvärme (GWh)",Miljö!$B$1:$T$1,0),FALSE)),"",VLOOKUP($B390,Miljö!$B$1:$T$480,MATCH("Såld mängd produktionsspecifik fjärrvärme (GWh)",Miljö!$B$1:$T$1,0),FALSE))</f>
        <v/>
      </c>
      <c r="J390" s="122" t="str">
        <f t="shared" si="6"/>
        <v>Växjö Energi AB</v>
      </c>
    </row>
    <row r="391" spans="1:10" x14ac:dyDescent="0.25">
      <c r="A391" t="s">
        <v>534</v>
      </c>
      <c r="B391" t="s">
        <v>538</v>
      </c>
      <c r="C391"/>
      <c r="D391" s="122" t="str">
        <f>IF(ISERROR(1/VLOOKUP($B391,Kraftvärmeprod!$B$1:$D$480,MATCH("Total värmeproduktion i kraftvärmeverk i kombinerad drift (GWh)",Kraftvärmeprod!$B$1:$AV$1,0),FALSE)),"Ej kraftvärme","Alternativproduktionsmetoden")</f>
        <v>Alternativproduktionsmetoden</v>
      </c>
      <c r="E391" s="122">
        <f>VLOOKUP($B391,Totalt!$B$1:$BP$480,MATCH("total el",Totalt!$B$1:$BP$1,0),FALSE)</f>
        <v>20.216799999999999</v>
      </c>
      <c r="F391" s="123">
        <f>IF(ISERROR(1/VLOOKUP($B391,Kraftvärmeprod!$B$1:$BD$480,MATCH("Total värmeproduktion i kraftvärmeverk i kombinerad drift (GWh)",Kraftvärmeprod!$B$1:$AV$1,0),FALSE)),"",VLOOKUP($B391,'Slutlig allokering kvv'!$B$1:$BA$480,MATCH(F$1,'Slutlig allokering kvv'!$B$1:$AS$1,0),FALSE))</f>
        <v>0.59729374306920935</v>
      </c>
      <c r="G391" s="122">
        <f>IF(ISERROR(1/VLOOKUP($B391,Kraftvärmeprod!$B$1:$AV$480,MATCH("Producerad elenergi i kraftvärmeverk (GWh)",Kraftvärmeprod!$B$1:$AV$1,0),FALSE)),"",VLOOKUP($B391,Kraftvärmeprod!$B$1:$AV$480,MATCH("Producerad elenergi i kraftvärmeverk (GWh)",Kraftvärmeprod!$B$1:$AV$1,0),FALSE))</f>
        <v>129.77799999999999</v>
      </c>
      <c r="H391" s="122" t="str">
        <f>IF(ISERROR(1/VLOOKUP($B391,Miljö!$B$1:$T$480,MATCH("Såld mängd produktionsspecifik fjärrvärme (GWh)",Miljö!$B$1:$T$1,0),FALSE)),"",VLOOKUP($B391,Miljö!$B$1:$T$480,MATCH("Såld mängd produktionsspecifik fjärrvärme (GWh)",Miljö!$B$1:$T$1,0),FALSE))</f>
        <v/>
      </c>
      <c r="J391" s="122" t="str">
        <f t="shared" si="6"/>
        <v>Växjö Energi AB</v>
      </c>
    </row>
    <row r="392" spans="1:10" x14ac:dyDescent="0.25">
      <c r="A392" t="s">
        <v>539</v>
      </c>
      <c r="B392" t="s">
        <v>540</v>
      </c>
      <c r="C392"/>
      <c r="D392" s="122" t="str">
        <f>IF(ISERROR(1/VLOOKUP($B392,Kraftvärmeprod!$B$1:$D$480,MATCH("Total värmeproduktion i kraftvärmeverk i kombinerad drift (GWh)",Kraftvärmeprod!$B$1:$AV$1,0),FALSE)),"Ej kraftvärme","Alternativproduktionsmetoden")</f>
        <v>Ej kraftvärme</v>
      </c>
      <c r="E392" s="122">
        <f>VLOOKUP($B392,Totalt!$B$1:$BP$480,MATCH("total el",Totalt!$B$1:$BP$1,0),FALSE)</f>
        <v>3.3487399999999998</v>
      </c>
      <c r="F392" s="123" t="str">
        <f>IF(ISERROR(1/VLOOKUP($B392,Kraftvärmeprod!$B$1:$BD$480,MATCH("Total värmeproduktion i kraftvärmeverk i kombinerad drift (GWh)",Kraftvärmeprod!$B$1:$AV$1,0),FALSE)),"",VLOOKUP($B392,'Slutlig allokering kvv'!$B$1:$BA$480,MATCH(F$1,'Slutlig allokering kvv'!$B$1:$AS$1,0),FALSE))</f>
        <v/>
      </c>
      <c r="G392" s="122" t="str">
        <f>IF(ISERROR(1/VLOOKUP($B392,Kraftvärmeprod!$B$1:$AV$480,MATCH("Producerad elenergi i kraftvärmeverk (GWh)",Kraftvärmeprod!$B$1:$AV$1,0),FALSE)),"",VLOOKUP($B392,Kraftvärmeprod!$B$1:$AV$480,MATCH("Producerad elenergi i kraftvärmeverk (GWh)",Kraftvärmeprod!$B$1:$AV$1,0),FALSE))</f>
        <v/>
      </c>
      <c r="H392" s="122" t="str">
        <f>IF(ISERROR(1/VLOOKUP($B392,Miljö!$B$1:$T$480,MATCH("Såld mängd produktionsspecifik fjärrvärme (GWh)",Miljö!$B$1:$T$1,0),FALSE)),"",VLOOKUP($B392,Miljö!$B$1:$T$480,MATCH("Såld mängd produktionsspecifik fjärrvärme (GWh)",Miljö!$B$1:$T$1,0),FALSE))</f>
        <v/>
      </c>
      <c r="J392" s="122" t="str">
        <f t="shared" si="6"/>
        <v>Ystad Energi AB</v>
      </c>
    </row>
    <row r="393" spans="1:10" x14ac:dyDescent="0.25">
      <c r="A393" t="s">
        <v>541</v>
      </c>
      <c r="B393" t="s">
        <v>542</v>
      </c>
      <c r="C393"/>
      <c r="D393" s="122" t="str">
        <f>IF(ISERROR(1/VLOOKUP($B393,Kraftvärmeprod!$B$1:$D$480,MATCH("Total värmeproduktion i kraftvärmeverk i kombinerad drift (GWh)",Kraftvärmeprod!$B$1:$AV$1,0),FALSE)),"Ej kraftvärme","Alternativproduktionsmetoden")</f>
        <v>Ej kraftvärme</v>
      </c>
      <c r="E393" s="122">
        <f>VLOOKUP($B393,Totalt!$B$1:$BP$480,MATCH("total el",Totalt!$B$1:$BP$1,0),FALSE)</f>
        <v>0.20399999999999999</v>
      </c>
      <c r="F393" s="123" t="str">
        <f>IF(ISERROR(1/VLOOKUP($B393,Kraftvärmeprod!$B$1:$BD$480,MATCH("Total värmeproduktion i kraftvärmeverk i kombinerad drift (GWh)",Kraftvärmeprod!$B$1:$AV$1,0),FALSE)),"",VLOOKUP($B393,'Slutlig allokering kvv'!$B$1:$BA$480,MATCH(F$1,'Slutlig allokering kvv'!$B$1:$AS$1,0),FALSE))</f>
        <v/>
      </c>
      <c r="G393" s="122" t="str">
        <f>IF(ISERROR(1/VLOOKUP($B393,Kraftvärmeprod!$B$1:$AV$480,MATCH("Producerad elenergi i kraftvärmeverk (GWh)",Kraftvärmeprod!$B$1:$AV$1,0),FALSE)),"",VLOOKUP($B393,Kraftvärmeprod!$B$1:$AV$480,MATCH("Producerad elenergi i kraftvärmeverk (GWh)",Kraftvärmeprod!$B$1:$AV$1,0),FALSE))</f>
        <v/>
      </c>
      <c r="H393" s="122" t="str">
        <f>IF(ISERROR(1/VLOOKUP($B393,Miljö!$B$1:$T$480,MATCH("Såld mängd produktionsspecifik fjärrvärme (GWh)",Miljö!$B$1:$T$1,0),FALSE)),"",VLOOKUP($B393,Miljö!$B$1:$T$480,MATCH("Såld mängd produktionsspecifik fjärrvärme (GWh)",Miljö!$B$1:$T$1,0),FALSE))</f>
        <v/>
      </c>
      <c r="J393" s="122" t="str">
        <f t="shared" si="6"/>
        <v>Ånge Energi AB</v>
      </c>
    </row>
    <row r="394" spans="1:10" x14ac:dyDescent="0.25">
      <c r="A394" t="s">
        <v>541</v>
      </c>
      <c r="B394" t="s">
        <v>543</v>
      </c>
      <c r="C394"/>
      <c r="D394" s="122" t="str">
        <f>IF(ISERROR(1/VLOOKUP($B394,Kraftvärmeprod!$B$1:$D$480,MATCH("Total värmeproduktion i kraftvärmeverk i kombinerad drift (GWh)",Kraftvärmeprod!$B$1:$AV$1,0),FALSE)),"Ej kraftvärme","Alternativproduktionsmetoden")</f>
        <v>Ej kraftvärme</v>
      </c>
      <c r="E394" s="122">
        <f>VLOOKUP($B394,Totalt!$B$1:$BP$480,MATCH("total el",Totalt!$B$1:$BP$1,0),FALSE)</f>
        <v>2.4E-2</v>
      </c>
      <c r="F394" s="123" t="str">
        <f>IF(ISERROR(1/VLOOKUP($B394,Kraftvärmeprod!$B$1:$BD$480,MATCH("Total värmeproduktion i kraftvärmeverk i kombinerad drift (GWh)",Kraftvärmeprod!$B$1:$AV$1,0),FALSE)),"",VLOOKUP($B394,'Slutlig allokering kvv'!$B$1:$BA$480,MATCH(F$1,'Slutlig allokering kvv'!$B$1:$AS$1,0),FALSE))</f>
        <v/>
      </c>
      <c r="G394" s="122" t="str">
        <f>IF(ISERROR(1/VLOOKUP($B394,Kraftvärmeprod!$B$1:$AV$480,MATCH("Producerad elenergi i kraftvärmeverk (GWh)",Kraftvärmeprod!$B$1:$AV$1,0),FALSE)),"",VLOOKUP($B394,Kraftvärmeprod!$B$1:$AV$480,MATCH("Producerad elenergi i kraftvärmeverk (GWh)",Kraftvärmeprod!$B$1:$AV$1,0),FALSE))</f>
        <v/>
      </c>
      <c r="H394" s="122" t="str">
        <f>IF(ISERROR(1/VLOOKUP($B394,Miljö!$B$1:$T$480,MATCH("Såld mängd produktionsspecifik fjärrvärme (GWh)",Miljö!$B$1:$T$1,0),FALSE)),"",VLOOKUP($B394,Miljö!$B$1:$T$480,MATCH("Såld mängd produktionsspecifik fjärrvärme (GWh)",Miljö!$B$1:$T$1,0),FALSE))</f>
        <v/>
      </c>
      <c r="J394" s="122" t="str">
        <f t="shared" si="6"/>
        <v>Ånge Energi AB</v>
      </c>
    </row>
    <row r="395" spans="1:10" x14ac:dyDescent="0.25">
      <c r="A395" t="s">
        <v>541</v>
      </c>
      <c r="B395" t="s">
        <v>544</v>
      </c>
      <c r="C395"/>
      <c r="D395" s="122" t="str">
        <f>IF(ISERROR(1/VLOOKUP($B395,Kraftvärmeprod!$B$1:$D$480,MATCH("Total värmeproduktion i kraftvärmeverk i kombinerad drift (GWh)",Kraftvärmeprod!$B$1:$AV$1,0),FALSE)),"Ej kraftvärme","Alternativproduktionsmetoden")</f>
        <v>Ej kraftvärme</v>
      </c>
      <c r="E395" s="122">
        <f>VLOOKUP($B395,Totalt!$B$1:$BP$480,MATCH("total el",Totalt!$B$1:$BP$1,0),FALSE)</f>
        <v>0.65010000000000001</v>
      </c>
      <c r="F395" s="123" t="str">
        <f>IF(ISERROR(1/VLOOKUP($B395,Kraftvärmeprod!$B$1:$BD$480,MATCH("Total värmeproduktion i kraftvärmeverk i kombinerad drift (GWh)",Kraftvärmeprod!$B$1:$AV$1,0),FALSE)),"",VLOOKUP($B395,'Slutlig allokering kvv'!$B$1:$BA$480,MATCH(F$1,'Slutlig allokering kvv'!$B$1:$AS$1,0),FALSE))</f>
        <v/>
      </c>
      <c r="G395" s="122" t="str">
        <f>IF(ISERROR(1/VLOOKUP($B395,Kraftvärmeprod!$B$1:$AV$480,MATCH("Producerad elenergi i kraftvärmeverk (GWh)",Kraftvärmeprod!$B$1:$AV$1,0),FALSE)),"",VLOOKUP($B395,Kraftvärmeprod!$B$1:$AV$480,MATCH("Producerad elenergi i kraftvärmeverk (GWh)",Kraftvärmeprod!$B$1:$AV$1,0),FALSE))</f>
        <v/>
      </c>
      <c r="H395" s="122" t="str">
        <f>IF(ISERROR(1/VLOOKUP($B395,Miljö!$B$1:$T$480,MATCH("Såld mängd produktionsspecifik fjärrvärme (GWh)",Miljö!$B$1:$T$1,0),FALSE)),"",VLOOKUP($B395,Miljö!$B$1:$T$480,MATCH("Såld mängd produktionsspecifik fjärrvärme (GWh)",Miljö!$B$1:$T$1,0),FALSE))</f>
        <v/>
      </c>
      <c r="J395" s="122" t="str">
        <f t="shared" si="6"/>
        <v>Ånge Energi AB</v>
      </c>
    </row>
    <row r="396" spans="1:10" x14ac:dyDescent="0.25">
      <c r="A396" t="s">
        <v>545</v>
      </c>
      <c r="B396" t="s">
        <v>546</v>
      </c>
      <c r="C396"/>
      <c r="D396" s="122" t="str">
        <f>IF(ISERROR(1/VLOOKUP($B396,Kraftvärmeprod!$B$1:$D$480,MATCH("Total värmeproduktion i kraftvärmeverk i kombinerad drift (GWh)",Kraftvärmeprod!$B$1:$AV$1,0),FALSE)),"Ej kraftvärme","Alternativproduktionsmetoden")</f>
        <v>Ej kraftvärme</v>
      </c>
      <c r="E396" s="122">
        <f>VLOOKUP($B396,Totalt!$B$1:$BP$480,MATCH("total el",Totalt!$B$1:$BP$1,0),FALSE)</f>
        <v>0</v>
      </c>
      <c r="F396" s="123" t="str">
        <f>IF(ISERROR(1/VLOOKUP($B396,Kraftvärmeprod!$B$1:$BD$480,MATCH("Total värmeproduktion i kraftvärmeverk i kombinerad drift (GWh)",Kraftvärmeprod!$B$1:$AV$1,0),FALSE)),"",VLOOKUP($B396,'Slutlig allokering kvv'!$B$1:$BA$480,MATCH(F$1,'Slutlig allokering kvv'!$B$1:$AS$1,0),FALSE))</f>
        <v/>
      </c>
      <c r="G396" s="122" t="str">
        <f>IF(ISERROR(1/VLOOKUP($B396,Kraftvärmeprod!$B$1:$AV$480,MATCH("Producerad elenergi i kraftvärmeverk (GWh)",Kraftvärmeprod!$B$1:$AV$1,0),FALSE)),"",VLOOKUP($B396,Kraftvärmeprod!$B$1:$AV$480,MATCH("Producerad elenergi i kraftvärmeverk (GWh)",Kraftvärmeprod!$B$1:$AV$1,0),FALSE))</f>
        <v/>
      </c>
      <c r="H396" s="122" t="str">
        <f>IF(ISERROR(1/VLOOKUP($B396,Miljö!$B$1:$T$480,MATCH("Såld mängd produktionsspecifik fjärrvärme (GWh)",Miljö!$B$1:$T$1,0),FALSE)),"",VLOOKUP($B396,Miljö!$B$1:$T$480,MATCH("Såld mängd produktionsspecifik fjärrvärme (GWh)",Miljö!$B$1:$T$1,0),FALSE))</f>
        <v/>
      </c>
      <c r="J396" s="122" t="str">
        <f t="shared" si="6"/>
        <v>Älvsbyns Energi AB</v>
      </c>
    </row>
    <row r="397" spans="1:10" x14ac:dyDescent="0.25">
      <c r="A397" t="s">
        <v>547</v>
      </c>
      <c r="B397" t="s">
        <v>548</v>
      </c>
      <c r="C397"/>
      <c r="D397" s="122" t="str">
        <f>IF(ISERROR(1/VLOOKUP($B397,Kraftvärmeprod!$B$1:$D$480,MATCH("Total värmeproduktion i kraftvärmeverk i kombinerad drift (GWh)",Kraftvärmeprod!$B$1:$AV$1,0),FALSE)),"Ej kraftvärme","Alternativproduktionsmetoden")</f>
        <v>Alternativproduktionsmetoden</v>
      </c>
      <c r="E397" s="122">
        <f>VLOOKUP($B397,Totalt!$B$1:$BP$480,MATCH("total el",Totalt!$B$1:$BP$1,0),FALSE)</f>
        <v>40.617000000000004</v>
      </c>
      <c r="F397" s="123">
        <f>IF(ISERROR(1/VLOOKUP($B397,Kraftvärmeprod!$B$1:$BD$480,MATCH("Total värmeproduktion i kraftvärmeverk i kombinerad drift (GWh)",Kraftvärmeprod!$B$1:$AV$1,0),FALSE)),"",VLOOKUP($B397,'Slutlig allokering kvv'!$B$1:$BA$480,MATCH(F$1,'Slutlig allokering kvv'!$B$1:$AS$1,0),FALSE))</f>
        <v>0.43894898656342518</v>
      </c>
      <c r="G397" s="122">
        <f>IF(ISERROR(1/VLOOKUP($B397,Kraftvärmeprod!$B$1:$AV$480,MATCH("Producerad elenergi i kraftvärmeverk (GWh)",Kraftvärmeprod!$B$1:$AV$1,0),FALSE)),"",VLOOKUP($B397,Kraftvärmeprod!$B$1:$AV$480,MATCH("Producerad elenergi i kraftvärmeverk (GWh)",Kraftvärmeprod!$B$1:$AV$1,0),FALSE))</f>
        <v>187</v>
      </c>
      <c r="H397" s="122">
        <f>IF(ISERROR(1/VLOOKUP($B397,Miljö!$B$1:$T$480,MATCH("Såld mängd produktionsspecifik fjärrvärme (GWh)",Miljö!$B$1:$T$1,0),FALSE)),"",VLOOKUP($B397,Miljö!$B$1:$T$480,MATCH("Såld mängd produktionsspecifik fjärrvärme (GWh)",Miljö!$B$1:$T$1,0),FALSE))</f>
        <v>89.3</v>
      </c>
      <c r="J397" s="122" t="str">
        <f t="shared" si="6"/>
        <v>Öresundskraft AB</v>
      </c>
    </row>
    <row r="398" spans="1:10" x14ac:dyDescent="0.25">
      <c r="A398" t="s">
        <v>547</v>
      </c>
      <c r="B398" t="s">
        <v>549</v>
      </c>
      <c r="C398"/>
      <c r="D398" s="122" t="str">
        <f>IF(ISERROR(1/VLOOKUP($B398,Kraftvärmeprod!$B$1:$D$480,MATCH("Total värmeproduktion i kraftvärmeverk i kombinerad drift (GWh)",Kraftvärmeprod!$B$1:$AV$1,0),FALSE)),"Ej kraftvärme","Alternativproduktionsmetoden")</f>
        <v>Ej kraftvärme</v>
      </c>
      <c r="E398" s="122">
        <f>VLOOKUP($B398,Totalt!$B$1:$BP$480,MATCH("total el",Totalt!$B$1:$BP$1,0),FALSE)</f>
        <v>6.1445E-2</v>
      </c>
      <c r="F398" s="123" t="str">
        <f>IF(ISERROR(1/VLOOKUP($B398,Kraftvärmeprod!$B$1:$BD$480,MATCH("Total värmeproduktion i kraftvärmeverk i kombinerad drift (GWh)",Kraftvärmeprod!$B$1:$AV$1,0),FALSE)),"",VLOOKUP($B398,'Slutlig allokering kvv'!$B$1:$BA$480,MATCH(F$1,'Slutlig allokering kvv'!$B$1:$AS$1,0),FALSE))</f>
        <v/>
      </c>
      <c r="G398" s="122" t="str">
        <f>IF(ISERROR(1/VLOOKUP($B398,Kraftvärmeprod!$B$1:$AV$480,MATCH("Producerad elenergi i kraftvärmeverk (GWh)",Kraftvärmeprod!$B$1:$AV$1,0),FALSE)),"",VLOOKUP($B398,Kraftvärmeprod!$B$1:$AV$480,MATCH("Producerad elenergi i kraftvärmeverk (GWh)",Kraftvärmeprod!$B$1:$AV$1,0),FALSE))</f>
        <v/>
      </c>
      <c r="H398" s="122" t="str">
        <f>IF(ISERROR(1/VLOOKUP($B398,Miljö!$B$1:$T$480,MATCH("Såld mängd produktionsspecifik fjärrvärme (GWh)",Miljö!$B$1:$T$1,0),FALSE)),"",VLOOKUP($B398,Miljö!$B$1:$T$480,MATCH("Såld mängd produktionsspecifik fjärrvärme (GWh)",Miljö!$B$1:$T$1,0),FALSE))</f>
        <v/>
      </c>
      <c r="J398" s="122" t="str">
        <f t="shared" si="6"/>
        <v>Öresundskraft AB</v>
      </c>
    </row>
    <row r="399" spans="1:10" x14ac:dyDescent="0.25">
      <c r="A399" t="s">
        <v>547</v>
      </c>
      <c r="B399" t="s">
        <v>550</v>
      </c>
      <c r="C399"/>
      <c r="D399" s="122" t="str">
        <f>IF(ISERROR(1/VLOOKUP($B399,Kraftvärmeprod!$B$1:$D$480,MATCH("Total värmeproduktion i kraftvärmeverk i kombinerad drift (GWh)",Kraftvärmeprod!$B$1:$AV$1,0),FALSE)),"Ej kraftvärme","Alternativproduktionsmetoden")</f>
        <v>Ej kraftvärme</v>
      </c>
      <c r="E399" s="122">
        <f>VLOOKUP($B399,Totalt!$B$1:$BP$480,MATCH("total el",Totalt!$B$1:$BP$1,0),FALSE)</f>
        <v>0.21299999999999999</v>
      </c>
      <c r="F399" s="123" t="str">
        <f>IF(ISERROR(1/VLOOKUP($B399,Kraftvärmeprod!$B$1:$BD$480,MATCH("Total värmeproduktion i kraftvärmeverk i kombinerad drift (GWh)",Kraftvärmeprod!$B$1:$AV$1,0),FALSE)),"",VLOOKUP($B399,'Slutlig allokering kvv'!$B$1:$BA$480,MATCH(F$1,'Slutlig allokering kvv'!$B$1:$AS$1,0),FALSE))</f>
        <v/>
      </c>
      <c r="G399" s="122" t="str">
        <f>IF(ISERROR(1/VLOOKUP($B399,Kraftvärmeprod!$B$1:$AV$480,MATCH("Producerad elenergi i kraftvärmeverk (GWh)",Kraftvärmeprod!$B$1:$AV$1,0),FALSE)),"",VLOOKUP($B399,Kraftvärmeprod!$B$1:$AV$480,MATCH("Producerad elenergi i kraftvärmeverk (GWh)",Kraftvärmeprod!$B$1:$AV$1,0),FALSE))</f>
        <v/>
      </c>
      <c r="H399" s="122" t="str">
        <f>IF(ISERROR(1/VLOOKUP($B399,Miljö!$B$1:$T$480,MATCH("Såld mängd produktionsspecifik fjärrvärme (GWh)",Miljö!$B$1:$T$1,0),FALSE)),"",VLOOKUP($B399,Miljö!$B$1:$T$480,MATCH("Såld mängd produktionsspecifik fjärrvärme (GWh)",Miljö!$B$1:$T$1,0),FALSE))</f>
        <v/>
      </c>
      <c r="J399" s="122" t="str">
        <f t="shared" si="6"/>
        <v>Öresundskraft AB</v>
      </c>
    </row>
    <row r="400" spans="1:10" x14ac:dyDescent="0.25">
      <c r="A400" t="s">
        <v>547</v>
      </c>
      <c r="B400" t="s">
        <v>551</v>
      </c>
      <c r="C400"/>
      <c r="D400" s="122" t="str">
        <f>IF(ISERROR(1/VLOOKUP($B400,Kraftvärmeprod!$B$1:$D$480,MATCH("Total värmeproduktion i kraftvärmeverk i kombinerad drift (GWh)",Kraftvärmeprod!$B$1:$AV$1,0),FALSE)),"Ej kraftvärme","Alternativproduktionsmetoden")</f>
        <v>Ej kraftvärme</v>
      </c>
      <c r="E400" s="122">
        <f>VLOOKUP($B400,Totalt!$B$1:$BP$480,MATCH("total el",Totalt!$B$1:$BP$1,0),FALSE)</f>
        <v>8.5370000000000008</v>
      </c>
      <c r="F400" s="123" t="str">
        <f>IF(ISERROR(1/VLOOKUP($B400,Kraftvärmeprod!$B$1:$BD$480,MATCH("Total värmeproduktion i kraftvärmeverk i kombinerad drift (GWh)",Kraftvärmeprod!$B$1:$AV$1,0),FALSE)),"",VLOOKUP($B400,'Slutlig allokering kvv'!$B$1:$BA$480,MATCH(F$1,'Slutlig allokering kvv'!$B$1:$AS$1,0),FALSE))</f>
        <v/>
      </c>
      <c r="G400" s="122" t="str">
        <f>IF(ISERROR(1/VLOOKUP($B400,Kraftvärmeprod!$B$1:$AV$480,MATCH("Producerad elenergi i kraftvärmeverk (GWh)",Kraftvärmeprod!$B$1:$AV$1,0),FALSE)),"",VLOOKUP($B400,Kraftvärmeprod!$B$1:$AV$480,MATCH("Producerad elenergi i kraftvärmeverk (GWh)",Kraftvärmeprod!$B$1:$AV$1,0),FALSE))</f>
        <v/>
      </c>
      <c r="H400" s="122" t="str">
        <f>IF(ISERROR(1/VLOOKUP($B400,Miljö!$B$1:$T$480,MATCH("Såld mängd produktionsspecifik fjärrvärme (GWh)",Miljö!$B$1:$T$1,0),FALSE)),"",VLOOKUP($B400,Miljö!$B$1:$T$480,MATCH("Såld mängd produktionsspecifik fjärrvärme (GWh)",Miljö!$B$1:$T$1,0),FALSE))</f>
        <v/>
      </c>
      <c r="J400" s="122" t="str">
        <f t="shared" si="6"/>
        <v>Öresundskraft AB</v>
      </c>
    </row>
    <row r="401" spans="1:15" x14ac:dyDescent="0.25">
      <c r="A401" t="s">
        <v>552</v>
      </c>
      <c r="B401" t="s">
        <v>553</v>
      </c>
      <c r="C401"/>
      <c r="D401" s="122" t="str">
        <f>IF(ISERROR(1/VLOOKUP($B401,Kraftvärmeprod!$B$1:$D$480,MATCH("Total värmeproduktion i kraftvärmeverk i kombinerad drift (GWh)",Kraftvärmeprod!$B$1:$AV$1,0),FALSE)),"Ej kraftvärme","Alternativproduktionsmetoden")</f>
        <v>Ej kraftvärme</v>
      </c>
      <c r="E401" s="122">
        <f>VLOOKUP($B401,Totalt!$B$1:$BP$480,MATCH("total el",Totalt!$B$1:$BP$1,0),FALSE)</f>
        <v>0.747</v>
      </c>
      <c r="F401" s="123" t="str">
        <f>IF(ISERROR(1/VLOOKUP($B401,Kraftvärmeprod!$B$1:$BD$480,MATCH("Total värmeproduktion i kraftvärmeverk i kombinerad drift (GWh)",Kraftvärmeprod!$B$1:$AV$1,0),FALSE)),"",VLOOKUP($B401,'Slutlig allokering kvv'!$B$1:$BA$480,MATCH(F$1,'Slutlig allokering kvv'!$B$1:$AS$1,0),FALSE))</f>
        <v/>
      </c>
      <c r="G401" s="122" t="str">
        <f>IF(ISERROR(1/VLOOKUP($B401,Kraftvärmeprod!$B$1:$AV$480,MATCH("Producerad elenergi i kraftvärmeverk (GWh)",Kraftvärmeprod!$B$1:$AV$1,0),FALSE)),"",VLOOKUP($B401,Kraftvärmeprod!$B$1:$AV$480,MATCH("Producerad elenergi i kraftvärmeverk (GWh)",Kraftvärmeprod!$B$1:$AV$1,0),FALSE))</f>
        <v/>
      </c>
      <c r="H401" s="122" t="str">
        <f>IF(ISERROR(1/VLOOKUP($B401,Miljö!$B$1:$T$480,MATCH("Såld mängd produktionsspecifik fjärrvärme (GWh)",Miljö!$B$1:$T$1,0),FALSE)),"",VLOOKUP($B401,Miljö!$B$1:$T$480,MATCH("Såld mängd produktionsspecifik fjärrvärme (GWh)",Miljö!$B$1:$T$1,0),FALSE))</f>
        <v/>
      </c>
      <c r="J401" s="122" t="str">
        <f t="shared" si="6"/>
        <v>Örkelljunga Fjärrvärmeverk AB</v>
      </c>
    </row>
    <row r="402" spans="1:15" x14ac:dyDescent="0.25">
      <c r="A402" t="s">
        <v>554</v>
      </c>
      <c r="B402" t="s">
        <v>555</v>
      </c>
      <c r="C402"/>
      <c r="D402" s="122" t="str">
        <f>IF(ISERROR(1/VLOOKUP($B402,Kraftvärmeprod!$B$1:$D$480,MATCH("Total värmeproduktion i kraftvärmeverk i kombinerad drift (GWh)",Kraftvärmeprod!$B$1:$AV$1,0),FALSE)),"Ej kraftvärme","Alternativproduktionsmetoden")</f>
        <v>Ej kraftvärme</v>
      </c>
      <c r="E402" s="122">
        <f>VLOOKUP($B402,Totalt!$B$1:$BP$480,MATCH("total el",Totalt!$B$1:$BP$1,0),FALSE)</f>
        <v>1.7</v>
      </c>
      <c r="F402" s="123" t="str">
        <f>IF(ISERROR(1/VLOOKUP($B402,Kraftvärmeprod!$B$1:$BD$480,MATCH("Total värmeproduktion i kraftvärmeverk i kombinerad drift (GWh)",Kraftvärmeprod!$B$1:$AV$1,0),FALSE)),"",VLOOKUP($B402,'Slutlig allokering kvv'!$B$1:$BA$480,MATCH(F$1,'Slutlig allokering kvv'!$B$1:$AS$1,0),FALSE))</f>
        <v/>
      </c>
      <c r="G402" s="122" t="str">
        <f>IF(ISERROR(1/VLOOKUP($B402,Kraftvärmeprod!$B$1:$AV$480,MATCH("Producerad elenergi i kraftvärmeverk (GWh)",Kraftvärmeprod!$B$1:$AV$1,0),FALSE)),"",VLOOKUP($B402,Kraftvärmeprod!$B$1:$AV$480,MATCH("Producerad elenergi i kraftvärmeverk (GWh)",Kraftvärmeprod!$B$1:$AV$1,0),FALSE))</f>
        <v/>
      </c>
      <c r="H402" s="122" t="str">
        <f>IF(ISERROR(1/VLOOKUP($B402,Miljö!$B$1:$T$480,MATCH("Såld mängd produktionsspecifik fjärrvärme (GWh)",Miljö!$B$1:$T$1,0),FALSE)),"",VLOOKUP($B402,Miljö!$B$1:$T$480,MATCH("Såld mängd produktionsspecifik fjärrvärme (GWh)",Miljö!$B$1:$T$1,0),FALSE))</f>
        <v/>
      </c>
      <c r="J402" s="122" t="str">
        <f t="shared" si="6"/>
        <v>Österlens Kraft AB</v>
      </c>
    </row>
    <row r="403" spans="1:15" x14ac:dyDescent="0.25">
      <c r="A403" t="s">
        <v>556</v>
      </c>
      <c r="B403" t="s">
        <v>557</v>
      </c>
      <c r="C403"/>
      <c r="D403" s="122" t="str">
        <f>IF(ISERROR(1/VLOOKUP($B403,Kraftvärmeprod!$B$1:$D$480,MATCH("Total värmeproduktion i kraftvärmeverk i kombinerad drift (GWh)",Kraftvärmeprod!$B$1:$AV$1,0),FALSE)),"Ej kraftvärme","Alternativproduktionsmetoden")</f>
        <v>Ej kraftvärme</v>
      </c>
      <c r="E403" s="122">
        <f>VLOOKUP($B403,Totalt!$B$1:$BP$480,MATCH("total el",Totalt!$B$1:$BP$1,0),FALSE)</f>
        <v>0.25198999999999999</v>
      </c>
      <c r="F403" s="123" t="str">
        <f>IF(ISERROR(1/VLOOKUP($B403,Kraftvärmeprod!$B$1:$BD$480,MATCH("Total värmeproduktion i kraftvärmeverk i kombinerad drift (GWh)",Kraftvärmeprod!$B$1:$AV$1,0),FALSE)),"",VLOOKUP($B403,'Slutlig allokering kvv'!$B$1:$BA$480,MATCH(F$1,'Slutlig allokering kvv'!$B$1:$AS$1,0),FALSE))</f>
        <v/>
      </c>
      <c r="G403" s="122" t="str">
        <f>IF(ISERROR(1/VLOOKUP($B403,Kraftvärmeprod!$B$1:$AV$480,MATCH("Producerad elenergi i kraftvärmeverk (GWh)",Kraftvärmeprod!$B$1:$AV$1,0),FALSE)),"",VLOOKUP($B403,Kraftvärmeprod!$B$1:$AV$480,MATCH("Producerad elenergi i kraftvärmeverk (GWh)",Kraftvärmeprod!$B$1:$AV$1,0),FALSE))</f>
        <v/>
      </c>
      <c r="H403" s="122" t="str">
        <f>IF(ISERROR(1/VLOOKUP($B403,Miljö!$B$1:$T$480,MATCH("Såld mängd produktionsspecifik fjärrvärme (GWh)",Miljö!$B$1:$T$1,0),FALSE)),"",VLOOKUP($B403,Miljö!$B$1:$T$480,MATCH("Såld mängd produktionsspecifik fjärrvärme (GWh)",Miljö!$B$1:$T$1,0),FALSE))</f>
        <v/>
      </c>
      <c r="J403" s="122" t="str">
        <f t="shared" si="6"/>
        <v>Övik Energi AB</v>
      </c>
    </row>
    <row r="404" spans="1:15" x14ac:dyDescent="0.25">
      <c r="A404" t="s">
        <v>556</v>
      </c>
      <c r="B404" t="s">
        <v>558</v>
      </c>
      <c r="C404"/>
      <c r="D404" s="122" t="str">
        <f>IF(ISERROR(1/VLOOKUP($B404,Kraftvärmeprod!$B$1:$D$480,MATCH("Total värmeproduktion i kraftvärmeverk i kombinerad drift (GWh)",Kraftvärmeprod!$B$1:$AV$1,0),FALSE)),"Ej kraftvärme","Alternativproduktionsmetoden")</f>
        <v>Ej kraftvärme</v>
      </c>
      <c r="E404" s="122">
        <f>VLOOKUP($B404,Totalt!$B$1:$BP$480,MATCH("total el",Totalt!$B$1:$BP$1,0),FALSE)</f>
        <v>1.7056499999999999</v>
      </c>
      <c r="F404" s="123" t="str">
        <f>IF(ISERROR(1/VLOOKUP($B404,Kraftvärmeprod!$B$1:$BD$480,MATCH("Total värmeproduktion i kraftvärmeverk i kombinerad drift (GWh)",Kraftvärmeprod!$B$1:$AV$1,0),FALSE)),"",VLOOKUP($B404,'Slutlig allokering kvv'!$B$1:$BA$480,MATCH(F$1,'Slutlig allokering kvv'!$B$1:$AS$1,0),FALSE))</f>
        <v/>
      </c>
      <c r="G404" s="122" t="str">
        <f>IF(ISERROR(1/VLOOKUP($B404,Kraftvärmeprod!$B$1:$AV$480,MATCH("Producerad elenergi i kraftvärmeverk (GWh)",Kraftvärmeprod!$B$1:$AV$1,0),FALSE)),"",VLOOKUP($B404,Kraftvärmeprod!$B$1:$AV$480,MATCH("Producerad elenergi i kraftvärmeverk (GWh)",Kraftvärmeprod!$B$1:$AV$1,0),FALSE))</f>
        <v/>
      </c>
      <c r="H404" s="122" t="str">
        <f>IF(ISERROR(1/VLOOKUP($B404,Miljö!$B$1:$T$480,MATCH("Såld mängd produktionsspecifik fjärrvärme (GWh)",Miljö!$B$1:$T$1,0),FALSE)),"",VLOOKUP($B404,Miljö!$B$1:$T$480,MATCH("Såld mängd produktionsspecifik fjärrvärme (GWh)",Miljö!$B$1:$T$1,0),FALSE))</f>
        <v/>
      </c>
      <c r="J404" s="122" t="str">
        <f t="shared" si="6"/>
        <v>Övik Energi AB</v>
      </c>
    </row>
    <row r="405" spans="1:15" x14ac:dyDescent="0.25">
      <c r="A405" t="s">
        <v>556</v>
      </c>
      <c r="B405" t="s">
        <v>559</v>
      </c>
      <c r="C405"/>
      <c r="D405" s="122" t="str">
        <f>IF(ISERROR(1/VLOOKUP($B405,Kraftvärmeprod!$B$1:$D$480,MATCH("Total värmeproduktion i kraftvärmeverk i kombinerad drift (GWh)",Kraftvärmeprod!$B$1:$AV$1,0),FALSE)),"Ej kraftvärme","Alternativproduktionsmetoden")</f>
        <v>Ej kraftvärme</v>
      </c>
      <c r="E405" s="122">
        <f>VLOOKUP($B405,Totalt!$B$1:$BP$480,MATCH("total el",Totalt!$B$1:$BP$1,0),FALSE)</f>
        <v>3.5009999999999999E-2</v>
      </c>
      <c r="F405" s="123" t="str">
        <f>IF(ISERROR(1/VLOOKUP($B405,Kraftvärmeprod!$B$1:$BD$480,MATCH("Total värmeproduktion i kraftvärmeverk i kombinerad drift (GWh)",Kraftvärmeprod!$B$1:$AV$1,0),FALSE)),"",VLOOKUP($B405,'Slutlig allokering kvv'!$B$1:$BA$480,MATCH(F$1,'Slutlig allokering kvv'!$B$1:$AS$1,0),FALSE))</f>
        <v/>
      </c>
      <c r="G405" s="122" t="str">
        <f>IF(ISERROR(1/VLOOKUP($B405,Kraftvärmeprod!$B$1:$AV$480,MATCH("Producerad elenergi i kraftvärmeverk (GWh)",Kraftvärmeprod!$B$1:$AV$1,0),FALSE)),"",VLOOKUP($B405,Kraftvärmeprod!$B$1:$AV$480,MATCH("Producerad elenergi i kraftvärmeverk (GWh)",Kraftvärmeprod!$B$1:$AV$1,0),FALSE))</f>
        <v/>
      </c>
      <c r="H405" s="122" t="str">
        <f>IF(ISERROR(1/VLOOKUP($B405,Miljö!$B$1:$T$480,MATCH("Såld mängd produktionsspecifik fjärrvärme (GWh)",Miljö!$B$1:$T$1,0),FALSE)),"",VLOOKUP($B405,Miljö!$B$1:$T$480,MATCH("Såld mängd produktionsspecifik fjärrvärme (GWh)",Miljö!$B$1:$T$1,0),FALSE))</f>
        <v/>
      </c>
      <c r="J405" s="122" t="str">
        <f t="shared" si="6"/>
        <v>Övik Energi AB</v>
      </c>
    </row>
    <row r="406" spans="1:15" x14ac:dyDescent="0.25">
      <c r="A406" t="s">
        <v>556</v>
      </c>
      <c r="B406" t="s">
        <v>560</v>
      </c>
      <c r="C406"/>
      <c r="D406" s="122" t="str">
        <f>IF(ISERROR(1/VLOOKUP($B406,Kraftvärmeprod!$B$1:$D$480,MATCH("Total värmeproduktion i kraftvärmeverk i kombinerad drift (GWh)",Kraftvärmeprod!$B$1:$AV$1,0),FALSE)),"Ej kraftvärme","Alternativproduktionsmetoden")</f>
        <v>Ej kraftvärme</v>
      </c>
      <c r="E406" s="122">
        <f>VLOOKUP($B406,Totalt!$B$1:$BP$480,MATCH("total el",Totalt!$B$1:$BP$1,0),FALSE)</f>
        <v>0.18437999999999999</v>
      </c>
      <c r="F406" s="123" t="str">
        <f>IF(ISERROR(1/VLOOKUP($B406,Kraftvärmeprod!$B$1:$BD$480,MATCH("Total värmeproduktion i kraftvärmeverk i kombinerad drift (GWh)",Kraftvärmeprod!$B$1:$AV$1,0),FALSE)),"",VLOOKUP($B406,'Slutlig allokering kvv'!$B$1:$BA$480,MATCH(F$1,'Slutlig allokering kvv'!$B$1:$AS$1,0),FALSE))</f>
        <v/>
      </c>
      <c r="G406" s="122" t="str">
        <f>IF(ISERROR(1/VLOOKUP($B406,Kraftvärmeprod!$B$1:$AV$480,MATCH("Producerad elenergi i kraftvärmeverk (GWh)",Kraftvärmeprod!$B$1:$AV$1,0),FALSE)),"",VLOOKUP($B406,Kraftvärmeprod!$B$1:$AV$480,MATCH("Producerad elenergi i kraftvärmeverk (GWh)",Kraftvärmeprod!$B$1:$AV$1,0),FALSE))</f>
        <v/>
      </c>
      <c r="H406" s="122" t="str">
        <f>IF(ISERROR(1/VLOOKUP($B406,Miljö!$B$1:$T$480,MATCH("Såld mängd produktionsspecifik fjärrvärme (GWh)",Miljö!$B$1:$T$1,0),FALSE)),"",VLOOKUP($B406,Miljö!$B$1:$T$480,MATCH("Såld mängd produktionsspecifik fjärrvärme (GWh)",Miljö!$B$1:$T$1,0),FALSE))</f>
        <v/>
      </c>
      <c r="J406" s="122" t="str">
        <f t="shared" si="6"/>
        <v>Övik Energi AB</v>
      </c>
    </row>
    <row r="407" spans="1:15" x14ac:dyDescent="0.25">
      <c r="A407" t="s">
        <v>556</v>
      </c>
      <c r="B407" t="s">
        <v>561</v>
      </c>
      <c r="C407"/>
      <c r="D407" s="122" t="str">
        <f>IF(ISERROR(1/VLOOKUP($B407,Kraftvärmeprod!$B$1:$D$480,MATCH("Total värmeproduktion i kraftvärmeverk i kombinerad drift (GWh)",Kraftvärmeprod!$B$1:$AV$1,0),FALSE)),"Ej kraftvärme","Alternativproduktionsmetoden")</f>
        <v>Ej kraftvärme</v>
      </c>
      <c r="E407" s="122">
        <f>VLOOKUP($B407,Totalt!$B$1:$BP$480,MATCH("total el",Totalt!$B$1:$BP$1,0),FALSE)</f>
        <v>1.593E-2</v>
      </c>
      <c r="F407" s="123" t="str">
        <f>IF(ISERROR(1/VLOOKUP($B407,Kraftvärmeprod!$B$1:$BD$480,MATCH("Total värmeproduktion i kraftvärmeverk i kombinerad drift (GWh)",Kraftvärmeprod!$B$1:$AV$1,0),FALSE)),"",VLOOKUP($B407,'Slutlig allokering kvv'!$B$1:$BA$480,MATCH(F$1,'Slutlig allokering kvv'!$B$1:$AS$1,0),FALSE))</f>
        <v/>
      </c>
      <c r="G407" s="122" t="str">
        <f>IF(ISERROR(1/VLOOKUP($B407,Kraftvärmeprod!$B$1:$AV$480,MATCH("Producerad elenergi i kraftvärmeverk (GWh)",Kraftvärmeprod!$B$1:$AV$1,0),FALSE)),"",VLOOKUP($B407,Kraftvärmeprod!$B$1:$AV$480,MATCH("Producerad elenergi i kraftvärmeverk (GWh)",Kraftvärmeprod!$B$1:$AV$1,0),FALSE))</f>
        <v/>
      </c>
      <c r="H407" s="122" t="str">
        <f>IF(ISERROR(1/VLOOKUP($B407,Miljö!$B$1:$T$480,MATCH("Såld mängd produktionsspecifik fjärrvärme (GWh)",Miljö!$B$1:$T$1,0),FALSE)),"",VLOOKUP($B407,Miljö!$B$1:$T$480,MATCH("Såld mängd produktionsspecifik fjärrvärme (GWh)",Miljö!$B$1:$T$1,0),FALSE))</f>
        <v/>
      </c>
      <c r="J407" s="122" t="str">
        <f t="shared" si="6"/>
        <v>Övik Energi AB</v>
      </c>
    </row>
    <row r="408" spans="1:15" x14ac:dyDescent="0.25">
      <c r="A408" t="s">
        <v>556</v>
      </c>
      <c r="B408" t="s">
        <v>562</v>
      </c>
      <c r="C408"/>
      <c r="D408" s="122" t="str">
        <f>IF(ISERROR(1/VLOOKUP($B408,Kraftvärmeprod!$B$1:$D$480,MATCH("Total värmeproduktion i kraftvärmeverk i kombinerad drift (GWh)",Kraftvärmeprod!$B$1:$AV$1,0),FALSE)),"Ej kraftvärme","Alternativproduktionsmetoden")</f>
        <v>Alternativproduktionsmetoden</v>
      </c>
      <c r="E408" s="122">
        <f>VLOOKUP($B408,Totalt!$B$1:$BP$480,MATCH("total el",Totalt!$B$1:$BP$1,0),FALSE)</f>
        <v>17.527999999999999</v>
      </c>
      <c r="F408" s="123">
        <f>IF(ISERROR(1/VLOOKUP($B408,Kraftvärmeprod!$B$1:$BD$480,MATCH("Total värmeproduktion i kraftvärmeverk i kombinerad drift (GWh)",Kraftvärmeprod!$B$1:$AV$1,0),FALSE)),"",VLOOKUP($B408,'Slutlig allokering kvv'!$B$1:$BA$480,MATCH(F$1,'Slutlig allokering kvv'!$B$1:$AS$1,0),FALSE))</f>
        <v>0.51262515070857184</v>
      </c>
      <c r="G408" s="122">
        <f>IF(ISERROR(1/VLOOKUP($B408,Kraftvärmeprod!$B$1:$AV$480,MATCH("Producerad elenergi i kraftvärmeverk (GWh)",Kraftvärmeprod!$B$1:$AV$1,0),FALSE)),"",VLOOKUP($B408,Kraftvärmeprod!$B$1:$AV$480,MATCH("Producerad elenergi i kraftvärmeverk (GWh)",Kraftvärmeprod!$B$1:$AV$1,0),FALSE))</f>
        <v>93.537000000000006</v>
      </c>
      <c r="H408" s="122" t="str">
        <f>IF(ISERROR(1/VLOOKUP($B408,Miljö!$B$1:$T$480,MATCH("Såld mängd produktionsspecifik fjärrvärme (GWh)",Miljö!$B$1:$T$1,0),FALSE)),"",VLOOKUP($B408,Miljö!$B$1:$T$480,MATCH("Såld mängd produktionsspecifik fjärrvärme (GWh)",Miljö!$B$1:$T$1,0),FALSE))</f>
        <v/>
      </c>
      <c r="J408" s="122" t="str">
        <f t="shared" si="6"/>
        <v>Övik Energi AB</v>
      </c>
    </row>
    <row r="409" spans="1:15" x14ac:dyDescent="0.25">
      <c r="A409" t="s">
        <v>556</v>
      </c>
      <c r="B409" t="s">
        <v>563</v>
      </c>
      <c r="C409"/>
      <c r="D409" s="122" t="str">
        <f>IF(ISERROR(1/VLOOKUP($B409,Kraftvärmeprod!$B$1:$D$480,MATCH("Total värmeproduktion i kraftvärmeverk i kombinerad drift (GWh)",Kraftvärmeprod!$B$1:$AV$1,0),FALSE)),"Ej kraftvärme","Alternativproduktionsmetoden")</f>
        <v>Alternativproduktionsmetoden</v>
      </c>
      <c r="E409" s="122">
        <f>VLOOKUP($B409,Totalt!$B$1:$BP$480,MATCH("total el",Totalt!$B$1:$BP$1,0),FALSE)</f>
        <v>6.4072399999999998</v>
      </c>
      <c r="F409" s="123">
        <f>IF(ISERROR(1/VLOOKUP($B409,Kraftvärmeprod!$B$1:$BD$480,MATCH("Total värmeproduktion i kraftvärmeverk i kombinerad drift (GWh)",Kraftvärmeprod!$B$1:$AV$1,0),FALSE)),"",VLOOKUP($B409,'Slutlig allokering kvv'!$B$1:$BA$480,MATCH(F$1,'Slutlig allokering kvv'!$B$1:$AS$1,0),FALSE))</f>
        <v>0.48860133372759512</v>
      </c>
      <c r="G409" s="122">
        <f>IF(ISERROR(1/VLOOKUP($B409,Kraftvärmeprod!$B$1:$AV$480,MATCH("Producerad elenergi i kraftvärmeverk (GWh)",Kraftvärmeprod!$B$1:$AV$1,0),FALSE)),"",VLOOKUP($B409,Kraftvärmeprod!$B$1:$AV$480,MATCH("Producerad elenergi i kraftvärmeverk (GWh)",Kraftvärmeprod!$B$1:$AV$1,0),FALSE))</f>
        <v>73.313000000000002</v>
      </c>
      <c r="H409" s="122" t="str">
        <f>IF(ISERROR(1/VLOOKUP($B409,Miljö!$B$1:$T$480,MATCH("Såld mängd produktionsspecifik fjärrvärme (GWh)",Miljö!$B$1:$T$1,0),FALSE)),"",VLOOKUP($B409,Miljö!$B$1:$T$480,MATCH("Såld mängd produktionsspecifik fjärrvärme (GWh)",Miljö!$B$1:$T$1,0),FALSE))</f>
        <v/>
      </c>
      <c r="J409" s="122" t="str">
        <f t="shared" si="6"/>
        <v>Övik Energi AB</v>
      </c>
    </row>
    <row r="410" spans="1:15" x14ac:dyDescent="0.25">
      <c r="A410"/>
      <c r="B410"/>
      <c r="C410" s="124"/>
      <c r="D410" s="124"/>
      <c r="E410" s="124"/>
      <c r="F410" s="125"/>
      <c r="G410" s="124"/>
      <c r="H410" s="124"/>
      <c r="I410" s="124"/>
      <c r="J410" s="124"/>
      <c r="K410" s="124"/>
      <c r="L410" s="124"/>
      <c r="M410" s="124"/>
      <c r="N410" s="124"/>
      <c r="O410" s="124"/>
    </row>
    <row r="411" spans="1:15" x14ac:dyDescent="0.25">
      <c r="A411"/>
      <c r="B411"/>
      <c r="C411" s="124"/>
      <c r="D411" s="124"/>
      <c r="E411" s="124"/>
      <c r="F411" s="125"/>
      <c r="G411" s="124"/>
      <c r="H411" s="124"/>
      <c r="I411" s="124"/>
      <c r="J411" s="124"/>
      <c r="K411" s="124"/>
      <c r="L411" s="124"/>
      <c r="M411" s="124"/>
      <c r="N411" s="124"/>
      <c r="O411" s="124"/>
    </row>
    <row r="412" spans="1:15" x14ac:dyDescent="0.25">
      <c r="A412"/>
      <c r="B412"/>
      <c r="C412" s="124"/>
      <c r="D412" s="124"/>
      <c r="E412" s="124"/>
      <c r="F412" s="125"/>
      <c r="G412" s="124"/>
      <c r="H412" s="124"/>
      <c r="I412" s="124"/>
      <c r="J412" s="124"/>
      <c r="K412" s="124"/>
      <c r="L412" s="124"/>
      <c r="M412" s="124"/>
      <c r="N412" s="124"/>
      <c r="O412" s="124"/>
    </row>
    <row r="413" spans="1:15" x14ac:dyDescent="0.25">
      <c r="A413"/>
      <c r="B413"/>
      <c r="C413" s="124"/>
      <c r="D413" s="124"/>
      <c r="E413" s="124"/>
      <c r="F413" s="125"/>
      <c r="G413" s="124"/>
      <c r="H413" s="124"/>
      <c r="I413" s="124"/>
      <c r="J413" s="124"/>
      <c r="K413" s="124"/>
      <c r="L413" s="124"/>
      <c r="M413" s="124"/>
      <c r="N413" s="124"/>
      <c r="O413" s="124"/>
    </row>
    <row r="414" spans="1:15" x14ac:dyDescent="0.25">
      <c r="A414"/>
      <c r="B414"/>
      <c r="C414" s="126"/>
      <c r="D414" s="124"/>
      <c r="E414" s="124"/>
      <c r="F414" s="125"/>
      <c r="G414" s="124"/>
      <c r="H414" s="124"/>
      <c r="I414" s="124"/>
      <c r="J414" s="124"/>
      <c r="K414" s="124"/>
      <c r="L414" s="124"/>
      <c r="M414" s="124"/>
      <c r="N414" s="124"/>
      <c r="O414" s="124"/>
    </row>
    <row r="415" spans="1:15" x14ac:dyDescent="0.25">
      <c r="A415"/>
      <c r="B415"/>
      <c r="C415" s="126"/>
      <c r="D415" s="124"/>
      <c r="E415" s="124"/>
      <c r="F415" s="125"/>
      <c r="G415" s="124"/>
      <c r="H415" s="124"/>
      <c r="I415" s="124"/>
      <c r="J415" s="124"/>
      <c r="K415" s="124"/>
      <c r="L415" s="124"/>
      <c r="M415" s="124"/>
      <c r="N415" s="124"/>
      <c r="O415" s="124"/>
    </row>
    <row r="416" spans="1:15" x14ac:dyDescent="0.25">
      <c r="A416"/>
      <c r="B416"/>
      <c r="C416" s="126"/>
      <c r="D416" s="124"/>
      <c r="E416" s="124"/>
      <c r="F416" s="125"/>
      <c r="G416" s="124"/>
      <c r="H416" s="124"/>
      <c r="I416" s="124"/>
      <c r="J416" s="124"/>
      <c r="K416" s="124"/>
      <c r="L416" s="124"/>
      <c r="M416" s="124"/>
      <c r="N416" s="124"/>
      <c r="O416" s="124"/>
    </row>
    <row r="417" spans="1:15" x14ac:dyDescent="0.25">
      <c r="A417"/>
      <c r="B417"/>
      <c r="C417" s="124"/>
      <c r="D417" s="124"/>
      <c r="E417" s="124"/>
      <c r="F417" s="125"/>
      <c r="G417" s="124"/>
      <c r="H417" s="124"/>
      <c r="I417" s="124"/>
      <c r="J417" s="124"/>
      <c r="K417" s="124"/>
      <c r="L417" s="124"/>
      <c r="M417" s="124"/>
      <c r="N417" s="124"/>
      <c r="O417" s="124"/>
    </row>
    <row r="418" spans="1:15" x14ac:dyDescent="0.25">
      <c r="A418"/>
      <c r="B418"/>
      <c r="C418" s="124"/>
      <c r="D418" s="124"/>
      <c r="E418" s="124"/>
      <c r="F418" s="125"/>
      <c r="G418" s="124"/>
      <c r="H418" s="124"/>
      <c r="I418" s="124"/>
      <c r="J418" s="124"/>
      <c r="K418" s="124"/>
      <c r="L418" s="124"/>
      <c r="M418" s="124"/>
      <c r="N418" s="124"/>
      <c r="O418" s="124"/>
    </row>
    <row r="419" spans="1:15" x14ac:dyDescent="0.25">
      <c r="A419"/>
      <c r="B419"/>
      <c r="C419" s="124"/>
      <c r="D419" s="124"/>
      <c r="E419" s="124"/>
      <c r="F419" s="125"/>
      <c r="G419" s="124"/>
      <c r="H419" s="124"/>
      <c r="I419" s="124"/>
      <c r="J419" s="124"/>
      <c r="K419" s="124"/>
      <c r="L419" s="124"/>
      <c r="M419" s="124"/>
      <c r="N419" s="124"/>
      <c r="O419" s="124"/>
    </row>
    <row r="420" spans="1:15" x14ac:dyDescent="0.25">
      <c r="A420"/>
      <c r="B420"/>
      <c r="C420" s="124"/>
      <c r="D420" s="124"/>
      <c r="E420" s="124"/>
      <c r="F420" s="125"/>
      <c r="G420" s="124"/>
      <c r="H420" s="124"/>
      <c r="I420" s="124"/>
      <c r="J420" s="124"/>
      <c r="K420" s="124"/>
      <c r="L420" s="124"/>
      <c r="M420" s="124"/>
      <c r="N420" s="124"/>
      <c r="O420" s="124"/>
    </row>
    <row r="421" spans="1:15" x14ac:dyDescent="0.25">
      <c r="A421"/>
      <c r="B421"/>
      <c r="C421" s="124"/>
      <c r="D421" s="124"/>
      <c r="E421" s="124"/>
      <c r="F421" s="125"/>
      <c r="G421" s="124"/>
      <c r="H421" s="124"/>
      <c r="I421" s="124"/>
      <c r="J421" s="124"/>
      <c r="K421" s="124"/>
      <c r="L421" s="124"/>
      <c r="M421" s="124"/>
      <c r="N421" s="124"/>
      <c r="O421" s="124"/>
    </row>
    <row r="422" spans="1:15" x14ac:dyDescent="0.25">
      <c r="A422"/>
      <c r="B422"/>
      <c r="C422" s="126"/>
      <c r="D422" s="124"/>
      <c r="E422" s="124"/>
      <c r="F422" s="125"/>
      <c r="G422" s="124"/>
      <c r="H422" s="124"/>
      <c r="I422" s="124"/>
      <c r="J422" s="124"/>
      <c r="K422" s="124"/>
      <c r="L422" s="124"/>
      <c r="M422" s="124"/>
      <c r="N422" s="124"/>
      <c r="O422" s="124"/>
    </row>
    <row r="423" spans="1:15" x14ac:dyDescent="0.25">
      <c r="A423"/>
      <c r="B423"/>
      <c r="C423" s="126"/>
      <c r="D423" s="124"/>
      <c r="E423" s="124"/>
      <c r="F423" s="125"/>
      <c r="G423" s="124"/>
      <c r="H423" s="124"/>
      <c r="I423" s="124"/>
      <c r="J423" s="124"/>
      <c r="K423" s="124"/>
      <c r="L423" s="124"/>
      <c r="M423" s="124"/>
      <c r="N423" s="124"/>
      <c r="O423" s="124"/>
    </row>
    <row r="424" spans="1:15" x14ac:dyDescent="0.25">
      <c r="A424"/>
      <c r="B424"/>
      <c r="C424" s="126"/>
      <c r="D424" s="124"/>
      <c r="E424" s="124"/>
      <c r="F424" s="125"/>
      <c r="G424" s="124"/>
      <c r="H424" s="124"/>
      <c r="I424" s="124"/>
      <c r="J424" s="124"/>
      <c r="K424" s="124"/>
      <c r="L424" s="124"/>
      <c r="M424" s="124"/>
      <c r="N424" s="124"/>
      <c r="O424" s="124"/>
    </row>
    <row r="425" spans="1:15" x14ac:dyDescent="0.25">
      <c r="A425"/>
      <c r="B425"/>
      <c r="C425" s="15"/>
      <c r="D425" s="124"/>
      <c r="E425" s="124"/>
      <c r="F425" s="125"/>
      <c r="G425" s="124"/>
      <c r="H425" s="124"/>
      <c r="I425" s="124"/>
      <c r="J425" s="124"/>
      <c r="K425" s="124"/>
      <c r="L425" s="124"/>
      <c r="M425" s="124"/>
      <c r="N425" s="124"/>
      <c r="O425" s="124"/>
    </row>
    <row r="426" spans="1:15" x14ac:dyDescent="0.25">
      <c r="A426"/>
      <c r="B426"/>
      <c r="C426" s="15"/>
      <c r="D426" s="124"/>
      <c r="E426" s="124"/>
      <c r="F426" s="125"/>
      <c r="G426" s="124"/>
      <c r="H426" s="124"/>
      <c r="I426" s="124"/>
      <c r="J426" s="124"/>
      <c r="K426" s="124"/>
      <c r="L426" s="124"/>
      <c r="M426" s="124"/>
      <c r="N426" s="124"/>
      <c r="O426" s="124"/>
    </row>
    <row r="427" spans="1:15" x14ac:dyDescent="0.25">
      <c r="A427"/>
      <c r="B427"/>
      <c r="C427" s="15"/>
      <c r="D427" s="124"/>
      <c r="E427" s="124"/>
      <c r="F427" s="125"/>
      <c r="G427" s="124"/>
      <c r="H427" s="124"/>
      <c r="I427" s="124"/>
      <c r="J427" s="124"/>
      <c r="K427" s="124"/>
      <c r="L427" s="124"/>
      <c r="M427" s="124"/>
      <c r="N427" s="124"/>
      <c r="O427" s="124"/>
    </row>
    <row r="428" spans="1:15" x14ac:dyDescent="0.25">
      <c r="A428"/>
      <c r="B428"/>
      <c r="C428" s="15"/>
      <c r="D428" s="124"/>
      <c r="E428" s="124"/>
      <c r="F428" s="125"/>
      <c r="G428" s="124"/>
      <c r="H428" s="124"/>
      <c r="I428" s="124"/>
      <c r="J428" s="124"/>
      <c r="K428" s="124"/>
      <c r="L428" s="124"/>
      <c r="M428" s="124"/>
      <c r="N428" s="124"/>
      <c r="O428" s="124"/>
    </row>
    <row r="429" spans="1:15" x14ac:dyDescent="0.25">
      <c r="A429"/>
      <c r="B429"/>
      <c r="C429" s="15"/>
      <c r="D429" s="124"/>
      <c r="E429" s="124"/>
      <c r="F429" s="125"/>
      <c r="G429" s="124"/>
      <c r="H429" s="124"/>
      <c r="I429" s="124"/>
      <c r="J429" s="124"/>
      <c r="K429" s="124"/>
      <c r="L429" s="124"/>
      <c r="M429" s="124"/>
      <c r="N429" s="124"/>
      <c r="O429" s="124"/>
    </row>
    <row r="430" spans="1:15" x14ac:dyDescent="0.25">
      <c r="A430"/>
      <c r="B430"/>
      <c r="C430" s="15"/>
      <c r="D430" s="124"/>
      <c r="E430" s="124"/>
      <c r="F430" s="125"/>
      <c r="G430" s="124"/>
      <c r="H430" s="124"/>
      <c r="I430" s="124"/>
      <c r="J430" s="124"/>
      <c r="K430" s="124"/>
      <c r="L430" s="124"/>
      <c r="M430" s="124"/>
      <c r="N430" s="124"/>
      <c r="O430" s="124"/>
    </row>
    <row r="431" spans="1:15" x14ac:dyDescent="0.25">
      <c r="A431"/>
      <c r="B431"/>
      <c r="C431" s="15"/>
      <c r="D431" s="124"/>
      <c r="E431" s="124"/>
      <c r="F431" s="125"/>
      <c r="G431" s="124"/>
      <c r="H431" s="124"/>
      <c r="I431" s="124"/>
      <c r="J431" s="124"/>
      <c r="K431" s="124"/>
      <c r="L431" s="124"/>
      <c r="M431" s="124"/>
      <c r="N431" s="124"/>
      <c r="O431" s="124"/>
    </row>
    <row r="432" spans="1:15" x14ac:dyDescent="0.25">
      <c r="A432"/>
      <c r="B432"/>
      <c r="C432" s="15"/>
      <c r="D432" s="124"/>
      <c r="E432" s="124"/>
      <c r="F432" s="125"/>
      <c r="G432" s="124"/>
      <c r="H432" s="124"/>
      <c r="I432" s="124"/>
      <c r="J432" s="124"/>
      <c r="K432" s="124"/>
      <c r="L432" s="124"/>
      <c r="M432" s="124"/>
      <c r="N432" s="124"/>
      <c r="O432" s="124"/>
    </row>
    <row r="433" spans="1:15" x14ac:dyDescent="0.25">
      <c r="A433"/>
      <c r="B433"/>
      <c r="C433" s="15"/>
      <c r="D433" s="124"/>
      <c r="E433" s="124"/>
      <c r="F433" s="125"/>
      <c r="G433" s="124"/>
      <c r="H433" s="124"/>
      <c r="I433" s="124"/>
      <c r="J433" s="124"/>
      <c r="K433" s="124"/>
      <c r="L433" s="124"/>
      <c r="M433" s="124"/>
      <c r="N433" s="124"/>
      <c r="O433" s="124"/>
    </row>
    <row r="434" spans="1:15" x14ac:dyDescent="0.25">
      <c r="A434"/>
      <c r="B434"/>
      <c r="C434" s="15"/>
      <c r="D434" s="124"/>
      <c r="E434" s="124"/>
      <c r="F434" s="125"/>
      <c r="G434" s="124"/>
      <c r="H434" s="124"/>
      <c r="I434" s="124"/>
      <c r="J434" s="124"/>
      <c r="K434" s="124"/>
      <c r="L434" s="124"/>
      <c r="M434" s="124"/>
      <c r="N434" s="124"/>
      <c r="O434" s="124"/>
    </row>
    <row r="435" spans="1:15" x14ac:dyDescent="0.25">
      <c r="A435"/>
      <c r="B435"/>
      <c r="C435" s="15"/>
      <c r="D435" s="124"/>
      <c r="E435" s="124"/>
      <c r="F435" s="125"/>
      <c r="G435" s="124"/>
      <c r="H435" s="124"/>
      <c r="I435" s="124"/>
      <c r="J435" s="124"/>
      <c r="K435" s="124"/>
      <c r="L435" s="124"/>
      <c r="M435" s="124"/>
      <c r="N435" s="124"/>
      <c r="O435" s="124"/>
    </row>
    <row r="436" spans="1:15" x14ac:dyDescent="0.25">
      <c r="A436"/>
      <c r="B436"/>
      <c r="C436" s="15"/>
      <c r="D436" s="124"/>
      <c r="E436" s="124"/>
      <c r="F436" s="125"/>
      <c r="G436" s="124"/>
      <c r="H436" s="124"/>
      <c r="I436" s="124"/>
      <c r="J436" s="124"/>
      <c r="K436" s="124"/>
      <c r="L436" s="124"/>
      <c r="M436" s="124"/>
      <c r="N436" s="124"/>
      <c r="O436" s="124"/>
    </row>
    <row r="437" spans="1:15" x14ac:dyDescent="0.25">
      <c r="A437"/>
      <c r="B437"/>
      <c r="C437" s="15"/>
      <c r="D437" s="124"/>
      <c r="E437" s="124"/>
      <c r="F437" s="125"/>
      <c r="G437" s="124"/>
      <c r="H437" s="124"/>
      <c r="I437" s="124"/>
      <c r="J437" s="124"/>
      <c r="K437" s="124"/>
      <c r="L437" s="124"/>
      <c r="M437" s="124"/>
      <c r="N437" s="124"/>
      <c r="O437" s="124"/>
    </row>
    <row r="438" spans="1:15" x14ac:dyDescent="0.25">
      <c r="A438"/>
      <c r="B438"/>
      <c r="C438" s="15"/>
      <c r="D438" s="124"/>
      <c r="E438" s="124"/>
      <c r="F438" s="125"/>
      <c r="G438" s="124"/>
      <c r="H438" s="124"/>
      <c r="I438" s="124"/>
      <c r="J438" s="124"/>
      <c r="K438" s="124"/>
      <c r="L438" s="124"/>
      <c r="M438" s="124"/>
      <c r="N438" s="124"/>
      <c r="O438" s="124"/>
    </row>
    <row r="439" spans="1:15" x14ac:dyDescent="0.25">
      <c r="A439"/>
      <c r="B439"/>
      <c r="C439" s="15"/>
      <c r="D439" s="124"/>
      <c r="E439" s="124"/>
      <c r="F439" s="125"/>
      <c r="G439" s="124"/>
      <c r="H439" s="124"/>
      <c r="I439" s="124"/>
      <c r="J439" s="124"/>
      <c r="K439" s="124"/>
      <c r="L439" s="124"/>
      <c r="M439" s="124"/>
      <c r="N439" s="124"/>
      <c r="O439" s="124"/>
    </row>
    <row r="440" spans="1:15" x14ac:dyDescent="0.25">
      <c r="A440"/>
      <c r="B440"/>
      <c r="C440" s="15"/>
      <c r="D440" s="124"/>
      <c r="E440" s="124"/>
      <c r="F440" s="125"/>
      <c r="G440" s="124"/>
      <c r="H440" s="124"/>
      <c r="I440" s="124"/>
      <c r="J440" s="124"/>
      <c r="K440" s="124"/>
      <c r="L440" s="124"/>
      <c r="M440" s="124"/>
      <c r="N440" s="124"/>
      <c r="O440" s="124"/>
    </row>
    <row r="441" spans="1:15" x14ac:dyDescent="0.25">
      <c r="A441"/>
      <c r="B441"/>
      <c r="C441" s="15"/>
      <c r="D441" s="124"/>
      <c r="E441" s="124"/>
      <c r="F441" s="125"/>
      <c r="G441" s="124"/>
      <c r="H441" s="124"/>
      <c r="I441" s="124"/>
      <c r="J441" s="124"/>
      <c r="K441" s="124"/>
      <c r="L441" s="124"/>
      <c r="M441" s="124"/>
      <c r="N441" s="124"/>
      <c r="O441" s="124"/>
    </row>
    <row r="442" spans="1:15" x14ac:dyDescent="0.25">
      <c r="A442"/>
      <c r="B442"/>
      <c r="C442" s="15"/>
      <c r="D442" s="124"/>
      <c r="E442" s="124"/>
      <c r="F442" s="125"/>
      <c r="G442" s="124"/>
      <c r="H442" s="124"/>
      <c r="I442" s="124"/>
      <c r="J442" s="124"/>
      <c r="K442" s="124"/>
      <c r="L442" s="124"/>
      <c r="M442" s="124"/>
      <c r="N442" s="124"/>
      <c r="O442" s="124"/>
    </row>
    <row r="443" spans="1:15" x14ac:dyDescent="0.25">
      <c r="A443"/>
      <c r="B443"/>
      <c r="C443" s="15"/>
      <c r="D443" s="124"/>
      <c r="E443" s="124"/>
      <c r="F443" s="125"/>
      <c r="G443" s="124"/>
      <c r="H443" s="124"/>
      <c r="I443" s="124"/>
      <c r="J443" s="124"/>
      <c r="K443" s="124"/>
      <c r="L443" s="124"/>
      <c r="M443" s="124"/>
      <c r="N443" s="124"/>
      <c r="O443" s="124"/>
    </row>
    <row r="444" spans="1:15" x14ac:dyDescent="0.25">
      <c r="A444"/>
      <c r="B444"/>
      <c r="C444" s="15"/>
      <c r="D444" s="124"/>
      <c r="E444" s="124"/>
      <c r="F444" s="125"/>
      <c r="G444" s="124"/>
      <c r="H444" s="124"/>
      <c r="I444" s="124"/>
      <c r="J444" s="124"/>
      <c r="K444" s="124"/>
      <c r="L444" s="124"/>
      <c r="M444" s="124"/>
      <c r="N444" s="124"/>
      <c r="O444" s="124"/>
    </row>
    <row r="445" spans="1:15" x14ac:dyDescent="0.25">
      <c r="A445"/>
      <c r="B445"/>
      <c r="C445" s="124"/>
      <c r="D445" s="124"/>
      <c r="E445" s="124"/>
      <c r="F445" s="125"/>
      <c r="G445" s="124"/>
      <c r="H445" s="124"/>
      <c r="I445" s="124"/>
      <c r="J445" s="124"/>
      <c r="K445" s="124"/>
      <c r="L445" s="124"/>
      <c r="M445" s="124"/>
      <c r="N445" s="124"/>
      <c r="O445" s="124"/>
    </row>
    <row r="446" spans="1:15" x14ac:dyDescent="0.25">
      <c r="A446"/>
      <c r="B446"/>
      <c r="C446" s="124"/>
      <c r="D446" s="124"/>
      <c r="E446" s="124"/>
      <c r="F446" s="125"/>
      <c r="G446" s="124"/>
      <c r="H446" s="124"/>
      <c r="I446" s="124"/>
      <c r="J446" s="124"/>
      <c r="K446" s="124"/>
      <c r="L446" s="124"/>
      <c r="M446" s="124"/>
      <c r="N446" s="124"/>
      <c r="O446" s="124"/>
    </row>
    <row r="447" spans="1:15" x14ac:dyDescent="0.25">
      <c r="A447"/>
      <c r="B447"/>
      <c r="C447" s="124"/>
      <c r="D447" s="124"/>
      <c r="E447" s="124"/>
      <c r="F447" s="125"/>
      <c r="G447" s="124"/>
      <c r="H447" s="124"/>
      <c r="I447" s="124"/>
      <c r="J447" s="124"/>
      <c r="K447" s="124"/>
      <c r="L447" s="124"/>
      <c r="M447" s="124"/>
      <c r="N447" s="124"/>
      <c r="O447" s="124"/>
    </row>
    <row r="448" spans="1:15" x14ac:dyDescent="0.25">
      <c r="A448"/>
      <c r="B448"/>
      <c r="C448" s="124"/>
      <c r="D448" s="124"/>
      <c r="E448" s="124"/>
      <c r="F448" s="125"/>
      <c r="G448" s="124"/>
      <c r="H448" s="124"/>
      <c r="I448" s="124"/>
      <c r="J448" s="124"/>
      <c r="K448" s="124"/>
      <c r="L448" s="124"/>
      <c r="M448" s="124"/>
      <c r="N448" s="124"/>
      <c r="O448" s="124"/>
    </row>
    <row r="449" spans="1:15" x14ac:dyDescent="0.25">
      <c r="A449"/>
      <c r="B449"/>
      <c r="C449" s="124"/>
      <c r="D449" s="124"/>
      <c r="E449" s="124"/>
      <c r="F449" s="125"/>
      <c r="G449" s="124"/>
      <c r="H449" s="124"/>
      <c r="I449" s="124"/>
      <c r="J449" s="124"/>
      <c r="K449" s="124"/>
      <c r="L449" s="124"/>
      <c r="M449" s="124"/>
      <c r="N449" s="124"/>
      <c r="O449" s="124"/>
    </row>
    <row r="450" spans="1:15" x14ac:dyDescent="0.25">
      <c r="A450"/>
      <c r="B450"/>
      <c r="C450" s="124"/>
      <c r="D450" s="124"/>
      <c r="E450" s="124"/>
      <c r="F450" s="125"/>
      <c r="G450" s="124"/>
      <c r="H450" s="124"/>
      <c r="I450" s="124"/>
      <c r="J450" s="124"/>
      <c r="K450" s="124"/>
      <c r="L450" s="124"/>
      <c r="M450" s="124"/>
      <c r="N450" s="124"/>
      <c r="O450" s="124"/>
    </row>
    <row r="451" spans="1:15" x14ac:dyDescent="0.25">
      <c r="A451"/>
      <c r="B451"/>
      <c r="C451" s="126"/>
      <c r="D451" s="124"/>
      <c r="E451" s="124"/>
      <c r="F451" s="125"/>
      <c r="G451" s="124"/>
      <c r="H451" s="124"/>
      <c r="I451" s="124"/>
      <c r="J451" s="124"/>
      <c r="K451" s="124"/>
      <c r="L451" s="124"/>
      <c r="M451" s="124"/>
      <c r="N451" s="124"/>
      <c r="O451" s="124"/>
    </row>
    <row r="452" spans="1:15" x14ac:dyDescent="0.25">
      <c r="A452"/>
      <c r="B452"/>
      <c r="C452" s="126"/>
      <c r="D452" s="124"/>
      <c r="E452" s="124"/>
      <c r="F452" s="125"/>
      <c r="G452" s="124"/>
      <c r="H452" s="124"/>
      <c r="I452" s="124"/>
      <c r="J452" s="124"/>
      <c r="K452" s="124"/>
      <c r="L452" s="124"/>
      <c r="M452" s="124"/>
      <c r="N452" s="124"/>
      <c r="O452" s="124"/>
    </row>
    <row r="453" spans="1:15" x14ac:dyDescent="0.25">
      <c r="A453"/>
      <c r="B453"/>
      <c r="C453" s="126"/>
      <c r="D453" s="124"/>
      <c r="E453" s="124"/>
      <c r="F453" s="125"/>
      <c r="G453" s="124"/>
      <c r="H453" s="124"/>
      <c r="I453" s="124"/>
      <c r="J453" s="124"/>
      <c r="K453" s="124"/>
      <c r="L453" s="124"/>
      <c r="M453" s="124"/>
      <c r="N453" s="124"/>
      <c r="O453" s="124"/>
    </row>
    <row r="454" spans="1:15" x14ac:dyDescent="0.25">
      <c r="A454"/>
      <c r="B454"/>
      <c r="C454" s="124"/>
      <c r="D454" s="124"/>
      <c r="E454" s="124"/>
      <c r="F454" s="125"/>
      <c r="G454" s="124"/>
      <c r="H454" s="124"/>
      <c r="I454" s="124"/>
      <c r="J454" s="124"/>
      <c r="K454" s="124"/>
      <c r="L454" s="124"/>
      <c r="M454" s="124"/>
      <c r="N454" s="124"/>
      <c r="O454" s="124"/>
    </row>
    <row r="455" spans="1:15" x14ac:dyDescent="0.25">
      <c r="A455"/>
      <c r="B455"/>
      <c r="C455" s="124"/>
      <c r="D455" s="124"/>
      <c r="E455" s="124"/>
      <c r="F455" s="125"/>
      <c r="G455" s="124"/>
      <c r="H455" s="124"/>
      <c r="I455" s="124"/>
      <c r="J455" s="124"/>
      <c r="K455" s="124"/>
      <c r="L455" s="124"/>
      <c r="M455" s="124"/>
      <c r="N455" s="124"/>
      <c r="O455" s="124"/>
    </row>
    <row r="456" spans="1:15" x14ac:dyDescent="0.25">
      <c r="A456"/>
      <c r="B456"/>
      <c r="C456" s="124"/>
      <c r="D456" s="124"/>
      <c r="E456" s="124"/>
      <c r="F456" s="125"/>
      <c r="G456" s="124"/>
      <c r="H456" s="124"/>
      <c r="I456" s="124"/>
      <c r="J456" s="124"/>
      <c r="K456" s="124"/>
      <c r="L456" s="124"/>
      <c r="M456" s="124"/>
      <c r="N456" s="124"/>
      <c r="O456" s="124"/>
    </row>
    <row r="457" spans="1:15" x14ac:dyDescent="0.25">
      <c r="A457"/>
      <c r="B457"/>
      <c r="C457" s="124"/>
      <c r="D457" s="124"/>
      <c r="E457" s="124"/>
      <c r="F457" s="125"/>
      <c r="G457" s="124"/>
      <c r="H457" s="124"/>
      <c r="I457" s="124"/>
      <c r="J457" s="124"/>
      <c r="K457" s="124"/>
      <c r="L457" s="124"/>
      <c r="M457" s="124"/>
      <c r="N457" s="124"/>
      <c r="O457" s="124"/>
    </row>
    <row r="458" spans="1:15" x14ac:dyDescent="0.25">
      <c r="A458"/>
      <c r="B458"/>
      <c r="C458" s="124"/>
      <c r="D458" s="124"/>
      <c r="E458" s="124"/>
      <c r="F458" s="125"/>
      <c r="G458" s="124"/>
      <c r="H458" s="124"/>
      <c r="I458" s="124"/>
      <c r="J458" s="124"/>
      <c r="K458" s="124"/>
      <c r="L458" s="124"/>
      <c r="M458" s="124"/>
      <c r="N458" s="124"/>
      <c r="O458" s="124"/>
    </row>
    <row r="459" spans="1:15" x14ac:dyDescent="0.25">
      <c r="A459"/>
      <c r="B459"/>
      <c r="C459" s="124"/>
      <c r="D459" s="124"/>
      <c r="E459" s="124"/>
      <c r="F459" s="125"/>
      <c r="G459" s="124"/>
      <c r="H459" s="124"/>
      <c r="I459" s="124"/>
      <c r="J459" s="124"/>
      <c r="K459" s="124"/>
      <c r="L459" s="124"/>
      <c r="M459" s="124"/>
      <c r="N459" s="124"/>
      <c r="O459" s="124"/>
    </row>
    <row r="460" spans="1:15" x14ac:dyDescent="0.25">
      <c r="A460"/>
      <c r="B460"/>
      <c r="C460" s="124"/>
      <c r="D460" s="124"/>
      <c r="E460" s="124"/>
      <c r="F460" s="125"/>
      <c r="G460" s="124"/>
      <c r="H460" s="124"/>
      <c r="I460" s="124"/>
      <c r="J460" s="124"/>
      <c r="K460" s="124"/>
      <c r="L460" s="124"/>
      <c r="M460" s="124"/>
      <c r="N460" s="124"/>
      <c r="O460" s="124"/>
    </row>
    <row r="461" spans="1:15" x14ac:dyDescent="0.25">
      <c r="A461"/>
      <c r="B461"/>
      <c r="C461" s="124"/>
      <c r="D461" s="124"/>
      <c r="E461" s="124"/>
      <c r="F461" s="125"/>
      <c r="G461" s="124"/>
      <c r="H461" s="124"/>
      <c r="I461" s="124"/>
      <c r="J461" s="124"/>
      <c r="K461" s="124"/>
      <c r="L461" s="124"/>
      <c r="M461" s="124"/>
      <c r="N461" s="124"/>
      <c r="O461" s="124"/>
    </row>
    <row r="462" spans="1:15" x14ac:dyDescent="0.25">
      <c r="A462"/>
      <c r="B462"/>
      <c r="C462" s="124"/>
      <c r="D462" s="124"/>
      <c r="E462" s="124"/>
      <c r="F462" s="125"/>
      <c r="G462" s="124"/>
      <c r="H462" s="124"/>
      <c r="I462" s="124"/>
      <c r="J462" s="124"/>
      <c r="K462" s="124"/>
      <c r="L462" s="124"/>
      <c r="M462" s="124"/>
      <c r="N462" s="124"/>
      <c r="O462" s="124"/>
    </row>
    <row r="463" spans="1:15" x14ac:dyDescent="0.25">
      <c r="A463"/>
      <c r="B463"/>
      <c r="C463" s="126"/>
      <c r="D463" s="124"/>
      <c r="E463" s="124"/>
      <c r="F463" s="125"/>
      <c r="G463" s="124"/>
      <c r="H463" s="124"/>
      <c r="I463" s="124"/>
      <c r="J463" s="124"/>
      <c r="K463" s="124"/>
      <c r="L463" s="124"/>
      <c r="M463" s="124"/>
      <c r="N463" s="124"/>
      <c r="O463" s="124"/>
    </row>
    <row r="464" spans="1:15" x14ac:dyDescent="0.25">
      <c r="A464"/>
      <c r="B464"/>
      <c r="C464" s="126"/>
      <c r="D464" s="124"/>
      <c r="E464" s="124"/>
      <c r="F464" s="125"/>
      <c r="G464" s="124"/>
      <c r="H464" s="124"/>
      <c r="I464" s="124"/>
      <c r="J464" s="124"/>
      <c r="K464" s="124"/>
      <c r="L464" s="124"/>
      <c r="M464" s="124"/>
      <c r="N464" s="124"/>
      <c r="O464" s="124"/>
    </row>
    <row r="465" spans="1:15" x14ac:dyDescent="0.25">
      <c r="A465"/>
      <c r="B465"/>
      <c r="C465" s="126"/>
      <c r="D465" s="124"/>
      <c r="E465" s="124"/>
      <c r="F465" s="125"/>
      <c r="G465" s="124"/>
      <c r="H465" s="124"/>
      <c r="I465" s="124"/>
      <c r="J465" s="124"/>
      <c r="K465" s="124"/>
      <c r="L465" s="124"/>
      <c r="M465" s="124"/>
      <c r="N465" s="124"/>
      <c r="O465" s="124"/>
    </row>
    <row r="466" spans="1:15" x14ac:dyDescent="0.25">
      <c r="A466"/>
      <c r="B466"/>
      <c r="C466" s="126"/>
      <c r="D466" s="124"/>
      <c r="E466" s="124"/>
      <c r="F466" s="125"/>
      <c r="G466" s="124"/>
      <c r="H466" s="124"/>
      <c r="I466" s="124"/>
      <c r="J466" s="124"/>
      <c r="K466" s="124"/>
      <c r="L466" s="124"/>
      <c r="M466" s="124"/>
      <c r="N466" s="124"/>
      <c r="O466" s="124"/>
    </row>
    <row r="467" spans="1:15" x14ac:dyDescent="0.25">
      <c r="A467"/>
      <c r="B467"/>
      <c r="C467" s="124"/>
      <c r="D467" s="124"/>
      <c r="E467" s="124"/>
      <c r="F467" s="125"/>
      <c r="G467" s="124"/>
      <c r="H467" s="124"/>
      <c r="I467" s="124"/>
      <c r="J467" s="124"/>
      <c r="K467" s="124"/>
      <c r="L467" s="124"/>
      <c r="M467" s="124"/>
      <c r="N467" s="124"/>
      <c r="O467" s="124"/>
    </row>
    <row r="468" spans="1:15" x14ac:dyDescent="0.25">
      <c r="A468"/>
      <c r="B468"/>
      <c r="C468" s="124"/>
      <c r="D468" s="124"/>
      <c r="E468" s="124"/>
      <c r="F468" s="125"/>
      <c r="G468" s="124"/>
      <c r="H468" s="124"/>
      <c r="I468" s="124"/>
      <c r="J468" s="124"/>
      <c r="K468" s="124"/>
      <c r="L468" s="124"/>
      <c r="M468" s="124"/>
      <c r="N468" s="124"/>
      <c r="O468" s="124"/>
    </row>
    <row r="469" spans="1:15" x14ac:dyDescent="0.25">
      <c r="A469"/>
      <c r="B469"/>
      <c r="C469" s="124"/>
      <c r="D469" s="124"/>
      <c r="E469" s="124"/>
      <c r="F469" s="125"/>
      <c r="G469" s="124"/>
      <c r="H469" s="124"/>
      <c r="I469" s="124"/>
      <c r="J469" s="124"/>
      <c r="K469" s="124"/>
      <c r="L469" s="124"/>
      <c r="M469" s="124"/>
      <c r="N469" s="124"/>
      <c r="O469" s="124"/>
    </row>
    <row r="470" spans="1:15" x14ac:dyDescent="0.25">
      <c r="A470"/>
      <c r="B470"/>
      <c r="C470" s="124"/>
      <c r="D470" s="124"/>
      <c r="E470" s="124"/>
      <c r="F470" s="125"/>
      <c r="G470" s="124"/>
      <c r="H470" s="124"/>
      <c r="I470" s="124"/>
      <c r="J470" s="124"/>
      <c r="K470" s="124"/>
      <c r="L470" s="124"/>
      <c r="M470" s="124"/>
      <c r="N470" s="124"/>
      <c r="O470" s="124"/>
    </row>
    <row r="471" spans="1:15" x14ac:dyDescent="0.25">
      <c r="A471"/>
      <c r="B471"/>
      <c r="C471" s="124"/>
      <c r="D471" s="124"/>
      <c r="E471" s="124"/>
      <c r="F471" s="125"/>
      <c r="G471" s="124"/>
      <c r="H471" s="124"/>
      <c r="I471" s="124"/>
      <c r="J471" s="124"/>
      <c r="K471" s="124"/>
      <c r="L471" s="124"/>
      <c r="M471" s="124"/>
      <c r="N471" s="124"/>
      <c r="O471" s="124"/>
    </row>
    <row r="472" spans="1:15" x14ac:dyDescent="0.25">
      <c r="A472"/>
      <c r="B472"/>
      <c r="C472" s="124"/>
      <c r="D472" s="124"/>
      <c r="E472" s="124"/>
      <c r="F472" s="125"/>
      <c r="G472" s="124"/>
      <c r="H472" s="124"/>
      <c r="I472" s="124"/>
      <c r="J472" s="124"/>
      <c r="K472" s="124"/>
      <c r="L472" s="124"/>
      <c r="M472" s="124"/>
      <c r="N472" s="124"/>
      <c r="O472" s="124"/>
    </row>
    <row r="473" spans="1:15" x14ac:dyDescent="0.25">
      <c r="A473"/>
      <c r="B473"/>
      <c r="C473" s="124"/>
      <c r="D473" s="124"/>
      <c r="E473" s="124"/>
      <c r="F473" s="125"/>
      <c r="G473" s="124"/>
      <c r="H473" s="124"/>
      <c r="I473" s="124"/>
      <c r="J473" s="124"/>
      <c r="K473" s="124"/>
      <c r="L473" s="124"/>
      <c r="M473" s="124"/>
      <c r="N473" s="124"/>
      <c r="O473" s="124"/>
    </row>
    <row r="474" spans="1:15" x14ac:dyDescent="0.25">
      <c r="A474"/>
      <c r="B474"/>
      <c r="C474" s="124"/>
      <c r="D474" s="124"/>
      <c r="E474" s="124"/>
      <c r="F474" s="125"/>
      <c r="G474" s="124"/>
      <c r="H474" s="124"/>
      <c r="I474" s="124"/>
      <c r="J474" s="124"/>
      <c r="K474" s="124"/>
      <c r="L474" s="124"/>
      <c r="M474" s="124"/>
      <c r="N474" s="124"/>
      <c r="O474" s="124"/>
    </row>
    <row r="475" spans="1:15" x14ac:dyDescent="0.25">
      <c r="C475" s="124"/>
      <c r="D475" s="124"/>
      <c r="E475" s="124"/>
      <c r="F475" s="124"/>
      <c r="G475" s="124"/>
      <c r="H475" s="124"/>
      <c r="I475" s="124"/>
      <c r="J475" s="124"/>
      <c r="K475" s="124"/>
      <c r="L475" s="124"/>
      <c r="M475" s="124"/>
      <c r="N475" s="124"/>
      <c r="O475" s="124"/>
    </row>
    <row r="476" spans="1:15" x14ac:dyDescent="0.25">
      <c r="C476" s="124"/>
      <c r="D476" s="124"/>
      <c r="E476" s="124"/>
      <c r="F476" s="124"/>
      <c r="G476" s="124"/>
      <c r="H476" s="124"/>
      <c r="I476" s="124"/>
      <c r="J476" s="124"/>
      <c r="K476" s="124"/>
      <c r="L476" s="124"/>
      <c r="M476" s="124"/>
      <c r="N476" s="124"/>
      <c r="O476" s="124"/>
    </row>
    <row r="477" spans="1:15" x14ac:dyDescent="0.25">
      <c r="C477" s="124"/>
      <c r="D477" s="124"/>
      <c r="E477" s="124"/>
      <c r="F477" s="124"/>
      <c r="G477" s="124"/>
      <c r="H477" s="124"/>
      <c r="I477" s="124"/>
      <c r="J477" s="124"/>
      <c r="K477" s="124"/>
      <c r="L477" s="124"/>
      <c r="M477" s="124"/>
      <c r="N477" s="124"/>
      <c r="O477" s="124"/>
    </row>
    <row r="478" spans="1:15" x14ac:dyDescent="0.25">
      <c r="C478" s="124"/>
      <c r="D478" s="124"/>
      <c r="E478" s="124"/>
      <c r="F478" s="124"/>
      <c r="G478" s="124"/>
      <c r="H478" s="124"/>
      <c r="I478" s="124"/>
      <c r="J478" s="124"/>
      <c r="K478" s="124"/>
      <c r="L478" s="124"/>
      <c r="M478" s="124"/>
      <c r="N478" s="124"/>
      <c r="O478" s="12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topLeftCell="E1" workbookViewId="0">
      <selection activeCell="B4" sqref="B4:F4"/>
    </sheetView>
  </sheetViews>
  <sheetFormatPr defaultRowHeight="15" x14ac:dyDescent="0.25"/>
  <cols>
    <col min="1" max="1" width="16" style="129" customWidth="1"/>
    <col min="2" max="3" width="9.140625" style="129"/>
    <col min="4" max="5" width="9.85546875" style="129" bestFit="1" customWidth="1"/>
    <col min="6" max="10" width="9.140625" style="129"/>
    <col min="11" max="11" width="9.85546875" style="129" bestFit="1" customWidth="1"/>
    <col min="12" max="20" width="9.140625" style="129"/>
    <col min="21" max="21" width="9.85546875" style="129" bestFit="1" customWidth="1"/>
    <col min="22" max="249" width="9.140625" style="129"/>
    <col min="250" max="250" width="16" style="129" customWidth="1"/>
    <col min="251" max="505" width="9.140625" style="129"/>
    <col min="506" max="506" width="16" style="129" customWidth="1"/>
    <col min="507" max="761" width="9.140625" style="129"/>
    <col min="762" max="762" width="16" style="129" customWidth="1"/>
    <col min="763" max="1017" width="9.140625" style="129"/>
    <col min="1018" max="1018" width="16" style="129" customWidth="1"/>
    <col min="1019" max="1273" width="9.140625" style="129"/>
    <col min="1274" max="1274" width="16" style="129" customWidth="1"/>
    <col min="1275" max="1529" width="9.140625" style="129"/>
    <col min="1530" max="1530" width="16" style="129" customWidth="1"/>
    <col min="1531" max="1785" width="9.140625" style="129"/>
    <col min="1786" max="1786" width="16" style="129" customWidth="1"/>
    <col min="1787" max="2041" width="9.140625" style="129"/>
    <col min="2042" max="2042" width="16" style="129" customWidth="1"/>
    <col min="2043" max="2297" width="9.140625" style="129"/>
    <col min="2298" max="2298" width="16" style="129" customWidth="1"/>
    <col min="2299" max="2553" width="9.140625" style="129"/>
    <col min="2554" max="2554" width="16" style="129" customWidth="1"/>
    <col min="2555" max="2809" width="9.140625" style="129"/>
    <col min="2810" max="2810" width="16" style="129" customWidth="1"/>
    <col min="2811" max="3065" width="9.140625" style="129"/>
    <col min="3066" max="3066" width="16" style="129" customWidth="1"/>
    <col min="3067" max="3321" width="9.140625" style="129"/>
    <col min="3322" max="3322" width="16" style="129" customWidth="1"/>
    <col min="3323" max="3577" width="9.140625" style="129"/>
    <col min="3578" max="3578" width="16" style="129" customWidth="1"/>
    <col min="3579" max="3833" width="9.140625" style="129"/>
    <col min="3834" max="3834" width="16" style="129" customWidth="1"/>
    <col min="3835" max="4089" width="9.140625" style="129"/>
    <col min="4090" max="4090" width="16" style="129" customWidth="1"/>
    <col min="4091" max="4345" width="9.140625" style="129"/>
    <col min="4346" max="4346" width="16" style="129" customWidth="1"/>
    <col min="4347" max="4601" width="9.140625" style="129"/>
    <col min="4602" max="4602" width="16" style="129" customWidth="1"/>
    <col min="4603" max="4857" width="9.140625" style="129"/>
    <col min="4858" max="4858" width="16" style="129" customWidth="1"/>
    <col min="4859" max="5113" width="9.140625" style="129"/>
    <col min="5114" max="5114" width="16" style="129" customWidth="1"/>
    <col min="5115" max="5369" width="9.140625" style="129"/>
    <col min="5370" max="5370" width="16" style="129" customWidth="1"/>
    <col min="5371" max="5625" width="9.140625" style="129"/>
    <col min="5626" max="5626" width="16" style="129" customWidth="1"/>
    <col min="5627" max="5881" width="9.140625" style="129"/>
    <col min="5882" max="5882" width="16" style="129" customWidth="1"/>
    <col min="5883" max="6137" width="9.140625" style="129"/>
    <col min="6138" max="6138" width="16" style="129" customWidth="1"/>
    <col min="6139" max="6393" width="9.140625" style="129"/>
    <col min="6394" max="6394" width="16" style="129" customWidth="1"/>
    <col min="6395" max="6649" width="9.140625" style="129"/>
    <col min="6650" max="6650" width="16" style="129" customWidth="1"/>
    <col min="6651" max="6905" width="9.140625" style="129"/>
    <col min="6906" max="6906" width="16" style="129" customWidth="1"/>
    <col min="6907" max="7161" width="9.140625" style="129"/>
    <col min="7162" max="7162" width="16" style="129" customWidth="1"/>
    <col min="7163" max="7417" width="9.140625" style="129"/>
    <col min="7418" max="7418" width="16" style="129" customWidth="1"/>
    <col min="7419" max="7673" width="9.140625" style="129"/>
    <col min="7674" max="7674" width="16" style="129" customWidth="1"/>
    <col min="7675" max="7929" width="9.140625" style="129"/>
    <col min="7930" max="7930" width="16" style="129" customWidth="1"/>
    <col min="7931" max="8185" width="9.140625" style="129"/>
    <col min="8186" max="8186" width="16" style="129" customWidth="1"/>
    <col min="8187" max="8441" width="9.140625" style="129"/>
    <col min="8442" max="8442" width="16" style="129" customWidth="1"/>
    <col min="8443" max="8697" width="9.140625" style="129"/>
    <col min="8698" max="8698" width="16" style="129" customWidth="1"/>
    <col min="8699" max="8953" width="9.140625" style="129"/>
    <col min="8954" max="8954" width="16" style="129" customWidth="1"/>
    <col min="8955" max="9209" width="9.140625" style="129"/>
    <col min="9210" max="9210" width="16" style="129" customWidth="1"/>
    <col min="9211" max="9465" width="9.140625" style="129"/>
    <col min="9466" max="9466" width="16" style="129" customWidth="1"/>
    <col min="9467" max="9721" width="9.140625" style="129"/>
    <col min="9722" max="9722" width="16" style="129" customWidth="1"/>
    <col min="9723" max="9977" width="9.140625" style="129"/>
    <col min="9978" max="9978" width="16" style="129" customWidth="1"/>
    <col min="9979" max="10233" width="9.140625" style="129"/>
    <col min="10234" max="10234" width="16" style="129" customWidth="1"/>
    <col min="10235" max="10489" width="9.140625" style="129"/>
    <col min="10490" max="10490" width="16" style="129" customWidth="1"/>
    <col min="10491" max="10745" width="9.140625" style="129"/>
    <col min="10746" max="10746" width="16" style="129" customWidth="1"/>
    <col min="10747" max="11001" width="9.140625" style="129"/>
    <col min="11002" max="11002" width="16" style="129" customWidth="1"/>
    <col min="11003" max="11257" width="9.140625" style="129"/>
    <col min="11258" max="11258" width="16" style="129" customWidth="1"/>
    <col min="11259" max="11513" width="9.140625" style="129"/>
    <col min="11514" max="11514" width="16" style="129" customWidth="1"/>
    <col min="11515" max="11769" width="9.140625" style="129"/>
    <col min="11770" max="11770" width="16" style="129" customWidth="1"/>
    <col min="11771" max="12025" width="9.140625" style="129"/>
    <col min="12026" max="12026" width="16" style="129" customWidth="1"/>
    <col min="12027" max="12281" width="9.140625" style="129"/>
    <col min="12282" max="12282" width="16" style="129" customWidth="1"/>
    <col min="12283" max="12537" width="9.140625" style="129"/>
    <col min="12538" max="12538" width="16" style="129" customWidth="1"/>
    <col min="12539" max="12793" width="9.140625" style="129"/>
    <col min="12794" max="12794" width="16" style="129" customWidth="1"/>
    <col min="12795" max="13049" width="9.140625" style="129"/>
    <col min="13050" max="13050" width="16" style="129" customWidth="1"/>
    <col min="13051" max="13305" width="9.140625" style="129"/>
    <col min="13306" max="13306" width="16" style="129" customWidth="1"/>
    <col min="13307" max="13561" width="9.140625" style="129"/>
    <col min="13562" max="13562" width="16" style="129" customWidth="1"/>
    <col min="13563" max="13817" width="9.140625" style="129"/>
    <col min="13818" max="13818" width="16" style="129" customWidth="1"/>
    <col min="13819" max="14073" width="9.140625" style="129"/>
    <col min="14074" max="14074" width="16" style="129" customWidth="1"/>
    <col min="14075" max="14329" width="9.140625" style="129"/>
    <col min="14330" max="14330" width="16" style="129" customWidth="1"/>
    <col min="14331" max="14585" width="9.140625" style="129"/>
    <col min="14586" max="14586" width="16" style="129" customWidth="1"/>
    <col min="14587" max="14841" width="9.140625" style="129"/>
    <col min="14842" max="14842" width="16" style="129" customWidth="1"/>
    <col min="14843" max="15097" width="9.140625" style="129"/>
    <col min="15098" max="15098" width="16" style="129" customWidth="1"/>
    <col min="15099" max="15353" width="9.140625" style="129"/>
    <col min="15354" max="15354" width="16" style="129" customWidth="1"/>
    <col min="15355" max="15609" width="9.140625" style="129"/>
    <col min="15610" max="15610" width="16" style="129" customWidth="1"/>
    <col min="15611" max="15865" width="9.140625" style="129"/>
    <col min="15866" max="15866" width="16" style="129" customWidth="1"/>
    <col min="15867" max="16121" width="9.140625" style="129"/>
    <col min="16122" max="16122" width="16" style="129" customWidth="1"/>
    <col min="16123" max="16384" width="9.140625" style="129"/>
  </cols>
  <sheetData>
    <row r="2" spans="1:45" s="127" customFormat="1" ht="105" x14ac:dyDescent="0.25">
      <c r="A2" s="127" t="s">
        <v>1</v>
      </c>
      <c r="K2" s="127" t="s">
        <v>1097</v>
      </c>
      <c r="M2" s="127" t="s">
        <v>658</v>
      </c>
      <c r="N2" s="127" t="s">
        <v>658</v>
      </c>
      <c r="O2" s="127" t="s">
        <v>658</v>
      </c>
      <c r="P2" s="127" t="s">
        <v>658</v>
      </c>
      <c r="Q2" s="127" t="s">
        <v>658</v>
      </c>
      <c r="R2" s="127" t="s">
        <v>987</v>
      </c>
      <c r="S2" s="127" t="s">
        <v>987</v>
      </c>
      <c r="T2" s="127" t="s">
        <v>987</v>
      </c>
      <c r="U2" s="127" t="s">
        <v>987</v>
      </c>
      <c r="X2" s="127" t="s">
        <v>669</v>
      </c>
      <c r="Z2" s="127" t="s">
        <v>1093</v>
      </c>
      <c r="AF2" s="127" t="s">
        <v>1097</v>
      </c>
      <c r="AG2" s="127" t="s">
        <v>1093</v>
      </c>
    </row>
    <row r="3" spans="1:45" ht="90" x14ac:dyDescent="0.25">
      <c r="A3" s="128" t="str">
        <f>'Redovisning för kunder'!$B$4</f>
        <v>Ludvika</v>
      </c>
      <c r="D3" s="4" t="s">
        <v>959</v>
      </c>
      <c r="E3" s="4" t="s">
        <v>666</v>
      </c>
      <c r="F3" s="4" t="s">
        <v>951</v>
      </c>
      <c r="G3" s="4" t="s">
        <v>678</v>
      </c>
      <c r="H3" s="4" t="s">
        <v>954</v>
      </c>
      <c r="I3" s="4" t="s">
        <v>969</v>
      </c>
      <c r="J3" s="4" t="s">
        <v>634</v>
      </c>
      <c r="K3" s="4" t="s">
        <v>947</v>
      </c>
      <c r="L3" s="4" t="s">
        <v>635</v>
      </c>
      <c r="M3" s="4" t="s">
        <v>948</v>
      </c>
      <c r="N3" s="4" t="s">
        <v>952</v>
      </c>
      <c r="O3" s="4" t="s">
        <v>957</v>
      </c>
      <c r="P3" s="4" t="s">
        <v>958</v>
      </c>
      <c r="Q3" s="4" t="s">
        <v>971</v>
      </c>
      <c r="R3" s="4" t="s">
        <v>964</v>
      </c>
      <c r="S3" s="4" t="s">
        <v>963</v>
      </c>
      <c r="T3" s="4" t="s">
        <v>965</v>
      </c>
      <c r="U3" s="4" t="s">
        <v>970</v>
      </c>
      <c r="V3" s="4" t="s">
        <v>960</v>
      </c>
      <c r="W3" s="4" t="s">
        <v>949</v>
      </c>
      <c r="X3" s="4" t="s">
        <v>968</v>
      </c>
      <c r="Y3" s="4" t="s">
        <v>961</v>
      </c>
      <c r="Z3" s="4" t="s">
        <v>950</v>
      </c>
      <c r="AA3" s="4" t="s">
        <v>966</v>
      </c>
      <c r="AB3" s="4" t="s">
        <v>967</v>
      </c>
      <c r="AC3" s="4" t="s">
        <v>956</v>
      </c>
      <c r="AD3" s="4" t="s">
        <v>656</v>
      </c>
      <c r="AE3" s="4" t="s">
        <v>946</v>
      </c>
      <c r="AF3" s="5" t="s">
        <v>976</v>
      </c>
      <c r="AG3" s="6" t="s">
        <v>962</v>
      </c>
      <c r="AH3" s="4" t="s">
        <v>977</v>
      </c>
      <c r="AI3" s="130"/>
      <c r="AJ3" s="131" t="s">
        <v>669</v>
      </c>
      <c r="AK3" s="131" t="s">
        <v>658</v>
      </c>
      <c r="AL3" s="131" t="s">
        <v>987</v>
      </c>
      <c r="AM3" s="131" t="s">
        <v>988</v>
      </c>
      <c r="AN3" s="131" t="s">
        <v>989</v>
      </c>
      <c r="AO3" s="127"/>
      <c r="AP3" s="132"/>
      <c r="AQ3" s="132" t="s">
        <v>1094</v>
      </c>
      <c r="AR3" s="132"/>
      <c r="AS3" s="132"/>
    </row>
    <row r="4" spans="1:45" ht="45" x14ac:dyDescent="0.25">
      <c r="A4" s="127" t="s">
        <v>1095</v>
      </c>
      <c r="D4" s="129">
        <f>VLOOKUP($A$3,Totalt!$B$1:$BR$474,MATCH(D$3,Totalt!$B$1:$BL$1,0),FALSE)</f>
        <v>0</v>
      </c>
      <c r="E4" s="129">
        <f>VLOOKUP($A$3,Totalt!$B$1:$BR$474,MATCH(E$3,Totalt!$B$1:$BL$1,0),FALSE)</f>
        <v>6.8604099999999999</v>
      </c>
      <c r="F4" s="129">
        <f>VLOOKUP($A$3,Totalt!$B$1:$BR$474,MATCH(F$3,Totalt!$B$1:$BL$1,0),FALSE)</f>
        <v>0</v>
      </c>
      <c r="G4" s="129">
        <f>VLOOKUP($A$3,Totalt!$B$1:$BR$474,MATCH(G$3,Totalt!$B$1:$BL$1,0),FALSE)</f>
        <v>0</v>
      </c>
      <c r="H4" s="129">
        <f>VLOOKUP($A$3,Totalt!$B$1:$BR$474,MATCH(H$3,Totalt!$B$1:$BL$1,0),FALSE)</f>
        <v>0</v>
      </c>
      <c r="I4" s="129">
        <f>VLOOKUP($A$3,Totalt!$B$1:$BR$474,MATCH(I$3,Totalt!$B$1:$BL$1,0),FALSE)</f>
        <v>0</v>
      </c>
      <c r="J4" s="129">
        <f>VLOOKUP($A$3,Totalt!$B$1:$BR$474,MATCH(J$3,Totalt!$B$1:$BL$1,0),FALSE)</f>
        <v>0</v>
      </c>
      <c r="K4" s="129">
        <f>VLOOKUP($A$3,Totalt!$B$1:$BR$474,MATCH(K$3,Totalt!$B$1:$BL$1,0),FALSE)</f>
        <v>0</v>
      </c>
      <c r="L4" s="129">
        <f>VLOOKUP($A$3,Totalt!$B$1:$BR$474,MATCH(L$3,Totalt!$B$1:$BL$1,0),FALSE)</f>
        <v>77.527000000000001</v>
      </c>
      <c r="M4" s="129">
        <f>VLOOKUP($A$3,Totalt!$B$1:$BR$474,MATCH(M$3,Totalt!$B$1:$BL$1,0),FALSE)</f>
        <v>8.7050000000000001</v>
      </c>
      <c r="N4" s="129">
        <f>VLOOKUP($A$3,Totalt!$B$1:$BR$474,MATCH(N$3,Totalt!$B$1:$BL$1,0),FALSE)</f>
        <v>2.5529999999999999</v>
      </c>
      <c r="O4" s="129">
        <f>VLOOKUP($A$3,Totalt!$B$1:$BR$474,MATCH(O$3,Totalt!$B$1:$BL$1,0),FALSE)</f>
        <v>5.4580000000000002</v>
      </c>
      <c r="P4" s="129">
        <f>VLOOKUP($A$3,Totalt!$B$1:$BR$474,MATCH(P$3,Totalt!$B$1:$BL$1,0),FALSE)</f>
        <v>9.0739999999999998</v>
      </c>
      <c r="Q4" s="129">
        <f>VLOOKUP($A$3,Totalt!$B$1:$BR$474,MATCH(Q$3,Totalt!$B$1:$BL$1,0),FALSE)</f>
        <v>0</v>
      </c>
      <c r="R4" s="129">
        <f>VLOOKUP($A$3,Totalt!$B$1:$BR$474,MATCH(R$3,Totalt!$B$1:$BL$1,0),FALSE)</f>
        <v>0</v>
      </c>
      <c r="S4" s="129">
        <f>VLOOKUP($A$3,Totalt!$B$1:$BR$474,MATCH(S$3,Totalt!$B$1:$BL$1,0),FALSE)</f>
        <v>0</v>
      </c>
      <c r="T4" s="129">
        <f>VLOOKUP($A$3,Totalt!$B$1:$BR$474,MATCH(T$3,Totalt!$B$1:$BL$1,0),FALSE)</f>
        <v>0</v>
      </c>
      <c r="U4" s="129">
        <f>VLOOKUP($A$3,Totalt!$B$1:$BR$474,MATCH(U$3,Totalt!$B$1:$BL$1,0),FALSE)</f>
        <v>0</v>
      </c>
      <c r="V4" s="129">
        <f>VLOOKUP($A$3,Totalt!$B$1:$BR$474,MATCH(V$3,Totalt!$B$1:$BL$1,0),FALSE)</f>
        <v>0</v>
      </c>
      <c r="W4" s="129">
        <f>VLOOKUP($A$3,Totalt!$B$1:$BR$474,MATCH(W$3,Totalt!$B$1:$BL$1,0),FALSE)</f>
        <v>0</v>
      </c>
      <c r="X4" s="129">
        <f>VLOOKUP($A$3,Totalt!$B$1:$BR$474,MATCH(X$3,Totalt!$B$1:$BL$1,0),FALSE)</f>
        <v>0</v>
      </c>
      <c r="Y4" s="129">
        <f>VLOOKUP($A$3,Totalt!$B$1:$BR$474,MATCH(Y$3,Totalt!$B$1:$BL$1,0),FALSE)</f>
        <v>0</v>
      </c>
      <c r="Z4" s="129">
        <f>VLOOKUP($A$3,Totalt!$B$1:$BR$474,MATCH(Z$3,Totalt!$B$1:$BL$1,0),FALSE)</f>
        <v>0</v>
      </c>
      <c r="AA4" s="129">
        <f>VLOOKUP($A$3,Totalt!$B$1:$BR$474,MATCH(AA$3,Totalt!$B$1:$BL$1,0),FALSE)</f>
        <v>0</v>
      </c>
      <c r="AB4" s="129">
        <f>VLOOKUP($A$3,Totalt!$B$1:$BR$474,MATCH(AB$3,Totalt!$B$1:$BL$1,0),FALSE)</f>
        <v>0</v>
      </c>
      <c r="AC4" s="129">
        <f>VLOOKUP($A$3,Totalt!$B$1:$BR$474,MATCH(AC$3,Totalt!$B$1:$BL$1,0),FALSE)</f>
        <v>18.882999999999999</v>
      </c>
      <c r="AD4" s="129">
        <f>VLOOKUP($A$3,Totalt!$B$1:$BR$474,MATCH(AD$3,Totalt!$B$1:$BL$1,0),FALSE)</f>
        <v>1.3460000000000001</v>
      </c>
      <c r="AE4" s="129">
        <f>VLOOKUP($A$3,Totalt!$B$1:$BR$474,MATCH(AE$3,Totalt!$B$1:$BL$1,0),FALSE)</f>
        <v>0</v>
      </c>
      <c r="AF4" s="129">
        <f>VLOOKUP($A$3,Totalt!$B$1:$BR$474,MATCH(AF$3,Totalt!$B$1:$BL$1,0),FALSE)</f>
        <v>0</v>
      </c>
      <c r="AG4" s="129">
        <f>VLOOKUP($A$3,Totalt!$B$1:$BR$474,MATCH(AG$3,Totalt!$B$1:$BL$1,0),FALSE)</f>
        <v>3.8340000000000001</v>
      </c>
      <c r="AH4" s="129">
        <f>VLOOKUP($A$3,Totalt!$B$1:$BR$474,MATCH(AH$3,Totalt!$B$1:$BL$1,0),FALSE)</f>
        <v>0</v>
      </c>
      <c r="AJ4" s="129">
        <f>VLOOKUP($A$3,Totalt!$B$1:$BR$474,MATCH(AJ$3,Totalt!$B$1:$BL$1,0),FALSE)</f>
        <v>0</v>
      </c>
      <c r="AK4" s="129">
        <f>VLOOKUP($A$3,Totalt!$B$1:$BR$474,MATCH(AK$3,Totalt!$B$1:$BL$1,0),FALSE)</f>
        <v>25.79</v>
      </c>
      <c r="AL4" s="129">
        <f>VLOOKUP($A$3,Totalt!$B$1:$BR$474,MATCH(AL$3,Totalt!$B$1:$BL$1,0),FALSE)</f>
        <v>0</v>
      </c>
      <c r="AM4" s="129">
        <f>VLOOKUP($A$3,Totalt!$B$1:$BR$474,MATCH(AM$3,Totalt!$B$1:$BL$1,0),FALSE)</f>
        <v>0</v>
      </c>
      <c r="AN4" s="129">
        <f>VLOOKUP($A$3,Totalt!$B$1:$BR$474,MATCH(AN$3,Totalt!$B$1:$BL$1,0),FALSE)</f>
        <v>0</v>
      </c>
      <c r="AQ4" s="129">
        <f>SUM(D4:AH4)</f>
        <v>134.24041</v>
      </c>
    </row>
    <row r="6" spans="1:45" ht="15.75" thickBot="1" x14ac:dyDescent="0.3"/>
    <row r="7" spans="1:45" ht="105.75" thickBot="1" x14ac:dyDescent="0.3">
      <c r="A7" s="127" t="s">
        <v>1096</v>
      </c>
      <c r="D7" s="133" t="s">
        <v>959</v>
      </c>
      <c r="E7" s="134" t="s">
        <v>666</v>
      </c>
      <c r="F7" s="134" t="s">
        <v>951</v>
      </c>
      <c r="G7" s="134" t="s">
        <v>678</v>
      </c>
      <c r="H7" s="134" t="s">
        <v>954</v>
      </c>
      <c r="I7" s="134" t="s">
        <v>969</v>
      </c>
      <c r="J7" s="134" t="s">
        <v>634</v>
      </c>
      <c r="K7" s="134" t="s">
        <v>1097</v>
      </c>
      <c r="L7" s="134" t="s">
        <v>635</v>
      </c>
      <c r="M7" s="134" t="s">
        <v>658</v>
      </c>
      <c r="N7" s="134" t="s">
        <v>669</v>
      </c>
      <c r="O7" s="134" t="s">
        <v>960</v>
      </c>
      <c r="P7" s="134" t="s">
        <v>949</v>
      </c>
      <c r="Q7" s="134" t="s">
        <v>987</v>
      </c>
      <c r="R7" s="134" t="s">
        <v>1098</v>
      </c>
      <c r="S7" s="134" t="s">
        <v>988</v>
      </c>
      <c r="T7" s="134" t="s">
        <v>1099</v>
      </c>
      <c r="U7" s="134" t="s">
        <v>1093</v>
      </c>
      <c r="V7" s="134" t="s">
        <v>656</v>
      </c>
      <c r="W7" s="134" t="s">
        <v>956</v>
      </c>
      <c r="X7" s="134" t="s">
        <v>1100</v>
      </c>
      <c r="Y7" s="134" t="s">
        <v>989</v>
      </c>
      <c r="AB7" s="135" t="s">
        <v>1101</v>
      </c>
    </row>
    <row r="8" spans="1:45" x14ac:dyDescent="0.25">
      <c r="A8" s="136" t="str">
        <f>IF(VLOOKUP($A$3,'Miljövärden urval för publ'!$B$2:$Y$500,MATCH("Visa se länk istället för miljövärden i publiceringsfilen: (sätt kryss manuellt)",'Miljövärden urval för publ'!$B$2:$U$2,0),FALSE)="x","Nej","Ja")</f>
        <v>Ja</v>
      </c>
      <c r="D8" s="129">
        <f>IF($A$8="Nej",0,INDEX($D$3:$AN$4,2,MATCH(D$7,$D$3:$AN$3,0)))</f>
        <v>0</v>
      </c>
      <c r="E8" s="129">
        <f t="shared" ref="E8:W8" si="0">IF($A$8="Nej",0,INDEX($D$3:$AN$4,2,MATCH(E$7,$D$3:$AN$3,0)))</f>
        <v>6.8604099999999999</v>
      </c>
      <c r="F8" s="129">
        <f t="shared" si="0"/>
        <v>0</v>
      </c>
      <c r="G8" s="129">
        <f t="shared" si="0"/>
        <v>0</v>
      </c>
      <c r="H8" s="129">
        <f t="shared" si="0"/>
        <v>0</v>
      </c>
      <c r="I8" s="129">
        <f t="shared" si="0"/>
        <v>0</v>
      </c>
      <c r="J8" s="129">
        <f t="shared" si="0"/>
        <v>0</v>
      </c>
      <c r="K8" s="137">
        <f>IF($A$8="Nej",0,INDEX($D$3:$AN$4,2,MATCH("Avfallsgas/restgas",$D$3:$AN$3,0)))+IF($A$8="Nej",0,INDEX($D$3:$AN$4,2,MATCH("Avfallsgas från stålindustrin",$D$3:$AN$3,0)))</f>
        <v>0</v>
      </c>
      <c r="L8" s="129">
        <f t="shared" si="0"/>
        <v>77.527000000000001</v>
      </c>
      <c r="M8" s="129">
        <f t="shared" si="0"/>
        <v>25.79</v>
      </c>
      <c r="N8" s="129">
        <f t="shared" si="0"/>
        <v>0</v>
      </c>
      <c r="O8" s="129">
        <f t="shared" si="0"/>
        <v>0</v>
      </c>
      <c r="P8" s="129">
        <f t="shared" si="0"/>
        <v>0</v>
      </c>
      <c r="Q8" s="129">
        <f t="shared" si="0"/>
        <v>0</v>
      </c>
      <c r="R8" s="129">
        <f>IF($A$8="Nej",0,INDEX($D$3:$AN$4,2,MATCH("Torv (fjärrvärme och el)",$D$3:$AN$3,0)))</f>
        <v>0</v>
      </c>
      <c r="S8" s="129">
        <f t="shared" si="0"/>
        <v>0</v>
      </c>
      <c r="T8" s="138">
        <f>IF($A$8="Nej",0,INDEX($D$3:$AN$4,2,MATCH("Värmepumpar, elförbrukning",$D$3:$AN$3,0)))</f>
        <v>0</v>
      </c>
      <c r="U8" s="137">
        <f>IF($A$8="Nej",0,INDEX($D$3:$AN$4,2,MATCH("Total hjälpel",$D$3:$AN$3,0)))+IF($A$8="Nej",0,INDEX($D$3:$AN$4,2,MATCH("Elpannor, elförbrukning",$D$3:$AN$3,0)))</f>
        <v>3.8340000000000001</v>
      </c>
      <c r="V8" s="129">
        <f t="shared" si="0"/>
        <v>1.3460000000000001</v>
      </c>
      <c r="W8" s="129">
        <f t="shared" si="0"/>
        <v>18.882999999999999</v>
      </c>
      <c r="X8" s="129">
        <f>IF($A$8="Nej",0,INDEX($D$3:$AN$4,2,MATCH("Köpt prod.spec fjv",$D$3:$AN$3,0)))</f>
        <v>0</v>
      </c>
      <c r="Y8" s="129">
        <f>IF($A$8="Nej",0,INDEX($D$3:$AN$4,2,MATCH("Köpt hetvatten odefinierat bränsle",$D$3:$AN$3,0)))</f>
        <v>0</v>
      </c>
      <c r="AB8" s="129">
        <f>SUM(D8:Y8)</f>
        <v>134.24041000000003</v>
      </c>
    </row>
    <row r="9" spans="1:45" x14ac:dyDescent="0.25">
      <c r="A9" s="129" t="s">
        <v>1102</v>
      </c>
    </row>
    <row r="10" spans="1:45" s="139" customFormat="1" x14ac:dyDescent="0.25">
      <c r="C10" s="139" t="s">
        <v>1103</v>
      </c>
      <c r="D10" s="139">
        <f t="shared" ref="D10:Y10" si="1">D8/$AB$8</f>
        <v>0</v>
      </c>
      <c r="E10" s="139">
        <f t="shared" si="1"/>
        <v>5.1105401123253409E-2</v>
      </c>
      <c r="F10" s="139">
        <f t="shared" si="1"/>
        <v>0</v>
      </c>
      <c r="G10" s="139">
        <f t="shared" si="1"/>
        <v>0</v>
      </c>
      <c r="H10" s="139">
        <f t="shared" si="1"/>
        <v>0</v>
      </c>
      <c r="I10" s="139">
        <f t="shared" si="1"/>
        <v>0</v>
      </c>
      <c r="J10" s="139">
        <f t="shared" si="1"/>
        <v>0</v>
      </c>
      <c r="K10" s="139">
        <f t="shared" si="1"/>
        <v>0</v>
      </c>
      <c r="L10" s="139">
        <f t="shared" si="1"/>
        <v>0.57752356388065251</v>
      </c>
      <c r="M10" s="139">
        <f t="shared" si="1"/>
        <v>0.19211800679095062</v>
      </c>
      <c r="N10" s="139">
        <f t="shared" si="1"/>
        <v>0</v>
      </c>
      <c r="O10" s="139">
        <f t="shared" si="1"/>
        <v>0</v>
      </c>
      <c r="P10" s="139">
        <f t="shared" si="1"/>
        <v>0</v>
      </c>
      <c r="Q10" s="139">
        <f t="shared" si="1"/>
        <v>0</v>
      </c>
      <c r="R10" s="139">
        <f t="shared" si="1"/>
        <v>0</v>
      </c>
      <c r="S10" s="139">
        <f t="shared" si="1"/>
        <v>0</v>
      </c>
      <c r="T10" s="139">
        <f t="shared" si="1"/>
        <v>0</v>
      </c>
      <c r="U10" s="139">
        <f t="shared" si="1"/>
        <v>2.8560699419794677E-2</v>
      </c>
      <c r="V10" s="139">
        <f t="shared" si="1"/>
        <v>1.0026787015921657E-2</v>
      </c>
      <c r="W10" s="139">
        <f t="shared" si="1"/>
        <v>0.14066554176942692</v>
      </c>
      <c r="X10" s="139">
        <f t="shared" si="1"/>
        <v>0</v>
      </c>
      <c r="Y10" s="139">
        <f t="shared" si="1"/>
        <v>0</v>
      </c>
    </row>
    <row r="13" spans="1:45" x14ac:dyDescent="0.25">
      <c r="T13" s="130"/>
    </row>
    <row r="14" spans="1:45" x14ac:dyDescent="0.25">
      <c r="A14" s="127"/>
      <c r="AA14" s="1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Y476"/>
  <sheetViews>
    <sheetView workbookViewId="0">
      <selection activeCell="Z26" sqref="Z26:AA26"/>
    </sheetView>
  </sheetViews>
  <sheetFormatPr defaultRowHeight="15" customHeight="1" x14ac:dyDescent="0.25"/>
  <cols>
    <col min="1" max="24" width="9.140625" style="2"/>
    <col min="25" max="25" width="25.28515625" style="20" customWidth="1"/>
    <col min="26" max="16384" width="9.140625" style="2"/>
  </cols>
  <sheetData>
    <row r="1" spans="1:25" s="13" customFormat="1" ht="105.75" thickBot="1" x14ac:dyDescent="0.3">
      <c r="A1" s="12" t="s">
        <v>564</v>
      </c>
      <c r="B1" s="12" t="s">
        <v>1</v>
      </c>
      <c r="C1" s="12" t="s">
        <v>565</v>
      </c>
      <c r="D1" s="12" t="s">
        <v>636</v>
      </c>
      <c r="E1" s="12" t="s">
        <v>637</v>
      </c>
      <c r="F1" s="12" t="s">
        <v>638</v>
      </c>
      <c r="G1" s="12" t="s">
        <v>639</v>
      </c>
      <c r="H1" s="12" t="s">
        <v>640</v>
      </c>
      <c r="I1" s="12" t="s">
        <v>641</v>
      </c>
      <c r="J1" s="12" t="s">
        <v>642</v>
      </c>
      <c r="K1" s="12" t="s">
        <v>643</v>
      </c>
      <c r="L1" s="12" t="s">
        <v>644</v>
      </c>
      <c r="M1" s="12" t="s">
        <v>645</v>
      </c>
      <c r="N1" s="12" t="s">
        <v>646</v>
      </c>
      <c r="O1" s="12" t="s">
        <v>647</v>
      </c>
      <c r="P1" s="12" t="s">
        <v>648</v>
      </c>
      <c r="Q1" s="12" t="s">
        <v>649</v>
      </c>
      <c r="R1" s="12" t="s">
        <v>650</v>
      </c>
      <c r="S1" s="12" t="s">
        <v>651</v>
      </c>
      <c r="T1" s="12" t="s">
        <v>652</v>
      </c>
      <c r="U1" s="12" t="s">
        <v>653</v>
      </c>
      <c r="V1" s="12" t="s">
        <v>654</v>
      </c>
      <c r="Y1" s="18" t="s">
        <v>1055</v>
      </c>
    </row>
    <row r="2" spans="1:25" ht="15" customHeight="1" x14ac:dyDescent="0.25">
      <c r="A2" s="2" t="s">
        <v>12</v>
      </c>
      <c r="B2" s="2" t="s">
        <v>13</v>
      </c>
      <c r="C2" s="2">
        <v>2014</v>
      </c>
      <c r="D2" s="2" t="s">
        <v>599</v>
      </c>
      <c r="E2" s="2" t="s">
        <v>598</v>
      </c>
      <c r="F2" s="2" t="s">
        <v>598</v>
      </c>
      <c r="G2" s="2" t="s">
        <v>598</v>
      </c>
      <c r="H2" s="2" t="s">
        <v>598</v>
      </c>
      <c r="I2" s="2" t="s">
        <v>598</v>
      </c>
      <c r="J2" s="2" t="s">
        <v>599</v>
      </c>
      <c r="K2" s="2" t="s">
        <v>598</v>
      </c>
      <c r="L2" s="2" t="s">
        <v>598</v>
      </c>
      <c r="M2" s="2" t="s">
        <v>598</v>
      </c>
      <c r="N2" s="2" t="s">
        <v>598</v>
      </c>
      <c r="O2" s="2" t="s">
        <v>598</v>
      </c>
      <c r="P2" s="2" t="s">
        <v>598</v>
      </c>
      <c r="Q2" s="2" t="s">
        <v>599</v>
      </c>
      <c r="R2" s="2" t="s">
        <v>598</v>
      </c>
      <c r="S2" s="2" t="s">
        <v>598</v>
      </c>
      <c r="T2" s="2" t="s">
        <v>598</v>
      </c>
      <c r="U2" s="2" t="s">
        <v>598</v>
      </c>
      <c r="V2" s="2" t="s">
        <v>598</v>
      </c>
      <c r="Y2" s="20">
        <f>IFERROR(F2/1,0)+IFERROR(H2/1,0)+IFERROR(L2/1,0)+IFERROR(N2/1,0)+IFERROR(S2/1,0)+IFERROR(U2/1,0)</f>
        <v>0</v>
      </c>
    </row>
    <row r="3" spans="1:25" ht="15" customHeight="1" x14ac:dyDescent="0.25">
      <c r="A3" s="2" t="s">
        <v>12</v>
      </c>
      <c r="B3" s="2" t="s">
        <v>14</v>
      </c>
      <c r="C3" s="2">
        <v>2014</v>
      </c>
      <c r="D3" s="2" t="s">
        <v>599</v>
      </c>
      <c r="E3" s="2" t="s">
        <v>598</v>
      </c>
      <c r="F3" s="2" t="s">
        <v>598</v>
      </c>
      <c r="G3" s="2" t="s">
        <v>598</v>
      </c>
      <c r="H3" s="2" t="s">
        <v>598</v>
      </c>
      <c r="I3" s="2" t="s">
        <v>598</v>
      </c>
      <c r="J3" s="2" t="s">
        <v>599</v>
      </c>
      <c r="K3" s="2" t="s">
        <v>598</v>
      </c>
      <c r="L3" s="2" t="s">
        <v>598</v>
      </c>
      <c r="M3" s="2" t="s">
        <v>598</v>
      </c>
      <c r="N3" s="2" t="s">
        <v>598</v>
      </c>
      <c r="O3" s="2" t="s">
        <v>598</v>
      </c>
      <c r="P3" s="2" t="s">
        <v>598</v>
      </c>
      <c r="Q3" s="2" t="s">
        <v>599</v>
      </c>
      <c r="R3" s="2" t="s">
        <v>598</v>
      </c>
      <c r="S3" s="2" t="s">
        <v>598</v>
      </c>
      <c r="T3" s="2" t="s">
        <v>598</v>
      </c>
      <c r="U3" s="2" t="s">
        <v>598</v>
      </c>
      <c r="V3" s="2" t="s">
        <v>598</v>
      </c>
      <c r="Y3" s="20">
        <f t="shared" ref="Y3:Y66" si="0">IFERROR(F3/1,0)+IFERROR(H3/1,0)+IFERROR(L3/1,0)+IFERROR(N3/1,0)+IFERROR(S3/1,0)+IFERROR(U3/1,0)</f>
        <v>0</v>
      </c>
    </row>
    <row r="4" spans="1:25" ht="15" customHeight="1" x14ac:dyDescent="0.25">
      <c r="A4" s="2" t="s">
        <v>12</v>
      </c>
      <c r="B4" s="2" t="s">
        <v>15</v>
      </c>
      <c r="C4" s="2">
        <v>2014</v>
      </c>
      <c r="D4" s="2" t="s">
        <v>599</v>
      </c>
      <c r="E4" s="2" t="s">
        <v>598</v>
      </c>
      <c r="F4" s="2" t="s">
        <v>598</v>
      </c>
      <c r="G4" s="2" t="s">
        <v>598</v>
      </c>
      <c r="H4" s="2" t="s">
        <v>598</v>
      </c>
      <c r="I4" s="2" t="s">
        <v>598</v>
      </c>
      <c r="J4" s="2" t="s">
        <v>599</v>
      </c>
      <c r="K4" s="2" t="s">
        <v>598</v>
      </c>
      <c r="L4" s="2" t="s">
        <v>598</v>
      </c>
      <c r="M4" s="2" t="s">
        <v>598</v>
      </c>
      <c r="N4" s="2" t="s">
        <v>598</v>
      </c>
      <c r="O4" s="2" t="s">
        <v>598</v>
      </c>
      <c r="P4" s="2" t="s">
        <v>598</v>
      </c>
      <c r="Q4" s="2" t="s">
        <v>599</v>
      </c>
      <c r="R4" s="2" t="s">
        <v>598</v>
      </c>
      <c r="S4" s="2" t="s">
        <v>598</v>
      </c>
      <c r="T4" s="2" t="s">
        <v>598</v>
      </c>
      <c r="U4" s="2" t="s">
        <v>598</v>
      </c>
      <c r="V4" s="2" t="s">
        <v>598</v>
      </c>
      <c r="Y4" s="20">
        <f t="shared" si="0"/>
        <v>0</v>
      </c>
    </row>
    <row r="5" spans="1:25" ht="15" customHeight="1" x14ac:dyDescent="0.25">
      <c r="A5" s="2" t="s">
        <v>12</v>
      </c>
      <c r="B5" s="2" t="s">
        <v>16</v>
      </c>
      <c r="C5" s="2">
        <v>2014</v>
      </c>
      <c r="D5" s="2" t="s">
        <v>599</v>
      </c>
      <c r="E5" s="2" t="s">
        <v>598</v>
      </c>
      <c r="F5" s="2" t="s">
        <v>598</v>
      </c>
      <c r="G5" s="2" t="s">
        <v>598</v>
      </c>
      <c r="H5" s="2" t="s">
        <v>598</v>
      </c>
      <c r="I5" s="2" t="s">
        <v>598</v>
      </c>
      <c r="J5" s="2" t="s">
        <v>599</v>
      </c>
      <c r="K5" s="2" t="s">
        <v>598</v>
      </c>
      <c r="L5" s="2" t="s">
        <v>598</v>
      </c>
      <c r="M5" s="2" t="s">
        <v>598</v>
      </c>
      <c r="N5" s="2" t="s">
        <v>598</v>
      </c>
      <c r="O5" s="2" t="s">
        <v>598</v>
      </c>
      <c r="P5" s="2" t="s">
        <v>598</v>
      </c>
      <c r="Q5" s="2" t="s">
        <v>599</v>
      </c>
      <c r="R5" s="2" t="s">
        <v>598</v>
      </c>
      <c r="S5" s="2" t="s">
        <v>598</v>
      </c>
      <c r="T5" s="2" t="s">
        <v>598</v>
      </c>
      <c r="U5" s="2" t="s">
        <v>598</v>
      </c>
      <c r="V5" s="2" t="s">
        <v>598</v>
      </c>
      <c r="Y5" s="20">
        <f t="shared" si="0"/>
        <v>0</v>
      </c>
    </row>
    <row r="6" spans="1:25" ht="15" customHeight="1" x14ac:dyDescent="0.25">
      <c r="A6" s="2" t="s">
        <v>17</v>
      </c>
      <c r="B6" s="2" t="s">
        <v>18</v>
      </c>
      <c r="C6" s="2">
        <v>2014</v>
      </c>
      <c r="D6" s="2" t="s">
        <v>598</v>
      </c>
      <c r="E6" s="2" t="s">
        <v>598</v>
      </c>
      <c r="F6" s="2" t="s">
        <v>598</v>
      </c>
      <c r="G6" s="2" t="s">
        <v>598</v>
      </c>
      <c r="H6" s="2" t="s">
        <v>598</v>
      </c>
      <c r="I6" s="2" t="s">
        <v>598</v>
      </c>
      <c r="J6" s="2" t="s">
        <v>599</v>
      </c>
      <c r="K6" s="2" t="s">
        <v>598</v>
      </c>
      <c r="L6" s="2" t="s">
        <v>598</v>
      </c>
      <c r="M6" s="2" t="s">
        <v>598</v>
      </c>
      <c r="N6" s="2" t="s">
        <v>598</v>
      </c>
      <c r="O6" s="2" t="s">
        <v>598</v>
      </c>
      <c r="P6" s="2" t="s">
        <v>598</v>
      </c>
      <c r="Q6" s="2" t="s">
        <v>599</v>
      </c>
      <c r="R6" s="2" t="s">
        <v>598</v>
      </c>
      <c r="S6" s="2" t="s">
        <v>598</v>
      </c>
      <c r="T6" s="2" t="s">
        <v>598</v>
      </c>
      <c r="U6" s="2" t="s">
        <v>598</v>
      </c>
      <c r="V6" s="2" t="s">
        <v>598</v>
      </c>
      <c r="Y6" s="20">
        <f t="shared" si="0"/>
        <v>0</v>
      </c>
    </row>
    <row r="7" spans="1:25" ht="15" customHeight="1" x14ac:dyDescent="0.25">
      <c r="A7" s="2" t="s">
        <v>19</v>
      </c>
      <c r="B7" s="2" t="s">
        <v>20</v>
      </c>
      <c r="C7" s="2">
        <v>2014</v>
      </c>
      <c r="D7" s="2" t="s">
        <v>599</v>
      </c>
      <c r="E7" s="2" t="s">
        <v>598</v>
      </c>
      <c r="F7" s="2" t="s">
        <v>598</v>
      </c>
      <c r="G7" s="2" t="s">
        <v>598</v>
      </c>
      <c r="H7" s="2" t="s">
        <v>598</v>
      </c>
      <c r="I7" s="2" t="s">
        <v>598</v>
      </c>
      <c r="J7" s="2" t="s">
        <v>599</v>
      </c>
      <c r="K7" s="2" t="s">
        <v>598</v>
      </c>
      <c r="L7" s="2" t="s">
        <v>598</v>
      </c>
      <c r="M7" s="2" t="s">
        <v>598</v>
      </c>
      <c r="N7" s="2" t="s">
        <v>598</v>
      </c>
      <c r="O7" s="2" t="s">
        <v>598</v>
      </c>
      <c r="P7" s="2" t="s">
        <v>598</v>
      </c>
      <c r="Q7" s="2" t="s">
        <v>599</v>
      </c>
      <c r="R7" s="2" t="s">
        <v>598</v>
      </c>
      <c r="S7" s="2" t="s">
        <v>598</v>
      </c>
      <c r="T7" s="2" t="s">
        <v>598</v>
      </c>
      <c r="U7" s="2" t="s">
        <v>598</v>
      </c>
      <c r="V7" s="2" t="s">
        <v>598</v>
      </c>
      <c r="Y7" s="20">
        <f t="shared" si="0"/>
        <v>0</v>
      </c>
    </row>
    <row r="8" spans="1:25" ht="15" customHeight="1" x14ac:dyDescent="0.25">
      <c r="A8" s="2" t="s">
        <v>19</v>
      </c>
      <c r="B8" s="2" t="s">
        <v>21</v>
      </c>
      <c r="C8" s="2">
        <v>2014</v>
      </c>
      <c r="D8" s="2" t="s">
        <v>599</v>
      </c>
      <c r="E8" s="2" t="s">
        <v>598</v>
      </c>
      <c r="F8" s="2" t="s">
        <v>598</v>
      </c>
      <c r="G8" s="2" t="s">
        <v>598</v>
      </c>
      <c r="H8" s="2" t="s">
        <v>598</v>
      </c>
      <c r="I8" s="2" t="s">
        <v>598</v>
      </c>
      <c r="J8" s="2" t="s">
        <v>599</v>
      </c>
      <c r="K8" s="2" t="s">
        <v>598</v>
      </c>
      <c r="L8" s="2" t="s">
        <v>598</v>
      </c>
      <c r="M8" s="2" t="s">
        <v>598</v>
      </c>
      <c r="N8" s="2" t="s">
        <v>598</v>
      </c>
      <c r="O8" s="2" t="s">
        <v>598</v>
      </c>
      <c r="P8" s="2" t="s">
        <v>598</v>
      </c>
      <c r="Q8" s="2" t="s">
        <v>599</v>
      </c>
      <c r="R8" s="2" t="s">
        <v>598</v>
      </c>
      <c r="S8" s="2" t="s">
        <v>598</v>
      </c>
      <c r="T8" s="2" t="s">
        <v>598</v>
      </c>
      <c r="U8" s="2" t="s">
        <v>598</v>
      </c>
      <c r="V8" s="2" t="s">
        <v>598</v>
      </c>
      <c r="Y8" s="20">
        <f t="shared" si="0"/>
        <v>0</v>
      </c>
    </row>
    <row r="9" spans="1:25" ht="15" customHeight="1" x14ac:dyDescent="0.25">
      <c r="A9" s="2" t="s">
        <v>19</v>
      </c>
      <c r="B9" s="2" t="s">
        <v>22</v>
      </c>
      <c r="C9" s="2">
        <v>2014</v>
      </c>
      <c r="D9" s="2" t="s">
        <v>599</v>
      </c>
      <c r="E9" s="2" t="s">
        <v>598</v>
      </c>
      <c r="F9" s="2" t="s">
        <v>598</v>
      </c>
      <c r="G9" s="2" t="s">
        <v>598</v>
      </c>
      <c r="H9" s="2" t="s">
        <v>598</v>
      </c>
      <c r="I9" s="2" t="s">
        <v>598</v>
      </c>
      <c r="J9" s="2" t="s">
        <v>599</v>
      </c>
      <c r="K9" s="2" t="s">
        <v>598</v>
      </c>
      <c r="L9" s="2" t="s">
        <v>598</v>
      </c>
      <c r="M9" s="2" t="s">
        <v>598</v>
      </c>
      <c r="N9" s="2" t="s">
        <v>598</v>
      </c>
      <c r="O9" s="2" t="s">
        <v>598</v>
      </c>
      <c r="P9" s="2" t="s">
        <v>598</v>
      </c>
      <c r="Q9" s="2" t="s">
        <v>599</v>
      </c>
      <c r="R9" s="2" t="s">
        <v>598</v>
      </c>
      <c r="S9" s="2" t="s">
        <v>598</v>
      </c>
      <c r="T9" s="2" t="s">
        <v>598</v>
      </c>
      <c r="U9" s="2" t="s">
        <v>598</v>
      </c>
      <c r="V9" s="2" t="s">
        <v>598</v>
      </c>
      <c r="Y9" s="20">
        <f t="shared" si="0"/>
        <v>0</v>
      </c>
    </row>
    <row r="10" spans="1:25"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Y10" s="20">
        <f t="shared" si="0"/>
        <v>0</v>
      </c>
    </row>
    <row r="11" spans="1:25" ht="15" customHeight="1" x14ac:dyDescent="0.25">
      <c r="A11" s="2" t="s">
        <v>25</v>
      </c>
      <c r="B11" s="2" t="s">
        <v>26</v>
      </c>
      <c r="C11" s="2">
        <v>2014</v>
      </c>
      <c r="D11" s="2" t="s">
        <v>599</v>
      </c>
      <c r="E11" s="2" t="s">
        <v>598</v>
      </c>
      <c r="F11" s="2" t="s">
        <v>598</v>
      </c>
      <c r="G11" s="2" t="s">
        <v>598</v>
      </c>
      <c r="H11" s="2" t="s">
        <v>598</v>
      </c>
      <c r="I11" s="2" t="s">
        <v>598</v>
      </c>
      <c r="J11" s="2" t="s">
        <v>599</v>
      </c>
      <c r="K11" s="2" t="s">
        <v>598</v>
      </c>
      <c r="L11" s="2" t="s">
        <v>598</v>
      </c>
      <c r="M11" s="2" t="s">
        <v>598</v>
      </c>
      <c r="N11" s="2" t="s">
        <v>598</v>
      </c>
      <c r="O11" s="2" t="s">
        <v>598</v>
      </c>
      <c r="P11" s="2" t="s">
        <v>598</v>
      </c>
      <c r="Q11" s="2" t="s">
        <v>599</v>
      </c>
      <c r="R11" s="2" t="s">
        <v>598</v>
      </c>
      <c r="S11" s="2" t="s">
        <v>598</v>
      </c>
      <c r="T11" s="2" t="s">
        <v>598</v>
      </c>
      <c r="U11" s="2" t="s">
        <v>598</v>
      </c>
      <c r="V11" s="2" t="s">
        <v>598</v>
      </c>
      <c r="Y11" s="20">
        <f t="shared" si="0"/>
        <v>0</v>
      </c>
    </row>
    <row r="12" spans="1:25"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Y12" s="20">
        <f t="shared" si="0"/>
        <v>0</v>
      </c>
    </row>
    <row r="13" spans="1:25" ht="15" customHeight="1" x14ac:dyDescent="0.25">
      <c r="A13" s="2" t="s">
        <v>29</v>
      </c>
      <c r="B13" s="2" t="s">
        <v>30</v>
      </c>
      <c r="C13" s="2">
        <v>2014</v>
      </c>
      <c r="D13" s="2" t="s">
        <v>599</v>
      </c>
      <c r="E13" s="2" t="s">
        <v>598</v>
      </c>
      <c r="F13" s="2" t="s">
        <v>598</v>
      </c>
      <c r="G13" s="2" t="s">
        <v>598</v>
      </c>
      <c r="H13" s="2" t="s">
        <v>598</v>
      </c>
      <c r="I13" s="2" t="s">
        <v>598</v>
      </c>
      <c r="J13" s="2" t="s">
        <v>599</v>
      </c>
      <c r="K13" s="2" t="s">
        <v>598</v>
      </c>
      <c r="L13" s="2" t="s">
        <v>598</v>
      </c>
      <c r="M13" s="2" t="s">
        <v>598</v>
      </c>
      <c r="N13" s="2" t="s">
        <v>598</v>
      </c>
      <c r="O13" s="2" t="s">
        <v>598</v>
      </c>
      <c r="P13" s="2" t="s">
        <v>598</v>
      </c>
      <c r="Q13" s="2" t="s">
        <v>599</v>
      </c>
      <c r="R13" s="2" t="s">
        <v>598</v>
      </c>
      <c r="S13" s="2" t="s">
        <v>598</v>
      </c>
      <c r="T13" s="2" t="s">
        <v>598</v>
      </c>
      <c r="U13" s="2" t="s">
        <v>598</v>
      </c>
      <c r="V13" s="2" t="s">
        <v>598</v>
      </c>
      <c r="Y13" s="20">
        <f t="shared" si="0"/>
        <v>0</v>
      </c>
    </row>
    <row r="14" spans="1:25" ht="15" customHeight="1" x14ac:dyDescent="0.25">
      <c r="A14" s="2" t="s">
        <v>31</v>
      </c>
      <c r="B14" s="2" t="s">
        <v>32</v>
      </c>
      <c r="C14" s="2">
        <v>2014</v>
      </c>
      <c r="D14" s="2" t="s">
        <v>599</v>
      </c>
      <c r="E14" s="2" t="s">
        <v>598</v>
      </c>
      <c r="F14" s="2" t="s">
        <v>598</v>
      </c>
      <c r="G14" s="2" t="s">
        <v>598</v>
      </c>
      <c r="H14" s="2" t="s">
        <v>598</v>
      </c>
      <c r="I14" s="2" t="s">
        <v>598</v>
      </c>
      <c r="J14" s="2" t="s">
        <v>599</v>
      </c>
      <c r="K14" s="2" t="s">
        <v>598</v>
      </c>
      <c r="L14" s="2" t="s">
        <v>598</v>
      </c>
      <c r="M14" s="2" t="s">
        <v>598</v>
      </c>
      <c r="N14" s="2" t="s">
        <v>598</v>
      </c>
      <c r="O14" s="2" t="s">
        <v>598</v>
      </c>
      <c r="P14" s="2" t="s">
        <v>598</v>
      </c>
      <c r="Q14" s="2" t="s">
        <v>599</v>
      </c>
      <c r="R14" s="2" t="s">
        <v>598</v>
      </c>
      <c r="S14" s="2" t="s">
        <v>598</v>
      </c>
      <c r="T14" s="2" t="s">
        <v>598</v>
      </c>
      <c r="U14" s="2" t="s">
        <v>598</v>
      </c>
      <c r="V14" s="2" t="s">
        <v>598</v>
      </c>
      <c r="Y14" s="20">
        <f t="shared" si="0"/>
        <v>0</v>
      </c>
    </row>
    <row r="15" spans="1:25" ht="15" customHeight="1" x14ac:dyDescent="0.25">
      <c r="A15" s="2" t="s">
        <v>33</v>
      </c>
      <c r="B15" s="2" t="s">
        <v>34</v>
      </c>
      <c r="C15" s="2">
        <v>2014</v>
      </c>
      <c r="D15" s="2" t="s">
        <v>599</v>
      </c>
      <c r="E15" s="2" t="s">
        <v>598</v>
      </c>
      <c r="F15" s="2" t="s">
        <v>598</v>
      </c>
      <c r="G15" s="2" t="s">
        <v>598</v>
      </c>
      <c r="H15" s="2" t="s">
        <v>598</v>
      </c>
      <c r="I15" s="2" t="s">
        <v>598</v>
      </c>
      <c r="J15" s="2" t="s">
        <v>599</v>
      </c>
      <c r="K15" s="2" t="s">
        <v>598</v>
      </c>
      <c r="L15" s="2" t="s">
        <v>598</v>
      </c>
      <c r="M15" s="2" t="s">
        <v>598</v>
      </c>
      <c r="N15" s="2" t="s">
        <v>598</v>
      </c>
      <c r="O15" s="2" t="s">
        <v>598</v>
      </c>
      <c r="P15" s="2" t="s">
        <v>598</v>
      </c>
      <c r="Q15" s="2" t="s">
        <v>599</v>
      </c>
      <c r="R15" s="2" t="s">
        <v>598</v>
      </c>
      <c r="S15" s="2" t="s">
        <v>598</v>
      </c>
      <c r="T15" s="2" t="s">
        <v>598</v>
      </c>
      <c r="U15" s="2" t="s">
        <v>598</v>
      </c>
      <c r="V15" s="2" t="s">
        <v>598</v>
      </c>
      <c r="Y15" s="20">
        <f t="shared" si="0"/>
        <v>0</v>
      </c>
    </row>
    <row r="16" spans="1:25" ht="15" customHeight="1" x14ac:dyDescent="0.25">
      <c r="A16" s="2" t="s">
        <v>33</v>
      </c>
      <c r="B16" s="2" t="s">
        <v>35</v>
      </c>
      <c r="C16" s="2">
        <v>2014</v>
      </c>
      <c r="D16" s="2" t="s">
        <v>599</v>
      </c>
      <c r="E16" s="2" t="s">
        <v>598</v>
      </c>
      <c r="F16" s="2" t="s">
        <v>598</v>
      </c>
      <c r="G16" s="2" t="s">
        <v>598</v>
      </c>
      <c r="H16" s="2" t="s">
        <v>598</v>
      </c>
      <c r="I16" s="2" t="s">
        <v>598</v>
      </c>
      <c r="J16" s="2" t="s">
        <v>599</v>
      </c>
      <c r="K16" s="2" t="s">
        <v>598</v>
      </c>
      <c r="L16" s="2" t="s">
        <v>598</v>
      </c>
      <c r="M16" s="2" t="s">
        <v>598</v>
      </c>
      <c r="N16" s="2" t="s">
        <v>598</v>
      </c>
      <c r="O16" s="2" t="s">
        <v>598</v>
      </c>
      <c r="P16" s="2" t="s">
        <v>598</v>
      </c>
      <c r="Q16" s="2" t="s">
        <v>599</v>
      </c>
      <c r="R16" s="2" t="s">
        <v>598</v>
      </c>
      <c r="S16" s="2" t="s">
        <v>598</v>
      </c>
      <c r="T16" s="2" t="s">
        <v>598</v>
      </c>
      <c r="U16" s="2" t="s">
        <v>598</v>
      </c>
      <c r="V16" s="2" t="s">
        <v>598</v>
      </c>
      <c r="Y16" s="20">
        <f t="shared" si="0"/>
        <v>0</v>
      </c>
    </row>
    <row r="17" spans="1:25" ht="15" customHeight="1" x14ac:dyDescent="0.25">
      <c r="A17" s="2" t="s">
        <v>33</v>
      </c>
      <c r="B17" s="2" t="s">
        <v>36</v>
      </c>
      <c r="C17" s="2">
        <v>2014</v>
      </c>
      <c r="D17" s="2" t="s">
        <v>599</v>
      </c>
      <c r="E17" s="2" t="s">
        <v>598</v>
      </c>
      <c r="F17" s="2" t="s">
        <v>598</v>
      </c>
      <c r="G17" s="2" t="s">
        <v>598</v>
      </c>
      <c r="H17" s="2" t="s">
        <v>598</v>
      </c>
      <c r="I17" s="2" t="s">
        <v>598</v>
      </c>
      <c r="J17" s="2" t="s">
        <v>599</v>
      </c>
      <c r="K17" s="2" t="s">
        <v>598</v>
      </c>
      <c r="L17" s="2" t="s">
        <v>598</v>
      </c>
      <c r="M17" s="2" t="s">
        <v>598</v>
      </c>
      <c r="N17" s="2" t="s">
        <v>598</v>
      </c>
      <c r="O17" s="2" t="s">
        <v>598</v>
      </c>
      <c r="P17" s="2" t="s">
        <v>598</v>
      </c>
      <c r="Q17" s="2" t="s">
        <v>599</v>
      </c>
      <c r="R17" s="2" t="s">
        <v>598</v>
      </c>
      <c r="S17" s="2" t="s">
        <v>598</v>
      </c>
      <c r="T17" s="2" t="s">
        <v>598</v>
      </c>
      <c r="U17" s="2" t="s">
        <v>598</v>
      </c>
      <c r="V17" s="2" t="s">
        <v>598</v>
      </c>
      <c r="Y17" s="20">
        <f t="shared" si="0"/>
        <v>0</v>
      </c>
    </row>
    <row r="18" spans="1:25" ht="15" customHeight="1" x14ac:dyDescent="0.25">
      <c r="A18" s="2" t="s">
        <v>33</v>
      </c>
      <c r="B18" s="2" t="s">
        <v>37</v>
      </c>
      <c r="C18" s="2">
        <v>2014</v>
      </c>
      <c r="D18" s="2" t="s">
        <v>599</v>
      </c>
      <c r="E18" s="2" t="s">
        <v>598</v>
      </c>
      <c r="F18" s="2" t="s">
        <v>598</v>
      </c>
      <c r="G18" s="2" t="s">
        <v>598</v>
      </c>
      <c r="H18" s="2" t="s">
        <v>598</v>
      </c>
      <c r="I18" s="2" t="s">
        <v>598</v>
      </c>
      <c r="J18" s="2" t="s">
        <v>599</v>
      </c>
      <c r="K18" s="2" t="s">
        <v>598</v>
      </c>
      <c r="L18" s="2" t="s">
        <v>598</v>
      </c>
      <c r="M18" s="2" t="s">
        <v>598</v>
      </c>
      <c r="N18" s="2" t="s">
        <v>598</v>
      </c>
      <c r="O18" s="2" t="s">
        <v>598</v>
      </c>
      <c r="P18" s="2" t="s">
        <v>598</v>
      </c>
      <c r="Q18" s="2" t="s">
        <v>599</v>
      </c>
      <c r="R18" s="2" t="s">
        <v>598</v>
      </c>
      <c r="S18" s="2" t="s">
        <v>598</v>
      </c>
      <c r="T18" s="2" t="s">
        <v>598</v>
      </c>
      <c r="U18" s="2" t="s">
        <v>598</v>
      </c>
      <c r="V18" s="2" t="s">
        <v>598</v>
      </c>
      <c r="Y18" s="20">
        <f t="shared" si="0"/>
        <v>0</v>
      </c>
    </row>
    <row r="19" spans="1:25" ht="15" customHeight="1" x14ac:dyDescent="0.25">
      <c r="A19" s="2" t="s">
        <v>33</v>
      </c>
      <c r="B19" s="2" t="s">
        <v>38</v>
      </c>
      <c r="C19" s="2">
        <v>2014</v>
      </c>
      <c r="D19" s="2" t="s">
        <v>599</v>
      </c>
      <c r="E19" s="2" t="s">
        <v>598</v>
      </c>
      <c r="F19" s="2" t="s">
        <v>598</v>
      </c>
      <c r="G19" s="2" t="s">
        <v>598</v>
      </c>
      <c r="H19" s="2" t="s">
        <v>598</v>
      </c>
      <c r="I19" s="2" t="s">
        <v>598</v>
      </c>
      <c r="J19" s="2" t="s">
        <v>599</v>
      </c>
      <c r="K19" s="2" t="s">
        <v>598</v>
      </c>
      <c r="L19" s="2" t="s">
        <v>598</v>
      </c>
      <c r="M19" s="2" t="s">
        <v>598</v>
      </c>
      <c r="N19" s="2" t="s">
        <v>598</v>
      </c>
      <c r="O19" s="2" t="s">
        <v>598</v>
      </c>
      <c r="P19" s="2" t="s">
        <v>598</v>
      </c>
      <c r="Q19" s="2" t="s">
        <v>599</v>
      </c>
      <c r="R19" s="2" t="s">
        <v>598</v>
      </c>
      <c r="S19" s="2" t="s">
        <v>598</v>
      </c>
      <c r="T19" s="2" t="s">
        <v>598</v>
      </c>
      <c r="U19" s="2" t="s">
        <v>598</v>
      </c>
      <c r="V19" s="2" t="s">
        <v>598</v>
      </c>
      <c r="Y19" s="20">
        <f t="shared" si="0"/>
        <v>0</v>
      </c>
    </row>
    <row r="20" spans="1:25" ht="15" customHeight="1" x14ac:dyDescent="0.25">
      <c r="A20" s="2" t="s">
        <v>33</v>
      </c>
      <c r="B20" s="2" t="s">
        <v>39</v>
      </c>
      <c r="C20" s="2">
        <v>2014</v>
      </c>
      <c r="D20" s="2" t="s">
        <v>599</v>
      </c>
      <c r="E20" s="2" t="s">
        <v>598</v>
      </c>
      <c r="F20" s="2" t="s">
        <v>598</v>
      </c>
      <c r="G20" s="2" t="s">
        <v>598</v>
      </c>
      <c r="H20" s="2" t="s">
        <v>598</v>
      </c>
      <c r="I20" s="2" t="s">
        <v>598</v>
      </c>
      <c r="J20" s="2" t="s">
        <v>599</v>
      </c>
      <c r="K20" s="2" t="s">
        <v>598</v>
      </c>
      <c r="L20" s="2" t="s">
        <v>598</v>
      </c>
      <c r="M20" s="2" t="s">
        <v>598</v>
      </c>
      <c r="N20" s="2" t="s">
        <v>598</v>
      </c>
      <c r="O20" s="2" t="s">
        <v>598</v>
      </c>
      <c r="P20" s="2" t="s">
        <v>598</v>
      </c>
      <c r="Q20" s="2" t="s">
        <v>599</v>
      </c>
      <c r="R20" s="2" t="s">
        <v>598</v>
      </c>
      <c r="S20" s="2" t="s">
        <v>598</v>
      </c>
      <c r="T20" s="2" t="s">
        <v>598</v>
      </c>
      <c r="U20" s="2" t="s">
        <v>598</v>
      </c>
      <c r="V20" s="2" t="s">
        <v>598</v>
      </c>
      <c r="Y20" s="20">
        <f t="shared" si="0"/>
        <v>0</v>
      </c>
    </row>
    <row r="21" spans="1:25" ht="15" customHeight="1" x14ac:dyDescent="0.25">
      <c r="A21" s="2" t="s">
        <v>33</v>
      </c>
      <c r="B21" s="2" t="s">
        <v>40</v>
      </c>
      <c r="C21" s="2">
        <v>2014</v>
      </c>
      <c r="D21" s="2" t="s">
        <v>655</v>
      </c>
      <c r="E21" s="2" t="s">
        <v>656</v>
      </c>
      <c r="F21" s="2">
        <v>22.890999999999998</v>
      </c>
      <c r="G21" s="2" t="s">
        <v>598</v>
      </c>
      <c r="H21" s="2" t="s">
        <v>598</v>
      </c>
      <c r="I21" s="2" t="s">
        <v>598</v>
      </c>
      <c r="J21" s="2" t="s">
        <v>599</v>
      </c>
      <c r="K21" s="2" t="s">
        <v>598</v>
      </c>
      <c r="L21" s="2" t="s">
        <v>598</v>
      </c>
      <c r="M21" s="2" t="s">
        <v>598</v>
      </c>
      <c r="N21" s="2" t="s">
        <v>598</v>
      </c>
      <c r="O21" s="2" t="s">
        <v>598</v>
      </c>
      <c r="P21" s="2" t="s">
        <v>598</v>
      </c>
      <c r="Q21" s="2" t="s">
        <v>599</v>
      </c>
      <c r="R21" s="2" t="s">
        <v>598</v>
      </c>
      <c r="S21" s="2" t="s">
        <v>598</v>
      </c>
      <c r="T21" s="2" t="s">
        <v>598</v>
      </c>
      <c r="U21" s="2" t="s">
        <v>598</v>
      </c>
      <c r="V21" s="2" t="s">
        <v>598</v>
      </c>
      <c r="Y21" s="20">
        <f t="shared" si="0"/>
        <v>22.890999999999998</v>
      </c>
    </row>
    <row r="22" spans="1:25" ht="15" customHeight="1" x14ac:dyDescent="0.25">
      <c r="A22" s="2" t="s">
        <v>33</v>
      </c>
      <c r="B22" s="2" t="s">
        <v>41</v>
      </c>
      <c r="C22" s="2">
        <v>2014</v>
      </c>
      <c r="D22" s="2" t="s">
        <v>599</v>
      </c>
      <c r="E22" s="2" t="s">
        <v>598</v>
      </c>
      <c r="F22" s="2" t="s">
        <v>598</v>
      </c>
      <c r="G22" s="2" t="s">
        <v>598</v>
      </c>
      <c r="H22" s="2" t="s">
        <v>598</v>
      </c>
      <c r="I22" s="2" t="s">
        <v>598</v>
      </c>
      <c r="J22" s="2" t="s">
        <v>599</v>
      </c>
      <c r="K22" s="2" t="s">
        <v>598</v>
      </c>
      <c r="L22" s="2" t="s">
        <v>598</v>
      </c>
      <c r="M22" s="2" t="s">
        <v>598</v>
      </c>
      <c r="N22" s="2" t="s">
        <v>598</v>
      </c>
      <c r="O22" s="2" t="s">
        <v>598</v>
      </c>
      <c r="P22" s="2" t="s">
        <v>598</v>
      </c>
      <c r="Q22" s="2" t="s">
        <v>599</v>
      </c>
      <c r="R22" s="2" t="s">
        <v>598</v>
      </c>
      <c r="S22" s="2" t="s">
        <v>598</v>
      </c>
      <c r="T22" s="2" t="s">
        <v>598</v>
      </c>
      <c r="U22" s="2" t="s">
        <v>598</v>
      </c>
      <c r="V22" s="2" t="s">
        <v>598</v>
      </c>
      <c r="Y22" s="20">
        <f t="shared" si="0"/>
        <v>0</v>
      </c>
    </row>
    <row r="23" spans="1:25" ht="15" customHeight="1" x14ac:dyDescent="0.25">
      <c r="A23" s="2" t="s">
        <v>33</v>
      </c>
      <c r="B23" s="2" t="s">
        <v>42</v>
      </c>
      <c r="C23" s="2">
        <v>2014</v>
      </c>
      <c r="D23" s="2" t="s">
        <v>599</v>
      </c>
      <c r="E23" s="2" t="s">
        <v>598</v>
      </c>
      <c r="F23" s="2" t="s">
        <v>598</v>
      </c>
      <c r="G23" s="2" t="s">
        <v>598</v>
      </c>
      <c r="H23" s="2" t="s">
        <v>598</v>
      </c>
      <c r="I23" s="2" t="s">
        <v>598</v>
      </c>
      <c r="J23" s="2" t="s">
        <v>599</v>
      </c>
      <c r="K23" s="2" t="s">
        <v>598</v>
      </c>
      <c r="L23" s="2" t="s">
        <v>598</v>
      </c>
      <c r="M23" s="2" t="s">
        <v>598</v>
      </c>
      <c r="N23" s="2" t="s">
        <v>598</v>
      </c>
      <c r="O23" s="2" t="s">
        <v>598</v>
      </c>
      <c r="P23" s="2" t="s">
        <v>598</v>
      </c>
      <c r="Q23" s="2" t="s">
        <v>599</v>
      </c>
      <c r="R23" s="2" t="s">
        <v>598</v>
      </c>
      <c r="S23" s="2" t="s">
        <v>598</v>
      </c>
      <c r="T23" s="2" t="s">
        <v>598</v>
      </c>
      <c r="U23" s="2" t="s">
        <v>598</v>
      </c>
      <c r="V23" s="2" t="s">
        <v>598</v>
      </c>
      <c r="Y23" s="20">
        <f t="shared" si="0"/>
        <v>0</v>
      </c>
    </row>
    <row r="24" spans="1:25" ht="15" customHeight="1" x14ac:dyDescent="0.25">
      <c r="A24" s="2" t="s">
        <v>33</v>
      </c>
      <c r="B24" s="2" t="s">
        <v>43</v>
      </c>
      <c r="C24" s="2">
        <v>2014</v>
      </c>
      <c r="D24" s="2" t="s">
        <v>599</v>
      </c>
      <c r="E24" s="2" t="s">
        <v>598</v>
      </c>
      <c r="F24" s="2" t="s">
        <v>598</v>
      </c>
      <c r="G24" s="2" t="s">
        <v>598</v>
      </c>
      <c r="H24" s="2" t="s">
        <v>598</v>
      </c>
      <c r="I24" s="2" t="s">
        <v>598</v>
      </c>
      <c r="J24" s="2" t="s">
        <v>599</v>
      </c>
      <c r="K24" s="2" t="s">
        <v>598</v>
      </c>
      <c r="L24" s="2" t="s">
        <v>598</v>
      </c>
      <c r="M24" s="2" t="s">
        <v>598</v>
      </c>
      <c r="N24" s="2" t="s">
        <v>598</v>
      </c>
      <c r="O24" s="2" t="s">
        <v>598</v>
      </c>
      <c r="P24" s="2" t="s">
        <v>598</v>
      </c>
      <c r="Q24" s="2" t="s">
        <v>599</v>
      </c>
      <c r="R24" s="2" t="s">
        <v>598</v>
      </c>
      <c r="S24" s="2" t="s">
        <v>598</v>
      </c>
      <c r="T24" s="2" t="s">
        <v>598</v>
      </c>
      <c r="U24" s="2" t="s">
        <v>598</v>
      </c>
      <c r="V24" s="2" t="s">
        <v>598</v>
      </c>
      <c r="Y24" s="20">
        <f t="shared" si="0"/>
        <v>0</v>
      </c>
    </row>
    <row r="25" spans="1:25" ht="15" customHeight="1" x14ac:dyDescent="0.25">
      <c r="A25" s="2" t="s">
        <v>44</v>
      </c>
      <c r="B25" s="2" t="s">
        <v>45</v>
      </c>
      <c r="C25" s="2">
        <v>2014</v>
      </c>
      <c r="D25" s="2" t="s">
        <v>599</v>
      </c>
      <c r="E25" s="2" t="s">
        <v>598</v>
      </c>
      <c r="F25" s="2" t="s">
        <v>598</v>
      </c>
      <c r="G25" s="2" t="s">
        <v>598</v>
      </c>
      <c r="H25" s="2" t="s">
        <v>598</v>
      </c>
      <c r="I25" s="2" t="s">
        <v>598</v>
      </c>
      <c r="J25" s="2" t="s">
        <v>599</v>
      </c>
      <c r="K25" s="2" t="s">
        <v>598</v>
      </c>
      <c r="L25" s="2" t="s">
        <v>598</v>
      </c>
      <c r="M25" s="2" t="s">
        <v>598</v>
      </c>
      <c r="N25" s="2" t="s">
        <v>598</v>
      </c>
      <c r="O25" s="2" t="s">
        <v>598</v>
      </c>
      <c r="P25" s="2" t="s">
        <v>598</v>
      </c>
      <c r="Q25" s="2" t="s">
        <v>599</v>
      </c>
      <c r="R25" s="2" t="s">
        <v>598</v>
      </c>
      <c r="S25" s="2" t="s">
        <v>598</v>
      </c>
      <c r="T25" s="2" t="s">
        <v>598</v>
      </c>
      <c r="U25" s="2" t="s">
        <v>598</v>
      </c>
      <c r="V25" s="2" t="s">
        <v>598</v>
      </c>
      <c r="Y25" s="20">
        <f t="shared" si="0"/>
        <v>0</v>
      </c>
    </row>
    <row r="26" spans="1:25" ht="15" customHeight="1" x14ac:dyDescent="0.25">
      <c r="A26" s="2" t="s">
        <v>44</v>
      </c>
      <c r="B26" s="2" t="s">
        <v>46</v>
      </c>
      <c r="C26" s="2">
        <v>2014</v>
      </c>
      <c r="D26" s="2" t="s">
        <v>599</v>
      </c>
      <c r="E26" s="2" t="s">
        <v>598</v>
      </c>
      <c r="F26" s="2" t="s">
        <v>598</v>
      </c>
      <c r="G26" s="2" t="s">
        <v>598</v>
      </c>
      <c r="H26" s="2" t="s">
        <v>598</v>
      </c>
      <c r="I26" s="2" t="s">
        <v>598</v>
      </c>
      <c r="J26" s="2" t="s">
        <v>599</v>
      </c>
      <c r="K26" s="2" t="s">
        <v>598</v>
      </c>
      <c r="L26" s="2" t="s">
        <v>598</v>
      </c>
      <c r="M26" s="2" t="s">
        <v>598</v>
      </c>
      <c r="N26" s="2" t="s">
        <v>598</v>
      </c>
      <c r="O26" s="2" t="s">
        <v>598</v>
      </c>
      <c r="P26" s="2" t="s">
        <v>598</v>
      </c>
      <c r="Q26" s="2" t="s">
        <v>599</v>
      </c>
      <c r="R26" s="2" t="s">
        <v>598</v>
      </c>
      <c r="S26" s="2" t="s">
        <v>598</v>
      </c>
      <c r="T26" s="2" t="s">
        <v>598</v>
      </c>
      <c r="U26" s="2" t="s">
        <v>598</v>
      </c>
      <c r="V26" s="2" t="s">
        <v>598</v>
      </c>
      <c r="Y26" s="20">
        <f t="shared" si="0"/>
        <v>0</v>
      </c>
    </row>
    <row r="27" spans="1:25" ht="15" customHeight="1" x14ac:dyDescent="0.25">
      <c r="A27" s="2" t="s">
        <v>44</v>
      </c>
      <c r="B27" s="2" t="s">
        <v>47</v>
      </c>
      <c r="C27" s="2">
        <v>2014</v>
      </c>
      <c r="D27" s="2" t="s">
        <v>599</v>
      </c>
      <c r="E27" s="2" t="s">
        <v>598</v>
      </c>
      <c r="F27" s="2" t="s">
        <v>598</v>
      </c>
      <c r="G27" s="2" t="s">
        <v>598</v>
      </c>
      <c r="H27" s="2" t="s">
        <v>598</v>
      </c>
      <c r="I27" s="2" t="s">
        <v>598</v>
      </c>
      <c r="J27" s="2" t="s">
        <v>599</v>
      </c>
      <c r="K27" s="2" t="s">
        <v>598</v>
      </c>
      <c r="L27" s="2" t="s">
        <v>598</v>
      </c>
      <c r="M27" s="2" t="s">
        <v>598</v>
      </c>
      <c r="N27" s="2" t="s">
        <v>598</v>
      </c>
      <c r="O27" s="2" t="s">
        <v>598</v>
      </c>
      <c r="P27" s="2" t="s">
        <v>598</v>
      </c>
      <c r="Q27" s="2" t="s">
        <v>599</v>
      </c>
      <c r="R27" s="2" t="s">
        <v>598</v>
      </c>
      <c r="S27" s="2" t="s">
        <v>598</v>
      </c>
      <c r="T27" s="2" t="s">
        <v>598</v>
      </c>
      <c r="U27" s="2" t="s">
        <v>598</v>
      </c>
      <c r="V27" s="2" t="s">
        <v>598</v>
      </c>
      <c r="Y27" s="20">
        <f t="shared" si="0"/>
        <v>0</v>
      </c>
    </row>
    <row r="28" spans="1:25" ht="15" customHeight="1" x14ac:dyDescent="0.25">
      <c r="A28" s="2" t="s">
        <v>48</v>
      </c>
      <c r="B28" s="2" t="s">
        <v>49</v>
      </c>
      <c r="C28" s="2">
        <v>2014</v>
      </c>
      <c r="D28" s="2" t="s">
        <v>599</v>
      </c>
      <c r="E28" s="2" t="s">
        <v>598</v>
      </c>
      <c r="F28" s="2" t="s">
        <v>598</v>
      </c>
      <c r="G28" s="2" t="s">
        <v>598</v>
      </c>
      <c r="H28" s="2" t="s">
        <v>598</v>
      </c>
      <c r="I28" s="2" t="s">
        <v>598</v>
      </c>
      <c r="J28" s="2" t="s">
        <v>599</v>
      </c>
      <c r="K28" s="2" t="s">
        <v>598</v>
      </c>
      <c r="L28" s="2" t="s">
        <v>598</v>
      </c>
      <c r="M28" s="2" t="s">
        <v>598</v>
      </c>
      <c r="N28" s="2" t="s">
        <v>598</v>
      </c>
      <c r="O28" s="2" t="s">
        <v>598</v>
      </c>
      <c r="P28" s="2" t="s">
        <v>598</v>
      </c>
      <c r="Q28" s="2" t="s">
        <v>599</v>
      </c>
      <c r="R28" s="2" t="s">
        <v>598</v>
      </c>
      <c r="S28" s="2" t="s">
        <v>598</v>
      </c>
      <c r="T28" s="2" t="s">
        <v>598</v>
      </c>
      <c r="U28" s="2" t="s">
        <v>598</v>
      </c>
      <c r="V28" s="2" t="s">
        <v>598</v>
      </c>
      <c r="Y28" s="20">
        <f t="shared" si="0"/>
        <v>0</v>
      </c>
    </row>
    <row r="29" spans="1:25" ht="15" customHeight="1" x14ac:dyDescent="0.25">
      <c r="A29" s="2" t="s">
        <v>48</v>
      </c>
      <c r="B29" s="2" t="s">
        <v>50</v>
      </c>
      <c r="C29" s="2">
        <v>2014</v>
      </c>
      <c r="D29" s="2" t="s">
        <v>599</v>
      </c>
      <c r="E29" s="2" t="s">
        <v>598</v>
      </c>
      <c r="F29" s="2" t="s">
        <v>598</v>
      </c>
      <c r="G29" s="2" t="s">
        <v>598</v>
      </c>
      <c r="H29" s="2" t="s">
        <v>598</v>
      </c>
      <c r="I29" s="2" t="s">
        <v>598</v>
      </c>
      <c r="J29" s="2" t="s">
        <v>599</v>
      </c>
      <c r="K29" s="2" t="s">
        <v>598</v>
      </c>
      <c r="L29" s="2" t="s">
        <v>598</v>
      </c>
      <c r="M29" s="2" t="s">
        <v>598</v>
      </c>
      <c r="N29" s="2" t="s">
        <v>598</v>
      </c>
      <c r="O29" s="2" t="s">
        <v>598</v>
      </c>
      <c r="P29" s="2" t="s">
        <v>598</v>
      </c>
      <c r="Q29" s="2" t="s">
        <v>599</v>
      </c>
      <c r="R29" s="2" t="s">
        <v>598</v>
      </c>
      <c r="S29" s="2" t="s">
        <v>598</v>
      </c>
      <c r="T29" s="2" t="s">
        <v>598</v>
      </c>
      <c r="U29" s="2" t="s">
        <v>598</v>
      </c>
      <c r="V29" s="2" t="s">
        <v>598</v>
      </c>
      <c r="Y29" s="20">
        <f t="shared" si="0"/>
        <v>0</v>
      </c>
    </row>
    <row r="30" spans="1:25" ht="15" customHeight="1" x14ac:dyDescent="0.25">
      <c r="A30" s="2" t="s">
        <v>51</v>
      </c>
      <c r="B30" s="2" t="s">
        <v>52</v>
      </c>
      <c r="C30" s="2">
        <v>2014</v>
      </c>
      <c r="D30" s="2" t="s">
        <v>657</v>
      </c>
      <c r="E30" s="2" t="s">
        <v>658</v>
      </c>
      <c r="F30" s="2">
        <v>112.078</v>
      </c>
      <c r="G30" s="2" t="s">
        <v>598</v>
      </c>
      <c r="H30" s="2" t="s">
        <v>598</v>
      </c>
      <c r="I30" s="2">
        <v>85</v>
      </c>
      <c r="J30" s="2" t="s">
        <v>599</v>
      </c>
      <c r="K30" s="2" t="s">
        <v>598</v>
      </c>
      <c r="L30" s="2" t="s">
        <v>598</v>
      </c>
      <c r="M30" s="2" t="s">
        <v>598</v>
      </c>
      <c r="N30" s="2" t="s">
        <v>598</v>
      </c>
      <c r="O30" s="2" t="s">
        <v>598</v>
      </c>
      <c r="P30" s="2" t="s">
        <v>598</v>
      </c>
      <c r="Q30" s="2" t="s">
        <v>599</v>
      </c>
      <c r="R30" s="2" t="s">
        <v>598</v>
      </c>
      <c r="S30" s="2" t="s">
        <v>598</v>
      </c>
      <c r="T30" s="2" t="s">
        <v>598</v>
      </c>
      <c r="U30" s="2" t="s">
        <v>598</v>
      </c>
      <c r="V30" s="2" t="s">
        <v>598</v>
      </c>
      <c r="Y30" s="20">
        <f t="shared" si="0"/>
        <v>112.078</v>
      </c>
    </row>
    <row r="31" spans="1:25" ht="15" customHeight="1" x14ac:dyDescent="0.25">
      <c r="A31" s="2" t="s">
        <v>51</v>
      </c>
      <c r="B31" s="2" t="s">
        <v>53</v>
      </c>
      <c r="C31" s="2">
        <v>2014</v>
      </c>
      <c r="D31" s="2" t="s">
        <v>599</v>
      </c>
      <c r="E31" s="2" t="s">
        <v>598</v>
      </c>
      <c r="F31" s="2" t="s">
        <v>598</v>
      </c>
      <c r="G31" s="2" t="s">
        <v>598</v>
      </c>
      <c r="H31" s="2" t="s">
        <v>598</v>
      </c>
      <c r="I31" s="2" t="s">
        <v>598</v>
      </c>
      <c r="J31" s="2" t="s">
        <v>599</v>
      </c>
      <c r="K31" s="2" t="s">
        <v>598</v>
      </c>
      <c r="L31" s="2" t="s">
        <v>598</v>
      </c>
      <c r="M31" s="2" t="s">
        <v>598</v>
      </c>
      <c r="N31" s="2" t="s">
        <v>598</v>
      </c>
      <c r="O31" s="2" t="s">
        <v>598</v>
      </c>
      <c r="P31" s="2" t="s">
        <v>598</v>
      </c>
      <c r="Q31" s="2" t="s">
        <v>599</v>
      </c>
      <c r="R31" s="2" t="s">
        <v>598</v>
      </c>
      <c r="S31" s="2" t="s">
        <v>598</v>
      </c>
      <c r="T31" s="2" t="s">
        <v>598</v>
      </c>
      <c r="U31" s="2" t="s">
        <v>598</v>
      </c>
      <c r="V31" s="2" t="s">
        <v>598</v>
      </c>
      <c r="Y31" s="20">
        <f t="shared" si="0"/>
        <v>0</v>
      </c>
    </row>
    <row r="32" spans="1:25" ht="15" customHeight="1" x14ac:dyDescent="0.25">
      <c r="A32" s="2" t="s">
        <v>51</v>
      </c>
      <c r="B32" s="2" t="s">
        <v>54</v>
      </c>
      <c r="C32" s="2">
        <v>2014</v>
      </c>
      <c r="D32" s="2" t="s">
        <v>613</v>
      </c>
      <c r="E32" s="2" t="s">
        <v>599</v>
      </c>
      <c r="F32" s="2" t="s">
        <v>599</v>
      </c>
      <c r="G32" s="2" t="s">
        <v>599</v>
      </c>
      <c r="H32" s="2" t="s">
        <v>599</v>
      </c>
      <c r="I32" s="2" t="s">
        <v>599</v>
      </c>
      <c r="J32" s="2" t="s">
        <v>613</v>
      </c>
      <c r="K32" s="2" t="s">
        <v>599</v>
      </c>
      <c r="L32" s="2" t="s">
        <v>599</v>
      </c>
      <c r="M32" s="2" t="s">
        <v>599</v>
      </c>
      <c r="N32" s="2" t="s">
        <v>599</v>
      </c>
      <c r="O32" s="2" t="s">
        <v>599</v>
      </c>
      <c r="P32" s="2" t="s">
        <v>598</v>
      </c>
      <c r="Q32" s="2" t="s">
        <v>599</v>
      </c>
      <c r="R32" s="2" t="s">
        <v>599</v>
      </c>
      <c r="S32" s="2" t="s">
        <v>599</v>
      </c>
      <c r="T32" s="2" t="s">
        <v>599</v>
      </c>
      <c r="U32" s="2" t="s">
        <v>599</v>
      </c>
      <c r="V32" s="2" t="s">
        <v>599</v>
      </c>
      <c r="Y32" s="20">
        <f t="shared" si="0"/>
        <v>0</v>
      </c>
    </row>
    <row r="33" spans="1:25" ht="15" customHeight="1" x14ac:dyDescent="0.25">
      <c r="A33" s="2" t="s">
        <v>55</v>
      </c>
      <c r="B33" s="2" t="s">
        <v>56</v>
      </c>
      <c r="C33" s="2">
        <v>2014</v>
      </c>
      <c r="D33" s="2" t="s">
        <v>599</v>
      </c>
      <c r="E33" s="2" t="s">
        <v>598</v>
      </c>
      <c r="F33" s="2" t="s">
        <v>598</v>
      </c>
      <c r="G33" s="2" t="s">
        <v>598</v>
      </c>
      <c r="H33" s="2" t="s">
        <v>598</v>
      </c>
      <c r="I33" s="2" t="s">
        <v>598</v>
      </c>
      <c r="J33" s="2" t="s">
        <v>599</v>
      </c>
      <c r="K33" s="2" t="s">
        <v>598</v>
      </c>
      <c r="L33" s="2" t="s">
        <v>598</v>
      </c>
      <c r="M33" s="2" t="s">
        <v>598</v>
      </c>
      <c r="N33" s="2" t="s">
        <v>598</v>
      </c>
      <c r="O33" s="2" t="s">
        <v>598</v>
      </c>
      <c r="P33" s="2" t="s">
        <v>598</v>
      </c>
      <c r="Q33" s="2" t="s">
        <v>599</v>
      </c>
      <c r="R33" s="2" t="s">
        <v>598</v>
      </c>
      <c r="S33" s="2" t="s">
        <v>598</v>
      </c>
      <c r="T33" s="2" t="s">
        <v>598</v>
      </c>
      <c r="U33" s="2" t="s">
        <v>598</v>
      </c>
      <c r="V33" s="2" t="s">
        <v>598</v>
      </c>
      <c r="Y33" s="20">
        <f t="shared" si="0"/>
        <v>0</v>
      </c>
    </row>
    <row r="34" spans="1:25" ht="15" customHeight="1" x14ac:dyDescent="0.25">
      <c r="A34" s="2" t="s">
        <v>55</v>
      </c>
      <c r="B34" s="2" t="s">
        <v>57</v>
      </c>
      <c r="C34" s="2">
        <v>2014</v>
      </c>
      <c r="D34" s="2" t="s">
        <v>599</v>
      </c>
      <c r="E34" s="2" t="s">
        <v>598</v>
      </c>
      <c r="F34" s="2" t="s">
        <v>598</v>
      </c>
      <c r="G34" s="2" t="s">
        <v>598</v>
      </c>
      <c r="H34" s="2" t="s">
        <v>598</v>
      </c>
      <c r="I34" s="2" t="s">
        <v>598</v>
      </c>
      <c r="J34" s="2" t="s">
        <v>599</v>
      </c>
      <c r="K34" s="2" t="s">
        <v>598</v>
      </c>
      <c r="L34" s="2" t="s">
        <v>598</v>
      </c>
      <c r="M34" s="2" t="s">
        <v>598</v>
      </c>
      <c r="N34" s="2" t="s">
        <v>598</v>
      </c>
      <c r="O34" s="2" t="s">
        <v>598</v>
      </c>
      <c r="P34" s="2" t="s">
        <v>598</v>
      </c>
      <c r="Q34" s="2" t="s">
        <v>599</v>
      </c>
      <c r="R34" s="2" t="s">
        <v>598</v>
      </c>
      <c r="S34" s="2" t="s">
        <v>598</v>
      </c>
      <c r="T34" s="2" t="s">
        <v>598</v>
      </c>
      <c r="U34" s="2" t="s">
        <v>598</v>
      </c>
      <c r="V34" s="2" t="s">
        <v>598</v>
      </c>
      <c r="Y34" s="20">
        <f t="shared" si="0"/>
        <v>0</v>
      </c>
    </row>
    <row r="35" spans="1:25" ht="15" customHeight="1" x14ac:dyDescent="0.25">
      <c r="A35" s="2" t="s">
        <v>58</v>
      </c>
      <c r="B35" s="2" t="s">
        <v>59</v>
      </c>
      <c r="C35" s="2">
        <v>2014</v>
      </c>
      <c r="D35" s="2" t="s">
        <v>659</v>
      </c>
      <c r="E35" s="2" t="s">
        <v>656</v>
      </c>
      <c r="F35" s="2">
        <v>0</v>
      </c>
      <c r="G35" s="2" t="s">
        <v>660</v>
      </c>
      <c r="H35" s="2">
        <v>17.899999999999999</v>
      </c>
      <c r="I35" s="2">
        <v>85</v>
      </c>
      <c r="J35" s="2" t="s">
        <v>599</v>
      </c>
      <c r="K35" s="2" t="s">
        <v>598</v>
      </c>
      <c r="L35" s="2" t="s">
        <v>598</v>
      </c>
      <c r="M35" s="2" t="s">
        <v>598</v>
      </c>
      <c r="N35" s="2" t="s">
        <v>598</v>
      </c>
      <c r="O35" s="2" t="s">
        <v>598</v>
      </c>
      <c r="P35" s="2" t="s">
        <v>598</v>
      </c>
      <c r="Q35" s="2" t="s">
        <v>599</v>
      </c>
      <c r="R35" s="2" t="s">
        <v>598</v>
      </c>
      <c r="S35" s="2" t="s">
        <v>598</v>
      </c>
      <c r="T35" s="2" t="s">
        <v>598</v>
      </c>
      <c r="U35" s="2" t="s">
        <v>598</v>
      </c>
      <c r="V35" s="2" t="s">
        <v>598</v>
      </c>
      <c r="Y35" s="20">
        <f t="shared" si="0"/>
        <v>17.899999999999999</v>
      </c>
    </row>
    <row r="36" spans="1:25"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Y36" s="20">
        <f t="shared" si="0"/>
        <v>0</v>
      </c>
    </row>
    <row r="37" spans="1:25"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Y37" s="20">
        <f t="shared" si="0"/>
        <v>0</v>
      </c>
    </row>
    <row r="38" spans="1:25" ht="15" customHeight="1" x14ac:dyDescent="0.25">
      <c r="A38" s="2" t="s">
        <v>63</v>
      </c>
      <c r="B38" s="2" t="s">
        <v>64</v>
      </c>
      <c r="C38" s="2">
        <v>2014</v>
      </c>
      <c r="D38" s="2" t="s">
        <v>599</v>
      </c>
      <c r="E38" s="2" t="s">
        <v>598</v>
      </c>
      <c r="F38" s="2" t="s">
        <v>598</v>
      </c>
      <c r="G38" s="2" t="s">
        <v>598</v>
      </c>
      <c r="H38" s="2" t="s">
        <v>598</v>
      </c>
      <c r="I38" s="2" t="s">
        <v>598</v>
      </c>
      <c r="J38" s="2" t="s">
        <v>599</v>
      </c>
      <c r="K38" s="2" t="s">
        <v>598</v>
      </c>
      <c r="L38" s="2" t="s">
        <v>598</v>
      </c>
      <c r="M38" s="2" t="s">
        <v>598</v>
      </c>
      <c r="N38" s="2" t="s">
        <v>598</v>
      </c>
      <c r="O38" s="2" t="s">
        <v>598</v>
      </c>
      <c r="P38" s="2" t="s">
        <v>598</v>
      </c>
      <c r="Q38" s="2" t="s">
        <v>599</v>
      </c>
      <c r="R38" s="2" t="s">
        <v>598</v>
      </c>
      <c r="S38" s="2" t="s">
        <v>598</v>
      </c>
      <c r="T38" s="2" t="s">
        <v>598</v>
      </c>
      <c r="U38" s="2" t="s">
        <v>598</v>
      </c>
      <c r="V38" s="2" t="s">
        <v>598</v>
      </c>
      <c r="Y38" s="20">
        <f t="shared" si="0"/>
        <v>0</v>
      </c>
    </row>
    <row r="39" spans="1:25" ht="15" customHeight="1" x14ac:dyDescent="0.25">
      <c r="A39" s="2" t="s">
        <v>65</v>
      </c>
      <c r="B39" s="2" t="s">
        <v>66</v>
      </c>
      <c r="C39" s="2">
        <v>2014</v>
      </c>
      <c r="D39" s="2" t="s">
        <v>599</v>
      </c>
      <c r="E39" s="2" t="s">
        <v>598</v>
      </c>
      <c r="F39" s="2" t="s">
        <v>598</v>
      </c>
      <c r="G39" s="2" t="s">
        <v>598</v>
      </c>
      <c r="H39" s="2" t="s">
        <v>598</v>
      </c>
      <c r="I39" s="2" t="s">
        <v>598</v>
      </c>
      <c r="J39" s="2" t="s">
        <v>599</v>
      </c>
      <c r="K39" s="2" t="s">
        <v>598</v>
      </c>
      <c r="L39" s="2" t="s">
        <v>598</v>
      </c>
      <c r="M39" s="2" t="s">
        <v>598</v>
      </c>
      <c r="N39" s="2" t="s">
        <v>598</v>
      </c>
      <c r="O39" s="2" t="s">
        <v>598</v>
      </c>
      <c r="P39" s="2" t="s">
        <v>598</v>
      </c>
      <c r="Q39" s="2" t="s">
        <v>599</v>
      </c>
      <c r="R39" s="2" t="s">
        <v>598</v>
      </c>
      <c r="S39" s="2" t="s">
        <v>598</v>
      </c>
      <c r="T39" s="2" t="s">
        <v>598</v>
      </c>
      <c r="U39" s="2" t="s">
        <v>598</v>
      </c>
      <c r="V39" s="2" t="s">
        <v>598</v>
      </c>
      <c r="Y39" s="20">
        <f t="shared" si="0"/>
        <v>0</v>
      </c>
    </row>
    <row r="40" spans="1:25" ht="15" customHeight="1" x14ac:dyDescent="0.25">
      <c r="A40" s="2" t="s">
        <v>65</v>
      </c>
      <c r="B40" s="2" t="s">
        <v>67</v>
      </c>
      <c r="C40" s="2">
        <v>2014</v>
      </c>
      <c r="D40" s="2" t="s">
        <v>599</v>
      </c>
      <c r="E40" s="2" t="s">
        <v>598</v>
      </c>
      <c r="F40" s="2" t="s">
        <v>598</v>
      </c>
      <c r="G40" s="2" t="s">
        <v>598</v>
      </c>
      <c r="H40" s="2" t="s">
        <v>598</v>
      </c>
      <c r="I40" s="2" t="s">
        <v>598</v>
      </c>
      <c r="J40" s="2" t="s">
        <v>599</v>
      </c>
      <c r="K40" s="2" t="s">
        <v>598</v>
      </c>
      <c r="L40" s="2" t="s">
        <v>598</v>
      </c>
      <c r="M40" s="2" t="s">
        <v>598</v>
      </c>
      <c r="N40" s="2" t="s">
        <v>598</v>
      </c>
      <c r="O40" s="2" t="s">
        <v>598</v>
      </c>
      <c r="P40" s="2" t="s">
        <v>598</v>
      </c>
      <c r="Q40" s="2" t="s">
        <v>599</v>
      </c>
      <c r="R40" s="2" t="s">
        <v>598</v>
      </c>
      <c r="S40" s="2" t="s">
        <v>598</v>
      </c>
      <c r="T40" s="2" t="s">
        <v>598</v>
      </c>
      <c r="U40" s="2" t="s">
        <v>598</v>
      </c>
      <c r="V40" s="2" t="s">
        <v>598</v>
      </c>
      <c r="Y40" s="20">
        <f t="shared" si="0"/>
        <v>0</v>
      </c>
    </row>
    <row r="41" spans="1:25" ht="15" customHeight="1" x14ac:dyDescent="0.25">
      <c r="A41" s="2" t="s">
        <v>68</v>
      </c>
      <c r="B41" s="2" t="s">
        <v>69</v>
      </c>
      <c r="C41" s="2">
        <v>2014</v>
      </c>
      <c r="D41" s="2" t="s">
        <v>661</v>
      </c>
      <c r="E41" s="2" t="s">
        <v>658</v>
      </c>
      <c r="F41" s="2">
        <v>1.516</v>
      </c>
      <c r="G41" s="2" t="s">
        <v>598</v>
      </c>
      <c r="H41" s="2" t="s">
        <v>598</v>
      </c>
      <c r="I41" s="2">
        <v>75</v>
      </c>
      <c r="J41" s="2" t="s">
        <v>599</v>
      </c>
      <c r="K41" s="2" t="s">
        <v>598</v>
      </c>
      <c r="L41" s="2" t="s">
        <v>598</v>
      </c>
      <c r="M41" s="2" t="s">
        <v>598</v>
      </c>
      <c r="N41" s="2" t="s">
        <v>598</v>
      </c>
      <c r="O41" s="2" t="s">
        <v>598</v>
      </c>
      <c r="P41" s="2" t="s">
        <v>598</v>
      </c>
      <c r="Q41" s="2" t="s">
        <v>599</v>
      </c>
      <c r="R41" s="2" t="s">
        <v>598</v>
      </c>
      <c r="S41" s="2" t="s">
        <v>598</v>
      </c>
      <c r="T41" s="2" t="s">
        <v>598</v>
      </c>
      <c r="U41" s="2" t="s">
        <v>598</v>
      </c>
      <c r="V41" s="2" t="s">
        <v>598</v>
      </c>
      <c r="Y41" s="20">
        <f t="shared" si="0"/>
        <v>1.516</v>
      </c>
    </row>
    <row r="42" spans="1:25" ht="15" customHeight="1" x14ac:dyDescent="0.25">
      <c r="A42" s="2" t="s">
        <v>68</v>
      </c>
      <c r="B42" s="2" t="s">
        <v>70</v>
      </c>
      <c r="C42" s="2">
        <v>2014</v>
      </c>
      <c r="D42" s="2" t="s">
        <v>599</v>
      </c>
      <c r="E42" s="2" t="s">
        <v>598</v>
      </c>
      <c r="F42" s="2" t="s">
        <v>598</v>
      </c>
      <c r="G42" s="2" t="s">
        <v>598</v>
      </c>
      <c r="H42" s="2" t="s">
        <v>598</v>
      </c>
      <c r="I42" s="2" t="s">
        <v>598</v>
      </c>
      <c r="J42" s="2" t="s">
        <v>599</v>
      </c>
      <c r="K42" s="2" t="s">
        <v>598</v>
      </c>
      <c r="L42" s="2" t="s">
        <v>598</v>
      </c>
      <c r="M42" s="2" t="s">
        <v>598</v>
      </c>
      <c r="N42" s="2" t="s">
        <v>598</v>
      </c>
      <c r="O42" s="2" t="s">
        <v>598</v>
      </c>
      <c r="P42" s="2" t="s">
        <v>598</v>
      </c>
      <c r="Q42" s="2" t="s">
        <v>599</v>
      </c>
      <c r="R42" s="2" t="s">
        <v>598</v>
      </c>
      <c r="S42" s="2" t="s">
        <v>598</v>
      </c>
      <c r="T42" s="2" t="s">
        <v>598</v>
      </c>
      <c r="U42" s="2" t="s">
        <v>598</v>
      </c>
      <c r="V42" s="2" t="s">
        <v>598</v>
      </c>
      <c r="Y42" s="20">
        <f t="shared" si="0"/>
        <v>0</v>
      </c>
    </row>
    <row r="43" spans="1:25" ht="15" customHeight="1" x14ac:dyDescent="0.25">
      <c r="A43" s="2" t="s">
        <v>71</v>
      </c>
      <c r="B43" s="2" t="s">
        <v>72</v>
      </c>
      <c r="C43" s="2">
        <v>2014</v>
      </c>
      <c r="D43" s="2" t="s">
        <v>599</v>
      </c>
      <c r="E43" s="2" t="s">
        <v>598</v>
      </c>
      <c r="F43" s="2" t="s">
        <v>598</v>
      </c>
      <c r="G43" s="2" t="s">
        <v>598</v>
      </c>
      <c r="H43" s="2" t="s">
        <v>598</v>
      </c>
      <c r="I43" s="2" t="s">
        <v>598</v>
      </c>
      <c r="J43" s="2" t="s">
        <v>599</v>
      </c>
      <c r="K43" s="2" t="s">
        <v>598</v>
      </c>
      <c r="L43" s="2" t="s">
        <v>598</v>
      </c>
      <c r="M43" s="2" t="s">
        <v>598</v>
      </c>
      <c r="N43" s="2" t="s">
        <v>598</v>
      </c>
      <c r="O43" s="2" t="s">
        <v>598</v>
      </c>
      <c r="P43" s="2" t="s">
        <v>598</v>
      </c>
      <c r="Q43" s="2" t="s">
        <v>599</v>
      </c>
      <c r="R43" s="2" t="s">
        <v>598</v>
      </c>
      <c r="S43" s="2" t="s">
        <v>598</v>
      </c>
      <c r="T43" s="2" t="s">
        <v>598</v>
      </c>
      <c r="U43" s="2" t="s">
        <v>598</v>
      </c>
      <c r="V43" s="2" t="s">
        <v>598</v>
      </c>
      <c r="Y43" s="20">
        <f t="shared" si="0"/>
        <v>0</v>
      </c>
    </row>
    <row r="44" spans="1:25" ht="15" customHeight="1" x14ac:dyDescent="0.25">
      <c r="A44" s="2" t="s">
        <v>71</v>
      </c>
      <c r="B44" s="2" t="s">
        <v>73</v>
      </c>
      <c r="C44" s="2">
        <v>2014</v>
      </c>
      <c r="D44" s="2" t="s">
        <v>599</v>
      </c>
      <c r="E44" s="2" t="s">
        <v>598</v>
      </c>
      <c r="F44" s="2" t="s">
        <v>598</v>
      </c>
      <c r="G44" s="2" t="s">
        <v>598</v>
      </c>
      <c r="H44" s="2" t="s">
        <v>598</v>
      </c>
      <c r="I44" s="2" t="s">
        <v>598</v>
      </c>
      <c r="J44" s="2" t="s">
        <v>599</v>
      </c>
      <c r="K44" s="2" t="s">
        <v>598</v>
      </c>
      <c r="L44" s="2" t="s">
        <v>598</v>
      </c>
      <c r="M44" s="2" t="s">
        <v>598</v>
      </c>
      <c r="N44" s="2" t="s">
        <v>598</v>
      </c>
      <c r="O44" s="2" t="s">
        <v>598</v>
      </c>
      <c r="P44" s="2" t="s">
        <v>598</v>
      </c>
      <c r="Q44" s="2" t="s">
        <v>599</v>
      </c>
      <c r="R44" s="2" t="s">
        <v>598</v>
      </c>
      <c r="S44" s="2" t="s">
        <v>598</v>
      </c>
      <c r="T44" s="2" t="s">
        <v>598</v>
      </c>
      <c r="U44" s="2" t="s">
        <v>598</v>
      </c>
      <c r="V44" s="2" t="s">
        <v>598</v>
      </c>
      <c r="Y44" s="20">
        <f t="shared" si="0"/>
        <v>0</v>
      </c>
    </row>
    <row r="45" spans="1:25" ht="15" customHeight="1" x14ac:dyDescent="0.25">
      <c r="A45" s="2" t="s">
        <v>71</v>
      </c>
      <c r="B45" s="2" t="s">
        <v>74</v>
      </c>
      <c r="C45" s="2">
        <v>2014</v>
      </c>
      <c r="D45" s="2" t="s">
        <v>599</v>
      </c>
      <c r="E45" s="2" t="s">
        <v>598</v>
      </c>
      <c r="F45" s="2" t="s">
        <v>598</v>
      </c>
      <c r="G45" s="2" t="s">
        <v>598</v>
      </c>
      <c r="H45" s="2" t="s">
        <v>598</v>
      </c>
      <c r="I45" s="2" t="s">
        <v>598</v>
      </c>
      <c r="J45" s="2" t="s">
        <v>599</v>
      </c>
      <c r="K45" s="2" t="s">
        <v>598</v>
      </c>
      <c r="L45" s="2" t="s">
        <v>598</v>
      </c>
      <c r="M45" s="2" t="s">
        <v>598</v>
      </c>
      <c r="N45" s="2" t="s">
        <v>598</v>
      </c>
      <c r="O45" s="2" t="s">
        <v>598</v>
      </c>
      <c r="P45" s="2" t="s">
        <v>598</v>
      </c>
      <c r="Q45" s="2" t="s">
        <v>599</v>
      </c>
      <c r="R45" s="2" t="s">
        <v>598</v>
      </c>
      <c r="S45" s="2" t="s">
        <v>598</v>
      </c>
      <c r="T45" s="2" t="s">
        <v>598</v>
      </c>
      <c r="U45" s="2" t="s">
        <v>598</v>
      </c>
      <c r="V45" s="2" t="s">
        <v>598</v>
      </c>
      <c r="Y45" s="20">
        <f t="shared" si="0"/>
        <v>0</v>
      </c>
    </row>
    <row r="46" spans="1:25" ht="15" customHeight="1" x14ac:dyDescent="0.25">
      <c r="A46" s="2" t="s">
        <v>71</v>
      </c>
      <c r="B46" s="2" t="s">
        <v>75</v>
      </c>
      <c r="C46" s="2">
        <v>2014</v>
      </c>
      <c r="D46" s="2" t="s">
        <v>599</v>
      </c>
      <c r="E46" s="2" t="s">
        <v>598</v>
      </c>
      <c r="F46" s="2" t="s">
        <v>598</v>
      </c>
      <c r="G46" s="2" t="s">
        <v>598</v>
      </c>
      <c r="H46" s="2" t="s">
        <v>598</v>
      </c>
      <c r="I46" s="2" t="s">
        <v>598</v>
      </c>
      <c r="J46" s="2" t="s">
        <v>599</v>
      </c>
      <c r="K46" s="2" t="s">
        <v>598</v>
      </c>
      <c r="L46" s="2" t="s">
        <v>598</v>
      </c>
      <c r="M46" s="2" t="s">
        <v>598</v>
      </c>
      <c r="N46" s="2" t="s">
        <v>598</v>
      </c>
      <c r="O46" s="2" t="s">
        <v>598</v>
      </c>
      <c r="P46" s="2" t="s">
        <v>598</v>
      </c>
      <c r="Q46" s="2" t="s">
        <v>599</v>
      </c>
      <c r="R46" s="2" t="s">
        <v>598</v>
      </c>
      <c r="S46" s="2" t="s">
        <v>598</v>
      </c>
      <c r="T46" s="2" t="s">
        <v>598</v>
      </c>
      <c r="U46" s="2" t="s">
        <v>598</v>
      </c>
      <c r="V46" s="2" t="s">
        <v>598</v>
      </c>
      <c r="Y46" s="20">
        <f t="shared" si="0"/>
        <v>0</v>
      </c>
    </row>
    <row r="47" spans="1:25" ht="15" customHeight="1" x14ac:dyDescent="0.25">
      <c r="A47" s="2" t="s">
        <v>76</v>
      </c>
      <c r="B47" s="2" t="s">
        <v>77</v>
      </c>
      <c r="C47" s="2">
        <v>2014</v>
      </c>
      <c r="D47" s="2" t="s">
        <v>599</v>
      </c>
      <c r="E47" s="2" t="s">
        <v>598</v>
      </c>
      <c r="F47" s="2" t="s">
        <v>598</v>
      </c>
      <c r="G47" s="2" t="s">
        <v>598</v>
      </c>
      <c r="H47" s="2" t="s">
        <v>598</v>
      </c>
      <c r="I47" s="2" t="s">
        <v>598</v>
      </c>
      <c r="J47" s="2" t="s">
        <v>599</v>
      </c>
      <c r="K47" s="2" t="s">
        <v>598</v>
      </c>
      <c r="L47" s="2" t="s">
        <v>598</v>
      </c>
      <c r="M47" s="2" t="s">
        <v>598</v>
      </c>
      <c r="N47" s="2" t="s">
        <v>598</v>
      </c>
      <c r="O47" s="2" t="s">
        <v>598</v>
      </c>
      <c r="P47" s="2" t="s">
        <v>598</v>
      </c>
      <c r="Q47" s="2" t="s">
        <v>599</v>
      </c>
      <c r="R47" s="2" t="s">
        <v>598</v>
      </c>
      <c r="S47" s="2" t="s">
        <v>598</v>
      </c>
      <c r="T47" s="2" t="s">
        <v>598</v>
      </c>
      <c r="U47" s="2" t="s">
        <v>598</v>
      </c>
      <c r="V47" s="2" t="s">
        <v>598</v>
      </c>
      <c r="Y47" s="20">
        <f t="shared" si="0"/>
        <v>0</v>
      </c>
    </row>
    <row r="48" spans="1:25"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Y48" s="20">
        <f t="shared" si="0"/>
        <v>0</v>
      </c>
    </row>
    <row r="49" spans="1:25" ht="15" customHeight="1" x14ac:dyDescent="0.25">
      <c r="A49" s="2" t="s">
        <v>76</v>
      </c>
      <c r="B49" s="2" t="s">
        <v>79</v>
      </c>
      <c r="C49" s="2">
        <v>2014</v>
      </c>
      <c r="D49" s="2" t="s">
        <v>599</v>
      </c>
      <c r="E49" s="2" t="s">
        <v>598</v>
      </c>
      <c r="F49" s="2" t="s">
        <v>598</v>
      </c>
      <c r="G49" s="2" t="s">
        <v>598</v>
      </c>
      <c r="H49" s="2" t="s">
        <v>598</v>
      </c>
      <c r="I49" s="2" t="s">
        <v>598</v>
      </c>
      <c r="J49" s="2" t="s">
        <v>599</v>
      </c>
      <c r="K49" s="2" t="s">
        <v>598</v>
      </c>
      <c r="L49" s="2" t="s">
        <v>598</v>
      </c>
      <c r="M49" s="2" t="s">
        <v>598</v>
      </c>
      <c r="N49" s="2" t="s">
        <v>598</v>
      </c>
      <c r="O49" s="2" t="s">
        <v>598</v>
      </c>
      <c r="P49" s="2" t="s">
        <v>598</v>
      </c>
      <c r="Q49" s="2" t="s">
        <v>599</v>
      </c>
      <c r="R49" s="2" t="s">
        <v>598</v>
      </c>
      <c r="S49" s="2" t="s">
        <v>598</v>
      </c>
      <c r="T49" s="2" t="s">
        <v>598</v>
      </c>
      <c r="U49" s="2" t="s">
        <v>598</v>
      </c>
      <c r="V49" s="2" t="s">
        <v>598</v>
      </c>
      <c r="Y49" s="20">
        <f t="shared" si="0"/>
        <v>0</v>
      </c>
    </row>
    <row r="50" spans="1:25" ht="15" customHeight="1" x14ac:dyDescent="0.25">
      <c r="A50" s="2" t="s">
        <v>76</v>
      </c>
      <c r="B50" s="2" t="s">
        <v>80</v>
      </c>
      <c r="C50" s="2">
        <v>2014</v>
      </c>
      <c r="D50" s="2" t="s">
        <v>599</v>
      </c>
      <c r="E50" s="2" t="s">
        <v>598</v>
      </c>
      <c r="F50" s="2" t="s">
        <v>598</v>
      </c>
      <c r="G50" s="2" t="s">
        <v>598</v>
      </c>
      <c r="H50" s="2" t="s">
        <v>598</v>
      </c>
      <c r="I50" s="2" t="s">
        <v>598</v>
      </c>
      <c r="J50" s="2" t="s">
        <v>599</v>
      </c>
      <c r="K50" s="2" t="s">
        <v>598</v>
      </c>
      <c r="L50" s="2" t="s">
        <v>598</v>
      </c>
      <c r="M50" s="2" t="s">
        <v>598</v>
      </c>
      <c r="N50" s="2" t="s">
        <v>598</v>
      </c>
      <c r="O50" s="2" t="s">
        <v>598</v>
      </c>
      <c r="P50" s="2" t="s">
        <v>598</v>
      </c>
      <c r="Q50" s="2" t="s">
        <v>599</v>
      </c>
      <c r="R50" s="2" t="s">
        <v>598</v>
      </c>
      <c r="S50" s="2" t="s">
        <v>598</v>
      </c>
      <c r="T50" s="2" t="s">
        <v>598</v>
      </c>
      <c r="U50" s="2" t="s">
        <v>598</v>
      </c>
      <c r="V50" s="2" t="s">
        <v>598</v>
      </c>
      <c r="Y50" s="20">
        <f t="shared" si="0"/>
        <v>0</v>
      </c>
    </row>
    <row r="51" spans="1:25" ht="15" customHeight="1" x14ac:dyDescent="0.25">
      <c r="A51" s="2" t="s">
        <v>76</v>
      </c>
      <c r="B51" s="2" t="s">
        <v>81</v>
      </c>
      <c r="C51" s="2">
        <v>2014</v>
      </c>
      <c r="D51" s="2" t="s">
        <v>599</v>
      </c>
      <c r="E51" s="2" t="s">
        <v>598</v>
      </c>
      <c r="F51" s="2" t="s">
        <v>598</v>
      </c>
      <c r="G51" s="2" t="s">
        <v>598</v>
      </c>
      <c r="H51" s="2" t="s">
        <v>598</v>
      </c>
      <c r="I51" s="2" t="s">
        <v>598</v>
      </c>
      <c r="J51" s="2" t="s">
        <v>599</v>
      </c>
      <c r="K51" s="2" t="s">
        <v>598</v>
      </c>
      <c r="L51" s="2" t="s">
        <v>598</v>
      </c>
      <c r="M51" s="2" t="s">
        <v>598</v>
      </c>
      <c r="N51" s="2" t="s">
        <v>598</v>
      </c>
      <c r="O51" s="2" t="s">
        <v>598</v>
      </c>
      <c r="P51" s="2" t="s">
        <v>598</v>
      </c>
      <c r="Q51" s="2" t="s">
        <v>599</v>
      </c>
      <c r="R51" s="2" t="s">
        <v>598</v>
      </c>
      <c r="S51" s="2" t="s">
        <v>598</v>
      </c>
      <c r="T51" s="2" t="s">
        <v>598</v>
      </c>
      <c r="U51" s="2" t="s">
        <v>598</v>
      </c>
      <c r="V51" s="2" t="s">
        <v>598</v>
      </c>
      <c r="Y51" s="20">
        <f t="shared" si="0"/>
        <v>0</v>
      </c>
    </row>
    <row r="52" spans="1:25" ht="15" customHeight="1" x14ac:dyDescent="0.25">
      <c r="A52" s="2" t="s">
        <v>76</v>
      </c>
      <c r="B52" s="2" t="s">
        <v>82</v>
      </c>
      <c r="C52" s="2">
        <v>2014</v>
      </c>
      <c r="D52" s="2" t="s">
        <v>599</v>
      </c>
      <c r="E52" s="2" t="s">
        <v>598</v>
      </c>
      <c r="F52" s="2" t="s">
        <v>598</v>
      </c>
      <c r="G52" s="2" t="s">
        <v>598</v>
      </c>
      <c r="H52" s="2" t="s">
        <v>598</v>
      </c>
      <c r="I52" s="2" t="s">
        <v>598</v>
      </c>
      <c r="J52" s="2" t="s">
        <v>599</v>
      </c>
      <c r="K52" s="2" t="s">
        <v>598</v>
      </c>
      <c r="L52" s="2" t="s">
        <v>598</v>
      </c>
      <c r="M52" s="2" t="s">
        <v>598</v>
      </c>
      <c r="N52" s="2" t="s">
        <v>598</v>
      </c>
      <c r="O52" s="2" t="s">
        <v>598</v>
      </c>
      <c r="P52" s="2" t="s">
        <v>598</v>
      </c>
      <c r="Q52" s="2" t="s">
        <v>599</v>
      </c>
      <c r="R52" s="2" t="s">
        <v>598</v>
      </c>
      <c r="S52" s="2" t="s">
        <v>598</v>
      </c>
      <c r="T52" s="2" t="s">
        <v>598</v>
      </c>
      <c r="U52" s="2" t="s">
        <v>598</v>
      </c>
      <c r="V52" s="2" t="s">
        <v>598</v>
      </c>
      <c r="Y52" s="20">
        <f t="shared" si="0"/>
        <v>0</v>
      </c>
    </row>
    <row r="53" spans="1:25" ht="15" customHeight="1" x14ac:dyDescent="0.25">
      <c r="A53" s="2" t="s">
        <v>76</v>
      </c>
      <c r="B53" s="2" t="s">
        <v>83</v>
      </c>
      <c r="C53" s="2">
        <v>2014</v>
      </c>
      <c r="D53" s="2" t="s">
        <v>662</v>
      </c>
      <c r="E53" s="2" t="s">
        <v>634</v>
      </c>
      <c r="F53" s="2">
        <v>151.30658679999999</v>
      </c>
      <c r="G53" s="2" t="s">
        <v>598</v>
      </c>
      <c r="H53" s="2" t="s">
        <v>598</v>
      </c>
      <c r="I53" s="2" t="s">
        <v>598</v>
      </c>
      <c r="J53" s="2" t="s">
        <v>599</v>
      </c>
      <c r="K53" s="2" t="s">
        <v>598</v>
      </c>
      <c r="L53" s="2" t="s">
        <v>598</v>
      </c>
      <c r="M53" s="2" t="s">
        <v>598</v>
      </c>
      <c r="N53" s="2" t="s">
        <v>598</v>
      </c>
      <c r="O53" s="2" t="s">
        <v>598</v>
      </c>
      <c r="P53" s="2" t="s">
        <v>598</v>
      </c>
      <c r="Q53" s="2" t="s">
        <v>599</v>
      </c>
      <c r="R53" s="2" t="s">
        <v>598</v>
      </c>
      <c r="S53" s="2" t="s">
        <v>598</v>
      </c>
      <c r="T53" s="2" t="s">
        <v>598</v>
      </c>
      <c r="U53" s="2" t="s">
        <v>598</v>
      </c>
      <c r="V53" s="2" t="s">
        <v>598</v>
      </c>
      <c r="Y53" s="20">
        <f t="shared" si="0"/>
        <v>151.30658679999999</v>
      </c>
    </row>
    <row r="54" spans="1:25" ht="15" customHeight="1" x14ac:dyDescent="0.25">
      <c r="A54" s="2" t="s">
        <v>76</v>
      </c>
      <c r="B54" s="2" t="s">
        <v>84</v>
      </c>
      <c r="C54" s="2">
        <v>2014</v>
      </c>
      <c r="D54" s="2" t="s">
        <v>663</v>
      </c>
      <c r="E54" s="2" t="s">
        <v>598</v>
      </c>
      <c r="F54" s="2" t="s">
        <v>598</v>
      </c>
      <c r="G54" s="2" t="s">
        <v>598</v>
      </c>
      <c r="H54" s="2" t="s">
        <v>598</v>
      </c>
      <c r="I54" s="2" t="s">
        <v>598</v>
      </c>
      <c r="J54" s="2" t="s">
        <v>599</v>
      </c>
      <c r="K54" s="2" t="s">
        <v>598</v>
      </c>
      <c r="L54" s="2" t="s">
        <v>598</v>
      </c>
      <c r="M54" s="2" t="s">
        <v>598</v>
      </c>
      <c r="N54" s="2" t="s">
        <v>598</v>
      </c>
      <c r="O54" s="2" t="s">
        <v>598</v>
      </c>
      <c r="P54" s="2" t="s">
        <v>598</v>
      </c>
      <c r="Q54" s="2" t="s">
        <v>599</v>
      </c>
      <c r="R54" s="2" t="s">
        <v>598</v>
      </c>
      <c r="S54" s="2" t="s">
        <v>598</v>
      </c>
      <c r="T54" s="2" t="s">
        <v>598</v>
      </c>
      <c r="U54" s="2" t="s">
        <v>598</v>
      </c>
      <c r="V54" s="2" t="s">
        <v>598</v>
      </c>
      <c r="Y54" s="20">
        <f t="shared" si="0"/>
        <v>0</v>
      </c>
    </row>
    <row r="55" spans="1:25" ht="15" customHeight="1" x14ac:dyDescent="0.25">
      <c r="A55" s="2" t="s">
        <v>76</v>
      </c>
      <c r="B55" s="2" t="s">
        <v>85</v>
      </c>
      <c r="C55" s="2">
        <v>2014</v>
      </c>
      <c r="D55" s="2" t="s">
        <v>599</v>
      </c>
      <c r="E55" s="2" t="s">
        <v>598</v>
      </c>
      <c r="F55" s="2" t="s">
        <v>598</v>
      </c>
      <c r="G55" s="2" t="s">
        <v>598</v>
      </c>
      <c r="H55" s="2" t="s">
        <v>598</v>
      </c>
      <c r="I55" s="2" t="s">
        <v>598</v>
      </c>
      <c r="J55" s="2" t="s">
        <v>599</v>
      </c>
      <c r="K55" s="2" t="s">
        <v>598</v>
      </c>
      <c r="L55" s="2" t="s">
        <v>598</v>
      </c>
      <c r="M55" s="2" t="s">
        <v>598</v>
      </c>
      <c r="N55" s="2" t="s">
        <v>598</v>
      </c>
      <c r="O55" s="2" t="s">
        <v>598</v>
      </c>
      <c r="P55" s="2" t="s">
        <v>598</v>
      </c>
      <c r="Q55" s="2" t="s">
        <v>599</v>
      </c>
      <c r="R55" s="2" t="s">
        <v>598</v>
      </c>
      <c r="S55" s="2" t="s">
        <v>598</v>
      </c>
      <c r="T55" s="2" t="s">
        <v>598</v>
      </c>
      <c r="U55" s="2" t="s">
        <v>598</v>
      </c>
      <c r="V55" s="2" t="s">
        <v>598</v>
      </c>
      <c r="Y55" s="20">
        <f t="shared" si="0"/>
        <v>0</v>
      </c>
    </row>
    <row r="56" spans="1:25" ht="15" customHeight="1" x14ac:dyDescent="0.25">
      <c r="A56" s="2" t="s">
        <v>76</v>
      </c>
      <c r="B56" s="2" t="s">
        <v>86</v>
      </c>
      <c r="C56" s="2">
        <v>2014</v>
      </c>
      <c r="D56" s="2" t="s">
        <v>599</v>
      </c>
      <c r="E56" s="2" t="s">
        <v>598</v>
      </c>
      <c r="F56" s="2" t="s">
        <v>598</v>
      </c>
      <c r="G56" s="2" t="s">
        <v>598</v>
      </c>
      <c r="H56" s="2" t="s">
        <v>598</v>
      </c>
      <c r="I56" s="2" t="s">
        <v>598</v>
      </c>
      <c r="J56" s="2" t="s">
        <v>599</v>
      </c>
      <c r="K56" s="2" t="s">
        <v>598</v>
      </c>
      <c r="L56" s="2" t="s">
        <v>598</v>
      </c>
      <c r="M56" s="2" t="s">
        <v>598</v>
      </c>
      <c r="N56" s="2" t="s">
        <v>598</v>
      </c>
      <c r="O56" s="2" t="s">
        <v>598</v>
      </c>
      <c r="P56" s="2" t="s">
        <v>598</v>
      </c>
      <c r="Q56" s="2" t="s">
        <v>599</v>
      </c>
      <c r="R56" s="2" t="s">
        <v>598</v>
      </c>
      <c r="S56" s="2" t="s">
        <v>598</v>
      </c>
      <c r="T56" s="2" t="s">
        <v>598</v>
      </c>
      <c r="U56" s="2" t="s">
        <v>598</v>
      </c>
      <c r="V56" s="2" t="s">
        <v>598</v>
      </c>
      <c r="Y56" s="20">
        <f t="shared" si="0"/>
        <v>0</v>
      </c>
    </row>
    <row r="57" spans="1:25" ht="15" customHeight="1" x14ac:dyDescent="0.25">
      <c r="A57" s="2" t="s">
        <v>76</v>
      </c>
      <c r="B57" s="2" t="s">
        <v>87</v>
      </c>
      <c r="C57" s="2">
        <v>2014</v>
      </c>
      <c r="D57" s="2" t="s">
        <v>664</v>
      </c>
      <c r="E57" s="2" t="s">
        <v>658</v>
      </c>
      <c r="F57" s="2">
        <v>16.215</v>
      </c>
      <c r="G57" s="2" t="s">
        <v>598</v>
      </c>
      <c r="H57" s="2" t="s">
        <v>598</v>
      </c>
      <c r="I57" s="2" t="s">
        <v>598</v>
      </c>
      <c r="J57" s="2" t="s">
        <v>599</v>
      </c>
      <c r="K57" s="2" t="s">
        <v>598</v>
      </c>
      <c r="L57" s="2" t="s">
        <v>598</v>
      </c>
      <c r="M57" s="2" t="s">
        <v>598</v>
      </c>
      <c r="N57" s="2" t="s">
        <v>598</v>
      </c>
      <c r="O57" s="2" t="s">
        <v>598</v>
      </c>
      <c r="P57" s="2" t="s">
        <v>598</v>
      </c>
      <c r="Q57" s="2" t="s">
        <v>599</v>
      </c>
      <c r="R57" s="2" t="s">
        <v>598</v>
      </c>
      <c r="S57" s="2" t="s">
        <v>598</v>
      </c>
      <c r="T57" s="2" t="s">
        <v>598</v>
      </c>
      <c r="U57" s="2" t="s">
        <v>598</v>
      </c>
      <c r="V57" s="2" t="s">
        <v>598</v>
      </c>
      <c r="Y57" s="20">
        <f t="shared" si="0"/>
        <v>16.215</v>
      </c>
    </row>
    <row r="58" spans="1:25"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Y58" s="20">
        <f t="shared" si="0"/>
        <v>0</v>
      </c>
    </row>
    <row r="59" spans="1:25" ht="15" customHeight="1" x14ac:dyDescent="0.25">
      <c r="A59" s="2" t="s">
        <v>76</v>
      </c>
      <c r="B59" s="2" t="s">
        <v>89</v>
      </c>
      <c r="C59" s="2">
        <v>2014</v>
      </c>
      <c r="D59" s="2" t="s">
        <v>599</v>
      </c>
      <c r="E59" s="2" t="s">
        <v>598</v>
      </c>
      <c r="F59" s="2" t="s">
        <v>598</v>
      </c>
      <c r="G59" s="2" t="s">
        <v>598</v>
      </c>
      <c r="H59" s="2" t="s">
        <v>598</v>
      </c>
      <c r="I59" s="2" t="s">
        <v>598</v>
      </c>
      <c r="J59" s="2" t="s">
        <v>599</v>
      </c>
      <c r="K59" s="2" t="s">
        <v>598</v>
      </c>
      <c r="L59" s="2" t="s">
        <v>598</v>
      </c>
      <c r="M59" s="2" t="s">
        <v>598</v>
      </c>
      <c r="N59" s="2" t="s">
        <v>598</v>
      </c>
      <c r="O59" s="2" t="s">
        <v>598</v>
      </c>
      <c r="P59" s="2" t="s">
        <v>598</v>
      </c>
      <c r="Q59" s="2" t="s">
        <v>599</v>
      </c>
      <c r="R59" s="2" t="s">
        <v>598</v>
      </c>
      <c r="S59" s="2" t="s">
        <v>598</v>
      </c>
      <c r="T59" s="2" t="s">
        <v>598</v>
      </c>
      <c r="U59" s="2" t="s">
        <v>598</v>
      </c>
      <c r="V59" s="2" t="s">
        <v>598</v>
      </c>
      <c r="Y59" s="20">
        <f t="shared" si="0"/>
        <v>0</v>
      </c>
    </row>
    <row r="60" spans="1:25" ht="15" customHeight="1" x14ac:dyDescent="0.25">
      <c r="A60" s="2" t="s">
        <v>76</v>
      </c>
      <c r="B60" s="2" t="s">
        <v>90</v>
      </c>
      <c r="C60" s="2">
        <v>2014</v>
      </c>
      <c r="D60" s="2" t="s">
        <v>599</v>
      </c>
      <c r="E60" s="2" t="s">
        <v>598</v>
      </c>
      <c r="F60" s="2" t="s">
        <v>598</v>
      </c>
      <c r="G60" s="2" t="s">
        <v>598</v>
      </c>
      <c r="H60" s="2" t="s">
        <v>598</v>
      </c>
      <c r="I60" s="2" t="s">
        <v>598</v>
      </c>
      <c r="J60" s="2" t="s">
        <v>599</v>
      </c>
      <c r="K60" s="2" t="s">
        <v>598</v>
      </c>
      <c r="L60" s="2" t="s">
        <v>598</v>
      </c>
      <c r="M60" s="2" t="s">
        <v>598</v>
      </c>
      <c r="N60" s="2" t="s">
        <v>598</v>
      </c>
      <c r="O60" s="2" t="s">
        <v>598</v>
      </c>
      <c r="P60" s="2" t="s">
        <v>598</v>
      </c>
      <c r="Q60" s="2" t="s">
        <v>599</v>
      </c>
      <c r="R60" s="2" t="s">
        <v>598</v>
      </c>
      <c r="S60" s="2" t="s">
        <v>598</v>
      </c>
      <c r="T60" s="2" t="s">
        <v>598</v>
      </c>
      <c r="U60" s="2" t="s">
        <v>598</v>
      </c>
      <c r="V60" s="2" t="s">
        <v>598</v>
      </c>
      <c r="Y60" s="20">
        <f t="shared" si="0"/>
        <v>0</v>
      </c>
    </row>
    <row r="61" spans="1:25" ht="15" customHeight="1" x14ac:dyDescent="0.25">
      <c r="A61" s="2" t="s">
        <v>76</v>
      </c>
      <c r="B61" s="2" t="s">
        <v>91</v>
      </c>
      <c r="C61" s="2">
        <v>2014</v>
      </c>
      <c r="D61" s="2" t="s">
        <v>599</v>
      </c>
      <c r="E61" s="2" t="s">
        <v>598</v>
      </c>
      <c r="F61" s="2" t="s">
        <v>598</v>
      </c>
      <c r="G61" s="2" t="s">
        <v>598</v>
      </c>
      <c r="H61" s="2" t="s">
        <v>598</v>
      </c>
      <c r="I61" s="2" t="s">
        <v>598</v>
      </c>
      <c r="J61" s="2" t="s">
        <v>599</v>
      </c>
      <c r="K61" s="2" t="s">
        <v>598</v>
      </c>
      <c r="L61" s="2" t="s">
        <v>598</v>
      </c>
      <c r="M61" s="2" t="s">
        <v>598</v>
      </c>
      <c r="N61" s="2" t="s">
        <v>598</v>
      </c>
      <c r="O61" s="2" t="s">
        <v>598</v>
      </c>
      <c r="P61" s="2" t="s">
        <v>598</v>
      </c>
      <c r="Q61" s="2" t="s">
        <v>599</v>
      </c>
      <c r="R61" s="2" t="s">
        <v>598</v>
      </c>
      <c r="S61" s="2" t="s">
        <v>598</v>
      </c>
      <c r="T61" s="2" t="s">
        <v>598</v>
      </c>
      <c r="U61" s="2" t="s">
        <v>598</v>
      </c>
      <c r="V61" s="2" t="s">
        <v>598</v>
      </c>
      <c r="Y61" s="20">
        <f t="shared" si="0"/>
        <v>0</v>
      </c>
    </row>
    <row r="62" spans="1:25" ht="15" customHeight="1" x14ac:dyDescent="0.25">
      <c r="A62" s="2" t="s">
        <v>76</v>
      </c>
      <c r="B62" s="2" t="s">
        <v>92</v>
      </c>
      <c r="C62" s="2">
        <v>2014</v>
      </c>
      <c r="D62" s="2" t="s">
        <v>599</v>
      </c>
      <c r="E62" s="2" t="s">
        <v>598</v>
      </c>
      <c r="F62" s="2" t="s">
        <v>598</v>
      </c>
      <c r="G62" s="2" t="s">
        <v>598</v>
      </c>
      <c r="H62" s="2" t="s">
        <v>598</v>
      </c>
      <c r="I62" s="2" t="s">
        <v>598</v>
      </c>
      <c r="J62" s="2" t="s">
        <v>599</v>
      </c>
      <c r="K62" s="2" t="s">
        <v>598</v>
      </c>
      <c r="L62" s="2" t="s">
        <v>598</v>
      </c>
      <c r="M62" s="2" t="s">
        <v>598</v>
      </c>
      <c r="N62" s="2" t="s">
        <v>598</v>
      </c>
      <c r="O62" s="2" t="s">
        <v>598</v>
      </c>
      <c r="P62" s="2" t="s">
        <v>598</v>
      </c>
      <c r="Q62" s="2" t="s">
        <v>599</v>
      </c>
      <c r="R62" s="2" t="s">
        <v>598</v>
      </c>
      <c r="S62" s="2" t="s">
        <v>598</v>
      </c>
      <c r="T62" s="2" t="s">
        <v>598</v>
      </c>
      <c r="U62" s="2" t="s">
        <v>598</v>
      </c>
      <c r="V62" s="2" t="s">
        <v>598</v>
      </c>
      <c r="Y62" s="20">
        <f t="shared" si="0"/>
        <v>0</v>
      </c>
    </row>
    <row r="63" spans="1:25" ht="15" customHeight="1" x14ac:dyDescent="0.25">
      <c r="A63" s="2" t="s">
        <v>76</v>
      </c>
      <c r="B63" s="2" t="s">
        <v>93</v>
      </c>
      <c r="C63" s="2">
        <v>2014</v>
      </c>
      <c r="D63" s="2" t="s">
        <v>599</v>
      </c>
      <c r="E63" s="2" t="s">
        <v>598</v>
      </c>
      <c r="F63" s="2" t="s">
        <v>598</v>
      </c>
      <c r="G63" s="2" t="s">
        <v>598</v>
      </c>
      <c r="H63" s="2" t="s">
        <v>598</v>
      </c>
      <c r="I63" s="2" t="s">
        <v>598</v>
      </c>
      <c r="J63" s="2" t="s">
        <v>599</v>
      </c>
      <c r="K63" s="2" t="s">
        <v>598</v>
      </c>
      <c r="L63" s="2" t="s">
        <v>598</v>
      </c>
      <c r="M63" s="2" t="s">
        <v>598</v>
      </c>
      <c r="N63" s="2" t="s">
        <v>598</v>
      </c>
      <c r="O63" s="2" t="s">
        <v>598</v>
      </c>
      <c r="P63" s="2" t="s">
        <v>598</v>
      </c>
      <c r="Q63" s="2" t="s">
        <v>599</v>
      </c>
      <c r="R63" s="2" t="s">
        <v>598</v>
      </c>
      <c r="S63" s="2" t="s">
        <v>598</v>
      </c>
      <c r="T63" s="2" t="s">
        <v>598</v>
      </c>
      <c r="U63" s="2" t="s">
        <v>598</v>
      </c>
      <c r="V63" s="2" t="s">
        <v>598</v>
      </c>
      <c r="Y63" s="20">
        <f t="shared" si="0"/>
        <v>0</v>
      </c>
    </row>
    <row r="64" spans="1:25" ht="15" customHeight="1" x14ac:dyDescent="0.25">
      <c r="A64" s="2" t="s">
        <v>76</v>
      </c>
      <c r="B64" s="2" t="s">
        <v>94</v>
      </c>
      <c r="C64" s="2">
        <v>2014</v>
      </c>
      <c r="D64" s="2" t="s">
        <v>599</v>
      </c>
      <c r="E64" s="2" t="s">
        <v>598</v>
      </c>
      <c r="F64" s="2" t="s">
        <v>598</v>
      </c>
      <c r="G64" s="2" t="s">
        <v>598</v>
      </c>
      <c r="H64" s="2" t="s">
        <v>598</v>
      </c>
      <c r="I64" s="2" t="s">
        <v>598</v>
      </c>
      <c r="J64" s="2" t="s">
        <v>599</v>
      </c>
      <c r="K64" s="2" t="s">
        <v>598</v>
      </c>
      <c r="L64" s="2" t="s">
        <v>598</v>
      </c>
      <c r="M64" s="2" t="s">
        <v>598</v>
      </c>
      <c r="N64" s="2" t="s">
        <v>598</v>
      </c>
      <c r="O64" s="2" t="s">
        <v>598</v>
      </c>
      <c r="P64" s="2" t="s">
        <v>598</v>
      </c>
      <c r="Q64" s="2" t="s">
        <v>599</v>
      </c>
      <c r="R64" s="2" t="s">
        <v>598</v>
      </c>
      <c r="S64" s="2" t="s">
        <v>598</v>
      </c>
      <c r="T64" s="2" t="s">
        <v>598</v>
      </c>
      <c r="U64" s="2" t="s">
        <v>598</v>
      </c>
      <c r="V64" s="2" t="s">
        <v>598</v>
      </c>
      <c r="Y64" s="20">
        <f t="shared" si="0"/>
        <v>0</v>
      </c>
    </row>
    <row r="65" spans="1:25" ht="15" customHeight="1" x14ac:dyDescent="0.25">
      <c r="A65" s="2" t="s">
        <v>76</v>
      </c>
      <c r="B65" s="2" t="s">
        <v>95</v>
      </c>
      <c r="C65" s="2">
        <v>2014</v>
      </c>
      <c r="D65" s="2" t="s">
        <v>599</v>
      </c>
      <c r="E65" s="2" t="s">
        <v>598</v>
      </c>
      <c r="F65" s="2" t="s">
        <v>598</v>
      </c>
      <c r="G65" s="2" t="s">
        <v>598</v>
      </c>
      <c r="H65" s="2" t="s">
        <v>598</v>
      </c>
      <c r="I65" s="2" t="s">
        <v>598</v>
      </c>
      <c r="J65" s="2" t="s">
        <v>599</v>
      </c>
      <c r="K65" s="2" t="s">
        <v>598</v>
      </c>
      <c r="L65" s="2" t="s">
        <v>598</v>
      </c>
      <c r="M65" s="2" t="s">
        <v>598</v>
      </c>
      <c r="N65" s="2" t="s">
        <v>598</v>
      </c>
      <c r="O65" s="2" t="s">
        <v>598</v>
      </c>
      <c r="P65" s="2" t="s">
        <v>598</v>
      </c>
      <c r="Q65" s="2" t="s">
        <v>599</v>
      </c>
      <c r="R65" s="2" t="s">
        <v>598</v>
      </c>
      <c r="S65" s="2" t="s">
        <v>598</v>
      </c>
      <c r="T65" s="2" t="s">
        <v>598</v>
      </c>
      <c r="U65" s="2" t="s">
        <v>598</v>
      </c>
      <c r="V65" s="2" t="s">
        <v>598</v>
      </c>
      <c r="Y65" s="20">
        <f t="shared" si="0"/>
        <v>0</v>
      </c>
    </row>
    <row r="66" spans="1:25" ht="15" customHeight="1" x14ac:dyDescent="0.25">
      <c r="A66" s="2" t="s">
        <v>76</v>
      </c>
      <c r="B66" s="2" t="s">
        <v>96</v>
      </c>
      <c r="C66" s="2">
        <v>2014</v>
      </c>
      <c r="D66" s="2" t="s">
        <v>599</v>
      </c>
      <c r="E66" s="2" t="s">
        <v>598</v>
      </c>
      <c r="F66" s="2" t="s">
        <v>598</v>
      </c>
      <c r="G66" s="2" t="s">
        <v>598</v>
      </c>
      <c r="H66" s="2" t="s">
        <v>598</v>
      </c>
      <c r="I66" s="2" t="s">
        <v>598</v>
      </c>
      <c r="J66" s="2" t="s">
        <v>599</v>
      </c>
      <c r="K66" s="2" t="s">
        <v>598</v>
      </c>
      <c r="L66" s="2" t="s">
        <v>598</v>
      </c>
      <c r="M66" s="2" t="s">
        <v>598</v>
      </c>
      <c r="N66" s="2" t="s">
        <v>598</v>
      </c>
      <c r="O66" s="2" t="s">
        <v>598</v>
      </c>
      <c r="P66" s="2" t="s">
        <v>598</v>
      </c>
      <c r="Q66" s="2" t="s">
        <v>599</v>
      </c>
      <c r="R66" s="2" t="s">
        <v>598</v>
      </c>
      <c r="S66" s="2" t="s">
        <v>598</v>
      </c>
      <c r="T66" s="2" t="s">
        <v>598</v>
      </c>
      <c r="U66" s="2" t="s">
        <v>598</v>
      </c>
      <c r="V66" s="2" t="s">
        <v>598</v>
      </c>
      <c r="Y66" s="20">
        <f t="shared" si="0"/>
        <v>0</v>
      </c>
    </row>
    <row r="67" spans="1:25" ht="15" customHeight="1" x14ac:dyDescent="0.25">
      <c r="A67" s="2" t="s">
        <v>76</v>
      </c>
      <c r="B67" s="2" t="s">
        <v>97</v>
      </c>
      <c r="C67" s="2">
        <v>2014</v>
      </c>
      <c r="D67" s="2" t="s">
        <v>599</v>
      </c>
      <c r="E67" s="2" t="s">
        <v>598</v>
      </c>
      <c r="F67" s="2" t="s">
        <v>598</v>
      </c>
      <c r="G67" s="2" t="s">
        <v>598</v>
      </c>
      <c r="H67" s="2" t="s">
        <v>598</v>
      </c>
      <c r="I67" s="2" t="s">
        <v>598</v>
      </c>
      <c r="J67" s="2" t="s">
        <v>599</v>
      </c>
      <c r="K67" s="2" t="s">
        <v>598</v>
      </c>
      <c r="L67" s="2" t="s">
        <v>598</v>
      </c>
      <c r="M67" s="2" t="s">
        <v>598</v>
      </c>
      <c r="N67" s="2" t="s">
        <v>598</v>
      </c>
      <c r="O67" s="2" t="s">
        <v>598</v>
      </c>
      <c r="P67" s="2" t="s">
        <v>598</v>
      </c>
      <c r="Q67" s="2" t="s">
        <v>599</v>
      </c>
      <c r="R67" s="2" t="s">
        <v>598</v>
      </c>
      <c r="S67" s="2" t="s">
        <v>598</v>
      </c>
      <c r="T67" s="2" t="s">
        <v>598</v>
      </c>
      <c r="U67" s="2" t="s">
        <v>598</v>
      </c>
      <c r="V67" s="2" t="s">
        <v>598</v>
      </c>
      <c r="Y67" s="20">
        <f t="shared" ref="Y67:Y130" si="1">IFERROR(F67/1,0)+IFERROR(H67/1,0)+IFERROR(L67/1,0)+IFERROR(N67/1,0)+IFERROR(S67/1,0)+IFERROR(U67/1,0)</f>
        <v>0</v>
      </c>
    </row>
    <row r="68" spans="1:25" ht="15" customHeight="1" x14ac:dyDescent="0.25">
      <c r="A68" s="2" t="s">
        <v>76</v>
      </c>
      <c r="B68" s="2" t="s">
        <v>98</v>
      </c>
      <c r="C68" s="2">
        <v>2014</v>
      </c>
      <c r="D68" s="2" t="s">
        <v>599</v>
      </c>
      <c r="E68" s="2" t="s">
        <v>598</v>
      </c>
      <c r="F68" s="2" t="s">
        <v>598</v>
      </c>
      <c r="G68" s="2" t="s">
        <v>598</v>
      </c>
      <c r="H68" s="2" t="s">
        <v>598</v>
      </c>
      <c r="I68" s="2" t="s">
        <v>598</v>
      </c>
      <c r="J68" s="2" t="s">
        <v>599</v>
      </c>
      <c r="K68" s="2" t="s">
        <v>598</v>
      </c>
      <c r="L68" s="2" t="s">
        <v>598</v>
      </c>
      <c r="M68" s="2" t="s">
        <v>598</v>
      </c>
      <c r="N68" s="2" t="s">
        <v>598</v>
      </c>
      <c r="O68" s="2" t="s">
        <v>598</v>
      </c>
      <c r="P68" s="2" t="s">
        <v>598</v>
      </c>
      <c r="Q68" s="2" t="s">
        <v>599</v>
      </c>
      <c r="R68" s="2" t="s">
        <v>598</v>
      </c>
      <c r="S68" s="2" t="s">
        <v>598</v>
      </c>
      <c r="T68" s="2" t="s">
        <v>598</v>
      </c>
      <c r="U68" s="2" t="s">
        <v>598</v>
      </c>
      <c r="V68" s="2" t="s">
        <v>598</v>
      </c>
      <c r="Y68" s="20">
        <f t="shared" si="1"/>
        <v>0</v>
      </c>
    </row>
    <row r="69" spans="1:25" ht="15" customHeight="1" x14ac:dyDescent="0.25">
      <c r="A69" s="2" t="s">
        <v>76</v>
      </c>
      <c r="B69" s="2" t="s">
        <v>99</v>
      </c>
      <c r="C69" s="2">
        <v>2014</v>
      </c>
      <c r="D69" s="2" t="s">
        <v>599</v>
      </c>
      <c r="E69" s="2" t="s">
        <v>598</v>
      </c>
      <c r="F69" s="2" t="s">
        <v>598</v>
      </c>
      <c r="G69" s="2" t="s">
        <v>598</v>
      </c>
      <c r="H69" s="2" t="s">
        <v>598</v>
      </c>
      <c r="I69" s="2" t="s">
        <v>598</v>
      </c>
      <c r="J69" s="2" t="s">
        <v>599</v>
      </c>
      <c r="K69" s="2" t="s">
        <v>598</v>
      </c>
      <c r="L69" s="2" t="s">
        <v>598</v>
      </c>
      <c r="M69" s="2" t="s">
        <v>598</v>
      </c>
      <c r="N69" s="2" t="s">
        <v>598</v>
      </c>
      <c r="O69" s="2" t="s">
        <v>598</v>
      </c>
      <c r="P69" s="2" t="s">
        <v>598</v>
      </c>
      <c r="Q69" s="2" t="s">
        <v>599</v>
      </c>
      <c r="R69" s="2" t="s">
        <v>598</v>
      </c>
      <c r="S69" s="2" t="s">
        <v>598</v>
      </c>
      <c r="T69" s="2" t="s">
        <v>598</v>
      </c>
      <c r="U69" s="2" t="s">
        <v>598</v>
      </c>
      <c r="V69" s="2" t="s">
        <v>598</v>
      </c>
      <c r="Y69" s="20">
        <f t="shared" si="1"/>
        <v>0</v>
      </c>
    </row>
    <row r="70" spans="1:25" ht="15" customHeight="1" x14ac:dyDescent="0.25">
      <c r="A70" s="2" t="s">
        <v>100</v>
      </c>
      <c r="B70" s="2" t="s">
        <v>101</v>
      </c>
      <c r="C70" s="2">
        <v>2014</v>
      </c>
      <c r="D70" s="2" t="s">
        <v>665</v>
      </c>
      <c r="E70" s="2" t="s">
        <v>634</v>
      </c>
      <c r="F70" s="2">
        <v>7.4</v>
      </c>
      <c r="G70" s="2" t="s">
        <v>666</v>
      </c>
      <c r="H70" s="2">
        <v>0.1</v>
      </c>
      <c r="I70" s="2">
        <v>90</v>
      </c>
      <c r="J70" s="2" t="s">
        <v>599</v>
      </c>
      <c r="K70" s="2" t="s">
        <v>598</v>
      </c>
      <c r="L70" s="2" t="s">
        <v>598</v>
      </c>
      <c r="M70" s="2" t="s">
        <v>598</v>
      </c>
      <c r="N70" s="2" t="s">
        <v>598</v>
      </c>
      <c r="O70" s="2" t="s">
        <v>598</v>
      </c>
      <c r="P70" s="2" t="s">
        <v>598</v>
      </c>
      <c r="Q70" s="2" t="s">
        <v>599</v>
      </c>
      <c r="R70" s="2" t="s">
        <v>598</v>
      </c>
      <c r="S70" s="2" t="s">
        <v>598</v>
      </c>
      <c r="T70" s="2" t="s">
        <v>598</v>
      </c>
      <c r="U70" s="2" t="s">
        <v>598</v>
      </c>
      <c r="V70" s="2" t="s">
        <v>598</v>
      </c>
      <c r="Y70" s="20">
        <f t="shared" si="1"/>
        <v>7.5</v>
      </c>
    </row>
    <row r="71" spans="1:25" ht="15" customHeight="1" x14ac:dyDescent="0.25">
      <c r="A71" s="2" t="s">
        <v>102</v>
      </c>
      <c r="B71" s="2" t="s">
        <v>103</v>
      </c>
      <c r="C71" s="2">
        <v>2014</v>
      </c>
      <c r="D71" s="2" t="s">
        <v>667</v>
      </c>
      <c r="E71" s="2" t="s">
        <v>658</v>
      </c>
      <c r="F71" s="2">
        <v>2.2639999999999998</v>
      </c>
      <c r="G71" s="2" t="s">
        <v>598</v>
      </c>
      <c r="H71" s="2" t="s">
        <v>598</v>
      </c>
      <c r="I71" s="2" t="s">
        <v>598</v>
      </c>
      <c r="J71" s="2" t="s">
        <v>599</v>
      </c>
      <c r="K71" s="2" t="s">
        <v>598</v>
      </c>
      <c r="L71" s="2" t="s">
        <v>598</v>
      </c>
      <c r="M71" s="2" t="s">
        <v>598</v>
      </c>
      <c r="N71" s="2" t="s">
        <v>598</v>
      </c>
      <c r="O71" s="2" t="s">
        <v>598</v>
      </c>
      <c r="P71" s="2" t="s">
        <v>598</v>
      </c>
      <c r="Q71" s="2" t="s">
        <v>599</v>
      </c>
      <c r="R71" s="2" t="s">
        <v>598</v>
      </c>
      <c r="S71" s="2" t="s">
        <v>598</v>
      </c>
      <c r="T71" s="2" t="s">
        <v>598</v>
      </c>
      <c r="U71" s="2" t="s">
        <v>598</v>
      </c>
      <c r="V71" s="2" t="s">
        <v>598</v>
      </c>
      <c r="Y71" s="20">
        <f t="shared" si="1"/>
        <v>2.2639999999999998</v>
      </c>
    </row>
    <row r="72" spans="1:25" ht="15" customHeight="1" x14ac:dyDescent="0.25">
      <c r="A72" s="2" t="s">
        <v>102</v>
      </c>
      <c r="B72" s="2" t="s">
        <v>104</v>
      </c>
      <c r="C72" s="2">
        <v>2014</v>
      </c>
      <c r="D72" s="2" t="s">
        <v>599</v>
      </c>
      <c r="E72" s="2" t="s">
        <v>598</v>
      </c>
      <c r="F72" s="2" t="s">
        <v>598</v>
      </c>
      <c r="G72" s="2" t="s">
        <v>598</v>
      </c>
      <c r="H72" s="2" t="s">
        <v>598</v>
      </c>
      <c r="I72" s="2" t="s">
        <v>598</v>
      </c>
      <c r="J72" s="2" t="s">
        <v>599</v>
      </c>
      <c r="K72" s="2" t="s">
        <v>598</v>
      </c>
      <c r="L72" s="2" t="s">
        <v>598</v>
      </c>
      <c r="M72" s="2" t="s">
        <v>598</v>
      </c>
      <c r="N72" s="2" t="s">
        <v>598</v>
      </c>
      <c r="O72" s="2" t="s">
        <v>598</v>
      </c>
      <c r="P72" s="2" t="s">
        <v>598</v>
      </c>
      <c r="Q72" s="2" t="s">
        <v>599</v>
      </c>
      <c r="R72" s="2" t="s">
        <v>598</v>
      </c>
      <c r="S72" s="2" t="s">
        <v>598</v>
      </c>
      <c r="T72" s="2" t="s">
        <v>598</v>
      </c>
      <c r="U72" s="2" t="s">
        <v>598</v>
      </c>
      <c r="V72" s="2" t="s">
        <v>598</v>
      </c>
      <c r="Y72" s="20">
        <f t="shared" si="1"/>
        <v>0</v>
      </c>
    </row>
    <row r="73" spans="1:25" ht="15" customHeight="1" x14ac:dyDescent="0.25">
      <c r="A73" s="2" t="s">
        <v>102</v>
      </c>
      <c r="B73" s="2" t="s">
        <v>105</v>
      </c>
      <c r="C73" s="2">
        <v>2014</v>
      </c>
      <c r="D73" s="2" t="s">
        <v>599</v>
      </c>
      <c r="E73" s="2" t="s">
        <v>598</v>
      </c>
      <c r="F73" s="2" t="s">
        <v>598</v>
      </c>
      <c r="G73" s="2" t="s">
        <v>598</v>
      </c>
      <c r="H73" s="2" t="s">
        <v>598</v>
      </c>
      <c r="I73" s="2" t="s">
        <v>598</v>
      </c>
      <c r="J73" s="2" t="s">
        <v>599</v>
      </c>
      <c r="K73" s="2" t="s">
        <v>598</v>
      </c>
      <c r="L73" s="2" t="s">
        <v>598</v>
      </c>
      <c r="M73" s="2" t="s">
        <v>598</v>
      </c>
      <c r="N73" s="2" t="s">
        <v>598</v>
      </c>
      <c r="O73" s="2" t="s">
        <v>598</v>
      </c>
      <c r="P73" s="2" t="s">
        <v>598</v>
      </c>
      <c r="Q73" s="2" t="s">
        <v>599</v>
      </c>
      <c r="R73" s="2" t="s">
        <v>598</v>
      </c>
      <c r="S73" s="2" t="s">
        <v>598</v>
      </c>
      <c r="T73" s="2" t="s">
        <v>598</v>
      </c>
      <c r="U73" s="2" t="s">
        <v>598</v>
      </c>
      <c r="V73" s="2" t="s">
        <v>598</v>
      </c>
      <c r="Y73" s="20">
        <f t="shared" si="1"/>
        <v>0</v>
      </c>
    </row>
    <row r="74" spans="1:25" ht="15" customHeight="1" x14ac:dyDescent="0.25">
      <c r="A74" s="2" t="s">
        <v>106</v>
      </c>
      <c r="B74" s="2" t="s">
        <v>107</v>
      </c>
      <c r="C74" s="2">
        <v>2014</v>
      </c>
      <c r="D74" s="2" t="s">
        <v>668</v>
      </c>
      <c r="E74" s="2" t="s">
        <v>669</v>
      </c>
      <c r="F74" s="2">
        <v>11.954000000000001</v>
      </c>
      <c r="G74" s="2" t="s">
        <v>598</v>
      </c>
      <c r="H74" s="2" t="s">
        <v>598</v>
      </c>
      <c r="I74" s="2" t="s">
        <v>598</v>
      </c>
      <c r="J74" s="2" t="s">
        <v>599</v>
      </c>
      <c r="K74" s="2" t="s">
        <v>598</v>
      </c>
      <c r="L74" s="2" t="s">
        <v>598</v>
      </c>
      <c r="M74" s="2" t="s">
        <v>598</v>
      </c>
      <c r="N74" s="2" t="s">
        <v>598</v>
      </c>
      <c r="O74" s="2" t="s">
        <v>598</v>
      </c>
      <c r="P74" s="2" t="s">
        <v>598</v>
      </c>
      <c r="Q74" s="2" t="s">
        <v>599</v>
      </c>
      <c r="R74" s="2" t="s">
        <v>598</v>
      </c>
      <c r="S74" s="2" t="s">
        <v>598</v>
      </c>
      <c r="T74" s="2" t="s">
        <v>598</v>
      </c>
      <c r="U74" s="2" t="s">
        <v>598</v>
      </c>
      <c r="V74" s="2" t="s">
        <v>598</v>
      </c>
      <c r="Y74" s="20">
        <f t="shared" si="1"/>
        <v>11.954000000000001</v>
      </c>
    </row>
    <row r="75" spans="1:25" ht="15" customHeight="1" x14ac:dyDescent="0.25">
      <c r="A75" s="2" t="s">
        <v>108</v>
      </c>
      <c r="B75" s="2" t="s">
        <v>109</v>
      </c>
      <c r="C75" s="2">
        <v>2014</v>
      </c>
      <c r="D75" s="2" t="s">
        <v>670</v>
      </c>
      <c r="E75" s="2" t="s">
        <v>658</v>
      </c>
      <c r="F75" s="2">
        <v>2.1230000000000002</v>
      </c>
      <c r="G75" s="2" t="s">
        <v>598</v>
      </c>
      <c r="H75" s="2" t="s">
        <v>598</v>
      </c>
      <c r="I75" s="2">
        <v>85</v>
      </c>
      <c r="J75" s="2" t="s">
        <v>599</v>
      </c>
      <c r="K75" s="2" t="s">
        <v>598</v>
      </c>
      <c r="L75" s="2" t="s">
        <v>598</v>
      </c>
      <c r="M75" s="2" t="s">
        <v>598</v>
      </c>
      <c r="N75" s="2" t="s">
        <v>598</v>
      </c>
      <c r="O75" s="2" t="s">
        <v>598</v>
      </c>
      <c r="P75" s="2" t="s">
        <v>598</v>
      </c>
      <c r="Q75" s="2" t="s">
        <v>599</v>
      </c>
      <c r="R75" s="2" t="s">
        <v>598</v>
      </c>
      <c r="S75" s="2" t="s">
        <v>598</v>
      </c>
      <c r="T75" s="2" t="s">
        <v>598</v>
      </c>
      <c r="U75" s="2" t="s">
        <v>598</v>
      </c>
      <c r="V75" s="2" t="s">
        <v>598</v>
      </c>
      <c r="Y75" s="20">
        <f t="shared" si="1"/>
        <v>2.1230000000000002</v>
      </c>
    </row>
    <row r="76" spans="1:25" ht="15" customHeight="1" x14ac:dyDescent="0.25">
      <c r="A76" s="2" t="s">
        <v>108</v>
      </c>
      <c r="B76" s="2" t="s">
        <v>110</v>
      </c>
      <c r="C76" s="2">
        <v>2014</v>
      </c>
      <c r="D76" s="2" t="s">
        <v>671</v>
      </c>
      <c r="E76" s="2" t="s">
        <v>658</v>
      </c>
      <c r="F76" s="2">
        <v>18.529</v>
      </c>
      <c r="G76" s="2" t="s">
        <v>598</v>
      </c>
      <c r="H76" s="2" t="s">
        <v>598</v>
      </c>
      <c r="I76" s="2">
        <v>85</v>
      </c>
      <c r="J76" s="2" t="s">
        <v>599</v>
      </c>
      <c r="K76" s="2" t="s">
        <v>598</v>
      </c>
      <c r="L76" s="2" t="s">
        <v>598</v>
      </c>
      <c r="M76" s="2" t="s">
        <v>598</v>
      </c>
      <c r="N76" s="2" t="s">
        <v>598</v>
      </c>
      <c r="O76" s="2" t="s">
        <v>598</v>
      </c>
      <c r="P76" s="2" t="s">
        <v>598</v>
      </c>
      <c r="Q76" s="2" t="s">
        <v>599</v>
      </c>
      <c r="R76" s="2" t="s">
        <v>598</v>
      </c>
      <c r="S76" s="2" t="s">
        <v>598</v>
      </c>
      <c r="T76" s="2" t="s">
        <v>598</v>
      </c>
      <c r="U76" s="2" t="s">
        <v>598</v>
      </c>
      <c r="V76" s="2" t="s">
        <v>598</v>
      </c>
      <c r="Y76" s="20">
        <f t="shared" si="1"/>
        <v>18.529</v>
      </c>
    </row>
    <row r="77" spans="1:25" ht="15" customHeight="1" x14ac:dyDescent="0.25">
      <c r="A77" s="2" t="s">
        <v>111</v>
      </c>
      <c r="B77" s="2" t="s">
        <v>112</v>
      </c>
      <c r="C77" s="2">
        <v>2014</v>
      </c>
      <c r="D77" s="2" t="s">
        <v>599</v>
      </c>
      <c r="E77" s="2" t="s">
        <v>598</v>
      </c>
      <c r="F77" s="2" t="s">
        <v>598</v>
      </c>
      <c r="G77" s="2" t="s">
        <v>598</v>
      </c>
      <c r="H77" s="2" t="s">
        <v>598</v>
      </c>
      <c r="I77" s="2" t="s">
        <v>598</v>
      </c>
      <c r="J77" s="2" t="s">
        <v>599</v>
      </c>
      <c r="K77" s="2" t="s">
        <v>598</v>
      </c>
      <c r="L77" s="2" t="s">
        <v>598</v>
      </c>
      <c r="M77" s="2" t="s">
        <v>598</v>
      </c>
      <c r="N77" s="2" t="s">
        <v>598</v>
      </c>
      <c r="O77" s="2" t="s">
        <v>598</v>
      </c>
      <c r="P77" s="2" t="s">
        <v>598</v>
      </c>
      <c r="Q77" s="2" t="s">
        <v>599</v>
      </c>
      <c r="R77" s="2" t="s">
        <v>598</v>
      </c>
      <c r="S77" s="2" t="s">
        <v>598</v>
      </c>
      <c r="T77" s="2" t="s">
        <v>598</v>
      </c>
      <c r="U77" s="2" t="s">
        <v>598</v>
      </c>
      <c r="V77" s="2" t="s">
        <v>598</v>
      </c>
      <c r="Y77" s="20">
        <f t="shared" si="1"/>
        <v>0</v>
      </c>
    </row>
    <row r="78" spans="1:25" ht="15" customHeight="1" x14ac:dyDescent="0.25">
      <c r="A78" s="2" t="s">
        <v>113</v>
      </c>
      <c r="B78" s="2" t="s">
        <v>114</v>
      </c>
      <c r="C78" s="2">
        <v>2014</v>
      </c>
      <c r="D78" s="2" t="s">
        <v>599</v>
      </c>
      <c r="E78" s="2" t="s">
        <v>598</v>
      </c>
      <c r="F78" s="2" t="s">
        <v>598</v>
      </c>
      <c r="G78" s="2" t="s">
        <v>598</v>
      </c>
      <c r="H78" s="2" t="s">
        <v>598</v>
      </c>
      <c r="I78" s="2" t="s">
        <v>598</v>
      </c>
      <c r="J78" s="2" t="s">
        <v>599</v>
      </c>
      <c r="K78" s="2" t="s">
        <v>598</v>
      </c>
      <c r="L78" s="2" t="s">
        <v>598</v>
      </c>
      <c r="M78" s="2" t="s">
        <v>598</v>
      </c>
      <c r="N78" s="2" t="s">
        <v>598</v>
      </c>
      <c r="O78" s="2" t="s">
        <v>598</v>
      </c>
      <c r="P78" s="2" t="s">
        <v>598</v>
      </c>
      <c r="Q78" s="2" t="s">
        <v>599</v>
      </c>
      <c r="R78" s="2" t="s">
        <v>598</v>
      </c>
      <c r="S78" s="2" t="s">
        <v>598</v>
      </c>
      <c r="T78" s="2" t="s">
        <v>598</v>
      </c>
      <c r="U78" s="2" t="s">
        <v>598</v>
      </c>
      <c r="V78" s="2" t="s">
        <v>598</v>
      </c>
      <c r="Y78" s="20">
        <f t="shared" si="1"/>
        <v>0</v>
      </c>
    </row>
    <row r="79" spans="1:25"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Y79" s="20">
        <f t="shared" si="1"/>
        <v>0</v>
      </c>
    </row>
    <row r="80" spans="1:25"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Y80" s="20">
        <f t="shared" si="1"/>
        <v>0</v>
      </c>
    </row>
    <row r="81" spans="1:25"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Y81" s="20">
        <f t="shared" si="1"/>
        <v>0</v>
      </c>
    </row>
    <row r="82" spans="1:25"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Y82" s="20">
        <f t="shared" si="1"/>
        <v>0</v>
      </c>
    </row>
    <row r="83" spans="1:25"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Y83" s="20">
        <f t="shared" si="1"/>
        <v>0</v>
      </c>
    </row>
    <row r="84" spans="1:25"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Y84" s="20">
        <f t="shared" si="1"/>
        <v>0</v>
      </c>
    </row>
    <row r="85" spans="1:25"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Y85" s="20">
        <f t="shared" si="1"/>
        <v>0</v>
      </c>
    </row>
    <row r="86" spans="1:25" ht="15" customHeight="1" x14ac:dyDescent="0.25">
      <c r="A86" s="2" t="s">
        <v>123</v>
      </c>
      <c r="B86" s="2" t="s">
        <v>124</v>
      </c>
      <c r="C86" s="2">
        <v>2014</v>
      </c>
      <c r="D86" s="2" t="s">
        <v>599</v>
      </c>
      <c r="E86" s="2" t="s">
        <v>598</v>
      </c>
      <c r="F86" s="2" t="s">
        <v>598</v>
      </c>
      <c r="G86" s="2" t="s">
        <v>598</v>
      </c>
      <c r="H86" s="2" t="s">
        <v>598</v>
      </c>
      <c r="I86" s="2" t="s">
        <v>598</v>
      </c>
      <c r="J86" s="2" t="s">
        <v>599</v>
      </c>
      <c r="K86" s="2" t="s">
        <v>598</v>
      </c>
      <c r="L86" s="2" t="s">
        <v>598</v>
      </c>
      <c r="M86" s="2" t="s">
        <v>598</v>
      </c>
      <c r="N86" s="2" t="s">
        <v>598</v>
      </c>
      <c r="O86" s="2" t="s">
        <v>598</v>
      </c>
      <c r="P86" s="2" t="s">
        <v>598</v>
      </c>
      <c r="Q86" s="2" t="s">
        <v>599</v>
      </c>
      <c r="R86" s="2" t="s">
        <v>598</v>
      </c>
      <c r="S86" s="2" t="s">
        <v>598</v>
      </c>
      <c r="T86" s="2" t="s">
        <v>598</v>
      </c>
      <c r="U86" s="2" t="s">
        <v>598</v>
      </c>
      <c r="V86" s="2" t="s">
        <v>598</v>
      </c>
      <c r="Y86" s="20">
        <f t="shared" si="1"/>
        <v>0</v>
      </c>
    </row>
    <row r="87" spans="1:25" ht="15" customHeight="1" x14ac:dyDescent="0.25">
      <c r="A87" s="2" t="s">
        <v>123</v>
      </c>
      <c r="B87" s="2" t="s">
        <v>125</v>
      </c>
      <c r="C87" s="2">
        <v>2014</v>
      </c>
      <c r="D87" s="2" t="s">
        <v>599</v>
      </c>
      <c r="E87" s="2" t="s">
        <v>598</v>
      </c>
      <c r="F87" s="2" t="s">
        <v>598</v>
      </c>
      <c r="G87" s="2" t="s">
        <v>598</v>
      </c>
      <c r="H87" s="2" t="s">
        <v>598</v>
      </c>
      <c r="I87" s="2" t="s">
        <v>598</v>
      </c>
      <c r="J87" s="2" t="s">
        <v>599</v>
      </c>
      <c r="K87" s="2" t="s">
        <v>598</v>
      </c>
      <c r="L87" s="2" t="s">
        <v>598</v>
      </c>
      <c r="M87" s="2" t="s">
        <v>598</v>
      </c>
      <c r="N87" s="2" t="s">
        <v>598</v>
      </c>
      <c r="O87" s="2" t="s">
        <v>598</v>
      </c>
      <c r="P87" s="2" t="s">
        <v>598</v>
      </c>
      <c r="Q87" s="2" t="s">
        <v>599</v>
      </c>
      <c r="R87" s="2" t="s">
        <v>598</v>
      </c>
      <c r="S87" s="2" t="s">
        <v>598</v>
      </c>
      <c r="T87" s="2" t="s">
        <v>598</v>
      </c>
      <c r="U87" s="2" t="s">
        <v>598</v>
      </c>
      <c r="V87" s="2" t="s">
        <v>598</v>
      </c>
      <c r="Y87" s="20">
        <f t="shared" si="1"/>
        <v>0</v>
      </c>
    </row>
    <row r="88" spans="1:25" ht="15" customHeight="1" x14ac:dyDescent="0.25">
      <c r="A88" s="2" t="s">
        <v>123</v>
      </c>
      <c r="B88" s="2" t="s">
        <v>126</v>
      </c>
      <c r="C88" s="2">
        <v>2014</v>
      </c>
      <c r="D88" s="2" t="s">
        <v>599</v>
      </c>
      <c r="E88" s="2" t="s">
        <v>598</v>
      </c>
      <c r="F88" s="2" t="s">
        <v>598</v>
      </c>
      <c r="G88" s="2" t="s">
        <v>598</v>
      </c>
      <c r="H88" s="2" t="s">
        <v>598</v>
      </c>
      <c r="I88" s="2" t="s">
        <v>598</v>
      </c>
      <c r="J88" s="2" t="s">
        <v>599</v>
      </c>
      <c r="K88" s="2" t="s">
        <v>598</v>
      </c>
      <c r="L88" s="2" t="s">
        <v>598</v>
      </c>
      <c r="M88" s="2" t="s">
        <v>598</v>
      </c>
      <c r="N88" s="2" t="s">
        <v>598</v>
      </c>
      <c r="O88" s="2" t="s">
        <v>598</v>
      </c>
      <c r="P88" s="2" t="s">
        <v>598</v>
      </c>
      <c r="Q88" s="2" t="s">
        <v>599</v>
      </c>
      <c r="R88" s="2" t="s">
        <v>598</v>
      </c>
      <c r="S88" s="2" t="s">
        <v>598</v>
      </c>
      <c r="T88" s="2" t="s">
        <v>598</v>
      </c>
      <c r="U88" s="2" t="s">
        <v>598</v>
      </c>
      <c r="V88" s="2" t="s">
        <v>598</v>
      </c>
      <c r="Y88" s="20">
        <f t="shared" si="1"/>
        <v>0</v>
      </c>
    </row>
    <row r="89" spans="1:25" ht="15" customHeight="1" x14ac:dyDescent="0.25">
      <c r="A89" s="2" t="s">
        <v>127</v>
      </c>
      <c r="B89" s="2" t="s">
        <v>128</v>
      </c>
      <c r="C89" s="2">
        <v>2014</v>
      </c>
      <c r="D89" s="2" t="s">
        <v>599</v>
      </c>
      <c r="E89" s="2" t="s">
        <v>598</v>
      </c>
      <c r="F89" s="2" t="s">
        <v>598</v>
      </c>
      <c r="G89" s="2" t="s">
        <v>598</v>
      </c>
      <c r="H89" s="2" t="s">
        <v>598</v>
      </c>
      <c r="I89" s="2" t="s">
        <v>598</v>
      </c>
      <c r="J89" s="2" t="s">
        <v>599</v>
      </c>
      <c r="K89" s="2" t="s">
        <v>598</v>
      </c>
      <c r="L89" s="2" t="s">
        <v>598</v>
      </c>
      <c r="M89" s="2" t="s">
        <v>598</v>
      </c>
      <c r="N89" s="2" t="s">
        <v>598</v>
      </c>
      <c r="O89" s="2" t="s">
        <v>598</v>
      </c>
      <c r="P89" s="2" t="s">
        <v>598</v>
      </c>
      <c r="Q89" s="2" t="s">
        <v>599</v>
      </c>
      <c r="R89" s="2" t="s">
        <v>598</v>
      </c>
      <c r="S89" s="2" t="s">
        <v>598</v>
      </c>
      <c r="T89" s="2" t="s">
        <v>598</v>
      </c>
      <c r="U89" s="2" t="s">
        <v>598</v>
      </c>
      <c r="V89" s="2" t="s">
        <v>598</v>
      </c>
      <c r="Y89" s="20">
        <f t="shared" si="1"/>
        <v>0</v>
      </c>
    </row>
    <row r="90" spans="1:25" ht="15" customHeight="1" x14ac:dyDescent="0.25">
      <c r="A90" s="2" t="s">
        <v>127</v>
      </c>
      <c r="B90" s="2" t="s">
        <v>129</v>
      </c>
      <c r="C90" s="2">
        <v>2014</v>
      </c>
      <c r="D90" s="2" t="s">
        <v>599</v>
      </c>
      <c r="E90" s="2" t="s">
        <v>598</v>
      </c>
      <c r="F90" s="2" t="s">
        <v>598</v>
      </c>
      <c r="G90" s="2" t="s">
        <v>598</v>
      </c>
      <c r="H90" s="2" t="s">
        <v>598</v>
      </c>
      <c r="I90" s="2" t="s">
        <v>598</v>
      </c>
      <c r="J90" s="2" t="s">
        <v>599</v>
      </c>
      <c r="K90" s="2" t="s">
        <v>598</v>
      </c>
      <c r="L90" s="2" t="s">
        <v>598</v>
      </c>
      <c r="M90" s="2" t="s">
        <v>598</v>
      </c>
      <c r="N90" s="2" t="s">
        <v>598</v>
      </c>
      <c r="O90" s="2" t="s">
        <v>598</v>
      </c>
      <c r="P90" s="2" t="s">
        <v>598</v>
      </c>
      <c r="Q90" s="2" t="s">
        <v>599</v>
      </c>
      <c r="R90" s="2" t="s">
        <v>598</v>
      </c>
      <c r="S90" s="2" t="s">
        <v>598</v>
      </c>
      <c r="T90" s="2" t="s">
        <v>598</v>
      </c>
      <c r="U90" s="2" t="s">
        <v>598</v>
      </c>
      <c r="V90" s="2" t="s">
        <v>598</v>
      </c>
      <c r="Y90" s="20">
        <f t="shared" si="1"/>
        <v>0</v>
      </c>
    </row>
    <row r="91" spans="1:25" ht="15" customHeight="1" x14ac:dyDescent="0.25">
      <c r="A91" s="2" t="s">
        <v>127</v>
      </c>
      <c r="B91" s="2" t="s">
        <v>130</v>
      </c>
      <c r="C91" s="2">
        <v>2014</v>
      </c>
      <c r="D91" s="2" t="s">
        <v>599</v>
      </c>
      <c r="E91" s="2" t="s">
        <v>598</v>
      </c>
      <c r="F91" s="2" t="s">
        <v>598</v>
      </c>
      <c r="G91" s="2" t="s">
        <v>598</v>
      </c>
      <c r="H91" s="2" t="s">
        <v>598</v>
      </c>
      <c r="I91" s="2" t="s">
        <v>598</v>
      </c>
      <c r="J91" s="2" t="s">
        <v>599</v>
      </c>
      <c r="K91" s="2" t="s">
        <v>598</v>
      </c>
      <c r="L91" s="2" t="s">
        <v>598</v>
      </c>
      <c r="M91" s="2" t="s">
        <v>598</v>
      </c>
      <c r="N91" s="2" t="s">
        <v>598</v>
      </c>
      <c r="O91" s="2" t="s">
        <v>598</v>
      </c>
      <c r="P91" s="2" t="s">
        <v>598</v>
      </c>
      <c r="Q91" s="2" t="s">
        <v>599</v>
      </c>
      <c r="R91" s="2" t="s">
        <v>598</v>
      </c>
      <c r="S91" s="2" t="s">
        <v>598</v>
      </c>
      <c r="T91" s="2" t="s">
        <v>598</v>
      </c>
      <c r="U91" s="2" t="s">
        <v>598</v>
      </c>
      <c r="V91" s="2" t="s">
        <v>598</v>
      </c>
      <c r="Y91" s="20">
        <f t="shared" si="1"/>
        <v>0</v>
      </c>
    </row>
    <row r="92" spans="1:25" ht="15" customHeight="1" x14ac:dyDescent="0.25">
      <c r="A92" s="2" t="s">
        <v>131</v>
      </c>
      <c r="B92" s="2" t="s">
        <v>132</v>
      </c>
      <c r="C92" s="2">
        <v>2014</v>
      </c>
      <c r="D92" s="2" t="s">
        <v>599</v>
      </c>
      <c r="E92" s="2" t="s">
        <v>598</v>
      </c>
      <c r="F92" s="2" t="s">
        <v>598</v>
      </c>
      <c r="G92" s="2" t="s">
        <v>598</v>
      </c>
      <c r="H92" s="2" t="s">
        <v>598</v>
      </c>
      <c r="I92" s="2" t="s">
        <v>598</v>
      </c>
      <c r="J92" s="2" t="s">
        <v>599</v>
      </c>
      <c r="K92" s="2" t="s">
        <v>598</v>
      </c>
      <c r="L92" s="2" t="s">
        <v>598</v>
      </c>
      <c r="M92" s="2" t="s">
        <v>598</v>
      </c>
      <c r="N92" s="2" t="s">
        <v>598</v>
      </c>
      <c r="O92" s="2" t="s">
        <v>598</v>
      </c>
      <c r="P92" s="2" t="s">
        <v>598</v>
      </c>
      <c r="Q92" s="2" t="s">
        <v>599</v>
      </c>
      <c r="R92" s="2" t="s">
        <v>598</v>
      </c>
      <c r="S92" s="2" t="s">
        <v>598</v>
      </c>
      <c r="T92" s="2" t="s">
        <v>598</v>
      </c>
      <c r="U92" s="2" t="s">
        <v>598</v>
      </c>
      <c r="V92" s="2" t="s">
        <v>598</v>
      </c>
      <c r="Y92" s="20">
        <f t="shared" si="1"/>
        <v>0</v>
      </c>
    </row>
    <row r="93" spans="1:25" ht="15" customHeight="1" x14ac:dyDescent="0.25">
      <c r="A93" s="2" t="s">
        <v>131</v>
      </c>
      <c r="B93" s="2" t="s">
        <v>133</v>
      </c>
      <c r="C93" s="2">
        <v>2014</v>
      </c>
      <c r="D93" s="2" t="s">
        <v>599</v>
      </c>
      <c r="E93" s="2" t="s">
        <v>598</v>
      </c>
      <c r="F93" s="2" t="s">
        <v>598</v>
      </c>
      <c r="G93" s="2" t="s">
        <v>598</v>
      </c>
      <c r="H93" s="2" t="s">
        <v>598</v>
      </c>
      <c r="I93" s="2" t="s">
        <v>598</v>
      </c>
      <c r="J93" s="2" t="s">
        <v>599</v>
      </c>
      <c r="K93" s="2" t="s">
        <v>598</v>
      </c>
      <c r="L93" s="2" t="s">
        <v>598</v>
      </c>
      <c r="M93" s="2" t="s">
        <v>598</v>
      </c>
      <c r="N93" s="2" t="s">
        <v>598</v>
      </c>
      <c r="O93" s="2" t="s">
        <v>598</v>
      </c>
      <c r="P93" s="2" t="s">
        <v>598</v>
      </c>
      <c r="Q93" s="2" t="s">
        <v>599</v>
      </c>
      <c r="R93" s="2" t="s">
        <v>598</v>
      </c>
      <c r="S93" s="2" t="s">
        <v>598</v>
      </c>
      <c r="T93" s="2" t="s">
        <v>598</v>
      </c>
      <c r="U93" s="2" t="s">
        <v>598</v>
      </c>
      <c r="V93" s="2" t="s">
        <v>598</v>
      </c>
      <c r="Y93" s="20">
        <f t="shared" si="1"/>
        <v>0</v>
      </c>
    </row>
    <row r="94" spans="1:25" ht="15" customHeight="1" x14ac:dyDescent="0.25">
      <c r="A94" s="2" t="s">
        <v>131</v>
      </c>
      <c r="B94" s="2" t="s">
        <v>134</v>
      </c>
      <c r="C94" s="2">
        <v>2014</v>
      </c>
      <c r="D94" s="2" t="s">
        <v>599</v>
      </c>
      <c r="E94" s="2" t="s">
        <v>598</v>
      </c>
      <c r="F94" s="2" t="s">
        <v>598</v>
      </c>
      <c r="G94" s="2" t="s">
        <v>598</v>
      </c>
      <c r="H94" s="2" t="s">
        <v>598</v>
      </c>
      <c r="I94" s="2" t="s">
        <v>598</v>
      </c>
      <c r="J94" s="2" t="s">
        <v>599</v>
      </c>
      <c r="K94" s="2" t="s">
        <v>598</v>
      </c>
      <c r="L94" s="2" t="s">
        <v>598</v>
      </c>
      <c r="M94" s="2" t="s">
        <v>598</v>
      </c>
      <c r="N94" s="2" t="s">
        <v>598</v>
      </c>
      <c r="O94" s="2" t="s">
        <v>598</v>
      </c>
      <c r="P94" s="2" t="s">
        <v>598</v>
      </c>
      <c r="Q94" s="2" t="s">
        <v>599</v>
      </c>
      <c r="R94" s="2" t="s">
        <v>598</v>
      </c>
      <c r="S94" s="2" t="s">
        <v>598</v>
      </c>
      <c r="T94" s="2" t="s">
        <v>598</v>
      </c>
      <c r="U94" s="2" t="s">
        <v>598</v>
      </c>
      <c r="V94" s="2" t="s">
        <v>598</v>
      </c>
      <c r="Y94" s="20">
        <f t="shared" si="1"/>
        <v>0</v>
      </c>
    </row>
    <row r="95" spans="1:25" ht="15" customHeight="1" x14ac:dyDescent="0.25">
      <c r="A95" s="2" t="s">
        <v>135</v>
      </c>
      <c r="B95" s="2" t="s">
        <v>136</v>
      </c>
      <c r="C95" s="2">
        <v>2014</v>
      </c>
      <c r="D95" s="2" t="s">
        <v>599</v>
      </c>
      <c r="E95" s="2" t="s">
        <v>598</v>
      </c>
      <c r="F95" s="2" t="s">
        <v>598</v>
      </c>
      <c r="G95" s="2" t="s">
        <v>598</v>
      </c>
      <c r="H95" s="2" t="s">
        <v>598</v>
      </c>
      <c r="I95" s="2" t="s">
        <v>598</v>
      </c>
      <c r="J95" s="2" t="s">
        <v>599</v>
      </c>
      <c r="K95" s="2" t="s">
        <v>598</v>
      </c>
      <c r="L95" s="2" t="s">
        <v>598</v>
      </c>
      <c r="M95" s="2" t="s">
        <v>598</v>
      </c>
      <c r="N95" s="2" t="s">
        <v>598</v>
      </c>
      <c r="O95" s="2" t="s">
        <v>598</v>
      </c>
      <c r="P95" s="2" t="s">
        <v>598</v>
      </c>
      <c r="Q95" s="2" t="s">
        <v>599</v>
      </c>
      <c r="R95" s="2" t="s">
        <v>598</v>
      </c>
      <c r="S95" s="2" t="s">
        <v>598</v>
      </c>
      <c r="T95" s="2" t="s">
        <v>598</v>
      </c>
      <c r="U95" s="2" t="s">
        <v>598</v>
      </c>
      <c r="V95" s="2" t="s">
        <v>598</v>
      </c>
      <c r="Y95" s="20">
        <f t="shared" si="1"/>
        <v>0</v>
      </c>
    </row>
    <row r="96" spans="1:25" ht="15" customHeight="1" x14ac:dyDescent="0.25">
      <c r="A96" s="2" t="s">
        <v>135</v>
      </c>
      <c r="B96" s="2" t="s">
        <v>137</v>
      </c>
      <c r="C96" s="2">
        <v>2014</v>
      </c>
      <c r="D96" s="2" t="s">
        <v>672</v>
      </c>
      <c r="E96" s="2" t="s">
        <v>658</v>
      </c>
      <c r="F96" s="2">
        <v>5.3</v>
      </c>
      <c r="G96" s="2" t="s">
        <v>656</v>
      </c>
      <c r="H96" s="2">
        <v>0.5</v>
      </c>
      <c r="I96" s="2">
        <v>85</v>
      </c>
      <c r="J96" s="2" t="s">
        <v>599</v>
      </c>
      <c r="K96" s="2" t="s">
        <v>598</v>
      </c>
      <c r="L96" s="2" t="s">
        <v>598</v>
      </c>
      <c r="M96" s="2" t="s">
        <v>598</v>
      </c>
      <c r="N96" s="2" t="s">
        <v>598</v>
      </c>
      <c r="O96" s="2" t="s">
        <v>598</v>
      </c>
      <c r="P96" s="2" t="s">
        <v>598</v>
      </c>
      <c r="Q96" s="2" t="s">
        <v>599</v>
      </c>
      <c r="R96" s="2" t="s">
        <v>598</v>
      </c>
      <c r="S96" s="2" t="s">
        <v>598</v>
      </c>
      <c r="T96" s="2" t="s">
        <v>598</v>
      </c>
      <c r="U96" s="2" t="s">
        <v>598</v>
      </c>
      <c r="V96" s="2" t="s">
        <v>598</v>
      </c>
      <c r="Y96" s="20">
        <f t="shared" si="1"/>
        <v>5.8</v>
      </c>
    </row>
    <row r="97" spans="1:25" ht="15" customHeight="1" x14ac:dyDescent="0.25">
      <c r="A97" s="2" t="s">
        <v>135</v>
      </c>
      <c r="B97" s="2" t="s">
        <v>138</v>
      </c>
      <c r="C97" s="2">
        <v>2014</v>
      </c>
      <c r="D97" s="2" t="s">
        <v>599</v>
      </c>
      <c r="E97" s="2" t="s">
        <v>598</v>
      </c>
      <c r="F97" s="2" t="s">
        <v>598</v>
      </c>
      <c r="G97" s="2" t="s">
        <v>598</v>
      </c>
      <c r="H97" s="2" t="s">
        <v>598</v>
      </c>
      <c r="I97" s="2" t="s">
        <v>598</v>
      </c>
      <c r="J97" s="2" t="s">
        <v>599</v>
      </c>
      <c r="K97" s="2" t="s">
        <v>598</v>
      </c>
      <c r="L97" s="2" t="s">
        <v>598</v>
      </c>
      <c r="M97" s="2" t="s">
        <v>598</v>
      </c>
      <c r="N97" s="2" t="s">
        <v>598</v>
      </c>
      <c r="O97" s="2" t="s">
        <v>598</v>
      </c>
      <c r="P97" s="2" t="s">
        <v>598</v>
      </c>
      <c r="Q97" s="2" t="s">
        <v>599</v>
      </c>
      <c r="R97" s="2" t="s">
        <v>598</v>
      </c>
      <c r="S97" s="2" t="s">
        <v>598</v>
      </c>
      <c r="T97" s="2" t="s">
        <v>598</v>
      </c>
      <c r="U97" s="2" t="s">
        <v>598</v>
      </c>
      <c r="V97" s="2" t="s">
        <v>598</v>
      </c>
      <c r="Y97" s="20">
        <f t="shared" si="1"/>
        <v>0</v>
      </c>
    </row>
    <row r="98" spans="1:25" ht="15" customHeight="1" x14ac:dyDescent="0.25">
      <c r="A98" s="2" t="s">
        <v>135</v>
      </c>
      <c r="B98" s="2" t="s">
        <v>139</v>
      </c>
      <c r="C98" s="2">
        <v>2014</v>
      </c>
      <c r="D98" s="2" t="s">
        <v>599</v>
      </c>
      <c r="E98" s="2" t="s">
        <v>598</v>
      </c>
      <c r="F98" s="2" t="s">
        <v>598</v>
      </c>
      <c r="G98" s="2" t="s">
        <v>598</v>
      </c>
      <c r="H98" s="2" t="s">
        <v>598</v>
      </c>
      <c r="I98" s="2" t="s">
        <v>598</v>
      </c>
      <c r="J98" s="2" t="s">
        <v>599</v>
      </c>
      <c r="K98" s="2" t="s">
        <v>598</v>
      </c>
      <c r="L98" s="2" t="s">
        <v>598</v>
      </c>
      <c r="M98" s="2" t="s">
        <v>598</v>
      </c>
      <c r="N98" s="2" t="s">
        <v>598</v>
      </c>
      <c r="O98" s="2" t="s">
        <v>598</v>
      </c>
      <c r="P98" s="2" t="s">
        <v>598</v>
      </c>
      <c r="Q98" s="2" t="s">
        <v>599</v>
      </c>
      <c r="R98" s="2" t="s">
        <v>598</v>
      </c>
      <c r="S98" s="2" t="s">
        <v>598</v>
      </c>
      <c r="T98" s="2" t="s">
        <v>598</v>
      </c>
      <c r="U98" s="2" t="s">
        <v>598</v>
      </c>
      <c r="V98" s="2" t="s">
        <v>598</v>
      </c>
      <c r="Y98" s="20">
        <f t="shared" si="1"/>
        <v>0</v>
      </c>
    </row>
    <row r="99" spans="1:25" ht="15" customHeight="1" x14ac:dyDescent="0.25">
      <c r="A99" s="2" t="s">
        <v>140</v>
      </c>
      <c r="B99" s="2" t="s">
        <v>141</v>
      </c>
      <c r="C99" s="2">
        <v>2014</v>
      </c>
      <c r="D99" s="2" t="s">
        <v>599</v>
      </c>
      <c r="E99" s="2" t="s">
        <v>598</v>
      </c>
      <c r="F99" s="2" t="s">
        <v>598</v>
      </c>
      <c r="G99" s="2" t="s">
        <v>598</v>
      </c>
      <c r="H99" s="2" t="s">
        <v>598</v>
      </c>
      <c r="I99" s="2" t="s">
        <v>598</v>
      </c>
      <c r="J99" s="2" t="s">
        <v>599</v>
      </c>
      <c r="K99" s="2" t="s">
        <v>598</v>
      </c>
      <c r="L99" s="2" t="s">
        <v>598</v>
      </c>
      <c r="M99" s="2" t="s">
        <v>598</v>
      </c>
      <c r="N99" s="2" t="s">
        <v>598</v>
      </c>
      <c r="O99" s="2" t="s">
        <v>598</v>
      </c>
      <c r="P99" s="2" t="s">
        <v>598</v>
      </c>
      <c r="Q99" s="2" t="s">
        <v>599</v>
      </c>
      <c r="R99" s="2" t="s">
        <v>598</v>
      </c>
      <c r="S99" s="2" t="s">
        <v>598</v>
      </c>
      <c r="T99" s="2" t="s">
        <v>598</v>
      </c>
      <c r="U99" s="2" t="s">
        <v>598</v>
      </c>
      <c r="V99" s="2" t="s">
        <v>598</v>
      </c>
      <c r="Y99" s="20">
        <f t="shared" si="1"/>
        <v>0</v>
      </c>
    </row>
    <row r="100" spans="1:25"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Y100" s="20">
        <f t="shared" si="1"/>
        <v>0</v>
      </c>
    </row>
    <row r="101" spans="1:25" ht="15" customHeight="1" x14ac:dyDescent="0.25">
      <c r="A101" s="2" t="s">
        <v>144</v>
      </c>
      <c r="B101" s="2" t="s">
        <v>145</v>
      </c>
      <c r="C101" s="2">
        <v>2014</v>
      </c>
      <c r="D101" s="2" t="s">
        <v>599</v>
      </c>
      <c r="E101" s="2" t="s">
        <v>598</v>
      </c>
      <c r="F101" s="2" t="s">
        <v>598</v>
      </c>
      <c r="G101" s="2" t="s">
        <v>598</v>
      </c>
      <c r="H101" s="2" t="s">
        <v>598</v>
      </c>
      <c r="I101" s="2" t="s">
        <v>598</v>
      </c>
      <c r="J101" s="2" t="s">
        <v>599</v>
      </c>
      <c r="K101" s="2" t="s">
        <v>598</v>
      </c>
      <c r="L101" s="2" t="s">
        <v>598</v>
      </c>
      <c r="M101" s="2" t="s">
        <v>598</v>
      </c>
      <c r="N101" s="2" t="s">
        <v>598</v>
      </c>
      <c r="O101" s="2" t="s">
        <v>598</v>
      </c>
      <c r="P101" s="2" t="s">
        <v>598</v>
      </c>
      <c r="Q101" s="2" t="s">
        <v>599</v>
      </c>
      <c r="R101" s="2" t="s">
        <v>598</v>
      </c>
      <c r="S101" s="2" t="s">
        <v>598</v>
      </c>
      <c r="T101" s="2" t="s">
        <v>598</v>
      </c>
      <c r="U101" s="2" t="s">
        <v>598</v>
      </c>
      <c r="V101" s="2" t="s">
        <v>598</v>
      </c>
      <c r="Y101" s="20">
        <f t="shared" si="1"/>
        <v>0</v>
      </c>
    </row>
    <row r="102" spans="1:25" ht="15" customHeight="1" x14ac:dyDescent="0.25">
      <c r="A102" s="2" t="s">
        <v>144</v>
      </c>
      <c r="B102" s="2" t="s">
        <v>146</v>
      </c>
      <c r="C102" s="2">
        <v>2014</v>
      </c>
      <c r="D102" s="2" t="s">
        <v>599</v>
      </c>
      <c r="E102" s="2" t="s">
        <v>598</v>
      </c>
      <c r="F102" s="2" t="s">
        <v>598</v>
      </c>
      <c r="G102" s="2" t="s">
        <v>598</v>
      </c>
      <c r="H102" s="2" t="s">
        <v>598</v>
      </c>
      <c r="I102" s="2" t="s">
        <v>598</v>
      </c>
      <c r="J102" s="2" t="s">
        <v>599</v>
      </c>
      <c r="K102" s="2" t="s">
        <v>598</v>
      </c>
      <c r="L102" s="2" t="s">
        <v>598</v>
      </c>
      <c r="M102" s="2" t="s">
        <v>598</v>
      </c>
      <c r="N102" s="2" t="s">
        <v>598</v>
      </c>
      <c r="O102" s="2" t="s">
        <v>598</v>
      </c>
      <c r="P102" s="2" t="s">
        <v>598</v>
      </c>
      <c r="Q102" s="2" t="s">
        <v>599</v>
      </c>
      <c r="R102" s="2" t="s">
        <v>598</v>
      </c>
      <c r="S102" s="2" t="s">
        <v>598</v>
      </c>
      <c r="T102" s="2" t="s">
        <v>598</v>
      </c>
      <c r="U102" s="2" t="s">
        <v>598</v>
      </c>
      <c r="V102" s="2" t="s">
        <v>598</v>
      </c>
      <c r="Y102" s="20">
        <f t="shared" si="1"/>
        <v>0</v>
      </c>
    </row>
    <row r="103" spans="1:25" ht="15" customHeight="1" x14ac:dyDescent="0.25">
      <c r="A103" s="2" t="s">
        <v>147</v>
      </c>
      <c r="B103" s="2" t="s">
        <v>148</v>
      </c>
      <c r="C103" s="2">
        <v>2014</v>
      </c>
      <c r="D103" s="2" t="s">
        <v>599</v>
      </c>
      <c r="E103" s="2" t="s">
        <v>598</v>
      </c>
      <c r="F103" s="2" t="s">
        <v>598</v>
      </c>
      <c r="G103" s="2" t="s">
        <v>598</v>
      </c>
      <c r="H103" s="2" t="s">
        <v>598</v>
      </c>
      <c r="I103" s="2" t="s">
        <v>598</v>
      </c>
      <c r="J103" s="2" t="s">
        <v>599</v>
      </c>
      <c r="K103" s="2" t="s">
        <v>598</v>
      </c>
      <c r="L103" s="2" t="s">
        <v>598</v>
      </c>
      <c r="M103" s="2" t="s">
        <v>598</v>
      </c>
      <c r="N103" s="2" t="s">
        <v>598</v>
      </c>
      <c r="O103" s="2" t="s">
        <v>598</v>
      </c>
      <c r="P103" s="2" t="s">
        <v>598</v>
      </c>
      <c r="Q103" s="2" t="s">
        <v>599</v>
      </c>
      <c r="R103" s="2" t="s">
        <v>598</v>
      </c>
      <c r="S103" s="2" t="s">
        <v>598</v>
      </c>
      <c r="T103" s="2" t="s">
        <v>598</v>
      </c>
      <c r="U103" s="2" t="s">
        <v>598</v>
      </c>
      <c r="V103" s="2" t="s">
        <v>598</v>
      </c>
      <c r="Y103" s="20">
        <f t="shared" si="1"/>
        <v>0</v>
      </c>
    </row>
    <row r="104" spans="1:25" ht="15" customHeight="1" x14ac:dyDescent="0.25">
      <c r="A104" s="2" t="s">
        <v>147</v>
      </c>
      <c r="B104" s="2" t="s">
        <v>149</v>
      </c>
      <c r="C104" s="2">
        <v>2014</v>
      </c>
      <c r="D104" s="2" t="s">
        <v>599</v>
      </c>
      <c r="E104" s="2" t="s">
        <v>598</v>
      </c>
      <c r="F104" s="2" t="s">
        <v>598</v>
      </c>
      <c r="G104" s="2" t="s">
        <v>598</v>
      </c>
      <c r="H104" s="2" t="s">
        <v>598</v>
      </c>
      <c r="I104" s="2" t="s">
        <v>598</v>
      </c>
      <c r="J104" s="2" t="s">
        <v>599</v>
      </c>
      <c r="K104" s="2" t="s">
        <v>598</v>
      </c>
      <c r="L104" s="2" t="s">
        <v>598</v>
      </c>
      <c r="M104" s="2" t="s">
        <v>598</v>
      </c>
      <c r="N104" s="2" t="s">
        <v>598</v>
      </c>
      <c r="O104" s="2" t="s">
        <v>598</v>
      </c>
      <c r="P104" s="2" t="s">
        <v>598</v>
      </c>
      <c r="Q104" s="2" t="s">
        <v>599</v>
      </c>
      <c r="R104" s="2" t="s">
        <v>598</v>
      </c>
      <c r="S104" s="2" t="s">
        <v>598</v>
      </c>
      <c r="T104" s="2" t="s">
        <v>598</v>
      </c>
      <c r="U104" s="2" t="s">
        <v>598</v>
      </c>
      <c r="V104" s="2" t="s">
        <v>598</v>
      </c>
      <c r="Y104" s="20">
        <f t="shared" si="1"/>
        <v>0</v>
      </c>
    </row>
    <row r="105" spans="1:25"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Y105" s="20">
        <f t="shared" si="1"/>
        <v>0</v>
      </c>
    </row>
    <row r="106" spans="1:25" ht="15" customHeight="1" x14ac:dyDescent="0.25">
      <c r="A106" s="2" t="s">
        <v>147</v>
      </c>
      <c r="B106" s="2" t="s">
        <v>151</v>
      </c>
      <c r="C106" s="2">
        <v>2014</v>
      </c>
      <c r="D106" s="2" t="s">
        <v>599</v>
      </c>
      <c r="E106" s="2" t="s">
        <v>598</v>
      </c>
      <c r="F106" s="2" t="s">
        <v>598</v>
      </c>
      <c r="G106" s="2" t="s">
        <v>598</v>
      </c>
      <c r="H106" s="2" t="s">
        <v>598</v>
      </c>
      <c r="I106" s="2" t="s">
        <v>598</v>
      </c>
      <c r="J106" s="2" t="s">
        <v>599</v>
      </c>
      <c r="K106" s="2" t="s">
        <v>598</v>
      </c>
      <c r="L106" s="2" t="s">
        <v>598</v>
      </c>
      <c r="M106" s="2" t="s">
        <v>598</v>
      </c>
      <c r="N106" s="2" t="s">
        <v>598</v>
      </c>
      <c r="O106" s="2" t="s">
        <v>598</v>
      </c>
      <c r="P106" s="2" t="s">
        <v>598</v>
      </c>
      <c r="Q106" s="2" t="s">
        <v>599</v>
      </c>
      <c r="R106" s="2" t="s">
        <v>598</v>
      </c>
      <c r="S106" s="2" t="s">
        <v>598</v>
      </c>
      <c r="T106" s="2" t="s">
        <v>598</v>
      </c>
      <c r="U106" s="2" t="s">
        <v>598</v>
      </c>
      <c r="V106" s="2" t="s">
        <v>598</v>
      </c>
      <c r="Y106" s="20">
        <f t="shared" si="1"/>
        <v>0</v>
      </c>
    </row>
    <row r="107" spans="1:25" ht="15" customHeight="1" x14ac:dyDescent="0.25">
      <c r="A107" s="2" t="s">
        <v>147</v>
      </c>
      <c r="B107" s="2" t="s">
        <v>152</v>
      </c>
      <c r="C107" s="2">
        <v>2014</v>
      </c>
      <c r="D107" s="2" t="s">
        <v>599</v>
      </c>
      <c r="E107" s="2" t="s">
        <v>598</v>
      </c>
      <c r="F107" s="2" t="s">
        <v>598</v>
      </c>
      <c r="G107" s="2" t="s">
        <v>598</v>
      </c>
      <c r="H107" s="2" t="s">
        <v>598</v>
      </c>
      <c r="I107" s="2" t="s">
        <v>598</v>
      </c>
      <c r="J107" s="2" t="s">
        <v>599</v>
      </c>
      <c r="K107" s="2" t="s">
        <v>598</v>
      </c>
      <c r="L107" s="2" t="s">
        <v>598</v>
      </c>
      <c r="M107" s="2" t="s">
        <v>598</v>
      </c>
      <c r="N107" s="2" t="s">
        <v>598</v>
      </c>
      <c r="O107" s="2" t="s">
        <v>598</v>
      </c>
      <c r="P107" s="2" t="s">
        <v>598</v>
      </c>
      <c r="Q107" s="2" t="s">
        <v>599</v>
      </c>
      <c r="R107" s="2" t="s">
        <v>598</v>
      </c>
      <c r="S107" s="2" t="s">
        <v>598</v>
      </c>
      <c r="T107" s="2" t="s">
        <v>598</v>
      </c>
      <c r="U107" s="2" t="s">
        <v>598</v>
      </c>
      <c r="V107" s="2" t="s">
        <v>598</v>
      </c>
      <c r="Y107" s="20">
        <f t="shared" si="1"/>
        <v>0</v>
      </c>
    </row>
    <row r="108" spans="1:25" ht="15" customHeight="1" x14ac:dyDescent="0.25">
      <c r="A108" s="2" t="s">
        <v>147</v>
      </c>
      <c r="B108" s="2" t="s">
        <v>153</v>
      </c>
      <c r="C108" s="2">
        <v>2014</v>
      </c>
      <c r="D108" s="2" t="s">
        <v>599</v>
      </c>
      <c r="E108" s="2" t="s">
        <v>598</v>
      </c>
      <c r="F108" s="2" t="s">
        <v>598</v>
      </c>
      <c r="G108" s="2" t="s">
        <v>598</v>
      </c>
      <c r="H108" s="2" t="s">
        <v>598</v>
      </c>
      <c r="I108" s="2" t="s">
        <v>598</v>
      </c>
      <c r="J108" s="2" t="s">
        <v>599</v>
      </c>
      <c r="K108" s="2" t="s">
        <v>598</v>
      </c>
      <c r="L108" s="2" t="s">
        <v>598</v>
      </c>
      <c r="M108" s="2" t="s">
        <v>598</v>
      </c>
      <c r="N108" s="2" t="s">
        <v>598</v>
      </c>
      <c r="O108" s="2" t="s">
        <v>598</v>
      </c>
      <c r="P108" s="2" t="s">
        <v>598</v>
      </c>
      <c r="Q108" s="2" t="s">
        <v>599</v>
      </c>
      <c r="R108" s="2" t="s">
        <v>598</v>
      </c>
      <c r="S108" s="2" t="s">
        <v>598</v>
      </c>
      <c r="T108" s="2" t="s">
        <v>598</v>
      </c>
      <c r="U108" s="2" t="s">
        <v>598</v>
      </c>
      <c r="V108" s="2" t="s">
        <v>598</v>
      </c>
      <c r="Y108" s="20">
        <f t="shared" si="1"/>
        <v>0</v>
      </c>
    </row>
    <row r="109" spans="1:25" ht="15" customHeight="1" x14ac:dyDescent="0.25">
      <c r="A109" s="2" t="s">
        <v>147</v>
      </c>
      <c r="B109" s="2" t="s">
        <v>154</v>
      </c>
      <c r="C109" s="2">
        <v>2014</v>
      </c>
      <c r="D109" s="2" t="s">
        <v>599</v>
      </c>
      <c r="E109" s="2" t="s">
        <v>598</v>
      </c>
      <c r="F109" s="2" t="s">
        <v>598</v>
      </c>
      <c r="G109" s="2" t="s">
        <v>598</v>
      </c>
      <c r="H109" s="2" t="s">
        <v>598</v>
      </c>
      <c r="I109" s="2" t="s">
        <v>598</v>
      </c>
      <c r="J109" s="2" t="s">
        <v>599</v>
      </c>
      <c r="K109" s="2" t="s">
        <v>598</v>
      </c>
      <c r="L109" s="2" t="s">
        <v>598</v>
      </c>
      <c r="M109" s="2" t="s">
        <v>598</v>
      </c>
      <c r="N109" s="2" t="s">
        <v>598</v>
      </c>
      <c r="O109" s="2" t="s">
        <v>598</v>
      </c>
      <c r="P109" s="2" t="s">
        <v>598</v>
      </c>
      <c r="Q109" s="2" t="s">
        <v>599</v>
      </c>
      <c r="R109" s="2" t="s">
        <v>598</v>
      </c>
      <c r="S109" s="2" t="s">
        <v>598</v>
      </c>
      <c r="T109" s="2" t="s">
        <v>598</v>
      </c>
      <c r="U109" s="2" t="s">
        <v>598</v>
      </c>
      <c r="V109" s="2" t="s">
        <v>598</v>
      </c>
      <c r="Y109" s="20">
        <f t="shared" si="1"/>
        <v>0</v>
      </c>
    </row>
    <row r="110" spans="1:25" ht="15" customHeight="1" x14ac:dyDescent="0.25">
      <c r="A110" s="2" t="s">
        <v>147</v>
      </c>
      <c r="B110" s="2" t="s">
        <v>155</v>
      </c>
      <c r="C110" s="2">
        <v>2014</v>
      </c>
      <c r="D110" s="2" t="s">
        <v>599</v>
      </c>
      <c r="E110" s="2" t="s">
        <v>598</v>
      </c>
      <c r="F110" s="2" t="s">
        <v>598</v>
      </c>
      <c r="G110" s="2" t="s">
        <v>598</v>
      </c>
      <c r="H110" s="2" t="s">
        <v>598</v>
      </c>
      <c r="I110" s="2" t="s">
        <v>598</v>
      </c>
      <c r="J110" s="2" t="s">
        <v>599</v>
      </c>
      <c r="K110" s="2" t="s">
        <v>598</v>
      </c>
      <c r="L110" s="2" t="s">
        <v>598</v>
      </c>
      <c r="M110" s="2" t="s">
        <v>598</v>
      </c>
      <c r="N110" s="2" t="s">
        <v>598</v>
      </c>
      <c r="O110" s="2" t="s">
        <v>598</v>
      </c>
      <c r="P110" s="2" t="s">
        <v>598</v>
      </c>
      <c r="Q110" s="2" t="s">
        <v>599</v>
      </c>
      <c r="R110" s="2" t="s">
        <v>598</v>
      </c>
      <c r="S110" s="2" t="s">
        <v>598</v>
      </c>
      <c r="T110" s="2" t="s">
        <v>598</v>
      </c>
      <c r="U110" s="2" t="s">
        <v>598</v>
      </c>
      <c r="V110" s="2" t="s">
        <v>598</v>
      </c>
      <c r="Y110" s="20">
        <f t="shared" si="1"/>
        <v>0</v>
      </c>
    </row>
    <row r="111" spans="1:25" ht="15" customHeight="1" x14ac:dyDescent="0.25">
      <c r="A111" s="2" t="s">
        <v>156</v>
      </c>
      <c r="B111" s="2" t="s">
        <v>157</v>
      </c>
      <c r="C111" s="2">
        <v>2014</v>
      </c>
      <c r="D111" s="2" t="s">
        <v>599</v>
      </c>
      <c r="E111" s="2" t="s">
        <v>598</v>
      </c>
      <c r="F111" s="2" t="s">
        <v>598</v>
      </c>
      <c r="G111" s="2" t="s">
        <v>598</v>
      </c>
      <c r="H111" s="2" t="s">
        <v>598</v>
      </c>
      <c r="I111" s="2" t="s">
        <v>598</v>
      </c>
      <c r="J111" s="2" t="s">
        <v>599</v>
      </c>
      <c r="K111" s="2" t="s">
        <v>598</v>
      </c>
      <c r="L111" s="2" t="s">
        <v>598</v>
      </c>
      <c r="M111" s="2" t="s">
        <v>598</v>
      </c>
      <c r="N111" s="2" t="s">
        <v>598</v>
      </c>
      <c r="O111" s="2" t="s">
        <v>598</v>
      </c>
      <c r="P111" s="2" t="s">
        <v>598</v>
      </c>
      <c r="Q111" s="2" t="s">
        <v>599</v>
      </c>
      <c r="R111" s="2" t="s">
        <v>598</v>
      </c>
      <c r="S111" s="2" t="s">
        <v>598</v>
      </c>
      <c r="T111" s="2" t="s">
        <v>598</v>
      </c>
      <c r="U111" s="2" t="s">
        <v>598</v>
      </c>
      <c r="V111" s="2" t="s">
        <v>598</v>
      </c>
      <c r="Y111" s="20">
        <f t="shared" si="1"/>
        <v>0</v>
      </c>
    </row>
    <row r="112" spans="1:25" ht="15" customHeight="1" x14ac:dyDescent="0.25">
      <c r="A112" s="2" t="s">
        <v>156</v>
      </c>
      <c r="B112" s="2" t="s">
        <v>158</v>
      </c>
      <c r="C112" s="2">
        <v>2014</v>
      </c>
      <c r="D112" s="2" t="s">
        <v>673</v>
      </c>
      <c r="E112" s="2" t="s">
        <v>658</v>
      </c>
      <c r="F112" s="2">
        <v>4.7039999999999997</v>
      </c>
      <c r="G112" s="2" t="s">
        <v>598</v>
      </c>
      <c r="H112" s="2" t="s">
        <v>598</v>
      </c>
      <c r="I112" s="2" t="s">
        <v>598</v>
      </c>
      <c r="J112" s="2" t="s">
        <v>599</v>
      </c>
      <c r="K112" s="2" t="s">
        <v>598</v>
      </c>
      <c r="L112" s="2" t="s">
        <v>598</v>
      </c>
      <c r="M112" s="2" t="s">
        <v>598</v>
      </c>
      <c r="N112" s="2" t="s">
        <v>598</v>
      </c>
      <c r="O112" s="2" t="s">
        <v>598</v>
      </c>
      <c r="P112" s="2" t="s">
        <v>598</v>
      </c>
      <c r="Q112" s="2" t="s">
        <v>599</v>
      </c>
      <c r="R112" s="2" t="s">
        <v>598</v>
      </c>
      <c r="S112" s="2" t="s">
        <v>598</v>
      </c>
      <c r="T112" s="2" t="s">
        <v>598</v>
      </c>
      <c r="U112" s="2" t="s">
        <v>598</v>
      </c>
      <c r="V112" s="2" t="s">
        <v>598</v>
      </c>
      <c r="Y112" s="20">
        <f t="shared" si="1"/>
        <v>4.7039999999999997</v>
      </c>
    </row>
    <row r="113" spans="1:25" ht="15" customHeight="1" x14ac:dyDescent="0.25">
      <c r="A113" s="2" t="s">
        <v>156</v>
      </c>
      <c r="B113" s="2" t="s">
        <v>159</v>
      </c>
      <c r="C113" s="2">
        <v>2014</v>
      </c>
      <c r="D113" s="2" t="s">
        <v>599</v>
      </c>
      <c r="E113" s="2" t="s">
        <v>598</v>
      </c>
      <c r="F113" s="2" t="s">
        <v>598</v>
      </c>
      <c r="G113" s="2" t="s">
        <v>598</v>
      </c>
      <c r="H113" s="2" t="s">
        <v>598</v>
      </c>
      <c r="I113" s="2" t="s">
        <v>598</v>
      </c>
      <c r="J113" s="2" t="s">
        <v>599</v>
      </c>
      <c r="K113" s="2" t="s">
        <v>598</v>
      </c>
      <c r="L113" s="2" t="s">
        <v>598</v>
      </c>
      <c r="M113" s="2" t="s">
        <v>598</v>
      </c>
      <c r="N113" s="2" t="s">
        <v>598</v>
      </c>
      <c r="O113" s="2" t="s">
        <v>598</v>
      </c>
      <c r="P113" s="2" t="s">
        <v>598</v>
      </c>
      <c r="Q113" s="2" t="s">
        <v>599</v>
      </c>
      <c r="R113" s="2" t="s">
        <v>598</v>
      </c>
      <c r="S113" s="2" t="s">
        <v>598</v>
      </c>
      <c r="T113" s="2" t="s">
        <v>598</v>
      </c>
      <c r="U113" s="2" t="s">
        <v>598</v>
      </c>
      <c r="V113" s="2" t="s">
        <v>598</v>
      </c>
      <c r="Y113" s="20">
        <f t="shared" si="1"/>
        <v>0</v>
      </c>
    </row>
    <row r="114" spans="1:25" ht="15" customHeight="1" x14ac:dyDescent="0.2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Y114" s="20">
        <f t="shared" si="1"/>
        <v>0</v>
      </c>
    </row>
    <row r="115" spans="1:25" ht="15" customHeight="1" x14ac:dyDescent="0.25">
      <c r="A115" s="2" t="s">
        <v>160</v>
      </c>
      <c r="B115" s="2" t="s">
        <v>162</v>
      </c>
      <c r="C115" s="2">
        <v>2014</v>
      </c>
      <c r="D115" s="2" t="s">
        <v>674</v>
      </c>
      <c r="E115" s="2" t="s">
        <v>669</v>
      </c>
      <c r="F115" s="2">
        <v>8.91</v>
      </c>
      <c r="G115" s="2" t="s">
        <v>598</v>
      </c>
      <c r="H115" s="2" t="s">
        <v>598</v>
      </c>
      <c r="I115" s="2">
        <v>100</v>
      </c>
      <c r="J115" s="2" t="s">
        <v>607</v>
      </c>
      <c r="K115" s="2" t="s">
        <v>598</v>
      </c>
      <c r="L115" s="2" t="s">
        <v>598</v>
      </c>
      <c r="M115" s="2" t="s">
        <v>598</v>
      </c>
      <c r="N115" s="2" t="s">
        <v>598</v>
      </c>
      <c r="O115" s="2" t="s">
        <v>598</v>
      </c>
      <c r="P115" s="2" t="s">
        <v>598</v>
      </c>
      <c r="Q115" s="2" t="s">
        <v>607</v>
      </c>
      <c r="R115" s="2" t="s">
        <v>598</v>
      </c>
      <c r="S115" s="2" t="s">
        <v>598</v>
      </c>
      <c r="T115" s="2" t="s">
        <v>598</v>
      </c>
      <c r="U115" s="2" t="s">
        <v>598</v>
      </c>
      <c r="V115" s="2" t="s">
        <v>598</v>
      </c>
      <c r="Y115" s="20">
        <f t="shared" si="1"/>
        <v>8.91</v>
      </c>
    </row>
    <row r="116" spans="1:25" ht="15" customHeight="1" x14ac:dyDescent="0.25">
      <c r="A116" s="2" t="s">
        <v>160</v>
      </c>
      <c r="B116" s="2" t="s">
        <v>163</v>
      </c>
      <c r="C116" s="2">
        <v>2014</v>
      </c>
      <c r="D116" s="2" t="s">
        <v>607</v>
      </c>
      <c r="E116" s="2" t="s">
        <v>598</v>
      </c>
      <c r="F116" s="2" t="s">
        <v>598</v>
      </c>
      <c r="G116" s="2" t="s">
        <v>598</v>
      </c>
      <c r="H116" s="2" t="s">
        <v>598</v>
      </c>
      <c r="I116" s="2" t="s">
        <v>598</v>
      </c>
      <c r="J116" s="2" t="s">
        <v>607</v>
      </c>
      <c r="K116" s="2" t="s">
        <v>598</v>
      </c>
      <c r="L116" s="2" t="s">
        <v>598</v>
      </c>
      <c r="M116" s="2" t="s">
        <v>598</v>
      </c>
      <c r="N116" s="2" t="s">
        <v>598</v>
      </c>
      <c r="O116" s="2" t="s">
        <v>598</v>
      </c>
      <c r="P116" s="2" t="s">
        <v>598</v>
      </c>
      <c r="Q116" s="2" t="s">
        <v>607</v>
      </c>
      <c r="R116" s="2" t="s">
        <v>598</v>
      </c>
      <c r="S116" s="2" t="s">
        <v>598</v>
      </c>
      <c r="T116" s="2" t="s">
        <v>598</v>
      </c>
      <c r="U116" s="2" t="s">
        <v>598</v>
      </c>
      <c r="V116" s="2" t="s">
        <v>598</v>
      </c>
      <c r="Y116" s="20">
        <f t="shared" si="1"/>
        <v>0</v>
      </c>
    </row>
    <row r="117" spans="1:25" ht="15" customHeight="1" x14ac:dyDescent="0.2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Y117" s="20">
        <f t="shared" si="1"/>
        <v>0</v>
      </c>
    </row>
    <row r="118" spans="1:25" ht="15" customHeight="1" x14ac:dyDescent="0.25">
      <c r="A118" s="2" t="s">
        <v>165</v>
      </c>
      <c r="B118" s="2" t="s">
        <v>166</v>
      </c>
      <c r="C118" s="2">
        <v>2014</v>
      </c>
      <c r="D118" s="2" t="s">
        <v>599</v>
      </c>
      <c r="E118" s="2" t="s">
        <v>598</v>
      </c>
      <c r="F118" s="2" t="s">
        <v>598</v>
      </c>
      <c r="G118" s="2" t="s">
        <v>598</v>
      </c>
      <c r="H118" s="2" t="s">
        <v>598</v>
      </c>
      <c r="I118" s="2" t="s">
        <v>598</v>
      </c>
      <c r="J118" s="2" t="s">
        <v>599</v>
      </c>
      <c r="K118" s="2" t="s">
        <v>598</v>
      </c>
      <c r="L118" s="2" t="s">
        <v>598</v>
      </c>
      <c r="M118" s="2" t="s">
        <v>598</v>
      </c>
      <c r="N118" s="2" t="s">
        <v>598</v>
      </c>
      <c r="O118" s="2" t="s">
        <v>598</v>
      </c>
      <c r="P118" s="2" t="s">
        <v>598</v>
      </c>
      <c r="Q118" s="2" t="s">
        <v>599</v>
      </c>
      <c r="R118" s="2" t="s">
        <v>598</v>
      </c>
      <c r="S118" s="2" t="s">
        <v>598</v>
      </c>
      <c r="T118" s="2" t="s">
        <v>598</v>
      </c>
      <c r="U118" s="2" t="s">
        <v>598</v>
      </c>
      <c r="V118" s="2" t="s">
        <v>598</v>
      </c>
      <c r="Y118" s="20">
        <f t="shared" si="1"/>
        <v>0</v>
      </c>
    </row>
    <row r="119" spans="1:25" ht="15" customHeight="1" x14ac:dyDescent="0.25">
      <c r="A119" s="2" t="s">
        <v>167</v>
      </c>
      <c r="B119" s="2" t="s">
        <v>168</v>
      </c>
      <c r="C119" s="2">
        <v>2014</v>
      </c>
      <c r="D119" s="2" t="s">
        <v>675</v>
      </c>
      <c r="E119" s="2" t="s">
        <v>658</v>
      </c>
      <c r="F119" s="2">
        <v>42.834000000000003</v>
      </c>
      <c r="G119" s="2" t="s">
        <v>598</v>
      </c>
      <c r="H119" s="2" t="s">
        <v>598</v>
      </c>
      <c r="I119" s="2" t="s">
        <v>598</v>
      </c>
      <c r="J119" s="2" t="s">
        <v>676</v>
      </c>
      <c r="K119" s="2" t="s">
        <v>658</v>
      </c>
      <c r="L119" s="2">
        <v>41</v>
      </c>
      <c r="M119" s="2" t="s">
        <v>677</v>
      </c>
      <c r="N119" s="2">
        <v>8.1</v>
      </c>
      <c r="O119" s="2" t="s">
        <v>598</v>
      </c>
      <c r="P119" s="2" t="s">
        <v>598</v>
      </c>
      <c r="Q119" s="2" t="s">
        <v>676</v>
      </c>
      <c r="R119" s="2" t="s">
        <v>678</v>
      </c>
      <c r="S119" s="2">
        <v>1.05</v>
      </c>
      <c r="T119" s="2" t="s">
        <v>598</v>
      </c>
      <c r="U119" s="2" t="s">
        <v>598</v>
      </c>
      <c r="V119" s="2" t="s">
        <v>598</v>
      </c>
      <c r="Y119" s="20">
        <f t="shared" si="1"/>
        <v>92.983999999999995</v>
      </c>
    </row>
    <row r="120" spans="1:25" ht="15" customHeight="1" x14ac:dyDescent="0.25">
      <c r="A120" s="2" t="s">
        <v>169</v>
      </c>
      <c r="B120" s="2" t="s">
        <v>170</v>
      </c>
      <c r="C120" s="2">
        <v>2014</v>
      </c>
      <c r="D120" s="2" t="s">
        <v>679</v>
      </c>
      <c r="E120" s="2" t="s">
        <v>634</v>
      </c>
      <c r="F120" s="2">
        <v>916.15</v>
      </c>
      <c r="G120" s="2" t="s">
        <v>598</v>
      </c>
      <c r="H120" s="2" t="s">
        <v>598</v>
      </c>
      <c r="I120" s="2">
        <v>100</v>
      </c>
      <c r="J120" s="2" t="s">
        <v>680</v>
      </c>
      <c r="K120" s="2" t="s">
        <v>658</v>
      </c>
      <c r="L120" s="2">
        <v>4.8179999999999996</v>
      </c>
      <c r="M120" s="2" t="s">
        <v>598</v>
      </c>
      <c r="N120" s="2" t="s">
        <v>598</v>
      </c>
      <c r="O120" s="2">
        <v>100</v>
      </c>
      <c r="P120" s="2" t="s">
        <v>598</v>
      </c>
      <c r="Q120" s="2" t="s">
        <v>599</v>
      </c>
      <c r="R120" s="2" t="s">
        <v>598</v>
      </c>
      <c r="S120" s="2" t="s">
        <v>598</v>
      </c>
      <c r="T120" s="2" t="s">
        <v>598</v>
      </c>
      <c r="U120" s="2" t="s">
        <v>598</v>
      </c>
      <c r="V120" s="2" t="s">
        <v>598</v>
      </c>
      <c r="Y120" s="20">
        <f t="shared" si="1"/>
        <v>920.96799999999996</v>
      </c>
    </row>
    <row r="121" spans="1:25" ht="15" customHeight="1" x14ac:dyDescent="0.25">
      <c r="A121" s="2" t="s">
        <v>169</v>
      </c>
      <c r="B121" s="2" t="s">
        <v>171</v>
      </c>
      <c r="C121" s="2">
        <v>2014</v>
      </c>
      <c r="D121" s="2" t="s">
        <v>599</v>
      </c>
      <c r="E121" s="2" t="s">
        <v>598</v>
      </c>
      <c r="F121" s="2" t="s">
        <v>598</v>
      </c>
      <c r="G121" s="2" t="s">
        <v>598</v>
      </c>
      <c r="H121" s="2" t="s">
        <v>598</v>
      </c>
      <c r="I121" s="2" t="s">
        <v>598</v>
      </c>
      <c r="J121" s="2" t="s">
        <v>599</v>
      </c>
      <c r="K121" s="2" t="s">
        <v>598</v>
      </c>
      <c r="L121" s="2" t="s">
        <v>598</v>
      </c>
      <c r="M121" s="2" t="s">
        <v>598</v>
      </c>
      <c r="N121" s="2" t="s">
        <v>598</v>
      </c>
      <c r="O121" s="2" t="s">
        <v>598</v>
      </c>
      <c r="P121" s="2" t="s">
        <v>598</v>
      </c>
      <c r="Q121" s="2" t="s">
        <v>599</v>
      </c>
      <c r="R121" s="2" t="s">
        <v>598</v>
      </c>
      <c r="S121" s="2" t="s">
        <v>598</v>
      </c>
      <c r="T121" s="2" t="s">
        <v>598</v>
      </c>
      <c r="U121" s="2" t="s">
        <v>598</v>
      </c>
      <c r="V121" s="2" t="s">
        <v>598</v>
      </c>
      <c r="Y121" s="20">
        <f t="shared" si="1"/>
        <v>0</v>
      </c>
    </row>
    <row r="122" spans="1:25" ht="15" customHeight="1" x14ac:dyDescent="0.25">
      <c r="A122" s="2" t="s">
        <v>172</v>
      </c>
      <c r="B122" s="2" t="s">
        <v>173</v>
      </c>
      <c r="C122" s="2">
        <v>2014</v>
      </c>
      <c r="D122" s="2" t="s">
        <v>599</v>
      </c>
      <c r="E122" s="2" t="s">
        <v>598</v>
      </c>
      <c r="F122" s="2" t="s">
        <v>598</v>
      </c>
      <c r="G122" s="2" t="s">
        <v>598</v>
      </c>
      <c r="H122" s="2" t="s">
        <v>598</v>
      </c>
      <c r="I122" s="2" t="s">
        <v>598</v>
      </c>
      <c r="J122" s="2" t="s">
        <v>599</v>
      </c>
      <c r="K122" s="2" t="s">
        <v>598</v>
      </c>
      <c r="L122" s="2" t="s">
        <v>598</v>
      </c>
      <c r="M122" s="2" t="s">
        <v>598</v>
      </c>
      <c r="N122" s="2" t="s">
        <v>598</v>
      </c>
      <c r="O122" s="2" t="s">
        <v>598</v>
      </c>
      <c r="P122" s="2" t="s">
        <v>598</v>
      </c>
      <c r="Q122" s="2" t="s">
        <v>599</v>
      </c>
      <c r="R122" s="2" t="s">
        <v>598</v>
      </c>
      <c r="S122" s="2" t="s">
        <v>598</v>
      </c>
      <c r="T122" s="2" t="s">
        <v>598</v>
      </c>
      <c r="U122" s="2" t="s">
        <v>598</v>
      </c>
      <c r="V122" s="2" t="s">
        <v>598</v>
      </c>
      <c r="Y122" s="20">
        <f t="shared" si="1"/>
        <v>0</v>
      </c>
    </row>
    <row r="123" spans="1:25" ht="15" customHeight="1" x14ac:dyDescent="0.25">
      <c r="A123" s="2" t="s">
        <v>172</v>
      </c>
      <c r="B123" s="2" t="s">
        <v>174</v>
      </c>
      <c r="C123" s="2">
        <v>2014</v>
      </c>
      <c r="D123" s="2" t="s">
        <v>599</v>
      </c>
      <c r="E123" s="2" t="s">
        <v>598</v>
      </c>
      <c r="F123" s="2" t="s">
        <v>598</v>
      </c>
      <c r="G123" s="2" t="s">
        <v>598</v>
      </c>
      <c r="H123" s="2" t="s">
        <v>598</v>
      </c>
      <c r="I123" s="2" t="s">
        <v>598</v>
      </c>
      <c r="J123" s="2" t="s">
        <v>599</v>
      </c>
      <c r="K123" s="2" t="s">
        <v>598</v>
      </c>
      <c r="L123" s="2" t="s">
        <v>598</v>
      </c>
      <c r="M123" s="2" t="s">
        <v>598</v>
      </c>
      <c r="N123" s="2" t="s">
        <v>598</v>
      </c>
      <c r="O123" s="2" t="s">
        <v>598</v>
      </c>
      <c r="P123" s="2" t="s">
        <v>598</v>
      </c>
      <c r="Q123" s="2" t="s">
        <v>599</v>
      </c>
      <c r="R123" s="2" t="s">
        <v>598</v>
      </c>
      <c r="S123" s="2" t="s">
        <v>598</v>
      </c>
      <c r="T123" s="2" t="s">
        <v>598</v>
      </c>
      <c r="U123" s="2" t="s">
        <v>598</v>
      </c>
      <c r="V123" s="2" t="s">
        <v>598</v>
      </c>
      <c r="Y123" s="20">
        <f t="shared" si="1"/>
        <v>0</v>
      </c>
    </row>
    <row r="124" spans="1:25" ht="15" customHeight="1" x14ac:dyDescent="0.25">
      <c r="A124" s="2" t="s">
        <v>175</v>
      </c>
      <c r="B124" s="2" t="s">
        <v>176</v>
      </c>
      <c r="C124" s="2">
        <v>2014</v>
      </c>
      <c r="D124" s="2" t="s">
        <v>599</v>
      </c>
      <c r="E124" s="2" t="s">
        <v>598</v>
      </c>
      <c r="F124" s="2" t="s">
        <v>598</v>
      </c>
      <c r="G124" s="2" t="s">
        <v>598</v>
      </c>
      <c r="H124" s="2" t="s">
        <v>598</v>
      </c>
      <c r="I124" s="2" t="s">
        <v>598</v>
      </c>
      <c r="J124" s="2" t="s">
        <v>599</v>
      </c>
      <c r="K124" s="2" t="s">
        <v>598</v>
      </c>
      <c r="L124" s="2" t="s">
        <v>598</v>
      </c>
      <c r="M124" s="2" t="s">
        <v>598</v>
      </c>
      <c r="N124" s="2" t="s">
        <v>598</v>
      </c>
      <c r="O124" s="2" t="s">
        <v>598</v>
      </c>
      <c r="P124" s="2" t="s">
        <v>598</v>
      </c>
      <c r="Q124" s="2" t="s">
        <v>599</v>
      </c>
      <c r="R124" s="2" t="s">
        <v>598</v>
      </c>
      <c r="S124" s="2" t="s">
        <v>598</v>
      </c>
      <c r="T124" s="2" t="s">
        <v>598</v>
      </c>
      <c r="U124" s="2" t="s">
        <v>598</v>
      </c>
      <c r="V124" s="2" t="s">
        <v>598</v>
      </c>
      <c r="Y124" s="20">
        <f t="shared" si="1"/>
        <v>0</v>
      </c>
    </row>
    <row r="125" spans="1:25" ht="15" customHeight="1" x14ac:dyDescent="0.25">
      <c r="A125" s="2" t="s">
        <v>177</v>
      </c>
      <c r="B125" s="2" t="s">
        <v>178</v>
      </c>
      <c r="C125" s="2">
        <v>2014</v>
      </c>
      <c r="D125" s="2" t="s">
        <v>599</v>
      </c>
      <c r="E125" s="2" t="s">
        <v>598</v>
      </c>
      <c r="F125" s="2" t="s">
        <v>598</v>
      </c>
      <c r="G125" s="2" t="s">
        <v>598</v>
      </c>
      <c r="H125" s="2" t="s">
        <v>598</v>
      </c>
      <c r="I125" s="2" t="s">
        <v>598</v>
      </c>
      <c r="J125" s="2" t="s">
        <v>599</v>
      </c>
      <c r="K125" s="2" t="s">
        <v>598</v>
      </c>
      <c r="L125" s="2" t="s">
        <v>598</v>
      </c>
      <c r="M125" s="2" t="s">
        <v>598</v>
      </c>
      <c r="N125" s="2" t="s">
        <v>598</v>
      </c>
      <c r="O125" s="2" t="s">
        <v>598</v>
      </c>
      <c r="P125" s="2" t="s">
        <v>598</v>
      </c>
      <c r="Q125" s="2" t="s">
        <v>599</v>
      </c>
      <c r="R125" s="2" t="s">
        <v>598</v>
      </c>
      <c r="S125" s="2" t="s">
        <v>598</v>
      </c>
      <c r="T125" s="2" t="s">
        <v>598</v>
      </c>
      <c r="U125" s="2" t="s">
        <v>598</v>
      </c>
      <c r="V125" s="2" t="s">
        <v>598</v>
      </c>
      <c r="Y125" s="20">
        <f t="shared" si="1"/>
        <v>0</v>
      </c>
    </row>
    <row r="126" spans="1:25" ht="15" customHeight="1" x14ac:dyDescent="0.25">
      <c r="A126" s="2" t="s">
        <v>177</v>
      </c>
      <c r="B126" s="2" t="s">
        <v>179</v>
      </c>
      <c r="C126" s="2">
        <v>2014</v>
      </c>
      <c r="D126" s="2" t="s">
        <v>599</v>
      </c>
      <c r="E126" s="2" t="s">
        <v>598</v>
      </c>
      <c r="F126" s="2" t="s">
        <v>598</v>
      </c>
      <c r="G126" s="2" t="s">
        <v>598</v>
      </c>
      <c r="H126" s="2" t="s">
        <v>598</v>
      </c>
      <c r="I126" s="2" t="s">
        <v>598</v>
      </c>
      <c r="J126" s="2" t="s">
        <v>599</v>
      </c>
      <c r="K126" s="2" t="s">
        <v>598</v>
      </c>
      <c r="L126" s="2" t="s">
        <v>598</v>
      </c>
      <c r="M126" s="2" t="s">
        <v>598</v>
      </c>
      <c r="N126" s="2" t="s">
        <v>598</v>
      </c>
      <c r="O126" s="2" t="s">
        <v>598</v>
      </c>
      <c r="P126" s="2" t="s">
        <v>598</v>
      </c>
      <c r="Q126" s="2" t="s">
        <v>599</v>
      </c>
      <c r="R126" s="2" t="s">
        <v>598</v>
      </c>
      <c r="S126" s="2" t="s">
        <v>598</v>
      </c>
      <c r="T126" s="2" t="s">
        <v>598</v>
      </c>
      <c r="U126" s="2" t="s">
        <v>598</v>
      </c>
      <c r="V126" s="2" t="s">
        <v>598</v>
      </c>
      <c r="Y126" s="20">
        <f t="shared" si="1"/>
        <v>0</v>
      </c>
    </row>
    <row r="127" spans="1:25" ht="15" customHeight="1" x14ac:dyDescent="0.25">
      <c r="A127" s="2" t="s">
        <v>177</v>
      </c>
      <c r="B127" s="2" t="s">
        <v>180</v>
      </c>
      <c r="C127" s="2">
        <v>2014</v>
      </c>
      <c r="D127" s="2" t="s">
        <v>599</v>
      </c>
      <c r="E127" s="2" t="s">
        <v>598</v>
      </c>
      <c r="F127" s="2" t="s">
        <v>598</v>
      </c>
      <c r="G127" s="2" t="s">
        <v>598</v>
      </c>
      <c r="H127" s="2" t="s">
        <v>598</v>
      </c>
      <c r="I127" s="2" t="s">
        <v>598</v>
      </c>
      <c r="J127" s="2" t="s">
        <v>599</v>
      </c>
      <c r="K127" s="2" t="s">
        <v>598</v>
      </c>
      <c r="L127" s="2" t="s">
        <v>598</v>
      </c>
      <c r="M127" s="2" t="s">
        <v>598</v>
      </c>
      <c r="N127" s="2" t="s">
        <v>598</v>
      </c>
      <c r="O127" s="2" t="s">
        <v>598</v>
      </c>
      <c r="P127" s="2" t="s">
        <v>598</v>
      </c>
      <c r="Q127" s="2" t="s">
        <v>599</v>
      </c>
      <c r="R127" s="2" t="s">
        <v>598</v>
      </c>
      <c r="S127" s="2" t="s">
        <v>598</v>
      </c>
      <c r="T127" s="2" t="s">
        <v>598</v>
      </c>
      <c r="U127" s="2" t="s">
        <v>598</v>
      </c>
      <c r="V127" s="2" t="s">
        <v>598</v>
      </c>
      <c r="Y127" s="20">
        <f t="shared" si="1"/>
        <v>0</v>
      </c>
    </row>
    <row r="128" spans="1:25" ht="15" customHeight="1" x14ac:dyDescent="0.25">
      <c r="A128" s="2" t="s">
        <v>181</v>
      </c>
      <c r="B128" s="2" t="s">
        <v>182</v>
      </c>
      <c r="C128" s="2">
        <v>2014</v>
      </c>
      <c r="D128" s="2" t="s">
        <v>599</v>
      </c>
      <c r="E128" s="2" t="s">
        <v>598</v>
      </c>
      <c r="F128" s="2" t="s">
        <v>598</v>
      </c>
      <c r="G128" s="2" t="s">
        <v>598</v>
      </c>
      <c r="H128" s="2" t="s">
        <v>598</v>
      </c>
      <c r="I128" s="2" t="s">
        <v>598</v>
      </c>
      <c r="J128" s="2" t="s">
        <v>599</v>
      </c>
      <c r="K128" s="2" t="s">
        <v>598</v>
      </c>
      <c r="L128" s="2" t="s">
        <v>598</v>
      </c>
      <c r="M128" s="2" t="s">
        <v>598</v>
      </c>
      <c r="N128" s="2" t="s">
        <v>598</v>
      </c>
      <c r="O128" s="2" t="s">
        <v>598</v>
      </c>
      <c r="P128" s="2" t="s">
        <v>598</v>
      </c>
      <c r="Q128" s="2" t="s">
        <v>599</v>
      </c>
      <c r="R128" s="2" t="s">
        <v>598</v>
      </c>
      <c r="S128" s="2" t="s">
        <v>598</v>
      </c>
      <c r="T128" s="2" t="s">
        <v>598</v>
      </c>
      <c r="U128" s="2" t="s">
        <v>598</v>
      </c>
      <c r="V128" s="2" t="s">
        <v>598</v>
      </c>
      <c r="Y128" s="20">
        <f t="shared" si="1"/>
        <v>0</v>
      </c>
    </row>
    <row r="129" spans="1:25" ht="15" customHeight="1" x14ac:dyDescent="0.25">
      <c r="A129" s="2" t="s">
        <v>183</v>
      </c>
      <c r="B129" s="2" t="s">
        <v>184</v>
      </c>
      <c r="C129" s="2">
        <v>2014</v>
      </c>
      <c r="D129" s="2" t="s">
        <v>599</v>
      </c>
      <c r="E129" s="2" t="s">
        <v>598</v>
      </c>
      <c r="F129" s="2" t="s">
        <v>598</v>
      </c>
      <c r="G129" s="2" t="s">
        <v>598</v>
      </c>
      <c r="H129" s="2" t="s">
        <v>598</v>
      </c>
      <c r="I129" s="2" t="s">
        <v>598</v>
      </c>
      <c r="J129" s="2" t="s">
        <v>599</v>
      </c>
      <c r="K129" s="2" t="s">
        <v>598</v>
      </c>
      <c r="L129" s="2" t="s">
        <v>598</v>
      </c>
      <c r="M129" s="2" t="s">
        <v>598</v>
      </c>
      <c r="N129" s="2" t="s">
        <v>598</v>
      </c>
      <c r="O129" s="2" t="s">
        <v>598</v>
      </c>
      <c r="P129" s="2" t="s">
        <v>598</v>
      </c>
      <c r="Q129" s="2" t="s">
        <v>599</v>
      </c>
      <c r="R129" s="2" t="s">
        <v>598</v>
      </c>
      <c r="S129" s="2" t="s">
        <v>598</v>
      </c>
      <c r="T129" s="2" t="s">
        <v>598</v>
      </c>
      <c r="U129" s="2" t="s">
        <v>598</v>
      </c>
      <c r="V129" s="2" t="s">
        <v>598</v>
      </c>
      <c r="Y129" s="20">
        <f t="shared" si="1"/>
        <v>0</v>
      </c>
    </row>
    <row r="130" spans="1:25" ht="15" customHeight="1" x14ac:dyDescent="0.25">
      <c r="A130" s="2" t="s">
        <v>185</v>
      </c>
      <c r="B130" s="2" t="s">
        <v>186</v>
      </c>
      <c r="C130" s="2">
        <v>2014</v>
      </c>
      <c r="D130" s="2" t="s">
        <v>599</v>
      </c>
      <c r="E130" s="2" t="s">
        <v>598</v>
      </c>
      <c r="F130" s="2" t="s">
        <v>598</v>
      </c>
      <c r="G130" s="2" t="s">
        <v>598</v>
      </c>
      <c r="H130" s="2" t="s">
        <v>598</v>
      </c>
      <c r="I130" s="2" t="s">
        <v>598</v>
      </c>
      <c r="J130" s="2" t="s">
        <v>599</v>
      </c>
      <c r="K130" s="2" t="s">
        <v>598</v>
      </c>
      <c r="L130" s="2" t="s">
        <v>598</v>
      </c>
      <c r="M130" s="2" t="s">
        <v>598</v>
      </c>
      <c r="N130" s="2" t="s">
        <v>598</v>
      </c>
      <c r="O130" s="2" t="s">
        <v>598</v>
      </c>
      <c r="P130" s="2" t="s">
        <v>598</v>
      </c>
      <c r="Q130" s="2" t="s">
        <v>599</v>
      </c>
      <c r="R130" s="2" t="s">
        <v>598</v>
      </c>
      <c r="S130" s="2" t="s">
        <v>598</v>
      </c>
      <c r="T130" s="2" t="s">
        <v>598</v>
      </c>
      <c r="U130" s="2" t="s">
        <v>598</v>
      </c>
      <c r="V130" s="2" t="s">
        <v>598</v>
      </c>
      <c r="Y130" s="20">
        <f t="shared" si="1"/>
        <v>0</v>
      </c>
    </row>
    <row r="131" spans="1:25" ht="15" customHeight="1" x14ac:dyDescent="0.25">
      <c r="A131" s="2" t="s">
        <v>185</v>
      </c>
      <c r="B131" s="2" t="s">
        <v>187</v>
      </c>
      <c r="C131" s="2">
        <v>2014</v>
      </c>
      <c r="D131" s="2" t="s">
        <v>599</v>
      </c>
      <c r="E131" s="2" t="s">
        <v>598</v>
      </c>
      <c r="F131" s="2" t="s">
        <v>598</v>
      </c>
      <c r="G131" s="2" t="s">
        <v>598</v>
      </c>
      <c r="H131" s="2" t="s">
        <v>598</v>
      </c>
      <c r="I131" s="2" t="s">
        <v>598</v>
      </c>
      <c r="J131" s="2" t="s">
        <v>599</v>
      </c>
      <c r="K131" s="2" t="s">
        <v>598</v>
      </c>
      <c r="L131" s="2" t="s">
        <v>598</v>
      </c>
      <c r="M131" s="2" t="s">
        <v>598</v>
      </c>
      <c r="N131" s="2" t="s">
        <v>598</v>
      </c>
      <c r="O131" s="2" t="s">
        <v>598</v>
      </c>
      <c r="P131" s="2" t="s">
        <v>598</v>
      </c>
      <c r="Q131" s="2" t="s">
        <v>599</v>
      </c>
      <c r="R131" s="2" t="s">
        <v>598</v>
      </c>
      <c r="S131" s="2" t="s">
        <v>598</v>
      </c>
      <c r="T131" s="2" t="s">
        <v>598</v>
      </c>
      <c r="U131" s="2" t="s">
        <v>598</v>
      </c>
      <c r="V131" s="2" t="s">
        <v>598</v>
      </c>
      <c r="Y131" s="20">
        <f t="shared" ref="Y131:Y194" si="2">IFERROR(F131/1,0)+IFERROR(H131/1,0)+IFERROR(L131/1,0)+IFERROR(N131/1,0)+IFERROR(S131/1,0)+IFERROR(U131/1,0)</f>
        <v>0</v>
      </c>
    </row>
    <row r="132" spans="1:25" ht="15" customHeight="1" x14ac:dyDescent="0.25">
      <c r="A132" s="2" t="s">
        <v>185</v>
      </c>
      <c r="B132" s="2" t="s">
        <v>188</v>
      </c>
      <c r="C132" s="2">
        <v>2014</v>
      </c>
      <c r="D132" s="2" t="s">
        <v>599</v>
      </c>
      <c r="E132" s="2" t="s">
        <v>598</v>
      </c>
      <c r="F132" s="2" t="s">
        <v>598</v>
      </c>
      <c r="G132" s="2" t="s">
        <v>598</v>
      </c>
      <c r="H132" s="2" t="s">
        <v>598</v>
      </c>
      <c r="I132" s="2" t="s">
        <v>598</v>
      </c>
      <c r="J132" s="2" t="s">
        <v>599</v>
      </c>
      <c r="K132" s="2" t="s">
        <v>598</v>
      </c>
      <c r="L132" s="2" t="s">
        <v>598</v>
      </c>
      <c r="M132" s="2" t="s">
        <v>598</v>
      </c>
      <c r="N132" s="2" t="s">
        <v>598</v>
      </c>
      <c r="O132" s="2" t="s">
        <v>598</v>
      </c>
      <c r="P132" s="2" t="s">
        <v>598</v>
      </c>
      <c r="Q132" s="2" t="s">
        <v>599</v>
      </c>
      <c r="R132" s="2" t="s">
        <v>598</v>
      </c>
      <c r="S132" s="2" t="s">
        <v>598</v>
      </c>
      <c r="T132" s="2" t="s">
        <v>598</v>
      </c>
      <c r="U132" s="2" t="s">
        <v>598</v>
      </c>
      <c r="V132" s="2" t="s">
        <v>598</v>
      </c>
      <c r="Y132" s="20">
        <f t="shared" si="2"/>
        <v>0</v>
      </c>
    </row>
    <row r="133" spans="1:25" ht="15" customHeight="1" x14ac:dyDescent="0.25">
      <c r="A133" s="2" t="s">
        <v>185</v>
      </c>
      <c r="B133" s="2" t="s">
        <v>189</v>
      </c>
      <c r="C133" s="2">
        <v>2014</v>
      </c>
      <c r="D133" s="2" t="s">
        <v>599</v>
      </c>
      <c r="E133" s="2" t="s">
        <v>598</v>
      </c>
      <c r="F133" s="2" t="s">
        <v>598</v>
      </c>
      <c r="G133" s="2" t="s">
        <v>598</v>
      </c>
      <c r="H133" s="2" t="s">
        <v>598</v>
      </c>
      <c r="I133" s="2" t="s">
        <v>598</v>
      </c>
      <c r="J133" s="2" t="s">
        <v>599</v>
      </c>
      <c r="K133" s="2" t="s">
        <v>598</v>
      </c>
      <c r="L133" s="2" t="s">
        <v>598</v>
      </c>
      <c r="M133" s="2" t="s">
        <v>598</v>
      </c>
      <c r="N133" s="2" t="s">
        <v>598</v>
      </c>
      <c r="O133" s="2" t="s">
        <v>598</v>
      </c>
      <c r="P133" s="2" t="s">
        <v>598</v>
      </c>
      <c r="Q133" s="2" t="s">
        <v>599</v>
      </c>
      <c r="R133" s="2" t="s">
        <v>598</v>
      </c>
      <c r="S133" s="2" t="s">
        <v>598</v>
      </c>
      <c r="T133" s="2" t="s">
        <v>598</v>
      </c>
      <c r="U133" s="2" t="s">
        <v>598</v>
      </c>
      <c r="V133" s="2" t="s">
        <v>598</v>
      </c>
      <c r="Y133" s="20">
        <f t="shared" si="2"/>
        <v>0</v>
      </c>
    </row>
    <row r="134" spans="1:25" ht="15" customHeight="1" x14ac:dyDescent="0.25">
      <c r="A134" s="2" t="s">
        <v>190</v>
      </c>
      <c r="B134" s="2" t="s">
        <v>191</v>
      </c>
      <c r="C134" s="2">
        <v>2014</v>
      </c>
      <c r="D134" s="2" t="s">
        <v>599</v>
      </c>
      <c r="E134" s="2" t="s">
        <v>598</v>
      </c>
      <c r="F134" s="2" t="s">
        <v>598</v>
      </c>
      <c r="G134" s="2" t="s">
        <v>598</v>
      </c>
      <c r="H134" s="2" t="s">
        <v>598</v>
      </c>
      <c r="I134" s="2" t="s">
        <v>598</v>
      </c>
      <c r="J134" s="2" t="s">
        <v>599</v>
      </c>
      <c r="K134" s="2" t="s">
        <v>598</v>
      </c>
      <c r="L134" s="2" t="s">
        <v>598</v>
      </c>
      <c r="M134" s="2" t="s">
        <v>598</v>
      </c>
      <c r="N134" s="2" t="s">
        <v>598</v>
      </c>
      <c r="O134" s="2" t="s">
        <v>598</v>
      </c>
      <c r="P134" s="2" t="s">
        <v>598</v>
      </c>
      <c r="Q134" s="2" t="s">
        <v>599</v>
      </c>
      <c r="R134" s="2" t="s">
        <v>598</v>
      </c>
      <c r="S134" s="2" t="s">
        <v>598</v>
      </c>
      <c r="T134" s="2" t="s">
        <v>598</v>
      </c>
      <c r="U134" s="2" t="s">
        <v>598</v>
      </c>
      <c r="V134" s="2" t="s">
        <v>598</v>
      </c>
      <c r="Y134" s="20">
        <f t="shared" si="2"/>
        <v>0</v>
      </c>
    </row>
    <row r="135" spans="1:25" ht="15" customHeight="1" x14ac:dyDescent="0.25">
      <c r="A135" s="2" t="s">
        <v>192</v>
      </c>
      <c r="B135" s="2" t="s">
        <v>193</v>
      </c>
      <c r="C135" s="2">
        <v>2014</v>
      </c>
      <c r="D135" s="2" t="s">
        <v>599</v>
      </c>
      <c r="E135" s="2" t="s">
        <v>598</v>
      </c>
      <c r="F135" s="2" t="s">
        <v>598</v>
      </c>
      <c r="G135" s="2" t="s">
        <v>598</v>
      </c>
      <c r="H135" s="2" t="s">
        <v>598</v>
      </c>
      <c r="I135" s="2" t="s">
        <v>598</v>
      </c>
      <c r="J135" s="2" t="s">
        <v>599</v>
      </c>
      <c r="K135" s="2" t="s">
        <v>598</v>
      </c>
      <c r="L135" s="2" t="s">
        <v>598</v>
      </c>
      <c r="M135" s="2" t="s">
        <v>598</v>
      </c>
      <c r="N135" s="2" t="s">
        <v>598</v>
      </c>
      <c r="O135" s="2" t="s">
        <v>598</v>
      </c>
      <c r="P135" s="2" t="s">
        <v>598</v>
      </c>
      <c r="Q135" s="2" t="s">
        <v>599</v>
      </c>
      <c r="R135" s="2" t="s">
        <v>598</v>
      </c>
      <c r="S135" s="2" t="s">
        <v>598</v>
      </c>
      <c r="T135" s="2" t="s">
        <v>598</v>
      </c>
      <c r="U135" s="2" t="s">
        <v>598</v>
      </c>
      <c r="V135" s="2" t="s">
        <v>598</v>
      </c>
      <c r="Y135" s="20">
        <f t="shared" si="2"/>
        <v>0</v>
      </c>
    </row>
    <row r="136" spans="1:25" ht="15" customHeight="1" x14ac:dyDescent="0.25">
      <c r="A136" s="2" t="s">
        <v>194</v>
      </c>
      <c r="B136" s="2" t="s">
        <v>195</v>
      </c>
      <c r="C136" s="2">
        <v>2014</v>
      </c>
      <c r="D136" s="2" t="s">
        <v>598</v>
      </c>
      <c r="E136" s="2" t="s">
        <v>598</v>
      </c>
      <c r="F136" s="2" t="s">
        <v>598</v>
      </c>
      <c r="G136" s="2" t="s">
        <v>598</v>
      </c>
      <c r="H136" s="2" t="s">
        <v>598</v>
      </c>
      <c r="I136" s="2" t="s">
        <v>598</v>
      </c>
      <c r="J136" s="2" t="s">
        <v>599</v>
      </c>
      <c r="K136" s="2" t="s">
        <v>598</v>
      </c>
      <c r="L136" s="2" t="s">
        <v>598</v>
      </c>
      <c r="M136" s="2" t="s">
        <v>598</v>
      </c>
      <c r="N136" s="2" t="s">
        <v>598</v>
      </c>
      <c r="O136" s="2" t="s">
        <v>598</v>
      </c>
      <c r="P136" s="2" t="s">
        <v>598</v>
      </c>
      <c r="Q136" s="2" t="s">
        <v>599</v>
      </c>
      <c r="R136" s="2" t="s">
        <v>598</v>
      </c>
      <c r="S136" s="2" t="s">
        <v>598</v>
      </c>
      <c r="T136" s="2" t="s">
        <v>598</v>
      </c>
      <c r="U136" s="2" t="s">
        <v>598</v>
      </c>
      <c r="V136" s="2" t="s">
        <v>598</v>
      </c>
      <c r="Y136" s="20">
        <f t="shared" si="2"/>
        <v>0</v>
      </c>
    </row>
    <row r="137" spans="1:25" ht="15" customHeight="1" x14ac:dyDescent="0.25">
      <c r="A137" s="2" t="s">
        <v>194</v>
      </c>
      <c r="B137" s="2" t="s">
        <v>196</v>
      </c>
      <c r="C137" s="2">
        <v>2014</v>
      </c>
      <c r="D137" s="2" t="s">
        <v>599</v>
      </c>
      <c r="E137" s="2" t="s">
        <v>598</v>
      </c>
      <c r="F137" s="2" t="s">
        <v>598</v>
      </c>
      <c r="G137" s="2" t="s">
        <v>598</v>
      </c>
      <c r="H137" s="2" t="s">
        <v>598</v>
      </c>
      <c r="I137" s="2" t="s">
        <v>598</v>
      </c>
      <c r="J137" s="2" t="s">
        <v>599</v>
      </c>
      <c r="K137" s="2" t="s">
        <v>598</v>
      </c>
      <c r="L137" s="2" t="s">
        <v>598</v>
      </c>
      <c r="M137" s="2" t="s">
        <v>598</v>
      </c>
      <c r="N137" s="2" t="s">
        <v>598</v>
      </c>
      <c r="O137" s="2" t="s">
        <v>598</v>
      </c>
      <c r="P137" s="2" t="s">
        <v>598</v>
      </c>
      <c r="Q137" s="2" t="s">
        <v>599</v>
      </c>
      <c r="R137" s="2" t="s">
        <v>598</v>
      </c>
      <c r="S137" s="2" t="s">
        <v>598</v>
      </c>
      <c r="T137" s="2" t="s">
        <v>598</v>
      </c>
      <c r="U137" s="2" t="s">
        <v>598</v>
      </c>
      <c r="V137" s="2" t="s">
        <v>598</v>
      </c>
      <c r="Y137" s="20">
        <f t="shared" si="2"/>
        <v>0</v>
      </c>
    </row>
    <row r="138" spans="1:25" ht="15" customHeight="1" x14ac:dyDescent="0.25">
      <c r="A138" s="2" t="s">
        <v>197</v>
      </c>
      <c r="B138" s="2" t="s">
        <v>198</v>
      </c>
      <c r="C138" s="2">
        <v>2014</v>
      </c>
      <c r="D138" s="2" t="s">
        <v>599</v>
      </c>
      <c r="E138" s="2" t="s">
        <v>598</v>
      </c>
      <c r="F138" s="2" t="s">
        <v>598</v>
      </c>
      <c r="G138" s="2" t="s">
        <v>598</v>
      </c>
      <c r="H138" s="2" t="s">
        <v>598</v>
      </c>
      <c r="I138" s="2" t="s">
        <v>598</v>
      </c>
      <c r="J138" s="2" t="s">
        <v>599</v>
      </c>
      <c r="K138" s="2" t="s">
        <v>598</v>
      </c>
      <c r="L138" s="2" t="s">
        <v>598</v>
      </c>
      <c r="M138" s="2" t="s">
        <v>598</v>
      </c>
      <c r="N138" s="2" t="s">
        <v>598</v>
      </c>
      <c r="O138" s="2" t="s">
        <v>598</v>
      </c>
      <c r="P138" s="2" t="s">
        <v>598</v>
      </c>
      <c r="Q138" s="2" t="s">
        <v>599</v>
      </c>
      <c r="R138" s="2" t="s">
        <v>598</v>
      </c>
      <c r="S138" s="2" t="s">
        <v>598</v>
      </c>
      <c r="T138" s="2" t="s">
        <v>598</v>
      </c>
      <c r="U138" s="2" t="s">
        <v>598</v>
      </c>
      <c r="V138" s="2" t="s">
        <v>598</v>
      </c>
      <c r="Y138" s="20">
        <f t="shared" si="2"/>
        <v>0</v>
      </c>
    </row>
    <row r="139" spans="1:25" ht="15" customHeight="1" x14ac:dyDescent="0.25">
      <c r="A139" s="2" t="s">
        <v>199</v>
      </c>
      <c r="B139" s="2" t="s">
        <v>200</v>
      </c>
      <c r="C139" s="2">
        <v>2014</v>
      </c>
      <c r="D139" s="2" t="s">
        <v>599</v>
      </c>
      <c r="E139" s="2" t="s">
        <v>598</v>
      </c>
      <c r="F139" s="2" t="s">
        <v>598</v>
      </c>
      <c r="G139" s="2" t="s">
        <v>598</v>
      </c>
      <c r="H139" s="2" t="s">
        <v>598</v>
      </c>
      <c r="I139" s="2" t="s">
        <v>598</v>
      </c>
      <c r="J139" s="2" t="s">
        <v>599</v>
      </c>
      <c r="K139" s="2" t="s">
        <v>598</v>
      </c>
      <c r="L139" s="2" t="s">
        <v>598</v>
      </c>
      <c r="M139" s="2" t="s">
        <v>598</v>
      </c>
      <c r="N139" s="2" t="s">
        <v>598</v>
      </c>
      <c r="O139" s="2" t="s">
        <v>598</v>
      </c>
      <c r="P139" s="2" t="s">
        <v>598</v>
      </c>
      <c r="Q139" s="2" t="s">
        <v>599</v>
      </c>
      <c r="R139" s="2" t="s">
        <v>598</v>
      </c>
      <c r="S139" s="2" t="s">
        <v>598</v>
      </c>
      <c r="T139" s="2" t="s">
        <v>598</v>
      </c>
      <c r="U139" s="2" t="s">
        <v>598</v>
      </c>
      <c r="V139" s="2" t="s">
        <v>598</v>
      </c>
      <c r="Y139" s="20">
        <f t="shared" si="2"/>
        <v>0</v>
      </c>
    </row>
    <row r="140" spans="1:25" ht="15" customHeight="1" x14ac:dyDescent="0.25">
      <c r="A140" s="2" t="s">
        <v>201</v>
      </c>
      <c r="B140" s="2" t="s">
        <v>202</v>
      </c>
      <c r="C140" s="2">
        <v>2014</v>
      </c>
      <c r="D140" s="2" t="s">
        <v>599</v>
      </c>
      <c r="E140" s="2" t="s">
        <v>598</v>
      </c>
      <c r="F140" s="2" t="s">
        <v>598</v>
      </c>
      <c r="G140" s="2" t="s">
        <v>598</v>
      </c>
      <c r="H140" s="2" t="s">
        <v>598</v>
      </c>
      <c r="I140" s="2" t="s">
        <v>598</v>
      </c>
      <c r="J140" s="2" t="s">
        <v>599</v>
      </c>
      <c r="K140" s="2" t="s">
        <v>598</v>
      </c>
      <c r="L140" s="2" t="s">
        <v>598</v>
      </c>
      <c r="M140" s="2" t="s">
        <v>598</v>
      </c>
      <c r="N140" s="2" t="s">
        <v>598</v>
      </c>
      <c r="O140" s="2" t="s">
        <v>598</v>
      </c>
      <c r="P140" s="2" t="s">
        <v>598</v>
      </c>
      <c r="Q140" s="2" t="s">
        <v>599</v>
      </c>
      <c r="R140" s="2" t="s">
        <v>598</v>
      </c>
      <c r="S140" s="2" t="s">
        <v>598</v>
      </c>
      <c r="T140" s="2" t="s">
        <v>598</v>
      </c>
      <c r="U140" s="2" t="s">
        <v>598</v>
      </c>
      <c r="V140" s="2" t="s">
        <v>598</v>
      </c>
      <c r="Y140" s="20">
        <f t="shared" si="2"/>
        <v>0</v>
      </c>
    </row>
    <row r="141" spans="1:25" ht="15" customHeight="1" x14ac:dyDescent="0.25">
      <c r="A141" s="2" t="s">
        <v>201</v>
      </c>
      <c r="B141" s="2" t="s">
        <v>203</v>
      </c>
      <c r="C141" s="2">
        <v>2014</v>
      </c>
      <c r="D141" s="2" t="s">
        <v>681</v>
      </c>
      <c r="E141" s="2" t="s">
        <v>658</v>
      </c>
      <c r="F141" s="2">
        <v>15.3</v>
      </c>
      <c r="G141" s="2" t="s">
        <v>658</v>
      </c>
      <c r="H141" s="2" t="s">
        <v>598</v>
      </c>
      <c r="I141" s="2">
        <v>85</v>
      </c>
      <c r="J141" s="2" t="s">
        <v>599</v>
      </c>
      <c r="K141" s="2" t="s">
        <v>598</v>
      </c>
      <c r="L141" s="2" t="s">
        <v>598</v>
      </c>
      <c r="M141" s="2" t="s">
        <v>598</v>
      </c>
      <c r="N141" s="2" t="s">
        <v>598</v>
      </c>
      <c r="O141" s="2" t="s">
        <v>598</v>
      </c>
      <c r="P141" s="2" t="s">
        <v>598</v>
      </c>
      <c r="Q141" s="2" t="s">
        <v>599</v>
      </c>
      <c r="R141" s="2" t="s">
        <v>598</v>
      </c>
      <c r="S141" s="2" t="s">
        <v>598</v>
      </c>
      <c r="T141" s="2" t="s">
        <v>598</v>
      </c>
      <c r="U141" s="2" t="s">
        <v>598</v>
      </c>
      <c r="V141" s="2" t="s">
        <v>598</v>
      </c>
      <c r="Y141" s="20">
        <f t="shared" si="2"/>
        <v>15.3</v>
      </c>
    </row>
    <row r="142" spans="1:25" ht="15" customHeight="1" x14ac:dyDescent="0.25">
      <c r="A142" s="2" t="s">
        <v>201</v>
      </c>
      <c r="B142" s="2" t="s">
        <v>204</v>
      </c>
      <c r="C142" s="2">
        <v>2014</v>
      </c>
      <c r="D142" s="2" t="s">
        <v>599</v>
      </c>
      <c r="E142" s="2" t="s">
        <v>598</v>
      </c>
      <c r="F142" s="2" t="s">
        <v>598</v>
      </c>
      <c r="G142" s="2" t="s">
        <v>598</v>
      </c>
      <c r="H142" s="2" t="s">
        <v>598</v>
      </c>
      <c r="I142" s="2" t="s">
        <v>598</v>
      </c>
      <c r="J142" s="2" t="s">
        <v>599</v>
      </c>
      <c r="K142" s="2" t="s">
        <v>598</v>
      </c>
      <c r="L142" s="2" t="s">
        <v>598</v>
      </c>
      <c r="M142" s="2" t="s">
        <v>598</v>
      </c>
      <c r="N142" s="2" t="s">
        <v>598</v>
      </c>
      <c r="O142" s="2" t="s">
        <v>598</v>
      </c>
      <c r="P142" s="2" t="s">
        <v>598</v>
      </c>
      <c r="Q142" s="2" t="s">
        <v>599</v>
      </c>
      <c r="R142" s="2" t="s">
        <v>598</v>
      </c>
      <c r="S142" s="2" t="s">
        <v>598</v>
      </c>
      <c r="T142" s="2" t="s">
        <v>598</v>
      </c>
      <c r="U142" s="2" t="s">
        <v>598</v>
      </c>
      <c r="V142" s="2" t="s">
        <v>598</v>
      </c>
      <c r="Y142" s="20">
        <f t="shared" si="2"/>
        <v>0</v>
      </c>
    </row>
    <row r="143" spans="1:25" ht="15" customHeight="1" x14ac:dyDescent="0.25">
      <c r="A143" s="2" t="s">
        <v>201</v>
      </c>
      <c r="B143" s="2" t="s">
        <v>205</v>
      </c>
      <c r="C143" s="2">
        <v>2014</v>
      </c>
      <c r="D143" s="2" t="s">
        <v>599</v>
      </c>
      <c r="E143" s="2" t="s">
        <v>598</v>
      </c>
      <c r="F143" s="2" t="s">
        <v>598</v>
      </c>
      <c r="G143" s="2" t="s">
        <v>598</v>
      </c>
      <c r="H143" s="2" t="s">
        <v>598</v>
      </c>
      <c r="I143" s="2" t="s">
        <v>598</v>
      </c>
      <c r="J143" s="2" t="s">
        <v>599</v>
      </c>
      <c r="K143" s="2" t="s">
        <v>598</v>
      </c>
      <c r="L143" s="2" t="s">
        <v>598</v>
      </c>
      <c r="M143" s="2" t="s">
        <v>598</v>
      </c>
      <c r="N143" s="2" t="s">
        <v>598</v>
      </c>
      <c r="O143" s="2" t="s">
        <v>598</v>
      </c>
      <c r="P143" s="2" t="s">
        <v>598</v>
      </c>
      <c r="Q143" s="2" t="s">
        <v>599</v>
      </c>
      <c r="R143" s="2" t="s">
        <v>598</v>
      </c>
      <c r="S143" s="2" t="s">
        <v>598</v>
      </c>
      <c r="T143" s="2" t="s">
        <v>598</v>
      </c>
      <c r="U143" s="2" t="s">
        <v>598</v>
      </c>
      <c r="V143" s="2" t="s">
        <v>598</v>
      </c>
      <c r="Y143" s="20">
        <f t="shared" si="2"/>
        <v>0</v>
      </c>
    </row>
    <row r="144" spans="1:25" ht="15" customHeight="1" x14ac:dyDescent="0.25">
      <c r="A144" s="2" t="s">
        <v>206</v>
      </c>
      <c r="B144" s="2" t="s">
        <v>207</v>
      </c>
      <c r="C144" s="2">
        <v>2014</v>
      </c>
      <c r="D144" s="2" t="s">
        <v>599</v>
      </c>
      <c r="E144" s="2" t="s">
        <v>598</v>
      </c>
      <c r="F144" s="2" t="s">
        <v>598</v>
      </c>
      <c r="G144" s="2" t="s">
        <v>598</v>
      </c>
      <c r="H144" s="2" t="s">
        <v>598</v>
      </c>
      <c r="I144" s="2" t="s">
        <v>598</v>
      </c>
      <c r="J144" s="2" t="s">
        <v>599</v>
      </c>
      <c r="K144" s="2" t="s">
        <v>598</v>
      </c>
      <c r="L144" s="2" t="s">
        <v>598</v>
      </c>
      <c r="M144" s="2" t="s">
        <v>598</v>
      </c>
      <c r="N144" s="2" t="s">
        <v>598</v>
      </c>
      <c r="O144" s="2" t="s">
        <v>598</v>
      </c>
      <c r="P144" s="2" t="s">
        <v>598</v>
      </c>
      <c r="Q144" s="2" t="s">
        <v>599</v>
      </c>
      <c r="R144" s="2" t="s">
        <v>598</v>
      </c>
      <c r="S144" s="2" t="s">
        <v>598</v>
      </c>
      <c r="T144" s="2" t="s">
        <v>598</v>
      </c>
      <c r="U144" s="2" t="s">
        <v>598</v>
      </c>
      <c r="V144" s="2" t="s">
        <v>598</v>
      </c>
      <c r="Y144" s="20">
        <f t="shared" si="2"/>
        <v>0</v>
      </c>
    </row>
    <row r="145" spans="1:25" ht="15" customHeight="1" x14ac:dyDescent="0.25">
      <c r="A145" s="2" t="s">
        <v>206</v>
      </c>
      <c r="B145" s="2" t="s">
        <v>208</v>
      </c>
      <c r="C145" s="2">
        <v>2014</v>
      </c>
      <c r="D145" s="2" t="s">
        <v>599</v>
      </c>
      <c r="E145" s="2" t="s">
        <v>598</v>
      </c>
      <c r="F145" s="2" t="s">
        <v>598</v>
      </c>
      <c r="G145" s="2" t="s">
        <v>598</v>
      </c>
      <c r="H145" s="2" t="s">
        <v>598</v>
      </c>
      <c r="I145" s="2" t="s">
        <v>598</v>
      </c>
      <c r="J145" s="2" t="s">
        <v>599</v>
      </c>
      <c r="K145" s="2" t="s">
        <v>598</v>
      </c>
      <c r="L145" s="2" t="s">
        <v>598</v>
      </c>
      <c r="M145" s="2" t="s">
        <v>598</v>
      </c>
      <c r="N145" s="2" t="s">
        <v>598</v>
      </c>
      <c r="O145" s="2" t="s">
        <v>598</v>
      </c>
      <c r="P145" s="2" t="s">
        <v>598</v>
      </c>
      <c r="Q145" s="2" t="s">
        <v>599</v>
      </c>
      <c r="R145" s="2" t="s">
        <v>598</v>
      </c>
      <c r="S145" s="2" t="s">
        <v>598</v>
      </c>
      <c r="T145" s="2" t="s">
        <v>598</v>
      </c>
      <c r="U145" s="2" t="s">
        <v>598</v>
      </c>
      <c r="V145" s="2" t="s">
        <v>598</v>
      </c>
      <c r="Y145" s="20">
        <f t="shared" si="2"/>
        <v>0</v>
      </c>
    </row>
    <row r="146" spans="1:25" ht="15" customHeight="1" x14ac:dyDescent="0.25">
      <c r="A146" s="2" t="s">
        <v>206</v>
      </c>
      <c r="B146" s="2" t="s">
        <v>209</v>
      </c>
      <c r="C146" s="2">
        <v>2014</v>
      </c>
      <c r="D146" s="2" t="s">
        <v>599</v>
      </c>
      <c r="E146" s="2" t="s">
        <v>598</v>
      </c>
      <c r="F146" s="2" t="s">
        <v>598</v>
      </c>
      <c r="G146" s="2" t="s">
        <v>598</v>
      </c>
      <c r="H146" s="2" t="s">
        <v>598</v>
      </c>
      <c r="I146" s="2" t="s">
        <v>598</v>
      </c>
      <c r="J146" s="2" t="s">
        <v>599</v>
      </c>
      <c r="K146" s="2" t="s">
        <v>598</v>
      </c>
      <c r="L146" s="2" t="s">
        <v>598</v>
      </c>
      <c r="M146" s="2" t="s">
        <v>598</v>
      </c>
      <c r="N146" s="2" t="s">
        <v>598</v>
      </c>
      <c r="O146" s="2" t="s">
        <v>598</v>
      </c>
      <c r="P146" s="2" t="s">
        <v>598</v>
      </c>
      <c r="Q146" s="2" t="s">
        <v>599</v>
      </c>
      <c r="R146" s="2" t="s">
        <v>598</v>
      </c>
      <c r="S146" s="2" t="s">
        <v>598</v>
      </c>
      <c r="T146" s="2" t="s">
        <v>598</v>
      </c>
      <c r="U146" s="2" t="s">
        <v>598</v>
      </c>
      <c r="V146" s="2" t="s">
        <v>598</v>
      </c>
      <c r="Y146" s="20">
        <f t="shared" si="2"/>
        <v>0</v>
      </c>
    </row>
    <row r="147" spans="1:25" ht="15" customHeight="1" x14ac:dyDescent="0.25">
      <c r="A147" s="2" t="s">
        <v>206</v>
      </c>
      <c r="B147" s="2" t="s">
        <v>210</v>
      </c>
      <c r="C147" s="2">
        <v>2014</v>
      </c>
      <c r="D147" s="2" t="s">
        <v>599</v>
      </c>
      <c r="E147" s="2" t="s">
        <v>598</v>
      </c>
      <c r="F147" s="2" t="s">
        <v>598</v>
      </c>
      <c r="G147" s="2" t="s">
        <v>598</v>
      </c>
      <c r="H147" s="2" t="s">
        <v>598</v>
      </c>
      <c r="I147" s="2" t="s">
        <v>598</v>
      </c>
      <c r="J147" s="2" t="s">
        <v>599</v>
      </c>
      <c r="K147" s="2" t="s">
        <v>598</v>
      </c>
      <c r="L147" s="2" t="s">
        <v>598</v>
      </c>
      <c r="M147" s="2" t="s">
        <v>598</v>
      </c>
      <c r="N147" s="2" t="s">
        <v>598</v>
      </c>
      <c r="O147" s="2" t="s">
        <v>598</v>
      </c>
      <c r="P147" s="2" t="s">
        <v>598</v>
      </c>
      <c r="Q147" s="2" t="s">
        <v>599</v>
      </c>
      <c r="R147" s="2" t="s">
        <v>598</v>
      </c>
      <c r="S147" s="2" t="s">
        <v>598</v>
      </c>
      <c r="T147" s="2" t="s">
        <v>598</v>
      </c>
      <c r="U147" s="2" t="s">
        <v>598</v>
      </c>
      <c r="V147" s="2" t="s">
        <v>598</v>
      </c>
      <c r="Y147" s="20">
        <f t="shared" si="2"/>
        <v>0</v>
      </c>
    </row>
    <row r="148" spans="1:25" ht="15" customHeight="1" x14ac:dyDescent="0.25">
      <c r="A148" s="2" t="s">
        <v>206</v>
      </c>
      <c r="B148" s="2" t="s">
        <v>211</v>
      </c>
      <c r="C148" s="2">
        <v>2014</v>
      </c>
      <c r="D148" s="2" t="s">
        <v>599</v>
      </c>
      <c r="E148" s="2" t="s">
        <v>598</v>
      </c>
      <c r="F148" s="2" t="s">
        <v>598</v>
      </c>
      <c r="G148" s="2" t="s">
        <v>598</v>
      </c>
      <c r="H148" s="2" t="s">
        <v>598</v>
      </c>
      <c r="I148" s="2" t="s">
        <v>598</v>
      </c>
      <c r="J148" s="2" t="s">
        <v>599</v>
      </c>
      <c r="K148" s="2" t="s">
        <v>598</v>
      </c>
      <c r="L148" s="2" t="s">
        <v>598</v>
      </c>
      <c r="M148" s="2" t="s">
        <v>598</v>
      </c>
      <c r="N148" s="2" t="s">
        <v>598</v>
      </c>
      <c r="O148" s="2" t="s">
        <v>598</v>
      </c>
      <c r="P148" s="2" t="s">
        <v>598</v>
      </c>
      <c r="Q148" s="2" t="s">
        <v>599</v>
      </c>
      <c r="R148" s="2" t="s">
        <v>598</v>
      </c>
      <c r="S148" s="2" t="s">
        <v>598</v>
      </c>
      <c r="T148" s="2" t="s">
        <v>598</v>
      </c>
      <c r="U148" s="2" t="s">
        <v>598</v>
      </c>
      <c r="V148" s="2" t="s">
        <v>598</v>
      </c>
      <c r="Y148" s="20">
        <f t="shared" si="2"/>
        <v>0</v>
      </c>
    </row>
    <row r="149" spans="1:25" ht="15" customHeight="1" x14ac:dyDescent="0.25">
      <c r="A149" s="2" t="s">
        <v>206</v>
      </c>
      <c r="B149" s="2" t="s">
        <v>212</v>
      </c>
      <c r="C149" s="2">
        <v>2014</v>
      </c>
      <c r="D149" s="2" t="s">
        <v>599</v>
      </c>
      <c r="E149" s="2" t="s">
        <v>598</v>
      </c>
      <c r="F149" s="2" t="s">
        <v>598</v>
      </c>
      <c r="G149" s="2" t="s">
        <v>598</v>
      </c>
      <c r="H149" s="2" t="s">
        <v>598</v>
      </c>
      <c r="I149" s="2" t="s">
        <v>598</v>
      </c>
      <c r="J149" s="2" t="s">
        <v>599</v>
      </c>
      <c r="K149" s="2" t="s">
        <v>598</v>
      </c>
      <c r="L149" s="2" t="s">
        <v>598</v>
      </c>
      <c r="M149" s="2" t="s">
        <v>598</v>
      </c>
      <c r="N149" s="2" t="s">
        <v>598</v>
      </c>
      <c r="O149" s="2" t="s">
        <v>598</v>
      </c>
      <c r="P149" s="2" t="s">
        <v>598</v>
      </c>
      <c r="Q149" s="2" t="s">
        <v>599</v>
      </c>
      <c r="R149" s="2" t="s">
        <v>598</v>
      </c>
      <c r="S149" s="2" t="s">
        <v>598</v>
      </c>
      <c r="T149" s="2" t="s">
        <v>598</v>
      </c>
      <c r="U149" s="2" t="s">
        <v>598</v>
      </c>
      <c r="V149" s="2" t="s">
        <v>598</v>
      </c>
      <c r="Y149" s="20">
        <f t="shared" si="2"/>
        <v>0</v>
      </c>
    </row>
    <row r="150" spans="1:25" ht="15" customHeight="1" x14ac:dyDescent="0.25">
      <c r="A150" s="2" t="s">
        <v>213</v>
      </c>
      <c r="B150" s="2" t="s">
        <v>214</v>
      </c>
      <c r="C150" s="2">
        <v>2014</v>
      </c>
      <c r="D150" s="2" t="s">
        <v>599</v>
      </c>
      <c r="E150" s="2" t="s">
        <v>598</v>
      </c>
      <c r="F150" s="2" t="s">
        <v>598</v>
      </c>
      <c r="G150" s="2" t="s">
        <v>598</v>
      </c>
      <c r="H150" s="2" t="s">
        <v>598</v>
      </c>
      <c r="I150" s="2" t="s">
        <v>598</v>
      </c>
      <c r="J150" s="2" t="s">
        <v>599</v>
      </c>
      <c r="K150" s="2" t="s">
        <v>598</v>
      </c>
      <c r="L150" s="2" t="s">
        <v>598</v>
      </c>
      <c r="M150" s="2" t="s">
        <v>598</v>
      </c>
      <c r="N150" s="2" t="s">
        <v>598</v>
      </c>
      <c r="O150" s="2" t="s">
        <v>598</v>
      </c>
      <c r="P150" s="2" t="s">
        <v>598</v>
      </c>
      <c r="Q150" s="2" t="s">
        <v>599</v>
      </c>
      <c r="R150" s="2" t="s">
        <v>598</v>
      </c>
      <c r="S150" s="2" t="s">
        <v>598</v>
      </c>
      <c r="T150" s="2" t="s">
        <v>598</v>
      </c>
      <c r="U150" s="2" t="s">
        <v>598</v>
      </c>
      <c r="V150" s="2" t="s">
        <v>598</v>
      </c>
      <c r="Y150" s="20">
        <f t="shared" si="2"/>
        <v>0</v>
      </c>
    </row>
    <row r="151" spans="1:25" ht="15" customHeight="1" x14ac:dyDescent="0.25">
      <c r="A151" s="2" t="s">
        <v>215</v>
      </c>
      <c r="B151" s="2" t="s">
        <v>216</v>
      </c>
      <c r="C151" s="2">
        <v>2014</v>
      </c>
      <c r="D151" s="2" t="s">
        <v>682</v>
      </c>
      <c r="E151" s="2" t="s">
        <v>683</v>
      </c>
      <c r="F151" s="2">
        <v>10.199999999999999</v>
      </c>
      <c r="G151" s="2" t="s">
        <v>598</v>
      </c>
      <c r="H151" s="2" t="s">
        <v>598</v>
      </c>
      <c r="I151" s="2" t="s">
        <v>598</v>
      </c>
      <c r="J151" s="2" t="s">
        <v>599</v>
      </c>
      <c r="K151" s="2" t="s">
        <v>598</v>
      </c>
      <c r="L151" s="2" t="s">
        <v>598</v>
      </c>
      <c r="M151" s="2" t="s">
        <v>598</v>
      </c>
      <c r="N151" s="2" t="s">
        <v>598</v>
      </c>
      <c r="O151" s="2" t="s">
        <v>598</v>
      </c>
      <c r="P151" s="2" t="s">
        <v>598</v>
      </c>
      <c r="Q151" s="2" t="s">
        <v>599</v>
      </c>
      <c r="R151" s="2" t="s">
        <v>598</v>
      </c>
      <c r="S151" s="2" t="s">
        <v>598</v>
      </c>
      <c r="T151" s="2" t="s">
        <v>598</v>
      </c>
      <c r="U151" s="2" t="s">
        <v>598</v>
      </c>
      <c r="V151" s="2" t="s">
        <v>598</v>
      </c>
      <c r="Y151" s="20">
        <f t="shared" si="2"/>
        <v>10.199999999999999</v>
      </c>
    </row>
    <row r="152" spans="1:25" ht="15" customHeight="1" x14ac:dyDescent="0.25">
      <c r="A152" s="2" t="s">
        <v>217</v>
      </c>
      <c r="B152" s="2" t="s">
        <v>218</v>
      </c>
      <c r="C152" s="2">
        <v>2014</v>
      </c>
      <c r="D152" s="2" t="s">
        <v>655</v>
      </c>
      <c r="E152" s="2" t="s">
        <v>658</v>
      </c>
      <c r="F152" s="2">
        <v>30.096</v>
      </c>
      <c r="G152" s="2" t="s">
        <v>678</v>
      </c>
      <c r="H152" s="2">
        <v>0.875</v>
      </c>
      <c r="I152" s="2">
        <v>93.85</v>
      </c>
      <c r="J152" s="2" t="s">
        <v>599</v>
      </c>
      <c r="K152" s="2" t="s">
        <v>598</v>
      </c>
      <c r="L152" s="2" t="s">
        <v>598</v>
      </c>
      <c r="M152" s="2" t="s">
        <v>598</v>
      </c>
      <c r="N152" s="2" t="s">
        <v>598</v>
      </c>
      <c r="O152" s="2" t="s">
        <v>598</v>
      </c>
      <c r="P152" s="2" t="s">
        <v>598</v>
      </c>
      <c r="Q152" s="2" t="s">
        <v>599</v>
      </c>
      <c r="R152" s="2" t="s">
        <v>598</v>
      </c>
      <c r="S152" s="2" t="s">
        <v>598</v>
      </c>
      <c r="T152" s="2" t="s">
        <v>598</v>
      </c>
      <c r="U152" s="2" t="s">
        <v>598</v>
      </c>
      <c r="V152" s="2" t="s">
        <v>598</v>
      </c>
      <c r="Y152" s="20">
        <f t="shared" si="2"/>
        <v>30.971</v>
      </c>
    </row>
    <row r="153" spans="1:25"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Y153" s="20">
        <f t="shared" si="2"/>
        <v>0</v>
      </c>
    </row>
    <row r="154" spans="1:25" ht="15" customHeight="1" x14ac:dyDescent="0.25">
      <c r="A154" s="2" t="s">
        <v>221</v>
      </c>
      <c r="B154" s="2" t="s">
        <v>222</v>
      </c>
      <c r="C154" s="2">
        <v>2014</v>
      </c>
      <c r="D154" s="2" t="s">
        <v>684</v>
      </c>
      <c r="E154" s="2" t="s">
        <v>685</v>
      </c>
      <c r="F154" s="2">
        <v>0.3</v>
      </c>
      <c r="G154" s="2" t="s">
        <v>598</v>
      </c>
      <c r="H154" s="2" t="s">
        <v>598</v>
      </c>
      <c r="I154" s="2" t="s">
        <v>598</v>
      </c>
      <c r="J154" s="2" t="s">
        <v>599</v>
      </c>
      <c r="K154" s="2" t="s">
        <v>598</v>
      </c>
      <c r="L154" s="2" t="s">
        <v>598</v>
      </c>
      <c r="M154" s="2" t="s">
        <v>598</v>
      </c>
      <c r="N154" s="2" t="s">
        <v>598</v>
      </c>
      <c r="O154" s="2" t="s">
        <v>598</v>
      </c>
      <c r="P154" s="2" t="s">
        <v>598</v>
      </c>
      <c r="Q154" s="2" t="s">
        <v>599</v>
      </c>
      <c r="R154" s="2" t="s">
        <v>598</v>
      </c>
      <c r="S154" s="2" t="s">
        <v>598</v>
      </c>
      <c r="T154" s="2" t="s">
        <v>598</v>
      </c>
      <c r="U154" s="2" t="s">
        <v>598</v>
      </c>
      <c r="V154" s="2" t="s">
        <v>598</v>
      </c>
      <c r="Y154" s="20">
        <f t="shared" si="2"/>
        <v>0.3</v>
      </c>
    </row>
    <row r="155" spans="1:25" ht="15" customHeight="1" x14ac:dyDescent="0.25">
      <c r="A155" s="2" t="s">
        <v>223</v>
      </c>
      <c r="B155" s="2" t="s">
        <v>224</v>
      </c>
      <c r="C155" s="2">
        <v>2014</v>
      </c>
      <c r="D155" s="2" t="s">
        <v>686</v>
      </c>
      <c r="E155" s="2" t="s">
        <v>658</v>
      </c>
      <c r="F155" s="2">
        <v>3.7</v>
      </c>
      <c r="G155" s="2" t="s">
        <v>598</v>
      </c>
      <c r="H155" s="2" t="s">
        <v>598</v>
      </c>
      <c r="I155" s="2" t="s">
        <v>598</v>
      </c>
      <c r="J155" s="2" t="s">
        <v>687</v>
      </c>
      <c r="K155" s="2" t="s">
        <v>658</v>
      </c>
      <c r="L155" s="2">
        <v>4.8</v>
      </c>
      <c r="M155" s="2" t="s">
        <v>598</v>
      </c>
      <c r="N155" s="2" t="s">
        <v>598</v>
      </c>
      <c r="O155" s="2" t="s">
        <v>598</v>
      </c>
      <c r="P155" s="2" t="s">
        <v>598</v>
      </c>
      <c r="Q155" s="2" t="s">
        <v>598</v>
      </c>
      <c r="R155" s="2" t="s">
        <v>598</v>
      </c>
      <c r="S155" s="2" t="s">
        <v>598</v>
      </c>
      <c r="T155" s="2" t="s">
        <v>598</v>
      </c>
      <c r="U155" s="2" t="s">
        <v>598</v>
      </c>
      <c r="V155" s="2" t="s">
        <v>598</v>
      </c>
      <c r="Y155" s="20">
        <f t="shared" si="2"/>
        <v>8.5</v>
      </c>
    </row>
    <row r="156" spans="1:25" ht="15" customHeight="1" x14ac:dyDescent="0.25">
      <c r="A156" s="2" t="s">
        <v>223</v>
      </c>
      <c r="B156" s="2" t="s">
        <v>225</v>
      </c>
      <c r="C156" s="2">
        <v>2014</v>
      </c>
      <c r="D156" s="2" t="s">
        <v>599</v>
      </c>
      <c r="E156" s="2" t="s">
        <v>598</v>
      </c>
      <c r="F156" s="2" t="s">
        <v>598</v>
      </c>
      <c r="G156" s="2" t="s">
        <v>598</v>
      </c>
      <c r="H156" s="2" t="s">
        <v>598</v>
      </c>
      <c r="I156" s="2" t="s">
        <v>598</v>
      </c>
      <c r="J156" s="2" t="s">
        <v>599</v>
      </c>
      <c r="K156" s="2" t="s">
        <v>598</v>
      </c>
      <c r="L156" s="2" t="s">
        <v>598</v>
      </c>
      <c r="M156" s="2" t="s">
        <v>598</v>
      </c>
      <c r="N156" s="2" t="s">
        <v>598</v>
      </c>
      <c r="O156" s="2" t="s">
        <v>598</v>
      </c>
      <c r="P156" s="2" t="s">
        <v>598</v>
      </c>
      <c r="Q156" s="2" t="s">
        <v>599</v>
      </c>
      <c r="R156" s="2" t="s">
        <v>598</v>
      </c>
      <c r="S156" s="2" t="s">
        <v>598</v>
      </c>
      <c r="T156" s="2" t="s">
        <v>598</v>
      </c>
      <c r="U156" s="2" t="s">
        <v>598</v>
      </c>
      <c r="V156" s="2" t="s">
        <v>598</v>
      </c>
      <c r="Y156" s="20">
        <f t="shared" si="2"/>
        <v>0</v>
      </c>
    </row>
    <row r="157" spans="1:25"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Y157" s="20">
        <f t="shared" si="2"/>
        <v>0</v>
      </c>
    </row>
    <row r="158" spans="1:25" ht="15" customHeight="1" x14ac:dyDescent="0.25">
      <c r="A158" s="2" t="s">
        <v>228</v>
      </c>
      <c r="B158" s="2" t="s">
        <v>229</v>
      </c>
      <c r="C158" s="2">
        <v>2014</v>
      </c>
      <c r="D158" s="2" t="s">
        <v>599</v>
      </c>
      <c r="E158" s="2" t="s">
        <v>598</v>
      </c>
      <c r="F158" s="2" t="s">
        <v>598</v>
      </c>
      <c r="G158" s="2" t="s">
        <v>598</v>
      </c>
      <c r="H158" s="2" t="s">
        <v>598</v>
      </c>
      <c r="I158" s="2" t="s">
        <v>598</v>
      </c>
      <c r="J158" s="2" t="s">
        <v>599</v>
      </c>
      <c r="K158" s="2" t="s">
        <v>598</v>
      </c>
      <c r="L158" s="2" t="s">
        <v>598</v>
      </c>
      <c r="M158" s="2" t="s">
        <v>598</v>
      </c>
      <c r="N158" s="2" t="s">
        <v>598</v>
      </c>
      <c r="O158" s="2" t="s">
        <v>598</v>
      </c>
      <c r="P158" s="2" t="s">
        <v>598</v>
      </c>
      <c r="Q158" s="2" t="s">
        <v>599</v>
      </c>
      <c r="R158" s="2" t="s">
        <v>598</v>
      </c>
      <c r="S158" s="2" t="s">
        <v>598</v>
      </c>
      <c r="T158" s="2" t="s">
        <v>598</v>
      </c>
      <c r="U158" s="2" t="s">
        <v>598</v>
      </c>
      <c r="V158" s="2" t="s">
        <v>598</v>
      </c>
      <c r="Y158" s="20">
        <f t="shared" si="2"/>
        <v>0</v>
      </c>
    </row>
    <row r="159" spans="1:25" ht="15" customHeight="1" x14ac:dyDescent="0.25">
      <c r="A159" s="2" t="s">
        <v>228</v>
      </c>
      <c r="B159" s="2" t="s">
        <v>230</v>
      </c>
      <c r="C159" s="2">
        <v>2014</v>
      </c>
      <c r="D159" s="2" t="s">
        <v>599</v>
      </c>
      <c r="E159" s="2" t="s">
        <v>598</v>
      </c>
      <c r="F159" s="2" t="s">
        <v>598</v>
      </c>
      <c r="G159" s="2" t="s">
        <v>598</v>
      </c>
      <c r="H159" s="2" t="s">
        <v>598</v>
      </c>
      <c r="I159" s="2" t="s">
        <v>598</v>
      </c>
      <c r="J159" s="2" t="s">
        <v>599</v>
      </c>
      <c r="K159" s="2" t="s">
        <v>598</v>
      </c>
      <c r="L159" s="2" t="s">
        <v>598</v>
      </c>
      <c r="M159" s="2" t="s">
        <v>598</v>
      </c>
      <c r="N159" s="2" t="s">
        <v>598</v>
      </c>
      <c r="O159" s="2" t="s">
        <v>598</v>
      </c>
      <c r="P159" s="2" t="s">
        <v>598</v>
      </c>
      <c r="Q159" s="2" t="s">
        <v>599</v>
      </c>
      <c r="R159" s="2" t="s">
        <v>598</v>
      </c>
      <c r="S159" s="2" t="s">
        <v>598</v>
      </c>
      <c r="T159" s="2" t="s">
        <v>598</v>
      </c>
      <c r="U159" s="2" t="s">
        <v>598</v>
      </c>
      <c r="V159" s="2" t="s">
        <v>598</v>
      </c>
      <c r="Y159" s="20">
        <f t="shared" si="2"/>
        <v>0</v>
      </c>
    </row>
    <row r="160" spans="1:25" ht="15" customHeight="1" x14ac:dyDescent="0.25">
      <c r="A160" s="2" t="s">
        <v>228</v>
      </c>
      <c r="B160" s="2" t="s">
        <v>231</v>
      </c>
      <c r="C160" s="2">
        <v>2014</v>
      </c>
      <c r="D160" s="2" t="s">
        <v>599</v>
      </c>
      <c r="E160" s="2" t="s">
        <v>598</v>
      </c>
      <c r="F160" s="2" t="s">
        <v>598</v>
      </c>
      <c r="G160" s="2" t="s">
        <v>598</v>
      </c>
      <c r="H160" s="2" t="s">
        <v>598</v>
      </c>
      <c r="I160" s="2" t="s">
        <v>598</v>
      </c>
      <c r="J160" s="2" t="s">
        <v>599</v>
      </c>
      <c r="K160" s="2" t="s">
        <v>598</v>
      </c>
      <c r="L160" s="2" t="s">
        <v>598</v>
      </c>
      <c r="M160" s="2" t="s">
        <v>598</v>
      </c>
      <c r="N160" s="2" t="s">
        <v>598</v>
      </c>
      <c r="O160" s="2" t="s">
        <v>598</v>
      </c>
      <c r="P160" s="2" t="s">
        <v>598</v>
      </c>
      <c r="Q160" s="2" t="s">
        <v>599</v>
      </c>
      <c r="R160" s="2" t="s">
        <v>598</v>
      </c>
      <c r="S160" s="2" t="s">
        <v>598</v>
      </c>
      <c r="T160" s="2" t="s">
        <v>598</v>
      </c>
      <c r="U160" s="2" t="s">
        <v>598</v>
      </c>
      <c r="V160" s="2" t="s">
        <v>598</v>
      </c>
      <c r="Y160" s="20">
        <f t="shared" si="2"/>
        <v>0</v>
      </c>
    </row>
    <row r="161" spans="1:25" ht="15" customHeight="1" x14ac:dyDescent="0.25">
      <c r="A161" s="2" t="s">
        <v>228</v>
      </c>
      <c r="B161" s="2" t="s">
        <v>232</v>
      </c>
      <c r="C161" s="2">
        <v>2014</v>
      </c>
      <c r="D161" s="2" t="s">
        <v>599</v>
      </c>
      <c r="E161" s="2" t="s">
        <v>598</v>
      </c>
      <c r="F161" s="2" t="s">
        <v>598</v>
      </c>
      <c r="G161" s="2" t="s">
        <v>598</v>
      </c>
      <c r="H161" s="2" t="s">
        <v>598</v>
      </c>
      <c r="I161" s="2" t="s">
        <v>598</v>
      </c>
      <c r="J161" s="2" t="s">
        <v>599</v>
      </c>
      <c r="K161" s="2" t="s">
        <v>598</v>
      </c>
      <c r="L161" s="2" t="s">
        <v>598</v>
      </c>
      <c r="M161" s="2" t="s">
        <v>598</v>
      </c>
      <c r="N161" s="2" t="s">
        <v>598</v>
      </c>
      <c r="O161" s="2" t="s">
        <v>598</v>
      </c>
      <c r="P161" s="2" t="s">
        <v>598</v>
      </c>
      <c r="Q161" s="2" t="s">
        <v>599</v>
      </c>
      <c r="R161" s="2" t="s">
        <v>598</v>
      </c>
      <c r="S161" s="2" t="s">
        <v>598</v>
      </c>
      <c r="T161" s="2" t="s">
        <v>598</v>
      </c>
      <c r="U161" s="2" t="s">
        <v>598</v>
      </c>
      <c r="V161" s="2" t="s">
        <v>598</v>
      </c>
      <c r="Y161" s="20">
        <f t="shared" si="2"/>
        <v>0</v>
      </c>
    </row>
    <row r="162" spans="1:25" ht="15" customHeight="1" x14ac:dyDescent="0.25">
      <c r="A162" s="2" t="s">
        <v>233</v>
      </c>
      <c r="B162" s="2" t="s">
        <v>234</v>
      </c>
      <c r="C162" s="2">
        <v>2014</v>
      </c>
      <c r="D162" s="2" t="s">
        <v>599</v>
      </c>
      <c r="E162" s="2" t="s">
        <v>598</v>
      </c>
      <c r="F162" s="2" t="s">
        <v>598</v>
      </c>
      <c r="G162" s="2" t="s">
        <v>598</v>
      </c>
      <c r="H162" s="2" t="s">
        <v>598</v>
      </c>
      <c r="I162" s="2" t="s">
        <v>598</v>
      </c>
      <c r="J162" s="2" t="s">
        <v>599</v>
      </c>
      <c r="K162" s="2" t="s">
        <v>598</v>
      </c>
      <c r="L162" s="2" t="s">
        <v>598</v>
      </c>
      <c r="M162" s="2" t="s">
        <v>598</v>
      </c>
      <c r="N162" s="2" t="s">
        <v>598</v>
      </c>
      <c r="O162" s="2" t="s">
        <v>598</v>
      </c>
      <c r="P162" s="2" t="s">
        <v>598</v>
      </c>
      <c r="Q162" s="2" t="s">
        <v>599</v>
      </c>
      <c r="R162" s="2" t="s">
        <v>598</v>
      </c>
      <c r="S162" s="2" t="s">
        <v>598</v>
      </c>
      <c r="T162" s="2" t="s">
        <v>598</v>
      </c>
      <c r="U162" s="2" t="s">
        <v>598</v>
      </c>
      <c r="V162" s="2" t="s">
        <v>598</v>
      </c>
      <c r="Y162" s="20">
        <f t="shared" si="2"/>
        <v>0</v>
      </c>
    </row>
    <row r="163" spans="1:25" ht="15" customHeight="1" x14ac:dyDescent="0.25">
      <c r="A163" s="2" t="s">
        <v>233</v>
      </c>
      <c r="B163" s="2" t="s">
        <v>235</v>
      </c>
      <c r="C163" s="2">
        <v>2014</v>
      </c>
      <c r="D163" s="2" t="s">
        <v>688</v>
      </c>
      <c r="E163" s="2" t="s">
        <v>634</v>
      </c>
      <c r="F163" s="2">
        <v>68.775999999999996</v>
      </c>
      <c r="G163" s="2" t="s">
        <v>598</v>
      </c>
      <c r="H163" s="2" t="s">
        <v>598</v>
      </c>
      <c r="I163" s="2" t="s">
        <v>598</v>
      </c>
      <c r="J163" s="2" t="s">
        <v>599</v>
      </c>
      <c r="K163" s="2" t="s">
        <v>598</v>
      </c>
      <c r="L163" s="2" t="s">
        <v>598</v>
      </c>
      <c r="M163" s="2" t="s">
        <v>598</v>
      </c>
      <c r="N163" s="2" t="s">
        <v>598</v>
      </c>
      <c r="O163" s="2" t="s">
        <v>598</v>
      </c>
      <c r="P163" s="2" t="s">
        <v>598</v>
      </c>
      <c r="Q163" s="2" t="s">
        <v>599</v>
      </c>
      <c r="R163" s="2" t="s">
        <v>598</v>
      </c>
      <c r="S163" s="2" t="s">
        <v>598</v>
      </c>
      <c r="T163" s="2" t="s">
        <v>598</v>
      </c>
      <c r="U163" s="2" t="s">
        <v>598</v>
      </c>
      <c r="V163" s="2" t="s">
        <v>598</v>
      </c>
      <c r="Y163" s="20">
        <f t="shared" si="2"/>
        <v>68.775999999999996</v>
      </c>
    </row>
    <row r="164" spans="1:25" ht="15" customHeight="1" x14ac:dyDescent="0.25">
      <c r="A164" s="2" t="s">
        <v>236</v>
      </c>
      <c r="B164" s="2" t="s">
        <v>237</v>
      </c>
      <c r="C164" s="2">
        <v>2014</v>
      </c>
      <c r="D164" s="2" t="s">
        <v>599</v>
      </c>
      <c r="E164" s="2" t="s">
        <v>598</v>
      </c>
      <c r="F164" s="2" t="s">
        <v>598</v>
      </c>
      <c r="G164" s="2" t="s">
        <v>598</v>
      </c>
      <c r="H164" s="2" t="s">
        <v>598</v>
      </c>
      <c r="I164" s="2" t="s">
        <v>598</v>
      </c>
      <c r="J164" s="2" t="s">
        <v>599</v>
      </c>
      <c r="K164" s="2" t="s">
        <v>598</v>
      </c>
      <c r="L164" s="2" t="s">
        <v>598</v>
      </c>
      <c r="M164" s="2" t="s">
        <v>598</v>
      </c>
      <c r="N164" s="2" t="s">
        <v>598</v>
      </c>
      <c r="O164" s="2" t="s">
        <v>598</v>
      </c>
      <c r="P164" s="2" t="s">
        <v>598</v>
      </c>
      <c r="Q164" s="2" t="s">
        <v>599</v>
      </c>
      <c r="R164" s="2" t="s">
        <v>598</v>
      </c>
      <c r="S164" s="2" t="s">
        <v>598</v>
      </c>
      <c r="T164" s="2" t="s">
        <v>598</v>
      </c>
      <c r="U164" s="2" t="s">
        <v>598</v>
      </c>
      <c r="V164" s="2" t="s">
        <v>598</v>
      </c>
      <c r="Y164" s="20">
        <f t="shared" si="2"/>
        <v>0</v>
      </c>
    </row>
    <row r="165" spans="1:25" ht="15" customHeight="1" x14ac:dyDescent="0.25">
      <c r="A165" s="2" t="s">
        <v>238</v>
      </c>
      <c r="B165" s="2" t="s">
        <v>239</v>
      </c>
      <c r="C165" s="2">
        <v>2014</v>
      </c>
      <c r="D165" s="2" t="s">
        <v>599</v>
      </c>
      <c r="E165" s="2" t="s">
        <v>598</v>
      </c>
      <c r="F165" s="2" t="s">
        <v>598</v>
      </c>
      <c r="G165" s="2" t="s">
        <v>598</v>
      </c>
      <c r="H165" s="2" t="s">
        <v>598</v>
      </c>
      <c r="I165" s="2" t="s">
        <v>598</v>
      </c>
      <c r="J165" s="2" t="s">
        <v>599</v>
      </c>
      <c r="K165" s="2" t="s">
        <v>598</v>
      </c>
      <c r="L165" s="2" t="s">
        <v>598</v>
      </c>
      <c r="M165" s="2" t="s">
        <v>598</v>
      </c>
      <c r="N165" s="2" t="s">
        <v>598</v>
      </c>
      <c r="O165" s="2" t="s">
        <v>598</v>
      </c>
      <c r="P165" s="2" t="s">
        <v>598</v>
      </c>
      <c r="Q165" s="2" t="s">
        <v>599</v>
      </c>
      <c r="R165" s="2" t="s">
        <v>598</v>
      </c>
      <c r="S165" s="2" t="s">
        <v>598</v>
      </c>
      <c r="T165" s="2" t="s">
        <v>598</v>
      </c>
      <c r="U165" s="2" t="s">
        <v>598</v>
      </c>
      <c r="V165" s="2" t="s">
        <v>598</v>
      </c>
      <c r="Y165" s="20">
        <f t="shared" si="2"/>
        <v>0</v>
      </c>
    </row>
    <row r="166" spans="1:25" ht="15" customHeight="1" x14ac:dyDescent="0.25">
      <c r="A166" s="2" t="s">
        <v>238</v>
      </c>
      <c r="B166" s="2" t="s">
        <v>240</v>
      </c>
      <c r="C166" s="2">
        <v>2014</v>
      </c>
      <c r="D166" s="2" t="s">
        <v>599</v>
      </c>
      <c r="E166" s="2" t="s">
        <v>598</v>
      </c>
      <c r="F166" s="2" t="s">
        <v>598</v>
      </c>
      <c r="G166" s="2" t="s">
        <v>598</v>
      </c>
      <c r="H166" s="2" t="s">
        <v>598</v>
      </c>
      <c r="I166" s="2" t="s">
        <v>598</v>
      </c>
      <c r="J166" s="2" t="s">
        <v>599</v>
      </c>
      <c r="K166" s="2" t="s">
        <v>598</v>
      </c>
      <c r="L166" s="2" t="s">
        <v>598</v>
      </c>
      <c r="M166" s="2" t="s">
        <v>598</v>
      </c>
      <c r="N166" s="2" t="s">
        <v>598</v>
      </c>
      <c r="O166" s="2" t="s">
        <v>598</v>
      </c>
      <c r="P166" s="2" t="s">
        <v>598</v>
      </c>
      <c r="Q166" s="2" t="s">
        <v>599</v>
      </c>
      <c r="R166" s="2" t="s">
        <v>598</v>
      </c>
      <c r="S166" s="2" t="s">
        <v>598</v>
      </c>
      <c r="T166" s="2" t="s">
        <v>598</v>
      </c>
      <c r="U166" s="2" t="s">
        <v>598</v>
      </c>
      <c r="V166" s="2" t="s">
        <v>598</v>
      </c>
      <c r="Y166" s="20">
        <f t="shared" si="2"/>
        <v>0</v>
      </c>
    </row>
    <row r="167" spans="1:25" ht="15" customHeight="1" x14ac:dyDescent="0.25">
      <c r="A167" s="2" t="s">
        <v>238</v>
      </c>
      <c r="B167" s="2" t="s">
        <v>241</v>
      </c>
      <c r="C167" s="2">
        <v>2014</v>
      </c>
      <c r="D167" s="2" t="s">
        <v>599</v>
      </c>
      <c r="E167" s="2" t="s">
        <v>598</v>
      </c>
      <c r="F167" s="2" t="s">
        <v>598</v>
      </c>
      <c r="G167" s="2" t="s">
        <v>598</v>
      </c>
      <c r="H167" s="2" t="s">
        <v>598</v>
      </c>
      <c r="I167" s="2" t="s">
        <v>598</v>
      </c>
      <c r="J167" s="2" t="s">
        <v>599</v>
      </c>
      <c r="K167" s="2" t="s">
        <v>598</v>
      </c>
      <c r="L167" s="2" t="s">
        <v>598</v>
      </c>
      <c r="M167" s="2" t="s">
        <v>598</v>
      </c>
      <c r="N167" s="2" t="s">
        <v>598</v>
      </c>
      <c r="O167" s="2" t="s">
        <v>598</v>
      </c>
      <c r="P167" s="2" t="s">
        <v>598</v>
      </c>
      <c r="Q167" s="2" t="s">
        <v>599</v>
      </c>
      <c r="R167" s="2" t="s">
        <v>598</v>
      </c>
      <c r="S167" s="2" t="s">
        <v>598</v>
      </c>
      <c r="T167" s="2" t="s">
        <v>598</v>
      </c>
      <c r="U167" s="2" t="s">
        <v>598</v>
      </c>
      <c r="V167" s="2" t="s">
        <v>598</v>
      </c>
      <c r="Y167" s="20">
        <f t="shared" si="2"/>
        <v>0</v>
      </c>
    </row>
    <row r="168" spans="1:25" ht="15" customHeight="1" x14ac:dyDescent="0.25">
      <c r="A168" s="2" t="s">
        <v>238</v>
      </c>
      <c r="B168" s="2" t="s">
        <v>242</v>
      </c>
      <c r="C168" s="2">
        <v>2014</v>
      </c>
      <c r="D168" s="2" t="s">
        <v>599</v>
      </c>
      <c r="E168" s="2" t="s">
        <v>598</v>
      </c>
      <c r="F168" s="2" t="s">
        <v>598</v>
      </c>
      <c r="G168" s="2" t="s">
        <v>598</v>
      </c>
      <c r="H168" s="2" t="s">
        <v>598</v>
      </c>
      <c r="I168" s="2" t="s">
        <v>598</v>
      </c>
      <c r="J168" s="2" t="s">
        <v>599</v>
      </c>
      <c r="K168" s="2" t="s">
        <v>598</v>
      </c>
      <c r="L168" s="2" t="s">
        <v>598</v>
      </c>
      <c r="M168" s="2" t="s">
        <v>598</v>
      </c>
      <c r="N168" s="2" t="s">
        <v>598</v>
      </c>
      <c r="O168" s="2" t="s">
        <v>598</v>
      </c>
      <c r="P168" s="2" t="s">
        <v>598</v>
      </c>
      <c r="Q168" s="2" t="s">
        <v>599</v>
      </c>
      <c r="R168" s="2" t="s">
        <v>598</v>
      </c>
      <c r="S168" s="2" t="s">
        <v>598</v>
      </c>
      <c r="T168" s="2" t="s">
        <v>598</v>
      </c>
      <c r="U168" s="2" t="s">
        <v>598</v>
      </c>
      <c r="V168" s="2" t="s">
        <v>598</v>
      </c>
      <c r="Y168" s="20">
        <f t="shared" si="2"/>
        <v>0</v>
      </c>
    </row>
    <row r="169" spans="1:25" ht="15" customHeight="1" x14ac:dyDescent="0.25">
      <c r="A169" s="2" t="s">
        <v>238</v>
      </c>
      <c r="B169" s="2" t="s">
        <v>243</v>
      </c>
      <c r="C169" s="2">
        <v>2014</v>
      </c>
      <c r="D169" s="2" t="s">
        <v>599</v>
      </c>
      <c r="E169" s="2" t="s">
        <v>598</v>
      </c>
      <c r="F169" s="2" t="s">
        <v>598</v>
      </c>
      <c r="G169" s="2" t="s">
        <v>598</v>
      </c>
      <c r="H169" s="2" t="s">
        <v>598</v>
      </c>
      <c r="I169" s="2" t="s">
        <v>598</v>
      </c>
      <c r="J169" s="2" t="s">
        <v>599</v>
      </c>
      <c r="K169" s="2" t="s">
        <v>598</v>
      </c>
      <c r="L169" s="2" t="s">
        <v>598</v>
      </c>
      <c r="M169" s="2" t="s">
        <v>598</v>
      </c>
      <c r="N169" s="2" t="s">
        <v>598</v>
      </c>
      <c r="O169" s="2" t="s">
        <v>598</v>
      </c>
      <c r="P169" s="2" t="s">
        <v>598</v>
      </c>
      <c r="Q169" s="2" t="s">
        <v>599</v>
      </c>
      <c r="R169" s="2" t="s">
        <v>598</v>
      </c>
      <c r="S169" s="2" t="s">
        <v>598</v>
      </c>
      <c r="T169" s="2" t="s">
        <v>598</v>
      </c>
      <c r="U169" s="2" t="s">
        <v>598</v>
      </c>
      <c r="V169" s="2" t="s">
        <v>598</v>
      </c>
      <c r="Y169" s="20">
        <f t="shared" si="2"/>
        <v>0</v>
      </c>
    </row>
    <row r="170" spans="1:25" ht="15" customHeight="1" x14ac:dyDescent="0.25">
      <c r="A170" s="2" t="s">
        <v>238</v>
      </c>
      <c r="B170" s="2" t="s">
        <v>244</v>
      </c>
      <c r="C170" s="2">
        <v>2014</v>
      </c>
      <c r="D170" s="2" t="s">
        <v>599</v>
      </c>
      <c r="E170" s="2" t="s">
        <v>598</v>
      </c>
      <c r="F170" s="2" t="s">
        <v>598</v>
      </c>
      <c r="G170" s="2" t="s">
        <v>598</v>
      </c>
      <c r="H170" s="2" t="s">
        <v>598</v>
      </c>
      <c r="I170" s="2" t="s">
        <v>598</v>
      </c>
      <c r="J170" s="2" t="s">
        <v>599</v>
      </c>
      <c r="K170" s="2" t="s">
        <v>598</v>
      </c>
      <c r="L170" s="2" t="s">
        <v>598</v>
      </c>
      <c r="M170" s="2" t="s">
        <v>598</v>
      </c>
      <c r="N170" s="2" t="s">
        <v>598</v>
      </c>
      <c r="O170" s="2" t="s">
        <v>598</v>
      </c>
      <c r="P170" s="2" t="s">
        <v>598</v>
      </c>
      <c r="Q170" s="2" t="s">
        <v>599</v>
      </c>
      <c r="R170" s="2" t="s">
        <v>598</v>
      </c>
      <c r="S170" s="2" t="s">
        <v>598</v>
      </c>
      <c r="T170" s="2" t="s">
        <v>598</v>
      </c>
      <c r="U170" s="2" t="s">
        <v>598</v>
      </c>
      <c r="V170" s="2" t="s">
        <v>598</v>
      </c>
      <c r="Y170" s="20">
        <f t="shared" si="2"/>
        <v>0</v>
      </c>
    </row>
    <row r="171" spans="1:25" ht="15" customHeight="1" x14ac:dyDescent="0.25">
      <c r="A171" s="2" t="s">
        <v>238</v>
      </c>
      <c r="B171" s="2" t="s">
        <v>245</v>
      </c>
      <c r="C171" s="2">
        <v>2014</v>
      </c>
      <c r="D171" s="2" t="s">
        <v>599</v>
      </c>
      <c r="E171" s="2" t="s">
        <v>598</v>
      </c>
      <c r="F171" s="2" t="s">
        <v>598</v>
      </c>
      <c r="G171" s="2" t="s">
        <v>598</v>
      </c>
      <c r="H171" s="2" t="s">
        <v>598</v>
      </c>
      <c r="I171" s="2" t="s">
        <v>598</v>
      </c>
      <c r="J171" s="2" t="s">
        <v>599</v>
      </c>
      <c r="K171" s="2" t="s">
        <v>598</v>
      </c>
      <c r="L171" s="2" t="s">
        <v>598</v>
      </c>
      <c r="M171" s="2" t="s">
        <v>598</v>
      </c>
      <c r="N171" s="2" t="s">
        <v>598</v>
      </c>
      <c r="O171" s="2" t="s">
        <v>598</v>
      </c>
      <c r="P171" s="2" t="s">
        <v>598</v>
      </c>
      <c r="Q171" s="2" t="s">
        <v>599</v>
      </c>
      <c r="R171" s="2" t="s">
        <v>598</v>
      </c>
      <c r="S171" s="2" t="s">
        <v>598</v>
      </c>
      <c r="T171" s="2" t="s">
        <v>598</v>
      </c>
      <c r="U171" s="2" t="s">
        <v>598</v>
      </c>
      <c r="V171" s="2" t="s">
        <v>598</v>
      </c>
      <c r="Y171" s="20">
        <f t="shared" si="2"/>
        <v>0</v>
      </c>
    </row>
    <row r="172" spans="1:25" ht="15" customHeight="1" x14ac:dyDescent="0.25">
      <c r="A172" s="2" t="s">
        <v>238</v>
      </c>
      <c r="B172" s="2" t="s">
        <v>246</v>
      </c>
      <c r="C172" s="2">
        <v>2014</v>
      </c>
      <c r="D172" s="2" t="s">
        <v>599</v>
      </c>
      <c r="E172" s="2" t="s">
        <v>598</v>
      </c>
      <c r="F172" s="2" t="s">
        <v>598</v>
      </c>
      <c r="G172" s="2" t="s">
        <v>598</v>
      </c>
      <c r="H172" s="2" t="s">
        <v>598</v>
      </c>
      <c r="I172" s="2" t="s">
        <v>598</v>
      </c>
      <c r="J172" s="2" t="s">
        <v>599</v>
      </c>
      <c r="K172" s="2" t="s">
        <v>598</v>
      </c>
      <c r="L172" s="2" t="s">
        <v>598</v>
      </c>
      <c r="M172" s="2" t="s">
        <v>598</v>
      </c>
      <c r="N172" s="2" t="s">
        <v>598</v>
      </c>
      <c r="O172" s="2" t="s">
        <v>598</v>
      </c>
      <c r="P172" s="2" t="s">
        <v>598</v>
      </c>
      <c r="Q172" s="2" t="s">
        <v>599</v>
      </c>
      <c r="R172" s="2" t="s">
        <v>598</v>
      </c>
      <c r="S172" s="2" t="s">
        <v>598</v>
      </c>
      <c r="T172" s="2" t="s">
        <v>598</v>
      </c>
      <c r="U172" s="2" t="s">
        <v>598</v>
      </c>
      <c r="V172" s="2" t="s">
        <v>598</v>
      </c>
      <c r="Y172" s="20">
        <f t="shared" si="2"/>
        <v>0</v>
      </c>
    </row>
    <row r="173" spans="1:25" ht="15" customHeight="1" x14ac:dyDescent="0.25">
      <c r="A173" s="2" t="s">
        <v>247</v>
      </c>
      <c r="B173" s="2" t="s">
        <v>248</v>
      </c>
      <c r="C173" s="2">
        <v>2014</v>
      </c>
      <c r="D173" s="2" t="s">
        <v>599</v>
      </c>
      <c r="E173" s="2" t="s">
        <v>598</v>
      </c>
      <c r="F173" s="2" t="s">
        <v>598</v>
      </c>
      <c r="G173" s="2" t="s">
        <v>598</v>
      </c>
      <c r="H173" s="2" t="s">
        <v>598</v>
      </c>
      <c r="I173" s="2" t="s">
        <v>598</v>
      </c>
      <c r="J173" s="2" t="s">
        <v>599</v>
      </c>
      <c r="K173" s="2" t="s">
        <v>598</v>
      </c>
      <c r="L173" s="2" t="s">
        <v>598</v>
      </c>
      <c r="M173" s="2" t="s">
        <v>598</v>
      </c>
      <c r="N173" s="2" t="s">
        <v>598</v>
      </c>
      <c r="O173" s="2" t="s">
        <v>598</v>
      </c>
      <c r="P173" s="2" t="s">
        <v>598</v>
      </c>
      <c r="Q173" s="2" t="s">
        <v>599</v>
      </c>
      <c r="R173" s="2" t="s">
        <v>598</v>
      </c>
      <c r="S173" s="2" t="s">
        <v>598</v>
      </c>
      <c r="T173" s="2" t="s">
        <v>598</v>
      </c>
      <c r="U173" s="2" t="s">
        <v>598</v>
      </c>
      <c r="V173" s="2" t="s">
        <v>598</v>
      </c>
      <c r="Y173" s="20">
        <f t="shared" si="2"/>
        <v>0</v>
      </c>
    </row>
    <row r="174" spans="1:25" ht="15" customHeight="1" x14ac:dyDescent="0.25">
      <c r="A174" s="2" t="s">
        <v>249</v>
      </c>
      <c r="B174" s="2" t="s">
        <v>150</v>
      </c>
      <c r="C174" s="2">
        <v>2014</v>
      </c>
      <c r="D174" s="2" t="s">
        <v>689</v>
      </c>
      <c r="E174" s="2" t="s">
        <v>658</v>
      </c>
      <c r="F174" s="2">
        <v>8.1340000000000003</v>
      </c>
      <c r="G174" s="2" t="s">
        <v>666</v>
      </c>
      <c r="H174" s="2">
        <v>0.16600000000000001</v>
      </c>
      <c r="I174" s="2">
        <v>87</v>
      </c>
      <c r="J174" s="2" t="s">
        <v>599</v>
      </c>
      <c r="K174" s="2" t="s">
        <v>598</v>
      </c>
      <c r="L174" s="2" t="s">
        <v>598</v>
      </c>
      <c r="M174" s="2" t="s">
        <v>598</v>
      </c>
      <c r="N174" s="2" t="s">
        <v>598</v>
      </c>
      <c r="O174" s="2" t="s">
        <v>598</v>
      </c>
      <c r="P174" s="2" t="s">
        <v>598</v>
      </c>
      <c r="Q174" s="2" t="s">
        <v>599</v>
      </c>
      <c r="R174" s="2" t="s">
        <v>598</v>
      </c>
      <c r="S174" s="2" t="s">
        <v>598</v>
      </c>
      <c r="T174" s="2" t="s">
        <v>598</v>
      </c>
      <c r="U174" s="2" t="s">
        <v>598</v>
      </c>
      <c r="V174" s="2" t="s">
        <v>598</v>
      </c>
      <c r="Y174" s="20">
        <f t="shared" si="2"/>
        <v>8.3000000000000007</v>
      </c>
    </row>
    <row r="175" spans="1:25" ht="15" customHeight="1" x14ac:dyDescent="0.25">
      <c r="A175" s="2" t="s">
        <v>249</v>
      </c>
      <c r="B175" s="2" t="s">
        <v>250</v>
      </c>
      <c r="C175" s="2">
        <v>2014</v>
      </c>
      <c r="D175" s="2" t="s">
        <v>599</v>
      </c>
      <c r="E175" s="2" t="s">
        <v>598</v>
      </c>
      <c r="F175" s="2" t="s">
        <v>598</v>
      </c>
      <c r="G175" s="2" t="s">
        <v>598</v>
      </c>
      <c r="H175" s="2" t="s">
        <v>598</v>
      </c>
      <c r="I175" s="2" t="s">
        <v>598</v>
      </c>
      <c r="J175" s="2" t="s">
        <v>599</v>
      </c>
      <c r="K175" s="2" t="s">
        <v>598</v>
      </c>
      <c r="L175" s="2" t="s">
        <v>598</v>
      </c>
      <c r="M175" s="2" t="s">
        <v>598</v>
      </c>
      <c r="N175" s="2" t="s">
        <v>598</v>
      </c>
      <c r="O175" s="2" t="s">
        <v>598</v>
      </c>
      <c r="P175" s="2" t="s">
        <v>598</v>
      </c>
      <c r="Q175" s="2" t="s">
        <v>599</v>
      </c>
      <c r="R175" s="2" t="s">
        <v>598</v>
      </c>
      <c r="S175" s="2" t="s">
        <v>598</v>
      </c>
      <c r="T175" s="2" t="s">
        <v>598</v>
      </c>
      <c r="U175" s="2" t="s">
        <v>598</v>
      </c>
      <c r="V175" s="2" t="s">
        <v>598</v>
      </c>
      <c r="Y175" s="20">
        <f t="shared" si="2"/>
        <v>0</v>
      </c>
    </row>
    <row r="176" spans="1:25" ht="15" customHeight="1" x14ac:dyDescent="0.25">
      <c r="A176" s="2" t="s">
        <v>249</v>
      </c>
      <c r="B176" s="2" t="s">
        <v>251</v>
      </c>
      <c r="C176" s="2">
        <v>2014</v>
      </c>
      <c r="D176" s="2" t="s">
        <v>599</v>
      </c>
      <c r="E176" s="2" t="s">
        <v>598</v>
      </c>
      <c r="F176" s="2" t="s">
        <v>598</v>
      </c>
      <c r="G176" s="2" t="s">
        <v>598</v>
      </c>
      <c r="H176" s="2" t="s">
        <v>598</v>
      </c>
      <c r="I176" s="2" t="s">
        <v>598</v>
      </c>
      <c r="J176" s="2" t="s">
        <v>599</v>
      </c>
      <c r="K176" s="2" t="s">
        <v>598</v>
      </c>
      <c r="L176" s="2" t="s">
        <v>598</v>
      </c>
      <c r="M176" s="2" t="s">
        <v>598</v>
      </c>
      <c r="N176" s="2" t="s">
        <v>598</v>
      </c>
      <c r="O176" s="2" t="s">
        <v>598</v>
      </c>
      <c r="P176" s="2" t="s">
        <v>598</v>
      </c>
      <c r="Q176" s="2" t="s">
        <v>599</v>
      </c>
      <c r="R176" s="2" t="s">
        <v>598</v>
      </c>
      <c r="S176" s="2" t="s">
        <v>598</v>
      </c>
      <c r="T176" s="2" t="s">
        <v>598</v>
      </c>
      <c r="U176" s="2" t="s">
        <v>598</v>
      </c>
      <c r="V176" s="2" t="s">
        <v>598</v>
      </c>
      <c r="Y176" s="20">
        <f t="shared" si="2"/>
        <v>0</v>
      </c>
    </row>
    <row r="177" spans="1:25" ht="15" customHeight="1" x14ac:dyDescent="0.25">
      <c r="A177" s="2" t="s">
        <v>249</v>
      </c>
      <c r="B177" s="2" t="s">
        <v>252</v>
      </c>
      <c r="C177" s="2">
        <v>2014</v>
      </c>
      <c r="D177" s="2" t="s">
        <v>599</v>
      </c>
      <c r="E177" s="2" t="s">
        <v>598</v>
      </c>
      <c r="F177" s="2" t="s">
        <v>598</v>
      </c>
      <c r="G177" s="2" t="s">
        <v>598</v>
      </c>
      <c r="H177" s="2" t="s">
        <v>598</v>
      </c>
      <c r="I177" s="2" t="s">
        <v>598</v>
      </c>
      <c r="J177" s="2" t="s">
        <v>599</v>
      </c>
      <c r="K177" s="2" t="s">
        <v>598</v>
      </c>
      <c r="L177" s="2" t="s">
        <v>598</v>
      </c>
      <c r="M177" s="2" t="s">
        <v>598</v>
      </c>
      <c r="N177" s="2" t="s">
        <v>598</v>
      </c>
      <c r="O177" s="2" t="s">
        <v>598</v>
      </c>
      <c r="P177" s="2" t="s">
        <v>598</v>
      </c>
      <c r="Q177" s="2" t="s">
        <v>599</v>
      </c>
      <c r="R177" s="2" t="s">
        <v>598</v>
      </c>
      <c r="S177" s="2" t="s">
        <v>598</v>
      </c>
      <c r="T177" s="2" t="s">
        <v>598</v>
      </c>
      <c r="U177" s="2" t="s">
        <v>598</v>
      </c>
      <c r="V177" s="2" t="s">
        <v>598</v>
      </c>
      <c r="Y177" s="20">
        <f t="shared" si="2"/>
        <v>0</v>
      </c>
    </row>
    <row r="178" spans="1:25"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Y178" s="20">
        <f t="shared" si="2"/>
        <v>0</v>
      </c>
    </row>
    <row r="179" spans="1:25" ht="15" customHeight="1" x14ac:dyDescent="0.25">
      <c r="A179" s="2" t="s">
        <v>255</v>
      </c>
      <c r="B179" s="2" t="s">
        <v>256</v>
      </c>
      <c r="C179" s="2">
        <v>2014</v>
      </c>
      <c r="D179" s="2" t="s">
        <v>599</v>
      </c>
      <c r="E179" s="2" t="s">
        <v>598</v>
      </c>
      <c r="F179" s="2" t="s">
        <v>598</v>
      </c>
      <c r="G179" s="2" t="s">
        <v>598</v>
      </c>
      <c r="H179" s="2" t="s">
        <v>598</v>
      </c>
      <c r="I179" s="2" t="s">
        <v>598</v>
      </c>
      <c r="J179" s="2" t="s">
        <v>599</v>
      </c>
      <c r="K179" s="2" t="s">
        <v>598</v>
      </c>
      <c r="L179" s="2" t="s">
        <v>598</v>
      </c>
      <c r="M179" s="2" t="s">
        <v>598</v>
      </c>
      <c r="N179" s="2" t="s">
        <v>598</v>
      </c>
      <c r="O179" s="2" t="s">
        <v>598</v>
      </c>
      <c r="P179" s="2" t="s">
        <v>598</v>
      </c>
      <c r="Q179" s="2" t="s">
        <v>599</v>
      </c>
      <c r="R179" s="2" t="s">
        <v>598</v>
      </c>
      <c r="S179" s="2" t="s">
        <v>598</v>
      </c>
      <c r="T179" s="2" t="s">
        <v>598</v>
      </c>
      <c r="U179" s="2" t="s">
        <v>598</v>
      </c>
      <c r="V179" s="2" t="s">
        <v>598</v>
      </c>
      <c r="Y179" s="20">
        <f t="shared" si="2"/>
        <v>0</v>
      </c>
    </row>
    <row r="180" spans="1:25" ht="15" customHeight="1" x14ac:dyDescent="0.25">
      <c r="A180" s="2" t="s">
        <v>257</v>
      </c>
      <c r="B180" s="2" t="s">
        <v>258</v>
      </c>
      <c r="C180" s="2">
        <v>2014</v>
      </c>
      <c r="D180" s="2" t="s">
        <v>599</v>
      </c>
      <c r="E180" s="2" t="s">
        <v>598</v>
      </c>
      <c r="F180" s="2" t="s">
        <v>598</v>
      </c>
      <c r="G180" s="2" t="s">
        <v>598</v>
      </c>
      <c r="H180" s="2" t="s">
        <v>598</v>
      </c>
      <c r="I180" s="2" t="s">
        <v>598</v>
      </c>
      <c r="J180" s="2" t="s">
        <v>599</v>
      </c>
      <c r="K180" s="2" t="s">
        <v>598</v>
      </c>
      <c r="L180" s="2" t="s">
        <v>598</v>
      </c>
      <c r="M180" s="2" t="s">
        <v>598</v>
      </c>
      <c r="N180" s="2" t="s">
        <v>598</v>
      </c>
      <c r="O180" s="2" t="s">
        <v>598</v>
      </c>
      <c r="P180" s="2" t="s">
        <v>598</v>
      </c>
      <c r="Q180" s="2" t="s">
        <v>599</v>
      </c>
      <c r="R180" s="2" t="s">
        <v>598</v>
      </c>
      <c r="S180" s="2" t="s">
        <v>598</v>
      </c>
      <c r="T180" s="2" t="s">
        <v>598</v>
      </c>
      <c r="U180" s="2" t="s">
        <v>598</v>
      </c>
      <c r="V180" s="2" t="s">
        <v>598</v>
      </c>
      <c r="Y180" s="20">
        <f t="shared" si="2"/>
        <v>0</v>
      </c>
    </row>
    <row r="181" spans="1:25" ht="15" customHeight="1" x14ac:dyDescent="0.25">
      <c r="A181" s="2" t="s">
        <v>259</v>
      </c>
      <c r="B181" s="2" t="s">
        <v>260</v>
      </c>
      <c r="C181" s="2">
        <v>2014</v>
      </c>
      <c r="D181" s="2" t="s">
        <v>690</v>
      </c>
      <c r="E181" s="2" t="s">
        <v>658</v>
      </c>
      <c r="F181" s="2">
        <v>11.831</v>
      </c>
      <c r="G181" s="2" t="s">
        <v>691</v>
      </c>
      <c r="H181" s="2">
        <v>0</v>
      </c>
      <c r="I181" s="2" t="s">
        <v>598</v>
      </c>
      <c r="J181" s="2" t="s">
        <v>599</v>
      </c>
      <c r="K181" s="2" t="s">
        <v>598</v>
      </c>
      <c r="L181" s="2" t="s">
        <v>598</v>
      </c>
      <c r="M181" s="2" t="s">
        <v>598</v>
      </c>
      <c r="N181" s="2" t="s">
        <v>598</v>
      </c>
      <c r="O181" s="2" t="s">
        <v>598</v>
      </c>
      <c r="P181" s="2" t="s">
        <v>598</v>
      </c>
      <c r="Q181" s="2" t="s">
        <v>599</v>
      </c>
      <c r="R181" s="2" t="s">
        <v>598</v>
      </c>
      <c r="S181" s="2" t="s">
        <v>598</v>
      </c>
      <c r="T181" s="2" t="s">
        <v>598</v>
      </c>
      <c r="U181" s="2" t="s">
        <v>598</v>
      </c>
      <c r="V181" s="2" t="s">
        <v>598</v>
      </c>
      <c r="Y181" s="20">
        <f t="shared" si="2"/>
        <v>11.831</v>
      </c>
    </row>
    <row r="182" spans="1:25" ht="15" customHeight="1" x14ac:dyDescent="0.25">
      <c r="A182" s="2" t="s">
        <v>261</v>
      </c>
      <c r="B182" s="2" t="s">
        <v>262</v>
      </c>
      <c r="C182" s="2">
        <v>2014</v>
      </c>
      <c r="D182" s="2" t="s">
        <v>599</v>
      </c>
      <c r="E182" s="2" t="s">
        <v>598</v>
      </c>
      <c r="F182" s="2">
        <v>0</v>
      </c>
      <c r="G182" s="2" t="s">
        <v>598</v>
      </c>
      <c r="H182" s="2">
        <v>0</v>
      </c>
      <c r="I182" s="2" t="s">
        <v>598</v>
      </c>
      <c r="J182" s="2" t="s">
        <v>599</v>
      </c>
      <c r="K182" s="2" t="s">
        <v>598</v>
      </c>
      <c r="L182" s="2" t="s">
        <v>598</v>
      </c>
      <c r="M182" s="2" t="s">
        <v>598</v>
      </c>
      <c r="N182" s="2" t="s">
        <v>598</v>
      </c>
      <c r="O182" s="2" t="s">
        <v>598</v>
      </c>
      <c r="P182" s="2" t="s">
        <v>598</v>
      </c>
      <c r="Q182" s="2" t="s">
        <v>599</v>
      </c>
      <c r="R182" s="2" t="s">
        <v>598</v>
      </c>
      <c r="S182" s="2" t="s">
        <v>598</v>
      </c>
      <c r="T182" s="2" t="s">
        <v>598</v>
      </c>
      <c r="U182" s="2" t="s">
        <v>598</v>
      </c>
      <c r="V182" s="2" t="s">
        <v>598</v>
      </c>
      <c r="Y182" s="20">
        <f t="shared" si="2"/>
        <v>0</v>
      </c>
    </row>
    <row r="183" spans="1:25" ht="15" customHeight="1" x14ac:dyDescent="0.25">
      <c r="A183" s="2" t="s">
        <v>261</v>
      </c>
      <c r="B183" s="2" t="s">
        <v>263</v>
      </c>
      <c r="C183" s="2">
        <v>2014</v>
      </c>
      <c r="D183" s="2" t="s">
        <v>692</v>
      </c>
      <c r="E183" s="2" t="s">
        <v>598</v>
      </c>
      <c r="F183" s="2">
        <v>0</v>
      </c>
      <c r="G183" s="2" t="s">
        <v>598</v>
      </c>
      <c r="H183" s="2">
        <v>0</v>
      </c>
      <c r="I183" s="2" t="s">
        <v>598</v>
      </c>
      <c r="J183" s="2" t="s">
        <v>599</v>
      </c>
      <c r="K183" s="2" t="s">
        <v>598</v>
      </c>
      <c r="L183" s="2" t="s">
        <v>598</v>
      </c>
      <c r="M183" s="2" t="s">
        <v>598</v>
      </c>
      <c r="N183" s="2" t="s">
        <v>598</v>
      </c>
      <c r="O183" s="2" t="s">
        <v>598</v>
      </c>
      <c r="P183" s="2" t="s">
        <v>598</v>
      </c>
      <c r="Q183" s="2" t="s">
        <v>599</v>
      </c>
      <c r="R183" s="2" t="s">
        <v>598</v>
      </c>
      <c r="S183" s="2" t="s">
        <v>598</v>
      </c>
      <c r="T183" s="2" t="s">
        <v>598</v>
      </c>
      <c r="U183" s="2" t="s">
        <v>598</v>
      </c>
      <c r="V183" s="2" t="s">
        <v>598</v>
      </c>
      <c r="Y183" s="20">
        <f t="shared" si="2"/>
        <v>0</v>
      </c>
    </row>
    <row r="184" spans="1:25" ht="15" customHeight="1" x14ac:dyDescent="0.25">
      <c r="A184" s="2" t="s">
        <v>261</v>
      </c>
      <c r="B184" s="2" t="s">
        <v>264</v>
      </c>
      <c r="C184" s="2">
        <v>2014</v>
      </c>
      <c r="D184" s="2" t="s">
        <v>599</v>
      </c>
      <c r="E184" s="2" t="s">
        <v>598</v>
      </c>
      <c r="F184" s="2" t="s">
        <v>598</v>
      </c>
      <c r="G184" s="2" t="s">
        <v>598</v>
      </c>
      <c r="H184" s="2" t="s">
        <v>598</v>
      </c>
      <c r="I184" s="2" t="s">
        <v>598</v>
      </c>
      <c r="J184" s="2" t="s">
        <v>599</v>
      </c>
      <c r="K184" s="2" t="s">
        <v>598</v>
      </c>
      <c r="L184" s="2" t="s">
        <v>598</v>
      </c>
      <c r="M184" s="2" t="s">
        <v>598</v>
      </c>
      <c r="N184" s="2" t="s">
        <v>598</v>
      </c>
      <c r="O184" s="2" t="s">
        <v>598</v>
      </c>
      <c r="P184" s="2" t="s">
        <v>598</v>
      </c>
      <c r="Q184" s="2" t="s">
        <v>599</v>
      </c>
      <c r="R184" s="2" t="s">
        <v>598</v>
      </c>
      <c r="S184" s="2" t="s">
        <v>598</v>
      </c>
      <c r="T184" s="2" t="s">
        <v>598</v>
      </c>
      <c r="U184" s="2" t="s">
        <v>598</v>
      </c>
      <c r="V184" s="2" t="s">
        <v>598</v>
      </c>
      <c r="Y184" s="20">
        <f t="shared" si="2"/>
        <v>0</v>
      </c>
    </row>
    <row r="185" spans="1:25" ht="15" customHeight="1" x14ac:dyDescent="0.25">
      <c r="A185" s="2" t="s">
        <v>261</v>
      </c>
      <c r="B185" s="2" t="s">
        <v>265</v>
      </c>
      <c r="C185" s="2">
        <v>2014</v>
      </c>
      <c r="D185" s="2" t="s">
        <v>692</v>
      </c>
      <c r="E185" s="2" t="s">
        <v>598</v>
      </c>
      <c r="F185" s="2">
        <v>0</v>
      </c>
      <c r="G185" s="2" t="s">
        <v>598</v>
      </c>
      <c r="H185" s="2">
        <v>0</v>
      </c>
      <c r="I185" s="2" t="s">
        <v>598</v>
      </c>
      <c r="J185" s="2" t="s">
        <v>599</v>
      </c>
      <c r="K185" s="2" t="s">
        <v>598</v>
      </c>
      <c r="L185" s="2" t="s">
        <v>598</v>
      </c>
      <c r="M185" s="2" t="s">
        <v>598</v>
      </c>
      <c r="N185" s="2" t="s">
        <v>598</v>
      </c>
      <c r="O185" s="2" t="s">
        <v>598</v>
      </c>
      <c r="P185" s="2" t="s">
        <v>598</v>
      </c>
      <c r="Q185" s="2" t="s">
        <v>599</v>
      </c>
      <c r="R185" s="2" t="s">
        <v>598</v>
      </c>
      <c r="S185" s="2" t="s">
        <v>598</v>
      </c>
      <c r="T185" s="2" t="s">
        <v>598</v>
      </c>
      <c r="U185" s="2" t="s">
        <v>598</v>
      </c>
      <c r="V185" s="2" t="s">
        <v>598</v>
      </c>
      <c r="Y185" s="20">
        <f t="shared" si="2"/>
        <v>0</v>
      </c>
    </row>
    <row r="186" spans="1:25" ht="15" customHeight="1" x14ac:dyDescent="0.25">
      <c r="A186" s="2" t="s">
        <v>266</v>
      </c>
      <c r="B186" s="2" t="s">
        <v>267</v>
      </c>
      <c r="C186" s="2">
        <v>2014</v>
      </c>
      <c r="D186" s="2" t="s">
        <v>599</v>
      </c>
      <c r="E186" s="2" t="s">
        <v>598</v>
      </c>
      <c r="F186" s="2" t="s">
        <v>598</v>
      </c>
      <c r="G186" s="2" t="s">
        <v>598</v>
      </c>
      <c r="H186" s="2" t="s">
        <v>598</v>
      </c>
      <c r="I186" s="2" t="s">
        <v>598</v>
      </c>
      <c r="J186" s="2" t="s">
        <v>599</v>
      </c>
      <c r="K186" s="2" t="s">
        <v>598</v>
      </c>
      <c r="L186" s="2" t="s">
        <v>598</v>
      </c>
      <c r="M186" s="2" t="s">
        <v>598</v>
      </c>
      <c r="N186" s="2" t="s">
        <v>598</v>
      </c>
      <c r="O186" s="2" t="s">
        <v>598</v>
      </c>
      <c r="P186" s="2" t="s">
        <v>598</v>
      </c>
      <c r="Q186" s="2" t="s">
        <v>599</v>
      </c>
      <c r="R186" s="2" t="s">
        <v>598</v>
      </c>
      <c r="S186" s="2" t="s">
        <v>598</v>
      </c>
      <c r="T186" s="2" t="s">
        <v>598</v>
      </c>
      <c r="U186" s="2" t="s">
        <v>598</v>
      </c>
      <c r="V186" s="2" t="s">
        <v>598</v>
      </c>
      <c r="Y186" s="20">
        <f t="shared" si="2"/>
        <v>0</v>
      </c>
    </row>
    <row r="187" spans="1:25" ht="15" customHeight="1" x14ac:dyDescent="0.25">
      <c r="A187" s="2" t="s">
        <v>268</v>
      </c>
      <c r="B187" s="2" t="s">
        <v>269</v>
      </c>
      <c r="C187" s="2">
        <v>2014</v>
      </c>
      <c r="D187" s="2" t="s">
        <v>599</v>
      </c>
      <c r="E187" s="2" t="s">
        <v>598</v>
      </c>
      <c r="F187" s="2" t="s">
        <v>598</v>
      </c>
      <c r="G187" s="2" t="s">
        <v>598</v>
      </c>
      <c r="H187" s="2" t="s">
        <v>598</v>
      </c>
      <c r="I187" s="2" t="s">
        <v>598</v>
      </c>
      <c r="J187" s="2" t="s">
        <v>599</v>
      </c>
      <c r="K187" s="2" t="s">
        <v>598</v>
      </c>
      <c r="L187" s="2" t="s">
        <v>598</v>
      </c>
      <c r="M187" s="2" t="s">
        <v>598</v>
      </c>
      <c r="N187" s="2" t="s">
        <v>598</v>
      </c>
      <c r="O187" s="2" t="s">
        <v>598</v>
      </c>
      <c r="P187" s="2" t="s">
        <v>598</v>
      </c>
      <c r="Q187" s="2" t="s">
        <v>599</v>
      </c>
      <c r="R187" s="2" t="s">
        <v>598</v>
      </c>
      <c r="S187" s="2" t="s">
        <v>598</v>
      </c>
      <c r="T187" s="2" t="s">
        <v>598</v>
      </c>
      <c r="U187" s="2" t="s">
        <v>598</v>
      </c>
      <c r="V187" s="2" t="s">
        <v>598</v>
      </c>
      <c r="Y187" s="20">
        <f t="shared" si="2"/>
        <v>0</v>
      </c>
    </row>
    <row r="188" spans="1:25" ht="15" customHeight="1" x14ac:dyDescent="0.25">
      <c r="A188" s="2" t="s">
        <v>268</v>
      </c>
      <c r="B188" s="2" t="s">
        <v>270</v>
      </c>
      <c r="C188" s="2">
        <v>2014</v>
      </c>
      <c r="D188" s="2" t="s">
        <v>599</v>
      </c>
      <c r="E188" s="2" t="s">
        <v>598</v>
      </c>
      <c r="F188" s="2" t="s">
        <v>598</v>
      </c>
      <c r="G188" s="2" t="s">
        <v>598</v>
      </c>
      <c r="H188" s="2" t="s">
        <v>598</v>
      </c>
      <c r="I188" s="2" t="s">
        <v>598</v>
      </c>
      <c r="J188" s="2" t="s">
        <v>599</v>
      </c>
      <c r="K188" s="2" t="s">
        <v>598</v>
      </c>
      <c r="L188" s="2" t="s">
        <v>598</v>
      </c>
      <c r="M188" s="2" t="s">
        <v>598</v>
      </c>
      <c r="N188" s="2" t="s">
        <v>598</v>
      </c>
      <c r="O188" s="2" t="s">
        <v>598</v>
      </c>
      <c r="P188" s="2" t="s">
        <v>598</v>
      </c>
      <c r="Q188" s="2" t="s">
        <v>599</v>
      </c>
      <c r="R188" s="2" t="s">
        <v>598</v>
      </c>
      <c r="S188" s="2" t="s">
        <v>598</v>
      </c>
      <c r="T188" s="2" t="s">
        <v>598</v>
      </c>
      <c r="U188" s="2" t="s">
        <v>598</v>
      </c>
      <c r="V188" s="2" t="s">
        <v>598</v>
      </c>
      <c r="Y188" s="20">
        <f t="shared" si="2"/>
        <v>0</v>
      </c>
    </row>
    <row r="189" spans="1:25" ht="15" customHeight="1" x14ac:dyDescent="0.25">
      <c r="A189" s="2" t="s">
        <v>268</v>
      </c>
      <c r="B189" s="2" t="s">
        <v>271</v>
      </c>
      <c r="C189" s="2">
        <v>2014</v>
      </c>
      <c r="D189" s="2" t="s">
        <v>599</v>
      </c>
      <c r="E189" s="2" t="s">
        <v>598</v>
      </c>
      <c r="F189" s="2" t="s">
        <v>598</v>
      </c>
      <c r="G189" s="2" t="s">
        <v>598</v>
      </c>
      <c r="H189" s="2" t="s">
        <v>598</v>
      </c>
      <c r="I189" s="2" t="s">
        <v>598</v>
      </c>
      <c r="J189" s="2" t="s">
        <v>599</v>
      </c>
      <c r="K189" s="2" t="s">
        <v>598</v>
      </c>
      <c r="L189" s="2" t="s">
        <v>598</v>
      </c>
      <c r="M189" s="2" t="s">
        <v>598</v>
      </c>
      <c r="N189" s="2" t="s">
        <v>598</v>
      </c>
      <c r="O189" s="2" t="s">
        <v>598</v>
      </c>
      <c r="P189" s="2" t="s">
        <v>598</v>
      </c>
      <c r="Q189" s="2" t="s">
        <v>599</v>
      </c>
      <c r="R189" s="2" t="s">
        <v>598</v>
      </c>
      <c r="S189" s="2" t="s">
        <v>598</v>
      </c>
      <c r="T189" s="2" t="s">
        <v>598</v>
      </c>
      <c r="U189" s="2" t="s">
        <v>598</v>
      </c>
      <c r="V189" s="2" t="s">
        <v>598</v>
      </c>
      <c r="Y189" s="20">
        <f t="shared" si="2"/>
        <v>0</v>
      </c>
    </row>
    <row r="190" spans="1:25" ht="15" customHeight="1" x14ac:dyDescent="0.25">
      <c r="A190" s="2" t="s">
        <v>272</v>
      </c>
      <c r="B190" s="2" t="s">
        <v>273</v>
      </c>
      <c r="C190" s="2">
        <v>2014</v>
      </c>
      <c r="D190" s="2" t="s">
        <v>693</v>
      </c>
      <c r="E190" s="2" t="s">
        <v>656</v>
      </c>
      <c r="F190" s="2">
        <v>681</v>
      </c>
      <c r="G190" s="2" t="s">
        <v>694</v>
      </c>
      <c r="H190" s="2">
        <v>26</v>
      </c>
      <c r="I190" s="2">
        <v>87</v>
      </c>
      <c r="J190" s="2" t="s">
        <v>599</v>
      </c>
      <c r="K190" s="2" t="s">
        <v>598</v>
      </c>
      <c r="L190" s="2" t="s">
        <v>598</v>
      </c>
      <c r="M190" s="2" t="s">
        <v>598</v>
      </c>
      <c r="N190" s="2" t="s">
        <v>598</v>
      </c>
      <c r="O190" s="2" t="s">
        <v>598</v>
      </c>
      <c r="P190" s="2" t="s">
        <v>598</v>
      </c>
      <c r="Q190" s="2" t="s">
        <v>599</v>
      </c>
      <c r="R190" s="2" t="s">
        <v>598</v>
      </c>
      <c r="S190" s="2" t="s">
        <v>598</v>
      </c>
      <c r="T190" s="2" t="s">
        <v>598</v>
      </c>
      <c r="U190" s="2" t="s">
        <v>598</v>
      </c>
      <c r="V190" s="2" t="s">
        <v>598</v>
      </c>
      <c r="Y190" s="20">
        <f t="shared" si="2"/>
        <v>707</v>
      </c>
    </row>
    <row r="191" spans="1:25" ht="15" customHeight="1" x14ac:dyDescent="0.25">
      <c r="A191" s="2" t="s">
        <v>272</v>
      </c>
      <c r="B191" s="2" t="s">
        <v>274</v>
      </c>
      <c r="C191" s="2">
        <v>2014</v>
      </c>
      <c r="D191" s="2" t="s">
        <v>599</v>
      </c>
      <c r="E191" s="2" t="s">
        <v>598</v>
      </c>
      <c r="F191" s="2" t="s">
        <v>598</v>
      </c>
      <c r="G191" s="2" t="s">
        <v>598</v>
      </c>
      <c r="H191" s="2" t="s">
        <v>598</v>
      </c>
      <c r="I191" s="2" t="s">
        <v>598</v>
      </c>
      <c r="J191" s="2" t="s">
        <v>599</v>
      </c>
      <c r="K191" s="2" t="s">
        <v>598</v>
      </c>
      <c r="L191" s="2" t="s">
        <v>598</v>
      </c>
      <c r="M191" s="2" t="s">
        <v>598</v>
      </c>
      <c r="N191" s="2" t="s">
        <v>598</v>
      </c>
      <c r="O191" s="2" t="s">
        <v>598</v>
      </c>
      <c r="P191" s="2" t="s">
        <v>598</v>
      </c>
      <c r="Q191" s="2" t="s">
        <v>599</v>
      </c>
      <c r="R191" s="2" t="s">
        <v>598</v>
      </c>
      <c r="S191" s="2" t="s">
        <v>598</v>
      </c>
      <c r="T191" s="2" t="s">
        <v>598</v>
      </c>
      <c r="U191" s="2" t="s">
        <v>598</v>
      </c>
      <c r="V191" s="2" t="s">
        <v>598</v>
      </c>
      <c r="Y191" s="20">
        <f t="shared" si="2"/>
        <v>0</v>
      </c>
    </row>
    <row r="192" spans="1:25"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Y192" s="20">
        <f t="shared" si="2"/>
        <v>0</v>
      </c>
    </row>
    <row r="193" spans="1:25" ht="15" customHeight="1" x14ac:dyDescent="0.25">
      <c r="A193" s="2" t="s">
        <v>277</v>
      </c>
      <c r="B193" s="2" t="s">
        <v>278</v>
      </c>
      <c r="C193" s="2">
        <v>2014</v>
      </c>
      <c r="D193" s="2" t="s">
        <v>599</v>
      </c>
      <c r="E193" s="2" t="s">
        <v>598</v>
      </c>
      <c r="F193" s="2" t="s">
        <v>598</v>
      </c>
      <c r="G193" s="2" t="s">
        <v>598</v>
      </c>
      <c r="H193" s="2" t="s">
        <v>598</v>
      </c>
      <c r="I193" s="2" t="s">
        <v>598</v>
      </c>
      <c r="J193" s="2" t="s">
        <v>599</v>
      </c>
      <c r="K193" s="2" t="s">
        <v>598</v>
      </c>
      <c r="L193" s="2" t="s">
        <v>598</v>
      </c>
      <c r="M193" s="2" t="s">
        <v>598</v>
      </c>
      <c r="N193" s="2" t="s">
        <v>598</v>
      </c>
      <c r="O193" s="2" t="s">
        <v>598</v>
      </c>
      <c r="P193" s="2" t="s">
        <v>598</v>
      </c>
      <c r="Q193" s="2" t="s">
        <v>599</v>
      </c>
      <c r="R193" s="2" t="s">
        <v>598</v>
      </c>
      <c r="S193" s="2" t="s">
        <v>598</v>
      </c>
      <c r="T193" s="2" t="s">
        <v>598</v>
      </c>
      <c r="U193" s="2" t="s">
        <v>598</v>
      </c>
      <c r="V193" s="2" t="s">
        <v>598</v>
      </c>
      <c r="Y193" s="20">
        <f t="shared" si="2"/>
        <v>0</v>
      </c>
    </row>
    <row r="194" spans="1:25" ht="15" customHeight="1" x14ac:dyDescent="0.25">
      <c r="A194" s="2" t="s">
        <v>279</v>
      </c>
      <c r="B194" s="2" t="s">
        <v>280</v>
      </c>
      <c r="C194" s="2">
        <v>2014</v>
      </c>
      <c r="D194" s="2" t="s">
        <v>599</v>
      </c>
      <c r="E194" s="2" t="s">
        <v>598</v>
      </c>
      <c r="F194" s="2" t="s">
        <v>598</v>
      </c>
      <c r="G194" s="2" t="s">
        <v>598</v>
      </c>
      <c r="H194" s="2" t="s">
        <v>598</v>
      </c>
      <c r="I194" s="2" t="s">
        <v>598</v>
      </c>
      <c r="J194" s="2" t="s">
        <v>599</v>
      </c>
      <c r="K194" s="2" t="s">
        <v>598</v>
      </c>
      <c r="L194" s="2" t="s">
        <v>598</v>
      </c>
      <c r="M194" s="2" t="s">
        <v>598</v>
      </c>
      <c r="N194" s="2" t="s">
        <v>598</v>
      </c>
      <c r="O194" s="2" t="s">
        <v>598</v>
      </c>
      <c r="P194" s="2" t="s">
        <v>598</v>
      </c>
      <c r="Q194" s="2" t="s">
        <v>599</v>
      </c>
      <c r="R194" s="2" t="s">
        <v>598</v>
      </c>
      <c r="S194" s="2" t="s">
        <v>598</v>
      </c>
      <c r="T194" s="2" t="s">
        <v>598</v>
      </c>
      <c r="U194" s="2" t="s">
        <v>598</v>
      </c>
      <c r="V194" s="2" t="s">
        <v>598</v>
      </c>
      <c r="Y194" s="20">
        <f t="shared" si="2"/>
        <v>0</v>
      </c>
    </row>
    <row r="195" spans="1:25" ht="15" customHeight="1" x14ac:dyDescent="0.25">
      <c r="A195" s="2" t="s">
        <v>279</v>
      </c>
      <c r="B195" s="2" t="s">
        <v>281</v>
      </c>
      <c r="C195" s="2">
        <v>2014</v>
      </c>
      <c r="D195" s="2" t="s">
        <v>599</v>
      </c>
      <c r="E195" s="2" t="s">
        <v>598</v>
      </c>
      <c r="F195" s="2" t="s">
        <v>598</v>
      </c>
      <c r="G195" s="2" t="s">
        <v>598</v>
      </c>
      <c r="H195" s="2" t="s">
        <v>598</v>
      </c>
      <c r="I195" s="2" t="s">
        <v>598</v>
      </c>
      <c r="J195" s="2" t="s">
        <v>599</v>
      </c>
      <c r="K195" s="2" t="s">
        <v>598</v>
      </c>
      <c r="L195" s="2" t="s">
        <v>598</v>
      </c>
      <c r="M195" s="2" t="s">
        <v>598</v>
      </c>
      <c r="N195" s="2" t="s">
        <v>598</v>
      </c>
      <c r="O195" s="2" t="s">
        <v>598</v>
      </c>
      <c r="P195" s="2" t="s">
        <v>598</v>
      </c>
      <c r="Q195" s="2" t="s">
        <v>599</v>
      </c>
      <c r="R195" s="2" t="s">
        <v>598</v>
      </c>
      <c r="S195" s="2" t="s">
        <v>598</v>
      </c>
      <c r="T195" s="2" t="s">
        <v>598</v>
      </c>
      <c r="U195" s="2" t="s">
        <v>598</v>
      </c>
      <c r="V195" s="2" t="s">
        <v>598</v>
      </c>
      <c r="Y195" s="20">
        <f t="shared" ref="Y195:Y258" si="3">IFERROR(F195/1,0)+IFERROR(H195/1,0)+IFERROR(L195/1,0)+IFERROR(N195/1,0)+IFERROR(S195/1,0)+IFERROR(U195/1,0)</f>
        <v>0</v>
      </c>
    </row>
    <row r="196" spans="1:25" ht="15" customHeight="1" x14ac:dyDescent="0.25">
      <c r="A196" s="2" t="s">
        <v>279</v>
      </c>
      <c r="B196" s="2" t="s">
        <v>282</v>
      </c>
      <c r="C196" s="2">
        <v>2014</v>
      </c>
      <c r="D196" s="2" t="s">
        <v>599</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599</v>
      </c>
      <c r="R196" s="2" t="s">
        <v>598</v>
      </c>
      <c r="S196" s="2" t="s">
        <v>598</v>
      </c>
      <c r="T196" s="2" t="s">
        <v>598</v>
      </c>
      <c r="U196" s="2" t="s">
        <v>598</v>
      </c>
      <c r="V196" s="2" t="s">
        <v>598</v>
      </c>
      <c r="Y196" s="20">
        <f t="shared" si="3"/>
        <v>0</v>
      </c>
    </row>
    <row r="197" spans="1:25" ht="15" customHeight="1" x14ac:dyDescent="0.25">
      <c r="A197" s="2" t="s">
        <v>283</v>
      </c>
      <c r="B197" s="2" t="s">
        <v>284</v>
      </c>
      <c r="C197" s="2">
        <v>2014</v>
      </c>
      <c r="D197" s="2" t="s">
        <v>599</v>
      </c>
      <c r="E197" s="2" t="s">
        <v>598</v>
      </c>
      <c r="F197" s="2" t="s">
        <v>598</v>
      </c>
      <c r="G197" s="2" t="s">
        <v>598</v>
      </c>
      <c r="H197" s="2" t="s">
        <v>598</v>
      </c>
      <c r="I197" s="2" t="s">
        <v>598</v>
      </c>
      <c r="J197" s="2" t="s">
        <v>599</v>
      </c>
      <c r="K197" s="2" t="s">
        <v>598</v>
      </c>
      <c r="L197" s="2" t="s">
        <v>598</v>
      </c>
      <c r="M197" s="2" t="s">
        <v>598</v>
      </c>
      <c r="N197" s="2" t="s">
        <v>598</v>
      </c>
      <c r="O197" s="2" t="s">
        <v>598</v>
      </c>
      <c r="P197" s="2" t="s">
        <v>598</v>
      </c>
      <c r="Q197" s="2" t="s">
        <v>599</v>
      </c>
      <c r="R197" s="2" t="s">
        <v>598</v>
      </c>
      <c r="S197" s="2" t="s">
        <v>598</v>
      </c>
      <c r="T197" s="2" t="s">
        <v>598</v>
      </c>
      <c r="U197" s="2" t="s">
        <v>598</v>
      </c>
      <c r="V197" s="2" t="s">
        <v>598</v>
      </c>
      <c r="Y197" s="20">
        <f t="shared" si="3"/>
        <v>0</v>
      </c>
    </row>
    <row r="198" spans="1:25" ht="15" customHeight="1" x14ac:dyDescent="0.25">
      <c r="A198" s="2" t="s">
        <v>285</v>
      </c>
      <c r="B198" s="2" t="s">
        <v>286</v>
      </c>
      <c r="C198" s="2">
        <v>2014</v>
      </c>
      <c r="D198" s="2" t="s">
        <v>695</v>
      </c>
      <c r="E198" s="2" t="s">
        <v>658</v>
      </c>
      <c r="F198" s="2">
        <v>7.3</v>
      </c>
      <c r="G198" s="2" t="s">
        <v>598</v>
      </c>
      <c r="H198" s="2" t="s">
        <v>598</v>
      </c>
      <c r="I198" s="2" t="s">
        <v>598</v>
      </c>
      <c r="J198" s="2" t="s">
        <v>599</v>
      </c>
      <c r="K198" s="2" t="s">
        <v>598</v>
      </c>
      <c r="L198" s="2" t="s">
        <v>598</v>
      </c>
      <c r="M198" s="2" t="s">
        <v>598</v>
      </c>
      <c r="N198" s="2" t="s">
        <v>598</v>
      </c>
      <c r="O198" s="2" t="s">
        <v>598</v>
      </c>
      <c r="P198" s="2" t="s">
        <v>598</v>
      </c>
      <c r="Q198" s="2" t="s">
        <v>599</v>
      </c>
      <c r="R198" s="2" t="s">
        <v>598</v>
      </c>
      <c r="S198" s="2" t="s">
        <v>598</v>
      </c>
      <c r="T198" s="2" t="s">
        <v>598</v>
      </c>
      <c r="U198" s="2" t="s">
        <v>598</v>
      </c>
      <c r="V198" s="2" t="s">
        <v>598</v>
      </c>
      <c r="Y198" s="20">
        <f t="shared" si="3"/>
        <v>7.3</v>
      </c>
    </row>
    <row r="199" spans="1:25" ht="15" customHeight="1" x14ac:dyDescent="0.25">
      <c r="A199" s="2" t="s">
        <v>287</v>
      </c>
      <c r="B199" s="2" t="s">
        <v>288</v>
      </c>
      <c r="C199" s="2">
        <v>2014</v>
      </c>
      <c r="D199" s="2" t="s">
        <v>599</v>
      </c>
      <c r="E199" s="2" t="s">
        <v>598</v>
      </c>
      <c r="F199" s="2" t="s">
        <v>598</v>
      </c>
      <c r="G199" s="2" t="s">
        <v>598</v>
      </c>
      <c r="H199" s="2" t="s">
        <v>598</v>
      </c>
      <c r="I199" s="2" t="s">
        <v>598</v>
      </c>
      <c r="J199" s="2" t="s">
        <v>599</v>
      </c>
      <c r="K199" s="2" t="s">
        <v>598</v>
      </c>
      <c r="L199" s="2" t="s">
        <v>598</v>
      </c>
      <c r="M199" s="2" t="s">
        <v>598</v>
      </c>
      <c r="N199" s="2" t="s">
        <v>598</v>
      </c>
      <c r="O199" s="2" t="s">
        <v>598</v>
      </c>
      <c r="P199" s="2" t="s">
        <v>598</v>
      </c>
      <c r="Q199" s="2" t="s">
        <v>599</v>
      </c>
      <c r="R199" s="2" t="s">
        <v>598</v>
      </c>
      <c r="S199" s="2" t="s">
        <v>598</v>
      </c>
      <c r="T199" s="2" t="s">
        <v>598</v>
      </c>
      <c r="U199" s="2" t="s">
        <v>598</v>
      </c>
      <c r="V199" s="2" t="s">
        <v>598</v>
      </c>
      <c r="Y199" s="20">
        <f t="shared" si="3"/>
        <v>0</v>
      </c>
    </row>
    <row r="200" spans="1:25"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Y200" s="20">
        <f t="shared" si="3"/>
        <v>0</v>
      </c>
    </row>
    <row r="201" spans="1:25" ht="15" customHeight="1" x14ac:dyDescent="0.25">
      <c r="A201" s="2" t="s">
        <v>291</v>
      </c>
      <c r="B201" s="2" t="s">
        <v>292</v>
      </c>
      <c r="C201" s="2">
        <v>2014</v>
      </c>
      <c r="D201" s="2" t="s">
        <v>599</v>
      </c>
      <c r="E201" s="2" t="s">
        <v>598</v>
      </c>
      <c r="F201" s="2" t="s">
        <v>598</v>
      </c>
      <c r="G201" s="2" t="s">
        <v>598</v>
      </c>
      <c r="H201" s="2" t="s">
        <v>598</v>
      </c>
      <c r="I201" s="2" t="s">
        <v>598</v>
      </c>
      <c r="J201" s="2" t="s">
        <v>599</v>
      </c>
      <c r="K201" s="2" t="s">
        <v>598</v>
      </c>
      <c r="L201" s="2" t="s">
        <v>598</v>
      </c>
      <c r="M201" s="2" t="s">
        <v>598</v>
      </c>
      <c r="N201" s="2" t="s">
        <v>598</v>
      </c>
      <c r="O201" s="2" t="s">
        <v>598</v>
      </c>
      <c r="P201" s="2" t="s">
        <v>598</v>
      </c>
      <c r="Q201" s="2" t="s">
        <v>599</v>
      </c>
      <c r="R201" s="2" t="s">
        <v>598</v>
      </c>
      <c r="S201" s="2" t="s">
        <v>598</v>
      </c>
      <c r="T201" s="2" t="s">
        <v>598</v>
      </c>
      <c r="U201" s="2" t="s">
        <v>598</v>
      </c>
      <c r="V201" s="2" t="s">
        <v>598</v>
      </c>
      <c r="Y201" s="20">
        <f t="shared" si="3"/>
        <v>0</v>
      </c>
    </row>
    <row r="202" spans="1:25" ht="15" customHeight="1" x14ac:dyDescent="0.25">
      <c r="A202" s="2" t="s">
        <v>291</v>
      </c>
      <c r="B202" s="2" t="s">
        <v>293</v>
      </c>
      <c r="C202" s="2">
        <v>2014</v>
      </c>
      <c r="D202" s="2" t="s">
        <v>599</v>
      </c>
      <c r="E202" s="2" t="s">
        <v>598</v>
      </c>
      <c r="F202" s="2" t="s">
        <v>598</v>
      </c>
      <c r="G202" s="2" t="s">
        <v>598</v>
      </c>
      <c r="H202" s="2" t="s">
        <v>598</v>
      </c>
      <c r="I202" s="2" t="s">
        <v>598</v>
      </c>
      <c r="J202" s="2" t="s">
        <v>599</v>
      </c>
      <c r="K202" s="2" t="s">
        <v>598</v>
      </c>
      <c r="L202" s="2" t="s">
        <v>598</v>
      </c>
      <c r="M202" s="2" t="s">
        <v>598</v>
      </c>
      <c r="N202" s="2" t="s">
        <v>598</v>
      </c>
      <c r="O202" s="2" t="s">
        <v>598</v>
      </c>
      <c r="P202" s="2" t="s">
        <v>598</v>
      </c>
      <c r="Q202" s="2" t="s">
        <v>599</v>
      </c>
      <c r="R202" s="2" t="s">
        <v>598</v>
      </c>
      <c r="S202" s="2" t="s">
        <v>598</v>
      </c>
      <c r="T202" s="2" t="s">
        <v>598</v>
      </c>
      <c r="U202" s="2" t="s">
        <v>598</v>
      </c>
      <c r="V202" s="2" t="s">
        <v>598</v>
      </c>
      <c r="Y202" s="20">
        <f t="shared" si="3"/>
        <v>0</v>
      </c>
    </row>
    <row r="203" spans="1:25" ht="15" customHeight="1" x14ac:dyDescent="0.25">
      <c r="A203" s="2" t="s">
        <v>291</v>
      </c>
      <c r="B203" s="2" t="s">
        <v>294</v>
      </c>
      <c r="C203" s="2">
        <v>2014</v>
      </c>
      <c r="D203" s="2" t="s">
        <v>599</v>
      </c>
      <c r="E203" s="2" t="s">
        <v>598</v>
      </c>
      <c r="F203" s="2" t="s">
        <v>598</v>
      </c>
      <c r="G203" s="2" t="s">
        <v>598</v>
      </c>
      <c r="H203" s="2" t="s">
        <v>598</v>
      </c>
      <c r="I203" s="2" t="s">
        <v>598</v>
      </c>
      <c r="J203" s="2" t="s">
        <v>599</v>
      </c>
      <c r="K203" s="2" t="s">
        <v>598</v>
      </c>
      <c r="L203" s="2" t="s">
        <v>598</v>
      </c>
      <c r="M203" s="2" t="s">
        <v>598</v>
      </c>
      <c r="N203" s="2" t="s">
        <v>598</v>
      </c>
      <c r="O203" s="2" t="s">
        <v>598</v>
      </c>
      <c r="P203" s="2" t="s">
        <v>598</v>
      </c>
      <c r="Q203" s="2" t="s">
        <v>599</v>
      </c>
      <c r="R203" s="2" t="s">
        <v>598</v>
      </c>
      <c r="S203" s="2" t="s">
        <v>598</v>
      </c>
      <c r="T203" s="2" t="s">
        <v>598</v>
      </c>
      <c r="U203" s="2" t="s">
        <v>598</v>
      </c>
      <c r="V203" s="2" t="s">
        <v>598</v>
      </c>
      <c r="Y203" s="20">
        <f t="shared" si="3"/>
        <v>0</v>
      </c>
    </row>
    <row r="204" spans="1:25" ht="15" customHeight="1" x14ac:dyDescent="0.25">
      <c r="A204" s="2" t="s">
        <v>291</v>
      </c>
      <c r="B204" s="2" t="s">
        <v>295</v>
      </c>
      <c r="C204" s="2">
        <v>2014</v>
      </c>
      <c r="D204" s="2" t="s">
        <v>696</v>
      </c>
      <c r="E204" s="2" t="s">
        <v>685</v>
      </c>
      <c r="F204" s="2">
        <v>2.931</v>
      </c>
      <c r="G204" s="2" t="s">
        <v>598</v>
      </c>
      <c r="H204" s="2" t="s">
        <v>598</v>
      </c>
      <c r="I204" s="2" t="s">
        <v>598</v>
      </c>
      <c r="J204" s="2" t="s">
        <v>599</v>
      </c>
      <c r="K204" s="2" t="s">
        <v>598</v>
      </c>
      <c r="L204" s="2" t="s">
        <v>598</v>
      </c>
      <c r="M204" s="2" t="s">
        <v>598</v>
      </c>
      <c r="N204" s="2" t="s">
        <v>598</v>
      </c>
      <c r="O204" s="2" t="s">
        <v>598</v>
      </c>
      <c r="P204" s="2" t="s">
        <v>598</v>
      </c>
      <c r="Q204" s="2" t="s">
        <v>599</v>
      </c>
      <c r="R204" s="2" t="s">
        <v>598</v>
      </c>
      <c r="S204" s="2" t="s">
        <v>598</v>
      </c>
      <c r="T204" s="2" t="s">
        <v>598</v>
      </c>
      <c r="U204" s="2" t="s">
        <v>598</v>
      </c>
      <c r="V204" s="2" t="s">
        <v>598</v>
      </c>
      <c r="Y204" s="20">
        <f t="shared" si="3"/>
        <v>2.931</v>
      </c>
    </row>
    <row r="205" spans="1:25" ht="15" customHeight="1" x14ac:dyDescent="0.25">
      <c r="A205" s="2" t="s">
        <v>291</v>
      </c>
      <c r="B205" s="2" t="s">
        <v>296</v>
      </c>
      <c r="C205" s="2">
        <v>2014</v>
      </c>
      <c r="D205" s="2" t="s">
        <v>696</v>
      </c>
      <c r="E205" s="2" t="s">
        <v>685</v>
      </c>
      <c r="F205" s="2">
        <v>4.9899999999999999E-4</v>
      </c>
      <c r="G205" s="2" t="s">
        <v>598</v>
      </c>
      <c r="H205" s="2" t="s">
        <v>598</v>
      </c>
      <c r="I205" s="2" t="s">
        <v>598</v>
      </c>
      <c r="J205" s="2" t="s">
        <v>599</v>
      </c>
      <c r="K205" s="2" t="s">
        <v>598</v>
      </c>
      <c r="L205" s="2" t="s">
        <v>598</v>
      </c>
      <c r="M205" s="2" t="s">
        <v>598</v>
      </c>
      <c r="N205" s="2" t="s">
        <v>598</v>
      </c>
      <c r="O205" s="2" t="s">
        <v>598</v>
      </c>
      <c r="P205" s="2" t="s">
        <v>598</v>
      </c>
      <c r="Q205" s="2" t="s">
        <v>599</v>
      </c>
      <c r="R205" s="2" t="s">
        <v>598</v>
      </c>
      <c r="S205" s="2" t="s">
        <v>598</v>
      </c>
      <c r="T205" s="2" t="s">
        <v>598</v>
      </c>
      <c r="U205" s="2" t="s">
        <v>598</v>
      </c>
      <c r="V205" s="2" t="s">
        <v>598</v>
      </c>
      <c r="Y205" s="20">
        <f t="shared" si="3"/>
        <v>4.9899999999999999E-4</v>
      </c>
    </row>
    <row r="206" spans="1:25" ht="15" customHeight="1" x14ac:dyDescent="0.25">
      <c r="A206" s="2" t="s">
        <v>297</v>
      </c>
      <c r="B206" s="2" t="s">
        <v>298</v>
      </c>
      <c r="C206" s="2">
        <v>2014</v>
      </c>
      <c r="D206" s="2" t="s">
        <v>599</v>
      </c>
      <c r="E206" s="2" t="s">
        <v>598</v>
      </c>
      <c r="F206" s="2" t="s">
        <v>598</v>
      </c>
      <c r="G206" s="2" t="s">
        <v>598</v>
      </c>
      <c r="H206" s="2" t="s">
        <v>598</v>
      </c>
      <c r="I206" s="2" t="s">
        <v>598</v>
      </c>
      <c r="J206" s="2" t="s">
        <v>599</v>
      </c>
      <c r="K206" s="2" t="s">
        <v>598</v>
      </c>
      <c r="L206" s="2" t="s">
        <v>598</v>
      </c>
      <c r="M206" s="2" t="s">
        <v>598</v>
      </c>
      <c r="N206" s="2" t="s">
        <v>598</v>
      </c>
      <c r="O206" s="2" t="s">
        <v>598</v>
      </c>
      <c r="P206" s="2" t="s">
        <v>598</v>
      </c>
      <c r="Q206" s="2" t="s">
        <v>599</v>
      </c>
      <c r="R206" s="2" t="s">
        <v>598</v>
      </c>
      <c r="S206" s="2" t="s">
        <v>598</v>
      </c>
      <c r="T206" s="2" t="s">
        <v>598</v>
      </c>
      <c r="U206" s="2" t="s">
        <v>598</v>
      </c>
      <c r="V206" s="2" t="s">
        <v>598</v>
      </c>
      <c r="Y206" s="20">
        <f t="shared" si="3"/>
        <v>0</v>
      </c>
    </row>
    <row r="207" spans="1:25" ht="15" customHeight="1" x14ac:dyDescent="0.25">
      <c r="A207" s="2" t="s">
        <v>297</v>
      </c>
      <c r="B207" s="2" t="s">
        <v>299</v>
      </c>
      <c r="C207" s="2">
        <v>2014</v>
      </c>
      <c r="D207" s="2" t="s">
        <v>599</v>
      </c>
      <c r="E207" s="2" t="s">
        <v>598</v>
      </c>
      <c r="F207" s="2" t="s">
        <v>598</v>
      </c>
      <c r="G207" s="2" t="s">
        <v>598</v>
      </c>
      <c r="H207" s="2" t="s">
        <v>598</v>
      </c>
      <c r="I207" s="2" t="s">
        <v>598</v>
      </c>
      <c r="J207" s="2" t="s">
        <v>599</v>
      </c>
      <c r="K207" s="2" t="s">
        <v>598</v>
      </c>
      <c r="L207" s="2" t="s">
        <v>598</v>
      </c>
      <c r="M207" s="2" t="s">
        <v>598</v>
      </c>
      <c r="N207" s="2" t="s">
        <v>598</v>
      </c>
      <c r="O207" s="2" t="s">
        <v>598</v>
      </c>
      <c r="P207" s="2" t="s">
        <v>598</v>
      </c>
      <c r="Q207" s="2" t="s">
        <v>599</v>
      </c>
      <c r="R207" s="2" t="s">
        <v>598</v>
      </c>
      <c r="S207" s="2" t="s">
        <v>598</v>
      </c>
      <c r="T207" s="2" t="s">
        <v>598</v>
      </c>
      <c r="U207" s="2" t="s">
        <v>598</v>
      </c>
      <c r="V207" s="2" t="s">
        <v>598</v>
      </c>
      <c r="Y207" s="20">
        <f t="shared" si="3"/>
        <v>0</v>
      </c>
    </row>
    <row r="208" spans="1:25" ht="15" customHeight="1" x14ac:dyDescent="0.25">
      <c r="A208" s="2" t="s">
        <v>300</v>
      </c>
      <c r="B208" s="2" t="s">
        <v>301</v>
      </c>
      <c r="C208" s="2">
        <v>2014</v>
      </c>
      <c r="D208" s="2" t="s">
        <v>599</v>
      </c>
      <c r="E208" s="2" t="s">
        <v>598</v>
      </c>
      <c r="F208" s="2" t="s">
        <v>598</v>
      </c>
      <c r="G208" s="2" t="s">
        <v>598</v>
      </c>
      <c r="H208" s="2" t="s">
        <v>598</v>
      </c>
      <c r="I208" s="2" t="s">
        <v>598</v>
      </c>
      <c r="J208" s="2" t="s">
        <v>599</v>
      </c>
      <c r="K208" s="2" t="s">
        <v>598</v>
      </c>
      <c r="L208" s="2" t="s">
        <v>598</v>
      </c>
      <c r="M208" s="2" t="s">
        <v>598</v>
      </c>
      <c r="N208" s="2" t="s">
        <v>598</v>
      </c>
      <c r="O208" s="2" t="s">
        <v>598</v>
      </c>
      <c r="P208" s="2" t="s">
        <v>598</v>
      </c>
      <c r="Q208" s="2" t="s">
        <v>599</v>
      </c>
      <c r="R208" s="2" t="s">
        <v>598</v>
      </c>
      <c r="S208" s="2" t="s">
        <v>598</v>
      </c>
      <c r="T208" s="2" t="s">
        <v>598</v>
      </c>
      <c r="U208" s="2" t="s">
        <v>598</v>
      </c>
      <c r="V208" s="2" t="s">
        <v>598</v>
      </c>
      <c r="Y208" s="20">
        <f t="shared" si="3"/>
        <v>0</v>
      </c>
    </row>
    <row r="209" spans="1:25" ht="15" customHeight="1" x14ac:dyDescent="0.25">
      <c r="A209" s="2" t="s">
        <v>302</v>
      </c>
      <c r="B209" s="2" t="s">
        <v>303</v>
      </c>
      <c r="C209" s="2">
        <v>2014</v>
      </c>
      <c r="D209" s="2" t="s">
        <v>599</v>
      </c>
      <c r="E209" s="2" t="s">
        <v>598</v>
      </c>
      <c r="F209" s="2" t="s">
        <v>598</v>
      </c>
      <c r="G209" s="2" t="s">
        <v>598</v>
      </c>
      <c r="H209" s="2" t="s">
        <v>598</v>
      </c>
      <c r="I209" s="2" t="s">
        <v>598</v>
      </c>
      <c r="J209" s="2" t="s">
        <v>599</v>
      </c>
      <c r="K209" s="2" t="s">
        <v>598</v>
      </c>
      <c r="L209" s="2" t="s">
        <v>598</v>
      </c>
      <c r="M209" s="2" t="s">
        <v>598</v>
      </c>
      <c r="N209" s="2" t="s">
        <v>598</v>
      </c>
      <c r="O209" s="2" t="s">
        <v>598</v>
      </c>
      <c r="P209" s="2" t="s">
        <v>598</v>
      </c>
      <c r="Q209" s="2" t="s">
        <v>599</v>
      </c>
      <c r="R209" s="2" t="s">
        <v>598</v>
      </c>
      <c r="S209" s="2" t="s">
        <v>598</v>
      </c>
      <c r="T209" s="2" t="s">
        <v>598</v>
      </c>
      <c r="U209" s="2" t="s">
        <v>598</v>
      </c>
      <c r="V209" s="2" t="s">
        <v>598</v>
      </c>
      <c r="Y209" s="20">
        <f t="shared" si="3"/>
        <v>0</v>
      </c>
    </row>
    <row r="210" spans="1:25" ht="15" customHeight="1" x14ac:dyDescent="0.25">
      <c r="A210" s="2" t="s">
        <v>302</v>
      </c>
      <c r="B210" s="2" t="s">
        <v>304</v>
      </c>
      <c r="C210" s="2">
        <v>2014</v>
      </c>
      <c r="D210" s="2" t="s">
        <v>599</v>
      </c>
      <c r="E210" s="2" t="s">
        <v>598</v>
      </c>
      <c r="F210" s="2" t="s">
        <v>598</v>
      </c>
      <c r="G210" s="2" t="s">
        <v>598</v>
      </c>
      <c r="H210" s="2" t="s">
        <v>598</v>
      </c>
      <c r="I210" s="2" t="s">
        <v>598</v>
      </c>
      <c r="J210" s="2" t="s">
        <v>599</v>
      </c>
      <c r="K210" s="2" t="s">
        <v>598</v>
      </c>
      <c r="L210" s="2" t="s">
        <v>598</v>
      </c>
      <c r="M210" s="2" t="s">
        <v>598</v>
      </c>
      <c r="N210" s="2" t="s">
        <v>598</v>
      </c>
      <c r="O210" s="2" t="s">
        <v>598</v>
      </c>
      <c r="P210" s="2" t="s">
        <v>598</v>
      </c>
      <c r="Q210" s="2" t="s">
        <v>599</v>
      </c>
      <c r="R210" s="2" t="s">
        <v>598</v>
      </c>
      <c r="S210" s="2" t="s">
        <v>598</v>
      </c>
      <c r="T210" s="2" t="s">
        <v>598</v>
      </c>
      <c r="U210" s="2" t="s">
        <v>598</v>
      </c>
      <c r="V210" s="2" t="s">
        <v>598</v>
      </c>
      <c r="Y210" s="20">
        <f t="shared" si="3"/>
        <v>0</v>
      </c>
    </row>
    <row r="211" spans="1:25" ht="15" customHeight="1" x14ac:dyDescent="0.25">
      <c r="A211" s="2" t="s">
        <v>302</v>
      </c>
      <c r="B211" s="2" t="s">
        <v>305</v>
      </c>
      <c r="C211" s="2">
        <v>2014</v>
      </c>
      <c r="D211" s="2" t="s">
        <v>599</v>
      </c>
      <c r="E211" s="2" t="s">
        <v>598</v>
      </c>
      <c r="F211" s="2" t="s">
        <v>598</v>
      </c>
      <c r="G211" s="2" t="s">
        <v>598</v>
      </c>
      <c r="H211" s="2" t="s">
        <v>598</v>
      </c>
      <c r="I211" s="2" t="s">
        <v>598</v>
      </c>
      <c r="J211" s="2" t="s">
        <v>599</v>
      </c>
      <c r="K211" s="2" t="s">
        <v>598</v>
      </c>
      <c r="L211" s="2" t="s">
        <v>598</v>
      </c>
      <c r="M211" s="2" t="s">
        <v>598</v>
      </c>
      <c r="N211" s="2" t="s">
        <v>598</v>
      </c>
      <c r="O211" s="2" t="s">
        <v>598</v>
      </c>
      <c r="P211" s="2" t="s">
        <v>598</v>
      </c>
      <c r="Q211" s="2" t="s">
        <v>599</v>
      </c>
      <c r="R211" s="2" t="s">
        <v>598</v>
      </c>
      <c r="S211" s="2" t="s">
        <v>598</v>
      </c>
      <c r="T211" s="2" t="s">
        <v>598</v>
      </c>
      <c r="U211" s="2" t="s">
        <v>598</v>
      </c>
      <c r="V211" s="2" t="s">
        <v>598</v>
      </c>
      <c r="Y211" s="20">
        <f t="shared" si="3"/>
        <v>0</v>
      </c>
    </row>
    <row r="212" spans="1:25" ht="15" customHeight="1" x14ac:dyDescent="0.25">
      <c r="A212" s="2" t="s">
        <v>306</v>
      </c>
      <c r="B212" s="2" t="s">
        <v>307</v>
      </c>
      <c r="C212" s="2">
        <v>2014</v>
      </c>
      <c r="D212" s="2" t="s">
        <v>599</v>
      </c>
      <c r="E212" s="2" t="s">
        <v>598</v>
      </c>
      <c r="F212" s="2" t="s">
        <v>598</v>
      </c>
      <c r="G212" s="2" t="s">
        <v>598</v>
      </c>
      <c r="H212" s="2" t="s">
        <v>598</v>
      </c>
      <c r="I212" s="2" t="s">
        <v>598</v>
      </c>
      <c r="J212" s="2" t="s">
        <v>599</v>
      </c>
      <c r="K212" s="2" t="s">
        <v>598</v>
      </c>
      <c r="L212" s="2" t="s">
        <v>598</v>
      </c>
      <c r="M212" s="2" t="s">
        <v>598</v>
      </c>
      <c r="N212" s="2" t="s">
        <v>598</v>
      </c>
      <c r="O212" s="2" t="s">
        <v>598</v>
      </c>
      <c r="P212" s="2" t="s">
        <v>598</v>
      </c>
      <c r="Q212" s="2" t="s">
        <v>599</v>
      </c>
      <c r="R212" s="2" t="s">
        <v>598</v>
      </c>
      <c r="S212" s="2" t="s">
        <v>598</v>
      </c>
      <c r="T212" s="2" t="s">
        <v>598</v>
      </c>
      <c r="U212" s="2" t="s">
        <v>598</v>
      </c>
      <c r="V212" s="2" t="s">
        <v>598</v>
      </c>
      <c r="Y212" s="20">
        <f t="shared" si="3"/>
        <v>0</v>
      </c>
    </row>
    <row r="213" spans="1:25" ht="15" customHeight="1" x14ac:dyDescent="0.25">
      <c r="A213" s="2" t="s">
        <v>308</v>
      </c>
      <c r="B213" s="2" t="s">
        <v>309</v>
      </c>
      <c r="C213" s="2">
        <v>2014</v>
      </c>
      <c r="D213" s="2" t="s">
        <v>599</v>
      </c>
      <c r="E213" s="2" t="s">
        <v>598</v>
      </c>
      <c r="F213" s="2" t="s">
        <v>598</v>
      </c>
      <c r="G213" s="2" t="s">
        <v>598</v>
      </c>
      <c r="H213" s="2" t="s">
        <v>598</v>
      </c>
      <c r="I213" s="2" t="s">
        <v>598</v>
      </c>
      <c r="J213" s="2" t="s">
        <v>599</v>
      </c>
      <c r="K213" s="2" t="s">
        <v>598</v>
      </c>
      <c r="L213" s="2" t="s">
        <v>598</v>
      </c>
      <c r="M213" s="2" t="s">
        <v>598</v>
      </c>
      <c r="N213" s="2" t="s">
        <v>598</v>
      </c>
      <c r="O213" s="2" t="s">
        <v>598</v>
      </c>
      <c r="P213" s="2" t="s">
        <v>598</v>
      </c>
      <c r="Q213" s="2" t="s">
        <v>599</v>
      </c>
      <c r="R213" s="2" t="s">
        <v>598</v>
      </c>
      <c r="S213" s="2" t="s">
        <v>598</v>
      </c>
      <c r="T213" s="2" t="s">
        <v>598</v>
      </c>
      <c r="U213" s="2" t="s">
        <v>598</v>
      </c>
      <c r="V213" s="2" t="s">
        <v>598</v>
      </c>
      <c r="Y213" s="20">
        <f t="shared" si="3"/>
        <v>0</v>
      </c>
    </row>
    <row r="214" spans="1:25" ht="15" customHeight="1" x14ac:dyDescent="0.25">
      <c r="A214" s="2" t="s">
        <v>308</v>
      </c>
      <c r="B214" s="2" t="s">
        <v>310</v>
      </c>
      <c r="C214" s="2">
        <v>2014</v>
      </c>
      <c r="D214" s="2" t="s">
        <v>599</v>
      </c>
      <c r="E214" s="2" t="s">
        <v>598</v>
      </c>
      <c r="F214" s="2" t="s">
        <v>598</v>
      </c>
      <c r="G214" s="2" t="s">
        <v>598</v>
      </c>
      <c r="H214" s="2" t="s">
        <v>598</v>
      </c>
      <c r="I214" s="2" t="s">
        <v>598</v>
      </c>
      <c r="J214" s="2" t="s">
        <v>599</v>
      </c>
      <c r="K214" s="2" t="s">
        <v>598</v>
      </c>
      <c r="L214" s="2" t="s">
        <v>598</v>
      </c>
      <c r="M214" s="2" t="s">
        <v>598</v>
      </c>
      <c r="N214" s="2" t="s">
        <v>598</v>
      </c>
      <c r="O214" s="2" t="s">
        <v>598</v>
      </c>
      <c r="P214" s="2" t="s">
        <v>598</v>
      </c>
      <c r="Q214" s="2" t="s">
        <v>599</v>
      </c>
      <c r="R214" s="2" t="s">
        <v>598</v>
      </c>
      <c r="S214" s="2" t="s">
        <v>598</v>
      </c>
      <c r="T214" s="2" t="s">
        <v>598</v>
      </c>
      <c r="U214" s="2" t="s">
        <v>598</v>
      </c>
      <c r="V214" s="2" t="s">
        <v>598</v>
      </c>
      <c r="Y214" s="20">
        <f t="shared" si="3"/>
        <v>0</v>
      </c>
    </row>
    <row r="215" spans="1:25" ht="15" customHeight="1" x14ac:dyDescent="0.25">
      <c r="A215" s="2" t="s">
        <v>308</v>
      </c>
      <c r="B215" s="2" t="s">
        <v>311</v>
      </c>
      <c r="C215" s="2">
        <v>2014</v>
      </c>
      <c r="D215" s="2" t="s">
        <v>599</v>
      </c>
      <c r="E215" s="2" t="s">
        <v>598</v>
      </c>
      <c r="F215" s="2" t="s">
        <v>598</v>
      </c>
      <c r="G215" s="2" t="s">
        <v>598</v>
      </c>
      <c r="H215" s="2" t="s">
        <v>598</v>
      </c>
      <c r="I215" s="2" t="s">
        <v>598</v>
      </c>
      <c r="J215" s="2" t="s">
        <v>599</v>
      </c>
      <c r="K215" s="2" t="s">
        <v>598</v>
      </c>
      <c r="L215" s="2" t="s">
        <v>598</v>
      </c>
      <c r="M215" s="2" t="s">
        <v>598</v>
      </c>
      <c r="N215" s="2" t="s">
        <v>598</v>
      </c>
      <c r="O215" s="2" t="s">
        <v>598</v>
      </c>
      <c r="P215" s="2" t="s">
        <v>598</v>
      </c>
      <c r="Q215" s="2" t="s">
        <v>599</v>
      </c>
      <c r="R215" s="2" t="s">
        <v>598</v>
      </c>
      <c r="S215" s="2" t="s">
        <v>598</v>
      </c>
      <c r="T215" s="2" t="s">
        <v>598</v>
      </c>
      <c r="U215" s="2" t="s">
        <v>598</v>
      </c>
      <c r="V215" s="2" t="s">
        <v>598</v>
      </c>
      <c r="Y215" s="20">
        <f t="shared" si="3"/>
        <v>0</v>
      </c>
    </row>
    <row r="216" spans="1:25" ht="15" customHeight="1" x14ac:dyDescent="0.25">
      <c r="A216" s="2" t="s">
        <v>312</v>
      </c>
      <c r="B216" s="2" t="s">
        <v>313</v>
      </c>
      <c r="C216" s="2">
        <v>2014</v>
      </c>
      <c r="D216" s="2" t="s">
        <v>599</v>
      </c>
      <c r="E216" s="2" t="s">
        <v>598</v>
      </c>
      <c r="F216" s="2" t="s">
        <v>598</v>
      </c>
      <c r="G216" s="2" t="s">
        <v>598</v>
      </c>
      <c r="H216" s="2" t="s">
        <v>598</v>
      </c>
      <c r="I216" s="2" t="s">
        <v>598</v>
      </c>
      <c r="J216" s="2" t="s">
        <v>599</v>
      </c>
      <c r="K216" s="2" t="s">
        <v>598</v>
      </c>
      <c r="L216" s="2" t="s">
        <v>598</v>
      </c>
      <c r="M216" s="2" t="s">
        <v>598</v>
      </c>
      <c r="N216" s="2" t="s">
        <v>598</v>
      </c>
      <c r="O216" s="2" t="s">
        <v>598</v>
      </c>
      <c r="P216" s="2" t="s">
        <v>598</v>
      </c>
      <c r="Q216" s="2" t="s">
        <v>599</v>
      </c>
      <c r="R216" s="2" t="s">
        <v>598</v>
      </c>
      <c r="S216" s="2" t="s">
        <v>598</v>
      </c>
      <c r="T216" s="2" t="s">
        <v>598</v>
      </c>
      <c r="U216" s="2" t="s">
        <v>598</v>
      </c>
      <c r="V216" s="2" t="s">
        <v>598</v>
      </c>
      <c r="Y216" s="20">
        <f t="shared" si="3"/>
        <v>0</v>
      </c>
    </row>
    <row r="217" spans="1:25" ht="15" customHeight="1" x14ac:dyDescent="0.25">
      <c r="A217" s="2" t="s">
        <v>314</v>
      </c>
      <c r="B217" s="2" t="s">
        <v>315</v>
      </c>
      <c r="C217" s="2">
        <v>2014</v>
      </c>
      <c r="D217" s="2" t="s">
        <v>599</v>
      </c>
      <c r="E217" s="2" t="s">
        <v>598</v>
      </c>
      <c r="F217" s="2" t="s">
        <v>598</v>
      </c>
      <c r="G217" s="2" t="s">
        <v>598</v>
      </c>
      <c r="H217" s="2" t="s">
        <v>598</v>
      </c>
      <c r="I217" s="2" t="s">
        <v>598</v>
      </c>
      <c r="J217" s="2" t="s">
        <v>599</v>
      </c>
      <c r="K217" s="2" t="s">
        <v>598</v>
      </c>
      <c r="L217" s="2" t="s">
        <v>598</v>
      </c>
      <c r="M217" s="2" t="s">
        <v>598</v>
      </c>
      <c r="N217" s="2" t="s">
        <v>598</v>
      </c>
      <c r="O217" s="2" t="s">
        <v>598</v>
      </c>
      <c r="P217" s="2" t="s">
        <v>598</v>
      </c>
      <c r="Q217" s="2" t="s">
        <v>599</v>
      </c>
      <c r="R217" s="2" t="s">
        <v>598</v>
      </c>
      <c r="S217" s="2" t="s">
        <v>598</v>
      </c>
      <c r="T217" s="2" t="s">
        <v>598</v>
      </c>
      <c r="U217" s="2" t="s">
        <v>598</v>
      </c>
      <c r="V217" s="2" t="s">
        <v>598</v>
      </c>
      <c r="Y217" s="20">
        <f t="shared" si="3"/>
        <v>0</v>
      </c>
    </row>
    <row r="218" spans="1:25" ht="15" customHeight="1" x14ac:dyDescent="0.25">
      <c r="A218" s="2" t="s">
        <v>316</v>
      </c>
      <c r="B218" s="2" t="s">
        <v>317</v>
      </c>
      <c r="C218" s="2">
        <v>2014</v>
      </c>
      <c r="D218" s="2" t="s">
        <v>599</v>
      </c>
      <c r="E218" s="2" t="s">
        <v>598</v>
      </c>
      <c r="F218" s="2" t="s">
        <v>598</v>
      </c>
      <c r="G218" s="2" t="s">
        <v>598</v>
      </c>
      <c r="H218" s="2" t="s">
        <v>598</v>
      </c>
      <c r="I218" s="2" t="s">
        <v>598</v>
      </c>
      <c r="J218" s="2" t="s">
        <v>599</v>
      </c>
      <c r="K218" s="2" t="s">
        <v>598</v>
      </c>
      <c r="L218" s="2" t="s">
        <v>598</v>
      </c>
      <c r="M218" s="2" t="s">
        <v>598</v>
      </c>
      <c r="N218" s="2" t="s">
        <v>598</v>
      </c>
      <c r="O218" s="2" t="s">
        <v>598</v>
      </c>
      <c r="P218" s="2" t="s">
        <v>598</v>
      </c>
      <c r="Q218" s="2" t="s">
        <v>599</v>
      </c>
      <c r="R218" s="2" t="s">
        <v>598</v>
      </c>
      <c r="S218" s="2" t="s">
        <v>598</v>
      </c>
      <c r="T218" s="2" t="s">
        <v>598</v>
      </c>
      <c r="U218" s="2" t="s">
        <v>598</v>
      </c>
      <c r="V218" s="2" t="s">
        <v>598</v>
      </c>
      <c r="Y218" s="20">
        <f t="shared" si="3"/>
        <v>0</v>
      </c>
    </row>
    <row r="219" spans="1:25"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Y219" s="20">
        <f t="shared" si="3"/>
        <v>0</v>
      </c>
    </row>
    <row r="220" spans="1:25" ht="15" customHeight="1" x14ac:dyDescent="0.25">
      <c r="A220" s="2" t="s">
        <v>320</v>
      </c>
      <c r="B220" s="2" t="s">
        <v>321</v>
      </c>
      <c r="C220" s="2">
        <v>2014</v>
      </c>
      <c r="D220" s="2" t="s">
        <v>697</v>
      </c>
      <c r="E220" s="2" t="s">
        <v>658</v>
      </c>
      <c r="F220" s="2">
        <v>15.8</v>
      </c>
      <c r="G220" s="2" t="s">
        <v>598</v>
      </c>
      <c r="H220" s="2">
        <v>0</v>
      </c>
      <c r="I220" s="2">
        <v>100</v>
      </c>
      <c r="J220" s="2" t="s">
        <v>599</v>
      </c>
      <c r="K220" s="2" t="s">
        <v>598</v>
      </c>
      <c r="L220" s="2" t="s">
        <v>598</v>
      </c>
      <c r="M220" s="2" t="s">
        <v>598</v>
      </c>
      <c r="N220" s="2" t="s">
        <v>598</v>
      </c>
      <c r="O220" s="2" t="s">
        <v>598</v>
      </c>
      <c r="P220" s="2" t="s">
        <v>598</v>
      </c>
      <c r="Q220" s="2" t="s">
        <v>599</v>
      </c>
      <c r="R220" s="2" t="s">
        <v>598</v>
      </c>
      <c r="S220" s="2" t="s">
        <v>598</v>
      </c>
      <c r="T220" s="2" t="s">
        <v>598</v>
      </c>
      <c r="U220" s="2" t="s">
        <v>598</v>
      </c>
      <c r="V220" s="2" t="s">
        <v>598</v>
      </c>
      <c r="Y220" s="20">
        <f t="shared" si="3"/>
        <v>15.8</v>
      </c>
    </row>
    <row r="221" spans="1:25" ht="15" customHeight="1" x14ac:dyDescent="0.25">
      <c r="A221" s="2" t="s">
        <v>322</v>
      </c>
      <c r="B221" s="2" t="s">
        <v>323</v>
      </c>
      <c r="C221" s="2">
        <v>2014</v>
      </c>
      <c r="D221" s="2" t="s">
        <v>599</v>
      </c>
      <c r="E221" s="2" t="s">
        <v>598</v>
      </c>
      <c r="F221" s="2" t="s">
        <v>598</v>
      </c>
      <c r="G221" s="2" t="s">
        <v>598</v>
      </c>
      <c r="H221" s="2" t="s">
        <v>598</v>
      </c>
      <c r="I221" s="2" t="s">
        <v>598</v>
      </c>
      <c r="J221" s="2" t="s">
        <v>599</v>
      </c>
      <c r="K221" s="2" t="s">
        <v>598</v>
      </c>
      <c r="L221" s="2" t="s">
        <v>598</v>
      </c>
      <c r="M221" s="2" t="s">
        <v>598</v>
      </c>
      <c r="N221" s="2" t="s">
        <v>598</v>
      </c>
      <c r="O221" s="2" t="s">
        <v>598</v>
      </c>
      <c r="P221" s="2" t="s">
        <v>598</v>
      </c>
      <c r="Q221" s="2" t="s">
        <v>599</v>
      </c>
      <c r="R221" s="2" t="s">
        <v>598</v>
      </c>
      <c r="S221" s="2" t="s">
        <v>598</v>
      </c>
      <c r="T221" s="2" t="s">
        <v>598</v>
      </c>
      <c r="U221" s="2" t="s">
        <v>598</v>
      </c>
      <c r="V221" s="2" t="s">
        <v>598</v>
      </c>
      <c r="Y221" s="20">
        <f t="shared" si="3"/>
        <v>0</v>
      </c>
    </row>
    <row r="222" spans="1:25" ht="15" customHeight="1" x14ac:dyDescent="0.25">
      <c r="A222" s="2" t="s">
        <v>322</v>
      </c>
      <c r="B222" s="2" t="s">
        <v>324</v>
      </c>
      <c r="C222" s="2">
        <v>2014</v>
      </c>
      <c r="D222" s="2" t="s">
        <v>698</v>
      </c>
      <c r="E222" s="2" t="s">
        <v>658</v>
      </c>
      <c r="F222" s="2">
        <v>3.8</v>
      </c>
      <c r="G222" s="2" t="s">
        <v>677</v>
      </c>
      <c r="H222" s="2">
        <v>0.86</v>
      </c>
      <c r="I222" s="2" t="s">
        <v>598</v>
      </c>
      <c r="J222" s="2" t="s">
        <v>599</v>
      </c>
      <c r="K222" s="2" t="s">
        <v>598</v>
      </c>
      <c r="L222" s="2" t="s">
        <v>598</v>
      </c>
      <c r="M222" s="2" t="s">
        <v>598</v>
      </c>
      <c r="N222" s="2" t="s">
        <v>598</v>
      </c>
      <c r="O222" s="2" t="s">
        <v>598</v>
      </c>
      <c r="P222" s="2" t="s">
        <v>598</v>
      </c>
      <c r="Q222" s="2" t="s">
        <v>599</v>
      </c>
      <c r="R222" s="2" t="s">
        <v>598</v>
      </c>
      <c r="S222" s="2" t="s">
        <v>598</v>
      </c>
      <c r="T222" s="2" t="s">
        <v>598</v>
      </c>
      <c r="U222" s="2" t="s">
        <v>598</v>
      </c>
      <c r="V222" s="2" t="s">
        <v>598</v>
      </c>
      <c r="Y222" s="20">
        <f t="shared" si="3"/>
        <v>4.66</v>
      </c>
    </row>
    <row r="223" spans="1:25" ht="15" customHeight="1" x14ac:dyDescent="0.25">
      <c r="A223" s="2" t="s">
        <v>322</v>
      </c>
      <c r="B223" s="2" t="s">
        <v>325</v>
      </c>
      <c r="C223" s="2">
        <v>2014</v>
      </c>
      <c r="D223" s="2" t="s">
        <v>699</v>
      </c>
      <c r="E223" s="2" t="s">
        <v>658</v>
      </c>
      <c r="F223" s="2">
        <v>1.64</v>
      </c>
      <c r="G223" s="2" t="s">
        <v>598</v>
      </c>
      <c r="H223" s="2" t="s">
        <v>598</v>
      </c>
      <c r="I223" s="2" t="s">
        <v>598</v>
      </c>
      <c r="J223" s="2" t="s">
        <v>599</v>
      </c>
      <c r="K223" s="2" t="s">
        <v>598</v>
      </c>
      <c r="L223" s="2" t="s">
        <v>598</v>
      </c>
      <c r="M223" s="2" t="s">
        <v>598</v>
      </c>
      <c r="N223" s="2" t="s">
        <v>598</v>
      </c>
      <c r="O223" s="2" t="s">
        <v>598</v>
      </c>
      <c r="P223" s="2" t="s">
        <v>598</v>
      </c>
      <c r="Q223" s="2" t="s">
        <v>599</v>
      </c>
      <c r="R223" s="2" t="s">
        <v>598</v>
      </c>
      <c r="S223" s="2" t="s">
        <v>598</v>
      </c>
      <c r="T223" s="2" t="s">
        <v>598</v>
      </c>
      <c r="U223" s="2" t="s">
        <v>598</v>
      </c>
      <c r="V223" s="2" t="s">
        <v>598</v>
      </c>
      <c r="Y223" s="20">
        <f t="shared" si="3"/>
        <v>1.64</v>
      </c>
    </row>
    <row r="224" spans="1:25" ht="15" customHeight="1" x14ac:dyDescent="0.25">
      <c r="A224" s="2" t="s">
        <v>322</v>
      </c>
      <c r="B224" s="2" t="s">
        <v>326</v>
      </c>
      <c r="C224" s="2">
        <v>2014</v>
      </c>
      <c r="D224" s="2" t="s">
        <v>599</v>
      </c>
      <c r="E224" s="2" t="s">
        <v>598</v>
      </c>
      <c r="F224" s="2" t="s">
        <v>598</v>
      </c>
      <c r="G224" s="2" t="s">
        <v>598</v>
      </c>
      <c r="H224" s="2" t="s">
        <v>598</v>
      </c>
      <c r="I224" s="2" t="s">
        <v>598</v>
      </c>
      <c r="J224" s="2" t="s">
        <v>599</v>
      </c>
      <c r="K224" s="2" t="s">
        <v>598</v>
      </c>
      <c r="L224" s="2" t="s">
        <v>598</v>
      </c>
      <c r="M224" s="2" t="s">
        <v>598</v>
      </c>
      <c r="N224" s="2" t="s">
        <v>598</v>
      </c>
      <c r="O224" s="2" t="s">
        <v>598</v>
      </c>
      <c r="P224" s="2" t="s">
        <v>598</v>
      </c>
      <c r="Q224" s="2" t="s">
        <v>599</v>
      </c>
      <c r="R224" s="2" t="s">
        <v>598</v>
      </c>
      <c r="S224" s="2" t="s">
        <v>598</v>
      </c>
      <c r="T224" s="2" t="s">
        <v>598</v>
      </c>
      <c r="U224" s="2" t="s">
        <v>598</v>
      </c>
      <c r="V224" s="2" t="s">
        <v>598</v>
      </c>
      <c r="Y224" s="20">
        <f t="shared" si="3"/>
        <v>0</v>
      </c>
    </row>
    <row r="225" spans="1:25"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Y225" s="20">
        <f t="shared" si="3"/>
        <v>0</v>
      </c>
    </row>
    <row r="226" spans="1:25"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Y226" s="20">
        <f t="shared" si="3"/>
        <v>0</v>
      </c>
    </row>
    <row r="227" spans="1:25" ht="15" customHeight="1" x14ac:dyDescent="0.25">
      <c r="A227" s="2" t="s">
        <v>331</v>
      </c>
      <c r="B227" s="2" t="s">
        <v>332</v>
      </c>
      <c r="C227" s="2">
        <v>2014</v>
      </c>
      <c r="D227" s="2" t="s">
        <v>599</v>
      </c>
      <c r="E227" s="2" t="s">
        <v>598</v>
      </c>
      <c r="F227" s="2" t="s">
        <v>598</v>
      </c>
      <c r="G227" s="2" t="s">
        <v>598</v>
      </c>
      <c r="H227" s="2" t="s">
        <v>598</v>
      </c>
      <c r="I227" s="2" t="s">
        <v>598</v>
      </c>
      <c r="J227" s="2" t="s">
        <v>599</v>
      </c>
      <c r="K227" s="2" t="s">
        <v>598</v>
      </c>
      <c r="L227" s="2" t="s">
        <v>598</v>
      </c>
      <c r="M227" s="2" t="s">
        <v>598</v>
      </c>
      <c r="N227" s="2" t="s">
        <v>598</v>
      </c>
      <c r="O227" s="2" t="s">
        <v>598</v>
      </c>
      <c r="P227" s="2" t="s">
        <v>598</v>
      </c>
      <c r="Q227" s="2" t="s">
        <v>599</v>
      </c>
      <c r="R227" s="2" t="s">
        <v>598</v>
      </c>
      <c r="S227" s="2" t="s">
        <v>598</v>
      </c>
      <c r="T227" s="2" t="s">
        <v>598</v>
      </c>
      <c r="U227" s="2" t="s">
        <v>598</v>
      </c>
      <c r="V227" s="2" t="s">
        <v>598</v>
      </c>
      <c r="Y227" s="20">
        <f t="shared" si="3"/>
        <v>0</v>
      </c>
    </row>
    <row r="228" spans="1:25" ht="15" customHeight="1" x14ac:dyDescent="0.25">
      <c r="A228" s="2" t="s">
        <v>331</v>
      </c>
      <c r="B228" s="2" t="s">
        <v>333</v>
      </c>
      <c r="C228" s="2">
        <v>2014</v>
      </c>
      <c r="D228" s="2" t="s">
        <v>599</v>
      </c>
      <c r="E228" s="2" t="s">
        <v>598</v>
      </c>
      <c r="F228" s="2" t="s">
        <v>598</v>
      </c>
      <c r="G228" s="2" t="s">
        <v>598</v>
      </c>
      <c r="H228" s="2" t="s">
        <v>598</v>
      </c>
      <c r="I228" s="2" t="s">
        <v>598</v>
      </c>
      <c r="J228" s="2" t="s">
        <v>599</v>
      </c>
      <c r="K228" s="2" t="s">
        <v>598</v>
      </c>
      <c r="L228" s="2" t="s">
        <v>598</v>
      </c>
      <c r="M228" s="2" t="s">
        <v>598</v>
      </c>
      <c r="N228" s="2" t="s">
        <v>598</v>
      </c>
      <c r="O228" s="2" t="s">
        <v>598</v>
      </c>
      <c r="P228" s="2" t="s">
        <v>598</v>
      </c>
      <c r="Q228" s="2" t="s">
        <v>599</v>
      </c>
      <c r="R228" s="2" t="s">
        <v>598</v>
      </c>
      <c r="S228" s="2" t="s">
        <v>598</v>
      </c>
      <c r="T228" s="2" t="s">
        <v>598</v>
      </c>
      <c r="U228" s="2" t="s">
        <v>598</v>
      </c>
      <c r="V228" s="2" t="s">
        <v>598</v>
      </c>
      <c r="Y228" s="20">
        <f t="shared" si="3"/>
        <v>0</v>
      </c>
    </row>
    <row r="229" spans="1:25" ht="15" customHeight="1" x14ac:dyDescent="0.25">
      <c r="A229" s="2" t="s">
        <v>331</v>
      </c>
      <c r="B229" s="2" t="s">
        <v>334</v>
      </c>
      <c r="C229" s="2">
        <v>2014</v>
      </c>
      <c r="D229" s="2" t="s">
        <v>599</v>
      </c>
      <c r="E229" s="2" t="s">
        <v>598</v>
      </c>
      <c r="F229" s="2" t="s">
        <v>598</v>
      </c>
      <c r="G229" s="2" t="s">
        <v>598</v>
      </c>
      <c r="H229" s="2" t="s">
        <v>598</v>
      </c>
      <c r="I229" s="2" t="s">
        <v>598</v>
      </c>
      <c r="J229" s="2" t="s">
        <v>599</v>
      </c>
      <c r="K229" s="2" t="s">
        <v>598</v>
      </c>
      <c r="L229" s="2" t="s">
        <v>598</v>
      </c>
      <c r="M229" s="2" t="s">
        <v>598</v>
      </c>
      <c r="N229" s="2" t="s">
        <v>598</v>
      </c>
      <c r="O229" s="2" t="s">
        <v>598</v>
      </c>
      <c r="P229" s="2" t="s">
        <v>598</v>
      </c>
      <c r="Q229" s="2" t="s">
        <v>599</v>
      </c>
      <c r="R229" s="2" t="s">
        <v>598</v>
      </c>
      <c r="S229" s="2" t="s">
        <v>598</v>
      </c>
      <c r="T229" s="2" t="s">
        <v>598</v>
      </c>
      <c r="U229" s="2" t="s">
        <v>598</v>
      </c>
      <c r="V229" s="2" t="s">
        <v>598</v>
      </c>
      <c r="Y229" s="20">
        <f t="shared" si="3"/>
        <v>0</v>
      </c>
    </row>
    <row r="230" spans="1:25" ht="15" customHeight="1" x14ac:dyDescent="0.25">
      <c r="A230" s="2" t="s">
        <v>331</v>
      </c>
      <c r="B230" s="2" t="s">
        <v>335</v>
      </c>
      <c r="C230" s="2">
        <v>2014</v>
      </c>
      <c r="D230" s="2" t="s">
        <v>599</v>
      </c>
      <c r="E230" s="2" t="s">
        <v>598</v>
      </c>
      <c r="F230" s="2" t="s">
        <v>598</v>
      </c>
      <c r="G230" s="2" t="s">
        <v>598</v>
      </c>
      <c r="H230" s="2" t="s">
        <v>598</v>
      </c>
      <c r="I230" s="2" t="s">
        <v>598</v>
      </c>
      <c r="J230" s="2" t="s">
        <v>599</v>
      </c>
      <c r="K230" s="2" t="s">
        <v>598</v>
      </c>
      <c r="L230" s="2" t="s">
        <v>598</v>
      </c>
      <c r="M230" s="2" t="s">
        <v>598</v>
      </c>
      <c r="N230" s="2" t="s">
        <v>598</v>
      </c>
      <c r="O230" s="2" t="s">
        <v>598</v>
      </c>
      <c r="P230" s="2" t="s">
        <v>598</v>
      </c>
      <c r="Q230" s="2" t="s">
        <v>599</v>
      </c>
      <c r="R230" s="2" t="s">
        <v>598</v>
      </c>
      <c r="S230" s="2" t="s">
        <v>598</v>
      </c>
      <c r="T230" s="2" t="s">
        <v>598</v>
      </c>
      <c r="U230" s="2" t="s">
        <v>598</v>
      </c>
      <c r="V230" s="2" t="s">
        <v>598</v>
      </c>
      <c r="Y230" s="20">
        <f t="shared" si="3"/>
        <v>0</v>
      </c>
    </row>
    <row r="231" spans="1:25" ht="15" customHeight="1" x14ac:dyDescent="0.25">
      <c r="A231" s="2" t="s">
        <v>331</v>
      </c>
      <c r="B231" s="2" t="s">
        <v>336</v>
      </c>
      <c r="C231" s="2">
        <v>2014</v>
      </c>
      <c r="D231" s="2" t="s">
        <v>599</v>
      </c>
      <c r="E231" s="2" t="s">
        <v>598</v>
      </c>
      <c r="F231" s="2" t="s">
        <v>598</v>
      </c>
      <c r="G231" s="2" t="s">
        <v>598</v>
      </c>
      <c r="H231" s="2" t="s">
        <v>598</v>
      </c>
      <c r="I231" s="2" t="s">
        <v>598</v>
      </c>
      <c r="J231" s="2" t="s">
        <v>599</v>
      </c>
      <c r="K231" s="2" t="s">
        <v>598</v>
      </c>
      <c r="L231" s="2" t="s">
        <v>598</v>
      </c>
      <c r="M231" s="2" t="s">
        <v>598</v>
      </c>
      <c r="N231" s="2" t="s">
        <v>598</v>
      </c>
      <c r="O231" s="2" t="s">
        <v>598</v>
      </c>
      <c r="P231" s="2" t="s">
        <v>598</v>
      </c>
      <c r="Q231" s="2" t="s">
        <v>599</v>
      </c>
      <c r="R231" s="2" t="s">
        <v>598</v>
      </c>
      <c r="S231" s="2" t="s">
        <v>598</v>
      </c>
      <c r="T231" s="2" t="s">
        <v>598</v>
      </c>
      <c r="U231" s="2" t="s">
        <v>598</v>
      </c>
      <c r="V231" s="2" t="s">
        <v>598</v>
      </c>
      <c r="Y231" s="20">
        <f t="shared" si="3"/>
        <v>0</v>
      </c>
    </row>
    <row r="232" spans="1:25" ht="15" customHeight="1" x14ac:dyDescent="0.25">
      <c r="A232" s="2" t="s">
        <v>331</v>
      </c>
      <c r="B232" s="2" t="s">
        <v>337</v>
      </c>
      <c r="C232" s="2">
        <v>2014</v>
      </c>
      <c r="D232" s="2" t="s">
        <v>599</v>
      </c>
      <c r="E232" s="2" t="s">
        <v>598</v>
      </c>
      <c r="F232" s="2" t="s">
        <v>598</v>
      </c>
      <c r="G232" s="2" t="s">
        <v>598</v>
      </c>
      <c r="H232" s="2" t="s">
        <v>598</v>
      </c>
      <c r="I232" s="2" t="s">
        <v>598</v>
      </c>
      <c r="J232" s="2" t="s">
        <v>599</v>
      </c>
      <c r="K232" s="2" t="s">
        <v>598</v>
      </c>
      <c r="L232" s="2" t="s">
        <v>598</v>
      </c>
      <c r="M232" s="2" t="s">
        <v>598</v>
      </c>
      <c r="N232" s="2" t="s">
        <v>598</v>
      </c>
      <c r="O232" s="2" t="s">
        <v>598</v>
      </c>
      <c r="P232" s="2" t="s">
        <v>598</v>
      </c>
      <c r="Q232" s="2" t="s">
        <v>599</v>
      </c>
      <c r="R232" s="2" t="s">
        <v>598</v>
      </c>
      <c r="S232" s="2" t="s">
        <v>598</v>
      </c>
      <c r="T232" s="2" t="s">
        <v>598</v>
      </c>
      <c r="U232" s="2" t="s">
        <v>598</v>
      </c>
      <c r="V232" s="2" t="s">
        <v>598</v>
      </c>
      <c r="Y232" s="20">
        <f t="shared" si="3"/>
        <v>0</v>
      </c>
    </row>
    <row r="233" spans="1:25" ht="15" customHeight="1" x14ac:dyDescent="0.25">
      <c r="A233" s="2" t="s">
        <v>331</v>
      </c>
      <c r="B233" s="2" t="s">
        <v>338</v>
      </c>
      <c r="C233" s="2">
        <v>2014</v>
      </c>
      <c r="D233" s="2" t="s">
        <v>599</v>
      </c>
      <c r="E233" s="2" t="s">
        <v>598</v>
      </c>
      <c r="F233" s="2" t="s">
        <v>598</v>
      </c>
      <c r="G233" s="2" t="s">
        <v>598</v>
      </c>
      <c r="H233" s="2" t="s">
        <v>598</v>
      </c>
      <c r="I233" s="2" t="s">
        <v>598</v>
      </c>
      <c r="J233" s="2" t="s">
        <v>599</v>
      </c>
      <c r="K233" s="2" t="s">
        <v>598</v>
      </c>
      <c r="L233" s="2" t="s">
        <v>598</v>
      </c>
      <c r="M233" s="2" t="s">
        <v>598</v>
      </c>
      <c r="N233" s="2" t="s">
        <v>598</v>
      </c>
      <c r="O233" s="2" t="s">
        <v>598</v>
      </c>
      <c r="P233" s="2" t="s">
        <v>598</v>
      </c>
      <c r="Q233" s="2" t="s">
        <v>599</v>
      </c>
      <c r="R233" s="2" t="s">
        <v>598</v>
      </c>
      <c r="S233" s="2" t="s">
        <v>598</v>
      </c>
      <c r="T233" s="2" t="s">
        <v>598</v>
      </c>
      <c r="U233" s="2" t="s">
        <v>598</v>
      </c>
      <c r="V233" s="2" t="s">
        <v>598</v>
      </c>
      <c r="Y233" s="20">
        <f t="shared" si="3"/>
        <v>0</v>
      </c>
    </row>
    <row r="234" spans="1:25" ht="15" customHeight="1" x14ac:dyDescent="0.25">
      <c r="A234" s="2" t="s">
        <v>331</v>
      </c>
      <c r="B234" s="2" t="s">
        <v>339</v>
      </c>
      <c r="C234" s="2">
        <v>2014</v>
      </c>
      <c r="D234" s="2" t="s">
        <v>700</v>
      </c>
      <c r="E234" s="2" t="s">
        <v>685</v>
      </c>
      <c r="F234" s="2">
        <v>0.46600000000000003</v>
      </c>
      <c r="G234" s="2" t="s">
        <v>598</v>
      </c>
      <c r="H234" s="2" t="s">
        <v>598</v>
      </c>
      <c r="I234" s="2">
        <v>100</v>
      </c>
      <c r="J234" s="2" t="s">
        <v>599</v>
      </c>
      <c r="K234" s="2" t="s">
        <v>598</v>
      </c>
      <c r="L234" s="2" t="s">
        <v>598</v>
      </c>
      <c r="M234" s="2" t="s">
        <v>598</v>
      </c>
      <c r="N234" s="2" t="s">
        <v>598</v>
      </c>
      <c r="O234" s="2" t="s">
        <v>598</v>
      </c>
      <c r="P234" s="2" t="s">
        <v>598</v>
      </c>
      <c r="Q234" s="2" t="s">
        <v>599</v>
      </c>
      <c r="R234" s="2" t="s">
        <v>598</v>
      </c>
      <c r="S234" s="2" t="s">
        <v>598</v>
      </c>
      <c r="T234" s="2" t="s">
        <v>598</v>
      </c>
      <c r="U234" s="2" t="s">
        <v>598</v>
      </c>
      <c r="V234" s="2" t="s">
        <v>598</v>
      </c>
      <c r="Y234" s="20">
        <f t="shared" si="3"/>
        <v>0.46600000000000003</v>
      </c>
    </row>
    <row r="235" spans="1:25" ht="15" customHeight="1" x14ac:dyDescent="0.25">
      <c r="A235" s="2" t="s">
        <v>331</v>
      </c>
      <c r="B235" s="2" t="s">
        <v>340</v>
      </c>
      <c r="C235" s="2">
        <v>2014</v>
      </c>
      <c r="D235" s="2" t="s">
        <v>599</v>
      </c>
      <c r="E235" s="2" t="s">
        <v>598</v>
      </c>
      <c r="F235" s="2" t="s">
        <v>598</v>
      </c>
      <c r="G235" s="2" t="s">
        <v>598</v>
      </c>
      <c r="H235" s="2" t="s">
        <v>598</v>
      </c>
      <c r="I235" s="2" t="s">
        <v>598</v>
      </c>
      <c r="J235" s="2" t="s">
        <v>599</v>
      </c>
      <c r="K235" s="2" t="s">
        <v>598</v>
      </c>
      <c r="L235" s="2" t="s">
        <v>598</v>
      </c>
      <c r="M235" s="2" t="s">
        <v>598</v>
      </c>
      <c r="N235" s="2" t="s">
        <v>598</v>
      </c>
      <c r="O235" s="2" t="s">
        <v>598</v>
      </c>
      <c r="P235" s="2" t="s">
        <v>598</v>
      </c>
      <c r="Q235" s="2" t="s">
        <v>599</v>
      </c>
      <c r="R235" s="2" t="s">
        <v>598</v>
      </c>
      <c r="S235" s="2" t="s">
        <v>598</v>
      </c>
      <c r="T235" s="2" t="s">
        <v>598</v>
      </c>
      <c r="U235" s="2" t="s">
        <v>598</v>
      </c>
      <c r="V235" s="2" t="s">
        <v>598</v>
      </c>
      <c r="Y235" s="20">
        <f t="shared" si="3"/>
        <v>0</v>
      </c>
    </row>
    <row r="236" spans="1:25" ht="15" customHeight="1" x14ac:dyDescent="0.25">
      <c r="A236" s="2" t="s">
        <v>331</v>
      </c>
      <c r="B236" s="2" t="s">
        <v>341</v>
      </c>
      <c r="C236" s="2">
        <v>2014</v>
      </c>
      <c r="D236" s="2" t="s">
        <v>599</v>
      </c>
      <c r="E236" s="2" t="s">
        <v>598</v>
      </c>
      <c r="F236" s="2" t="s">
        <v>598</v>
      </c>
      <c r="G236" s="2" t="s">
        <v>598</v>
      </c>
      <c r="H236" s="2" t="s">
        <v>598</v>
      </c>
      <c r="I236" s="2" t="s">
        <v>598</v>
      </c>
      <c r="J236" s="2" t="s">
        <v>599</v>
      </c>
      <c r="K236" s="2" t="s">
        <v>598</v>
      </c>
      <c r="L236" s="2" t="s">
        <v>598</v>
      </c>
      <c r="M236" s="2" t="s">
        <v>598</v>
      </c>
      <c r="N236" s="2" t="s">
        <v>598</v>
      </c>
      <c r="O236" s="2" t="s">
        <v>598</v>
      </c>
      <c r="P236" s="2" t="s">
        <v>598</v>
      </c>
      <c r="Q236" s="2" t="s">
        <v>599</v>
      </c>
      <c r="R236" s="2" t="s">
        <v>598</v>
      </c>
      <c r="S236" s="2" t="s">
        <v>598</v>
      </c>
      <c r="T236" s="2" t="s">
        <v>598</v>
      </c>
      <c r="U236" s="2" t="s">
        <v>598</v>
      </c>
      <c r="V236" s="2" t="s">
        <v>598</v>
      </c>
      <c r="Y236" s="20">
        <f t="shared" si="3"/>
        <v>0</v>
      </c>
    </row>
    <row r="237" spans="1:25" ht="15" customHeight="1" x14ac:dyDescent="0.25">
      <c r="A237" s="2" t="s">
        <v>331</v>
      </c>
      <c r="B237" s="2" t="s">
        <v>342</v>
      </c>
      <c r="C237" s="2">
        <v>2014</v>
      </c>
      <c r="D237" s="2" t="s">
        <v>599</v>
      </c>
      <c r="E237" s="2" t="s">
        <v>598</v>
      </c>
      <c r="F237" s="2" t="s">
        <v>598</v>
      </c>
      <c r="G237" s="2" t="s">
        <v>598</v>
      </c>
      <c r="H237" s="2" t="s">
        <v>598</v>
      </c>
      <c r="I237" s="2" t="s">
        <v>598</v>
      </c>
      <c r="J237" s="2" t="s">
        <v>599</v>
      </c>
      <c r="K237" s="2" t="s">
        <v>598</v>
      </c>
      <c r="L237" s="2" t="s">
        <v>598</v>
      </c>
      <c r="M237" s="2" t="s">
        <v>598</v>
      </c>
      <c r="N237" s="2" t="s">
        <v>598</v>
      </c>
      <c r="O237" s="2" t="s">
        <v>598</v>
      </c>
      <c r="P237" s="2" t="s">
        <v>598</v>
      </c>
      <c r="Q237" s="2" t="s">
        <v>599</v>
      </c>
      <c r="R237" s="2" t="s">
        <v>598</v>
      </c>
      <c r="S237" s="2" t="s">
        <v>598</v>
      </c>
      <c r="T237" s="2" t="s">
        <v>598</v>
      </c>
      <c r="U237" s="2" t="s">
        <v>598</v>
      </c>
      <c r="V237" s="2" t="s">
        <v>598</v>
      </c>
      <c r="Y237" s="20">
        <f t="shared" si="3"/>
        <v>0</v>
      </c>
    </row>
    <row r="238" spans="1:25" ht="15" customHeight="1" x14ac:dyDescent="0.25">
      <c r="A238" s="2" t="s">
        <v>331</v>
      </c>
      <c r="B238" s="2" t="s">
        <v>343</v>
      </c>
      <c r="C238" s="2">
        <v>2014</v>
      </c>
      <c r="D238" s="2" t="s">
        <v>599</v>
      </c>
      <c r="E238" s="2" t="s">
        <v>598</v>
      </c>
      <c r="F238" s="2" t="s">
        <v>598</v>
      </c>
      <c r="G238" s="2" t="s">
        <v>598</v>
      </c>
      <c r="H238" s="2" t="s">
        <v>598</v>
      </c>
      <c r="I238" s="2" t="s">
        <v>598</v>
      </c>
      <c r="J238" s="2" t="s">
        <v>599</v>
      </c>
      <c r="K238" s="2" t="s">
        <v>598</v>
      </c>
      <c r="L238" s="2" t="s">
        <v>598</v>
      </c>
      <c r="M238" s="2" t="s">
        <v>598</v>
      </c>
      <c r="N238" s="2" t="s">
        <v>598</v>
      </c>
      <c r="O238" s="2" t="s">
        <v>598</v>
      </c>
      <c r="P238" s="2" t="s">
        <v>598</v>
      </c>
      <c r="Q238" s="2" t="s">
        <v>599</v>
      </c>
      <c r="R238" s="2" t="s">
        <v>598</v>
      </c>
      <c r="S238" s="2" t="s">
        <v>598</v>
      </c>
      <c r="T238" s="2" t="s">
        <v>598</v>
      </c>
      <c r="U238" s="2" t="s">
        <v>598</v>
      </c>
      <c r="V238" s="2" t="s">
        <v>598</v>
      </c>
      <c r="Y238" s="20">
        <f t="shared" si="3"/>
        <v>0</v>
      </c>
    </row>
    <row r="239" spans="1:25"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Y239" s="20">
        <f t="shared" si="3"/>
        <v>0</v>
      </c>
    </row>
    <row r="240" spans="1:25"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Y240" s="20">
        <f t="shared" si="3"/>
        <v>0</v>
      </c>
    </row>
    <row r="241" spans="1:25" ht="15" customHeight="1" x14ac:dyDescent="0.25">
      <c r="A241" s="2" t="s">
        <v>346</v>
      </c>
      <c r="B241" s="2" t="s">
        <v>347</v>
      </c>
      <c r="C241" s="2">
        <v>2014</v>
      </c>
      <c r="D241" s="2" t="s">
        <v>599</v>
      </c>
      <c r="E241" s="2" t="s">
        <v>598</v>
      </c>
      <c r="F241" s="2" t="s">
        <v>598</v>
      </c>
      <c r="G241" s="2" t="s">
        <v>598</v>
      </c>
      <c r="H241" s="2" t="s">
        <v>598</v>
      </c>
      <c r="I241" s="2" t="s">
        <v>598</v>
      </c>
      <c r="J241" s="2" t="s">
        <v>599</v>
      </c>
      <c r="K241" s="2" t="s">
        <v>598</v>
      </c>
      <c r="L241" s="2" t="s">
        <v>598</v>
      </c>
      <c r="M241" s="2" t="s">
        <v>598</v>
      </c>
      <c r="N241" s="2" t="s">
        <v>598</v>
      </c>
      <c r="O241" s="2" t="s">
        <v>598</v>
      </c>
      <c r="P241" s="2" t="s">
        <v>598</v>
      </c>
      <c r="Q241" s="2" t="s">
        <v>599</v>
      </c>
      <c r="R241" s="2" t="s">
        <v>598</v>
      </c>
      <c r="S241" s="2" t="s">
        <v>598</v>
      </c>
      <c r="T241" s="2" t="s">
        <v>598</v>
      </c>
      <c r="U241" s="2" t="s">
        <v>598</v>
      </c>
      <c r="V241" s="2" t="s">
        <v>598</v>
      </c>
      <c r="Y241" s="20">
        <f t="shared" si="3"/>
        <v>0</v>
      </c>
    </row>
    <row r="242" spans="1:25" ht="15" customHeight="1" x14ac:dyDescent="0.25">
      <c r="A242" s="2" t="s">
        <v>346</v>
      </c>
      <c r="B242" s="2" t="s">
        <v>348</v>
      </c>
      <c r="C242" s="2">
        <v>2014</v>
      </c>
      <c r="D242" s="2" t="s">
        <v>599</v>
      </c>
      <c r="E242" s="2" t="s">
        <v>598</v>
      </c>
      <c r="F242" s="2" t="s">
        <v>598</v>
      </c>
      <c r="G242" s="2" t="s">
        <v>598</v>
      </c>
      <c r="H242" s="2" t="s">
        <v>598</v>
      </c>
      <c r="I242" s="2" t="s">
        <v>598</v>
      </c>
      <c r="J242" s="2" t="s">
        <v>599</v>
      </c>
      <c r="K242" s="2" t="s">
        <v>598</v>
      </c>
      <c r="L242" s="2" t="s">
        <v>598</v>
      </c>
      <c r="M242" s="2" t="s">
        <v>598</v>
      </c>
      <c r="N242" s="2" t="s">
        <v>598</v>
      </c>
      <c r="O242" s="2" t="s">
        <v>598</v>
      </c>
      <c r="P242" s="2" t="s">
        <v>598</v>
      </c>
      <c r="Q242" s="2" t="s">
        <v>599</v>
      </c>
      <c r="R242" s="2" t="s">
        <v>598</v>
      </c>
      <c r="S242" s="2" t="s">
        <v>598</v>
      </c>
      <c r="T242" s="2" t="s">
        <v>598</v>
      </c>
      <c r="U242" s="2" t="s">
        <v>598</v>
      </c>
      <c r="V242" s="2" t="s">
        <v>598</v>
      </c>
      <c r="Y242" s="20">
        <f t="shared" si="3"/>
        <v>0</v>
      </c>
    </row>
    <row r="243" spans="1:25" ht="15" customHeight="1" x14ac:dyDescent="0.25">
      <c r="A243" s="2" t="s">
        <v>349</v>
      </c>
      <c r="B243" s="2" t="s">
        <v>350</v>
      </c>
      <c r="C243" s="2">
        <v>2014</v>
      </c>
      <c r="D243" s="2" t="s">
        <v>599</v>
      </c>
      <c r="E243" s="2" t="s">
        <v>598</v>
      </c>
      <c r="F243" s="2" t="s">
        <v>598</v>
      </c>
      <c r="G243" s="2" t="s">
        <v>598</v>
      </c>
      <c r="H243" s="2" t="s">
        <v>598</v>
      </c>
      <c r="I243" s="2" t="s">
        <v>598</v>
      </c>
      <c r="J243" s="2" t="s">
        <v>599</v>
      </c>
      <c r="K243" s="2" t="s">
        <v>598</v>
      </c>
      <c r="L243" s="2" t="s">
        <v>598</v>
      </c>
      <c r="M243" s="2" t="s">
        <v>598</v>
      </c>
      <c r="N243" s="2" t="s">
        <v>598</v>
      </c>
      <c r="O243" s="2" t="s">
        <v>598</v>
      </c>
      <c r="P243" s="2" t="s">
        <v>598</v>
      </c>
      <c r="Q243" s="2" t="s">
        <v>599</v>
      </c>
      <c r="R243" s="2" t="s">
        <v>598</v>
      </c>
      <c r="S243" s="2" t="s">
        <v>598</v>
      </c>
      <c r="T243" s="2" t="s">
        <v>598</v>
      </c>
      <c r="U243" s="2" t="s">
        <v>598</v>
      </c>
      <c r="V243" s="2" t="s">
        <v>598</v>
      </c>
      <c r="Y243" s="20">
        <f t="shared" si="3"/>
        <v>0</v>
      </c>
    </row>
    <row r="244" spans="1:25" ht="15" customHeight="1" x14ac:dyDescent="0.25">
      <c r="A244" s="2" t="s">
        <v>351</v>
      </c>
      <c r="B244" s="2" t="s">
        <v>352</v>
      </c>
      <c r="C244" s="2">
        <v>2014</v>
      </c>
      <c r="D244" s="2" t="s">
        <v>599</v>
      </c>
      <c r="E244" s="2" t="s">
        <v>598</v>
      </c>
      <c r="F244" s="2" t="s">
        <v>598</v>
      </c>
      <c r="G244" s="2" t="s">
        <v>598</v>
      </c>
      <c r="H244" s="2" t="s">
        <v>598</v>
      </c>
      <c r="I244" s="2" t="s">
        <v>598</v>
      </c>
      <c r="J244" s="2" t="s">
        <v>599</v>
      </c>
      <c r="K244" s="2" t="s">
        <v>598</v>
      </c>
      <c r="L244" s="2" t="s">
        <v>598</v>
      </c>
      <c r="M244" s="2" t="s">
        <v>598</v>
      </c>
      <c r="N244" s="2" t="s">
        <v>598</v>
      </c>
      <c r="O244" s="2" t="s">
        <v>598</v>
      </c>
      <c r="P244" s="2" t="s">
        <v>598</v>
      </c>
      <c r="Q244" s="2" t="s">
        <v>599</v>
      </c>
      <c r="R244" s="2" t="s">
        <v>598</v>
      </c>
      <c r="S244" s="2" t="s">
        <v>598</v>
      </c>
      <c r="T244" s="2" t="s">
        <v>598</v>
      </c>
      <c r="U244" s="2" t="s">
        <v>598</v>
      </c>
      <c r="V244" s="2" t="s">
        <v>598</v>
      </c>
      <c r="Y244" s="20">
        <f t="shared" si="3"/>
        <v>0</v>
      </c>
    </row>
    <row r="245" spans="1:25" ht="15" customHeight="1" x14ac:dyDescent="0.25">
      <c r="A245" s="2" t="s">
        <v>353</v>
      </c>
      <c r="B245" s="2" t="s">
        <v>354</v>
      </c>
      <c r="C245" s="2">
        <v>2014</v>
      </c>
      <c r="D245" s="2" t="s">
        <v>599</v>
      </c>
      <c r="E245" s="2" t="s">
        <v>598</v>
      </c>
      <c r="F245" s="2" t="s">
        <v>598</v>
      </c>
      <c r="G245" s="2" t="s">
        <v>598</v>
      </c>
      <c r="H245" s="2" t="s">
        <v>598</v>
      </c>
      <c r="I245" s="2" t="s">
        <v>598</v>
      </c>
      <c r="J245" s="2" t="s">
        <v>599</v>
      </c>
      <c r="K245" s="2" t="s">
        <v>598</v>
      </c>
      <c r="L245" s="2" t="s">
        <v>598</v>
      </c>
      <c r="M245" s="2" t="s">
        <v>598</v>
      </c>
      <c r="N245" s="2" t="s">
        <v>598</v>
      </c>
      <c r="O245" s="2" t="s">
        <v>598</v>
      </c>
      <c r="P245" s="2" t="s">
        <v>598</v>
      </c>
      <c r="Q245" s="2" t="s">
        <v>599</v>
      </c>
      <c r="R245" s="2" t="s">
        <v>598</v>
      </c>
      <c r="S245" s="2" t="s">
        <v>598</v>
      </c>
      <c r="T245" s="2" t="s">
        <v>598</v>
      </c>
      <c r="U245" s="2" t="s">
        <v>598</v>
      </c>
      <c r="V245" s="2" t="s">
        <v>598</v>
      </c>
      <c r="Y245" s="20">
        <f t="shared" si="3"/>
        <v>0</v>
      </c>
    </row>
    <row r="246" spans="1:25" ht="15" customHeight="1" x14ac:dyDescent="0.25">
      <c r="A246" s="2" t="s">
        <v>355</v>
      </c>
      <c r="B246" s="2" t="s">
        <v>356</v>
      </c>
      <c r="C246" s="2">
        <v>2014</v>
      </c>
      <c r="D246" s="2" t="s">
        <v>599</v>
      </c>
      <c r="E246" s="2" t="s">
        <v>598</v>
      </c>
      <c r="F246" s="2" t="s">
        <v>598</v>
      </c>
      <c r="G246" s="2" t="s">
        <v>598</v>
      </c>
      <c r="H246" s="2" t="s">
        <v>598</v>
      </c>
      <c r="I246" s="2" t="s">
        <v>598</v>
      </c>
      <c r="J246" s="2" t="s">
        <v>599</v>
      </c>
      <c r="K246" s="2" t="s">
        <v>598</v>
      </c>
      <c r="L246" s="2" t="s">
        <v>598</v>
      </c>
      <c r="M246" s="2" t="s">
        <v>598</v>
      </c>
      <c r="N246" s="2" t="s">
        <v>598</v>
      </c>
      <c r="O246" s="2" t="s">
        <v>598</v>
      </c>
      <c r="P246" s="2" t="s">
        <v>598</v>
      </c>
      <c r="Q246" s="2" t="s">
        <v>599</v>
      </c>
      <c r="R246" s="2" t="s">
        <v>598</v>
      </c>
      <c r="S246" s="2" t="s">
        <v>598</v>
      </c>
      <c r="T246" s="2" t="s">
        <v>598</v>
      </c>
      <c r="U246" s="2" t="s">
        <v>598</v>
      </c>
      <c r="V246" s="2" t="s">
        <v>598</v>
      </c>
      <c r="Y246" s="20">
        <f t="shared" si="3"/>
        <v>0</v>
      </c>
    </row>
    <row r="247" spans="1:25" ht="15" customHeight="1" x14ac:dyDescent="0.2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Y247" s="20">
        <f t="shared" si="3"/>
        <v>0</v>
      </c>
    </row>
    <row r="248" spans="1:25" ht="15" customHeight="1" x14ac:dyDescent="0.2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Y248" s="20">
        <f t="shared" si="3"/>
        <v>0</v>
      </c>
    </row>
    <row r="249" spans="1:25" ht="15" customHeight="1" x14ac:dyDescent="0.2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Y249" s="20">
        <f t="shared" si="3"/>
        <v>0</v>
      </c>
    </row>
    <row r="250" spans="1:25" ht="15" customHeight="1" x14ac:dyDescent="0.2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Y250" s="20">
        <f t="shared" si="3"/>
        <v>0</v>
      </c>
    </row>
    <row r="251" spans="1:25" ht="15" customHeight="1" x14ac:dyDescent="0.25">
      <c r="A251" s="2" t="s">
        <v>357</v>
      </c>
      <c r="B251" s="2" t="s">
        <v>362</v>
      </c>
      <c r="C251" s="2">
        <v>2014</v>
      </c>
      <c r="D251" s="2" t="s">
        <v>599</v>
      </c>
      <c r="E251" s="2" t="s">
        <v>598</v>
      </c>
      <c r="F251" s="2" t="s">
        <v>598</v>
      </c>
      <c r="G251" s="2" t="s">
        <v>598</v>
      </c>
      <c r="H251" s="2" t="s">
        <v>598</v>
      </c>
      <c r="I251" s="2" t="s">
        <v>598</v>
      </c>
      <c r="J251" s="2" t="s">
        <v>599</v>
      </c>
      <c r="K251" s="2" t="s">
        <v>598</v>
      </c>
      <c r="L251" s="2" t="s">
        <v>598</v>
      </c>
      <c r="M251" s="2" t="s">
        <v>598</v>
      </c>
      <c r="N251" s="2" t="s">
        <v>598</v>
      </c>
      <c r="O251" s="2" t="s">
        <v>598</v>
      </c>
      <c r="P251" s="2" t="s">
        <v>598</v>
      </c>
      <c r="Q251" s="2" t="s">
        <v>599</v>
      </c>
      <c r="R251" s="2" t="s">
        <v>598</v>
      </c>
      <c r="S251" s="2" t="s">
        <v>598</v>
      </c>
      <c r="T251" s="2" t="s">
        <v>598</v>
      </c>
      <c r="U251" s="2" t="s">
        <v>598</v>
      </c>
      <c r="V251" s="2" t="s">
        <v>598</v>
      </c>
      <c r="Y251" s="20">
        <f t="shared" si="3"/>
        <v>0</v>
      </c>
    </row>
    <row r="252" spans="1:25" ht="15" customHeight="1" x14ac:dyDescent="0.25">
      <c r="A252" s="2" t="s">
        <v>357</v>
      </c>
      <c r="B252" s="2" t="s">
        <v>363</v>
      </c>
      <c r="C252" s="2">
        <v>2014</v>
      </c>
      <c r="D252" s="2" t="s">
        <v>599</v>
      </c>
      <c r="E252" s="2" t="s">
        <v>598</v>
      </c>
      <c r="F252" s="2" t="s">
        <v>598</v>
      </c>
      <c r="G252" s="2" t="s">
        <v>598</v>
      </c>
      <c r="H252" s="2" t="s">
        <v>598</v>
      </c>
      <c r="I252" s="2" t="s">
        <v>598</v>
      </c>
      <c r="J252" s="2" t="s">
        <v>599</v>
      </c>
      <c r="K252" s="2" t="s">
        <v>598</v>
      </c>
      <c r="L252" s="2" t="s">
        <v>598</v>
      </c>
      <c r="M252" s="2" t="s">
        <v>598</v>
      </c>
      <c r="N252" s="2" t="s">
        <v>598</v>
      </c>
      <c r="O252" s="2" t="s">
        <v>598</v>
      </c>
      <c r="P252" s="2" t="s">
        <v>598</v>
      </c>
      <c r="Q252" s="2" t="s">
        <v>599</v>
      </c>
      <c r="R252" s="2" t="s">
        <v>598</v>
      </c>
      <c r="S252" s="2" t="s">
        <v>598</v>
      </c>
      <c r="T252" s="2" t="s">
        <v>598</v>
      </c>
      <c r="U252" s="2" t="s">
        <v>598</v>
      </c>
      <c r="V252" s="2" t="s">
        <v>598</v>
      </c>
      <c r="Y252" s="20">
        <f t="shared" si="3"/>
        <v>0</v>
      </c>
    </row>
    <row r="253" spans="1:25" ht="15" customHeight="1" x14ac:dyDescent="0.25">
      <c r="A253" s="2" t="s">
        <v>357</v>
      </c>
      <c r="B253" s="2" t="s">
        <v>364</v>
      </c>
      <c r="C253" s="2">
        <v>2014</v>
      </c>
      <c r="D253" s="2" t="s">
        <v>599</v>
      </c>
      <c r="E253" s="2" t="s">
        <v>598</v>
      </c>
      <c r="F253" s="2" t="s">
        <v>598</v>
      </c>
      <c r="G253" s="2" t="s">
        <v>598</v>
      </c>
      <c r="H253" s="2" t="s">
        <v>598</v>
      </c>
      <c r="I253" s="2" t="s">
        <v>598</v>
      </c>
      <c r="J253" s="2" t="s">
        <v>599</v>
      </c>
      <c r="K253" s="2" t="s">
        <v>598</v>
      </c>
      <c r="L253" s="2" t="s">
        <v>598</v>
      </c>
      <c r="M253" s="2" t="s">
        <v>598</v>
      </c>
      <c r="N253" s="2" t="s">
        <v>598</v>
      </c>
      <c r="O253" s="2" t="s">
        <v>598</v>
      </c>
      <c r="P253" s="2" t="s">
        <v>598</v>
      </c>
      <c r="Q253" s="2" t="s">
        <v>599</v>
      </c>
      <c r="R253" s="2" t="s">
        <v>598</v>
      </c>
      <c r="S253" s="2" t="s">
        <v>598</v>
      </c>
      <c r="T253" s="2" t="s">
        <v>598</v>
      </c>
      <c r="U253" s="2" t="s">
        <v>598</v>
      </c>
      <c r="V253" s="2" t="s">
        <v>598</v>
      </c>
      <c r="Y253" s="20">
        <f t="shared" si="3"/>
        <v>0</v>
      </c>
    </row>
    <row r="254" spans="1:25" ht="15" customHeight="1" x14ac:dyDescent="0.25">
      <c r="A254" s="2" t="s">
        <v>357</v>
      </c>
      <c r="B254" s="2" t="s">
        <v>365</v>
      </c>
      <c r="C254" s="2">
        <v>2014</v>
      </c>
      <c r="D254" s="2" t="s">
        <v>599</v>
      </c>
      <c r="E254" s="2" t="s">
        <v>598</v>
      </c>
      <c r="F254" s="2" t="s">
        <v>598</v>
      </c>
      <c r="G254" s="2" t="s">
        <v>598</v>
      </c>
      <c r="H254" s="2" t="s">
        <v>598</v>
      </c>
      <c r="I254" s="2" t="s">
        <v>598</v>
      </c>
      <c r="J254" s="2" t="s">
        <v>599</v>
      </c>
      <c r="K254" s="2" t="s">
        <v>598</v>
      </c>
      <c r="L254" s="2" t="s">
        <v>598</v>
      </c>
      <c r="M254" s="2" t="s">
        <v>598</v>
      </c>
      <c r="N254" s="2" t="s">
        <v>598</v>
      </c>
      <c r="O254" s="2" t="s">
        <v>598</v>
      </c>
      <c r="P254" s="2" t="s">
        <v>598</v>
      </c>
      <c r="Q254" s="2" t="s">
        <v>599</v>
      </c>
      <c r="R254" s="2" t="s">
        <v>598</v>
      </c>
      <c r="S254" s="2" t="s">
        <v>598</v>
      </c>
      <c r="T254" s="2" t="s">
        <v>598</v>
      </c>
      <c r="U254" s="2" t="s">
        <v>598</v>
      </c>
      <c r="V254" s="2" t="s">
        <v>598</v>
      </c>
      <c r="Y254" s="20">
        <f t="shared" si="3"/>
        <v>0</v>
      </c>
    </row>
    <row r="255" spans="1:25" ht="15" customHeight="1" x14ac:dyDescent="0.25">
      <c r="A255" s="2" t="s">
        <v>357</v>
      </c>
      <c r="B255" s="2" t="s">
        <v>366</v>
      </c>
      <c r="C255" s="2">
        <v>2014</v>
      </c>
      <c r="D255" s="2" t="s">
        <v>599</v>
      </c>
      <c r="E255" s="2" t="s">
        <v>598</v>
      </c>
      <c r="F255" s="2" t="s">
        <v>598</v>
      </c>
      <c r="G255" s="2" t="s">
        <v>598</v>
      </c>
      <c r="H255" s="2" t="s">
        <v>598</v>
      </c>
      <c r="I255" s="2" t="s">
        <v>598</v>
      </c>
      <c r="J255" s="2" t="s">
        <v>599</v>
      </c>
      <c r="K255" s="2" t="s">
        <v>598</v>
      </c>
      <c r="L255" s="2" t="s">
        <v>598</v>
      </c>
      <c r="M255" s="2" t="s">
        <v>598</v>
      </c>
      <c r="N255" s="2" t="s">
        <v>598</v>
      </c>
      <c r="O255" s="2" t="s">
        <v>598</v>
      </c>
      <c r="P255" s="2" t="s">
        <v>598</v>
      </c>
      <c r="Q255" s="2" t="s">
        <v>599</v>
      </c>
      <c r="R255" s="2" t="s">
        <v>598</v>
      </c>
      <c r="S255" s="2" t="s">
        <v>598</v>
      </c>
      <c r="T255" s="2" t="s">
        <v>598</v>
      </c>
      <c r="U255" s="2" t="s">
        <v>598</v>
      </c>
      <c r="V255" s="2" t="s">
        <v>598</v>
      </c>
      <c r="Y255" s="20">
        <f t="shared" si="3"/>
        <v>0</v>
      </c>
    </row>
    <row r="256" spans="1:25" ht="15" customHeight="1" x14ac:dyDescent="0.25">
      <c r="A256" s="2" t="s">
        <v>357</v>
      </c>
      <c r="B256" s="2" t="s">
        <v>367</v>
      </c>
      <c r="C256" s="2">
        <v>2014</v>
      </c>
      <c r="D256" s="2" t="s">
        <v>599</v>
      </c>
      <c r="E256" s="2" t="s">
        <v>598</v>
      </c>
      <c r="F256" s="2" t="s">
        <v>598</v>
      </c>
      <c r="G256" s="2" t="s">
        <v>598</v>
      </c>
      <c r="H256" s="2" t="s">
        <v>598</v>
      </c>
      <c r="I256" s="2" t="s">
        <v>598</v>
      </c>
      <c r="J256" s="2" t="s">
        <v>599</v>
      </c>
      <c r="K256" s="2" t="s">
        <v>598</v>
      </c>
      <c r="L256" s="2" t="s">
        <v>598</v>
      </c>
      <c r="M256" s="2" t="s">
        <v>598</v>
      </c>
      <c r="N256" s="2" t="s">
        <v>598</v>
      </c>
      <c r="O256" s="2" t="s">
        <v>598</v>
      </c>
      <c r="P256" s="2" t="s">
        <v>598</v>
      </c>
      <c r="Q256" s="2" t="s">
        <v>599</v>
      </c>
      <c r="R256" s="2" t="s">
        <v>598</v>
      </c>
      <c r="S256" s="2" t="s">
        <v>598</v>
      </c>
      <c r="T256" s="2" t="s">
        <v>598</v>
      </c>
      <c r="U256" s="2" t="s">
        <v>598</v>
      </c>
      <c r="V256" s="2" t="s">
        <v>598</v>
      </c>
      <c r="Y256" s="20">
        <f t="shared" si="3"/>
        <v>0</v>
      </c>
    </row>
    <row r="257" spans="1:25" ht="15" customHeight="1" x14ac:dyDescent="0.25">
      <c r="A257" s="2" t="s">
        <v>357</v>
      </c>
      <c r="B257" s="2" t="s">
        <v>368</v>
      </c>
      <c r="C257" s="2">
        <v>2014</v>
      </c>
      <c r="D257" s="2" t="s">
        <v>599</v>
      </c>
      <c r="E257" s="2" t="s">
        <v>598</v>
      </c>
      <c r="F257" s="2" t="s">
        <v>598</v>
      </c>
      <c r="G257" s="2" t="s">
        <v>598</v>
      </c>
      <c r="H257" s="2" t="s">
        <v>598</v>
      </c>
      <c r="I257" s="2" t="s">
        <v>598</v>
      </c>
      <c r="J257" s="2" t="s">
        <v>599</v>
      </c>
      <c r="K257" s="2" t="s">
        <v>598</v>
      </c>
      <c r="L257" s="2" t="s">
        <v>598</v>
      </c>
      <c r="M257" s="2" t="s">
        <v>598</v>
      </c>
      <c r="N257" s="2" t="s">
        <v>598</v>
      </c>
      <c r="O257" s="2" t="s">
        <v>598</v>
      </c>
      <c r="P257" s="2" t="s">
        <v>598</v>
      </c>
      <c r="Q257" s="2" t="s">
        <v>599</v>
      </c>
      <c r="R257" s="2" t="s">
        <v>598</v>
      </c>
      <c r="S257" s="2" t="s">
        <v>598</v>
      </c>
      <c r="T257" s="2" t="s">
        <v>598</v>
      </c>
      <c r="U257" s="2" t="s">
        <v>598</v>
      </c>
      <c r="V257" s="2" t="s">
        <v>598</v>
      </c>
      <c r="Y257" s="20">
        <f t="shared" si="3"/>
        <v>0</v>
      </c>
    </row>
    <row r="258" spans="1:25" ht="15" customHeight="1" x14ac:dyDescent="0.25">
      <c r="A258" s="2" t="s">
        <v>357</v>
      </c>
      <c r="B258" s="2" t="s">
        <v>369</v>
      </c>
      <c r="C258" s="2">
        <v>2014</v>
      </c>
      <c r="D258" s="2" t="s">
        <v>599</v>
      </c>
      <c r="E258" s="2" t="s">
        <v>598</v>
      </c>
      <c r="F258" s="2" t="s">
        <v>598</v>
      </c>
      <c r="G258" s="2" t="s">
        <v>598</v>
      </c>
      <c r="H258" s="2" t="s">
        <v>598</v>
      </c>
      <c r="I258" s="2" t="s">
        <v>598</v>
      </c>
      <c r="J258" s="2" t="s">
        <v>599</v>
      </c>
      <c r="K258" s="2" t="s">
        <v>598</v>
      </c>
      <c r="L258" s="2" t="s">
        <v>598</v>
      </c>
      <c r="M258" s="2" t="s">
        <v>598</v>
      </c>
      <c r="N258" s="2" t="s">
        <v>598</v>
      </c>
      <c r="O258" s="2" t="s">
        <v>598</v>
      </c>
      <c r="P258" s="2" t="s">
        <v>598</v>
      </c>
      <c r="Q258" s="2" t="s">
        <v>599</v>
      </c>
      <c r="R258" s="2" t="s">
        <v>598</v>
      </c>
      <c r="S258" s="2" t="s">
        <v>598</v>
      </c>
      <c r="T258" s="2" t="s">
        <v>598</v>
      </c>
      <c r="U258" s="2" t="s">
        <v>598</v>
      </c>
      <c r="V258" s="2" t="s">
        <v>598</v>
      </c>
      <c r="Y258" s="20">
        <f t="shared" si="3"/>
        <v>0</v>
      </c>
    </row>
    <row r="259" spans="1:25" ht="15" customHeight="1" x14ac:dyDescent="0.25">
      <c r="A259" s="2" t="s">
        <v>357</v>
      </c>
      <c r="B259" s="2" t="s">
        <v>370</v>
      </c>
      <c r="C259" s="2">
        <v>2014</v>
      </c>
      <c r="D259" s="2" t="s">
        <v>599</v>
      </c>
      <c r="E259" s="2" t="s">
        <v>598</v>
      </c>
      <c r="F259" s="2" t="s">
        <v>598</v>
      </c>
      <c r="G259" s="2" t="s">
        <v>598</v>
      </c>
      <c r="H259" s="2" t="s">
        <v>598</v>
      </c>
      <c r="I259" s="2" t="s">
        <v>598</v>
      </c>
      <c r="J259" s="2" t="s">
        <v>599</v>
      </c>
      <c r="K259" s="2" t="s">
        <v>598</v>
      </c>
      <c r="L259" s="2" t="s">
        <v>598</v>
      </c>
      <c r="M259" s="2" t="s">
        <v>598</v>
      </c>
      <c r="N259" s="2" t="s">
        <v>598</v>
      </c>
      <c r="O259" s="2" t="s">
        <v>598</v>
      </c>
      <c r="P259" s="2" t="s">
        <v>598</v>
      </c>
      <c r="Q259" s="2" t="s">
        <v>599</v>
      </c>
      <c r="R259" s="2" t="s">
        <v>598</v>
      </c>
      <c r="S259" s="2" t="s">
        <v>598</v>
      </c>
      <c r="T259" s="2" t="s">
        <v>598</v>
      </c>
      <c r="U259" s="2" t="s">
        <v>598</v>
      </c>
      <c r="V259" s="2" t="s">
        <v>598</v>
      </c>
      <c r="Y259" s="20">
        <f t="shared" ref="Y259:Y322" si="4">IFERROR(F259/1,0)+IFERROR(H259/1,0)+IFERROR(L259/1,0)+IFERROR(N259/1,0)+IFERROR(S259/1,0)+IFERROR(U259/1,0)</f>
        <v>0</v>
      </c>
    </row>
    <row r="260" spans="1:25" ht="15" customHeight="1" x14ac:dyDescent="0.25">
      <c r="A260" s="2" t="s">
        <v>357</v>
      </c>
      <c r="B260" s="2" t="s">
        <v>371</v>
      </c>
      <c r="C260" s="2">
        <v>2014</v>
      </c>
      <c r="D260" s="2" t="s">
        <v>599</v>
      </c>
      <c r="E260" s="2" t="s">
        <v>598</v>
      </c>
      <c r="F260" s="2" t="s">
        <v>598</v>
      </c>
      <c r="G260" s="2" t="s">
        <v>598</v>
      </c>
      <c r="H260" s="2" t="s">
        <v>598</v>
      </c>
      <c r="I260" s="2" t="s">
        <v>598</v>
      </c>
      <c r="J260" s="2" t="s">
        <v>599</v>
      </c>
      <c r="K260" s="2" t="s">
        <v>598</v>
      </c>
      <c r="L260" s="2" t="s">
        <v>598</v>
      </c>
      <c r="M260" s="2" t="s">
        <v>598</v>
      </c>
      <c r="N260" s="2" t="s">
        <v>598</v>
      </c>
      <c r="O260" s="2" t="s">
        <v>598</v>
      </c>
      <c r="P260" s="2" t="s">
        <v>598</v>
      </c>
      <c r="Q260" s="2" t="s">
        <v>599</v>
      </c>
      <c r="R260" s="2" t="s">
        <v>598</v>
      </c>
      <c r="S260" s="2" t="s">
        <v>598</v>
      </c>
      <c r="T260" s="2" t="s">
        <v>598</v>
      </c>
      <c r="U260" s="2" t="s">
        <v>598</v>
      </c>
      <c r="V260" s="2" t="s">
        <v>598</v>
      </c>
      <c r="Y260" s="20">
        <f t="shared" si="4"/>
        <v>0</v>
      </c>
    </row>
    <row r="261" spans="1:25" ht="15" customHeight="1" x14ac:dyDescent="0.25">
      <c r="A261" s="2" t="s">
        <v>357</v>
      </c>
      <c r="B261" s="2" t="s">
        <v>372</v>
      </c>
      <c r="C261" s="2">
        <v>2014</v>
      </c>
      <c r="D261" s="2" t="s">
        <v>599</v>
      </c>
      <c r="E261" s="2" t="s">
        <v>598</v>
      </c>
      <c r="F261" s="2" t="s">
        <v>598</v>
      </c>
      <c r="G261" s="2" t="s">
        <v>598</v>
      </c>
      <c r="H261" s="2" t="s">
        <v>598</v>
      </c>
      <c r="I261" s="2" t="s">
        <v>598</v>
      </c>
      <c r="J261" s="2" t="s">
        <v>599</v>
      </c>
      <c r="K261" s="2" t="s">
        <v>598</v>
      </c>
      <c r="L261" s="2" t="s">
        <v>598</v>
      </c>
      <c r="M261" s="2" t="s">
        <v>598</v>
      </c>
      <c r="N261" s="2" t="s">
        <v>598</v>
      </c>
      <c r="O261" s="2" t="s">
        <v>598</v>
      </c>
      <c r="P261" s="2" t="s">
        <v>598</v>
      </c>
      <c r="Q261" s="2" t="s">
        <v>599</v>
      </c>
      <c r="R261" s="2" t="s">
        <v>598</v>
      </c>
      <c r="S261" s="2" t="s">
        <v>598</v>
      </c>
      <c r="T261" s="2" t="s">
        <v>598</v>
      </c>
      <c r="U261" s="2" t="s">
        <v>598</v>
      </c>
      <c r="V261" s="2" t="s">
        <v>598</v>
      </c>
      <c r="Y261" s="20">
        <f t="shared" si="4"/>
        <v>0</v>
      </c>
    </row>
    <row r="262" spans="1:25" ht="15" customHeight="1" x14ac:dyDescent="0.25">
      <c r="A262" s="2" t="s">
        <v>357</v>
      </c>
      <c r="B262" s="2" t="s">
        <v>373</v>
      </c>
      <c r="C262" s="2">
        <v>2014</v>
      </c>
      <c r="D262" s="2" t="s">
        <v>599</v>
      </c>
      <c r="E262" s="2" t="s">
        <v>598</v>
      </c>
      <c r="F262" s="2" t="s">
        <v>598</v>
      </c>
      <c r="G262" s="2" t="s">
        <v>598</v>
      </c>
      <c r="H262" s="2" t="s">
        <v>598</v>
      </c>
      <c r="I262" s="2" t="s">
        <v>598</v>
      </c>
      <c r="J262" s="2" t="s">
        <v>599</v>
      </c>
      <c r="K262" s="2" t="s">
        <v>598</v>
      </c>
      <c r="L262" s="2" t="s">
        <v>598</v>
      </c>
      <c r="M262" s="2" t="s">
        <v>598</v>
      </c>
      <c r="N262" s="2" t="s">
        <v>598</v>
      </c>
      <c r="O262" s="2" t="s">
        <v>598</v>
      </c>
      <c r="P262" s="2" t="s">
        <v>598</v>
      </c>
      <c r="Q262" s="2" t="s">
        <v>599</v>
      </c>
      <c r="R262" s="2" t="s">
        <v>598</v>
      </c>
      <c r="S262" s="2" t="s">
        <v>598</v>
      </c>
      <c r="T262" s="2" t="s">
        <v>598</v>
      </c>
      <c r="U262" s="2" t="s">
        <v>598</v>
      </c>
      <c r="V262" s="2" t="s">
        <v>598</v>
      </c>
      <c r="Y262" s="20">
        <f t="shared" si="4"/>
        <v>0</v>
      </c>
    </row>
    <row r="263" spans="1:25" ht="15" customHeight="1" x14ac:dyDescent="0.25">
      <c r="A263" s="2" t="s">
        <v>357</v>
      </c>
      <c r="B263" s="2" t="s">
        <v>374</v>
      </c>
      <c r="C263" s="2">
        <v>2014</v>
      </c>
      <c r="D263" s="2" t="s">
        <v>599</v>
      </c>
      <c r="E263" s="2" t="s">
        <v>598</v>
      </c>
      <c r="F263" s="2" t="s">
        <v>598</v>
      </c>
      <c r="G263" s="2" t="s">
        <v>598</v>
      </c>
      <c r="H263" s="2" t="s">
        <v>598</v>
      </c>
      <c r="I263" s="2" t="s">
        <v>598</v>
      </c>
      <c r="J263" s="2" t="s">
        <v>599</v>
      </c>
      <c r="K263" s="2" t="s">
        <v>598</v>
      </c>
      <c r="L263" s="2" t="s">
        <v>598</v>
      </c>
      <c r="M263" s="2" t="s">
        <v>598</v>
      </c>
      <c r="N263" s="2" t="s">
        <v>598</v>
      </c>
      <c r="O263" s="2" t="s">
        <v>598</v>
      </c>
      <c r="P263" s="2" t="s">
        <v>598</v>
      </c>
      <c r="Q263" s="2" t="s">
        <v>599</v>
      </c>
      <c r="R263" s="2" t="s">
        <v>598</v>
      </c>
      <c r="S263" s="2" t="s">
        <v>598</v>
      </c>
      <c r="T263" s="2" t="s">
        <v>598</v>
      </c>
      <c r="U263" s="2" t="s">
        <v>598</v>
      </c>
      <c r="V263" s="2" t="s">
        <v>598</v>
      </c>
      <c r="Y263" s="20">
        <f t="shared" si="4"/>
        <v>0</v>
      </c>
    </row>
    <row r="264" spans="1:25" ht="15" customHeight="1" x14ac:dyDescent="0.25">
      <c r="A264" s="2" t="s">
        <v>357</v>
      </c>
      <c r="B264" s="2" t="s">
        <v>375</v>
      </c>
      <c r="C264" s="2">
        <v>2014</v>
      </c>
      <c r="D264" s="2" t="s">
        <v>599</v>
      </c>
      <c r="E264" s="2" t="s">
        <v>598</v>
      </c>
      <c r="F264" s="2" t="s">
        <v>598</v>
      </c>
      <c r="G264" s="2" t="s">
        <v>598</v>
      </c>
      <c r="H264" s="2" t="s">
        <v>598</v>
      </c>
      <c r="I264" s="2" t="s">
        <v>598</v>
      </c>
      <c r="J264" s="2" t="s">
        <v>599</v>
      </c>
      <c r="K264" s="2" t="s">
        <v>598</v>
      </c>
      <c r="L264" s="2" t="s">
        <v>598</v>
      </c>
      <c r="M264" s="2" t="s">
        <v>598</v>
      </c>
      <c r="N264" s="2" t="s">
        <v>598</v>
      </c>
      <c r="O264" s="2" t="s">
        <v>598</v>
      </c>
      <c r="P264" s="2" t="s">
        <v>598</v>
      </c>
      <c r="Q264" s="2" t="s">
        <v>599</v>
      </c>
      <c r="R264" s="2" t="s">
        <v>598</v>
      </c>
      <c r="S264" s="2" t="s">
        <v>598</v>
      </c>
      <c r="T264" s="2" t="s">
        <v>598</v>
      </c>
      <c r="U264" s="2" t="s">
        <v>598</v>
      </c>
      <c r="V264" s="2" t="s">
        <v>598</v>
      </c>
      <c r="Y264" s="20">
        <f t="shared" si="4"/>
        <v>0</v>
      </c>
    </row>
    <row r="265" spans="1:25" ht="15" customHeight="1" x14ac:dyDescent="0.25">
      <c r="A265" s="2" t="s">
        <v>376</v>
      </c>
      <c r="B265" s="2" t="s">
        <v>377</v>
      </c>
      <c r="C265" s="2">
        <v>2014</v>
      </c>
      <c r="D265" s="2" t="s">
        <v>599</v>
      </c>
      <c r="E265" s="2" t="s">
        <v>598</v>
      </c>
      <c r="F265" s="2" t="s">
        <v>598</v>
      </c>
      <c r="G265" s="2" t="s">
        <v>598</v>
      </c>
      <c r="H265" s="2" t="s">
        <v>598</v>
      </c>
      <c r="I265" s="2" t="s">
        <v>598</v>
      </c>
      <c r="J265" s="2" t="s">
        <v>599</v>
      </c>
      <c r="K265" s="2" t="s">
        <v>598</v>
      </c>
      <c r="L265" s="2" t="s">
        <v>598</v>
      </c>
      <c r="M265" s="2" t="s">
        <v>598</v>
      </c>
      <c r="N265" s="2" t="s">
        <v>598</v>
      </c>
      <c r="O265" s="2" t="s">
        <v>598</v>
      </c>
      <c r="P265" s="2" t="s">
        <v>598</v>
      </c>
      <c r="Q265" s="2" t="s">
        <v>599</v>
      </c>
      <c r="R265" s="2" t="s">
        <v>598</v>
      </c>
      <c r="S265" s="2" t="s">
        <v>598</v>
      </c>
      <c r="T265" s="2" t="s">
        <v>598</v>
      </c>
      <c r="U265" s="2" t="s">
        <v>598</v>
      </c>
      <c r="V265" s="2" t="s">
        <v>598</v>
      </c>
      <c r="Y265" s="20">
        <f t="shared" si="4"/>
        <v>0</v>
      </c>
    </row>
    <row r="266" spans="1:25" ht="15" customHeight="1" x14ac:dyDescent="0.25">
      <c r="A266" s="2" t="s">
        <v>376</v>
      </c>
      <c r="B266" s="2" t="s">
        <v>378</v>
      </c>
      <c r="C266" s="2">
        <v>2014</v>
      </c>
      <c r="D266" s="2" t="s">
        <v>599</v>
      </c>
      <c r="E266" s="2" t="s">
        <v>598</v>
      </c>
      <c r="F266" s="2" t="s">
        <v>598</v>
      </c>
      <c r="G266" s="2" t="s">
        <v>598</v>
      </c>
      <c r="H266" s="2" t="s">
        <v>598</v>
      </c>
      <c r="I266" s="2" t="s">
        <v>598</v>
      </c>
      <c r="J266" s="2" t="s">
        <v>599</v>
      </c>
      <c r="K266" s="2" t="s">
        <v>598</v>
      </c>
      <c r="L266" s="2" t="s">
        <v>598</v>
      </c>
      <c r="M266" s="2" t="s">
        <v>598</v>
      </c>
      <c r="N266" s="2" t="s">
        <v>598</v>
      </c>
      <c r="O266" s="2" t="s">
        <v>598</v>
      </c>
      <c r="P266" s="2" t="s">
        <v>598</v>
      </c>
      <c r="Q266" s="2" t="s">
        <v>599</v>
      </c>
      <c r="R266" s="2" t="s">
        <v>598</v>
      </c>
      <c r="S266" s="2" t="s">
        <v>598</v>
      </c>
      <c r="T266" s="2" t="s">
        <v>598</v>
      </c>
      <c r="U266" s="2" t="s">
        <v>598</v>
      </c>
      <c r="V266" s="2" t="s">
        <v>598</v>
      </c>
      <c r="Y266" s="20">
        <f t="shared" si="4"/>
        <v>0</v>
      </c>
    </row>
    <row r="267" spans="1:25" ht="15" customHeight="1" x14ac:dyDescent="0.25">
      <c r="A267" s="2" t="s">
        <v>376</v>
      </c>
      <c r="B267" s="2" t="s">
        <v>379</v>
      </c>
      <c r="C267" s="2">
        <v>2014</v>
      </c>
      <c r="D267" s="2" t="s">
        <v>599</v>
      </c>
      <c r="E267" s="2" t="s">
        <v>598</v>
      </c>
      <c r="F267" s="2" t="s">
        <v>598</v>
      </c>
      <c r="G267" s="2" t="s">
        <v>598</v>
      </c>
      <c r="H267" s="2" t="s">
        <v>598</v>
      </c>
      <c r="I267" s="2" t="s">
        <v>598</v>
      </c>
      <c r="J267" s="2" t="s">
        <v>599</v>
      </c>
      <c r="K267" s="2" t="s">
        <v>598</v>
      </c>
      <c r="L267" s="2" t="s">
        <v>598</v>
      </c>
      <c r="M267" s="2" t="s">
        <v>598</v>
      </c>
      <c r="N267" s="2" t="s">
        <v>598</v>
      </c>
      <c r="O267" s="2" t="s">
        <v>598</v>
      </c>
      <c r="P267" s="2" t="s">
        <v>598</v>
      </c>
      <c r="Q267" s="2" t="s">
        <v>599</v>
      </c>
      <c r="R267" s="2" t="s">
        <v>598</v>
      </c>
      <c r="S267" s="2" t="s">
        <v>598</v>
      </c>
      <c r="T267" s="2" t="s">
        <v>598</v>
      </c>
      <c r="U267" s="2" t="s">
        <v>598</v>
      </c>
      <c r="V267" s="2" t="s">
        <v>598</v>
      </c>
      <c r="Y267" s="20">
        <f t="shared" si="4"/>
        <v>0</v>
      </c>
    </row>
    <row r="268" spans="1:25" ht="15" customHeight="1" x14ac:dyDescent="0.25">
      <c r="A268" s="2" t="s">
        <v>376</v>
      </c>
      <c r="B268" s="2" t="s">
        <v>380</v>
      </c>
      <c r="C268" s="2">
        <v>2014</v>
      </c>
      <c r="D268" s="2" t="s">
        <v>599</v>
      </c>
      <c r="E268" s="2" t="s">
        <v>598</v>
      </c>
      <c r="F268" s="2" t="s">
        <v>598</v>
      </c>
      <c r="G268" s="2" t="s">
        <v>598</v>
      </c>
      <c r="H268" s="2" t="s">
        <v>598</v>
      </c>
      <c r="I268" s="2" t="s">
        <v>598</v>
      </c>
      <c r="J268" s="2" t="s">
        <v>599</v>
      </c>
      <c r="K268" s="2" t="s">
        <v>598</v>
      </c>
      <c r="L268" s="2" t="s">
        <v>598</v>
      </c>
      <c r="M268" s="2" t="s">
        <v>598</v>
      </c>
      <c r="N268" s="2" t="s">
        <v>598</v>
      </c>
      <c r="O268" s="2" t="s">
        <v>598</v>
      </c>
      <c r="P268" s="2" t="s">
        <v>598</v>
      </c>
      <c r="Q268" s="2" t="s">
        <v>599</v>
      </c>
      <c r="R268" s="2" t="s">
        <v>598</v>
      </c>
      <c r="S268" s="2" t="s">
        <v>598</v>
      </c>
      <c r="T268" s="2" t="s">
        <v>598</v>
      </c>
      <c r="U268" s="2" t="s">
        <v>598</v>
      </c>
      <c r="V268" s="2" t="s">
        <v>598</v>
      </c>
      <c r="Y268" s="20">
        <f t="shared" si="4"/>
        <v>0</v>
      </c>
    </row>
    <row r="269" spans="1:25" ht="15" customHeight="1" x14ac:dyDescent="0.25">
      <c r="A269" s="2" t="s">
        <v>376</v>
      </c>
      <c r="B269" s="2" t="s">
        <v>381</v>
      </c>
      <c r="C269" s="2">
        <v>2014</v>
      </c>
      <c r="D269" s="2" t="s">
        <v>599</v>
      </c>
      <c r="E269" s="2" t="s">
        <v>598</v>
      </c>
      <c r="F269" s="2" t="s">
        <v>598</v>
      </c>
      <c r="G269" s="2" t="s">
        <v>598</v>
      </c>
      <c r="H269" s="2" t="s">
        <v>598</v>
      </c>
      <c r="I269" s="2" t="s">
        <v>598</v>
      </c>
      <c r="J269" s="2" t="s">
        <v>599</v>
      </c>
      <c r="K269" s="2" t="s">
        <v>598</v>
      </c>
      <c r="L269" s="2" t="s">
        <v>598</v>
      </c>
      <c r="M269" s="2" t="s">
        <v>598</v>
      </c>
      <c r="N269" s="2" t="s">
        <v>598</v>
      </c>
      <c r="O269" s="2" t="s">
        <v>598</v>
      </c>
      <c r="P269" s="2" t="s">
        <v>598</v>
      </c>
      <c r="Q269" s="2" t="s">
        <v>599</v>
      </c>
      <c r="R269" s="2" t="s">
        <v>598</v>
      </c>
      <c r="S269" s="2" t="s">
        <v>598</v>
      </c>
      <c r="T269" s="2" t="s">
        <v>598</v>
      </c>
      <c r="U269" s="2" t="s">
        <v>598</v>
      </c>
      <c r="V269" s="2" t="s">
        <v>598</v>
      </c>
      <c r="Y269" s="20">
        <f t="shared" si="4"/>
        <v>0</v>
      </c>
    </row>
    <row r="270" spans="1:25" ht="15" customHeight="1" x14ac:dyDescent="0.25">
      <c r="A270" s="2" t="s">
        <v>382</v>
      </c>
      <c r="B270" s="2" t="s">
        <v>383</v>
      </c>
      <c r="C270" s="2">
        <v>2014</v>
      </c>
      <c r="D270" s="2" t="s">
        <v>599</v>
      </c>
      <c r="E270" s="2" t="s">
        <v>598</v>
      </c>
      <c r="F270" s="2" t="s">
        <v>598</v>
      </c>
      <c r="G270" s="2" t="s">
        <v>598</v>
      </c>
      <c r="H270" s="2" t="s">
        <v>598</v>
      </c>
      <c r="I270" s="2" t="s">
        <v>598</v>
      </c>
      <c r="J270" s="2" t="s">
        <v>599</v>
      </c>
      <c r="K270" s="2" t="s">
        <v>598</v>
      </c>
      <c r="L270" s="2" t="s">
        <v>598</v>
      </c>
      <c r="M270" s="2" t="s">
        <v>598</v>
      </c>
      <c r="N270" s="2" t="s">
        <v>598</v>
      </c>
      <c r="O270" s="2" t="s">
        <v>598</v>
      </c>
      <c r="P270" s="2" t="s">
        <v>598</v>
      </c>
      <c r="Q270" s="2" t="s">
        <v>599</v>
      </c>
      <c r="R270" s="2" t="s">
        <v>598</v>
      </c>
      <c r="S270" s="2" t="s">
        <v>598</v>
      </c>
      <c r="T270" s="2" t="s">
        <v>598</v>
      </c>
      <c r="U270" s="2" t="s">
        <v>598</v>
      </c>
      <c r="V270" s="2" t="s">
        <v>598</v>
      </c>
      <c r="Y270" s="20">
        <f t="shared" si="4"/>
        <v>0</v>
      </c>
    </row>
    <row r="271" spans="1:25" ht="15" customHeight="1" x14ac:dyDescent="0.25">
      <c r="A271" s="2" t="s">
        <v>382</v>
      </c>
      <c r="B271" s="2" t="s">
        <v>384</v>
      </c>
      <c r="C271" s="2">
        <v>2014</v>
      </c>
      <c r="D271" s="2" t="s">
        <v>701</v>
      </c>
      <c r="E271" s="2" t="s">
        <v>658</v>
      </c>
      <c r="F271" s="2">
        <v>4.6520000000000001</v>
      </c>
      <c r="G271" s="2" t="s">
        <v>598</v>
      </c>
      <c r="H271" s="2" t="s">
        <v>598</v>
      </c>
      <c r="I271" s="2" t="s">
        <v>598</v>
      </c>
      <c r="J271" s="2" t="s">
        <v>599</v>
      </c>
      <c r="K271" s="2" t="s">
        <v>598</v>
      </c>
      <c r="L271" s="2" t="s">
        <v>598</v>
      </c>
      <c r="M271" s="2" t="s">
        <v>598</v>
      </c>
      <c r="N271" s="2" t="s">
        <v>598</v>
      </c>
      <c r="O271" s="2" t="s">
        <v>598</v>
      </c>
      <c r="P271" s="2" t="s">
        <v>598</v>
      </c>
      <c r="Q271" s="2" t="s">
        <v>599</v>
      </c>
      <c r="R271" s="2" t="s">
        <v>598</v>
      </c>
      <c r="S271" s="2" t="s">
        <v>598</v>
      </c>
      <c r="T271" s="2" t="s">
        <v>598</v>
      </c>
      <c r="U271" s="2" t="s">
        <v>598</v>
      </c>
      <c r="V271" s="2" t="s">
        <v>598</v>
      </c>
      <c r="Y271" s="20">
        <f t="shared" si="4"/>
        <v>4.6520000000000001</v>
      </c>
    </row>
    <row r="272" spans="1:25" ht="15" customHeight="1" x14ac:dyDescent="0.25">
      <c r="A272" s="2" t="s">
        <v>385</v>
      </c>
      <c r="B272" s="2" t="s">
        <v>386</v>
      </c>
      <c r="C272" s="2">
        <v>2014</v>
      </c>
      <c r="D272" s="2" t="s">
        <v>702</v>
      </c>
      <c r="E272" s="2" t="s">
        <v>598</v>
      </c>
      <c r="F272" s="2">
        <v>0</v>
      </c>
      <c r="G272" s="2" t="s">
        <v>598</v>
      </c>
      <c r="H272" s="2" t="s">
        <v>598</v>
      </c>
      <c r="I272" s="2" t="s">
        <v>598</v>
      </c>
      <c r="J272" s="2" t="s">
        <v>703</v>
      </c>
      <c r="K272" s="2" t="s">
        <v>598</v>
      </c>
      <c r="L272" s="2">
        <v>0</v>
      </c>
      <c r="M272" s="2" t="s">
        <v>598</v>
      </c>
      <c r="N272" s="2" t="s">
        <v>598</v>
      </c>
      <c r="O272" s="2" t="s">
        <v>598</v>
      </c>
      <c r="P272" s="2" t="s">
        <v>598</v>
      </c>
      <c r="Q272" s="2" t="s">
        <v>599</v>
      </c>
      <c r="R272" s="2" t="s">
        <v>598</v>
      </c>
      <c r="S272" s="2" t="s">
        <v>598</v>
      </c>
      <c r="T272" s="2" t="s">
        <v>598</v>
      </c>
      <c r="U272" s="2" t="s">
        <v>598</v>
      </c>
      <c r="V272" s="2" t="s">
        <v>598</v>
      </c>
      <c r="Y272" s="20">
        <f t="shared" si="4"/>
        <v>0</v>
      </c>
    </row>
    <row r="273" spans="1:25" ht="15" customHeight="1" x14ac:dyDescent="0.25">
      <c r="A273" s="2" t="s">
        <v>387</v>
      </c>
      <c r="B273" s="2" t="s">
        <v>388</v>
      </c>
      <c r="C273" s="2">
        <v>2014</v>
      </c>
      <c r="D273" s="2" t="s">
        <v>599</v>
      </c>
      <c r="E273" s="2" t="s">
        <v>598</v>
      </c>
      <c r="F273" s="2" t="s">
        <v>598</v>
      </c>
      <c r="G273" s="2" t="s">
        <v>598</v>
      </c>
      <c r="H273" s="2" t="s">
        <v>598</v>
      </c>
      <c r="I273" s="2" t="s">
        <v>598</v>
      </c>
      <c r="J273" s="2" t="s">
        <v>599</v>
      </c>
      <c r="K273" s="2" t="s">
        <v>598</v>
      </c>
      <c r="L273" s="2" t="s">
        <v>598</v>
      </c>
      <c r="M273" s="2" t="s">
        <v>598</v>
      </c>
      <c r="N273" s="2" t="s">
        <v>598</v>
      </c>
      <c r="O273" s="2" t="s">
        <v>598</v>
      </c>
      <c r="P273" s="2" t="s">
        <v>598</v>
      </c>
      <c r="Q273" s="2" t="s">
        <v>599</v>
      </c>
      <c r="R273" s="2" t="s">
        <v>598</v>
      </c>
      <c r="S273" s="2" t="s">
        <v>598</v>
      </c>
      <c r="T273" s="2" t="s">
        <v>598</v>
      </c>
      <c r="U273" s="2" t="s">
        <v>598</v>
      </c>
      <c r="V273" s="2" t="s">
        <v>598</v>
      </c>
      <c r="Y273" s="20">
        <f t="shared" si="4"/>
        <v>0</v>
      </c>
    </row>
    <row r="274" spans="1:25" ht="15" customHeight="1" x14ac:dyDescent="0.25">
      <c r="A274" s="2" t="s">
        <v>389</v>
      </c>
      <c r="B274" s="2" t="s">
        <v>390</v>
      </c>
      <c r="C274" s="2">
        <v>2014</v>
      </c>
      <c r="D274" s="2" t="s">
        <v>598</v>
      </c>
      <c r="E274" s="2" t="s">
        <v>598</v>
      </c>
      <c r="F274" s="2" t="s">
        <v>598</v>
      </c>
      <c r="G274" s="2" t="s">
        <v>598</v>
      </c>
      <c r="H274" s="2" t="s">
        <v>598</v>
      </c>
      <c r="I274" s="2" t="s">
        <v>598</v>
      </c>
      <c r="J274" s="2" t="s">
        <v>598</v>
      </c>
      <c r="K274" s="2" t="s">
        <v>598</v>
      </c>
      <c r="L274" s="2" t="s">
        <v>598</v>
      </c>
      <c r="M274" s="2" t="s">
        <v>598</v>
      </c>
      <c r="N274" s="2" t="s">
        <v>598</v>
      </c>
      <c r="O274" s="2" t="s">
        <v>598</v>
      </c>
      <c r="P274" s="2" t="s">
        <v>598</v>
      </c>
      <c r="Q274" s="2" t="s">
        <v>598</v>
      </c>
      <c r="R274" s="2" t="s">
        <v>598</v>
      </c>
      <c r="S274" s="2" t="s">
        <v>598</v>
      </c>
      <c r="T274" s="2" t="s">
        <v>598</v>
      </c>
      <c r="U274" s="2" t="s">
        <v>598</v>
      </c>
      <c r="V274" s="2" t="s">
        <v>598</v>
      </c>
      <c r="Y274" s="20">
        <f t="shared" si="4"/>
        <v>0</v>
      </c>
    </row>
    <row r="275" spans="1:25" ht="15" customHeight="1" x14ac:dyDescent="0.2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Y275" s="20">
        <f t="shared" si="4"/>
        <v>0</v>
      </c>
    </row>
    <row r="276" spans="1:25" ht="15" customHeight="1" x14ac:dyDescent="0.2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Y276" s="20">
        <f t="shared" si="4"/>
        <v>0</v>
      </c>
    </row>
    <row r="277" spans="1:25" ht="15" customHeight="1" x14ac:dyDescent="0.2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Y277" s="20">
        <f t="shared" si="4"/>
        <v>0</v>
      </c>
    </row>
    <row r="278" spans="1:25" ht="15" customHeight="1" x14ac:dyDescent="0.25">
      <c r="A278" s="2" t="s">
        <v>394</v>
      </c>
      <c r="B278" s="2" t="s">
        <v>395</v>
      </c>
      <c r="C278" s="2">
        <v>2014</v>
      </c>
      <c r="D278" s="2" t="s">
        <v>599</v>
      </c>
      <c r="E278" s="2" t="s">
        <v>598</v>
      </c>
      <c r="F278" s="2" t="s">
        <v>598</v>
      </c>
      <c r="G278" s="2" t="s">
        <v>598</v>
      </c>
      <c r="H278" s="2" t="s">
        <v>598</v>
      </c>
      <c r="I278" s="2" t="s">
        <v>598</v>
      </c>
      <c r="J278" s="2" t="s">
        <v>599</v>
      </c>
      <c r="K278" s="2" t="s">
        <v>598</v>
      </c>
      <c r="L278" s="2" t="s">
        <v>598</v>
      </c>
      <c r="M278" s="2" t="s">
        <v>598</v>
      </c>
      <c r="N278" s="2" t="s">
        <v>598</v>
      </c>
      <c r="O278" s="2" t="s">
        <v>598</v>
      </c>
      <c r="P278" s="2" t="s">
        <v>598</v>
      </c>
      <c r="Q278" s="2" t="s">
        <v>599</v>
      </c>
      <c r="R278" s="2" t="s">
        <v>598</v>
      </c>
      <c r="S278" s="2" t="s">
        <v>598</v>
      </c>
      <c r="T278" s="2" t="s">
        <v>598</v>
      </c>
      <c r="U278" s="2" t="s">
        <v>598</v>
      </c>
      <c r="V278" s="2" t="s">
        <v>598</v>
      </c>
      <c r="Y278" s="20">
        <f t="shared" si="4"/>
        <v>0</v>
      </c>
    </row>
    <row r="279" spans="1:25" ht="15" customHeight="1" x14ac:dyDescent="0.25">
      <c r="A279" s="2" t="s">
        <v>394</v>
      </c>
      <c r="B279" s="2" t="s">
        <v>396</v>
      </c>
      <c r="C279" s="2">
        <v>2014</v>
      </c>
      <c r="D279" s="2" t="s">
        <v>599</v>
      </c>
      <c r="E279" s="2" t="s">
        <v>598</v>
      </c>
      <c r="F279" s="2" t="s">
        <v>598</v>
      </c>
      <c r="G279" s="2" t="s">
        <v>598</v>
      </c>
      <c r="H279" s="2" t="s">
        <v>598</v>
      </c>
      <c r="I279" s="2" t="s">
        <v>598</v>
      </c>
      <c r="J279" s="2" t="s">
        <v>599</v>
      </c>
      <c r="K279" s="2" t="s">
        <v>598</v>
      </c>
      <c r="L279" s="2" t="s">
        <v>598</v>
      </c>
      <c r="M279" s="2" t="s">
        <v>598</v>
      </c>
      <c r="N279" s="2" t="s">
        <v>598</v>
      </c>
      <c r="O279" s="2" t="s">
        <v>598</v>
      </c>
      <c r="P279" s="2" t="s">
        <v>598</v>
      </c>
      <c r="Q279" s="2" t="s">
        <v>599</v>
      </c>
      <c r="R279" s="2" t="s">
        <v>598</v>
      </c>
      <c r="S279" s="2" t="s">
        <v>598</v>
      </c>
      <c r="T279" s="2" t="s">
        <v>598</v>
      </c>
      <c r="U279" s="2" t="s">
        <v>598</v>
      </c>
      <c r="V279" s="2" t="s">
        <v>598</v>
      </c>
      <c r="Y279" s="20">
        <f t="shared" si="4"/>
        <v>0</v>
      </c>
    </row>
    <row r="280" spans="1:25" ht="15" customHeight="1" x14ac:dyDescent="0.25">
      <c r="A280" s="2" t="s">
        <v>397</v>
      </c>
      <c r="B280" s="2" t="s">
        <v>398</v>
      </c>
      <c r="C280" s="2">
        <v>2014</v>
      </c>
      <c r="D280" s="2" t="s">
        <v>704</v>
      </c>
      <c r="E280" s="2" t="s">
        <v>658</v>
      </c>
      <c r="F280" s="2">
        <v>9.5</v>
      </c>
      <c r="G280" s="2" t="s">
        <v>691</v>
      </c>
      <c r="H280" s="2" t="s">
        <v>598</v>
      </c>
      <c r="I280" s="2">
        <v>88</v>
      </c>
      <c r="J280" s="2" t="s">
        <v>599</v>
      </c>
      <c r="K280" s="2" t="s">
        <v>598</v>
      </c>
      <c r="L280" s="2" t="s">
        <v>598</v>
      </c>
      <c r="M280" s="2" t="s">
        <v>598</v>
      </c>
      <c r="N280" s="2" t="s">
        <v>598</v>
      </c>
      <c r="O280" s="2" t="s">
        <v>598</v>
      </c>
      <c r="P280" s="2" t="s">
        <v>598</v>
      </c>
      <c r="Q280" s="2" t="s">
        <v>599</v>
      </c>
      <c r="R280" s="2" t="s">
        <v>598</v>
      </c>
      <c r="S280" s="2" t="s">
        <v>598</v>
      </c>
      <c r="T280" s="2" t="s">
        <v>598</v>
      </c>
      <c r="U280" s="2" t="s">
        <v>598</v>
      </c>
      <c r="V280" s="2" t="s">
        <v>598</v>
      </c>
      <c r="Y280" s="20">
        <f t="shared" si="4"/>
        <v>9.5</v>
      </c>
    </row>
    <row r="281" spans="1:25" ht="15" customHeight="1" x14ac:dyDescent="0.25">
      <c r="A281" s="2" t="s">
        <v>399</v>
      </c>
      <c r="B281" s="2" t="s">
        <v>400</v>
      </c>
      <c r="C281" s="2">
        <v>2014</v>
      </c>
      <c r="D281" s="2" t="s">
        <v>599</v>
      </c>
      <c r="E281" s="2" t="s">
        <v>598</v>
      </c>
      <c r="F281" s="2" t="s">
        <v>598</v>
      </c>
      <c r="G281" s="2" t="s">
        <v>598</v>
      </c>
      <c r="H281" s="2" t="s">
        <v>598</v>
      </c>
      <c r="I281" s="2" t="s">
        <v>598</v>
      </c>
      <c r="J281" s="2" t="s">
        <v>599</v>
      </c>
      <c r="K281" s="2" t="s">
        <v>598</v>
      </c>
      <c r="L281" s="2" t="s">
        <v>598</v>
      </c>
      <c r="M281" s="2" t="s">
        <v>598</v>
      </c>
      <c r="N281" s="2" t="s">
        <v>598</v>
      </c>
      <c r="O281" s="2" t="s">
        <v>598</v>
      </c>
      <c r="P281" s="2" t="s">
        <v>598</v>
      </c>
      <c r="Q281" s="2" t="s">
        <v>599</v>
      </c>
      <c r="R281" s="2" t="s">
        <v>598</v>
      </c>
      <c r="S281" s="2" t="s">
        <v>598</v>
      </c>
      <c r="T281" s="2" t="s">
        <v>598</v>
      </c>
      <c r="U281" s="2" t="s">
        <v>598</v>
      </c>
      <c r="V281" s="2" t="s">
        <v>598</v>
      </c>
      <c r="Y281" s="20">
        <f t="shared" si="4"/>
        <v>0</v>
      </c>
    </row>
    <row r="282" spans="1:25" ht="15" customHeight="1" x14ac:dyDescent="0.25">
      <c r="A282" s="2" t="s">
        <v>399</v>
      </c>
      <c r="B282" s="2" t="s">
        <v>401</v>
      </c>
      <c r="C282" s="2">
        <v>2014</v>
      </c>
      <c r="D282" s="2" t="s">
        <v>599</v>
      </c>
      <c r="E282" s="2" t="s">
        <v>598</v>
      </c>
      <c r="F282" s="2" t="s">
        <v>598</v>
      </c>
      <c r="G282" s="2" t="s">
        <v>598</v>
      </c>
      <c r="H282" s="2" t="s">
        <v>598</v>
      </c>
      <c r="I282" s="2" t="s">
        <v>598</v>
      </c>
      <c r="J282" s="2" t="s">
        <v>599</v>
      </c>
      <c r="K282" s="2" t="s">
        <v>598</v>
      </c>
      <c r="L282" s="2" t="s">
        <v>598</v>
      </c>
      <c r="M282" s="2" t="s">
        <v>598</v>
      </c>
      <c r="N282" s="2" t="s">
        <v>598</v>
      </c>
      <c r="O282" s="2" t="s">
        <v>598</v>
      </c>
      <c r="P282" s="2" t="s">
        <v>598</v>
      </c>
      <c r="Q282" s="2" t="s">
        <v>599</v>
      </c>
      <c r="R282" s="2" t="s">
        <v>598</v>
      </c>
      <c r="S282" s="2" t="s">
        <v>598</v>
      </c>
      <c r="T282" s="2" t="s">
        <v>598</v>
      </c>
      <c r="U282" s="2" t="s">
        <v>598</v>
      </c>
      <c r="V282" s="2" t="s">
        <v>598</v>
      </c>
      <c r="Y282" s="20">
        <f t="shared" si="4"/>
        <v>0</v>
      </c>
    </row>
    <row r="283" spans="1:25" ht="15" customHeight="1" x14ac:dyDescent="0.25">
      <c r="A283" s="2" t="s">
        <v>399</v>
      </c>
      <c r="B283" s="2" t="s">
        <v>402</v>
      </c>
      <c r="C283" s="2">
        <v>2014</v>
      </c>
      <c r="D283" s="2" t="s">
        <v>705</v>
      </c>
      <c r="E283" s="2" t="s">
        <v>683</v>
      </c>
      <c r="F283" s="2">
        <v>42.29</v>
      </c>
      <c r="G283" s="2" t="s">
        <v>598</v>
      </c>
      <c r="H283" s="2" t="s">
        <v>598</v>
      </c>
      <c r="I283" s="2">
        <v>85</v>
      </c>
      <c r="J283" s="2" t="s">
        <v>706</v>
      </c>
      <c r="K283" s="2" t="s">
        <v>683</v>
      </c>
      <c r="L283" s="2">
        <v>8.7200000000000006</v>
      </c>
      <c r="M283" s="2" t="s">
        <v>598</v>
      </c>
      <c r="N283" s="2" t="s">
        <v>598</v>
      </c>
      <c r="O283" s="2">
        <v>85</v>
      </c>
      <c r="P283" s="2" t="s">
        <v>598</v>
      </c>
      <c r="Q283" s="2" t="s">
        <v>599</v>
      </c>
      <c r="R283" s="2" t="s">
        <v>598</v>
      </c>
      <c r="S283" s="2" t="s">
        <v>598</v>
      </c>
      <c r="T283" s="2" t="s">
        <v>598</v>
      </c>
      <c r="U283" s="2" t="s">
        <v>598</v>
      </c>
      <c r="V283" s="2" t="s">
        <v>598</v>
      </c>
      <c r="Y283" s="20">
        <f t="shared" si="4"/>
        <v>51.01</v>
      </c>
    </row>
    <row r="284" spans="1:25" ht="15" customHeight="1" x14ac:dyDescent="0.25">
      <c r="A284" s="2" t="s">
        <v>399</v>
      </c>
      <c r="B284" s="2" t="s">
        <v>403</v>
      </c>
      <c r="C284" s="2">
        <v>2014</v>
      </c>
      <c r="D284" s="2" t="s">
        <v>599</v>
      </c>
      <c r="E284" s="2" t="s">
        <v>598</v>
      </c>
      <c r="F284" s="2" t="s">
        <v>598</v>
      </c>
      <c r="G284" s="2" t="s">
        <v>598</v>
      </c>
      <c r="H284" s="2" t="s">
        <v>598</v>
      </c>
      <c r="I284" s="2" t="s">
        <v>598</v>
      </c>
      <c r="J284" s="2" t="s">
        <v>599</v>
      </c>
      <c r="K284" s="2" t="s">
        <v>598</v>
      </c>
      <c r="L284" s="2" t="s">
        <v>598</v>
      </c>
      <c r="M284" s="2" t="s">
        <v>598</v>
      </c>
      <c r="N284" s="2" t="s">
        <v>598</v>
      </c>
      <c r="O284" s="2" t="s">
        <v>598</v>
      </c>
      <c r="P284" s="2" t="s">
        <v>598</v>
      </c>
      <c r="Q284" s="2" t="s">
        <v>599</v>
      </c>
      <c r="R284" s="2" t="s">
        <v>598</v>
      </c>
      <c r="S284" s="2" t="s">
        <v>598</v>
      </c>
      <c r="T284" s="2" t="s">
        <v>598</v>
      </c>
      <c r="U284" s="2" t="s">
        <v>598</v>
      </c>
      <c r="V284" s="2" t="s">
        <v>598</v>
      </c>
      <c r="Y284" s="20">
        <f t="shared" si="4"/>
        <v>0</v>
      </c>
    </row>
    <row r="285" spans="1:25" ht="15" customHeight="1" x14ac:dyDescent="0.25">
      <c r="A285" s="2" t="s">
        <v>399</v>
      </c>
      <c r="B285" s="2" t="s">
        <v>404</v>
      </c>
      <c r="C285" s="2">
        <v>2014</v>
      </c>
      <c r="D285" s="2" t="s">
        <v>599</v>
      </c>
      <c r="E285" s="2" t="s">
        <v>598</v>
      </c>
      <c r="F285" s="2" t="s">
        <v>598</v>
      </c>
      <c r="G285" s="2" t="s">
        <v>598</v>
      </c>
      <c r="H285" s="2" t="s">
        <v>598</v>
      </c>
      <c r="I285" s="2" t="s">
        <v>598</v>
      </c>
      <c r="J285" s="2" t="s">
        <v>599</v>
      </c>
      <c r="K285" s="2" t="s">
        <v>598</v>
      </c>
      <c r="L285" s="2" t="s">
        <v>598</v>
      </c>
      <c r="M285" s="2" t="s">
        <v>598</v>
      </c>
      <c r="N285" s="2" t="s">
        <v>598</v>
      </c>
      <c r="O285" s="2" t="s">
        <v>598</v>
      </c>
      <c r="P285" s="2" t="s">
        <v>598</v>
      </c>
      <c r="Q285" s="2" t="s">
        <v>599</v>
      </c>
      <c r="R285" s="2" t="s">
        <v>598</v>
      </c>
      <c r="S285" s="2" t="s">
        <v>598</v>
      </c>
      <c r="T285" s="2" t="s">
        <v>598</v>
      </c>
      <c r="U285" s="2" t="s">
        <v>598</v>
      </c>
      <c r="V285" s="2" t="s">
        <v>598</v>
      </c>
      <c r="Y285" s="20">
        <f t="shared" si="4"/>
        <v>0</v>
      </c>
    </row>
    <row r="286" spans="1:25"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Y286" s="20">
        <f t="shared" si="4"/>
        <v>0</v>
      </c>
    </row>
    <row r="287" spans="1:25"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Y287" s="20">
        <f t="shared" si="4"/>
        <v>0</v>
      </c>
    </row>
    <row r="288" spans="1:25"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Y288" s="20">
        <f t="shared" si="4"/>
        <v>0</v>
      </c>
    </row>
    <row r="289" spans="1:25"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Y289" s="20">
        <f t="shared" si="4"/>
        <v>0</v>
      </c>
    </row>
    <row r="290" spans="1:25" ht="15" customHeight="1" x14ac:dyDescent="0.25">
      <c r="A290" s="2" t="s">
        <v>410</v>
      </c>
      <c r="B290" s="2" t="s">
        <v>411</v>
      </c>
      <c r="C290" s="2">
        <v>2014</v>
      </c>
      <c r="D290" s="2" t="s">
        <v>707</v>
      </c>
      <c r="E290" s="2" t="s">
        <v>658</v>
      </c>
      <c r="F290" s="2">
        <v>3.9</v>
      </c>
      <c r="G290" s="2" t="s">
        <v>598</v>
      </c>
      <c r="H290" s="2" t="s">
        <v>598</v>
      </c>
      <c r="I290" s="2" t="s">
        <v>598</v>
      </c>
      <c r="J290" s="2" t="s">
        <v>599</v>
      </c>
      <c r="K290" s="2" t="s">
        <v>598</v>
      </c>
      <c r="L290" s="2" t="s">
        <v>598</v>
      </c>
      <c r="M290" s="2" t="s">
        <v>598</v>
      </c>
      <c r="N290" s="2" t="s">
        <v>598</v>
      </c>
      <c r="O290" s="2" t="s">
        <v>598</v>
      </c>
      <c r="P290" s="2" t="s">
        <v>598</v>
      </c>
      <c r="Q290" s="2" t="s">
        <v>599</v>
      </c>
      <c r="R290" s="2" t="s">
        <v>598</v>
      </c>
      <c r="S290" s="2" t="s">
        <v>598</v>
      </c>
      <c r="T290" s="2" t="s">
        <v>598</v>
      </c>
      <c r="U290" s="2" t="s">
        <v>598</v>
      </c>
      <c r="V290" s="2" t="s">
        <v>598</v>
      </c>
      <c r="Y290" s="20">
        <f t="shared" si="4"/>
        <v>3.9</v>
      </c>
    </row>
    <row r="291" spans="1:25" ht="15" customHeight="1" x14ac:dyDescent="0.25">
      <c r="A291" s="2" t="s">
        <v>410</v>
      </c>
      <c r="B291" s="2" t="s">
        <v>412</v>
      </c>
      <c r="C291" s="2">
        <v>2014</v>
      </c>
      <c r="D291" s="2" t="s">
        <v>599</v>
      </c>
      <c r="E291" s="2" t="s">
        <v>598</v>
      </c>
      <c r="F291" s="2" t="s">
        <v>598</v>
      </c>
      <c r="G291" s="2" t="s">
        <v>598</v>
      </c>
      <c r="H291" s="2" t="s">
        <v>598</v>
      </c>
      <c r="I291" s="2" t="s">
        <v>598</v>
      </c>
      <c r="J291" s="2" t="s">
        <v>599</v>
      </c>
      <c r="K291" s="2" t="s">
        <v>598</v>
      </c>
      <c r="L291" s="2" t="s">
        <v>598</v>
      </c>
      <c r="M291" s="2" t="s">
        <v>598</v>
      </c>
      <c r="N291" s="2" t="s">
        <v>598</v>
      </c>
      <c r="O291" s="2" t="s">
        <v>598</v>
      </c>
      <c r="P291" s="2" t="s">
        <v>598</v>
      </c>
      <c r="Q291" s="2" t="s">
        <v>599</v>
      </c>
      <c r="R291" s="2" t="s">
        <v>598</v>
      </c>
      <c r="S291" s="2" t="s">
        <v>598</v>
      </c>
      <c r="T291" s="2" t="s">
        <v>598</v>
      </c>
      <c r="U291" s="2" t="s">
        <v>598</v>
      </c>
      <c r="V291" s="2" t="s">
        <v>598</v>
      </c>
      <c r="Y291" s="20">
        <f t="shared" si="4"/>
        <v>0</v>
      </c>
    </row>
    <row r="292" spans="1:25" ht="15" customHeight="1" x14ac:dyDescent="0.25">
      <c r="A292" s="2" t="s">
        <v>413</v>
      </c>
      <c r="B292" s="2" t="s">
        <v>414</v>
      </c>
      <c r="C292" s="2">
        <v>2014</v>
      </c>
      <c r="D292" s="2" t="s">
        <v>607</v>
      </c>
      <c r="E292" s="2" t="s">
        <v>598</v>
      </c>
      <c r="F292" s="2" t="s">
        <v>598</v>
      </c>
      <c r="G292" s="2" t="s">
        <v>598</v>
      </c>
      <c r="H292" s="2" t="s">
        <v>598</v>
      </c>
      <c r="I292" s="2" t="s">
        <v>598</v>
      </c>
      <c r="J292" s="2" t="s">
        <v>607</v>
      </c>
      <c r="K292" s="2" t="s">
        <v>598</v>
      </c>
      <c r="L292" s="2" t="s">
        <v>598</v>
      </c>
      <c r="M292" s="2" t="s">
        <v>598</v>
      </c>
      <c r="N292" s="2" t="s">
        <v>598</v>
      </c>
      <c r="O292" s="2" t="s">
        <v>598</v>
      </c>
      <c r="P292" s="2" t="s">
        <v>598</v>
      </c>
      <c r="Q292" s="2" t="s">
        <v>598</v>
      </c>
      <c r="R292" s="2" t="s">
        <v>598</v>
      </c>
      <c r="S292" s="2" t="s">
        <v>598</v>
      </c>
      <c r="T292" s="2" t="s">
        <v>598</v>
      </c>
      <c r="U292" s="2" t="s">
        <v>598</v>
      </c>
      <c r="V292" s="2" t="s">
        <v>598</v>
      </c>
      <c r="Y292" s="20">
        <f t="shared" si="4"/>
        <v>0</v>
      </c>
    </row>
    <row r="293" spans="1:25" ht="15" customHeight="1" x14ac:dyDescent="0.25">
      <c r="A293" s="2" t="s">
        <v>415</v>
      </c>
      <c r="B293" s="2" t="s">
        <v>416</v>
      </c>
      <c r="C293" s="2">
        <v>2014</v>
      </c>
      <c r="D293" s="2" t="s">
        <v>708</v>
      </c>
      <c r="E293" s="2" t="s">
        <v>656</v>
      </c>
      <c r="F293" s="2" t="s">
        <v>598</v>
      </c>
      <c r="G293" s="2" t="s">
        <v>658</v>
      </c>
      <c r="H293" s="2">
        <v>10.617000000000001</v>
      </c>
      <c r="I293" s="2" t="s">
        <v>598</v>
      </c>
      <c r="J293" s="2" t="s">
        <v>599</v>
      </c>
      <c r="K293" s="2" t="s">
        <v>598</v>
      </c>
      <c r="L293" s="2" t="s">
        <v>598</v>
      </c>
      <c r="M293" s="2" t="s">
        <v>598</v>
      </c>
      <c r="N293" s="2" t="s">
        <v>598</v>
      </c>
      <c r="O293" s="2" t="s">
        <v>598</v>
      </c>
      <c r="P293" s="2" t="s">
        <v>598</v>
      </c>
      <c r="Q293" s="2" t="s">
        <v>599</v>
      </c>
      <c r="R293" s="2" t="s">
        <v>598</v>
      </c>
      <c r="S293" s="2" t="s">
        <v>598</v>
      </c>
      <c r="T293" s="2" t="s">
        <v>598</v>
      </c>
      <c r="U293" s="2" t="s">
        <v>598</v>
      </c>
      <c r="V293" s="2" t="s">
        <v>598</v>
      </c>
      <c r="Y293" s="20">
        <f t="shared" si="4"/>
        <v>10.617000000000001</v>
      </c>
    </row>
    <row r="294" spans="1:25" ht="15" customHeight="1" x14ac:dyDescent="0.25">
      <c r="A294" s="2" t="s">
        <v>415</v>
      </c>
      <c r="B294" s="2" t="s">
        <v>417</v>
      </c>
      <c r="C294" s="2">
        <v>2014</v>
      </c>
      <c r="D294" s="2" t="s">
        <v>599</v>
      </c>
      <c r="E294" s="2" t="s">
        <v>598</v>
      </c>
      <c r="F294" s="2" t="s">
        <v>598</v>
      </c>
      <c r="G294" s="2" t="s">
        <v>598</v>
      </c>
      <c r="H294" s="2" t="s">
        <v>598</v>
      </c>
      <c r="I294" s="2" t="s">
        <v>598</v>
      </c>
      <c r="J294" s="2" t="s">
        <v>599</v>
      </c>
      <c r="K294" s="2" t="s">
        <v>598</v>
      </c>
      <c r="L294" s="2" t="s">
        <v>598</v>
      </c>
      <c r="M294" s="2" t="s">
        <v>598</v>
      </c>
      <c r="N294" s="2" t="s">
        <v>598</v>
      </c>
      <c r="O294" s="2" t="s">
        <v>598</v>
      </c>
      <c r="P294" s="2" t="s">
        <v>598</v>
      </c>
      <c r="Q294" s="2" t="s">
        <v>599</v>
      </c>
      <c r="R294" s="2" t="s">
        <v>598</v>
      </c>
      <c r="S294" s="2" t="s">
        <v>598</v>
      </c>
      <c r="T294" s="2" t="s">
        <v>598</v>
      </c>
      <c r="U294" s="2" t="s">
        <v>598</v>
      </c>
      <c r="V294" s="2" t="s">
        <v>598</v>
      </c>
      <c r="Y294" s="20">
        <f t="shared" si="4"/>
        <v>0</v>
      </c>
    </row>
    <row r="295" spans="1:25" ht="15" customHeight="1" x14ac:dyDescent="0.25">
      <c r="A295" s="2" t="s">
        <v>415</v>
      </c>
      <c r="B295" s="2" t="s">
        <v>418</v>
      </c>
      <c r="C295" s="2">
        <v>2014</v>
      </c>
      <c r="D295" s="2" t="s">
        <v>599</v>
      </c>
      <c r="E295" s="2" t="s">
        <v>598</v>
      </c>
      <c r="F295" s="2" t="s">
        <v>598</v>
      </c>
      <c r="G295" s="2" t="s">
        <v>598</v>
      </c>
      <c r="H295" s="2" t="s">
        <v>598</v>
      </c>
      <c r="I295" s="2" t="s">
        <v>598</v>
      </c>
      <c r="J295" s="2" t="s">
        <v>599</v>
      </c>
      <c r="K295" s="2" t="s">
        <v>598</v>
      </c>
      <c r="L295" s="2" t="s">
        <v>598</v>
      </c>
      <c r="M295" s="2" t="s">
        <v>598</v>
      </c>
      <c r="N295" s="2" t="s">
        <v>598</v>
      </c>
      <c r="O295" s="2" t="s">
        <v>598</v>
      </c>
      <c r="P295" s="2" t="s">
        <v>598</v>
      </c>
      <c r="Q295" s="2" t="s">
        <v>599</v>
      </c>
      <c r="R295" s="2" t="s">
        <v>598</v>
      </c>
      <c r="S295" s="2" t="s">
        <v>598</v>
      </c>
      <c r="T295" s="2" t="s">
        <v>598</v>
      </c>
      <c r="U295" s="2" t="s">
        <v>598</v>
      </c>
      <c r="V295" s="2" t="s">
        <v>598</v>
      </c>
      <c r="Y295" s="20">
        <f t="shared" si="4"/>
        <v>0</v>
      </c>
    </row>
    <row r="296" spans="1:25" ht="15" customHeight="1" x14ac:dyDescent="0.25">
      <c r="A296" s="2" t="s">
        <v>415</v>
      </c>
      <c r="B296" s="2" t="s">
        <v>419</v>
      </c>
      <c r="C296" s="2">
        <v>2014</v>
      </c>
      <c r="D296" s="2" t="s">
        <v>599</v>
      </c>
      <c r="E296" s="2" t="s">
        <v>598</v>
      </c>
      <c r="F296" s="2" t="s">
        <v>598</v>
      </c>
      <c r="G296" s="2" t="s">
        <v>598</v>
      </c>
      <c r="H296" s="2" t="s">
        <v>598</v>
      </c>
      <c r="I296" s="2" t="s">
        <v>598</v>
      </c>
      <c r="J296" s="2" t="s">
        <v>599</v>
      </c>
      <c r="K296" s="2" t="s">
        <v>598</v>
      </c>
      <c r="L296" s="2" t="s">
        <v>598</v>
      </c>
      <c r="M296" s="2" t="s">
        <v>598</v>
      </c>
      <c r="N296" s="2" t="s">
        <v>598</v>
      </c>
      <c r="O296" s="2" t="s">
        <v>598</v>
      </c>
      <c r="P296" s="2" t="s">
        <v>598</v>
      </c>
      <c r="Q296" s="2" t="s">
        <v>599</v>
      </c>
      <c r="R296" s="2" t="s">
        <v>598</v>
      </c>
      <c r="S296" s="2" t="s">
        <v>598</v>
      </c>
      <c r="T296" s="2" t="s">
        <v>598</v>
      </c>
      <c r="U296" s="2" t="s">
        <v>598</v>
      </c>
      <c r="V296" s="2" t="s">
        <v>598</v>
      </c>
      <c r="Y296" s="20">
        <f t="shared" si="4"/>
        <v>0</v>
      </c>
    </row>
    <row r="297" spans="1:25" ht="15" customHeight="1" x14ac:dyDescent="0.25">
      <c r="A297" s="2" t="s">
        <v>420</v>
      </c>
      <c r="B297" s="2" t="s">
        <v>421</v>
      </c>
      <c r="C297" s="2">
        <v>2014</v>
      </c>
      <c r="D297" s="2" t="s">
        <v>599</v>
      </c>
      <c r="E297" s="2" t="s">
        <v>598</v>
      </c>
      <c r="F297" s="2" t="s">
        <v>598</v>
      </c>
      <c r="G297" s="2" t="s">
        <v>598</v>
      </c>
      <c r="H297" s="2" t="s">
        <v>598</v>
      </c>
      <c r="I297" s="2" t="s">
        <v>598</v>
      </c>
      <c r="J297" s="2" t="s">
        <v>599</v>
      </c>
      <c r="K297" s="2" t="s">
        <v>598</v>
      </c>
      <c r="L297" s="2" t="s">
        <v>598</v>
      </c>
      <c r="M297" s="2" t="s">
        <v>598</v>
      </c>
      <c r="N297" s="2" t="s">
        <v>598</v>
      </c>
      <c r="O297" s="2" t="s">
        <v>598</v>
      </c>
      <c r="P297" s="2" t="s">
        <v>598</v>
      </c>
      <c r="Q297" s="2" t="s">
        <v>599</v>
      </c>
      <c r="R297" s="2" t="s">
        <v>598</v>
      </c>
      <c r="S297" s="2" t="s">
        <v>598</v>
      </c>
      <c r="T297" s="2" t="s">
        <v>598</v>
      </c>
      <c r="U297" s="2" t="s">
        <v>598</v>
      </c>
      <c r="V297" s="2" t="s">
        <v>598</v>
      </c>
      <c r="Y297" s="20">
        <f t="shared" si="4"/>
        <v>0</v>
      </c>
    </row>
    <row r="298" spans="1:25" ht="15" customHeight="1" x14ac:dyDescent="0.25">
      <c r="A298" s="2" t="s">
        <v>422</v>
      </c>
      <c r="B298" s="2" t="s">
        <v>423</v>
      </c>
      <c r="C298" s="2">
        <v>2014</v>
      </c>
      <c r="D298" s="2" t="s">
        <v>599</v>
      </c>
      <c r="E298" s="2" t="s">
        <v>598</v>
      </c>
      <c r="F298" s="2" t="s">
        <v>598</v>
      </c>
      <c r="G298" s="2" t="s">
        <v>598</v>
      </c>
      <c r="H298" s="2" t="s">
        <v>598</v>
      </c>
      <c r="I298" s="2" t="s">
        <v>598</v>
      </c>
      <c r="J298" s="2" t="s">
        <v>599</v>
      </c>
      <c r="K298" s="2" t="s">
        <v>598</v>
      </c>
      <c r="L298" s="2" t="s">
        <v>598</v>
      </c>
      <c r="M298" s="2" t="s">
        <v>598</v>
      </c>
      <c r="N298" s="2" t="s">
        <v>598</v>
      </c>
      <c r="O298" s="2" t="s">
        <v>598</v>
      </c>
      <c r="P298" s="2" t="s">
        <v>598</v>
      </c>
      <c r="Q298" s="2" t="s">
        <v>599</v>
      </c>
      <c r="R298" s="2" t="s">
        <v>598</v>
      </c>
      <c r="S298" s="2" t="s">
        <v>598</v>
      </c>
      <c r="T298" s="2" t="s">
        <v>598</v>
      </c>
      <c r="U298" s="2" t="s">
        <v>598</v>
      </c>
      <c r="V298" s="2" t="s">
        <v>598</v>
      </c>
      <c r="Y298" s="20">
        <f t="shared" si="4"/>
        <v>0</v>
      </c>
    </row>
    <row r="299" spans="1:25" ht="15" customHeight="1" x14ac:dyDescent="0.25">
      <c r="A299" s="2" t="s">
        <v>422</v>
      </c>
      <c r="B299" s="2" t="s">
        <v>424</v>
      </c>
      <c r="C299" s="2">
        <v>2014</v>
      </c>
      <c r="D299" s="2" t="s">
        <v>599</v>
      </c>
      <c r="E299" s="2" t="s">
        <v>598</v>
      </c>
      <c r="F299" s="2" t="s">
        <v>598</v>
      </c>
      <c r="G299" s="2" t="s">
        <v>598</v>
      </c>
      <c r="H299" s="2" t="s">
        <v>598</v>
      </c>
      <c r="I299" s="2" t="s">
        <v>598</v>
      </c>
      <c r="J299" s="2" t="s">
        <v>599</v>
      </c>
      <c r="K299" s="2" t="s">
        <v>598</v>
      </c>
      <c r="L299" s="2" t="s">
        <v>598</v>
      </c>
      <c r="M299" s="2" t="s">
        <v>598</v>
      </c>
      <c r="N299" s="2" t="s">
        <v>598</v>
      </c>
      <c r="O299" s="2" t="s">
        <v>598</v>
      </c>
      <c r="P299" s="2" t="s">
        <v>598</v>
      </c>
      <c r="Q299" s="2" t="s">
        <v>599</v>
      </c>
      <c r="R299" s="2" t="s">
        <v>598</v>
      </c>
      <c r="S299" s="2" t="s">
        <v>598</v>
      </c>
      <c r="T299" s="2" t="s">
        <v>598</v>
      </c>
      <c r="U299" s="2" t="s">
        <v>598</v>
      </c>
      <c r="V299" s="2" t="s">
        <v>598</v>
      </c>
      <c r="Y299" s="20">
        <f t="shared" si="4"/>
        <v>0</v>
      </c>
    </row>
    <row r="300" spans="1:25" ht="15" customHeight="1" x14ac:dyDescent="0.25">
      <c r="A300" s="2" t="s">
        <v>425</v>
      </c>
      <c r="B300" s="2" t="s">
        <v>426</v>
      </c>
      <c r="C300" s="2">
        <v>2014</v>
      </c>
      <c r="D300" s="2" t="s">
        <v>599</v>
      </c>
      <c r="E300" s="2" t="s">
        <v>598</v>
      </c>
      <c r="F300" s="2" t="s">
        <v>598</v>
      </c>
      <c r="G300" s="2" t="s">
        <v>598</v>
      </c>
      <c r="H300" s="2" t="s">
        <v>598</v>
      </c>
      <c r="I300" s="2" t="s">
        <v>598</v>
      </c>
      <c r="J300" s="2" t="s">
        <v>599</v>
      </c>
      <c r="K300" s="2" t="s">
        <v>598</v>
      </c>
      <c r="L300" s="2" t="s">
        <v>598</v>
      </c>
      <c r="M300" s="2" t="s">
        <v>598</v>
      </c>
      <c r="N300" s="2" t="s">
        <v>598</v>
      </c>
      <c r="O300" s="2" t="s">
        <v>598</v>
      </c>
      <c r="P300" s="2" t="s">
        <v>598</v>
      </c>
      <c r="Q300" s="2" t="s">
        <v>599</v>
      </c>
      <c r="R300" s="2" t="s">
        <v>598</v>
      </c>
      <c r="S300" s="2" t="s">
        <v>598</v>
      </c>
      <c r="T300" s="2" t="s">
        <v>598</v>
      </c>
      <c r="U300" s="2" t="s">
        <v>598</v>
      </c>
      <c r="V300" s="2" t="s">
        <v>598</v>
      </c>
      <c r="Y300" s="20">
        <f t="shared" si="4"/>
        <v>0</v>
      </c>
    </row>
    <row r="301" spans="1:25" ht="15" customHeight="1" x14ac:dyDescent="0.25">
      <c r="A301" s="2" t="s">
        <v>425</v>
      </c>
      <c r="B301" s="2" t="s">
        <v>427</v>
      </c>
      <c r="C301" s="2">
        <v>2014</v>
      </c>
      <c r="D301" s="2" t="s">
        <v>599</v>
      </c>
      <c r="E301" s="2" t="s">
        <v>598</v>
      </c>
      <c r="F301" s="2" t="s">
        <v>598</v>
      </c>
      <c r="G301" s="2" t="s">
        <v>598</v>
      </c>
      <c r="H301" s="2" t="s">
        <v>598</v>
      </c>
      <c r="I301" s="2" t="s">
        <v>598</v>
      </c>
      <c r="J301" s="2" t="s">
        <v>599</v>
      </c>
      <c r="K301" s="2" t="s">
        <v>598</v>
      </c>
      <c r="L301" s="2" t="s">
        <v>598</v>
      </c>
      <c r="M301" s="2" t="s">
        <v>598</v>
      </c>
      <c r="N301" s="2" t="s">
        <v>598</v>
      </c>
      <c r="O301" s="2" t="s">
        <v>598</v>
      </c>
      <c r="P301" s="2" t="s">
        <v>598</v>
      </c>
      <c r="Q301" s="2" t="s">
        <v>599</v>
      </c>
      <c r="R301" s="2" t="s">
        <v>598</v>
      </c>
      <c r="S301" s="2" t="s">
        <v>598</v>
      </c>
      <c r="T301" s="2" t="s">
        <v>598</v>
      </c>
      <c r="U301" s="2" t="s">
        <v>598</v>
      </c>
      <c r="V301" s="2" t="s">
        <v>598</v>
      </c>
      <c r="Y301" s="20">
        <f t="shared" si="4"/>
        <v>0</v>
      </c>
    </row>
    <row r="302" spans="1:25" ht="15" customHeight="1" x14ac:dyDescent="0.25">
      <c r="A302" s="2" t="s">
        <v>425</v>
      </c>
      <c r="B302" s="2" t="s">
        <v>428</v>
      </c>
      <c r="C302" s="2">
        <v>2014</v>
      </c>
      <c r="D302" s="2" t="s">
        <v>709</v>
      </c>
      <c r="E302" s="2" t="s">
        <v>658</v>
      </c>
      <c r="F302" s="2">
        <v>16.533999999999999</v>
      </c>
      <c r="G302" s="2" t="s">
        <v>598</v>
      </c>
      <c r="H302" s="2" t="s">
        <v>598</v>
      </c>
      <c r="I302" s="2">
        <v>85</v>
      </c>
      <c r="J302" s="2" t="s">
        <v>599</v>
      </c>
      <c r="K302" s="2" t="s">
        <v>598</v>
      </c>
      <c r="L302" s="2" t="s">
        <v>598</v>
      </c>
      <c r="M302" s="2" t="s">
        <v>598</v>
      </c>
      <c r="N302" s="2" t="s">
        <v>598</v>
      </c>
      <c r="O302" s="2" t="s">
        <v>598</v>
      </c>
      <c r="P302" s="2" t="s">
        <v>598</v>
      </c>
      <c r="Q302" s="2" t="s">
        <v>599</v>
      </c>
      <c r="R302" s="2" t="s">
        <v>598</v>
      </c>
      <c r="S302" s="2" t="s">
        <v>598</v>
      </c>
      <c r="T302" s="2" t="s">
        <v>598</v>
      </c>
      <c r="U302" s="2" t="s">
        <v>598</v>
      </c>
      <c r="V302" s="2" t="s">
        <v>598</v>
      </c>
      <c r="Y302" s="20">
        <f t="shared" si="4"/>
        <v>16.533999999999999</v>
      </c>
    </row>
    <row r="303" spans="1:25" ht="15" customHeight="1" x14ac:dyDescent="0.25">
      <c r="A303" s="2" t="s">
        <v>425</v>
      </c>
      <c r="B303" s="2" t="s">
        <v>429</v>
      </c>
      <c r="C303" s="2">
        <v>2014</v>
      </c>
      <c r="D303" s="2" t="s">
        <v>599</v>
      </c>
      <c r="E303" s="2" t="s">
        <v>598</v>
      </c>
      <c r="F303" s="2" t="s">
        <v>598</v>
      </c>
      <c r="G303" s="2" t="s">
        <v>598</v>
      </c>
      <c r="H303" s="2" t="s">
        <v>598</v>
      </c>
      <c r="I303" s="2" t="s">
        <v>598</v>
      </c>
      <c r="J303" s="2" t="s">
        <v>599</v>
      </c>
      <c r="K303" s="2" t="s">
        <v>598</v>
      </c>
      <c r="L303" s="2" t="s">
        <v>598</v>
      </c>
      <c r="M303" s="2" t="s">
        <v>598</v>
      </c>
      <c r="N303" s="2" t="s">
        <v>598</v>
      </c>
      <c r="O303" s="2" t="s">
        <v>598</v>
      </c>
      <c r="P303" s="2" t="s">
        <v>598</v>
      </c>
      <c r="Q303" s="2" t="s">
        <v>599</v>
      </c>
      <c r="R303" s="2" t="s">
        <v>598</v>
      </c>
      <c r="S303" s="2" t="s">
        <v>598</v>
      </c>
      <c r="T303" s="2" t="s">
        <v>598</v>
      </c>
      <c r="U303" s="2" t="s">
        <v>598</v>
      </c>
      <c r="V303" s="2" t="s">
        <v>598</v>
      </c>
      <c r="Y303" s="20">
        <f t="shared" si="4"/>
        <v>0</v>
      </c>
    </row>
    <row r="304" spans="1:25" ht="15" customHeight="1" x14ac:dyDescent="0.25">
      <c r="A304" s="2" t="s">
        <v>425</v>
      </c>
      <c r="B304" s="2" t="s">
        <v>430</v>
      </c>
      <c r="C304" s="2">
        <v>2014</v>
      </c>
      <c r="D304" s="2" t="s">
        <v>710</v>
      </c>
      <c r="E304" s="2" t="s">
        <v>658</v>
      </c>
      <c r="F304" s="2">
        <v>8.4</v>
      </c>
      <c r="G304" s="2" t="s">
        <v>678</v>
      </c>
      <c r="H304" s="2">
        <v>2.2000000000000002</v>
      </c>
      <c r="I304" s="2">
        <v>85</v>
      </c>
      <c r="J304" s="2" t="s">
        <v>599</v>
      </c>
      <c r="K304" s="2" t="s">
        <v>598</v>
      </c>
      <c r="L304" s="2" t="s">
        <v>598</v>
      </c>
      <c r="M304" s="2" t="s">
        <v>598</v>
      </c>
      <c r="N304" s="2" t="s">
        <v>598</v>
      </c>
      <c r="O304" s="2" t="s">
        <v>598</v>
      </c>
      <c r="P304" s="2" t="s">
        <v>598</v>
      </c>
      <c r="Q304" s="2" t="s">
        <v>599</v>
      </c>
      <c r="R304" s="2" t="s">
        <v>598</v>
      </c>
      <c r="S304" s="2" t="s">
        <v>598</v>
      </c>
      <c r="T304" s="2" t="s">
        <v>598</v>
      </c>
      <c r="U304" s="2" t="s">
        <v>598</v>
      </c>
      <c r="V304" s="2" t="s">
        <v>598</v>
      </c>
      <c r="Y304" s="20">
        <f t="shared" si="4"/>
        <v>10.600000000000001</v>
      </c>
    </row>
    <row r="305" spans="1:25" ht="15" customHeight="1" x14ac:dyDescent="0.25">
      <c r="A305" s="2" t="s">
        <v>425</v>
      </c>
      <c r="B305" s="2" t="s">
        <v>431</v>
      </c>
      <c r="C305" s="2">
        <v>2014</v>
      </c>
      <c r="D305" s="2" t="s">
        <v>711</v>
      </c>
      <c r="E305" s="2" t="s">
        <v>658</v>
      </c>
      <c r="F305" s="2">
        <v>5</v>
      </c>
      <c r="G305" s="2" t="s">
        <v>598</v>
      </c>
      <c r="H305" s="2" t="s">
        <v>598</v>
      </c>
      <c r="I305" s="2">
        <v>85</v>
      </c>
      <c r="J305" s="2" t="s">
        <v>599</v>
      </c>
      <c r="K305" s="2" t="s">
        <v>598</v>
      </c>
      <c r="L305" s="2" t="s">
        <v>598</v>
      </c>
      <c r="M305" s="2" t="s">
        <v>598</v>
      </c>
      <c r="N305" s="2" t="s">
        <v>598</v>
      </c>
      <c r="O305" s="2" t="s">
        <v>598</v>
      </c>
      <c r="P305" s="2" t="s">
        <v>598</v>
      </c>
      <c r="Q305" s="2" t="s">
        <v>599</v>
      </c>
      <c r="R305" s="2" t="s">
        <v>598</v>
      </c>
      <c r="S305" s="2" t="s">
        <v>598</v>
      </c>
      <c r="T305" s="2" t="s">
        <v>598</v>
      </c>
      <c r="U305" s="2" t="s">
        <v>598</v>
      </c>
      <c r="V305" s="2" t="s">
        <v>598</v>
      </c>
      <c r="Y305" s="20">
        <f t="shared" si="4"/>
        <v>5</v>
      </c>
    </row>
    <row r="306" spans="1:25"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Y306" s="20">
        <f t="shared" si="4"/>
        <v>0</v>
      </c>
    </row>
    <row r="307" spans="1:25"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Y307" s="20">
        <f t="shared" si="4"/>
        <v>0</v>
      </c>
    </row>
    <row r="308" spans="1:25" ht="15" customHeight="1" x14ac:dyDescent="0.25">
      <c r="A308" s="2" t="s">
        <v>432</v>
      </c>
      <c r="B308" s="2" t="s">
        <v>435</v>
      </c>
      <c r="C308" s="2">
        <v>2014</v>
      </c>
      <c r="D308" s="2" t="s">
        <v>712</v>
      </c>
      <c r="E308" s="2" t="s">
        <v>598</v>
      </c>
      <c r="F308" s="2" t="s">
        <v>598</v>
      </c>
      <c r="G308" s="2" t="s">
        <v>598</v>
      </c>
      <c r="H308" s="2" t="s">
        <v>598</v>
      </c>
      <c r="I308" s="2" t="s">
        <v>598</v>
      </c>
      <c r="J308" s="2" t="s">
        <v>599</v>
      </c>
      <c r="K308" s="2" t="s">
        <v>598</v>
      </c>
      <c r="L308" s="2" t="s">
        <v>598</v>
      </c>
      <c r="M308" s="2" t="s">
        <v>598</v>
      </c>
      <c r="N308" s="2" t="s">
        <v>598</v>
      </c>
      <c r="O308" s="2" t="s">
        <v>598</v>
      </c>
      <c r="P308" s="2" t="s">
        <v>598</v>
      </c>
      <c r="Q308" s="2" t="s">
        <v>599</v>
      </c>
      <c r="R308" s="2" t="s">
        <v>598</v>
      </c>
      <c r="S308" s="2" t="s">
        <v>598</v>
      </c>
      <c r="T308" s="2" t="s">
        <v>598</v>
      </c>
      <c r="U308" s="2" t="s">
        <v>598</v>
      </c>
      <c r="V308" s="2" t="s">
        <v>598</v>
      </c>
      <c r="Y308" s="20">
        <f t="shared" si="4"/>
        <v>0</v>
      </c>
    </row>
    <row r="309" spans="1:25" ht="15" customHeight="1" x14ac:dyDescent="0.25">
      <c r="A309" s="2" t="s">
        <v>436</v>
      </c>
      <c r="B309" s="2" t="s">
        <v>437</v>
      </c>
      <c r="C309" s="2">
        <v>2014</v>
      </c>
      <c r="D309" s="2" t="s">
        <v>598</v>
      </c>
      <c r="E309" s="2" t="s">
        <v>598</v>
      </c>
      <c r="F309" s="2" t="s">
        <v>598</v>
      </c>
      <c r="G309" s="2" t="s">
        <v>598</v>
      </c>
      <c r="H309" s="2" t="s">
        <v>598</v>
      </c>
      <c r="I309" s="2" t="s">
        <v>598</v>
      </c>
      <c r="J309" s="2" t="s">
        <v>598</v>
      </c>
      <c r="K309" s="2" t="s">
        <v>598</v>
      </c>
      <c r="L309" s="2" t="s">
        <v>598</v>
      </c>
      <c r="M309" s="2" t="s">
        <v>598</v>
      </c>
      <c r="N309" s="2" t="s">
        <v>598</v>
      </c>
      <c r="O309" s="2" t="s">
        <v>598</v>
      </c>
      <c r="P309" s="2" t="s">
        <v>598</v>
      </c>
      <c r="Q309" s="2" t="s">
        <v>598</v>
      </c>
      <c r="R309" s="2" t="s">
        <v>598</v>
      </c>
      <c r="S309" s="2" t="s">
        <v>598</v>
      </c>
      <c r="T309" s="2" t="s">
        <v>598</v>
      </c>
      <c r="U309" s="2" t="s">
        <v>598</v>
      </c>
      <c r="V309" s="2" t="s">
        <v>598</v>
      </c>
      <c r="Y309" s="20">
        <f t="shared" si="4"/>
        <v>0</v>
      </c>
    </row>
    <row r="310" spans="1:25" ht="15" customHeight="1" x14ac:dyDescent="0.25">
      <c r="A310" s="2" t="s">
        <v>438</v>
      </c>
      <c r="B310" s="2" t="s">
        <v>439</v>
      </c>
      <c r="C310" s="2">
        <v>2014</v>
      </c>
      <c r="D310" s="2" t="s">
        <v>599</v>
      </c>
      <c r="E310" s="2" t="s">
        <v>598</v>
      </c>
      <c r="F310" s="2" t="s">
        <v>598</v>
      </c>
      <c r="G310" s="2" t="s">
        <v>598</v>
      </c>
      <c r="H310" s="2" t="s">
        <v>598</v>
      </c>
      <c r="I310" s="2" t="s">
        <v>598</v>
      </c>
      <c r="J310" s="2" t="s">
        <v>599</v>
      </c>
      <c r="K310" s="2" t="s">
        <v>598</v>
      </c>
      <c r="L310" s="2" t="s">
        <v>598</v>
      </c>
      <c r="M310" s="2" t="s">
        <v>598</v>
      </c>
      <c r="N310" s="2" t="s">
        <v>598</v>
      </c>
      <c r="O310" s="2" t="s">
        <v>598</v>
      </c>
      <c r="P310" s="2" t="s">
        <v>598</v>
      </c>
      <c r="Q310" s="2" t="s">
        <v>599</v>
      </c>
      <c r="R310" s="2" t="s">
        <v>598</v>
      </c>
      <c r="S310" s="2" t="s">
        <v>598</v>
      </c>
      <c r="T310" s="2" t="s">
        <v>598</v>
      </c>
      <c r="U310" s="2" t="s">
        <v>598</v>
      </c>
      <c r="V310" s="2" t="s">
        <v>598</v>
      </c>
      <c r="Y310" s="20">
        <f t="shared" si="4"/>
        <v>0</v>
      </c>
    </row>
    <row r="311" spans="1:25" ht="15" customHeight="1" x14ac:dyDescent="0.25">
      <c r="A311" s="2" t="s">
        <v>438</v>
      </c>
      <c r="B311" s="2" t="s">
        <v>440</v>
      </c>
      <c r="C311" s="2">
        <v>2014</v>
      </c>
      <c r="D311" s="2" t="s">
        <v>599</v>
      </c>
      <c r="E311" s="2" t="s">
        <v>598</v>
      </c>
      <c r="F311" s="2" t="s">
        <v>598</v>
      </c>
      <c r="G311" s="2" t="s">
        <v>598</v>
      </c>
      <c r="H311" s="2" t="s">
        <v>598</v>
      </c>
      <c r="I311" s="2" t="s">
        <v>598</v>
      </c>
      <c r="J311" s="2" t="s">
        <v>599</v>
      </c>
      <c r="K311" s="2" t="s">
        <v>598</v>
      </c>
      <c r="L311" s="2" t="s">
        <v>598</v>
      </c>
      <c r="M311" s="2" t="s">
        <v>598</v>
      </c>
      <c r="N311" s="2" t="s">
        <v>598</v>
      </c>
      <c r="O311" s="2" t="s">
        <v>598</v>
      </c>
      <c r="P311" s="2" t="s">
        <v>598</v>
      </c>
      <c r="Q311" s="2" t="s">
        <v>599</v>
      </c>
      <c r="R311" s="2" t="s">
        <v>598</v>
      </c>
      <c r="S311" s="2" t="s">
        <v>598</v>
      </c>
      <c r="T311" s="2" t="s">
        <v>598</v>
      </c>
      <c r="U311" s="2" t="s">
        <v>598</v>
      </c>
      <c r="V311" s="2" t="s">
        <v>598</v>
      </c>
      <c r="Y311" s="20">
        <f t="shared" si="4"/>
        <v>0</v>
      </c>
    </row>
    <row r="312" spans="1:25"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Y312" s="20">
        <f t="shared" si="4"/>
        <v>0</v>
      </c>
    </row>
    <row r="313" spans="1:25"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Y313" s="20">
        <f t="shared" si="4"/>
        <v>0</v>
      </c>
    </row>
    <row r="314" spans="1:25" ht="15" customHeight="1" x14ac:dyDescent="0.25">
      <c r="A314" s="2" t="s">
        <v>443</v>
      </c>
      <c r="B314" s="2" t="s">
        <v>444</v>
      </c>
      <c r="C314" s="2">
        <v>2014</v>
      </c>
      <c r="D314" s="2" t="s">
        <v>599</v>
      </c>
      <c r="E314" s="2" t="s">
        <v>598</v>
      </c>
      <c r="F314" s="2" t="s">
        <v>598</v>
      </c>
      <c r="G314" s="2" t="s">
        <v>598</v>
      </c>
      <c r="H314" s="2" t="s">
        <v>598</v>
      </c>
      <c r="I314" s="2" t="s">
        <v>598</v>
      </c>
      <c r="J314" s="2" t="s">
        <v>599</v>
      </c>
      <c r="K314" s="2" t="s">
        <v>598</v>
      </c>
      <c r="L314" s="2" t="s">
        <v>598</v>
      </c>
      <c r="M314" s="2" t="s">
        <v>598</v>
      </c>
      <c r="N314" s="2" t="s">
        <v>598</v>
      </c>
      <c r="O314" s="2" t="s">
        <v>598</v>
      </c>
      <c r="P314" s="2" t="s">
        <v>598</v>
      </c>
      <c r="Q314" s="2" t="s">
        <v>599</v>
      </c>
      <c r="R314" s="2" t="s">
        <v>598</v>
      </c>
      <c r="S314" s="2" t="s">
        <v>598</v>
      </c>
      <c r="T314" s="2" t="s">
        <v>598</v>
      </c>
      <c r="U314" s="2" t="s">
        <v>598</v>
      </c>
      <c r="V314" s="2" t="s">
        <v>598</v>
      </c>
      <c r="Y314" s="20">
        <f t="shared" si="4"/>
        <v>0</v>
      </c>
    </row>
    <row r="315" spans="1:25" ht="15" customHeight="1" x14ac:dyDescent="0.25">
      <c r="A315" s="2" t="s">
        <v>445</v>
      </c>
      <c r="B315" s="2" t="s">
        <v>446</v>
      </c>
      <c r="C315" s="2">
        <v>2014</v>
      </c>
      <c r="D315" s="2" t="s">
        <v>713</v>
      </c>
      <c r="E315" s="2" t="s">
        <v>660</v>
      </c>
      <c r="F315" s="2">
        <v>1.28</v>
      </c>
      <c r="G315" s="2" t="s">
        <v>598</v>
      </c>
      <c r="H315" s="2" t="s">
        <v>598</v>
      </c>
      <c r="I315" s="2" t="s">
        <v>598</v>
      </c>
      <c r="J315" s="2" t="s">
        <v>714</v>
      </c>
      <c r="K315" s="2" t="s">
        <v>683</v>
      </c>
      <c r="L315" s="2">
        <v>6.9</v>
      </c>
      <c r="M315" s="2" t="s">
        <v>598</v>
      </c>
      <c r="N315" s="2" t="s">
        <v>598</v>
      </c>
      <c r="O315" s="2" t="s">
        <v>598</v>
      </c>
      <c r="P315" s="2" t="s">
        <v>598</v>
      </c>
      <c r="Q315" s="2" t="s">
        <v>599</v>
      </c>
      <c r="R315" s="2" t="s">
        <v>598</v>
      </c>
      <c r="S315" s="2" t="s">
        <v>598</v>
      </c>
      <c r="T315" s="2" t="s">
        <v>598</v>
      </c>
      <c r="U315" s="2" t="s">
        <v>598</v>
      </c>
      <c r="V315" s="2" t="s">
        <v>598</v>
      </c>
      <c r="Y315" s="20">
        <f t="shared" si="4"/>
        <v>8.18</v>
      </c>
    </row>
    <row r="316" spans="1:25" ht="15" customHeight="1" x14ac:dyDescent="0.25">
      <c r="A316" s="2" t="s">
        <v>447</v>
      </c>
      <c r="B316" s="2" t="s">
        <v>448</v>
      </c>
      <c r="C316" s="2">
        <v>2014</v>
      </c>
      <c r="D316" s="2" t="s">
        <v>598</v>
      </c>
      <c r="E316" s="2" t="s">
        <v>598</v>
      </c>
      <c r="F316" s="2" t="s">
        <v>598</v>
      </c>
      <c r="G316" s="2" t="s">
        <v>598</v>
      </c>
      <c r="H316" s="2" t="s">
        <v>598</v>
      </c>
      <c r="I316" s="2" t="s">
        <v>598</v>
      </c>
      <c r="J316" s="2" t="s">
        <v>598</v>
      </c>
      <c r="K316" s="2" t="s">
        <v>598</v>
      </c>
      <c r="L316" s="2" t="s">
        <v>598</v>
      </c>
      <c r="M316" s="2" t="s">
        <v>598</v>
      </c>
      <c r="N316" s="2" t="s">
        <v>598</v>
      </c>
      <c r="O316" s="2" t="s">
        <v>598</v>
      </c>
      <c r="P316" s="2" t="s">
        <v>598</v>
      </c>
      <c r="Q316" s="2" t="s">
        <v>598</v>
      </c>
      <c r="R316" s="2" t="s">
        <v>598</v>
      </c>
      <c r="S316" s="2" t="s">
        <v>598</v>
      </c>
      <c r="T316" s="2" t="s">
        <v>598</v>
      </c>
      <c r="U316" s="2" t="s">
        <v>598</v>
      </c>
      <c r="V316" s="2" t="s">
        <v>598</v>
      </c>
      <c r="Y316" s="20">
        <f t="shared" si="4"/>
        <v>0</v>
      </c>
    </row>
    <row r="317" spans="1:25"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Y317" s="20">
        <f t="shared" si="4"/>
        <v>0</v>
      </c>
    </row>
    <row r="318" spans="1:25" ht="15" customHeight="1" x14ac:dyDescent="0.25">
      <c r="A318" s="2" t="s">
        <v>449</v>
      </c>
      <c r="B318" s="2" t="s">
        <v>450</v>
      </c>
      <c r="C318" s="2">
        <v>2014</v>
      </c>
      <c r="D318" s="2" t="s">
        <v>599</v>
      </c>
      <c r="E318" s="2" t="s">
        <v>598</v>
      </c>
      <c r="F318" s="2" t="s">
        <v>598</v>
      </c>
      <c r="G318" s="2" t="s">
        <v>598</v>
      </c>
      <c r="H318" s="2" t="s">
        <v>598</v>
      </c>
      <c r="I318" s="2" t="s">
        <v>598</v>
      </c>
      <c r="J318" s="2" t="s">
        <v>599</v>
      </c>
      <c r="K318" s="2" t="s">
        <v>598</v>
      </c>
      <c r="L318" s="2" t="s">
        <v>598</v>
      </c>
      <c r="M318" s="2" t="s">
        <v>598</v>
      </c>
      <c r="N318" s="2" t="s">
        <v>598</v>
      </c>
      <c r="O318" s="2" t="s">
        <v>598</v>
      </c>
      <c r="P318" s="2" t="s">
        <v>598</v>
      </c>
      <c r="Q318" s="2" t="s">
        <v>599</v>
      </c>
      <c r="R318" s="2" t="s">
        <v>598</v>
      </c>
      <c r="S318" s="2" t="s">
        <v>598</v>
      </c>
      <c r="T318" s="2" t="s">
        <v>598</v>
      </c>
      <c r="U318" s="2" t="s">
        <v>598</v>
      </c>
      <c r="V318" s="2" t="s">
        <v>598</v>
      </c>
      <c r="Y318" s="20">
        <f t="shared" si="4"/>
        <v>0</v>
      </c>
    </row>
    <row r="319" spans="1:25" ht="15" customHeight="1" x14ac:dyDescent="0.25">
      <c r="A319" s="2" t="s">
        <v>449</v>
      </c>
      <c r="B319" s="2" t="s">
        <v>451</v>
      </c>
      <c r="C319" s="2">
        <v>2014</v>
      </c>
      <c r="D319" s="2" t="s">
        <v>599</v>
      </c>
      <c r="E319" s="2" t="s">
        <v>598</v>
      </c>
      <c r="F319" s="2" t="s">
        <v>598</v>
      </c>
      <c r="G319" s="2" t="s">
        <v>598</v>
      </c>
      <c r="H319" s="2" t="s">
        <v>598</v>
      </c>
      <c r="I319" s="2" t="s">
        <v>598</v>
      </c>
      <c r="J319" s="2" t="s">
        <v>599</v>
      </c>
      <c r="K319" s="2" t="s">
        <v>598</v>
      </c>
      <c r="L319" s="2" t="s">
        <v>598</v>
      </c>
      <c r="M319" s="2" t="s">
        <v>598</v>
      </c>
      <c r="N319" s="2" t="s">
        <v>598</v>
      </c>
      <c r="O319" s="2" t="s">
        <v>598</v>
      </c>
      <c r="P319" s="2" t="s">
        <v>598</v>
      </c>
      <c r="Q319" s="2" t="s">
        <v>599</v>
      </c>
      <c r="R319" s="2" t="s">
        <v>598</v>
      </c>
      <c r="S319" s="2" t="s">
        <v>598</v>
      </c>
      <c r="T319" s="2" t="s">
        <v>598</v>
      </c>
      <c r="U319" s="2" t="s">
        <v>598</v>
      </c>
      <c r="V319" s="2" t="s">
        <v>598</v>
      </c>
      <c r="Y319" s="20">
        <f t="shared" si="4"/>
        <v>0</v>
      </c>
    </row>
    <row r="320" spans="1:25" ht="15" customHeight="1" x14ac:dyDescent="0.25">
      <c r="A320" s="2" t="s">
        <v>449</v>
      </c>
      <c r="B320" s="2" t="s">
        <v>452</v>
      </c>
      <c r="C320" s="2">
        <v>2014</v>
      </c>
      <c r="D320" s="2" t="s">
        <v>599</v>
      </c>
      <c r="E320" s="2" t="s">
        <v>598</v>
      </c>
      <c r="F320" s="2" t="s">
        <v>598</v>
      </c>
      <c r="G320" s="2" t="s">
        <v>598</v>
      </c>
      <c r="H320" s="2" t="s">
        <v>598</v>
      </c>
      <c r="I320" s="2" t="s">
        <v>598</v>
      </c>
      <c r="J320" s="2" t="s">
        <v>599</v>
      </c>
      <c r="K320" s="2" t="s">
        <v>598</v>
      </c>
      <c r="L320" s="2" t="s">
        <v>598</v>
      </c>
      <c r="M320" s="2" t="s">
        <v>598</v>
      </c>
      <c r="N320" s="2" t="s">
        <v>598</v>
      </c>
      <c r="O320" s="2" t="s">
        <v>598</v>
      </c>
      <c r="P320" s="2" t="s">
        <v>598</v>
      </c>
      <c r="Q320" s="2" t="s">
        <v>599</v>
      </c>
      <c r="R320" s="2" t="s">
        <v>598</v>
      </c>
      <c r="S320" s="2" t="s">
        <v>598</v>
      </c>
      <c r="T320" s="2" t="s">
        <v>598</v>
      </c>
      <c r="U320" s="2" t="s">
        <v>598</v>
      </c>
      <c r="V320" s="2" t="s">
        <v>598</v>
      </c>
      <c r="Y320" s="20">
        <f t="shared" si="4"/>
        <v>0</v>
      </c>
    </row>
    <row r="321" spans="1:25" ht="15" customHeight="1" x14ac:dyDescent="0.25">
      <c r="A321" s="2" t="s">
        <v>453</v>
      </c>
      <c r="B321" s="2" t="s">
        <v>454</v>
      </c>
      <c r="C321" s="2">
        <v>2014</v>
      </c>
      <c r="D321" s="2" t="s">
        <v>599</v>
      </c>
      <c r="E321" s="2" t="s">
        <v>598</v>
      </c>
      <c r="F321" s="2" t="s">
        <v>598</v>
      </c>
      <c r="G321" s="2" t="s">
        <v>598</v>
      </c>
      <c r="H321" s="2" t="s">
        <v>598</v>
      </c>
      <c r="I321" s="2" t="s">
        <v>598</v>
      </c>
      <c r="J321" s="2" t="s">
        <v>599</v>
      </c>
      <c r="K321" s="2" t="s">
        <v>598</v>
      </c>
      <c r="L321" s="2" t="s">
        <v>598</v>
      </c>
      <c r="M321" s="2" t="s">
        <v>598</v>
      </c>
      <c r="N321" s="2" t="s">
        <v>598</v>
      </c>
      <c r="O321" s="2" t="s">
        <v>598</v>
      </c>
      <c r="P321" s="2" t="s">
        <v>598</v>
      </c>
      <c r="Q321" s="2" t="s">
        <v>599</v>
      </c>
      <c r="R321" s="2" t="s">
        <v>598</v>
      </c>
      <c r="S321" s="2" t="s">
        <v>598</v>
      </c>
      <c r="T321" s="2" t="s">
        <v>598</v>
      </c>
      <c r="U321" s="2" t="s">
        <v>598</v>
      </c>
      <c r="V321" s="2" t="s">
        <v>598</v>
      </c>
      <c r="Y321" s="20">
        <f t="shared" si="4"/>
        <v>0</v>
      </c>
    </row>
    <row r="322" spans="1:25" ht="15" customHeight="1" x14ac:dyDescent="0.25">
      <c r="A322" s="2" t="s">
        <v>453</v>
      </c>
      <c r="B322" s="2" t="s">
        <v>455</v>
      </c>
      <c r="C322" s="2">
        <v>2014</v>
      </c>
      <c r="D322" s="2" t="s">
        <v>599</v>
      </c>
      <c r="E322" s="2" t="s">
        <v>598</v>
      </c>
      <c r="F322" s="2" t="s">
        <v>598</v>
      </c>
      <c r="G322" s="2" t="s">
        <v>598</v>
      </c>
      <c r="H322" s="2" t="s">
        <v>598</v>
      </c>
      <c r="I322" s="2" t="s">
        <v>598</v>
      </c>
      <c r="J322" s="2" t="s">
        <v>599</v>
      </c>
      <c r="K322" s="2" t="s">
        <v>598</v>
      </c>
      <c r="L322" s="2" t="s">
        <v>598</v>
      </c>
      <c r="M322" s="2" t="s">
        <v>598</v>
      </c>
      <c r="N322" s="2" t="s">
        <v>598</v>
      </c>
      <c r="O322" s="2" t="s">
        <v>598</v>
      </c>
      <c r="P322" s="2" t="s">
        <v>598</v>
      </c>
      <c r="Q322" s="2" t="s">
        <v>599</v>
      </c>
      <c r="R322" s="2" t="s">
        <v>598</v>
      </c>
      <c r="S322" s="2" t="s">
        <v>598</v>
      </c>
      <c r="T322" s="2" t="s">
        <v>598</v>
      </c>
      <c r="U322" s="2" t="s">
        <v>598</v>
      </c>
      <c r="V322" s="2" t="s">
        <v>598</v>
      </c>
      <c r="Y322" s="20">
        <f t="shared" si="4"/>
        <v>0</v>
      </c>
    </row>
    <row r="323" spans="1:25" ht="15" customHeight="1" x14ac:dyDescent="0.25">
      <c r="A323" s="2" t="s">
        <v>453</v>
      </c>
      <c r="B323" s="2" t="s">
        <v>456</v>
      </c>
      <c r="C323" s="2">
        <v>2014</v>
      </c>
      <c r="D323" s="2" t="s">
        <v>715</v>
      </c>
      <c r="E323" s="2" t="s">
        <v>658</v>
      </c>
      <c r="F323" s="2">
        <v>15.27</v>
      </c>
      <c r="G323" s="2" t="s">
        <v>666</v>
      </c>
      <c r="H323" s="2">
        <v>0.27</v>
      </c>
      <c r="I323" s="2">
        <v>90</v>
      </c>
      <c r="J323" s="2" t="s">
        <v>599</v>
      </c>
      <c r="K323" s="2" t="s">
        <v>598</v>
      </c>
      <c r="L323" s="2" t="s">
        <v>598</v>
      </c>
      <c r="M323" s="2" t="s">
        <v>598</v>
      </c>
      <c r="N323" s="2" t="s">
        <v>598</v>
      </c>
      <c r="O323" s="2" t="s">
        <v>598</v>
      </c>
      <c r="P323" s="2" t="s">
        <v>598</v>
      </c>
      <c r="Q323" s="2" t="s">
        <v>599</v>
      </c>
      <c r="R323" s="2" t="s">
        <v>598</v>
      </c>
      <c r="S323" s="2" t="s">
        <v>598</v>
      </c>
      <c r="T323" s="2" t="s">
        <v>598</v>
      </c>
      <c r="U323" s="2" t="s">
        <v>598</v>
      </c>
      <c r="V323" s="2" t="s">
        <v>598</v>
      </c>
      <c r="Y323" s="20">
        <f t="shared" ref="Y323:Y386" si="5">IFERROR(F323/1,0)+IFERROR(H323/1,0)+IFERROR(L323/1,0)+IFERROR(N323/1,0)+IFERROR(S323/1,0)+IFERROR(U323/1,0)</f>
        <v>15.54</v>
      </c>
    </row>
    <row r="324" spans="1:25" ht="15" customHeight="1" x14ac:dyDescent="0.25">
      <c r="A324" s="2" t="s">
        <v>457</v>
      </c>
      <c r="B324" s="2" t="s">
        <v>458</v>
      </c>
      <c r="C324" s="2">
        <v>2014</v>
      </c>
      <c r="D324" s="2" t="s">
        <v>599</v>
      </c>
      <c r="E324" s="2" t="s">
        <v>598</v>
      </c>
      <c r="F324" s="2" t="s">
        <v>598</v>
      </c>
      <c r="G324" s="2" t="s">
        <v>598</v>
      </c>
      <c r="H324" s="2" t="s">
        <v>598</v>
      </c>
      <c r="I324" s="2" t="s">
        <v>598</v>
      </c>
      <c r="J324" s="2" t="s">
        <v>599</v>
      </c>
      <c r="K324" s="2" t="s">
        <v>598</v>
      </c>
      <c r="L324" s="2" t="s">
        <v>598</v>
      </c>
      <c r="M324" s="2" t="s">
        <v>598</v>
      </c>
      <c r="N324" s="2" t="s">
        <v>598</v>
      </c>
      <c r="O324" s="2" t="s">
        <v>598</v>
      </c>
      <c r="P324" s="2" t="s">
        <v>598</v>
      </c>
      <c r="Q324" s="2" t="s">
        <v>599</v>
      </c>
      <c r="R324" s="2" t="s">
        <v>598</v>
      </c>
      <c r="S324" s="2" t="s">
        <v>598</v>
      </c>
      <c r="T324" s="2" t="s">
        <v>598</v>
      </c>
      <c r="U324" s="2" t="s">
        <v>598</v>
      </c>
      <c r="V324" s="2" t="s">
        <v>598</v>
      </c>
      <c r="Y324" s="20">
        <f t="shared" si="5"/>
        <v>0</v>
      </c>
    </row>
    <row r="325" spans="1:25" ht="15" customHeight="1" x14ac:dyDescent="0.25">
      <c r="A325" s="2" t="s">
        <v>457</v>
      </c>
      <c r="B325" s="2" t="s">
        <v>459</v>
      </c>
      <c r="C325" s="2">
        <v>2014</v>
      </c>
      <c r="D325" s="2" t="s">
        <v>599</v>
      </c>
      <c r="E325" s="2" t="s">
        <v>598</v>
      </c>
      <c r="F325" s="2" t="s">
        <v>598</v>
      </c>
      <c r="G325" s="2" t="s">
        <v>598</v>
      </c>
      <c r="H325" s="2" t="s">
        <v>598</v>
      </c>
      <c r="I325" s="2" t="s">
        <v>598</v>
      </c>
      <c r="J325" s="2" t="s">
        <v>599</v>
      </c>
      <c r="K325" s="2" t="s">
        <v>598</v>
      </c>
      <c r="L325" s="2" t="s">
        <v>598</v>
      </c>
      <c r="M325" s="2" t="s">
        <v>598</v>
      </c>
      <c r="N325" s="2" t="s">
        <v>598</v>
      </c>
      <c r="O325" s="2" t="s">
        <v>598</v>
      </c>
      <c r="P325" s="2" t="s">
        <v>598</v>
      </c>
      <c r="Q325" s="2" t="s">
        <v>599</v>
      </c>
      <c r="R325" s="2" t="s">
        <v>598</v>
      </c>
      <c r="S325" s="2" t="s">
        <v>598</v>
      </c>
      <c r="T325" s="2" t="s">
        <v>598</v>
      </c>
      <c r="U325" s="2" t="s">
        <v>598</v>
      </c>
      <c r="V325" s="2" t="s">
        <v>598</v>
      </c>
      <c r="Y325" s="20">
        <f t="shared" si="5"/>
        <v>0</v>
      </c>
    </row>
    <row r="326" spans="1:25" ht="15" customHeight="1" x14ac:dyDescent="0.25">
      <c r="A326" s="2" t="s">
        <v>457</v>
      </c>
      <c r="B326" s="2" t="s">
        <v>460</v>
      </c>
      <c r="C326" s="2">
        <v>2014</v>
      </c>
      <c r="D326" s="2" t="s">
        <v>716</v>
      </c>
      <c r="E326" s="2" t="s">
        <v>658</v>
      </c>
      <c r="F326" s="2">
        <v>8.657</v>
      </c>
      <c r="G326" s="2" t="s">
        <v>598</v>
      </c>
      <c r="H326" s="2" t="s">
        <v>598</v>
      </c>
      <c r="I326" s="2">
        <v>85</v>
      </c>
      <c r="J326" s="2" t="s">
        <v>599</v>
      </c>
      <c r="K326" s="2" t="s">
        <v>598</v>
      </c>
      <c r="L326" s="2" t="s">
        <v>598</v>
      </c>
      <c r="M326" s="2" t="s">
        <v>598</v>
      </c>
      <c r="N326" s="2" t="s">
        <v>598</v>
      </c>
      <c r="O326" s="2" t="s">
        <v>598</v>
      </c>
      <c r="P326" s="2" t="s">
        <v>598</v>
      </c>
      <c r="Q326" s="2" t="s">
        <v>599</v>
      </c>
      <c r="R326" s="2" t="s">
        <v>598</v>
      </c>
      <c r="S326" s="2" t="s">
        <v>598</v>
      </c>
      <c r="T326" s="2" t="s">
        <v>598</v>
      </c>
      <c r="U326" s="2" t="s">
        <v>598</v>
      </c>
      <c r="V326" s="2" t="s">
        <v>598</v>
      </c>
      <c r="Y326" s="20">
        <f t="shared" si="5"/>
        <v>8.657</v>
      </c>
    </row>
    <row r="327" spans="1:25" ht="15" customHeight="1" x14ac:dyDescent="0.25">
      <c r="A327" s="2" t="s">
        <v>457</v>
      </c>
      <c r="B327" s="2" t="s">
        <v>461</v>
      </c>
      <c r="C327" s="2">
        <v>2014</v>
      </c>
      <c r="D327" s="2" t="s">
        <v>717</v>
      </c>
      <c r="E327" s="2" t="s">
        <v>691</v>
      </c>
      <c r="F327" s="2">
        <v>0.44600000000000001</v>
      </c>
      <c r="G327" s="2" t="s">
        <v>598</v>
      </c>
      <c r="H327" s="2" t="s">
        <v>598</v>
      </c>
      <c r="I327" s="2" t="s">
        <v>598</v>
      </c>
      <c r="J327" s="2" t="s">
        <v>599</v>
      </c>
      <c r="K327" s="2" t="s">
        <v>598</v>
      </c>
      <c r="L327" s="2" t="s">
        <v>598</v>
      </c>
      <c r="M327" s="2" t="s">
        <v>598</v>
      </c>
      <c r="N327" s="2" t="s">
        <v>598</v>
      </c>
      <c r="O327" s="2" t="s">
        <v>598</v>
      </c>
      <c r="P327" s="2" t="s">
        <v>598</v>
      </c>
      <c r="Q327" s="2" t="s">
        <v>599</v>
      </c>
      <c r="R327" s="2" t="s">
        <v>598</v>
      </c>
      <c r="S327" s="2" t="s">
        <v>598</v>
      </c>
      <c r="T327" s="2" t="s">
        <v>598</v>
      </c>
      <c r="U327" s="2" t="s">
        <v>598</v>
      </c>
      <c r="V327" s="2" t="s">
        <v>598</v>
      </c>
      <c r="Y327" s="20">
        <f t="shared" si="5"/>
        <v>0.44600000000000001</v>
      </c>
    </row>
    <row r="328" spans="1:25"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Y328" s="20">
        <f t="shared" si="5"/>
        <v>0</v>
      </c>
    </row>
    <row r="329" spans="1:25"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Y329" s="20">
        <f t="shared" si="5"/>
        <v>0</v>
      </c>
    </row>
    <row r="330" spans="1:25" ht="15" customHeight="1" x14ac:dyDescent="0.25">
      <c r="A330" s="2" t="s">
        <v>465</v>
      </c>
      <c r="B330" s="2" t="s">
        <v>466</v>
      </c>
      <c r="C330" s="2">
        <v>2014</v>
      </c>
      <c r="D330" s="2" t="s">
        <v>718</v>
      </c>
      <c r="E330" s="2" t="s">
        <v>658</v>
      </c>
      <c r="F330" s="2">
        <v>0.86699999999999999</v>
      </c>
      <c r="G330" s="2" t="s">
        <v>598</v>
      </c>
      <c r="H330" s="2" t="s">
        <v>598</v>
      </c>
      <c r="I330" s="2" t="s">
        <v>598</v>
      </c>
      <c r="J330" s="2" t="s">
        <v>599</v>
      </c>
      <c r="K330" s="2" t="s">
        <v>598</v>
      </c>
      <c r="L330" s="2" t="s">
        <v>598</v>
      </c>
      <c r="M330" s="2" t="s">
        <v>598</v>
      </c>
      <c r="N330" s="2" t="s">
        <v>598</v>
      </c>
      <c r="O330" s="2" t="s">
        <v>598</v>
      </c>
      <c r="P330" s="2" t="s">
        <v>598</v>
      </c>
      <c r="Q330" s="2" t="s">
        <v>599</v>
      </c>
      <c r="R330" s="2" t="s">
        <v>598</v>
      </c>
      <c r="S330" s="2" t="s">
        <v>598</v>
      </c>
      <c r="T330" s="2" t="s">
        <v>598</v>
      </c>
      <c r="U330" s="2" t="s">
        <v>598</v>
      </c>
      <c r="V330" s="2" t="s">
        <v>598</v>
      </c>
      <c r="Y330" s="20">
        <f t="shared" si="5"/>
        <v>0.86699999999999999</v>
      </c>
    </row>
    <row r="331" spans="1:25" ht="15" customHeight="1" x14ac:dyDescent="0.25">
      <c r="A331" s="2" t="s">
        <v>467</v>
      </c>
      <c r="B331" s="2" t="s">
        <v>468</v>
      </c>
      <c r="C331" s="2">
        <v>2014</v>
      </c>
      <c r="D331" s="2" t="s">
        <v>599</v>
      </c>
      <c r="E331" s="2" t="s">
        <v>598</v>
      </c>
      <c r="F331" s="2" t="s">
        <v>598</v>
      </c>
      <c r="G331" s="2" t="s">
        <v>598</v>
      </c>
      <c r="H331" s="2" t="s">
        <v>598</v>
      </c>
      <c r="I331" s="2" t="s">
        <v>598</v>
      </c>
      <c r="J331" s="2" t="s">
        <v>599</v>
      </c>
      <c r="K331" s="2" t="s">
        <v>598</v>
      </c>
      <c r="L331" s="2" t="s">
        <v>598</v>
      </c>
      <c r="M331" s="2" t="s">
        <v>598</v>
      </c>
      <c r="N331" s="2" t="s">
        <v>598</v>
      </c>
      <c r="O331" s="2" t="s">
        <v>598</v>
      </c>
      <c r="P331" s="2" t="s">
        <v>598</v>
      </c>
      <c r="Q331" s="2" t="s">
        <v>599</v>
      </c>
      <c r="R331" s="2" t="s">
        <v>598</v>
      </c>
      <c r="S331" s="2" t="s">
        <v>598</v>
      </c>
      <c r="T331" s="2" t="s">
        <v>598</v>
      </c>
      <c r="U331" s="2" t="s">
        <v>598</v>
      </c>
      <c r="V331" s="2" t="s">
        <v>598</v>
      </c>
      <c r="Y331" s="20">
        <f t="shared" si="5"/>
        <v>0</v>
      </c>
    </row>
    <row r="332" spans="1:25" ht="15" customHeight="1" x14ac:dyDescent="0.25">
      <c r="A332" s="2" t="s">
        <v>467</v>
      </c>
      <c r="B332" s="2" t="s">
        <v>469</v>
      </c>
      <c r="C332" s="2">
        <v>2014</v>
      </c>
      <c r="D332" s="2" t="s">
        <v>599</v>
      </c>
      <c r="E332" s="2" t="s">
        <v>598</v>
      </c>
      <c r="F332" s="2" t="s">
        <v>598</v>
      </c>
      <c r="G332" s="2" t="s">
        <v>598</v>
      </c>
      <c r="H332" s="2" t="s">
        <v>598</v>
      </c>
      <c r="I332" s="2" t="s">
        <v>598</v>
      </c>
      <c r="J332" s="2" t="s">
        <v>599</v>
      </c>
      <c r="K332" s="2" t="s">
        <v>598</v>
      </c>
      <c r="L332" s="2" t="s">
        <v>598</v>
      </c>
      <c r="M332" s="2" t="s">
        <v>598</v>
      </c>
      <c r="N332" s="2" t="s">
        <v>598</v>
      </c>
      <c r="O332" s="2" t="s">
        <v>598</v>
      </c>
      <c r="P332" s="2" t="s">
        <v>598</v>
      </c>
      <c r="Q332" s="2" t="s">
        <v>599</v>
      </c>
      <c r="R332" s="2" t="s">
        <v>598</v>
      </c>
      <c r="S332" s="2" t="s">
        <v>598</v>
      </c>
      <c r="T332" s="2" t="s">
        <v>598</v>
      </c>
      <c r="U332" s="2" t="s">
        <v>598</v>
      </c>
      <c r="V332" s="2" t="s">
        <v>598</v>
      </c>
      <c r="Y332" s="20">
        <f t="shared" si="5"/>
        <v>0</v>
      </c>
    </row>
    <row r="333" spans="1:25" ht="15" customHeight="1" x14ac:dyDescent="0.25">
      <c r="A333" s="2" t="s">
        <v>467</v>
      </c>
      <c r="B333" s="2" t="s">
        <v>470</v>
      </c>
      <c r="C333" s="2">
        <v>2014</v>
      </c>
      <c r="D333" s="2" t="s">
        <v>719</v>
      </c>
      <c r="E333" s="2" t="s">
        <v>658</v>
      </c>
      <c r="F333" s="2">
        <v>1.431</v>
      </c>
      <c r="G333" s="2" t="s">
        <v>598</v>
      </c>
      <c r="H333" s="2" t="s">
        <v>598</v>
      </c>
      <c r="I333" s="2" t="s">
        <v>598</v>
      </c>
      <c r="J333" s="2" t="s">
        <v>599</v>
      </c>
      <c r="K333" s="2" t="s">
        <v>598</v>
      </c>
      <c r="L333" s="2" t="s">
        <v>598</v>
      </c>
      <c r="M333" s="2" t="s">
        <v>598</v>
      </c>
      <c r="N333" s="2" t="s">
        <v>598</v>
      </c>
      <c r="O333" s="2" t="s">
        <v>598</v>
      </c>
      <c r="P333" s="2" t="s">
        <v>598</v>
      </c>
      <c r="Q333" s="2" t="s">
        <v>599</v>
      </c>
      <c r="R333" s="2" t="s">
        <v>598</v>
      </c>
      <c r="S333" s="2" t="s">
        <v>598</v>
      </c>
      <c r="T333" s="2" t="s">
        <v>598</v>
      </c>
      <c r="U333" s="2" t="s">
        <v>598</v>
      </c>
      <c r="V333" s="2" t="s">
        <v>598</v>
      </c>
      <c r="Y333" s="20">
        <f t="shared" si="5"/>
        <v>1.431</v>
      </c>
    </row>
    <row r="334" spans="1:25" ht="15" customHeight="1" x14ac:dyDescent="0.25">
      <c r="A334" s="2" t="s">
        <v>467</v>
      </c>
      <c r="B334" s="2" t="s">
        <v>471</v>
      </c>
      <c r="C334" s="2">
        <v>2014</v>
      </c>
      <c r="D334" s="2" t="s">
        <v>599</v>
      </c>
      <c r="E334" s="2" t="s">
        <v>598</v>
      </c>
      <c r="F334" s="2" t="s">
        <v>598</v>
      </c>
      <c r="G334" s="2" t="s">
        <v>598</v>
      </c>
      <c r="H334" s="2" t="s">
        <v>598</v>
      </c>
      <c r="I334" s="2" t="s">
        <v>598</v>
      </c>
      <c r="J334" s="2" t="s">
        <v>599</v>
      </c>
      <c r="K334" s="2" t="s">
        <v>598</v>
      </c>
      <c r="L334" s="2" t="s">
        <v>598</v>
      </c>
      <c r="M334" s="2" t="s">
        <v>598</v>
      </c>
      <c r="N334" s="2" t="s">
        <v>598</v>
      </c>
      <c r="O334" s="2" t="s">
        <v>598</v>
      </c>
      <c r="P334" s="2" t="s">
        <v>598</v>
      </c>
      <c r="Q334" s="2" t="s">
        <v>599</v>
      </c>
      <c r="R334" s="2" t="s">
        <v>598</v>
      </c>
      <c r="S334" s="2" t="s">
        <v>598</v>
      </c>
      <c r="T334" s="2" t="s">
        <v>598</v>
      </c>
      <c r="U334" s="2" t="s">
        <v>598</v>
      </c>
      <c r="V334" s="2" t="s">
        <v>598</v>
      </c>
      <c r="Y334" s="20">
        <f t="shared" si="5"/>
        <v>0</v>
      </c>
    </row>
    <row r="335" spans="1:25" ht="15" customHeight="1" x14ac:dyDescent="0.25">
      <c r="A335" s="2" t="s">
        <v>472</v>
      </c>
      <c r="B335" s="2" t="s">
        <v>11</v>
      </c>
      <c r="C335" s="2">
        <v>2014</v>
      </c>
      <c r="D335" s="2" t="s">
        <v>599</v>
      </c>
      <c r="E335" s="2" t="s">
        <v>598</v>
      </c>
      <c r="F335" s="2" t="s">
        <v>598</v>
      </c>
      <c r="G335" s="2" t="s">
        <v>598</v>
      </c>
      <c r="H335" s="2" t="s">
        <v>598</v>
      </c>
      <c r="I335" s="2" t="s">
        <v>598</v>
      </c>
      <c r="J335" s="2" t="s">
        <v>599</v>
      </c>
      <c r="K335" s="2" t="s">
        <v>598</v>
      </c>
      <c r="L335" s="2" t="s">
        <v>598</v>
      </c>
      <c r="M335" s="2" t="s">
        <v>598</v>
      </c>
      <c r="N335" s="2" t="s">
        <v>598</v>
      </c>
      <c r="O335" s="2" t="s">
        <v>598</v>
      </c>
      <c r="P335" s="2" t="s">
        <v>598</v>
      </c>
      <c r="Q335" s="2" t="s">
        <v>599</v>
      </c>
      <c r="R335" s="2" t="s">
        <v>598</v>
      </c>
      <c r="S335" s="2" t="s">
        <v>598</v>
      </c>
      <c r="T335" s="2" t="s">
        <v>598</v>
      </c>
      <c r="U335" s="2" t="s">
        <v>598</v>
      </c>
      <c r="V335" s="2" t="s">
        <v>598</v>
      </c>
      <c r="Y335" s="20">
        <f t="shared" si="5"/>
        <v>0</v>
      </c>
    </row>
    <row r="336" spans="1:25"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Y336" s="20">
        <f t="shared" si="5"/>
        <v>0</v>
      </c>
    </row>
    <row r="337" spans="1:25" ht="15" customHeight="1" x14ac:dyDescent="0.25">
      <c r="A337" s="2" t="s">
        <v>472</v>
      </c>
      <c r="B337" s="2" t="s">
        <v>276</v>
      </c>
      <c r="C337" s="2">
        <v>2014</v>
      </c>
      <c r="D337" s="2" t="s">
        <v>599</v>
      </c>
      <c r="E337" s="2" t="s">
        <v>598</v>
      </c>
      <c r="F337" s="2" t="s">
        <v>598</v>
      </c>
      <c r="G337" s="2" t="s">
        <v>598</v>
      </c>
      <c r="H337" s="2" t="s">
        <v>598</v>
      </c>
      <c r="I337" s="2" t="s">
        <v>598</v>
      </c>
      <c r="J337" s="2" t="s">
        <v>599</v>
      </c>
      <c r="K337" s="2" t="s">
        <v>598</v>
      </c>
      <c r="L337" s="2" t="s">
        <v>598</v>
      </c>
      <c r="M337" s="2" t="s">
        <v>598</v>
      </c>
      <c r="N337" s="2" t="s">
        <v>598</v>
      </c>
      <c r="O337" s="2" t="s">
        <v>598</v>
      </c>
      <c r="P337" s="2" t="s">
        <v>598</v>
      </c>
      <c r="Q337" s="2" t="s">
        <v>599</v>
      </c>
      <c r="R337" s="2" t="s">
        <v>598</v>
      </c>
      <c r="S337" s="2" t="s">
        <v>598</v>
      </c>
      <c r="T337" s="2" t="s">
        <v>598</v>
      </c>
      <c r="U337" s="2" t="s">
        <v>598</v>
      </c>
      <c r="V337" s="2" t="s">
        <v>598</v>
      </c>
      <c r="Y337" s="20">
        <f t="shared" si="5"/>
        <v>0</v>
      </c>
    </row>
    <row r="338" spans="1:25" ht="15" customHeight="1" x14ac:dyDescent="0.25">
      <c r="A338" s="2" t="s">
        <v>474</v>
      </c>
      <c r="B338" s="2" t="s">
        <v>475</v>
      </c>
      <c r="C338" s="2">
        <v>2014</v>
      </c>
      <c r="D338" s="2" t="s">
        <v>599</v>
      </c>
      <c r="E338" s="2" t="s">
        <v>598</v>
      </c>
      <c r="F338" s="2" t="s">
        <v>598</v>
      </c>
      <c r="G338" s="2" t="s">
        <v>598</v>
      </c>
      <c r="H338" s="2" t="s">
        <v>598</v>
      </c>
      <c r="I338" s="2" t="s">
        <v>598</v>
      </c>
      <c r="J338" s="2" t="s">
        <v>599</v>
      </c>
      <c r="K338" s="2" t="s">
        <v>598</v>
      </c>
      <c r="L338" s="2" t="s">
        <v>598</v>
      </c>
      <c r="M338" s="2" t="s">
        <v>598</v>
      </c>
      <c r="N338" s="2" t="s">
        <v>598</v>
      </c>
      <c r="O338" s="2" t="s">
        <v>598</v>
      </c>
      <c r="P338" s="2" t="s">
        <v>598</v>
      </c>
      <c r="Q338" s="2" t="s">
        <v>599</v>
      </c>
      <c r="R338" s="2" t="s">
        <v>598</v>
      </c>
      <c r="S338" s="2" t="s">
        <v>598</v>
      </c>
      <c r="T338" s="2" t="s">
        <v>598</v>
      </c>
      <c r="U338" s="2" t="s">
        <v>598</v>
      </c>
      <c r="V338" s="2" t="s">
        <v>598</v>
      </c>
      <c r="Y338" s="20">
        <f t="shared" si="5"/>
        <v>0</v>
      </c>
    </row>
    <row r="339" spans="1:25" ht="15" customHeight="1" x14ac:dyDescent="0.25">
      <c r="A339" s="2" t="s">
        <v>474</v>
      </c>
      <c r="B339" s="2" t="s">
        <v>476</v>
      </c>
      <c r="C339" s="2">
        <v>2014</v>
      </c>
      <c r="D339" s="2" t="s">
        <v>599</v>
      </c>
      <c r="E339" s="2" t="s">
        <v>598</v>
      </c>
      <c r="F339" s="2" t="s">
        <v>598</v>
      </c>
      <c r="G339" s="2" t="s">
        <v>598</v>
      </c>
      <c r="H339" s="2" t="s">
        <v>598</v>
      </c>
      <c r="I339" s="2" t="s">
        <v>598</v>
      </c>
      <c r="J339" s="2" t="s">
        <v>599</v>
      </c>
      <c r="K339" s="2" t="s">
        <v>598</v>
      </c>
      <c r="L339" s="2" t="s">
        <v>598</v>
      </c>
      <c r="M339" s="2" t="s">
        <v>598</v>
      </c>
      <c r="N339" s="2" t="s">
        <v>598</v>
      </c>
      <c r="O339" s="2" t="s">
        <v>598</v>
      </c>
      <c r="P339" s="2" t="s">
        <v>598</v>
      </c>
      <c r="Q339" s="2" t="s">
        <v>599</v>
      </c>
      <c r="R339" s="2" t="s">
        <v>598</v>
      </c>
      <c r="S339" s="2" t="s">
        <v>598</v>
      </c>
      <c r="T339" s="2" t="s">
        <v>598</v>
      </c>
      <c r="U339" s="2" t="s">
        <v>598</v>
      </c>
      <c r="V339" s="2" t="s">
        <v>598</v>
      </c>
      <c r="Y339" s="20">
        <f t="shared" si="5"/>
        <v>0</v>
      </c>
    </row>
    <row r="340" spans="1:25" ht="15" customHeight="1" x14ac:dyDescent="0.25">
      <c r="A340" s="2" t="s">
        <v>474</v>
      </c>
      <c r="B340" s="2" t="s">
        <v>477</v>
      </c>
      <c r="C340" s="2">
        <v>2014</v>
      </c>
      <c r="D340" s="2" t="s">
        <v>599</v>
      </c>
      <c r="E340" s="2" t="s">
        <v>598</v>
      </c>
      <c r="F340" s="2" t="s">
        <v>598</v>
      </c>
      <c r="G340" s="2" t="s">
        <v>598</v>
      </c>
      <c r="H340" s="2" t="s">
        <v>598</v>
      </c>
      <c r="I340" s="2" t="s">
        <v>598</v>
      </c>
      <c r="J340" s="2" t="s">
        <v>599</v>
      </c>
      <c r="K340" s="2" t="s">
        <v>598</v>
      </c>
      <c r="L340" s="2" t="s">
        <v>598</v>
      </c>
      <c r="M340" s="2" t="s">
        <v>598</v>
      </c>
      <c r="N340" s="2" t="s">
        <v>598</v>
      </c>
      <c r="O340" s="2" t="s">
        <v>598</v>
      </c>
      <c r="P340" s="2" t="s">
        <v>598</v>
      </c>
      <c r="Q340" s="2" t="s">
        <v>599</v>
      </c>
      <c r="R340" s="2" t="s">
        <v>598</v>
      </c>
      <c r="S340" s="2" t="s">
        <v>598</v>
      </c>
      <c r="T340" s="2" t="s">
        <v>598</v>
      </c>
      <c r="U340" s="2" t="s">
        <v>598</v>
      </c>
      <c r="V340" s="2" t="s">
        <v>598</v>
      </c>
      <c r="Y340" s="20">
        <f t="shared" si="5"/>
        <v>0</v>
      </c>
    </row>
    <row r="341" spans="1:25" ht="15" customHeight="1" x14ac:dyDescent="0.25">
      <c r="A341" s="2" t="s">
        <v>474</v>
      </c>
      <c r="B341" s="2" t="s">
        <v>478</v>
      </c>
      <c r="C341" s="2">
        <v>2014</v>
      </c>
      <c r="D341" s="2" t="s">
        <v>720</v>
      </c>
      <c r="E341" s="2" t="s">
        <v>721</v>
      </c>
      <c r="F341" s="2">
        <v>49.77</v>
      </c>
      <c r="G341" s="2" t="s">
        <v>666</v>
      </c>
      <c r="H341" s="2">
        <v>3</v>
      </c>
      <c r="I341" s="2">
        <v>88</v>
      </c>
      <c r="J341" s="2" t="s">
        <v>599</v>
      </c>
      <c r="K341" s="2" t="s">
        <v>598</v>
      </c>
      <c r="L341" s="2" t="s">
        <v>598</v>
      </c>
      <c r="M341" s="2" t="s">
        <v>598</v>
      </c>
      <c r="N341" s="2" t="s">
        <v>598</v>
      </c>
      <c r="O341" s="2" t="s">
        <v>598</v>
      </c>
      <c r="P341" s="2" t="s">
        <v>598</v>
      </c>
      <c r="Q341" s="2" t="s">
        <v>599</v>
      </c>
      <c r="R341" s="2" t="s">
        <v>598</v>
      </c>
      <c r="S341" s="2" t="s">
        <v>598</v>
      </c>
      <c r="T341" s="2" t="s">
        <v>598</v>
      </c>
      <c r="U341" s="2" t="s">
        <v>598</v>
      </c>
      <c r="V341" s="2" t="s">
        <v>598</v>
      </c>
      <c r="Y341" s="20">
        <f t="shared" si="5"/>
        <v>52.77</v>
      </c>
    </row>
    <row r="342" spans="1:25" ht="15" customHeight="1" x14ac:dyDescent="0.25">
      <c r="A342" s="2" t="s">
        <v>474</v>
      </c>
      <c r="B342" s="2" t="s">
        <v>479</v>
      </c>
      <c r="C342" s="2">
        <v>2014</v>
      </c>
      <c r="D342" s="2" t="s">
        <v>599</v>
      </c>
      <c r="E342" s="2" t="s">
        <v>598</v>
      </c>
      <c r="F342" s="2" t="s">
        <v>598</v>
      </c>
      <c r="G342" s="2" t="s">
        <v>598</v>
      </c>
      <c r="H342" s="2" t="s">
        <v>598</v>
      </c>
      <c r="I342" s="2" t="s">
        <v>598</v>
      </c>
      <c r="J342" s="2" t="s">
        <v>599</v>
      </c>
      <c r="K342" s="2" t="s">
        <v>598</v>
      </c>
      <c r="L342" s="2" t="s">
        <v>598</v>
      </c>
      <c r="M342" s="2" t="s">
        <v>598</v>
      </c>
      <c r="N342" s="2" t="s">
        <v>598</v>
      </c>
      <c r="O342" s="2" t="s">
        <v>598</v>
      </c>
      <c r="P342" s="2" t="s">
        <v>598</v>
      </c>
      <c r="Q342" s="2" t="s">
        <v>599</v>
      </c>
      <c r="R342" s="2" t="s">
        <v>598</v>
      </c>
      <c r="S342" s="2" t="s">
        <v>598</v>
      </c>
      <c r="T342" s="2" t="s">
        <v>598</v>
      </c>
      <c r="U342" s="2" t="s">
        <v>598</v>
      </c>
      <c r="V342" s="2" t="s">
        <v>598</v>
      </c>
      <c r="Y342" s="20">
        <f t="shared" si="5"/>
        <v>0</v>
      </c>
    </row>
    <row r="343" spans="1:25" ht="15" customHeight="1" x14ac:dyDescent="0.25">
      <c r="A343" s="2" t="s">
        <v>474</v>
      </c>
      <c r="B343" s="2" t="s">
        <v>480</v>
      </c>
      <c r="C343" s="2">
        <v>2014</v>
      </c>
      <c r="D343" s="2" t="s">
        <v>599</v>
      </c>
      <c r="E343" s="2" t="s">
        <v>598</v>
      </c>
      <c r="F343" s="2" t="s">
        <v>598</v>
      </c>
      <c r="G343" s="2" t="s">
        <v>598</v>
      </c>
      <c r="H343" s="2" t="s">
        <v>598</v>
      </c>
      <c r="I343" s="2" t="s">
        <v>598</v>
      </c>
      <c r="J343" s="2" t="s">
        <v>599</v>
      </c>
      <c r="K343" s="2" t="s">
        <v>598</v>
      </c>
      <c r="L343" s="2" t="s">
        <v>598</v>
      </c>
      <c r="M343" s="2" t="s">
        <v>598</v>
      </c>
      <c r="N343" s="2" t="s">
        <v>598</v>
      </c>
      <c r="O343" s="2" t="s">
        <v>598</v>
      </c>
      <c r="P343" s="2" t="s">
        <v>598</v>
      </c>
      <c r="Q343" s="2" t="s">
        <v>599</v>
      </c>
      <c r="R343" s="2" t="s">
        <v>598</v>
      </c>
      <c r="S343" s="2" t="s">
        <v>598</v>
      </c>
      <c r="T343" s="2" t="s">
        <v>598</v>
      </c>
      <c r="U343" s="2" t="s">
        <v>598</v>
      </c>
      <c r="V343" s="2" t="s">
        <v>598</v>
      </c>
      <c r="Y343" s="20">
        <f t="shared" si="5"/>
        <v>0</v>
      </c>
    </row>
    <row r="344" spans="1:25" ht="15" customHeight="1" x14ac:dyDescent="0.25">
      <c r="A344" s="2" t="s">
        <v>474</v>
      </c>
      <c r="B344" s="2" t="s">
        <v>481</v>
      </c>
      <c r="C344" s="2">
        <v>2014</v>
      </c>
      <c r="D344" s="2" t="s">
        <v>598</v>
      </c>
      <c r="E344" s="2" t="s">
        <v>598</v>
      </c>
      <c r="F344" s="2" t="s">
        <v>598</v>
      </c>
      <c r="G344" s="2" t="s">
        <v>598</v>
      </c>
      <c r="H344" s="2" t="s">
        <v>598</v>
      </c>
      <c r="I344" s="2" t="s">
        <v>598</v>
      </c>
      <c r="J344" s="2" t="s">
        <v>598</v>
      </c>
      <c r="K344" s="2" t="s">
        <v>598</v>
      </c>
      <c r="L344" s="2" t="s">
        <v>598</v>
      </c>
      <c r="M344" s="2" t="s">
        <v>598</v>
      </c>
      <c r="N344" s="2" t="s">
        <v>598</v>
      </c>
      <c r="O344" s="2" t="s">
        <v>598</v>
      </c>
      <c r="P344" s="2" t="s">
        <v>598</v>
      </c>
      <c r="Q344" s="2" t="s">
        <v>598</v>
      </c>
      <c r="R344" s="2" t="s">
        <v>598</v>
      </c>
      <c r="S344" s="2" t="s">
        <v>598</v>
      </c>
      <c r="T344" s="2" t="s">
        <v>598</v>
      </c>
      <c r="U344" s="2" t="s">
        <v>598</v>
      </c>
      <c r="V344" s="2" t="s">
        <v>598</v>
      </c>
      <c r="Y344" s="20">
        <f t="shared" si="5"/>
        <v>0</v>
      </c>
    </row>
    <row r="345" spans="1:25" ht="15" customHeight="1" x14ac:dyDescent="0.25">
      <c r="A345" s="2" t="s">
        <v>474</v>
      </c>
      <c r="B345" s="2" t="s">
        <v>482</v>
      </c>
      <c r="C345" s="2">
        <v>2014</v>
      </c>
      <c r="D345" s="2" t="s">
        <v>599</v>
      </c>
      <c r="E345" s="2" t="s">
        <v>598</v>
      </c>
      <c r="F345" s="2" t="s">
        <v>598</v>
      </c>
      <c r="G345" s="2" t="s">
        <v>598</v>
      </c>
      <c r="H345" s="2" t="s">
        <v>598</v>
      </c>
      <c r="I345" s="2" t="s">
        <v>598</v>
      </c>
      <c r="J345" s="2" t="s">
        <v>599</v>
      </c>
      <c r="K345" s="2" t="s">
        <v>598</v>
      </c>
      <c r="L345" s="2" t="s">
        <v>598</v>
      </c>
      <c r="M345" s="2" t="s">
        <v>598</v>
      </c>
      <c r="N345" s="2" t="s">
        <v>598</v>
      </c>
      <c r="O345" s="2" t="s">
        <v>598</v>
      </c>
      <c r="P345" s="2" t="s">
        <v>598</v>
      </c>
      <c r="Q345" s="2" t="s">
        <v>599</v>
      </c>
      <c r="R345" s="2" t="s">
        <v>598</v>
      </c>
      <c r="S345" s="2" t="s">
        <v>598</v>
      </c>
      <c r="T345" s="2" t="s">
        <v>598</v>
      </c>
      <c r="U345" s="2" t="s">
        <v>598</v>
      </c>
      <c r="V345" s="2" t="s">
        <v>598</v>
      </c>
      <c r="Y345" s="20">
        <f t="shared" si="5"/>
        <v>0</v>
      </c>
    </row>
    <row r="346" spans="1:25" ht="15" customHeight="1" x14ac:dyDescent="0.25">
      <c r="A346" s="2" t="s">
        <v>474</v>
      </c>
      <c r="B346" s="2" t="s">
        <v>483</v>
      </c>
      <c r="C346" s="2">
        <v>2014</v>
      </c>
      <c r="D346" s="2" t="s">
        <v>599</v>
      </c>
      <c r="E346" s="2" t="s">
        <v>598</v>
      </c>
      <c r="F346" s="2" t="s">
        <v>598</v>
      </c>
      <c r="G346" s="2" t="s">
        <v>598</v>
      </c>
      <c r="H346" s="2" t="s">
        <v>598</v>
      </c>
      <c r="I346" s="2" t="s">
        <v>598</v>
      </c>
      <c r="J346" s="2" t="s">
        <v>599</v>
      </c>
      <c r="K346" s="2" t="s">
        <v>598</v>
      </c>
      <c r="L346" s="2" t="s">
        <v>598</v>
      </c>
      <c r="M346" s="2" t="s">
        <v>598</v>
      </c>
      <c r="N346" s="2" t="s">
        <v>598</v>
      </c>
      <c r="O346" s="2" t="s">
        <v>598</v>
      </c>
      <c r="P346" s="2" t="s">
        <v>598</v>
      </c>
      <c r="Q346" s="2" t="s">
        <v>599</v>
      </c>
      <c r="R346" s="2" t="s">
        <v>598</v>
      </c>
      <c r="S346" s="2" t="s">
        <v>598</v>
      </c>
      <c r="T346" s="2" t="s">
        <v>598</v>
      </c>
      <c r="U346" s="2" t="s">
        <v>598</v>
      </c>
      <c r="V346" s="2" t="s">
        <v>598</v>
      </c>
      <c r="Y346" s="20">
        <f t="shared" si="5"/>
        <v>0</v>
      </c>
    </row>
    <row r="347" spans="1:25" ht="15" customHeight="1" x14ac:dyDescent="0.25">
      <c r="A347" s="2" t="s">
        <v>474</v>
      </c>
      <c r="B347" s="2" t="s">
        <v>484</v>
      </c>
      <c r="C347" s="2">
        <v>2014</v>
      </c>
      <c r="D347" s="2" t="s">
        <v>599</v>
      </c>
      <c r="E347" s="2" t="s">
        <v>598</v>
      </c>
      <c r="F347" s="2" t="s">
        <v>598</v>
      </c>
      <c r="G347" s="2" t="s">
        <v>598</v>
      </c>
      <c r="H347" s="2" t="s">
        <v>598</v>
      </c>
      <c r="I347" s="2" t="s">
        <v>598</v>
      </c>
      <c r="J347" s="2" t="s">
        <v>599</v>
      </c>
      <c r="K347" s="2" t="s">
        <v>598</v>
      </c>
      <c r="L347" s="2" t="s">
        <v>598</v>
      </c>
      <c r="M347" s="2" t="s">
        <v>598</v>
      </c>
      <c r="N347" s="2" t="s">
        <v>598</v>
      </c>
      <c r="O347" s="2" t="s">
        <v>598</v>
      </c>
      <c r="P347" s="2" t="s">
        <v>598</v>
      </c>
      <c r="Q347" s="2" t="s">
        <v>599</v>
      </c>
      <c r="R347" s="2" t="s">
        <v>598</v>
      </c>
      <c r="S347" s="2" t="s">
        <v>598</v>
      </c>
      <c r="T347" s="2" t="s">
        <v>598</v>
      </c>
      <c r="U347" s="2" t="s">
        <v>598</v>
      </c>
      <c r="V347" s="2" t="s">
        <v>598</v>
      </c>
      <c r="Y347" s="20">
        <f t="shared" si="5"/>
        <v>0</v>
      </c>
    </row>
    <row r="348" spans="1:25" ht="15" customHeight="1" x14ac:dyDescent="0.25">
      <c r="A348" s="2" t="s">
        <v>474</v>
      </c>
      <c r="B348" s="2" t="s">
        <v>485</v>
      </c>
      <c r="C348" s="2">
        <v>2014</v>
      </c>
      <c r="D348" s="2" t="s">
        <v>599</v>
      </c>
      <c r="E348" s="2" t="s">
        <v>598</v>
      </c>
      <c r="F348" s="2" t="s">
        <v>598</v>
      </c>
      <c r="G348" s="2" t="s">
        <v>598</v>
      </c>
      <c r="H348" s="2" t="s">
        <v>598</v>
      </c>
      <c r="I348" s="2" t="s">
        <v>598</v>
      </c>
      <c r="J348" s="2" t="s">
        <v>599</v>
      </c>
      <c r="K348" s="2" t="s">
        <v>598</v>
      </c>
      <c r="L348" s="2" t="s">
        <v>598</v>
      </c>
      <c r="M348" s="2" t="s">
        <v>598</v>
      </c>
      <c r="N348" s="2" t="s">
        <v>598</v>
      </c>
      <c r="O348" s="2" t="s">
        <v>598</v>
      </c>
      <c r="P348" s="2" t="s">
        <v>598</v>
      </c>
      <c r="Q348" s="2" t="s">
        <v>599</v>
      </c>
      <c r="R348" s="2" t="s">
        <v>598</v>
      </c>
      <c r="S348" s="2" t="s">
        <v>598</v>
      </c>
      <c r="T348" s="2" t="s">
        <v>598</v>
      </c>
      <c r="U348" s="2" t="s">
        <v>598</v>
      </c>
      <c r="V348" s="2" t="s">
        <v>598</v>
      </c>
      <c r="Y348" s="20">
        <f t="shared" si="5"/>
        <v>0</v>
      </c>
    </row>
    <row r="349" spans="1:25" ht="15" customHeight="1" x14ac:dyDescent="0.25">
      <c r="A349" s="2" t="s">
        <v>474</v>
      </c>
      <c r="B349" s="2" t="s">
        <v>486</v>
      </c>
      <c r="C349" s="2">
        <v>2014</v>
      </c>
      <c r="D349" s="2" t="s">
        <v>599</v>
      </c>
      <c r="E349" s="2" t="s">
        <v>598</v>
      </c>
      <c r="F349" s="2" t="s">
        <v>598</v>
      </c>
      <c r="G349" s="2" t="s">
        <v>598</v>
      </c>
      <c r="H349" s="2" t="s">
        <v>598</v>
      </c>
      <c r="I349" s="2" t="s">
        <v>598</v>
      </c>
      <c r="J349" s="2" t="s">
        <v>599</v>
      </c>
      <c r="K349" s="2" t="s">
        <v>598</v>
      </c>
      <c r="L349" s="2" t="s">
        <v>598</v>
      </c>
      <c r="M349" s="2" t="s">
        <v>598</v>
      </c>
      <c r="N349" s="2" t="s">
        <v>598</v>
      </c>
      <c r="O349" s="2" t="s">
        <v>598</v>
      </c>
      <c r="P349" s="2" t="s">
        <v>598</v>
      </c>
      <c r="Q349" s="2" t="s">
        <v>599</v>
      </c>
      <c r="R349" s="2" t="s">
        <v>598</v>
      </c>
      <c r="S349" s="2" t="s">
        <v>598</v>
      </c>
      <c r="T349" s="2" t="s">
        <v>598</v>
      </c>
      <c r="U349" s="2" t="s">
        <v>598</v>
      </c>
      <c r="V349" s="2" t="s">
        <v>598</v>
      </c>
      <c r="Y349" s="20">
        <f t="shared" si="5"/>
        <v>0</v>
      </c>
    </row>
    <row r="350" spans="1:25" ht="15" customHeight="1" x14ac:dyDescent="0.25">
      <c r="A350" s="2" t="s">
        <v>487</v>
      </c>
      <c r="B350" s="2" t="s">
        <v>488</v>
      </c>
      <c r="C350" s="2">
        <v>2014</v>
      </c>
      <c r="D350" s="2" t="s">
        <v>722</v>
      </c>
      <c r="E350" s="2" t="s">
        <v>658</v>
      </c>
      <c r="F350" s="2">
        <v>2.7</v>
      </c>
      <c r="G350" s="2" t="s">
        <v>598</v>
      </c>
      <c r="H350" s="2" t="s">
        <v>598</v>
      </c>
      <c r="I350" s="2" t="s">
        <v>598</v>
      </c>
      <c r="J350" s="2" t="s">
        <v>599</v>
      </c>
      <c r="K350" s="2" t="s">
        <v>598</v>
      </c>
      <c r="L350" s="2" t="s">
        <v>598</v>
      </c>
      <c r="M350" s="2" t="s">
        <v>598</v>
      </c>
      <c r="N350" s="2" t="s">
        <v>598</v>
      </c>
      <c r="O350" s="2" t="s">
        <v>598</v>
      </c>
      <c r="P350" s="2" t="s">
        <v>598</v>
      </c>
      <c r="Q350" s="2" t="s">
        <v>599</v>
      </c>
      <c r="R350" s="2" t="s">
        <v>598</v>
      </c>
      <c r="S350" s="2" t="s">
        <v>598</v>
      </c>
      <c r="T350" s="2" t="s">
        <v>598</v>
      </c>
      <c r="U350" s="2" t="s">
        <v>598</v>
      </c>
      <c r="V350" s="2" t="s">
        <v>598</v>
      </c>
      <c r="Y350" s="20">
        <f t="shared" si="5"/>
        <v>2.7</v>
      </c>
    </row>
    <row r="351" spans="1:25" ht="15" customHeight="1" x14ac:dyDescent="0.25">
      <c r="A351" s="2" t="s">
        <v>487</v>
      </c>
      <c r="B351" s="2" t="s">
        <v>489</v>
      </c>
      <c r="C351" s="2">
        <v>2014</v>
      </c>
      <c r="D351" s="2" t="s">
        <v>599</v>
      </c>
      <c r="E351" s="2" t="s">
        <v>598</v>
      </c>
      <c r="F351" s="2" t="s">
        <v>598</v>
      </c>
      <c r="G351" s="2" t="s">
        <v>598</v>
      </c>
      <c r="H351" s="2" t="s">
        <v>598</v>
      </c>
      <c r="I351" s="2" t="s">
        <v>598</v>
      </c>
      <c r="J351" s="2" t="s">
        <v>599</v>
      </c>
      <c r="K351" s="2" t="s">
        <v>598</v>
      </c>
      <c r="L351" s="2" t="s">
        <v>598</v>
      </c>
      <c r="M351" s="2" t="s">
        <v>598</v>
      </c>
      <c r="N351" s="2" t="s">
        <v>598</v>
      </c>
      <c r="O351" s="2" t="s">
        <v>598</v>
      </c>
      <c r="P351" s="2" t="s">
        <v>598</v>
      </c>
      <c r="Q351" s="2" t="s">
        <v>599</v>
      </c>
      <c r="R351" s="2" t="s">
        <v>598</v>
      </c>
      <c r="S351" s="2" t="s">
        <v>598</v>
      </c>
      <c r="T351" s="2" t="s">
        <v>598</v>
      </c>
      <c r="U351" s="2" t="s">
        <v>598</v>
      </c>
      <c r="V351" s="2" t="s">
        <v>598</v>
      </c>
      <c r="Y351" s="20">
        <f t="shared" si="5"/>
        <v>0</v>
      </c>
    </row>
    <row r="352" spans="1:25" ht="15" customHeight="1" x14ac:dyDescent="0.25">
      <c r="A352" s="2" t="s">
        <v>487</v>
      </c>
      <c r="B352" s="2" t="s">
        <v>490</v>
      </c>
      <c r="C352" s="2">
        <v>2014</v>
      </c>
      <c r="D352" s="2" t="s">
        <v>599</v>
      </c>
      <c r="E352" s="2" t="s">
        <v>598</v>
      </c>
      <c r="F352" s="2" t="s">
        <v>598</v>
      </c>
      <c r="G352" s="2" t="s">
        <v>598</v>
      </c>
      <c r="H352" s="2" t="s">
        <v>598</v>
      </c>
      <c r="I352" s="2" t="s">
        <v>598</v>
      </c>
      <c r="J352" s="2" t="s">
        <v>599</v>
      </c>
      <c r="K352" s="2" t="s">
        <v>598</v>
      </c>
      <c r="L352" s="2" t="s">
        <v>598</v>
      </c>
      <c r="M352" s="2" t="s">
        <v>598</v>
      </c>
      <c r="N352" s="2" t="s">
        <v>598</v>
      </c>
      <c r="O352" s="2" t="s">
        <v>598</v>
      </c>
      <c r="P352" s="2" t="s">
        <v>598</v>
      </c>
      <c r="Q352" s="2" t="s">
        <v>599</v>
      </c>
      <c r="R352" s="2" t="s">
        <v>598</v>
      </c>
      <c r="S352" s="2" t="s">
        <v>598</v>
      </c>
      <c r="T352" s="2" t="s">
        <v>598</v>
      </c>
      <c r="U352" s="2" t="s">
        <v>598</v>
      </c>
      <c r="V352" s="2" t="s">
        <v>598</v>
      </c>
      <c r="Y352" s="20">
        <f t="shared" si="5"/>
        <v>0</v>
      </c>
    </row>
    <row r="353" spans="1:25" ht="15" customHeight="1" x14ac:dyDescent="0.25">
      <c r="A353" s="2" t="s">
        <v>491</v>
      </c>
      <c r="B353" s="2" t="s">
        <v>492</v>
      </c>
      <c r="C353" s="2">
        <v>2014</v>
      </c>
      <c r="D353" s="2" t="s">
        <v>723</v>
      </c>
      <c r="E353" s="2" t="s">
        <v>658</v>
      </c>
      <c r="F353" s="2">
        <v>5.48</v>
      </c>
      <c r="G353" s="2" t="s">
        <v>666</v>
      </c>
      <c r="H353" s="2" t="s">
        <v>598</v>
      </c>
      <c r="I353" s="2">
        <v>87</v>
      </c>
      <c r="J353" s="2" t="s">
        <v>599</v>
      </c>
      <c r="K353" s="2" t="s">
        <v>598</v>
      </c>
      <c r="L353" s="2" t="s">
        <v>598</v>
      </c>
      <c r="M353" s="2" t="s">
        <v>598</v>
      </c>
      <c r="N353" s="2" t="s">
        <v>598</v>
      </c>
      <c r="O353" s="2" t="s">
        <v>598</v>
      </c>
      <c r="P353" s="2" t="s">
        <v>598</v>
      </c>
      <c r="Q353" s="2" t="s">
        <v>599</v>
      </c>
      <c r="R353" s="2" t="s">
        <v>598</v>
      </c>
      <c r="S353" s="2" t="s">
        <v>598</v>
      </c>
      <c r="T353" s="2" t="s">
        <v>598</v>
      </c>
      <c r="U353" s="2" t="s">
        <v>598</v>
      </c>
      <c r="V353" s="2" t="s">
        <v>598</v>
      </c>
      <c r="Y353" s="20">
        <f t="shared" si="5"/>
        <v>5.48</v>
      </c>
    </row>
    <row r="354" spans="1:25" ht="15" customHeight="1" x14ac:dyDescent="0.25">
      <c r="A354" s="2" t="s">
        <v>491</v>
      </c>
      <c r="B354" s="2" t="s">
        <v>493</v>
      </c>
      <c r="C354" s="2">
        <v>2014</v>
      </c>
      <c r="D354" s="2" t="s">
        <v>599</v>
      </c>
      <c r="E354" s="2" t="s">
        <v>598</v>
      </c>
      <c r="F354" s="2" t="s">
        <v>598</v>
      </c>
      <c r="G354" s="2" t="s">
        <v>598</v>
      </c>
      <c r="H354" s="2" t="s">
        <v>598</v>
      </c>
      <c r="I354" s="2" t="s">
        <v>598</v>
      </c>
      <c r="J354" s="2" t="s">
        <v>599</v>
      </c>
      <c r="K354" s="2" t="s">
        <v>598</v>
      </c>
      <c r="L354" s="2" t="s">
        <v>598</v>
      </c>
      <c r="M354" s="2" t="s">
        <v>598</v>
      </c>
      <c r="N354" s="2" t="s">
        <v>598</v>
      </c>
      <c r="O354" s="2" t="s">
        <v>598</v>
      </c>
      <c r="P354" s="2" t="s">
        <v>598</v>
      </c>
      <c r="Q354" s="2" t="s">
        <v>599</v>
      </c>
      <c r="R354" s="2" t="s">
        <v>598</v>
      </c>
      <c r="S354" s="2" t="s">
        <v>598</v>
      </c>
      <c r="T354" s="2" t="s">
        <v>598</v>
      </c>
      <c r="U354" s="2" t="s">
        <v>598</v>
      </c>
      <c r="V354" s="2" t="s">
        <v>598</v>
      </c>
      <c r="Y354" s="20">
        <f t="shared" si="5"/>
        <v>0</v>
      </c>
    </row>
    <row r="355" spans="1:25" ht="15" customHeight="1" x14ac:dyDescent="0.25">
      <c r="A355" s="2" t="s">
        <v>491</v>
      </c>
      <c r="B355" s="2" t="s">
        <v>494</v>
      </c>
      <c r="C355" s="2">
        <v>2014</v>
      </c>
      <c r="D355" s="2" t="s">
        <v>599</v>
      </c>
      <c r="E355" s="2" t="s">
        <v>598</v>
      </c>
      <c r="F355" s="2" t="s">
        <v>598</v>
      </c>
      <c r="G355" s="2" t="s">
        <v>598</v>
      </c>
      <c r="H355" s="2" t="s">
        <v>598</v>
      </c>
      <c r="I355" s="2" t="s">
        <v>598</v>
      </c>
      <c r="J355" s="2" t="s">
        <v>599</v>
      </c>
      <c r="K355" s="2" t="s">
        <v>598</v>
      </c>
      <c r="L355" s="2" t="s">
        <v>598</v>
      </c>
      <c r="M355" s="2" t="s">
        <v>598</v>
      </c>
      <c r="N355" s="2" t="s">
        <v>598</v>
      </c>
      <c r="O355" s="2" t="s">
        <v>598</v>
      </c>
      <c r="P355" s="2" t="s">
        <v>598</v>
      </c>
      <c r="Q355" s="2" t="s">
        <v>599</v>
      </c>
      <c r="R355" s="2" t="s">
        <v>598</v>
      </c>
      <c r="S355" s="2" t="s">
        <v>598</v>
      </c>
      <c r="T355" s="2" t="s">
        <v>598</v>
      </c>
      <c r="U355" s="2" t="s">
        <v>598</v>
      </c>
      <c r="V355" s="2" t="s">
        <v>598</v>
      </c>
      <c r="Y355" s="20">
        <f t="shared" si="5"/>
        <v>0</v>
      </c>
    </row>
    <row r="356" spans="1:25" ht="15" customHeight="1" x14ac:dyDescent="0.25">
      <c r="A356" s="2" t="s">
        <v>491</v>
      </c>
      <c r="B356" s="2" t="s">
        <v>495</v>
      </c>
      <c r="C356" s="2">
        <v>2014</v>
      </c>
      <c r="D356" s="2" t="s">
        <v>599</v>
      </c>
      <c r="E356" s="2" t="s">
        <v>598</v>
      </c>
      <c r="F356" s="2" t="s">
        <v>598</v>
      </c>
      <c r="G356" s="2" t="s">
        <v>598</v>
      </c>
      <c r="H356" s="2" t="s">
        <v>598</v>
      </c>
      <c r="I356" s="2" t="s">
        <v>598</v>
      </c>
      <c r="J356" s="2" t="s">
        <v>599</v>
      </c>
      <c r="K356" s="2" t="s">
        <v>598</v>
      </c>
      <c r="L356" s="2" t="s">
        <v>598</v>
      </c>
      <c r="M356" s="2" t="s">
        <v>598</v>
      </c>
      <c r="N356" s="2" t="s">
        <v>598</v>
      </c>
      <c r="O356" s="2" t="s">
        <v>598</v>
      </c>
      <c r="P356" s="2" t="s">
        <v>598</v>
      </c>
      <c r="Q356" s="2" t="s">
        <v>599</v>
      </c>
      <c r="R356" s="2" t="s">
        <v>598</v>
      </c>
      <c r="S356" s="2" t="s">
        <v>598</v>
      </c>
      <c r="T356" s="2" t="s">
        <v>598</v>
      </c>
      <c r="U356" s="2" t="s">
        <v>598</v>
      </c>
      <c r="V356" s="2" t="s">
        <v>598</v>
      </c>
      <c r="Y356" s="20">
        <f t="shared" si="5"/>
        <v>0</v>
      </c>
    </row>
    <row r="357" spans="1:25" ht="15" customHeight="1" x14ac:dyDescent="0.25">
      <c r="A357" s="2" t="s">
        <v>491</v>
      </c>
      <c r="B357" s="2" t="s">
        <v>496</v>
      </c>
      <c r="C357" s="2">
        <v>2014</v>
      </c>
      <c r="D357" s="2" t="s">
        <v>599</v>
      </c>
      <c r="E357" s="2" t="s">
        <v>598</v>
      </c>
      <c r="F357" s="2" t="s">
        <v>598</v>
      </c>
      <c r="G357" s="2" t="s">
        <v>598</v>
      </c>
      <c r="H357" s="2" t="s">
        <v>598</v>
      </c>
      <c r="I357" s="2" t="s">
        <v>598</v>
      </c>
      <c r="J357" s="2" t="s">
        <v>599</v>
      </c>
      <c r="K357" s="2" t="s">
        <v>598</v>
      </c>
      <c r="L357" s="2" t="s">
        <v>598</v>
      </c>
      <c r="M357" s="2" t="s">
        <v>598</v>
      </c>
      <c r="N357" s="2" t="s">
        <v>598</v>
      </c>
      <c r="O357" s="2" t="s">
        <v>598</v>
      </c>
      <c r="P357" s="2" t="s">
        <v>598</v>
      </c>
      <c r="Q357" s="2" t="s">
        <v>599</v>
      </c>
      <c r="R357" s="2" t="s">
        <v>598</v>
      </c>
      <c r="S357" s="2" t="s">
        <v>598</v>
      </c>
      <c r="T357" s="2" t="s">
        <v>598</v>
      </c>
      <c r="U357" s="2" t="s">
        <v>598</v>
      </c>
      <c r="V357" s="2" t="s">
        <v>598</v>
      </c>
      <c r="Y357" s="20">
        <f t="shared" si="5"/>
        <v>0</v>
      </c>
    </row>
    <row r="358" spans="1:25" ht="15" customHeight="1" x14ac:dyDescent="0.25">
      <c r="A358" s="2" t="s">
        <v>497</v>
      </c>
      <c r="B358" s="2" t="s">
        <v>498</v>
      </c>
      <c r="C358" s="2">
        <v>2014</v>
      </c>
      <c r="D358" s="2" t="s">
        <v>599</v>
      </c>
      <c r="E358" s="2" t="s">
        <v>598</v>
      </c>
      <c r="F358" s="2" t="s">
        <v>598</v>
      </c>
      <c r="G358" s="2" t="s">
        <v>598</v>
      </c>
      <c r="H358" s="2" t="s">
        <v>598</v>
      </c>
      <c r="I358" s="2" t="s">
        <v>598</v>
      </c>
      <c r="J358" s="2" t="s">
        <v>599</v>
      </c>
      <c r="K358" s="2" t="s">
        <v>598</v>
      </c>
      <c r="L358" s="2" t="s">
        <v>598</v>
      </c>
      <c r="M358" s="2" t="s">
        <v>598</v>
      </c>
      <c r="N358" s="2" t="s">
        <v>598</v>
      </c>
      <c r="O358" s="2" t="s">
        <v>598</v>
      </c>
      <c r="P358" s="2" t="s">
        <v>598</v>
      </c>
      <c r="Q358" s="2" t="s">
        <v>599</v>
      </c>
      <c r="R358" s="2" t="s">
        <v>598</v>
      </c>
      <c r="S358" s="2" t="s">
        <v>598</v>
      </c>
      <c r="T358" s="2" t="s">
        <v>598</v>
      </c>
      <c r="U358" s="2" t="s">
        <v>598</v>
      </c>
      <c r="V358" s="2" t="s">
        <v>598</v>
      </c>
      <c r="Y358" s="20">
        <f t="shared" si="5"/>
        <v>0</v>
      </c>
    </row>
    <row r="359" spans="1:25" ht="15" customHeight="1" x14ac:dyDescent="0.25">
      <c r="A359" s="2" t="s">
        <v>497</v>
      </c>
      <c r="B359" s="2" t="s">
        <v>499</v>
      </c>
      <c r="C359" s="2">
        <v>2014</v>
      </c>
      <c r="D359" s="2" t="s">
        <v>724</v>
      </c>
      <c r="E359" s="2" t="s">
        <v>658</v>
      </c>
      <c r="F359" s="2">
        <v>131.19999999999999</v>
      </c>
      <c r="G359" s="2" t="s">
        <v>666</v>
      </c>
      <c r="H359" s="2">
        <v>4.0999999999999996</v>
      </c>
      <c r="I359" s="2" t="s">
        <v>598</v>
      </c>
      <c r="J359" s="2" t="s">
        <v>599</v>
      </c>
      <c r="K359" s="2" t="s">
        <v>598</v>
      </c>
      <c r="L359" s="2" t="s">
        <v>598</v>
      </c>
      <c r="M359" s="2" t="s">
        <v>598</v>
      </c>
      <c r="N359" s="2" t="s">
        <v>598</v>
      </c>
      <c r="O359" s="2" t="s">
        <v>598</v>
      </c>
      <c r="P359" s="2" t="s">
        <v>598</v>
      </c>
      <c r="Q359" s="2" t="s">
        <v>599</v>
      </c>
      <c r="R359" s="2" t="s">
        <v>598</v>
      </c>
      <c r="S359" s="2" t="s">
        <v>598</v>
      </c>
      <c r="T359" s="2" t="s">
        <v>598</v>
      </c>
      <c r="U359" s="2" t="s">
        <v>598</v>
      </c>
      <c r="V359" s="2" t="s">
        <v>598</v>
      </c>
      <c r="Y359" s="20">
        <f t="shared" si="5"/>
        <v>135.29999999999998</v>
      </c>
    </row>
    <row r="360" spans="1:25" ht="15" customHeight="1" x14ac:dyDescent="0.25">
      <c r="A360" s="2" t="s">
        <v>497</v>
      </c>
      <c r="B360" s="2" t="s">
        <v>500</v>
      </c>
      <c r="C360" s="2">
        <v>2014</v>
      </c>
      <c r="D360" s="2" t="s">
        <v>599</v>
      </c>
      <c r="E360" s="2" t="s">
        <v>598</v>
      </c>
      <c r="F360" s="2" t="s">
        <v>598</v>
      </c>
      <c r="G360" s="2" t="s">
        <v>598</v>
      </c>
      <c r="H360" s="2" t="s">
        <v>598</v>
      </c>
      <c r="I360" s="2" t="s">
        <v>598</v>
      </c>
      <c r="J360" s="2" t="s">
        <v>599</v>
      </c>
      <c r="K360" s="2" t="s">
        <v>598</v>
      </c>
      <c r="L360" s="2" t="s">
        <v>598</v>
      </c>
      <c r="M360" s="2" t="s">
        <v>598</v>
      </c>
      <c r="N360" s="2" t="s">
        <v>598</v>
      </c>
      <c r="O360" s="2" t="s">
        <v>598</v>
      </c>
      <c r="P360" s="2" t="s">
        <v>598</v>
      </c>
      <c r="Q360" s="2" t="s">
        <v>599</v>
      </c>
      <c r="R360" s="2" t="s">
        <v>598</v>
      </c>
      <c r="S360" s="2" t="s">
        <v>598</v>
      </c>
      <c r="T360" s="2" t="s">
        <v>598</v>
      </c>
      <c r="U360" s="2" t="s">
        <v>598</v>
      </c>
      <c r="V360" s="2" t="s">
        <v>598</v>
      </c>
      <c r="Y360" s="20">
        <f t="shared" si="5"/>
        <v>0</v>
      </c>
    </row>
    <row r="361" spans="1:25" ht="15" customHeight="1" x14ac:dyDescent="0.25">
      <c r="A361" s="2" t="s">
        <v>501</v>
      </c>
      <c r="B361" s="2" t="s">
        <v>502</v>
      </c>
      <c r="C361" s="2">
        <v>2014</v>
      </c>
      <c r="D361" s="2" t="s">
        <v>725</v>
      </c>
      <c r="E361" s="2" t="s">
        <v>658</v>
      </c>
      <c r="F361" s="2">
        <v>4.3499999999999996</v>
      </c>
      <c r="G361" s="2" t="s">
        <v>598</v>
      </c>
      <c r="H361" s="2" t="s">
        <v>598</v>
      </c>
      <c r="I361" s="2" t="s">
        <v>598</v>
      </c>
      <c r="J361" s="2" t="s">
        <v>599</v>
      </c>
      <c r="K361" s="2" t="s">
        <v>598</v>
      </c>
      <c r="L361" s="2" t="s">
        <v>598</v>
      </c>
      <c r="M361" s="2" t="s">
        <v>598</v>
      </c>
      <c r="N361" s="2" t="s">
        <v>598</v>
      </c>
      <c r="O361" s="2" t="s">
        <v>598</v>
      </c>
      <c r="P361" s="2" t="s">
        <v>598</v>
      </c>
      <c r="Q361" s="2" t="s">
        <v>599</v>
      </c>
      <c r="R361" s="2" t="s">
        <v>598</v>
      </c>
      <c r="S361" s="2" t="s">
        <v>598</v>
      </c>
      <c r="T361" s="2" t="s">
        <v>598</v>
      </c>
      <c r="U361" s="2" t="s">
        <v>598</v>
      </c>
      <c r="V361" s="2" t="s">
        <v>598</v>
      </c>
      <c r="Y361" s="20">
        <f t="shared" si="5"/>
        <v>4.3499999999999996</v>
      </c>
    </row>
    <row r="362" spans="1:25" ht="15" customHeight="1" x14ac:dyDescent="0.25">
      <c r="A362" s="2" t="s">
        <v>501</v>
      </c>
      <c r="B362" s="2" t="s">
        <v>503</v>
      </c>
      <c r="C362" s="2">
        <v>2014</v>
      </c>
      <c r="D362" s="2" t="s">
        <v>599</v>
      </c>
      <c r="E362" s="2" t="s">
        <v>598</v>
      </c>
      <c r="F362" s="2" t="s">
        <v>598</v>
      </c>
      <c r="G362" s="2" t="s">
        <v>598</v>
      </c>
      <c r="H362" s="2" t="s">
        <v>598</v>
      </c>
      <c r="I362" s="2" t="s">
        <v>598</v>
      </c>
      <c r="J362" s="2" t="s">
        <v>599</v>
      </c>
      <c r="K362" s="2" t="s">
        <v>598</v>
      </c>
      <c r="L362" s="2" t="s">
        <v>598</v>
      </c>
      <c r="M362" s="2" t="s">
        <v>598</v>
      </c>
      <c r="N362" s="2" t="s">
        <v>598</v>
      </c>
      <c r="O362" s="2" t="s">
        <v>598</v>
      </c>
      <c r="P362" s="2" t="s">
        <v>598</v>
      </c>
      <c r="Q362" s="2" t="s">
        <v>599</v>
      </c>
      <c r="R362" s="2" t="s">
        <v>598</v>
      </c>
      <c r="S362" s="2" t="s">
        <v>598</v>
      </c>
      <c r="T362" s="2" t="s">
        <v>598</v>
      </c>
      <c r="U362" s="2" t="s">
        <v>598</v>
      </c>
      <c r="V362" s="2" t="s">
        <v>598</v>
      </c>
      <c r="Y362" s="20">
        <f t="shared" si="5"/>
        <v>0</v>
      </c>
    </row>
    <row r="363" spans="1:25" ht="15" customHeight="1" x14ac:dyDescent="0.25">
      <c r="A363" s="2" t="s">
        <v>501</v>
      </c>
      <c r="B363" s="2" t="s">
        <v>504</v>
      </c>
      <c r="C363" s="2">
        <v>2014</v>
      </c>
      <c r="D363" s="2" t="s">
        <v>599</v>
      </c>
      <c r="E363" s="2" t="s">
        <v>598</v>
      </c>
      <c r="F363" s="2" t="s">
        <v>598</v>
      </c>
      <c r="G363" s="2" t="s">
        <v>598</v>
      </c>
      <c r="H363" s="2" t="s">
        <v>598</v>
      </c>
      <c r="I363" s="2" t="s">
        <v>598</v>
      </c>
      <c r="J363" s="2" t="s">
        <v>599</v>
      </c>
      <c r="K363" s="2" t="s">
        <v>598</v>
      </c>
      <c r="L363" s="2" t="s">
        <v>598</v>
      </c>
      <c r="M363" s="2" t="s">
        <v>598</v>
      </c>
      <c r="N363" s="2" t="s">
        <v>598</v>
      </c>
      <c r="O363" s="2" t="s">
        <v>598</v>
      </c>
      <c r="P363" s="2" t="s">
        <v>598</v>
      </c>
      <c r="Q363" s="2" t="s">
        <v>599</v>
      </c>
      <c r="R363" s="2" t="s">
        <v>598</v>
      </c>
      <c r="S363" s="2" t="s">
        <v>598</v>
      </c>
      <c r="T363" s="2" t="s">
        <v>598</v>
      </c>
      <c r="U363" s="2" t="s">
        <v>598</v>
      </c>
      <c r="V363" s="2" t="s">
        <v>598</v>
      </c>
      <c r="Y363" s="20">
        <f t="shared" si="5"/>
        <v>0</v>
      </c>
    </row>
    <row r="364" spans="1:25" ht="15" customHeight="1" x14ac:dyDescent="0.25">
      <c r="A364" s="2" t="s">
        <v>501</v>
      </c>
      <c r="B364" s="2" t="s">
        <v>505</v>
      </c>
      <c r="C364" s="2">
        <v>2014</v>
      </c>
      <c r="D364" s="2" t="s">
        <v>726</v>
      </c>
      <c r="E364" s="2" t="s">
        <v>658</v>
      </c>
      <c r="F364" s="2">
        <v>1.0369999999999999</v>
      </c>
      <c r="G364" s="2" t="s">
        <v>666</v>
      </c>
      <c r="H364" s="2">
        <v>0.17699999999999999</v>
      </c>
      <c r="I364" s="2">
        <v>89</v>
      </c>
      <c r="J364" s="2" t="s">
        <v>599</v>
      </c>
      <c r="K364" s="2" t="s">
        <v>598</v>
      </c>
      <c r="L364" s="2" t="s">
        <v>598</v>
      </c>
      <c r="M364" s="2" t="s">
        <v>598</v>
      </c>
      <c r="N364" s="2" t="s">
        <v>598</v>
      </c>
      <c r="O364" s="2" t="s">
        <v>598</v>
      </c>
      <c r="P364" s="2" t="s">
        <v>598</v>
      </c>
      <c r="Q364" s="2" t="s">
        <v>599</v>
      </c>
      <c r="R364" s="2" t="s">
        <v>598</v>
      </c>
      <c r="S364" s="2" t="s">
        <v>598</v>
      </c>
      <c r="T364" s="2" t="s">
        <v>598</v>
      </c>
      <c r="U364" s="2" t="s">
        <v>598</v>
      </c>
      <c r="V364" s="2" t="s">
        <v>598</v>
      </c>
      <c r="Y364" s="20">
        <f t="shared" si="5"/>
        <v>1.214</v>
      </c>
    </row>
    <row r="365" spans="1:25" ht="15" customHeight="1" x14ac:dyDescent="0.25">
      <c r="A365" s="2" t="s">
        <v>501</v>
      </c>
      <c r="B365" s="2" t="s">
        <v>506</v>
      </c>
      <c r="C365" s="2">
        <v>2014</v>
      </c>
      <c r="D365" s="2" t="s">
        <v>599</v>
      </c>
      <c r="E365" s="2" t="s">
        <v>598</v>
      </c>
      <c r="F365" s="2" t="s">
        <v>598</v>
      </c>
      <c r="G365" s="2" t="s">
        <v>598</v>
      </c>
      <c r="H365" s="2" t="s">
        <v>598</v>
      </c>
      <c r="I365" s="2" t="s">
        <v>598</v>
      </c>
      <c r="J365" s="2" t="s">
        <v>599</v>
      </c>
      <c r="K365" s="2" t="s">
        <v>598</v>
      </c>
      <c r="L365" s="2" t="s">
        <v>598</v>
      </c>
      <c r="M365" s="2" t="s">
        <v>598</v>
      </c>
      <c r="N365" s="2" t="s">
        <v>598</v>
      </c>
      <c r="O365" s="2" t="s">
        <v>598</v>
      </c>
      <c r="P365" s="2" t="s">
        <v>598</v>
      </c>
      <c r="Q365" s="2" t="s">
        <v>599</v>
      </c>
      <c r="R365" s="2" t="s">
        <v>598</v>
      </c>
      <c r="S365" s="2" t="s">
        <v>598</v>
      </c>
      <c r="T365" s="2" t="s">
        <v>598</v>
      </c>
      <c r="U365" s="2" t="s">
        <v>598</v>
      </c>
      <c r="V365" s="2" t="s">
        <v>598</v>
      </c>
      <c r="Y365" s="20">
        <f t="shared" si="5"/>
        <v>0</v>
      </c>
    </row>
    <row r="366" spans="1:25" ht="15" customHeight="1" x14ac:dyDescent="0.25">
      <c r="A366" s="2" t="s">
        <v>501</v>
      </c>
      <c r="B366" s="2" t="s">
        <v>507</v>
      </c>
      <c r="C366" s="2">
        <v>2014</v>
      </c>
      <c r="D366" s="2" t="s">
        <v>727</v>
      </c>
      <c r="E366" s="2" t="s">
        <v>683</v>
      </c>
      <c r="F366" s="2">
        <v>1.8660000000000001</v>
      </c>
      <c r="G366" s="2" t="s">
        <v>598</v>
      </c>
      <c r="H366" s="2" t="s">
        <v>598</v>
      </c>
      <c r="I366" s="2" t="s">
        <v>598</v>
      </c>
      <c r="J366" s="2" t="s">
        <v>599</v>
      </c>
      <c r="K366" s="2" t="s">
        <v>598</v>
      </c>
      <c r="L366" s="2" t="s">
        <v>598</v>
      </c>
      <c r="M366" s="2" t="s">
        <v>598</v>
      </c>
      <c r="N366" s="2" t="s">
        <v>598</v>
      </c>
      <c r="O366" s="2" t="s">
        <v>598</v>
      </c>
      <c r="P366" s="2" t="s">
        <v>598</v>
      </c>
      <c r="Q366" s="2" t="s">
        <v>599</v>
      </c>
      <c r="R366" s="2" t="s">
        <v>598</v>
      </c>
      <c r="S366" s="2" t="s">
        <v>598</v>
      </c>
      <c r="T366" s="2" t="s">
        <v>598</v>
      </c>
      <c r="U366" s="2" t="s">
        <v>598</v>
      </c>
      <c r="V366" s="2" t="s">
        <v>598</v>
      </c>
      <c r="Y366" s="20">
        <f t="shared" si="5"/>
        <v>1.8660000000000001</v>
      </c>
    </row>
    <row r="367" spans="1:25" ht="15" customHeight="1" x14ac:dyDescent="0.25">
      <c r="A367" s="2" t="s">
        <v>501</v>
      </c>
      <c r="B367" s="2" t="s">
        <v>508</v>
      </c>
      <c r="C367" s="2">
        <v>2014</v>
      </c>
      <c r="D367" s="2" t="s">
        <v>599</v>
      </c>
      <c r="E367" s="2" t="s">
        <v>598</v>
      </c>
      <c r="F367" s="2" t="s">
        <v>598</v>
      </c>
      <c r="G367" s="2" t="s">
        <v>598</v>
      </c>
      <c r="H367" s="2" t="s">
        <v>598</v>
      </c>
      <c r="I367" s="2" t="s">
        <v>598</v>
      </c>
      <c r="J367" s="2" t="s">
        <v>599</v>
      </c>
      <c r="K367" s="2" t="s">
        <v>598</v>
      </c>
      <c r="L367" s="2" t="s">
        <v>598</v>
      </c>
      <c r="M367" s="2" t="s">
        <v>598</v>
      </c>
      <c r="N367" s="2" t="s">
        <v>598</v>
      </c>
      <c r="O367" s="2" t="s">
        <v>598</v>
      </c>
      <c r="P367" s="2" t="s">
        <v>598</v>
      </c>
      <c r="Q367" s="2" t="s">
        <v>599</v>
      </c>
      <c r="R367" s="2" t="s">
        <v>598</v>
      </c>
      <c r="S367" s="2" t="s">
        <v>598</v>
      </c>
      <c r="T367" s="2" t="s">
        <v>598</v>
      </c>
      <c r="U367" s="2" t="s">
        <v>598</v>
      </c>
      <c r="V367" s="2" t="s">
        <v>598</v>
      </c>
      <c r="Y367" s="20">
        <f t="shared" si="5"/>
        <v>0</v>
      </c>
    </row>
    <row r="368" spans="1:25" ht="15" customHeight="1" x14ac:dyDescent="0.25">
      <c r="A368" s="2" t="s">
        <v>501</v>
      </c>
      <c r="B368" s="2" t="s">
        <v>509</v>
      </c>
      <c r="C368" s="2">
        <v>2014</v>
      </c>
      <c r="D368" s="2" t="s">
        <v>599</v>
      </c>
      <c r="E368" s="2" t="s">
        <v>598</v>
      </c>
      <c r="F368" s="2" t="s">
        <v>598</v>
      </c>
      <c r="G368" s="2" t="s">
        <v>598</v>
      </c>
      <c r="H368" s="2" t="s">
        <v>598</v>
      </c>
      <c r="I368" s="2" t="s">
        <v>598</v>
      </c>
      <c r="J368" s="2" t="s">
        <v>599</v>
      </c>
      <c r="K368" s="2" t="s">
        <v>598</v>
      </c>
      <c r="L368" s="2" t="s">
        <v>598</v>
      </c>
      <c r="M368" s="2" t="s">
        <v>598</v>
      </c>
      <c r="N368" s="2" t="s">
        <v>598</v>
      </c>
      <c r="O368" s="2" t="s">
        <v>598</v>
      </c>
      <c r="P368" s="2" t="s">
        <v>598</v>
      </c>
      <c r="Q368" s="2" t="s">
        <v>599</v>
      </c>
      <c r="R368" s="2" t="s">
        <v>598</v>
      </c>
      <c r="S368" s="2" t="s">
        <v>598</v>
      </c>
      <c r="T368" s="2" t="s">
        <v>598</v>
      </c>
      <c r="U368" s="2" t="s">
        <v>598</v>
      </c>
      <c r="V368" s="2" t="s">
        <v>598</v>
      </c>
      <c r="Y368" s="20">
        <f t="shared" si="5"/>
        <v>0</v>
      </c>
    </row>
    <row r="369" spans="1:25" ht="15" customHeight="1" x14ac:dyDescent="0.25">
      <c r="A369" s="2" t="s">
        <v>501</v>
      </c>
      <c r="B369" s="2" t="s">
        <v>510</v>
      </c>
      <c r="C369" s="2">
        <v>2014</v>
      </c>
      <c r="D369" s="2" t="s">
        <v>599</v>
      </c>
      <c r="E369" s="2" t="s">
        <v>598</v>
      </c>
      <c r="F369" s="2" t="s">
        <v>598</v>
      </c>
      <c r="G369" s="2" t="s">
        <v>598</v>
      </c>
      <c r="H369" s="2" t="s">
        <v>598</v>
      </c>
      <c r="I369" s="2" t="s">
        <v>598</v>
      </c>
      <c r="J369" s="2" t="s">
        <v>599</v>
      </c>
      <c r="K369" s="2" t="s">
        <v>598</v>
      </c>
      <c r="L369" s="2" t="s">
        <v>598</v>
      </c>
      <c r="M369" s="2" t="s">
        <v>598</v>
      </c>
      <c r="N369" s="2" t="s">
        <v>598</v>
      </c>
      <c r="O369" s="2" t="s">
        <v>598</v>
      </c>
      <c r="P369" s="2" t="s">
        <v>598</v>
      </c>
      <c r="Q369" s="2" t="s">
        <v>599</v>
      </c>
      <c r="R369" s="2" t="s">
        <v>598</v>
      </c>
      <c r="S369" s="2" t="s">
        <v>598</v>
      </c>
      <c r="T369" s="2" t="s">
        <v>598</v>
      </c>
      <c r="U369" s="2" t="s">
        <v>598</v>
      </c>
      <c r="V369" s="2" t="s">
        <v>598</v>
      </c>
      <c r="Y369" s="20">
        <f t="shared" si="5"/>
        <v>0</v>
      </c>
    </row>
    <row r="370" spans="1:25" ht="15" customHeight="1" x14ac:dyDescent="0.25">
      <c r="A370" s="2" t="s">
        <v>501</v>
      </c>
      <c r="B370" s="2" t="s">
        <v>511</v>
      </c>
      <c r="C370" s="2">
        <v>2014</v>
      </c>
      <c r="D370" s="2" t="s">
        <v>728</v>
      </c>
      <c r="E370" s="2" t="s">
        <v>658</v>
      </c>
      <c r="F370" s="2">
        <v>2.9159999999999999</v>
      </c>
      <c r="G370" s="2" t="s">
        <v>678</v>
      </c>
      <c r="H370" s="2">
        <v>0.246</v>
      </c>
      <c r="I370" s="2" t="s">
        <v>598</v>
      </c>
      <c r="J370" s="2" t="s">
        <v>599</v>
      </c>
      <c r="K370" s="2" t="s">
        <v>598</v>
      </c>
      <c r="L370" s="2" t="s">
        <v>598</v>
      </c>
      <c r="M370" s="2" t="s">
        <v>598</v>
      </c>
      <c r="N370" s="2" t="s">
        <v>598</v>
      </c>
      <c r="O370" s="2" t="s">
        <v>598</v>
      </c>
      <c r="P370" s="2" t="s">
        <v>598</v>
      </c>
      <c r="Q370" s="2" t="s">
        <v>599</v>
      </c>
      <c r="R370" s="2" t="s">
        <v>598</v>
      </c>
      <c r="S370" s="2" t="s">
        <v>598</v>
      </c>
      <c r="T370" s="2" t="s">
        <v>598</v>
      </c>
      <c r="U370" s="2" t="s">
        <v>598</v>
      </c>
      <c r="V370" s="2" t="s">
        <v>598</v>
      </c>
      <c r="Y370" s="20">
        <f t="shared" si="5"/>
        <v>3.1619999999999999</v>
      </c>
    </row>
    <row r="371" spans="1:25" ht="15" customHeight="1" x14ac:dyDescent="0.25">
      <c r="A371" s="2" t="s">
        <v>501</v>
      </c>
      <c r="B371" s="2" t="s">
        <v>512</v>
      </c>
      <c r="C371" s="2">
        <v>2014</v>
      </c>
      <c r="D371" s="2" t="s">
        <v>599</v>
      </c>
      <c r="E371" s="2" t="s">
        <v>598</v>
      </c>
      <c r="F371" s="2" t="s">
        <v>598</v>
      </c>
      <c r="G371" s="2" t="s">
        <v>598</v>
      </c>
      <c r="H371" s="2" t="s">
        <v>598</v>
      </c>
      <c r="I371" s="2" t="s">
        <v>598</v>
      </c>
      <c r="J371" s="2" t="s">
        <v>599</v>
      </c>
      <c r="K371" s="2" t="s">
        <v>598</v>
      </c>
      <c r="L371" s="2" t="s">
        <v>598</v>
      </c>
      <c r="M371" s="2" t="s">
        <v>598</v>
      </c>
      <c r="N371" s="2" t="s">
        <v>598</v>
      </c>
      <c r="O371" s="2" t="s">
        <v>598</v>
      </c>
      <c r="P371" s="2" t="s">
        <v>598</v>
      </c>
      <c r="Q371" s="2" t="s">
        <v>599</v>
      </c>
      <c r="R371" s="2" t="s">
        <v>598</v>
      </c>
      <c r="S371" s="2" t="s">
        <v>598</v>
      </c>
      <c r="T371" s="2" t="s">
        <v>598</v>
      </c>
      <c r="U371" s="2" t="s">
        <v>598</v>
      </c>
      <c r="V371" s="2" t="s">
        <v>598</v>
      </c>
      <c r="Y371" s="20">
        <f t="shared" si="5"/>
        <v>0</v>
      </c>
    </row>
    <row r="372" spans="1:25" ht="15" customHeight="1" x14ac:dyDescent="0.25">
      <c r="A372" s="2" t="s">
        <v>501</v>
      </c>
      <c r="B372" s="2" t="s">
        <v>513</v>
      </c>
      <c r="C372" s="2">
        <v>2014</v>
      </c>
      <c r="D372" s="2" t="s">
        <v>599</v>
      </c>
      <c r="E372" s="2" t="s">
        <v>598</v>
      </c>
      <c r="F372" s="2" t="s">
        <v>598</v>
      </c>
      <c r="G372" s="2" t="s">
        <v>598</v>
      </c>
      <c r="H372" s="2" t="s">
        <v>598</v>
      </c>
      <c r="I372" s="2" t="s">
        <v>598</v>
      </c>
      <c r="J372" s="2" t="s">
        <v>599</v>
      </c>
      <c r="K372" s="2" t="s">
        <v>598</v>
      </c>
      <c r="L372" s="2" t="s">
        <v>598</v>
      </c>
      <c r="M372" s="2" t="s">
        <v>598</v>
      </c>
      <c r="N372" s="2" t="s">
        <v>598</v>
      </c>
      <c r="O372" s="2" t="s">
        <v>598</v>
      </c>
      <c r="P372" s="2" t="s">
        <v>598</v>
      </c>
      <c r="Q372" s="2" t="s">
        <v>599</v>
      </c>
      <c r="R372" s="2" t="s">
        <v>598</v>
      </c>
      <c r="S372" s="2" t="s">
        <v>598</v>
      </c>
      <c r="T372" s="2" t="s">
        <v>598</v>
      </c>
      <c r="U372" s="2" t="s">
        <v>598</v>
      </c>
      <c r="V372" s="2" t="s">
        <v>598</v>
      </c>
      <c r="Y372" s="20">
        <f t="shared" si="5"/>
        <v>0</v>
      </c>
    </row>
    <row r="373" spans="1:25" ht="15" customHeight="1" x14ac:dyDescent="0.25">
      <c r="A373" s="2" t="s">
        <v>501</v>
      </c>
      <c r="B373" s="2" t="s">
        <v>514</v>
      </c>
      <c r="C373" s="2">
        <v>2014</v>
      </c>
      <c r="D373" s="2" t="s">
        <v>599</v>
      </c>
      <c r="E373" s="2" t="s">
        <v>598</v>
      </c>
      <c r="F373" s="2" t="s">
        <v>598</v>
      </c>
      <c r="G373" s="2" t="s">
        <v>598</v>
      </c>
      <c r="H373" s="2" t="s">
        <v>598</v>
      </c>
      <c r="I373" s="2" t="s">
        <v>598</v>
      </c>
      <c r="J373" s="2" t="s">
        <v>613</v>
      </c>
      <c r="K373" s="2" t="s">
        <v>598</v>
      </c>
      <c r="L373" s="2" t="s">
        <v>598</v>
      </c>
      <c r="M373" s="2" t="s">
        <v>598</v>
      </c>
      <c r="N373" s="2" t="s">
        <v>598</v>
      </c>
      <c r="O373" s="2" t="s">
        <v>598</v>
      </c>
      <c r="P373" s="2" t="s">
        <v>598</v>
      </c>
      <c r="Q373" s="2" t="s">
        <v>613</v>
      </c>
      <c r="R373" s="2" t="s">
        <v>598</v>
      </c>
      <c r="S373" s="2" t="s">
        <v>598</v>
      </c>
      <c r="T373" s="2" t="s">
        <v>598</v>
      </c>
      <c r="U373" s="2" t="s">
        <v>598</v>
      </c>
      <c r="V373" s="2" t="s">
        <v>598</v>
      </c>
      <c r="Y373" s="20">
        <f t="shared" si="5"/>
        <v>0</v>
      </c>
    </row>
    <row r="374" spans="1:25" ht="15" customHeight="1" x14ac:dyDescent="0.25">
      <c r="A374" s="2" t="s">
        <v>501</v>
      </c>
      <c r="B374" s="2" t="s">
        <v>515</v>
      </c>
      <c r="C374" s="2">
        <v>2014</v>
      </c>
      <c r="D374" s="2" t="s">
        <v>599</v>
      </c>
      <c r="E374" s="2" t="s">
        <v>598</v>
      </c>
      <c r="F374" s="2" t="s">
        <v>598</v>
      </c>
      <c r="G374" s="2" t="s">
        <v>598</v>
      </c>
      <c r="H374" s="2" t="s">
        <v>598</v>
      </c>
      <c r="I374" s="2" t="s">
        <v>598</v>
      </c>
      <c r="J374" s="2" t="s">
        <v>599</v>
      </c>
      <c r="K374" s="2" t="s">
        <v>598</v>
      </c>
      <c r="L374" s="2" t="s">
        <v>598</v>
      </c>
      <c r="M374" s="2" t="s">
        <v>598</v>
      </c>
      <c r="N374" s="2" t="s">
        <v>598</v>
      </c>
      <c r="O374" s="2" t="s">
        <v>598</v>
      </c>
      <c r="P374" s="2" t="s">
        <v>598</v>
      </c>
      <c r="Q374" s="2" t="s">
        <v>599</v>
      </c>
      <c r="R374" s="2" t="s">
        <v>598</v>
      </c>
      <c r="S374" s="2" t="s">
        <v>598</v>
      </c>
      <c r="T374" s="2" t="s">
        <v>598</v>
      </c>
      <c r="U374" s="2" t="s">
        <v>598</v>
      </c>
      <c r="V374" s="2" t="s">
        <v>598</v>
      </c>
      <c r="Y374" s="20">
        <f t="shared" si="5"/>
        <v>0</v>
      </c>
    </row>
    <row r="375" spans="1:25" ht="15" customHeight="1" x14ac:dyDescent="0.25">
      <c r="A375" s="2" t="s">
        <v>501</v>
      </c>
      <c r="B375" s="2" t="s">
        <v>516</v>
      </c>
      <c r="C375" s="2">
        <v>2014</v>
      </c>
      <c r="D375" s="2" t="s">
        <v>599</v>
      </c>
      <c r="E375" s="2" t="s">
        <v>598</v>
      </c>
      <c r="F375" s="2" t="s">
        <v>598</v>
      </c>
      <c r="G375" s="2" t="s">
        <v>598</v>
      </c>
      <c r="H375" s="2" t="s">
        <v>598</v>
      </c>
      <c r="I375" s="2" t="s">
        <v>598</v>
      </c>
      <c r="J375" s="2" t="s">
        <v>599</v>
      </c>
      <c r="K375" s="2" t="s">
        <v>598</v>
      </c>
      <c r="L375" s="2" t="s">
        <v>598</v>
      </c>
      <c r="M375" s="2" t="s">
        <v>598</v>
      </c>
      <c r="N375" s="2" t="s">
        <v>598</v>
      </c>
      <c r="O375" s="2" t="s">
        <v>598</v>
      </c>
      <c r="P375" s="2" t="s">
        <v>598</v>
      </c>
      <c r="Q375" s="2" t="s">
        <v>599</v>
      </c>
      <c r="R375" s="2" t="s">
        <v>598</v>
      </c>
      <c r="S375" s="2" t="s">
        <v>598</v>
      </c>
      <c r="T375" s="2" t="s">
        <v>598</v>
      </c>
      <c r="U375" s="2" t="s">
        <v>598</v>
      </c>
      <c r="V375" s="2" t="s">
        <v>598</v>
      </c>
      <c r="Y375" s="20">
        <f t="shared" si="5"/>
        <v>0</v>
      </c>
    </row>
    <row r="376" spans="1:25" ht="15" customHeight="1" x14ac:dyDescent="0.25">
      <c r="A376" s="2" t="s">
        <v>501</v>
      </c>
      <c r="B376" s="2" t="s">
        <v>517</v>
      </c>
      <c r="C376" s="2">
        <v>2014</v>
      </c>
      <c r="D376" s="2" t="s">
        <v>729</v>
      </c>
      <c r="E376" s="2" t="s">
        <v>658</v>
      </c>
      <c r="F376" s="2">
        <v>0.73499999999999999</v>
      </c>
      <c r="G376" s="2" t="s">
        <v>598</v>
      </c>
      <c r="H376" s="2" t="s">
        <v>598</v>
      </c>
      <c r="I376" s="2" t="s">
        <v>598</v>
      </c>
      <c r="J376" s="2" t="s">
        <v>599</v>
      </c>
      <c r="K376" s="2" t="s">
        <v>598</v>
      </c>
      <c r="L376" s="2" t="s">
        <v>598</v>
      </c>
      <c r="M376" s="2" t="s">
        <v>598</v>
      </c>
      <c r="N376" s="2" t="s">
        <v>598</v>
      </c>
      <c r="O376" s="2" t="s">
        <v>598</v>
      </c>
      <c r="P376" s="2" t="s">
        <v>598</v>
      </c>
      <c r="Q376" s="2" t="s">
        <v>599</v>
      </c>
      <c r="R376" s="2" t="s">
        <v>598</v>
      </c>
      <c r="S376" s="2" t="s">
        <v>598</v>
      </c>
      <c r="T376" s="2" t="s">
        <v>598</v>
      </c>
      <c r="U376" s="2" t="s">
        <v>598</v>
      </c>
      <c r="V376" s="2" t="s">
        <v>598</v>
      </c>
      <c r="Y376" s="20">
        <f t="shared" si="5"/>
        <v>0.73499999999999999</v>
      </c>
    </row>
    <row r="377" spans="1:25" ht="15" customHeight="1" x14ac:dyDescent="0.25">
      <c r="A377" s="2" t="s">
        <v>501</v>
      </c>
      <c r="B377" s="2" t="s">
        <v>518</v>
      </c>
      <c r="C377" s="2">
        <v>2014</v>
      </c>
      <c r="D377" s="2" t="s">
        <v>599</v>
      </c>
      <c r="E377" s="2" t="s">
        <v>598</v>
      </c>
      <c r="F377" s="2" t="s">
        <v>598</v>
      </c>
      <c r="G377" s="2" t="s">
        <v>598</v>
      </c>
      <c r="H377" s="2" t="s">
        <v>598</v>
      </c>
      <c r="I377" s="2" t="s">
        <v>598</v>
      </c>
      <c r="J377" s="2" t="s">
        <v>599</v>
      </c>
      <c r="K377" s="2" t="s">
        <v>598</v>
      </c>
      <c r="L377" s="2" t="s">
        <v>598</v>
      </c>
      <c r="M377" s="2" t="s">
        <v>598</v>
      </c>
      <c r="N377" s="2" t="s">
        <v>598</v>
      </c>
      <c r="O377" s="2" t="s">
        <v>598</v>
      </c>
      <c r="P377" s="2" t="s">
        <v>598</v>
      </c>
      <c r="Q377" s="2" t="s">
        <v>599</v>
      </c>
      <c r="R377" s="2" t="s">
        <v>598</v>
      </c>
      <c r="S377" s="2" t="s">
        <v>598</v>
      </c>
      <c r="T377" s="2" t="s">
        <v>598</v>
      </c>
      <c r="U377" s="2" t="s">
        <v>598</v>
      </c>
      <c r="V377" s="2" t="s">
        <v>598</v>
      </c>
      <c r="Y377" s="20">
        <f t="shared" si="5"/>
        <v>0</v>
      </c>
    </row>
    <row r="378" spans="1:25" ht="15" customHeight="1" x14ac:dyDescent="0.25">
      <c r="A378" s="2" t="s">
        <v>501</v>
      </c>
      <c r="B378" s="2" t="s">
        <v>519</v>
      </c>
      <c r="C378" s="2">
        <v>2014</v>
      </c>
      <c r="D378" s="2" t="s">
        <v>599</v>
      </c>
      <c r="E378" s="2" t="s">
        <v>598</v>
      </c>
      <c r="F378" s="2" t="s">
        <v>598</v>
      </c>
      <c r="G378" s="2" t="s">
        <v>598</v>
      </c>
      <c r="H378" s="2" t="s">
        <v>598</v>
      </c>
      <c r="I378" s="2" t="s">
        <v>598</v>
      </c>
      <c r="J378" s="2" t="s">
        <v>599</v>
      </c>
      <c r="K378" s="2" t="s">
        <v>598</v>
      </c>
      <c r="L378" s="2" t="s">
        <v>598</v>
      </c>
      <c r="M378" s="2" t="s">
        <v>598</v>
      </c>
      <c r="N378" s="2" t="s">
        <v>598</v>
      </c>
      <c r="O378" s="2" t="s">
        <v>598</v>
      </c>
      <c r="P378" s="2" t="s">
        <v>598</v>
      </c>
      <c r="Q378" s="2" t="s">
        <v>599</v>
      </c>
      <c r="R378" s="2" t="s">
        <v>598</v>
      </c>
      <c r="S378" s="2" t="s">
        <v>598</v>
      </c>
      <c r="T378" s="2" t="s">
        <v>598</v>
      </c>
      <c r="U378" s="2" t="s">
        <v>598</v>
      </c>
      <c r="V378" s="2" t="s">
        <v>598</v>
      </c>
      <c r="Y378" s="20">
        <f t="shared" si="5"/>
        <v>0</v>
      </c>
    </row>
    <row r="379" spans="1:25" ht="15" customHeight="1" x14ac:dyDescent="0.25">
      <c r="A379" s="2" t="s">
        <v>501</v>
      </c>
      <c r="B379" s="2" t="s">
        <v>520</v>
      </c>
      <c r="C379" s="2">
        <v>2014</v>
      </c>
      <c r="D379" s="2" t="s">
        <v>599</v>
      </c>
      <c r="E379" s="2" t="s">
        <v>598</v>
      </c>
      <c r="F379" s="2" t="s">
        <v>598</v>
      </c>
      <c r="G379" s="2" t="s">
        <v>598</v>
      </c>
      <c r="H379" s="2" t="s">
        <v>598</v>
      </c>
      <c r="I379" s="2" t="s">
        <v>598</v>
      </c>
      <c r="J379" s="2" t="s">
        <v>599</v>
      </c>
      <c r="K379" s="2" t="s">
        <v>598</v>
      </c>
      <c r="L379" s="2" t="s">
        <v>598</v>
      </c>
      <c r="M379" s="2" t="s">
        <v>598</v>
      </c>
      <c r="N379" s="2" t="s">
        <v>598</v>
      </c>
      <c r="O379" s="2" t="s">
        <v>598</v>
      </c>
      <c r="P379" s="2" t="s">
        <v>598</v>
      </c>
      <c r="Q379" s="2" t="s">
        <v>599</v>
      </c>
      <c r="R379" s="2" t="s">
        <v>598</v>
      </c>
      <c r="S379" s="2" t="s">
        <v>598</v>
      </c>
      <c r="T379" s="2" t="s">
        <v>598</v>
      </c>
      <c r="U379" s="2" t="s">
        <v>598</v>
      </c>
      <c r="V379" s="2" t="s">
        <v>598</v>
      </c>
      <c r="Y379" s="20">
        <f t="shared" si="5"/>
        <v>0</v>
      </c>
    </row>
    <row r="380" spans="1:25" ht="15" customHeight="1" x14ac:dyDescent="0.25">
      <c r="A380" s="2" t="s">
        <v>501</v>
      </c>
      <c r="B380" s="2" t="s">
        <v>521</v>
      </c>
      <c r="C380" s="2">
        <v>2014</v>
      </c>
      <c r="D380" s="2" t="s">
        <v>599</v>
      </c>
      <c r="E380" s="2" t="s">
        <v>598</v>
      </c>
      <c r="F380" s="2" t="s">
        <v>598</v>
      </c>
      <c r="G380" s="2" t="s">
        <v>598</v>
      </c>
      <c r="H380" s="2" t="s">
        <v>598</v>
      </c>
      <c r="I380" s="2" t="s">
        <v>598</v>
      </c>
      <c r="J380" s="2" t="s">
        <v>599</v>
      </c>
      <c r="K380" s="2" t="s">
        <v>598</v>
      </c>
      <c r="L380" s="2" t="s">
        <v>598</v>
      </c>
      <c r="M380" s="2" t="s">
        <v>598</v>
      </c>
      <c r="N380" s="2" t="s">
        <v>598</v>
      </c>
      <c r="O380" s="2" t="s">
        <v>598</v>
      </c>
      <c r="P380" s="2" t="s">
        <v>598</v>
      </c>
      <c r="Q380" s="2" t="s">
        <v>599</v>
      </c>
      <c r="R380" s="2" t="s">
        <v>598</v>
      </c>
      <c r="S380" s="2" t="s">
        <v>598</v>
      </c>
      <c r="T380" s="2" t="s">
        <v>598</v>
      </c>
      <c r="U380" s="2" t="s">
        <v>598</v>
      </c>
      <c r="V380" s="2" t="s">
        <v>598</v>
      </c>
      <c r="Y380" s="20">
        <f t="shared" si="5"/>
        <v>0</v>
      </c>
    </row>
    <row r="381" spans="1:25" ht="15" customHeight="1" x14ac:dyDescent="0.25">
      <c r="A381" s="2" t="s">
        <v>522</v>
      </c>
      <c r="B381" s="2" t="s">
        <v>523</v>
      </c>
      <c r="C381" s="2">
        <v>2014</v>
      </c>
      <c r="D381" s="2" t="s">
        <v>730</v>
      </c>
      <c r="E381" s="2" t="s">
        <v>658</v>
      </c>
      <c r="F381" s="2">
        <v>10.27</v>
      </c>
      <c r="G381" s="2" t="s">
        <v>598</v>
      </c>
      <c r="H381" s="2" t="s">
        <v>598</v>
      </c>
      <c r="I381" s="2" t="s">
        <v>598</v>
      </c>
      <c r="J381" s="2" t="s">
        <v>599</v>
      </c>
      <c r="K381" s="2" t="s">
        <v>598</v>
      </c>
      <c r="L381" s="2" t="s">
        <v>598</v>
      </c>
      <c r="M381" s="2" t="s">
        <v>598</v>
      </c>
      <c r="N381" s="2" t="s">
        <v>598</v>
      </c>
      <c r="O381" s="2" t="s">
        <v>598</v>
      </c>
      <c r="P381" s="2" t="s">
        <v>598</v>
      </c>
      <c r="Q381" s="2" t="s">
        <v>599</v>
      </c>
      <c r="R381" s="2" t="s">
        <v>598</v>
      </c>
      <c r="S381" s="2" t="s">
        <v>598</v>
      </c>
      <c r="T381" s="2" t="s">
        <v>598</v>
      </c>
      <c r="U381" s="2" t="s">
        <v>598</v>
      </c>
      <c r="V381" s="2" t="s">
        <v>598</v>
      </c>
      <c r="Y381" s="20">
        <f t="shared" si="5"/>
        <v>10.27</v>
      </c>
    </row>
    <row r="382" spans="1:25" ht="15" customHeight="1" x14ac:dyDescent="0.25">
      <c r="A382" s="2" t="s">
        <v>522</v>
      </c>
      <c r="B382" s="2" t="s">
        <v>524</v>
      </c>
      <c r="C382" s="2">
        <v>2014</v>
      </c>
      <c r="D382" s="2" t="s">
        <v>599</v>
      </c>
      <c r="E382" s="2" t="s">
        <v>598</v>
      </c>
      <c r="F382" s="2" t="s">
        <v>598</v>
      </c>
      <c r="G382" s="2" t="s">
        <v>598</v>
      </c>
      <c r="H382" s="2" t="s">
        <v>598</v>
      </c>
      <c r="I382" s="2" t="s">
        <v>598</v>
      </c>
      <c r="J382" s="2" t="s">
        <v>599</v>
      </c>
      <c r="K382" s="2" t="s">
        <v>598</v>
      </c>
      <c r="L382" s="2" t="s">
        <v>598</v>
      </c>
      <c r="M382" s="2" t="s">
        <v>598</v>
      </c>
      <c r="N382" s="2" t="s">
        <v>598</v>
      </c>
      <c r="O382" s="2" t="s">
        <v>598</v>
      </c>
      <c r="P382" s="2" t="s">
        <v>598</v>
      </c>
      <c r="Q382" s="2" t="s">
        <v>599</v>
      </c>
      <c r="R382" s="2" t="s">
        <v>598</v>
      </c>
      <c r="S382" s="2" t="s">
        <v>598</v>
      </c>
      <c r="T382" s="2" t="s">
        <v>598</v>
      </c>
      <c r="U382" s="2" t="s">
        <v>598</v>
      </c>
      <c r="V382" s="2" t="s">
        <v>598</v>
      </c>
      <c r="Y382" s="20">
        <f t="shared" si="5"/>
        <v>0</v>
      </c>
    </row>
    <row r="383" spans="1:25" ht="15" customHeight="1" x14ac:dyDescent="0.25">
      <c r="A383" s="2" t="s">
        <v>525</v>
      </c>
      <c r="B383" s="2" t="s">
        <v>526</v>
      </c>
      <c r="C383" s="2">
        <v>2014</v>
      </c>
      <c r="D383" s="2" t="s">
        <v>599</v>
      </c>
      <c r="E383" s="2" t="s">
        <v>598</v>
      </c>
      <c r="F383" s="2" t="s">
        <v>598</v>
      </c>
      <c r="G383" s="2" t="s">
        <v>598</v>
      </c>
      <c r="H383" s="2" t="s">
        <v>598</v>
      </c>
      <c r="I383" s="2" t="s">
        <v>598</v>
      </c>
      <c r="J383" s="2" t="s">
        <v>599</v>
      </c>
      <c r="K383" s="2" t="s">
        <v>598</v>
      </c>
      <c r="L383" s="2" t="s">
        <v>598</v>
      </c>
      <c r="M383" s="2" t="s">
        <v>598</v>
      </c>
      <c r="N383" s="2" t="s">
        <v>598</v>
      </c>
      <c r="O383" s="2" t="s">
        <v>598</v>
      </c>
      <c r="P383" s="2" t="s">
        <v>598</v>
      </c>
      <c r="Q383" s="2" t="s">
        <v>599</v>
      </c>
      <c r="R383" s="2" t="s">
        <v>598</v>
      </c>
      <c r="S383" s="2" t="s">
        <v>598</v>
      </c>
      <c r="T383" s="2" t="s">
        <v>598</v>
      </c>
      <c r="U383" s="2" t="s">
        <v>598</v>
      </c>
      <c r="V383" s="2" t="s">
        <v>598</v>
      </c>
      <c r="Y383" s="20">
        <f t="shared" si="5"/>
        <v>0</v>
      </c>
    </row>
    <row r="384" spans="1:25" ht="15" customHeight="1" x14ac:dyDescent="0.25">
      <c r="A384" s="2" t="s">
        <v>525</v>
      </c>
      <c r="B384" s="2" t="s">
        <v>527</v>
      </c>
      <c r="C384" s="2">
        <v>2014</v>
      </c>
      <c r="D384" s="2" t="s">
        <v>599</v>
      </c>
      <c r="E384" s="2" t="s">
        <v>598</v>
      </c>
      <c r="F384" s="2" t="s">
        <v>598</v>
      </c>
      <c r="G384" s="2" t="s">
        <v>598</v>
      </c>
      <c r="H384" s="2" t="s">
        <v>598</v>
      </c>
      <c r="I384" s="2" t="s">
        <v>598</v>
      </c>
      <c r="J384" s="2" t="s">
        <v>599</v>
      </c>
      <c r="K384" s="2" t="s">
        <v>598</v>
      </c>
      <c r="L384" s="2" t="s">
        <v>598</v>
      </c>
      <c r="M384" s="2" t="s">
        <v>598</v>
      </c>
      <c r="N384" s="2" t="s">
        <v>598</v>
      </c>
      <c r="O384" s="2" t="s">
        <v>598</v>
      </c>
      <c r="P384" s="2" t="s">
        <v>598</v>
      </c>
      <c r="Q384" s="2" t="s">
        <v>599</v>
      </c>
      <c r="R384" s="2" t="s">
        <v>598</v>
      </c>
      <c r="S384" s="2" t="s">
        <v>598</v>
      </c>
      <c r="T384" s="2" t="s">
        <v>598</v>
      </c>
      <c r="U384" s="2" t="s">
        <v>598</v>
      </c>
      <c r="V384" s="2" t="s">
        <v>598</v>
      </c>
      <c r="Y384" s="20">
        <f t="shared" si="5"/>
        <v>0</v>
      </c>
    </row>
    <row r="385" spans="1:25" ht="15" customHeight="1" x14ac:dyDescent="0.25">
      <c r="A385" s="2" t="s">
        <v>525</v>
      </c>
      <c r="B385" s="2" t="s">
        <v>528</v>
      </c>
      <c r="C385" s="2">
        <v>2014</v>
      </c>
      <c r="D385" s="2" t="s">
        <v>731</v>
      </c>
      <c r="E385" s="2" t="s">
        <v>666</v>
      </c>
      <c r="F385" s="2">
        <v>3.34</v>
      </c>
      <c r="G385" s="2" t="s">
        <v>598</v>
      </c>
      <c r="H385" s="2" t="s">
        <v>598</v>
      </c>
      <c r="I385" s="2" t="s">
        <v>598</v>
      </c>
      <c r="J385" s="2" t="s">
        <v>599</v>
      </c>
      <c r="K385" s="2" t="s">
        <v>598</v>
      </c>
      <c r="L385" s="2" t="s">
        <v>598</v>
      </c>
      <c r="M385" s="2" t="s">
        <v>598</v>
      </c>
      <c r="N385" s="2" t="s">
        <v>598</v>
      </c>
      <c r="O385" s="2" t="s">
        <v>598</v>
      </c>
      <c r="P385" s="2" t="s">
        <v>598</v>
      </c>
      <c r="Q385" s="2" t="s">
        <v>599</v>
      </c>
      <c r="R385" s="2" t="s">
        <v>598</v>
      </c>
      <c r="S385" s="2" t="s">
        <v>598</v>
      </c>
      <c r="T385" s="2" t="s">
        <v>598</v>
      </c>
      <c r="U385" s="2" t="s">
        <v>598</v>
      </c>
      <c r="V385" s="2" t="s">
        <v>598</v>
      </c>
      <c r="Y385" s="20">
        <f t="shared" si="5"/>
        <v>3.34</v>
      </c>
    </row>
    <row r="386" spans="1:25" ht="15" customHeight="1" x14ac:dyDescent="0.25">
      <c r="A386" s="2" t="s">
        <v>525</v>
      </c>
      <c r="B386" s="2" t="s">
        <v>529</v>
      </c>
      <c r="C386" s="2">
        <v>2014</v>
      </c>
      <c r="D386" s="2" t="s">
        <v>732</v>
      </c>
      <c r="E386" s="2" t="s">
        <v>683</v>
      </c>
      <c r="F386" s="2">
        <v>0.90800000000000003</v>
      </c>
      <c r="G386" s="2" t="s">
        <v>666</v>
      </c>
      <c r="H386" s="2">
        <v>0.28699999999999998</v>
      </c>
      <c r="I386" s="2">
        <v>90</v>
      </c>
      <c r="J386" s="2" t="s">
        <v>599</v>
      </c>
      <c r="K386" s="2" t="s">
        <v>598</v>
      </c>
      <c r="L386" s="2" t="s">
        <v>598</v>
      </c>
      <c r="M386" s="2" t="s">
        <v>598</v>
      </c>
      <c r="N386" s="2" t="s">
        <v>598</v>
      </c>
      <c r="O386" s="2" t="s">
        <v>598</v>
      </c>
      <c r="P386" s="2" t="s">
        <v>598</v>
      </c>
      <c r="Q386" s="2" t="s">
        <v>599</v>
      </c>
      <c r="R386" s="2" t="s">
        <v>598</v>
      </c>
      <c r="S386" s="2" t="s">
        <v>598</v>
      </c>
      <c r="T386" s="2" t="s">
        <v>598</v>
      </c>
      <c r="U386" s="2" t="s">
        <v>598</v>
      </c>
      <c r="V386" s="2" t="s">
        <v>598</v>
      </c>
      <c r="Y386" s="20">
        <f t="shared" si="5"/>
        <v>1.1950000000000001</v>
      </c>
    </row>
    <row r="387" spans="1:25" ht="15" customHeight="1" x14ac:dyDescent="0.2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Y387" s="20">
        <f t="shared" ref="Y387:Y450" si="6">IFERROR(F387/1,0)+IFERROR(H387/1,0)+IFERROR(L387/1,0)+IFERROR(N387/1,0)+IFERROR(S387/1,0)+IFERROR(U387/1,0)</f>
        <v>0</v>
      </c>
    </row>
    <row r="388" spans="1:25" ht="15" customHeight="1" x14ac:dyDescent="0.25">
      <c r="A388" s="2" t="s">
        <v>530</v>
      </c>
      <c r="B388" s="2" t="s">
        <v>532</v>
      </c>
      <c r="C388" s="2">
        <v>2014</v>
      </c>
      <c r="D388" s="2" t="s">
        <v>599</v>
      </c>
      <c r="E388" s="2" t="s">
        <v>598</v>
      </c>
      <c r="F388" s="2" t="s">
        <v>598</v>
      </c>
      <c r="G388" s="2" t="s">
        <v>598</v>
      </c>
      <c r="H388" s="2" t="s">
        <v>598</v>
      </c>
      <c r="I388" s="2" t="s">
        <v>598</v>
      </c>
      <c r="J388" s="2" t="s">
        <v>599</v>
      </c>
      <c r="K388" s="2" t="s">
        <v>598</v>
      </c>
      <c r="L388" s="2" t="s">
        <v>598</v>
      </c>
      <c r="M388" s="2" t="s">
        <v>598</v>
      </c>
      <c r="N388" s="2" t="s">
        <v>598</v>
      </c>
      <c r="O388" s="2" t="s">
        <v>598</v>
      </c>
      <c r="P388" s="2" t="s">
        <v>598</v>
      </c>
      <c r="Q388" s="2" t="s">
        <v>599</v>
      </c>
      <c r="R388" s="2" t="s">
        <v>598</v>
      </c>
      <c r="S388" s="2" t="s">
        <v>598</v>
      </c>
      <c r="T388" s="2" t="s">
        <v>598</v>
      </c>
      <c r="U388" s="2" t="s">
        <v>598</v>
      </c>
      <c r="V388" s="2" t="s">
        <v>598</v>
      </c>
      <c r="Y388" s="20">
        <f t="shared" si="6"/>
        <v>0</v>
      </c>
    </row>
    <row r="389" spans="1:25" ht="15" customHeight="1" x14ac:dyDescent="0.25">
      <c r="A389" s="2" t="s">
        <v>530</v>
      </c>
      <c r="B389" s="2" t="s">
        <v>533</v>
      </c>
      <c r="C389" s="2">
        <v>2014</v>
      </c>
      <c r="D389" s="2" t="s">
        <v>599</v>
      </c>
      <c r="E389" s="2" t="s">
        <v>598</v>
      </c>
      <c r="F389" s="2" t="s">
        <v>598</v>
      </c>
      <c r="G389" s="2" t="s">
        <v>598</v>
      </c>
      <c r="H389" s="2" t="s">
        <v>598</v>
      </c>
      <c r="I389" s="2" t="s">
        <v>598</v>
      </c>
      <c r="J389" s="2" t="s">
        <v>599</v>
      </c>
      <c r="K389" s="2" t="s">
        <v>598</v>
      </c>
      <c r="L389" s="2" t="s">
        <v>598</v>
      </c>
      <c r="M389" s="2" t="s">
        <v>598</v>
      </c>
      <c r="N389" s="2" t="s">
        <v>598</v>
      </c>
      <c r="O389" s="2" t="s">
        <v>598</v>
      </c>
      <c r="P389" s="2" t="s">
        <v>598</v>
      </c>
      <c r="Q389" s="2" t="s">
        <v>599</v>
      </c>
      <c r="R389" s="2" t="s">
        <v>598</v>
      </c>
      <c r="S389" s="2" t="s">
        <v>598</v>
      </c>
      <c r="T389" s="2" t="s">
        <v>598</v>
      </c>
      <c r="U389" s="2" t="s">
        <v>598</v>
      </c>
      <c r="V389" s="2" t="s">
        <v>598</v>
      </c>
      <c r="Y389" s="20">
        <f t="shared" si="6"/>
        <v>0</v>
      </c>
    </row>
    <row r="390" spans="1:25" ht="15" customHeight="1" x14ac:dyDescent="0.25">
      <c r="A390" s="2" t="s">
        <v>534</v>
      </c>
      <c r="B390" s="2" t="s">
        <v>535</v>
      </c>
      <c r="C390" s="2">
        <v>2014</v>
      </c>
      <c r="D390" s="2" t="s">
        <v>599</v>
      </c>
      <c r="E390" s="2" t="s">
        <v>598</v>
      </c>
      <c r="F390" s="2" t="s">
        <v>598</v>
      </c>
      <c r="G390" s="2" t="s">
        <v>598</v>
      </c>
      <c r="H390" s="2" t="s">
        <v>598</v>
      </c>
      <c r="I390" s="2" t="s">
        <v>598</v>
      </c>
      <c r="J390" s="2" t="s">
        <v>599</v>
      </c>
      <c r="K390" s="2" t="s">
        <v>598</v>
      </c>
      <c r="L390" s="2" t="s">
        <v>598</v>
      </c>
      <c r="M390" s="2" t="s">
        <v>598</v>
      </c>
      <c r="N390" s="2" t="s">
        <v>598</v>
      </c>
      <c r="O390" s="2" t="s">
        <v>598</v>
      </c>
      <c r="P390" s="2" t="s">
        <v>598</v>
      </c>
      <c r="Q390" s="2" t="s">
        <v>599</v>
      </c>
      <c r="R390" s="2" t="s">
        <v>598</v>
      </c>
      <c r="S390" s="2" t="s">
        <v>598</v>
      </c>
      <c r="T390" s="2" t="s">
        <v>598</v>
      </c>
      <c r="U390" s="2" t="s">
        <v>598</v>
      </c>
      <c r="V390" s="2" t="s">
        <v>598</v>
      </c>
      <c r="Y390" s="20">
        <f t="shared" si="6"/>
        <v>0</v>
      </c>
    </row>
    <row r="391" spans="1:25" ht="15" customHeight="1" x14ac:dyDescent="0.25">
      <c r="A391" s="2" t="s">
        <v>534</v>
      </c>
      <c r="B391" s="2" t="s">
        <v>536</v>
      </c>
      <c r="C391" s="2">
        <v>2014</v>
      </c>
      <c r="D391" s="2" t="s">
        <v>599</v>
      </c>
      <c r="E391" s="2" t="s">
        <v>598</v>
      </c>
      <c r="F391" s="2" t="s">
        <v>598</v>
      </c>
      <c r="G391" s="2" t="s">
        <v>598</v>
      </c>
      <c r="H391" s="2" t="s">
        <v>598</v>
      </c>
      <c r="I391" s="2" t="s">
        <v>598</v>
      </c>
      <c r="J391" s="2" t="s">
        <v>599</v>
      </c>
      <c r="K391" s="2" t="s">
        <v>598</v>
      </c>
      <c r="L391" s="2" t="s">
        <v>598</v>
      </c>
      <c r="M391" s="2" t="s">
        <v>598</v>
      </c>
      <c r="N391" s="2" t="s">
        <v>598</v>
      </c>
      <c r="O391" s="2" t="s">
        <v>598</v>
      </c>
      <c r="P391" s="2" t="s">
        <v>598</v>
      </c>
      <c r="Q391" s="2" t="s">
        <v>599</v>
      </c>
      <c r="R391" s="2" t="s">
        <v>598</v>
      </c>
      <c r="S391" s="2" t="s">
        <v>598</v>
      </c>
      <c r="T391" s="2" t="s">
        <v>598</v>
      </c>
      <c r="U391" s="2" t="s">
        <v>598</v>
      </c>
      <c r="V391" s="2" t="s">
        <v>598</v>
      </c>
      <c r="Y391" s="20">
        <f t="shared" si="6"/>
        <v>0</v>
      </c>
    </row>
    <row r="392" spans="1:25" ht="15" customHeight="1" x14ac:dyDescent="0.25">
      <c r="A392" s="2" t="s">
        <v>534</v>
      </c>
      <c r="B392" s="2" t="s">
        <v>537</v>
      </c>
      <c r="C392" s="2">
        <v>2014</v>
      </c>
      <c r="D392" s="2" t="s">
        <v>599</v>
      </c>
      <c r="E392" s="2" t="s">
        <v>598</v>
      </c>
      <c r="F392" s="2" t="s">
        <v>598</v>
      </c>
      <c r="G392" s="2" t="s">
        <v>598</v>
      </c>
      <c r="H392" s="2" t="s">
        <v>598</v>
      </c>
      <c r="I392" s="2" t="s">
        <v>598</v>
      </c>
      <c r="J392" s="2" t="s">
        <v>599</v>
      </c>
      <c r="K392" s="2" t="s">
        <v>598</v>
      </c>
      <c r="L392" s="2" t="s">
        <v>598</v>
      </c>
      <c r="M392" s="2" t="s">
        <v>598</v>
      </c>
      <c r="N392" s="2" t="s">
        <v>598</v>
      </c>
      <c r="O392" s="2" t="s">
        <v>598</v>
      </c>
      <c r="P392" s="2" t="s">
        <v>598</v>
      </c>
      <c r="Q392" s="2" t="s">
        <v>599</v>
      </c>
      <c r="R392" s="2" t="s">
        <v>598</v>
      </c>
      <c r="S392" s="2" t="s">
        <v>598</v>
      </c>
      <c r="T392" s="2" t="s">
        <v>598</v>
      </c>
      <c r="U392" s="2" t="s">
        <v>598</v>
      </c>
      <c r="V392" s="2" t="s">
        <v>598</v>
      </c>
      <c r="Y392" s="20">
        <f t="shared" si="6"/>
        <v>0</v>
      </c>
    </row>
    <row r="393" spans="1:25" ht="15" customHeight="1" x14ac:dyDescent="0.25">
      <c r="A393" s="2" t="s">
        <v>534</v>
      </c>
      <c r="B393" s="2" t="s">
        <v>538</v>
      </c>
      <c r="C393" s="2">
        <v>2014</v>
      </c>
      <c r="D393" s="2" t="s">
        <v>599</v>
      </c>
      <c r="E393" s="2" t="s">
        <v>598</v>
      </c>
      <c r="F393" s="2" t="s">
        <v>598</v>
      </c>
      <c r="G393" s="2" t="s">
        <v>598</v>
      </c>
      <c r="H393" s="2" t="s">
        <v>598</v>
      </c>
      <c r="I393" s="2" t="s">
        <v>598</v>
      </c>
      <c r="J393" s="2" t="s">
        <v>599</v>
      </c>
      <c r="K393" s="2" t="s">
        <v>598</v>
      </c>
      <c r="L393" s="2" t="s">
        <v>598</v>
      </c>
      <c r="M393" s="2" t="s">
        <v>598</v>
      </c>
      <c r="N393" s="2" t="s">
        <v>598</v>
      </c>
      <c r="O393" s="2" t="s">
        <v>598</v>
      </c>
      <c r="P393" s="2" t="s">
        <v>598</v>
      </c>
      <c r="Q393" s="2" t="s">
        <v>599</v>
      </c>
      <c r="R393" s="2" t="s">
        <v>598</v>
      </c>
      <c r="S393" s="2" t="s">
        <v>598</v>
      </c>
      <c r="T393" s="2" t="s">
        <v>598</v>
      </c>
      <c r="U393" s="2" t="s">
        <v>598</v>
      </c>
      <c r="V393" s="2" t="s">
        <v>598</v>
      </c>
      <c r="Y393" s="20">
        <f t="shared" si="6"/>
        <v>0</v>
      </c>
    </row>
    <row r="394" spans="1:25" ht="15" customHeight="1" x14ac:dyDescent="0.25">
      <c r="A394" s="2" t="s">
        <v>539</v>
      </c>
      <c r="B394" s="2" t="s">
        <v>540</v>
      </c>
      <c r="C394" s="2">
        <v>2014</v>
      </c>
      <c r="D394" s="2" t="s">
        <v>733</v>
      </c>
      <c r="E394" s="2" t="s">
        <v>658</v>
      </c>
      <c r="F394" s="2">
        <v>29.327000000000002</v>
      </c>
      <c r="G394" s="2" t="s">
        <v>598</v>
      </c>
      <c r="H394" s="2" t="s">
        <v>598</v>
      </c>
      <c r="I394" s="2">
        <v>88</v>
      </c>
      <c r="J394" s="2" t="s">
        <v>734</v>
      </c>
      <c r="K394" s="2" t="s">
        <v>658</v>
      </c>
      <c r="L394" s="2">
        <v>3.8769999999999998</v>
      </c>
      <c r="M394" s="2" t="s">
        <v>598</v>
      </c>
      <c r="N394" s="2" t="s">
        <v>598</v>
      </c>
      <c r="O394" s="2">
        <v>88</v>
      </c>
      <c r="P394" s="2" t="s">
        <v>598</v>
      </c>
      <c r="Q394" s="2" t="s">
        <v>599</v>
      </c>
      <c r="R394" s="2" t="s">
        <v>598</v>
      </c>
      <c r="S394" s="2" t="s">
        <v>598</v>
      </c>
      <c r="T394" s="2" t="s">
        <v>598</v>
      </c>
      <c r="U394" s="2" t="s">
        <v>598</v>
      </c>
      <c r="V394" s="2" t="s">
        <v>598</v>
      </c>
      <c r="Y394" s="20">
        <f t="shared" si="6"/>
        <v>33.204000000000001</v>
      </c>
    </row>
    <row r="395" spans="1:25" ht="15" customHeight="1" x14ac:dyDescent="0.25">
      <c r="A395" s="2" t="s">
        <v>541</v>
      </c>
      <c r="B395" s="2" t="s">
        <v>542</v>
      </c>
      <c r="C395" s="2">
        <v>2014</v>
      </c>
      <c r="D395" s="2" t="s">
        <v>599</v>
      </c>
      <c r="E395" s="2" t="s">
        <v>598</v>
      </c>
      <c r="F395" s="2" t="s">
        <v>598</v>
      </c>
      <c r="G395" s="2" t="s">
        <v>598</v>
      </c>
      <c r="H395" s="2" t="s">
        <v>598</v>
      </c>
      <c r="I395" s="2" t="s">
        <v>598</v>
      </c>
      <c r="J395" s="2" t="s">
        <v>599</v>
      </c>
      <c r="K395" s="2" t="s">
        <v>598</v>
      </c>
      <c r="L395" s="2" t="s">
        <v>598</v>
      </c>
      <c r="M395" s="2" t="s">
        <v>598</v>
      </c>
      <c r="N395" s="2" t="s">
        <v>598</v>
      </c>
      <c r="O395" s="2" t="s">
        <v>598</v>
      </c>
      <c r="P395" s="2" t="s">
        <v>598</v>
      </c>
      <c r="Q395" s="2" t="s">
        <v>599</v>
      </c>
      <c r="R395" s="2" t="s">
        <v>598</v>
      </c>
      <c r="S395" s="2" t="s">
        <v>598</v>
      </c>
      <c r="T395" s="2" t="s">
        <v>598</v>
      </c>
      <c r="U395" s="2" t="s">
        <v>598</v>
      </c>
      <c r="V395" s="2" t="s">
        <v>598</v>
      </c>
      <c r="Y395" s="20">
        <f t="shared" si="6"/>
        <v>0</v>
      </c>
    </row>
    <row r="396" spans="1:25" ht="15" customHeight="1" x14ac:dyDescent="0.25">
      <c r="A396" s="2" t="s">
        <v>541</v>
      </c>
      <c r="B396" s="2" t="s">
        <v>543</v>
      </c>
      <c r="C396" s="2">
        <v>2014</v>
      </c>
      <c r="D396" s="2" t="s">
        <v>599</v>
      </c>
      <c r="E396" s="2" t="s">
        <v>598</v>
      </c>
      <c r="F396" s="2" t="s">
        <v>598</v>
      </c>
      <c r="G396" s="2" t="s">
        <v>598</v>
      </c>
      <c r="H396" s="2" t="s">
        <v>598</v>
      </c>
      <c r="I396" s="2" t="s">
        <v>598</v>
      </c>
      <c r="J396" s="2" t="s">
        <v>599</v>
      </c>
      <c r="K396" s="2" t="s">
        <v>598</v>
      </c>
      <c r="L396" s="2" t="s">
        <v>598</v>
      </c>
      <c r="M396" s="2" t="s">
        <v>598</v>
      </c>
      <c r="N396" s="2" t="s">
        <v>598</v>
      </c>
      <c r="O396" s="2" t="s">
        <v>598</v>
      </c>
      <c r="P396" s="2" t="s">
        <v>598</v>
      </c>
      <c r="Q396" s="2" t="s">
        <v>599</v>
      </c>
      <c r="R396" s="2" t="s">
        <v>598</v>
      </c>
      <c r="S396" s="2" t="s">
        <v>598</v>
      </c>
      <c r="T396" s="2" t="s">
        <v>598</v>
      </c>
      <c r="U396" s="2" t="s">
        <v>598</v>
      </c>
      <c r="V396" s="2" t="s">
        <v>598</v>
      </c>
      <c r="Y396" s="20">
        <f t="shared" si="6"/>
        <v>0</v>
      </c>
    </row>
    <row r="397" spans="1:25" ht="15" customHeight="1" x14ac:dyDescent="0.25">
      <c r="A397" s="2" t="s">
        <v>541</v>
      </c>
      <c r="B397" s="2" t="s">
        <v>544</v>
      </c>
      <c r="C397" s="2">
        <v>2014</v>
      </c>
      <c r="D397" s="2" t="s">
        <v>735</v>
      </c>
      <c r="E397" s="2" t="s">
        <v>656</v>
      </c>
      <c r="F397" s="2">
        <v>24.553000000000001</v>
      </c>
      <c r="G397" s="2" t="s">
        <v>598</v>
      </c>
      <c r="H397" s="2" t="s">
        <v>598</v>
      </c>
      <c r="I397" s="2">
        <v>85</v>
      </c>
      <c r="J397" s="2" t="s">
        <v>599</v>
      </c>
      <c r="K397" s="2" t="s">
        <v>598</v>
      </c>
      <c r="L397" s="2" t="s">
        <v>598</v>
      </c>
      <c r="M397" s="2" t="s">
        <v>598</v>
      </c>
      <c r="N397" s="2" t="s">
        <v>598</v>
      </c>
      <c r="O397" s="2" t="s">
        <v>598</v>
      </c>
      <c r="P397" s="2" t="s">
        <v>598</v>
      </c>
      <c r="Q397" s="2" t="s">
        <v>599</v>
      </c>
      <c r="R397" s="2" t="s">
        <v>598</v>
      </c>
      <c r="S397" s="2" t="s">
        <v>598</v>
      </c>
      <c r="T397" s="2" t="s">
        <v>598</v>
      </c>
      <c r="U397" s="2" t="s">
        <v>598</v>
      </c>
      <c r="V397" s="2" t="s">
        <v>598</v>
      </c>
      <c r="Y397" s="20">
        <f t="shared" si="6"/>
        <v>24.553000000000001</v>
      </c>
    </row>
    <row r="398" spans="1:25"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Y398" s="20">
        <f t="shared" si="6"/>
        <v>0</v>
      </c>
    </row>
    <row r="399" spans="1:25" ht="15" customHeight="1" x14ac:dyDescent="0.25">
      <c r="A399" s="2" t="s">
        <v>547</v>
      </c>
      <c r="B399" s="2" t="s">
        <v>548</v>
      </c>
      <c r="C399" s="2">
        <v>2014</v>
      </c>
      <c r="D399" s="2" t="s">
        <v>736</v>
      </c>
      <c r="E399" s="2" t="s">
        <v>685</v>
      </c>
      <c r="F399" s="2">
        <v>15</v>
      </c>
      <c r="G399" s="2" t="s">
        <v>598</v>
      </c>
      <c r="H399" s="2" t="s">
        <v>598</v>
      </c>
      <c r="I399" s="2">
        <v>72</v>
      </c>
      <c r="J399" s="2" t="s">
        <v>599</v>
      </c>
      <c r="K399" s="2" t="s">
        <v>598</v>
      </c>
      <c r="L399" s="2" t="s">
        <v>598</v>
      </c>
      <c r="M399" s="2" t="s">
        <v>598</v>
      </c>
      <c r="N399" s="2" t="s">
        <v>598</v>
      </c>
      <c r="O399" s="2" t="s">
        <v>598</v>
      </c>
      <c r="P399" s="2" t="s">
        <v>598</v>
      </c>
      <c r="Q399" s="2" t="s">
        <v>599</v>
      </c>
      <c r="R399" s="2" t="s">
        <v>598</v>
      </c>
      <c r="S399" s="2" t="s">
        <v>598</v>
      </c>
      <c r="T399" s="2" t="s">
        <v>598</v>
      </c>
      <c r="U399" s="2" t="s">
        <v>598</v>
      </c>
      <c r="V399" s="2" t="s">
        <v>598</v>
      </c>
      <c r="Y399" s="20">
        <f t="shared" si="6"/>
        <v>15</v>
      </c>
    </row>
    <row r="400" spans="1:25" ht="15" customHeight="1" x14ac:dyDescent="0.25">
      <c r="A400" s="2" t="s">
        <v>547</v>
      </c>
      <c r="B400" s="2" t="s">
        <v>549</v>
      </c>
      <c r="C400" s="2">
        <v>2014</v>
      </c>
      <c r="D400" s="2" t="s">
        <v>737</v>
      </c>
      <c r="E400" s="2" t="s">
        <v>683</v>
      </c>
      <c r="F400" s="2">
        <v>1.9</v>
      </c>
      <c r="G400" s="2" t="s">
        <v>666</v>
      </c>
      <c r="H400" s="2">
        <v>1.6000000000000001E-3</v>
      </c>
      <c r="I400" s="2">
        <v>80</v>
      </c>
      <c r="J400" s="2" t="s">
        <v>599</v>
      </c>
      <c r="K400" s="2" t="s">
        <v>598</v>
      </c>
      <c r="L400" s="2" t="s">
        <v>598</v>
      </c>
      <c r="M400" s="2" t="s">
        <v>598</v>
      </c>
      <c r="N400" s="2" t="s">
        <v>598</v>
      </c>
      <c r="O400" s="2" t="s">
        <v>598</v>
      </c>
      <c r="P400" s="2" t="s">
        <v>598</v>
      </c>
      <c r="Q400" s="2" t="s">
        <v>599</v>
      </c>
      <c r="R400" s="2" t="s">
        <v>598</v>
      </c>
      <c r="S400" s="2" t="s">
        <v>598</v>
      </c>
      <c r="T400" s="2" t="s">
        <v>598</v>
      </c>
      <c r="U400" s="2" t="s">
        <v>598</v>
      </c>
      <c r="V400" s="2" t="s">
        <v>598</v>
      </c>
      <c r="Y400" s="20">
        <f t="shared" si="6"/>
        <v>1.9016</v>
      </c>
    </row>
    <row r="401" spans="1:25" ht="15" customHeight="1" x14ac:dyDescent="0.25">
      <c r="A401" s="2" t="s">
        <v>547</v>
      </c>
      <c r="B401" s="2" t="s">
        <v>550</v>
      </c>
      <c r="C401" s="2">
        <v>2014</v>
      </c>
      <c r="D401" s="2" t="s">
        <v>599</v>
      </c>
      <c r="E401" s="2" t="s">
        <v>598</v>
      </c>
      <c r="F401" s="2" t="s">
        <v>598</v>
      </c>
      <c r="G401" s="2" t="s">
        <v>598</v>
      </c>
      <c r="H401" s="2" t="s">
        <v>598</v>
      </c>
      <c r="I401" s="2" t="s">
        <v>598</v>
      </c>
      <c r="J401" s="2" t="s">
        <v>599</v>
      </c>
      <c r="K401" s="2" t="s">
        <v>598</v>
      </c>
      <c r="L401" s="2" t="s">
        <v>598</v>
      </c>
      <c r="M401" s="2" t="s">
        <v>598</v>
      </c>
      <c r="N401" s="2" t="s">
        <v>598</v>
      </c>
      <c r="O401" s="2" t="s">
        <v>598</v>
      </c>
      <c r="P401" s="2" t="s">
        <v>598</v>
      </c>
      <c r="Q401" s="2" t="s">
        <v>599</v>
      </c>
      <c r="R401" s="2" t="s">
        <v>598</v>
      </c>
      <c r="S401" s="2" t="s">
        <v>598</v>
      </c>
      <c r="T401" s="2" t="s">
        <v>598</v>
      </c>
      <c r="U401" s="2" t="s">
        <v>598</v>
      </c>
      <c r="V401" s="2" t="s">
        <v>598</v>
      </c>
      <c r="Y401" s="20">
        <f t="shared" si="6"/>
        <v>0</v>
      </c>
    </row>
    <row r="402" spans="1:25" ht="15" customHeight="1" x14ac:dyDescent="0.25">
      <c r="A402" s="2" t="s">
        <v>547</v>
      </c>
      <c r="B402" s="2" t="s">
        <v>551</v>
      </c>
      <c r="C402" s="2">
        <v>2014</v>
      </c>
      <c r="D402" s="2" t="s">
        <v>738</v>
      </c>
      <c r="E402" s="2" t="s">
        <v>685</v>
      </c>
      <c r="F402" s="2">
        <v>1.369</v>
      </c>
      <c r="G402" s="2" t="s">
        <v>598</v>
      </c>
      <c r="H402" s="2" t="s">
        <v>598</v>
      </c>
      <c r="I402" s="2" t="s">
        <v>598</v>
      </c>
      <c r="J402" s="2" t="s">
        <v>599</v>
      </c>
      <c r="K402" s="2" t="s">
        <v>598</v>
      </c>
      <c r="L402" s="2" t="s">
        <v>598</v>
      </c>
      <c r="M402" s="2" t="s">
        <v>598</v>
      </c>
      <c r="N402" s="2" t="s">
        <v>598</v>
      </c>
      <c r="O402" s="2" t="s">
        <v>598</v>
      </c>
      <c r="P402" s="2" t="s">
        <v>598</v>
      </c>
      <c r="Q402" s="2" t="s">
        <v>599</v>
      </c>
      <c r="R402" s="2" t="s">
        <v>598</v>
      </c>
      <c r="S402" s="2" t="s">
        <v>598</v>
      </c>
      <c r="T402" s="2" t="s">
        <v>598</v>
      </c>
      <c r="U402" s="2" t="s">
        <v>598</v>
      </c>
      <c r="V402" s="2" t="s">
        <v>598</v>
      </c>
      <c r="Y402" s="20">
        <f t="shared" si="6"/>
        <v>1.369</v>
      </c>
    </row>
    <row r="403" spans="1:25" ht="15" customHeight="1" x14ac:dyDescent="0.25">
      <c r="A403" s="2" t="s">
        <v>552</v>
      </c>
      <c r="B403" s="2" t="s">
        <v>553</v>
      </c>
      <c r="C403" s="2">
        <v>2014</v>
      </c>
      <c r="D403" s="2" t="s">
        <v>599</v>
      </c>
      <c r="E403" s="2" t="s">
        <v>598</v>
      </c>
      <c r="F403" s="2" t="s">
        <v>598</v>
      </c>
      <c r="G403" s="2" t="s">
        <v>598</v>
      </c>
      <c r="H403" s="2" t="s">
        <v>598</v>
      </c>
      <c r="I403" s="2" t="s">
        <v>598</v>
      </c>
      <c r="J403" s="2" t="s">
        <v>599</v>
      </c>
      <c r="K403" s="2" t="s">
        <v>598</v>
      </c>
      <c r="L403" s="2" t="s">
        <v>598</v>
      </c>
      <c r="M403" s="2" t="s">
        <v>598</v>
      </c>
      <c r="N403" s="2" t="s">
        <v>598</v>
      </c>
      <c r="O403" s="2" t="s">
        <v>598</v>
      </c>
      <c r="P403" s="2" t="s">
        <v>598</v>
      </c>
      <c r="Q403" s="2" t="s">
        <v>599</v>
      </c>
      <c r="R403" s="2" t="s">
        <v>598</v>
      </c>
      <c r="S403" s="2" t="s">
        <v>598</v>
      </c>
      <c r="T403" s="2" t="s">
        <v>598</v>
      </c>
      <c r="U403" s="2" t="s">
        <v>598</v>
      </c>
      <c r="V403" s="2" t="s">
        <v>598</v>
      </c>
      <c r="Y403" s="20">
        <f t="shared" si="6"/>
        <v>0</v>
      </c>
    </row>
    <row r="404" spans="1:25" ht="15" customHeight="1" x14ac:dyDescent="0.25">
      <c r="A404" s="2" t="s">
        <v>554</v>
      </c>
      <c r="B404" s="2" t="s">
        <v>555</v>
      </c>
      <c r="C404" s="2">
        <v>2014</v>
      </c>
      <c r="D404" s="2" t="s">
        <v>599</v>
      </c>
      <c r="E404" s="2" t="s">
        <v>598</v>
      </c>
      <c r="F404" s="2" t="s">
        <v>598</v>
      </c>
      <c r="G404" s="2" t="s">
        <v>598</v>
      </c>
      <c r="H404" s="2" t="s">
        <v>598</v>
      </c>
      <c r="I404" s="2" t="s">
        <v>598</v>
      </c>
      <c r="J404" s="2" t="s">
        <v>599</v>
      </c>
      <c r="K404" s="2" t="s">
        <v>598</v>
      </c>
      <c r="L404" s="2" t="s">
        <v>598</v>
      </c>
      <c r="M404" s="2" t="s">
        <v>598</v>
      </c>
      <c r="N404" s="2" t="s">
        <v>598</v>
      </c>
      <c r="O404" s="2" t="s">
        <v>598</v>
      </c>
      <c r="P404" s="2" t="s">
        <v>598</v>
      </c>
      <c r="Q404" s="2" t="s">
        <v>599</v>
      </c>
      <c r="R404" s="2" t="s">
        <v>598</v>
      </c>
      <c r="S404" s="2" t="s">
        <v>598</v>
      </c>
      <c r="T404" s="2" t="s">
        <v>598</v>
      </c>
      <c r="U404" s="2" t="s">
        <v>598</v>
      </c>
      <c r="V404" s="2" t="s">
        <v>598</v>
      </c>
      <c r="Y404" s="20">
        <f t="shared" si="6"/>
        <v>0</v>
      </c>
    </row>
    <row r="405" spans="1:25" ht="15" customHeight="1" x14ac:dyDescent="0.25">
      <c r="A405" s="2" t="s">
        <v>556</v>
      </c>
      <c r="B405" s="2" t="s">
        <v>557</v>
      </c>
      <c r="C405" s="2">
        <v>2014</v>
      </c>
      <c r="D405" s="2" t="s">
        <v>599</v>
      </c>
      <c r="E405" s="2" t="s">
        <v>598</v>
      </c>
      <c r="F405" s="2" t="s">
        <v>598</v>
      </c>
      <c r="G405" s="2" t="s">
        <v>598</v>
      </c>
      <c r="H405" s="2" t="s">
        <v>598</v>
      </c>
      <c r="I405" s="2" t="s">
        <v>598</v>
      </c>
      <c r="J405" s="2" t="s">
        <v>599</v>
      </c>
      <c r="K405" s="2" t="s">
        <v>598</v>
      </c>
      <c r="L405" s="2" t="s">
        <v>598</v>
      </c>
      <c r="M405" s="2" t="s">
        <v>598</v>
      </c>
      <c r="N405" s="2" t="s">
        <v>598</v>
      </c>
      <c r="O405" s="2" t="s">
        <v>598</v>
      </c>
      <c r="P405" s="2" t="s">
        <v>598</v>
      </c>
      <c r="Q405" s="2" t="s">
        <v>599</v>
      </c>
      <c r="R405" s="2" t="s">
        <v>598</v>
      </c>
      <c r="S405" s="2" t="s">
        <v>598</v>
      </c>
      <c r="T405" s="2" t="s">
        <v>598</v>
      </c>
      <c r="U405" s="2" t="s">
        <v>598</v>
      </c>
      <c r="V405" s="2" t="s">
        <v>598</v>
      </c>
      <c r="Y405" s="20">
        <f t="shared" si="6"/>
        <v>0</v>
      </c>
    </row>
    <row r="406" spans="1:25" ht="15" customHeight="1" x14ac:dyDescent="0.25">
      <c r="A406" s="2" t="s">
        <v>556</v>
      </c>
      <c r="B406" s="2" t="s">
        <v>558</v>
      </c>
      <c r="C406" s="2">
        <v>2014</v>
      </c>
      <c r="D406" s="2" t="s">
        <v>599</v>
      </c>
      <c r="E406" s="2" t="s">
        <v>598</v>
      </c>
      <c r="F406" s="2" t="s">
        <v>598</v>
      </c>
      <c r="G406" s="2" t="s">
        <v>598</v>
      </c>
      <c r="H406" s="2" t="s">
        <v>598</v>
      </c>
      <c r="I406" s="2" t="s">
        <v>598</v>
      </c>
      <c r="J406" s="2" t="s">
        <v>599</v>
      </c>
      <c r="K406" s="2" t="s">
        <v>598</v>
      </c>
      <c r="L406" s="2" t="s">
        <v>598</v>
      </c>
      <c r="M406" s="2" t="s">
        <v>598</v>
      </c>
      <c r="N406" s="2" t="s">
        <v>598</v>
      </c>
      <c r="O406" s="2" t="s">
        <v>598</v>
      </c>
      <c r="P406" s="2" t="s">
        <v>598</v>
      </c>
      <c r="Q406" s="2" t="s">
        <v>599</v>
      </c>
      <c r="R406" s="2" t="s">
        <v>598</v>
      </c>
      <c r="S406" s="2" t="s">
        <v>598</v>
      </c>
      <c r="T406" s="2" t="s">
        <v>598</v>
      </c>
      <c r="U406" s="2" t="s">
        <v>598</v>
      </c>
      <c r="V406" s="2" t="s">
        <v>598</v>
      </c>
      <c r="Y406" s="20">
        <f t="shared" si="6"/>
        <v>0</v>
      </c>
    </row>
    <row r="407" spans="1:25" ht="15" customHeight="1" x14ac:dyDescent="0.25">
      <c r="A407" s="2" t="s">
        <v>556</v>
      </c>
      <c r="B407" s="2" t="s">
        <v>559</v>
      </c>
      <c r="C407" s="2">
        <v>2014</v>
      </c>
      <c r="D407" s="2" t="s">
        <v>599</v>
      </c>
      <c r="E407" s="2" t="s">
        <v>598</v>
      </c>
      <c r="F407" s="2" t="s">
        <v>598</v>
      </c>
      <c r="G407" s="2" t="s">
        <v>598</v>
      </c>
      <c r="H407" s="2" t="s">
        <v>598</v>
      </c>
      <c r="I407" s="2" t="s">
        <v>598</v>
      </c>
      <c r="J407" s="2" t="s">
        <v>599</v>
      </c>
      <c r="K407" s="2" t="s">
        <v>598</v>
      </c>
      <c r="L407" s="2" t="s">
        <v>598</v>
      </c>
      <c r="M407" s="2" t="s">
        <v>598</v>
      </c>
      <c r="N407" s="2" t="s">
        <v>598</v>
      </c>
      <c r="O407" s="2" t="s">
        <v>598</v>
      </c>
      <c r="P407" s="2" t="s">
        <v>598</v>
      </c>
      <c r="Q407" s="2" t="s">
        <v>599</v>
      </c>
      <c r="R407" s="2" t="s">
        <v>598</v>
      </c>
      <c r="S407" s="2" t="s">
        <v>598</v>
      </c>
      <c r="T407" s="2" t="s">
        <v>598</v>
      </c>
      <c r="U407" s="2" t="s">
        <v>598</v>
      </c>
      <c r="V407" s="2" t="s">
        <v>598</v>
      </c>
      <c r="Y407" s="20">
        <f t="shared" si="6"/>
        <v>0</v>
      </c>
    </row>
    <row r="408" spans="1:25" ht="15" customHeight="1" x14ac:dyDescent="0.25">
      <c r="A408" s="2" t="s">
        <v>556</v>
      </c>
      <c r="B408" s="2" t="s">
        <v>560</v>
      </c>
      <c r="C408" s="2">
        <v>2014</v>
      </c>
      <c r="D408" s="2" t="s">
        <v>739</v>
      </c>
      <c r="E408" s="2" t="s">
        <v>658</v>
      </c>
      <c r="F408" s="2">
        <v>2.8314699999999999</v>
      </c>
      <c r="G408" s="2" t="s">
        <v>678</v>
      </c>
      <c r="H408" s="2">
        <v>4.1950000000000001E-2</v>
      </c>
      <c r="I408" s="2">
        <v>85</v>
      </c>
      <c r="J408" s="2" t="s">
        <v>599</v>
      </c>
      <c r="K408" s="2" t="s">
        <v>598</v>
      </c>
      <c r="L408" s="2" t="s">
        <v>598</v>
      </c>
      <c r="M408" s="2" t="s">
        <v>598</v>
      </c>
      <c r="N408" s="2" t="s">
        <v>598</v>
      </c>
      <c r="O408" s="2" t="s">
        <v>598</v>
      </c>
      <c r="P408" s="2" t="s">
        <v>598</v>
      </c>
      <c r="Q408" s="2" t="s">
        <v>599</v>
      </c>
      <c r="R408" s="2" t="s">
        <v>598</v>
      </c>
      <c r="S408" s="2" t="s">
        <v>598</v>
      </c>
      <c r="T408" s="2" t="s">
        <v>598</v>
      </c>
      <c r="U408" s="2" t="s">
        <v>598</v>
      </c>
      <c r="V408" s="2" t="s">
        <v>598</v>
      </c>
      <c r="Y408" s="20">
        <f t="shared" si="6"/>
        <v>2.8734199999999999</v>
      </c>
    </row>
    <row r="409" spans="1:25" ht="15" customHeight="1" x14ac:dyDescent="0.25">
      <c r="A409" s="2" t="s">
        <v>556</v>
      </c>
      <c r="B409" s="2" t="s">
        <v>561</v>
      </c>
      <c r="C409" s="2">
        <v>2014</v>
      </c>
      <c r="D409" s="2" t="s">
        <v>599</v>
      </c>
      <c r="E409" s="2" t="s">
        <v>598</v>
      </c>
      <c r="F409" s="2" t="s">
        <v>598</v>
      </c>
      <c r="G409" s="2" t="s">
        <v>598</v>
      </c>
      <c r="H409" s="2" t="s">
        <v>598</v>
      </c>
      <c r="I409" s="2" t="s">
        <v>598</v>
      </c>
      <c r="J409" s="2" t="s">
        <v>599</v>
      </c>
      <c r="K409" s="2" t="s">
        <v>598</v>
      </c>
      <c r="L409" s="2" t="s">
        <v>598</v>
      </c>
      <c r="M409" s="2" t="s">
        <v>598</v>
      </c>
      <c r="N409" s="2" t="s">
        <v>598</v>
      </c>
      <c r="O409" s="2" t="s">
        <v>598</v>
      </c>
      <c r="P409" s="2" t="s">
        <v>598</v>
      </c>
      <c r="Q409" s="2" t="s">
        <v>599</v>
      </c>
      <c r="R409" s="2" t="s">
        <v>598</v>
      </c>
      <c r="S409" s="2" t="s">
        <v>598</v>
      </c>
      <c r="T409" s="2" t="s">
        <v>598</v>
      </c>
      <c r="U409" s="2" t="s">
        <v>598</v>
      </c>
      <c r="V409" s="2" t="s">
        <v>598</v>
      </c>
      <c r="Y409" s="20">
        <f t="shared" si="6"/>
        <v>0</v>
      </c>
    </row>
    <row r="410" spans="1:25" ht="15" customHeight="1" x14ac:dyDescent="0.25">
      <c r="A410" s="2" t="s">
        <v>556</v>
      </c>
      <c r="B410" s="2" t="s">
        <v>562</v>
      </c>
      <c r="C410" s="2">
        <v>2014</v>
      </c>
      <c r="D410" s="2" t="s">
        <v>599</v>
      </c>
      <c r="E410" s="2" t="s">
        <v>598</v>
      </c>
      <c r="F410" s="2" t="s">
        <v>598</v>
      </c>
      <c r="G410" s="2" t="s">
        <v>598</v>
      </c>
      <c r="H410" s="2" t="s">
        <v>598</v>
      </c>
      <c r="I410" s="2" t="s">
        <v>598</v>
      </c>
      <c r="J410" s="2" t="s">
        <v>599</v>
      </c>
      <c r="K410" s="2" t="s">
        <v>598</v>
      </c>
      <c r="L410" s="2" t="s">
        <v>598</v>
      </c>
      <c r="M410" s="2" t="s">
        <v>598</v>
      </c>
      <c r="N410" s="2" t="s">
        <v>598</v>
      </c>
      <c r="O410" s="2" t="s">
        <v>598</v>
      </c>
      <c r="P410" s="2" t="s">
        <v>598</v>
      </c>
      <c r="Q410" s="2" t="s">
        <v>599</v>
      </c>
      <c r="R410" s="2" t="s">
        <v>598</v>
      </c>
      <c r="S410" s="2" t="s">
        <v>598</v>
      </c>
      <c r="T410" s="2" t="s">
        <v>598</v>
      </c>
      <c r="U410" s="2" t="s">
        <v>598</v>
      </c>
      <c r="V410" s="2" t="s">
        <v>598</v>
      </c>
      <c r="Y410" s="20">
        <f t="shared" si="6"/>
        <v>0</v>
      </c>
    </row>
    <row r="411" spans="1:25" ht="15" customHeight="1" x14ac:dyDescent="0.25">
      <c r="A411" s="2" t="s">
        <v>556</v>
      </c>
      <c r="B411" s="2" t="s">
        <v>563</v>
      </c>
      <c r="C411" s="2">
        <v>2014</v>
      </c>
      <c r="D411" s="2" t="s">
        <v>599</v>
      </c>
      <c r="E411" s="2" t="s">
        <v>598</v>
      </c>
      <c r="F411" s="2" t="s">
        <v>598</v>
      </c>
      <c r="G411" s="2" t="s">
        <v>598</v>
      </c>
      <c r="H411" s="2" t="s">
        <v>598</v>
      </c>
      <c r="I411" s="2" t="s">
        <v>598</v>
      </c>
      <c r="J411" s="2" t="s">
        <v>599</v>
      </c>
      <c r="K411" s="2" t="s">
        <v>598</v>
      </c>
      <c r="L411" s="2" t="s">
        <v>598</v>
      </c>
      <c r="M411" s="2" t="s">
        <v>598</v>
      </c>
      <c r="N411" s="2" t="s">
        <v>598</v>
      </c>
      <c r="O411" s="2" t="s">
        <v>598</v>
      </c>
      <c r="P411" s="2" t="s">
        <v>598</v>
      </c>
      <c r="Q411" s="2" t="s">
        <v>599</v>
      </c>
      <c r="R411" s="2" t="s">
        <v>598</v>
      </c>
      <c r="S411" s="2" t="s">
        <v>598</v>
      </c>
      <c r="T411" s="2" t="s">
        <v>598</v>
      </c>
      <c r="U411" s="2" t="s">
        <v>598</v>
      </c>
      <c r="V411" s="2" t="s">
        <v>598</v>
      </c>
      <c r="Y411" s="20">
        <f t="shared" si="6"/>
        <v>0</v>
      </c>
    </row>
    <row r="412" spans="1:25" ht="15" customHeight="1" x14ac:dyDescent="0.25">
      <c r="Y412" s="20">
        <f t="shared" si="6"/>
        <v>0</v>
      </c>
    </row>
    <row r="413" spans="1:25" ht="15" customHeight="1" x14ac:dyDescent="0.25">
      <c r="Y413" s="20">
        <f t="shared" si="6"/>
        <v>0</v>
      </c>
    </row>
    <row r="414" spans="1:25" ht="15" customHeight="1" x14ac:dyDescent="0.25">
      <c r="Y414" s="20">
        <f t="shared" si="6"/>
        <v>0</v>
      </c>
    </row>
    <row r="415" spans="1:25" ht="15" customHeight="1" x14ac:dyDescent="0.25">
      <c r="Y415" s="20">
        <f t="shared" si="6"/>
        <v>0</v>
      </c>
    </row>
    <row r="416" spans="1:25" ht="15" customHeight="1" x14ac:dyDescent="0.25">
      <c r="Y416" s="20">
        <f t="shared" si="6"/>
        <v>0</v>
      </c>
    </row>
    <row r="417" spans="25:25" ht="15" customHeight="1" x14ac:dyDescent="0.25">
      <c r="Y417" s="20">
        <f t="shared" si="6"/>
        <v>0</v>
      </c>
    </row>
    <row r="418" spans="25:25" ht="15" customHeight="1" x14ac:dyDescent="0.25">
      <c r="Y418" s="20">
        <f t="shared" si="6"/>
        <v>0</v>
      </c>
    </row>
    <row r="419" spans="25:25" ht="15" customHeight="1" x14ac:dyDescent="0.25">
      <c r="Y419" s="20">
        <f t="shared" si="6"/>
        <v>0</v>
      </c>
    </row>
    <row r="420" spans="25:25" ht="15" customHeight="1" x14ac:dyDescent="0.25">
      <c r="Y420" s="20">
        <f t="shared" si="6"/>
        <v>0</v>
      </c>
    </row>
    <row r="421" spans="25:25" ht="15" customHeight="1" x14ac:dyDescent="0.25">
      <c r="Y421" s="20">
        <f t="shared" si="6"/>
        <v>0</v>
      </c>
    </row>
    <row r="422" spans="25:25" ht="15" customHeight="1" x14ac:dyDescent="0.25">
      <c r="Y422" s="20">
        <f t="shared" si="6"/>
        <v>0</v>
      </c>
    </row>
    <row r="423" spans="25:25" ht="15" customHeight="1" x14ac:dyDescent="0.25">
      <c r="Y423" s="20">
        <f t="shared" si="6"/>
        <v>0</v>
      </c>
    </row>
    <row r="424" spans="25:25" ht="15" customHeight="1" x14ac:dyDescent="0.25">
      <c r="Y424" s="20">
        <f t="shared" si="6"/>
        <v>0</v>
      </c>
    </row>
    <row r="425" spans="25:25" ht="15" customHeight="1" x14ac:dyDescent="0.25">
      <c r="Y425" s="20">
        <f t="shared" si="6"/>
        <v>0</v>
      </c>
    </row>
    <row r="426" spans="25:25" ht="15" customHeight="1" x14ac:dyDescent="0.25">
      <c r="Y426" s="20">
        <f t="shared" si="6"/>
        <v>0</v>
      </c>
    </row>
    <row r="427" spans="25:25" ht="15" customHeight="1" x14ac:dyDescent="0.25">
      <c r="Y427" s="20">
        <f t="shared" si="6"/>
        <v>0</v>
      </c>
    </row>
    <row r="428" spans="25:25" ht="15" customHeight="1" x14ac:dyDescent="0.25">
      <c r="Y428" s="20">
        <f t="shared" si="6"/>
        <v>0</v>
      </c>
    </row>
    <row r="429" spans="25:25" ht="15" customHeight="1" x14ac:dyDescent="0.25">
      <c r="Y429" s="20">
        <f t="shared" si="6"/>
        <v>0</v>
      </c>
    </row>
    <row r="430" spans="25:25" ht="15" customHeight="1" x14ac:dyDescent="0.25">
      <c r="Y430" s="20">
        <f t="shared" si="6"/>
        <v>0</v>
      </c>
    </row>
    <row r="431" spans="25:25" ht="15" customHeight="1" x14ac:dyDescent="0.25">
      <c r="Y431" s="20">
        <f t="shared" si="6"/>
        <v>0</v>
      </c>
    </row>
    <row r="432" spans="25:25" ht="15" customHeight="1" x14ac:dyDescent="0.25">
      <c r="Y432" s="20">
        <f t="shared" si="6"/>
        <v>0</v>
      </c>
    </row>
    <row r="433" spans="25:25" ht="15" customHeight="1" x14ac:dyDescent="0.25">
      <c r="Y433" s="20">
        <f t="shared" si="6"/>
        <v>0</v>
      </c>
    </row>
    <row r="434" spans="25:25" ht="15" customHeight="1" x14ac:dyDescent="0.25">
      <c r="Y434" s="20">
        <f t="shared" si="6"/>
        <v>0</v>
      </c>
    </row>
    <row r="435" spans="25:25" ht="15" customHeight="1" x14ac:dyDescent="0.25">
      <c r="Y435" s="20">
        <f t="shared" si="6"/>
        <v>0</v>
      </c>
    </row>
    <row r="436" spans="25:25" ht="15" customHeight="1" x14ac:dyDescent="0.25">
      <c r="Y436" s="20">
        <f t="shared" si="6"/>
        <v>0</v>
      </c>
    </row>
    <row r="437" spans="25:25" ht="15" customHeight="1" x14ac:dyDescent="0.25">
      <c r="Y437" s="20">
        <f t="shared" si="6"/>
        <v>0</v>
      </c>
    </row>
    <row r="438" spans="25:25" ht="15" customHeight="1" x14ac:dyDescent="0.25">
      <c r="Y438" s="20">
        <f t="shared" si="6"/>
        <v>0</v>
      </c>
    </row>
    <row r="439" spans="25:25" ht="15" customHeight="1" x14ac:dyDescent="0.25">
      <c r="Y439" s="20">
        <f t="shared" si="6"/>
        <v>0</v>
      </c>
    </row>
    <row r="440" spans="25:25" ht="15" customHeight="1" x14ac:dyDescent="0.25">
      <c r="Y440" s="20">
        <f t="shared" si="6"/>
        <v>0</v>
      </c>
    </row>
    <row r="441" spans="25:25" ht="15" customHeight="1" x14ac:dyDescent="0.25">
      <c r="Y441" s="20">
        <f t="shared" si="6"/>
        <v>0</v>
      </c>
    </row>
    <row r="442" spans="25:25" ht="15" customHeight="1" x14ac:dyDescent="0.25">
      <c r="Y442" s="20">
        <f t="shared" si="6"/>
        <v>0</v>
      </c>
    </row>
    <row r="443" spans="25:25" ht="15" customHeight="1" x14ac:dyDescent="0.25">
      <c r="Y443" s="20">
        <f t="shared" si="6"/>
        <v>0</v>
      </c>
    </row>
    <row r="444" spans="25:25" ht="15" customHeight="1" x14ac:dyDescent="0.25">
      <c r="Y444" s="20">
        <f t="shared" si="6"/>
        <v>0</v>
      </c>
    </row>
    <row r="445" spans="25:25" ht="15" customHeight="1" x14ac:dyDescent="0.25">
      <c r="Y445" s="20">
        <f t="shared" si="6"/>
        <v>0</v>
      </c>
    </row>
    <row r="446" spans="25:25" ht="15" customHeight="1" x14ac:dyDescent="0.25">
      <c r="Y446" s="20">
        <f t="shared" si="6"/>
        <v>0</v>
      </c>
    </row>
    <row r="447" spans="25:25" ht="15" customHeight="1" x14ac:dyDescent="0.25">
      <c r="Y447" s="20">
        <f t="shared" si="6"/>
        <v>0</v>
      </c>
    </row>
    <row r="448" spans="25:25" ht="15" customHeight="1" x14ac:dyDescent="0.25">
      <c r="Y448" s="20">
        <f t="shared" si="6"/>
        <v>0</v>
      </c>
    </row>
    <row r="449" spans="25:25" ht="15" customHeight="1" x14ac:dyDescent="0.25">
      <c r="Y449" s="20">
        <f t="shared" si="6"/>
        <v>0</v>
      </c>
    </row>
    <row r="450" spans="25:25" ht="15" customHeight="1" x14ac:dyDescent="0.25">
      <c r="Y450" s="20">
        <f t="shared" si="6"/>
        <v>0</v>
      </c>
    </row>
    <row r="451" spans="25:25" ht="15" customHeight="1" x14ac:dyDescent="0.25">
      <c r="Y451" s="20">
        <f t="shared" ref="Y451:Y476" si="7">IFERROR(F451/1,0)+IFERROR(H451/1,0)+IFERROR(L451/1,0)+IFERROR(N451/1,0)+IFERROR(S451/1,0)+IFERROR(U451/1,0)</f>
        <v>0</v>
      </c>
    </row>
    <row r="452" spans="25:25" ht="15" customHeight="1" x14ac:dyDescent="0.25">
      <c r="Y452" s="20">
        <f t="shared" si="7"/>
        <v>0</v>
      </c>
    </row>
    <row r="453" spans="25:25" ht="15" customHeight="1" x14ac:dyDescent="0.25">
      <c r="Y453" s="20">
        <f t="shared" si="7"/>
        <v>0</v>
      </c>
    </row>
    <row r="454" spans="25:25" ht="15" customHeight="1" x14ac:dyDescent="0.25">
      <c r="Y454" s="20">
        <f t="shared" si="7"/>
        <v>0</v>
      </c>
    </row>
    <row r="455" spans="25:25" ht="15" customHeight="1" x14ac:dyDescent="0.25">
      <c r="Y455" s="20">
        <f t="shared" si="7"/>
        <v>0</v>
      </c>
    </row>
    <row r="456" spans="25:25" ht="15" customHeight="1" x14ac:dyDescent="0.25">
      <c r="Y456" s="20">
        <f t="shared" si="7"/>
        <v>0</v>
      </c>
    </row>
    <row r="457" spans="25:25" ht="15" customHeight="1" x14ac:dyDescent="0.25">
      <c r="Y457" s="20">
        <f t="shared" si="7"/>
        <v>0</v>
      </c>
    </row>
    <row r="458" spans="25:25" ht="15" customHeight="1" x14ac:dyDescent="0.25">
      <c r="Y458" s="20">
        <f t="shared" si="7"/>
        <v>0</v>
      </c>
    </row>
    <row r="459" spans="25:25" ht="15" customHeight="1" x14ac:dyDescent="0.25">
      <c r="Y459" s="20">
        <f t="shared" si="7"/>
        <v>0</v>
      </c>
    </row>
    <row r="460" spans="25:25" ht="15" customHeight="1" x14ac:dyDescent="0.25">
      <c r="Y460" s="20">
        <f t="shared" si="7"/>
        <v>0</v>
      </c>
    </row>
    <row r="461" spans="25:25" ht="15" customHeight="1" x14ac:dyDescent="0.25">
      <c r="Y461" s="20">
        <f t="shared" si="7"/>
        <v>0</v>
      </c>
    </row>
    <row r="462" spans="25:25" ht="15" customHeight="1" x14ac:dyDescent="0.25">
      <c r="Y462" s="20">
        <f t="shared" si="7"/>
        <v>0</v>
      </c>
    </row>
    <row r="463" spans="25:25" ht="15" customHeight="1" x14ac:dyDescent="0.25">
      <c r="Y463" s="20">
        <f t="shared" si="7"/>
        <v>0</v>
      </c>
    </row>
    <row r="464" spans="25:25" ht="15" customHeight="1" x14ac:dyDescent="0.25">
      <c r="Y464" s="20">
        <f t="shared" si="7"/>
        <v>0</v>
      </c>
    </row>
    <row r="465" spans="25:25" ht="15" customHeight="1" x14ac:dyDescent="0.25">
      <c r="Y465" s="20">
        <f t="shared" si="7"/>
        <v>0</v>
      </c>
    </row>
    <row r="466" spans="25:25" ht="15" customHeight="1" x14ac:dyDescent="0.25">
      <c r="Y466" s="20">
        <f t="shared" si="7"/>
        <v>0</v>
      </c>
    </row>
    <row r="467" spans="25:25" ht="15" customHeight="1" x14ac:dyDescent="0.25">
      <c r="Y467" s="20">
        <f t="shared" si="7"/>
        <v>0</v>
      </c>
    </row>
    <row r="468" spans="25:25" ht="15" customHeight="1" x14ac:dyDescent="0.25">
      <c r="Y468" s="20">
        <f t="shared" si="7"/>
        <v>0</v>
      </c>
    </row>
    <row r="469" spans="25:25" ht="15" customHeight="1" x14ac:dyDescent="0.25">
      <c r="Y469" s="20">
        <f t="shared" si="7"/>
        <v>0</v>
      </c>
    </row>
    <row r="470" spans="25:25" ht="15" customHeight="1" x14ac:dyDescent="0.25">
      <c r="Y470" s="20">
        <f t="shared" si="7"/>
        <v>0</v>
      </c>
    </row>
    <row r="471" spans="25:25" ht="15" customHeight="1" x14ac:dyDescent="0.25">
      <c r="Y471" s="20">
        <f t="shared" si="7"/>
        <v>0</v>
      </c>
    </row>
    <row r="472" spans="25:25" ht="15" customHeight="1" x14ac:dyDescent="0.25">
      <c r="Y472" s="20">
        <f t="shared" si="7"/>
        <v>0</v>
      </c>
    </row>
    <row r="473" spans="25:25" ht="15" customHeight="1" x14ac:dyDescent="0.25">
      <c r="Y473" s="20">
        <f t="shared" si="7"/>
        <v>0</v>
      </c>
    </row>
    <row r="474" spans="25:25" ht="15" customHeight="1" x14ac:dyDescent="0.25">
      <c r="Y474" s="20">
        <f t="shared" si="7"/>
        <v>0</v>
      </c>
    </row>
    <row r="475" spans="25:25" ht="15" customHeight="1" x14ac:dyDescent="0.25">
      <c r="Y475" s="20">
        <f t="shared" si="7"/>
        <v>0</v>
      </c>
    </row>
    <row r="476" spans="25:25" ht="15" customHeight="1" x14ac:dyDescent="0.25">
      <c r="Y476" s="20">
        <f t="shared" si="7"/>
        <v>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workbookViewId="0">
      <selection activeCell="G4" sqref="G4"/>
    </sheetView>
  </sheetViews>
  <sheetFormatPr defaultRowHeight="15" x14ac:dyDescent="0.25"/>
  <cols>
    <col min="1" max="3" width="9.140625" style="140" customWidth="1"/>
    <col min="4" max="4" width="23.5703125" style="140" customWidth="1"/>
    <col min="5" max="5" width="19.5703125" style="140" customWidth="1"/>
    <col min="6" max="6" width="3.28515625" style="140" customWidth="1"/>
    <col min="7" max="7" width="20" style="140" customWidth="1"/>
    <col min="8" max="8" width="8.7109375" style="140" customWidth="1"/>
    <col min="9" max="9" width="7.28515625" style="140" customWidth="1"/>
    <col min="10" max="10" width="3.28515625" style="140" customWidth="1"/>
    <col min="11" max="11" width="19" style="140" customWidth="1"/>
    <col min="12" max="12" width="28.7109375" style="140" customWidth="1"/>
    <col min="13" max="13" width="6.85546875" style="140" customWidth="1"/>
    <col min="14" max="14" width="12" style="140" customWidth="1"/>
    <col min="15" max="15" width="9.140625" style="140" customWidth="1"/>
    <col min="16" max="16" width="9.85546875" style="140" bestFit="1" customWidth="1"/>
    <col min="17" max="256" width="9.140625" style="140"/>
    <col min="257" max="259" width="9.140625" style="140" customWidth="1"/>
    <col min="260" max="260" width="22.7109375" style="140" customWidth="1"/>
    <col min="261" max="261" width="19.5703125" style="140" customWidth="1"/>
    <col min="262" max="262" width="3.28515625" style="140" customWidth="1"/>
    <col min="263" max="263" width="20" style="140" customWidth="1"/>
    <col min="264" max="264" width="8.7109375" style="140" customWidth="1"/>
    <col min="265" max="265" width="7.28515625" style="140" customWidth="1"/>
    <col min="266" max="266" width="3.28515625" style="140" customWidth="1"/>
    <col min="267" max="267" width="19" style="140" customWidth="1"/>
    <col min="268" max="268" width="27.7109375" style="140" customWidth="1"/>
    <col min="269" max="269" width="6.85546875" style="140" customWidth="1"/>
    <col min="270" max="270" width="12" style="140" customWidth="1"/>
    <col min="271" max="271" width="9.140625" style="140" customWidth="1"/>
    <col min="272" max="272" width="9.85546875" style="140" bestFit="1" customWidth="1"/>
    <col min="273" max="512" width="9.140625" style="140"/>
    <col min="513" max="515" width="9.140625" style="140" customWidth="1"/>
    <col min="516" max="516" width="22.7109375" style="140" customWidth="1"/>
    <col min="517" max="517" width="19.5703125" style="140" customWidth="1"/>
    <col min="518" max="518" width="3.28515625" style="140" customWidth="1"/>
    <col min="519" max="519" width="20" style="140" customWidth="1"/>
    <col min="520" max="520" width="8.7109375" style="140" customWidth="1"/>
    <col min="521" max="521" width="7.28515625" style="140" customWidth="1"/>
    <col min="522" max="522" width="3.28515625" style="140" customWidth="1"/>
    <col min="523" max="523" width="19" style="140" customWidth="1"/>
    <col min="524" max="524" width="27.7109375" style="140" customWidth="1"/>
    <col min="525" max="525" width="6.85546875" style="140" customWidth="1"/>
    <col min="526" max="526" width="12" style="140" customWidth="1"/>
    <col min="527" max="527" width="9.140625" style="140" customWidth="1"/>
    <col min="528" max="528" width="9.85546875" style="140" bestFit="1" customWidth="1"/>
    <col min="529" max="768" width="9.140625" style="140"/>
    <col min="769" max="771" width="9.140625" style="140" customWidth="1"/>
    <col min="772" max="772" width="22.7109375" style="140" customWidth="1"/>
    <col min="773" max="773" width="19.5703125" style="140" customWidth="1"/>
    <col min="774" max="774" width="3.28515625" style="140" customWidth="1"/>
    <col min="775" max="775" width="20" style="140" customWidth="1"/>
    <col min="776" max="776" width="8.7109375" style="140" customWidth="1"/>
    <col min="777" max="777" width="7.28515625" style="140" customWidth="1"/>
    <col min="778" max="778" width="3.28515625" style="140" customWidth="1"/>
    <col min="779" max="779" width="19" style="140" customWidth="1"/>
    <col min="780" max="780" width="27.7109375" style="140" customWidth="1"/>
    <col min="781" max="781" width="6.85546875" style="140" customWidth="1"/>
    <col min="782" max="782" width="12" style="140" customWidth="1"/>
    <col min="783" max="783" width="9.140625" style="140" customWidth="1"/>
    <col min="784" max="784" width="9.85546875" style="140" bestFit="1" customWidth="1"/>
    <col min="785" max="1024" width="9.140625" style="140"/>
    <col min="1025" max="1027" width="9.140625" style="140" customWidth="1"/>
    <col min="1028" max="1028" width="22.7109375" style="140" customWidth="1"/>
    <col min="1029" max="1029" width="19.5703125" style="140" customWidth="1"/>
    <col min="1030" max="1030" width="3.28515625" style="140" customWidth="1"/>
    <col min="1031" max="1031" width="20" style="140" customWidth="1"/>
    <col min="1032" max="1032" width="8.7109375" style="140" customWidth="1"/>
    <col min="1033" max="1033" width="7.28515625" style="140" customWidth="1"/>
    <col min="1034" max="1034" width="3.28515625" style="140" customWidth="1"/>
    <col min="1035" max="1035" width="19" style="140" customWidth="1"/>
    <col min="1036" max="1036" width="27.7109375" style="140" customWidth="1"/>
    <col min="1037" max="1037" width="6.85546875" style="140" customWidth="1"/>
    <col min="1038" max="1038" width="12" style="140" customWidth="1"/>
    <col min="1039" max="1039" width="9.140625" style="140" customWidth="1"/>
    <col min="1040" max="1040" width="9.85546875" style="140" bestFit="1" customWidth="1"/>
    <col min="1041" max="1280" width="9.140625" style="140"/>
    <col min="1281" max="1283" width="9.140625" style="140" customWidth="1"/>
    <col min="1284" max="1284" width="22.7109375" style="140" customWidth="1"/>
    <col min="1285" max="1285" width="19.5703125" style="140" customWidth="1"/>
    <col min="1286" max="1286" width="3.28515625" style="140" customWidth="1"/>
    <col min="1287" max="1287" width="20" style="140" customWidth="1"/>
    <col min="1288" max="1288" width="8.7109375" style="140" customWidth="1"/>
    <col min="1289" max="1289" width="7.28515625" style="140" customWidth="1"/>
    <col min="1290" max="1290" width="3.28515625" style="140" customWidth="1"/>
    <col min="1291" max="1291" width="19" style="140" customWidth="1"/>
    <col min="1292" max="1292" width="27.7109375" style="140" customWidth="1"/>
    <col min="1293" max="1293" width="6.85546875" style="140" customWidth="1"/>
    <col min="1294" max="1294" width="12" style="140" customWidth="1"/>
    <col min="1295" max="1295" width="9.140625" style="140" customWidth="1"/>
    <col min="1296" max="1296" width="9.85546875" style="140" bestFit="1" customWidth="1"/>
    <col min="1297" max="1536" width="9.140625" style="140"/>
    <col min="1537" max="1539" width="9.140625" style="140" customWidth="1"/>
    <col min="1540" max="1540" width="22.7109375" style="140" customWidth="1"/>
    <col min="1541" max="1541" width="19.5703125" style="140" customWidth="1"/>
    <col min="1542" max="1542" width="3.28515625" style="140" customWidth="1"/>
    <col min="1543" max="1543" width="20" style="140" customWidth="1"/>
    <col min="1544" max="1544" width="8.7109375" style="140" customWidth="1"/>
    <col min="1545" max="1545" width="7.28515625" style="140" customWidth="1"/>
    <col min="1546" max="1546" width="3.28515625" style="140" customWidth="1"/>
    <col min="1547" max="1547" width="19" style="140" customWidth="1"/>
    <col min="1548" max="1548" width="27.7109375" style="140" customWidth="1"/>
    <col min="1549" max="1549" width="6.85546875" style="140" customWidth="1"/>
    <col min="1550" max="1550" width="12" style="140" customWidth="1"/>
    <col min="1551" max="1551" width="9.140625" style="140" customWidth="1"/>
    <col min="1552" max="1552" width="9.85546875" style="140" bestFit="1" customWidth="1"/>
    <col min="1553" max="1792" width="9.140625" style="140"/>
    <col min="1793" max="1795" width="9.140625" style="140" customWidth="1"/>
    <col min="1796" max="1796" width="22.7109375" style="140" customWidth="1"/>
    <col min="1797" max="1797" width="19.5703125" style="140" customWidth="1"/>
    <col min="1798" max="1798" width="3.28515625" style="140" customWidth="1"/>
    <col min="1799" max="1799" width="20" style="140" customWidth="1"/>
    <col min="1800" max="1800" width="8.7109375" style="140" customWidth="1"/>
    <col min="1801" max="1801" width="7.28515625" style="140" customWidth="1"/>
    <col min="1802" max="1802" width="3.28515625" style="140" customWidth="1"/>
    <col min="1803" max="1803" width="19" style="140" customWidth="1"/>
    <col min="1804" max="1804" width="27.7109375" style="140" customWidth="1"/>
    <col min="1805" max="1805" width="6.85546875" style="140" customWidth="1"/>
    <col min="1806" max="1806" width="12" style="140" customWidth="1"/>
    <col min="1807" max="1807" width="9.140625" style="140" customWidth="1"/>
    <col min="1808" max="1808" width="9.85546875" style="140" bestFit="1" customWidth="1"/>
    <col min="1809" max="2048" width="9.140625" style="140"/>
    <col min="2049" max="2051" width="9.140625" style="140" customWidth="1"/>
    <col min="2052" max="2052" width="22.7109375" style="140" customWidth="1"/>
    <col min="2053" max="2053" width="19.5703125" style="140" customWidth="1"/>
    <col min="2054" max="2054" width="3.28515625" style="140" customWidth="1"/>
    <col min="2055" max="2055" width="20" style="140" customWidth="1"/>
    <col min="2056" max="2056" width="8.7109375" style="140" customWidth="1"/>
    <col min="2057" max="2057" width="7.28515625" style="140" customWidth="1"/>
    <col min="2058" max="2058" width="3.28515625" style="140" customWidth="1"/>
    <col min="2059" max="2059" width="19" style="140" customWidth="1"/>
    <col min="2060" max="2060" width="27.7109375" style="140" customWidth="1"/>
    <col min="2061" max="2061" width="6.85546875" style="140" customWidth="1"/>
    <col min="2062" max="2062" width="12" style="140" customWidth="1"/>
    <col min="2063" max="2063" width="9.140625" style="140" customWidth="1"/>
    <col min="2064" max="2064" width="9.85546875" style="140" bestFit="1" customWidth="1"/>
    <col min="2065" max="2304" width="9.140625" style="140"/>
    <col min="2305" max="2307" width="9.140625" style="140" customWidth="1"/>
    <col min="2308" max="2308" width="22.7109375" style="140" customWidth="1"/>
    <col min="2309" max="2309" width="19.5703125" style="140" customWidth="1"/>
    <col min="2310" max="2310" width="3.28515625" style="140" customWidth="1"/>
    <col min="2311" max="2311" width="20" style="140" customWidth="1"/>
    <col min="2312" max="2312" width="8.7109375" style="140" customWidth="1"/>
    <col min="2313" max="2313" width="7.28515625" style="140" customWidth="1"/>
    <col min="2314" max="2314" width="3.28515625" style="140" customWidth="1"/>
    <col min="2315" max="2315" width="19" style="140" customWidth="1"/>
    <col min="2316" max="2316" width="27.7109375" style="140" customWidth="1"/>
    <col min="2317" max="2317" width="6.85546875" style="140" customWidth="1"/>
    <col min="2318" max="2318" width="12" style="140" customWidth="1"/>
    <col min="2319" max="2319" width="9.140625" style="140" customWidth="1"/>
    <col min="2320" max="2320" width="9.85546875" style="140" bestFit="1" customWidth="1"/>
    <col min="2321" max="2560" width="9.140625" style="140"/>
    <col min="2561" max="2563" width="9.140625" style="140" customWidth="1"/>
    <col min="2564" max="2564" width="22.7109375" style="140" customWidth="1"/>
    <col min="2565" max="2565" width="19.5703125" style="140" customWidth="1"/>
    <col min="2566" max="2566" width="3.28515625" style="140" customWidth="1"/>
    <col min="2567" max="2567" width="20" style="140" customWidth="1"/>
    <col min="2568" max="2568" width="8.7109375" style="140" customWidth="1"/>
    <col min="2569" max="2569" width="7.28515625" style="140" customWidth="1"/>
    <col min="2570" max="2570" width="3.28515625" style="140" customWidth="1"/>
    <col min="2571" max="2571" width="19" style="140" customWidth="1"/>
    <col min="2572" max="2572" width="27.7109375" style="140" customWidth="1"/>
    <col min="2573" max="2573" width="6.85546875" style="140" customWidth="1"/>
    <col min="2574" max="2574" width="12" style="140" customWidth="1"/>
    <col min="2575" max="2575" width="9.140625" style="140" customWidth="1"/>
    <col min="2576" max="2576" width="9.85546875" style="140" bestFit="1" customWidth="1"/>
    <col min="2577" max="2816" width="9.140625" style="140"/>
    <col min="2817" max="2819" width="9.140625" style="140" customWidth="1"/>
    <col min="2820" max="2820" width="22.7109375" style="140" customWidth="1"/>
    <col min="2821" max="2821" width="19.5703125" style="140" customWidth="1"/>
    <col min="2822" max="2822" width="3.28515625" style="140" customWidth="1"/>
    <col min="2823" max="2823" width="20" style="140" customWidth="1"/>
    <col min="2824" max="2824" width="8.7109375" style="140" customWidth="1"/>
    <col min="2825" max="2825" width="7.28515625" style="140" customWidth="1"/>
    <col min="2826" max="2826" width="3.28515625" style="140" customWidth="1"/>
    <col min="2827" max="2827" width="19" style="140" customWidth="1"/>
    <col min="2828" max="2828" width="27.7109375" style="140" customWidth="1"/>
    <col min="2829" max="2829" width="6.85546875" style="140" customWidth="1"/>
    <col min="2830" max="2830" width="12" style="140" customWidth="1"/>
    <col min="2831" max="2831" width="9.140625" style="140" customWidth="1"/>
    <col min="2832" max="2832" width="9.85546875" style="140" bestFit="1" customWidth="1"/>
    <col min="2833" max="3072" width="9.140625" style="140"/>
    <col min="3073" max="3075" width="9.140625" style="140" customWidth="1"/>
    <col min="3076" max="3076" width="22.7109375" style="140" customWidth="1"/>
    <col min="3077" max="3077" width="19.5703125" style="140" customWidth="1"/>
    <col min="3078" max="3078" width="3.28515625" style="140" customWidth="1"/>
    <col min="3079" max="3079" width="20" style="140" customWidth="1"/>
    <col min="3080" max="3080" width="8.7109375" style="140" customWidth="1"/>
    <col min="3081" max="3081" width="7.28515625" style="140" customWidth="1"/>
    <col min="3082" max="3082" width="3.28515625" style="140" customWidth="1"/>
    <col min="3083" max="3083" width="19" style="140" customWidth="1"/>
    <col min="3084" max="3084" width="27.7109375" style="140" customWidth="1"/>
    <col min="3085" max="3085" width="6.85546875" style="140" customWidth="1"/>
    <col min="3086" max="3086" width="12" style="140" customWidth="1"/>
    <col min="3087" max="3087" width="9.140625" style="140" customWidth="1"/>
    <col min="3088" max="3088" width="9.85546875" style="140" bestFit="1" customWidth="1"/>
    <col min="3089" max="3328" width="9.140625" style="140"/>
    <col min="3329" max="3331" width="9.140625" style="140" customWidth="1"/>
    <col min="3332" max="3332" width="22.7109375" style="140" customWidth="1"/>
    <col min="3333" max="3333" width="19.5703125" style="140" customWidth="1"/>
    <col min="3334" max="3334" width="3.28515625" style="140" customWidth="1"/>
    <col min="3335" max="3335" width="20" style="140" customWidth="1"/>
    <col min="3336" max="3336" width="8.7109375" style="140" customWidth="1"/>
    <col min="3337" max="3337" width="7.28515625" style="140" customWidth="1"/>
    <col min="3338" max="3338" width="3.28515625" style="140" customWidth="1"/>
    <col min="3339" max="3339" width="19" style="140" customWidth="1"/>
    <col min="3340" max="3340" width="27.7109375" style="140" customWidth="1"/>
    <col min="3341" max="3341" width="6.85546875" style="140" customWidth="1"/>
    <col min="3342" max="3342" width="12" style="140" customWidth="1"/>
    <col min="3343" max="3343" width="9.140625" style="140" customWidth="1"/>
    <col min="3344" max="3344" width="9.85546875" style="140" bestFit="1" customWidth="1"/>
    <col min="3345" max="3584" width="9.140625" style="140"/>
    <col min="3585" max="3587" width="9.140625" style="140" customWidth="1"/>
    <col min="3588" max="3588" width="22.7109375" style="140" customWidth="1"/>
    <col min="3589" max="3589" width="19.5703125" style="140" customWidth="1"/>
    <col min="3590" max="3590" width="3.28515625" style="140" customWidth="1"/>
    <col min="3591" max="3591" width="20" style="140" customWidth="1"/>
    <col min="3592" max="3592" width="8.7109375" style="140" customWidth="1"/>
    <col min="3593" max="3593" width="7.28515625" style="140" customWidth="1"/>
    <col min="3594" max="3594" width="3.28515625" style="140" customWidth="1"/>
    <col min="3595" max="3595" width="19" style="140" customWidth="1"/>
    <col min="3596" max="3596" width="27.7109375" style="140" customWidth="1"/>
    <col min="3597" max="3597" width="6.85546875" style="140" customWidth="1"/>
    <col min="3598" max="3598" width="12" style="140" customWidth="1"/>
    <col min="3599" max="3599" width="9.140625" style="140" customWidth="1"/>
    <col min="3600" max="3600" width="9.85546875" style="140" bestFit="1" customWidth="1"/>
    <col min="3601" max="3840" width="9.140625" style="140"/>
    <col min="3841" max="3843" width="9.140625" style="140" customWidth="1"/>
    <col min="3844" max="3844" width="22.7109375" style="140" customWidth="1"/>
    <col min="3845" max="3845" width="19.5703125" style="140" customWidth="1"/>
    <col min="3846" max="3846" width="3.28515625" style="140" customWidth="1"/>
    <col min="3847" max="3847" width="20" style="140" customWidth="1"/>
    <col min="3848" max="3848" width="8.7109375" style="140" customWidth="1"/>
    <col min="3849" max="3849" width="7.28515625" style="140" customWidth="1"/>
    <col min="3850" max="3850" width="3.28515625" style="140" customWidth="1"/>
    <col min="3851" max="3851" width="19" style="140" customWidth="1"/>
    <col min="3852" max="3852" width="27.7109375" style="140" customWidth="1"/>
    <col min="3853" max="3853" width="6.85546875" style="140" customWidth="1"/>
    <col min="3854" max="3854" width="12" style="140" customWidth="1"/>
    <col min="3855" max="3855" width="9.140625" style="140" customWidth="1"/>
    <col min="3856" max="3856" width="9.85546875" style="140" bestFit="1" customWidth="1"/>
    <col min="3857" max="4096" width="9.140625" style="140"/>
    <col min="4097" max="4099" width="9.140625" style="140" customWidth="1"/>
    <col min="4100" max="4100" width="22.7109375" style="140" customWidth="1"/>
    <col min="4101" max="4101" width="19.5703125" style="140" customWidth="1"/>
    <col min="4102" max="4102" width="3.28515625" style="140" customWidth="1"/>
    <col min="4103" max="4103" width="20" style="140" customWidth="1"/>
    <col min="4104" max="4104" width="8.7109375" style="140" customWidth="1"/>
    <col min="4105" max="4105" width="7.28515625" style="140" customWidth="1"/>
    <col min="4106" max="4106" width="3.28515625" style="140" customWidth="1"/>
    <col min="4107" max="4107" width="19" style="140" customWidth="1"/>
    <col min="4108" max="4108" width="27.7109375" style="140" customWidth="1"/>
    <col min="4109" max="4109" width="6.85546875" style="140" customWidth="1"/>
    <col min="4110" max="4110" width="12" style="140" customWidth="1"/>
    <col min="4111" max="4111" width="9.140625" style="140" customWidth="1"/>
    <col min="4112" max="4112" width="9.85546875" style="140" bestFit="1" customWidth="1"/>
    <col min="4113" max="4352" width="9.140625" style="140"/>
    <col min="4353" max="4355" width="9.140625" style="140" customWidth="1"/>
    <col min="4356" max="4356" width="22.7109375" style="140" customWidth="1"/>
    <col min="4357" max="4357" width="19.5703125" style="140" customWidth="1"/>
    <col min="4358" max="4358" width="3.28515625" style="140" customWidth="1"/>
    <col min="4359" max="4359" width="20" style="140" customWidth="1"/>
    <col min="4360" max="4360" width="8.7109375" style="140" customWidth="1"/>
    <col min="4361" max="4361" width="7.28515625" style="140" customWidth="1"/>
    <col min="4362" max="4362" width="3.28515625" style="140" customWidth="1"/>
    <col min="4363" max="4363" width="19" style="140" customWidth="1"/>
    <col min="4364" max="4364" width="27.7109375" style="140" customWidth="1"/>
    <col min="4365" max="4365" width="6.85546875" style="140" customWidth="1"/>
    <col min="4366" max="4366" width="12" style="140" customWidth="1"/>
    <col min="4367" max="4367" width="9.140625" style="140" customWidth="1"/>
    <col min="4368" max="4368" width="9.85546875" style="140" bestFit="1" customWidth="1"/>
    <col min="4369" max="4608" width="9.140625" style="140"/>
    <col min="4609" max="4611" width="9.140625" style="140" customWidth="1"/>
    <col min="4612" max="4612" width="22.7109375" style="140" customWidth="1"/>
    <col min="4613" max="4613" width="19.5703125" style="140" customWidth="1"/>
    <col min="4614" max="4614" width="3.28515625" style="140" customWidth="1"/>
    <col min="4615" max="4615" width="20" style="140" customWidth="1"/>
    <col min="4616" max="4616" width="8.7109375" style="140" customWidth="1"/>
    <col min="4617" max="4617" width="7.28515625" style="140" customWidth="1"/>
    <col min="4618" max="4618" width="3.28515625" style="140" customWidth="1"/>
    <col min="4619" max="4619" width="19" style="140" customWidth="1"/>
    <col min="4620" max="4620" width="27.7109375" style="140" customWidth="1"/>
    <col min="4621" max="4621" width="6.85546875" style="140" customWidth="1"/>
    <col min="4622" max="4622" width="12" style="140" customWidth="1"/>
    <col min="4623" max="4623" width="9.140625" style="140" customWidth="1"/>
    <col min="4624" max="4624" width="9.85546875" style="140" bestFit="1" customWidth="1"/>
    <col min="4625" max="4864" width="9.140625" style="140"/>
    <col min="4865" max="4867" width="9.140625" style="140" customWidth="1"/>
    <col min="4868" max="4868" width="22.7109375" style="140" customWidth="1"/>
    <col min="4869" max="4869" width="19.5703125" style="140" customWidth="1"/>
    <col min="4870" max="4870" width="3.28515625" style="140" customWidth="1"/>
    <col min="4871" max="4871" width="20" style="140" customWidth="1"/>
    <col min="4872" max="4872" width="8.7109375" style="140" customWidth="1"/>
    <col min="4873" max="4873" width="7.28515625" style="140" customWidth="1"/>
    <col min="4874" max="4874" width="3.28515625" style="140" customWidth="1"/>
    <col min="4875" max="4875" width="19" style="140" customWidth="1"/>
    <col min="4876" max="4876" width="27.7109375" style="140" customWidth="1"/>
    <col min="4877" max="4877" width="6.85546875" style="140" customWidth="1"/>
    <col min="4878" max="4878" width="12" style="140" customWidth="1"/>
    <col min="4879" max="4879" width="9.140625" style="140" customWidth="1"/>
    <col min="4880" max="4880" width="9.85546875" style="140" bestFit="1" customWidth="1"/>
    <col min="4881" max="5120" width="9.140625" style="140"/>
    <col min="5121" max="5123" width="9.140625" style="140" customWidth="1"/>
    <col min="5124" max="5124" width="22.7109375" style="140" customWidth="1"/>
    <col min="5125" max="5125" width="19.5703125" style="140" customWidth="1"/>
    <col min="5126" max="5126" width="3.28515625" style="140" customWidth="1"/>
    <col min="5127" max="5127" width="20" style="140" customWidth="1"/>
    <col min="5128" max="5128" width="8.7109375" style="140" customWidth="1"/>
    <col min="5129" max="5129" width="7.28515625" style="140" customWidth="1"/>
    <col min="5130" max="5130" width="3.28515625" style="140" customWidth="1"/>
    <col min="5131" max="5131" width="19" style="140" customWidth="1"/>
    <col min="5132" max="5132" width="27.7109375" style="140" customWidth="1"/>
    <col min="5133" max="5133" width="6.85546875" style="140" customWidth="1"/>
    <col min="5134" max="5134" width="12" style="140" customWidth="1"/>
    <col min="5135" max="5135" width="9.140625" style="140" customWidth="1"/>
    <col min="5136" max="5136" width="9.85546875" style="140" bestFit="1" customWidth="1"/>
    <col min="5137" max="5376" width="9.140625" style="140"/>
    <col min="5377" max="5379" width="9.140625" style="140" customWidth="1"/>
    <col min="5380" max="5380" width="22.7109375" style="140" customWidth="1"/>
    <col min="5381" max="5381" width="19.5703125" style="140" customWidth="1"/>
    <col min="5382" max="5382" width="3.28515625" style="140" customWidth="1"/>
    <col min="5383" max="5383" width="20" style="140" customWidth="1"/>
    <col min="5384" max="5384" width="8.7109375" style="140" customWidth="1"/>
    <col min="5385" max="5385" width="7.28515625" style="140" customWidth="1"/>
    <col min="5386" max="5386" width="3.28515625" style="140" customWidth="1"/>
    <col min="5387" max="5387" width="19" style="140" customWidth="1"/>
    <col min="5388" max="5388" width="27.7109375" style="140" customWidth="1"/>
    <col min="5389" max="5389" width="6.85546875" style="140" customWidth="1"/>
    <col min="5390" max="5390" width="12" style="140" customWidth="1"/>
    <col min="5391" max="5391" width="9.140625" style="140" customWidth="1"/>
    <col min="5392" max="5392" width="9.85546875" style="140" bestFit="1" customWidth="1"/>
    <col min="5393" max="5632" width="9.140625" style="140"/>
    <col min="5633" max="5635" width="9.140625" style="140" customWidth="1"/>
    <col min="5636" max="5636" width="22.7109375" style="140" customWidth="1"/>
    <col min="5637" max="5637" width="19.5703125" style="140" customWidth="1"/>
    <col min="5638" max="5638" width="3.28515625" style="140" customWidth="1"/>
    <col min="5639" max="5639" width="20" style="140" customWidth="1"/>
    <col min="5640" max="5640" width="8.7109375" style="140" customWidth="1"/>
    <col min="5641" max="5641" width="7.28515625" style="140" customWidth="1"/>
    <col min="5642" max="5642" width="3.28515625" style="140" customWidth="1"/>
    <col min="5643" max="5643" width="19" style="140" customWidth="1"/>
    <col min="5644" max="5644" width="27.7109375" style="140" customWidth="1"/>
    <col min="5645" max="5645" width="6.85546875" style="140" customWidth="1"/>
    <col min="5646" max="5646" width="12" style="140" customWidth="1"/>
    <col min="5647" max="5647" width="9.140625" style="140" customWidth="1"/>
    <col min="5648" max="5648" width="9.85546875" style="140" bestFit="1" customWidth="1"/>
    <col min="5649" max="5888" width="9.140625" style="140"/>
    <col min="5889" max="5891" width="9.140625" style="140" customWidth="1"/>
    <col min="5892" max="5892" width="22.7109375" style="140" customWidth="1"/>
    <col min="5893" max="5893" width="19.5703125" style="140" customWidth="1"/>
    <col min="5894" max="5894" width="3.28515625" style="140" customWidth="1"/>
    <col min="5895" max="5895" width="20" style="140" customWidth="1"/>
    <col min="5896" max="5896" width="8.7109375" style="140" customWidth="1"/>
    <col min="5897" max="5897" width="7.28515625" style="140" customWidth="1"/>
    <col min="5898" max="5898" width="3.28515625" style="140" customWidth="1"/>
    <col min="5899" max="5899" width="19" style="140" customWidth="1"/>
    <col min="5900" max="5900" width="27.7109375" style="140" customWidth="1"/>
    <col min="5901" max="5901" width="6.85546875" style="140" customWidth="1"/>
    <col min="5902" max="5902" width="12" style="140" customWidth="1"/>
    <col min="5903" max="5903" width="9.140625" style="140" customWidth="1"/>
    <col min="5904" max="5904" width="9.85546875" style="140" bestFit="1" customWidth="1"/>
    <col min="5905" max="6144" width="9.140625" style="140"/>
    <col min="6145" max="6147" width="9.140625" style="140" customWidth="1"/>
    <col min="6148" max="6148" width="22.7109375" style="140" customWidth="1"/>
    <col min="6149" max="6149" width="19.5703125" style="140" customWidth="1"/>
    <col min="6150" max="6150" width="3.28515625" style="140" customWidth="1"/>
    <col min="6151" max="6151" width="20" style="140" customWidth="1"/>
    <col min="6152" max="6152" width="8.7109375" style="140" customWidth="1"/>
    <col min="6153" max="6153" width="7.28515625" style="140" customWidth="1"/>
    <col min="6154" max="6154" width="3.28515625" style="140" customWidth="1"/>
    <col min="6155" max="6155" width="19" style="140" customWidth="1"/>
    <col min="6156" max="6156" width="27.7109375" style="140" customWidth="1"/>
    <col min="6157" max="6157" width="6.85546875" style="140" customWidth="1"/>
    <col min="6158" max="6158" width="12" style="140" customWidth="1"/>
    <col min="6159" max="6159" width="9.140625" style="140" customWidth="1"/>
    <col min="6160" max="6160" width="9.85546875" style="140" bestFit="1" customWidth="1"/>
    <col min="6161" max="6400" width="9.140625" style="140"/>
    <col min="6401" max="6403" width="9.140625" style="140" customWidth="1"/>
    <col min="6404" max="6404" width="22.7109375" style="140" customWidth="1"/>
    <col min="6405" max="6405" width="19.5703125" style="140" customWidth="1"/>
    <col min="6406" max="6406" width="3.28515625" style="140" customWidth="1"/>
    <col min="6407" max="6407" width="20" style="140" customWidth="1"/>
    <col min="6408" max="6408" width="8.7109375" style="140" customWidth="1"/>
    <col min="6409" max="6409" width="7.28515625" style="140" customWidth="1"/>
    <col min="6410" max="6410" width="3.28515625" style="140" customWidth="1"/>
    <col min="6411" max="6411" width="19" style="140" customWidth="1"/>
    <col min="6412" max="6412" width="27.7109375" style="140" customWidth="1"/>
    <col min="6413" max="6413" width="6.85546875" style="140" customWidth="1"/>
    <col min="6414" max="6414" width="12" style="140" customWidth="1"/>
    <col min="6415" max="6415" width="9.140625" style="140" customWidth="1"/>
    <col min="6416" max="6416" width="9.85546875" style="140" bestFit="1" customWidth="1"/>
    <col min="6417" max="6656" width="9.140625" style="140"/>
    <col min="6657" max="6659" width="9.140625" style="140" customWidth="1"/>
    <col min="6660" max="6660" width="22.7109375" style="140" customWidth="1"/>
    <col min="6661" max="6661" width="19.5703125" style="140" customWidth="1"/>
    <col min="6662" max="6662" width="3.28515625" style="140" customWidth="1"/>
    <col min="6663" max="6663" width="20" style="140" customWidth="1"/>
    <col min="6664" max="6664" width="8.7109375" style="140" customWidth="1"/>
    <col min="6665" max="6665" width="7.28515625" style="140" customWidth="1"/>
    <col min="6666" max="6666" width="3.28515625" style="140" customWidth="1"/>
    <col min="6667" max="6667" width="19" style="140" customWidth="1"/>
    <col min="6668" max="6668" width="27.7109375" style="140" customWidth="1"/>
    <col min="6669" max="6669" width="6.85546875" style="140" customWidth="1"/>
    <col min="6670" max="6670" width="12" style="140" customWidth="1"/>
    <col min="6671" max="6671" width="9.140625" style="140" customWidth="1"/>
    <col min="6672" max="6672" width="9.85546875" style="140" bestFit="1" customWidth="1"/>
    <col min="6673" max="6912" width="9.140625" style="140"/>
    <col min="6913" max="6915" width="9.140625" style="140" customWidth="1"/>
    <col min="6916" max="6916" width="22.7109375" style="140" customWidth="1"/>
    <col min="6917" max="6917" width="19.5703125" style="140" customWidth="1"/>
    <col min="6918" max="6918" width="3.28515625" style="140" customWidth="1"/>
    <col min="6919" max="6919" width="20" style="140" customWidth="1"/>
    <col min="6920" max="6920" width="8.7109375" style="140" customWidth="1"/>
    <col min="6921" max="6921" width="7.28515625" style="140" customWidth="1"/>
    <col min="6922" max="6922" width="3.28515625" style="140" customWidth="1"/>
    <col min="6923" max="6923" width="19" style="140" customWidth="1"/>
    <col min="6924" max="6924" width="27.7109375" style="140" customWidth="1"/>
    <col min="6925" max="6925" width="6.85546875" style="140" customWidth="1"/>
    <col min="6926" max="6926" width="12" style="140" customWidth="1"/>
    <col min="6927" max="6927" width="9.140625" style="140" customWidth="1"/>
    <col min="6928" max="6928" width="9.85546875" style="140" bestFit="1" customWidth="1"/>
    <col min="6929" max="7168" width="9.140625" style="140"/>
    <col min="7169" max="7171" width="9.140625" style="140" customWidth="1"/>
    <col min="7172" max="7172" width="22.7109375" style="140" customWidth="1"/>
    <col min="7173" max="7173" width="19.5703125" style="140" customWidth="1"/>
    <col min="7174" max="7174" width="3.28515625" style="140" customWidth="1"/>
    <col min="7175" max="7175" width="20" style="140" customWidth="1"/>
    <col min="7176" max="7176" width="8.7109375" style="140" customWidth="1"/>
    <col min="7177" max="7177" width="7.28515625" style="140" customWidth="1"/>
    <col min="7178" max="7178" width="3.28515625" style="140" customWidth="1"/>
    <col min="7179" max="7179" width="19" style="140" customWidth="1"/>
    <col min="7180" max="7180" width="27.7109375" style="140" customWidth="1"/>
    <col min="7181" max="7181" width="6.85546875" style="140" customWidth="1"/>
    <col min="7182" max="7182" width="12" style="140" customWidth="1"/>
    <col min="7183" max="7183" width="9.140625" style="140" customWidth="1"/>
    <col min="7184" max="7184" width="9.85546875" style="140" bestFit="1" customWidth="1"/>
    <col min="7185" max="7424" width="9.140625" style="140"/>
    <col min="7425" max="7427" width="9.140625" style="140" customWidth="1"/>
    <col min="7428" max="7428" width="22.7109375" style="140" customWidth="1"/>
    <col min="7429" max="7429" width="19.5703125" style="140" customWidth="1"/>
    <col min="7430" max="7430" width="3.28515625" style="140" customWidth="1"/>
    <col min="7431" max="7431" width="20" style="140" customWidth="1"/>
    <col min="7432" max="7432" width="8.7109375" style="140" customWidth="1"/>
    <col min="7433" max="7433" width="7.28515625" style="140" customWidth="1"/>
    <col min="7434" max="7434" width="3.28515625" style="140" customWidth="1"/>
    <col min="7435" max="7435" width="19" style="140" customWidth="1"/>
    <col min="7436" max="7436" width="27.7109375" style="140" customWidth="1"/>
    <col min="7437" max="7437" width="6.85546875" style="140" customWidth="1"/>
    <col min="7438" max="7438" width="12" style="140" customWidth="1"/>
    <col min="7439" max="7439" width="9.140625" style="140" customWidth="1"/>
    <col min="7440" max="7440" width="9.85546875" style="140" bestFit="1" customWidth="1"/>
    <col min="7441" max="7680" width="9.140625" style="140"/>
    <col min="7681" max="7683" width="9.140625" style="140" customWidth="1"/>
    <col min="7684" max="7684" width="22.7109375" style="140" customWidth="1"/>
    <col min="7685" max="7685" width="19.5703125" style="140" customWidth="1"/>
    <col min="7686" max="7686" width="3.28515625" style="140" customWidth="1"/>
    <col min="7687" max="7687" width="20" style="140" customWidth="1"/>
    <col min="7688" max="7688" width="8.7109375" style="140" customWidth="1"/>
    <col min="7689" max="7689" width="7.28515625" style="140" customWidth="1"/>
    <col min="7690" max="7690" width="3.28515625" style="140" customWidth="1"/>
    <col min="7691" max="7691" width="19" style="140" customWidth="1"/>
    <col min="7692" max="7692" width="27.7109375" style="140" customWidth="1"/>
    <col min="7693" max="7693" width="6.85546875" style="140" customWidth="1"/>
    <col min="7694" max="7694" width="12" style="140" customWidth="1"/>
    <col min="7695" max="7695" width="9.140625" style="140" customWidth="1"/>
    <col min="7696" max="7696" width="9.85546875" style="140" bestFit="1" customWidth="1"/>
    <col min="7697" max="7936" width="9.140625" style="140"/>
    <col min="7937" max="7939" width="9.140625" style="140" customWidth="1"/>
    <col min="7940" max="7940" width="22.7109375" style="140" customWidth="1"/>
    <col min="7941" max="7941" width="19.5703125" style="140" customWidth="1"/>
    <col min="7942" max="7942" width="3.28515625" style="140" customWidth="1"/>
    <col min="7943" max="7943" width="20" style="140" customWidth="1"/>
    <col min="7944" max="7944" width="8.7109375" style="140" customWidth="1"/>
    <col min="7945" max="7945" width="7.28515625" style="140" customWidth="1"/>
    <col min="7946" max="7946" width="3.28515625" style="140" customWidth="1"/>
    <col min="7947" max="7947" width="19" style="140" customWidth="1"/>
    <col min="7948" max="7948" width="27.7109375" style="140" customWidth="1"/>
    <col min="7949" max="7949" width="6.85546875" style="140" customWidth="1"/>
    <col min="7950" max="7950" width="12" style="140" customWidth="1"/>
    <col min="7951" max="7951" width="9.140625" style="140" customWidth="1"/>
    <col min="7952" max="7952" width="9.85546875" style="140" bestFit="1" customWidth="1"/>
    <col min="7953" max="8192" width="9.140625" style="140"/>
    <col min="8193" max="8195" width="9.140625" style="140" customWidth="1"/>
    <col min="8196" max="8196" width="22.7109375" style="140" customWidth="1"/>
    <col min="8197" max="8197" width="19.5703125" style="140" customWidth="1"/>
    <col min="8198" max="8198" width="3.28515625" style="140" customWidth="1"/>
    <col min="8199" max="8199" width="20" style="140" customWidth="1"/>
    <col min="8200" max="8200" width="8.7109375" style="140" customWidth="1"/>
    <col min="8201" max="8201" width="7.28515625" style="140" customWidth="1"/>
    <col min="8202" max="8202" width="3.28515625" style="140" customWidth="1"/>
    <col min="8203" max="8203" width="19" style="140" customWidth="1"/>
    <col min="8204" max="8204" width="27.7109375" style="140" customWidth="1"/>
    <col min="8205" max="8205" width="6.85546875" style="140" customWidth="1"/>
    <col min="8206" max="8206" width="12" style="140" customWidth="1"/>
    <col min="8207" max="8207" width="9.140625" style="140" customWidth="1"/>
    <col min="8208" max="8208" width="9.85546875" style="140" bestFit="1" customWidth="1"/>
    <col min="8209" max="8448" width="9.140625" style="140"/>
    <col min="8449" max="8451" width="9.140625" style="140" customWidth="1"/>
    <col min="8452" max="8452" width="22.7109375" style="140" customWidth="1"/>
    <col min="8453" max="8453" width="19.5703125" style="140" customWidth="1"/>
    <col min="8454" max="8454" width="3.28515625" style="140" customWidth="1"/>
    <col min="8455" max="8455" width="20" style="140" customWidth="1"/>
    <col min="8456" max="8456" width="8.7109375" style="140" customWidth="1"/>
    <col min="8457" max="8457" width="7.28515625" style="140" customWidth="1"/>
    <col min="8458" max="8458" width="3.28515625" style="140" customWidth="1"/>
    <col min="8459" max="8459" width="19" style="140" customWidth="1"/>
    <col min="8460" max="8460" width="27.7109375" style="140" customWidth="1"/>
    <col min="8461" max="8461" width="6.85546875" style="140" customWidth="1"/>
    <col min="8462" max="8462" width="12" style="140" customWidth="1"/>
    <col min="8463" max="8463" width="9.140625" style="140" customWidth="1"/>
    <col min="8464" max="8464" width="9.85546875" style="140" bestFit="1" customWidth="1"/>
    <col min="8465" max="8704" width="9.140625" style="140"/>
    <col min="8705" max="8707" width="9.140625" style="140" customWidth="1"/>
    <col min="8708" max="8708" width="22.7109375" style="140" customWidth="1"/>
    <col min="8709" max="8709" width="19.5703125" style="140" customWidth="1"/>
    <col min="8710" max="8710" width="3.28515625" style="140" customWidth="1"/>
    <col min="8711" max="8711" width="20" style="140" customWidth="1"/>
    <col min="8712" max="8712" width="8.7109375" style="140" customWidth="1"/>
    <col min="8713" max="8713" width="7.28515625" style="140" customWidth="1"/>
    <col min="8714" max="8714" width="3.28515625" style="140" customWidth="1"/>
    <col min="8715" max="8715" width="19" style="140" customWidth="1"/>
    <col min="8716" max="8716" width="27.7109375" style="140" customWidth="1"/>
    <col min="8717" max="8717" width="6.85546875" style="140" customWidth="1"/>
    <col min="8718" max="8718" width="12" style="140" customWidth="1"/>
    <col min="8719" max="8719" width="9.140625" style="140" customWidth="1"/>
    <col min="8720" max="8720" width="9.85546875" style="140" bestFit="1" customWidth="1"/>
    <col min="8721" max="8960" width="9.140625" style="140"/>
    <col min="8961" max="8963" width="9.140625" style="140" customWidth="1"/>
    <col min="8964" max="8964" width="22.7109375" style="140" customWidth="1"/>
    <col min="8965" max="8965" width="19.5703125" style="140" customWidth="1"/>
    <col min="8966" max="8966" width="3.28515625" style="140" customWidth="1"/>
    <col min="8967" max="8967" width="20" style="140" customWidth="1"/>
    <col min="8968" max="8968" width="8.7109375" style="140" customWidth="1"/>
    <col min="8969" max="8969" width="7.28515625" style="140" customWidth="1"/>
    <col min="8970" max="8970" width="3.28515625" style="140" customWidth="1"/>
    <col min="8971" max="8971" width="19" style="140" customWidth="1"/>
    <col min="8972" max="8972" width="27.7109375" style="140" customWidth="1"/>
    <col min="8973" max="8973" width="6.85546875" style="140" customWidth="1"/>
    <col min="8974" max="8974" width="12" style="140" customWidth="1"/>
    <col min="8975" max="8975" width="9.140625" style="140" customWidth="1"/>
    <col min="8976" max="8976" width="9.85546875" style="140" bestFit="1" customWidth="1"/>
    <col min="8977" max="9216" width="9.140625" style="140"/>
    <col min="9217" max="9219" width="9.140625" style="140" customWidth="1"/>
    <col min="9220" max="9220" width="22.7109375" style="140" customWidth="1"/>
    <col min="9221" max="9221" width="19.5703125" style="140" customWidth="1"/>
    <col min="9222" max="9222" width="3.28515625" style="140" customWidth="1"/>
    <col min="9223" max="9223" width="20" style="140" customWidth="1"/>
    <col min="9224" max="9224" width="8.7109375" style="140" customWidth="1"/>
    <col min="9225" max="9225" width="7.28515625" style="140" customWidth="1"/>
    <col min="9226" max="9226" width="3.28515625" style="140" customWidth="1"/>
    <col min="9227" max="9227" width="19" style="140" customWidth="1"/>
    <col min="9228" max="9228" width="27.7109375" style="140" customWidth="1"/>
    <col min="9229" max="9229" width="6.85546875" style="140" customWidth="1"/>
    <col min="9230" max="9230" width="12" style="140" customWidth="1"/>
    <col min="9231" max="9231" width="9.140625" style="140" customWidth="1"/>
    <col min="9232" max="9232" width="9.85546875" style="140" bestFit="1" customWidth="1"/>
    <col min="9233" max="9472" width="9.140625" style="140"/>
    <col min="9473" max="9475" width="9.140625" style="140" customWidth="1"/>
    <col min="9476" max="9476" width="22.7109375" style="140" customWidth="1"/>
    <col min="9477" max="9477" width="19.5703125" style="140" customWidth="1"/>
    <col min="9478" max="9478" width="3.28515625" style="140" customWidth="1"/>
    <col min="9479" max="9479" width="20" style="140" customWidth="1"/>
    <col min="9480" max="9480" width="8.7109375" style="140" customWidth="1"/>
    <col min="9481" max="9481" width="7.28515625" style="140" customWidth="1"/>
    <col min="9482" max="9482" width="3.28515625" style="140" customWidth="1"/>
    <col min="9483" max="9483" width="19" style="140" customWidth="1"/>
    <col min="9484" max="9484" width="27.7109375" style="140" customWidth="1"/>
    <col min="9485" max="9485" width="6.85546875" style="140" customWidth="1"/>
    <col min="9486" max="9486" width="12" style="140" customWidth="1"/>
    <col min="9487" max="9487" width="9.140625" style="140" customWidth="1"/>
    <col min="9488" max="9488" width="9.85546875" style="140" bestFit="1" customWidth="1"/>
    <col min="9489" max="9728" width="9.140625" style="140"/>
    <col min="9729" max="9731" width="9.140625" style="140" customWidth="1"/>
    <col min="9732" max="9732" width="22.7109375" style="140" customWidth="1"/>
    <col min="9733" max="9733" width="19.5703125" style="140" customWidth="1"/>
    <col min="9734" max="9734" width="3.28515625" style="140" customWidth="1"/>
    <col min="9735" max="9735" width="20" style="140" customWidth="1"/>
    <col min="9736" max="9736" width="8.7109375" style="140" customWidth="1"/>
    <col min="9737" max="9737" width="7.28515625" style="140" customWidth="1"/>
    <col min="9738" max="9738" width="3.28515625" style="140" customWidth="1"/>
    <col min="9739" max="9739" width="19" style="140" customWidth="1"/>
    <col min="9740" max="9740" width="27.7109375" style="140" customWidth="1"/>
    <col min="9741" max="9741" width="6.85546875" style="140" customWidth="1"/>
    <col min="9742" max="9742" width="12" style="140" customWidth="1"/>
    <col min="9743" max="9743" width="9.140625" style="140" customWidth="1"/>
    <col min="9744" max="9744" width="9.85546875" style="140" bestFit="1" customWidth="1"/>
    <col min="9745" max="9984" width="9.140625" style="140"/>
    <col min="9985" max="9987" width="9.140625" style="140" customWidth="1"/>
    <col min="9988" max="9988" width="22.7109375" style="140" customWidth="1"/>
    <col min="9989" max="9989" width="19.5703125" style="140" customWidth="1"/>
    <col min="9990" max="9990" width="3.28515625" style="140" customWidth="1"/>
    <col min="9991" max="9991" width="20" style="140" customWidth="1"/>
    <col min="9992" max="9992" width="8.7109375" style="140" customWidth="1"/>
    <col min="9993" max="9993" width="7.28515625" style="140" customWidth="1"/>
    <col min="9994" max="9994" width="3.28515625" style="140" customWidth="1"/>
    <col min="9995" max="9995" width="19" style="140" customWidth="1"/>
    <col min="9996" max="9996" width="27.7109375" style="140" customWidth="1"/>
    <col min="9997" max="9997" width="6.85546875" style="140" customWidth="1"/>
    <col min="9998" max="9998" width="12" style="140" customWidth="1"/>
    <col min="9999" max="9999" width="9.140625" style="140" customWidth="1"/>
    <col min="10000" max="10000" width="9.85546875" style="140" bestFit="1" customWidth="1"/>
    <col min="10001" max="10240" width="9.140625" style="140"/>
    <col min="10241" max="10243" width="9.140625" style="140" customWidth="1"/>
    <col min="10244" max="10244" width="22.7109375" style="140" customWidth="1"/>
    <col min="10245" max="10245" width="19.5703125" style="140" customWidth="1"/>
    <col min="10246" max="10246" width="3.28515625" style="140" customWidth="1"/>
    <col min="10247" max="10247" width="20" style="140" customWidth="1"/>
    <col min="10248" max="10248" width="8.7109375" style="140" customWidth="1"/>
    <col min="10249" max="10249" width="7.28515625" style="140" customWidth="1"/>
    <col min="10250" max="10250" width="3.28515625" style="140" customWidth="1"/>
    <col min="10251" max="10251" width="19" style="140" customWidth="1"/>
    <col min="10252" max="10252" width="27.7109375" style="140" customWidth="1"/>
    <col min="10253" max="10253" width="6.85546875" style="140" customWidth="1"/>
    <col min="10254" max="10254" width="12" style="140" customWidth="1"/>
    <col min="10255" max="10255" width="9.140625" style="140" customWidth="1"/>
    <col min="10256" max="10256" width="9.85546875" style="140" bestFit="1" customWidth="1"/>
    <col min="10257" max="10496" width="9.140625" style="140"/>
    <col min="10497" max="10499" width="9.140625" style="140" customWidth="1"/>
    <col min="10500" max="10500" width="22.7109375" style="140" customWidth="1"/>
    <col min="10501" max="10501" width="19.5703125" style="140" customWidth="1"/>
    <col min="10502" max="10502" width="3.28515625" style="140" customWidth="1"/>
    <col min="10503" max="10503" width="20" style="140" customWidth="1"/>
    <col min="10504" max="10504" width="8.7109375" style="140" customWidth="1"/>
    <col min="10505" max="10505" width="7.28515625" style="140" customWidth="1"/>
    <col min="10506" max="10506" width="3.28515625" style="140" customWidth="1"/>
    <col min="10507" max="10507" width="19" style="140" customWidth="1"/>
    <col min="10508" max="10508" width="27.7109375" style="140" customWidth="1"/>
    <col min="10509" max="10509" width="6.85546875" style="140" customWidth="1"/>
    <col min="10510" max="10510" width="12" style="140" customWidth="1"/>
    <col min="10511" max="10511" width="9.140625" style="140" customWidth="1"/>
    <col min="10512" max="10512" width="9.85546875" style="140" bestFit="1" customWidth="1"/>
    <col min="10513" max="10752" width="9.140625" style="140"/>
    <col min="10753" max="10755" width="9.140625" style="140" customWidth="1"/>
    <col min="10756" max="10756" width="22.7109375" style="140" customWidth="1"/>
    <col min="10757" max="10757" width="19.5703125" style="140" customWidth="1"/>
    <col min="10758" max="10758" width="3.28515625" style="140" customWidth="1"/>
    <col min="10759" max="10759" width="20" style="140" customWidth="1"/>
    <col min="10760" max="10760" width="8.7109375" style="140" customWidth="1"/>
    <col min="10761" max="10761" width="7.28515625" style="140" customWidth="1"/>
    <col min="10762" max="10762" width="3.28515625" style="140" customWidth="1"/>
    <col min="10763" max="10763" width="19" style="140" customWidth="1"/>
    <col min="10764" max="10764" width="27.7109375" style="140" customWidth="1"/>
    <col min="10765" max="10765" width="6.85546875" style="140" customWidth="1"/>
    <col min="10766" max="10766" width="12" style="140" customWidth="1"/>
    <col min="10767" max="10767" width="9.140625" style="140" customWidth="1"/>
    <col min="10768" max="10768" width="9.85546875" style="140" bestFit="1" customWidth="1"/>
    <col min="10769" max="11008" width="9.140625" style="140"/>
    <col min="11009" max="11011" width="9.140625" style="140" customWidth="1"/>
    <col min="11012" max="11012" width="22.7109375" style="140" customWidth="1"/>
    <col min="11013" max="11013" width="19.5703125" style="140" customWidth="1"/>
    <col min="11014" max="11014" width="3.28515625" style="140" customWidth="1"/>
    <col min="11015" max="11015" width="20" style="140" customWidth="1"/>
    <col min="11016" max="11016" width="8.7109375" style="140" customWidth="1"/>
    <col min="11017" max="11017" width="7.28515625" style="140" customWidth="1"/>
    <col min="11018" max="11018" width="3.28515625" style="140" customWidth="1"/>
    <col min="11019" max="11019" width="19" style="140" customWidth="1"/>
    <col min="11020" max="11020" width="27.7109375" style="140" customWidth="1"/>
    <col min="11021" max="11021" width="6.85546875" style="140" customWidth="1"/>
    <col min="11022" max="11022" width="12" style="140" customWidth="1"/>
    <col min="11023" max="11023" width="9.140625" style="140" customWidth="1"/>
    <col min="11024" max="11024" width="9.85546875" style="140" bestFit="1" customWidth="1"/>
    <col min="11025" max="11264" width="9.140625" style="140"/>
    <col min="11265" max="11267" width="9.140625" style="140" customWidth="1"/>
    <col min="11268" max="11268" width="22.7109375" style="140" customWidth="1"/>
    <col min="11269" max="11269" width="19.5703125" style="140" customWidth="1"/>
    <col min="11270" max="11270" width="3.28515625" style="140" customWidth="1"/>
    <col min="11271" max="11271" width="20" style="140" customWidth="1"/>
    <col min="11272" max="11272" width="8.7109375" style="140" customWidth="1"/>
    <col min="11273" max="11273" width="7.28515625" style="140" customWidth="1"/>
    <col min="11274" max="11274" width="3.28515625" style="140" customWidth="1"/>
    <col min="11275" max="11275" width="19" style="140" customWidth="1"/>
    <col min="11276" max="11276" width="27.7109375" style="140" customWidth="1"/>
    <col min="11277" max="11277" width="6.85546875" style="140" customWidth="1"/>
    <col min="11278" max="11278" width="12" style="140" customWidth="1"/>
    <col min="11279" max="11279" width="9.140625" style="140" customWidth="1"/>
    <col min="11280" max="11280" width="9.85546875" style="140" bestFit="1" customWidth="1"/>
    <col min="11281" max="11520" width="9.140625" style="140"/>
    <col min="11521" max="11523" width="9.140625" style="140" customWidth="1"/>
    <col min="11524" max="11524" width="22.7109375" style="140" customWidth="1"/>
    <col min="11525" max="11525" width="19.5703125" style="140" customWidth="1"/>
    <col min="11526" max="11526" width="3.28515625" style="140" customWidth="1"/>
    <col min="11527" max="11527" width="20" style="140" customWidth="1"/>
    <col min="11528" max="11528" width="8.7109375" style="140" customWidth="1"/>
    <col min="11529" max="11529" width="7.28515625" style="140" customWidth="1"/>
    <col min="11530" max="11530" width="3.28515625" style="140" customWidth="1"/>
    <col min="11531" max="11531" width="19" style="140" customWidth="1"/>
    <col min="11532" max="11532" width="27.7109375" style="140" customWidth="1"/>
    <col min="11533" max="11533" width="6.85546875" style="140" customWidth="1"/>
    <col min="11534" max="11534" width="12" style="140" customWidth="1"/>
    <col min="11535" max="11535" width="9.140625" style="140" customWidth="1"/>
    <col min="11536" max="11536" width="9.85546875" style="140" bestFit="1" customWidth="1"/>
    <col min="11537" max="11776" width="9.140625" style="140"/>
    <col min="11777" max="11779" width="9.140625" style="140" customWidth="1"/>
    <col min="11780" max="11780" width="22.7109375" style="140" customWidth="1"/>
    <col min="11781" max="11781" width="19.5703125" style="140" customWidth="1"/>
    <col min="11782" max="11782" width="3.28515625" style="140" customWidth="1"/>
    <col min="11783" max="11783" width="20" style="140" customWidth="1"/>
    <col min="11784" max="11784" width="8.7109375" style="140" customWidth="1"/>
    <col min="11785" max="11785" width="7.28515625" style="140" customWidth="1"/>
    <col min="11786" max="11786" width="3.28515625" style="140" customWidth="1"/>
    <col min="11787" max="11787" width="19" style="140" customWidth="1"/>
    <col min="11788" max="11788" width="27.7109375" style="140" customWidth="1"/>
    <col min="11789" max="11789" width="6.85546875" style="140" customWidth="1"/>
    <col min="11790" max="11790" width="12" style="140" customWidth="1"/>
    <col min="11791" max="11791" width="9.140625" style="140" customWidth="1"/>
    <col min="11792" max="11792" width="9.85546875" style="140" bestFit="1" customWidth="1"/>
    <col min="11793" max="12032" width="9.140625" style="140"/>
    <col min="12033" max="12035" width="9.140625" style="140" customWidth="1"/>
    <col min="12036" max="12036" width="22.7109375" style="140" customWidth="1"/>
    <col min="12037" max="12037" width="19.5703125" style="140" customWidth="1"/>
    <col min="12038" max="12038" width="3.28515625" style="140" customWidth="1"/>
    <col min="12039" max="12039" width="20" style="140" customWidth="1"/>
    <col min="12040" max="12040" width="8.7109375" style="140" customWidth="1"/>
    <col min="12041" max="12041" width="7.28515625" style="140" customWidth="1"/>
    <col min="12042" max="12042" width="3.28515625" style="140" customWidth="1"/>
    <col min="12043" max="12043" width="19" style="140" customWidth="1"/>
    <col min="12044" max="12044" width="27.7109375" style="140" customWidth="1"/>
    <col min="12045" max="12045" width="6.85546875" style="140" customWidth="1"/>
    <col min="12046" max="12046" width="12" style="140" customWidth="1"/>
    <col min="12047" max="12047" width="9.140625" style="140" customWidth="1"/>
    <col min="12048" max="12048" width="9.85546875" style="140" bestFit="1" customWidth="1"/>
    <col min="12049" max="12288" width="9.140625" style="140"/>
    <col min="12289" max="12291" width="9.140625" style="140" customWidth="1"/>
    <col min="12292" max="12292" width="22.7109375" style="140" customWidth="1"/>
    <col min="12293" max="12293" width="19.5703125" style="140" customWidth="1"/>
    <col min="12294" max="12294" width="3.28515625" style="140" customWidth="1"/>
    <col min="12295" max="12295" width="20" style="140" customWidth="1"/>
    <col min="12296" max="12296" width="8.7109375" style="140" customWidth="1"/>
    <col min="12297" max="12297" width="7.28515625" style="140" customWidth="1"/>
    <col min="12298" max="12298" width="3.28515625" style="140" customWidth="1"/>
    <col min="12299" max="12299" width="19" style="140" customWidth="1"/>
    <col min="12300" max="12300" width="27.7109375" style="140" customWidth="1"/>
    <col min="12301" max="12301" width="6.85546875" style="140" customWidth="1"/>
    <col min="12302" max="12302" width="12" style="140" customWidth="1"/>
    <col min="12303" max="12303" width="9.140625" style="140" customWidth="1"/>
    <col min="12304" max="12304" width="9.85546875" style="140" bestFit="1" customWidth="1"/>
    <col min="12305" max="12544" width="9.140625" style="140"/>
    <col min="12545" max="12547" width="9.140625" style="140" customWidth="1"/>
    <col min="12548" max="12548" width="22.7109375" style="140" customWidth="1"/>
    <col min="12549" max="12549" width="19.5703125" style="140" customWidth="1"/>
    <col min="12550" max="12550" width="3.28515625" style="140" customWidth="1"/>
    <col min="12551" max="12551" width="20" style="140" customWidth="1"/>
    <col min="12552" max="12552" width="8.7109375" style="140" customWidth="1"/>
    <col min="12553" max="12553" width="7.28515625" style="140" customWidth="1"/>
    <col min="12554" max="12554" width="3.28515625" style="140" customWidth="1"/>
    <col min="12555" max="12555" width="19" style="140" customWidth="1"/>
    <col min="12556" max="12556" width="27.7109375" style="140" customWidth="1"/>
    <col min="12557" max="12557" width="6.85546875" style="140" customWidth="1"/>
    <col min="12558" max="12558" width="12" style="140" customWidth="1"/>
    <col min="12559" max="12559" width="9.140625" style="140" customWidth="1"/>
    <col min="12560" max="12560" width="9.85546875" style="140" bestFit="1" customWidth="1"/>
    <col min="12561" max="12800" width="9.140625" style="140"/>
    <col min="12801" max="12803" width="9.140625" style="140" customWidth="1"/>
    <col min="12804" max="12804" width="22.7109375" style="140" customWidth="1"/>
    <col min="12805" max="12805" width="19.5703125" style="140" customWidth="1"/>
    <col min="12806" max="12806" width="3.28515625" style="140" customWidth="1"/>
    <col min="12807" max="12807" width="20" style="140" customWidth="1"/>
    <col min="12808" max="12808" width="8.7109375" style="140" customWidth="1"/>
    <col min="12809" max="12809" width="7.28515625" style="140" customWidth="1"/>
    <col min="12810" max="12810" width="3.28515625" style="140" customWidth="1"/>
    <col min="12811" max="12811" width="19" style="140" customWidth="1"/>
    <col min="12812" max="12812" width="27.7109375" style="140" customWidth="1"/>
    <col min="12813" max="12813" width="6.85546875" style="140" customWidth="1"/>
    <col min="12814" max="12814" width="12" style="140" customWidth="1"/>
    <col min="12815" max="12815" width="9.140625" style="140" customWidth="1"/>
    <col min="12816" max="12816" width="9.85546875" style="140" bestFit="1" customWidth="1"/>
    <col min="12817" max="13056" width="9.140625" style="140"/>
    <col min="13057" max="13059" width="9.140625" style="140" customWidth="1"/>
    <col min="13060" max="13060" width="22.7109375" style="140" customWidth="1"/>
    <col min="13061" max="13061" width="19.5703125" style="140" customWidth="1"/>
    <col min="13062" max="13062" width="3.28515625" style="140" customWidth="1"/>
    <col min="13063" max="13063" width="20" style="140" customWidth="1"/>
    <col min="13064" max="13064" width="8.7109375" style="140" customWidth="1"/>
    <col min="13065" max="13065" width="7.28515625" style="140" customWidth="1"/>
    <col min="13066" max="13066" width="3.28515625" style="140" customWidth="1"/>
    <col min="13067" max="13067" width="19" style="140" customWidth="1"/>
    <col min="13068" max="13068" width="27.7109375" style="140" customWidth="1"/>
    <col min="13069" max="13069" width="6.85546875" style="140" customWidth="1"/>
    <col min="13070" max="13070" width="12" style="140" customWidth="1"/>
    <col min="13071" max="13071" width="9.140625" style="140" customWidth="1"/>
    <col min="13072" max="13072" width="9.85546875" style="140" bestFit="1" customWidth="1"/>
    <col min="13073" max="13312" width="9.140625" style="140"/>
    <col min="13313" max="13315" width="9.140625" style="140" customWidth="1"/>
    <col min="13316" max="13316" width="22.7109375" style="140" customWidth="1"/>
    <col min="13317" max="13317" width="19.5703125" style="140" customWidth="1"/>
    <col min="13318" max="13318" width="3.28515625" style="140" customWidth="1"/>
    <col min="13319" max="13319" width="20" style="140" customWidth="1"/>
    <col min="13320" max="13320" width="8.7109375" style="140" customWidth="1"/>
    <col min="13321" max="13321" width="7.28515625" style="140" customWidth="1"/>
    <col min="13322" max="13322" width="3.28515625" style="140" customWidth="1"/>
    <col min="13323" max="13323" width="19" style="140" customWidth="1"/>
    <col min="13324" max="13324" width="27.7109375" style="140" customWidth="1"/>
    <col min="13325" max="13325" width="6.85546875" style="140" customWidth="1"/>
    <col min="13326" max="13326" width="12" style="140" customWidth="1"/>
    <col min="13327" max="13327" width="9.140625" style="140" customWidth="1"/>
    <col min="13328" max="13328" width="9.85546875" style="140" bestFit="1" customWidth="1"/>
    <col min="13329" max="13568" width="9.140625" style="140"/>
    <col min="13569" max="13571" width="9.140625" style="140" customWidth="1"/>
    <col min="13572" max="13572" width="22.7109375" style="140" customWidth="1"/>
    <col min="13573" max="13573" width="19.5703125" style="140" customWidth="1"/>
    <col min="13574" max="13574" width="3.28515625" style="140" customWidth="1"/>
    <col min="13575" max="13575" width="20" style="140" customWidth="1"/>
    <col min="13576" max="13576" width="8.7109375" style="140" customWidth="1"/>
    <col min="13577" max="13577" width="7.28515625" style="140" customWidth="1"/>
    <col min="13578" max="13578" width="3.28515625" style="140" customWidth="1"/>
    <col min="13579" max="13579" width="19" style="140" customWidth="1"/>
    <col min="13580" max="13580" width="27.7109375" style="140" customWidth="1"/>
    <col min="13581" max="13581" width="6.85546875" style="140" customWidth="1"/>
    <col min="13582" max="13582" width="12" style="140" customWidth="1"/>
    <col min="13583" max="13583" width="9.140625" style="140" customWidth="1"/>
    <col min="13584" max="13584" width="9.85546875" style="140" bestFit="1" customWidth="1"/>
    <col min="13585" max="13824" width="9.140625" style="140"/>
    <col min="13825" max="13827" width="9.140625" style="140" customWidth="1"/>
    <col min="13828" max="13828" width="22.7109375" style="140" customWidth="1"/>
    <col min="13829" max="13829" width="19.5703125" style="140" customWidth="1"/>
    <col min="13830" max="13830" width="3.28515625" style="140" customWidth="1"/>
    <col min="13831" max="13831" width="20" style="140" customWidth="1"/>
    <col min="13832" max="13832" width="8.7109375" style="140" customWidth="1"/>
    <col min="13833" max="13833" width="7.28515625" style="140" customWidth="1"/>
    <col min="13834" max="13834" width="3.28515625" style="140" customWidth="1"/>
    <col min="13835" max="13835" width="19" style="140" customWidth="1"/>
    <col min="13836" max="13836" width="27.7109375" style="140" customWidth="1"/>
    <col min="13837" max="13837" width="6.85546875" style="140" customWidth="1"/>
    <col min="13838" max="13838" width="12" style="140" customWidth="1"/>
    <col min="13839" max="13839" width="9.140625" style="140" customWidth="1"/>
    <col min="13840" max="13840" width="9.85546875" style="140" bestFit="1" customWidth="1"/>
    <col min="13841" max="14080" width="9.140625" style="140"/>
    <col min="14081" max="14083" width="9.140625" style="140" customWidth="1"/>
    <col min="14084" max="14084" width="22.7109375" style="140" customWidth="1"/>
    <col min="14085" max="14085" width="19.5703125" style="140" customWidth="1"/>
    <col min="14086" max="14086" width="3.28515625" style="140" customWidth="1"/>
    <col min="14087" max="14087" width="20" style="140" customWidth="1"/>
    <col min="14088" max="14088" width="8.7109375" style="140" customWidth="1"/>
    <col min="14089" max="14089" width="7.28515625" style="140" customWidth="1"/>
    <col min="14090" max="14090" width="3.28515625" style="140" customWidth="1"/>
    <col min="14091" max="14091" width="19" style="140" customWidth="1"/>
    <col min="14092" max="14092" width="27.7109375" style="140" customWidth="1"/>
    <col min="14093" max="14093" width="6.85546875" style="140" customWidth="1"/>
    <col min="14094" max="14094" width="12" style="140" customWidth="1"/>
    <col min="14095" max="14095" width="9.140625" style="140" customWidth="1"/>
    <col min="14096" max="14096" width="9.85546875" style="140" bestFit="1" customWidth="1"/>
    <col min="14097" max="14336" width="9.140625" style="140"/>
    <col min="14337" max="14339" width="9.140625" style="140" customWidth="1"/>
    <col min="14340" max="14340" width="22.7109375" style="140" customWidth="1"/>
    <col min="14341" max="14341" width="19.5703125" style="140" customWidth="1"/>
    <col min="14342" max="14342" width="3.28515625" style="140" customWidth="1"/>
    <col min="14343" max="14343" width="20" style="140" customWidth="1"/>
    <col min="14344" max="14344" width="8.7109375" style="140" customWidth="1"/>
    <col min="14345" max="14345" width="7.28515625" style="140" customWidth="1"/>
    <col min="14346" max="14346" width="3.28515625" style="140" customWidth="1"/>
    <col min="14347" max="14347" width="19" style="140" customWidth="1"/>
    <col min="14348" max="14348" width="27.7109375" style="140" customWidth="1"/>
    <col min="14349" max="14349" width="6.85546875" style="140" customWidth="1"/>
    <col min="14350" max="14350" width="12" style="140" customWidth="1"/>
    <col min="14351" max="14351" width="9.140625" style="140" customWidth="1"/>
    <col min="14352" max="14352" width="9.85546875" style="140" bestFit="1" customWidth="1"/>
    <col min="14353" max="14592" width="9.140625" style="140"/>
    <col min="14593" max="14595" width="9.140625" style="140" customWidth="1"/>
    <col min="14596" max="14596" width="22.7109375" style="140" customWidth="1"/>
    <col min="14597" max="14597" width="19.5703125" style="140" customWidth="1"/>
    <col min="14598" max="14598" width="3.28515625" style="140" customWidth="1"/>
    <col min="14599" max="14599" width="20" style="140" customWidth="1"/>
    <col min="14600" max="14600" width="8.7109375" style="140" customWidth="1"/>
    <col min="14601" max="14601" width="7.28515625" style="140" customWidth="1"/>
    <col min="14602" max="14602" width="3.28515625" style="140" customWidth="1"/>
    <col min="14603" max="14603" width="19" style="140" customWidth="1"/>
    <col min="14604" max="14604" width="27.7109375" style="140" customWidth="1"/>
    <col min="14605" max="14605" width="6.85546875" style="140" customWidth="1"/>
    <col min="14606" max="14606" width="12" style="140" customWidth="1"/>
    <col min="14607" max="14607" width="9.140625" style="140" customWidth="1"/>
    <col min="14608" max="14608" width="9.85546875" style="140" bestFit="1" customWidth="1"/>
    <col min="14609" max="14848" width="9.140625" style="140"/>
    <col min="14849" max="14851" width="9.140625" style="140" customWidth="1"/>
    <col min="14852" max="14852" width="22.7109375" style="140" customWidth="1"/>
    <col min="14853" max="14853" width="19.5703125" style="140" customWidth="1"/>
    <col min="14854" max="14854" width="3.28515625" style="140" customWidth="1"/>
    <col min="14855" max="14855" width="20" style="140" customWidth="1"/>
    <col min="14856" max="14856" width="8.7109375" style="140" customWidth="1"/>
    <col min="14857" max="14857" width="7.28515625" style="140" customWidth="1"/>
    <col min="14858" max="14858" width="3.28515625" style="140" customWidth="1"/>
    <col min="14859" max="14859" width="19" style="140" customWidth="1"/>
    <col min="14860" max="14860" width="27.7109375" style="140" customWidth="1"/>
    <col min="14861" max="14861" width="6.85546875" style="140" customWidth="1"/>
    <col min="14862" max="14862" width="12" style="140" customWidth="1"/>
    <col min="14863" max="14863" width="9.140625" style="140" customWidth="1"/>
    <col min="14864" max="14864" width="9.85546875" style="140" bestFit="1" customWidth="1"/>
    <col min="14865" max="15104" width="9.140625" style="140"/>
    <col min="15105" max="15107" width="9.140625" style="140" customWidth="1"/>
    <col min="15108" max="15108" width="22.7109375" style="140" customWidth="1"/>
    <col min="15109" max="15109" width="19.5703125" style="140" customWidth="1"/>
    <col min="15110" max="15110" width="3.28515625" style="140" customWidth="1"/>
    <col min="15111" max="15111" width="20" style="140" customWidth="1"/>
    <col min="15112" max="15112" width="8.7109375" style="140" customWidth="1"/>
    <col min="15113" max="15113" width="7.28515625" style="140" customWidth="1"/>
    <col min="15114" max="15114" width="3.28515625" style="140" customWidth="1"/>
    <col min="15115" max="15115" width="19" style="140" customWidth="1"/>
    <col min="15116" max="15116" width="27.7109375" style="140" customWidth="1"/>
    <col min="15117" max="15117" width="6.85546875" style="140" customWidth="1"/>
    <col min="15118" max="15118" width="12" style="140" customWidth="1"/>
    <col min="15119" max="15119" width="9.140625" style="140" customWidth="1"/>
    <col min="15120" max="15120" width="9.85546875" style="140" bestFit="1" customWidth="1"/>
    <col min="15121" max="15360" width="9.140625" style="140"/>
    <col min="15361" max="15363" width="9.140625" style="140" customWidth="1"/>
    <col min="15364" max="15364" width="22.7109375" style="140" customWidth="1"/>
    <col min="15365" max="15365" width="19.5703125" style="140" customWidth="1"/>
    <col min="15366" max="15366" width="3.28515625" style="140" customWidth="1"/>
    <col min="15367" max="15367" width="20" style="140" customWidth="1"/>
    <col min="15368" max="15368" width="8.7109375" style="140" customWidth="1"/>
    <col min="15369" max="15369" width="7.28515625" style="140" customWidth="1"/>
    <col min="15370" max="15370" width="3.28515625" style="140" customWidth="1"/>
    <col min="15371" max="15371" width="19" style="140" customWidth="1"/>
    <col min="15372" max="15372" width="27.7109375" style="140" customWidth="1"/>
    <col min="15373" max="15373" width="6.85546875" style="140" customWidth="1"/>
    <col min="15374" max="15374" width="12" style="140" customWidth="1"/>
    <col min="15375" max="15375" width="9.140625" style="140" customWidth="1"/>
    <col min="15376" max="15376" width="9.85546875" style="140" bestFit="1" customWidth="1"/>
    <col min="15377" max="15616" width="9.140625" style="140"/>
    <col min="15617" max="15619" width="9.140625" style="140" customWidth="1"/>
    <col min="15620" max="15620" width="22.7109375" style="140" customWidth="1"/>
    <col min="15621" max="15621" width="19.5703125" style="140" customWidth="1"/>
    <col min="15622" max="15622" width="3.28515625" style="140" customWidth="1"/>
    <col min="15623" max="15623" width="20" style="140" customWidth="1"/>
    <col min="15624" max="15624" width="8.7109375" style="140" customWidth="1"/>
    <col min="15625" max="15625" width="7.28515625" style="140" customWidth="1"/>
    <col min="15626" max="15626" width="3.28515625" style="140" customWidth="1"/>
    <col min="15627" max="15627" width="19" style="140" customWidth="1"/>
    <col min="15628" max="15628" width="27.7109375" style="140" customWidth="1"/>
    <col min="15629" max="15629" width="6.85546875" style="140" customWidth="1"/>
    <col min="15630" max="15630" width="12" style="140" customWidth="1"/>
    <col min="15631" max="15631" width="9.140625" style="140" customWidth="1"/>
    <col min="15632" max="15632" width="9.85546875" style="140" bestFit="1" customWidth="1"/>
    <col min="15633" max="15872" width="9.140625" style="140"/>
    <col min="15873" max="15875" width="9.140625" style="140" customWidth="1"/>
    <col min="15876" max="15876" width="22.7109375" style="140" customWidth="1"/>
    <col min="15877" max="15877" width="19.5703125" style="140" customWidth="1"/>
    <col min="15878" max="15878" width="3.28515625" style="140" customWidth="1"/>
    <col min="15879" max="15879" width="20" style="140" customWidth="1"/>
    <col min="15880" max="15880" width="8.7109375" style="140" customWidth="1"/>
    <col min="15881" max="15881" width="7.28515625" style="140" customWidth="1"/>
    <col min="15882" max="15882" width="3.28515625" style="140" customWidth="1"/>
    <col min="15883" max="15883" width="19" style="140" customWidth="1"/>
    <col min="15884" max="15884" width="27.7109375" style="140" customWidth="1"/>
    <col min="15885" max="15885" width="6.85546875" style="140" customWidth="1"/>
    <col min="15886" max="15886" width="12" style="140" customWidth="1"/>
    <col min="15887" max="15887" width="9.140625" style="140" customWidth="1"/>
    <col min="15888" max="15888" width="9.85546875" style="140" bestFit="1" customWidth="1"/>
    <col min="15889" max="16128" width="9.140625" style="140"/>
    <col min="16129" max="16131" width="9.140625" style="140" customWidth="1"/>
    <col min="16132" max="16132" width="22.7109375" style="140" customWidth="1"/>
    <col min="16133" max="16133" width="19.5703125" style="140" customWidth="1"/>
    <col min="16134" max="16134" width="3.28515625" style="140" customWidth="1"/>
    <col min="16135" max="16135" width="20" style="140" customWidth="1"/>
    <col min="16136" max="16136" width="8.7109375" style="140" customWidth="1"/>
    <col min="16137" max="16137" width="7.28515625" style="140" customWidth="1"/>
    <col min="16138" max="16138" width="3.28515625" style="140" customWidth="1"/>
    <col min="16139" max="16139" width="19" style="140" customWidth="1"/>
    <col min="16140" max="16140" width="27.7109375" style="140" customWidth="1"/>
    <col min="16141" max="16141" width="6.85546875" style="140" customWidth="1"/>
    <col min="16142" max="16142" width="12" style="140" customWidth="1"/>
    <col min="16143" max="16143" width="9.140625" style="140" customWidth="1"/>
    <col min="16144" max="16144" width="9.85546875" style="140" bestFit="1" customWidth="1"/>
    <col min="16145" max="16384" width="9.140625" style="140"/>
  </cols>
  <sheetData>
    <row r="1" spans="1:15" ht="42.75" customHeight="1" x14ac:dyDescent="0.25">
      <c r="B1" s="141"/>
      <c r="C1" s="142"/>
      <c r="D1" s="142"/>
      <c r="E1" s="142"/>
      <c r="F1" s="142"/>
      <c r="G1" s="142"/>
      <c r="H1" s="142"/>
      <c r="I1" s="142"/>
      <c r="J1" s="142"/>
      <c r="K1" s="142"/>
      <c r="L1" s="142"/>
      <c r="M1" s="142"/>
      <c r="N1" s="142"/>
      <c r="O1" s="142"/>
    </row>
    <row r="2" spans="1:15" ht="45" x14ac:dyDescent="0.6">
      <c r="B2" s="143" t="s">
        <v>1128</v>
      </c>
      <c r="C2" s="144"/>
      <c r="D2" s="144"/>
      <c r="E2" s="144"/>
      <c r="F2" s="142"/>
      <c r="G2" s="142"/>
      <c r="H2" s="142"/>
      <c r="I2" s="142"/>
      <c r="J2" s="142"/>
      <c r="K2" s="142"/>
      <c r="L2" s="142"/>
      <c r="M2" s="145"/>
      <c r="N2" s="142"/>
      <c r="O2" s="142"/>
    </row>
    <row r="3" spans="1:15" ht="30.75" thickBot="1" x14ac:dyDescent="0.45">
      <c r="B3" s="146" t="s">
        <v>1104</v>
      </c>
      <c r="C3" s="144"/>
      <c r="D3" s="144"/>
      <c r="E3" s="144"/>
      <c r="F3" s="142"/>
      <c r="G3" s="142"/>
      <c r="H3" s="142"/>
      <c r="I3" s="142"/>
      <c r="J3" s="142"/>
      <c r="K3" s="142"/>
      <c r="L3" s="142"/>
      <c r="M3" s="145"/>
      <c r="N3" s="142"/>
      <c r="O3" s="142"/>
    </row>
    <row r="4" spans="1:15" ht="19.5" thickBot="1" x14ac:dyDescent="0.35">
      <c r="B4" s="256" t="s">
        <v>528</v>
      </c>
      <c r="C4" s="257"/>
      <c r="D4" s="257"/>
      <c r="E4" s="257"/>
      <c r="F4" s="258"/>
      <c r="G4" s="142"/>
      <c r="H4" s="142"/>
      <c r="I4" s="142"/>
      <c r="J4" s="144"/>
      <c r="K4" s="144"/>
      <c r="L4" s="142"/>
      <c r="M4" s="142"/>
      <c r="N4" s="142"/>
      <c r="O4" s="142"/>
    </row>
    <row r="5" spans="1:15" x14ac:dyDescent="0.25">
      <c r="A5" s="147"/>
      <c r="B5" s="142"/>
      <c r="C5" s="142"/>
      <c r="D5" s="142"/>
      <c r="E5" s="142"/>
      <c r="F5" s="142"/>
      <c r="G5" s="142"/>
      <c r="H5" s="142"/>
      <c r="I5" s="142"/>
      <c r="J5" s="142"/>
      <c r="K5" s="142"/>
      <c r="L5" s="142"/>
      <c r="M5" s="142"/>
      <c r="N5" s="142"/>
    </row>
    <row r="6" spans="1:15" x14ac:dyDescent="0.25">
      <c r="A6" s="147"/>
      <c r="B6" s="148"/>
      <c r="C6" s="148"/>
      <c r="D6" s="148"/>
      <c r="E6" s="148"/>
      <c r="F6" s="148"/>
      <c r="G6" s="148"/>
      <c r="H6" s="148"/>
      <c r="I6" s="148"/>
      <c r="J6" s="148"/>
      <c r="K6" s="148"/>
      <c r="L6" s="148"/>
      <c r="M6" s="148"/>
      <c r="N6" s="149"/>
    </row>
    <row r="7" spans="1:15" x14ac:dyDescent="0.25">
      <c r="A7" s="147"/>
      <c r="B7" s="150"/>
      <c r="C7" s="259" t="s">
        <v>1105</v>
      </c>
      <c r="D7" s="259"/>
      <c r="E7" s="148"/>
      <c r="F7" s="148"/>
      <c r="G7" s="148"/>
      <c r="H7" s="148"/>
      <c r="I7" s="148"/>
      <c r="J7" s="148"/>
      <c r="K7" s="148"/>
      <c r="L7" s="148"/>
      <c r="M7" s="148"/>
      <c r="N7" s="149"/>
    </row>
    <row r="8" spans="1:15" x14ac:dyDescent="0.25">
      <c r="A8" s="147"/>
      <c r="B8" s="150"/>
      <c r="C8" s="260" t="str">
        <f>VLOOKUP($B$4,Underlagsinformation!B1:J500,MATCH("Företagsnamn",Underlagsinformation!$B$1:$M$1,0),FALSE)</f>
        <v>Västerbergslagens Energi AB</v>
      </c>
      <c r="D8" s="260"/>
      <c r="E8" s="261"/>
      <c r="F8" s="148"/>
      <c r="G8" s="148"/>
      <c r="H8" s="148"/>
      <c r="I8" s="148"/>
      <c r="J8" s="148"/>
      <c r="K8" s="148"/>
      <c r="L8" s="148"/>
      <c r="M8" s="148"/>
      <c r="N8" s="149"/>
    </row>
    <row r="9" spans="1:15" x14ac:dyDescent="0.25">
      <c r="A9" s="147"/>
      <c r="B9" s="150"/>
      <c r="C9" s="151"/>
      <c r="D9" s="151"/>
      <c r="E9" s="148"/>
      <c r="F9" s="148"/>
      <c r="G9" s="148"/>
      <c r="H9" s="148"/>
      <c r="I9" s="148"/>
      <c r="J9" s="148"/>
      <c r="K9" s="148"/>
      <c r="L9" s="148"/>
      <c r="M9" s="148"/>
      <c r="N9" s="149"/>
    </row>
    <row r="10" spans="1:15" x14ac:dyDescent="0.25">
      <c r="A10" s="147"/>
      <c r="B10" s="152"/>
      <c r="C10" s="151"/>
      <c r="D10" s="151"/>
      <c r="E10" s="148"/>
      <c r="F10" s="148"/>
      <c r="G10" s="148"/>
      <c r="H10" s="148"/>
      <c r="I10" s="148"/>
      <c r="J10" s="148"/>
      <c r="K10" s="148"/>
      <c r="L10" s="148"/>
      <c r="M10" s="148"/>
      <c r="N10" s="149"/>
    </row>
    <row r="11" spans="1:15" x14ac:dyDescent="0.25">
      <c r="A11" s="147"/>
      <c r="B11" s="148"/>
      <c r="C11" s="148"/>
      <c r="D11" s="148"/>
      <c r="E11" s="153"/>
      <c r="F11" s="148"/>
      <c r="G11" s="148"/>
      <c r="H11" s="148"/>
      <c r="I11" s="148"/>
      <c r="J11" s="148"/>
      <c r="K11" s="148"/>
      <c r="L11" s="148"/>
      <c r="M11" s="148"/>
      <c r="N11" s="149"/>
    </row>
    <row r="12" spans="1:15" x14ac:dyDescent="0.25">
      <c r="A12" s="147"/>
      <c r="B12" s="154"/>
      <c r="C12" s="154" t="s">
        <v>1106</v>
      </c>
      <c r="D12" s="148"/>
      <c r="E12" s="155" t="s">
        <v>1107</v>
      </c>
      <c r="F12" s="148"/>
      <c r="G12" s="148"/>
      <c r="H12" s="155" t="s">
        <v>1108</v>
      </c>
      <c r="I12" s="156"/>
      <c r="J12" s="148"/>
      <c r="K12" s="157"/>
      <c r="L12" s="157"/>
      <c r="M12" s="157"/>
      <c r="N12" s="149"/>
    </row>
    <row r="13" spans="1:15" x14ac:dyDescent="0.25">
      <c r="A13" s="147"/>
      <c r="B13" s="158"/>
      <c r="C13" s="159" t="s">
        <v>1109</v>
      </c>
      <c r="D13" s="148"/>
      <c r="E13" s="159" t="s">
        <v>1110</v>
      </c>
      <c r="F13" s="148"/>
      <c r="G13" s="148"/>
      <c r="H13" s="156"/>
      <c r="I13" s="156"/>
      <c r="J13" s="148"/>
      <c r="K13" s="157"/>
      <c r="L13" s="157"/>
      <c r="M13" s="157"/>
      <c r="N13" s="149"/>
    </row>
    <row r="14" spans="1:15" x14ac:dyDescent="0.25">
      <c r="A14" s="147"/>
      <c r="B14" s="148"/>
      <c r="C14" s="160">
        <f>IF($C$73="x","Se länk",VLOOKUP($B$4,'Miljövärden för publ nät'!$J$3:$N$500,MATCH("Total primärenergi-faktor",'Miljövärden för publ nät'!$J$3:$N$3,0),FALSE))</f>
        <v>0.17167299999999999</v>
      </c>
      <c r="D14" s="157"/>
      <c r="E14" s="161" t="str">
        <f>IF($C$73="x","Se länk",CONCATENATE(ROUND(VLOOKUP($B$4,'Miljövärden för publ nät'!$J$3:$N$500,MATCH("Total CO2 förbränning [g/kWh]",'Miljövärden för publ nät'!$J$3:$N$3,0),FALSE),0)," g CO2 ekv/kWh"))</f>
        <v>29 g CO2 ekv/kWh</v>
      </c>
      <c r="F14" s="162"/>
      <c r="G14" s="148"/>
      <c r="H14" s="163">
        <f>IF($C$73="x","Se länk",VLOOKUP($B$4,'Miljövärden för publ nät'!$J$3:$N$500,MATCH("Total andel fossilt",'Miljövärden för publ nät'!$J$3:$N$3,0),FALSE))</f>
        <v>5.1105600000000001E-2</v>
      </c>
      <c r="I14" s="164"/>
      <c r="J14" s="148"/>
      <c r="K14" s="157"/>
      <c r="L14" s="157"/>
      <c r="M14" s="157"/>
      <c r="N14" s="149"/>
    </row>
    <row r="15" spans="1:15" x14ac:dyDescent="0.25">
      <c r="A15" s="147"/>
      <c r="B15" s="148"/>
      <c r="C15" s="165"/>
      <c r="D15" s="157"/>
      <c r="E15" s="165"/>
      <c r="F15" s="148"/>
      <c r="G15" s="148"/>
      <c r="H15" s="165"/>
      <c r="I15" s="165"/>
      <c r="J15" s="148"/>
      <c r="K15" s="165"/>
      <c r="L15" s="165"/>
      <c r="M15" s="166"/>
      <c r="N15" s="149"/>
    </row>
    <row r="16" spans="1:15" x14ac:dyDescent="0.25">
      <c r="A16" s="147"/>
      <c r="B16" s="148"/>
      <c r="C16" s="165"/>
      <c r="D16" s="157"/>
      <c r="E16" s="159" t="s">
        <v>1111</v>
      </c>
      <c r="F16" s="148"/>
      <c r="G16" s="148"/>
      <c r="H16" s="165"/>
      <c r="I16" s="165"/>
      <c r="J16" s="148"/>
      <c r="K16" s="165"/>
      <c r="L16" s="165"/>
      <c r="M16" s="166"/>
      <c r="N16" s="149"/>
    </row>
    <row r="17" spans="1:14" x14ac:dyDescent="0.25">
      <c r="A17" s="147"/>
      <c r="B17" s="148"/>
      <c r="C17" s="148"/>
      <c r="D17" s="148"/>
      <c r="E17" s="161" t="str">
        <f>IF($C$73="x","Se länk",CONCATENATE(ROUND(VLOOKUP($B$4,'Miljövärden för publ nät'!$J$3:$N$500,MATCH("Total CO2 transport och prod. av bränslen [g/kWh]",'Miljövärden för publ nät'!$J$3:$N$3,0),FALSE),0)," g CO2 ekv/kWh"))</f>
        <v>5 g CO2 ekv/kWh</v>
      </c>
      <c r="F17" s="162"/>
      <c r="G17" s="148"/>
      <c r="H17" s="148"/>
      <c r="I17" s="148"/>
      <c r="J17" s="148"/>
      <c r="K17" s="148"/>
      <c r="L17" s="148"/>
      <c r="M17" s="148"/>
      <c r="N17" s="149"/>
    </row>
    <row r="18" spans="1:14" x14ac:dyDescent="0.25">
      <c r="A18" s="147"/>
      <c r="B18" s="148"/>
      <c r="C18" s="167" t="str">
        <f>IF($G$22="0 GWh","",IF($G$22="","","Ovanstående miljövärden är residualens miljövärden, dvs de är korrigerade för värme som säljs ursprungs- eller produktionsspecifikt"))</f>
        <v/>
      </c>
      <c r="D18" s="148"/>
      <c r="E18" s="148"/>
      <c r="F18" s="165"/>
      <c r="G18" s="159"/>
      <c r="H18" s="148"/>
      <c r="I18" s="148"/>
      <c r="J18" s="148"/>
      <c r="K18" s="148"/>
      <c r="L18" s="148"/>
      <c r="M18" s="148"/>
      <c r="N18" s="148"/>
    </row>
    <row r="19" spans="1:14" x14ac:dyDescent="0.25">
      <c r="A19" s="147"/>
      <c r="B19" s="148"/>
      <c r="C19" s="148"/>
      <c r="D19" s="148"/>
      <c r="E19" s="148"/>
      <c r="F19" s="165"/>
      <c r="G19" s="166"/>
      <c r="H19" s="148"/>
      <c r="I19" s="148"/>
      <c r="J19" s="148"/>
      <c r="K19" s="148"/>
      <c r="L19" s="148"/>
      <c r="M19" s="148"/>
      <c r="N19" s="148"/>
    </row>
    <row r="20" spans="1:14" x14ac:dyDescent="0.25">
      <c r="A20" s="147"/>
      <c r="B20" s="148"/>
      <c r="C20" s="259" t="s">
        <v>1112</v>
      </c>
      <c r="D20" s="259"/>
      <c r="E20" s="148"/>
      <c r="F20" s="148"/>
      <c r="G20" s="148"/>
      <c r="H20" s="148"/>
      <c r="I20" s="148"/>
      <c r="J20" s="148"/>
      <c r="K20" s="148"/>
      <c r="L20" s="148"/>
      <c r="M20" s="148"/>
      <c r="N20" s="148"/>
    </row>
    <row r="21" spans="1:14" x14ac:dyDescent="0.25">
      <c r="A21" s="147"/>
      <c r="B21" s="148"/>
      <c r="C21" s="259" t="s">
        <v>1113</v>
      </c>
      <c r="D21" s="259"/>
      <c r="E21" s="152"/>
      <c r="F21" s="152"/>
      <c r="G21" s="161" t="str">
        <f>IF($C$73="x","Se länk",CONCATENATE(ROUND(VLOOKUP($B$4,Totalt!$B$1:$BG$500,MATCH("Leveranser:",Totalt!$B$1:$BG$1,0),FALSE),IF(VLOOKUP($B$4,Totalt!$B$1:$BG$500,MATCH("Leveranser:",Totalt!$B$1:$BG$1,0),FALSE)&lt;100,1,0))," GWh"))</f>
        <v>96 GWh</v>
      </c>
      <c r="H21" s="159"/>
      <c r="I21" s="152"/>
      <c r="J21" s="152"/>
      <c r="K21" s="152"/>
      <c r="L21" s="152"/>
      <c r="M21" s="152"/>
      <c r="N21" s="152"/>
    </row>
    <row r="22" spans="1:14" x14ac:dyDescent="0.25">
      <c r="A22" s="147"/>
      <c r="B22" s="148"/>
      <c r="C22" s="159" t="s">
        <v>1114</v>
      </c>
      <c r="D22" s="168"/>
      <c r="E22" s="152"/>
      <c r="F22" s="152"/>
      <c r="G22" s="161" t="str">
        <f>IF($C$73="x","",
IF(VLOOKUP($B$4,Underlagsinformation!$B$1:$N$500,MATCH("Såld prod.spec värme:",Underlagsinformation!$B$1:$N$1,0),FALSE)&lt;&gt;"",
CONCATENATE(ROUND(VLOOKUP($B$4,Underlagsinformation!$B$1:$N$500,MATCH("Såld prod.spec värme:",Underlagsinformation!$B$1:$N$1,0),FALSE),0)," GWh"),""))</f>
        <v/>
      </c>
      <c r="H22" s="159"/>
      <c r="I22" s="152"/>
      <c r="J22" s="152"/>
      <c r="K22" s="152"/>
      <c r="L22" s="152"/>
      <c r="M22" s="152"/>
      <c r="N22" s="152"/>
    </row>
    <row r="23" spans="1:14" x14ac:dyDescent="0.25">
      <c r="A23" s="147"/>
      <c r="B23" s="148"/>
      <c r="C23" s="169"/>
      <c r="D23" s="169"/>
      <c r="E23" s="152"/>
      <c r="F23" s="152"/>
      <c r="G23" s="170"/>
      <c r="H23" s="159"/>
      <c r="I23" s="157"/>
      <c r="J23" s="157"/>
      <c r="K23" s="152"/>
      <c r="L23" s="152"/>
      <c r="M23" s="152"/>
      <c r="N23" s="152"/>
    </row>
    <row r="24" spans="1:14" x14ac:dyDescent="0.25">
      <c r="A24" s="147"/>
      <c r="B24" s="148"/>
      <c r="C24" s="259" t="s">
        <v>1115</v>
      </c>
      <c r="D24" s="259"/>
      <c r="E24" s="148"/>
      <c r="F24" s="148"/>
      <c r="G24" s="171" t="str">
        <f>IF($C$73="x","",
IF(VLOOKUP($B$4,Underlagsinformation!$B$1:$N$500,MATCH("Elproduktion",Underlagsinformation!$B$1:$N$1,0),FALSE)="","",
CONCATENATE(ROUND(VLOOKUP($B$4,Underlagsinformation!$B$1:$N$500,MATCH("Elproduktion",Underlagsinformation!$B$1:$N$1,0),FALSE),0)," GWh")))</f>
        <v/>
      </c>
      <c r="H24" s="159"/>
      <c r="I24" s="157"/>
      <c r="J24" s="157"/>
      <c r="K24" s="148"/>
      <c r="L24" s="148"/>
      <c r="M24" s="148"/>
      <c r="N24" s="148"/>
    </row>
    <row r="25" spans="1:14" x14ac:dyDescent="0.25">
      <c r="A25" s="147"/>
      <c r="B25" s="148"/>
      <c r="C25" s="159" t="s">
        <v>1116</v>
      </c>
      <c r="D25" s="172"/>
      <c r="E25" s="173"/>
      <c r="F25" s="173"/>
      <c r="G25" s="16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59"/>
      <c r="I25" s="148"/>
      <c r="J25" s="148"/>
      <c r="K25" s="148"/>
      <c r="L25" s="174"/>
      <c r="M25" s="174"/>
      <c r="N25" s="148"/>
    </row>
    <row r="26" spans="1:14" x14ac:dyDescent="0.25">
      <c r="A26" s="147"/>
      <c r="B26" s="148"/>
      <c r="C26" s="159"/>
      <c r="D26" s="172"/>
      <c r="E26" s="173"/>
      <c r="F26" s="173"/>
      <c r="G26" s="165"/>
      <c r="H26" s="159"/>
      <c r="I26" s="148"/>
      <c r="J26" s="148"/>
      <c r="K26" s="148"/>
      <c r="L26" s="174"/>
      <c r="M26" s="174"/>
      <c r="N26" s="148"/>
    </row>
    <row r="27" spans="1:14" x14ac:dyDescent="0.25">
      <c r="A27" s="147"/>
      <c r="B27" s="148"/>
      <c r="C27" s="175" t="s">
        <v>1117</v>
      </c>
      <c r="D27" s="176"/>
      <c r="E27" s="148"/>
      <c r="F27" s="148"/>
      <c r="G27" s="161" t="str">
        <f>IF($C$73="x","",CONCATENATE(ROUND(VLOOKUP($B$4,Totalt!$B$1:$BL$500,MATCH("Totalt tillförd energi:",Totalt!$B$1:$BU$1,0),FALSE),IF(VLOOKUP($B$4,Totalt!$B$1:$BL$500,MATCH("Totalt tillförd energi:",Totalt!$B$1:$BU$1,0),FALSE)&lt;100,1,0))," GWh"))</f>
        <v>134 GWh</v>
      </c>
      <c r="H27" s="159"/>
      <c r="I27" s="148"/>
      <c r="J27" s="148"/>
      <c r="K27" s="148"/>
      <c r="L27" s="148"/>
      <c r="M27" s="148"/>
      <c r="N27" s="148"/>
    </row>
    <row r="28" spans="1:14" x14ac:dyDescent="0.25">
      <c r="A28" s="147"/>
      <c r="B28" s="148"/>
      <c r="C28" s="169" t="s">
        <v>1118</v>
      </c>
      <c r="D28" s="177"/>
      <c r="E28" s="148"/>
      <c r="F28" s="148"/>
      <c r="G28" s="161" t="str">
        <f>IF($C$73="x","",
CONCATENATE(ROUND(VLOOKUP($B$4,Totalt!$B$1:$BL$500,MATCH("Total el",Totalt!$B$1:$BU$1,0),FALSE),1)," GWh"))</f>
        <v>3,8 GWh</v>
      </c>
      <c r="H28" s="159"/>
      <c r="I28" s="148"/>
      <c r="J28" s="148"/>
      <c r="K28" s="148"/>
      <c r="L28" s="148"/>
      <c r="M28" s="148"/>
      <c r="N28" s="148"/>
    </row>
    <row r="29" spans="1:14" x14ac:dyDescent="0.25">
      <c r="A29" s="147"/>
      <c r="B29" s="148"/>
      <c r="C29" s="148"/>
      <c r="D29" s="177"/>
      <c r="E29" s="148"/>
      <c r="F29" s="148"/>
      <c r="G29" s="148"/>
      <c r="H29" s="148"/>
      <c r="I29" s="148"/>
      <c r="J29" s="148"/>
      <c r="K29" s="148"/>
      <c r="L29" s="148"/>
      <c r="M29" s="148"/>
      <c r="N29" s="148"/>
    </row>
    <row r="30" spans="1:14" x14ac:dyDescent="0.25">
      <c r="A30" s="147"/>
      <c r="B30" s="148"/>
      <c r="C30" s="159" t="s">
        <v>1119</v>
      </c>
      <c r="D30" s="168"/>
      <c r="E30" s="148"/>
      <c r="F30" s="159"/>
      <c r="G30" s="252" t="str">
        <f>IF($C$73="x","",
VLOOKUP($B$4,Miljö!$B$1:$CA$500,MATCH("Ursprungsmärkning av el",Miljö!$B$1:$CA$1,0),FALSE))</f>
        <v>'EPD Vattenfall. Vattenkraft'</v>
      </c>
      <c r="H30" s="252"/>
      <c r="I30" s="252"/>
      <c r="J30" s="252"/>
      <c r="K30" s="252"/>
      <c r="L30" s="148"/>
      <c r="M30" s="148"/>
      <c r="N30" s="148"/>
    </row>
    <row r="31" spans="1:14" ht="3" customHeight="1" x14ac:dyDescent="0.25">
      <c r="A31" s="147"/>
      <c r="B31" s="148"/>
      <c r="C31" s="148"/>
      <c r="D31" s="168"/>
      <c r="E31" s="148"/>
      <c r="F31" s="159"/>
      <c r="G31" s="178"/>
      <c r="H31" s="159"/>
      <c r="I31" s="159"/>
      <c r="J31" s="159"/>
      <c r="K31" s="159"/>
      <c r="L31" s="148"/>
      <c r="M31" s="148"/>
      <c r="N31" s="148"/>
    </row>
    <row r="32" spans="1:14" ht="18.75" x14ac:dyDescent="0.35">
      <c r="A32" s="147"/>
      <c r="B32" s="148"/>
      <c r="C32" s="159" t="s">
        <v>1120</v>
      </c>
      <c r="D32" s="168"/>
      <c r="E32" s="148"/>
      <c r="F32" s="159"/>
      <c r="G32" s="161" t="str">
        <f>IF($C$73="x","",
CONCATENATE(ROUND(VLOOKUP($B$4,Miljö!$B$1:$AM$500,MATCH("Koldioxidekvivalenter använd el",Miljö!$B$1:$AM$1,0),FALSE),0)," g CO2 ekv/kWh"))</f>
        <v>10 g CO2 ekv/kWh</v>
      </c>
      <c r="H32" s="159"/>
      <c r="I32" s="159"/>
      <c r="J32" s="159"/>
      <c r="K32" s="159"/>
      <c r="L32" s="148"/>
      <c r="M32" s="148"/>
      <c r="N32" s="148"/>
    </row>
    <row r="33" spans="1:15" x14ac:dyDescent="0.25">
      <c r="A33" s="147"/>
      <c r="B33" s="148"/>
      <c r="C33" s="159" t="s">
        <v>1121</v>
      </c>
      <c r="D33" s="168"/>
      <c r="E33" s="148"/>
      <c r="F33" s="159"/>
      <c r="G33" s="163">
        <f>IF($C$73="x","",ROUND(VLOOKUP($B$4,Miljö!$B$1:$AM$500,MATCH("Fossilandel använd el",Miljö!$B$1:$AM$1,0),FALSE),2))</f>
        <v>0</v>
      </c>
      <c r="H33" s="159"/>
      <c r="I33" s="159"/>
      <c r="J33" s="159"/>
      <c r="K33" s="159"/>
      <c r="L33" s="148"/>
      <c r="M33" s="148"/>
      <c r="N33" s="148"/>
    </row>
    <row r="34" spans="1:15" x14ac:dyDescent="0.25">
      <c r="A34" s="147"/>
      <c r="B34" s="148"/>
      <c r="C34" s="159" t="s">
        <v>1122</v>
      </c>
      <c r="D34" s="168"/>
      <c r="E34" s="148"/>
      <c r="F34" s="159"/>
      <c r="G34" s="179">
        <f>IF($C$73="x","",ROUND(VLOOKUP($B$4,Miljö!$B$1:$AM$500,MATCH("Primärenergifaktor använd el",Miljö!$B$1:$AM$1,0),FALSE),1))</f>
        <v>1.1000000000000001</v>
      </c>
      <c r="H34" s="159"/>
      <c r="I34" s="159"/>
      <c r="J34" s="159"/>
      <c r="K34" s="159"/>
      <c r="L34" s="148"/>
      <c r="M34" s="148"/>
      <c r="N34" s="148"/>
    </row>
    <row r="35" spans="1:15" x14ac:dyDescent="0.25">
      <c r="A35" s="147"/>
      <c r="B35" s="148"/>
      <c r="C35" s="148"/>
      <c r="D35" s="148"/>
      <c r="E35" s="148"/>
      <c r="F35" s="159"/>
      <c r="G35" s="159"/>
      <c r="H35" s="159"/>
      <c r="I35" s="159"/>
      <c r="J35" s="159"/>
      <c r="K35" s="159"/>
      <c r="L35" s="148"/>
      <c r="M35" s="148"/>
      <c r="N35" s="148"/>
    </row>
    <row r="36" spans="1:15" x14ac:dyDescent="0.25">
      <c r="A36" s="147"/>
      <c r="B36" s="148"/>
      <c r="C36" s="169" t="s">
        <v>1123</v>
      </c>
      <c r="D36" s="180"/>
      <c r="E36" s="180"/>
      <c r="F36" s="148"/>
      <c r="G36" s="253" t="str">
        <f>IF($C$73="x","",VLOOKUP($B$4,Underlagsinformation!$B$1:$M$500,MATCH("Allokeringsmetod vid kraftvärme",Underlagsinformation!$B$1:$N$1,0),FALSE))</f>
        <v>Ej kraftvärme</v>
      </c>
      <c r="H36" s="254"/>
      <c r="I36" s="254"/>
      <c r="J36" s="254"/>
      <c r="K36" s="254"/>
      <c r="L36" s="254"/>
      <c r="M36" s="148"/>
      <c r="N36" s="148"/>
      <c r="O36" s="181"/>
    </row>
    <row r="37" spans="1:15" ht="32.25" customHeight="1" x14ac:dyDescent="0.25">
      <c r="A37" s="147"/>
      <c r="B37" s="148"/>
      <c r="C37" s="159" t="s">
        <v>1124</v>
      </c>
      <c r="D37" s="150"/>
      <c r="E37" s="150"/>
      <c r="F37" s="148"/>
      <c r="G37" s="255" t="str">
        <f>IF($C$73="x",VLOOKUP($B$4,Underlagsinformation!$B$1:$M$487,2,FALSE),"För mer information, kontakta företaget")</f>
        <v>För mer information, kontakta företaget</v>
      </c>
      <c r="H37" s="255"/>
      <c r="I37" s="255"/>
      <c r="J37" s="255"/>
      <c r="K37" s="255"/>
      <c r="L37" s="255"/>
      <c r="M37" s="148"/>
      <c r="N37" s="148"/>
      <c r="O37" s="181"/>
    </row>
    <row r="38" spans="1:15" x14ac:dyDescent="0.25">
      <c r="A38" s="147"/>
      <c r="B38" s="148"/>
      <c r="C38" s="182" t="str">
        <f>IF($C$73="x","Klicka på cellen med länken, högerklicka och välj kopiera, klistra sedan in länken i din webbläsare.","")</f>
        <v/>
      </c>
      <c r="D38" s="148"/>
      <c r="E38" s="148"/>
      <c r="F38" s="148"/>
      <c r="G38" s="148"/>
      <c r="H38" s="148"/>
      <c r="I38" s="148"/>
      <c r="J38" s="148"/>
      <c r="K38" s="148"/>
      <c r="L38" s="148"/>
      <c r="M38" s="183"/>
      <c r="N38" s="148"/>
    </row>
    <row r="39" spans="1:15" x14ac:dyDescent="0.25">
      <c r="A39" s="147"/>
      <c r="B39" s="148"/>
      <c r="C39" s="156"/>
      <c r="D39" s="148"/>
      <c r="E39" s="148"/>
      <c r="F39" s="148"/>
      <c r="G39" s="148"/>
      <c r="H39" s="148"/>
      <c r="I39" s="148"/>
      <c r="J39" s="148"/>
      <c r="K39" s="148"/>
      <c r="L39" s="148"/>
      <c r="M39" s="183"/>
      <c r="N39" s="148"/>
    </row>
    <row r="40" spans="1:15" x14ac:dyDescent="0.25">
      <c r="A40" s="147"/>
      <c r="B40" s="148"/>
      <c r="C40" s="148"/>
      <c r="D40" s="148"/>
      <c r="E40" s="148"/>
      <c r="F40" s="148"/>
      <c r="G40" s="148"/>
      <c r="H40" s="148"/>
      <c r="I40" s="148"/>
      <c r="J40" s="148"/>
      <c r="K40" s="148"/>
      <c r="L40" s="148"/>
      <c r="M40" s="148"/>
      <c r="N40" s="148"/>
    </row>
    <row r="41" spans="1:15" ht="15.75" x14ac:dyDescent="0.25">
      <c r="A41" s="147"/>
      <c r="B41" s="148"/>
      <c r="C41" s="148"/>
      <c r="D41" s="148"/>
      <c r="E41" s="148"/>
      <c r="F41" s="148"/>
      <c r="G41" s="148"/>
      <c r="H41" s="148"/>
      <c r="I41" s="148"/>
      <c r="J41" s="148"/>
      <c r="K41" s="184" t="s">
        <v>1125</v>
      </c>
      <c r="L41" s="148"/>
      <c r="M41" s="148"/>
      <c r="N41" s="148"/>
    </row>
    <row r="42" spans="1:15" ht="15.75" x14ac:dyDescent="0.25">
      <c r="A42" s="147"/>
      <c r="B42" s="148"/>
      <c r="C42" s="148"/>
      <c r="D42" s="148"/>
      <c r="E42" s="148"/>
      <c r="F42" s="148"/>
      <c r="G42" s="148"/>
      <c r="H42" s="148"/>
      <c r="I42" s="148"/>
      <c r="J42" s="148"/>
      <c r="K42" s="184" t="s">
        <v>1126</v>
      </c>
      <c r="L42" s="148"/>
      <c r="M42" s="148"/>
      <c r="N42" s="148"/>
    </row>
    <row r="43" spans="1:15" x14ac:dyDescent="0.25">
      <c r="A43" s="147"/>
      <c r="B43" s="148"/>
      <c r="C43" s="148"/>
      <c r="D43" s="148"/>
      <c r="E43" s="148"/>
      <c r="F43" s="148"/>
      <c r="G43" s="148"/>
      <c r="H43" s="148"/>
      <c r="I43" s="148"/>
      <c r="J43" s="185"/>
      <c r="K43" s="176" t="s">
        <v>959</v>
      </c>
      <c r="L43" s="148"/>
      <c r="M43" s="186">
        <f>INDEX('Underlag till diagram'!$D$7:$Y$10,4,MATCH($K43,'Underlag till diagram'!$D$7:$Y$7,0))</f>
        <v>0</v>
      </c>
      <c r="N43" s="148"/>
    </row>
    <row r="44" spans="1:15" x14ac:dyDescent="0.25">
      <c r="A44" s="147"/>
      <c r="B44" s="148"/>
      <c r="C44" s="148"/>
      <c r="D44" s="148"/>
      <c r="E44" s="148"/>
      <c r="F44" s="148"/>
      <c r="G44" s="148"/>
      <c r="H44" s="148"/>
      <c r="I44" s="148"/>
      <c r="J44" s="187"/>
      <c r="K44" s="176" t="s">
        <v>666</v>
      </c>
      <c r="L44" s="148"/>
      <c r="M44" s="186">
        <f>INDEX('Underlag till diagram'!$D$7:$Y$10,4,MATCH($K44,'Underlag till diagram'!$D$7:$Y$7,0))</f>
        <v>5.1105401123253409E-2</v>
      </c>
      <c r="N44" s="148"/>
    </row>
    <row r="45" spans="1:15" x14ac:dyDescent="0.25">
      <c r="A45" s="147"/>
      <c r="B45" s="148"/>
      <c r="C45" s="148"/>
      <c r="D45" s="148"/>
      <c r="E45" s="148"/>
      <c r="F45" s="148"/>
      <c r="G45" s="148"/>
      <c r="H45" s="148"/>
      <c r="I45" s="148"/>
      <c r="J45" s="188"/>
      <c r="K45" s="176" t="s">
        <v>951</v>
      </c>
      <c r="L45" s="148"/>
      <c r="M45" s="186">
        <f>INDEX('Underlag till diagram'!$D$7:$Y$10,4,MATCH($K45,'Underlag till diagram'!$D$7:$Y$7,0))</f>
        <v>0</v>
      </c>
      <c r="N45" s="148"/>
    </row>
    <row r="46" spans="1:15" x14ac:dyDescent="0.25">
      <c r="A46" s="147"/>
      <c r="B46" s="148"/>
      <c r="C46" s="148"/>
      <c r="D46" s="148"/>
      <c r="E46" s="148"/>
      <c r="F46" s="148"/>
      <c r="G46" s="148"/>
      <c r="H46" s="148"/>
      <c r="I46" s="148"/>
      <c r="J46" s="189"/>
      <c r="K46" s="176" t="s">
        <v>678</v>
      </c>
      <c r="L46" s="148"/>
      <c r="M46" s="186">
        <f>INDEX('Underlag till diagram'!$D$7:$Y$10,4,MATCH($K46,'Underlag till diagram'!$D$7:$Y$7,0))</f>
        <v>0</v>
      </c>
      <c r="N46" s="148"/>
    </row>
    <row r="47" spans="1:15" x14ac:dyDescent="0.25">
      <c r="A47" s="147"/>
      <c r="B47" s="148"/>
      <c r="C47" s="148"/>
      <c r="D47" s="148"/>
      <c r="E47" s="148"/>
      <c r="F47" s="148"/>
      <c r="G47" s="148"/>
      <c r="H47" s="148"/>
      <c r="I47" s="148"/>
      <c r="J47" s="190"/>
      <c r="K47" s="176" t="s">
        <v>954</v>
      </c>
      <c r="L47" s="148"/>
      <c r="M47" s="186">
        <f>INDEX('Underlag till diagram'!$D$7:$Y$10,4,MATCH($K47,'Underlag till diagram'!$D$7:$Y$7,0))</f>
        <v>0</v>
      </c>
      <c r="N47" s="148"/>
    </row>
    <row r="48" spans="1:15" x14ac:dyDescent="0.25">
      <c r="A48" s="147"/>
      <c r="B48" s="148"/>
      <c r="C48" s="148"/>
      <c r="D48" s="148"/>
      <c r="E48" s="148"/>
      <c r="F48" s="148"/>
      <c r="G48" s="148"/>
      <c r="H48" s="148"/>
      <c r="I48" s="148"/>
      <c r="J48" s="191"/>
      <c r="K48" s="176" t="s">
        <v>969</v>
      </c>
      <c r="L48" s="148"/>
      <c r="M48" s="186">
        <f>INDEX('Underlag till diagram'!$D$7:$Y$10,4,MATCH($K48,'Underlag till diagram'!$D$7:$Y$7,0))</f>
        <v>0</v>
      </c>
      <c r="N48" s="148"/>
    </row>
    <row r="49" spans="1:14" x14ac:dyDescent="0.25">
      <c r="A49" s="147"/>
      <c r="B49" s="148"/>
      <c r="C49" s="148"/>
      <c r="D49" s="148"/>
      <c r="E49" s="148"/>
      <c r="F49" s="148"/>
      <c r="G49" s="148"/>
      <c r="H49" s="148"/>
      <c r="I49" s="148"/>
      <c r="J49" s="192"/>
      <c r="K49" s="176" t="s">
        <v>634</v>
      </c>
      <c r="L49" s="148"/>
      <c r="M49" s="186">
        <f>INDEX('Underlag till diagram'!$D$7:$Y$10,4,MATCH($K49,'Underlag till diagram'!$D$7:$Y$7,0))</f>
        <v>0</v>
      </c>
      <c r="N49" s="148"/>
    </row>
    <row r="50" spans="1:14" x14ac:dyDescent="0.25">
      <c r="A50" s="147"/>
      <c r="B50" s="148"/>
      <c r="C50" s="148"/>
      <c r="D50" s="148"/>
      <c r="E50" s="148"/>
      <c r="F50" s="148"/>
      <c r="G50" s="148"/>
      <c r="H50" s="148"/>
      <c r="I50" s="148"/>
      <c r="J50" s="193"/>
      <c r="K50" s="176" t="s">
        <v>1097</v>
      </c>
      <c r="L50" s="180"/>
      <c r="M50" s="186">
        <f>INDEX('Underlag till diagram'!$D$7:$Y$10,4,MATCH($K50,'Underlag till diagram'!$D$7:$Y$7,0))</f>
        <v>0</v>
      </c>
      <c r="N50" s="148"/>
    </row>
    <row r="51" spans="1:14" x14ac:dyDescent="0.25">
      <c r="A51" s="147"/>
      <c r="B51" s="148"/>
      <c r="C51" s="148"/>
      <c r="D51" s="148"/>
      <c r="E51" s="148"/>
      <c r="F51" s="148"/>
      <c r="G51" s="148"/>
      <c r="H51" s="148"/>
      <c r="I51" s="148"/>
      <c r="J51" s="194"/>
      <c r="K51" s="176" t="s">
        <v>635</v>
      </c>
      <c r="L51" s="148"/>
      <c r="M51" s="186">
        <f>INDEX('Underlag till diagram'!$D$7:$Y$10,4,MATCH($K51,'Underlag till diagram'!$D$7:$Y$7,0))</f>
        <v>0.57752356388065251</v>
      </c>
      <c r="N51" s="148"/>
    </row>
    <row r="52" spans="1:14" x14ac:dyDescent="0.25">
      <c r="A52" s="147"/>
      <c r="B52" s="148"/>
      <c r="C52" s="148"/>
      <c r="D52" s="148"/>
      <c r="E52" s="148"/>
      <c r="F52" s="148"/>
      <c r="G52" s="148"/>
      <c r="H52" s="148"/>
      <c r="I52" s="148"/>
      <c r="J52" s="195"/>
      <c r="K52" s="176" t="s">
        <v>658</v>
      </c>
      <c r="L52" s="148"/>
      <c r="M52" s="186">
        <f>INDEX('Underlag till diagram'!$D$7:$Y$10,4,MATCH($K52,'Underlag till diagram'!$D$7:$Y$7,0))</f>
        <v>0.19211800679095062</v>
      </c>
      <c r="N52" s="148"/>
    </row>
    <row r="53" spans="1:14" x14ac:dyDescent="0.25">
      <c r="A53" s="147"/>
      <c r="B53" s="148"/>
      <c r="C53" s="148"/>
      <c r="D53" s="148"/>
      <c r="E53" s="148"/>
      <c r="F53" s="148"/>
      <c r="G53" s="148"/>
      <c r="H53" s="148"/>
      <c r="I53" s="148"/>
      <c r="J53" s="196"/>
      <c r="K53" s="176" t="s">
        <v>669</v>
      </c>
      <c r="L53" s="148"/>
      <c r="M53" s="186">
        <f>INDEX('Underlag till diagram'!$D$7:$Y$10,4,MATCH($K53,'Underlag till diagram'!$D$7:$Y$7,0))</f>
        <v>0</v>
      </c>
      <c r="N53" s="148"/>
    </row>
    <row r="54" spans="1:14" x14ac:dyDescent="0.25">
      <c r="A54" s="147"/>
      <c r="B54" s="148"/>
      <c r="C54" s="148"/>
      <c r="D54" s="148"/>
      <c r="E54" s="148"/>
      <c r="F54" s="148"/>
      <c r="G54" s="148"/>
      <c r="H54" s="148"/>
      <c r="I54" s="148"/>
      <c r="J54" s="197"/>
      <c r="K54" s="176" t="s">
        <v>960</v>
      </c>
      <c r="L54" s="148"/>
      <c r="M54" s="186">
        <f>INDEX('Underlag till diagram'!$D$7:$Y$10,4,MATCH($K54,'Underlag till diagram'!$D$7:$Y$7,0))</f>
        <v>0</v>
      </c>
      <c r="N54" s="148"/>
    </row>
    <row r="55" spans="1:14" x14ac:dyDescent="0.25">
      <c r="A55" s="147"/>
      <c r="B55" s="148"/>
      <c r="C55" s="148"/>
      <c r="D55" s="148"/>
      <c r="E55" s="148"/>
      <c r="F55" s="148"/>
      <c r="G55" s="148"/>
      <c r="H55" s="148"/>
      <c r="I55" s="148"/>
      <c r="J55" s="198"/>
      <c r="K55" s="176" t="s">
        <v>949</v>
      </c>
      <c r="L55" s="148"/>
      <c r="M55" s="186">
        <f>INDEX('Underlag till diagram'!$D$7:$Y$10,4,MATCH($K55,'Underlag till diagram'!$D$7:$Y$7,0))</f>
        <v>0</v>
      </c>
      <c r="N55" s="148"/>
    </row>
    <row r="56" spans="1:14" x14ac:dyDescent="0.25">
      <c r="A56" s="147"/>
      <c r="B56" s="148"/>
      <c r="C56" s="148"/>
      <c r="D56" s="148"/>
      <c r="E56" s="148"/>
      <c r="F56" s="148"/>
      <c r="G56" s="148"/>
      <c r="H56" s="148"/>
      <c r="I56" s="148"/>
      <c r="J56" s="199"/>
      <c r="K56" s="176" t="s">
        <v>987</v>
      </c>
      <c r="L56" s="148"/>
      <c r="M56" s="186">
        <f>INDEX('Underlag till diagram'!$D$7:$Y$10,4,MATCH($K56,'Underlag till diagram'!$D$7:$Y$7,0))</f>
        <v>0</v>
      </c>
      <c r="N56" s="148"/>
    </row>
    <row r="57" spans="1:14" x14ac:dyDescent="0.25">
      <c r="A57" s="147"/>
      <c r="B57" s="148"/>
      <c r="C57" s="148"/>
      <c r="D57" s="148"/>
      <c r="E57" s="148"/>
      <c r="F57" s="148"/>
      <c r="G57" s="148"/>
      <c r="H57" s="148"/>
      <c r="I57" s="148"/>
      <c r="J57" s="200"/>
      <c r="K57" s="176" t="s">
        <v>1098</v>
      </c>
      <c r="L57" s="148"/>
      <c r="M57" s="186">
        <f>INDEX('Underlag till diagram'!$D$7:$Y$10,4,MATCH($K57,'Underlag till diagram'!$D$7:$Y$7,0))</f>
        <v>0</v>
      </c>
      <c r="N57" s="148"/>
    </row>
    <row r="58" spans="1:14" x14ac:dyDescent="0.25">
      <c r="A58" s="147"/>
      <c r="B58" s="148"/>
      <c r="C58" s="148"/>
      <c r="D58" s="148"/>
      <c r="E58" s="148"/>
      <c r="F58" s="148"/>
      <c r="G58" s="148"/>
      <c r="H58" s="148"/>
      <c r="I58" s="148"/>
      <c r="J58" s="201"/>
      <c r="K58" s="176" t="s">
        <v>988</v>
      </c>
      <c r="L58" s="148"/>
      <c r="M58" s="186">
        <f>INDEX('Underlag till diagram'!$D$7:$Y$10,4,MATCH($K58,'Underlag till diagram'!$D$7:$Y$7,0))</f>
        <v>0</v>
      </c>
      <c r="N58" s="148"/>
    </row>
    <row r="59" spans="1:14" x14ac:dyDescent="0.25">
      <c r="A59" s="147"/>
      <c r="B59" s="148"/>
      <c r="C59" s="148"/>
      <c r="D59" s="148"/>
      <c r="E59" s="148"/>
      <c r="F59" s="148"/>
      <c r="G59" s="148"/>
      <c r="H59" s="148"/>
      <c r="I59" s="148"/>
      <c r="J59" s="202"/>
      <c r="K59" s="176" t="s">
        <v>1099</v>
      </c>
      <c r="L59" s="148"/>
      <c r="M59" s="186">
        <f>INDEX('Underlag till diagram'!$D$7:$Y$10,4,MATCH($K59,'Underlag till diagram'!$D$7:$Y$7,0))</f>
        <v>0</v>
      </c>
      <c r="N59" s="148"/>
    </row>
    <row r="60" spans="1:14" x14ac:dyDescent="0.25">
      <c r="A60" s="147"/>
      <c r="B60" s="148"/>
      <c r="C60" s="148"/>
      <c r="D60" s="148"/>
      <c r="E60" s="148"/>
      <c r="F60" s="148"/>
      <c r="G60" s="148"/>
      <c r="H60" s="148"/>
      <c r="I60" s="148"/>
      <c r="J60" s="203"/>
      <c r="K60" s="176" t="s">
        <v>1093</v>
      </c>
      <c r="L60" s="148"/>
      <c r="M60" s="186">
        <f>INDEX('Underlag till diagram'!$D$7:$Y$10,4,MATCH($K60,'Underlag till diagram'!$D$7:$Y$7,0))</f>
        <v>2.8560699419794677E-2</v>
      </c>
      <c r="N60" s="148"/>
    </row>
    <row r="61" spans="1:14" x14ac:dyDescent="0.25">
      <c r="A61" s="147"/>
      <c r="B61" s="148"/>
      <c r="C61" s="148"/>
      <c r="D61" s="148"/>
      <c r="E61" s="148"/>
      <c r="F61" s="148"/>
      <c r="G61" s="148"/>
      <c r="H61" s="148"/>
      <c r="I61" s="148"/>
      <c r="J61" s="204"/>
      <c r="K61" s="176" t="s">
        <v>656</v>
      </c>
      <c r="L61" s="148"/>
      <c r="M61" s="186">
        <f>INDEX('Underlag till diagram'!$D$7:$Y$10,4,MATCH($K61,'Underlag till diagram'!$D$7:$Y$7,0))</f>
        <v>1.0026787015921657E-2</v>
      </c>
      <c r="N61" s="148"/>
    </row>
    <row r="62" spans="1:14" x14ac:dyDescent="0.25">
      <c r="A62" s="147"/>
      <c r="B62" s="148"/>
      <c r="C62" s="148"/>
      <c r="D62" s="148"/>
      <c r="E62" s="148"/>
      <c r="F62" s="148"/>
      <c r="G62" s="148"/>
      <c r="H62" s="148"/>
      <c r="I62" s="148"/>
      <c r="J62" s="205"/>
      <c r="K62" s="176" t="s">
        <v>956</v>
      </c>
      <c r="L62" s="148"/>
      <c r="M62" s="186">
        <f>INDEX('Underlag till diagram'!$D$7:$Y$10,4,MATCH($K62,'Underlag till diagram'!$D$7:$Y$7,0))</f>
        <v>0.14066554176942692</v>
      </c>
      <c r="N62" s="206"/>
    </row>
    <row r="63" spans="1:14" x14ac:dyDescent="0.25">
      <c r="A63" s="147"/>
      <c r="B63" s="148"/>
      <c r="C63" s="148"/>
      <c r="D63" s="148"/>
      <c r="E63" s="148"/>
      <c r="F63" s="148"/>
      <c r="G63" s="148"/>
      <c r="H63" s="148"/>
      <c r="I63" s="148"/>
      <c r="J63" s="207"/>
      <c r="K63" s="176" t="s">
        <v>1100</v>
      </c>
      <c r="L63" s="148"/>
      <c r="M63" s="186">
        <f>INDEX('Underlag till diagram'!$D$7:$Y$10,4,MATCH($K63,'Underlag till diagram'!$D$7:$Y$7,0))</f>
        <v>0</v>
      </c>
      <c r="N63" s="206"/>
    </row>
    <row r="64" spans="1:14" x14ac:dyDescent="0.25">
      <c r="A64" s="147"/>
      <c r="B64" s="148"/>
      <c r="C64" s="148"/>
      <c r="D64" s="148"/>
      <c r="E64" s="148"/>
      <c r="F64" s="148"/>
      <c r="G64" s="148"/>
      <c r="H64" s="148"/>
      <c r="I64" s="148"/>
      <c r="J64" s="208"/>
      <c r="K64" s="176" t="s">
        <v>989</v>
      </c>
      <c r="L64" s="148"/>
      <c r="M64" s="186">
        <f>INDEX('Underlag till diagram'!$D$7:$Y$10,4,MATCH($K64,'Underlag till diagram'!$D$7:$Y$7,0))</f>
        <v>0</v>
      </c>
      <c r="N64" s="183"/>
    </row>
    <row r="65" spans="1:14" x14ac:dyDescent="0.25">
      <c r="A65" s="147"/>
      <c r="B65" s="157"/>
      <c r="C65" s="157"/>
      <c r="D65" s="157"/>
      <c r="E65" s="157"/>
      <c r="F65" s="157"/>
      <c r="G65" s="157"/>
      <c r="H65" s="157"/>
      <c r="I65" s="157"/>
      <c r="J65" s="148"/>
      <c r="K65" s="180"/>
      <c r="L65" s="152"/>
      <c r="M65" s="152"/>
      <c r="N65" s="157"/>
    </row>
    <row r="66" spans="1:14" x14ac:dyDescent="0.25">
      <c r="A66" s="147"/>
      <c r="B66" s="157"/>
      <c r="C66" s="157"/>
      <c r="D66" s="157"/>
      <c r="E66" s="157"/>
      <c r="F66" s="157"/>
      <c r="G66" s="157"/>
      <c r="H66" s="157"/>
      <c r="I66" s="157"/>
      <c r="J66" s="148"/>
      <c r="K66" s="180"/>
      <c r="L66" s="209"/>
      <c r="M66" s="209"/>
      <c r="N66" s="157"/>
    </row>
    <row r="67" spans="1:14" x14ac:dyDescent="0.25">
      <c r="A67" s="147"/>
      <c r="B67" s="157"/>
      <c r="C67" s="157"/>
      <c r="D67" s="157"/>
      <c r="E67" s="157"/>
      <c r="F67" s="157"/>
      <c r="G67" s="157"/>
      <c r="H67" s="157"/>
      <c r="I67" s="157"/>
      <c r="J67" s="157"/>
      <c r="K67" s="209"/>
      <c r="L67" s="148"/>
      <c r="M67" s="148"/>
      <c r="N67" s="157"/>
    </row>
    <row r="68" spans="1:14" x14ac:dyDescent="0.25">
      <c r="A68" s="147"/>
      <c r="B68" s="157"/>
      <c r="C68" s="157"/>
      <c r="D68" s="157"/>
      <c r="E68" s="157"/>
      <c r="F68" s="157"/>
      <c r="G68" s="157"/>
      <c r="H68" s="157"/>
      <c r="I68" s="157"/>
      <c r="J68" s="157"/>
      <c r="K68" s="157"/>
      <c r="L68" s="148"/>
      <c r="M68" s="148"/>
      <c r="N68" s="157"/>
    </row>
    <row r="69" spans="1:14" x14ac:dyDescent="0.25">
      <c r="A69" s="147"/>
      <c r="B69" s="157"/>
      <c r="C69" s="157"/>
      <c r="D69" s="157"/>
      <c r="E69" s="157"/>
      <c r="F69" s="157"/>
      <c r="G69" s="157"/>
      <c r="H69" s="157"/>
      <c r="I69" s="157"/>
      <c r="J69" s="157"/>
      <c r="K69" s="157"/>
      <c r="L69" s="148"/>
      <c r="M69" s="148"/>
      <c r="N69" s="157"/>
    </row>
    <row r="70" spans="1:14" x14ac:dyDescent="0.25">
      <c r="B70" s="157"/>
      <c r="C70" s="157"/>
      <c r="D70" s="157"/>
      <c r="E70" s="157"/>
      <c r="F70" s="157"/>
      <c r="G70" s="157"/>
      <c r="H70" s="157"/>
      <c r="I70" s="157"/>
      <c r="J70" s="157"/>
      <c r="K70" s="157"/>
      <c r="L70" s="157"/>
      <c r="M70" s="157"/>
      <c r="N70" s="157"/>
    </row>
    <row r="71" spans="1:14" x14ac:dyDescent="0.25">
      <c r="B71" s="157"/>
      <c r="C71" s="157"/>
      <c r="D71" s="157"/>
      <c r="E71" s="157"/>
      <c r="F71" s="157"/>
      <c r="G71" s="157"/>
      <c r="H71" s="157"/>
      <c r="I71" s="157"/>
      <c r="J71" s="157"/>
      <c r="K71" s="157"/>
      <c r="L71" s="157"/>
      <c r="M71" s="157"/>
      <c r="N71" s="157"/>
    </row>
    <row r="72" spans="1:14" x14ac:dyDescent="0.25">
      <c r="B72" s="157"/>
      <c r="C72" s="157"/>
      <c r="D72" s="157"/>
      <c r="E72" s="157"/>
      <c r="F72" s="157"/>
      <c r="G72" s="157"/>
      <c r="H72" s="157"/>
      <c r="I72" s="157"/>
      <c r="J72" s="157"/>
      <c r="K72" s="157"/>
      <c r="L72" s="157"/>
      <c r="M72" s="157"/>
      <c r="N72" s="157"/>
    </row>
    <row r="73" spans="1:14" x14ac:dyDescent="0.25">
      <c r="B73" s="210" t="s">
        <v>1127</v>
      </c>
      <c r="C73" s="211" t="str">
        <f>IF('Underlag till diagram'!A8="ja","","x")</f>
        <v/>
      </c>
    </row>
  </sheetData>
  <sheetProtection password="DDC6" sheet="1" objects="1" scenarios="1"/>
  <protectedRanges>
    <protectedRange sqref="B4:F4" name="Område1"/>
  </protectedRanges>
  <mergeCells count="9">
    <mergeCell ref="G30:K30"/>
    <mergeCell ref="G36:L36"/>
    <mergeCell ref="G37:L37"/>
    <mergeCell ref="B4:F4"/>
    <mergeCell ref="C7:D7"/>
    <mergeCell ref="C8:E8"/>
    <mergeCell ref="C20:D20"/>
    <mergeCell ref="C21:D21"/>
    <mergeCell ref="C24:D24"/>
  </mergeCells>
  <dataValidations count="2">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 type="list" showInputMessage="1" showErrorMessage="1" errorTitle="Ogiltigt namn" error="Välj ett nät ur listan" sqref="B4:F4">
      <formula1>Nätlista_2014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election activeCell="G3" sqref="G3"/>
    </sheetView>
  </sheetViews>
  <sheetFormatPr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5" customFormat="1" ht="60" x14ac:dyDescent="0.25">
      <c r="A1" s="212"/>
      <c r="B1" s="213" t="s">
        <v>1129</v>
      </c>
      <c r="C1" s="213" t="s">
        <v>1130</v>
      </c>
      <c r="D1" s="213" t="s">
        <v>1131</v>
      </c>
      <c r="E1" s="214" t="s">
        <v>1132</v>
      </c>
    </row>
    <row r="2" spans="1:5" x14ac:dyDescent="0.25">
      <c r="A2" s="216" t="s">
        <v>1133</v>
      </c>
      <c r="B2" s="216">
        <v>1.1499999999999999</v>
      </c>
      <c r="C2" s="217">
        <v>357.27120000000002</v>
      </c>
      <c r="D2" s="217">
        <v>27.928799999999967</v>
      </c>
      <c r="E2" s="218">
        <v>1</v>
      </c>
    </row>
    <row r="3" spans="1:5" x14ac:dyDescent="0.25">
      <c r="A3" s="220" t="s">
        <v>1134</v>
      </c>
      <c r="B3" s="220">
        <v>1.1100000000000001</v>
      </c>
      <c r="C3" s="221">
        <v>269.60760000000005</v>
      </c>
      <c r="D3" s="221">
        <v>21.331547999999998</v>
      </c>
      <c r="E3" s="222">
        <v>1</v>
      </c>
    </row>
    <row r="4" spans="1:5" x14ac:dyDescent="0.25">
      <c r="A4" s="220" t="s">
        <v>694</v>
      </c>
      <c r="B4" s="220">
        <v>1.1100000000000001</v>
      </c>
      <c r="C4" s="221">
        <v>280.03120000000001</v>
      </c>
      <c r="D4" s="221">
        <v>21.331547999999998</v>
      </c>
      <c r="E4" s="222">
        <v>1</v>
      </c>
    </row>
    <row r="5" spans="1:5" x14ac:dyDescent="0.25">
      <c r="A5" s="220" t="s">
        <v>678</v>
      </c>
      <c r="B5" s="220">
        <v>1.1100000000000001</v>
      </c>
      <c r="C5" s="221">
        <v>280.03120000000001</v>
      </c>
      <c r="D5" s="221">
        <v>21.331547999999998</v>
      </c>
      <c r="E5" s="222">
        <v>1</v>
      </c>
    </row>
    <row r="6" spans="1:5" x14ac:dyDescent="0.25">
      <c r="A6" s="220" t="s">
        <v>954</v>
      </c>
      <c r="B6" s="220">
        <v>1.0900000000000001</v>
      </c>
      <c r="C6" s="221">
        <v>206.80760000000001</v>
      </c>
      <c r="D6" s="221">
        <v>40.212000002901604</v>
      </c>
      <c r="E6" s="222">
        <v>1</v>
      </c>
    </row>
    <row r="7" spans="1:5" x14ac:dyDescent="0.25">
      <c r="A7" s="220" t="s">
        <v>969</v>
      </c>
      <c r="B7" s="220">
        <v>1.1100000000000001</v>
      </c>
      <c r="C7" s="221">
        <v>280.03120000000001</v>
      </c>
      <c r="D7" s="221">
        <v>21.331547999999998</v>
      </c>
      <c r="E7" s="222">
        <v>1</v>
      </c>
    </row>
    <row r="8" spans="1:5" x14ac:dyDescent="0.25">
      <c r="A8" s="220" t="s">
        <v>1018</v>
      </c>
      <c r="B8" s="220">
        <v>0</v>
      </c>
      <c r="C8" s="221">
        <v>0</v>
      </c>
      <c r="D8" s="221">
        <v>0</v>
      </c>
      <c r="E8" s="222">
        <v>0</v>
      </c>
    </row>
    <row r="9" spans="1:5" x14ac:dyDescent="0.25">
      <c r="A9" s="220" t="s">
        <v>634</v>
      </c>
      <c r="B9" s="220">
        <v>0.04</v>
      </c>
      <c r="C9" s="221">
        <v>97.073999999999998</v>
      </c>
      <c r="D9" s="221">
        <v>3.5684784000000001</v>
      </c>
      <c r="E9" s="222">
        <v>0</v>
      </c>
    </row>
    <row r="10" spans="1:5" x14ac:dyDescent="0.25">
      <c r="A10" s="220" t="s">
        <v>1135</v>
      </c>
      <c r="B10" s="220">
        <v>0.15</v>
      </c>
      <c r="C10" s="221">
        <v>0</v>
      </c>
      <c r="D10" s="221">
        <v>10.152000000000001</v>
      </c>
      <c r="E10" s="222">
        <v>0</v>
      </c>
    </row>
    <row r="11" spans="1:5" x14ac:dyDescent="0.25">
      <c r="A11" s="220" t="s">
        <v>976</v>
      </c>
      <c r="B11" s="220">
        <v>0</v>
      </c>
      <c r="C11" s="221">
        <v>0</v>
      </c>
      <c r="D11" s="221">
        <v>0</v>
      </c>
      <c r="E11" s="222">
        <v>0</v>
      </c>
    </row>
    <row r="12" spans="1:5" x14ac:dyDescent="0.25">
      <c r="A12" s="220" t="s">
        <v>669</v>
      </c>
      <c r="B12" s="220">
        <v>1.05</v>
      </c>
      <c r="C12" s="221">
        <v>8.9640000000000004</v>
      </c>
      <c r="D12" s="221">
        <v>28.077480000000001</v>
      </c>
      <c r="E12" s="222">
        <v>0</v>
      </c>
    </row>
    <row r="13" spans="1:5" x14ac:dyDescent="0.25">
      <c r="A13" s="220" t="s">
        <v>658</v>
      </c>
      <c r="B13" s="220">
        <v>0.03</v>
      </c>
      <c r="C13" s="221">
        <v>8.9640000000000004</v>
      </c>
      <c r="D13" s="221">
        <v>6.9220079999999999</v>
      </c>
      <c r="E13" s="222">
        <v>0</v>
      </c>
    </row>
    <row r="14" spans="1:5" x14ac:dyDescent="0.25">
      <c r="A14" s="220" t="s">
        <v>635</v>
      </c>
      <c r="B14" s="220">
        <v>0.05</v>
      </c>
      <c r="C14" s="221">
        <v>8.9640000000000004</v>
      </c>
      <c r="D14" s="221">
        <v>2.512041</v>
      </c>
      <c r="E14" s="222">
        <v>0</v>
      </c>
    </row>
    <row r="15" spans="1:5" x14ac:dyDescent="0.25">
      <c r="A15" s="220" t="s">
        <v>987</v>
      </c>
      <c r="B15" s="220">
        <v>0.11</v>
      </c>
      <c r="C15" s="221">
        <v>5.8067999999999991</v>
      </c>
      <c r="D15" s="221">
        <v>13</v>
      </c>
      <c r="E15" s="222">
        <v>0</v>
      </c>
    </row>
    <row r="16" spans="1:5" x14ac:dyDescent="0.25">
      <c r="A16" s="220" t="s">
        <v>949</v>
      </c>
      <c r="B16" s="220">
        <v>0.04</v>
      </c>
      <c r="C16" s="221">
        <v>5.7311999999999994</v>
      </c>
      <c r="D16" s="221">
        <v>3.5684784000000001</v>
      </c>
      <c r="E16" s="222">
        <v>0</v>
      </c>
    </row>
    <row r="17" spans="1:5" x14ac:dyDescent="0.25">
      <c r="A17" s="220" t="s">
        <v>960</v>
      </c>
      <c r="B17" s="220">
        <v>0.04</v>
      </c>
      <c r="C17" s="221">
        <v>5.7311999999999994</v>
      </c>
      <c r="D17" s="221">
        <v>3.5684784000000001</v>
      </c>
      <c r="E17" s="222">
        <v>0</v>
      </c>
    </row>
    <row r="18" spans="1:5" x14ac:dyDescent="0.25">
      <c r="A18" s="220" t="s">
        <v>1136</v>
      </c>
      <c r="B18" s="220">
        <v>1.05</v>
      </c>
      <c r="C18" s="221">
        <v>8.9640000000000004</v>
      </c>
      <c r="D18" s="221">
        <v>28.077480000000001</v>
      </c>
      <c r="E18" s="222">
        <v>0</v>
      </c>
    </row>
    <row r="19" spans="1:5" x14ac:dyDescent="0.25">
      <c r="A19" s="220" t="s">
        <v>961</v>
      </c>
      <c r="B19" s="220">
        <v>1.01</v>
      </c>
      <c r="C19" s="221">
        <v>393.392</v>
      </c>
      <c r="D19" s="221">
        <v>39.851999999999997</v>
      </c>
      <c r="E19" s="222">
        <v>0</v>
      </c>
    </row>
    <row r="20" spans="1:5" x14ac:dyDescent="0.25">
      <c r="A20" s="223" t="s">
        <v>1137</v>
      </c>
      <c r="B20" s="223">
        <v>1.01</v>
      </c>
      <c r="C20" s="224">
        <v>357</v>
      </c>
      <c r="D20" s="224">
        <v>40</v>
      </c>
      <c r="E20" s="225">
        <v>0</v>
      </c>
    </row>
    <row r="21" spans="1:5" x14ac:dyDescent="0.25">
      <c r="A21" s="220" t="s">
        <v>1138</v>
      </c>
      <c r="B21" s="220">
        <v>0</v>
      </c>
      <c r="C21" s="221">
        <v>0</v>
      </c>
      <c r="D21" s="221">
        <v>0</v>
      </c>
      <c r="E21" s="222">
        <v>0</v>
      </c>
    </row>
    <row r="22" spans="1:5" x14ac:dyDescent="0.25">
      <c r="A22" s="220" t="s">
        <v>1139</v>
      </c>
      <c r="B22" s="220">
        <v>2.36</v>
      </c>
      <c r="C22" s="221">
        <v>483.4</v>
      </c>
      <c r="D22" s="221"/>
      <c r="E22" s="222">
        <v>0.55000000000000004</v>
      </c>
    </row>
    <row r="23" spans="1:5" x14ac:dyDescent="0.25">
      <c r="A23" s="220" t="s">
        <v>1140</v>
      </c>
      <c r="B23" s="220">
        <v>1.1100000000000001</v>
      </c>
      <c r="C23" s="221">
        <v>280.03120000000001</v>
      </c>
      <c r="D23" s="221">
        <v>21.331547999999998</v>
      </c>
      <c r="E23" s="222">
        <v>1</v>
      </c>
    </row>
    <row r="24" spans="1:5" ht="15.75" thickBot="1" x14ac:dyDescent="0.3">
      <c r="A24" s="226" t="s">
        <v>946</v>
      </c>
      <c r="B24" s="227">
        <v>1.1100000000000001</v>
      </c>
      <c r="C24" s="228">
        <v>280.03120000000001</v>
      </c>
      <c r="D24" s="228">
        <v>21.331547999999998</v>
      </c>
      <c r="E24" s="23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T411"/>
  <sheetViews>
    <sheetView workbookViewId="0">
      <pane xSplit="3" ySplit="1" topLeftCell="D57"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customHeight="1" x14ac:dyDescent="0.25"/>
  <cols>
    <col min="1" max="16384" width="9.140625" style="2"/>
  </cols>
  <sheetData>
    <row r="1" spans="1:46" s="13" customFormat="1" ht="135.75" thickBot="1" x14ac:dyDescent="0.3">
      <c r="A1" s="12" t="s">
        <v>564</v>
      </c>
      <c r="B1" s="12" t="s">
        <v>1</v>
      </c>
      <c r="C1" s="12" t="s">
        <v>565</v>
      </c>
      <c r="D1" s="12" t="s">
        <v>626</v>
      </c>
      <c r="E1" s="12" t="s">
        <v>627</v>
      </c>
      <c r="F1" s="12" t="s">
        <v>628</v>
      </c>
      <c r="G1" s="12" t="s">
        <v>629</v>
      </c>
      <c r="H1" s="12" t="s">
        <v>630</v>
      </c>
      <c r="I1" s="12" t="s">
        <v>631</v>
      </c>
      <c r="J1" s="12" t="s">
        <v>568</v>
      </c>
      <c r="K1" s="12" t="s">
        <v>569</v>
      </c>
      <c r="L1" s="12" t="s">
        <v>570</v>
      </c>
      <c r="M1" s="12" t="s">
        <v>571</v>
      </c>
      <c r="N1" s="12" t="s">
        <v>572</v>
      </c>
      <c r="O1" s="12" t="s">
        <v>573</v>
      </c>
      <c r="P1" s="12" t="s">
        <v>575</v>
      </c>
      <c r="Q1" s="12" t="s">
        <v>576</v>
      </c>
      <c r="R1" s="12" t="s">
        <v>577</v>
      </c>
      <c r="S1" s="12" t="s">
        <v>578</v>
      </c>
      <c r="T1" s="12" t="s">
        <v>579</v>
      </c>
      <c r="U1" s="12" t="s">
        <v>580</v>
      </c>
      <c r="V1" s="12" t="s">
        <v>581</v>
      </c>
      <c r="W1" s="12" t="s">
        <v>582</v>
      </c>
      <c r="X1" s="12" t="s">
        <v>583</v>
      </c>
      <c r="Y1" s="12" t="s">
        <v>584</v>
      </c>
      <c r="Z1" s="12" t="s">
        <v>585</v>
      </c>
      <c r="AA1" s="12" t="s">
        <v>586</v>
      </c>
      <c r="AB1" s="12" t="s">
        <v>587</v>
      </c>
      <c r="AC1" s="12" t="s">
        <v>588</v>
      </c>
      <c r="AD1" s="12" t="s">
        <v>589</v>
      </c>
      <c r="AE1" s="12" t="s">
        <v>590</v>
      </c>
      <c r="AF1" s="12" t="s">
        <v>591</v>
      </c>
      <c r="AG1" s="12" t="s">
        <v>632</v>
      </c>
      <c r="AJ1" s="18" t="s">
        <v>1055</v>
      </c>
      <c r="AK1" s="18"/>
      <c r="AL1" s="18" t="s">
        <v>1056</v>
      </c>
      <c r="AM1" s="18" t="s">
        <v>1057</v>
      </c>
      <c r="AN1" s="91" t="s">
        <v>1058</v>
      </c>
      <c r="AQ1" s="13" t="s">
        <v>1059</v>
      </c>
      <c r="AT1" s="13" t="s">
        <v>1065</v>
      </c>
    </row>
    <row r="2" spans="1:46" ht="15" customHeight="1" x14ac:dyDescent="0.25">
      <c r="A2" s="2" t="s">
        <v>12</v>
      </c>
      <c r="B2" s="2" t="s">
        <v>13</v>
      </c>
      <c r="C2" s="2">
        <v>2014</v>
      </c>
      <c r="D2" s="2" t="s">
        <v>598</v>
      </c>
      <c r="E2" s="2" t="s">
        <v>598</v>
      </c>
      <c r="F2" s="2" t="s">
        <v>598</v>
      </c>
      <c r="G2" s="2" t="s">
        <v>598</v>
      </c>
      <c r="H2" s="2" t="s">
        <v>598</v>
      </c>
      <c r="I2" s="2" t="s">
        <v>598</v>
      </c>
      <c r="J2" s="2" t="s">
        <v>598</v>
      </c>
      <c r="K2" s="2" t="s">
        <v>598</v>
      </c>
      <c r="L2" s="2" t="s">
        <v>598</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J2" s="20">
        <f>SUMPRODUCT(J2:AG2)</f>
        <v>0</v>
      </c>
      <c r="AK2" s="20"/>
      <c r="AL2" s="20">
        <f>IFERROR(D2/1,0)</f>
        <v>0</v>
      </c>
      <c r="AM2" s="20" t="str">
        <f>IFERROR(E2/1,"")</f>
        <v/>
      </c>
      <c r="AN2" s="92" t="str">
        <f>IFERROR((AL2+AM2)/AJ2,"")</f>
        <v/>
      </c>
      <c r="AQ2" s="2">
        <f>AJ2-IFERROR(AG2/1,0)</f>
        <v>0</v>
      </c>
    </row>
    <row r="3" spans="1:46" ht="15" customHeight="1" x14ac:dyDescent="0.25">
      <c r="A3" s="2" t="s">
        <v>12</v>
      </c>
      <c r="B3" s="2" t="s">
        <v>14</v>
      </c>
      <c r="C3" s="2">
        <v>2014</v>
      </c>
      <c r="D3" s="2">
        <v>223.316</v>
      </c>
      <c r="E3" s="2">
        <v>61.59</v>
      </c>
      <c r="F3" s="2" t="s">
        <v>598</v>
      </c>
      <c r="G3" s="2" t="s">
        <v>633</v>
      </c>
      <c r="H3" s="2" t="s">
        <v>598</v>
      </c>
      <c r="I3" s="2">
        <v>284.661</v>
      </c>
      <c r="J3" s="2" t="s">
        <v>598</v>
      </c>
      <c r="K3" s="2">
        <v>0.216</v>
      </c>
      <c r="L3" s="2" t="s">
        <v>598</v>
      </c>
      <c r="M3" s="2" t="s">
        <v>598</v>
      </c>
      <c r="N3" s="2" t="s">
        <v>598</v>
      </c>
      <c r="O3" s="2" t="s">
        <v>598</v>
      </c>
      <c r="P3" s="2">
        <v>242.149</v>
      </c>
      <c r="Q3" s="2" t="s">
        <v>598</v>
      </c>
      <c r="R3" s="2" t="s">
        <v>598</v>
      </c>
      <c r="S3" s="2" t="s">
        <v>598</v>
      </c>
      <c r="T3" s="2" t="s">
        <v>598</v>
      </c>
      <c r="U3" s="2" t="s">
        <v>598</v>
      </c>
      <c r="V3" s="2" t="s">
        <v>8</v>
      </c>
      <c r="W3" s="2" t="s">
        <v>598</v>
      </c>
      <c r="X3" s="2" t="s">
        <v>598</v>
      </c>
      <c r="Y3" s="2" t="s">
        <v>598</v>
      </c>
      <c r="Z3" s="2" t="s">
        <v>598</v>
      </c>
      <c r="AA3" s="2" t="s">
        <v>598</v>
      </c>
      <c r="AB3" s="2" t="s">
        <v>598</v>
      </c>
      <c r="AC3" s="2" t="s">
        <v>598</v>
      </c>
      <c r="AD3" s="2" t="s">
        <v>598</v>
      </c>
      <c r="AE3" s="2" t="s">
        <v>598</v>
      </c>
      <c r="AF3" s="2" t="s">
        <v>598</v>
      </c>
      <c r="AG3" s="2">
        <v>42.295999999999999</v>
      </c>
      <c r="AJ3" s="20">
        <f t="shared" ref="AJ3:AJ66" si="0">SUMPRODUCT(J3:AG3)</f>
        <v>284.661</v>
      </c>
      <c r="AK3" s="20"/>
      <c r="AL3" s="20">
        <f t="shared" ref="AL3:AL66" si="1">IFERROR(D3/1,0)</f>
        <v>223.316</v>
      </c>
      <c r="AM3" s="20">
        <f t="shared" ref="AM3:AM66" si="2">IFERROR(E3/1,"")</f>
        <v>61.59</v>
      </c>
      <c r="AN3" s="92">
        <f t="shared" ref="AN3:AN66" si="3">IFERROR((AL3+AM3)/AJ3,"")</f>
        <v>1.0008606728705371</v>
      </c>
      <c r="AQ3" s="2">
        <f t="shared" ref="AQ3:AQ66" si="4">AJ3-IFERROR(AG3/1,0)</f>
        <v>242.36500000000001</v>
      </c>
    </row>
    <row r="4" spans="1:46" ht="15" customHeight="1" x14ac:dyDescent="0.25">
      <c r="A4" s="2" t="s">
        <v>12</v>
      </c>
      <c r="B4" s="2" t="s">
        <v>15</v>
      </c>
      <c r="C4" s="2">
        <v>2014</v>
      </c>
      <c r="D4" s="2" t="s">
        <v>598</v>
      </c>
      <c r="E4" s="2" t="s">
        <v>598</v>
      </c>
      <c r="F4" s="2" t="s">
        <v>598</v>
      </c>
      <c r="G4" s="2" t="s">
        <v>598</v>
      </c>
      <c r="H4" s="2" t="s">
        <v>598</v>
      </c>
      <c r="I4" s="2" t="s">
        <v>598</v>
      </c>
      <c r="J4" s="2" t="s">
        <v>598</v>
      </c>
      <c r="K4" s="2" t="s">
        <v>598</v>
      </c>
      <c r="L4" s="2" t="s">
        <v>598</v>
      </c>
      <c r="M4" s="2" t="s">
        <v>598</v>
      </c>
      <c r="N4" s="2" t="s">
        <v>598</v>
      </c>
      <c r="O4" s="2" t="s">
        <v>598</v>
      </c>
      <c r="P4" s="2" t="s">
        <v>598</v>
      </c>
      <c r="Q4" s="2" t="s">
        <v>598</v>
      </c>
      <c r="R4" s="2" t="s">
        <v>598</v>
      </c>
      <c r="S4" s="2" t="s">
        <v>598</v>
      </c>
      <c r="T4" s="2" t="s">
        <v>598</v>
      </c>
      <c r="U4" s="2" t="s">
        <v>598</v>
      </c>
      <c r="V4" s="2" t="s">
        <v>598</v>
      </c>
      <c r="W4" s="2" t="s">
        <v>598</v>
      </c>
      <c r="X4" s="2" t="s">
        <v>598</v>
      </c>
      <c r="Y4" s="2" t="s">
        <v>598</v>
      </c>
      <c r="Z4" s="2" t="s">
        <v>598</v>
      </c>
      <c r="AA4" s="2" t="s">
        <v>598</v>
      </c>
      <c r="AB4" s="2" t="s">
        <v>598</v>
      </c>
      <c r="AC4" s="2" t="s">
        <v>598</v>
      </c>
      <c r="AD4" s="2" t="s">
        <v>598</v>
      </c>
      <c r="AE4" s="2" t="s">
        <v>598</v>
      </c>
      <c r="AF4" s="2" t="s">
        <v>598</v>
      </c>
      <c r="AG4" s="2" t="s">
        <v>598</v>
      </c>
      <c r="AJ4" s="20">
        <f t="shared" si="0"/>
        <v>0</v>
      </c>
      <c r="AK4" s="20"/>
      <c r="AL4" s="20">
        <f t="shared" si="1"/>
        <v>0</v>
      </c>
      <c r="AM4" s="20" t="str">
        <f t="shared" si="2"/>
        <v/>
      </c>
      <c r="AN4" s="92" t="str">
        <f t="shared" si="3"/>
        <v/>
      </c>
      <c r="AQ4" s="2">
        <f t="shared" si="4"/>
        <v>0</v>
      </c>
    </row>
    <row r="5" spans="1:46" ht="15" customHeight="1" x14ac:dyDescent="0.25">
      <c r="A5" s="2" t="s">
        <v>12</v>
      </c>
      <c r="B5" s="2" t="s">
        <v>16</v>
      </c>
      <c r="C5" s="2">
        <v>2014</v>
      </c>
      <c r="D5" s="2" t="s">
        <v>598</v>
      </c>
      <c r="E5" s="2" t="s">
        <v>598</v>
      </c>
      <c r="F5" s="2" t="s">
        <v>598</v>
      </c>
      <c r="G5" s="2" t="s">
        <v>598</v>
      </c>
      <c r="H5" s="2" t="s">
        <v>598</v>
      </c>
      <c r="I5" s="2" t="s">
        <v>598</v>
      </c>
      <c r="J5" s="2" t="s">
        <v>598</v>
      </c>
      <c r="K5" s="2" t="s">
        <v>598</v>
      </c>
      <c r="L5" s="2" t="s">
        <v>598</v>
      </c>
      <c r="M5" s="2" t="s">
        <v>598</v>
      </c>
      <c r="N5" s="2" t="s">
        <v>598</v>
      </c>
      <c r="O5" s="2" t="s">
        <v>598</v>
      </c>
      <c r="P5" s="2" t="s">
        <v>598</v>
      </c>
      <c r="Q5" s="2" t="s">
        <v>598</v>
      </c>
      <c r="R5" s="2" t="s">
        <v>598</v>
      </c>
      <c r="S5" s="2" t="s">
        <v>598</v>
      </c>
      <c r="T5" s="2" t="s">
        <v>598</v>
      </c>
      <c r="U5" s="2" t="s">
        <v>598</v>
      </c>
      <c r="V5" s="2" t="s">
        <v>598</v>
      </c>
      <c r="W5" s="2" t="s">
        <v>598</v>
      </c>
      <c r="X5" s="2" t="s">
        <v>598</v>
      </c>
      <c r="Y5" s="2" t="s">
        <v>598</v>
      </c>
      <c r="Z5" s="2" t="s">
        <v>598</v>
      </c>
      <c r="AA5" s="2" t="s">
        <v>598</v>
      </c>
      <c r="AB5" s="2" t="s">
        <v>598</v>
      </c>
      <c r="AC5" s="2" t="s">
        <v>598</v>
      </c>
      <c r="AD5" s="2" t="s">
        <v>598</v>
      </c>
      <c r="AE5" s="2" t="s">
        <v>598</v>
      </c>
      <c r="AF5" s="2" t="s">
        <v>598</v>
      </c>
      <c r="AG5" s="2" t="s">
        <v>598</v>
      </c>
      <c r="AJ5" s="20">
        <f t="shared" si="0"/>
        <v>0</v>
      </c>
      <c r="AK5" s="20"/>
      <c r="AL5" s="20">
        <f t="shared" si="1"/>
        <v>0</v>
      </c>
      <c r="AM5" s="20" t="str">
        <f t="shared" si="2"/>
        <v/>
      </c>
      <c r="AN5" s="92" t="str">
        <f t="shared" si="3"/>
        <v/>
      </c>
      <c r="AQ5" s="2">
        <f t="shared" si="4"/>
        <v>0</v>
      </c>
    </row>
    <row r="6" spans="1:46" ht="15" customHeight="1" x14ac:dyDescent="0.25">
      <c r="A6" s="2" t="s">
        <v>17</v>
      </c>
      <c r="B6" s="2" t="s">
        <v>18</v>
      </c>
      <c r="C6" s="2">
        <v>2014</v>
      </c>
      <c r="D6" s="2" t="s">
        <v>598</v>
      </c>
      <c r="E6" s="2" t="s">
        <v>598</v>
      </c>
      <c r="F6" s="2" t="s">
        <v>598</v>
      </c>
      <c r="G6" s="2" t="s">
        <v>598</v>
      </c>
      <c r="H6" s="2" t="s">
        <v>598</v>
      </c>
      <c r="I6" s="2" t="s">
        <v>598</v>
      </c>
      <c r="J6" s="2" t="s">
        <v>598</v>
      </c>
      <c r="K6" s="2" t="s">
        <v>598</v>
      </c>
      <c r="L6" s="2" t="s">
        <v>598</v>
      </c>
      <c r="M6" s="2" t="s">
        <v>598</v>
      </c>
      <c r="N6" s="2" t="s">
        <v>598</v>
      </c>
      <c r="O6" s="2" t="s">
        <v>598</v>
      </c>
      <c r="P6" s="2" t="s">
        <v>598</v>
      </c>
      <c r="Q6" s="2" t="s">
        <v>598</v>
      </c>
      <c r="R6" s="2" t="s">
        <v>598</v>
      </c>
      <c r="S6" s="2" t="s">
        <v>598</v>
      </c>
      <c r="T6" s="2" t="s">
        <v>598</v>
      </c>
      <c r="U6" s="2" t="s">
        <v>598</v>
      </c>
      <c r="V6" s="2" t="s">
        <v>598</v>
      </c>
      <c r="W6" s="2" t="s">
        <v>598</v>
      </c>
      <c r="X6" s="2" t="s">
        <v>598</v>
      </c>
      <c r="Y6" s="2" t="s">
        <v>598</v>
      </c>
      <c r="Z6" s="2" t="s">
        <v>598</v>
      </c>
      <c r="AA6" s="2" t="s">
        <v>598</v>
      </c>
      <c r="AB6" s="2" t="s">
        <v>598</v>
      </c>
      <c r="AC6" s="2" t="s">
        <v>598</v>
      </c>
      <c r="AD6" s="2" t="s">
        <v>598</v>
      </c>
      <c r="AE6" s="2" t="s">
        <v>598</v>
      </c>
      <c r="AF6" s="2" t="s">
        <v>598</v>
      </c>
      <c r="AG6" s="2" t="s">
        <v>598</v>
      </c>
      <c r="AJ6" s="20">
        <f t="shared" si="0"/>
        <v>0</v>
      </c>
      <c r="AK6" s="20"/>
      <c r="AL6" s="20">
        <f t="shared" si="1"/>
        <v>0</v>
      </c>
      <c r="AM6" s="20" t="str">
        <f t="shared" si="2"/>
        <v/>
      </c>
      <c r="AN6" s="92" t="str">
        <f t="shared" si="3"/>
        <v/>
      </c>
      <c r="AQ6" s="2">
        <f t="shared" si="4"/>
        <v>0</v>
      </c>
    </row>
    <row r="7" spans="1:46" ht="15" customHeight="1" x14ac:dyDescent="0.25">
      <c r="A7" s="2" t="s">
        <v>19</v>
      </c>
      <c r="B7" s="2" t="s">
        <v>20</v>
      </c>
      <c r="C7" s="2">
        <v>2014</v>
      </c>
      <c r="D7" s="2" t="s">
        <v>598</v>
      </c>
      <c r="E7" s="2" t="s">
        <v>598</v>
      </c>
      <c r="F7" s="2" t="s">
        <v>598</v>
      </c>
      <c r="G7" s="2" t="s">
        <v>598</v>
      </c>
      <c r="H7" s="2" t="s">
        <v>598</v>
      </c>
      <c r="I7" s="2" t="s">
        <v>598</v>
      </c>
      <c r="J7" s="2" t="s">
        <v>598</v>
      </c>
      <c r="K7" s="2" t="s">
        <v>598</v>
      </c>
      <c r="L7" s="2" t="s">
        <v>598</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J7" s="20">
        <f t="shared" si="0"/>
        <v>0</v>
      </c>
      <c r="AK7" s="20"/>
      <c r="AL7" s="20">
        <f t="shared" si="1"/>
        <v>0</v>
      </c>
      <c r="AM7" s="20" t="str">
        <f t="shared" si="2"/>
        <v/>
      </c>
      <c r="AN7" s="92" t="str">
        <f t="shared" si="3"/>
        <v/>
      </c>
      <c r="AQ7" s="2">
        <f t="shared" si="4"/>
        <v>0</v>
      </c>
    </row>
    <row r="8" spans="1:46" ht="15" customHeight="1" x14ac:dyDescent="0.25">
      <c r="A8" s="2" t="s">
        <v>19</v>
      </c>
      <c r="B8" s="2" t="s">
        <v>21</v>
      </c>
      <c r="C8" s="2">
        <v>2014</v>
      </c>
      <c r="D8" s="2" t="s">
        <v>598</v>
      </c>
      <c r="E8" s="2" t="s">
        <v>598</v>
      </c>
      <c r="F8" s="2" t="s">
        <v>598</v>
      </c>
      <c r="G8" s="2" t="s">
        <v>598</v>
      </c>
      <c r="H8" s="2" t="s">
        <v>598</v>
      </c>
      <c r="I8" s="2" t="s">
        <v>598</v>
      </c>
      <c r="J8" s="2" t="s">
        <v>598</v>
      </c>
      <c r="K8" s="2" t="s">
        <v>598</v>
      </c>
      <c r="L8" s="2" t="s">
        <v>598</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J8" s="20">
        <f t="shared" si="0"/>
        <v>0</v>
      </c>
      <c r="AK8" s="20"/>
      <c r="AL8" s="20">
        <f t="shared" si="1"/>
        <v>0</v>
      </c>
      <c r="AM8" s="20" t="str">
        <f t="shared" si="2"/>
        <v/>
      </c>
      <c r="AN8" s="92" t="str">
        <f t="shared" si="3"/>
        <v/>
      </c>
      <c r="AQ8" s="2">
        <f t="shared" si="4"/>
        <v>0</v>
      </c>
    </row>
    <row r="9" spans="1:46" ht="15" customHeight="1" x14ac:dyDescent="0.25">
      <c r="A9" s="2" t="s">
        <v>19</v>
      </c>
      <c r="B9" s="2" t="s">
        <v>22</v>
      </c>
      <c r="C9" s="2">
        <v>2014</v>
      </c>
      <c r="D9" s="2" t="s">
        <v>598</v>
      </c>
      <c r="E9" s="2" t="s">
        <v>598</v>
      </c>
      <c r="F9" s="2" t="s">
        <v>598</v>
      </c>
      <c r="G9" s="2" t="s">
        <v>598</v>
      </c>
      <c r="H9" s="2" t="s">
        <v>598</v>
      </c>
      <c r="I9" s="2" t="s">
        <v>598</v>
      </c>
      <c r="J9" s="2" t="s">
        <v>598</v>
      </c>
      <c r="K9" s="2" t="s">
        <v>598</v>
      </c>
      <c r="L9" s="2" t="s">
        <v>598</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J9" s="20">
        <f t="shared" si="0"/>
        <v>0</v>
      </c>
      <c r="AK9" s="20"/>
      <c r="AL9" s="20">
        <f t="shared" si="1"/>
        <v>0</v>
      </c>
      <c r="AM9" s="20" t="str">
        <f t="shared" si="2"/>
        <v/>
      </c>
      <c r="AN9" s="92" t="str">
        <f t="shared" si="3"/>
        <v/>
      </c>
      <c r="AQ9" s="2">
        <f t="shared" si="4"/>
        <v>0</v>
      </c>
    </row>
    <row r="10" spans="1:46"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J10" s="20">
        <f t="shared" si="0"/>
        <v>0</v>
      </c>
      <c r="AK10" s="20"/>
      <c r="AL10" s="20">
        <f t="shared" si="1"/>
        <v>0</v>
      </c>
      <c r="AM10" s="20" t="str">
        <f t="shared" si="2"/>
        <v/>
      </c>
      <c r="AN10" s="92" t="str">
        <f t="shared" si="3"/>
        <v/>
      </c>
      <c r="AQ10" s="2">
        <f t="shared" si="4"/>
        <v>0</v>
      </c>
    </row>
    <row r="11" spans="1:46" ht="15" customHeight="1" x14ac:dyDescent="0.25">
      <c r="A11" s="2" t="s">
        <v>25</v>
      </c>
      <c r="B11" s="2" t="s">
        <v>26</v>
      </c>
      <c r="C11" s="2">
        <v>2014</v>
      </c>
      <c r="D11" s="2" t="s">
        <v>598</v>
      </c>
      <c r="E11" s="2" t="s">
        <v>598</v>
      </c>
      <c r="F11" s="2" t="s">
        <v>598</v>
      </c>
      <c r="G11" s="2" t="s">
        <v>598</v>
      </c>
      <c r="H11" s="2" t="s">
        <v>598</v>
      </c>
      <c r="I11" s="2" t="s">
        <v>598</v>
      </c>
      <c r="J11" s="2" t="s">
        <v>598</v>
      </c>
      <c r="K11" s="2" t="s">
        <v>598</v>
      </c>
      <c r="L11" s="2" t="s">
        <v>598</v>
      </c>
      <c r="M11" s="2" t="s">
        <v>598</v>
      </c>
      <c r="N11" s="2" t="s">
        <v>598</v>
      </c>
      <c r="O11" s="2" t="s">
        <v>598</v>
      </c>
      <c r="P11" s="2" t="s">
        <v>598</v>
      </c>
      <c r="Q11" s="2" t="s">
        <v>598</v>
      </c>
      <c r="R11" s="2" t="s">
        <v>598</v>
      </c>
      <c r="S11" s="2" t="s">
        <v>598</v>
      </c>
      <c r="T11" s="2" t="s">
        <v>598</v>
      </c>
      <c r="U11" s="2" t="s">
        <v>598</v>
      </c>
      <c r="V11" s="2" t="s">
        <v>598</v>
      </c>
      <c r="W11" s="2" t="s">
        <v>598</v>
      </c>
      <c r="X11" s="2" t="s">
        <v>598</v>
      </c>
      <c r="Y11" s="2" t="s">
        <v>598</v>
      </c>
      <c r="Z11" s="2" t="s">
        <v>598</v>
      </c>
      <c r="AA11" s="2" t="s">
        <v>598</v>
      </c>
      <c r="AB11" s="2" t="s">
        <v>598</v>
      </c>
      <c r="AC11" s="2" t="s">
        <v>598</v>
      </c>
      <c r="AD11" s="2" t="s">
        <v>598</v>
      </c>
      <c r="AE11" s="2" t="s">
        <v>598</v>
      </c>
      <c r="AF11" s="2" t="s">
        <v>598</v>
      </c>
      <c r="AG11" s="2" t="s">
        <v>598</v>
      </c>
      <c r="AJ11" s="20">
        <f t="shared" si="0"/>
        <v>0</v>
      </c>
      <c r="AK11" s="20"/>
      <c r="AL11" s="20">
        <f t="shared" si="1"/>
        <v>0</v>
      </c>
      <c r="AM11" s="20" t="str">
        <f t="shared" si="2"/>
        <v/>
      </c>
      <c r="AN11" s="92" t="str">
        <f t="shared" si="3"/>
        <v/>
      </c>
      <c r="AQ11" s="2">
        <f t="shared" si="4"/>
        <v>0</v>
      </c>
    </row>
    <row r="12" spans="1:46"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J12" s="20">
        <f t="shared" si="0"/>
        <v>0</v>
      </c>
      <c r="AK12" s="20"/>
      <c r="AL12" s="20">
        <f t="shared" si="1"/>
        <v>0</v>
      </c>
      <c r="AM12" s="20" t="str">
        <f t="shared" si="2"/>
        <v/>
      </c>
      <c r="AN12" s="92" t="str">
        <f t="shared" si="3"/>
        <v/>
      </c>
      <c r="AQ12" s="2">
        <f t="shared" si="4"/>
        <v>0</v>
      </c>
    </row>
    <row r="13" spans="1:46" ht="15" customHeight="1" x14ac:dyDescent="0.25">
      <c r="A13" s="2" t="s">
        <v>29</v>
      </c>
      <c r="B13" s="2" t="s">
        <v>30</v>
      </c>
      <c r="C13" s="2">
        <v>2014</v>
      </c>
      <c r="D13" s="2" t="s">
        <v>598</v>
      </c>
      <c r="E13" s="2" t="s">
        <v>598</v>
      </c>
      <c r="F13" s="2" t="s">
        <v>598</v>
      </c>
      <c r="G13" s="2" t="s">
        <v>598</v>
      </c>
      <c r="H13" s="2" t="s">
        <v>598</v>
      </c>
      <c r="I13" s="2" t="s">
        <v>598</v>
      </c>
      <c r="J13" s="2" t="s">
        <v>598</v>
      </c>
      <c r="K13" s="2" t="s">
        <v>598</v>
      </c>
      <c r="L13" s="2" t="s">
        <v>598</v>
      </c>
      <c r="M13" s="2" t="s">
        <v>598</v>
      </c>
      <c r="N13" s="2" t="s">
        <v>598</v>
      </c>
      <c r="O13" s="2" t="s">
        <v>598</v>
      </c>
      <c r="P13" s="2" t="s">
        <v>598</v>
      </c>
      <c r="Q13" s="2" t="s">
        <v>598</v>
      </c>
      <c r="R13" s="2" t="s">
        <v>598</v>
      </c>
      <c r="S13" s="2" t="s">
        <v>598</v>
      </c>
      <c r="T13" s="2" t="s">
        <v>598</v>
      </c>
      <c r="U13" s="2" t="s">
        <v>598</v>
      </c>
      <c r="V13" s="2" t="s">
        <v>598</v>
      </c>
      <c r="W13" s="2" t="s">
        <v>598</v>
      </c>
      <c r="X13" s="2" t="s">
        <v>598</v>
      </c>
      <c r="Y13" s="2" t="s">
        <v>598</v>
      </c>
      <c r="Z13" s="2" t="s">
        <v>598</v>
      </c>
      <c r="AA13" s="2" t="s">
        <v>598</v>
      </c>
      <c r="AB13" s="2" t="s">
        <v>598</v>
      </c>
      <c r="AC13" s="2" t="s">
        <v>598</v>
      </c>
      <c r="AD13" s="2" t="s">
        <v>598</v>
      </c>
      <c r="AE13" s="2" t="s">
        <v>598</v>
      </c>
      <c r="AF13" s="2" t="s">
        <v>598</v>
      </c>
      <c r="AG13" s="2" t="s">
        <v>598</v>
      </c>
      <c r="AJ13" s="20">
        <f t="shared" si="0"/>
        <v>0</v>
      </c>
      <c r="AK13" s="20"/>
      <c r="AL13" s="20">
        <f t="shared" si="1"/>
        <v>0</v>
      </c>
      <c r="AM13" s="20" t="str">
        <f t="shared" si="2"/>
        <v/>
      </c>
      <c r="AN13" s="92" t="str">
        <f t="shared" si="3"/>
        <v/>
      </c>
      <c r="AQ13" s="2">
        <f t="shared" si="4"/>
        <v>0</v>
      </c>
    </row>
    <row r="14" spans="1:46" ht="15" customHeight="1" x14ac:dyDescent="0.25">
      <c r="A14" s="2" t="s">
        <v>31</v>
      </c>
      <c r="B14" s="2" t="s">
        <v>32</v>
      </c>
      <c r="C14" s="2">
        <v>2014</v>
      </c>
      <c r="D14" s="2" t="s">
        <v>598</v>
      </c>
      <c r="E14" s="2" t="s">
        <v>598</v>
      </c>
      <c r="F14" s="2" t="s">
        <v>598</v>
      </c>
      <c r="G14" s="2" t="s">
        <v>598</v>
      </c>
      <c r="H14" s="2" t="s">
        <v>598</v>
      </c>
      <c r="I14" s="2" t="s">
        <v>598</v>
      </c>
      <c r="J14" s="2" t="s">
        <v>598</v>
      </c>
      <c r="K14" s="2" t="s">
        <v>598</v>
      </c>
      <c r="L14" s="2" t="s">
        <v>598</v>
      </c>
      <c r="M14" s="2" t="s">
        <v>598</v>
      </c>
      <c r="N14" s="2" t="s">
        <v>598</v>
      </c>
      <c r="O14" s="2" t="s">
        <v>598</v>
      </c>
      <c r="P14" s="2" t="s">
        <v>598</v>
      </c>
      <c r="Q14" s="2" t="s">
        <v>598</v>
      </c>
      <c r="R14" s="2" t="s">
        <v>598</v>
      </c>
      <c r="S14" s="2" t="s">
        <v>598</v>
      </c>
      <c r="T14" s="2" t="s">
        <v>598</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J14" s="20">
        <f t="shared" si="0"/>
        <v>0</v>
      </c>
      <c r="AK14" s="20"/>
      <c r="AL14" s="20">
        <f t="shared" si="1"/>
        <v>0</v>
      </c>
      <c r="AM14" s="20" t="str">
        <f t="shared" si="2"/>
        <v/>
      </c>
      <c r="AN14" s="92" t="str">
        <f t="shared" si="3"/>
        <v/>
      </c>
      <c r="AQ14" s="2">
        <f t="shared" si="4"/>
        <v>0</v>
      </c>
    </row>
    <row r="15" spans="1:46" ht="15" customHeight="1" x14ac:dyDescent="0.25">
      <c r="A15" s="2" t="s">
        <v>33</v>
      </c>
      <c r="B15" s="2" t="s">
        <v>34</v>
      </c>
      <c r="C15" s="2">
        <v>2014</v>
      </c>
      <c r="D15" s="2" t="s">
        <v>598</v>
      </c>
      <c r="E15" s="2" t="s">
        <v>598</v>
      </c>
      <c r="F15" s="2" t="s">
        <v>598</v>
      </c>
      <c r="G15" s="2" t="s">
        <v>598</v>
      </c>
      <c r="H15" s="2" t="s">
        <v>598</v>
      </c>
      <c r="I15" s="2" t="s">
        <v>598</v>
      </c>
      <c r="J15" s="2" t="s">
        <v>598</v>
      </c>
      <c r="K15" s="2" t="s">
        <v>598</v>
      </c>
      <c r="L15" s="2" t="s">
        <v>598</v>
      </c>
      <c r="M15" s="2" t="s">
        <v>598</v>
      </c>
      <c r="N15" s="2" t="s">
        <v>598</v>
      </c>
      <c r="O15" s="2" t="s">
        <v>598</v>
      </c>
      <c r="P15" s="2" t="s">
        <v>598</v>
      </c>
      <c r="Q15" s="2" t="s">
        <v>598</v>
      </c>
      <c r="R15" s="2" t="s">
        <v>598</v>
      </c>
      <c r="S15" s="2" t="s">
        <v>598</v>
      </c>
      <c r="T15" s="2" t="s">
        <v>598</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J15" s="20">
        <f t="shared" si="0"/>
        <v>0</v>
      </c>
      <c r="AK15" s="20"/>
      <c r="AL15" s="20">
        <f t="shared" si="1"/>
        <v>0</v>
      </c>
      <c r="AM15" s="20" t="str">
        <f t="shared" si="2"/>
        <v/>
      </c>
      <c r="AN15" s="92" t="str">
        <f t="shared" si="3"/>
        <v/>
      </c>
      <c r="AQ15" s="2">
        <f t="shared" si="4"/>
        <v>0</v>
      </c>
    </row>
    <row r="16" spans="1:46" ht="15" customHeight="1" x14ac:dyDescent="0.25">
      <c r="A16" s="2" t="s">
        <v>33</v>
      </c>
      <c r="B16" s="2" t="s">
        <v>35</v>
      </c>
      <c r="C16" s="2">
        <v>2014</v>
      </c>
      <c r="D16" s="2" t="s">
        <v>598</v>
      </c>
      <c r="E16" s="2" t="s">
        <v>598</v>
      </c>
      <c r="F16" s="2" t="s">
        <v>598</v>
      </c>
      <c r="G16" s="2" t="s">
        <v>598</v>
      </c>
      <c r="H16" s="2" t="s">
        <v>598</v>
      </c>
      <c r="I16" s="2" t="s">
        <v>598</v>
      </c>
      <c r="J16" s="2" t="s">
        <v>598</v>
      </c>
      <c r="K16" s="2" t="s">
        <v>598</v>
      </c>
      <c r="L16" s="2" t="s">
        <v>598</v>
      </c>
      <c r="M16" s="2" t="s">
        <v>598</v>
      </c>
      <c r="N16" s="2" t="s">
        <v>598</v>
      </c>
      <c r="O16" s="2" t="s">
        <v>598</v>
      </c>
      <c r="P16" s="2" t="s">
        <v>598</v>
      </c>
      <c r="Q16" s="2" t="s">
        <v>598</v>
      </c>
      <c r="R16" s="2" t="s">
        <v>598</v>
      </c>
      <c r="S16" s="2" t="s">
        <v>598</v>
      </c>
      <c r="T16" s="2" t="s">
        <v>598</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J16" s="20">
        <f t="shared" si="0"/>
        <v>0</v>
      </c>
      <c r="AK16" s="20"/>
      <c r="AL16" s="20">
        <f t="shared" si="1"/>
        <v>0</v>
      </c>
      <c r="AM16" s="20" t="str">
        <f t="shared" si="2"/>
        <v/>
      </c>
      <c r="AN16" s="92" t="str">
        <f t="shared" si="3"/>
        <v/>
      </c>
      <c r="AQ16" s="2">
        <f t="shared" si="4"/>
        <v>0</v>
      </c>
    </row>
    <row r="17" spans="1:43" ht="15" customHeight="1" x14ac:dyDescent="0.25">
      <c r="A17" s="2" t="s">
        <v>33</v>
      </c>
      <c r="B17" s="2" t="s">
        <v>36</v>
      </c>
      <c r="C17" s="2">
        <v>2014</v>
      </c>
      <c r="D17" s="2" t="s">
        <v>598</v>
      </c>
      <c r="E17" s="2" t="s">
        <v>598</v>
      </c>
      <c r="F17" s="2" t="s">
        <v>598</v>
      </c>
      <c r="G17" s="2" t="s">
        <v>598</v>
      </c>
      <c r="H17" s="2" t="s">
        <v>598</v>
      </c>
      <c r="I17" s="2" t="s">
        <v>598</v>
      </c>
      <c r="J17" s="2" t="s">
        <v>598</v>
      </c>
      <c r="K17" s="2" t="s">
        <v>598</v>
      </c>
      <c r="L17" s="2" t="s">
        <v>598</v>
      </c>
      <c r="M17" s="2" t="s">
        <v>598</v>
      </c>
      <c r="N17" s="2" t="s">
        <v>598</v>
      </c>
      <c r="O17" s="2" t="s">
        <v>598</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J17" s="20">
        <f t="shared" si="0"/>
        <v>0</v>
      </c>
      <c r="AK17" s="20"/>
      <c r="AL17" s="20">
        <f t="shared" si="1"/>
        <v>0</v>
      </c>
      <c r="AM17" s="20" t="str">
        <f t="shared" si="2"/>
        <v/>
      </c>
      <c r="AN17" s="92" t="str">
        <f t="shared" si="3"/>
        <v/>
      </c>
      <c r="AQ17" s="2">
        <f t="shared" si="4"/>
        <v>0</v>
      </c>
    </row>
    <row r="18" spans="1:43" ht="15" customHeight="1" x14ac:dyDescent="0.25">
      <c r="A18" s="2" t="s">
        <v>33</v>
      </c>
      <c r="B18" s="2" t="s">
        <v>37</v>
      </c>
      <c r="C18" s="2">
        <v>2014</v>
      </c>
      <c r="D18" s="2" t="s">
        <v>598</v>
      </c>
      <c r="E18" s="2" t="s">
        <v>598</v>
      </c>
      <c r="F18" s="2" t="s">
        <v>598</v>
      </c>
      <c r="G18" s="2" t="s">
        <v>598</v>
      </c>
      <c r="H18" s="2" t="s">
        <v>598</v>
      </c>
      <c r="I18" s="2" t="s">
        <v>598</v>
      </c>
      <c r="J18" s="2" t="s">
        <v>598</v>
      </c>
      <c r="K18" s="2" t="s">
        <v>598</v>
      </c>
      <c r="L18" s="2" t="s">
        <v>598</v>
      </c>
      <c r="M18" s="2" t="s">
        <v>598</v>
      </c>
      <c r="N18" s="2" t="s">
        <v>598</v>
      </c>
      <c r="O18" s="2" t="s">
        <v>598</v>
      </c>
      <c r="P18" s="2" t="s">
        <v>598</v>
      </c>
      <c r="Q18" s="2" t="s">
        <v>598</v>
      </c>
      <c r="R18" s="2" t="s">
        <v>598</v>
      </c>
      <c r="S18" s="2" t="s">
        <v>598</v>
      </c>
      <c r="T18" s="2" t="s">
        <v>598</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J18" s="20">
        <f t="shared" si="0"/>
        <v>0</v>
      </c>
      <c r="AK18" s="20"/>
      <c r="AL18" s="20">
        <f t="shared" si="1"/>
        <v>0</v>
      </c>
      <c r="AM18" s="20" t="str">
        <f t="shared" si="2"/>
        <v/>
      </c>
      <c r="AN18" s="92" t="str">
        <f t="shared" si="3"/>
        <v/>
      </c>
      <c r="AQ18" s="2">
        <f t="shared" si="4"/>
        <v>0</v>
      </c>
    </row>
    <row r="19" spans="1:43" ht="15" customHeight="1" x14ac:dyDescent="0.25">
      <c r="A19" s="2" t="s">
        <v>33</v>
      </c>
      <c r="B19" s="2" t="s">
        <v>38</v>
      </c>
      <c r="C19" s="2">
        <v>2014</v>
      </c>
      <c r="D19" s="2" t="s">
        <v>598</v>
      </c>
      <c r="E19" s="2" t="s">
        <v>598</v>
      </c>
      <c r="F19" s="2" t="s">
        <v>598</v>
      </c>
      <c r="G19" s="2" t="s">
        <v>598</v>
      </c>
      <c r="H19" s="2" t="s">
        <v>598</v>
      </c>
      <c r="I19" s="2" t="s">
        <v>598</v>
      </c>
      <c r="J19" s="2" t="s">
        <v>598</v>
      </c>
      <c r="K19" s="2" t="s">
        <v>598</v>
      </c>
      <c r="L19" s="2" t="s">
        <v>598</v>
      </c>
      <c r="M19" s="2" t="s">
        <v>598</v>
      </c>
      <c r="N19" s="2" t="s">
        <v>598</v>
      </c>
      <c r="O19" s="2" t="s">
        <v>598</v>
      </c>
      <c r="P19" s="2" t="s">
        <v>598</v>
      </c>
      <c r="Q19" s="2" t="s">
        <v>598</v>
      </c>
      <c r="R19" s="2" t="s">
        <v>598</v>
      </c>
      <c r="S19" s="2" t="s">
        <v>598</v>
      </c>
      <c r="T19" s="2" t="s">
        <v>598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J19" s="20">
        <f t="shared" si="0"/>
        <v>0</v>
      </c>
      <c r="AK19" s="20"/>
      <c r="AL19" s="20">
        <f t="shared" si="1"/>
        <v>0</v>
      </c>
      <c r="AM19" s="20" t="str">
        <f t="shared" si="2"/>
        <v/>
      </c>
      <c r="AN19" s="92" t="str">
        <f t="shared" si="3"/>
        <v/>
      </c>
      <c r="AQ19" s="2">
        <f t="shared" si="4"/>
        <v>0</v>
      </c>
    </row>
    <row r="20" spans="1:43" ht="15" customHeight="1" x14ac:dyDescent="0.25">
      <c r="A20" s="2" t="s">
        <v>33</v>
      </c>
      <c r="B20" s="2" t="s">
        <v>39</v>
      </c>
      <c r="C20" s="2">
        <v>2014</v>
      </c>
      <c r="D20" s="2" t="s">
        <v>598</v>
      </c>
      <c r="E20" s="2" t="s">
        <v>598</v>
      </c>
      <c r="F20" s="2" t="s">
        <v>598</v>
      </c>
      <c r="G20" s="2" t="s">
        <v>598</v>
      </c>
      <c r="H20" s="2" t="s">
        <v>598</v>
      </c>
      <c r="I20" s="2" t="s">
        <v>598</v>
      </c>
      <c r="J20" s="2" t="s">
        <v>598</v>
      </c>
      <c r="K20" s="2" t="s">
        <v>598</v>
      </c>
      <c r="L20" s="2" t="s">
        <v>598</v>
      </c>
      <c r="M20" s="2" t="s">
        <v>598</v>
      </c>
      <c r="N20" s="2" t="s">
        <v>598</v>
      </c>
      <c r="O20" s="2" t="s">
        <v>598</v>
      </c>
      <c r="P20" s="2" t="s">
        <v>598</v>
      </c>
      <c r="Q20" s="2" t="s">
        <v>598</v>
      </c>
      <c r="R20" s="2" t="s">
        <v>598</v>
      </c>
      <c r="S20" s="2" t="s">
        <v>598</v>
      </c>
      <c r="T20" s="2" t="s">
        <v>598</v>
      </c>
      <c r="U20" s="2" t="s">
        <v>598</v>
      </c>
      <c r="V20" s="2" t="s">
        <v>598</v>
      </c>
      <c r="W20" s="2" t="s">
        <v>598</v>
      </c>
      <c r="X20" s="2" t="s">
        <v>598</v>
      </c>
      <c r="Y20" s="2" t="s">
        <v>598</v>
      </c>
      <c r="Z20" s="2" t="s">
        <v>598</v>
      </c>
      <c r="AA20" s="2" t="s">
        <v>598</v>
      </c>
      <c r="AB20" s="2" t="s">
        <v>598</v>
      </c>
      <c r="AC20" s="2" t="s">
        <v>598</v>
      </c>
      <c r="AD20" s="2" t="s">
        <v>598</v>
      </c>
      <c r="AE20" s="2" t="s">
        <v>598</v>
      </c>
      <c r="AF20" s="2" t="s">
        <v>598</v>
      </c>
      <c r="AG20" s="2" t="s">
        <v>598</v>
      </c>
      <c r="AJ20" s="20">
        <f t="shared" si="0"/>
        <v>0</v>
      </c>
      <c r="AK20" s="20"/>
      <c r="AL20" s="20">
        <f t="shared" si="1"/>
        <v>0</v>
      </c>
      <c r="AM20" s="20" t="str">
        <f t="shared" si="2"/>
        <v/>
      </c>
      <c r="AN20" s="92" t="str">
        <f t="shared" si="3"/>
        <v/>
      </c>
      <c r="AQ20" s="2">
        <f t="shared" si="4"/>
        <v>0</v>
      </c>
    </row>
    <row r="21" spans="1:43" ht="15" customHeight="1" x14ac:dyDescent="0.25">
      <c r="A21" s="2" t="s">
        <v>33</v>
      </c>
      <c r="B21" s="2" t="s">
        <v>40</v>
      </c>
      <c r="C21" s="2">
        <v>2014</v>
      </c>
      <c r="D21" s="2" t="s">
        <v>598</v>
      </c>
      <c r="E21" s="2" t="s">
        <v>598</v>
      </c>
      <c r="F21" s="2" t="s">
        <v>598</v>
      </c>
      <c r="G21" s="2" t="s">
        <v>598</v>
      </c>
      <c r="H21" s="2" t="s">
        <v>598</v>
      </c>
      <c r="I21" s="2" t="s">
        <v>598</v>
      </c>
      <c r="J21" s="2" t="s">
        <v>598</v>
      </c>
      <c r="K21" s="2" t="s">
        <v>598</v>
      </c>
      <c r="L21" s="2" t="s">
        <v>598</v>
      </c>
      <c r="M21" s="2" t="s">
        <v>598</v>
      </c>
      <c r="N21" s="2" t="s">
        <v>598</v>
      </c>
      <c r="O21" s="2" t="s">
        <v>598</v>
      </c>
      <c r="P21" s="2" t="s">
        <v>598</v>
      </c>
      <c r="Q21" s="2" t="s">
        <v>598</v>
      </c>
      <c r="R21" s="2" t="s">
        <v>598</v>
      </c>
      <c r="S21" s="2" t="s">
        <v>598</v>
      </c>
      <c r="T21" s="2" t="s">
        <v>598</v>
      </c>
      <c r="U21" s="2" t="s">
        <v>598</v>
      </c>
      <c r="V21" s="2" t="s">
        <v>598</v>
      </c>
      <c r="W21" s="2" t="s">
        <v>598</v>
      </c>
      <c r="X21" s="2" t="s">
        <v>598</v>
      </c>
      <c r="Y21" s="2" t="s">
        <v>598</v>
      </c>
      <c r="Z21" s="2" t="s">
        <v>598</v>
      </c>
      <c r="AA21" s="2" t="s">
        <v>598</v>
      </c>
      <c r="AB21" s="2" t="s">
        <v>598</v>
      </c>
      <c r="AC21" s="2" t="s">
        <v>598</v>
      </c>
      <c r="AD21" s="2" t="s">
        <v>598</v>
      </c>
      <c r="AE21" s="2" t="s">
        <v>598</v>
      </c>
      <c r="AF21" s="2" t="s">
        <v>598</v>
      </c>
      <c r="AG21" s="2" t="s">
        <v>598</v>
      </c>
      <c r="AJ21" s="20">
        <f t="shared" si="0"/>
        <v>0</v>
      </c>
      <c r="AK21" s="20"/>
      <c r="AL21" s="20">
        <f t="shared" si="1"/>
        <v>0</v>
      </c>
      <c r="AM21" s="20" t="str">
        <f t="shared" si="2"/>
        <v/>
      </c>
      <c r="AN21" s="92" t="str">
        <f t="shared" si="3"/>
        <v/>
      </c>
      <c r="AQ21" s="2">
        <f t="shared" si="4"/>
        <v>0</v>
      </c>
    </row>
    <row r="22" spans="1:43" ht="15" customHeight="1" x14ac:dyDescent="0.25">
      <c r="A22" s="2" t="s">
        <v>33</v>
      </c>
      <c r="B22" s="2" t="s">
        <v>41</v>
      </c>
      <c r="C22" s="2">
        <v>2014</v>
      </c>
      <c r="D22" s="2" t="s">
        <v>598</v>
      </c>
      <c r="E22" s="2" t="s">
        <v>598</v>
      </c>
      <c r="F22" s="2" t="s">
        <v>598</v>
      </c>
      <c r="G22" s="2" t="s">
        <v>598</v>
      </c>
      <c r="H22" s="2" t="s">
        <v>598</v>
      </c>
      <c r="I22" s="2" t="s">
        <v>598</v>
      </c>
      <c r="J22" s="2" t="s">
        <v>598</v>
      </c>
      <c r="K22" s="2" t="s">
        <v>598</v>
      </c>
      <c r="L22" s="2" t="s">
        <v>598</v>
      </c>
      <c r="M22" s="2" t="s">
        <v>598</v>
      </c>
      <c r="N22" s="2" t="s">
        <v>598</v>
      </c>
      <c r="O22" s="2" t="s">
        <v>598</v>
      </c>
      <c r="P22" s="2" t="s">
        <v>598</v>
      </c>
      <c r="Q22" s="2" t="s">
        <v>598</v>
      </c>
      <c r="R22" s="2" t="s">
        <v>598</v>
      </c>
      <c r="S22" s="2" t="s">
        <v>598</v>
      </c>
      <c r="T22" s="2" t="s">
        <v>598</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J22" s="20">
        <f t="shared" si="0"/>
        <v>0</v>
      </c>
      <c r="AK22" s="20"/>
      <c r="AL22" s="20">
        <f t="shared" si="1"/>
        <v>0</v>
      </c>
      <c r="AM22" s="20" t="str">
        <f t="shared" si="2"/>
        <v/>
      </c>
      <c r="AN22" s="92" t="str">
        <f t="shared" si="3"/>
        <v/>
      </c>
      <c r="AQ22" s="2">
        <f t="shared" si="4"/>
        <v>0</v>
      </c>
    </row>
    <row r="23" spans="1:43" ht="15" customHeight="1" x14ac:dyDescent="0.25">
      <c r="A23" s="2" t="s">
        <v>33</v>
      </c>
      <c r="B23" s="2" t="s">
        <v>42</v>
      </c>
      <c r="C23" s="2">
        <v>2014</v>
      </c>
      <c r="D23" s="2" t="s">
        <v>598</v>
      </c>
      <c r="E23" s="2" t="s">
        <v>598</v>
      </c>
      <c r="F23" s="2" t="s">
        <v>598</v>
      </c>
      <c r="G23" s="2" t="s">
        <v>598</v>
      </c>
      <c r="H23" s="2" t="s">
        <v>598</v>
      </c>
      <c r="I23" s="2" t="s">
        <v>598</v>
      </c>
      <c r="J23" s="2" t="s">
        <v>598</v>
      </c>
      <c r="K23" s="2" t="s">
        <v>598</v>
      </c>
      <c r="L23" s="2" t="s">
        <v>598</v>
      </c>
      <c r="M23" s="2" t="s">
        <v>598</v>
      </c>
      <c r="N23" s="2" t="s">
        <v>598</v>
      </c>
      <c r="O23" s="2" t="s">
        <v>598</v>
      </c>
      <c r="P23" s="2" t="s">
        <v>598</v>
      </c>
      <c r="Q23" s="2" t="s">
        <v>598</v>
      </c>
      <c r="R23" s="2" t="s">
        <v>598</v>
      </c>
      <c r="S23" s="2" t="s">
        <v>598</v>
      </c>
      <c r="T23" s="2" t="s">
        <v>598</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J23" s="20">
        <f t="shared" si="0"/>
        <v>0</v>
      </c>
      <c r="AK23" s="20"/>
      <c r="AL23" s="20">
        <f t="shared" si="1"/>
        <v>0</v>
      </c>
      <c r="AM23" s="20" t="str">
        <f t="shared" si="2"/>
        <v/>
      </c>
      <c r="AN23" s="92" t="str">
        <f t="shared" si="3"/>
        <v/>
      </c>
      <c r="AQ23" s="2">
        <f t="shared" si="4"/>
        <v>0</v>
      </c>
    </row>
    <row r="24" spans="1:43" ht="15" customHeight="1" x14ac:dyDescent="0.25">
      <c r="A24" s="2" t="s">
        <v>33</v>
      </c>
      <c r="B24" s="2" t="s">
        <v>43</v>
      </c>
      <c r="C24" s="2">
        <v>2014</v>
      </c>
      <c r="D24" s="2" t="s">
        <v>598</v>
      </c>
      <c r="E24" s="2" t="s">
        <v>598</v>
      </c>
      <c r="F24" s="2" t="s">
        <v>598</v>
      </c>
      <c r="G24" s="2" t="s">
        <v>598</v>
      </c>
      <c r="H24" s="2" t="s">
        <v>598</v>
      </c>
      <c r="I24" s="2" t="s">
        <v>598</v>
      </c>
      <c r="J24" s="2" t="s">
        <v>598</v>
      </c>
      <c r="K24" s="2" t="s">
        <v>598</v>
      </c>
      <c r="L24" s="2" t="s">
        <v>598</v>
      </c>
      <c r="M24" s="2" t="s">
        <v>598</v>
      </c>
      <c r="N24" s="2" t="s">
        <v>598</v>
      </c>
      <c r="O24" s="2" t="s">
        <v>598</v>
      </c>
      <c r="P24" s="2" t="s">
        <v>598</v>
      </c>
      <c r="Q24" s="2" t="s">
        <v>598</v>
      </c>
      <c r="R24" s="2" t="s">
        <v>598</v>
      </c>
      <c r="S24" s="2" t="s">
        <v>598</v>
      </c>
      <c r="T24" s="2" t="s">
        <v>598</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J24" s="20">
        <f t="shared" si="0"/>
        <v>0</v>
      </c>
      <c r="AK24" s="20"/>
      <c r="AL24" s="20">
        <f t="shared" si="1"/>
        <v>0</v>
      </c>
      <c r="AM24" s="20" t="str">
        <f t="shared" si="2"/>
        <v/>
      </c>
      <c r="AN24" s="92" t="str">
        <f t="shared" si="3"/>
        <v/>
      </c>
      <c r="AQ24" s="2">
        <f t="shared" si="4"/>
        <v>0</v>
      </c>
    </row>
    <row r="25" spans="1:43" ht="15" customHeight="1" x14ac:dyDescent="0.25">
      <c r="A25" s="2" t="s">
        <v>44</v>
      </c>
      <c r="B25" s="2" t="s">
        <v>45</v>
      </c>
      <c r="C25" s="2">
        <v>2014</v>
      </c>
      <c r="D25" s="2" t="s">
        <v>598</v>
      </c>
      <c r="E25" s="2" t="s">
        <v>598</v>
      </c>
      <c r="F25" s="2" t="s">
        <v>598</v>
      </c>
      <c r="G25" s="2" t="s">
        <v>598</v>
      </c>
      <c r="H25" s="2" t="s">
        <v>598</v>
      </c>
      <c r="I25" s="2" t="s">
        <v>598</v>
      </c>
      <c r="J25" s="2" t="s">
        <v>598</v>
      </c>
      <c r="K25" s="2" t="s">
        <v>598</v>
      </c>
      <c r="L25" s="2" t="s">
        <v>598</v>
      </c>
      <c r="M25" s="2" t="s">
        <v>598</v>
      </c>
      <c r="N25" s="2" t="s">
        <v>598</v>
      </c>
      <c r="O25" s="2" t="s">
        <v>598</v>
      </c>
      <c r="P25" s="2" t="s">
        <v>598</v>
      </c>
      <c r="Q25" s="2" t="s">
        <v>598</v>
      </c>
      <c r="R25" s="2" t="s">
        <v>598</v>
      </c>
      <c r="S25" s="2" t="s">
        <v>598</v>
      </c>
      <c r="T25" s="2" t="s">
        <v>598</v>
      </c>
      <c r="U25" s="2" t="s">
        <v>598</v>
      </c>
      <c r="V25" s="2" t="s">
        <v>598</v>
      </c>
      <c r="W25" s="2" t="s">
        <v>598</v>
      </c>
      <c r="X25" s="2" t="s">
        <v>598</v>
      </c>
      <c r="Y25" s="2" t="s">
        <v>598</v>
      </c>
      <c r="Z25" s="2" t="s">
        <v>598</v>
      </c>
      <c r="AA25" s="2" t="s">
        <v>598</v>
      </c>
      <c r="AB25" s="2" t="s">
        <v>598</v>
      </c>
      <c r="AC25" s="2" t="s">
        <v>598</v>
      </c>
      <c r="AD25" s="2" t="s">
        <v>598</v>
      </c>
      <c r="AE25" s="2" t="s">
        <v>598</v>
      </c>
      <c r="AF25" s="2" t="s">
        <v>598</v>
      </c>
      <c r="AG25" s="2" t="s">
        <v>598</v>
      </c>
      <c r="AJ25" s="20">
        <f t="shared" si="0"/>
        <v>0</v>
      </c>
      <c r="AK25" s="20"/>
      <c r="AL25" s="20">
        <f t="shared" si="1"/>
        <v>0</v>
      </c>
      <c r="AM25" s="20" t="str">
        <f t="shared" si="2"/>
        <v/>
      </c>
      <c r="AN25" s="92" t="str">
        <f t="shared" si="3"/>
        <v/>
      </c>
      <c r="AQ25" s="2">
        <f t="shared" si="4"/>
        <v>0</v>
      </c>
    </row>
    <row r="26" spans="1:43" ht="15" customHeight="1" x14ac:dyDescent="0.25">
      <c r="A26" s="2" t="s">
        <v>44</v>
      </c>
      <c r="B26" s="2" t="s">
        <v>46</v>
      </c>
      <c r="C26" s="2">
        <v>2014</v>
      </c>
      <c r="D26" s="2">
        <v>113.36</v>
      </c>
      <c r="E26" s="2">
        <v>30.07</v>
      </c>
      <c r="F26" s="2" t="s">
        <v>598</v>
      </c>
      <c r="G26" s="2" t="s">
        <v>598</v>
      </c>
      <c r="H26" s="2" t="s">
        <v>598</v>
      </c>
      <c r="I26" s="2">
        <v>159.54</v>
      </c>
      <c r="J26" s="2" t="s">
        <v>598</v>
      </c>
      <c r="K26" s="2">
        <v>1.18</v>
      </c>
      <c r="L26" s="2" t="s">
        <v>598</v>
      </c>
      <c r="M26" s="2" t="s">
        <v>598</v>
      </c>
      <c r="N26" s="2" t="s">
        <v>598</v>
      </c>
      <c r="O26" s="2" t="s">
        <v>598</v>
      </c>
      <c r="P26" s="2">
        <v>0.68</v>
      </c>
      <c r="Q26" s="2" t="s">
        <v>598</v>
      </c>
      <c r="R26" s="2" t="s">
        <v>598</v>
      </c>
      <c r="S26" s="2" t="s">
        <v>598</v>
      </c>
      <c r="T26" s="2" t="s">
        <v>598</v>
      </c>
      <c r="U26" s="2" t="s">
        <v>598</v>
      </c>
      <c r="V26" s="2" t="s">
        <v>8</v>
      </c>
      <c r="W26" s="2" t="s">
        <v>598</v>
      </c>
      <c r="X26" s="2" t="s">
        <v>598</v>
      </c>
      <c r="Y26" s="2" t="s">
        <v>598</v>
      </c>
      <c r="Z26" s="2">
        <v>0.88</v>
      </c>
      <c r="AA26" s="2" t="s">
        <v>598</v>
      </c>
      <c r="AB26" s="2" t="s">
        <v>598</v>
      </c>
      <c r="AC26" s="2" t="s">
        <v>598</v>
      </c>
      <c r="AD26" s="2" t="s">
        <v>598</v>
      </c>
      <c r="AE26" s="2">
        <v>145.94</v>
      </c>
      <c r="AF26" s="2" t="s">
        <v>598</v>
      </c>
      <c r="AG26" s="2">
        <v>10.86</v>
      </c>
      <c r="AJ26" s="20">
        <f t="shared" si="0"/>
        <v>159.54000000000002</v>
      </c>
      <c r="AK26" s="20"/>
      <c r="AL26" s="20">
        <f t="shared" si="1"/>
        <v>113.36</v>
      </c>
      <c r="AM26" s="20">
        <f t="shared" si="2"/>
        <v>30.07</v>
      </c>
      <c r="AN26" s="92">
        <f t="shared" si="3"/>
        <v>0.89902218879277918</v>
      </c>
      <c r="AQ26" s="2">
        <f t="shared" si="4"/>
        <v>148.68</v>
      </c>
    </row>
    <row r="27" spans="1:43" ht="15" customHeight="1" x14ac:dyDescent="0.25">
      <c r="A27" s="2" t="s">
        <v>44</v>
      </c>
      <c r="B27" s="2" t="s">
        <v>47</v>
      </c>
      <c r="C27" s="2">
        <v>2014</v>
      </c>
      <c r="D27" s="2" t="s">
        <v>598</v>
      </c>
      <c r="E27" s="2" t="s">
        <v>598</v>
      </c>
      <c r="F27" s="2" t="s">
        <v>598</v>
      </c>
      <c r="G27" s="2" t="s">
        <v>598</v>
      </c>
      <c r="H27" s="2" t="s">
        <v>598</v>
      </c>
      <c r="I27" s="2" t="s">
        <v>598</v>
      </c>
      <c r="J27" s="2" t="s">
        <v>598</v>
      </c>
      <c r="K27" s="2" t="s">
        <v>598</v>
      </c>
      <c r="L27" s="2" t="s">
        <v>598</v>
      </c>
      <c r="M27" s="2" t="s">
        <v>598</v>
      </c>
      <c r="N27" s="2" t="s">
        <v>598</v>
      </c>
      <c r="O27" s="2" t="s">
        <v>598</v>
      </c>
      <c r="P27" s="2" t="s">
        <v>598</v>
      </c>
      <c r="Q27" s="2" t="s">
        <v>598</v>
      </c>
      <c r="R27" s="2" t="s">
        <v>598</v>
      </c>
      <c r="S27" s="2" t="s">
        <v>598</v>
      </c>
      <c r="T27" s="2" t="s">
        <v>598</v>
      </c>
      <c r="U27" s="2" t="s">
        <v>598</v>
      </c>
      <c r="V27" s="2" t="s">
        <v>598</v>
      </c>
      <c r="W27" s="2" t="s">
        <v>598</v>
      </c>
      <c r="X27" s="2" t="s">
        <v>598</v>
      </c>
      <c r="Y27" s="2" t="s">
        <v>598</v>
      </c>
      <c r="Z27" s="2" t="s">
        <v>598</v>
      </c>
      <c r="AA27" s="2" t="s">
        <v>598</v>
      </c>
      <c r="AB27" s="2" t="s">
        <v>598</v>
      </c>
      <c r="AC27" s="2" t="s">
        <v>598</v>
      </c>
      <c r="AD27" s="2" t="s">
        <v>598</v>
      </c>
      <c r="AE27" s="2" t="s">
        <v>598</v>
      </c>
      <c r="AF27" s="2" t="s">
        <v>598</v>
      </c>
      <c r="AG27" s="2" t="s">
        <v>598</v>
      </c>
      <c r="AJ27" s="20">
        <f t="shared" si="0"/>
        <v>0</v>
      </c>
      <c r="AK27" s="20"/>
      <c r="AL27" s="20">
        <f t="shared" si="1"/>
        <v>0</v>
      </c>
      <c r="AM27" s="20" t="str">
        <f t="shared" si="2"/>
        <v/>
      </c>
      <c r="AN27" s="92" t="str">
        <f t="shared" si="3"/>
        <v/>
      </c>
      <c r="AQ27" s="2">
        <f t="shared" si="4"/>
        <v>0</v>
      </c>
    </row>
    <row r="28" spans="1:43" ht="15" customHeight="1" x14ac:dyDescent="0.25">
      <c r="A28" s="2" t="s">
        <v>48</v>
      </c>
      <c r="B28" s="2" t="s">
        <v>49</v>
      </c>
      <c r="C28" s="2">
        <v>2014</v>
      </c>
      <c r="D28" s="2" t="s">
        <v>598</v>
      </c>
      <c r="E28" s="2" t="s">
        <v>598</v>
      </c>
      <c r="F28" s="2" t="s">
        <v>598</v>
      </c>
      <c r="G28" s="2" t="s">
        <v>598</v>
      </c>
      <c r="H28" s="2" t="s">
        <v>598</v>
      </c>
      <c r="I28" s="2" t="s">
        <v>598</v>
      </c>
      <c r="J28" s="2" t="s">
        <v>598</v>
      </c>
      <c r="K28" s="2" t="s">
        <v>598</v>
      </c>
      <c r="L28" s="2" t="s">
        <v>598</v>
      </c>
      <c r="M28" s="2" t="s">
        <v>598</v>
      </c>
      <c r="N28" s="2" t="s">
        <v>598</v>
      </c>
      <c r="O28" s="2" t="s">
        <v>598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t="s">
        <v>598</v>
      </c>
      <c r="AE28" s="2" t="s">
        <v>598</v>
      </c>
      <c r="AF28" s="2" t="s">
        <v>598</v>
      </c>
      <c r="AG28" s="2" t="s">
        <v>598</v>
      </c>
      <c r="AJ28" s="20">
        <f t="shared" si="0"/>
        <v>0</v>
      </c>
      <c r="AK28" s="20"/>
      <c r="AL28" s="20">
        <f t="shared" si="1"/>
        <v>0</v>
      </c>
      <c r="AM28" s="20" t="str">
        <f t="shared" si="2"/>
        <v/>
      </c>
      <c r="AN28" s="92" t="str">
        <f t="shared" si="3"/>
        <v/>
      </c>
      <c r="AQ28" s="2">
        <f t="shared" si="4"/>
        <v>0</v>
      </c>
    </row>
    <row r="29" spans="1:43" ht="15" customHeight="1" x14ac:dyDescent="0.25">
      <c r="A29" s="2" t="s">
        <v>48</v>
      </c>
      <c r="B29" s="2" t="s">
        <v>50</v>
      </c>
      <c r="C29" s="2">
        <v>2014</v>
      </c>
      <c r="D29" s="2" t="s">
        <v>598</v>
      </c>
      <c r="E29" s="2" t="s">
        <v>598</v>
      </c>
      <c r="F29" s="2" t="s">
        <v>598</v>
      </c>
      <c r="G29" s="2" t="s">
        <v>598</v>
      </c>
      <c r="H29" s="2" t="s">
        <v>598</v>
      </c>
      <c r="I29" s="2" t="s">
        <v>598</v>
      </c>
      <c r="J29" s="2" t="s">
        <v>598</v>
      </c>
      <c r="K29" s="2" t="s">
        <v>598</v>
      </c>
      <c r="L29" s="2" t="s">
        <v>598</v>
      </c>
      <c r="M29" s="2" t="s">
        <v>598</v>
      </c>
      <c r="N29" s="2" t="s">
        <v>598</v>
      </c>
      <c r="O29" s="2" t="s">
        <v>598</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J29" s="20">
        <f t="shared" si="0"/>
        <v>0</v>
      </c>
      <c r="AK29" s="20"/>
      <c r="AL29" s="20">
        <f t="shared" si="1"/>
        <v>0</v>
      </c>
      <c r="AM29" s="20" t="str">
        <f t="shared" si="2"/>
        <v/>
      </c>
      <c r="AN29" s="92" t="str">
        <f t="shared" si="3"/>
        <v/>
      </c>
      <c r="AQ29" s="2">
        <f t="shared" si="4"/>
        <v>0</v>
      </c>
    </row>
    <row r="30" spans="1:43" ht="15" customHeight="1" x14ac:dyDescent="0.25">
      <c r="A30" s="2" t="s">
        <v>51</v>
      </c>
      <c r="B30" s="2" t="s">
        <v>52</v>
      </c>
      <c r="C30" s="2">
        <v>2014</v>
      </c>
      <c r="D30" s="2">
        <v>154.85300000000001</v>
      </c>
      <c r="E30" s="2">
        <v>36.593000000000004</v>
      </c>
      <c r="F30" s="2" t="s">
        <v>598</v>
      </c>
      <c r="G30" s="2" t="s">
        <v>598</v>
      </c>
      <c r="H30" s="2" t="s">
        <v>598</v>
      </c>
      <c r="I30" s="2">
        <v>213.744</v>
      </c>
      <c r="J30" s="2" t="s">
        <v>598</v>
      </c>
      <c r="K30" s="2">
        <v>1.0269999999999999</v>
      </c>
      <c r="L30" s="2" t="s">
        <v>598</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t="s">
        <v>598</v>
      </c>
      <c r="AC30" s="2" t="s">
        <v>598</v>
      </c>
      <c r="AD30" s="2" t="s">
        <v>598</v>
      </c>
      <c r="AE30" s="2">
        <v>212.71700000000001</v>
      </c>
      <c r="AF30" s="2" t="s">
        <v>598</v>
      </c>
      <c r="AG30" s="2" t="s">
        <v>598</v>
      </c>
      <c r="AJ30" s="20">
        <f t="shared" si="0"/>
        <v>213.744</v>
      </c>
      <c r="AK30" s="20"/>
      <c r="AL30" s="20">
        <f t="shared" si="1"/>
        <v>154.85300000000001</v>
      </c>
      <c r="AM30" s="20">
        <f t="shared" si="2"/>
        <v>36.593000000000004</v>
      </c>
      <c r="AN30" s="92">
        <f t="shared" si="3"/>
        <v>0.89567894303465845</v>
      </c>
      <c r="AQ30" s="2">
        <f t="shared" si="4"/>
        <v>213.744</v>
      </c>
    </row>
    <row r="31" spans="1:43" ht="15" customHeight="1" x14ac:dyDescent="0.25">
      <c r="A31" s="2" t="s">
        <v>51</v>
      </c>
      <c r="B31" s="2" t="s">
        <v>53</v>
      </c>
      <c r="C31" s="2">
        <v>2014</v>
      </c>
      <c r="D31" s="2" t="s">
        <v>598</v>
      </c>
      <c r="E31" s="2" t="s">
        <v>598</v>
      </c>
      <c r="F31" s="2" t="s">
        <v>598</v>
      </c>
      <c r="G31" s="2" t="s">
        <v>598</v>
      </c>
      <c r="H31" s="2" t="s">
        <v>598</v>
      </c>
      <c r="I31" s="2" t="s">
        <v>598</v>
      </c>
      <c r="J31" s="2" t="s">
        <v>598</v>
      </c>
      <c r="K31" s="2" t="s">
        <v>598</v>
      </c>
      <c r="L31" s="2" t="s">
        <v>598</v>
      </c>
      <c r="M31" s="2" t="s">
        <v>598</v>
      </c>
      <c r="N31" s="2" t="s">
        <v>598</v>
      </c>
      <c r="O31" s="2" t="s">
        <v>598</v>
      </c>
      <c r="P31" s="2" t="s">
        <v>598</v>
      </c>
      <c r="Q31" s="2" t="s">
        <v>598</v>
      </c>
      <c r="R31" s="2" t="s">
        <v>598</v>
      </c>
      <c r="S31" s="2" t="s">
        <v>598</v>
      </c>
      <c r="T31" s="2" t="s">
        <v>598</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J31" s="20">
        <f t="shared" si="0"/>
        <v>0</v>
      </c>
      <c r="AK31" s="20"/>
      <c r="AL31" s="20">
        <f t="shared" si="1"/>
        <v>0</v>
      </c>
      <c r="AM31" s="20" t="str">
        <f t="shared" si="2"/>
        <v/>
      </c>
      <c r="AN31" s="92" t="str">
        <f t="shared" si="3"/>
        <v/>
      </c>
      <c r="AQ31" s="2">
        <f t="shared" si="4"/>
        <v>0</v>
      </c>
    </row>
    <row r="32" spans="1:43" ht="15" customHeight="1" x14ac:dyDescent="0.25">
      <c r="A32" s="2" t="s">
        <v>51</v>
      </c>
      <c r="B32" s="2" t="s">
        <v>54</v>
      </c>
      <c r="C32" s="2">
        <v>2014</v>
      </c>
      <c r="D32" s="2" t="s">
        <v>598</v>
      </c>
      <c r="E32" s="2" t="s">
        <v>598</v>
      </c>
      <c r="F32" s="2" t="s">
        <v>598</v>
      </c>
      <c r="G32" s="2" t="s">
        <v>598</v>
      </c>
      <c r="H32" s="2" t="s">
        <v>598</v>
      </c>
      <c r="I32" s="2" t="s">
        <v>598</v>
      </c>
      <c r="J32" s="2" t="s">
        <v>598</v>
      </c>
      <c r="K32" s="2" t="s">
        <v>598</v>
      </c>
      <c r="L32" s="2" t="s">
        <v>598</v>
      </c>
      <c r="M32" s="2" t="s">
        <v>598</v>
      </c>
      <c r="N32" s="2" t="s">
        <v>598</v>
      </c>
      <c r="O32" s="2" t="s">
        <v>598</v>
      </c>
      <c r="P32" s="2" t="s">
        <v>598</v>
      </c>
      <c r="Q32" s="2" t="s">
        <v>598</v>
      </c>
      <c r="R32" s="2" t="s">
        <v>598</v>
      </c>
      <c r="S32" s="2" t="s">
        <v>598</v>
      </c>
      <c r="T32" s="2" t="s">
        <v>598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J32" s="20">
        <f t="shared" si="0"/>
        <v>0</v>
      </c>
      <c r="AK32" s="20"/>
      <c r="AL32" s="20">
        <f t="shared" si="1"/>
        <v>0</v>
      </c>
      <c r="AM32" s="20" t="str">
        <f t="shared" si="2"/>
        <v/>
      </c>
      <c r="AN32" s="92" t="str">
        <f t="shared" si="3"/>
        <v/>
      </c>
      <c r="AQ32" s="2">
        <f t="shared" si="4"/>
        <v>0</v>
      </c>
    </row>
    <row r="33" spans="1:43" ht="15" customHeight="1" x14ac:dyDescent="0.25">
      <c r="A33" s="2" t="s">
        <v>55</v>
      </c>
      <c r="B33" s="2" t="s">
        <v>56</v>
      </c>
      <c r="C33" s="2">
        <v>2014</v>
      </c>
      <c r="D33" s="2">
        <v>572.66099999999994</v>
      </c>
      <c r="E33" s="2">
        <v>110.41800000000001</v>
      </c>
      <c r="F33" s="2" t="s">
        <v>598</v>
      </c>
      <c r="G33" s="2" t="s">
        <v>598</v>
      </c>
      <c r="H33" s="2" t="s">
        <v>598</v>
      </c>
      <c r="I33" s="2">
        <v>792.91800000000001</v>
      </c>
      <c r="J33" s="2" t="s">
        <v>598</v>
      </c>
      <c r="K33" s="2" t="s">
        <v>598</v>
      </c>
      <c r="L33" s="2">
        <v>8.0869999999999997</v>
      </c>
      <c r="M33" s="2" t="s">
        <v>598</v>
      </c>
      <c r="N33" s="2" t="s">
        <v>598</v>
      </c>
      <c r="O33" s="2" t="s">
        <v>598</v>
      </c>
      <c r="P33" s="2">
        <v>386.44799999999998</v>
      </c>
      <c r="Q33" s="2">
        <v>30.905999999999999</v>
      </c>
      <c r="R33" s="2">
        <v>47.165999999999997</v>
      </c>
      <c r="S33" s="2" t="s">
        <v>598</v>
      </c>
      <c r="T33" s="2" t="s">
        <v>598</v>
      </c>
      <c r="U33" s="2" t="s">
        <v>598</v>
      </c>
      <c r="V33" s="2" t="s">
        <v>598</v>
      </c>
      <c r="W33" s="2" t="s">
        <v>598</v>
      </c>
      <c r="X33" s="2" t="s">
        <v>598</v>
      </c>
      <c r="Y33" s="2" t="s">
        <v>598</v>
      </c>
      <c r="Z33" s="2" t="s">
        <v>598</v>
      </c>
      <c r="AA33" s="2" t="s">
        <v>598</v>
      </c>
      <c r="AB33" s="2" t="s">
        <v>598</v>
      </c>
      <c r="AC33" s="2" t="s">
        <v>598</v>
      </c>
      <c r="AD33" s="2" t="s">
        <v>598</v>
      </c>
      <c r="AE33" s="2">
        <v>313.63</v>
      </c>
      <c r="AF33" s="2" t="s">
        <v>598</v>
      </c>
      <c r="AG33" s="2">
        <v>6.681</v>
      </c>
      <c r="AJ33" s="20">
        <f t="shared" si="0"/>
        <v>792.91800000000001</v>
      </c>
      <c r="AK33" s="20"/>
      <c r="AL33" s="20">
        <f t="shared" si="1"/>
        <v>572.66099999999994</v>
      </c>
      <c r="AM33" s="20">
        <f t="shared" si="2"/>
        <v>110.41800000000001</v>
      </c>
      <c r="AN33" s="92">
        <f t="shared" si="3"/>
        <v>0.86147495705735011</v>
      </c>
      <c r="AQ33" s="2">
        <f t="shared" si="4"/>
        <v>786.23699999999997</v>
      </c>
    </row>
    <row r="34" spans="1:43" ht="15" customHeight="1" x14ac:dyDescent="0.25">
      <c r="A34" s="2" t="s">
        <v>55</v>
      </c>
      <c r="B34" s="2" t="s">
        <v>57</v>
      </c>
      <c r="C34" s="2">
        <v>2014</v>
      </c>
      <c r="D34" s="2" t="s">
        <v>598</v>
      </c>
      <c r="E34" s="2" t="s">
        <v>598</v>
      </c>
      <c r="F34" s="2" t="s">
        <v>598</v>
      </c>
      <c r="G34" s="2" t="s">
        <v>598</v>
      </c>
      <c r="H34" s="2" t="s">
        <v>598</v>
      </c>
      <c r="I34" s="2" t="s">
        <v>598</v>
      </c>
      <c r="J34" s="2" t="s">
        <v>598</v>
      </c>
      <c r="K34" s="2" t="s">
        <v>598</v>
      </c>
      <c r="L34" s="2" t="s">
        <v>598</v>
      </c>
      <c r="M34" s="2" t="s">
        <v>598</v>
      </c>
      <c r="N34" s="2" t="s">
        <v>598</v>
      </c>
      <c r="O34" s="2" t="s">
        <v>598</v>
      </c>
      <c r="P34" s="2" t="s">
        <v>598</v>
      </c>
      <c r="Q34" s="2" t="s">
        <v>598</v>
      </c>
      <c r="R34" s="2" t="s">
        <v>598</v>
      </c>
      <c r="S34" s="2" t="s">
        <v>598</v>
      </c>
      <c r="T34" s="2" t="s">
        <v>598</v>
      </c>
      <c r="U34" s="2" t="s">
        <v>598</v>
      </c>
      <c r="V34" s="2" t="s">
        <v>598</v>
      </c>
      <c r="W34" s="2" t="s">
        <v>598</v>
      </c>
      <c r="X34" s="2" t="s">
        <v>598</v>
      </c>
      <c r="Y34" s="2" t="s">
        <v>598</v>
      </c>
      <c r="Z34" s="2" t="s">
        <v>598</v>
      </c>
      <c r="AA34" s="2" t="s">
        <v>598</v>
      </c>
      <c r="AB34" s="2" t="s">
        <v>598</v>
      </c>
      <c r="AC34" s="2" t="s">
        <v>598</v>
      </c>
      <c r="AD34" s="2" t="s">
        <v>598</v>
      </c>
      <c r="AE34" s="2" t="s">
        <v>598</v>
      </c>
      <c r="AF34" s="2" t="s">
        <v>598</v>
      </c>
      <c r="AG34" s="2" t="s">
        <v>598</v>
      </c>
      <c r="AJ34" s="20">
        <f t="shared" si="0"/>
        <v>0</v>
      </c>
      <c r="AK34" s="20"/>
      <c r="AL34" s="20">
        <f t="shared" si="1"/>
        <v>0</v>
      </c>
      <c r="AM34" s="20" t="str">
        <f t="shared" si="2"/>
        <v/>
      </c>
      <c r="AN34" s="92" t="str">
        <f t="shared" si="3"/>
        <v/>
      </c>
      <c r="AQ34" s="2">
        <f t="shared" si="4"/>
        <v>0</v>
      </c>
    </row>
    <row r="35" spans="1:43" ht="15" customHeight="1" x14ac:dyDescent="0.25">
      <c r="A35" s="2" t="s">
        <v>58</v>
      </c>
      <c r="B35" s="2" t="s">
        <v>59</v>
      </c>
      <c r="C35" s="2">
        <v>2014</v>
      </c>
      <c r="D35" s="2" t="s">
        <v>598</v>
      </c>
      <c r="E35" s="2" t="s">
        <v>598</v>
      </c>
      <c r="F35" s="2" t="s">
        <v>598</v>
      </c>
      <c r="G35" s="2" t="s">
        <v>598</v>
      </c>
      <c r="H35" s="2" t="s">
        <v>598</v>
      </c>
      <c r="I35" s="2" t="s">
        <v>598</v>
      </c>
      <c r="J35" s="2" t="s">
        <v>598</v>
      </c>
      <c r="K35" s="2" t="s">
        <v>598</v>
      </c>
      <c r="L35" s="2" t="s">
        <v>598</v>
      </c>
      <c r="M35" s="2" t="s">
        <v>598</v>
      </c>
      <c r="N35" s="2" t="s">
        <v>598</v>
      </c>
      <c r="O35" s="2" t="s">
        <v>598</v>
      </c>
      <c r="P35" s="2" t="s">
        <v>598</v>
      </c>
      <c r="Q35" s="2" t="s">
        <v>598</v>
      </c>
      <c r="R35" s="2" t="s">
        <v>598</v>
      </c>
      <c r="S35" s="2" t="s">
        <v>598</v>
      </c>
      <c r="T35" s="2" t="s">
        <v>598</v>
      </c>
      <c r="U35" s="2" t="s">
        <v>598</v>
      </c>
      <c r="V35" s="2" t="s">
        <v>598</v>
      </c>
      <c r="W35" s="2" t="s">
        <v>598</v>
      </c>
      <c r="X35" s="2" t="s">
        <v>598</v>
      </c>
      <c r="Y35" s="2" t="s">
        <v>598</v>
      </c>
      <c r="Z35" s="2" t="s">
        <v>598</v>
      </c>
      <c r="AA35" s="2" t="s">
        <v>598</v>
      </c>
      <c r="AB35" s="2" t="s">
        <v>598</v>
      </c>
      <c r="AC35" s="2" t="s">
        <v>598</v>
      </c>
      <c r="AD35" s="2" t="s">
        <v>598</v>
      </c>
      <c r="AE35" s="2" t="s">
        <v>598</v>
      </c>
      <c r="AF35" s="2" t="s">
        <v>598</v>
      </c>
      <c r="AG35" s="2" t="s">
        <v>598</v>
      </c>
      <c r="AJ35" s="20">
        <f t="shared" si="0"/>
        <v>0</v>
      </c>
      <c r="AK35" s="20"/>
      <c r="AL35" s="20">
        <f t="shared" si="1"/>
        <v>0</v>
      </c>
      <c r="AM35" s="20" t="str">
        <f t="shared" si="2"/>
        <v/>
      </c>
      <c r="AN35" s="92" t="str">
        <f t="shared" si="3"/>
        <v/>
      </c>
      <c r="AQ35" s="2">
        <f t="shared" si="4"/>
        <v>0</v>
      </c>
    </row>
    <row r="36" spans="1:43"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J36" s="20">
        <f t="shared" si="0"/>
        <v>0</v>
      </c>
      <c r="AK36" s="20"/>
      <c r="AL36" s="20">
        <f t="shared" si="1"/>
        <v>0</v>
      </c>
      <c r="AM36" s="20" t="str">
        <f t="shared" si="2"/>
        <v/>
      </c>
      <c r="AN36" s="92" t="str">
        <f t="shared" si="3"/>
        <v/>
      </c>
      <c r="AQ36" s="2">
        <f t="shared" si="4"/>
        <v>0</v>
      </c>
    </row>
    <row r="37" spans="1:43"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J37" s="20">
        <f t="shared" si="0"/>
        <v>0</v>
      </c>
      <c r="AK37" s="20"/>
      <c r="AL37" s="20">
        <f t="shared" si="1"/>
        <v>0</v>
      </c>
      <c r="AM37" s="20" t="str">
        <f t="shared" si="2"/>
        <v/>
      </c>
      <c r="AN37" s="92" t="str">
        <f t="shared" si="3"/>
        <v/>
      </c>
      <c r="AQ37" s="2">
        <f t="shared" si="4"/>
        <v>0</v>
      </c>
    </row>
    <row r="38" spans="1:43" ht="15" customHeight="1" x14ac:dyDescent="0.25">
      <c r="A38" s="2" t="s">
        <v>63</v>
      </c>
      <c r="B38" s="2" t="s">
        <v>64</v>
      </c>
      <c r="C38" s="2">
        <v>2014</v>
      </c>
      <c r="D38" s="2" t="s">
        <v>598</v>
      </c>
      <c r="E38" s="2" t="s">
        <v>598</v>
      </c>
      <c r="F38" s="2" t="s">
        <v>598</v>
      </c>
      <c r="G38" s="2" t="s">
        <v>598</v>
      </c>
      <c r="H38" s="2" t="s">
        <v>598</v>
      </c>
      <c r="I38" s="2" t="s">
        <v>598</v>
      </c>
      <c r="J38" s="2" t="s">
        <v>598</v>
      </c>
      <c r="K38" s="2" t="s">
        <v>598</v>
      </c>
      <c r="L38" s="2" t="s">
        <v>598</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J38" s="20">
        <f t="shared" si="0"/>
        <v>0</v>
      </c>
      <c r="AK38" s="20"/>
      <c r="AL38" s="20">
        <f t="shared" si="1"/>
        <v>0</v>
      </c>
      <c r="AM38" s="20" t="str">
        <f t="shared" si="2"/>
        <v/>
      </c>
      <c r="AN38" s="92" t="str">
        <f t="shared" si="3"/>
        <v/>
      </c>
      <c r="AQ38" s="2">
        <f t="shared" si="4"/>
        <v>0</v>
      </c>
    </row>
    <row r="39" spans="1:43" ht="15" customHeight="1" x14ac:dyDescent="0.25">
      <c r="A39" s="2" t="s">
        <v>65</v>
      </c>
      <c r="B39" s="2" t="s">
        <v>66</v>
      </c>
      <c r="C39" s="2">
        <v>2014</v>
      </c>
      <c r="D39" s="2" t="s">
        <v>598</v>
      </c>
      <c r="E39" s="2" t="s">
        <v>598</v>
      </c>
      <c r="F39" s="2" t="s">
        <v>598</v>
      </c>
      <c r="G39" s="2" t="s">
        <v>598</v>
      </c>
      <c r="H39" s="2" t="s">
        <v>598</v>
      </c>
      <c r="I39" s="2" t="s">
        <v>598</v>
      </c>
      <c r="J39" s="2" t="s">
        <v>598</v>
      </c>
      <c r="K39" s="2" t="s">
        <v>598</v>
      </c>
      <c r="L39" s="2" t="s">
        <v>598</v>
      </c>
      <c r="M39" s="2" t="s">
        <v>598</v>
      </c>
      <c r="N39" s="2" t="s">
        <v>598</v>
      </c>
      <c r="O39" s="2" t="s">
        <v>598</v>
      </c>
      <c r="P39" s="2" t="s">
        <v>598</v>
      </c>
      <c r="Q39" s="2" t="s">
        <v>598</v>
      </c>
      <c r="R39" s="2" t="s">
        <v>598</v>
      </c>
      <c r="S39" s="2" t="s">
        <v>598</v>
      </c>
      <c r="T39" s="2" t="s">
        <v>598</v>
      </c>
      <c r="U39" s="2" t="s">
        <v>598</v>
      </c>
      <c r="V39" s="2" t="s">
        <v>598</v>
      </c>
      <c r="W39" s="2" t="s">
        <v>598</v>
      </c>
      <c r="X39" s="2" t="s">
        <v>598</v>
      </c>
      <c r="Y39" s="2" t="s">
        <v>598</v>
      </c>
      <c r="Z39" s="2" t="s">
        <v>598</v>
      </c>
      <c r="AA39" s="2" t="s">
        <v>598</v>
      </c>
      <c r="AB39" s="2" t="s">
        <v>598</v>
      </c>
      <c r="AC39" s="2" t="s">
        <v>598</v>
      </c>
      <c r="AD39" s="2" t="s">
        <v>598</v>
      </c>
      <c r="AE39" s="2" t="s">
        <v>598</v>
      </c>
      <c r="AF39" s="2" t="s">
        <v>598</v>
      </c>
      <c r="AG39" s="2" t="s">
        <v>598</v>
      </c>
      <c r="AJ39" s="20">
        <f t="shared" si="0"/>
        <v>0</v>
      </c>
      <c r="AK39" s="20"/>
      <c r="AL39" s="20">
        <f t="shared" si="1"/>
        <v>0</v>
      </c>
      <c r="AM39" s="20" t="str">
        <f t="shared" si="2"/>
        <v/>
      </c>
      <c r="AN39" s="92" t="str">
        <f t="shared" si="3"/>
        <v/>
      </c>
      <c r="AQ39" s="2">
        <f t="shared" si="4"/>
        <v>0</v>
      </c>
    </row>
    <row r="40" spans="1:43" ht="15" customHeight="1" x14ac:dyDescent="0.25">
      <c r="A40" s="2" t="s">
        <v>65</v>
      </c>
      <c r="B40" s="2" t="s">
        <v>67</v>
      </c>
      <c r="C40" s="2">
        <v>2014</v>
      </c>
      <c r="D40" s="2">
        <v>308.75</v>
      </c>
      <c r="E40" s="2">
        <v>82.971000000000004</v>
      </c>
      <c r="F40" s="2" t="s">
        <v>598</v>
      </c>
      <c r="G40" s="2" t="s">
        <v>598</v>
      </c>
      <c r="H40" s="2" t="s">
        <v>598</v>
      </c>
      <c r="I40" s="2">
        <v>498.28199999999998</v>
      </c>
      <c r="J40" s="2" t="s">
        <v>598</v>
      </c>
      <c r="K40" s="2">
        <v>0.26300000000000001</v>
      </c>
      <c r="L40" s="2" t="s">
        <v>598</v>
      </c>
      <c r="M40" s="2" t="s">
        <v>598</v>
      </c>
      <c r="N40" s="2" t="s">
        <v>598</v>
      </c>
      <c r="O40" s="2" t="s">
        <v>598</v>
      </c>
      <c r="P40" s="2">
        <v>306.55099999999999</v>
      </c>
      <c r="Q40" s="2">
        <v>0</v>
      </c>
      <c r="R40" s="2">
        <v>82.275000000000006</v>
      </c>
      <c r="S40" s="2">
        <v>0</v>
      </c>
      <c r="T40" s="2" t="s">
        <v>598</v>
      </c>
      <c r="U40" s="2">
        <v>48.927999999999997</v>
      </c>
      <c r="V40" s="2" t="s">
        <v>8</v>
      </c>
      <c r="W40" s="2" t="s">
        <v>598</v>
      </c>
      <c r="X40" s="2" t="s">
        <v>598</v>
      </c>
      <c r="Y40" s="2" t="s">
        <v>598</v>
      </c>
      <c r="Z40" s="2" t="s">
        <v>598</v>
      </c>
      <c r="AA40" s="2" t="s">
        <v>598</v>
      </c>
      <c r="AB40" s="2" t="s">
        <v>598</v>
      </c>
      <c r="AC40" s="2" t="s">
        <v>598</v>
      </c>
      <c r="AD40" s="2" t="s">
        <v>598</v>
      </c>
      <c r="AE40" s="2" t="s">
        <v>598</v>
      </c>
      <c r="AF40" s="2" t="s">
        <v>598</v>
      </c>
      <c r="AG40" s="2">
        <v>60.265000000000001</v>
      </c>
      <c r="AJ40" s="20">
        <f t="shared" si="0"/>
        <v>498.28199999999993</v>
      </c>
      <c r="AK40" s="20"/>
      <c r="AL40" s="20">
        <f t="shared" si="1"/>
        <v>308.75</v>
      </c>
      <c r="AM40" s="20">
        <f t="shared" si="2"/>
        <v>82.971000000000004</v>
      </c>
      <c r="AN40" s="92">
        <f t="shared" si="3"/>
        <v>0.78614318799394733</v>
      </c>
      <c r="AQ40" s="2">
        <f t="shared" si="4"/>
        <v>438.01699999999994</v>
      </c>
    </row>
    <row r="41" spans="1:43" ht="15" customHeight="1" x14ac:dyDescent="0.25">
      <c r="A41" s="2" t="s">
        <v>68</v>
      </c>
      <c r="B41" s="2" t="s">
        <v>69</v>
      </c>
      <c r="C41" s="2">
        <v>2014</v>
      </c>
      <c r="D41" s="2" t="s">
        <v>598</v>
      </c>
      <c r="E41" s="2" t="s">
        <v>598</v>
      </c>
      <c r="F41" s="2" t="s">
        <v>598</v>
      </c>
      <c r="G41" s="2" t="s">
        <v>598</v>
      </c>
      <c r="H41" s="2" t="s">
        <v>598</v>
      </c>
      <c r="I41" s="2" t="s">
        <v>598</v>
      </c>
      <c r="J41" s="2" t="s">
        <v>598</v>
      </c>
      <c r="K41" s="2" t="s">
        <v>598</v>
      </c>
      <c r="L41" s="2" t="s">
        <v>598</v>
      </c>
      <c r="M41" s="2" t="s">
        <v>598</v>
      </c>
      <c r="N41" s="2" t="s">
        <v>598</v>
      </c>
      <c r="O41" s="2" t="s">
        <v>598</v>
      </c>
      <c r="P41" s="2" t="s">
        <v>598</v>
      </c>
      <c r="Q41" s="2" t="s">
        <v>598</v>
      </c>
      <c r="R41" s="2" t="s">
        <v>598</v>
      </c>
      <c r="S41" s="2" t="s">
        <v>598</v>
      </c>
      <c r="T41" s="2" t="s">
        <v>598</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J41" s="20">
        <f t="shared" si="0"/>
        <v>0</v>
      </c>
      <c r="AK41" s="20"/>
      <c r="AL41" s="20">
        <f t="shared" si="1"/>
        <v>0</v>
      </c>
      <c r="AM41" s="20" t="str">
        <f t="shared" si="2"/>
        <v/>
      </c>
      <c r="AN41" s="92" t="str">
        <f t="shared" si="3"/>
        <v/>
      </c>
      <c r="AQ41" s="2">
        <f t="shared" si="4"/>
        <v>0</v>
      </c>
    </row>
    <row r="42" spans="1:43" ht="15" customHeight="1" x14ac:dyDescent="0.25">
      <c r="A42" s="2" t="s">
        <v>68</v>
      </c>
      <c r="B42" s="2" t="s">
        <v>70</v>
      </c>
      <c r="C42" s="2">
        <v>2014</v>
      </c>
      <c r="D42" s="2" t="s">
        <v>598</v>
      </c>
      <c r="E42" s="2" t="s">
        <v>598</v>
      </c>
      <c r="F42" s="2" t="s">
        <v>598</v>
      </c>
      <c r="G42" s="2" t="s">
        <v>598</v>
      </c>
      <c r="H42" s="2" t="s">
        <v>598</v>
      </c>
      <c r="I42" s="2" t="s">
        <v>598</v>
      </c>
      <c r="J42" s="2" t="s">
        <v>598</v>
      </c>
      <c r="K42" s="2" t="s">
        <v>598</v>
      </c>
      <c r="L42" s="2" t="s">
        <v>598</v>
      </c>
      <c r="M42" s="2" t="s">
        <v>598</v>
      </c>
      <c r="N42" s="2" t="s">
        <v>598</v>
      </c>
      <c r="O42" s="2" t="s">
        <v>598</v>
      </c>
      <c r="P42" s="2" t="s">
        <v>598</v>
      </c>
      <c r="Q42" s="2" t="s">
        <v>598</v>
      </c>
      <c r="R42" s="2" t="s">
        <v>598</v>
      </c>
      <c r="S42" s="2" t="s">
        <v>598</v>
      </c>
      <c r="T42" s="2" t="s">
        <v>598</v>
      </c>
      <c r="U42" s="2" t="s">
        <v>598</v>
      </c>
      <c r="V42" s="2" t="s">
        <v>598</v>
      </c>
      <c r="W42" s="2" t="s">
        <v>598</v>
      </c>
      <c r="X42" s="2" t="s">
        <v>598</v>
      </c>
      <c r="Y42" s="2" t="s">
        <v>598</v>
      </c>
      <c r="Z42" s="2" t="s">
        <v>598</v>
      </c>
      <c r="AA42" s="2" t="s">
        <v>598</v>
      </c>
      <c r="AB42" s="2" t="s">
        <v>598</v>
      </c>
      <c r="AC42" s="2" t="s">
        <v>598</v>
      </c>
      <c r="AD42" s="2" t="s">
        <v>598</v>
      </c>
      <c r="AE42" s="2" t="s">
        <v>598</v>
      </c>
      <c r="AF42" s="2" t="s">
        <v>598</v>
      </c>
      <c r="AG42" s="2" t="s">
        <v>598</v>
      </c>
      <c r="AJ42" s="20">
        <f t="shared" si="0"/>
        <v>0</v>
      </c>
      <c r="AK42" s="20"/>
      <c r="AL42" s="20">
        <f t="shared" si="1"/>
        <v>0</v>
      </c>
      <c r="AM42" s="20" t="str">
        <f t="shared" si="2"/>
        <v/>
      </c>
      <c r="AN42" s="92" t="str">
        <f t="shared" si="3"/>
        <v/>
      </c>
      <c r="AQ42" s="2">
        <f t="shared" si="4"/>
        <v>0</v>
      </c>
    </row>
    <row r="43" spans="1:43" ht="15" customHeight="1" x14ac:dyDescent="0.25">
      <c r="A43" s="2" t="s">
        <v>71</v>
      </c>
      <c r="B43" s="2" t="s">
        <v>72</v>
      </c>
      <c r="C43" s="2">
        <v>2014</v>
      </c>
      <c r="D43" s="2" t="s">
        <v>598</v>
      </c>
      <c r="E43" s="2" t="s">
        <v>598</v>
      </c>
      <c r="F43" s="2" t="s">
        <v>598</v>
      </c>
      <c r="G43" s="2" t="s">
        <v>598</v>
      </c>
      <c r="H43" s="2" t="s">
        <v>598</v>
      </c>
      <c r="I43" s="2" t="s">
        <v>598</v>
      </c>
      <c r="J43" s="2" t="s">
        <v>598</v>
      </c>
      <c r="K43" s="2" t="s">
        <v>598</v>
      </c>
      <c r="L43" s="2" t="s">
        <v>598</v>
      </c>
      <c r="M43" s="2" t="s">
        <v>598</v>
      </c>
      <c r="N43" s="2" t="s">
        <v>598</v>
      </c>
      <c r="O43" s="2" t="s">
        <v>598</v>
      </c>
      <c r="P43" s="2" t="s">
        <v>598</v>
      </c>
      <c r="Q43" s="2" t="s">
        <v>598</v>
      </c>
      <c r="R43" s="2" t="s">
        <v>598</v>
      </c>
      <c r="S43" s="2" t="s">
        <v>598</v>
      </c>
      <c r="T43" s="2" t="s">
        <v>598</v>
      </c>
      <c r="U43" s="2" t="s">
        <v>598</v>
      </c>
      <c r="V43" s="2" t="s">
        <v>598</v>
      </c>
      <c r="W43" s="2" t="s">
        <v>598</v>
      </c>
      <c r="X43" s="2" t="s">
        <v>598</v>
      </c>
      <c r="Y43" s="2" t="s">
        <v>598</v>
      </c>
      <c r="Z43" s="2" t="s">
        <v>598</v>
      </c>
      <c r="AA43" s="2" t="s">
        <v>598</v>
      </c>
      <c r="AB43" s="2" t="s">
        <v>598</v>
      </c>
      <c r="AC43" s="2" t="s">
        <v>598</v>
      </c>
      <c r="AD43" s="2" t="s">
        <v>598</v>
      </c>
      <c r="AE43" s="2" t="s">
        <v>598</v>
      </c>
      <c r="AF43" s="2" t="s">
        <v>598</v>
      </c>
      <c r="AG43" s="2" t="s">
        <v>598</v>
      </c>
      <c r="AJ43" s="20">
        <f t="shared" si="0"/>
        <v>0</v>
      </c>
      <c r="AK43" s="20"/>
      <c r="AL43" s="20">
        <f t="shared" si="1"/>
        <v>0</v>
      </c>
      <c r="AM43" s="20" t="str">
        <f t="shared" si="2"/>
        <v/>
      </c>
      <c r="AN43" s="92" t="str">
        <f t="shared" si="3"/>
        <v/>
      </c>
      <c r="AQ43" s="2">
        <f t="shared" si="4"/>
        <v>0</v>
      </c>
    </row>
    <row r="44" spans="1:43" ht="15" customHeight="1" x14ac:dyDescent="0.25">
      <c r="A44" s="2" t="s">
        <v>71</v>
      </c>
      <c r="B44" s="2" t="s">
        <v>73</v>
      </c>
      <c r="C44" s="2">
        <v>2014</v>
      </c>
      <c r="D44" s="2" t="s">
        <v>598</v>
      </c>
      <c r="E44" s="2" t="s">
        <v>598</v>
      </c>
      <c r="F44" s="2" t="s">
        <v>598</v>
      </c>
      <c r="G44" s="2" t="s">
        <v>598</v>
      </c>
      <c r="H44" s="2" t="s">
        <v>598</v>
      </c>
      <c r="I44" s="2" t="s">
        <v>598</v>
      </c>
      <c r="J44" s="2" t="s">
        <v>598</v>
      </c>
      <c r="K44" s="2" t="s">
        <v>598</v>
      </c>
      <c r="L44" s="2" t="s">
        <v>598</v>
      </c>
      <c r="M44" s="2" t="s">
        <v>598</v>
      </c>
      <c r="N44" s="2" t="s">
        <v>598</v>
      </c>
      <c r="O44" s="2" t="s">
        <v>598</v>
      </c>
      <c r="P44" s="2" t="s">
        <v>598</v>
      </c>
      <c r="Q44" s="2" t="s">
        <v>598</v>
      </c>
      <c r="R44" s="2" t="s">
        <v>598</v>
      </c>
      <c r="S44" s="2" t="s">
        <v>598</v>
      </c>
      <c r="T44" s="2" t="s">
        <v>598</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J44" s="20">
        <f t="shared" si="0"/>
        <v>0</v>
      </c>
      <c r="AK44" s="20"/>
      <c r="AL44" s="20">
        <f t="shared" si="1"/>
        <v>0</v>
      </c>
      <c r="AM44" s="20" t="str">
        <f t="shared" si="2"/>
        <v/>
      </c>
      <c r="AN44" s="92" t="str">
        <f t="shared" si="3"/>
        <v/>
      </c>
      <c r="AQ44" s="2">
        <f t="shared" si="4"/>
        <v>0</v>
      </c>
    </row>
    <row r="45" spans="1:43" ht="15" customHeight="1" x14ac:dyDescent="0.25">
      <c r="A45" s="2" t="s">
        <v>71</v>
      </c>
      <c r="B45" s="2" t="s">
        <v>74</v>
      </c>
      <c r="C45" s="2">
        <v>2014</v>
      </c>
      <c r="D45" s="2" t="s">
        <v>598</v>
      </c>
      <c r="E45" s="2" t="s">
        <v>598</v>
      </c>
      <c r="F45" s="2" t="s">
        <v>598</v>
      </c>
      <c r="G45" s="2" t="s">
        <v>598</v>
      </c>
      <c r="H45" s="2" t="s">
        <v>598</v>
      </c>
      <c r="I45" s="2" t="s">
        <v>598</v>
      </c>
      <c r="J45" s="2" t="s">
        <v>598</v>
      </c>
      <c r="K45" s="2" t="s">
        <v>598</v>
      </c>
      <c r="L45" s="2" t="s">
        <v>598</v>
      </c>
      <c r="M45" s="2" t="s">
        <v>598</v>
      </c>
      <c r="N45" s="2" t="s">
        <v>598</v>
      </c>
      <c r="O45" s="2" t="s">
        <v>598</v>
      </c>
      <c r="P45" s="2" t="s">
        <v>598</v>
      </c>
      <c r="Q45" s="2" t="s">
        <v>598</v>
      </c>
      <c r="R45" s="2" t="s">
        <v>598</v>
      </c>
      <c r="S45" s="2" t="s">
        <v>598</v>
      </c>
      <c r="T45" s="2" t="s">
        <v>598</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J45" s="20">
        <f t="shared" si="0"/>
        <v>0</v>
      </c>
      <c r="AK45" s="20"/>
      <c r="AL45" s="20">
        <f t="shared" si="1"/>
        <v>0</v>
      </c>
      <c r="AM45" s="20" t="str">
        <f t="shared" si="2"/>
        <v/>
      </c>
      <c r="AN45" s="92" t="str">
        <f t="shared" si="3"/>
        <v/>
      </c>
      <c r="AQ45" s="2">
        <f t="shared" si="4"/>
        <v>0</v>
      </c>
    </row>
    <row r="46" spans="1:43" ht="15" customHeight="1" x14ac:dyDescent="0.25">
      <c r="A46" s="2" t="s">
        <v>71</v>
      </c>
      <c r="B46" s="2" t="s">
        <v>75</v>
      </c>
      <c r="C46" s="2">
        <v>2014</v>
      </c>
      <c r="D46" s="2" t="s">
        <v>598</v>
      </c>
      <c r="E46" s="2" t="s">
        <v>598</v>
      </c>
      <c r="F46" s="2" t="s">
        <v>598</v>
      </c>
      <c r="G46" s="2" t="s">
        <v>598</v>
      </c>
      <c r="H46" s="2" t="s">
        <v>598</v>
      </c>
      <c r="I46" s="2" t="s">
        <v>598</v>
      </c>
      <c r="J46" s="2" t="s">
        <v>598</v>
      </c>
      <c r="K46" s="2" t="s">
        <v>598</v>
      </c>
      <c r="L46" s="2" t="s">
        <v>598</v>
      </c>
      <c r="M46" s="2" t="s">
        <v>598</v>
      </c>
      <c r="N46" s="2" t="s">
        <v>598</v>
      </c>
      <c r="O46" s="2" t="s">
        <v>598</v>
      </c>
      <c r="P46" s="2" t="s">
        <v>598</v>
      </c>
      <c r="Q46" s="2" t="s">
        <v>598</v>
      </c>
      <c r="R46" s="2" t="s">
        <v>598</v>
      </c>
      <c r="S46" s="2" t="s">
        <v>598</v>
      </c>
      <c r="T46" s="2" t="s">
        <v>598</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J46" s="20">
        <f t="shared" si="0"/>
        <v>0</v>
      </c>
      <c r="AK46" s="20"/>
      <c r="AL46" s="20">
        <f t="shared" si="1"/>
        <v>0</v>
      </c>
      <c r="AM46" s="20" t="str">
        <f t="shared" si="2"/>
        <v/>
      </c>
      <c r="AN46" s="92" t="str">
        <f t="shared" si="3"/>
        <v/>
      </c>
      <c r="AQ46" s="2">
        <f t="shared" si="4"/>
        <v>0</v>
      </c>
    </row>
    <row r="47" spans="1:43" ht="15" customHeight="1" x14ac:dyDescent="0.25">
      <c r="A47" s="2" t="s">
        <v>76</v>
      </c>
      <c r="B47" s="2" t="s">
        <v>77</v>
      </c>
      <c r="C47" s="2">
        <v>2014</v>
      </c>
      <c r="D47" s="2" t="s">
        <v>598</v>
      </c>
      <c r="E47" s="2" t="s">
        <v>598</v>
      </c>
      <c r="F47" s="2" t="s">
        <v>598</v>
      </c>
      <c r="G47" s="2" t="s">
        <v>598</v>
      </c>
      <c r="H47" s="2" t="s">
        <v>598</v>
      </c>
      <c r="I47" s="2" t="s">
        <v>598</v>
      </c>
      <c r="J47" s="2" t="s">
        <v>598</v>
      </c>
      <c r="K47" s="2" t="s">
        <v>598</v>
      </c>
      <c r="L47" s="2" t="s">
        <v>598</v>
      </c>
      <c r="M47" s="2" t="s">
        <v>598</v>
      </c>
      <c r="N47" s="2" t="s">
        <v>598</v>
      </c>
      <c r="O47" s="2" t="s">
        <v>598</v>
      </c>
      <c r="P47" s="2" t="s">
        <v>598</v>
      </c>
      <c r="Q47" s="2" t="s">
        <v>598</v>
      </c>
      <c r="R47" s="2" t="s">
        <v>598</v>
      </c>
      <c r="S47" s="2" t="s">
        <v>598</v>
      </c>
      <c r="T47" s="2" t="s">
        <v>598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J47" s="20">
        <f t="shared" si="0"/>
        <v>0</v>
      </c>
      <c r="AK47" s="20"/>
      <c r="AL47" s="20">
        <f t="shared" si="1"/>
        <v>0</v>
      </c>
      <c r="AM47" s="20" t="str">
        <f t="shared" si="2"/>
        <v/>
      </c>
      <c r="AN47" s="92" t="str">
        <f t="shared" si="3"/>
        <v/>
      </c>
      <c r="AQ47" s="2">
        <f t="shared" si="4"/>
        <v>0</v>
      </c>
    </row>
    <row r="48" spans="1:43"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J48" s="20">
        <f t="shared" si="0"/>
        <v>0</v>
      </c>
      <c r="AK48" s="20"/>
      <c r="AL48" s="20">
        <f t="shared" si="1"/>
        <v>0</v>
      </c>
      <c r="AM48" s="20" t="str">
        <f t="shared" si="2"/>
        <v/>
      </c>
      <c r="AN48" s="92" t="str">
        <f t="shared" si="3"/>
        <v/>
      </c>
      <c r="AQ48" s="2">
        <f t="shared" si="4"/>
        <v>0</v>
      </c>
    </row>
    <row r="49" spans="1:46" ht="15" customHeight="1" x14ac:dyDescent="0.25">
      <c r="A49" s="2" t="s">
        <v>76</v>
      </c>
      <c r="B49" s="2" t="s">
        <v>79</v>
      </c>
      <c r="C49" s="2">
        <v>2014</v>
      </c>
      <c r="D49" s="2" t="s">
        <v>598</v>
      </c>
      <c r="E49" s="2" t="s">
        <v>598</v>
      </c>
      <c r="F49" s="2" t="s">
        <v>598</v>
      </c>
      <c r="G49" s="2" t="s">
        <v>598</v>
      </c>
      <c r="H49" s="2" t="s">
        <v>598</v>
      </c>
      <c r="I49" s="2" t="s">
        <v>598</v>
      </c>
      <c r="J49" s="2" t="s">
        <v>598</v>
      </c>
      <c r="K49" s="2" t="s">
        <v>598</v>
      </c>
      <c r="L49" s="2" t="s">
        <v>598</v>
      </c>
      <c r="M49" s="2" t="s">
        <v>598</v>
      </c>
      <c r="N49" s="2" t="s">
        <v>598</v>
      </c>
      <c r="O49" s="2" t="s">
        <v>598</v>
      </c>
      <c r="P49" s="2" t="s">
        <v>598</v>
      </c>
      <c r="Q49" s="2" t="s">
        <v>598</v>
      </c>
      <c r="R49" s="2" t="s">
        <v>598</v>
      </c>
      <c r="S49" s="2" t="s">
        <v>598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J49" s="20">
        <f t="shared" si="0"/>
        <v>0</v>
      </c>
      <c r="AK49" s="20"/>
      <c r="AL49" s="20">
        <f t="shared" si="1"/>
        <v>0</v>
      </c>
      <c r="AM49" s="20" t="str">
        <f t="shared" si="2"/>
        <v/>
      </c>
      <c r="AN49" s="92" t="str">
        <f t="shared" si="3"/>
        <v/>
      </c>
      <c r="AQ49" s="2">
        <f t="shared" si="4"/>
        <v>0</v>
      </c>
    </row>
    <row r="50" spans="1:46" ht="15" customHeight="1" x14ac:dyDescent="0.25">
      <c r="A50" s="2" t="s">
        <v>76</v>
      </c>
      <c r="B50" s="2" t="s">
        <v>80</v>
      </c>
      <c r="C50" s="2">
        <v>2014</v>
      </c>
      <c r="D50" s="2" t="s">
        <v>598</v>
      </c>
      <c r="E50" s="2" t="s">
        <v>598</v>
      </c>
      <c r="F50" s="2" t="s">
        <v>598</v>
      </c>
      <c r="G50" s="2" t="s">
        <v>598</v>
      </c>
      <c r="H50" s="2" t="s">
        <v>598</v>
      </c>
      <c r="I50" s="2" t="s">
        <v>598</v>
      </c>
      <c r="J50" s="2" t="s">
        <v>598</v>
      </c>
      <c r="K50" s="2" t="s">
        <v>598</v>
      </c>
      <c r="L50" s="2" t="s">
        <v>598</v>
      </c>
      <c r="M50" s="2" t="s">
        <v>598</v>
      </c>
      <c r="N50" s="2" t="s">
        <v>598</v>
      </c>
      <c r="O50" s="2" t="s">
        <v>598</v>
      </c>
      <c r="P50" s="2" t="s">
        <v>598</v>
      </c>
      <c r="Q50" s="2" t="s">
        <v>598</v>
      </c>
      <c r="R50" s="2" t="s">
        <v>598</v>
      </c>
      <c r="S50" s="2" t="s">
        <v>598</v>
      </c>
      <c r="T50" s="2" t="s">
        <v>598</v>
      </c>
      <c r="U50" s="2" t="s">
        <v>598</v>
      </c>
      <c r="V50" s="2" t="s">
        <v>598</v>
      </c>
      <c r="W50" s="2" t="s">
        <v>598</v>
      </c>
      <c r="X50" s="2" t="s">
        <v>598</v>
      </c>
      <c r="Y50" s="2" t="s">
        <v>598</v>
      </c>
      <c r="Z50" s="2" t="s">
        <v>598</v>
      </c>
      <c r="AA50" s="2" t="s">
        <v>598</v>
      </c>
      <c r="AB50" s="2" t="s">
        <v>598</v>
      </c>
      <c r="AC50" s="2" t="s">
        <v>598</v>
      </c>
      <c r="AD50" s="2" t="s">
        <v>598</v>
      </c>
      <c r="AE50" s="2" t="s">
        <v>598</v>
      </c>
      <c r="AF50" s="2" t="s">
        <v>598</v>
      </c>
      <c r="AG50" s="2" t="s">
        <v>598</v>
      </c>
      <c r="AJ50" s="20">
        <f t="shared" si="0"/>
        <v>0</v>
      </c>
      <c r="AK50" s="20"/>
      <c r="AL50" s="20">
        <f t="shared" si="1"/>
        <v>0</v>
      </c>
      <c r="AM50" s="20" t="str">
        <f t="shared" si="2"/>
        <v/>
      </c>
      <c r="AN50" s="92" t="str">
        <f t="shared" si="3"/>
        <v/>
      </c>
      <c r="AQ50" s="2">
        <f t="shared" si="4"/>
        <v>0</v>
      </c>
    </row>
    <row r="51" spans="1:46" ht="15" customHeight="1" x14ac:dyDescent="0.25">
      <c r="A51" s="2" t="s">
        <v>76</v>
      </c>
      <c r="B51" s="2" t="s">
        <v>81</v>
      </c>
      <c r="C51" s="2">
        <v>2014</v>
      </c>
      <c r="D51" s="2" t="s">
        <v>598</v>
      </c>
      <c r="E51" s="2" t="s">
        <v>598</v>
      </c>
      <c r="F51" s="2" t="s">
        <v>598</v>
      </c>
      <c r="G51" s="2" t="s">
        <v>598</v>
      </c>
      <c r="H51" s="2" t="s">
        <v>598</v>
      </c>
      <c r="I51" s="2" t="s">
        <v>598</v>
      </c>
      <c r="J51" s="2" t="s">
        <v>598</v>
      </c>
      <c r="K51" s="2" t="s">
        <v>598</v>
      </c>
      <c r="L51" s="2" t="s">
        <v>598</v>
      </c>
      <c r="M51" s="2" t="s">
        <v>598</v>
      </c>
      <c r="N51" s="2" t="s">
        <v>598</v>
      </c>
      <c r="O51" s="2" t="s">
        <v>598</v>
      </c>
      <c r="P51" s="2" t="s">
        <v>598</v>
      </c>
      <c r="Q51" s="2" t="s">
        <v>598</v>
      </c>
      <c r="R51" s="2" t="s">
        <v>598</v>
      </c>
      <c r="S51" s="2" t="s">
        <v>598</v>
      </c>
      <c r="T51" s="2" t="s">
        <v>598</v>
      </c>
      <c r="U51" s="2" t="s">
        <v>598</v>
      </c>
      <c r="V51" s="2" t="s">
        <v>598</v>
      </c>
      <c r="W51" s="2" t="s">
        <v>598</v>
      </c>
      <c r="X51" s="2" t="s">
        <v>598</v>
      </c>
      <c r="Y51" s="2" t="s">
        <v>598</v>
      </c>
      <c r="Z51" s="2" t="s">
        <v>598</v>
      </c>
      <c r="AA51" s="2" t="s">
        <v>598</v>
      </c>
      <c r="AB51" s="2" t="s">
        <v>598</v>
      </c>
      <c r="AC51" s="2" t="s">
        <v>598</v>
      </c>
      <c r="AD51" s="2" t="s">
        <v>598</v>
      </c>
      <c r="AE51" s="2" t="s">
        <v>598</v>
      </c>
      <c r="AF51" s="2" t="s">
        <v>598</v>
      </c>
      <c r="AG51" s="2" t="s">
        <v>598</v>
      </c>
      <c r="AJ51" s="20">
        <f t="shared" si="0"/>
        <v>0</v>
      </c>
      <c r="AK51" s="20"/>
      <c r="AL51" s="20">
        <f t="shared" si="1"/>
        <v>0</v>
      </c>
      <c r="AM51" s="20" t="str">
        <f t="shared" si="2"/>
        <v/>
      </c>
      <c r="AN51" s="92" t="str">
        <f t="shared" si="3"/>
        <v/>
      </c>
      <c r="AQ51" s="2">
        <f t="shared" si="4"/>
        <v>0</v>
      </c>
    </row>
    <row r="52" spans="1:46" ht="15" customHeight="1" x14ac:dyDescent="0.25">
      <c r="A52" s="2" t="s">
        <v>76</v>
      </c>
      <c r="B52" s="2" t="s">
        <v>82</v>
      </c>
      <c r="C52" s="2">
        <v>2014</v>
      </c>
      <c r="D52" s="2" t="s">
        <v>598</v>
      </c>
      <c r="E52" s="2" t="s">
        <v>598</v>
      </c>
      <c r="F52" s="2" t="s">
        <v>598</v>
      </c>
      <c r="G52" s="2" t="s">
        <v>598</v>
      </c>
      <c r="H52" s="2" t="s">
        <v>598</v>
      </c>
      <c r="I52" s="2" t="s">
        <v>598</v>
      </c>
      <c r="J52" s="2" t="s">
        <v>598</v>
      </c>
      <c r="K52" s="2" t="s">
        <v>598</v>
      </c>
      <c r="L52" s="2" t="s">
        <v>598</v>
      </c>
      <c r="M52" s="2" t="s">
        <v>598</v>
      </c>
      <c r="N52" s="2" t="s">
        <v>598</v>
      </c>
      <c r="O52" s="2" t="s">
        <v>598</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J52" s="20">
        <f t="shared" si="0"/>
        <v>0</v>
      </c>
      <c r="AK52" s="20"/>
      <c r="AL52" s="20">
        <f t="shared" si="1"/>
        <v>0</v>
      </c>
      <c r="AM52" s="20" t="str">
        <f t="shared" si="2"/>
        <v/>
      </c>
      <c r="AN52" s="92" t="str">
        <f t="shared" si="3"/>
        <v/>
      </c>
      <c r="AQ52" s="2">
        <f t="shared" si="4"/>
        <v>0</v>
      </c>
    </row>
    <row r="53" spans="1:46" ht="15" customHeight="1" x14ac:dyDescent="0.25">
      <c r="A53" s="2" t="s">
        <v>76</v>
      </c>
      <c r="B53" s="2" t="s">
        <v>83</v>
      </c>
      <c r="C53" s="2">
        <v>2014</v>
      </c>
      <c r="D53" s="2">
        <v>576.05399999999997</v>
      </c>
      <c r="E53" s="2">
        <v>151.09200000000001</v>
      </c>
      <c r="F53" s="2">
        <v>0</v>
      </c>
      <c r="G53" s="2" t="s">
        <v>598</v>
      </c>
      <c r="H53" s="2" t="s">
        <v>598</v>
      </c>
      <c r="I53" s="2">
        <v>1028.886</v>
      </c>
      <c r="J53" s="2">
        <v>6.3959999999999999</v>
      </c>
      <c r="K53" s="2" t="s">
        <v>598</v>
      </c>
      <c r="L53" s="2" t="s">
        <v>598</v>
      </c>
      <c r="M53" s="2">
        <v>34.015000000000001</v>
      </c>
      <c r="N53" s="2">
        <v>0</v>
      </c>
      <c r="O53" s="2">
        <v>0</v>
      </c>
      <c r="P53" s="2">
        <v>190</v>
      </c>
      <c r="Q53" s="2">
        <v>100</v>
      </c>
      <c r="R53" s="2">
        <v>170</v>
      </c>
      <c r="S53" s="2">
        <v>160</v>
      </c>
      <c r="T53" s="2">
        <v>20</v>
      </c>
      <c r="U53" s="2">
        <v>0</v>
      </c>
      <c r="V53" s="2" t="s">
        <v>8</v>
      </c>
      <c r="W53" s="2">
        <v>0</v>
      </c>
      <c r="X53" s="2">
        <v>0</v>
      </c>
      <c r="Y53" s="2">
        <v>0</v>
      </c>
      <c r="Z53" s="2">
        <v>131</v>
      </c>
      <c r="AA53" s="2">
        <v>0</v>
      </c>
      <c r="AB53" s="2">
        <v>0</v>
      </c>
      <c r="AC53" s="2">
        <v>0</v>
      </c>
      <c r="AD53" s="2">
        <v>83.653999999999996</v>
      </c>
      <c r="AE53" s="2">
        <v>0</v>
      </c>
      <c r="AF53" s="2">
        <v>0</v>
      </c>
      <c r="AG53" s="2">
        <v>133.821</v>
      </c>
      <c r="AJ53" s="20">
        <f t="shared" si="0"/>
        <v>1028.886</v>
      </c>
      <c r="AK53" s="20"/>
      <c r="AL53" s="20">
        <f t="shared" si="1"/>
        <v>576.05399999999997</v>
      </c>
      <c r="AM53" s="20">
        <f t="shared" si="2"/>
        <v>151.09200000000001</v>
      </c>
      <c r="AN53" s="92">
        <f t="shared" si="3"/>
        <v>0.70673135799301379</v>
      </c>
      <c r="AQ53" s="2">
        <f t="shared" si="4"/>
        <v>895.06499999999994</v>
      </c>
    </row>
    <row r="54" spans="1:46" ht="15" customHeight="1" x14ac:dyDescent="0.25">
      <c r="A54" s="2" t="s">
        <v>76</v>
      </c>
      <c r="B54" s="2" t="s">
        <v>84</v>
      </c>
      <c r="C54" s="2">
        <v>2014</v>
      </c>
      <c r="D54" s="2" t="s">
        <v>598</v>
      </c>
      <c r="E54" s="2" t="s">
        <v>598</v>
      </c>
      <c r="F54" s="2" t="s">
        <v>598</v>
      </c>
      <c r="G54" s="2" t="s">
        <v>598</v>
      </c>
      <c r="H54" s="2" t="s">
        <v>598</v>
      </c>
      <c r="I54" s="2" t="s">
        <v>598</v>
      </c>
      <c r="J54" s="2" t="s">
        <v>598</v>
      </c>
      <c r="K54" s="2" t="s">
        <v>598</v>
      </c>
      <c r="L54" s="2" t="s">
        <v>598</v>
      </c>
      <c r="M54" s="2" t="s">
        <v>598</v>
      </c>
      <c r="N54" s="2" t="s">
        <v>598</v>
      </c>
      <c r="O54" s="2" t="s">
        <v>598</v>
      </c>
      <c r="P54" s="2" t="s">
        <v>598</v>
      </c>
      <c r="Q54" s="2" t="s">
        <v>598</v>
      </c>
      <c r="R54" s="2" t="s">
        <v>598</v>
      </c>
      <c r="S54" s="2" t="s">
        <v>598</v>
      </c>
      <c r="T54" s="2" t="s">
        <v>598</v>
      </c>
      <c r="U54" s="2" t="s">
        <v>598</v>
      </c>
      <c r="V54" s="2" t="s">
        <v>598</v>
      </c>
      <c r="W54" s="2" t="s">
        <v>598</v>
      </c>
      <c r="X54" s="2" t="s">
        <v>598</v>
      </c>
      <c r="Y54" s="2" t="s">
        <v>598</v>
      </c>
      <c r="Z54" s="2" t="s">
        <v>598</v>
      </c>
      <c r="AA54" s="2" t="s">
        <v>598</v>
      </c>
      <c r="AB54" s="2" t="s">
        <v>598</v>
      </c>
      <c r="AC54" s="2" t="s">
        <v>598</v>
      </c>
      <c r="AD54" s="2" t="s">
        <v>598</v>
      </c>
      <c r="AE54" s="2" t="s">
        <v>598</v>
      </c>
      <c r="AF54" s="2" t="s">
        <v>598</v>
      </c>
      <c r="AG54" s="2" t="s">
        <v>598</v>
      </c>
      <c r="AJ54" s="20">
        <f t="shared" si="0"/>
        <v>0</v>
      </c>
      <c r="AK54" s="20"/>
      <c r="AL54" s="20">
        <f t="shared" si="1"/>
        <v>0</v>
      </c>
      <c r="AM54" s="20" t="str">
        <f t="shared" si="2"/>
        <v/>
      </c>
      <c r="AN54" s="92" t="str">
        <f t="shared" si="3"/>
        <v/>
      </c>
      <c r="AQ54" s="2">
        <f t="shared" si="4"/>
        <v>0</v>
      </c>
    </row>
    <row r="55" spans="1:46" ht="15" customHeight="1" x14ac:dyDescent="0.25">
      <c r="A55" s="2" t="s">
        <v>76</v>
      </c>
      <c r="B55" s="2" t="s">
        <v>85</v>
      </c>
      <c r="C55" s="2">
        <v>2014</v>
      </c>
      <c r="D55" s="2" t="s">
        <v>598</v>
      </c>
      <c r="E55" s="2" t="s">
        <v>598</v>
      </c>
      <c r="F55" s="2" t="s">
        <v>598</v>
      </c>
      <c r="G55" s="2" t="s">
        <v>598</v>
      </c>
      <c r="H55" s="2" t="s">
        <v>598</v>
      </c>
      <c r="I55" s="2" t="s">
        <v>598</v>
      </c>
      <c r="J55" s="2" t="s">
        <v>598</v>
      </c>
      <c r="K55" s="2" t="s">
        <v>598</v>
      </c>
      <c r="L55" s="2" t="s">
        <v>598</v>
      </c>
      <c r="M55" s="2" t="s">
        <v>598</v>
      </c>
      <c r="N55" s="2" t="s">
        <v>598</v>
      </c>
      <c r="O55" s="2" t="s">
        <v>598</v>
      </c>
      <c r="P55" s="2" t="s">
        <v>598</v>
      </c>
      <c r="Q55" s="2" t="s">
        <v>598</v>
      </c>
      <c r="R55" s="2" t="s">
        <v>598</v>
      </c>
      <c r="S55" s="2" t="s">
        <v>598</v>
      </c>
      <c r="T55" s="2" t="s">
        <v>598</v>
      </c>
      <c r="U55" s="2" t="s">
        <v>598</v>
      </c>
      <c r="V55" s="2" t="s">
        <v>598</v>
      </c>
      <c r="W55" s="2" t="s">
        <v>598</v>
      </c>
      <c r="X55" s="2" t="s">
        <v>598</v>
      </c>
      <c r="Y55" s="2" t="s">
        <v>598</v>
      </c>
      <c r="Z55" s="2" t="s">
        <v>598</v>
      </c>
      <c r="AA55" s="2" t="s">
        <v>598</v>
      </c>
      <c r="AB55" s="2" t="s">
        <v>598</v>
      </c>
      <c r="AC55" s="2" t="s">
        <v>598</v>
      </c>
      <c r="AD55" s="2" t="s">
        <v>598</v>
      </c>
      <c r="AE55" s="2" t="s">
        <v>598</v>
      </c>
      <c r="AF55" s="2" t="s">
        <v>598</v>
      </c>
      <c r="AG55" s="2" t="s">
        <v>598</v>
      </c>
      <c r="AJ55" s="20">
        <f t="shared" si="0"/>
        <v>0</v>
      </c>
      <c r="AK55" s="20"/>
      <c r="AL55" s="20">
        <f t="shared" si="1"/>
        <v>0</v>
      </c>
      <c r="AM55" s="20" t="str">
        <f t="shared" si="2"/>
        <v/>
      </c>
      <c r="AN55" s="92" t="str">
        <f t="shared" si="3"/>
        <v/>
      </c>
      <c r="AQ55" s="2">
        <f t="shared" si="4"/>
        <v>0</v>
      </c>
    </row>
    <row r="56" spans="1:46" ht="15" customHeight="1" x14ac:dyDescent="0.25">
      <c r="A56" s="2" t="s">
        <v>76</v>
      </c>
      <c r="B56" s="2" t="s">
        <v>86</v>
      </c>
      <c r="C56" s="2">
        <v>2014</v>
      </c>
      <c r="D56" s="2">
        <v>1995</v>
      </c>
      <c r="E56" s="2" t="s">
        <v>598</v>
      </c>
      <c r="F56" s="2" t="s">
        <v>598</v>
      </c>
      <c r="G56" s="2" t="s">
        <v>598</v>
      </c>
      <c r="H56" s="2" t="s">
        <v>598</v>
      </c>
      <c r="I56" s="2">
        <v>1662.5889999999999</v>
      </c>
      <c r="J56" s="2" t="s">
        <v>598</v>
      </c>
      <c r="K56" s="2">
        <v>0.127</v>
      </c>
      <c r="L56" s="2" t="s">
        <v>598</v>
      </c>
      <c r="M56" s="2">
        <v>0.52800000000000002</v>
      </c>
      <c r="N56" s="2">
        <v>511.2</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1129</v>
      </c>
      <c r="AF56" s="2" t="s">
        <v>598</v>
      </c>
      <c r="AG56" s="2">
        <v>21.734000000000002</v>
      </c>
      <c r="AJ56" s="20">
        <f t="shared" si="0"/>
        <v>1662.5889999999999</v>
      </c>
      <c r="AK56" s="20"/>
      <c r="AL56" s="20">
        <f t="shared" si="1"/>
        <v>1995</v>
      </c>
      <c r="AM56" s="20" t="str">
        <f t="shared" si="2"/>
        <v/>
      </c>
      <c r="AN56" s="92" t="str">
        <f t="shared" si="3"/>
        <v/>
      </c>
      <c r="AQ56" s="2">
        <f t="shared" si="4"/>
        <v>1640.855</v>
      </c>
      <c r="AT56" s="2" t="s">
        <v>1066</v>
      </c>
    </row>
    <row r="57" spans="1:46" ht="15" customHeight="1" x14ac:dyDescent="0.25">
      <c r="A57" s="2" t="s">
        <v>76</v>
      </c>
      <c r="B57" s="2" t="s">
        <v>87</v>
      </c>
      <c r="C57" s="2">
        <v>2014</v>
      </c>
      <c r="D57" s="2" t="s">
        <v>598</v>
      </c>
      <c r="E57" s="2" t="s">
        <v>598</v>
      </c>
      <c r="F57" s="2" t="s">
        <v>598</v>
      </c>
      <c r="G57" s="2" t="s">
        <v>598</v>
      </c>
      <c r="H57" s="2" t="s">
        <v>598</v>
      </c>
      <c r="I57" s="2" t="s">
        <v>598</v>
      </c>
      <c r="J57" s="2" t="s">
        <v>598</v>
      </c>
      <c r="K57" s="2" t="s">
        <v>598</v>
      </c>
      <c r="L57" s="2" t="s">
        <v>598</v>
      </c>
      <c r="M57" s="2" t="s">
        <v>598</v>
      </c>
      <c r="N57" s="2" t="s">
        <v>598</v>
      </c>
      <c r="O57" s="2" t="s">
        <v>598</v>
      </c>
      <c r="P57" s="2" t="s">
        <v>598</v>
      </c>
      <c r="Q57" s="2" t="s">
        <v>598</v>
      </c>
      <c r="R57" s="2" t="s">
        <v>598</v>
      </c>
      <c r="S57" s="2" t="s">
        <v>598</v>
      </c>
      <c r="T57" s="2" t="s">
        <v>598</v>
      </c>
      <c r="U57" s="2" t="s">
        <v>598</v>
      </c>
      <c r="V57" s="2" t="s">
        <v>598</v>
      </c>
      <c r="W57" s="2" t="s">
        <v>598</v>
      </c>
      <c r="X57" s="2" t="s">
        <v>598</v>
      </c>
      <c r="Y57" s="2" t="s">
        <v>598</v>
      </c>
      <c r="Z57" s="2" t="s">
        <v>598</v>
      </c>
      <c r="AA57" s="2" t="s">
        <v>598</v>
      </c>
      <c r="AB57" s="2" t="s">
        <v>598</v>
      </c>
      <c r="AC57" s="2" t="s">
        <v>598</v>
      </c>
      <c r="AD57" s="2" t="s">
        <v>598</v>
      </c>
      <c r="AE57" s="2" t="s">
        <v>598</v>
      </c>
      <c r="AF57" s="2" t="s">
        <v>598</v>
      </c>
      <c r="AG57" s="2" t="s">
        <v>598</v>
      </c>
      <c r="AJ57" s="20">
        <f t="shared" si="0"/>
        <v>0</v>
      </c>
      <c r="AK57" s="20"/>
      <c r="AL57" s="20">
        <f t="shared" si="1"/>
        <v>0</v>
      </c>
      <c r="AM57" s="20" t="str">
        <f t="shared" si="2"/>
        <v/>
      </c>
      <c r="AN57" s="92" t="str">
        <f t="shared" si="3"/>
        <v/>
      </c>
      <c r="AQ57" s="2">
        <f t="shared" si="4"/>
        <v>0</v>
      </c>
    </row>
    <row r="58" spans="1:46"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J58" s="20">
        <f t="shared" si="0"/>
        <v>0</v>
      </c>
      <c r="AK58" s="20"/>
      <c r="AL58" s="20">
        <f t="shared" si="1"/>
        <v>0</v>
      </c>
      <c r="AM58" s="20" t="str">
        <f t="shared" si="2"/>
        <v/>
      </c>
      <c r="AN58" s="92" t="str">
        <f t="shared" si="3"/>
        <v/>
      </c>
      <c r="AQ58" s="2">
        <f t="shared" si="4"/>
        <v>0</v>
      </c>
    </row>
    <row r="59" spans="1:46" ht="15" customHeight="1" x14ac:dyDescent="0.25">
      <c r="A59" s="2" t="s">
        <v>76</v>
      </c>
      <c r="B59" s="2" t="s">
        <v>89</v>
      </c>
      <c r="C59" s="2">
        <v>2014</v>
      </c>
      <c r="D59" s="2">
        <v>750.8</v>
      </c>
      <c r="E59" s="2">
        <v>263</v>
      </c>
      <c r="F59" s="2" t="s">
        <v>598</v>
      </c>
      <c r="G59" s="2" t="s">
        <v>598</v>
      </c>
      <c r="H59" s="2" t="s">
        <v>598</v>
      </c>
      <c r="I59" s="2">
        <v>1209.2</v>
      </c>
      <c r="J59" s="2">
        <v>71.2</v>
      </c>
      <c r="K59" s="2">
        <v>20.399999999999999</v>
      </c>
      <c r="L59" s="2" t="s">
        <v>598</v>
      </c>
      <c r="M59" s="2" t="s">
        <v>598</v>
      </c>
      <c r="N59" s="2" t="s">
        <v>598</v>
      </c>
      <c r="O59" s="2" t="s">
        <v>598</v>
      </c>
      <c r="P59" s="2">
        <v>95.1</v>
      </c>
      <c r="Q59" s="2" t="s">
        <v>598</v>
      </c>
      <c r="R59" s="2" t="s">
        <v>598</v>
      </c>
      <c r="S59" s="2" t="s">
        <v>598</v>
      </c>
      <c r="T59" s="2" t="s">
        <v>598</v>
      </c>
      <c r="U59" s="2" t="s">
        <v>598</v>
      </c>
      <c r="V59" s="2" t="s">
        <v>598</v>
      </c>
      <c r="W59" s="2" t="s">
        <v>598</v>
      </c>
      <c r="X59" s="2" t="s">
        <v>598</v>
      </c>
      <c r="Y59" s="2" t="s">
        <v>598</v>
      </c>
      <c r="Z59" s="2">
        <v>94.6</v>
      </c>
      <c r="AA59" s="2" t="s">
        <v>598</v>
      </c>
      <c r="AB59" s="2" t="s">
        <v>598</v>
      </c>
      <c r="AC59" s="2" t="s">
        <v>598</v>
      </c>
      <c r="AD59" s="2" t="s">
        <v>598</v>
      </c>
      <c r="AE59" s="2">
        <v>872.8</v>
      </c>
      <c r="AF59" s="2" t="s">
        <v>598</v>
      </c>
      <c r="AG59" s="2">
        <v>55.1</v>
      </c>
      <c r="AJ59" s="20">
        <f t="shared" si="0"/>
        <v>1209.1999999999998</v>
      </c>
      <c r="AK59" s="20"/>
      <c r="AL59" s="20">
        <f t="shared" si="1"/>
        <v>750.8</v>
      </c>
      <c r="AM59" s="20">
        <f t="shared" si="2"/>
        <v>263</v>
      </c>
      <c r="AN59" s="92">
        <f t="shared" si="3"/>
        <v>0.83840555739331801</v>
      </c>
      <c r="AQ59" s="2">
        <f t="shared" si="4"/>
        <v>1154.0999999999999</v>
      </c>
    </row>
    <row r="60" spans="1:46" ht="15" customHeight="1" x14ac:dyDescent="0.25">
      <c r="A60" s="2" t="s">
        <v>76</v>
      </c>
      <c r="B60" s="2" t="s">
        <v>90</v>
      </c>
      <c r="C60" s="2">
        <v>2014</v>
      </c>
      <c r="D60" s="2" t="s">
        <v>598</v>
      </c>
      <c r="E60" s="2" t="s">
        <v>598</v>
      </c>
      <c r="F60" s="2" t="s">
        <v>598</v>
      </c>
      <c r="G60" s="2" t="s">
        <v>598</v>
      </c>
      <c r="H60" s="2" t="s">
        <v>598</v>
      </c>
      <c r="I60" s="2" t="s">
        <v>598</v>
      </c>
      <c r="J60" s="2" t="s">
        <v>598</v>
      </c>
      <c r="K60" s="2" t="s">
        <v>598</v>
      </c>
      <c r="L60" s="2" t="s">
        <v>598</v>
      </c>
      <c r="M60" s="2" t="s">
        <v>598</v>
      </c>
      <c r="N60" s="2" t="s">
        <v>598</v>
      </c>
      <c r="O60" s="2" t="s">
        <v>598</v>
      </c>
      <c r="P60" s="2" t="s">
        <v>598</v>
      </c>
      <c r="Q60" s="2" t="s">
        <v>598</v>
      </c>
      <c r="R60" s="2" t="s">
        <v>598</v>
      </c>
      <c r="S60" s="2" t="s">
        <v>598</v>
      </c>
      <c r="T60" s="2" t="s">
        <v>598</v>
      </c>
      <c r="U60" s="2" t="s">
        <v>598</v>
      </c>
      <c r="V60" s="2" t="s">
        <v>598</v>
      </c>
      <c r="W60" s="2" t="s">
        <v>598</v>
      </c>
      <c r="X60" s="2" t="s">
        <v>598</v>
      </c>
      <c r="Y60" s="2" t="s">
        <v>598</v>
      </c>
      <c r="Z60" s="2" t="s">
        <v>598</v>
      </c>
      <c r="AA60" s="2" t="s">
        <v>598</v>
      </c>
      <c r="AB60" s="2" t="s">
        <v>598</v>
      </c>
      <c r="AC60" s="2" t="s">
        <v>598</v>
      </c>
      <c r="AD60" s="2" t="s">
        <v>598</v>
      </c>
      <c r="AE60" s="2" t="s">
        <v>598</v>
      </c>
      <c r="AF60" s="2" t="s">
        <v>598</v>
      </c>
      <c r="AG60" s="2" t="s">
        <v>598</v>
      </c>
      <c r="AJ60" s="20">
        <f t="shared" si="0"/>
        <v>0</v>
      </c>
      <c r="AK60" s="20"/>
      <c r="AL60" s="20">
        <f t="shared" si="1"/>
        <v>0</v>
      </c>
      <c r="AM60" s="20" t="str">
        <f t="shared" si="2"/>
        <v/>
      </c>
      <c r="AN60" s="92" t="str">
        <f t="shared" si="3"/>
        <v/>
      </c>
      <c r="AQ60" s="2">
        <f t="shared" si="4"/>
        <v>0</v>
      </c>
    </row>
    <row r="61" spans="1:46" ht="15" customHeight="1" x14ac:dyDescent="0.25">
      <c r="A61" s="2" t="s">
        <v>76</v>
      </c>
      <c r="B61" s="2" t="s">
        <v>91</v>
      </c>
      <c r="C61" s="2">
        <v>2014</v>
      </c>
      <c r="D61" s="2" t="s">
        <v>598</v>
      </c>
      <c r="E61" s="2" t="s">
        <v>598</v>
      </c>
      <c r="F61" s="2" t="s">
        <v>598</v>
      </c>
      <c r="G61" s="2" t="s">
        <v>598</v>
      </c>
      <c r="H61" s="2" t="s">
        <v>598</v>
      </c>
      <c r="I61" s="2" t="s">
        <v>598</v>
      </c>
      <c r="J61" s="2" t="s">
        <v>598</v>
      </c>
      <c r="K61" s="2" t="s">
        <v>598</v>
      </c>
      <c r="L61" s="2" t="s">
        <v>598</v>
      </c>
      <c r="M61" s="2" t="s">
        <v>598</v>
      </c>
      <c r="N61" s="2" t="s">
        <v>598</v>
      </c>
      <c r="O61" s="2" t="s">
        <v>598</v>
      </c>
      <c r="P61" s="2" t="s">
        <v>598</v>
      </c>
      <c r="Q61" s="2" t="s">
        <v>598</v>
      </c>
      <c r="R61" s="2" t="s">
        <v>598</v>
      </c>
      <c r="S61" s="2" t="s">
        <v>598</v>
      </c>
      <c r="T61" s="2" t="s">
        <v>598</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J61" s="20">
        <f t="shared" si="0"/>
        <v>0</v>
      </c>
      <c r="AK61" s="20"/>
      <c r="AL61" s="20">
        <f t="shared" si="1"/>
        <v>0</v>
      </c>
      <c r="AM61" s="20" t="str">
        <f t="shared" si="2"/>
        <v/>
      </c>
      <c r="AN61" s="92" t="str">
        <f t="shared" si="3"/>
        <v/>
      </c>
      <c r="AQ61" s="2">
        <f t="shared" si="4"/>
        <v>0</v>
      </c>
    </row>
    <row r="62" spans="1:46" ht="15" customHeight="1" x14ac:dyDescent="0.25">
      <c r="A62" s="2" t="s">
        <v>76</v>
      </c>
      <c r="B62" s="2" t="s">
        <v>92</v>
      </c>
      <c r="C62" s="2">
        <v>2014</v>
      </c>
      <c r="D62" s="2" t="s">
        <v>598</v>
      </c>
      <c r="E62" s="2" t="s">
        <v>598</v>
      </c>
      <c r="F62" s="2" t="s">
        <v>598</v>
      </c>
      <c r="G62" s="2" t="s">
        <v>598</v>
      </c>
      <c r="H62" s="2" t="s">
        <v>598</v>
      </c>
      <c r="I62" s="2" t="s">
        <v>598</v>
      </c>
      <c r="J62" s="2" t="s">
        <v>598</v>
      </c>
      <c r="K62" s="2" t="s">
        <v>598</v>
      </c>
      <c r="L62" s="2" t="s">
        <v>598</v>
      </c>
      <c r="M62" s="2" t="s">
        <v>598</v>
      </c>
      <c r="N62" s="2" t="s">
        <v>598</v>
      </c>
      <c r="O62" s="2" t="s">
        <v>598</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t="s">
        <v>598</v>
      </c>
      <c r="AE62" s="2" t="s">
        <v>598</v>
      </c>
      <c r="AF62" s="2" t="s">
        <v>598</v>
      </c>
      <c r="AG62" s="2" t="s">
        <v>598</v>
      </c>
      <c r="AJ62" s="20">
        <f t="shared" si="0"/>
        <v>0</v>
      </c>
      <c r="AK62" s="20"/>
      <c r="AL62" s="20">
        <f t="shared" si="1"/>
        <v>0</v>
      </c>
      <c r="AM62" s="20" t="str">
        <f t="shared" si="2"/>
        <v/>
      </c>
      <c r="AN62" s="92" t="str">
        <f t="shared" si="3"/>
        <v/>
      </c>
      <c r="AQ62" s="2">
        <f t="shared" si="4"/>
        <v>0</v>
      </c>
    </row>
    <row r="63" spans="1:46" ht="15" customHeight="1" x14ac:dyDescent="0.25">
      <c r="A63" s="2" t="s">
        <v>76</v>
      </c>
      <c r="B63" s="2" t="s">
        <v>93</v>
      </c>
      <c r="C63" s="2">
        <v>2014</v>
      </c>
      <c r="D63" s="2" t="s">
        <v>598</v>
      </c>
      <c r="E63" s="2" t="s">
        <v>598</v>
      </c>
      <c r="F63" s="2" t="s">
        <v>598</v>
      </c>
      <c r="G63" s="2" t="s">
        <v>598</v>
      </c>
      <c r="H63" s="2" t="s">
        <v>598</v>
      </c>
      <c r="I63" s="2" t="s">
        <v>598</v>
      </c>
      <c r="J63" s="2" t="s">
        <v>598</v>
      </c>
      <c r="K63" s="2" t="s">
        <v>598</v>
      </c>
      <c r="L63" s="2" t="s">
        <v>598</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J63" s="20">
        <f t="shared" si="0"/>
        <v>0</v>
      </c>
      <c r="AK63" s="20"/>
      <c r="AL63" s="20">
        <f t="shared" si="1"/>
        <v>0</v>
      </c>
      <c r="AM63" s="20" t="str">
        <f t="shared" si="2"/>
        <v/>
      </c>
      <c r="AN63" s="92" t="str">
        <f t="shared" si="3"/>
        <v/>
      </c>
      <c r="AQ63" s="2">
        <f t="shared" si="4"/>
        <v>0</v>
      </c>
    </row>
    <row r="64" spans="1:46" ht="15" customHeight="1" x14ac:dyDescent="0.25">
      <c r="A64" s="2" t="s">
        <v>76</v>
      </c>
      <c r="B64" s="2" t="s">
        <v>94</v>
      </c>
      <c r="C64" s="2">
        <v>2014</v>
      </c>
      <c r="D64" s="2" t="s">
        <v>598</v>
      </c>
      <c r="E64" s="2" t="s">
        <v>598</v>
      </c>
      <c r="F64" s="2" t="s">
        <v>598</v>
      </c>
      <c r="G64" s="2" t="s">
        <v>598</v>
      </c>
      <c r="H64" s="2" t="s">
        <v>598</v>
      </c>
      <c r="I64" s="2" t="s">
        <v>598</v>
      </c>
      <c r="J64" s="2" t="s">
        <v>598</v>
      </c>
      <c r="K64" s="2" t="s">
        <v>598</v>
      </c>
      <c r="L64" s="2" t="s">
        <v>598</v>
      </c>
      <c r="M64" s="2" t="s">
        <v>598</v>
      </c>
      <c r="N64" s="2" t="s">
        <v>598</v>
      </c>
      <c r="O64" s="2" t="s">
        <v>598</v>
      </c>
      <c r="P64" s="2" t="s">
        <v>598</v>
      </c>
      <c r="Q64" s="2" t="s">
        <v>598</v>
      </c>
      <c r="R64" s="2" t="s">
        <v>598</v>
      </c>
      <c r="S64" s="2" t="s">
        <v>598</v>
      </c>
      <c r="T64" s="2" t="s">
        <v>598</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J64" s="20">
        <f t="shared" si="0"/>
        <v>0</v>
      </c>
      <c r="AK64" s="20"/>
      <c r="AL64" s="20">
        <f t="shared" si="1"/>
        <v>0</v>
      </c>
      <c r="AM64" s="20" t="str">
        <f t="shared" si="2"/>
        <v/>
      </c>
      <c r="AN64" s="92" t="str">
        <f t="shared" si="3"/>
        <v/>
      </c>
      <c r="AQ64" s="2">
        <f t="shared" si="4"/>
        <v>0</v>
      </c>
    </row>
    <row r="65" spans="1:43" ht="15" customHeight="1" x14ac:dyDescent="0.25">
      <c r="A65" s="2" t="s">
        <v>76</v>
      </c>
      <c r="B65" s="2" t="s">
        <v>95</v>
      </c>
      <c r="C65" s="2">
        <v>2014</v>
      </c>
      <c r="D65" s="2" t="s">
        <v>598</v>
      </c>
      <c r="E65" s="2" t="s">
        <v>598</v>
      </c>
      <c r="F65" s="2" t="s">
        <v>598</v>
      </c>
      <c r="G65" s="2" t="s">
        <v>598</v>
      </c>
      <c r="H65" s="2" t="s">
        <v>598</v>
      </c>
      <c r="I65" s="2" t="s">
        <v>598</v>
      </c>
      <c r="J65" s="2" t="s">
        <v>598</v>
      </c>
      <c r="K65" s="2" t="s">
        <v>598</v>
      </c>
      <c r="L65" s="2" t="s">
        <v>598</v>
      </c>
      <c r="M65" s="2" t="s">
        <v>598</v>
      </c>
      <c r="N65" s="2" t="s">
        <v>598</v>
      </c>
      <c r="O65" s="2" t="s">
        <v>598</v>
      </c>
      <c r="P65" s="2" t="s">
        <v>598</v>
      </c>
      <c r="Q65" s="2" t="s">
        <v>598</v>
      </c>
      <c r="R65" s="2" t="s">
        <v>598</v>
      </c>
      <c r="S65" s="2" t="s">
        <v>598</v>
      </c>
      <c r="T65" s="2" t="s">
        <v>598</v>
      </c>
      <c r="U65" s="2" t="s">
        <v>598</v>
      </c>
      <c r="V65" s="2" t="s">
        <v>598</v>
      </c>
      <c r="W65" s="2" t="s">
        <v>598</v>
      </c>
      <c r="X65" s="2" t="s">
        <v>598</v>
      </c>
      <c r="Y65" s="2" t="s">
        <v>598</v>
      </c>
      <c r="Z65" s="2" t="s">
        <v>598</v>
      </c>
      <c r="AA65" s="2" t="s">
        <v>598</v>
      </c>
      <c r="AB65" s="2" t="s">
        <v>598</v>
      </c>
      <c r="AC65" s="2" t="s">
        <v>598</v>
      </c>
      <c r="AD65" s="2" t="s">
        <v>598</v>
      </c>
      <c r="AE65" s="2" t="s">
        <v>598</v>
      </c>
      <c r="AF65" s="2" t="s">
        <v>598</v>
      </c>
      <c r="AG65" s="2" t="s">
        <v>598</v>
      </c>
      <c r="AJ65" s="20">
        <f t="shared" si="0"/>
        <v>0</v>
      </c>
      <c r="AK65" s="20"/>
      <c r="AL65" s="20">
        <f t="shared" si="1"/>
        <v>0</v>
      </c>
      <c r="AM65" s="20" t="str">
        <f t="shared" si="2"/>
        <v/>
      </c>
      <c r="AN65" s="92" t="str">
        <f t="shared" si="3"/>
        <v/>
      </c>
      <c r="AQ65" s="2">
        <f t="shared" si="4"/>
        <v>0</v>
      </c>
    </row>
    <row r="66" spans="1:43" ht="15" customHeight="1" x14ac:dyDescent="0.25">
      <c r="A66" s="2" t="s">
        <v>76</v>
      </c>
      <c r="B66" s="2" t="s">
        <v>96</v>
      </c>
      <c r="C66" s="2">
        <v>2014</v>
      </c>
      <c r="D66" s="2" t="s">
        <v>598</v>
      </c>
      <c r="E66" s="2" t="s">
        <v>598</v>
      </c>
      <c r="F66" s="2" t="s">
        <v>598</v>
      </c>
      <c r="G66" s="2" t="s">
        <v>598</v>
      </c>
      <c r="H66" s="2" t="s">
        <v>598</v>
      </c>
      <c r="I66" s="2" t="s">
        <v>598</v>
      </c>
      <c r="J66" s="2" t="s">
        <v>598</v>
      </c>
      <c r="K66" s="2" t="s">
        <v>598</v>
      </c>
      <c r="L66" s="2" t="s">
        <v>598</v>
      </c>
      <c r="M66" s="2" t="s">
        <v>598</v>
      </c>
      <c r="N66" s="2" t="s">
        <v>598</v>
      </c>
      <c r="O66" s="2" t="s">
        <v>598</v>
      </c>
      <c r="P66" s="2" t="s">
        <v>598</v>
      </c>
      <c r="Q66" s="2" t="s">
        <v>598</v>
      </c>
      <c r="R66" s="2" t="s">
        <v>598</v>
      </c>
      <c r="S66" s="2" t="s">
        <v>598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J66" s="20">
        <f t="shared" si="0"/>
        <v>0</v>
      </c>
      <c r="AK66" s="20"/>
      <c r="AL66" s="20">
        <f t="shared" si="1"/>
        <v>0</v>
      </c>
      <c r="AM66" s="20" t="str">
        <f t="shared" si="2"/>
        <v/>
      </c>
      <c r="AN66" s="92" t="str">
        <f t="shared" si="3"/>
        <v/>
      </c>
      <c r="AQ66" s="2">
        <f t="shared" si="4"/>
        <v>0</v>
      </c>
    </row>
    <row r="67" spans="1:43" ht="15" customHeight="1" x14ac:dyDescent="0.25">
      <c r="A67" s="2" t="s">
        <v>76</v>
      </c>
      <c r="B67" s="2" t="s">
        <v>97</v>
      </c>
      <c r="C67" s="2">
        <v>2014</v>
      </c>
      <c r="D67" s="2" t="s">
        <v>598</v>
      </c>
      <c r="E67" s="2" t="s">
        <v>598</v>
      </c>
      <c r="F67" s="2" t="s">
        <v>598</v>
      </c>
      <c r="G67" s="2" t="s">
        <v>598</v>
      </c>
      <c r="H67" s="2" t="s">
        <v>598</v>
      </c>
      <c r="I67" s="2" t="s">
        <v>598</v>
      </c>
      <c r="J67" s="2" t="s">
        <v>598</v>
      </c>
      <c r="K67" s="2" t="s">
        <v>598</v>
      </c>
      <c r="L67" s="2" t="s">
        <v>598</v>
      </c>
      <c r="M67" s="2" t="s">
        <v>598</v>
      </c>
      <c r="N67" s="2" t="s">
        <v>598</v>
      </c>
      <c r="O67" s="2" t="s">
        <v>598</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J67" s="20">
        <f t="shared" ref="AJ67:AJ130" si="5">SUMPRODUCT(J67:AG67)</f>
        <v>0</v>
      </c>
      <c r="AK67" s="20"/>
      <c r="AL67" s="20">
        <f t="shared" ref="AL67:AL130" si="6">IFERROR(D67/1,0)</f>
        <v>0</v>
      </c>
      <c r="AM67" s="20" t="str">
        <f t="shared" ref="AM67:AM130" si="7">IFERROR(E67/1,"")</f>
        <v/>
      </c>
      <c r="AN67" s="92" t="str">
        <f t="shared" ref="AN67:AN130" si="8">IFERROR((AL67+AM67)/AJ67,"")</f>
        <v/>
      </c>
      <c r="AQ67" s="2">
        <f t="shared" ref="AQ67:AQ130" si="9">AJ67-IFERROR(AG67/1,0)</f>
        <v>0</v>
      </c>
    </row>
    <row r="68" spans="1:43" ht="15" customHeight="1" x14ac:dyDescent="0.25">
      <c r="A68" s="2" t="s">
        <v>76</v>
      </c>
      <c r="B68" s="2" t="s">
        <v>98</v>
      </c>
      <c r="C68" s="2">
        <v>2014</v>
      </c>
      <c r="D68" s="2" t="s">
        <v>598</v>
      </c>
      <c r="E68" s="2" t="s">
        <v>598</v>
      </c>
      <c r="F68" s="2" t="s">
        <v>598</v>
      </c>
      <c r="G68" s="2" t="s">
        <v>598</v>
      </c>
      <c r="H68" s="2" t="s">
        <v>598</v>
      </c>
      <c r="I68" s="2" t="s">
        <v>598</v>
      </c>
      <c r="J68" s="2" t="s">
        <v>598</v>
      </c>
      <c r="K68" s="2" t="s">
        <v>598</v>
      </c>
      <c r="L68" s="2" t="s">
        <v>598</v>
      </c>
      <c r="M68" s="2" t="s">
        <v>598</v>
      </c>
      <c r="N68" s="2" t="s">
        <v>598</v>
      </c>
      <c r="O68" s="2" t="s">
        <v>598</v>
      </c>
      <c r="P68" s="2" t="s">
        <v>598</v>
      </c>
      <c r="Q68" s="2" t="s">
        <v>598</v>
      </c>
      <c r="R68" s="2" t="s">
        <v>598</v>
      </c>
      <c r="S68" s="2" t="s">
        <v>598</v>
      </c>
      <c r="T68" s="2" t="s">
        <v>598</v>
      </c>
      <c r="U68" s="2" t="s">
        <v>598</v>
      </c>
      <c r="V68" s="2" t="s">
        <v>598</v>
      </c>
      <c r="W68" s="2" t="s">
        <v>598</v>
      </c>
      <c r="X68" s="2" t="s">
        <v>598</v>
      </c>
      <c r="Y68" s="2" t="s">
        <v>598</v>
      </c>
      <c r="Z68" s="2" t="s">
        <v>598</v>
      </c>
      <c r="AA68" s="2" t="s">
        <v>598</v>
      </c>
      <c r="AB68" s="2" t="s">
        <v>598</v>
      </c>
      <c r="AC68" s="2" t="s">
        <v>598</v>
      </c>
      <c r="AD68" s="2" t="s">
        <v>598</v>
      </c>
      <c r="AE68" s="2" t="s">
        <v>598</v>
      </c>
      <c r="AF68" s="2" t="s">
        <v>598</v>
      </c>
      <c r="AG68" s="2" t="s">
        <v>598</v>
      </c>
      <c r="AJ68" s="20">
        <f t="shared" si="5"/>
        <v>0</v>
      </c>
      <c r="AK68" s="20"/>
      <c r="AL68" s="20">
        <f t="shared" si="6"/>
        <v>0</v>
      </c>
      <c r="AM68" s="20" t="str">
        <f t="shared" si="7"/>
        <v/>
      </c>
      <c r="AN68" s="92" t="str">
        <f t="shared" si="8"/>
        <v/>
      </c>
      <c r="AQ68" s="2">
        <f t="shared" si="9"/>
        <v>0</v>
      </c>
    </row>
    <row r="69" spans="1:43" ht="15" customHeight="1" x14ac:dyDescent="0.25">
      <c r="A69" s="2" t="s">
        <v>76</v>
      </c>
      <c r="B69" s="2" t="s">
        <v>99</v>
      </c>
      <c r="C69" s="2">
        <v>2014</v>
      </c>
      <c r="D69" s="2" t="s">
        <v>598</v>
      </c>
      <c r="E69" s="2" t="s">
        <v>598</v>
      </c>
      <c r="F69" s="2" t="s">
        <v>598</v>
      </c>
      <c r="G69" s="2" t="s">
        <v>598</v>
      </c>
      <c r="H69" s="2" t="s">
        <v>598</v>
      </c>
      <c r="I69" s="2" t="s">
        <v>598</v>
      </c>
      <c r="J69" s="2" t="s">
        <v>598</v>
      </c>
      <c r="K69" s="2" t="s">
        <v>598</v>
      </c>
      <c r="L69" s="2" t="s">
        <v>598</v>
      </c>
      <c r="M69" s="2" t="s">
        <v>598</v>
      </c>
      <c r="N69" s="2" t="s">
        <v>598</v>
      </c>
      <c r="O69" s="2" t="s">
        <v>598</v>
      </c>
      <c r="P69" s="2" t="s">
        <v>598</v>
      </c>
      <c r="Q69" s="2" t="s">
        <v>598</v>
      </c>
      <c r="R69" s="2" t="s">
        <v>598</v>
      </c>
      <c r="S69" s="2" t="s">
        <v>598</v>
      </c>
      <c r="T69" s="2" t="s">
        <v>598</v>
      </c>
      <c r="U69" s="2" t="s">
        <v>598</v>
      </c>
      <c r="V69" s="2" t="s">
        <v>598</v>
      </c>
      <c r="W69" s="2" t="s">
        <v>598</v>
      </c>
      <c r="X69" s="2" t="s">
        <v>598</v>
      </c>
      <c r="Y69" s="2" t="s">
        <v>598</v>
      </c>
      <c r="Z69" s="2" t="s">
        <v>598</v>
      </c>
      <c r="AA69" s="2" t="s">
        <v>598</v>
      </c>
      <c r="AB69" s="2" t="s">
        <v>598</v>
      </c>
      <c r="AC69" s="2" t="s">
        <v>598</v>
      </c>
      <c r="AD69" s="2" t="s">
        <v>598</v>
      </c>
      <c r="AE69" s="2" t="s">
        <v>598</v>
      </c>
      <c r="AF69" s="2" t="s">
        <v>598</v>
      </c>
      <c r="AG69" s="2" t="s">
        <v>598</v>
      </c>
      <c r="AJ69" s="20">
        <f t="shared" si="5"/>
        <v>0</v>
      </c>
      <c r="AK69" s="20"/>
      <c r="AL69" s="20">
        <f t="shared" si="6"/>
        <v>0</v>
      </c>
      <c r="AM69" s="20" t="str">
        <f t="shared" si="7"/>
        <v/>
      </c>
      <c r="AN69" s="92" t="str">
        <f t="shared" si="8"/>
        <v/>
      </c>
      <c r="AQ69" s="2">
        <f t="shared" si="9"/>
        <v>0</v>
      </c>
    </row>
    <row r="70" spans="1:43" ht="15" customHeight="1" x14ac:dyDescent="0.25">
      <c r="A70" s="2" t="s">
        <v>100</v>
      </c>
      <c r="B70" s="2" t="s">
        <v>101</v>
      </c>
      <c r="C70" s="2">
        <v>2014</v>
      </c>
      <c r="D70" s="2" t="s">
        <v>598</v>
      </c>
      <c r="E70" s="2" t="s">
        <v>598</v>
      </c>
      <c r="F70" s="2" t="s">
        <v>598</v>
      </c>
      <c r="G70" s="2" t="s">
        <v>598</v>
      </c>
      <c r="H70" s="2" t="s">
        <v>598</v>
      </c>
      <c r="I70" s="2" t="s">
        <v>598</v>
      </c>
      <c r="J70" s="2" t="s">
        <v>598</v>
      </c>
      <c r="K70" s="2" t="s">
        <v>598</v>
      </c>
      <c r="L70" s="2" t="s">
        <v>598</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J70" s="20">
        <f t="shared" si="5"/>
        <v>0</v>
      </c>
      <c r="AK70" s="20"/>
      <c r="AL70" s="20">
        <f t="shared" si="6"/>
        <v>0</v>
      </c>
      <c r="AM70" s="20" t="str">
        <f t="shared" si="7"/>
        <v/>
      </c>
      <c r="AN70" s="92" t="str">
        <f t="shared" si="8"/>
        <v/>
      </c>
      <c r="AQ70" s="2">
        <f t="shared" si="9"/>
        <v>0</v>
      </c>
    </row>
    <row r="71" spans="1:43" ht="15" customHeight="1" x14ac:dyDescent="0.25">
      <c r="A71" s="2" t="s">
        <v>102</v>
      </c>
      <c r="B71" s="2" t="s">
        <v>103</v>
      </c>
      <c r="C71" s="2">
        <v>2014</v>
      </c>
      <c r="D71" s="2">
        <v>98.590999999999994</v>
      </c>
      <c r="E71" s="2">
        <v>11.79</v>
      </c>
      <c r="F71" s="2" t="s">
        <v>598</v>
      </c>
      <c r="G71" s="2" t="s">
        <v>598</v>
      </c>
      <c r="H71" s="2" t="s">
        <v>598</v>
      </c>
      <c r="I71" s="2">
        <v>143.38399999999999</v>
      </c>
      <c r="J71" s="2" t="s">
        <v>598</v>
      </c>
      <c r="K71" s="2">
        <v>0.5</v>
      </c>
      <c r="L71" s="2" t="s">
        <v>598</v>
      </c>
      <c r="M71" s="2" t="s">
        <v>598</v>
      </c>
      <c r="N71" s="2" t="s">
        <v>598</v>
      </c>
      <c r="O71" s="2" t="s">
        <v>598</v>
      </c>
      <c r="P71" s="2" t="s">
        <v>598</v>
      </c>
      <c r="Q71" s="2" t="s">
        <v>598</v>
      </c>
      <c r="R71" s="2" t="s">
        <v>598</v>
      </c>
      <c r="S71" s="2" t="s">
        <v>598</v>
      </c>
      <c r="T71" s="2" t="s">
        <v>598</v>
      </c>
      <c r="U71" s="2" t="s">
        <v>598</v>
      </c>
      <c r="V71" s="2" t="s">
        <v>598</v>
      </c>
      <c r="W71" s="2" t="s">
        <v>598</v>
      </c>
      <c r="X71" s="2" t="s">
        <v>598</v>
      </c>
      <c r="Y71" s="2" t="s">
        <v>598</v>
      </c>
      <c r="Z71" s="2" t="s">
        <v>598</v>
      </c>
      <c r="AA71" s="2" t="s">
        <v>598</v>
      </c>
      <c r="AB71" s="2" t="s">
        <v>598</v>
      </c>
      <c r="AC71" s="2" t="s">
        <v>598</v>
      </c>
      <c r="AD71" s="2" t="s">
        <v>598</v>
      </c>
      <c r="AE71" s="2">
        <v>130.88399999999999</v>
      </c>
      <c r="AF71" s="2" t="s">
        <v>598</v>
      </c>
      <c r="AG71" s="2">
        <v>12</v>
      </c>
      <c r="AJ71" s="20">
        <f t="shared" si="5"/>
        <v>143.38399999999999</v>
      </c>
      <c r="AK71" s="20"/>
      <c r="AL71" s="20">
        <f t="shared" si="6"/>
        <v>98.590999999999994</v>
      </c>
      <c r="AM71" s="20">
        <f t="shared" si="7"/>
        <v>11.79</v>
      </c>
      <c r="AN71" s="92">
        <f t="shared" si="8"/>
        <v>0.76982787479774595</v>
      </c>
      <c r="AQ71" s="2">
        <f t="shared" si="9"/>
        <v>131.38399999999999</v>
      </c>
    </row>
    <row r="72" spans="1:43" ht="15" customHeight="1" x14ac:dyDescent="0.25">
      <c r="A72" s="2" t="s">
        <v>102</v>
      </c>
      <c r="B72" s="2" t="s">
        <v>104</v>
      </c>
      <c r="C72" s="2">
        <v>2014</v>
      </c>
      <c r="D72" s="2" t="s">
        <v>598</v>
      </c>
      <c r="E72" s="2" t="s">
        <v>598</v>
      </c>
      <c r="F72" s="2" t="s">
        <v>598</v>
      </c>
      <c r="G72" s="2" t="s">
        <v>598</v>
      </c>
      <c r="H72" s="2" t="s">
        <v>598</v>
      </c>
      <c r="I72" s="2" t="s">
        <v>598</v>
      </c>
      <c r="J72" s="2" t="s">
        <v>598</v>
      </c>
      <c r="K72" s="2" t="s">
        <v>598</v>
      </c>
      <c r="L72" s="2" t="s">
        <v>598</v>
      </c>
      <c r="M72" s="2" t="s">
        <v>598</v>
      </c>
      <c r="N72" s="2" t="s">
        <v>598</v>
      </c>
      <c r="O72" s="2" t="s">
        <v>598</v>
      </c>
      <c r="P72" s="2" t="s">
        <v>598</v>
      </c>
      <c r="Q72" s="2" t="s">
        <v>598</v>
      </c>
      <c r="R72" s="2" t="s">
        <v>598</v>
      </c>
      <c r="S72" s="2" t="s">
        <v>598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J72" s="20">
        <f t="shared" si="5"/>
        <v>0</v>
      </c>
      <c r="AK72" s="20"/>
      <c r="AL72" s="20">
        <f t="shared" si="6"/>
        <v>0</v>
      </c>
      <c r="AM72" s="20" t="str">
        <f t="shared" si="7"/>
        <v/>
      </c>
      <c r="AN72" s="92" t="str">
        <f t="shared" si="8"/>
        <v/>
      </c>
      <c r="AQ72" s="2">
        <f t="shared" si="9"/>
        <v>0</v>
      </c>
    </row>
    <row r="73" spans="1:43" ht="15" customHeight="1" x14ac:dyDescent="0.25">
      <c r="A73" s="2" t="s">
        <v>102</v>
      </c>
      <c r="B73" s="2" t="s">
        <v>105</v>
      </c>
      <c r="C73" s="2">
        <v>2014</v>
      </c>
      <c r="D73" s="2" t="s">
        <v>598</v>
      </c>
      <c r="E73" s="2" t="s">
        <v>598</v>
      </c>
      <c r="F73" s="2" t="s">
        <v>598</v>
      </c>
      <c r="G73" s="2" t="s">
        <v>598</v>
      </c>
      <c r="H73" s="2" t="s">
        <v>598</v>
      </c>
      <c r="I73" s="2" t="s">
        <v>598</v>
      </c>
      <c r="J73" s="2" t="s">
        <v>598</v>
      </c>
      <c r="K73" s="2" t="s">
        <v>598</v>
      </c>
      <c r="L73" s="2" t="s">
        <v>598</v>
      </c>
      <c r="M73" s="2" t="s">
        <v>598</v>
      </c>
      <c r="N73" s="2" t="s">
        <v>598</v>
      </c>
      <c r="O73" s="2" t="s">
        <v>598</v>
      </c>
      <c r="P73" s="2" t="s">
        <v>598</v>
      </c>
      <c r="Q73" s="2" t="s">
        <v>598</v>
      </c>
      <c r="R73" s="2" t="s">
        <v>598</v>
      </c>
      <c r="S73" s="2" t="s">
        <v>598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J73" s="20">
        <f t="shared" si="5"/>
        <v>0</v>
      </c>
      <c r="AK73" s="20"/>
      <c r="AL73" s="20">
        <f t="shared" si="6"/>
        <v>0</v>
      </c>
      <c r="AM73" s="20" t="str">
        <f t="shared" si="7"/>
        <v/>
      </c>
      <c r="AN73" s="92" t="str">
        <f t="shared" si="8"/>
        <v/>
      </c>
      <c r="AQ73" s="2">
        <f t="shared" si="9"/>
        <v>0</v>
      </c>
    </row>
    <row r="74" spans="1:43" ht="15" customHeight="1" x14ac:dyDescent="0.25">
      <c r="A74" s="2" t="s">
        <v>106</v>
      </c>
      <c r="B74" s="2" t="s">
        <v>107</v>
      </c>
      <c r="C74" s="2">
        <v>2014</v>
      </c>
      <c r="D74" s="2" t="s">
        <v>598</v>
      </c>
      <c r="E74" s="2" t="s">
        <v>598</v>
      </c>
      <c r="F74" s="2" t="s">
        <v>598</v>
      </c>
      <c r="G74" s="2" t="s">
        <v>598</v>
      </c>
      <c r="H74" s="2" t="s">
        <v>598</v>
      </c>
      <c r="I74" s="2" t="s">
        <v>598</v>
      </c>
      <c r="J74" s="2" t="s">
        <v>598</v>
      </c>
      <c r="K74" s="2" t="s">
        <v>598</v>
      </c>
      <c r="L74" s="2" t="s">
        <v>598</v>
      </c>
      <c r="M74" s="2" t="s">
        <v>598</v>
      </c>
      <c r="N74" s="2" t="s">
        <v>598</v>
      </c>
      <c r="O74" s="2" t="s">
        <v>598</v>
      </c>
      <c r="P74" s="2" t="s">
        <v>598</v>
      </c>
      <c r="Q74" s="2" t="s">
        <v>598</v>
      </c>
      <c r="R74" s="2" t="s">
        <v>598</v>
      </c>
      <c r="S74" s="2" t="s">
        <v>598</v>
      </c>
      <c r="T74" s="2" t="s">
        <v>598</v>
      </c>
      <c r="U74" s="2" t="s">
        <v>598</v>
      </c>
      <c r="V74" s="2" t="s">
        <v>598</v>
      </c>
      <c r="W74" s="2" t="s">
        <v>598</v>
      </c>
      <c r="X74" s="2" t="s">
        <v>598</v>
      </c>
      <c r="Y74" s="2" t="s">
        <v>598</v>
      </c>
      <c r="Z74" s="2" t="s">
        <v>598</v>
      </c>
      <c r="AA74" s="2" t="s">
        <v>598</v>
      </c>
      <c r="AB74" s="2" t="s">
        <v>598</v>
      </c>
      <c r="AC74" s="2" t="s">
        <v>598</v>
      </c>
      <c r="AD74" s="2" t="s">
        <v>598</v>
      </c>
      <c r="AE74" s="2" t="s">
        <v>598</v>
      </c>
      <c r="AF74" s="2" t="s">
        <v>598</v>
      </c>
      <c r="AG74" s="2" t="s">
        <v>598</v>
      </c>
      <c r="AJ74" s="20">
        <f t="shared" si="5"/>
        <v>0</v>
      </c>
      <c r="AK74" s="20"/>
      <c r="AL74" s="20">
        <f t="shared" si="6"/>
        <v>0</v>
      </c>
      <c r="AM74" s="20" t="str">
        <f t="shared" si="7"/>
        <v/>
      </c>
      <c r="AN74" s="92" t="str">
        <f t="shared" si="8"/>
        <v/>
      </c>
      <c r="AQ74" s="2">
        <f t="shared" si="9"/>
        <v>0</v>
      </c>
    </row>
    <row r="75" spans="1:43" ht="15" customHeight="1" x14ac:dyDescent="0.25">
      <c r="A75" s="2" t="s">
        <v>108</v>
      </c>
      <c r="B75" s="2" t="s">
        <v>109</v>
      </c>
      <c r="C75" s="2">
        <v>2014</v>
      </c>
      <c r="D75" s="2" t="s">
        <v>598</v>
      </c>
      <c r="E75" s="2" t="s">
        <v>598</v>
      </c>
      <c r="F75" s="2" t="s">
        <v>598</v>
      </c>
      <c r="G75" s="2" t="s">
        <v>598</v>
      </c>
      <c r="H75" s="2" t="s">
        <v>598</v>
      </c>
      <c r="I75" s="2" t="s">
        <v>598</v>
      </c>
      <c r="J75" s="2" t="s">
        <v>598</v>
      </c>
      <c r="K75" s="2" t="s">
        <v>598</v>
      </c>
      <c r="L75" s="2" t="s">
        <v>598</v>
      </c>
      <c r="M75" s="2" t="s">
        <v>598</v>
      </c>
      <c r="N75" s="2" t="s">
        <v>598</v>
      </c>
      <c r="O75" s="2" t="s">
        <v>598</v>
      </c>
      <c r="P75" s="2" t="s">
        <v>598</v>
      </c>
      <c r="Q75" s="2" t="s">
        <v>598</v>
      </c>
      <c r="R75" s="2" t="s">
        <v>598</v>
      </c>
      <c r="S75" s="2" t="s">
        <v>598</v>
      </c>
      <c r="T75" s="2" t="s">
        <v>598</v>
      </c>
      <c r="U75" s="2" t="s">
        <v>598</v>
      </c>
      <c r="V75" s="2" t="s">
        <v>598</v>
      </c>
      <c r="W75" s="2" t="s">
        <v>598</v>
      </c>
      <c r="X75" s="2" t="s">
        <v>598</v>
      </c>
      <c r="Y75" s="2" t="s">
        <v>598</v>
      </c>
      <c r="Z75" s="2" t="s">
        <v>598</v>
      </c>
      <c r="AA75" s="2" t="s">
        <v>598</v>
      </c>
      <c r="AB75" s="2" t="s">
        <v>598</v>
      </c>
      <c r="AC75" s="2" t="s">
        <v>598</v>
      </c>
      <c r="AD75" s="2" t="s">
        <v>598</v>
      </c>
      <c r="AE75" s="2" t="s">
        <v>598</v>
      </c>
      <c r="AF75" s="2" t="s">
        <v>598</v>
      </c>
      <c r="AG75" s="2" t="s">
        <v>598</v>
      </c>
      <c r="AJ75" s="20">
        <f t="shared" si="5"/>
        <v>0</v>
      </c>
      <c r="AK75" s="20"/>
      <c r="AL75" s="20">
        <f t="shared" si="6"/>
        <v>0</v>
      </c>
      <c r="AM75" s="20" t="str">
        <f t="shared" si="7"/>
        <v/>
      </c>
      <c r="AN75" s="92" t="str">
        <f t="shared" si="8"/>
        <v/>
      </c>
      <c r="AQ75" s="2">
        <f t="shared" si="9"/>
        <v>0</v>
      </c>
    </row>
    <row r="76" spans="1:43" ht="15" customHeight="1" x14ac:dyDescent="0.25">
      <c r="A76" s="2" t="s">
        <v>108</v>
      </c>
      <c r="B76" s="2" t="s">
        <v>110</v>
      </c>
      <c r="C76" s="2">
        <v>2014</v>
      </c>
      <c r="D76" s="2" t="s">
        <v>598</v>
      </c>
      <c r="E76" s="2" t="s">
        <v>598</v>
      </c>
      <c r="F76" s="2" t="s">
        <v>598</v>
      </c>
      <c r="G76" s="2" t="s">
        <v>598</v>
      </c>
      <c r="H76" s="2" t="s">
        <v>598</v>
      </c>
      <c r="I76" s="2" t="s">
        <v>598</v>
      </c>
      <c r="J76" s="2" t="s">
        <v>598</v>
      </c>
      <c r="K76" s="2" t="s">
        <v>598</v>
      </c>
      <c r="L76" s="2" t="s">
        <v>598</v>
      </c>
      <c r="M76" s="2" t="s">
        <v>598</v>
      </c>
      <c r="N76" s="2" t="s">
        <v>598</v>
      </c>
      <c r="O76" s="2" t="s">
        <v>598</v>
      </c>
      <c r="P76" s="2" t="s">
        <v>598</v>
      </c>
      <c r="Q76" s="2" t="s">
        <v>598</v>
      </c>
      <c r="R76" s="2" t="s">
        <v>598</v>
      </c>
      <c r="S76" s="2" t="s">
        <v>598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J76" s="20">
        <f t="shared" si="5"/>
        <v>0</v>
      </c>
      <c r="AK76" s="20"/>
      <c r="AL76" s="20">
        <f t="shared" si="6"/>
        <v>0</v>
      </c>
      <c r="AM76" s="20" t="str">
        <f t="shared" si="7"/>
        <v/>
      </c>
      <c r="AN76" s="92" t="str">
        <f t="shared" si="8"/>
        <v/>
      </c>
      <c r="AQ76" s="2">
        <f t="shared" si="9"/>
        <v>0</v>
      </c>
    </row>
    <row r="77" spans="1:43" ht="15" customHeight="1" x14ac:dyDescent="0.25">
      <c r="A77" s="2" t="s">
        <v>111</v>
      </c>
      <c r="B77" s="2" t="s">
        <v>112</v>
      </c>
      <c r="C77" s="2">
        <v>2014</v>
      </c>
      <c r="D77" s="2" t="s">
        <v>598</v>
      </c>
      <c r="E77" s="2" t="s">
        <v>598</v>
      </c>
      <c r="F77" s="2" t="s">
        <v>598</v>
      </c>
      <c r="G77" s="2" t="s">
        <v>598</v>
      </c>
      <c r="H77" s="2" t="s">
        <v>598</v>
      </c>
      <c r="I77" s="2" t="s">
        <v>598</v>
      </c>
      <c r="J77" s="2" t="s">
        <v>598</v>
      </c>
      <c r="K77" s="2" t="s">
        <v>598</v>
      </c>
      <c r="L77" s="2" t="s">
        <v>598</v>
      </c>
      <c r="M77" s="2" t="s">
        <v>598</v>
      </c>
      <c r="N77" s="2" t="s">
        <v>598</v>
      </c>
      <c r="O77" s="2" t="s">
        <v>598</v>
      </c>
      <c r="P77" s="2" t="s">
        <v>598</v>
      </c>
      <c r="Q77" s="2" t="s">
        <v>598</v>
      </c>
      <c r="R77" s="2" t="s">
        <v>598</v>
      </c>
      <c r="S77" s="2" t="s">
        <v>598</v>
      </c>
      <c r="T77" s="2" t="s">
        <v>598</v>
      </c>
      <c r="U77" s="2" t="s">
        <v>598</v>
      </c>
      <c r="V77" s="2" t="s">
        <v>598</v>
      </c>
      <c r="W77" s="2" t="s">
        <v>598</v>
      </c>
      <c r="X77" s="2" t="s">
        <v>598</v>
      </c>
      <c r="Y77" s="2" t="s">
        <v>598</v>
      </c>
      <c r="Z77" s="2" t="s">
        <v>598</v>
      </c>
      <c r="AA77" s="2" t="s">
        <v>598</v>
      </c>
      <c r="AB77" s="2" t="s">
        <v>598</v>
      </c>
      <c r="AC77" s="2" t="s">
        <v>598</v>
      </c>
      <c r="AD77" s="2" t="s">
        <v>598</v>
      </c>
      <c r="AE77" s="2" t="s">
        <v>598</v>
      </c>
      <c r="AF77" s="2" t="s">
        <v>598</v>
      </c>
      <c r="AG77" s="2" t="s">
        <v>598</v>
      </c>
      <c r="AJ77" s="20">
        <f t="shared" si="5"/>
        <v>0</v>
      </c>
      <c r="AK77" s="20"/>
      <c r="AL77" s="20">
        <f t="shared" si="6"/>
        <v>0</v>
      </c>
      <c r="AM77" s="20" t="str">
        <f t="shared" si="7"/>
        <v/>
      </c>
      <c r="AN77" s="92" t="str">
        <f t="shared" si="8"/>
        <v/>
      </c>
      <c r="AQ77" s="2">
        <f t="shared" si="9"/>
        <v>0</v>
      </c>
    </row>
    <row r="78" spans="1:43" ht="15" customHeight="1" x14ac:dyDescent="0.25">
      <c r="A78" s="2" t="s">
        <v>113</v>
      </c>
      <c r="B78" s="2" t="s">
        <v>114</v>
      </c>
      <c r="C78" s="2">
        <v>2014</v>
      </c>
      <c r="D78" s="2">
        <v>181</v>
      </c>
      <c r="E78" s="2">
        <v>63</v>
      </c>
      <c r="F78" s="2">
        <v>0</v>
      </c>
      <c r="G78" s="2" t="s">
        <v>598</v>
      </c>
      <c r="H78" s="2" t="s">
        <v>598</v>
      </c>
      <c r="I78" s="2">
        <v>312</v>
      </c>
      <c r="J78" s="2" t="s">
        <v>598</v>
      </c>
      <c r="K78" s="2">
        <v>2</v>
      </c>
      <c r="L78" s="2" t="s">
        <v>598</v>
      </c>
      <c r="M78" s="2" t="s">
        <v>598</v>
      </c>
      <c r="N78" s="2" t="s">
        <v>598</v>
      </c>
      <c r="O78" s="2" t="s">
        <v>598</v>
      </c>
      <c r="P78" s="2">
        <v>48</v>
      </c>
      <c r="Q78" s="2">
        <v>0</v>
      </c>
      <c r="R78" s="2">
        <v>7</v>
      </c>
      <c r="S78" s="2">
        <v>1</v>
      </c>
      <c r="T78" s="2">
        <v>4</v>
      </c>
      <c r="U78" s="2">
        <v>29</v>
      </c>
      <c r="V78" s="2" t="s">
        <v>10</v>
      </c>
      <c r="W78" s="2" t="s">
        <v>598</v>
      </c>
      <c r="X78" s="2" t="s">
        <v>598</v>
      </c>
      <c r="Y78" s="2" t="s">
        <v>598</v>
      </c>
      <c r="Z78" s="2">
        <v>200</v>
      </c>
      <c r="AA78" s="2" t="s">
        <v>598</v>
      </c>
      <c r="AB78" s="2" t="s">
        <v>598</v>
      </c>
      <c r="AC78" s="2" t="s">
        <v>598</v>
      </c>
      <c r="AD78" s="2" t="s">
        <v>598</v>
      </c>
      <c r="AE78" s="2" t="s">
        <v>598</v>
      </c>
      <c r="AF78" s="2" t="s">
        <v>598</v>
      </c>
      <c r="AG78" s="2">
        <v>21</v>
      </c>
      <c r="AJ78" s="20">
        <f t="shared" si="5"/>
        <v>312</v>
      </c>
      <c r="AK78" s="20"/>
      <c r="AL78" s="20">
        <f t="shared" si="6"/>
        <v>181</v>
      </c>
      <c r="AM78" s="20">
        <f t="shared" si="7"/>
        <v>63</v>
      </c>
      <c r="AN78" s="92">
        <f t="shared" si="8"/>
        <v>0.78205128205128205</v>
      </c>
      <c r="AQ78" s="2">
        <f t="shared" si="9"/>
        <v>291</v>
      </c>
    </row>
    <row r="79" spans="1:43"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J79" s="20">
        <f t="shared" si="5"/>
        <v>0</v>
      </c>
      <c r="AK79" s="20"/>
      <c r="AL79" s="20">
        <f t="shared" si="6"/>
        <v>0</v>
      </c>
      <c r="AM79" s="20" t="str">
        <f t="shared" si="7"/>
        <v/>
      </c>
      <c r="AN79" s="92" t="str">
        <f t="shared" si="8"/>
        <v/>
      </c>
      <c r="AQ79" s="2">
        <f t="shared" si="9"/>
        <v>0</v>
      </c>
    </row>
    <row r="80" spans="1:43"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J80" s="20">
        <f t="shared" si="5"/>
        <v>0</v>
      </c>
      <c r="AK80" s="20"/>
      <c r="AL80" s="20">
        <f t="shared" si="6"/>
        <v>0</v>
      </c>
      <c r="AM80" s="20" t="str">
        <f t="shared" si="7"/>
        <v/>
      </c>
      <c r="AN80" s="92" t="str">
        <f t="shared" si="8"/>
        <v/>
      </c>
      <c r="AQ80" s="2">
        <f t="shared" si="9"/>
        <v>0</v>
      </c>
    </row>
    <row r="81" spans="1:43"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J81" s="20">
        <f t="shared" si="5"/>
        <v>0</v>
      </c>
      <c r="AK81" s="20"/>
      <c r="AL81" s="20">
        <f t="shared" si="6"/>
        <v>0</v>
      </c>
      <c r="AM81" s="20" t="str">
        <f t="shared" si="7"/>
        <v/>
      </c>
      <c r="AN81" s="92" t="str">
        <f t="shared" si="8"/>
        <v/>
      </c>
      <c r="AQ81" s="2">
        <f t="shared" si="9"/>
        <v>0</v>
      </c>
    </row>
    <row r="82" spans="1:43"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J82" s="20">
        <f t="shared" si="5"/>
        <v>0</v>
      </c>
      <c r="AK82" s="20"/>
      <c r="AL82" s="20">
        <f t="shared" si="6"/>
        <v>0</v>
      </c>
      <c r="AM82" s="20" t="str">
        <f t="shared" si="7"/>
        <v/>
      </c>
      <c r="AN82" s="92" t="str">
        <f t="shared" si="8"/>
        <v/>
      </c>
      <c r="AQ82" s="2">
        <f t="shared" si="9"/>
        <v>0</v>
      </c>
    </row>
    <row r="83" spans="1:43"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J83" s="20">
        <f t="shared" si="5"/>
        <v>0</v>
      </c>
      <c r="AK83" s="20"/>
      <c r="AL83" s="20">
        <f t="shared" si="6"/>
        <v>0</v>
      </c>
      <c r="AM83" s="20" t="str">
        <f t="shared" si="7"/>
        <v/>
      </c>
      <c r="AN83" s="92" t="str">
        <f t="shared" si="8"/>
        <v/>
      </c>
      <c r="AQ83" s="2">
        <f t="shared" si="9"/>
        <v>0</v>
      </c>
    </row>
    <row r="84" spans="1:43"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J84" s="20">
        <f t="shared" si="5"/>
        <v>0</v>
      </c>
      <c r="AK84" s="20"/>
      <c r="AL84" s="20">
        <f t="shared" si="6"/>
        <v>0</v>
      </c>
      <c r="AM84" s="20" t="str">
        <f t="shared" si="7"/>
        <v/>
      </c>
      <c r="AN84" s="92" t="str">
        <f t="shared" si="8"/>
        <v/>
      </c>
      <c r="AQ84" s="2">
        <f t="shared" si="9"/>
        <v>0</v>
      </c>
    </row>
    <row r="85" spans="1:43"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J85" s="20">
        <f t="shared" si="5"/>
        <v>0</v>
      </c>
      <c r="AK85" s="20"/>
      <c r="AL85" s="20">
        <f t="shared" si="6"/>
        <v>0</v>
      </c>
      <c r="AM85" s="20" t="str">
        <f t="shared" si="7"/>
        <v/>
      </c>
      <c r="AN85" s="92" t="str">
        <f t="shared" si="8"/>
        <v/>
      </c>
      <c r="AQ85" s="2">
        <f t="shared" si="9"/>
        <v>0</v>
      </c>
    </row>
    <row r="86" spans="1:43" ht="15" customHeight="1" x14ac:dyDescent="0.25">
      <c r="A86" s="2" t="s">
        <v>123</v>
      </c>
      <c r="B86" s="2" t="s">
        <v>124</v>
      </c>
      <c r="C86" s="2">
        <v>2014</v>
      </c>
      <c r="D86" s="2">
        <v>540</v>
      </c>
      <c r="E86" s="2">
        <v>168</v>
      </c>
      <c r="F86" s="2" t="s">
        <v>598</v>
      </c>
      <c r="G86" s="2" t="s">
        <v>598</v>
      </c>
      <c r="H86" s="2" t="s">
        <v>598</v>
      </c>
      <c r="I86" s="2">
        <v>781.84199999999998</v>
      </c>
      <c r="J86" s="2" t="s">
        <v>598</v>
      </c>
      <c r="K86" s="2">
        <v>1.121</v>
      </c>
      <c r="L86" s="2" t="s">
        <v>598</v>
      </c>
      <c r="M86" s="2" t="s">
        <v>598</v>
      </c>
      <c r="N86" s="2" t="s">
        <v>598</v>
      </c>
      <c r="O86" s="2" t="s">
        <v>598</v>
      </c>
      <c r="P86" s="2">
        <v>491</v>
      </c>
      <c r="Q86" s="2">
        <v>150</v>
      </c>
      <c r="R86" s="2" t="s">
        <v>598</v>
      </c>
      <c r="S86" s="2">
        <v>0</v>
      </c>
      <c r="T86" s="2" t="s">
        <v>598</v>
      </c>
      <c r="U86" s="2" t="s">
        <v>598</v>
      </c>
      <c r="V86" s="2" t="s">
        <v>598</v>
      </c>
      <c r="W86" s="2" t="s">
        <v>598</v>
      </c>
      <c r="X86" s="2" t="s">
        <v>598</v>
      </c>
      <c r="Y86" s="2" t="s">
        <v>598</v>
      </c>
      <c r="Z86" s="2" t="s">
        <v>598</v>
      </c>
      <c r="AA86" s="2" t="s">
        <v>598</v>
      </c>
      <c r="AB86" s="2" t="s">
        <v>598</v>
      </c>
      <c r="AC86" s="2" t="s">
        <v>598</v>
      </c>
      <c r="AD86" s="2" t="s">
        <v>598</v>
      </c>
      <c r="AE86" s="2" t="s">
        <v>598</v>
      </c>
      <c r="AF86" s="2">
        <v>3.7210000000000001</v>
      </c>
      <c r="AG86" s="2">
        <v>136</v>
      </c>
      <c r="AJ86" s="20">
        <f t="shared" si="5"/>
        <v>781.84199999999998</v>
      </c>
      <c r="AK86" s="20"/>
      <c r="AL86" s="20">
        <f t="shared" si="6"/>
        <v>540</v>
      </c>
      <c r="AM86" s="20">
        <f t="shared" si="7"/>
        <v>168</v>
      </c>
      <c r="AN86" s="92">
        <f t="shared" si="8"/>
        <v>0.90555380754679338</v>
      </c>
      <c r="AQ86" s="2">
        <f t="shared" si="9"/>
        <v>645.84199999999998</v>
      </c>
    </row>
    <row r="87" spans="1:43" ht="15" customHeight="1" x14ac:dyDescent="0.25">
      <c r="A87" s="2" t="s">
        <v>123</v>
      </c>
      <c r="B87" s="2" t="s">
        <v>125</v>
      </c>
      <c r="C87" s="2">
        <v>2014</v>
      </c>
      <c r="D87" s="2" t="s">
        <v>598</v>
      </c>
      <c r="E87" s="2" t="s">
        <v>598</v>
      </c>
      <c r="F87" s="2" t="s">
        <v>598</v>
      </c>
      <c r="G87" s="2" t="s">
        <v>598</v>
      </c>
      <c r="H87" s="2" t="s">
        <v>598</v>
      </c>
      <c r="I87" s="2" t="s">
        <v>598</v>
      </c>
      <c r="J87" s="2" t="s">
        <v>598</v>
      </c>
      <c r="K87" s="2" t="s">
        <v>598</v>
      </c>
      <c r="L87" s="2" t="s">
        <v>598</v>
      </c>
      <c r="M87" s="2" t="s">
        <v>598</v>
      </c>
      <c r="N87" s="2" t="s">
        <v>598</v>
      </c>
      <c r="O87" s="2" t="s">
        <v>598</v>
      </c>
      <c r="P87" s="2" t="s">
        <v>598</v>
      </c>
      <c r="Q87" s="2" t="s">
        <v>598</v>
      </c>
      <c r="R87" s="2" t="s">
        <v>598</v>
      </c>
      <c r="S87" s="2" t="s">
        <v>598</v>
      </c>
      <c r="T87" s="2" t="s">
        <v>598</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J87" s="20">
        <f t="shared" si="5"/>
        <v>0</v>
      </c>
      <c r="AK87" s="20"/>
      <c r="AL87" s="20">
        <f t="shared" si="6"/>
        <v>0</v>
      </c>
      <c r="AM87" s="20" t="str">
        <f t="shared" si="7"/>
        <v/>
      </c>
      <c r="AN87" s="92" t="str">
        <f t="shared" si="8"/>
        <v/>
      </c>
      <c r="AQ87" s="2">
        <f t="shared" si="9"/>
        <v>0</v>
      </c>
    </row>
    <row r="88" spans="1:43" ht="15" customHeight="1" x14ac:dyDescent="0.25">
      <c r="A88" s="2" t="s">
        <v>123</v>
      </c>
      <c r="B88" s="2" t="s">
        <v>126</v>
      </c>
      <c r="C88" s="2">
        <v>2014</v>
      </c>
      <c r="D88" s="2" t="s">
        <v>598</v>
      </c>
      <c r="E88" s="2" t="s">
        <v>598</v>
      </c>
      <c r="F88" s="2" t="s">
        <v>598</v>
      </c>
      <c r="G88" s="2" t="s">
        <v>598</v>
      </c>
      <c r="H88" s="2" t="s">
        <v>598</v>
      </c>
      <c r="I88" s="2" t="s">
        <v>598</v>
      </c>
      <c r="J88" s="2" t="s">
        <v>598</v>
      </c>
      <c r="K88" s="2" t="s">
        <v>598</v>
      </c>
      <c r="L88" s="2" t="s">
        <v>598</v>
      </c>
      <c r="M88" s="2" t="s">
        <v>598</v>
      </c>
      <c r="N88" s="2" t="s">
        <v>598</v>
      </c>
      <c r="O88" s="2" t="s">
        <v>598</v>
      </c>
      <c r="P88" s="2" t="s">
        <v>598</v>
      </c>
      <c r="Q88" s="2" t="s">
        <v>598</v>
      </c>
      <c r="R88" s="2" t="s">
        <v>598</v>
      </c>
      <c r="S88" s="2" t="s">
        <v>598</v>
      </c>
      <c r="T88" s="2" t="s">
        <v>598</v>
      </c>
      <c r="U88" s="2" t="s">
        <v>598</v>
      </c>
      <c r="V88" s="2" t="s">
        <v>598</v>
      </c>
      <c r="W88" s="2" t="s">
        <v>598</v>
      </c>
      <c r="X88" s="2" t="s">
        <v>598</v>
      </c>
      <c r="Y88" s="2" t="s">
        <v>598</v>
      </c>
      <c r="Z88" s="2" t="s">
        <v>598</v>
      </c>
      <c r="AA88" s="2" t="s">
        <v>598</v>
      </c>
      <c r="AB88" s="2" t="s">
        <v>598</v>
      </c>
      <c r="AC88" s="2" t="s">
        <v>598</v>
      </c>
      <c r="AD88" s="2" t="s">
        <v>598</v>
      </c>
      <c r="AE88" s="2" t="s">
        <v>598</v>
      </c>
      <c r="AF88" s="2" t="s">
        <v>598</v>
      </c>
      <c r="AG88" s="2" t="s">
        <v>598</v>
      </c>
      <c r="AJ88" s="20">
        <f t="shared" si="5"/>
        <v>0</v>
      </c>
      <c r="AK88" s="20"/>
      <c r="AL88" s="20">
        <f t="shared" si="6"/>
        <v>0</v>
      </c>
      <c r="AM88" s="20" t="str">
        <f t="shared" si="7"/>
        <v/>
      </c>
      <c r="AN88" s="92" t="str">
        <f t="shared" si="8"/>
        <v/>
      </c>
      <c r="AQ88" s="2">
        <f t="shared" si="9"/>
        <v>0</v>
      </c>
    </row>
    <row r="89" spans="1:43" ht="15" customHeight="1" x14ac:dyDescent="0.25">
      <c r="A89" s="2" t="s">
        <v>127</v>
      </c>
      <c r="B89" s="2" t="s">
        <v>128</v>
      </c>
      <c r="C89" s="2">
        <v>2014</v>
      </c>
      <c r="D89" s="2">
        <v>125.3</v>
      </c>
      <c r="E89" s="2">
        <v>13.1</v>
      </c>
      <c r="F89" s="2" t="s">
        <v>598</v>
      </c>
      <c r="G89" s="2" t="s">
        <v>598</v>
      </c>
      <c r="H89" s="2" t="s">
        <v>598</v>
      </c>
      <c r="I89" s="2">
        <v>140.9</v>
      </c>
      <c r="J89" s="2" t="s">
        <v>598</v>
      </c>
      <c r="K89" s="2" t="s">
        <v>598</v>
      </c>
      <c r="L89" s="2" t="s">
        <v>598</v>
      </c>
      <c r="M89" s="2" t="s">
        <v>598</v>
      </c>
      <c r="N89" s="2" t="s">
        <v>598</v>
      </c>
      <c r="O89" s="2" t="s">
        <v>598</v>
      </c>
      <c r="P89" s="2">
        <v>114</v>
      </c>
      <c r="Q89" s="2">
        <v>17.8</v>
      </c>
      <c r="R89" s="2" t="s">
        <v>598</v>
      </c>
      <c r="S89" s="2" t="s">
        <v>598</v>
      </c>
      <c r="T89" s="2" t="s">
        <v>598</v>
      </c>
      <c r="U89" s="2">
        <v>8.5</v>
      </c>
      <c r="V89" s="2" t="s">
        <v>8</v>
      </c>
      <c r="W89" s="2" t="s">
        <v>598</v>
      </c>
      <c r="X89" s="2" t="s">
        <v>598</v>
      </c>
      <c r="Y89" s="2" t="s">
        <v>598</v>
      </c>
      <c r="Z89" s="2" t="s">
        <v>598</v>
      </c>
      <c r="AA89" s="2" t="s">
        <v>598</v>
      </c>
      <c r="AB89" s="2">
        <v>0.6</v>
      </c>
      <c r="AC89" s="2" t="s">
        <v>598</v>
      </c>
      <c r="AD89" s="2" t="s">
        <v>598</v>
      </c>
      <c r="AE89" s="2" t="s">
        <v>598</v>
      </c>
      <c r="AF89" s="2" t="s">
        <v>598</v>
      </c>
      <c r="AG89" s="2" t="s">
        <v>598</v>
      </c>
      <c r="AJ89" s="20">
        <f t="shared" si="5"/>
        <v>140.9</v>
      </c>
      <c r="AK89" s="20"/>
      <c r="AL89" s="20">
        <f t="shared" si="6"/>
        <v>125.3</v>
      </c>
      <c r="AM89" s="20">
        <f t="shared" si="7"/>
        <v>13.1</v>
      </c>
      <c r="AN89" s="92">
        <f t="shared" si="8"/>
        <v>0.98225691980127749</v>
      </c>
      <c r="AQ89" s="2">
        <f t="shared" si="9"/>
        <v>140.9</v>
      </c>
    </row>
    <row r="90" spans="1:43" ht="15" customHeight="1" x14ac:dyDescent="0.25">
      <c r="A90" s="2" t="s">
        <v>127</v>
      </c>
      <c r="B90" s="2" t="s">
        <v>129</v>
      </c>
      <c r="C90" s="2">
        <v>2014</v>
      </c>
      <c r="D90" s="2" t="s">
        <v>598</v>
      </c>
      <c r="E90" s="2" t="s">
        <v>598</v>
      </c>
      <c r="F90" s="2" t="s">
        <v>598</v>
      </c>
      <c r="G90" s="2" t="s">
        <v>598</v>
      </c>
      <c r="H90" s="2" t="s">
        <v>598</v>
      </c>
      <c r="I90" s="2" t="s">
        <v>598</v>
      </c>
      <c r="J90" s="2" t="s">
        <v>598</v>
      </c>
      <c r="K90" s="2" t="s">
        <v>598</v>
      </c>
      <c r="L90" s="2" t="s">
        <v>598</v>
      </c>
      <c r="M90" s="2" t="s">
        <v>598</v>
      </c>
      <c r="N90" s="2" t="s">
        <v>598</v>
      </c>
      <c r="O90" s="2" t="s">
        <v>598</v>
      </c>
      <c r="P90" s="2" t="s">
        <v>598</v>
      </c>
      <c r="Q90" s="2" t="s">
        <v>598</v>
      </c>
      <c r="R90" s="2" t="s">
        <v>598</v>
      </c>
      <c r="S90" s="2" t="s">
        <v>598</v>
      </c>
      <c r="T90" s="2" t="s">
        <v>598</v>
      </c>
      <c r="U90" s="2" t="s">
        <v>598</v>
      </c>
      <c r="V90" s="2" t="s">
        <v>598</v>
      </c>
      <c r="W90" s="2" t="s">
        <v>598</v>
      </c>
      <c r="X90" s="2" t="s">
        <v>598</v>
      </c>
      <c r="Y90" s="2" t="s">
        <v>598</v>
      </c>
      <c r="Z90" s="2" t="s">
        <v>598</v>
      </c>
      <c r="AA90" s="2" t="s">
        <v>598</v>
      </c>
      <c r="AB90" s="2" t="s">
        <v>598</v>
      </c>
      <c r="AC90" s="2" t="s">
        <v>598</v>
      </c>
      <c r="AD90" s="2" t="s">
        <v>598</v>
      </c>
      <c r="AE90" s="2" t="s">
        <v>598</v>
      </c>
      <c r="AF90" s="2" t="s">
        <v>598</v>
      </c>
      <c r="AG90" s="2" t="s">
        <v>598</v>
      </c>
      <c r="AJ90" s="20">
        <f t="shared" si="5"/>
        <v>0</v>
      </c>
      <c r="AK90" s="20"/>
      <c r="AL90" s="20">
        <f t="shared" si="6"/>
        <v>0</v>
      </c>
      <c r="AM90" s="20" t="str">
        <f t="shared" si="7"/>
        <v/>
      </c>
      <c r="AN90" s="92" t="str">
        <f t="shared" si="8"/>
        <v/>
      </c>
      <c r="AQ90" s="2">
        <f t="shared" si="9"/>
        <v>0</v>
      </c>
    </row>
    <row r="91" spans="1:43" ht="15" customHeight="1" x14ac:dyDescent="0.25">
      <c r="A91" s="2" t="s">
        <v>127</v>
      </c>
      <c r="B91" s="2" t="s">
        <v>130</v>
      </c>
      <c r="C91" s="2">
        <v>2014</v>
      </c>
      <c r="D91" s="2" t="s">
        <v>598</v>
      </c>
      <c r="E91" s="2" t="s">
        <v>598</v>
      </c>
      <c r="F91" s="2" t="s">
        <v>598</v>
      </c>
      <c r="G91" s="2" t="s">
        <v>598</v>
      </c>
      <c r="H91" s="2" t="s">
        <v>598</v>
      </c>
      <c r="I91" s="2" t="s">
        <v>598</v>
      </c>
      <c r="J91" s="2" t="s">
        <v>598</v>
      </c>
      <c r="K91" s="2" t="s">
        <v>598</v>
      </c>
      <c r="L91" s="2" t="s">
        <v>598</v>
      </c>
      <c r="M91" s="2" t="s">
        <v>598</v>
      </c>
      <c r="N91" s="2" t="s">
        <v>598</v>
      </c>
      <c r="O91" s="2" t="s">
        <v>598</v>
      </c>
      <c r="P91" s="2" t="s">
        <v>598</v>
      </c>
      <c r="Q91" s="2" t="s">
        <v>598</v>
      </c>
      <c r="R91" s="2" t="s">
        <v>598</v>
      </c>
      <c r="S91" s="2" t="s">
        <v>598</v>
      </c>
      <c r="T91" s="2" t="s">
        <v>598</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J91" s="20">
        <f t="shared" si="5"/>
        <v>0</v>
      </c>
      <c r="AK91" s="20"/>
      <c r="AL91" s="20">
        <f t="shared" si="6"/>
        <v>0</v>
      </c>
      <c r="AM91" s="20" t="str">
        <f t="shared" si="7"/>
        <v/>
      </c>
      <c r="AN91" s="92" t="str">
        <f t="shared" si="8"/>
        <v/>
      </c>
      <c r="AQ91" s="2">
        <f t="shared" si="9"/>
        <v>0</v>
      </c>
    </row>
    <row r="92" spans="1:43" ht="15" customHeight="1" x14ac:dyDescent="0.25">
      <c r="A92" s="2" t="s">
        <v>131</v>
      </c>
      <c r="B92" s="2" t="s">
        <v>132</v>
      </c>
      <c r="C92" s="2">
        <v>2014</v>
      </c>
      <c r="D92" s="2" t="s">
        <v>598</v>
      </c>
      <c r="E92" s="2" t="s">
        <v>598</v>
      </c>
      <c r="F92" s="2" t="s">
        <v>598</v>
      </c>
      <c r="G92" s="2" t="s">
        <v>598</v>
      </c>
      <c r="H92" s="2" t="s">
        <v>598</v>
      </c>
      <c r="I92" s="2" t="s">
        <v>598</v>
      </c>
      <c r="J92" s="2" t="s">
        <v>598</v>
      </c>
      <c r="K92" s="2" t="s">
        <v>598</v>
      </c>
      <c r="L92" s="2" t="s">
        <v>598</v>
      </c>
      <c r="M92" s="2" t="s">
        <v>598</v>
      </c>
      <c r="N92" s="2" t="s">
        <v>598</v>
      </c>
      <c r="O92" s="2" t="s">
        <v>598</v>
      </c>
      <c r="P92" s="2" t="s">
        <v>598</v>
      </c>
      <c r="Q92" s="2" t="s">
        <v>598</v>
      </c>
      <c r="R92" s="2" t="s">
        <v>598</v>
      </c>
      <c r="S92" s="2" t="s">
        <v>598</v>
      </c>
      <c r="T92" s="2" t="s">
        <v>598</v>
      </c>
      <c r="U92" s="2" t="s">
        <v>598</v>
      </c>
      <c r="V92" s="2" t="s">
        <v>598</v>
      </c>
      <c r="W92" s="2" t="s">
        <v>598</v>
      </c>
      <c r="X92" s="2" t="s">
        <v>598</v>
      </c>
      <c r="Y92" s="2" t="s">
        <v>598</v>
      </c>
      <c r="Z92" s="2" t="s">
        <v>598</v>
      </c>
      <c r="AA92" s="2" t="s">
        <v>598</v>
      </c>
      <c r="AB92" s="2" t="s">
        <v>598</v>
      </c>
      <c r="AC92" s="2" t="s">
        <v>598</v>
      </c>
      <c r="AD92" s="2" t="s">
        <v>598</v>
      </c>
      <c r="AE92" s="2" t="s">
        <v>598</v>
      </c>
      <c r="AF92" s="2" t="s">
        <v>598</v>
      </c>
      <c r="AG92" s="2" t="s">
        <v>598</v>
      </c>
      <c r="AJ92" s="20">
        <f t="shared" si="5"/>
        <v>0</v>
      </c>
      <c r="AK92" s="20"/>
      <c r="AL92" s="20">
        <f t="shared" si="6"/>
        <v>0</v>
      </c>
      <c r="AM92" s="20" t="str">
        <f t="shared" si="7"/>
        <v/>
      </c>
      <c r="AN92" s="92" t="str">
        <f t="shared" si="8"/>
        <v/>
      </c>
      <c r="AQ92" s="2">
        <f t="shared" si="9"/>
        <v>0</v>
      </c>
    </row>
    <row r="93" spans="1:43" ht="15" customHeight="1" x14ac:dyDescent="0.25">
      <c r="A93" s="2" t="s">
        <v>131</v>
      </c>
      <c r="B93" s="2" t="s">
        <v>133</v>
      </c>
      <c r="C93" s="2">
        <v>2014</v>
      </c>
      <c r="D93" s="2" t="s">
        <v>598</v>
      </c>
      <c r="E93" s="2" t="s">
        <v>598</v>
      </c>
      <c r="F93" s="2" t="s">
        <v>598</v>
      </c>
      <c r="G93" s="2" t="s">
        <v>598</v>
      </c>
      <c r="H93" s="2" t="s">
        <v>598</v>
      </c>
      <c r="I93" s="2" t="s">
        <v>598</v>
      </c>
      <c r="J93" s="2" t="s">
        <v>598</v>
      </c>
      <c r="K93" s="2" t="s">
        <v>598</v>
      </c>
      <c r="L93" s="2" t="s">
        <v>598</v>
      </c>
      <c r="M93" s="2" t="s">
        <v>598</v>
      </c>
      <c r="N93" s="2" t="s">
        <v>598</v>
      </c>
      <c r="O93" s="2" t="s">
        <v>598</v>
      </c>
      <c r="P93" s="2" t="s">
        <v>598</v>
      </c>
      <c r="Q93" s="2" t="s">
        <v>598</v>
      </c>
      <c r="R93" s="2" t="s">
        <v>598</v>
      </c>
      <c r="S93" s="2" t="s">
        <v>598</v>
      </c>
      <c r="T93" s="2" t="s">
        <v>598</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J93" s="20">
        <f t="shared" si="5"/>
        <v>0</v>
      </c>
      <c r="AK93" s="20"/>
      <c r="AL93" s="20">
        <f t="shared" si="6"/>
        <v>0</v>
      </c>
      <c r="AM93" s="20" t="str">
        <f t="shared" si="7"/>
        <v/>
      </c>
      <c r="AN93" s="92" t="str">
        <f t="shared" si="8"/>
        <v/>
      </c>
      <c r="AQ93" s="2">
        <f t="shared" si="9"/>
        <v>0</v>
      </c>
    </row>
    <row r="94" spans="1:43" ht="15" customHeight="1" x14ac:dyDescent="0.25">
      <c r="A94" s="2" t="s">
        <v>131</v>
      </c>
      <c r="B94" s="2" t="s">
        <v>134</v>
      </c>
      <c r="C94" s="2">
        <v>2014</v>
      </c>
      <c r="D94" s="2" t="s">
        <v>598</v>
      </c>
      <c r="E94" s="2" t="s">
        <v>598</v>
      </c>
      <c r="F94" s="2" t="s">
        <v>598</v>
      </c>
      <c r="G94" s="2" t="s">
        <v>598</v>
      </c>
      <c r="H94" s="2" t="s">
        <v>598</v>
      </c>
      <c r="I94" s="2" t="s">
        <v>598</v>
      </c>
      <c r="J94" s="2" t="s">
        <v>598</v>
      </c>
      <c r="K94" s="2" t="s">
        <v>598</v>
      </c>
      <c r="L94" s="2" t="s">
        <v>598</v>
      </c>
      <c r="M94" s="2" t="s">
        <v>598</v>
      </c>
      <c r="N94" s="2" t="s">
        <v>598</v>
      </c>
      <c r="O94" s="2" t="s">
        <v>598</v>
      </c>
      <c r="P94" s="2" t="s">
        <v>598</v>
      </c>
      <c r="Q94" s="2" t="s">
        <v>598</v>
      </c>
      <c r="R94" s="2" t="s">
        <v>598</v>
      </c>
      <c r="S94" s="2" t="s">
        <v>598</v>
      </c>
      <c r="T94" s="2" t="s">
        <v>598</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J94" s="20">
        <f t="shared" si="5"/>
        <v>0</v>
      </c>
      <c r="AK94" s="20"/>
      <c r="AL94" s="20">
        <f t="shared" si="6"/>
        <v>0</v>
      </c>
      <c r="AM94" s="20" t="str">
        <f t="shared" si="7"/>
        <v/>
      </c>
      <c r="AN94" s="92" t="str">
        <f t="shared" si="8"/>
        <v/>
      </c>
      <c r="AQ94" s="2">
        <f t="shared" si="9"/>
        <v>0</v>
      </c>
    </row>
    <row r="95" spans="1:43" ht="15" customHeight="1" x14ac:dyDescent="0.25">
      <c r="A95" s="2" t="s">
        <v>135</v>
      </c>
      <c r="B95" s="2" t="s">
        <v>136</v>
      </c>
      <c r="C95" s="2">
        <v>2014</v>
      </c>
      <c r="D95" s="2" t="s">
        <v>598</v>
      </c>
      <c r="E95" s="2" t="s">
        <v>598</v>
      </c>
      <c r="F95" s="2" t="s">
        <v>598</v>
      </c>
      <c r="G95" s="2" t="s">
        <v>598</v>
      </c>
      <c r="H95" s="2" t="s">
        <v>598</v>
      </c>
      <c r="I95" s="2" t="s">
        <v>598</v>
      </c>
      <c r="J95" s="2" t="s">
        <v>598</v>
      </c>
      <c r="K95" s="2" t="s">
        <v>598</v>
      </c>
      <c r="L95" s="2" t="s">
        <v>598</v>
      </c>
      <c r="M95" s="2" t="s">
        <v>598</v>
      </c>
      <c r="N95" s="2" t="s">
        <v>598</v>
      </c>
      <c r="O95" s="2" t="s">
        <v>598</v>
      </c>
      <c r="P95" s="2" t="s">
        <v>598</v>
      </c>
      <c r="Q95" s="2" t="s">
        <v>598</v>
      </c>
      <c r="R95" s="2" t="s">
        <v>598</v>
      </c>
      <c r="S95" s="2" t="s">
        <v>598</v>
      </c>
      <c r="T95" s="2" t="s">
        <v>598</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J95" s="20">
        <f t="shared" si="5"/>
        <v>0</v>
      </c>
      <c r="AK95" s="20"/>
      <c r="AL95" s="20">
        <f t="shared" si="6"/>
        <v>0</v>
      </c>
      <c r="AM95" s="20" t="str">
        <f t="shared" si="7"/>
        <v/>
      </c>
      <c r="AN95" s="92" t="str">
        <f t="shared" si="8"/>
        <v/>
      </c>
      <c r="AQ95" s="2">
        <f t="shared" si="9"/>
        <v>0</v>
      </c>
    </row>
    <row r="96" spans="1:43" ht="15" customHeight="1" x14ac:dyDescent="0.25">
      <c r="A96" s="2" t="s">
        <v>135</v>
      </c>
      <c r="B96" s="2" t="s">
        <v>137</v>
      </c>
      <c r="C96" s="2">
        <v>2014</v>
      </c>
      <c r="D96" s="2">
        <v>255.44499999999999</v>
      </c>
      <c r="E96" s="2">
        <v>82.718000000000004</v>
      </c>
      <c r="F96" s="2" t="s">
        <v>598</v>
      </c>
      <c r="G96" s="2" t="s">
        <v>598</v>
      </c>
      <c r="H96" s="2" t="s">
        <v>598</v>
      </c>
      <c r="I96" s="2">
        <v>455.363</v>
      </c>
      <c r="J96" s="2" t="s">
        <v>598</v>
      </c>
      <c r="K96" s="2">
        <v>0.97</v>
      </c>
      <c r="L96" s="2" t="s">
        <v>598</v>
      </c>
      <c r="M96" s="2" t="s">
        <v>598</v>
      </c>
      <c r="N96" s="2" t="s">
        <v>598</v>
      </c>
      <c r="O96" s="2" t="s">
        <v>598</v>
      </c>
      <c r="P96" s="2">
        <v>74.92</v>
      </c>
      <c r="Q96" s="2">
        <v>61.93</v>
      </c>
      <c r="R96" s="2">
        <v>90.07</v>
      </c>
      <c r="S96" s="2">
        <v>12.13</v>
      </c>
      <c r="T96" s="2" t="s">
        <v>598</v>
      </c>
      <c r="U96" s="2">
        <v>70.05</v>
      </c>
      <c r="V96" s="2" t="s">
        <v>8</v>
      </c>
      <c r="W96" s="2" t="s">
        <v>598</v>
      </c>
      <c r="X96" s="2" t="s">
        <v>598</v>
      </c>
      <c r="Y96" s="2" t="s">
        <v>598</v>
      </c>
      <c r="Z96" s="2">
        <v>63.7</v>
      </c>
      <c r="AA96" s="2" t="s">
        <v>598</v>
      </c>
      <c r="AB96" s="2" t="s">
        <v>598</v>
      </c>
      <c r="AC96" s="2" t="s">
        <v>598</v>
      </c>
      <c r="AD96" s="2" t="s">
        <v>598</v>
      </c>
      <c r="AE96" s="2" t="s">
        <v>598</v>
      </c>
      <c r="AF96" s="2" t="s">
        <v>598</v>
      </c>
      <c r="AG96" s="2">
        <v>81.593000000000004</v>
      </c>
      <c r="AJ96" s="20">
        <f t="shared" si="5"/>
        <v>455.363</v>
      </c>
      <c r="AK96" s="20"/>
      <c r="AL96" s="20">
        <f t="shared" si="6"/>
        <v>255.44499999999999</v>
      </c>
      <c r="AM96" s="20">
        <f t="shared" si="7"/>
        <v>82.718000000000004</v>
      </c>
      <c r="AN96" s="92">
        <f t="shared" si="8"/>
        <v>0.74262291841893169</v>
      </c>
      <c r="AQ96" s="2">
        <f t="shared" si="9"/>
        <v>373.77</v>
      </c>
    </row>
    <row r="97" spans="1:43" ht="15" customHeight="1" x14ac:dyDescent="0.25">
      <c r="A97" s="2" t="s">
        <v>135</v>
      </c>
      <c r="B97" s="2" t="s">
        <v>138</v>
      </c>
      <c r="C97" s="2">
        <v>2014</v>
      </c>
      <c r="D97" s="2" t="s">
        <v>598</v>
      </c>
      <c r="E97" s="2" t="s">
        <v>598</v>
      </c>
      <c r="F97" s="2" t="s">
        <v>598</v>
      </c>
      <c r="G97" s="2" t="s">
        <v>598</v>
      </c>
      <c r="H97" s="2" t="s">
        <v>598</v>
      </c>
      <c r="I97" s="2" t="s">
        <v>598</v>
      </c>
      <c r="J97" s="2" t="s">
        <v>598</v>
      </c>
      <c r="K97" s="2" t="s">
        <v>598</v>
      </c>
      <c r="L97" s="2" t="s">
        <v>598</v>
      </c>
      <c r="M97" s="2" t="s">
        <v>598</v>
      </c>
      <c r="N97" s="2" t="s">
        <v>598</v>
      </c>
      <c r="O97" s="2" t="s">
        <v>598</v>
      </c>
      <c r="P97" s="2" t="s">
        <v>598</v>
      </c>
      <c r="Q97" s="2" t="s">
        <v>598</v>
      </c>
      <c r="R97" s="2" t="s">
        <v>598</v>
      </c>
      <c r="S97" s="2" t="s">
        <v>598</v>
      </c>
      <c r="T97" s="2" t="s">
        <v>598</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J97" s="20">
        <f t="shared" si="5"/>
        <v>0</v>
      </c>
      <c r="AK97" s="20"/>
      <c r="AL97" s="20">
        <f t="shared" si="6"/>
        <v>0</v>
      </c>
      <c r="AM97" s="20" t="str">
        <f t="shared" si="7"/>
        <v/>
      </c>
      <c r="AN97" s="92" t="str">
        <f t="shared" si="8"/>
        <v/>
      </c>
      <c r="AQ97" s="2">
        <f t="shared" si="9"/>
        <v>0</v>
      </c>
    </row>
    <row r="98" spans="1:43" ht="15" customHeight="1" x14ac:dyDescent="0.25">
      <c r="A98" s="2" t="s">
        <v>135</v>
      </c>
      <c r="B98" s="2" t="s">
        <v>139</v>
      </c>
      <c r="C98" s="2">
        <v>2014</v>
      </c>
      <c r="D98" s="2" t="s">
        <v>598</v>
      </c>
      <c r="E98" s="2" t="s">
        <v>598</v>
      </c>
      <c r="F98" s="2" t="s">
        <v>598</v>
      </c>
      <c r="G98" s="2" t="s">
        <v>598</v>
      </c>
      <c r="H98" s="2" t="s">
        <v>598</v>
      </c>
      <c r="I98" s="2" t="s">
        <v>598</v>
      </c>
      <c r="J98" s="2" t="s">
        <v>598</v>
      </c>
      <c r="K98" s="2" t="s">
        <v>598</v>
      </c>
      <c r="L98" s="2" t="s">
        <v>598</v>
      </c>
      <c r="M98" s="2" t="s">
        <v>598</v>
      </c>
      <c r="N98" s="2" t="s">
        <v>598</v>
      </c>
      <c r="O98" s="2" t="s">
        <v>598</v>
      </c>
      <c r="P98" s="2" t="s">
        <v>598</v>
      </c>
      <c r="Q98" s="2" t="s">
        <v>598</v>
      </c>
      <c r="R98" s="2" t="s">
        <v>598</v>
      </c>
      <c r="S98" s="2" t="s">
        <v>598</v>
      </c>
      <c r="T98" s="2" t="s">
        <v>598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J98" s="20">
        <f t="shared" si="5"/>
        <v>0</v>
      </c>
      <c r="AK98" s="20"/>
      <c r="AL98" s="20">
        <f t="shared" si="6"/>
        <v>0</v>
      </c>
      <c r="AM98" s="20" t="str">
        <f t="shared" si="7"/>
        <v/>
      </c>
      <c r="AN98" s="92" t="str">
        <f t="shared" si="8"/>
        <v/>
      </c>
      <c r="AQ98" s="2">
        <f t="shared" si="9"/>
        <v>0</v>
      </c>
    </row>
    <row r="99" spans="1:43" ht="15" customHeight="1" x14ac:dyDescent="0.25">
      <c r="A99" s="2" t="s">
        <v>140</v>
      </c>
      <c r="B99" s="2" t="s">
        <v>141</v>
      </c>
      <c r="C99" s="2">
        <v>2014</v>
      </c>
      <c r="D99" s="2" t="s">
        <v>598</v>
      </c>
      <c r="E99" s="2" t="s">
        <v>598</v>
      </c>
      <c r="F99" s="2" t="s">
        <v>598</v>
      </c>
      <c r="G99" s="2" t="s">
        <v>598</v>
      </c>
      <c r="H99" s="2" t="s">
        <v>598</v>
      </c>
      <c r="I99" s="2" t="s">
        <v>598</v>
      </c>
      <c r="J99" s="2" t="s">
        <v>598</v>
      </c>
      <c r="K99" s="2" t="s">
        <v>598</v>
      </c>
      <c r="L99" s="2" t="s">
        <v>598</v>
      </c>
      <c r="M99" s="2" t="s">
        <v>598</v>
      </c>
      <c r="N99" s="2" t="s">
        <v>598</v>
      </c>
      <c r="O99" s="2" t="s">
        <v>598</v>
      </c>
      <c r="P99" s="2" t="s">
        <v>598</v>
      </c>
      <c r="Q99" s="2" t="s">
        <v>598</v>
      </c>
      <c r="R99" s="2" t="s">
        <v>598</v>
      </c>
      <c r="S99" s="2" t="s">
        <v>598</v>
      </c>
      <c r="T99" s="2" t="s">
        <v>598</v>
      </c>
      <c r="U99" s="2" t="s">
        <v>598</v>
      </c>
      <c r="V99" s="2" t="s">
        <v>598</v>
      </c>
      <c r="W99" s="2" t="s">
        <v>598</v>
      </c>
      <c r="X99" s="2" t="s">
        <v>598</v>
      </c>
      <c r="Y99" s="2" t="s">
        <v>598</v>
      </c>
      <c r="Z99" s="2" t="s">
        <v>598</v>
      </c>
      <c r="AA99" s="2" t="s">
        <v>598</v>
      </c>
      <c r="AB99" s="2" t="s">
        <v>598</v>
      </c>
      <c r="AC99" s="2" t="s">
        <v>598</v>
      </c>
      <c r="AD99" s="2" t="s">
        <v>598</v>
      </c>
      <c r="AE99" s="2" t="s">
        <v>598</v>
      </c>
      <c r="AF99" s="2" t="s">
        <v>598</v>
      </c>
      <c r="AG99" s="2" t="s">
        <v>598</v>
      </c>
      <c r="AJ99" s="20">
        <f t="shared" si="5"/>
        <v>0</v>
      </c>
      <c r="AK99" s="20"/>
      <c r="AL99" s="20">
        <f t="shared" si="6"/>
        <v>0</v>
      </c>
      <c r="AM99" s="20" t="str">
        <f t="shared" si="7"/>
        <v/>
      </c>
      <c r="AN99" s="92" t="str">
        <f t="shared" si="8"/>
        <v/>
      </c>
      <c r="AQ99" s="2">
        <f t="shared" si="9"/>
        <v>0</v>
      </c>
    </row>
    <row r="100" spans="1:43"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J100" s="20">
        <f t="shared" si="5"/>
        <v>0</v>
      </c>
      <c r="AK100" s="20"/>
      <c r="AL100" s="20">
        <f t="shared" si="6"/>
        <v>0</v>
      </c>
      <c r="AM100" s="20" t="str">
        <f t="shared" si="7"/>
        <v/>
      </c>
      <c r="AN100" s="92" t="str">
        <f t="shared" si="8"/>
        <v/>
      </c>
      <c r="AQ100" s="2">
        <f t="shared" si="9"/>
        <v>0</v>
      </c>
    </row>
    <row r="101" spans="1:43" ht="15" customHeight="1" x14ac:dyDescent="0.25">
      <c r="A101" s="2" t="s">
        <v>144</v>
      </c>
      <c r="B101" s="2" t="s">
        <v>145</v>
      </c>
      <c r="C101" s="2">
        <v>2014</v>
      </c>
      <c r="D101" s="2">
        <v>2579.4193599999999</v>
      </c>
      <c r="E101" s="2">
        <v>1046.3708979999999</v>
      </c>
      <c r="F101" s="2">
        <v>0.48287099999999999</v>
      </c>
      <c r="G101" s="2" t="s">
        <v>598</v>
      </c>
      <c r="H101" s="2">
        <v>0.96248479899999995</v>
      </c>
      <c r="I101" s="2">
        <v>4991.3999999999996</v>
      </c>
      <c r="J101" s="2">
        <v>1466</v>
      </c>
      <c r="K101" s="2">
        <v>55.8</v>
      </c>
      <c r="L101" s="2">
        <v>0</v>
      </c>
      <c r="M101" s="2">
        <v>41.4</v>
      </c>
      <c r="N101" s="2">
        <v>0</v>
      </c>
      <c r="O101" s="2">
        <v>0</v>
      </c>
      <c r="P101" s="2">
        <v>384</v>
      </c>
      <c r="Q101" s="2">
        <v>0</v>
      </c>
      <c r="R101" s="2">
        <v>0</v>
      </c>
      <c r="S101" s="2">
        <v>0</v>
      </c>
      <c r="T101" s="2">
        <v>0</v>
      </c>
      <c r="U101" s="2">
        <v>36.5</v>
      </c>
      <c r="V101" s="2" t="s">
        <v>598</v>
      </c>
      <c r="W101" s="2">
        <v>476.7</v>
      </c>
      <c r="X101" s="2">
        <v>0</v>
      </c>
      <c r="Y101" s="2">
        <v>0</v>
      </c>
      <c r="Z101" s="2">
        <v>0</v>
      </c>
      <c r="AA101" s="2">
        <v>0</v>
      </c>
      <c r="AB101" s="2">
        <v>0.7</v>
      </c>
      <c r="AC101" s="2">
        <v>0</v>
      </c>
      <c r="AD101" s="2">
        <v>0</v>
      </c>
      <c r="AE101" s="2">
        <v>1829.5</v>
      </c>
      <c r="AF101" s="2">
        <v>0</v>
      </c>
      <c r="AG101" s="2">
        <v>700.8</v>
      </c>
      <c r="AJ101" s="20">
        <f t="shared" si="5"/>
        <v>4991.4000000000005</v>
      </c>
      <c r="AK101" s="20"/>
      <c r="AL101" s="20">
        <f t="shared" si="6"/>
        <v>2579.4193599999999</v>
      </c>
      <c r="AM101" s="20">
        <f t="shared" si="7"/>
        <v>1046.3708979999999</v>
      </c>
      <c r="AN101" s="92">
        <f t="shared" si="8"/>
        <v>0.72640747245261839</v>
      </c>
      <c r="AQ101" s="2">
        <f t="shared" si="9"/>
        <v>4290.6000000000004</v>
      </c>
    </row>
    <row r="102" spans="1:43" ht="15" customHeight="1" x14ac:dyDescent="0.25">
      <c r="A102" s="2" t="s">
        <v>144</v>
      </c>
      <c r="B102" s="2" t="s">
        <v>146</v>
      </c>
      <c r="C102" s="2">
        <v>2014</v>
      </c>
      <c r="D102" s="2" t="s">
        <v>598</v>
      </c>
      <c r="E102" s="2" t="s">
        <v>598</v>
      </c>
      <c r="F102" s="2" t="s">
        <v>598</v>
      </c>
      <c r="G102" s="2" t="s">
        <v>598</v>
      </c>
      <c r="H102" s="2" t="s">
        <v>598</v>
      </c>
      <c r="I102" s="2" t="s">
        <v>598</v>
      </c>
      <c r="J102" s="2" t="s">
        <v>598</v>
      </c>
      <c r="K102" s="2" t="s">
        <v>598</v>
      </c>
      <c r="L102" s="2" t="s">
        <v>598</v>
      </c>
      <c r="M102" s="2" t="s">
        <v>598</v>
      </c>
      <c r="N102" s="2" t="s">
        <v>598</v>
      </c>
      <c r="O102" s="2" t="s">
        <v>598</v>
      </c>
      <c r="P102" s="2" t="s">
        <v>598</v>
      </c>
      <c r="Q102" s="2" t="s">
        <v>598</v>
      </c>
      <c r="R102" s="2" t="s">
        <v>598</v>
      </c>
      <c r="S102" s="2" t="s">
        <v>598</v>
      </c>
      <c r="T102" s="2" t="s">
        <v>598</v>
      </c>
      <c r="U102" s="2" t="s">
        <v>598</v>
      </c>
      <c r="V102" s="2" t="s">
        <v>598</v>
      </c>
      <c r="W102" s="2" t="s">
        <v>598</v>
      </c>
      <c r="X102" s="2" t="s">
        <v>598</v>
      </c>
      <c r="Y102" s="2" t="s">
        <v>598</v>
      </c>
      <c r="Z102" s="2" t="s">
        <v>598</v>
      </c>
      <c r="AA102" s="2" t="s">
        <v>598</v>
      </c>
      <c r="AB102" s="2" t="s">
        <v>598</v>
      </c>
      <c r="AC102" s="2" t="s">
        <v>598</v>
      </c>
      <c r="AD102" s="2" t="s">
        <v>598</v>
      </c>
      <c r="AE102" s="2" t="s">
        <v>598</v>
      </c>
      <c r="AF102" s="2" t="s">
        <v>598</v>
      </c>
      <c r="AG102" s="2" t="s">
        <v>598</v>
      </c>
      <c r="AJ102" s="20">
        <f t="shared" si="5"/>
        <v>0</v>
      </c>
      <c r="AK102" s="20"/>
      <c r="AL102" s="20">
        <f t="shared" si="6"/>
        <v>0</v>
      </c>
      <c r="AM102" s="20" t="str">
        <f t="shared" si="7"/>
        <v/>
      </c>
      <c r="AN102" s="92" t="str">
        <f t="shared" si="8"/>
        <v/>
      </c>
      <c r="AQ102" s="2">
        <f t="shared" si="9"/>
        <v>0</v>
      </c>
    </row>
    <row r="103" spans="1:43" ht="15" customHeight="1" x14ac:dyDescent="0.25">
      <c r="A103" s="2" t="s">
        <v>147</v>
      </c>
      <c r="B103" s="2" t="s">
        <v>148</v>
      </c>
      <c r="C103" s="2">
        <v>2014</v>
      </c>
      <c r="D103" s="2" t="s">
        <v>598</v>
      </c>
      <c r="E103" s="2" t="s">
        <v>598</v>
      </c>
      <c r="F103" s="2" t="s">
        <v>598</v>
      </c>
      <c r="G103" s="2" t="s">
        <v>598</v>
      </c>
      <c r="H103" s="2" t="s">
        <v>598</v>
      </c>
      <c r="I103" s="2" t="s">
        <v>598</v>
      </c>
      <c r="J103" s="2" t="s">
        <v>598</v>
      </c>
      <c r="K103" s="2" t="s">
        <v>598</v>
      </c>
      <c r="L103" s="2" t="s">
        <v>598</v>
      </c>
      <c r="M103" s="2" t="s">
        <v>598</v>
      </c>
      <c r="N103" s="2" t="s">
        <v>598</v>
      </c>
      <c r="O103" s="2" t="s">
        <v>598</v>
      </c>
      <c r="P103" s="2" t="s">
        <v>598</v>
      </c>
      <c r="Q103" s="2" t="s">
        <v>598</v>
      </c>
      <c r="R103" s="2" t="s">
        <v>598</v>
      </c>
      <c r="S103" s="2" t="s">
        <v>598</v>
      </c>
      <c r="T103" s="2" t="s">
        <v>598</v>
      </c>
      <c r="U103" s="2" t="s">
        <v>598</v>
      </c>
      <c r="V103" s="2" t="s">
        <v>598</v>
      </c>
      <c r="W103" s="2" t="s">
        <v>598</v>
      </c>
      <c r="X103" s="2" t="s">
        <v>598</v>
      </c>
      <c r="Y103" s="2" t="s">
        <v>598</v>
      </c>
      <c r="Z103" s="2" t="s">
        <v>598</v>
      </c>
      <c r="AA103" s="2" t="s">
        <v>598</v>
      </c>
      <c r="AB103" s="2" t="s">
        <v>598</v>
      </c>
      <c r="AC103" s="2" t="s">
        <v>598</v>
      </c>
      <c r="AD103" s="2" t="s">
        <v>598</v>
      </c>
      <c r="AE103" s="2" t="s">
        <v>598</v>
      </c>
      <c r="AF103" s="2" t="s">
        <v>598</v>
      </c>
      <c r="AG103" s="2" t="s">
        <v>598</v>
      </c>
      <c r="AJ103" s="20">
        <f t="shared" si="5"/>
        <v>0</v>
      </c>
      <c r="AK103" s="20"/>
      <c r="AL103" s="20">
        <f t="shared" si="6"/>
        <v>0</v>
      </c>
      <c r="AM103" s="20" t="str">
        <f t="shared" si="7"/>
        <v/>
      </c>
      <c r="AN103" s="92" t="str">
        <f t="shared" si="8"/>
        <v/>
      </c>
      <c r="AQ103" s="2">
        <f t="shared" si="9"/>
        <v>0</v>
      </c>
    </row>
    <row r="104" spans="1:43" ht="15" customHeight="1" x14ac:dyDescent="0.25">
      <c r="A104" s="2" t="s">
        <v>147</v>
      </c>
      <c r="B104" s="2" t="s">
        <v>149</v>
      </c>
      <c r="C104" s="2">
        <v>2014</v>
      </c>
      <c r="D104" s="2" t="s">
        <v>598</v>
      </c>
      <c r="E104" s="2" t="s">
        <v>598</v>
      </c>
      <c r="F104" s="2" t="s">
        <v>598</v>
      </c>
      <c r="G104" s="2" t="s">
        <v>598</v>
      </c>
      <c r="H104" s="2" t="s">
        <v>598</v>
      </c>
      <c r="I104" s="2" t="s">
        <v>598</v>
      </c>
      <c r="J104" s="2" t="s">
        <v>598</v>
      </c>
      <c r="K104" s="2" t="s">
        <v>598</v>
      </c>
      <c r="L104" s="2" t="s">
        <v>598</v>
      </c>
      <c r="M104" s="2" t="s">
        <v>598</v>
      </c>
      <c r="N104" s="2" t="s">
        <v>598</v>
      </c>
      <c r="O104" s="2" t="s">
        <v>598</v>
      </c>
      <c r="P104" s="2" t="s">
        <v>598</v>
      </c>
      <c r="Q104" s="2" t="s">
        <v>598</v>
      </c>
      <c r="R104" s="2" t="s">
        <v>598</v>
      </c>
      <c r="S104" s="2" t="s">
        <v>598</v>
      </c>
      <c r="T104" s="2" t="s">
        <v>598</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J104" s="20">
        <f t="shared" si="5"/>
        <v>0</v>
      </c>
      <c r="AK104" s="20"/>
      <c r="AL104" s="20">
        <f t="shared" si="6"/>
        <v>0</v>
      </c>
      <c r="AM104" s="20" t="str">
        <f t="shared" si="7"/>
        <v/>
      </c>
      <c r="AN104" s="92" t="str">
        <f t="shared" si="8"/>
        <v/>
      </c>
      <c r="AQ104" s="2">
        <f t="shared" si="9"/>
        <v>0</v>
      </c>
    </row>
    <row r="105" spans="1:43"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J105" s="20">
        <f t="shared" si="5"/>
        <v>0</v>
      </c>
      <c r="AK105" s="20"/>
      <c r="AL105" s="20">
        <f t="shared" si="6"/>
        <v>0</v>
      </c>
      <c r="AM105" s="20" t="str">
        <f t="shared" si="7"/>
        <v/>
      </c>
      <c r="AN105" s="92" t="str">
        <f t="shared" si="8"/>
        <v/>
      </c>
      <c r="AQ105" s="2">
        <f t="shared" si="9"/>
        <v>0</v>
      </c>
    </row>
    <row r="106" spans="1:43" ht="15" customHeight="1" x14ac:dyDescent="0.25">
      <c r="A106" s="2" t="s">
        <v>147</v>
      </c>
      <c r="B106" s="2" t="s">
        <v>151</v>
      </c>
      <c r="C106" s="2">
        <v>2014</v>
      </c>
      <c r="D106" s="2" t="s">
        <v>598</v>
      </c>
      <c r="E106" s="2" t="s">
        <v>598</v>
      </c>
      <c r="F106" s="2" t="s">
        <v>598</v>
      </c>
      <c r="G106" s="2" t="s">
        <v>598</v>
      </c>
      <c r="H106" s="2" t="s">
        <v>598</v>
      </c>
      <c r="I106" s="2" t="s">
        <v>598</v>
      </c>
      <c r="J106" s="2" t="s">
        <v>598</v>
      </c>
      <c r="K106" s="2" t="s">
        <v>598</v>
      </c>
      <c r="L106" s="2" t="s">
        <v>598</v>
      </c>
      <c r="M106" s="2" t="s">
        <v>598</v>
      </c>
      <c r="N106" s="2" t="s">
        <v>598</v>
      </c>
      <c r="O106" s="2" t="s">
        <v>598</v>
      </c>
      <c r="P106" s="2" t="s">
        <v>598</v>
      </c>
      <c r="Q106" s="2" t="s">
        <v>598</v>
      </c>
      <c r="R106" s="2" t="s">
        <v>598</v>
      </c>
      <c r="S106" s="2" t="s">
        <v>598</v>
      </c>
      <c r="T106" s="2" t="s">
        <v>598</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J106" s="20">
        <f t="shared" si="5"/>
        <v>0</v>
      </c>
      <c r="AK106" s="20"/>
      <c r="AL106" s="20">
        <f t="shared" si="6"/>
        <v>0</v>
      </c>
      <c r="AM106" s="20" t="str">
        <f t="shared" si="7"/>
        <v/>
      </c>
      <c r="AN106" s="92" t="str">
        <f t="shared" si="8"/>
        <v/>
      </c>
      <c r="AQ106" s="2">
        <f t="shared" si="9"/>
        <v>0</v>
      </c>
    </row>
    <row r="107" spans="1:43" ht="15" customHeight="1" x14ac:dyDescent="0.25">
      <c r="A107" s="2" t="s">
        <v>147</v>
      </c>
      <c r="B107" s="2" t="s">
        <v>152</v>
      </c>
      <c r="C107" s="2">
        <v>2014</v>
      </c>
      <c r="D107" s="2" t="s">
        <v>598</v>
      </c>
      <c r="E107" s="2" t="s">
        <v>598</v>
      </c>
      <c r="F107" s="2" t="s">
        <v>598</v>
      </c>
      <c r="G107" s="2" t="s">
        <v>598</v>
      </c>
      <c r="H107" s="2" t="s">
        <v>598</v>
      </c>
      <c r="I107" s="2" t="s">
        <v>598</v>
      </c>
      <c r="J107" s="2" t="s">
        <v>598</v>
      </c>
      <c r="K107" s="2" t="s">
        <v>598</v>
      </c>
      <c r="L107" s="2" t="s">
        <v>598</v>
      </c>
      <c r="M107" s="2" t="s">
        <v>598</v>
      </c>
      <c r="N107" s="2" t="s">
        <v>598</v>
      </c>
      <c r="O107" s="2" t="s">
        <v>598</v>
      </c>
      <c r="P107" s="2" t="s">
        <v>598</v>
      </c>
      <c r="Q107" s="2" t="s">
        <v>598</v>
      </c>
      <c r="R107" s="2" t="s">
        <v>598</v>
      </c>
      <c r="S107" s="2" t="s">
        <v>598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J107" s="20">
        <f t="shared" si="5"/>
        <v>0</v>
      </c>
      <c r="AK107" s="20"/>
      <c r="AL107" s="20">
        <f t="shared" si="6"/>
        <v>0</v>
      </c>
      <c r="AM107" s="20" t="str">
        <f t="shared" si="7"/>
        <v/>
      </c>
      <c r="AN107" s="92" t="str">
        <f t="shared" si="8"/>
        <v/>
      </c>
      <c r="AQ107" s="2">
        <f t="shared" si="9"/>
        <v>0</v>
      </c>
    </row>
    <row r="108" spans="1:43" ht="15" customHeight="1" x14ac:dyDescent="0.25">
      <c r="A108" s="2" t="s">
        <v>147</v>
      </c>
      <c r="B108" s="2" t="s">
        <v>153</v>
      </c>
      <c r="C108" s="2">
        <v>2014</v>
      </c>
      <c r="D108" s="2" t="s">
        <v>598</v>
      </c>
      <c r="E108" s="2" t="s">
        <v>598</v>
      </c>
      <c r="F108" s="2" t="s">
        <v>598</v>
      </c>
      <c r="G108" s="2" t="s">
        <v>598</v>
      </c>
      <c r="H108" s="2" t="s">
        <v>598</v>
      </c>
      <c r="I108" s="2" t="s">
        <v>598</v>
      </c>
      <c r="J108" s="2" t="s">
        <v>598</v>
      </c>
      <c r="K108" s="2" t="s">
        <v>598</v>
      </c>
      <c r="L108" s="2" t="s">
        <v>598</v>
      </c>
      <c r="M108" s="2" t="s">
        <v>598</v>
      </c>
      <c r="N108" s="2" t="s">
        <v>598</v>
      </c>
      <c r="O108" s="2" t="s">
        <v>598</v>
      </c>
      <c r="P108" s="2" t="s">
        <v>598</v>
      </c>
      <c r="Q108" s="2" t="s">
        <v>598</v>
      </c>
      <c r="R108" s="2" t="s">
        <v>598</v>
      </c>
      <c r="S108" s="2" t="s">
        <v>598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J108" s="20">
        <f t="shared" si="5"/>
        <v>0</v>
      </c>
      <c r="AK108" s="20"/>
      <c r="AL108" s="20">
        <f t="shared" si="6"/>
        <v>0</v>
      </c>
      <c r="AM108" s="20" t="str">
        <f t="shared" si="7"/>
        <v/>
      </c>
      <c r="AN108" s="92" t="str">
        <f t="shared" si="8"/>
        <v/>
      </c>
      <c r="AQ108" s="2">
        <f t="shared" si="9"/>
        <v>0</v>
      </c>
    </row>
    <row r="109" spans="1:43" ht="15" customHeight="1" x14ac:dyDescent="0.25">
      <c r="A109" s="2" t="s">
        <v>147</v>
      </c>
      <c r="B109" s="2" t="s">
        <v>154</v>
      </c>
      <c r="C109" s="2">
        <v>2014</v>
      </c>
      <c r="D109" s="2" t="s">
        <v>598</v>
      </c>
      <c r="E109" s="2" t="s">
        <v>598</v>
      </c>
      <c r="F109" s="2" t="s">
        <v>598</v>
      </c>
      <c r="G109" s="2" t="s">
        <v>598</v>
      </c>
      <c r="H109" s="2" t="s">
        <v>598</v>
      </c>
      <c r="I109" s="2" t="s">
        <v>598</v>
      </c>
      <c r="J109" s="2" t="s">
        <v>598</v>
      </c>
      <c r="K109" s="2" t="s">
        <v>598</v>
      </c>
      <c r="L109" s="2" t="s">
        <v>598</v>
      </c>
      <c r="M109" s="2" t="s">
        <v>598</v>
      </c>
      <c r="N109" s="2" t="s">
        <v>598</v>
      </c>
      <c r="O109" s="2" t="s">
        <v>598</v>
      </c>
      <c r="P109" s="2" t="s">
        <v>598</v>
      </c>
      <c r="Q109" s="2" t="s">
        <v>598</v>
      </c>
      <c r="R109" s="2" t="s">
        <v>598</v>
      </c>
      <c r="S109" s="2" t="s">
        <v>598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J109" s="20">
        <f t="shared" si="5"/>
        <v>0</v>
      </c>
      <c r="AK109" s="20"/>
      <c r="AL109" s="20">
        <f t="shared" si="6"/>
        <v>0</v>
      </c>
      <c r="AM109" s="20" t="str">
        <f t="shared" si="7"/>
        <v/>
      </c>
      <c r="AN109" s="92" t="str">
        <f t="shared" si="8"/>
        <v/>
      </c>
      <c r="AQ109" s="2">
        <f t="shared" si="9"/>
        <v>0</v>
      </c>
    </row>
    <row r="110" spans="1:43" ht="15" customHeight="1" x14ac:dyDescent="0.25">
      <c r="A110" s="2" t="s">
        <v>147</v>
      </c>
      <c r="B110" s="2" t="s">
        <v>155</v>
      </c>
      <c r="C110" s="2">
        <v>2014</v>
      </c>
      <c r="D110" s="2" t="s">
        <v>598</v>
      </c>
      <c r="E110" s="2" t="s">
        <v>598</v>
      </c>
      <c r="F110" s="2" t="s">
        <v>598</v>
      </c>
      <c r="G110" s="2" t="s">
        <v>598</v>
      </c>
      <c r="H110" s="2" t="s">
        <v>598</v>
      </c>
      <c r="I110" s="2" t="s">
        <v>598</v>
      </c>
      <c r="J110" s="2" t="s">
        <v>598</v>
      </c>
      <c r="K110" s="2" t="s">
        <v>598</v>
      </c>
      <c r="L110" s="2" t="s">
        <v>598</v>
      </c>
      <c r="M110" s="2" t="s">
        <v>598</v>
      </c>
      <c r="N110" s="2" t="s">
        <v>598</v>
      </c>
      <c r="O110" s="2" t="s">
        <v>598</v>
      </c>
      <c r="P110" s="2" t="s">
        <v>598</v>
      </c>
      <c r="Q110" s="2" t="s">
        <v>598</v>
      </c>
      <c r="R110" s="2" t="s">
        <v>598</v>
      </c>
      <c r="S110" s="2" t="s">
        <v>598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J110" s="20">
        <f t="shared" si="5"/>
        <v>0</v>
      </c>
      <c r="AK110" s="20"/>
      <c r="AL110" s="20">
        <f t="shared" si="6"/>
        <v>0</v>
      </c>
      <c r="AM110" s="20" t="str">
        <f t="shared" si="7"/>
        <v/>
      </c>
      <c r="AN110" s="92" t="str">
        <f t="shared" si="8"/>
        <v/>
      </c>
      <c r="AQ110" s="2">
        <f t="shared" si="9"/>
        <v>0</v>
      </c>
    </row>
    <row r="111" spans="1:43" ht="15" customHeight="1" x14ac:dyDescent="0.25">
      <c r="A111" s="2" t="s">
        <v>156</v>
      </c>
      <c r="B111" s="2" t="s">
        <v>157</v>
      </c>
      <c r="C111" s="2">
        <v>2014</v>
      </c>
      <c r="D111" s="2" t="s">
        <v>598</v>
      </c>
      <c r="E111" s="2" t="s">
        <v>598</v>
      </c>
      <c r="F111" s="2" t="s">
        <v>598</v>
      </c>
      <c r="G111" s="2" t="s">
        <v>598</v>
      </c>
      <c r="H111" s="2" t="s">
        <v>598</v>
      </c>
      <c r="I111" s="2" t="s">
        <v>598</v>
      </c>
      <c r="J111" s="2" t="s">
        <v>598</v>
      </c>
      <c r="K111" s="2" t="s">
        <v>598</v>
      </c>
      <c r="L111" s="2" t="s">
        <v>598</v>
      </c>
      <c r="M111" s="2" t="s">
        <v>598</v>
      </c>
      <c r="N111" s="2" t="s">
        <v>598</v>
      </c>
      <c r="O111" s="2" t="s">
        <v>598</v>
      </c>
      <c r="P111" s="2" t="s">
        <v>598</v>
      </c>
      <c r="Q111" s="2" t="s">
        <v>598</v>
      </c>
      <c r="R111" s="2" t="s">
        <v>598</v>
      </c>
      <c r="S111" s="2" t="s">
        <v>598</v>
      </c>
      <c r="T111" s="2" t="s">
        <v>598</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J111" s="20">
        <f t="shared" si="5"/>
        <v>0</v>
      </c>
      <c r="AK111" s="20"/>
      <c r="AL111" s="20">
        <f t="shared" si="6"/>
        <v>0</v>
      </c>
      <c r="AM111" s="20" t="str">
        <f t="shared" si="7"/>
        <v/>
      </c>
      <c r="AN111" s="92" t="str">
        <f t="shared" si="8"/>
        <v/>
      </c>
      <c r="AQ111" s="2">
        <f t="shared" si="9"/>
        <v>0</v>
      </c>
    </row>
    <row r="112" spans="1:43" ht="15" customHeight="1" x14ac:dyDescent="0.25">
      <c r="A112" s="2" t="s">
        <v>156</v>
      </c>
      <c r="B112" s="2" t="s">
        <v>158</v>
      </c>
      <c r="C112" s="2">
        <v>2014</v>
      </c>
      <c r="D112" s="2" t="s">
        <v>598</v>
      </c>
      <c r="E112" s="2" t="s">
        <v>598</v>
      </c>
      <c r="F112" s="2" t="s">
        <v>598</v>
      </c>
      <c r="G112" s="2" t="s">
        <v>598</v>
      </c>
      <c r="H112" s="2" t="s">
        <v>598</v>
      </c>
      <c r="I112" s="2" t="s">
        <v>598</v>
      </c>
      <c r="J112" s="2" t="s">
        <v>598</v>
      </c>
      <c r="K112" s="2" t="s">
        <v>598</v>
      </c>
      <c r="L112" s="2" t="s">
        <v>598</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J112" s="20">
        <f t="shared" si="5"/>
        <v>0</v>
      </c>
      <c r="AK112" s="20"/>
      <c r="AL112" s="20">
        <f t="shared" si="6"/>
        <v>0</v>
      </c>
      <c r="AM112" s="20" t="str">
        <f t="shared" si="7"/>
        <v/>
      </c>
      <c r="AN112" s="92" t="str">
        <f t="shared" si="8"/>
        <v/>
      </c>
      <c r="AQ112" s="2">
        <f t="shared" si="9"/>
        <v>0</v>
      </c>
    </row>
    <row r="113" spans="1:43" ht="15" customHeight="1" x14ac:dyDescent="0.25">
      <c r="A113" s="2" t="s">
        <v>156</v>
      </c>
      <c r="B113" s="2" t="s">
        <v>159</v>
      </c>
      <c r="C113" s="2">
        <v>2014</v>
      </c>
      <c r="D113" s="2" t="s">
        <v>598</v>
      </c>
      <c r="E113" s="2" t="s">
        <v>598</v>
      </c>
      <c r="F113" s="2" t="s">
        <v>598</v>
      </c>
      <c r="G113" s="2" t="s">
        <v>598</v>
      </c>
      <c r="H113" s="2" t="s">
        <v>598</v>
      </c>
      <c r="I113" s="2" t="s">
        <v>598</v>
      </c>
      <c r="J113" s="2" t="s">
        <v>598</v>
      </c>
      <c r="K113" s="2" t="s">
        <v>598</v>
      </c>
      <c r="L113" s="2" t="s">
        <v>598</v>
      </c>
      <c r="M113" s="2" t="s">
        <v>598</v>
      </c>
      <c r="N113" s="2" t="s">
        <v>598</v>
      </c>
      <c r="O113" s="2" t="s">
        <v>598</v>
      </c>
      <c r="P113" s="2" t="s">
        <v>598</v>
      </c>
      <c r="Q113" s="2" t="s">
        <v>598</v>
      </c>
      <c r="R113" s="2" t="s">
        <v>598</v>
      </c>
      <c r="S113" s="2" t="s">
        <v>598</v>
      </c>
      <c r="T113" s="2" t="s">
        <v>598</v>
      </c>
      <c r="U113" s="2" t="s">
        <v>598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J113" s="20">
        <f t="shared" si="5"/>
        <v>0</v>
      </c>
      <c r="AK113" s="20"/>
      <c r="AL113" s="20">
        <f t="shared" si="6"/>
        <v>0</v>
      </c>
      <c r="AM113" s="20" t="str">
        <f t="shared" si="7"/>
        <v/>
      </c>
      <c r="AN113" s="92" t="str">
        <f t="shared" si="8"/>
        <v/>
      </c>
      <c r="AQ113" s="2">
        <f t="shared" si="9"/>
        <v>0</v>
      </c>
    </row>
    <row r="114" spans="1:43" ht="15" customHeight="1" x14ac:dyDescent="0.2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J114" s="20">
        <f t="shared" si="5"/>
        <v>0</v>
      </c>
      <c r="AK114" s="20"/>
      <c r="AL114" s="20">
        <f t="shared" si="6"/>
        <v>0</v>
      </c>
      <c r="AM114" s="20" t="str">
        <f t="shared" si="7"/>
        <v/>
      </c>
      <c r="AN114" s="92" t="str">
        <f t="shared" si="8"/>
        <v/>
      </c>
      <c r="AQ114" s="2">
        <f t="shared" si="9"/>
        <v>0</v>
      </c>
    </row>
    <row r="115" spans="1:43" ht="15" customHeight="1" x14ac:dyDescent="0.25">
      <c r="A115" s="2" t="s">
        <v>160</v>
      </c>
      <c r="B115" s="2" t="s">
        <v>162</v>
      </c>
      <c r="C115" s="2">
        <v>2014</v>
      </c>
      <c r="D115" s="2" t="s">
        <v>598</v>
      </c>
      <c r="E115" s="2" t="s">
        <v>598</v>
      </c>
      <c r="F115" s="2" t="s">
        <v>598</v>
      </c>
      <c r="G115" s="2" t="s">
        <v>598</v>
      </c>
      <c r="H115" s="2" t="s">
        <v>598</v>
      </c>
      <c r="I115" s="2" t="s">
        <v>598</v>
      </c>
      <c r="J115" s="2" t="s">
        <v>598</v>
      </c>
      <c r="K115" s="2" t="s">
        <v>598</v>
      </c>
      <c r="L115" s="2" t="s">
        <v>598</v>
      </c>
      <c r="M115" s="2" t="s">
        <v>598</v>
      </c>
      <c r="N115" s="2" t="s">
        <v>598</v>
      </c>
      <c r="O115" s="2" t="s">
        <v>598</v>
      </c>
      <c r="P115" s="2" t="s">
        <v>598</v>
      </c>
      <c r="Q115" s="2" t="s">
        <v>598</v>
      </c>
      <c r="R115" s="2" t="s">
        <v>598</v>
      </c>
      <c r="S115" s="2" t="s">
        <v>598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J115" s="20">
        <f t="shared" si="5"/>
        <v>0</v>
      </c>
      <c r="AK115" s="20"/>
      <c r="AL115" s="20">
        <f t="shared" si="6"/>
        <v>0</v>
      </c>
      <c r="AM115" s="20" t="str">
        <f t="shared" si="7"/>
        <v/>
      </c>
      <c r="AN115" s="92" t="str">
        <f t="shared" si="8"/>
        <v/>
      </c>
      <c r="AQ115" s="2">
        <f t="shared" si="9"/>
        <v>0</v>
      </c>
    </row>
    <row r="116" spans="1:43" ht="15" customHeight="1" x14ac:dyDescent="0.25">
      <c r="A116" s="2" t="s">
        <v>160</v>
      </c>
      <c r="B116" s="2" t="s">
        <v>163</v>
      </c>
      <c r="C116" s="2">
        <v>2014</v>
      </c>
      <c r="D116" s="2" t="s">
        <v>598</v>
      </c>
      <c r="E116" s="2" t="s">
        <v>598</v>
      </c>
      <c r="F116" s="2" t="s">
        <v>598</v>
      </c>
      <c r="G116" s="2" t="s">
        <v>598</v>
      </c>
      <c r="H116" s="2" t="s">
        <v>598</v>
      </c>
      <c r="I116" s="2" t="s">
        <v>598</v>
      </c>
      <c r="J116" s="2" t="s">
        <v>598</v>
      </c>
      <c r="K116" s="2" t="s">
        <v>598</v>
      </c>
      <c r="L116" s="2" t="s">
        <v>598</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J116" s="20">
        <f t="shared" si="5"/>
        <v>0</v>
      </c>
      <c r="AK116" s="20"/>
      <c r="AL116" s="20">
        <f t="shared" si="6"/>
        <v>0</v>
      </c>
      <c r="AM116" s="20" t="str">
        <f t="shared" si="7"/>
        <v/>
      </c>
      <c r="AN116" s="92" t="str">
        <f t="shared" si="8"/>
        <v/>
      </c>
      <c r="AQ116" s="2">
        <f t="shared" si="9"/>
        <v>0</v>
      </c>
    </row>
    <row r="117" spans="1:43" ht="15" customHeight="1" x14ac:dyDescent="0.2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W117" s="2" t="s">
        <v>598</v>
      </c>
      <c r="X117" s="2" t="s">
        <v>598</v>
      </c>
      <c r="Y117" s="2" t="s">
        <v>598</v>
      </c>
      <c r="Z117" s="2" t="s">
        <v>598</v>
      </c>
      <c r="AA117" s="2" t="s">
        <v>598</v>
      </c>
      <c r="AB117" s="2" t="s">
        <v>598</v>
      </c>
      <c r="AC117" s="2" t="s">
        <v>598</v>
      </c>
      <c r="AD117" s="2" t="s">
        <v>598</v>
      </c>
      <c r="AE117" s="2" t="s">
        <v>598</v>
      </c>
      <c r="AF117" s="2" t="s">
        <v>598</v>
      </c>
      <c r="AG117" s="2" t="s">
        <v>598</v>
      </c>
      <c r="AJ117" s="20">
        <f t="shared" si="5"/>
        <v>0</v>
      </c>
      <c r="AK117" s="20"/>
      <c r="AL117" s="20">
        <f t="shared" si="6"/>
        <v>0</v>
      </c>
      <c r="AM117" s="20" t="str">
        <f t="shared" si="7"/>
        <v/>
      </c>
      <c r="AN117" s="92" t="str">
        <f t="shared" si="8"/>
        <v/>
      </c>
      <c r="AQ117" s="2">
        <f t="shared" si="9"/>
        <v>0</v>
      </c>
    </row>
    <row r="118" spans="1:43" ht="15" customHeight="1" x14ac:dyDescent="0.25">
      <c r="A118" s="2" t="s">
        <v>165</v>
      </c>
      <c r="B118" s="2" t="s">
        <v>166</v>
      </c>
      <c r="C118" s="2">
        <v>2014</v>
      </c>
      <c r="D118" s="2">
        <v>169</v>
      </c>
      <c r="E118" s="2">
        <v>31</v>
      </c>
      <c r="F118" s="2" t="s">
        <v>598</v>
      </c>
      <c r="G118" s="2" t="s">
        <v>598</v>
      </c>
      <c r="H118" s="2" t="s">
        <v>598</v>
      </c>
      <c r="I118" s="2">
        <v>212.4</v>
      </c>
      <c r="J118" s="2" t="s">
        <v>598</v>
      </c>
      <c r="K118" s="2" t="s">
        <v>598</v>
      </c>
      <c r="L118" s="2" t="s">
        <v>598</v>
      </c>
      <c r="M118" s="2" t="s">
        <v>598</v>
      </c>
      <c r="N118" s="2" t="s">
        <v>598</v>
      </c>
      <c r="O118" s="2" t="s">
        <v>598</v>
      </c>
      <c r="P118" s="2" t="s">
        <v>598</v>
      </c>
      <c r="Q118" s="2" t="s">
        <v>598</v>
      </c>
      <c r="R118" s="2">
        <v>87.4</v>
      </c>
      <c r="S118" s="2">
        <v>4</v>
      </c>
      <c r="T118" s="2" t="s">
        <v>598</v>
      </c>
      <c r="U118" s="2" t="s">
        <v>598</v>
      </c>
      <c r="V118" s="2" t="s">
        <v>598</v>
      </c>
      <c r="W118" s="2" t="s">
        <v>598</v>
      </c>
      <c r="X118" s="2" t="s">
        <v>598</v>
      </c>
      <c r="Y118" s="2" t="s">
        <v>598</v>
      </c>
      <c r="Z118" s="2" t="s">
        <v>598</v>
      </c>
      <c r="AA118" s="2" t="s">
        <v>598</v>
      </c>
      <c r="AB118" s="2" t="s">
        <v>598</v>
      </c>
      <c r="AC118" s="2" t="s">
        <v>598</v>
      </c>
      <c r="AD118" s="2">
        <v>121</v>
      </c>
      <c r="AE118" s="2" t="s">
        <v>598</v>
      </c>
      <c r="AF118" s="2" t="s">
        <v>598</v>
      </c>
      <c r="AG118" s="2" t="s">
        <v>598</v>
      </c>
      <c r="AJ118" s="20">
        <f t="shared" si="5"/>
        <v>212.4</v>
      </c>
      <c r="AK118" s="20"/>
      <c r="AL118" s="20">
        <f t="shared" si="6"/>
        <v>169</v>
      </c>
      <c r="AM118" s="20">
        <f t="shared" si="7"/>
        <v>31</v>
      </c>
      <c r="AN118" s="92">
        <f t="shared" si="8"/>
        <v>0.94161958568738224</v>
      </c>
      <c r="AQ118" s="2">
        <f t="shared" si="9"/>
        <v>212.4</v>
      </c>
    </row>
    <row r="119" spans="1:43" ht="15" customHeight="1" x14ac:dyDescent="0.25">
      <c r="A119" s="2" t="s">
        <v>167</v>
      </c>
      <c r="B119" s="2" t="s">
        <v>168</v>
      </c>
      <c r="C119" s="2">
        <v>2014</v>
      </c>
      <c r="D119" s="2">
        <v>167</v>
      </c>
      <c r="E119" s="2">
        <v>56.7</v>
      </c>
      <c r="F119" s="2" t="s">
        <v>598</v>
      </c>
      <c r="G119" s="2" t="s">
        <v>598</v>
      </c>
      <c r="H119" s="2" t="s">
        <v>598</v>
      </c>
      <c r="I119" s="2">
        <v>466.63900000000001</v>
      </c>
      <c r="J119" s="2" t="s">
        <v>598</v>
      </c>
      <c r="K119" s="2">
        <v>0.89600000000000002</v>
      </c>
      <c r="L119" s="2" t="s">
        <v>598</v>
      </c>
      <c r="M119" s="2" t="s">
        <v>598</v>
      </c>
      <c r="N119" s="2" t="s">
        <v>598</v>
      </c>
      <c r="O119" s="2" t="s">
        <v>598</v>
      </c>
      <c r="P119" s="2">
        <v>28.893000000000001</v>
      </c>
      <c r="Q119" s="2">
        <v>141.25899999999999</v>
      </c>
      <c r="R119" s="2">
        <v>0</v>
      </c>
      <c r="S119" s="2" t="s">
        <v>598</v>
      </c>
      <c r="T119" s="2" t="s">
        <v>598</v>
      </c>
      <c r="U119" s="2">
        <v>5.67</v>
      </c>
      <c r="V119" s="2" t="s">
        <v>598</v>
      </c>
      <c r="W119" s="2" t="s">
        <v>598</v>
      </c>
      <c r="X119" s="2" t="s">
        <v>598</v>
      </c>
      <c r="Y119" s="2" t="s">
        <v>598</v>
      </c>
      <c r="Z119" s="2">
        <v>104.53</v>
      </c>
      <c r="AA119" s="2" t="s">
        <v>598</v>
      </c>
      <c r="AB119" s="2" t="s">
        <v>598</v>
      </c>
      <c r="AC119" s="2" t="s">
        <v>598</v>
      </c>
      <c r="AD119" s="2" t="s">
        <v>598</v>
      </c>
      <c r="AE119" s="2" t="s">
        <v>598</v>
      </c>
      <c r="AF119" s="2" t="s">
        <v>598</v>
      </c>
      <c r="AG119" s="2">
        <v>185.39099999999999</v>
      </c>
      <c r="AJ119" s="20">
        <f t="shared" si="5"/>
        <v>466.63900000000001</v>
      </c>
      <c r="AK119" s="20"/>
      <c r="AL119" s="20">
        <f t="shared" si="6"/>
        <v>167</v>
      </c>
      <c r="AM119" s="20">
        <f t="shared" si="7"/>
        <v>56.7</v>
      </c>
      <c r="AN119" s="92">
        <f t="shared" si="8"/>
        <v>0.47938556357269752</v>
      </c>
      <c r="AQ119" s="2">
        <f t="shared" si="9"/>
        <v>281.24800000000005</v>
      </c>
    </row>
    <row r="120" spans="1:43" ht="15" customHeight="1" x14ac:dyDescent="0.25">
      <c r="A120" s="2" t="s">
        <v>169</v>
      </c>
      <c r="B120" s="2" t="s">
        <v>170</v>
      </c>
      <c r="C120" s="2">
        <v>2014</v>
      </c>
      <c r="D120" s="2">
        <v>499.88</v>
      </c>
      <c r="E120" s="2">
        <v>268.66800000000001</v>
      </c>
      <c r="F120" s="2" t="s">
        <v>598</v>
      </c>
      <c r="G120" s="2" t="s">
        <v>598</v>
      </c>
      <c r="H120" s="2" t="s">
        <v>598</v>
      </c>
      <c r="I120" s="2">
        <v>919.16099999999994</v>
      </c>
      <c r="J120" s="2" t="s">
        <v>598</v>
      </c>
      <c r="K120" s="2">
        <v>0</v>
      </c>
      <c r="L120" s="2" t="s">
        <v>598</v>
      </c>
      <c r="M120" s="2" t="s">
        <v>598</v>
      </c>
      <c r="N120" s="2">
        <v>606.18700000000001</v>
      </c>
      <c r="O120" s="2" t="s">
        <v>598</v>
      </c>
      <c r="P120" s="2">
        <v>97.186999999999998</v>
      </c>
      <c r="Q120" s="2">
        <v>44.906999999999996</v>
      </c>
      <c r="R120" s="2">
        <v>85.793000000000006</v>
      </c>
      <c r="S120" s="2" t="s">
        <v>598</v>
      </c>
      <c r="T120" s="2" t="s">
        <v>598</v>
      </c>
      <c r="U120" s="2">
        <v>26.14</v>
      </c>
      <c r="V120" s="2" t="s">
        <v>8</v>
      </c>
      <c r="W120" s="2" t="s">
        <v>598</v>
      </c>
      <c r="X120" s="2" t="s">
        <v>598</v>
      </c>
      <c r="Y120" s="2" t="s">
        <v>598</v>
      </c>
      <c r="Z120" s="2" t="s">
        <v>598</v>
      </c>
      <c r="AA120" s="2" t="s">
        <v>598</v>
      </c>
      <c r="AB120" s="2">
        <v>0.85099999999999998</v>
      </c>
      <c r="AC120" s="2" t="s">
        <v>598</v>
      </c>
      <c r="AD120" s="2" t="s">
        <v>598</v>
      </c>
      <c r="AE120" s="2" t="s">
        <v>598</v>
      </c>
      <c r="AF120" s="2" t="s">
        <v>598</v>
      </c>
      <c r="AG120" s="2">
        <v>58.095999999999997</v>
      </c>
      <c r="AJ120" s="20">
        <f t="shared" si="5"/>
        <v>919.16100000000006</v>
      </c>
      <c r="AK120" s="20"/>
      <c r="AL120" s="20">
        <f t="shared" si="6"/>
        <v>499.88</v>
      </c>
      <c r="AM120" s="20">
        <f t="shared" si="7"/>
        <v>268.66800000000001</v>
      </c>
      <c r="AN120" s="92">
        <f t="shared" si="8"/>
        <v>0.83614078491145727</v>
      </c>
      <c r="AQ120" s="2">
        <f t="shared" si="9"/>
        <v>861.06500000000005</v>
      </c>
    </row>
    <row r="121" spans="1:43" ht="15" customHeight="1" x14ac:dyDescent="0.25">
      <c r="A121" s="2" t="s">
        <v>169</v>
      </c>
      <c r="B121" s="2" t="s">
        <v>171</v>
      </c>
      <c r="C121" s="2">
        <v>2014</v>
      </c>
      <c r="D121" s="2">
        <v>100.22199999999999</v>
      </c>
      <c r="E121" s="2">
        <v>13.382</v>
      </c>
      <c r="F121" s="2" t="s">
        <v>598</v>
      </c>
      <c r="G121" s="2" t="s">
        <v>598</v>
      </c>
      <c r="H121" s="2" t="s">
        <v>598</v>
      </c>
      <c r="I121" s="2">
        <v>155.84800000000001</v>
      </c>
      <c r="J121" s="2" t="s">
        <v>598</v>
      </c>
      <c r="K121" s="2" t="s">
        <v>598</v>
      </c>
      <c r="L121" s="2" t="s">
        <v>598</v>
      </c>
      <c r="M121" s="2" t="s">
        <v>598</v>
      </c>
      <c r="N121" s="2" t="s">
        <v>598</v>
      </c>
      <c r="O121" s="2" t="s">
        <v>598</v>
      </c>
      <c r="P121" s="2">
        <v>48.527000000000001</v>
      </c>
      <c r="Q121" s="2">
        <v>22.422999999999998</v>
      </c>
      <c r="R121" s="2">
        <v>42.838000000000001</v>
      </c>
      <c r="S121" s="2" t="s">
        <v>598</v>
      </c>
      <c r="T121" s="2" t="s">
        <v>598</v>
      </c>
      <c r="U121" s="2">
        <v>13.052</v>
      </c>
      <c r="V121" s="2" t="s">
        <v>8</v>
      </c>
      <c r="W121" s="2" t="s">
        <v>598</v>
      </c>
      <c r="X121" s="2" t="s">
        <v>598</v>
      </c>
      <c r="Y121" s="2" t="s">
        <v>598</v>
      </c>
      <c r="Z121" s="2" t="s">
        <v>598</v>
      </c>
      <c r="AA121" s="2" t="s">
        <v>598</v>
      </c>
      <c r="AB121" s="2" t="s">
        <v>598</v>
      </c>
      <c r="AC121" s="2" t="s">
        <v>598</v>
      </c>
      <c r="AD121" s="2" t="s">
        <v>598</v>
      </c>
      <c r="AE121" s="2" t="s">
        <v>598</v>
      </c>
      <c r="AF121" s="2" t="s">
        <v>598</v>
      </c>
      <c r="AG121" s="2">
        <v>29.007999999999999</v>
      </c>
      <c r="AJ121" s="20">
        <f t="shared" si="5"/>
        <v>155.84800000000001</v>
      </c>
      <c r="AK121" s="20"/>
      <c r="AL121" s="20">
        <f t="shared" si="6"/>
        <v>100.22199999999999</v>
      </c>
      <c r="AM121" s="20">
        <f t="shared" si="7"/>
        <v>13.382</v>
      </c>
      <c r="AN121" s="92">
        <f t="shared" si="8"/>
        <v>0.72894101945485335</v>
      </c>
      <c r="AQ121" s="2">
        <f t="shared" si="9"/>
        <v>126.84000000000002</v>
      </c>
    </row>
    <row r="122" spans="1:43" ht="15" customHeight="1" x14ac:dyDescent="0.25">
      <c r="A122" s="2" t="s">
        <v>172</v>
      </c>
      <c r="B122" s="2" t="s">
        <v>173</v>
      </c>
      <c r="C122" s="2">
        <v>2014</v>
      </c>
      <c r="D122" s="2" t="s">
        <v>598</v>
      </c>
      <c r="E122" s="2" t="s">
        <v>598</v>
      </c>
      <c r="F122" s="2" t="s">
        <v>598</v>
      </c>
      <c r="G122" s="2" t="s">
        <v>598</v>
      </c>
      <c r="H122" s="2" t="s">
        <v>598</v>
      </c>
      <c r="I122" s="2" t="s">
        <v>598</v>
      </c>
      <c r="J122" s="2" t="s">
        <v>598</v>
      </c>
      <c r="K122" s="2" t="s">
        <v>598</v>
      </c>
      <c r="L122" s="2" t="s">
        <v>598</v>
      </c>
      <c r="M122" s="2" t="s">
        <v>598</v>
      </c>
      <c r="N122" s="2" t="s">
        <v>598</v>
      </c>
      <c r="O122" s="2" t="s">
        <v>598</v>
      </c>
      <c r="P122" s="2" t="s">
        <v>598</v>
      </c>
      <c r="Q122" s="2" t="s">
        <v>598</v>
      </c>
      <c r="R122" s="2" t="s">
        <v>598</v>
      </c>
      <c r="S122" s="2" t="s">
        <v>598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J122" s="20">
        <f t="shared" si="5"/>
        <v>0</v>
      </c>
      <c r="AK122" s="20"/>
      <c r="AL122" s="20">
        <f t="shared" si="6"/>
        <v>0</v>
      </c>
      <c r="AM122" s="20" t="str">
        <f t="shared" si="7"/>
        <v/>
      </c>
      <c r="AN122" s="92" t="str">
        <f t="shared" si="8"/>
        <v/>
      </c>
      <c r="AQ122" s="2">
        <f t="shared" si="9"/>
        <v>0</v>
      </c>
    </row>
    <row r="123" spans="1:43" ht="15" customHeight="1" x14ac:dyDescent="0.25">
      <c r="A123" s="2" t="s">
        <v>172</v>
      </c>
      <c r="B123" s="2" t="s">
        <v>174</v>
      </c>
      <c r="C123" s="2">
        <v>2014</v>
      </c>
      <c r="D123" s="2" t="s">
        <v>598</v>
      </c>
      <c r="E123" s="2" t="s">
        <v>598</v>
      </c>
      <c r="F123" s="2" t="s">
        <v>598</v>
      </c>
      <c r="G123" s="2" t="s">
        <v>598</v>
      </c>
      <c r="H123" s="2" t="s">
        <v>598</v>
      </c>
      <c r="I123" s="2" t="s">
        <v>598</v>
      </c>
      <c r="J123" s="2" t="s">
        <v>598</v>
      </c>
      <c r="K123" s="2" t="s">
        <v>598</v>
      </c>
      <c r="L123" s="2" t="s">
        <v>598</v>
      </c>
      <c r="M123" s="2" t="s">
        <v>598</v>
      </c>
      <c r="N123" s="2" t="s">
        <v>598</v>
      </c>
      <c r="O123" s="2" t="s">
        <v>598</v>
      </c>
      <c r="P123" s="2" t="s">
        <v>598</v>
      </c>
      <c r="Q123" s="2" t="s">
        <v>598</v>
      </c>
      <c r="R123" s="2" t="s">
        <v>598</v>
      </c>
      <c r="S123" s="2" t="s">
        <v>598</v>
      </c>
      <c r="T123" s="2" t="s">
        <v>598</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J123" s="20">
        <f t="shared" si="5"/>
        <v>0</v>
      </c>
      <c r="AK123" s="20"/>
      <c r="AL123" s="20">
        <f t="shared" si="6"/>
        <v>0</v>
      </c>
      <c r="AM123" s="20" t="str">
        <f t="shared" si="7"/>
        <v/>
      </c>
      <c r="AN123" s="92" t="str">
        <f t="shared" si="8"/>
        <v/>
      </c>
      <c r="AQ123" s="2">
        <f t="shared" si="9"/>
        <v>0</v>
      </c>
    </row>
    <row r="124" spans="1:43" ht="15" customHeight="1" x14ac:dyDescent="0.25">
      <c r="A124" s="2" t="s">
        <v>175</v>
      </c>
      <c r="B124" s="2" t="s">
        <v>176</v>
      </c>
      <c r="C124" s="2">
        <v>2014</v>
      </c>
      <c r="D124" s="2" t="s">
        <v>598</v>
      </c>
      <c r="E124" s="2" t="s">
        <v>598</v>
      </c>
      <c r="F124" s="2" t="s">
        <v>598</v>
      </c>
      <c r="G124" s="2" t="s">
        <v>598</v>
      </c>
      <c r="H124" s="2" t="s">
        <v>598</v>
      </c>
      <c r="I124" s="2" t="s">
        <v>598</v>
      </c>
      <c r="J124" s="2" t="s">
        <v>598</v>
      </c>
      <c r="K124" s="2" t="s">
        <v>598</v>
      </c>
      <c r="L124" s="2" t="s">
        <v>598</v>
      </c>
      <c r="M124" s="2" t="s">
        <v>598</v>
      </c>
      <c r="N124" s="2" t="s">
        <v>598</v>
      </c>
      <c r="O124" s="2" t="s">
        <v>598</v>
      </c>
      <c r="P124" s="2" t="s">
        <v>598</v>
      </c>
      <c r="Q124" s="2" t="s">
        <v>598</v>
      </c>
      <c r="R124" s="2" t="s">
        <v>598</v>
      </c>
      <c r="S124" s="2" t="s">
        <v>598</v>
      </c>
      <c r="T124" s="2" t="s">
        <v>598</v>
      </c>
      <c r="U124" s="2" t="s">
        <v>598</v>
      </c>
      <c r="V124" s="2" t="s">
        <v>598</v>
      </c>
      <c r="W124" s="2" t="s">
        <v>598</v>
      </c>
      <c r="X124" s="2" t="s">
        <v>598</v>
      </c>
      <c r="Y124" s="2" t="s">
        <v>598</v>
      </c>
      <c r="Z124" s="2" t="s">
        <v>598</v>
      </c>
      <c r="AA124" s="2" t="s">
        <v>598</v>
      </c>
      <c r="AB124" s="2" t="s">
        <v>598</v>
      </c>
      <c r="AC124" s="2" t="s">
        <v>598</v>
      </c>
      <c r="AD124" s="2" t="s">
        <v>598</v>
      </c>
      <c r="AE124" s="2" t="s">
        <v>598</v>
      </c>
      <c r="AF124" s="2" t="s">
        <v>598</v>
      </c>
      <c r="AG124" s="2" t="s">
        <v>598</v>
      </c>
      <c r="AJ124" s="20">
        <f t="shared" si="5"/>
        <v>0</v>
      </c>
      <c r="AK124" s="20"/>
      <c r="AL124" s="20">
        <f t="shared" si="6"/>
        <v>0</v>
      </c>
      <c r="AM124" s="20" t="str">
        <f t="shared" si="7"/>
        <v/>
      </c>
      <c r="AN124" s="92" t="str">
        <f t="shared" si="8"/>
        <v/>
      </c>
      <c r="AQ124" s="2">
        <f t="shared" si="9"/>
        <v>0</v>
      </c>
    </row>
    <row r="125" spans="1:43" ht="15" customHeight="1" x14ac:dyDescent="0.25">
      <c r="A125" s="2" t="s">
        <v>177</v>
      </c>
      <c r="B125" s="2" t="s">
        <v>178</v>
      </c>
      <c r="C125" s="2">
        <v>2014</v>
      </c>
      <c r="D125" s="2" t="s">
        <v>598</v>
      </c>
      <c r="E125" s="2" t="s">
        <v>598</v>
      </c>
      <c r="F125" s="2" t="s">
        <v>598</v>
      </c>
      <c r="G125" s="2" t="s">
        <v>598</v>
      </c>
      <c r="H125" s="2" t="s">
        <v>598</v>
      </c>
      <c r="I125" s="2" t="s">
        <v>598</v>
      </c>
      <c r="J125" s="2" t="s">
        <v>598</v>
      </c>
      <c r="K125" s="2" t="s">
        <v>598</v>
      </c>
      <c r="L125" s="2" t="s">
        <v>598</v>
      </c>
      <c r="M125" s="2" t="s">
        <v>598</v>
      </c>
      <c r="N125" s="2" t="s">
        <v>598</v>
      </c>
      <c r="O125" s="2" t="s">
        <v>598</v>
      </c>
      <c r="P125" s="2" t="s">
        <v>598</v>
      </c>
      <c r="Q125" s="2" t="s">
        <v>598</v>
      </c>
      <c r="R125" s="2" t="s">
        <v>598</v>
      </c>
      <c r="S125" s="2" t="s">
        <v>598</v>
      </c>
      <c r="T125" s="2" t="s">
        <v>598</v>
      </c>
      <c r="U125" s="2" t="s">
        <v>598</v>
      </c>
      <c r="V125" s="2" t="s">
        <v>598</v>
      </c>
      <c r="W125" s="2" t="s">
        <v>598</v>
      </c>
      <c r="X125" s="2" t="s">
        <v>598</v>
      </c>
      <c r="Y125" s="2" t="s">
        <v>598</v>
      </c>
      <c r="Z125" s="2" t="s">
        <v>598</v>
      </c>
      <c r="AA125" s="2" t="s">
        <v>598</v>
      </c>
      <c r="AB125" s="2" t="s">
        <v>598</v>
      </c>
      <c r="AC125" s="2" t="s">
        <v>598</v>
      </c>
      <c r="AD125" s="2" t="s">
        <v>598</v>
      </c>
      <c r="AE125" s="2" t="s">
        <v>598</v>
      </c>
      <c r="AF125" s="2" t="s">
        <v>598</v>
      </c>
      <c r="AG125" s="2" t="s">
        <v>598</v>
      </c>
      <c r="AJ125" s="20">
        <f t="shared" si="5"/>
        <v>0</v>
      </c>
      <c r="AK125" s="20"/>
      <c r="AL125" s="20">
        <f t="shared" si="6"/>
        <v>0</v>
      </c>
      <c r="AM125" s="20" t="str">
        <f t="shared" si="7"/>
        <v/>
      </c>
      <c r="AN125" s="92" t="str">
        <f t="shared" si="8"/>
        <v/>
      </c>
      <c r="AQ125" s="2">
        <f t="shared" si="9"/>
        <v>0</v>
      </c>
    </row>
    <row r="126" spans="1:43" ht="15" customHeight="1" x14ac:dyDescent="0.25">
      <c r="A126" s="2" t="s">
        <v>177</v>
      </c>
      <c r="B126" s="2" t="s">
        <v>179</v>
      </c>
      <c r="C126" s="2">
        <v>2014</v>
      </c>
      <c r="D126" s="2" t="s">
        <v>598</v>
      </c>
      <c r="E126" s="2" t="s">
        <v>598</v>
      </c>
      <c r="F126" s="2" t="s">
        <v>598</v>
      </c>
      <c r="G126" s="2" t="s">
        <v>598</v>
      </c>
      <c r="H126" s="2" t="s">
        <v>598</v>
      </c>
      <c r="I126" s="2" t="s">
        <v>598</v>
      </c>
      <c r="J126" s="2" t="s">
        <v>598</v>
      </c>
      <c r="K126" s="2" t="s">
        <v>598</v>
      </c>
      <c r="L126" s="2" t="s">
        <v>598</v>
      </c>
      <c r="M126" s="2" t="s">
        <v>598</v>
      </c>
      <c r="N126" s="2" t="s">
        <v>598</v>
      </c>
      <c r="O126" s="2" t="s">
        <v>598</v>
      </c>
      <c r="P126" s="2" t="s">
        <v>598</v>
      </c>
      <c r="Q126" s="2" t="s">
        <v>598</v>
      </c>
      <c r="R126" s="2" t="s">
        <v>598</v>
      </c>
      <c r="S126" s="2" t="s">
        <v>598</v>
      </c>
      <c r="T126" s="2" t="s">
        <v>598</v>
      </c>
      <c r="U126" s="2" t="s">
        <v>598</v>
      </c>
      <c r="V126" s="2" t="s">
        <v>598</v>
      </c>
      <c r="W126" s="2" t="s">
        <v>598</v>
      </c>
      <c r="X126" s="2" t="s">
        <v>598</v>
      </c>
      <c r="Y126" s="2" t="s">
        <v>598</v>
      </c>
      <c r="Z126" s="2" t="s">
        <v>598</v>
      </c>
      <c r="AA126" s="2" t="s">
        <v>598</v>
      </c>
      <c r="AB126" s="2" t="s">
        <v>598</v>
      </c>
      <c r="AC126" s="2" t="s">
        <v>598</v>
      </c>
      <c r="AD126" s="2" t="s">
        <v>598</v>
      </c>
      <c r="AE126" s="2" t="s">
        <v>598</v>
      </c>
      <c r="AF126" s="2" t="s">
        <v>598</v>
      </c>
      <c r="AG126" s="2" t="s">
        <v>598</v>
      </c>
      <c r="AJ126" s="20">
        <f t="shared" si="5"/>
        <v>0</v>
      </c>
      <c r="AK126" s="20"/>
      <c r="AL126" s="20">
        <f t="shared" si="6"/>
        <v>0</v>
      </c>
      <c r="AM126" s="20" t="str">
        <f t="shared" si="7"/>
        <v/>
      </c>
      <c r="AN126" s="92" t="str">
        <f t="shared" si="8"/>
        <v/>
      </c>
      <c r="AQ126" s="2">
        <f t="shared" si="9"/>
        <v>0</v>
      </c>
    </row>
    <row r="127" spans="1:43" ht="15" customHeight="1" x14ac:dyDescent="0.25">
      <c r="A127" s="2" t="s">
        <v>177</v>
      </c>
      <c r="B127" s="2" t="s">
        <v>180</v>
      </c>
      <c r="C127" s="2">
        <v>2014</v>
      </c>
      <c r="D127" s="2" t="s">
        <v>598</v>
      </c>
      <c r="E127" s="2" t="s">
        <v>598</v>
      </c>
      <c r="F127" s="2" t="s">
        <v>598</v>
      </c>
      <c r="G127" s="2" t="s">
        <v>598</v>
      </c>
      <c r="H127" s="2" t="s">
        <v>598</v>
      </c>
      <c r="I127" s="2" t="s">
        <v>598</v>
      </c>
      <c r="J127" s="2" t="s">
        <v>598</v>
      </c>
      <c r="K127" s="2" t="s">
        <v>598</v>
      </c>
      <c r="L127" s="2" t="s">
        <v>598</v>
      </c>
      <c r="M127" s="2" t="s">
        <v>598</v>
      </c>
      <c r="N127" s="2" t="s">
        <v>598</v>
      </c>
      <c r="O127" s="2" t="s">
        <v>598</v>
      </c>
      <c r="P127" s="2" t="s">
        <v>598</v>
      </c>
      <c r="Q127" s="2" t="s">
        <v>598</v>
      </c>
      <c r="R127" s="2" t="s">
        <v>598</v>
      </c>
      <c r="S127" s="2" t="s">
        <v>598</v>
      </c>
      <c r="T127" s="2" t="s">
        <v>598</v>
      </c>
      <c r="U127" s="2" t="s">
        <v>598</v>
      </c>
      <c r="V127" s="2" t="s">
        <v>598</v>
      </c>
      <c r="W127" s="2" t="s">
        <v>598</v>
      </c>
      <c r="X127" s="2" t="s">
        <v>598</v>
      </c>
      <c r="Y127" s="2" t="s">
        <v>598</v>
      </c>
      <c r="Z127" s="2" t="s">
        <v>598</v>
      </c>
      <c r="AA127" s="2" t="s">
        <v>598</v>
      </c>
      <c r="AB127" s="2" t="s">
        <v>598</v>
      </c>
      <c r="AC127" s="2" t="s">
        <v>598</v>
      </c>
      <c r="AD127" s="2" t="s">
        <v>598</v>
      </c>
      <c r="AE127" s="2" t="s">
        <v>598</v>
      </c>
      <c r="AF127" s="2" t="s">
        <v>598</v>
      </c>
      <c r="AG127" s="2" t="s">
        <v>598</v>
      </c>
      <c r="AJ127" s="20">
        <f t="shared" si="5"/>
        <v>0</v>
      </c>
      <c r="AK127" s="20"/>
      <c r="AL127" s="20">
        <f t="shared" si="6"/>
        <v>0</v>
      </c>
      <c r="AM127" s="20" t="str">
        <f t="shared" si="7"/>
        <v/>
      </c>
      <c r="AN127" s="92" t="str">
        <f t="shared" si="8"/>
        <v/>
      </c>
      <c r="AQ127" s="2">
        <f t="shared" si="9"/>
        <v>0</v>
      </c>
    </row>
    <row r="128" spans="1:43" ht="15" customHeight="1" x14ac:dyDescent="0.25">
      <c r="A128" s="2" t="s">
        <v>181</v>
      </c>
      <c r="B128" s="2" t="s">
        <v>182</v>
      </c>
      <c r="C128" s="2">
        <v>2014</v>
      </c>
      <c r="D128" s="2">
        <v>319</v>
      </c>
      <c r="E128" s="2">
        <v>71.099999999999994</v>
      </c>
      <c r="F128" s="2">
        <v>0</v>
      </c>
      <c r="G128" s="2" t="s">
        <v>598</v>
      </c>
      <c r="H128" s="2" t="s">
        <v>598</v>
      </c>
      <c r="I128" s="2">
        <v>477.18900000000002</v>
      </c>
      <c r="J128" s="2">
        <v>0</v>
      </c>
      <c r="K128" s="2">
        <v>1.9890000000000001</v>
      </c>
      <c r="L128" s="2">
        <v>0</v>
      </c>
      <c r="M128" s="2">
        <v>0</v>
      </c>
      <c r="N128" s="2">
        <v>0</v>
      </c>
      <c r="O128" s="2">
        <v>0</v>
      </c>
      <c r="P128" s="2">
        <v>90.4</v>
      </c>
      <c r="Q128" s="2">
        <v>0</v>
      </c>
      <c r="R128" s="2">
        <v>0</v>
      </c>
      <c r="S128" s="2">
        <v>0</v>
      </c>
      <c r="T128" s="2">
        <v>0</v>
      </c>
      <c r="U128" s="2">
        <v>0</v>
      </c>
      <c r="V128" s="2" t="s">
        <v>8</v>
      </c>
      <c r="W128" s="2">
        <v>0</v>
      </c>
      <c r="X128" s="2">
        <v>0</v>
      </c>
      <c r="Y128" s="2">
        <v>0</v>
      </c>
      <c r="Z128" s="2">
        <v>0</v>
      </c>
      <c r="AA128" s="2">
        <v>0</v>
      </c>
      <c r="AB128" s="2">
        <v>0</v>
      </c>
      <c r="AC128" s="2">
        <v>0</v>
      </c>
      <c r="AD128" s="2">
        <v>0</v>
      </c>
      <c r="AE128" s="2">
        <v>332.8</v>
      </c>
      <c r="AF128" s="2">
        <v>0</v>
      </c>
      <c r="AG128" s="2">
        <v>52</v>
      </c>
      <c r="AJ128" s="20">
        <f t="shared" si="5"/>
        <v>477.18900000000002</v>
      </c>
      <c r="AK128" s="20"/>
      <c r="AL128" s="20">
        <f t="shared" si="6"/>
        <v>319</v>
      </c>
      <c r="AM128" s="20">
        <f t="shared" si="7"/>
        <v>71.099999999999994</v>
      </c>
      <c r="AN128" s="92">
        <f t="shared" si="8"/>
        <v>0.81749579307150833</v>
      </c>
      <c r="AQ128" s="2">
        <f t="shared" si="9"/>
        <v>425.18900000000002</v>
      </c>
    </row>
    <row r="129" spans="1:43" ht="15" customHeight="1" x14ac:dyDescent="0.25">
      <c r="A129" s="2" t="s">
        <v>183</v>
      </c>
      <c r="B129" s="2" t="s">
        <v>184</v>
      </c>
      <c r="C129" s="2">
        <v>2014</v>
      </c>
      <c r="D129" s="2" t="s">
        <v>598</v>
      </c>
      <c r="E129" s="2" t="s">
        <v>598</v>
      </c>
      <c r="F129" s="2" t="s">
        <v>598</v>
      </c>
      <c r="G129" s="2" t="s">
        <v>598</v>
      </c>
      <c r="H129" s="2" t="s">
        <v>598</v>
      </c>
      <c r="I129" s="2" t="s">
        <v>598</v>
      </c>
      <c r="J129" s="2" t="s">
        <v>598</v>
      </c>
      <c r="K129" s="2" t="s">
        <v>598</v>
      </c>
      <c r="L129" s="2" t="s">
        <v>598</v>
      </c>
      <c r="M129" s="2" t="s">
        <v>598</v>
      </c>
      <c r="N129" s="2" t="s">
        <v>598</v>
      </c>
      <c r="O129" s="2" t="s">
        <v>598</v>
      </c>
      <c r="P129" s="2" t="s">
        <v>598</v>
      </c>
      <c r="Q129" s="2" t="s">
        <v>598</v>
      </c>
      <c r="R129" s="2" t="s">
        <v>598</v>
      </c>
      <c r="S129" s="2" t="s">
        <v>598</v>
      </c>
      <c r="T129" s="2" t="s">
        <v>598</v>
      </c>
      <c r="U129" s="2" t="s">
        <v>598</v>
      </c>
      <c r="V129" s="2" t="s">
        <v>598</v>
      </c>
      <c r="W129" s="2" t="s">
        <v>598</v>
      </c>
      <c r="X129" s="2" t="s">
        <v>598</v>
      </c>
      <c r="Y129" s="2" t="s">
        <v>598</v>
      </c>
      <c r="Z129" s="2" t="s">
        <v>598</v>
      </c>
      <c r="AA129" s="2" t="s">
        <v>598</v>
      </c>
      <c r="AB129" s="2" t="s">
        <v>598</v>
      </c>
      <c r="AC129" s="2" t="s">
        <v>598</v>
      </c>
      <c r="AD129" s="2" t="s">
        <v>598</v>
      </c>
      <c r="AE129" s="2" t="s">
        <v>598</v>
      </c>
      <c r="AF129" s="2" t="s">
        <v>598</v>
      </c>
      <c r="AG129" s="2" t="s">
        <v>598</v>
      </c>
      <c r="AJ129" s="20">
        <f t="shared" si="5"/>
        <v>0</v>
      </c>
      <c r="AK129" s="20"/>
      <c r="AL129" s="20">
        <f t="shared" si="6"/>
        <v>0</v>
      </c>
      <c r="AM129" s="20" t="str">
        <f t="shared" si="7"/>
        <v/>
      </c>
      <c r="AN129" s="92" t="str">
        <f t="shared" si="8"/>
        <v/>
      </c>
      <c r="AQ129" s="2">
        <f t="shared" si="9"/>
        <v>0</v>
      </c>
    </row>
    <row r="130" spans="1:43" ht="15" customHeight="1" x14ac:dyDescent="0.25">
      <c r="A130" s="2" t="s">
        <v>185</v>
      </c>
      <c r="B130" s="2" t="s">
        <v>186</v>
      </c>
      <c r="C130" s="2">
        <v>2014</v>
      </c>
      <c r="D130" s="2">
        <v>39.9</v>
      </c>
      <c r="E130" s="2">
        <v>8.4</v>
      </c>
      <c r="F130" s="2" t="s">
        <v>598</v>
      </c>
      <c r="G130" s="2" t="s">
        <v>598</v>
      </c>
      <c r="H130" s="2" t="s">
        <v>598</v>
      </c>
      <c r="I130" s="2">
        <v>66.5</v>
      </c>
      <c r="J130" s="2" t="s">
        <v>598</v>
      </c>
      <c r="K130" s="2" t="s">
        <v>598</v>
      </c>
      <c r="L130" s="2" t="s">
        <v>598</v>
      </c>
      <c r="M130" s="2" t="s">
        <v>598</v>
      </c>
      <c r="N130" s="2" t="s">
        <v>598</v>
      </c>
      <c r="O130" s="2" t="s">
        <v>598</v>
      </c>
      <c r="P130" s="2">
        <v>12</v>
      </c>
      <c r="Q130" s="2">
        <v>12</v>
      </c>
      <c r="R130" s="2">
        <v>18.100000000000001</v>
      </c>
      <c r="S130" s="2">
        <v>18.100000000000001</v>
      </c>
      <c r="T130" s="2" t="s">
        <v>598</v>
      </c>
      <c r="U130" s="2" t="s">
        <v>598</v>
      </c>
      <c r="V130" s="2" t="s">
        <v>8</v>
      </c>
      <c r="W130" s="2" t="s">
        <v>598</v>
      </c>
      <c r="X130" s="2" t="s">
        <v>598</v>
      </c>
      <c r="Y130" s="2" t="s">
        <v>598</v>
      </c>
      <c r="Z130" s="2" t="s">
        <v>598</v>
      </c>
      <c r="AA130" s="2" t="s">
        <v>598</v>
      </c>
      <c r="AB130" s="2" t="s">
        <v>598</v>
      </c>
      <c r="AC130" s="2" t="s">
        <v>598</v>
      </c>
      <c r="AD130" s="2" t="s">
        <v>598</v>
      </c>
      <c r="AE130" s="2" t="s">
        <v>598</v>
      </c>
      <c r="AF130" s="2" t="s">
        <v>598</v>
      </c>
      <c r="AG130" s="2">
        <v>6.3</v>
      </c>
      <c r="AJ130" s="20">
        <f t="shared" si="5"/>
        <v>66.5</v>
      </c>
      <c r="AK130" s="20"/>
      <c r="AL130" s="20">
        <f t="shared" si="6"/>
        <v>39.9</v>
      </c>
      <c r="AM130" s="20">
        <f t="shared" si="7"/>
        <v>8.4</v>
      </c>
      <c r="AN130" s="92">
        <f t="shared" si="8"/>
        <v>0.72631578947368414</v>
      </c>
      <c r="AQ130" s="2">
        <f t="shared" si="9"/>
        <v>60.2</v>
      </c>
    </row>
    <row r="131" spans="1:43" ht="15" customHeight="1" x14ac:dyDescent="0.25">
      <c r="A131" s="2" t="s">
        <v>185</v>
      </c>
      <c r="B131" s="2" t="s">
        <v>187</v>
      </c>
      <c r="C131" s="2">
        <v>2014</v>
      </c>
      <c r="D131" s="2" t="s">
        <v>598</v>
      </c>
      <c r="E131" s="2" t="s">
        <v>598</v>
      </c>
      <c r="F131" s="2" t="s">
        <v>598</v>
      </c>
      <c r="G131" s="2" t="s">
        <v>598</v>
      </c>
      <c r="H131" s="2" t="s">
        <v>598</v>
      </c>
      <c r="I131" s="2" t="s">
        <v>598</v>
      </c>
      <c r="J131" s="2" t="s">
        <v>598</v>
      </c>
      <c r="K131" s="2" t="s">
        <v>598</v>
      </c>
      <c r="L131" s="2" t="s">
        <v>598</v>
      </c>
      <c r="M131" s="2" t="s">
        <v>598</v>
      </c>
      <c r="N131" s="2" t="s">
        <v>598</v>
      </c>
      <c r="O131" s="2" t="s">
        <v>598</v>
      </c>
      <c r="P131" s="2" t="s">
        <v>598</v>
      </c>
      <c r="Q131" s="2" t="s">
        <v>598</v>
      </c>
      <c r="R131" s="2" t="s">
        <v>598</v>
      </c>
      <c r="S131" s="2" t="s">
        <v>598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J131" s="20">
        <f t="shared" ref="AJ131:AJ194" si="10">SUMPRODUCT(J131:AG131)</f>
        <v>0</v>
      </c>
      <c r="AK131" s="20"/>
      <c r="AL131" s="20">
        <f t="shared" ref="AL131:AL194" si="11">IFERROR(D131/1,0)</f>
        <v>0</v>
      </c>
      <c r="AM131" s="20" t="str">
        <f t="shared" ref="AM131:AM194" si="12">IFERROR(E131/1,"")</f>
        <v/>
      </c>
      <c r="AN131" s="92" t="str">
        <f t="shared" ref="AN131:AN194" si="13">IFERROR((AL131+AM131)/AJ131,"")</f>
        <v/>
      </c>
      <c r="AQ131" s="2">
        <f t="shared" ref="AQ131:AQ194" si="14">AJ131-IFERROR(AG131/1,0)</f>
        <v>0</v>
      </c>
    </row>
    <row r="132" spans="1:43" ht="15" customHeight="1" x14ac:dyDescent="0.25">
      <c r="A132" s="2" t="s">
        <v>185</v>
      </c>
      <c r="B132" s="2" t="s">
        <v>188</v>
      </c>
      <c r="C132" s="2">
        <v>2014</v>
      </c>
      <c r="D132" s="2" t="s">
        <v>598</v>
      </c>
      <c r="E132" s="2" t="s">
        <v>598</v>
      </c>
      <c r="F132" s="2" t="s">
        <v>598</v>
      </c>
      <c r="G132" s="2" t="s">
        <v>598</v>
      </c>
      <c r="H132" s="2" t="s">
        <v>598</v>
      </c>
      <c r="I132" s="2" t="s">
        <v>598</v>
      </c>
      <c r="J132" s="2" t="s">
        <v>598</v>
      </c>
      <c r="K132" s="2" t="s">
        <v>598</v>
      </c>
      <c r="L132" s="2" t="s">
        <v>598</v>
      </c>
      <c r="M132" s="2" t="s">
        <v>598</v>
      </c>
      <c r="N132" s="2" t="s">
        <v>598</v>
      </c>
      <c r="O132" s="2" t="s">
        <v>598</v>
      </c>
      <c r="P132" s="2" t="s">
        <v>598</v>
      </c>
      <c r="Q132" s="2" t="s">
        <v>598</v>
      </c>
      <c r="R132" s="2" t="s">
        <v>598</v>
      </c>
      <c r="S132" s="2" t="s">
        <v>598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J132" s="20">
        <f t="shared" si="10"/>
        <v>0</v>
      </c>
      <c r="AK132" s="20"/>
      <c r="AL132" s="20">
        <f t="shared" si="11"/>
        <v>0</v>
      </c>
      <c r="AM132" s="20" t="str">
        <f t="shared" si="12"/>
        <v/>
      </c>
      <c r="AN132" s="92" t="str">
        <f t="shared" si="13"/>
        <v/>
      </c>
      <c r="AQ132" s="2">
        <f t="shared" si="14"/>
        <v>0</v>
      </c>
    </row>
    <row r="133" spans="1:43" ht="15" customHeight="1" x14ac:dyDescent="0.25">
      <c r="A133" s="2" t="s">
        <v>185</v>
      </c>
      <c r="B133" s="2" t="s">
        <v>189</v>
      </c>
      <c r="C133" s="2">
        <v>2014</v>
      </c>
      <c r="D133" s="2">
        <v>37.700000000000003</v>
      </c>
      <c r="E133" s="2">
        <v>7.1</v>
      </c>
      <c r="F133" s="2" t="s">
        <v>598</v>
      </c>
      <c r="G133" s="2" t="s">
        <v>598</v>
      </c>
      <c r="H133" s="2" t="s">
        <v>598</v>
      </c>
      <c r="I133" s="2">
        <v>44.6</v>
      </c>
      <c r="J133" s="2" t="s">
        <v>598</v>
      </c>
      <c r="K133" s="2" t="s">
        <v>598</v>
      </c>
      <c r="L133" s="2" t="s">
        <v>598</v>
      </c>
      <c r="M133" s="2" t="s">
        <v>598</v>
      </c>
      <c r="N133" s="2" t="s">
        <v>598</v>
      </c>
      <c r="O133" s="2" t="s">
        <v>598</v>
      </c>
      <c r="P133" s="2">
        <v>8.9</v>
      </c>
      <c r="Q133" s="2">
        <v>8.9</v>
      </c>
      <c r="R133" s="2">
        <v>13.4</v>
      </c>
      <c r="S133" s="2">
        <v>13.4</v>
      </c>
      <c r="T133" s="2" t="s">
        <v>598</v>
      </c>
      <c r="U133" s="2" t="s">
        <v>598</v>
      </c>
      <c r="V133" s="2" t="s">
        <v>8</v>
      </c>
      <c r="W133" s="2" t="s">
        <v>598</v>
      </c>
      <c r="X133" s="2" t="s">
        <v>598</v>
      </c>
      <c r="Y133" s="2" t="s">
        <v>598</v>
      </c>
      <c r="Z133" s="2" t="s">
        <v>598</v>
      </c>
      <c r="AA133" s="2" t="s">
        <v>598</v>
      </c>
      <c r="AB133" s="2" t="s">
        <v>598</v>
      </c>
      <c r="AC133" s="2" t="s">
        <v>598</v>
      </c>
      <c r="AD133" s="2" t="s">
        <v>598</v>
      </c>
      <c r="AE133" s="2" t="s">
        <v>598</v>
      </c>
      <c r="AF133" s="2" t="s">
        <v>598</v>
      </c>
      <c r="AG133" s="2" t="s">
        <v>598</v>
      </c>
      <c r="AJ133" s="20">
        <f t="shared" si="10"/>
        <v>44.6</v>
      </c>
      <c r="AK133" s="20"/>
      <c r="AL133" s="20">
        <f t="shared" si="11"/>
        <v>37.700000000000003</v>
      </c>
      <c r="AM133" s="20">
        <f t="shared" si="12"/>
        <v>7.1</v>
      </c>
      <c r="AN133" s="92">
        <f t="shared" si="13"/>
        <v>1.0044843049327354</v>
      </c>
      <c r="AQ133" s="2">
        <f t="shared" si="14"/>
        <v>44.6</v>
      </c>
    </row>
    <row r="134" spans="1:43" ht="15" customHeight="1" x14ac:dyDescent="0.25">
      <c r="A134" s="2" t="s">
        <v>190</v>
      </c>
      <c r="B134" s="2" t="s">
        <v>191</v>
      </c>
      <c r="C134" s="2">
        <v>2014</v>
      </c>
      <c r="D134" s="2" t="s">
        <v>598</v>
      </c>
      <c r="E134" s="2" t="s">
        <v>598</v>
      </c>
      <c r="F134" s="2" t="s">
        <v>598</v>
      </c>
      <c r="G134" s="2" t="s">
        <v>598</v>
      </c>
      <c r="H134" s="2" t="s">
        <v>598</v>
      </c>
      <c r="I134" s="2" t="s">
        <v>598</v>
      </c>
      <c r="J134" s="2" t="s">
        <v>598</v>
      </c>
      <c r="K134" s="2" t="s">
        <v>598</v>
      </c>
      <c r="L134" s="2" t="s">
        <v>598</v>
      </c>
      <c r="M134" s="2" t="s">
        <v>598</v>
      </c>
      <c r="N134" s="2" t="s">
        <v>598</v>
      </c>
      <c r="O134" s="2" t="s">
        <v>598</v>
      </c>
      <c r="P134" s="2" t="s">
        <v>598</v>
      </c>
      <c r="Q134" s="2" t="s">
        <v>598</v>
      </c>
      <c r="R134" s="2" t="s">
        <v>598</v>
      </c>
      <c r="S134" s="2" t="s">
        <v>598</v>
      </c>
      <c r="T134" s="2" t="s">
        <v>598</v>
      </c>
      <c r="U134" s="2" t="s">
        <v>598</v>
      </c>
      <c r="V134" s="2" t="s">
        <v>598</v>
      </c>
      <c r="W134" s="2" t="s">
        <v>598</v>
      </c>
      <c r="X134" s="2" t="s">
        <v>598</v>
      </c>
      <c r="Y134" s="2" t="s">
        <v>598</v>
      </c>
      <c r="Z134" s="2" t="s">
        <v>598</v>
      </c>
      <c r="AA134" s="2" t="s">
        <v>598</v>
      </c>
      <c r="AB134" s="2" t="s">
        <v>598</v>
      </c>
      <c r="AC134" s="2" t="s">
        <v>598</v>
      </c>
      <c r="AD134" s="2" t="s">
        <v>598</v>
      </c>
      <c r="AE134" s="2" t="s">
        <v>598</v>
      </c>
      <c r="AF134" s="2" t="s">
        <v>598</v>
      </c>
      <c r="AG134" s="2" t="s">
        <v>598</v>
      </c>
      <c r="AJ134" s="20">
        <f t="shared" si="10"/>
        <v>0</v>
      </c>
      <c r="AK134" s="20"/>
      <c r="AL134" s="20">
        <f t="shared" si="11"/>
        <v>0</v>
      </c>
      <c r="AM134" s="20" t="str">
        <f t="shared" si="12"/>
        <v/>
      </c>
      <c r="AN134" s="92" t="str">
        <f t="shared" si="13"/>
        <v/>
      </c>
      <c r="AQ134" s="2">
        <f t="shared" si="14"/>
        <v>0</v>
      </c>
    </row>
    <row r="135" spans="1:43" ht="15" customHeight="1" x14ac:dyDescent="0.25">
      <c r="A135" s="2" t="s">
        <v>192</v>
      </c>
      <c r="B135" s="2" t="s">
        <v>193</v>
      </c>
      <c r="C135" s="2">
        <v>2014</v>
      </c>
      <c r="D135" s="2">
        <v>133.9</v>
      </c>
      <c r="E135" s="2">
        <v>33.299999999999997</v>
      </c>
      <c r="F135" s="2" t="s">
        <v>598</v>
      </c>
      <c r="G135" s="2" t="s">
        <v>598</v>
      </c>
      <c r="H135" s="2" t="s">
        <v>598</v>
      </c>
      <c r="I135" s="2">
        <v>198.3</v>
      </c>
      <c r="J135" s="2" t="s">
        <v>598</v>
      </c>
      <c r="K135" s="2" t="s">
        <v>598</v>
      </c>
      <c r="L135" s="2" t="s">
        <v>598</v>
      </c>
      <c r="M135" s="2" t="s">
        <v>598</v>
      </c>
      <c r="N135" s="2" t="s">
        <v>598</v>
      </c>
      <c r="O135" s="2" t="s">
        <v>598</v>
      </c>
      <c r="P135" s="2">
        <v>48.9</v>
      </c>
      <c r="Q135" s="2">
        <v>44</v>
      </c>
      <c r="R135" s="2">
        <v>36.299999999999997</v>
      </c>
      <c r="S135" s="2">
        <v>18.600000000000001</v>
      </c>
      <c r="T135" s="2" t="s">
        <v>598</v>
      </c>
      <c r="U135" s="2">
        <v>0</v>
      </c>
      <c r="V135" s="2" t="s">
        <v>8</v>
      </c>
      <c r="W135" s="2" t="s">
        <v>598</v>
      </c>
      <c r="X135" s="2" t="s">
        <v>598</v>
      </c>
      <c r="Y135" s="2" t="s">
        <v>598</v>
      </c>
      <c r="Z135" s="2" t="s">
        <v>598</v>
      </c>
      <c r="AA135" s="2" t="s">
        <v>598</v>
      </c>
      <c r="AB135" s="2" t="s">
        <v>598</v>
      </c>
      <c r="AC135" s="2" t="s">
        <v>598</v>
      </c>
      <c r="AD135" s="2">
        <v>17.600000000000001</v>
      </c>
      <c r="AE135" s="2" t="s">
        <v>598</v>
      </c>
      <c r="AF135" s="2" t="s">
        <v>598</v>
      </c>
      <c r="AG135" s="2">
        <v>32.9</v>
      </c>
      <c r="AJ135" s="20">
        <f t="shared" si="10"/>
        <v>198.29999999999998</v>
      </c>
      <c r="AK135" s="20"/>
      <c r="AL135" s="20">
        <f t="shared" si="11"/>
        <v>133.9</v>
      </c>
      <c r="AM135" s="20">
        <f t="shared" si="12"/>
        <v>33.299999999999997</v>
      </c>
      <c r="AN135" s="92">
        <f t="shared" si="13"/>
        <v>0.84316691880988404</v>
      </c>
      <c r="AQ135" s="2">
        <f t="shared" si="14"/>
        <v>165.39999999999998</v>
      </c>
    </row>
    <row r="136" spans="1:43" ht="15" customHeight="1" x14ac:dyDescent="0.25">
      <c r="A136" s="2" t="s">
        <v>194</v>
      </c>
      <c r="B136" s="2" t="s">
        <v>195</v>
      </c>
      <c r="C136" s="2">
        <v>2014</v>
      </c>
      <c r="D136" s="2">
        <v>104.3</v>
      </c>
      <c r="E136" s="2">
        <v>9.1</v>
      </c>
      <c r="F136" s="2" t="s">
        <v>598</v>
      </c>
      <c r="G136" s="2" t="s">
        <v>634</v>
      </c>
      <c r="H136" s="2">
        <v>10.43</v>
      </c>
      <c r="I136" s="2">
        <v>141.38</v>
      </c>
      <c r="J136" s="2" t="s">
        <v>598</v>
      </c>
      <c r="K136" s="2">
        <v>0.68</v>
      </c>
      <c r="L136" s="2" t="s">
        <v>598</v>
      </c>
      <c r="M136" s="2" t="s">
        <v>598</v>
      </c>
      <c r="N136" s="2" t="s">
        <v>598</v>
      </c>
      <c r="O136" s="2" t="s">
        <v>598</v>
      </c>
      <c r="P136" s="2" t="s">
        <v>598</v>
      </c>
      <c r="Q136" s="2" t="s">
        <v>598</v>
      </c>
      <c r="R136" s="2" t="s">
        <v>598</v>
      </c>
      <c r="S136" s="2" t="s">
        <v>598</v>
      </c>
      <c r="T136" s="2" t="s">
        <v>598</v>
      </c>
      <c r="U136" s="2" t="s">
        <v>598</v>
      </c>
      <c r="V136" s="2" t="s">
        <v>598</v>
      </c>
      <c r="W136" s="2" t="s">
        <v>598</v>
      </c>
      <c r="X136" s="2" t="s">
        <v>598</v>
      </c>
      <c r="Y136" s="2" t="s">
        <v>598</v>
      </c>
      <c r="Z136" s="2" t="s">
        <v>598</v>
      </c>
      <c r="AA136" s="2" t="s">
        <v>598</v>
      </c>
      <c r="AB136" s="2" t="s">
        <v>598</v>
      </c>
      <c r="AC136" s="2" t="s">
        <v>598</v>
      </c>
      <c r="AD136" s="2" t="s">
        <v>598</v>
      </c>
      <c r="AE136" s="2">
        <v>140.69999999999999</v>
      </c>
      <c r="AF136" s="2" t="s">
        <v>598</v>
      </c>
      <c r="AG136" s="2" t="s">
        <v>598</v>
      </c>
      <c r="AJ136" s="20">
        <f t="shared" si="10"/>
        <v>141.38</v>
      </c>
      <c r="AK136" s="20"/>
      <c r="AL136" s="20">
        <f t="shared" si="11"/>
        <v>104.3</v>
      </c>
      <c r="AM136" s="20">
        <f t="shared" si="12"/>
        <v>9.1</v>
      </c>
      <c r="AN136" s="92">
        <f t="shared" si="13"/>
        <v>0.8020936483236667</v>
      </c>
      <c r="AQ136" s="2">
        <f t="shared" si="14"/>
        <v>141.38</v>
      </c>
    </row>
    <row r="137" spans="1:43" ht="15" customHeight="1" x14ac:dyDescent="0.25">
      <c r="A137" s="2" t="s">
        <v>194</v>
      </c>
      <c r="B137" s="2" t="s">
        <v>196</v>
      </c>
      <c r="C137" s="2">
        <v>2014</v>
      </c>
      <c r="D137" s="2" t="s">
        <v>598</v>
      </c>
      <c r="E137" s="2" t="s">
        <v>598</v>
      </c>
      <c r="F137" s="2" t="s">
        <v>598</v>
      </c>
      <c r="G137" s="2" t="s">
        <v>598</v>
      </c>
      <c r="H137" s="2" t="s">
        <v>598</v>
      </c>
      <c r="I137" s="2" t="s">
        <v>598</v>
      </c>
      <c r="J137" s="2" t="s">
        <v>598</v>
      </c>
      <c r="K137" s="2" t="s">
        <v>598</v>
      </c>
      <c r="L137" s="2" t="s">
        <v>598</v>
      </c>
      <c r="M137" s="2" t="s">
        <v>598</v>
      </c>
      <c r="N137" s="2" t="s">
        <v>598</v>
      </c>
      <c r="O137" s="2" t="s">
        <v>598</v>
      </c>
      <c r="P137" s="2" t="s">
        <v>598</v>
      </c>
      <c r="Q137" s="2" t="s">
        <v>598</v>
      </c>
      <c r="R137" s="2" t="s">
        <v>598</v>
      </c>
      <c r="S137" s="2" t="s">
        <v>598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J137" s="20">
        <f t="shared" si="10"/>
        <v>0</v>
      </c>
      <c r="AK137" s="20"/>
      <c r="AL137" s="20">
        <f t="shared" si="11"/>
        <v>0</v>
      </c>
      <c r="AM137" s="20" t="str">
        <f t="shared" si="12"/>
        <v/>
      </c>
      <c r="AN137" s="92" t="str">
        <f t="shared" si="13"/>
        <v/>
      </c>
      <c r="AQ137" s="2">
        <f t="shared" si="14"/>
        <v>0</v>
      </c>
    </row>
    <row r="138" spans="1:43" ht="15" customHeight="1" x14ac:dyDescent="0.25">
      <c r="A138" s="2" t="s">
        <v>197</v>
      </c>
      <c r="B138" s="2" t="s">
        <v>198</v>
      </c>
      <c r="C138" s="2">
        <v>2014</v>
      </c>
      <c r="D138" s="2" t="s">
        <v>598</v>
      </c>
      <c r="E138" s="2" t="s">
        <v>598</v>
      </c>
      <c r="F138" s="2" t="s">
        <v>598</v>
      </c>
      <c r="G138" s="2" t="s">
        <v>598</v>
      </c>
      <c r="H138" s="2" t="s">
        <v>598</v>
      </c>
      <c r="I138" s="2" t="s">
        <v>598</v>
      </c>
      <c r="J138" s="2" t="s">
        <v>598</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t="s">
        <v>598</v>
      </c>
      <c r="Z138" s="2" t="s">
        <v>598</v>
      </c>
      <c r="AA138" s="2" t="s">
        <v>598</v>
      </c>
      <c r="AB138" s="2" t="s">
        <v>598</v>
      </c>
      <c r="AC138" s="2" t="s">
        <v>598</v>
      </c>
      <c r="AD138" s="2" t="s">
        <v>598</v>
      </c>
      <c r="AE138" s="2" t="s">
        <v>598</v>
      </c>
      <c r="AF138" s="2" t="s">
        <v>598</v>
      </c>
      <c r="AG138" s="2" t="s">
        <v>598</v>
      </c>
      <c r="AJ138" s="20">
        <f t="shared" si="10"/>
        <v>0</v>
      </c>
      <c r="AK138" s="20"/>
      <c r="AL138" s="20">
        <f t="shared" si="11"/>
        <v>0</v>
      </c>
      <c r="AM138" s="20" t="str">
        <f t="shared" si="12"/>
        <v/>
      </c>
      <c r="AN138" s="92" t="str">
        <f t="shared" si="13"/>
        <v/>
      </c>
      <c r="AQ138" s="2">
        <f t="shared" si="14"/>
        <v>0</v>
      </c>
    </row>
    <row r="139" spans="1:43" ht="15" customHeight="1" x14ac:dyDescent="0.25">
      <c r="A139" s="2" t="s">
        <v>199</v>
      </c>
      <c r="B139" s="2" t="s">
        <v>200</v>
      </c>
      <c r="C139" s="2">
        <v>2014</v>
      </c>
      <c r="D139" s="2" t="s">
        <v>598</v>
      </c>
      <c r="E139" s="2" t="s">
        <v>598</v>
      </c>
      <c r="F139" s="2" t="s">
        <v>598</v>
      </c>
      <c r="G139" s="2" t="s">
        <v>598</v>
      </c>
      <c r="H139" s="2" t="s">
        <v>598</v>
      </c>
      <c r="I139" s="2" t="s">
        <v>598</v>
      </c>
      <c r="J139" s="2" t="s">
        <v>598</v>
      </c>
      <c r="K139" s="2" t="s">
        <v>598</v>
      </c>
      <c r="L139" s="2" t="s">
        <v>598</v>
      </c>
      <c r="M139" s="2" t="s">
        <v>598</v>
      </c>
      <c r="N139" s="2" t="s">
        <v>598</v>
      </c>
      <c r="O139" s="2" t="s">
        <v>598</v>
      </c>
      <c r="P139" s="2" t="s">
        <v>598</v>
      </c>
      <c r="Q139" s="2" t="s">
        <v>598</v>
      </c>
      <c r="R139" s="2" t="s">
        <v>598</v>
      </c>
      <c r="S139" s="2" t="s">
        <v>598</v>
      </c>
      <c r="T139" s="2" t="s">
        <v>598</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J139" s="20">
        <f t="shared" si="10"/>
        <v>0</v>
      </c>
      <c r="AK139" s="20"/>
      <c r="AL139" s="20">
        <f t="shared" si="11"/>
        <v>0</v>
      </c>
      <c r="AM139" s="20" t="str">
        <f t="shared" si="12"/>
        <v/>
      </c>
      <c r="AN139" s="92" t="str">
        <f t="shared" si="13"/>
        <v/>
      </c>
      <c r="AQ139" s="2">
        <f t="shared" si="14"/>
        <v>0</v>
      </c>
    </row>
    <row r="140" spans="1:43"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J140" s="20">
        <f t="shared" si="10"/>
        <v>0</v>
      </c>
      <c r="AK140" s="20"/>
      <c r="AL140" s="20">
        <f t="shared" si="11"/>
        <v>0</v>
      </c>
      <c r="AM140" s="20" t="str">
        <f t="shared" si="12"/>
        <v/>
      </c>
      <c r="AN140" s="92" t="str">
        <f t="shared" si="13"/>
        <v/>
      </c>
      <c r="AQ140" s="2">
        <f t="shared" si="14"/>
        <v>0</v>
      </c>
    </row>
    <row r="141" spans="1:43" ht="15" customHeight="1" x14ac:dyDescent="0.25">
      <c r="A141" s="2" t="s">
        <v>201</v>
      </c>
      <c r="B141" s="2" t="s">
        <v>203</v>
      </c>
      <c r="C141" s="2">
        <v>2014</v>
      </c>
      <c r="D141" s="2" t="s">
        <v>598</v>
      </c>
      <c r="E141" s="2" t="s">
        <v>598</v>
      </c>
      <c r="F141" s="2" t="s">
        <v>598</v>
      </c>
      <c r="G141" s="2" t="s">
        <v>598</v>
      </c>
      <c r="H141" s="2" t="s">
        <v>598</v>
      </c>
      <c r="I141" s="2" t="s">
        <v>598</v>
      </c>
      <c r="J141" s="2" t="s">
        <v>598</v>
      </c>
      <c r="K141" s="2" t="s">
        <v>598</v>
      </c>
      <c r="L141" s="2" t="s">
        <v>598</v>
      </c>
      <c r="M141" s="2" t="s">
        <v>598</v>
      </c>
      <c r="N141" s="2" t="s">
        <v>598</v>
      </c>
      <c r="O141" s="2" t="s">
        <v>598</v>
      </c>
      <c r="P141" s="2" t="s">
        <v>598</v>
      </c>
      <c r="Q141" s="2" t="s">
        <v>598</v>
      </c>
      <c r="R141" s="2" t="s">
        <v>598</v>
      </c>
      <c r="S141" s="2" t="s">
        <v>598</v>
      </c>
      <c r="T141" s="2" t="s">
        <v>598</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J141" s="20">
        <f t="shared" si="10"/>
        <v>0</v>
      </c>
      <c r="AK141" s="20"/>
      <c r="AL141" s="20">
        <f t="shared" si="11"/>
        <v>0</v>
      </c>
      <c r="AM141" s="20" t="str">
        <f t="shared" si="12"/>
        <v/>
      </c>
      <c r="AN141" s="92" t="str">
        <f t="shared" si="13"/>
        <v/>
      </c>
      <c r="AQ141" s="2">
        <f t="shared" si="14"/>
        <v>0</v>
      </c>
    </row>
    <row r="142" spans="1:43" ht="15" customHeight="1" x14ac:dyDescent="0.25">
      <c r="A142" s="2" t="s">
        <v>201</v>
      </c>
      <c r="B142" s="2" t="s">
        <v>204</v>
      </c>
      <c r="C142" s="2">
        <v>2014</v>
      </c>
      <c r="D142" s="2" t="s">
        <v>598</v>
      </c>
      <c r="E142" s="2" t="s">
        <v>598</v>
      </c>
      <c r="F142" s="2" t="s">
        <v>598</v>
      </c>
      <c r="G142" s="2" t="s">
        <v>598</v>
      </c>
      <c r="H142" s="2" t="s">
        <v>598</v>
      </c>
      <c r="I142" s="2" t="s">
        <v>598</v>
      </c>
      <c r="J142" s="2" t="s">
        <v>598</v>
      </c>
      <c r="K142" s="2" t="s">
        <v>598</v>
      </c>
      <c r="L142" s="2" t="s">
        <v>598</v>
      </c>
      <c r="M142" s="2" t="s">
        <v>598</v>
      </c>
      <c r="N142" s="2" t="s">
        <v>598</v>
      </c>
      <c r="O142" s="2" t="s">
        <v>598</v>
      </c>
      <c r="P142" s="2" t="s">
        <v>598</v>
      </c>
      <c r="Q142" s="2" t="s">
        <v>598</v>
      </c>
      <c r="R142" s="2" t="s">
        <v>598</v>
      </c>
      <c r="S142" s="2" t="s">
        <v>598</v>
      </c>
      <c r="T142" s="2" t="s">
        <v>598</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J142" s="20">
        <f t="shared" si="10"/>
        <v>0</v>
      </c>
      <c r="AK142" s="20"/>
      <c r="AL142" s="20">
        <f t="shared" si="11"/>
        <v>0</v>
      </c>
      <c r="AM142" s="20" t="str">
        <f t="shared" si="12"/>
        <v/>
      </c>
      <c r="AN142" s="92" t="str">
        <f t="shared" si="13"/>
        <v/>
      </c>
      <c r="AQ142" s="2">
        <f t="shared" si="14"/>
        <v>0</v>
      </c>
    </row>
    <row r="143" spans="1:43" ht="15" customHeight="1" x14ac:dyDescent="0.25">
      <c r="A143" s="2" t="s">
        <v>201</v>
      </c>
      <c r="B143" s="2" t="s">
        <v>205</v>
      </c>
      <c r="C143" s="2">
        <v>2014</v>
      </c>
      <c r="D143" s="2">
        <v>412</v>
      </c>
      <c r="E143" s="2">
        <v>189</v>
      </c>
      <c r="F143" s="2" t="s">
        <v>598</v>
      </c>
      <c r="G143" s="2" t="s">
        <v>598</v>
      </c>
      <c r="H143" s="2" t="s">
        <v>598</v>
      </c>
      <c r="I143" s="2">
        <v>806</v>
      </c>
      <c r="J143" s="2" t="s">
        <v>598</v>
      </c>
      <c r="K143" s="2" t="s">
        <v>598</v>
      </c>
      <c r="L143" s="2" t="s">
        <v>598</v>
      </c>
      <c r="M143" s="2" t="s">
        <v>598</v>
      </c>
      <c r="N143" s="2" t="s">
        <v>598</v>
      </c>
      <c r="O143" s="2" t="s">
        <v>598</v>
      </c>
      <c r="P143" s="2">
        <v>51</v>
      </c>
      <c r="Q143" s="2">
        <v>93</v>
      </c>
      <c r="R143" s="2">
        <v>24</v>
      </c>
      <c r="S143" s="2">
        <v>72</v>
      </c>
      <c r="T143" s="2" t="s">
        <v>598</v>
      </c>
      <c r="U143" s="2">
        <v>283</v>
      </c>
      <c r="V143" s="2" t="s">
        <v>8</v>
      </c>
      <c r="W143" s="2">
        <v>0</v>
      </c>
      <c r="X143" s="2">
        <v>0</v>
      </c>
      <c r="Y143" s="2">
        <v>0</v>
      </c>
      <c r="Z143" s="2">
        <v>115</v>
      </c>
      <c r="AA143" s="2">
        <v>0</v>
      </c>
      <c r="AB143" s="2">
        <v>0</v>
      </c>
      <c r="AC143" s="2">
        <v>0</v>
      </c>
      <c r="AD143" s="2">
        <v>50</v>
      </c>
      <c r="AE143" s="2" t="s">
        <v>598</v>
      </c>
      <c r="AF143" s="2" t="s">
        <v>598</v>
      </c>
      <c r="AG143" s="2">
        <v>118</v>
      </c>
      <c r="AJ143" s="20">
        <f t="shared" si="10"/>
        <v>806</v>
      </c>
      <c r="AK143" s="20"/>
      <c r="AL143" s="20">
        <f t="shared" si="11"/>
        <v>412</v>
      </c>
      <c r="AM143" s="20">
        <f t="shared" si="12"/>
        <v>189</v>
      </c>
      <c r="AN143" s="92">
        <f t="shared" si="13"/>
        <v>0.74565756823821339</v>
      </c>
      <c r="AQ143" s="2">
        <f t="shared" si="14"/>
        <v>688</v>
      </c>
    </row>
    <row r="144" spans="1:43" ht="15" customHeight="1" x14ac:dyDescent="0.25">
      <c r="A144" s="2" t="s">
        <v>206</v>
      </c>
      <c r="B144" s="2" t="s">
        <v>207</v>
      </c>
      <c r="C144" s="2">
        <v>2014</v>
      </c>
      <c r="D144" s="2" t="s">
        <v>598</v>
      </c>
      <c r="E144" s="2" t="s">
        <v>598</v>
      </c>
      <c r="F144" s="2" t="s">
        <v>598</v>
      </c>
      <c r="G144" s="2" t="s">
        <v>598</v>
      </c>
      <c r="H144" s="2" t="s">
        <v>598</v>
      </c>
      <c r="I144" s="2" t="s">
        <v>598</v>
      </c>
      <c r="J144" s="2" t="s">
        <v>598</v>
      </c>
      <c r="K144" s="2" t="s">
        <v>598</v>
      </c>
      <c r="L144" s="2" t="s">
        <v>598</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J144" s="20">
        <f t="shared" si="10"/>
        <v>0</v>
      </c>
      <c r="AK144" s="20"/>
      <c r="AL144" s="20">
        <f t="shared" si="11"/>
        <v>0</v>
      </c>
      <c r="AM144" s="20" t="str">
        <f t="shared" si="12"/>
        <v/>
      </c>
      <c r="AN144" s="92" t="str">
        <f t="shared" si="13"/>
        <v/>
      </c>
      <c r="AQ144" s="2">
        <f t="shared" si="14"/>
        <v>0</v>
      </c>
    </row>
    <row r="145" spans="1:43"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J145" s="20">
        <f t="shared" si="10"/>
        <v>0</v>
      </c>
      <c r="AK145" s="20"/>
      <c r="AL145" s="20">
        <f t="shared" si="11"/>
        <v>0</v>
      </c>
      <c r="AM145" s="20" t="str">
        <f t="shared" si="12"/>
        <v/>
      </c>
      <c r="AN145" s="92" t="str">
        <f t="shared" si="13"/>
        <v/>
      </c>
      <c r="AQ145" s="2">
        <f t="shared" si="14"/>
        <v>0</v>
      </c>
    </row>
    <row r="146" spans="1:43" ht="15" customHeight="1" x14ac:dyDescent="0.25">
      <c r="A146" s="2" t="s">
        <v>206</v>
      </c>
      <c r="B146" s="2" t="s">
        <v>209</v>
      </c>
      <c r="C146" s="2">
        <v>2014</v>
      </c>
      <c r="D146" s="2" t="s">
        <v>598</v>
      </c>
      <c r="E146" s="2" t="s">
        <v>598</v>
      </c>
      <c r="F146" s="2" t="s">
        <v>598</v>
      </c>
      <c r="G146" s="2" t="s">
        <v>598</v>
      </c>
      <c r="H146" s="2" t="s">
        <v>598</v>
      </c>
      <c r="I146" s="2" t="s">
        <v>598</v>
      </c>
      <c r="J146" s="2" t="s">
        <v>598</v>
      </c>
      <c r="K146" s="2" t="s">
        <v>598</v>
      </c>
      <c r="L146" s="2" t="s">
        <v>598</v>
      </c>
      <c r="M146" s="2" t="s">
        <v>598</v>
      </c>
      <c r="N146" s="2" t="s">
        <v>598</v>
      </c>
      <c r="O146" s="2" t="s">
        <v>598</v>
      </c>
      <c r="P146" s="2" t="s">
        <v>598</v>
      </c>
      <c r="Q146" s="2" t="s">
        <v>598</v>
      </c>
      <c r="R146" s="2" t="s">
        <v>598</v>
      </c>
      <c r="S146" s="2" t="s">
        <v>598</v>
      </c>
      <c r="T146" s="2" t="s">
        <v>598</v>
      </c>
      <c r="U146" s="2" t="s">
        <v>598</v>
      </c>
      <c r="V146" s="2" t="s">
        <v>598</v>
      </c>
      <c r="W146" s="2" t="s">
        <v>598</v>
      </c>
      <c r="X146" s="2" t="s">
        <v>598</v>
      </c>
      <c r="Y146" s="2" t="s">
        <v>598</v>
      </c>
      <c r="Z146" s="2" t="s">
        <v>598</v>
      </c>
      <c r="AA146" s="2" t="s">
        <v>598</v>
      </c>
      <c r="AB146" s="2" t="s">
        <v>598</v>
      </c>
      <c r="AC146" s="2" t="s">
        <v>598</v>
      </c>
      <c r="AD146" s="2" t="s">
        <v>598</v>
      </c>
      <c r="AE146" s="2" t="s">
        <v>598</v>
      </c>
      <c r="AF146" s="2" t="s">
        <v>598</v>
      </c>
      <c r="AG146" s="2" t="s">
        <v>598</v>
      </c>
      <c r="AJ146" s="20">
        <f t="shared" si="10"/>
        <v>0</v>
      </c>
      <c r="AK146" s="20"/>
      <c r="AL146" s="20">
        <f t="shared" si="11"/>
        <v>0</v>
      </c>
      <c r="AM146" s="20" t="str">
        <f t="shared" si="12"/>
        <v/>
      </c>
      <c r="AN146" s="92" t="str">
        <f t="shared" si="13"/>
        <v/>
      </c>
      <c r="AQ146" s="2">
        <f t="shared" si="14"/>
        <v>0</v>
      </c>
    </row>
    <row r="147" spans="1:43" ht="15" customHeight="1" x14ac:dyDescent="0.25">
      <c r="A147" s="2" t="s">
        <v>206</v>
      </c>
      <c r="B147" s="2" t="s">
        <v>210</v>
      </c>
      <c r="C147" s="2">
        <v>2014</v>
      </c>
      <c r="D147" s="2">
        <v>446.9</v>
      </c>
      <c r="E147" s="2">
        <v>114.9</v>
      </c>
      <c r="F147" s="2">
        <v>0</v>
      </c>
      <c r="G147" s="2" t="s">
        <v>634</v>
      </c>
      <c r="H147" s="2">
        <v>0</v>
      </c>
      <c r="I147" s="2">
        <v>739.95699999999999</v>
      </c>
      <c r="J147" s="2" t="s">
        <v>598</v>
      </c>
      <c r="K147" s="2">
        <v>4.6500000000000004</v>
      </c>
      <c r="L147" s="2" t="s">
        <v>598</v>
      </c>
      <c r="M147" s="2">
        <v>5.2</v>
      </c>
      <c r="N147" s="2" t="s">
        <v>598</v>
      </c>
      <c r="O147" s="2" t="s">
        <v>598</v>
      </c>
      <c r="P147" s="2">
        <v>62.63</v>
      </c>
      <c r="Q147" s="2">
        <v>3.48</v>
      </c>
      <c r="R147" s="2">
        <v>13.36</v>
      </c>
      <c r="S147" s="2">
        <v>0</v>
      </c>
      <c r="T147" s="2">
        <v>0</v>
      </c>
      <c r="U147" s="2">
        <v>0</v>
      </c>
      <c r="V147" s="2" t="s">
        <v>8</v>
      </c>
      <c r="W147" s="2">
        <v>0</v>
      </c>
      <c r="X147" s="2">
        <v>0</v>
      </c>
      <c r="Y147" s="2">
        <v>21.94</v>
      </c>
      <c r="Z147" s="2" t="s">
        <v>598</v>
      </c>
      <c r="AA147" s="2" t="s">
        <v>598</v>
      </c>
      <c r="AB147" s="2">
        <v>0</v>
      </c>
      <c r="AC147" s="2" t="s">
        <v>598</v>
      </c>
      <c r="AD147" s="2">
        <v>0</v>
      </c>
      <c r="AE147" s="2">
        <v>540.94000000000005</v>
      </c>
      <c r="AF147" s="2">
        <v>0</v>
      </c>
      <c r="AG147" s="2">
        <v>87.757000000000005</v>
      </c>
      <c r="AJ147" s="20">
        <f t="shared" si="10"/>
        <v>739.95700000000011</v>
      </c>
      <c r="AK147" s="20"/>
      <c r="AL147" s="20">
        <f t="shared" si="11"/>
        <v>446.9</v>
      </c>
      <c r="AM147" s="20">
        <f t="shared" si="12"/>
        <v>114.9</v>
      </c>
      <c r="AN147" s="92">
        <f t="shared" si="13"/>
        <v>0.7592333068002598</v>
      </c>
      <c r="AQ147" s="2">
        <f t="shared" si="14"/>
        <v>652.20000000000005</v>
      </c>
    </row>
    <row r="148" spans="1:43"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J148" s="20">
        <f t="shared" si="10"/>
        <v>0</v>
      </c>
      <c r="AK148" s="20"/>
      <c r="AL148" s="20">
        <f t="shared" si="11"/>
        <v>0</v>
      </c>
      <c r="AM148" s="20" t="str">
        <f t="shared" si="12"/>
        <v/>
      </c>
      <c r="AN148" s="92" t="str">
        <f t="shared" si="13"/>
        <v/>
      </c>
      <c r="AQ148" s="2">
        <f t="shared" si="14"/>
        <v>0</v>
      </c>
    </row>
    <row r="149" spans="1:43" ht="15" customHeight="1" x14ac:dyDescent="0.25">
      <c r="A149" s="2" t="s">
        <v>206</v>
      </c>
      <c r="B149" s="2" t="s">
        <v>212</v>
      </c>
      <c r="C149" s="2">
        <v>2014</v>
      </c>
      <c r="D149" s="2" t="s">
        <v>598</v>
      </c>
      <c r="E149" s="2" t="s">
        <v>598</v>
      </c>
      <c r="F149" s="2" t="s">
        <v>598</v>
      </c>
      <c r="G149" s="2" t="s">
        <v>598</v>
      </c>
      <c r="H149" s="2" t="s">
        <v>598</v>
      </c>
      <c r="I149" s="2" t="s">
        <v>598</v>
      </c>
      <c r="J149" s="2" t="s">
        <v>598</v>
      </c>
      <c r="K149" s="2" t="s">
        <v>598</v>
      </c>
      <c r="L149" s="2" t="s">
        <v>598</v>
      </c>
      <c r="M149" s="2" t="s">
        <v>598</v>
      </c>
      <c r="N149" s="2" t="s">
        <v>598</v>
      </c>
      <c r="O149" s="2" t="s">
        <v>598</v>
      </c>
      <c r="P149" s="2" t="s">
        <v>598</v>
      </c>
      <c r="Q149" s="2" t="s">
        <v>598</v>
      </c>
      <c r="R149" s="2" t="s">
        <v>598</v>
      </c>
      <c r="S149" s="2" t="s">
        <v>598</v>
      </c>
      <c r="T149" s="2" t="s">
        <v>598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J149" s="20">
        <f t="shared" si="10"/>
        <v>0</v>
      </c>
      <c r="AK149" s="20"/>
      <c r="AL149" s="20">
        <f t="shared" si="11"/>
        <v>0</v>
      </c>
      <c r="AM149" s="20" t="str">
        <f t="shared" si="12"/>
        <v/>
      </c>
      <c r="AN149" s="92" t="str">
        <f t="shared" si="13"/>
        <v/>
      </c>
      <c r="AQ149" s="2">
        <f t="shared" si="14"/>
        <v>0</v>
      </c>
    </row>
    <row r="150" spans="1:43" ht="15" customHeight="1" x14ac:dyDescent="0.25">
      <c r="A150" s="2" t="s">
        <v>213</v>
      </c>
      <c r="B150" s="2" t="s">
        <v>214</v>
      </c>
      <c r="C150" s="2">
        <v>2014</v>
      </c>
      <c r="D150" s="2">
        <v>230.8</v>
      </c>
      <c r="E150" s="2">
        <v>110.1</v>
      </c>
      <c r="F150" s="2">
        <v>0</v>
      </c>
      <c r="G150" s="2" t="s">
        <v>598</v>
      </c>
      <c r="H150" s="2" t="s">
        <v>598</v>
      </c>
      <c r="I150" s="2">
        <v>513.6</v>
      </c>
      <c r="J150" s="2" t="s">
        <v>598</v>
      </c>
      <c r="K150" s="2" t="s">
        <v>598</v>
      </c>
      <c r="L150" s="2" t="s">
        <v>598</v>
      </c>
      <c r="M150" s="2" t="s">
        <v>598</v>
      </c>
      <c r="N150" s="2" t="s">
        <v>598</v>
      </c>
      <c r="O150" s="2" t="s">
        <v>598</v>
      </c>
      <c r="P150" s="2">
        <v>303</v>
      </c>
      <c r="Q150" s="2">
        <v>102.5</v>
      </c>
      <c r="R150" s="2">
        <v>4.9000000000000004</v>
      </c>
      <c r="S150" s="2">
        <v>17.8</v>
      </c>
      <c r="T150" s="2" t="s">
        <v>598</v>
      </c>
      <c r="U150" s="2" t="s">
        <v>598</v>
      </c>
      <c r="V150" s="2" t="s">
        <v>598</v>
      </c>
      <c r="W150" s="2" t="s">
        <v>598</v>
      </c>
      <c r="X150" s="2" t="s">
        <v>598</v>
      </c>
      <c r="Y150" s="2" t="s">
        <v>598</v>
      </c>
      <c r="Z150" s="2" t="s">
        <v>598</v>
      </c>
      <c r="AA150" s="2" t="s">
        <v>598</v>
      </c>
      <c r="AB150" s="2" t="s">
        <v>598</v>
      </c>
      <c r="AC150" s="2" t="s">
        <v>598</v>
      </c>
      <c r="AD150" s="2" t="s">
        <v>598</v>
      </c>
      <c r="AE150" s="2" t="s">
        <v>598</v>
      </c>
      <c r="AF150" s="2" t="s">
        <v>598</v>
      </c>
      <c r="AG150" s="2">
        <v>85.4</v>
      </c>
      <c r="AJ150" s="20">
        <f t="shared" si="10"/>
        <v>513.6</v>
      </c>
      <c r="AK150" s="20"/>
      <c r="AL150" s="20">
        <f t="shared" si="11"/>
        <v>230.8</v>
      </c>
      <c r="AM150" s="20">
        <f t="shared" si="12"/>
        <v>110.1</v>
      </c>
      <c r="AN150" s="92">
        <f t="shared" si="13"/>
        <v>0.66374610591900307</v>
      </c>
      <c r="AQ150" s="2">
        <f t="shared" si="14"/>
        <v>428.20000000000005</v>
      </c>
    </row>
    <row r="151" spans="1:43" ht="15" customHeight="1" x14ac:dyDescent="0.25">
      <c r="A151" s="2" t="s">
        <v>215</v>
      </c>
      <c r="B151" s="2" t="s">
        <v>216</v>
      </c>
      <c r="C151" s="2">
        <v>2014</v>
      </c>
      <c r="D151" s="2" t="s">
        <v>598</v>
      </c>
      <c r="E151" s="2" t="s">
        <v>598</v>
      </c>
      <c r="F151" s="2" t="s">
        <v>598</v>
      </c>
      <c r="G151" s="2" t="s">
        <v>598</v>
      </c>
      <c r="H151" s="2" t="s">
        <v>598</v>
      </c>
      <c r="I151" s="2" t="s">
        <v>598</v>
      </c>
      <c r="J151" s="2" t="s">
        <v>598</v>
      </c>
      <c r="K151" s="2" t="s">
        <v>598</v>
      </c>
      <c r="L151" s="2" t="s">
        <v>598</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J151" s="20">
        <f t="shared" si="10"/>
        <v>0</v>
      </c>
      <c r="AK151" s="20"/>
      <c r="AL151" s="20">
        <f t="shared" si="11"/>
        <v>0</v>
      </c>
      <c r="AM151" s="20" t="str">
        <f t="shared" si="12"/>
        <v/>
      </c>
      <c r="AN151" s="92" t="str">
        <f t="shared" si="13"/>
        <v/>
      </c>
      <c r="AQ151" s="2">
        <f t="shared" si="14"/>
        <v>0</v>
      </c>
    </row>
    <row r="152" spans="1:43" ht="15" customHeight="1" x14ac:dyDescent="0.25">
      <c r="A152" s="2" t="s">
        <v>217</v>
      </c>
      <c r="B152" s="2" t="s">
        <v>218</v>
      </c>
      <c r="C152" s="2">
        <v>2014</v>
      </c>
      <c r="D152" s="2">
        <v>390.21100000000001</v>
      </c>
      <c r="E152" s="2">
        <v>66.242999999999995</v>
      </c>
      <c r="F152" s="2" t="s">
        <v>598</v>
      </c>
      <c r="G152" s="2" t="s">
        <v>598</v>
      </c>
      <c r="H152" s="2" t="s">
        <v>598</v>
      </c>
      <c r="I152" s="2">
        <v>539.27800000000002</v>
      </c>
      <c r="J152" s="2" t="s">
        <v>598</v>
      </c>
      <c r="K152" s="2">
        <v>3.6549999999999998</v>
      </c>
      <c r="L152" s="2" t="s">
        <v>598</v>
      </c>
      <c r="M152" s="2">
        <v>1.5629999999999999</v>
      </c>
      <c r="N152" s="2" t="s">
        <v>598</v>
      </c>
      <c r="O152" s="2" t="s">
        <v>598</v>
      </c>
      <c r="P152" s="2" t="s">
        <v>598</v>
      </c>
      <c r="Q152" s="2" t="s">
        <v>598</v>
      </c>
      <c r="R152" s="2" t="s">
        <v>598</v>
      </c>
      <c r="S152" s="2" t="s">
        <v>598</v>
      </c>
      <c r="T152" s="2" t="s">
        <v>598</v>
      </c>
      <c r="U152" s="2">
        <v>436.68799999999999</v>
      </c>
      <c r="V152" s="2" t="s">
        <v>8</v>
      </c>
      <c r="W152" s="2" t="s">
        <v>598</v>
      </c>
      <c r="X152" s="2" t="s">
        <v>598</v>
      </c>
      <c r="Y152" s="2" t="s">
        <v>598</v>
      </c>
      <c r="Z152" s="2" t="s">
        <v>598</v>
      </c>
      <c r="AA152" s="2" t="s">
        <v>598</v>
      </c>
      <c r="AB152" s="2" t="s">
        <v>598</v>
      </c>
      <c r="AC152" s="2" t="s">
        <v>598</v>
      </c>
      <c r="AD152" s="2" t="s">
        <v>598</v>
      </c>
      <c r="AE152" s="2" t="s">
        <v>598</v>
      </c>
      <c r="AF152" s="2" t="s">
        <v>598</v>
      </c>
      <c r="AG152" s="2">
        <v>97.372</v>
      </c>
      <c r="AJ152" s="20">
        <f t="shared" si="10"/>
        <v>539.27800000000002</v>
      </c>
      <c r="AK152" s="20"/>
      <c r="AL152" s="20">
        <f t="shared" si="11"/>
        <v>390.21100000000001</v>
      </c>
      <c r="AM152" s="20">
        <f t="shared" si="12"/>
        <v>66.242999999999995</v>
      </c>
      <c r="AN152" s="92">
        <f t="shared" si="13"/>
        <v>0.84641687589703263</v>
      </c>
      <c r="AQ152" s="2">
        <f t="shared" si="14"/>
        <v>441.90600000000001</v>
      </c>
    </row>
    <row r="153" spans="1:43"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J153" s="20">
        <f t="shared" si="10"/>
        <v>0</v>
      </c>
      <c r="AK153" s="20"/>
      <c r="AL153" s="20">
        <f t="shared" si="11"/>
        <v>0</v>
      </c>
      <c r="AM153" s="20" t="str">
        <f t="shared" si="12"/>
        <v/>
      </c>
      <c r="AN153" s="92" t="str">
        <f t="shared" si="13"/>
        <v/>
      </c>
      <c r="AQ153" s="2">
        <f t="shared" si="14"/>
        <v>0</v>
      </c>
    </row>
    <row r="154" spans="1:43" ht="15" customHeight="1" x14ac:dyDescent="0.25">
      <c r="A154" s="2" t="s">
        <v>221</v>
      </c>
      <c r="B154" s="2" t="s">
        <v>222</v>
      </c>
      <c r="C154" s="2">
        <v>2014</v>
      </c>
      <c r="D154" s="2" t="s">
        <v>598</v>
      </c>
      <c r="E154" s="2" t="s">
        <v>598</v>
      </c>
      <c r="F154" s="2" t="s">
        <v>598</v>
      </c>
      <c r="G154" s="2" t="s">
        <v>598</v>
      </c>
      <c r="H154" s="2" t="s">
        <v>598</v>
      </c>
      <c r="I154" s="2" t="s">
        <v>598</v>
      </c>
      <c r="J154" s="2" t="s">
        <v>598</v>
      </c>
      <c r="K154" s="2" t="s">
        <v>598</v>
      </c>
      <c r="L154" s="2" t="s">
        <v>598</v>
      </c>
      <c r="M154" s="2" t="s">
        <v>598</v>
      </c>
      <c r="N154" s="2" t="s">
        <v>598</v>
      </c>
      <c r="O154" s="2" t="s">
        <v>598</v>
      </c>
      <c r="P154" s="2" t="s">
        <v>598</v>
      </c>
      <c r="Q154" s="2" t="s">
        <v>598</v>
      </c>
      <c r="R154" s="2" t="s">
        <v>598</v>
      </c>
      <c r="S154" s="2" t="s">
        <v>598</v>
      </c>
      <c r="T154" s="2" t="s">
        <v>598</v>
      </c>
      <c r="U154" s="2" t="s">
        <v>598</v>
      </c>
      <c r="V154" s="2" t="s">
        <v>598</v>
      </c>
      <c r="W154" s="2" t="s">
        <v>598</v>
      </c>
      <c r="X154" s="2" t="s">
        <v>598</v>
      </c>
      <c r="Y154" s="2" t="s">
        <v>598</v>
      </c>
      <c r="Z154" s="2" t="s">
        <v>598</v>
      </c>
      <c r="AA154" s="2" t="s">
        <v>598</v>
      </c>
      <c r="AB154" s="2" t="s">
        <v>598</v>
      </c>
      <c r="AC154" s="2" t="s">
        <v>598</v>
      </c>
      <c r="AD154" s="2" t="s">
        <v>598</v>
      </c>
      <c r="AE154" s="2" t="s">
        <v>598</v>
      </c>
      <c r="AF154" s="2" t="s">
        <v>598</v>
      </c>
      <c r="AG154" s="2" t="s">
        <v>598</v>
      </c>
      <c r="AJ154" s="20">
        <f t="shared" si="10"/>
        <v>0</v>
      </c>
      <c r="AK154" s="20"/>
      <c r="AL154" s="20">
        <f t="shared" si="11"/>
        <v>0</v>
      </c>
      <c r="AM154" s="20" t="str">
        <f t="shared" si="12"/>
        <v/>
      </c>
      <c r="AN154" s="92" t="str">
        <f t="shared" si="13"/>
        <v/>
      </c>
      <c r="AQ154" s="2">
        <f t="shared" si="14"/>
        <v>0</v>
      </c>
    </row>
    <row r="155" spans="1:43" ht="15" customHeight="1" x14ac:dyDescent="0.25">
      <c r="A155" s="2" t="s">
        <v>223</v>
      </c>
      <c r="B155" s="2" t="s">
        <v>224</v>
      </c>
      <c r="C155" s="2">
        <v>2014</v>
      </c>
      <c r="D155" s="2">
        <v>514.52</v>
      </c>
      <c r="E155" s="2">
        <v>122.715</v>
      </c>
      <c r="F155" s="2" t="s">
        <v>598</v>
      </c>
      <c r="G155" s="2" t="s">
        <v>598</v>
      </c>
      <c r="H155" s="2" t="s">
        <v>598</v>
      </c>
      <c r="I155" s="2">
        <v>695.05100000000004</v>
      </c>
      <c r="J155" s="2" t="s">
        <v>598</v>
      </c>
      <c r="K155" s="2" t="s">
        <v>598</v>
      </c>
      <c r="L155" s="2" t="s">
        <v>598</v>
      </c>
      <c r="M155" s="2" t="s">
        <v>598</v>
      </c>
      <c r="N155" s="2">
        <v>27.254000000000001</v>
      </c>
      <c r="O155" s="2" t="s">
        <v>598</v>
      </c>
      <c r="P155" s="2">
        <v>203.27799999999999</v>
      </c>
      <c r="Q155" s="2">
        <v>56.506999999999998</v>
      </c>
      <c r="R155" s="2">
        <v>71.745000000000005</v>
      </c>
      <c r="S155" s="2">
        <v>37.533999999999999</v>
      </c>
      <c r="T155" s="2" t="s">
        <v>598</v>
      </c>
      <c r="U155" s="2" t="s">
        <v>598</v>
      </c>
      <c r="V155" s="2" t="s">
        <v>8</v>
      </c>
      <c r="W155" s="2" t="s">
        <v>598</v>
      </c>
      <c r="X155" s="2" t="s">
        <v>598</v>
      </c>
      <c r="Y155" s="2" t="s">
        <v>598</v>
      </c>
      <c r="Z155" s="2">
        <v>181.36500000000001</v>
      </c>
      <c r="AA155" s="2" t="s">
        <v>598</v>
      </c>
      <c r="AB155" s="2" t="s">
        <v>598</v>
      </c>
      <c r="AC155" s="2" t="s">
        <v>598</v>
      </c>
      <c r="AD155" s="2">
        <v>42.768000000000001</v>
      </c>
      <c r="AE155" s="2" t="s">
        <v>598</v>
      </c>
      <c r="AF155" s="2" t="s">
        <v>598</v>
      </c>
      <c r="AG155" s="2">
        <v>74.599999999999994</v>
      </c>
      <c r="AJ155" s="20">
        <f t="shared" si="10"/>
        <v>695.05100000000004</v>
      </c>
      <c r="AK155" s="20"/>
      <c r="AL155" s="20">
        <f t="shared" si="11"/>
        <v>514.52</v>
      </c>
      <c r="AM155" s="20">
        <f t="shared" si="12"/>
        <v>122.715</v>
      </c>
      <c r="AN155" s="92">
        <f t="shared" si="13"/>
        <v>0.91681761482250934</v>
      </c>
      <c r="AQ155" s="2">
        <f t="shared" si="14"/>
        <v>620.45100000000002</v>
      </c>
    </row>
    <row r="156" spans="1:43" ht="15" customHeight="1" x14ac:dyDescent="0.25">
      <c r="A156" s="2" t="s">
        <v>223</v>
      </c>
      <c r="B156" s="2" t="s">
        <v>225</v>
      </c>
      <c r="C156" s="2">
        <v>2014</v>
      </c>
      <c r="D156" s="2" t="s">
        <v>598</v>
      </c>
      <c r="E156" s="2" t="s">
        <v>598</v>
      </c>
      <c r="F156" s="2" t="s">
        <v>598</v>
      </c>
      <c r="G156" s="2" t="s">
        <v>598</v>
      </c>
      <c r="H156" s="2" t="s">
        <v>598</v>
      </c>
      <c r="I156" s="2" t="s">
        <v>598</v>
      </c>
      <c r="J156" s="2" t="s">
        <v>598</v>
      </c>
      <c r="K156" s="2" t="s">
        <v>598</v>
      </c>
      <c r="L156" s="2" t="s">
        <v>598</v>
      </c>
      <c r="M156" s="2" t="s">
        <v>598</v>
      </c>
      <c r="N156" s="2" t="s">
        <v>598</v>
      </c>
      <c r="O156" s="2" t="s">
        <v>598</v>
      </c>
      <c r="P156" s="2" t="s">
        <v>598</v>
      </c>
      <c r="Q156" s="2" t="s">
        <v>598</v>
      </c>
      <c r="R156" s="2" t="s">
        <v>598</v>
      </c>
      <c r="S156" s="2" t="s">
        <v>598</v>
      </c>
      <c r="T156" s="2" t="s">
        <v>598</v>
      </c>
      <c r="U156" s="2" t="s">
        <v>598</v>
      </c>
      <c r="V156" s="2" t="s">
        <v>598</v>
      </c>
      <c r="W156" s="2" t="s">
        <v>598</v>
      </c>
      <c r="X156" s="2" t="s">
        <v>598</v>
      </c>
      <c r="Y156" s="2" t="s">
        <v>598</v>
      </c>
      <c r="Z156" s="2" t="s">
        <v>598</v>
      </c>
      <c r="AA156" s="2" t="s">
        <v>598</v>
      </c>
      <c r="AB156" s="2" t="s">
        <v>598</v>
      </c>
      <c r="AC156" s="2" t="s">
        <v>598</v>
      </c>
      <c r="AD156" s="2" t="s">
        <v>598</v>
      </c>
      <c r="AE156" s="2" t="s">
        <v>598</v>
      </c>
      <c r="AF156" s="2" t="s">
        <v>598</v>
      </c>
      <c r="AG156" s="2" t="s">
        <v>598</v>
      </c>
      <c r="AJ156" s="20">
        <f t="shared" si="10"/>
        <v>0</v>
      </c>
      <c r="AK156" s="20"/>
      <c r="AL156" s="20">
        <f t="shared" si="11"/>
        <v>0</v>
      </c>
      <c r="AM156" s="20" t="str">
        <f t="shared" si="12"/>
        <v/>
      </c>
      <c r="AN156" s="92" t="str">
        <f t="shared" si="13"/>
        <v/>
      </c>
      <c r="AQ156" s="2">
        <f t="shared" si="14"/>
        <v>0</v>
      </c>
    </row>
    <row r="157" spans="1:43"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J157" s="20">
        <f t="shared" si="10"/>
        <v>0</v>
      </c>
      <c r="AK157" s="20"/>
      <c r="AL157" s="20">
        <f t="shared" si="11"/>
        <v>0</v>
      </c>
      <c r="AM157" s="20" t="str">
        <f t="shared" si="12"/>
        <v/>
      </c>
      <c r="AN157" s="92" t="str">
        <f t="shared" si="13"/>
        <v/>
      </c>
      <c r="AQ157" s="2">
        <f t="shared" si="14"/>
        <v>0</v>
      </c>
    </row>
    <row r="158" spans="1:43" ht="15" customHeight="1" x14ac:dyDescent="0.25">
      <c r="A158" s="2" t="s">
        <v>228</v>
      </c>
      <c r="B158" s="2" t="s">
        <v>229</v>
      </c>
      <c r="C158" s="2">
        <v>2014</v>
      </c>
      <c r="D158" s="2" t="s">
        <v>598</v>
      </c>
      <c r="E158" s="2" t="s">
        <v>598</v>
      </c>
      <c r="F158" s="2" t="s">
        <v>598</v>
      </c>
      <c r="G158" s="2" t="s">
        <v>598</v>
      </c>
      <c r="H158" s="2" t="s">
        <v>598</v>
      </c>
      <c r="I158" s="2" t="s">
        <v>598</v>
      </c>
      <c r="J158" s="2" t="s">
        <v>598</v>
      </c>
      <c r="K158" s="2" t="s">
        <v>598</v>
      </c>
      <c r="L158" s="2" t="s">
        <v>598</v>
      </c>
      <c r="M158" s="2" t="s">
        <v>598</v>
      </c>
      <c r="N158" s="2" t="s">
        <v>598</v>
      </c>
      <c r="O158" s="2" t="s">
        <v>598</v>
      </c>
      <c r="P158" s="2" t="s">
        <v>598</v>
      </c>
      <c r="Q158" s="2" t="s">
        <v>598</v>
      </c>
      <c r="R158" s="2" t="s">
        <v>598</v>
      </c>
      <c r="S158" s="2" t="s">
        <v>598</v>
      </c>
      <c r="T158" s="2" t="s">
        <v>598</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J158" s="20">
        <f t="shared" si="10"/>
        <v>0</v>
      </c>
      <c r="AK158" s="20"/>
      <c r="AL158" s="20">
        <f t="shared" si="11"/>
        <v>0</v>
      </c>
      <c r="AM158" s="20" t="str">
        <f t="shared" si="12"/>
        <v/>
      </c>
      <c r="AN158" s="92" t="str">
        <f t="shared" si="13"/>
        <v/>
      </c>
      <c r="AQ158" s="2">
        <f t="shared" si="14"/>
        <v>0</v>
      </c>
    </row>
    <row r="159" spans="1:43" ht="15" customHeight="1" x14ac:dyDescent="0.25">
      <c r="A159" s="2" t="s">
        <v>228</v>
      </c>
      <c r="B159" s="2" t="s">
        <v>230</v>
      </c>
      <c r="C159" s="2">
        <v>2014</v>
      </c>
      <c r="D159" s="2" t="s">
        <v>598</v>
      </c>
      <c r="E159" s="2" t="s">
        <v>598</v>
      </c>
      <c r="F159" s="2" t="s">
        <v>598</v>
      </c>
      <c r="G159" s="2" t="s">
        <v>598</v>
      </c>
      <c r="H159" s="2" t="s">
        <v>598</v>
      </c>
      <c r="I159" s="2" t="s">
        <v>598</v>
      </c>
      <c r="J159" s="2" t="s">
        <v>598</v>
      </c>
      <c r="K159" s="2" t="s">
        <v>598</v>
      </c>
      <c r="L159" s="2" t="s">
        <v>598</v>
      </c>
      <c r="M159" s="2" t="s">
        <v>598</v>
      </c>
      <c r="N159" s="2" t="s">
        <v>598</v>
      </c>
      <c r="O159" s="2" t="s">
        <v>598</v>
      </c>
      <c r="P159" s="2" t="s">
        <v>598</v>
      </c>
      <c r="Q159" s="2" t="s">
        <v>598</v>
      </c>
      <c r="R159" s="2" t="s">
        <v>598</v>
      </c>
      <c r="S159" s="2" t="s">
        <v>598</v>
      </c>
      <c r="T159" s="2" t="s">
        <v>598</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J159" s="20">
        <f t="shared" si="10"/>
        <v>0</v>
      </c>
      <c r="AK159" s="20"/>
      <c r="AL159" s="20">
        <f t="shared" si="11"/>
        <v>0</v>
      </c>
      <c r="AM159" s="20" t="str">
        <f t="shared" si="12"/>
        <v/>
      </c>
      <c r="AN159" s="92" t="str">
        <f t="shared" si="13"/>
        <v/>
      </c>
      <c r="AQ159" s="2">
        <f t="shared" si="14"/>
        <v>0</v>
      </c>
    </row>
    <row r="160" spans="1:43" ht="15" customHeight="1" x14ac:dyDescent="0.25">
      <c r="A160" s="2" t="s">
        <v>228</v>
      </c>
      <c r="B160" s="2" t="s">
        <v>231</v>
      </c>
      <c r="C160" s="2">
        <v>2014</v>
      </c>
      <c r="D160" s="2" t="s">
        <v>598</v>
      </c>
      <c r="E160" s="2" t="s">
        <v>598</v>
      </c>
      <c r="F160" s="2" t="s">
        <v>598</v>
      </c>
      <c r="G160" s="2" t="s">
        <v>598</v>
      </c>
      <c r="H160" s="2" t="s">
        <v>598</v>
      </c>
      <c r="I160" s="2" t="s">
        <v>598</v>
      </c>
      <c r="J160" s="2" t="s">
        <v>598</v>
      </c>
      <c r="K160" s="2" t="s">
        <v>598</v>
      </c>
      <c r="L160" s="2" t="s">
        <v>598</v>
      </c>
      <c r="M160" s="2" t="s">
        <v>598</v>
      </c>
      <c r="N160" s="2" t="s">
        <v>598</v>
      </c>
      <c r="O160" s="2" t="s">
        <v>598</v>
      </c>
      <c r="P160" s="2" t="s">
        <v>598</v>
      </c>
      <c r="Q160" s="2" t="s">
        <v>598</v>
      </c>
      <c r="R160" s="2" t="s">
        <v>598</v>
      </c>
      <c r="S160" s="2" t="s">
        <v>598</v>
      </c>
      <c r="T160" s="2" t="s">
        <v>598</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J160" s="20">
        <f t="shared" si="10"/>
        <v>0</v>
      </c>
      <c r="AK160" s="20"/>
      <c r="AL160" s="20">
        <f t="shared" si="11"/>
        <v>0</v>
      </c>
      <c r="AM160" s="20" t="str">
        <f t="shared" si="12"/>
        <v/>
      </c>
      <c r="AN160" s="92" t="str">
        <f t="shared" si="13"/>
        <v/>
      </c>
      <c r="AQ160" s="2">
        <f t="shared" si="14"/>
        <v>0</v>
      </c>
    </row>
    <row r="161" spans="1:43" ht="15" customHeight="1" x14ac:dyDescent="0.25">
      <c r="A161" s="2" t="s">
        <v>228</v>
      </c>
      <c r="B161" s="2" t="s">
        <v>232</v>
      </c>
      <c r="C161" s="2">
        <v>2014</v>
      </c>
      <c r="D161" s="2">
        <v>66.099999999999994</v>
      </c>
      <c r="E161" s="2">
        <v>7.25</v>
      </c>
      <c r="F161" s="2" t="s">
        <v>598</v>
      </c>
      <c r="G161" s="2" t="s">
        <v>598</v>
      </c>
      <c r="H161" s="2" t="s">
        <v>598</v>
      </c>
      <c r="I161" s="2">
        <v>98.5</v>
      </c>
      <c r="J161" s="2" t="s">
        <v>598</v>
      </c>
      <c r="K161" s="2" t="s">
        <v>598</v>
      </c>
      <c r="L161" s="2" t="s">
        <v>598</v>
      </c>
      <c r="M161" s="2" t="s">
        <v>598</v>
      </c>
      <c r="N161" s="2" t="s">
        <v>598</v>
      </c>
      <c r="O161" s="2" t="s">
        <v>598</v>
      </c>
      <c r="P161" s="2">
        <v>49.2</v>
      </c>
      <c r="Q161" s="2">
        <v>29.5</v>
      </c>
      <c r="R161" s="2">
        <v>19.8</v>
      </c>
      <c r="S161" s="2" t="s">
        <v>598</v>
      </c>
      <c r="T161" s="2" t="s">
        <v>598</v>
      </c>
      <c r="U161" s="2" t="s">
        <v>598</v>
      </c>
      <c r="V161" s="2" t="s">
        <v>8</v>
      </c>
      <c r="W161" s="2" t="s">
        <v>598</v>
      </c>
      <c r="X161" s="2" t="s">
        <v>598</v>
      </c>
      <c r="Y161" s="2" t="s">
        <v>598</v>
      </c>
      <c r="Z161" s="2" t="s">
        <v>598</v>
      </c>
      <c r="AA161" s="2" t="s">
        <v>598</v>
      </c>
      <c r="AB161" s="2" t="s">
        <v>598</v>
      </c>
      <c r="AC161" s="2" t="s">
        <v>598</v>
      </c>
      <c r="AD161" s="2" t="s">
        <v>598</v>
      </c>
      <c r="AE161" s="2" t="s">
        <v>598</v>
      </c>
      <c r="AF161" s="2" t="s">
        <v>598</v>
      </c>
      <c r="AG161" s="2" t="s">
        <v>598</v>
      </c>
      <c r="AJ161" s="20">
        <f t="shared" si="10"/>
        <v>98.5</v>
      </c>
      <c r="AK161" s="20"/>
      <c r="AL161" s="20">
        <f t="shared" si="11"/>
        <v>66.099999999999994</v>
      </c>
      <c r="AM161" s="20">
        <f t="shared" si="12"/>
        <v>7.25</v>
      </c>
      <c r="AN161" s="92">
        <f t="shared" si="13"/>
        <v>0.74467005076142123</v>
      </c>
      <c r="AQ161" s="2">
        <f t="shared" si="14"/>
        <v>98.5</v>
      </c>
    </row>
    <row r="162" spans="1:43" ht="15" customHeight="1" x14ac:dyDescent="0.25">
      <c r="A162" s="2" t="s">
        <v>233</v>
      </c>
      <c r="B162" s="2" t="s">
        <v>234</v>
      </c>
      <c r="C162" s="2">
        <v>2014</v>
      </c>
      <c r="D162" s="2" t="s">
        <v>598</v>
      </c>
      <c r="E162" s="2" t="s">
        <v>598</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t="s">
        <v>598</v>
      </c>
      <c r="U162" s="2" t="s">
        <v>598</v>
      </c>
      <c r="V162" s="2" t="s">
        <v>598</v>
      </c>
      <c r="W162" s="2" t="s">
        <v>598</v>
      </c>
      <c r="X162" s="2" t="s">
        <v>598</v>
      </c>
      <c r="Y162" s="2" t="s">
        <v>598</v>
      </c>
      <c r="Z162" s="2" t="s">
        <v>598</v>
      </c>
      <c r="AA162" s="2" t="s">
        <v>598</v>
      </c>
      <c r="AB162" s="2" t="s">
        <v>598</v>
      </c>
      <c r="AC162" s="2" t="s">
        <v>598</v>
      </c>
      <c r="AD162" s="2" t="s">
        <v>598</v>
      </c>
      <c r="AE162" s="2" t="s">
        <v>598</v>
      </c>
      <c r="AF162" s="2" t="s">
        <v>598</v>
      </c>
      <c r="AG162" s="2" t="s">
        <v>598</v>
      </c>
      <c r="AJ162" s="20">
        <f t="shared" si="10"/>
        <v>0</v>
      </c>
      <c r="AK162" s="20"/>
      <c r="AL162" s="20">
        <f t="shared" si="11"/>
        <v>0</v>
      </c>
      <c r="AM162" s="20" t="str">
        <f t="shared" si="12"/>
        <v/>
      </c>
      <c r="AN162" s="92" t="str">
        <f t="shared" si="13"/>
        <v/>
      </c>
      <c r="AQ162" s="2">
        <f t="shared" si="14"/>
        <v>0</v>
      </c>
    </row>
    <row r="163" spans="1:43" ht="15" customHeight="1" x14ac:dyDescent="0.25">
      <c r="A163" s="2" t="s">
        <v>233</v>
      </c>
      <c r="B163" s="2" t="s">
        <v>235</v>
      </c>
      <c r="C163" s="2">
        <v>2014</v>
      </c>
      <c r="D163" s="2" t="s">
        <v>598</v>
      </c>
      <c r="E163" s="2" t="s">
        <v>598</v>
      </c>
      <c r="F163" s="2" t="s">
        <v>598</v>
      </c>
      <c r="G163" s="2" t="s">
        <v>598</v>
      </c>
      <c r="H163" s="2" t="s">
        <v>598</v>
      </c>
      <c r="I163" s="2" t="s">
        <v>598</v>
      </c>
      <c r="J163" s="2" t="s">
        <v>598</v>
      </c>
      <c r="K163" s="2" t="s">
        <v>598</v>
      </c>
      <c r="L163" s="2" t="s">
        <v>598</v>
      </c>
      <c r="M163" s="2" t="s">
        <v>598</v>
      </c>
      <c r="N163" s="2" t="s">
        <v>598</v>
      </c>
      <c r="O163" s="2" t="s">
        <v>598</v>
      </c>
      <c r="P163" s="2" t="s">
        <v>598</v>
      </c>
      <c r="Q163" s="2" t="s">
        <v>598</v>
      </c>
      <c r="R163" s="2" t="s">
        <v>598</v>
      </c>
      <c r="S163" s="2" t="s">
        <v>598</v>
      </c>
      <c r="T163" s="2" t="s">
        <v>598</v>
      </c>
      <c r="U163" s="2" t="s">
        <v>598</v>
      </c>
      <c r="V163" s="2" t="s">
        <v>598</v>
      </c>
      <c r="W163" s="2" t="s">
        <v>598</v>
      </c>
      <c r="X163" s="2" t="s">
        <v>598</v>
      </c>
      <c r="Y163" s="2" t="s">
        <v>598</v>
      </c>
      <c r="Z163" s="2" t="s">
        <v>598</v>
      </c>
      <c r="AA163" s="2" t="s">
        <v>598</v>
      </c>
      <c r="AB163" s="2" t="s">
        <v>598</v>
      </c>
      <c r="AC163" s="2" t="s">
        <v>598</v>
      </c>
      <c r="AD163" s="2" t="s">
        <v>598</v>
      </c>
      <c r="AE163" s="2" t="s">
        <v>598</v>
      </c>
      <c r="AF163" s="2" t="s">
        <v>598</v>
      </c>
      <c r="AG163" s="2" t="s">
        <v>598</v>
      </c>
      <c r="AJ163" s="20">
        <f t="shared" si="10"/>
        <v>0</v>
      </c>
      <c r="AK163" s="20"/>
      <c r="AL163" s="20">
        <f t="shared" si="11"/>
        <v>0</v>
      </c>
      <c r="AM163" s="20" t="str">
        <f t="shared" si="12"/>
        <v/>
      </c>
      <c r="AN163" s="92" t="str">
        <f t="shared" si="13"/>
        <v/>
      </c>
      <c r="AQ163" s="2">
        <f t="shared" si="14"/>
        <v>0</v>
      </c>
    </row>
    <row r="164" spans="1:43" ht="15" customHeight="1" x14ac:dyDescent="0.25">
      <c r="A164" s="2" t="s">
        <v>236</v>
      </c>
      <c r="B164" s="2" t="s">
        <v>237</v>
      </c>
      <c r="C164" s="2">
        <v>2014</v>
      </c>
      <c r="D164" s="2">
        <v>140.59200000000001</v>
      </c>
      <c r="E164" s="2">
        <v>42.389000000000003</v>
      </c>
      <c r="F164" s="2" t="s">
        <v>598</v>
      </c>
      <c r="G164" s="2" t="s">
        <v>598</v>
      </c>
      <c r="H164" s="2" t="s">
        <v>598</v>
      </c>
      <c r="I164" s="2">
        <v>243.73099999999999</v>
      </c>
      <c r="J164" s="2" t="s">
        <v>598</v>
      </c>
      <c r="K164" s="2">
        <v>0.75600000000000001</v>
      </c>
      <c r="L164" s="2" t="s">
        <v>598</v>
      </c>
      <c r="M164" s="2" t="s">
        <v>598</v>
      </c>
      <c r="N164" s="2" t="s">
        <v>598</v>
      </c>
      <c r="O164" s="2" t="s">
        <v>598</v>
      </c>
      <c r="P164" s="2" t="s">
        <v>598</v>
      </c>
      <c r="Q164" s="2" t="s">
        <v>598</v>
      </c>
      <c r="R164" s="2" t="s">
        <v>598</v>
      </c>
      <c r="S164" s="2" t="s">
        <v>598</v>
      </c>
      <c r="T164" s="2" t="s">
        <v>598</v>
      </c>
      <c r="U164" s="2" t="s">
        <v>598</v>
      </c>
      <c r="V164" s="2" t="s">
        <v>8</v>
      </c>
      <c r="W164" s="2" t="s">
        <v>598</v>
      </c>
      <c r="X164" s="2" t="s">
        <v>598</v>
      </c>
      <c r="Y164" s="2" t="s">
        <v>598</v>
      </c>
      <c r="Z164" s="2">
        <v>57.698</v>
      </c>
      <c r="AA164" s="2" t="s">
        <v>598</v>
      </c>
      <c r="AB164" s="2" t="s">
        <v>598</v>
      </c>
      <c r="AC164" s="2" t="s">
        <v>598</v>
      </c>
      <c r="AD164" s="2" t="s">
        <v>598</v>
      </c>
      <c r="AE164" s="2">
        <v>167.09700000000001</v>
      </c>
      <c r="AF164" s="2" t="s">
        <v>598</v>
      </c>
      <c r="AG164" s="2">
        <v>18.18</v>
      </c>
      <c r="AJ164" s="20">
        <f t="shared" si="10"/>
        <v>243.73100000000002</v>
      </c>
      <c r="AK164" s="20"/>
      <c r="AL164" s="20">
        <f t="shared" si="11"/>
        <v>140.59200000000001</v>
      </c>
      <c r="AM164" s="20">
        <f t="shared" si="12"/>
        <v>42.389000000000003</v>
      </c>
      <c r="AN164" s="92">
        <f t="shared" si="13"/>
        <v>0.75074980203585107</v>
      </c>
      <c r="AQ164" s="2">
        <f t="shared" si="14"/>
        <v>225.55100000000002</v>
      </c>
    </row>
    <row r="165" spans="1:43" ht="15" customHeight="1" x14ac:dyDescent="0.25">
      <c r="A165" s="2" t="s">
        <v>238</v>
      </c>
      <c r="B165" s="2" t="s">
        <v>239</v>
      </c>
      <c r="C165" s="2">
        <v>2014</v>
      </c>
      <c r="D165" s="2" t="s">
        <v>598</v>
      </c>
      <c r="E165" s="2" t="s">
        <v>598</v>
      </c>
      <c r="F165" s="2" t="s">
        <v>598</v>
      </c>
      <c r="G165" s="2" t="s">
        <v>598</v>
      </c>
      <c r="H165" s="2" t="s">
        <v>598</v>
      </c>
      <c r="I165" s="2" t="s">
        <v>598</v>
      </c>
      <c r="J165" s="2" t="s">
        <v>598</v>
      </c>
      <c r="K165" s="2" t="s">
        <v>598</v>
      </c>
      <c r="L165" s="2" t="s">
        <v>598</v>
      </c>
      <c r="M165" s="2" t="s">
        <v>598</v>
      </c>
      <c r="N165" s="2" t="s">
        <v>598</v>
      </c>
      <c r="O165" s="2" t="s">
        <v>598</v>
      </c>
      <c r="P165" s="2" t="s">
        <v>598</v>
      </c>
      <c r="Q165" s="2" t="s">
        <v>598</v>
      </c>
      <c r="R165" s="2" t="s">
        <v>598</v>
      </c>
      <c r="S165" s="2" t="s">
        <v>598</v>
      </c>
      <c r="T165" s="2" t="s">
        <v>598</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J165" s="20">
        <f t="shared" si="10"/>
        <v>0</v>
      </c>
      <c r="AK165" s="20"/>
      <c r="AL165" s="20">
        <f t="shared" si="11"/>
        <v>0</v>
      </c>
      <c r="AM165" s="20" t="str">
        <f t="shared" si="12"/>
        <v/>
      </c>
      <c r="AN165" s="92" t="str">
        <f t="shared" si="13"/>
        <v/>
      </c>
      <c r="AQ165" s="2">
        <f t="shared" si="14"/>
        <v>0</v>
      </c>
    </row>
    <row r="166" spans="1:43" ht="15" customHeight="1" x14ac:dyDescent="0.25">
      <c r="A166" s="2" t="s">
        <v>238</v>
      </c>
      <c r="B166" s="2" t="s">
        <v>240</v>
      </c>
      <c r="C166" s="2">
        <v>2014</v>
      </c>
      <c r="D166" s="2" t="s">
        <v>598</v>
      </c>
      <c r="E166" s="2" t="s">
        <v>598</v>
      </c>
      <c r="F166" s="2" t="s">
        <v>598</v>
      </c>
      <c r="G166" s="2" t="s">
        <v>598</v>
      </c>
      <c r="H166" s="2" t="s">
        <v>598</v>
      </c>
      <c r="I166" s="2" t="s">
        <v>598</v>
      </c>
      <c r="J166" s="2" t="s">
        <v>598</v>
      </c>
      <c r="K166" s="2" t="s">
        <v>598</v>
      </c>
      <c r="L166" s="2" t="s">
        <v>598</v>
      </c>
      <c r="M166" s="2" t="s">
        <v>598</v>
      </c>
      <c r="N166" s="2" t="s">
        <v>598</v>
      </c>
      <c r="O166" s="2" t="s">
        <v>598</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J166" s="20">
        <f t="shared" si="10"/>
        <v>0</v>
      </c>
      <c r="AK166" s="20"/>
      <c r="AL166" s="20">
        <f t="shared" si="11"/>
        <v>0</v>
      </c>
      <c r="AM166" s="20" t="str">
        <f t="shared" si="12"/>
        <v/>
      </c>
      <c r="AN166" s="92" t="str">
        <f t="shared" si="13"/>
        <v/>
      </c>
      <c r="AQ166" s="2">
        <f t="shared" si="14"/>
        <v>0</v>
      </c>
    </row>
    <row r="167" spans="1:43" ht="15" customHeight="1" x14ac:dyDescent="0.25">
      <c r="A167" s="2" t="s">
        <v>238</v>
      </c>
      <c r="B167" s="2" t="s">
        <v>241</v>
      </c>
      <c r="C167" s="2">
        <v>2014</v>
      </c>
      <c r="D167" s="2" t="s">
        <v>598</v>
      </c>
      <c r="E167" s="2" t="s">
        <v>598</v>
      </c>
      <c r="F167" s="2" t="s">
        <v>598</v>
      </c>
      <c r="G167" s="2" t="s">
        <v>598</v>
      </c>
      <c r="H167" s="2" t="s">
        <v>598</v>
      </c>
      <c r="I167" s="2" t="s">
        <v>598</v>
      </c>
      <c r="J167" s="2" t="s">
        <v>598</v>
      </c>
      <c r="K167" s="2" t="s">
        <v>598</v>
      </c>
      <c r="L167" s="2" t="s">
        <v>598</v>
      </c>
      <c r="M167" s="2" t="s">
        <v>598</v>
      </c>
      <c r="N167" s="2" t="s">
        <v>598</v>
      </c>
      <c r="O167" s="2" t="s">
        <v>598</v>
      </c>
      <c r="P167" s="2" t="s">
        <v>598</v>
      </c>
      <c r="Q167" s="2" t="s">
        <v>598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J167" s="20">
        <f t="shared" si="10"/>
        <v>0</v>
      </c>
      <c r="AK167" s="20"/>
      <c r="AL167" s="20">
        <f t="shared" si="11"/>
        <v>0</v>
      </c>
      <c r="AM167" s="20" t="str">
        <f t="shared" si="12"/>
        <v/>
      </c>
      <c r="AN167" s="92" t="str">
        <f t="shared" si="13"/>
        <v/>
      </c>
      <c r="AQ167" s="2">
        <f t="shared" si="14"/>
        <v>0</v>
      </c>
    </row>
    <row r="168" spans="1:43" ht="15" customHeight="1" x14ac:dyDescent="0.25">
      <c r="A168" s="2" t="s">
        <v>238</v>
      </c>
      <c r="B168" s="2" t="s">
        <v>242</v>
      </c>
      <c r="C168" s="2">
        <v>2014</v>
      </c>
      <c r="D168" s="2" t="s">
        <v>598</v>
      </c>
      <c r="E168" s="2" t="s">
        <v>598</v>
      </c>
      <c r="F168" s="2" t="s">
        <v>598</v>
      </c>
      <c r="G168" s="2" t="s">
        <v>598</v>
      </c>
      <c r="H168" s="2" t="s">
        <v>598</v>
      </c>
      <c r="I168" s="2" t="s">
        <v>598</v>
      </c>
      <c r="J168" s="2" t="s">
        <v>598</v>
      </c>
      <c r="K168" s="2" t="s">
        <v>598</v>
      </c>
      <c r="L168" s="2" t="s">
        <v>598</v>
      </c>
      <c r="M168" s="2" t="s">
        <v>598</v>
      </c>
      <c r="N168" s="2" t="s">
        <v>598</v>
      </c>
      <c r="O168" s="2" t="s">
        <v>598</v>
      </c>
      <c r="P168" s="2" t="s">
        <v>598</v>
      </c>
      <c r="Q168" s="2" t="s">
        <v>598</v>
      </c>
      <c r="R168" s="2" t="s">
        <v>598</v>
      </c>
      <c r="S168" s="2" t="s">
        <v>598</v>
      </c>
      <c r="T168" s="2" t="s">
        <v>598</v>
      </c>
      <c r="U168" s="2" t="s">
        <v>598</v>
      </c>
      <c r="V168" s="2" t="s">
        <v>598</v>
      </c>
      <c r="W168" s="2" t="s">
        <v>598</v>
      </c>
      <c r="X168" s="2" t="s">
        <v>598</v>
      </c>
      <c r="Y168" s="2" t="s">
        <v>598</v>
      </c>
      <c r="Z168" s="2" t="s">
        <v>598</v>
      </c>
      <c r="AA168" s="2" t="s">
        <v>598</v>
      </c>
      <c r="AB168" s="2" t="s">
        <v>598</v>
      </c>
      <c r="AC168" s="2" t="s">
        <v>598</v>
      </c>
      <c r="AD168" s="2" t="s">
        <v>598</v>
      </c>
      <c r="AE168" s="2" t="s">
        <v>598</v>
      </c>
      <c r="AF168" s="2" t="s">
        <v>598</v>
      </c>
      <c r="AG168" s="2" t="s">
        <v>598</v>
      </c>
      <c r="AJ168" s="20">
        <f t="shared" si="10"/>
        <v>0</v>
      </c>
      <c r="AK168" s="20"/>
      <c r="AL168" s="20">
        <f t="shared" si="11"/>
        <v>0</v>
      </c>
      <c r="AM168" s="20" t="str">
        <f t="shared" si="12"/>
        <v/>
      </c>
      <c r="AN168" s="92" t="str">
        <f t="shared" si="13"/>
        <v/>
      </c>
      <c r="AQ168" s="2">
        <f t="shared" si="14"/>
        <v>0</v>
      </c>
    </row>
    <row r="169" spans="1:43" ht="15" customHeight="1" x14ac:dyDescent="0.25">
      <c r="A169" s="2" t="s">
        <v>238</v>
      </c>
      <c r="B169" s="2" t="s">
        <v>243</v>
      </c>
      <c r="C169" s="2">
        <v>2014</v>
      </c>
      <c r="D169" s="2" t="s">
        <v>598</v>
      </c>
      <c r="E169" s="2" t="s">
        <v>598</v>
      </c>
      <c r="F169" s="2" t="s">
        <v>598</v>
      </c>
      <c r="G169" s="2" t="s">
        <v>598</v>
      </c>
      <c r="H169" s="2" t="s">
        <v>598</v>
      </c>
      <c r="I169" s="2" t="s">
        <v>598</v>
      </c>
      <c r="J169" s="2" t="s">
        <v>598</v>
      </c>
      <c r="K169" s="2" t="s">
        <v>598</v>
      </c>
      <c r="L169" s="2" t="s">
        <v>598</v>
      </c>
      <c r="M169" s="2" t="s">
        <v>598</v>
      </c>
      <c r="N169" s="2" t="s">
        <v>598</v>
      </c>
      <c r="O169" s="2" t="s">
        <v>598</v>
      </c>
      <c r="P169" s="2" t="s">
        <v>598</v>
      </c>
      <c r="Q169" s="2" t="s">
        <v>598</v>
      </c>
      <c r="R169" s="2" t="s">
        <v>598</v>
      </c>
      <c r="S169" s="2" t="s">
        <v>598</v>
      </c>
      <c r="T169" s="2" t="s">
        <v>598</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J169" s="20">
        <f t="shared" si="10"/>
        <v>0</v>
      </c>
      <c r="AK169" s="20"/>
      <c r="AL169" s="20">
        <f t="shared" si="11"/>
        <v>0</v>
      </c>
      <c r="AM169" s="20" t="str">
        <f t="shared" si="12"/>
        <v/>
      </c>
      <c r="AN169" s="92" t="str">
        <f t="shared" si="13"/>
        <v/>
      </c>
      <c r="AQ169" s="2">
        <f t="shared" si="14"/>
        <v>0</v>
      </c>
    </row>
    <row r="170" spans="1:43" ht="15" customHeight="1" x14ac:dyDescent="0.25">
      <c r="A170" s="2" t="s">
        <v>238</v>
      </c>
      <c r="B170" s="2" t="s">
        <v>244</v>
      </c>
      <c r="C170" s="2">
        <v>2014</v>
      </c>
      <c r="D170" s="2" t="s">
        <v>598</v>
      </c>
      <c r="E170" s="2" t="s">
        <v>598</v>
      </c>
      <c r="F170" s="2" t="s">
        <v>598</v>
      </c>
      <c r="G170" s="2" t="s">
        <v>598</v>
      </c>
      <c r="H170" s="2" t="s">
        <v>598</v>
      </c>
      <c r="I170" s="2" t="s">
        <v>598</v>
      </c>
      <c r="J170" s="2" t="s">
        <v>598</v>
      </c>
      <c r="K170" s="2" t="s">
        <v>598</v>
      </c>
      <c r="L170" s="2" t="s">
        <v>598</v>
      </c>
      <c r="M170" s="2" t="s">
        <v>598</v>
      </c>
      <c r="N170" s="2" t="s">
        <v>598</v>
      </c>
      <c r="O170" s="2" t="s">
        <v>598</v>
      </c>
      <c r="P170" s="2" t="s">
        <v>598</v>
      </c>
      <c r="Q170" s="2" t="s">
        <v>598</v>
      </c>
      <c r="R170" s="2" t="s">
        <v>598</v>
      </c>
      <c r="S170" s="2" t="s">
        <v>598</v>
      </c>
      <c r="T170" s="2" t="s">
        <v>598</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J170" s="20">
        <f t="shared" si="10"/>
        <v>0</v>
      </c>
      <c r="AK170" s="20"/>
      <c r="AL170" s="20">
        <f t="shared" si="11"/>
        <v>0</v>
      </c>
      <c r="AM170" s="20" t="str">
        <f t="shared" si="12"/>
        <v/>
      </c>
      <c r="AN170" s="92" t="str">
        <f t="shared" si="13"/>
        <v/>
      </c>
      <c r="AQ170" s="2">
        <f t="shared" si="14"/>
        <v>0</v>
      </c>
    </row>
    <row r="171" spans="1:43" ht="15" customHeight="1" x14ac:dyDescent="0.25">
      <c r="A171" s="2" t="s">
        <v>238</v>
      </c>
      <c r="B171" s="2" t="s">
        <v>245</v>
      </c>
      <c r="C171" s="2">
        <v>2014</v>
      </c>
      <c r="D171" s="2" t="s">
        <v>598</v>
      </c>
      <c r="E171" s="2" t="s">
        <v>598</v>
      </c>
      <c r="F171" s="2" t="s">
        <v>598</v>
      </c>
      <c r="G171" s="2" t="s">
        <v>598</v>
      </c>
      <c r="H171" s="2" t="s">
        <v>598</v>
      </c>
      <c r="I171" s="2" t="s">
        <v>598</v>
      </c>
      <c r="J171" s="2" t="s">
        <v>598</v>
      </c>
      <c r="K171" s="2" t="s">
        <v>598</v>
      </c>
      <c r="L171" s="2" t="s">
        <v>598</v>
      </c>
      <c r="M171" s="2" t="s">
        <v>598</v>
      </c>
      <c r="N171" s="2" t="s">
        <v>598</v>
      </c>
      <c r="O171" s="2" t="s">
        <v>598</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J171" s="20">
        <f t="shared" si="10"/>
        <v>0</v>
      </c>
      <c r="AK171" s="20"/>
      <c r="AL171" s="20">
        <f t="shared" si="11"/>
        <v>0</v>
      </c>
      <c r="AM171" s="20" t="str">
        <f t="shared" si="12"/>
        <v/>
      </c>
      <c r="AN171" s="92" t="str">
        <f t="shared" si="13"/>
        <v/>
      </c>
      <c r="AQ171" s="2">
        <f t="shared" si="14"/>
        <v>0</v>
      </c>
    </row>
    <row r="172" spans="1:43" ht="15" customHeight="1" x14ac:dyDescent="0.25">
      <c r="A172" s="2" t="s">
        <v>238</v>
      </c>
      <c r="B172" s="2" t="s">
        <v>246</v>
      </c>
      <c r="C172" s="2">
        <v>2014</v>
      </c>
      <c r="D172" s="2" t="s">
        <v>598</v>
      </c>
      <c r="E172" s="2" t="s">
        <v>598</v>
      </c>
      <c r="F172" s="2" t="s">
        <v>598</v>
      </c>
      <c r="G172" s="2" t="s">
        <v>598</v>
      </c>
      <c r="H172" s="2" t="s">
        <v>598</v>
      </c>
      <c r="I172" s="2" t="s">
        <v>598</v>
      </c>
      <c r="J172" s="2" t="s">
        <v>598</v>
      </c>
      <c r="K172" s="2" t="s">
        <v>598</v>
      </c>
      <c r="L172" s="2" t="s">
        <v>598</v>
      </c>
      <c r="M172" s="2" t="s">
        <v>598</v>
      </c>
      <c r="N172" s="2" t="s">
        <v>598</v>
      </c>
      <c r="O172" s="2" t="s">
        <v>598</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J172" s="20">
        <f t="shared" si="10"/>
        <v>0</v>
      </c>
      <c r="AK172" s="20"/>
      <c r="AL172" s="20">
        <f t="shared" si="11"/>
        <v>0</v>
      </c>
      <c r="AM172" s="20" t="str">
        <f t="shared" si="12"/>
        <v/>
      </c>
      <c r="AN172" s="92" t="str">
        <f t="shared" si="13"/>
        <v/>
      </c>
      <c r="AQ172" s="2">
        <f t="shared" si="14"/>
        <v>0</v>
      </c>
    </row>
    <row r="173" spans="1:43" ht="15" customHeight="1" x14ac:dyDescent="0.25">
      <c r="A173" s="2" t="s">
        <v>247</v>
      </c>
      <c r="B173" s="2" t="s">
        <v>248</v>
      </c>
      <c r="C173" s="2">
        <v>2014</v>
      </c>
      <c r="D173" s="2" t="s">
        <v>598</v>
      </c>
      <c r="E173" s="2" t="s">
        <v>598</v>
      </c>
      <c r="F173" s="2" t="s">
        <v>598</v>
      </c>
      <c r="G173" s="2" t="s">
        <v>598</v>
      </c>
      <c r="H173" s="2" t="s">
        <v>598</v>
      </c>
      <c r="I173" s="2" t="s">
        <v>598</v>
      </c>
      <c r="J173" s="2" t="s">
        <v>598</v>
      </c>
      <c r="K173" s="2" t="s">
        <v>598</v>
      </c>
      <c r="L173" s="2" t="s">
        <v>598</v>
      </c>
      <c r="M173" s="2" t="s">
        <v>598</v>
      </c>
      <c r="N173" s="2" t="s">
        <v>598</v>
      </c>
      <c r="O173" s="2" t="s">
        <v>598</v>
      </c>
      <c r="P173" s="2" t="s">
        <v>598</v>
      </c>
      <c r="Q173" s="2" t="s">
        <v>598</v>
      </c>
      <c r="R173" s="2" t="s">
        <v>598</v>
      </c>
      <c r="S173" s="2" t="s">
        <v>598</v>
      </c>
      <c r="T173" s="2" t="s">
        <v>598</v>
      </c>
      <c r="U173" s="2" t="s">
        <v>598</v>
      </c>
      <c r="V173" s="2" t="s">
        <v>598</v>
      </c>
      <c r="W173" s="2" t="s">
        <v>598</v>
      </c>
      <c r="X173" s="2" t="s">
        <v>598</v>
      </c>
      <c r="Y173" s="2" t="s">
        <v>598</v>
      </c>
      <c r="Z173" s="2" t="s">
        <v>598</v>
      </c>
      <c r="AA173" s="2" t="s">
        <v>598</v>
      </c>
      <c r="AB173" s="2" t="s">
        <v>598</v>
      </c>
      <c r="AC173" s="2" t="s">
        <v>598</v>
      </c>
      <c r="AD173" s="2" t="s">
        <v>598</v>
      </c>
      <c r="AE173" s="2" t="s">
        <v>598</v>
      </c>
      <c r="AF173" s="2" t="s">
        <v>598</v>
      </c>
      <c r="AG173" s="2" t="s">
        <v>598</v>
      </c>
      <c r="AJ173" s="20">
        <f t="shared" si="10"/>
        <v>0</v>
      </c>
      <c r="AK173" s="20"/>
      <c r="AL173" s="20">
        <f t="shared" si="11"/>
        <v>0</v>
      </c>
      <c r="AM173" s="20" t="str">
        <f t="shared" si="12"/>
        <v/>
      </c>
      <c r="AN173" s="92" t="str">
        <f t="shared" si="13"/>
        <v/>
      </c>
      <c r="AQ173" s="2">
        <f t="shared" si="14"/>
        <v>0</v>
      </c>
    </row>
    <row r="174" spans="1:43" ht="15" customHeight="1" x14ac:dyDescent="0.25">
      <c r="A174" s="2" t="s">
        <v>249</v>
      </c>
      <c r="B174" s="2" t="s">
        <v>150</v>
      </c>
      <c r="C174" s="2">
        <v>2014</v>
      </c>
      <c r="D174" s="2" t="s">
        <v>598</v>
      </c>
      <c r="E174" s="2" t="s">
        <v>598</v>
      </c>
      <c r="F174" s="2" t="s">
        <v>598</v>
      </c>
      <c r="G174" s="2" t="s">
        <v>598</v>
      </c>
      <c r="H174" s="2" t="s">
        <v>598</v>
      </c>
      <c r="I174" s="2" t="s">
        <v>598</v>
      </c>
      <c r="J174" s="2" t="s">
        <v>598</v>
      </c>
      <c r="K174" s="2" t="s">
        <v>598</v>
      </c>
      <c r="L174" s="2" t="s">
        <v>598</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J174" s="20">
        <f t="shared" si="10"/>
        <v>0</v>
      </c>
      <c r="AK174" s="20"/>
      <c r="AL174" s="20">
        <f t="shared" si="11"/>
        <v>0</v>
      </c>
      <c r="AM174" s="20" t="str">
        <f t="shared" si="12"/>
        <v/>
      </c>
      <c r="AN174" s="92" t="str">
        <f t="shared" si="13"/>
        <v/>
      </c>
      <c r="AQ174" s="2">
        <f t="shared" si="14"/>
        <v>0</v>
      </c>
    </row>
    <row r="175" spans="1:43" ht="15" customHeight="1" x14ac:dyDescent="0.25">
      <c r="A175" s="2" t="s">
        <v>249</v>
      </c>
      <c r="B175" s="2" t="s">
        <v>250</v>
      </c>
      <c r="C175" s="2">
        <v>2014</v>
      </c>
      <c r="D175" s="2" t="s">
        <v>598</v>
      </c>
      <c r="E175" s="2" t="s">
        <v>598</v>
      </c>
      <c r="F175" s="2" t="s">
        <v>598</v>
      </c>
      <c r="G175" s="2" t="s">
        <v>598</v>
      </c>
      <c r="H175" s="2" t="s">
        <v>598</v>
      </c>
      <c r="I175" s="2" t="s">
        <v>598</v>
      </c>
      <c r="J175" s="2" t="s">
        <v>598</v>
      </c>
      <c r="K175" s="2" t="s">
        <v>598</v>
      </c>
      <c r="L175" s="2" t="s">
        <v>598</v>
      </c>
      <c r="M175" s="2" t="s">
        <v>598</v>
      </c>
      <c r="N175" s="2" t="s">
        <v>598</v>
      </c>
      <c r="O175" s="2" t="s">
        <v>598</v>
      </c>
      <c r="P175" s="2" t="s">
        <v>598</v>
      </c>
      <c r="Q175" s="2" t="s">
        <v>598</v>
      </c>
      <c r="R175" s="2" t="s">
        <v>598</v>
      </c>
      <c r="S175" s="2" t="s">
        <v>598</v>
      </c>
      <c r="T175" s="2" t="s">
        <v>598</v>
      </c>
      <c r="U175" s="2" t="s">
        <v>598</v>
      </c>
      <c r="V175" s="2" t="s">
        <v>598</v>
      </c>
      <c r="W175" s="2" t="s">
        <v>598</v>
      </c>
      <c r="X175" s="2" t="s">
        <v>598</v>
      </c>
      <c r="Y175" s="2" t="s">
        <v>598</v>
      </c>
      <c r="Z175" s="2" t="s">
        <v>598</v>
      </c>
      <c r="AA175" s="2" t="s">
        <v>598</v>
      </c>
      <c r="AB175" s="2" t="s">
        <v>598</v>
      </c>
      <c r="AC175" s="2" t="s">
        <v>598</v>
      </c>
      <c r="AD175" s="2" t="s">
        <v>598</v>
      </c>
      <c r="AE175" s="2" t="s">
        <v>598</v>
      </c>
      <c r="AF175" s="2" t="s">
        <v>598</v>
      </c>
      <c r="AG175" s="2" t="s">
        <v>598</v>
      </c>
      <c r="AJ175" s="20">
        <f t="shared" si="10"/>
        <v>0</v>
      </c>
      <c r="AK175" s="20"/>
      <c r="AL175" s="20">
        <f t="shared" si="11"/>
        <v>0</v>
      </c>
      <c r="AM175" s="20" t="str">
        <f t="shared" si="12"/>
        <v/>
      </c>
      <c r="AN175" s="92" t="str">
        <f t="shared" si="13"/>
        <v/>
      </c>
      <c r="AQ175" s="2">
        <f t="shared" si="14"/>
        <v>0</v>
      </c>
    </row>
    <row r="176" spans="1:43" ht="15" customHeight="1" x14ac:dyDescent="0.25">
      <c r="A176" s="2" t="s">
        <v>249</v>
      </c>
      <c r="B176" s="2" t="s">
        <v>251</v>
      </c>
      <c r="C176" s="2">
        <v>2014</v>
      </c>
      <c r="D176" s="2" t="s">
        <v>598</v>
      </c>
      <c r="E176" s="2" t="s">
        <v>598</v>
      </c>
      <c r="F176" s="2" t="s">
        <v>598</v>
      </c>
      <c r="G176" s="2" t="s">
        <v>598</v>
      </c>
      <c r="H176" s="2" t="s">
        <v>598</v>
      </c>
      <c r="I176" s="2" t="s">
        <v>598</v>
      </c>
      <c r="J176" s="2" t="s">
        <v>598</v>
      </c>
      <c r="K176" s="2" t="s">
        <v>598</v>
      </c>
      <c r="L176" s="2" t="s">
        <v>598</v>
      </c>
      <c r="M176" s="2" t="s">
        <v>598</v>
      </c>
      <c r="N176" s="2" t="s">
        <v>598</v>
      </c>
      <c r="O176" s="2" t="s">
        <v>598</v>
      </c>
      <c r="P176" s="2" t="s">
        <v>598</v>
      </c>
      <c r="Q176" s="2" t="s">
        <v>598</v>
      </c>
      <c r="R176" s="2" t="s">
        <v>598</v>
      </c>
      <c r="S176" s="2" t="s">
        <v>598</v>
      </c>
      <c r="T176" s="2" t="s">
        <v>598</v>
      </c>
      <c r="U176" s="2" t="s">
        <v>598</v>
      </c>
      <c r="V176" s="2" t="s">
        <v>598</v>
      </c>
      <c r="W176" s="2" t="s">
        <v>598</v>
      </c>
      <c r="X176" s="2" t="s">
        <v>598</v>
      </c>
      <c r="Y176" s="2" t="s">
        <v>598</v>
      </c>
      <c r="Z176" s="2" t="s">
        <v>598</v>
      </c>
      <c r="AA176" s="2" t="s">
        <v>598</v>
      </c>
      <c r="AB176" s="2" t="s">
        <v>598</v>
      </c>
      <c r="AC176" s="2" t="s">
        <v>598</v>
      </c>
      <c r="AD176" s="2" t="s">
        <v>598</v>
      </c>
      <c r="AE176" s="2" t="s">
        <v>598</v>
      </c>
      <c r="AF176" s="2" t="s">
        <v>598</v>
      </c>
      <c r="AG176" s="2" t="s">
        <v>598</v>
      </c>
      <c r="AJ176" s="20">
        <f t="shared" si="10"/>
        <v>0</v>
      </c>
      <c r="AK176" s="20"/>
      <c r="AL176" s="20">
        <f t="shared" si="11"/>
        <v>0</v>
      </c>
      <c r="AM176" s="20" t="str">
        <f t="shared" si="12"/>
        <v/>
      </c>
      <c r="AN176" s="92" t="str">
        <f t="shared" si="13"/>
        <v/>
      </c>
      <c r="AQ176" s="2">
        <f t="shared" si="14"/>
        <v>0</v>
      </c>
    </row>
    <row r="177" spans="1:43" ht="15" customHeight="1" x14ac:dyDescent="0.25">
      <c r="A177" s="2" t="s">
        <v>249</v>
      </c>
      <c r="B177" s="2" t="s">
        <v>252</v>
      </c>
      <c r="C177" s="2">
        <v>2014</v>
      </c>
      <c r="D177" s="2" t="s">
        <v>598</v>
      </c>
      <c r="E177" s="2" t="s">
        <v>598</v>
      </c>
      <c r="F177" s="2" t="s">
        <v>598</v>
      </c>
      <c r="G177" s="2" t="s">
        <v>598</v>
      </c>
      <c r="H177" s="2" t="s">
        <v>598</v>
      </c>
      <c r="I177" s="2" t="s">
        <v>598</v>
      </c>
      <c r="J177" s="2" t="s">
        <v>598</v>
      </c>
      <c r="K177" s="2" t="s">
        <v>598</v>
      </c>
      <c r="L177" s="2" t="s">
        <v>598</v>
      </c>
      <c r="M177" s="2" t="s">
        <v>598</v>
      </c>
      <c r="N177" s="2" t="s">
        <v>598</v>
      </c>
      <c r="O177" s="2" t="s">
        <v>598</v>
      </c>
      <c r="P177" s="2" t="s">
        <v>598</v>
      </c>
      <c r="Q177" s="2" t="s">
        <v>598</v>
      </c>
      <c r="R177" s="2" t="s">
        <v>598</v>
      </c>
      <c r="S177" s="2" t="s">
        <v>598</v>
      </c>
      <c r="T177" s="2" t="s">
        <v>598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J177" s="20">
        <f t="shared" si="10"/>
        <v>0</v>
      </c>
      <c r="AK177" s="20"/>
      <c r="AL177" s="20">
        <f t="shared" si="11"/>
        <v>0</v>
      </c>
      <c r="AM177" s="20" t="str">
        <f t="shared" si="12"/>
        <v/>
      </c>
      <c r="AN177" s="92" t="str">
        <f t="shared" si="13"/>
        <v/>
      </c>
      <c r="AQ177" s="2">
        <f t="shared" si="14"/>
        <v>0</v>
      </c>
    </row>
    <row r="178" spans="1:43"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J178" s="20">
        <f t="shared" si="10"/>
        <v>0</v>
      </c>
      <c r="AK178" s="20"/>
      <c r="AL178" s="20">
        <f t="shared" si="11"/>
        <v>0</v>
      </c>
      <c r="AM178" s="20" t="str">
        <f t="shared" si="12"/>
        <v/>
      </c>
      <c r="AN178" s="92" t="str">
        <f t="shared" si="13"/>
        <v/>
      </c>
      <c r="AQ178" s="2">
        <f t="shared" si="14"/>
        <v>0</v>
      </c>
    </row>
    <row r="179" spans="1:43" ht="15" customHeight="1" x14ac:dyDescent="0.25">
      <c r="A179" s="2" t="s">
        <v>255</v>
      </c>
      <c r="B179" s="2" t="s">
        <v>256</v>
      </c>
      <c r="C179" s="2">
        <v>2014</v>
      </c>
      <c r="D179" s="2" t="s">
        <v>598</v>
      </c>
      <c r="E179" s="2" t="s">
        <v>598</v>
      </c>
      <c r="F179" s="2" t="s">
        <v>598</v>
      </c>
      <c r="G179" s="2" t="s">
        <v>598</v>
      </c>
      <c r="H179" s="2" t="s">
        <v>598</v>
      </c>
      <c r="I179" s="2" t="s">
        <v>598</v>
      </c>
      <c r="J179" s="2" t="s">
        <v>598</v>
      </c>
      <c r="K179" s="2" t="s">
        <v>598</v>
      </c>
      <c r="L179" s="2" t="s">
        <v>598</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J179" s="20">
        <f t="shared" si="10"/>
        <v>0</v>
      </c>
      <c r="AK179" s="20"/>
      <c r="AL179" s="20">
        <f t="shared" si="11"/>
        <v>0</v>
      </c>
      <c r="AM179" s="20" t="str">
        <f t="shared" si="12"/>
        <v/>
      </c>
      <c r="AN179" s="92" t="str">
        <f t="shared" si="13"/>
        <v/>
      </c>
      <c r="AQ179" s="2">
        <f t="shared" si="14"/>
        <v>0</v>
      </c>
    </row>
    <row r="180" spans="1:43" ht="15" customHeight="1" x14ac:dyDescent="0.25">
      <c r="A180" s="2" t="s">
        <v>257</v>
      </c>
      <c r="B180" s="2" t="s">
        <v>258</v>
      </c>
      <c r="C180" s="2">
        <v>2014</v>
      </c>
      <c r="D180" s="2">
        <v>106.849</v>
      </c>
      <c r="E180" s="2">
        <v>20.916</v>
      </c>
      <c r="F180" s="2">
        <v>5.5460000000000003</v>
      </c>
      <c r="G180" s="2" t="s">
        <v>634</v>
      </c>
      <c r="H180" s="2">
        <v>182.59399999999999</v>
      </c>
      <c r="I180" s="2">
        <v>182.59399999999999</v>
      </c>
      <c r="J180" s="2" t="s">
        <v>598</v>
      </c>
      <c r="K180" s="2" t="s">
        <v>598</v>
      </c>
      <c r="L180" s="2" t="s">
        <v>598</v>
      </c>
      <c r="M180" s="2" t="s">
        <v>598</v>
      </c>
      <c r="N180" s="2" t="s">
        <v>598</v>
      </c>
      <c r="O180" s="2" t="s">
        <v>598</v>
      </c>
      <c r="P180" s="2" t="s">
        <v>598</v>
      </c>
      <c r="Q180" s="2" t="s">
        <v>598</v>
      </c>
      <c r="R180" s="2" t="s">
        <v>598</v>
      </c>
      <c r="S180" s="2" t="s">
        <v>598</v>
      </c>
      <c r="T180" s="2" t="s">
        <v>598</v>
      </c>
      <c r="U180" s="2" t="s">
        <v>598</v>
      </c>
      <c r="V180" s="2" t="s">
        <v>598</v>
      </c>
      <c r="W180" s="2" t="s">
        <v>598</v>
      </c>
      <c r="X180" s="2" t="s">
        <v>598</v>
      </c>
      <c r="Y180" s="2" t="s">
        <v>598</v>
      </c>
      <c r="Z180" s="2" t="s">
        <v>598</v>
      </c>
      <c r="AA180" s="2" t="s">
        <v>598</v>
      </c>
      <c r="AB180" s="2" t="s">
        <v>598</v>
      </c>
      <c r="AC180" s="2" t="s">
        <v>598</v>
      </c>
      <c r="AD180" s="2" t="s">
        <v>598</v>
      </c>
      <c r="AE180" s="2">
        <v>182.59399999999999</v>
      </c>
      <c r="AF180" s="2" t="s">
        <v>598</v>
      </c>
      <c r="AG180" s="2" t="s">
        <v>598</v>
      </c>
      <c r="AJ180" s="20">
        <f t="shared" si="10"/>
        <v>182.59399999999999</v>
      </c>
      <c r="AK180" s="20"/>
      <c r="AL180" s="20">
        <f t="shared" si="11"/>
        <v>106.849</v>
      </c>
      <c r="AM180" s="20">
        <f t="shared" si="12"/>
        <v>20.916</v>
      </c>
      <c r="AN180" s="92">
        <f t="shared" si="13"/>
        <v>0.699721787134298</v>
      </c>
      <c r="AQ180" s="2">
        <f t="shared" si="14"/>
        <v>182.59399999999999</v>
      </c>
    </row>
    <row r="181" spans="1:43" ht="15" customHeight="1" x14ac:dyDescent="0.25">
      <c r="A181" s="2" t="s">
        <v>259</v>
      </c>
      <c r="B181" s="2" t="s">
        <v>260</v>
      </c>
      <c r="C181" s="2">
        <v>2014</v>
      </c>
      <c r="D181" s="2" t="s">
        <v>598</v>
      </c>
      <c r="E181" s="2" t="s">
        <v>598</v>
      </c>
      <c r="F181" s="2" t="s">
        <v>598</v>
      </c>
      <c r="G181" s="2" t="s">
        <v>598</v>
      </c>
      <c r="H181" s="2" t="s">
        <v>598</v>
      </c>
      <c r="I181" s="2" t="s">
        <v>598</v>
      </c>
      <c r="J181" s="2" t="s">
        <v>598</v>
      </c>
      <c r="K181" s="2" t="s">
        <v>598</v>
      </c>
      <c r="L181" s="2" t="s">
        <v>598</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J181" s="20">
        <f t="shared" si="10"/>
        <v>0</v>
      </c>
      <c r="AK181" s="20"/>
      <c r="AL181" s="20">
        <f t="shared" si="11"/>
        <v>0</v>
      </c>
      <c r="AM181" s="20" t="str">
        <f t="shared" si="12"/>
        <v/>
      </c>
      <c r="AN181" s="92" t="str">
        <f t="shared" si="13"/>
        <v/>
      </c>
      <c r="AQ181" s="2">
        <f t="shared" si="14"/>
        <v>0</v>
      </c>
    </row>
    <row r="182" spans="1:43" ht="15" customHeight="1" x14ac:dyDescent="0.25">
      <c r="A182" s="2" t="s">
        <v>261</v>
      </c>
      <c r="B182" s="2" t="s">
        <v>262</v>
      </c>
      <c r="C182" s="2">
        <v>2014</v>
      </c>
      <c r="D182" s="2" t="s">
        <v>598</v>
      </c>
      <c r="E182" s="2" t="s">
        <v>598</v>
      </c>
      <c r="F182" s="2" t="s">
        <v>598</v>
      </c>
      <c r="G182" s="2" t="s">
        <v>598</v>
      </c>
      <c r="H182" s="2" t="s">
        <v>598</v>
      </c>
      <c r="I182" s="2" t="s">
        <v>598</v>
      </c>
      <c r="J182" s="2" t="s">
        <v>598</v>
      </c>
      <c r="K182" s="2" t="s">
        <v>598</v>
      </c>
      <c r="L182" s="2" t="s">
        <v>598</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J182" s="20">
        <f t="shared" si="10"/>
        <v>0</v>
      </c>
      <c r="AK182" s="20"/>
      <c r="AL182" s="20">
        <f t="shared" si="11"/>
        <v>0</v>
      </c>
      <c r="AM182" s="20" t="str">
        <f t="shared" si="12"/>
        <v/>
      </c>
      <c r="AN182" s="92" t="str">
        <f t="shared" si="13"/>
        <v/>
      </c>
      <c r="AQ182" s="2">
        <f t="shared" si="14"/>
        <v>0</v>
      </c>
    </row>
    <row r="183" spans="1:43" ht="15" customHeight="1" x14ac:dyDescent="0.25">
      <c r="A183" s="2" t="s">
        <v>261</v>
      </c>
      <c r="B183" s="2" t="s">
        <v>263</v>
      </c>
      <c r="C183" s="2">
        <v>2014</v>
      </c>
      <c r="D183" s="2" t="s">
        <v>598</v>
      </c>
      <c r="E183" s="2" t="s">
        <v>598</v>
      </c>
      <c r="F183" s="2" t="s">
        <v>598</v>
      </c>
      <c r="G183" s="2" t="s">
        <v>598</v>
      </c>
      <c r="H183" s="2" t="s">
        <v>598</v>
      </c>
      <c r="I183" s="2" t="s">
        <v>598</v>
      </c>
      <c r="J183" s="2" t="s">
        <v>598</v>
      </c>
      <c r="K183" s="2" t="s">
        <v>598</v>
      </c>
      <c r="L183" s="2" t="s">
        <v>598</v>
      </c>
      <c r="M183" s="2" t="s">
        <v>598</v>
      </c>
      <c r="N183" s="2" t="s">
        <v>598</v>
      </c>
      <c r="O183" s="2" t="s">
        <v>598</v>
      </c>
      <c r="P183" s="2" t="s">
        <v>598</v>
      </c>
      <c r="Q183" s="2" t="s">
        <v>598</v>
      </c>
      <c r="R183" s="2" t="s">
        <v>598</v>
      </c>
      <c r="S183" s="2" t="s">
        <v>598</v>
      </c>
      <c r="T183" s="2" t="s">
        <v>598</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J183" s="20">
        <f t="shared" si="10"/>
        <v>0</v>
      </c>
      <c r="AK183" s="20"/>
      <c r="AL183" s="20">
        <f t="shared" si="11"/>
        <v>0</v>
      </c>
      <c r="AM183" s="20" t="str">
        <f t="shared" si="12"/>
        <v/>
      </c>
      <c r="AN183" s="92" t="str">
        <f t="shared" si="13"/>
        <v/>
      </c>
      <c r="AQ183" s="2">
        <f t="shared" si="14"/>
        <v>0</v>
      </c>
    </row>
    <row r="184" spans="1:43"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J184" s="20">
        <f t="shared" si="10"/>
        <v>0</v>
      </c>
      <c r="AK184" s="20"/>
      <c r="AL184" s="20">
        <f t="shared" si="11"/>
        <v>0</v>
      </c>
      <c r="AM184" s="20" t="str">
        <f t="shared" si="12"/>
        <v/>
      </c>
      <c r="AN184" s="92" t="str">
        <f t="shared" si="13"/>
        <v/>
      </c>
      <c r="AQ184" s="2">
        <f t="shared" si="14"/>
        <v>0</v>
      </c>
    </row>
    <row r="185" spans="1:43" ht="15" customHeight="1" x14ac:dyDescent="0.25">
      <c r="A185" s="2" t="s">
        <v>261</v>
      </c>
      <c r="B185" s="2" t="s">
        <v>265</v>
      </c>
      <c r="C185" s="2">
        <v>2014</v>
      </c>
      <c r="D185" s="2" t="s">
        <v>598</v>
      </c>
      <c r="E185" s="2" t="s">
        <v>598</v>
      </c>
      <c r="F185" s="2" t="s">
        <v>598</v>
      </c>
      <c r="G185" s="2" t="s">
        <v>598</v>
      </c>
      <c r="H185" s="2" t="s">
        <v>598</v>
      </c>
      <c r="I185" s="2" t="s">
        <v>598</v>
      </c>
      <c r="J185" s="2" t="s">
        <v>598</v>
      </c>
      <c r="K185" s="2" t="s">
        <v>598</v>
      </c>
      <c r="L185" s="2" t="s">
        <v>598</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J185" s="20">
        <f t="shared" si="10"/>
        <v>0</v>
      </c>
      <c r="AK185" s="20"/>
      <c r="AL185" s="20">
        <f t="shared" si="11"/>
        <v>0</v>
      </c>
      <c r="AM185" s="20" t="str">
        <f t="shared" si="12"/>
        <v/>
      </c>
      <c r="AN185" s="92" t="str">
        <f t="shared" si="13"/>
        <v/>
      </c>
      <c r="AQ185" s="2">
        <f t="shared" si="14"/>
        <v>0</v>
      </c>
    </row>
    <row r="186" spans="1:43" ht="15" customHeight="1" x14ac:dyDescent="0.25">
      <c r="A186" s="2" t="s">
        <v>266</v>
      </c>
      <c r="B186" s="2" t="s">
        <v>267</v>
      </c>
      <c r="C186" s="2">
        <v>2014</v>
      </c>
      <c r="D186" s="2">
        <v>184.8</v>
      </c>
      <c r="E186" s="2">
        <v>18.768999999999998</v>
      </c>
      <c r="F186" s="2">
        <v>0</v>
      </c>
      <c r="G186" s="2" t="s">
        <v>598</v>
      </c>
      <c r="H186" s="2">
        <v>0</v>
      </c>
      <c r="I186" s="2">
        <v>199.04</v>
      </c>
      <c r="J186" s="2" t="s">
        <v>598</v>
      </c>
      <c r="K186" s="2">
        <v>0.14000000000000001</v>
      </c>
      <c r="L186" s="2" t="s">
        <v>598</v>
      </c>
      <c r="M186" s="2" t="s">
        <v>598</v>
      </c>
      <c r="N186" s="2" t="s">
        <v>598</v>
      </c>
      <c r="O186" s="2" t="s">
        <v>598</v>
      </c>
      <c r="P186" s="2" t="s">
        <v>598</v>
      </c>
      <c r="Q186" s="2" t="s">
        <v>598</v>
      </c>
      <c r="R186" s="2" t="s">
        <v>598</v>
      </c>
      <c r="S186" s="2" t="s">
        <v>598</v>
      </c>
      <c r="T186" s="2" t="s">
        <v>598</v>
      </c>
      <c r="U186" s="2" t="s">
        <v>598</v>
      </c>
      <c r="V186" s="2" t="s">
        <v>598</v>
      </c>
      <c r="W186" s="2" t="s">
        <v>598</v>
      </c>
      <c r="X186" s="2" t="s">
        <v>598</v>
      </c>
      <c r="Y186" s="2" t="s">
        <v>598</v>
      </c>
      <c r="Z186" s="2">
        <v>19.3</v>
      </c>
      <c r="AA186" s="2" t="s">
        <v>598</v>
      </c>
      <c r="AB186" s="2" t="s">
        <v>598</v>
      </c>
      <c r="AC186" s="2" t="s">
        <v>598</v>
      </c>
      <c r="AD186" s="2">
        <v>29.7</v>
      </c>
      <c r="AE186" s="2">
        <v>149.9</v>
      </c>
      <c r="AF186" s="2" t="s">
        <v>598</v>
      </c>
      <c r="AG186" s="2" t="s">
        <v>598</v>
      </c>
      <c r="AJ186" s="20">
        <f t="shared" si="10"/>
        <v>199.04000000000002</v>
      </c>
      <c r="AK186" s="20"/>
      <c r="AL186" s="20">
        <f t="shared" si="11"/>
        <v>184.8</v>
      </c>
      <c r="AM186" s="20">
        <f t="shared" si="12"/>
        <v>18.768999999999998</v>
      </c>
      <c r="AN186" s="92">
        <f t="shared" si="13"/>
        <v>1.0227542202572346</v>
      </c>
      <c r="AQ186" s="2">
        <f t="shared" si="14"/>
        <v>199.04000000000002</v>
      </c>
    </row>
    <row r="187" spans="1:43" ht="15" customHeight="1" x14ac:dyDescent="0.25">
      <c r="A187" s="2" t="s">
        <v>268</v>
      </c>
      <c r="B187" s="2" t="s">
        <v>269</v>
      </c>
      <c r="C187" s="2">
        <v>2014</v>
      </c>
      <c r="D187" s="2" t="s">
        <v>598</v>
      </c>
      <c r="E187" s="2" t="s">
        <v>598</v>
      </c>
      <c r="F187" s="2" t="s">
        <v>598</v>
      </c>
      <c r="G187" s="2" t="s">
        <v>598</v>
      </c>
      <c r="H187" s="2" t="s">
        <v>598</v>
      </c>
      <c r="I187" s="2" t="s">
        <v>598</v>
      </c>
      <c r="J187" s="2" t="s">
        <v>598</v>
      </c>
      <c r="K187" s="2" t="s">
        <v>598</v>
      </c>
      <c r="L187" s="2" t="s">
        <v>598</v>
      </c>
      <c r="M187" s="2" t="s">
        <v>598</v>
      </c>
      <c r="N187" s="2" t="s">
        <v>598</v>
      </c>
      <c r="O187" s="2" t="s">
        <v>598</v>
      </c>
      <c r="P187" s="2" t="s">
        <v>598</v>
      </c>
      <c r="Q187" s="2" t="s">
        <v>598</v>
      </c>
      <c r="R187" s="2" t="s">
        <v>598</v>
      </c>
      <c r="S187" s="2" t="s">
        <v>598</v>
      </c>
      <c r="T187" s="2" t="s">
        <v>598</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J187" s="20">
        <f t="shared" si="10"/>
        <v>0</v>
      </c>
      <c r="AK187" s="20"/>
      <c r="AL187" s="20">
        <f t="shared" si="11"/>
        <v>0</v>
      </c>
      <c r="AM187" s="20" t="str">
        <f t="shared" si="12"/>
        <v/>
      </c>
      <c r="AN187" s="92" t="str">
        <f t="shared" si="13"/>
        <v/>
      </c>
      <c r="AQ187" s="2">
        <f t="shared" si="14"/>
        <v>0</v>
      </c>
    </row>
    <row r="188" spans="1:43" ht="15" customHeight="1" x14ac:dyDescent="0.25">
      <c r="A188" s="2" t="s">
        <v>268</v>
      </c>
      <c r="B188" s="2" t="s">
        <v>270</v>
      </c>
      <c r="C188" s="2">
        <v>2014</v>
      </c>
      <c r="D188" s="2" t="s">
        <v>598</v>
      </c>
      <c r="E188" s="2" t="s">
        <v>598</v>
      </c>
      <c r="F188" s="2" t="s">
        <v>598</v>
      </c>
      <c r="G188" s="2" t="s">
        <v>598</v>
      </c>
      <c r="H188" s="2" t="s">
        <v>598</v>
      </c>
      <c r="I188" s="2" t="s">
        <v>598</v>
      </c>
      <c r="J188" s="2" t="s">
        <v>598</v>
      </c>
      <c r="K188" s="2" t="s">
        <v>598</v>
      </c>
      <c r="L188" s="2" t="s">
        <v>598</v>
      </c>
      <c r="M188" s="2" t="s">
        <v>598</v>
      </c>
      <c r="N188" s="2" t="s">
        <v>598</v>
      </c>
      <c r="O188" s="2" t="s">
        <v>598</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t="s">
        <v>598</v>
      </c>
      <c r="AE188" s="2" t="s">
        <v>598</v>
      </c>
      <c r="AF188" s="2" t="s">
        <v>598</v>
      </c>
      <c r="AG188" s="2" t="s">
        <v>598</v>
      </c>
      <c r="AJ188" s="20">
        <f t="shared" si="10"/>
        <v>0</v>
      </c>
      <c r="AK188" s="20"/>
      <c r="AL188" s="20">
        <f t="shared" si="11"/>
        <v>0</v>
      </c>
      <c r="AM188" s="20" t="str">
        <f t="shared" si="12"/>
        <v/>
      </c>
      <c r="AN188" s="92" t="str">
        <f t="shared" si="13"/>
        <v/>
      </c>
      <c r="AQ188" s="2">
        <f t="shared" si="14"/>
        <v>0</v>
      </c>
    </row>
    <row r="189" spans="1:43" ht="15" customHeight="1" x14ac:dyDescent="0.25">
      <c r="A189" s="2" t="s">
        <v>268</v>
      </c>
      <c r="B189" s="2" t="s">
        <v>271</v>
      </c>
      <c r="C189" s="2">
        <v>2014</v>
      </c>
      <c r="D189" s="2" t="s">
        <v>598</v>
      </c>
      <c r="E189" s="2" t="s">
        <v>598</v>
      </c>
      <c r="F189" s="2" t="s">
        <v>598</v>
      </c>
      <c r="G189" s="2" t="s">
        <v>598</v>
      </c>
      <c r="H189" s="2" t="s">
        <v>598</v>
      </c>
      <c r="I189" s="2" t="s">
        <v>598</v>
      </c>
      <c r="J189" s="2" t="s">
        <v>598</v>
      </c>
      <c r="K189" s="2" t="s">
        <v>598</v>
      </c>
      <c r="L189" s="2" t="s">
        <v>598</v>
      </c>
      <c r="M189" s="2" t="s">
        <v>598</v>
      </c>
      <c r="N189" s="2" t="s">
        <v>598</v>
      </c>
      <c r="O189" s="2" t="s">
        <v>598</v>
      </c>
      <c r="P189" s="2" t="s">
        <v>598</v>
      </c>
      <c r="Q189" s="2" t="s">
        <v>598</v>
      </c>
      <c r="R189" s="2" t="s">
        <v>598</v>
      </c>
      <c r="S189" s="2" t="s">
        <v>598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J189" s="20">
        <f t="shared" si="10"/>
        <v>0</v>
      </c>
      <c r="AK189" s="20"/>
      <c r="AL189" s="20">
        <f t="shared" si="11"/>
        <v>0</v>
      </c>
      <c r="AM189" s="20" t="str">
        <f t="shared" si="12"/>
        <v/>
      </c>
      <c r="AN189" s="92" t="str">
        <f t="shared" si="13"/>
        <v/>
      </c>
      <c r="AQ189" s="2">
        <f t="shared" si="14"/>
        <v>0</v>
      </c>
    </row>
    <row r="190" spans="1:43" ht="15" customHeight="1" x14ac:dyDescent="0.25">
      <c r="A190" s="2" t="s">
        <v>272</v>
      </c>
      <c r="B190" s="2" t="s">
        <v>273</v>
      </c>
      <c r="C190" s="2">
        <v>2014</v>
      </c>
      <c r="D190" s="2" t="s">
        <v>598</v>
      </c>
      <c r="E190" s="2" t="s">
        <v>598</v>
      </c>
      <c r="F190" s="2" t="s">
        <v>598</v>
      </c>
      <c r="G190" s="2" t="s">
        <v>598</v>
      </c>
      <c r="H190" s="2" t="s">
        <v>598</v>
      </c>
      <c r="I190" s="2" t="s">
        <v>598</v>
      </c>
      <c r="J190" s="2" t="s">
        <v>598</v>
      </c>
      <c r="K190" s="2" t="s">
        <v>598</v>
      </c>
      <c r="L190" s="2" t="s">
        <v>598</v>
      </c>
      <c r="M190" s="2" t="s">
        <v>598</v>
      </c>
      <c r="N190" s="2" t="s">
        <v>598</v>
      </c>
      <c r="O190" s="2" t="s">
        <v>598</v>
      </c>
      <c r="P190" s="2" t="s">
        <v>598</v>
      </c>
      <c r="Q190" s="2" t="s">
        <v>598</v>
      </c>
      <c r="R190" s="2" t="s">
        <v>598</v>
      </c>
      <c r="S190" s="2" t="s">
        <v>598</v>
      </c>
      <c r="T190" s="2" t="s">
        <v>598</v>
      </c>
      <c r="U190" s="2" t="s">
        <v>598</v>
      </c>
      <c r="V190" s="2" t="s">
        <v>598</v>
      </c>
      <c r="W190" s="2" t="s">
        <v>598</v>
      </c>
      <c r="X190" s="2" t="s">
        <v>598</v>
      </c>
      <c r="Y190" s="2" t="s">
        <v>598</v>
      </c>
      <c r="Z190" s="2" t="s">
        <v>598</v>
      </c>
      <c r="AA190" s="2" t="s">
        <v>598</v>
      </c>
      <c r="AB190" s="2" t="s">
        <v>598</v>
      </c>
      <c r="AC190" s="2" t="s">
        <v>598</v>
      </c>
      <c r="AD190" s="2" t="s">
        <v>598</v>
      </c>
      <c r="AE190" s="2" t="s">
        <v>598</v>
      </c>
      <c r="AF190" s="2" t="s">
        <v>598</v>
      </c>
      <c r="AG190" s="2" t="s">
        <v>598</v>
      </c>
      <c r="AJ190" s="20">
        <f t="shared" si="10"/>
        <v>0</v>
      </c>
      <c r="AK190" s="20"/>
      <c r="AL190" s="20">
        <f t="shared" si="11"/>
        <v>0</v>
      </c>
      <c r="AM190" s="20" t="str">
        <f t="shared" si="12"/>
        <v/>
      </c>
      <c r="AN190" s="92" t="str">
        <f t="shared" si="13"/>
        <v/>
      </c>
      <c r="AQ190" s="2">
        <f t="shared" si="14"/>
        <v>0</v>
      </c>
    </row>
    <row r="191" spans="1:43" ht="15" customHeight="1" x14ac:dyDescent="0.25">
      <c r="A191" s="2" t="s">
        <v>272</v>
      </c>
      <c r="B191" s="2" t="s">
        <v>274</v>
      </c>
      <c r="C191" s="2">
        <v>2014</v>
      </c>
      <c r="D191" s="2" t="s">
        <v>598</v>
      </c>
      <c r="E191" s="2" t="s">
        <v>598</v>
      </c>
      <c r="F191" s="2" t="s">
        <v>598</v>
      </c>
      <c r="G191" s="2" t="s">
        <v>598</v>
      </c>
      <c r="H191" s="2" t="s">
        <v>598</v>
      </c>
      <c r="I191" s="2" t="s">
        <v>598</v>
      </c>
      <c r="J191" s="2" t="s">
        <v>598</v>
      </c>
      <c r="K191" s="2" t="s">
        <v>598</v>
      </c>
      <c r="L191" s="2" t="s">
        <v>598</v>
      </c>
      <c r="M191" s="2" t="s">
        <v>598</v>
      </c>
      <c r="N191" s="2" t="s">
        <v>598</v>
      </c>
      <c r="O191" s="2" t="s">
        <v>598</v>
      </c>
      <c r="P191" s="2" t="s">
        <v>598</v>
      </c>
      <c r="Q191" s="2" t="s">
        <v>598</v>
      </c>
      <c r="R191" s="2" t="s">
        <v>598</v>
      </c>
      <c r="S191" s="2" t="s">
        <v>598</v>
      </c>
      <c r="T191" s="2" t="s">
        <v>598</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J191" s="20">
        <f t="shared" si="10"/>
        <v>0</v>
      </c>
      <c r="AK191" s="20"/>
      <c r="AL191" s="20">
        <f t="shared" si="11"/>
        <v>0</v>
      </c>
      <c r="AM191" s="20" t="str">
        <f t="shared" si="12"/>
        <v/>
      </c>
      <c r="AN191" s="92" t="str">
        <f t="shared" si="13"/>
        <v/>
      </c>
      <c r="AQ191" s="2">
        <f t="shared" si="14"/>
        <v>0</v>
      </c>
    </row>
    <row r="192" spans="1:43"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J192" s="20">
        <f t="shared" si="10"/>
        <v>0</v>
      </c>
      <c r="AK192" s="20"/>
      <c r="AL192" s="20">
        <f t="shared" si="11"/>
        <v>0</v>
      </c>
      <c r="AM192" s="20" t="str">
        <f t="shared" si="12"/>
        <v/>
      </c>
      <c r="AN192" s="92" t="str">
        <f t="shared" si="13"/>
        <v/>
      </c>
      <c r="AQ192" s="2">
        <f t="shared" si="14"/>
        <v>0</v>
      </c>
    </row>
    <row r="193" spans="1:43" ht="15" customHeight="1" x14ac:dyDescent="0.25">
      <c r="A193" s="2" t="s">
        <v>277</v>
      </c>
      <c r="B193" s="2" t="s">
        <v>278</v>
      </c>
      <c r="C193" s="2">
        <v>2014</v>
      </c>
      <c r="D193" s="2" t="s">
        <v>598</v>
      </c>
      <c r="E193" s="2" t="s">
        <v>598</v>
      </c>
      <c r="F193" s="2" t="s">
        <v>598</v>
      </c>
      <c r="G193" s="2" t="s">
        <v>598</v>
      </c>
      <c r="H193" s="2" t="s">
        <v>598</v>
      </c>
      <c r="I193" s="2" t="s">
        <v>598</v>
      </c>
      <c r="J193" s="2" t="s">
        <v>598</v>
      </c>
      <c r="K193" s="2" t="s">
        <v>598</v>
      </c>
      <c r="L193" s="2" t="s">
        <v>598</v>
      </c>
      <c r="M193" s="2" t="s">
        <v>598</v>
      </c>
      <c r="N193" s="2" t="s">
        <v>598</v>
      </c>
      <c r="O193" s="2" t="s">
        <v>598</v>
      </c>
      <c r="P193" s="2" t="s">
        <v>598</v>
      </c>
      <c r="Q193" s="2" t="s">
        <v>598</v>
      </c>
      <c r="R193" s="2" t="s">
        <v>598</v>
      </c>
      <c r="S193" s="2" t="s">
        <v>598</v>
      </c>
      <c r="T193" s="2" t="s">
        <v>598</v>
      </c>
      <c r="U193" s="2" t="s">
        <v>598</v>
      </c>
      <c r="V193" s="2" t="s">
        <v>598</v>
      </c>
      <c r="W193" s="2" t="s">
        <v>598</v>
      </c>
      <c r="X193" s="2" t="s">
        <v>598</v>
      </c>
      <c r="Y193" s="2" t="s">
        <v>598</v>
      </c>
      <c r="Z193" s="2" t="s">
        <v>598</v>
      </c>
      <c r="AA193" s="2" t="s">
        <v>598</v>
      </c>
      <c r="AB193" s="2" t="s">
        <v>598</v>
      </c>
      <c r="AC193" s="2" t="s">
        <v>598</v>
      </c>
      <c r="AD193" s="2" t="s">
        <v>598</v>
      </c>
      <c r="AE193" s="2" t="s">
        <v>598</v>
      </c>
      <c r="AF193" s="2" t="s">
        <v>598</v>
      </c>
      <c r="AG193" s="2" t="s">
        <v>598</v>
      </c>
      <c r="AJ193" s="20">
        <f t="shared" si="10"/>
        <v>0</v>
      </c>
      <c r="AK193" s="20"/>
      <c r="AL193" s="20">
        <f t="shared" si="11"/>
        <v>0</v>
      </c>
      <c r="AM193" s="20" t="str">
        <f t="shared" si="12"/>
        <v/>
      </c>
      <c r="AN193" s="92" t="str">
        <f t="shared" si="13"/>
        <v/>
      </c>
      <c r="AQ193" s="2">
        <f t="shared" si="14"/>
        <v>0</v>
      </c>
    </row>
    <row r="194" spans="1:43" ht="15" customHeight="1" x14ac:dyDescent="0.25">
      <c r="A194" s="2" t="s">
        <v>279</v>
      </c>
      <c r="B194" s="2" t="s">
        <v>280</v>
      </c>
      <c r="C194" s="2">
        <v>2014</v>
      </c>
      <c r="D194" s="2">
        <v>67.8</v>
      </c>
      <c r="E194" s="2">
        <v>10.199999999999999</v>
      </c>
      <c r="F194" s="2" t="s">
        <v>598</v>
      </c>
      <c r="G194" s="2" t="s">
        <v>598</v>
      </c>
      <c r="H194" s="2" t="s">
        <v>598</v>
      </c>
      <c r="I194" s="2">
        <v>104.8</v>
      </c>
      <c r="J194" s="2" t="s">
        <v>598</v>
      </c>
      <c r="K194" s="2" t="s">
        <v>598</v>
      </c>
      <c r="L194" s="2" t="s">
        <v>598</v>
      </c>
      <c r="M194" s="2" t="s">
        <v>598</v>
      </c>
      <c r="N194" s="2" t="s">
        <v>598</v>
      </c>
      <c r="O194" s="2" t="s">
        <v>598</v>
      </c>
      <c r="P194" s="2">
        <v>50</v>
      </c>
      <c r="Q194" s="2">
        <v>14</v>
      </c>
      <c r="R194" s="2">
        <v>26</v>
      </c>
      <c r="S194" s="2" t="s">
        <v>598</v>
      </c>
      <c r="T194" s="2" t="s">
        <v>598</v>
      </c>
      <c r="U194" s="2" t="s">
        <v>598</v>
      </c>
      <c r="V194" s="2" t="s">
        <v>598</v>
      </c>
      <c r="W194" s="2" t="s">
        <v>598</v>
      </c>
      <c r="X194" s="2" t="s">
        <v>598</v>
      </c>
      <c r="Y194" s="2" t="s">
        <v>598</v>
      </c>
      <c r="Z194" s="2" t="s">
        <v>598</v>
      </c>
      <c r="AA194" s="2" t="s">
        <v>598</v>
      </c>
      <c r="AB194" s="2" t="s">
        <v>598</v>
      </c>
      <c r="AC194" s="2" t="s">
        <v>598</v>
      </c>
      <c r="AD194" s="2" t="s">
        <v>598</v>
      </c>
      <c r="AE194" s="2" t="s">
        <v>598</v>
      </c>
      <c r="AF194" s="2" t="s">
        <v>598</v>
      </c>
      <c r="AG194" s="2">
        <v>14.8</v>
      </c>
      <c r="AJ194" s="20">
        <f t="shared" si="10"/>
        <v>104.8</v>
      </c>
      <c r="AK194" s="20"/>
      <c r="AL194" s="20">
        <f t="shared" si="11"/>
        <v>67.8</v>
      </c>
      <c r="AM194" s="20">
        <f t="shared" si="12"/>
        <v>10.199999999999999</v>
      </c>
      <c r="AN194" s="92">
        <f t="shared" si="13"/>
        <v>0.74427480916030542</v>
      </c>
      <c r="AQ194" s="2">
        <f t="shared" si="14"/>
        <v>90</v>
      </c>
    </row>
    <row r="195" spans="1:43" ht="15" customHeight="1" x14ac:dyDescent="0.25">
      <c r="A195" s="2" t="s">
        <v>279</v>
      </c>
      <c r="B195" s="2" t="s">
        <v>281</v>
      </c>
      <c r="C195" s="2">
        <v>2014</v>
      </c>
      <c r="D195" s="2" t="s">
        <v>598</v>
      </c>
      <c r="E195" s="2" t="s">
        <v>598</v>
      </c>
      <c r="F195" s="2" t="s">
        <v>598</v>
      </c>
      <c r="G195" s="2" t="s">
        <v>598</v>
      </c>
      <c r="H195" s="2" t="s">
        <v>598</v>
      </c>
      <c r="I195" s="2" t="s">
        <v>598</v>
      </c>
      <c r="J195" s="2" t="s">
        <v>598</v>
      </c>
      <c r="K195" s="2" t="s">
        <v>598</v>
      </c>
      <c r="L195" s="2" t="s">
        <v>598</v>
      </c>
      <c r="M195" s="2" t="s">
        <v>598</v>
      </c>
      <c r="N195" s="2" t="s">
        <v>598</v>
      </c>
      <c r="O195" s="2" t="s">
        <v>598</v>
      </c>
      <c r="P195" s="2" t="s">
        <v>598</v>
      </c>
      <c r="Q195" s="2" t="s">
        <v>598</v>
      </c>
      <c r="R195" s="2" t="s">
        <v>598</v>
      </c>
      <c r="S195" s="2" t="s">
        <v>598</v>
      </c>
      <c r="T195" s="2" t="s">
        <v>598</v>
      </c>
      <c r="U195" s="2" t="s">
        <v>598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J195" s="20">
        <f t="shared" ref="AJ195:AJ258" si="15">SUMPRODUCT(J195:AG195)</f>
        <v>0</v>
      </c>
      <c r="AK195" s="20"/>
      <c r="AL195" s="20">
        <f t="shared" ref="AL195:AL258" si="16">IFERROR(D195/1,0)</f>
        <v>0</v>
      </c>
      <c r="AM195" s="20" t="str">
        <f t="shared" ref="AM195:AM258" si="17">IFERROR(E195/1,"")</f>
        <v/>
      </c>
      <c r="AN195" s="92" t="str">
        <f t="shared" ref="AN195:AN258" si="18">IFERROR((AL195+AM195)/AJ195,"")</f>
        <v/>
      </c>
      <c r="AQ195" s="2">
        <f t="shared" ref="AQ195:AQ258" si="19">AJ195-IFERROR(AG195/1,0)</f>
        <v>0</v>
      </c>
    </row>
    <row r="196" spans="1:43" ht="15" customHeight="1" x14ac:dyDescent="0.25">
      <c r="A196" s="2" t="s">
        <v>279</v>
      </c>
      <c r="B196" s="2" t="s">
        <v>282</v>
      </c>
      <c r="C196" s="2">
        <v>2014</v>
      </c>
      <c r="D196" s="2" t="s">
        <v>598</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t="s">
        <v>598</v>
      </c>
      <c r="V196" s="2" t="s">
        <v>598</v>
      </c>
      <c r="W196" s="2" t="s">
        <v>598</v>
      </c>
      <c r="X196" s="2" t="s">
        <v>598</v>
      </c>
      <c r="Y196" s="2" t="s">
        <v>598</v>
      </c>
      <c r="Z196" s="2" t="s">
        <v>598</v>
      </c>
      <c r="AA196" s="2" t="s">
        <v>598</v>
      </c>
      <c r="AB196" s="2" t="s">
        <v>598</v>
      </c>
      <c r="AC196" s="2" t="s">
        <v>598</v>
      </c>
      <c r="AD196" s="2" t="s">
        <v>598</v>
      </c>
      <c r="AE196" s="2" t="s">
        <v>598</v>
      </c>
      <c r="AF196" s="2" t="s">
        <v>598</v>
      </c>
      <c r="AG196" s="2" t="s">
        <v>598</v>
      </c>
      <c r="AJ196" s="20">
        <f t="shared" si="15"/>
        <v>0</v>
      </c>
      <c r="AK196" s="20"/>
      <c r="AL196" s="20">
        <f t="shared" si="16"/>
        <v>0</v>
      </c>
      <c r="AM196" s="20" t="str">
        <f t="shared" si="17"/>
        <v/>
      </c>
      <c r="AN196" s="92" t="str">
        <f t="shared" si="18"/>
        <v/>
      </c>
      <c r="AQ196" s="2">
        <f t="shared" si="19"/>
        <v>0</v>
      </c>
    </row>
    <row r="197" spans="1:43" ht="15" customHeight="1" x14ac:dyDescent="0.25">
      <c r="A197" s="2" t="s">
        <v>283</v>
      </c>
      <c r="B197" s="2" t="s">
        <v>284</v>
      </c>
      <c r="C197" s="2">
        <v>2014</v>
      </c>
      <c r="D197" s="2" t="s">
        <v>598</v>
      </c>
      <c r="E197" s="2" t="s">
        <v>598</v>
      </c>
      <c r="F197" s="2" t="s">
        <v>598</v>
      </c>
      <c r="G197" s="2" t="s">
        <v>598</v>
      </c>
      <c r="H197" s="2" t="s">
        <v>598</v>
      </c>
      <c r="I197" s="2" t="s">
        <v>598</v>
      </c>
      <c r="J197" s="2" t="s">
        <v>598</v>
      </c>
      <c r="K197" s="2" t="s">
        <v>598</v>
      </c>
      <c r="L197" s="2" t="s">
        <v>598</v>
      </c>
      <c r="M197" s="2" t="s">
        <v>598</v>
      </c>
      <c r="N197" s="2" t="s">
        <v>598</v>
      </c>
      <c r="O197" s="2" t="s">
        <v>598</v>
      </c>
      <c r="P197" s="2" t="s">
        <v>598</v>
      </c>
      <c r="Q197" s="2" t="s">
        <v>598</v>
      </c>
      <c r="R197" s="2" t="s">
        <v>598</v>
      </c>
      <c r="S197" s="2" t="s">
        <v>598</v>
      </c>
      <c r="T197" s="2" t="s">
        <v>598</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J197" s="20">
        <f t="shared" si="15"/>
        <v>0</v>
      </c>
      <c r="AK197" s="20"/>
      <c r="AL197" s="20">
        <f t="shared" si="16"/>
        <v>0</v>
      </c>
      <c r="AM197" s="20" t="str">
        <f t="shared" si="17"/>
        <v/>
      </c>
      <c r="AN197" s="92" t="str">
        <f t="shared" si="18"/>
        <v/>
      </c>
      <c r="AQ197" s="2">
        <f t="shared" si="19"/>
        <v>0</v>
      </c>
    </row>
    <row r="198" spans="1:43" ht="15" customHeight="1" x14ac:dyDescent="0.25">
      <c r="A198" s="2" t="s">
        <v>285</v>
      </c>
      <c r="B198" s="2" t="s">
        <v>286</v>
      </c>
      <c r="C198" s="2">
        <v>2014</v>
      </c>
      <c r="D198" s="2" t="s">
        <v>598</v>
      </c>
      <c r="E198" s="2" t="s">
        <v>598</v>
      </c>
      <c r="F198" s="2" t="s">
        <v>598</v>
      </c>
      <c r="G198" s="2" t="s">
        <v>598</v>
      </c>
      <c r="H198" s="2" t="s">
        <v>598</v>
      </c>
      <c r="I198" s="2" t="s">
        <v>598</v>
      </c>
      <c r="J198" s="2" t="s">
        <v>598</v>
      </c>
      <c r="K198" s="2" t="s">
        <v>598</v>
      </c>
      <c r="L198" s="2" t="s">
        <v>598</v>
      </c>
      <c r="M198" s="2" t="s">
        <v>598</v>
      </c>
      <c r="N198" s="2" t="s">
        <v>598</v>
      </c>
      <c r="O198" s="2" t="s">
        <v>598</v>
      </c>
      <c r="P198" s="2" t="s">
        <v>598</v>
      </c>
      <c r="Q198" s="2" t="s">
        <v>598</v>
      </c>
      <c r="R198" s="2" t="s">
        <v>598</v>
      </c>
      <c r="S198" s="2" t="s">
        <v>598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J198" s="20">
        <f t="shared" si="15"/>
        <v>0</v>
      </c>
      <c r="AK198" s="20"/>
      <c r="AL198" s="20">
        <f t="shared" si="16"/>
        <v>0</v>
      </c>
      <c r="AM198" s="20" t="str">
        <f t="shared" si="17"/>
        <v/>
      </c>
      <c r="AN198" s="92" t="str">
        <f t="shared" si="18"/>
        <v/>
      </c>
      <c r="AQ198" s="2">
        <f t="shared" si="19"/>
        <v>0</v>
      </c>
    </row>
    <row r="199" spans="1:43" ht="15" customHeight="1" x14ac:dyDescent="0.25">
      <c r="A199" s="2" t="s">
        <v>287</v>
      </c>
      <c r="B199" s="2" t="s">
        <v>288</v>
      </c>
      <c r="C199" s="2">
        <v>2014</v>
      </c>
      <c r="D199" s="2" t="s">
        <v>598</v>
      </c>
      <c r="E199" s="2" t="s">
        <v>598</v>
      </c>
      <c r="F199" s="2" t="s">
        <v>598</v>
      </c>
      <c r="G199" s="2" t="s">
        <v>598</v>
      </c>
      <c r="H199" s="2" t="s">
        <v>598</v>
      </c>
      <c r="I199" s="2" t="s">
        <v>598</v>
      </c>
      <c r="J199" s="2" t="s">
        <v>598</v>
      </c>
      <c r="K199" s="2" t="s">
        <v>598</v>
      </c>
      <c r="L199" s="2" t="s">
        <v>598</v>
      </c>
      <c r="M199" s="2" t="s">
        <v>598</v>
      </c>
      <c r="N199" s="2" t="s">
        <v>598</v>
      </c>
      <c r="O199" s="2" t="s">
        <v>598</v>
      </c>
      <c r="P199" s="2" t="s">
        <v>598</v>
      </c>
      <c r="Q199" s="2" t="s">
        <v>598</v>
      </c>
      <c r="R199" s="2" t="s">
        <v>598</v>
      </c>
      <c r="S199" s="2" t="s">
        <v>598</v>
      </c>
      <c r="T199" s="2" t="s">
        <v>598</v>
      </c>
      <c r="U199" s="2" t="s">
        <v>598</v>
      </c>
      <c r="V199" s="2" t="s">
        <v>598</v>
      </c>
      <c r="W199" s="2" t="s">
        <v>598</v>
      </c>
      <c r="X199" s="2" t="s">
        <v>598</v>
      </c>
      <c r="Y199" s="2" t="s">
        <v>598</v>
      </c>
      <c r="Z199" s="2" t="s">
        <v>598</v>
      </c>
      <c r="AA199" s="2" t="s">
        <v>598</v>
      </c>
      <c r="AB199" s="2" t="s">
        <v>598</v>
      </c>
      <c r="AC199" s="2" t="s">
        <v>598</v>
      </c>
      <c r="AD199" s="2" t="s">
        <v>598</v>
      </c>
      <c r="AE199" s="2" t="s">
        <v>598</v>
      </c>
      <c r="AF199" s="2" t="s">
        <v>598</v>
      </c>
      <c r="AG199" s="2" t="s">
        <v>598</v>
      </c>
      <c r="AJ199" s="20">
        <f t="shared" si="15"/>
        <v>0</v>
      </c>
      <c r="AK199" s="20"/>
      <c r="AL199" s="20">
        <f t="shared" si="16"/>
        <v>0</v>
      </c>
      <c r="AM199" s="20" t="str">
        <f t="shared" si="17"/>
        <v/>
      </c>
      <c r="AN199" s="92" t="str">
        <f t="shared" si="18"/>
        <v/>
      </c>
      <c r="AQ199" s="2">
        <f t="shared" si="19"/>
        <v>0</v>
      </c>
    </row>
    <row r="200" spans="1:43"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J200" s="20">
        <f t="shared" si="15"/>
        <v>0</v>
      </c>
      <c r="AK200" s="20"/>
      <c r="AL200" s="20">
        <f t="shared" si="16"/>
        <v>0</v>
      </c>
      <c r="AM200" s="20" t="str">
        <f t="shared" si="17"/>
        <v/>
      </c>
      <c r="AN200" s="92" t="str">
        <f t="shared" si="18"/>
        <v/>
      </c>
      <c r="AQ200" s="2">
        <f t="shared" si="19"/>
        <v>0</v>
      </c>
    </row>
    <row r="201" spans="1:43"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J201" s="20">
        <f t="shared" si="15"/>
        <v>0</v>
      </c>
      <c r="AK201" s="20"/>
      <c r="AL201" s="20">
        <f t="shared" si="16"/>
        <v>0</v>
      </c>
      <c r="AM201" s="20" t="str">
        <f t="shared" si="17"/>
        <v/>
      </c>
      <c r="AN201" s="92" t="str">
        <f t="shared" si="18"/>
        <v/>
      </c>
      <c r="AQ201" s="2">
        <f t="shared" si="19"/>
        <v>0</v>
      </c>
    </row>
    <row r="202" spans="1:43" ht="15" customHeight="1" x14ac:dyDescent="0.25">
      <c r="A202" s="2" t="s">
        <v>291</v>
      </c>
      <c r="B202" s="2" t="s">
        <v>293</v>
      </c>
      <c r="C202" s="2">
        <v>2014</v>
      </c>
      <c r="D202" s="2" t="s">
        <v>598</v>
      </c>
      <c r="E202" s="2" t="s">
        <v>598</v>
      </c>
      <c r="F202" s="2" t="s">
        <v>598</v>
      </c>
      <c r="G202" s="2" t="s">
        <v>598</v>
      </c>
      <c r="H202" s="2" t="s">
        <v>598</v>
      </c>
      <c r="I202" s="2" t="s">
        <v>598</v>
      </c>
      <c r="J202" s="2" t="s">
        <v>598</v>
      </c>
      <c r="K202" s="2" t="s">
        <v>598</v>
      </c>
      <c r="L202" s="2" t="s">
        <v>598</v>
      </c>
      <c r="M202" s="2" t="s">
        <v>598</v>
      </c>
      <c r="N202" s="2" t="s">
        <v>598</v>
      </c>
      <c r="O202" s="2" t="s">
        <v>598</v>
      </c>
      <c r="P202" s="2" t="s">
        <v>598</v>
      </c>
      <c r="Q202" s="2" t="s">
        <v>598</v>
      </c>
      <c r="R202" s="2" t="s">
        <v>598</v>
      </c>
      <c r="S202" s="2" t="s">
        <v>598</v>
      </c>
      <c r="T202" s="2" t="s">
        <v>598</v>
      </c>
      <c r="U202" s="2" t="s">
        <v>598</v>
      </c>
      <c r="V202" s="2" t="s">
        <v>598</v>
      </c>
      <c r="W202" s="2" t="s">
        <v>598</v>
      </c>
      <c r="X202" s="2" t="s">
        <v>598</v>
      </c>
      <c r="Y202" s="2" t="s">
        <v>598</v>
      </c>
      <c r="Z202" s="2" t="s">
        <v>598</v>
      </c>
      <c r="AA202" s="2" t="s">
        <v>598</v>
      </c>
      <c r="AB202" s="2" t="s">
        <v>598</v>
      </c>
      <c r="AC202" s="2" t="s">
        <v>598</v>
      </c>
      <c r="AD202" s="2" t="s">
        <v>598</v>
      </c>
      <c r="AE202" s="2" t="s">
        <v>598</v>
      </c>
      <c r="AF202" s="2" t="s">
        <v>598</v>
      </c>
      <c r="AG202" s="2" t="s">
        <v>598</v>
      </c>
      <c r="AJ202" s="20">
        <f t="shared" si="15"/>
        <v>0</v>
      </c>
      <c r="AK202" s="20"/>
      <c r="AL202" s="20">
        <f t="shared" si="16"/>
        <v>0</v>
      </c>
      <c r="AM202" s="20" t="str">
        <f t="shared" si="17"/>
        <v/>
      </c>
      <c r="AN202" s="92" t="str">
        <f t="shared" si="18"/>
        <v/>
      </c>
      <c r="AQ202" s="2">
        <f t="shared" si="19"/>
        <v>0</v>
      </c>
    </row>
    <row r="203" spans="1:43" ht="15" customHeight="1" x14ac:dyDescent="0.25">
      <c r="A203" s="2" t="s">
        <v>291</v>
      </c>
      <c r="B203" s="2" t="s">
        <v>294</v>
      </c>
      <c r="C203" s="2">
        <v>2014</v>
      </c>
      <c r="D203" s="2" t="s">
        <v>598</v>
      </c>
      <c r="E203" s="2" t="s">
        <v>598</v>
      </c>
      <c r="F203" s="2" t="s">
        <v>598</v>
      </c>
      <c r="G203" s="2" t="s">
        <v>598</v>
      </c>
      <c r="H203" s="2" t="s">
        <v>598</v>
      </c>
      <c r="I203" s="2" t="s">
        <v>598</v>
      </c>
      <c r="J203" s="2" t="s">
        <v>598</v>
      </c>
      <c r="K203" s="2" t="s">
        <v>598</v>
      </c>
      <c r="L203" s="2" t="s">
        <v>598</v>
      </c>
      <c r="M203" s="2" t="s">
        <v>598</v>
      </c>
      <c r="N203" s="2" t="s">
        <v>598</v>
      </c>
      <c r="O203" s="2" t="s">
        <v>598</v>
      </c>
      <c r="P203" s="2" t="s">
        <v>598</v>
      </c>
      <c r="Q203" s="2" t="s">
        <v>598</v>
      </c>
      <c r="R203" s="2" t="s">
        <v>598</v>
      </c>
      <c r="S203" s="2" t="s">
        <v>598</v>
      </c>
      <c r="T203" s="2" t="s">
        <v>598</v>
      </c>
      <c r="U203" s="2" t="s">
        <v>598</v>
      </c>
      <c r="V203" s="2" t="s">
        <v>598</v>
      </c>
      <c r="W203" s="2" t="s">
        <v>598</v>
      </c>
      <c r="X203" s="2" t="s">
        <v>598</v>
      </c>
      <c r="Y203" s="2" t="s">
        <v>598</v>
      </c>
      <c r="Z203" s="2" t="s">
        <v>598</v>
      </c>
      <c r="AA203" s="2" t="s">
        <v>598</v>
      </c>
      <c r="AB203" s="2" t="s">
        <v>598</v>
      </c>
      <c r="AC203" s="2" t="s">
        <v>598</v>
      </c>
      <c r="AD203" s="2" t="s">
        <v>598</v>
      </c>
      <c r="AE203" s="2" t="s">
        <v>598</v>
      </c>
      <c r="AF203" s="2" t="s">
        <v>598</v>
      </c>
      <c r="AG203" s="2" t="s">
        <v>598</v>
      </c>
      <c r="AJ203" s="20">
        <f t="shared" si="15"/>
        <v>0</v>
      </c>
      <c r="AK203" s="20"/>
      <c r="AL203" s="20">
        <f t="shared" si="16"/>
        <v>0</v>
      </c>
      <c r="AM203" s="20" t="str">
        <f t="shared" si="17"/>
        <v/>
      </c>
      <c r="AN203" s="92" t="str">
        <f t="shared" si="18"/>
        <v/>
      </c>
      <c r="AQ203" s="2">
        <f t="shared" si="19"/>
        <v>0</v>
      </c>
    </row>
    <row r="204" spans="1:43" ht="15" customHeight="1" x14ac:dyDescent="0.25">
      <c r="A204" s="2" t="s">
        <v>291</v>
      </c>
      <c r="B204" s="2" t="s">
        <v>295</v>
      </c>
      <c r="C204" s="2">
        <v>2014</v>
      </c>
      <c r="D204" s="2">
        <v>545.63300000000004</v>
      </c>
      <c r="E204" s="2">
        <v>188.17699999999999</v>
      </c>
      <c r="F204" s="2">
        <v>5.0979999999999999</v>
      </c>
      <c r="G204" s="2" t="s">
        <v>633</v>
      </c>
      <c r="H204" s="2">
        <v>17.385999999999999</v>
      </c>
      <c r="I204" s="2">
        <v>849.38400000000001</v>
      </c>
      <c r="J204" s="2">
        <v>434.37299999999999</v>
      </c>
      <c r="K204" s="2">
        <v>2.3959999999999999</v>
      </c>
      <c r="L204" s="2" t="s">
        <v>598</v>
      </c>
      <c r="M204" s="2">
        <v>0</v>
      </c>
      <c r="N204" s="2" t="s">
        <v>598</v>
      </c>
      <c r="O204" s="2" t="s">
        <v>598</v>
      </c>
      <c r="P204" s="2">
        <v>46.543999999999997</v>
      </c>
      <c r="Q204" s="2">
        <v>15.598000000000001</v>
      </c>
      <c r="R204" s="2">
        <v>9.8689999999999998</v>
      </c>
      <c r="S204" s="2">
        <v>45.332999999999998</v>
      </c>
      <c r="T204" s="2">
        <v>1.9410000000000001</v>
      </c>
      <c r="U204" s="2">
        <v>10.589</v>
      </c>
      <c r="V204" s="2" t="s">
        <v>10</v>
      </c>
      <c r="W204" s="2" t="s">
        <v>598</v>
      </c>
      <c r="X204" s="2" t="s">
        <v>598</v>
      </c>
      <c r="Y204" s="2" t="s">
        <v>598</v>
      </c>
      <c r="Z204" s="2">
        <v>37.639000000000003</v>
      </c>
      <c r="AA204" s="2">
        <v>18.067</v>
      </c>
      <c r="AB204" s="2" t="s">
        <v>598</v>
      </c>
      <c r="AC204" s="2" t="s">
        <v>598</v>
      </c>
      <c r="AD204" s="2">
        <v>9.0039999999999996</v>
      </c>
      <c r="AE204" s="2">
        <v>218.03100000000001</v>
      </c>
      <c r="AF204" s="2" t="s">
        <v>598</v>
      </c>
      <c r="AG204" s="2" t="s">
        <v>598</v>
      </c>
      <c r="AJ204" s="20">
        <f t="shared" si="15"/>
        <v>849.38400000000001</v>
      </c>
      <c r="AK204" s="20"/>
      <c r="AL204" s="20">
        <f t="shared" si="16"/>
        <v>545.63300000000004</v>
      </c>
      <c r="AM204" s="20">
        <f t="shared" si="17"/>
        <v>188.17699999999999</v>
      </c>
      <c r="AN204" s="92">
        <f t="shared" si="18"/>
        <v>0.86393197894003193</v>
      </c>
      <c r="AQ204" s="2">
        <f t="shared" si="19"/>
        <v>849.38400000000001</v>
      </c>
    </row>
    <row r="205" spans="1:43" ht="15" customHeight="1" x14ac:dyDescent="0.25">
      <c r="A205" s="2" t="s">
        <v>291</v>
      </c>
      <c r="B205" s="2" t="s">
        <v>296</v>
      </c>
      <c r="C205" s="2">
        <v>2014</v>
      </c>
      <c r="D205" s="2">
        <v>0.1552</v>
      </c>
      <c r="E205" s="2">
        <v>3.9699999999999999E-2</v>
      </c>
      <c r="F205" s="2">
        <v>0</v>
      </c>
      <c r="G205" s="2" t="s">
        <v>598</v>
      </c>
      <c r="H205" s="2">
        <v>0</v>
      </c>
      <c r="I205" s="2">
        <v>0.2011</v>
      </c>
      <c r="J205" s="2">
        <v>2.4199999999999999E-2</v>
      </c>
      <c r="K205" s="2">
        <v>1.32E-3</v>
      </c>
      <c r="L205" s="2" t="s">
        <v>598</v>
      </c>
      <c r="M205" s="2">
        <v>0</v>
      </c>
      <c r="N205" s="2" t="s">
        <v>598</v>
      </c>
      <c r="O205" s="2" t="s">
        <v>598</v>
      </c>
      <c r="P205" s="2">
        <v>2.64E-2</v>
      </c>
      <c r="Q205" s="2">
        <v>8.8599999999999998E-3</v>
      </c>
      <c r="R205" s="2">
        <v>2.6429999999999999E-2</v>
      </c>
      <c r="S205" s="2">
        <v>2.5739999999999999E-2</v>
      </c>
      <c r="T205" s="2">
        <v>1.1000000000000001E-3</v>
      </c>
      <c r="U205" s="2">
        <v>6.0099999999999997E-3</v>
      </c>
      <c r="V205" s="2" t="s">
        <v>10</v>
      </c>
      <c r="W205" s="2" t="s">
        <v>598</v>
      </c>
      <c r="X205" s="2" t="s">
        <v>598</v>
      </c>
      <c r="Y205" s="2" t="s">
        <v>598</v>
      </c>
      <c r="Z205" s="2">
        <v>2.036E-2</v>
      </c>
      <c r="AA205" s="2">
        <v>4.1599999999999996E-3</v>
      </c>
      <c r="AB205" s="2" t="s">
        <v>598</v>
      </c>
      <c r="AC205" s="2" t="s">
        <v>598</v>
      </c>
      <c r="AD205" s="2">
        <v>3.9199999999999999E-3</v>
      </c>
      <c r="AE205" s="2">
        <v>5.2600000000000001E-2</v>
      </c>
      <c r="AF205" s="2" t="s">
        <v>598</v>
      </c>
      <c r="AG205" s="2" t="s">
        <v>598</v>
      </c>
      <c r="AJ205" s="20">
        <f t="shared" si="15"/>
        <v>0.2011</v>
      </c>
      <c r="AK205" s="20"/>
      <c r="AL205" s="20">
        <f t="shared" si="16"/>
        <v>0.1552</v>
      </c>
      <c r="AM205" s="20">
        <f t="shared" si="17"/>
        <v>3.9699999999999999E-2</v>
      </c>
      <c r="AN205" s="92">
        <f t="shared" si="18"/>
        <v>0.96916956737941329</v>
      </c>
      <c r="AQ205" s="2">
        <f t="shared" si="19"/>
        <v>0.2011</v>
      </c>
    </row>
    <row r="206" spans="1:43" ht="15" customHeight="1" x14ac:dyDescent="0.25">
      <c r="A206" s="2" t="s">
        <v>297</v>
      </c>
      <c r="B206" s="2" t="s">
        <v>298</v>
      </c>
      <c r="C206" s="2">
        <v>2014</v>
      </c>
      <c r="D206" s="2">
        <v>255.03800000000001</v>
      </c>
      <c r="E206" s="2">
        <v>116.664</v>
      </c>
      <c r="F206" s="2" t="s">
        <v>598</v>
      </c>
      <c r="G206" s="2" t="s">
        <v>598</v>
      </c>
      <c r="H206" s="2" t="s">
        <v>598</v>
      </c>
      <c r="I206" s="2">
        <v>558.69899999999996</v>
      </c>
      <c r="J206" s="2" t="s">
        <v>598</v>
      </c>
      <c r="K206" s="2">
        <v>0.5</v>
      </c>
      <c r="L206" s="2" t="s">
        <v>598</v>
      </c>
      <c r="M206" s="2" t="s">
        <v>598</v>
      </c>
      <c r="N206" s="2" t="s">
        <v>598</v>
      </c>
      <c r="O206" s="2" t="s">
        <v>598</v>
      </c>
      <c r="P206" s="2">
        <v>132.90700000000001</v>
      </c>
      <c r="Q206" s="2">
        <v>164.16399999999999</v>
      </c>
      <c r="R206" s="2">
        <v>21.31</v>
      </c>
      <c r="S206" s="2" t="s">
        <v>598</v>
      </c>
      <c r="T206" s="2" t="s">
        <v>598</v>
      </c>
      <c r="U206" s="2" t="s">
        <v>598</v>
      </c>
      <c r="V206" s="2" t="s">
        <v>598</v>
      </c>
      <c r="W206" s="2" t="s">
        <v>598</v>
      </c>
      <c r="X206" s="2">
        <v>54.78</v>
      </c>
      <c r="Y206" s="2" t="s">
        <v>598</v>
      </c>
      <c r="Z206" s="2">
        <v>73.89</v>
      </c>
      <c r="AA206" s="2" t="s">
        <v>598</v>
      </c>
      <c r="AB206" s="2" t="s">
        <v>598</v>
      </c>
      <c r="AC206" s="2" t="s">
        <v>598</v>
      </c>
      <c r="AD206" s="2" t="s">
        <v>598</v>
      </c>
      <c r="AE206" s="2" t="s">
        <v>598</v>
      </c>
      <c r="AF206" s="2" t="s">
        <v>598</v>
      </c>
      <c r="AG206" s="2">
        <v>111.148</v>
      </c>
      <c r="AJ206" s="20">
        <f t="shared" si="15"/>
        <v>558.69900000000007</v>
      </c>
      <c r="AK206" s="20"/>
      <c r="AL206" s="20">
        <f t="shared" si="16"/>
        <v>255.03800000000001</v>
      </c>
      <c r="AM206" s="20">
        <f t="shared" si="17"/>
        <v>116.664</v>
      </c>
      <c r="AN206" s="92">
        <f t="shared" si="18"/>
        <v>0.66529920404367993</v>
      </c>
      <c r="AQ206" s="2">
        <f t="shared" si="19"/>
        <v>447.55100000000004</v>
      </c>
    </row>
    <row r="207" spans="1:43" ht="15" customHeight="1" x14ac:dyDescent="0.25">
      <c r="A207" s="2" t="s">
        <v>297</v>
      </c>
      <c r="B207" s="2" t="s">
        <v>299</v>
      </c>
      <c r="C207" s="2">
        <v>2014</v>
      </c>
      <c r="D207" s="2">
        <v>9.8000000000000007</v>
      </c>
      <c r="E207" s="2">
        <v>4.5</v>
      </c>
      <c r="F207" s="2" t="s">
        <v>598</v>
      </c>
      <c r="G207" s="2" t="s">
        <v>598</v>
      </c>
      <c r="H207" s="2" t="s">
        <v>598</v>
      </c>
      <c r="I207" s="2">
        <v>21.48</v>
      </c>
      <c r="J207" s="2" t="s">
        <v>598</v>
      </c>
      <c r="K207" s="2" t="s">
        <v>598</v>
      </c>
      <c r="L207" s="2" t="s">
        <v>598</v>
      </c>
      <c r="M207" s="2" t="s">
        <v>598</v>
      </c>
      <c r="N207" s="2" t="s">
        <v>598</v>
      </c>
      <c r="O207" s="2" t="s">
        <v>598</v>
      </c>
      <c r="P207" s="2">
        <v>15.483000000000001</v>
      </c>
      <c r="Q207" s="2">
        <v>1.7170000000000001</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v>4.28</v>
      </c>
      <c r="AJ207" s="20">
        <f t="shared" si="15"/>
        <v>21.48</v>
      </c>
      <c r="AK207" s="20"/>
      <c r="AL207" s="20">
        <f t="shared" si="16"/>
        <v>9.8000000000000007</v>
      </c>
      <c r="AM207" s="20">
        <f t="shared" si="17"/>
        <v>4.5</v>
      </c>
      <c r="AN207" s="92">
        <f t="shared" si="18"/>
        <v>0.66573556797020483</v>
      </c>
      <c r="AQ207" s="2">
        <f t="shared" si="19"/>
        <v>17.2</v>
      </c>
    </row>
    <row r="208" spans="1:43" ht="15" customHeight="1" x14ac:dyDescent="0.25">
      <c r="A208" s="2" t="s">
        <v>300</v>
      </c>
      <c r="B208" s="2" t="s">
        <v>301</v>
      </c>
      <c r="C208" s="2">
        <v>2014</v>
      </c>
      <c r="D208" s="2" t="s">
        <v>598</v>
      </c>
      <c r="E208" s="2" t="s">
        <v>598</v>
      </c>
      <c r="F208" s="2" t="s">
        <v>598</v>
      </c>
      <c r="G208" s="2" t="s">
        <v>598</v>
      </c>
      <c r="H208" s="2" t="s">
        <v>598</v>
      </c>
      <c r="I208" s="2" t="s">
        <v>598</v>
      </c>
      <c r="J208" s="2" t="s">
        <v>598</v>
      </c>
      <c r="K208" s="2" t="s">
        <v>598</v>
      </c>
      <c r="L208" s="2" t="s">
        <v>598</v>
      </c>
      <c r="M208" s="2" t="s">
        <v>598</v>
      </c>
      <c r="N208" s="2" t="s">
        <v>598</v>
      </c>
      <c r="O208" s="2" t="s">
        <v>598</v>
      </c>
      <c r="P208" s="2" t="s">
        <v>598</v>
      </c>
      <c r="Q208" s="2" t="s">
        <v>598</v>
      </c>
      <c r="R208" s="2" t="s">
        <v>598</v>
      </c>
      <c r="S208" s="2" t="s">
        <v>598</v>
      </c>
      <c r="T208" s="2" t="s">
        <v>598</v>
      </c>
      <c r="U208" s="2" t="s">
        <v>598</v>
      </c>
      <c r="V208" s="2" t="s">
        <v>598</v>
      </c>
      <c r="W208" s="2" t="s">
        <v>598</v>
      </c>
      <c r="X208" s="2" t="s">
        <v>598</v>
      </c>
      <c r="Y208" s="2" t="s">
        <v>598</v>
      </c>
      <c r="Z208" s="2" t="s">
        <v>598</v>
      </c>
      <c r="AA208" s="2" t="s">
        <v>598</v>
      </c>
      <c r="AB208" s="2" t="s">
        <v>598</v>
      </c>
      <c r="AC208" s="2" t="s">
        <v>598</v>
      </c>
      <c r="AD208" s="2" t="s">
        <v>598</v>
      </c>
      <c r="AE208" s="2" t="s">
        <v>598</v>
      </c>
      <c r="AF208" s="2" t="s">
        <v>598</v>
      </c>
      <c r="AG208" s="2" t="s">
        <v>598</v>
      </c>
      <c r="AJ208" s="20">
        <f t="shared" si="15"/>
        <v>0</v>
      </c>
      <c r="AK208" s="20"/>
      <c r="AL208" s="20">
        <f t="shared" si="16"/>
        <v>0</v>
      </c>
      <c r="AM208" s="20" t="str">
        <f t="shared" si="17"/>
        <v/>
      </c>
      <c r="AN208" s="92" t="str">
        <f t="shared" si="18"/>
        <v/>
      </c>
      <c r="AQ208" s="2">
        <f t="shared" si="19"/>
        <v>0</v>
      </c>
    </row>
    <row r="209" spans="1:43" ht="15" customHeight="1" x14ac:dyDescent="0.25">
      <c r="A209" s="2" t="s">
        <v>302</v>
      </c>
      <c r="B209" s="2" t="s">
        <v>303</v>
      </c>
      <c r="C209" s="2">
        <v>2014</v>
      </c>
      <c r="D209" s="2" t="s">
        <v>598</v>
      </c>
      <c r="E209" s="2" t="s">
        <v>598</v>
      </c>
      <c r="F209" s="2" t="s">
        <v>598</v>
      </c>
      <c r="G209" s="2" t="s">
        <v>598</v>
      </c>
      <c r="H209" s="2" t="s">
        <v>598</v>
      </c>
      <c r="I209" s="2" t="s">
        <v>598</v>
      </c>
      <c r="J209" s="2" t="s">
        <v>598</v>
      </c>
      <c r="K209" s="2" t="s">
        <v>598</v>
      </c>
      <c r="L209" s="2" t="s">
        <v>598</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J209" s="20">
        <f t="shared" si="15"/>
        <v>0</v>
      </c>
      <c r="AK209" s="20"/>
      <c r="AL209" s="20">
        <f t="shared" si="16"/>
        <v>0</v>
      </c>
      <c r="AM209" s="20" t="str">
        <f t="shared" si="17"/>
        <v/>
      </c>
      <c r="AN209" s="92" t="str">
        <f t="shared" si="18"/>
        <v/>
      </c>
      <c r="AQ209" s="2">
        <f t="shared" si="19"/>
        <v>0</v>
      </c>
    </row>
    <row r="210" spans="1:43" ht="15" customHeight="1" x14ac:dyDescent="0.25">
      <c r="A210" s="2" t="s">
        <v>302</v>
      </c>
      <c r="B210" s="2" t="s">
        <v>304</v>
      </c>
      <c r="C210" s="2">
        <v>2014</v>
      </c>
      <c r="D210" s="2">
        <v>88.257000000000005</v>
      </c>
      <c r="E210" s="2">
        <v>21.745999999999999</v>
      </c>
      <c r="F210" s="2">
        <v>0</v>
      </c>
      <c r="G210" s="2" t="s">
        <v>598</v>
      </c>
      <c r="H210" s="2">
        <v>0</v>
      </c>
      <c r="I210" s="2">
        <v>156.00399999999999</v>
      </c>
      <c r="J210" s="2" t="s">
        <v>598</v>
      </c>
      <c r="K210" s="2" t="s">
        <v>598</v>
      </c>
      <c r="L210" s="2" t="s">
        <v>598</v>
      </c>
      <c r="M210" s="2" t="s">
        <v>598</v>
      </c>
      <c r="N210" s="2" t="s">
        <v>598</v>
      </c>
      <c r="O210" s="2" t="s">
        <v>598</v>
      </c>
      <c r="P210" s="2">
        <v>84.616</v>
      </c>
      <c r="Q210" s="2">
        <v>5.774</v>
      </c>
      <c r="R210" s="2">
        <v>44.869</v>
      </c>
      <c r="S210" s="2">
        <v>0</v>
      </c>
      <c r="T210" s="2">
        <v>0</v>
      </c>
      <c r="U210" s="2">
        <v>0</v>
      </c>
      <c r="V210" s="2" t="s">
        <v>8</v>
      </c>
      <c r="W210" s="2" t="s">
        <v>598</v>
      </c>
      <c r="X210" s="2" t="s">
        <v>598</v>
      </c>
      <c r="Y210" s="2" t="s">
        <v>598</v>
      </c>
      <c r="Z210" s="2" t="s">
        <v>598</v>
      </c>
      <c r="AA210" s="2" t="s">
        <v>598</v>
      </c>
      <c r="AB210" s="2" t="s">
        <v>598</v>
      </c>
      <c r="AC210" s="2" t="s">
        <v>598</v>
      </c>
      <c r="AD210" s="2" t="s">
        <v>598</v>
      </c>
      <c r="AE210" s="2" t="s">
        <v>598</v>
      </c>
      <c r="AF210" s="2" t="s">
        <v>598</v>
      </c>
      <c r="AG210" s="2">
        <v>20.745000000000001</v>
      </c>
      <c r="AJ210" s="20">
        <f t="shared" si="15"/>
        <v>156.00400000000002</v>
      </c>
      <c r="AK210" s="20"/>
      <c r="AL210" s="20">
        <f t="shared" si="16"/>
        <v>88.257000000000005</v>
      </c>
      <c r="AM210" s="20">
        <f t="shared" si="17"/>
        <v>21.745999999999999</v>
      </c>
      <c r="AN210" s="92">
        <f t="shared" si="18"/>
        <v>0.7051293556575472</v>
      </c>
      <c r="AQ210" s="2">
        <f t="shared" si="19"/>
        <v>135.25900000000001</v>
      </c>
    </row>
    <row r="211" spans="1:43" ht="15" customHeight="1" x14ac:dyDescent="0.25">
      <c r="A211" s="2" t="s">
        <v>302</v>
      </c>
      <c r="B211" s="2" t="s">
        <v>305</v>
      </c>
      <c r="C211" s="2">
        <v>2014</v>
      </c>
      <c r="D211" s="2" t="s">
        <v>598</v>
      </c>
      <c r="E211" s="2" t="s">
        <v>598</v>
      </c>
      <c r="F211" s="2" t="s">
        <v>598</v>
      </c>
      <c r="G211" s="2" t="s">
        <v>598</v>
      </c>
      <c r="H211" s="2" t="s">
        <v>598</v>
      </c>
      <c r="I211" s="2" t="s">
        <v>598</v>
      </c>
      <c r="J211" s="2" t="s">
        <v>598</v>
      </c>
      <c r="K211" s="2" t="s">
        <v>598</v>
      </c>
      <c r="L211" s="2" t="s">
        <v>598</v>
      </c>
      <c r="M211" s="2" t="s">
        <v>598</v>
      </c>
      <c r="N211" s="2" t="s">
        <v>598</v>
      </c>
      <c r="O211" s="2" t="s">
        <v>598</v>
      </c>
      <c r="P211" s="2" t="s">
        <v>598</v>
      </c>
      <c r="Q211" s="2" t="s">
        <v>598</v>
      </c>
      <c r="R211" s="2" t="s">
        <v>598</v>
      </c>
      <c r="S211" s="2" t="s">
        <v>598</v>
      </c>
      <c r="T211" s="2" t="s">
        <v>598</v>
      </c>
      <c r="U211" s="2" t="s">
        <v>598</v>
      </c>
      <c r="V211" s="2" t="s">
        <v>598</v>
      </c>
      <c r="W211" s="2" t="s">
        <v>598</v>
      </c>
      <c r="X211" s="2" t="s">
        <v>598</v>
      </c>
      <c r="Y211" s="2" t="s">
        <v>598</v>
      </c>
      <c r="Z211" s="2" t="s">
        <v>598</v>
      </c>
      <c r="AA211" s="2" t="s">
        <v>598</v>
      </c>
      <c r="AB211" s="2" t="s">
        <v>598</v>
      </c>
      <c r="AC211" s="2" t="s">
        <v>598</v>
      </c>
      <c r="AD211" s="2" t="s">
        <v>598</v>
      </c>
      <c r="AE211" s="2" t="s">
        <v>598</v>
      </c>
      <c r="AF211" s="2" t="s">
        <v>598</v>
      </c>
      <c r="AG211" s="2" t="s">
        <v>598</v>
      </c>
      <c r="AJ211" s="20">
        <f t="shared" si="15"/>
        <v>0</v>
      </c>
      <c r="AK211" s="20"/>
      <c r="AL211" s="20">
        <f t="shared" si="16"/>
        <v>0</v>
      </c>
      <c r="AM211" s="20" t="str">
        <f t="shared" si="17"/>
        <v/>
      </c>
      <c r="AN211" s="92" t="str">
        <f t="shared" si="18"/>
        <v/>
      </c>
      <c r="AQ211" s="2">
        <f t="shared" si="19"/>
        <v>0</v>
      </c>
    </row>
    <row r="212" spans="1:43" ht="15" customHeight="1" x14ac:dyDescent="0.25">
      <c r="A212" s="2" t="s">
        <v>306</v>
      </c>
      <c r="B212" s="2" t="s">
        <v>307</v>
      </c>
      <c r="C212" s="2">
        <v>2014</v>
      </c>
      <c r="D212" s="2">
        <v>129.1</v>
      </c>
      <c r="E212" s="2">
        <v>10.199999999999999</v>
      </c>
      <c r="F212" s="2" t="s">
        <v>598</v>
      </c>
      <c r="G212" s="2" t="s">
        <v>598</v>
      </c>
      <c r="H212" s="2" t="s">
        <v>598</v>
      </c>
      <c r="I212" s="2">
        <v>173.62</v>
      </c>
      <c r="J212" s="2" t="s">
        <v>598</v>
      </c>
      <c r="K212" s="2">
        <v>1.3</v>
      </c>
      <c r="L212" s="2" t="s">
        <v>598</v>
      </c>
      <c r="M212" s="2" t="s">
        <v>598</v>
      </c>
      <c r="N212" s="2" t="s">
        <v>598</v>
      </c>
      <c r="O212" s="2" t="s">
        <v>598</v>
      </c>
      <c r="P212" s="2">
        <v>60.92</v>
      </c>
      <c r="Q212" s="2">
        <v>2.77</v>
      </c>
      <c r="R212" s="2">
        <v>12.75</v>
      </c>
      <c r="S212" s="2">
        <v>95.88</v>
      </c>
      <c r="T212" s="2">
        <v>0</v>
      </c>
      <c r="U212" s="2">
        <v>0</v>
      </c>
      <c r="V212" s="2" t="s">
        <v>8</v>
      </c>
      <c r="W212" s="2" t="s">
        <v>598</v>
      </c>
      <c r="X212" s="2" t="s">
        <v>598</v>
      </c>
      <c r="Y212" s="2" t="s">
        <v>598</v>
      </c>
      <c r="Z212" s="2" t="s">
        <v>598</v>
      </c>
      <c r="AA212" s="2" t="s">
        <v>598</v>
      </c>
      <c r="AB212" s="2" t="s">
        <v>598</v>
      </c>
      <c r="AC212" s="2" t="s">
        <v>598</v>
      </c>
      <c r="AD212" s="2" t="s">
        <v>598</v>
      </c>
      <c r="AE212" s="2" t="s">
        <v>598</v>
      </c>
      <c r="AF212" s="2" t="s">
        <v>598</v>
      </c>
      <c r="AG212" s="2" t="s">
        <v>598</v>
      </c>
      <c r="AJ212" s="20">
        <f t="shared" si="15"/>
        <v>173.62</v>
      </c>
      <c r="AK212" s="20"/>
      <c r="AL212" s="20">
        <f t="shared" si="16"/>
        <v>129.1</v>
      </c>
      <c r="AM212" s="20">
        <f t="shared" si="17"/>
        <v>10.199999999999999</v>
      </c>
      <c r="AN212" s="92">
        <f t="shared" si="18"/>
        <v>0.8023269208616518</v>
      </c>
      <c r="AQ212" s="2">
        <f t="shared" si="19"/>
        <v>173.62</v>
      </c>
    </row>
    <row r="213" spans="1:43" ht="15" customHeight="1" x14ac:dyDescent="0.25">
      <c r="A213" s="2" t="s">
        <v>308</v>
      </c>
      <c r="B213" s="2" t="s">
        <v>309</v>
      </c>
      <c r="C213" s="2">
        <v>2014</v>
      </c>
      <c r="D213" s="2" t="s">
        <v>598</v>
      </c>
      <c r="E213" s="2" t="s">
        <v>598</v>
      </c>
      <c r="F213" s="2" t="s">
        <v>598</v>
      </c>
      <c r="G213" s="2" t="s">
        <v>598</v>
      </c>
      <c r="H213" s="2" t="s">
        <v>598</v>
      </c>
      <c r="I213" s="2" t="s">
        <v>598</v>
      </c>
      <c r="J213" s="2" t="s">
        <v>598</v>
      </c>
      <c r="K213" s="2" t="s">
        <v>598</v>
      </c>
      <c r="L213" s="2" t="s">
        <v>598</v>
      </c>
      <c r="M213" s="2" t="s">
        <v>598</v>
      </c>
      <c r="N213" s="2" t="s">
        <v>598</v>
      </c>
      <c r="O213" s="2" t="s">
        <v>598</v>
      </c>
      <c r="P213" s="2" t="s">
        <v>598</v>
      </c>
      <c r="Q213" s="2" t="s">
        <v>598</v>
      </c>
      <c r="R213" s="2" t="s">
        <v>598</v>
      </c>
      <c r="S213" s="2" t="s">
        <v>598</v>
      </c>
      <c r="T213" s="2" t="s">
        <v>598</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J213" s="20">
        <f t="shared" si="15"/>
        <v>0</v>
      </c>
      <c r="AK213" s="20"/>
      <c r="AL213" s="20">
        <f t="shared" si="16"/>
        <v>0</v>
      </c>
      <c r="AM213" s="20" t="str">
        <f t="shared" si="17"/>
        <v/>
      </c>
      <c r="AN213" s="92" t="str">
        <f t="shared" si="18"/>
        <v/>
      </c>
      <c r="AQ213" s="2">
        <f t="shared" si="19"/>
        <v>0</v>
      </c>
    </row>
    <row r="214" spans="1:43" ht="15" customHeight="1" x14ac:dyDescent="0.25">
      <c r="A214" s="2" t="s">
        <v>308</v>
      </c>
      <c r="B214" s="2" t="s">
        <v>310</v>
      </c>
      <c r="C214" s="2">
        <v>2014</v>
      </c>
      <c r="D214" s="2" t="s">
        <v>598</v>
      </c>
      <c r="E214" s="2" t="s">
        <v>598</v>
      </c>
      <c r="F214" s="2" t="s">
        <v>598</v>
      </c>
      <c r="G214" s="2" t="s">
        <v>598</v>
      </c>
      <c r="H214" s="2" t="s">
        <v>598</v>
      </c>
      <c r="I214" s="2" t="s">
        <v>598</v>
      </c>
      <c r="J214" s="2" t="s">
        <v>598</v>
      </c>
      <c r="K214" s="2" t="s">
        <v>598</v>
      </c>
      <c r="L214" s="2" t="s">
        <v>598</v>
      </c>
      <c r="M214" s="2" t="s">
        <v>598</v>
      </c>
      <c r="N214" s="2" t="s">
        <v>598</v>
      </c>
      <c r="O214" s="2" t="s">
        <v>598</v>
      </c>
      <c r="P214" s="2" t="s">
        <v>598</v>
      </c>
      <c r="Q214" s="2" t="s">
        <v>598</v>
      </c>
      <c r="R214" s="2" t="s">
        <v>598</v>
      </c>
      <c r="S214" s="2" t="s">
        <v>598</v>
      </c>
      <c r="T214" s="2" t="s">
        <v>598</v>
      </c>
      <c r="U214" s="2" t="s">
        <v>598</v>
      </c>
      <c r="V214" s="2" t="s">
        <v>598</v>
      </c>
      <c r="W214" s="2" t="s">
        <v>598</v>
      </c>
      <c r="X214" s="2" t="s">
        <v>598</v>
      </c>
      <c r="Y214" s="2" t="s">
        <v>598</v>
      </c>
      <c r="Z214" s="2" t="s">
        <v>598</v>
      </c>
      <c r="AA214" s="2" t="s">
        <v>598</v>
      </c>
      <c r="AB214" s="2" t="s">
        <v>598</v>
      </c>
      <c r="AC214" s="2" t="s">
        <v>598</v>
      </c>
      <c r="AD214" s="2" t="s">
        <v>598</v>
      </c>
      <c r="AE214" s="2" t="s">
        <v>598</v>
      </c>
      <c r="AF214" s="2" t="s">
        <v>598</v>
      </c>
      <c r="AG214" s="2" t="s">
        <v>598</v>
      </c>
      <c r="AJ214" s="20">
        <f t="shared" si="15"/>
        <v>0</v>
      </c>
      <c r="AK214" s="20"/>
      <c r="AL214" s="20">
        <f t="shared" si="16"/>
        <v>0</v>
      </c>
      <c r="AM214" s="20" t="str">
        <f t="shared" si="17"/>
        <v/>
      </c>
      <c r="AN214" s="92" t="str">
        <f t="shared" si="18"/>
        <v/>
      </c>
      <c r="AQ214" s="2">
        <f t="shared" si="19"/>
        <v>0</v>
      </c>
    </row>
    <row r="215" spans="1:43" ht="15" customHeight="1" x14ac:dyDescent="0.25">
      <c r="A215" s="2" t="s">
        <v>308</v>
      </c>
      <c r="B215" s="2" t="s">
        <v>311</v>
      </c>
      <c r="C215" s="2">
        <v>2014</v>
      </c>
      <c r="D215" s="2">
        <v>97.7</v>
      </c>
      <c r="E215" s="2">
        <v>29.2</v>
      </c>
      <c r="F215" s="2" t="s">
        <v>598</v>
      </c>
      <c r="G215" s="2" t="s">
        <v>598</v>
      </c>
      <c r="H215" s="2" t="s">
        <v>598</v>
      </c>
      <c r="I215" s="2">
        <v>161.77000000000001</v>
      </c>
      <c r="J215" s="2" t="s">
        <v>598</v>
      </c>
      <c r="K215" s="2" t="s">
        <v>598</v>
      </c>
      <c r="L215" s="2" t="s">
        <v>598</v>
      </c>
      <c r="M215" s="2" t="s">
        <v>598</v>
      </c>
      <c r="N215" s="2" t="s">
        <v>598</v>
      </c>
      <c r="O215" s="2" t="s">
        <v>598</v>
      </c>
      <c r="P215" s="2">
        <v>143.19999999999999</v>
      </c>
      <c r="Q215" s="2" t="s">
        <v>598</v>
      </c>
      <c r="R215" s="2" t="s">
        <v>598</v>
      </c>
      <c r="S215" s="2" t="s">
        <v>598</v>
      </c>
      <c r="T215" s="2" t="s">
        <v>598</v>
      </c>
      <c r="U215" s="2" t="s">
        <v>598</v>
      </c>
      <c r="V215" s="2" t="s">
        <v>8</v>
      </c>
      <c r="W215" s="2" t="s">
        <v>598</v>
      </c>
      <c r="X215" s="2" t="s">
        <v>598</v>
      </c>
      <c r="Y215" s="2" t="s">
        <v>598</v>
      </c>
      <c r="Z215" s="2" t="s">
        <v>598</v>
      </c>
      <c r="AA215" s="2" t="s">
        <v>598</v>
      </c>
      <c r="AB215" s="2" t="s">
        <v>598</v>
      </c>
      <c r="AC215" s="2" t="s">
        <v>598</v>
      </c>
      <c r="AD215" s="2" t="s">
        <v>598</v>
      </c>
      <c r="AE215" s="2" t="s">
        <v>598</v>
      </c>
      <c r="AF215" s="2" t="s">
        <v>598</v>
      </c>
      <c r="AG215" s="2">
        <v>18.57</v>
      </c>
      <c r="AJ215" s="20">
        <f t="shared" si="15"/>
        <v>161.76999999999998</v>
      </c>
      <c r="AK215" s="20"/>
      <c r="AL215" s="20">
        <f t="shared" si="16"/>
        <v>97.7</v>
      </c>
      <c r="AM215" s="20">
        <f t="shared" si="17"/>
        <v>29.2</v>
      </c>
      <c r="AN215" s="92">
        <f t="shared" si="18"/>
        <v>0.78444705446003593</v>
      </c>
      <c r="AQ215" s="2">
        <f t="shared" si="19"/>
        <v>143.19999999999999</v>
      </c>
    </row>
    <row r="216" spans="1:43" ht="15" customHeight="1" x14ac:dyDescent="0.25">
      <c r="A216" s="2" t="s">
        <v>312</v>
      </c>
      <c r="B216" s="2" t="s">
        <v>313</v>
      </c>
      <c r="C216" s="2">
        <v>2014</v>
      </c>
      <c r="D216" s="2" t="s">
        <v>598</v>
      </c>
      <c r="E216" s="2" t="s">
        <v>598</v>
      </c>
      <c r="F216" s="2" t="s">
        <v>598</v>
      </c>
      <c r="G216" s="2" t="s">
        <v>598</v>
      </c>
      <c r="H216" s="2" t="s">
        <v>598</v>
      </c>
      <c r="I216" s="2" t="s">
        <v>598</v>
      </c>
      <c r="J216" s="2" t="s">
        <v>598</v>
      </c>
      <c r="K216" s="2" t="s">
        <v>598</v>
      </c>
      <c r="L216" s="2" t="s">
        <v>598</v>
      </c>
      <c r="M216" s="2" t="s">
        <v>598</v>
      </c>
      <c r="N216" s="2" t="s">
        <v>598</v>
      </c>
      <c r="O216" s="2" t="s">
        <v>598</v>
      </c>
      <c r="P216" s="2" t="s">
        <v>598</v>
      </c>
      <c r="Q216" s="2" t="s">
        <v>598</v>
      </c>
      <c r="R216" s="2" t="s">
        <v>598</v>
      </c>
      <c r="S216" s="2" t="s">
        <v>598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J216" s="20">
        <f t="shared" si="15"/>
        <v>0</v>
      </c>
      <c r="AK216" s="20"/>
      <c r="AL216" s="20">
        <f t="shared" si="16"/>
        <v>0</v>
      </c>
      <c r="AM216" s="20" t="str">
        <f t="shared" si="17"/>
        <v/>
      </c>
      <c r="AN216" s="92" t="str">
        <f t="shared" si="18"/>
        <v/>
      </c>
      <c r="AQ216" s="2">
        <f t="shared" si="19"/>
        <v>0</v>
      </c>
    </row>
    <row r="217" spans="1:43" ht="15" customHeight="1" x14ac:dyDescent="0.25">
      <c r="A217" s="2" t="s">
        <v>314</v>
      </c>
      <c r="B217" s="2" t="s">
        <v>315</v>
      </c>
      <c r="C217" s="2">
        <v>2014</v>
      </c>
      <c r="D217" s="2">
        <v>0</v>
      </c>
      <c r="E217" s="2">
        <v>0</v>
      </c>
      <c r="F217" s="2" t="s">
        <v>598</v>
      </c>
      <c r="G217" s="2" t="s">
        <v>598</v>
      </c>
      <c r="H217" s="2" t="s">
        <v>598</v>
      </c>
      <c r="I217" s="2">
        <v>0</v>
      </c>
      <c r="J217" s="2" t="s">
        <v>598</v>
      </c>
      <c r="K217" s="2">
        <v>0</v>
      </c>
      <c r="L217" s="2" t="s">
        <v>598</v>
      </c>
      <c r="M217" s="2" t="s">
        <v>598</v>
      </c>
      <c r="N217" s="2" t="s">
        <v>598</v>
      </c>
      <c r="O217" s="2" t="s">
        <v>598</v>
      </c>
      <c r="P217" s="2" t="s">
        <v>598</v>
      </c>
      <c r="Q217" s="2" t="s">
        <v>598</v>
      </c>
      <c r="R217" s="2" t="s">
        <v>598</v>
      </c>
      <c r="S217" s="2" t="s">
        <v>598</v>
      </c>
      <c r="T217" s="2" t="s">
        <v>598</v>
      </c>
      <c r="U217" s="2" t="s">
        <v>598</v>
      </c>
      <c r="V217" s="2" t="s">
        <v>598</v>
      </c>
      <c r="W217" s="2" t="s">
        <v>598</v>
      </c>
      <c r="X217" s="2" t="s">
        <v>598</v>
      </c>
      <c r="Y217" s="2" t="s">
        <v>598</v>
      </c>
      <c r="Z217" s="2" t="s">
        <v>598</v>
      </c>
      <c r="AA217" s="2" t="s">
        <v>598</v>
      </c>
      <c r="AB217" s="2" t="s">
        <v>598</v>
      </c>
      <c r="AC217" s="2" t="s">
        <v>598</v>
      </c>
      <c r="AD217" s="2" t="s">
        <v>598</v>
      </c>
      <c r="AE217" s="2" t="s">
        <v>598</v>
      </c>
      <c r="AF217" s="2" t="s">
        <v>598</v>
      </c>
      <c r="AG217" s="2" t="s">
        <v>598</v>
      </c>
      <c r="AJ217" s="20">
        <f t="shared" si="15"/>
        <v>0</v>
      </c>
      <c r="AK217" s="20"/>
      <c r="AL217" s="20">
        <f t="shared" si="16"/>
        <v>0</v>
      </c>
      <c r="AM217" s="20">
        <f t="shared" si="17"/>
        <v>0</v>
      </c>
      <c r="AN217" s="92" t="str">
        <f t="shared" si="18"/>
        <v/>
      </c>
      <c r="AQ217" s="2">
        <f t="shared" si="19"/>
        <v>0</v>
      </c>
    </row>
    <row r="218" spans="1:43" ht="15" customHeight="1" x14ac:dyDescent="0.25">
      <c r="A218" s="2" t="s">
        <v>316</v>
      </c>
      <c r="B218" s="2" t="s">
        <v>317</v>
      </c>
      <c r="C218" s="2">
        <v>2014</v>
      </c>
      <c r="D218" s="2" t="s">
        <v>598</v>
      </c>
      <c r="E218" s="2" t="s">
        <v>598</v>
      </c>
      <c r="F218" s="2" t="s">
        <v>598</v>
      </c>
      <c r="G218" s="2" t="s">
        <v>598</v>
      </c>
      <c r="H218" s="2" t="s">
        <v>598</v>
      </c>
      <c r="I218" s="2" t="s">
        <v>598</v>
      </c>
      <c r="J218" s="2" t="s">
        <v>598</v>
      </c>
      <c r="K218" s="2" t="s">
        <v>598</v>
      </c>
      <c r="L218" s="2" t="s">
        <v>598</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J218" s="20">
        <f t="shared" si="15"/>
        <v>0</v>
      </c>
      <c r="AK218" s="20"/>
      <c r="AL218" s="20">
        <f t="shared" si="16"/>
        <v>0</v>
      </c>
      <c r="AM218" s="20" t="str">
        <f t="shared" si="17"/>
        <v/>
      </c>
      <c r="AN218" s="92" t="str">
        <f t="shared" si="18"/>
        <v/>
      </c>
      <c r="AQ218" s="2">
        <f t="shared" si="19"/>
        <v>0</v>
      </c>
    </row>
    <row r="219" spans="1:43"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J219" s="20">
        <f t="shared" si="15"/>
        <v>0</v>
      </c>
      <c r="AK219" s="20"/>
      <c r="AL219" s="20">
        <f t="shared" si="16"/>
        <v>0</v>
      </c>
      <c r="AM219" s="20" t="str">
        <f t="shared" si="17"/>
        <v/>
      </c>
      <c r="AN219" s="92" t="str">
        <f t="shared" si="18"/>
        <v/>
      </c>
      <c r="AQ219" s="2">
        <f t="shared" si="19"/>
        <v>0</v>
      </c>
    </row>
    <row r="220" spans="1:43" ht="15" customHeight="1" x14ac:dyDescent="0.25">
      <c r="A220" s="2" t="s">
        <v>320</v>
      </c>
      <c r="B220" s="2" t="s">
        <v>321</v>
      </c>
      <c r="C220" s="2">
        <v>2014</v>
      </c>
      <c r="D220" s="2" t="s">
        <v>598</v>
      </c>
      <c r="E220" s="2" t="s">
        <v>598</v>
      </c>
      <c r="F220" s="2" t="s">
        <v>598</v>
      </c>
      <c r="G220" s="2" t="s">
        <v>598</v>
      </c>
      <c r="H220" s="2" t="s">
        <v>598</v>
      </c>
      <c r="I220" s="2" t="s">
        <v>598</v>
      </c>
      <c r="J220" s="2" t="s">
        <v>598</v>
      </c>
      <c r="K220" s="2" t="s">
        <v>598</v>
      </c>
      <c r="L220" s="2" t="s">
        <v>598</v>
      </c>
      <c r="M220" s="2" t="s">
        <v>598</v>
      </c>
      <c r="N220" s="2" t="s">
        <v>598</v>
      </c>
      <c r="O220" s="2" t="s">
        <v>598</v>
      </c>
      <c r="P220" s="2" t="s">
        <v>598</v>
      </c>
      <c r="Q220" s="2" t="s">
        <v>598</v>
      </c>
      <c r="R220" s="2" t="s">
        <v>598</v>
      </c>
      <c r="S220" s="2" t="s">
        <v>598</v>
      </c>
      <c r="T220" s="2" t="s">
        <v>598</v>
      </c>
      <c r="U220" s="2" t="s">
        <v>598</v>
      </c>
      <c r="V220" s="2" t="s">
        <v>598</v>
      </c>
      <c r="W220" s="2" t="s">
        <v>598</v>
      </c>
      <c r="X220" s="2" t="s">
        <v>598</v>
      </c>
      <c r="Y220" s="2" t="s">
        <v>598</v>
      </c>
      <c r="Z220" s="2" t="s">
        <v>598</v>
      </c>
      <c r="AA220" s="2" t="s">
        <v>598</v>
      </c>
      <c r="AB220" s="2" t="s">
        <v>598</v>
      </c>
      <c r="AC220" s="2" t="s">
        <v>598</v>
      </c>
      <c r="AD220" s="2" t="s">
        <v>598</v>
      </c>
      <c r="AE220" s="2" t="s">
        <v>598</v>
      </c>
      <c r="AF220" s="2" t="s">
        <v>598</v>
      </c>
      <c r="AG220" s="2" t="s">
        <v>598</v>
      </c>
      <c r="AJ220" s="20">
        <f t="shared" si="15"/>
        <v>0</v>
      </c>
      <c r="AK220" s="20"/>
      <c r="AL220" s="20">
        <f t="shared" si="16"/>
        <v>0</v>
      </c>
      <c r="AM220" s="20" t="str">
        <f t="shared" si="17"/>
        <v/>
      </c>
      <c r="AN220" s="92" t="str">
        <f t="shared" si="18"/>
        <v/>
      </c>
      <c r="AQ220" s="2">
        <f t="shared" si="19"/>
        <v>0</v>
      </c>
    </row>
    <row r="221" spans="1:43" ht="15" customHeight="1" x14ac:dyDescent="0.25">
      <c r="A221" s="2" t="s">
        <v>322</v>
      </c>
      <c r="B221" s="2" t="s">
        <v>323</v>
      </c>
      <c r="C221" s="2">
        <v>2014</v>
      </c>
      <c r="D221" s="2" t="s">
        <v>598</v>
      </c>
      <c r="E221" s="2" t="s">
        <v>598</v>
      </c>
      <c r="F221" s="2" t="s">
        <v>598</v>
      </c>
      <c r="G221" s="2" t="s">
        <v>598</v>
      </c>
      <c r="H221" s="2" t="s">
        <v>598</v>
      </c>
      <c r="I221" s="2" t="s">
        <v>598</v>
      </c>
      <c r="J221" s="2" t="s">
        <v>598</v>
      </c>
      <c r="K221" s="2" t="s">
        <v>598</v>
      </c>
      <c r="L221" s="2" t="s">
        <v>598</v>
      </c>
      <c r="M221" s="2" t="s">
        <v>598</v>
      </c>
      <c r="N221" s="2" t="s">
        <v>598</v>
      </c>
      <c r="O221" s="2" t="s">
        <v>598</v>
      </c>
      <c r="P221" s="2" t="s">
        <v>598</v>
      </c>
      <c r="Q221" s="2" t="s">
        <v>598</v>
      </c>
      <c r="R221" s="2" t="s">
        <v>598</v>
      </c>
      <c r="S221" s="2" t="s">
        <v>598</v>
      </c>
      <c r="T221" s="2" t="s">
        <v>598</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J221" s="20">
        <f t="shared" si="15"/>
        <v>0</v>
      </c>
      <c r="AK221" s="20"/>
      <c r="AL221" s="20">
        <f t="shared" si="16"/>
        <v>0</v>
      </c>
      <c r="AM221" s="20" t="str">
        <f t="shared" si="17"/>
        <v/>
      </c>
      <c r="AN221" s="92" t="str">
        <f t="shared" si="18"/>
        <v/>
      </c>
      <c r="AQ221" s="2">
        <f t="shared" si="19"/>
        <v>0</v>
      </c>
    </row>
    <row r="222" spans="1:43" ht="15" customHeight="1" x14ac:dyDescent="0.25">
      <c r="A222" s="2" t="s">
        <v>322</v>
      </c>
      <c r="B222" s="2" t="s">
        <v>324</v>
      </c>
      <c r="C222" s="2">
        <v>2014</v>
      </c>
      <c r="D222" s="2" t="s">
        <v>598</v>
      </c>
      <c r="E222" s="2" t="s">
        <v>598</v>
      </c>
      <c r="F222" s="2" t="s">
        <v>598</v>
      </c>
      <c r="G222" s="2" t="s">
        <v>598</v>
      </c>
      <c r="H222" s="2" t="s">
        <v>598</v>
      </c>
      <c r="I222" s="2" t="s">
        <v>598</v>
      </c>
      <c r="J222" s="2" t="s">
        <v>598</v>
      </c>
      <c r="K222" s="2" t="s">
        <v>598</v>
      </c>
      <c r="L222" s="2" t="s">
        <v>598</v>
      </c>
      <c r="M222" s="2" t="s">
        <v>598</v>
      </c>
      <c r="N222" s="2" t="s">
        <v>598</v>
      </c>
      <c r="O222" s="2" t="s">
        <v>598</v>
      </c>
      <c r="P222" s="2" t="s">
        <v>598</v>
      </c>
      <c r="Q222" s="2" t="s">
        <v>598</v>
      </c>
      <c r="R222" s="2" t="s">
        <v>598</v>
      </c>
      <c r="S222" s="2" t="s">
        <v>598</v>
      </c>
      <c r="T222" s="2" t="s">
        <v>598</v>
      </c>
      <c r="U222" s="2" t="s">
        <v>598</v>
      </c>
      <c r="V222" s="2" t="s">
        <v>598</v>
      </c>
      <c r="W222" s="2" t="s">
        <v>598</v>
      </c>
      <c r="X222" s="2" t="s">
        <v>598</v>
      </c>
      <c r="Y222" s="2" t="s">
        <v>598</v>
      </c>
      <c r="Z222" s="2" t="s">
        <v>598</v>
      </c>
      <c r="AA222" s="2" t="s">
        <v>598</v>
      </c>
      <c r="AB222" s="2" t="s">
        <v>598</v>
      </c>
      <c r="AC222" s="2" t="s">
        <v>598</v>
      </c>
      <c r="AD222" s="2" t="s">
        <v>598</v>
      </c>
      <c r="AE222" s="2" t="s">
        <v>598</v>
      </c>
      <c r="AF222" s="2" t="s">
        <v>598</v>
      </c>
      <c r="AG222" s="2" t="s">
        <v>598</v>
      </c>
      <c r="AJ222" s="20">
        <f t="shared" si="15"/>
        <v>0</v>
      </c>
      <c r="AK222" s="20"/>
      <c r="AL222" s="20">
        <f t="shared" si="16"/>
        <v>0</v>
      </c>
      <c r="AM222" s="20" t="str">
        <f t="shared" si="17"/>
        <v/>
      </c>
      <c r="AN222" s="92" t="str">
        <f t="shared" si="18"/>
        <v/>
      </c>
      <c r="AQ222" s="2">
        <f t="shared" si="19"/>
        <v>0</v>
      </c>
    </row>
    <row r="223" spans="1:43" ht="15" customHeight="1" x14ac:dyDescent="0.25">
      <c r="A223" s="2" t="s">
        <v>322</v>
      </c>
      <c r="B223" s="2" t="s">
        <v>325</v>
      </c>
      <c r="C223" s="2">
        <v>2014</v>
      </c>
      <c r="D223" s="2" t="s">
        <v>598</v>
      </c>
      <c r="E223" s="2" t="s">
        <v>598</v>
      </c>
      <c r="F223" s="2" t="s">
        <v>598</v>
      </c>
      <c r="G223" s="2" t="s">
        <v>598</v>
      </c>
      <c r="H223" s="2" t="s">
        <v>598</v>
      </c>
      <c r="I223" s="2" t="s">
        <v>598</v>
      </c>
      <c r="J223" s="2" t="s">
        <v>598</v>
      </c>
      <c r="K223" s="2" t="s">
        <v>598</v>
      </c>
      <c r="L223" s="2" t="s">
        <v>598</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J223" s="20">
        <f t="shared" si="15"/>
        <v>0</v>
      </c>
      <c r="AK223" s="20"/>
      <c r="AL223" s="20">
        <f t="shared" si="16"/>
        <v>0</v>
      </c>
      <c r="AM223" s="20" t="str">
        <f t="shared" si="17"/>
        <v/>
      </c>
      <c r="AN223" s="92" t="str">
        <f t="shared" si="18"/>
        <v/>
      </c>
      <c r="AQ223" s="2">
        <f t="shared" si="19"/>
        <v>0</v>
      </c>
    </row>
    <row r="224" spans="1:43" ht="15" customHeight="1" x14ac:dyDescent="0.25">
      <c r="A224" s="2" t="s">
        <v>322</v>
      </c>
      <c r="B224" s="2" t="s">
        <v>326</v>
      </c>
      <c r="C224" s="2">
        <v>2014</v>
      </c>
      <c r="D224" s="2" t="s">
        <v>598</v>
      </c>
      <c r="E224" s="2" t="s">
        <v>598</v>
      </c>
      <c r="F224" s="2" t="s">
        <v>598</v>
      </c>
      <c r="G224" s="2" t="s">
        <v>598</v>
      </c>
      <c r="H224" s="2" t="s">
        <v>598</v>
      </c>
      <c r="I224" s="2" t="s">
        <v>598</v>
      </c>
      <c r="J224" s="2" t="s">
        <v>598</v>
      </c>
      <c r="K224" s="2" t="s">
        <v>598</v>
      </c>
      <c r="L224" s="2" t="s">
        <v>598</v>
      </c>
      <c r="M224" s="2" t="s">
        <v>598</v>
      </c>
      <c r="N224" s="2" t="s">
        <v>598</v>
      </c>
      <c r="O224" s="2" t="s">
        <v>598</v>
      </c>
      <c r="P224" s="2" t="s">
        <v>598</v>
      </c>
      <c r="Q224" s="2" t="s">
        <v>598</v>
      </c>
      <c r="R224" s="2" t="s">
        <v>598</v>
      </c>
      <c r="S224" s="2" t="s">
        <v>598</v>
      </c>
      <c r="T224" s="2" t="s">
        <v>598</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J224" s="20">
        <f t="shared" si="15"/>
        <v>0</v>
      </c>
      <c r="AK224" s="20"/>
      <c r="AL224" s="20">
        <f t="shared" si="16"/>
        <v>0</v>
      </c>
      <c r="AM224" s="20" t="str">
        <f t="shared" si="17"/>
        <v/>
      </c>
      <c r="AN224" s="92" t="str">
        <f t="shared" si="18"/>
        <v/>
      </c>
      <c r="AQ224" s="2">
        <f t="shared" si="19"/>
        <v>0</v>
      </c>
    </row>
    <row r="225" spans="1:43"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J225" s="20">
        <f t="shared" si="15"/>
        <v>0</v>
      </c>
      <c r="AK225" s="20"/>
      <c r="AL225" s="20">
        <f t="shared" si="16"/>
        <v>0</v>
      </c>
      <c r="AM225" s="20" t="str">
        <f t="shared" si="17"/>
        <v/>
      </c>
      <c r="AN225" s="92" t="str">
        <f t="shared" si="18"/>
        <v/>
      </c>
      <c r="AQ225" s="2">
        <f t="shared" si="19"/>
        <v>0</v>
      </c>
    </row>
    <row r="226" spans="1:43"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J226" s="20">
        <f t="shared" si="15"/>
        <v>0</v>
      </c>
      <c r="AK226" s="20"/>
      <c r="AL226" s="20">
        <f t="shared" si="16"/>
        <v>0</v>
      </c>
      <c r="AM226" s="20" t="str">
        <f t="shared" si="17"/>
        <v/>
      </c>
      <c r="AN226" s="92" t="str">
        <f t="shared" si="18"/>
        <v/>
      </c>
      <c r="AQ226" s="2">
        <f t="shared" si="19"/>
        <v>0</v>
      </c>
    </row>
    <row r="227" spans="1:43" ht="15" customHeight="1" x14ac:dyDescent="0.25">
      <c r="A227" s="2" t="s">
        <v>331</v>
      </c>
      <c r="B227" s="2" t="s">
        <v>332</v>
      </c>
      <c r="C227" s="2">
        <v>2014</v>
      </c>
      <c r="D227" s="2" t="s">
        <v>598</v>
      </c>
      <c r="E227" s="2" t="s">
        <v>598</v>
      </c>
      <c r="F227" s="2" t="s">
        <v>598</v>
      </c>
      <c r="G227" s="2" t="s">
        <v>598</v>
      </c>
      <c r="H227" s="2" t="s">
        <v>598</v>
      </c>
      <c r="I227" s="2" t="s">
        <v>598</v>
      </c>
      <c r="J227" s="2" t="s">
        <v>598</v>
      </c>
      <c r="K227" s="2" t="s">
        <v>598</v>
      </c>
      <c r="L227" s="2" t="s">
        <v>598</v>
      </c>
      <c r="M227" s="2" t="s">
        <v>598</v>
      </c>
      <c r="N227" s="2" t="s">
        <v>598</v>
      </c>
      <c r="O227" s="2" t="s">
        <v>598</v>
      </c>
      <c r="P227" s="2" t="s">
        <v>598</v>
      </c>
      <c r="Q227" s="2" t="s">
        <v>598</v>
      </c>
      <c r="R227" s="2" t="s">
        <v>598</v>
      </c>
      <c r="S227" s="2" t="s">
        <v>598</v>
      </c>
      <c r="T227" s="2" t="s">
        <v>598</v>
      </c>
      <c r="U227" s="2" t="s">
        <v>598</v>
      </c>
      <c r="V227" s="2" t="s">
        <v>598</v>
      </c>
      <c r="W227" s="2" t="s">
        <v>598</v>
      </c>
      <c r="X227" s="2" t="s">
        <v>598</v>
      </c>
      <c r="Y227" s="2" t="s">
        <v>598</v>
      </c>
      <c r="Z227" s="2" t="s">
        <v>598</v>
      </c>
      <c r="AA227" s="2" t="s">
        <v>598</v>
      </c>
      <c r="AB227" s="2" t="s">
        <v>598</v>
      </c>
      <c r="AC227" s="2" t="s">
        <v>598</v>
      </c>
      <c r="AD227" s="2" t="s">
        <v>598</v>
      </c>
      <c r="AE227" s="2" t="s">
        <v>598</v>
      </c>
      <c r="AF227" s="2" t="s">
        <v>598</v>
      </c>
      <c r="AG227" s="2" t="s">
        <v>598</v>
      </c>
      <c r="AJ227" s="20">
        <f t="shared" si="15"/>
        <v>0</v>
      </c>
      <c r="AK227" s="20"/>
      <c r="AL227" s="20">
        <f t="shared" si="16"/>
        <v>0</v>
      </c>
      <c r="AM227" s="20" t="str">
        <f t="shared" si="17"/>
        <v/>
      </c>
      <c r="AN227" s="92" t="str">
        <f t="shared" si="18"/>
        <v/>
      </c>
      <c r="AQ227" s="2">
        <f t="shared" si="19"/>
        <v>0</v>
      </c>
    </row>
    <row r="228" spans="1:43" ht="15" customHeight="1" x14ac:dyDescent="0.25">
      <c r="A228" s="2" t="s">
        <v>331</v>
      </c>
      <c r="B228" s="2" t="s">
        <v>333</v>
      </c>
      <c r="C228" s="2">
        <v>2014</v>
      </c>
      <c r="D228" s="2" t="s">
        <v>598</v>
      </c>
      <c r="E228" s="2" t="s">
        <v>598</v>
      </c>
      <c r="F228" s="2" t="s">
        <v>598</v>
      </c>
      <c r="G228" s="2" t="s">
        <v>598</v>
      </c>
      <c r="H228" s="2" t="s">
        <v>598</v>
      </c>
      <c r="I228" s="2" t="s">
        <v>598</v>
      </c>
      <c r="J228" s="2" t="s">
        <v>598</v>
      </c>
      <c r="K228" s="2" t="s">
        <v>598</v>
      </c>
      <c r="L228" s="2" t="s">
        <v>598</v>
      </c>
      <c r="M228" s="2" t="s">
        <v>598</v>
      </c>
      <c r="N228" s="2" t="s">
        <v>598</v>
      </c>
      <c r="O228" s="2" t="s">
        <v>598</v>
      </c>
      <c r="P228" s="2" t="s">
        <v>598</v>
      </c>
      <c r="Q228" s="2" t="s">
        <v>598</v>
      </c>
      <c r="R228" s="2" t="s">
        <v>598</v>
      </c>
      <c r="S228" s="2" t="s">
        <v>598</v>
      </c>
      <c r="T228" s="2" t="s">
        <v>598</v>
      </c>
      <c r="U228" s="2" t="s">
        <v>598</v>
      </c>
      <c r="V228" s="2" t="s">
        <v>598</v>
      </c>
      <c r="W228" s="2" t="s">
        <v>598</v>
      </c>
      <c r="X228" s="2" t="s">
        <v>598</v>
      </c>
      <c r="Y228" s="2" t="s">
        <v>598</v>
      </c>
      <c r="Z228" s="2" t="s">
        <v>598</v>
      </c>
      <c r="AA228" s="2" t="s">
        <v>598</v>
      </c>
      <c r="AB228" s="2" t="s">
        <v>598</v>
      </c>
      <c r="AC228" s="2" t="s">
        <v>598</v>
      </c>
      <c r="AD228" s="2" t="s">
        <v>598</v>
      </c>
      <c r="AE228" s="2" t="s">
        <v>598</v>
      </c>
      <c r="AF228" s="2" t="s">
        <v>598</v>
      </c>
      <c r="AG228" s="2" t="s">
        <v>598</v>
      </c>
      <c r="AJ228" s="20">
        <f t="shared" si="15"/>
        <v>0</v>
      </c>
      <c r="AK228" s="20"/>
      <c r="AL228" s="20">
        <f t="shared" si="16"/>
        <v>0</v>
      </c>
      <c r="AM228" s="20" t="str">
        <f t="shared" si="17"/>
        <v/>
      </c>
      <c r="AN228" s="92" t="str">
        <f t="shared" si="18"/>
        <v/>
      </c>
      <c r="AQ228" s="2">
        <f t="shared" si="19"/>
        <v>0</v>
      </c>
    </row>
    <row r="229" spans="1:43" ht="15" customHeight="1" x14ac:dyDescent="0.25">
      <c r="A229" s="2" t="s">
        <v>331</v>
      </c>
      <c r="B229" s="2" t="s">
        <v>334</v>
      </c>
      <c r="C229" s="2">
        <v>2014</v>
      </c>
      <c r="D229" s="2" t="s">
        <v>598</v>
      </c>
      <c r="E229" s="2" t="s">
        <v>598</v>
      </c>
      <c r="F229" s="2" t="s">
        <v>598</v>
      </c>
      <c r="G229" s="2" t="s">
        <v>598</v>
      </c>
      <c r="H229" s="2" t="s">
        <v>598</v>
      </c>
      <c r="I229" s="2" t="s">
        <v>598</v>
      </c>
      <c r="J229" s="2" t="s">
        <v>598</v>
      </c>
      <c r="K229" s="2" t="s">
        <v>598</v>
      </c>
      <c r="L229" s="2" t="s">
        <v>598</v>
      </c>
      <c r="M229" s="2" t="s">
        <v>598</v>
      </c>
      <c r="N229" s="2" t="s">
        <v>598</v>
      </c>
      <c r="O229" s="2" t="s">
        <v>598</v>
      </c>
      <c r="P229" s="2" t="s">
        <v>598</v>
      </c>
      <c r="Q229" s="2" t="s">
        <v>598</v>
      </c>
      <c r="R229" s="2" t="s">
        <v>598</v>
      </c>
      <c r="S229" s="2" t="s">
        <v>598</v>
      </c>
      <c r="T229" s="2" t="s">
        <v>598</v>
      </c>
      <c r="U229" s="2" t="s">
        <v>598</v>
      </c>
      <c r="V229" s="2" t="s">
        <v>598</v>
      </c>
      <c r="W229" s="2" t="s">
        <v>598</v>
      </c>
      <c r="X229" s="2" t="s">
        <v>598</v>
      </c>
      <c r="Y229" s="2" t="s">
        <v>598</v>
      </c>
      <c r="Z229" s="2" t="s">
        <v>598</v>
      </c>
      <c r="AA229" s="2" t="s">
        <v>598</v>
      </c>
      <c r="AB229" s="2" t="s">
        <v>598</v>
      </c>
      <c r="AC229" s="2" t="s">
        <v>598</v>
      </c>
      <c r="AD229" s="2" t="s">
        <v>598</v>
      </c>
      <c r="AE229" s="2" t="s">
        <v>598</v>
      </c>
      <c r="AF229" s="2" t="s">
        <v>598</v>
      </c>
      <c r="AG229" s="2" t="s">
        <v>598</v>
      </c>
      <c r="AJ229" s="20">
        <f t="shared" si="15"/>
        <v>0</v>
      </c>
      <c r="AK229" s="20"/>
      <c r="AL229" s="20">
        <f t="shared" si="16"/>
        <v>0</v>
      </c>
      <c r="AM229" s="20" t="str">
        <f t="shared" si="17"/>
        <v/>
      </c>
      <c r="AN229" s="92" t="str">
        <f t="shared" si="18"/>
        <v/>
      </c>
      <c r="AQ229" s="2">
        <f t="shared" si="19"/>
        <v>0</v>
      </c>
    </row>
    <row r="230" spans="1:43" ht="15" customHeight="1" x14ac:dyDescent="0.25">
      <c r="A230" s="2" t="s">
        <v>331</v>
      </c>
      <c r="B230" s="2" t="s">
        <v>335</v>
      </c>
      <c r="C230" s="2">
        <v>2014</v>
      </c>
      <c r="D230" s="2" t="s">
        <v>598</v>
      </c>
      <c r="E230" s="2" t="s">
        <v>598</v>
      </c>
      <c r="F230" s="2" t="s">
        <v>598</v>
      </c>
      <c r="G230" s="2" t="s">
        <v>598</v>
      </c>
      <c r="H230" s="2" t="s">
        <v>598</v>
      </c>
      <c r="I230" s="2" t="s">
        <v>598</v>
      </c>
      <c r="J230" s="2" t="s">
        <v>598</v>
      </c>
      <c r="K230" s="2" t="s">
        <v>598</v>
      </c>
      <c r="L230" s="2" t="s">
        <v>598</v>
      </c>
      <c r="M230" s="2" t="s">
        <v>598</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t="s">
        <v>598</v>
      </c>
      <c r="AE230" s="2" t="s">
        <v>598</v>
      </c>
      <c r="AF230" s="2" t="s">
        <v>598</v>
      </c>
      <c r="AG230" s="2" t="s">
        <v>598</v>
      </c>
      <c r="AJ230" s="20">
        <f t="shared" si="15"/>
        <v>0</v>
      </c>
      <c r="AK230" s="20"/>
      <c r="AL230" s="20">
        <f t="shared" si="16"/>
        <v>0</v>
      </c>
      <c r="AM230" s="20" t="str">
        <f t="shared" si="17"/>
        <v/>
      </c>
      <c r="AN230" s="92" t="str">
        <f t="shared" si="18"/>
        <v/>
      </c>
      <c r="AQ230" s="2">
        <f t="shared" si="19"/>
        <v>0</v>
      </c>
    </row>
    <row r="231" spans="1:43" ht="15" customHeight="1" x14ac:dyDescent="0.25">
      <c r="A231" s="2" t="s">
        <v>331</v>
      </c>
      <c r="B231" s="2" t="s">
        <v>336</v>
      </c>
      <c r="C231" s="2">
        <v>2014</v>
      </c>
      <c r="D231" s="2" t="s">
        <v>598</v>
      </c>
      <c r="E231" s="2" t="s">
        <v>598</v>
      </c>
      <c r="F231" s="2" t="s">
        <v>598</v>
      </c>
      <c r="G231" s="2" t="s">
        <v>598</v>
      </c>
      <c r="H231" s="2" t="s">
        <v>598</v>
      </c>
      <c r="I231" s="2" t="s">
        <v>598</v>
      </c>
      <c r="J231" s="2" t="s">
        <v>598</v>
      </c>
      <c r="K231" s="2" t="s">
        <v>598</v>
      </c>
      <c r="L231" s="2" t="s">
        <v>598</v>
      </c>
      <c r="M231" s="2" t="s">
        <v>598</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t="s">
        <v>598</v>
      </c>
      <c r="AE231" s="2" t="s">
        <v>598</v>
      </c>
      <c r="AF231" s="2" t="s">
        <v>598</v>
      </c>
      <c r="AG231" s="2" t="s">
        <v>598</v>
      </c>
      <c r="AJ231" s="20">
        <f t="shared" si="15"/>
        <v>0</v>
      </c>
      <c r="AK231" s="20"/>
      <c r="AL231" s="20">
        <f t="shared" si="16"/>
        <v>0</v>
      </c>
      <c r="AM231" s="20" t="str">
        <f t="shared" si="17"/>
        <v/>
      </c>
      <c r="AN231" s="92" t="str">
        <f t="shared" si="18"/>
        <v/>
      </c>
      <c r="AQ231" s="2">
        <f t="shared" si="19"/>
        <v>0</v>
      </c>
    </row>
    <row r="232" spans="1:43" ht="15" customHeight="1" x14ac:dyDescent="0.25">
      <c r="A232" s="2" t="s">
        <v>331</v>
      </c>
      <c r="B232" s="2" t="s">
        <v>337</v>
      </c>
      <c r="C232" s="2">
        <v>2014</v>
      </c>
      <c r="D232" s="2" t="s">
        <v>598</v>
      </c>
      <c r="E232" s="2" t="s">
        <v>598</v>
      </c>
      <c r="F232" s="2" t="s">
        <v>598</v>
      </c>
      <c r="G232" s="2" t="s">
        <v>598</v>
      </c>
      <c r="H232" s="2" t="s">
        <v>598</v>
      </c>
      <c r="I232" s="2" t="s">
        <v>598</v>
      </c>
      <c r="J232" s="2" t="s">
        <v>598</v>
      </c>
      <c r="K232" s="2" t="s">
        <v>598</v>
      </c>
      <c r="L232" s="2" t="s">
        <v>598</v>
      </c>
      <c r="M232" s="2" t="s">
        <v>598</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J232" s="20">
        <f t="shared" si="15"/>
        <v>0</v>
      </c>
      <c r="AK232" s="20"/>
      <c r="AL232" s="20">
        <f t="shared" si="16"/>
        <v>0</v>
      </c>
      <c r="AM232" s="20" t="str">
        <f t="shared" si="17"/>
        <v/>
      </c>
      <c r="AN232" s="92" t="str">
        <f t="shared" si="18"/>
        <v/>
      </c>
      <c r="AQ232" s="2">
        <f t="shared" si="19"/>
        <v>0</v>
      </c>
    </row>
    <row r="233" spans="1:43" ht="15" customHeight="1" x14ac:dyDescent="0.25">
      <c r="A233" s="2" t="s">
        <v>331</v>
      </c>
      <c r="B233" s="2" t="s">
        <v>338</v>
      </c>
      <c r="C233" s="2">
        <v>2014</v>
      </c>
      <c r="D233" s="2" t="s">
        <v>598</v>
      </c>
      <c r="E233" s="2" t="s">
        <v>598</v>
      </c>
      <c r="F233" s="2" t="s">
        <v>598</v>
      </c>
      <c r="G233" s="2" t="s">
        <v>598</v>
      </c>
      <c r="H233" s="2" t="s">
        <v>598</v>
      </c>
      <c r="I233" s="2" t="s">
        <v>598</v>
      </c>
      <c r="J233" s="2" t="s">
        <v>598</v>
      </c>
      <c r="K233" s="2" t="s">
        <v>598</v>
      </c>
      <c r="L233" s="2" t="s">
        <v>598</v>
      </c>
      <c r="M233" s="2" t="s">
        <v>598</v>
      </c>
      <c r="N233" s="2" t="s">
        <v>598</v>
      </c>
      <c r="O233" s="2" t="s">
        <v>598</v>
      </c>
      <c r="P233" s="2" t="s">
        <v>598</v>
      </c>
      <c r="Q233" s="2" t="s">
        <v>598</v>
      </c>
      <c r="R233" s="2" t="s">
        <v>598</v>
      </c>
      <c r="S233" s="2" t="s">
        <v>598</v>
      </c>
      <c r="T233" s="2" t="s">
        <v>598</v>
      </c>
      <c r="U233" s="2" t="s">
        <v>598</v>
      </c>
      <c r="V233" s="2" t="s">
        <v>598</v>
      </c>
      <c r="W233" s="2" t="s">
        <v>598</v>
      </c>
      <c r="X233" s="2" t="s">
        <v>598</v>
      </c>
      <c r="Y233" s="2" t="s">
        <v>598</v>
      </c>
      <c r="Z233" s="2" t="s">
        <v>598</v>
      </c>
      <c r="AA233" s="2" t="s">
        <v>598</v>
      </c>
      <c r="AB233" s="2" t="s">
        <v>598</v>
      </c>
      <c r="AC233" s="2" t="s">
        <v>598</v>
      </c>
      <c r="AD233" s="2" t="s">
        <v>598</v>
      </c>
      <c r="AE233" s="2" t="s">
        <v>598</v>
      </c>
      <c r="AF233" s="2" t="s">
        <v>598</v>
      </c>
      <c r="AG233" s="2" t="s">
        <v>598</v>
      </c>
      <c r="AJ233" s="20">
        <f t="shared" si="15"/>
        <v>0</v>
      </c>
      <c r="AK233" s="20"/>
      <c r="AL233" s="20">
        <f t="shared" si="16"/>
        <v>0</v>
      </c>
      <c r="AM233" s="20" t="str">
        <f t="shared" si="17"/>
        <v/>
      </c>
      <c r="AN233" s="92" t="str">
        <f t="shared" si="18"/>
        <v/>
      </c>
      <c r="AQ233" s="2">
        <f t="shared" si="19"/>
        <v>0</v>
      </c>
    </row>
    <row r="234" spans="1:43" ht="15" customHeight="1" x14ac:dyDescent="0.25">
      <c r="A234" s="2" t="s">
        <v>331</v>
      </c>
      <c r="B234" s="2" t="s">
        <v>339</v>
      </c>
      <c r="C234" s="2">
        <v>2014</v>
      </c>
      <c r="D234" s="2" t="s">
        <v>598</v>
      </c>
      <c r="E234" s="2" t="s">
        <v>598</v>
      </c>
      <c r="F234" s="2" t="s">
        <v>598</v>
      </c>
      <c r="G234" s="2" t="s">
        <v>598</v>
      </c>
      <c r="H234" s="2" t="s">
        <v>598</v>
      </c>
      <c r="I234" s="2" t="s">
        <v>598</v>
      </c>
      <c r="J234" s="2" t="s">
        <v>598</v>
      </c>
      <c r="K234" s="2" t="s">
        <v>598</v>
      </c>
      <c r="L234" s="2" t="s">
        <v>598</v>
      </c>
      <c r="M234" s="2" t="s">
        <v>598</v>
      </c>
      <c r="N234" s="2" t="s">
        <v>598</v>
      </c>
      <c r="O234" s="2" t="s">
        <v>598</v>
      </c>
      <c r="P234" s="2" t="s">
        <v>598</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t="s">
        <v>598</v>
      </c>
      <c r="AE234" s="2" t="s">
        <v>598</v>
      </c>
      <c r="AF234" s="2" t="s">
        <v>598</v>
      </c>
      <c r="AG234" s="2" t="s">
        <v>598</v>
      </c>
      <c r="AJ234" s="20">
        <f t="shared" si="15"/>
        <v>0</v>
      </c>
      <c r="AK234" s="20"/>
      <c r="AL234" s="20">
        <f t="shared" si="16"/>
        <v>0</v>
      </c>
      <c r="AM234" s="20" t="str">
        <f t="shared" si="17"/>
        <v/>
      </c>
      <c r="AN234" s="92" t="str">
        <f t="shared" si="18"/>
        <v/>
      </c>
      <c r="AQ234" s="2">
        <f t="shared" si="19"/>
        <v>0</v>
      </c>
    </row>
    <row r="235" spans="1:43" ht="15" customHeight="1" x14ac:dyDescent="0.25">
      <c r="A235" s="2" t="s">
        <v>331</v>
      </c>
      <c r="B235" s="2" t="s">
        <v>340</v>
      </c>
      <c r="C235" s="2">
        <v>2014</v>
      </c>
      <c r="D235" s="2" t="s">
        <v>598</v>
      </c>
      <c r="E235" s="2" t="s">
        <v>598</v>
      </c>
      <c r="F235" s="2" t="s">
        <v>598</v>
      </c>
      <c r="G235" s="2" t="s">
        <v>598</v>
      </c>
      <c r="H235" s="2" t="s">
        <v>598</v>
      </c>
      <c r="I235" s="2" t="s">
        <v>598</v>
      </c>
      <c r="J235" s="2" t="s">
        <v>598</v>
      </c>
      <c r="K235" s="2" t="s">
        <v>598</v>
      </c>
      <c r="L235" s="2" t="s">
        <v>598</v>
      </c>
      <c r="M235" s="2" t="s">
        <v>598</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J235" s="20">
        <f t="shared" si="15"/>
        <v>0</v>
      </c>
      <c r="AK235" s="20"/>
      <c r="AL235" s="20">
        <f t="shared" si="16"/>
        <v>0</v>
      </c>
      <c r="AM235" s="20" t="str">
        <f t="shared" si="17"/>
        <v/>
      </c>
      <c r="AN235" s="92" t="str">
        <f t="shared" si="18"/>
        <v/>
      </c>
      <c r="AQ235" s="2">
        <f t="shared" si="19"/>
        <v>0</v>
      </c>
    </row>
    <row r="236" spans="1:43" ht="15" customHeight="1" x14ac:dyDescent="0.25">
      <c r="A236" s="2" t="s">
        <v>331</v>
      </c>
      <c r="B236" s="2" t="s">
        <v>341</v>
      </c>
      <c r="C236" s="2">
        <v>2014</v>
      </c>
      <c r="D236" s="2" t="s">
        <v>598</v>
      </c>
      <c r="E236" s="2" t="s">
        <v>598</v>
      </c>
      <c r="F236" s="2" t="s">
        <v>598</v>
      </c>
      <c r="G236" s="2" t="s">
        <v>598</v>
      </c>
      <c r="H236" s="2" t="s">
        <v>598</v>
      </c>
      <c r="I236" s="2" t="s">
        <v>598</v>
      </c>
      <c r="J236" s="2" t="s">
        <v>598</v>
      </c>
      <c r="K236" s="2" t="s">
        <v>598</v>
      </c>
      <c r="L236" s="2" t="s">
        <v>598</v>
      </c>
      <c r="M236" s="2" t="s">
        <v>598</v>
      </c>
      <c r="N236" s="2" t="s">
        <v>598</v>
      </c>
      <c r="O236" s="2" t="s">
        <v>598</v>
      </c>
      <c r="P236" s="2" t="s">
        <v>598</v>
      </c>
      <c r="Q236" s="2" t="s">
        <v>598</v>
      </c>
      <c r="R236" s="2" t="s">
        <v>598</v>
      </c>
      <c r="S236" s="2" t="s">
        <v>598</v>
      </c>
      <c r="T236" s="2" t="s">
        <v>598</v>
      </c>
      <c r="U236" s="2" t="s">
        <v>598</v>
      </c>
      <c r="V236" s="2" t="s">
        <v>598</v>
      </c>
      <c r="W236" s="2" t="s">
        <v>598</v>
      </c>
      <c r="X236" s="2" t="s">
        <v>598</v>
      </c>
      <c r="Y236" s="2" t="s">
        <v>598</v>
      </c>
      <c r="Z236" s="2" t="s">
        <v>598</v>
      </c>
      <c r="AA236" s="2" t="s">
        <v>598</v>
      </c>
      <c r="AB236" s="2" t="s">
        <v>598</v>
      </c>
      <c r="AC236" s="2" t="s">
        <v>598</v>
      </c>
      <c r="AD236" s="2" t="s">
        <v>598</v>
      </c>
      <c r="AE236" s="2" t="s">
        <v>598</v>
      </c>
      <c r="AF236" s="2" t="s">
        <v>598</v>
      </c>
      <c r="AG236" s="2" t="s">
        <v>598</v>
      </c>
      <c r="AJ236" s="20">
        <f t="shared" si="15"/>
        <v>0</v>
      </c>
      <c r="AK236" s="20"/>
      <c r="AL236" s="20">
        <f t="shared" si="16"/>
        <v>0</v>
      </c>
      <c r="AM236" s="20" t="str">
        <f t="shared" si="17"/>
        <v/>
      </c>
      <c r="AN236" s="92" t="str">
        <f t="shared" si="18"/>
        <v/>
      </c>
      <c r="AQ236" s="2">
        <f t="shared" si="19"/>
        <v>0</v>
      </c>
    </row>
    <row r="237" spans="1:43" ht="15" customHeight="1" x14ac:dyDescent="0.25">
      <c r="A237" s="2" t="s">
        <v>331</v>
      </c>
      <c r="B237" s="2" t="s">
        <v>342</v>
      </c>
      <c r="C237" s="2">
        <v>2014</v>
      </c>
      <c r="D237" s="2" t="s">
        <v>598</v>
      </c>
      <c r="E237" s="2" t="s">
        <v>598</v>
      </c>
      <c r="F237" s="2" t="s">
        <v>598</v>
      </c>
      <c r="G237" s="2" t="s">
        <v>598</v>
      </c>
      <c r="H237" s="2" t="s">
        <v>598</v>
      </c>
      <c r="I237" s="2" t="s">
        <v>598</v>
      </c>
      <c r="J237" s="2" t="s">
        <v>598</v>
      </c>
      <c r="K237" s="2" t="s">
        <v>598</v>
      </c>
      <c r="L237" s="2" t="s">
        <v>598</v>
      </c>
      <c r="M237" s="2" t="s">
        <v>598</v>
      </c>
      <c r="N237" s="2" t="s">
        <v>598</v>
      </c>
      <c r="O237" s="2" t="s">
        <v>598</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J237" s="20">
        <f t="shared" si="15"/>
        <v>0</v>
      </c>
      <c r="AK237" s="20"/>
      <c r="AL237" s="20">
        <f t="shared" si="16"/>
        <v>0</v>
      </c>
      <c r="AM237" s="20" t="str">
        <f t="shared" si="17"/>
        <v/>
      </c>
      <c r="AN237" s="92" t="str">
        <f t="shared" si="18"/>
        <v/>
      </c>
      <c r="AQ237" s="2">
        <f t="shared" si="19"/>
        <v>0</v>
      </c>
    </row>
    <row r="238" spans="1:43" ht="15" customHeight="1" x14ac:dyDescent="0.25">
      <c r="A238" s="2" t="s">
        <v>331</v>
      </c>
      <c r="B238" s="2" t="s">
        <v>343</v>
      </c>
      <c r="C238" s="2">
        <v>2014</v>
      </c>
      <c r="D238" s="2" t="s">
        <v>598</v>
      </c>
      <c r="E238" s="2" t="s">
        <v>598</v>
      </c>
      <c r="F238" s="2" t="s">
        <v>598</v>
      </c>
      <c r="G238" s="2" t="s">
        <v>598</v>
      </c>
      <c r="H238" s="2" t="s">
        <v>598</v>
      </c>
      <c r="I238" s="2" t="s">
        <v>598</v>
      </c>
      <c r="J238" s="2" t="s">
        <v>598</v>
      </c>
      <c r="K238" s="2" t="s">
        <v>598</v>
      </c>
      <c r="L238" s="2" t="s">
        <v>598</v>
      </c>
      <c r="M238" s="2" t="s">
        <v>598</v>
      </c>
      <c r="N238" s="2" t="s">
        <v>598</v>
      </c>
      <c r="O238" s="2" t="s">
        <v>598</v>
      </c>
      <c r="P238" s="2" t="s">
        <v>598</v>
      </c>
      <c r="Q238" s="2" t="s">
        <v>598</v>
      </c>
      <c r="R238" s="2" t="s">
        <v>598</v>
      </c>
      <c r="S238" s="2" t="s">
        <v>598</v>
      </c>
      <c r="T238" s="2" t="s">
        <v>598</v>
      </c>
      <c r="U238" s="2" t="s">
        <v>598</v>
      </c>
      <c r="V238" s="2" t="s">
        <v>598</v>
      </c>
      <c r="W238" s="2" t="s">
        <v>598</v>
      </c>
      <c r="X238" s="2" t="s">
        <v>598</v>
      </c>
      <c r="Y238" s="2" t="s">
        <v>598</v>
      </c>
      <c r="Z238" s="2" t="s">
        <v>598</v>
      </c>
      <c r="AA238" s="2" t="s">
        <v>598</v>
      </c>
      <c r="AB238" s="2" t="s">
        <v>598</v>
      </c>
      <c r="AC238" s="2" t="s">
        <v>598</v>
      </c>
      <c r="AD238" s="2" t="s">
        <v>598</v>
      </c>
      <c r="AE238" s="2" t="s">
        <v>598</v>
      </c>
      <c r="AF238" s="2" t="s">
        <v>598</v>
      </c>
      <c r="AG238" s="2" t="s">
        <v>598</v>
      </c>
      <c r="AJ238" s="20">
        <f t="shared" si="15"/>
        <v>0</v>
      </c>
      <c r="AK238" s="20"/>
      <c r="AL238" s="20">
        <f t="shared" si="16"/>
        <v>0</v>
      </c>
      <c r="AM238" s="20" t="str">
        <f t="shared" si="17"/>
        <v/>
      </c>
      <c r="AN238" s="92" t="str">
        <f t="shared" si="18"/>
        <v/>
      </c>
      <c r="AQ238" s="2">
        <f t="shared" si="19"/>
        <v>0</v>
      </c>
    </row>
    <row r="239" spans="1:43"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J239" s="20">
        <f t="shared" si="15"/>
        <v>0</v>
      </c>
      <c r="AK239" s="20"/>
      <c r="AL239" s="20">
        <f t="shared" si="16"/>
        <v>0</v>
      </c>
      <c r="AM239" s="20" t="str">
        <f t="shared" si="17"/>
        <v/>
      </c>
      <c r="AN239" s="92" t="str">
        <f t="shared" si="18"/>
        <v/>
      </c>
      <c r="AQ239" s="2">
        <f t="shared" si="19"/>
        <v>0</v>
      </c>
    </row>
    <row r="240" spans="1:43"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J240" s="20">
        <f t="shared" si="15"/>
        <v>0</v>
      </c>
      <c r="AK240" s="20"/>
      <c r="AL240" s="20">
        <f t="shared" si="16"/>
        <v>0</v>
      </c>
      <c r="AM240" s="20" t="str">
        <f t="shared" si="17"/>
        <v/>
      </c>
      <c r="AN240" s="92" t="str">
        <f t="shared" si="18"/>
        <v/>
      </c>
      <c r="AQ240" s="2">
        <f t="shared" si="19"/>
        <v>0</v>
      </c>
    </row>
    <row r="241" spans="1:43" ht="15" customHeight="1" x14ac:dyDescent="0.25">
      <c r="A241" s="2" t="s">
        <v>346</v>
      </c>
      <c r="B241" s="2" t="s">
        <v>347</v>
      </c>
      <c r="C241" s="2">
        <v>2014</v>
      </c>
      <c r="D241" s="2" t="s">
        <v>598</v>
      </c>
      <c r="E241" s="2" t="s">
        <v>598</v>
      </c>
      <c r="F241" s="2" t="s">
        <v>598</v>
      </c>
      <c r="G241" s="2" t="s">
        <v>598</v>
      </c>
      <c r="H241" s="2" t="s">
        <v>598</v>
      </c>
      <c r="I241" s="2" t="s">
        <v>598</v>
      </c>
      <c r="J241" s="2" t="s">
        <v>598</v>
      </c>
      <c r="K241" s="2" t="s">
        <v>598</v>
      </c>
      <c r="L241" s="2" t="s">
        <v>598</v>
      </c>
      <c r="M241" s="2" t="s">
        <v>598</v>
      </c>
      <c r="N241" s="2" t="s">
        <v>598</v>
      </c>
      <c r="O241" s="2" t="s">
        <v>598</v>
      </c>
      <c r="P241" s="2" t="s">
        <v>598</v>
      </c>
      <c r="Q241" s="2" t="s">
        <v>598</v>
      </c>
      <c r="R241" s="2" t="s">
        <v>598</v>
      </c>
      <c r="S241" s="2" t="s">
        <v>598</v>
      </c>
      <c r="T241" s="2" t="s">
        <v>598</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J241" s="20">
        <f t="shared" si="15"/>
        <v>0</v>
      </c>
      <c r="AK241" s="20"/>
      <c r="AL241" s="20">
        <f t="shared" si="16"/>
        <v>0</v>
      </c>
      <c r="AM241" s="20" t="str">
        <f t="shared" si="17"/>
        <v/>
      </c>
      <c r="AN241" s="92" t="str">
        <f t="shared" si="18"/>
        <v/>
      </c>
      <c r="AQ241" s="2">
        <f t="shared" si="19"/>
        <v>0</v>
      </c>
    </row>
    <row r="242" spans="1:43" ht="15" customHeight="1" x14ac:dyDescent="0.25">
      <c r="A242" s="2" t="s">
        <v>346</v>
      </c>
      <c r="B242" s="2" t="s">
        <v>348</v>
      </c>
      <c r="C242" s="2">
        <v>2014</v>
      </c>
      <c r="D242" s="2" t="s">
        <v>598</v>
      </c>
      <c r="E242" s="2" t="s">
        <v>598</v>
      </c>
      <c r="F242" s="2" t="s">
        <v>598</v>
      </c>
      <c r="G242" s="2" t="s">
        <v>598</v>
      </c>
      <c r="H242" s="2" t="s">
        <v>598</v>
      </c>
      <c r="I242" s="2" t="s">
        <v>598</v>
      </c>
      <c r="J242" s="2" t="s">
        <v>598</v>
      </c>
      <c r="K242" s="2" t="s">
        <v>598</v>
      </c>
      <c r="L242" s="2" t="s">
        <v>598</v>
      </c>
      <c r="M242" s="2" t="s">
        <v>598</v>
      </c>
      <c r="N242" s="2" t="s">
        <v>598</v>
      </c>
      <c r="O242" s="2" t="s">
        <v>598</v>
      </c>
      <c r="P242" s="2" t="s">
        <v>598</v>
      </c>
      <c r="Q242" s="2" t="s">
        <v>598</v>
      </c>
      <c r="R242" s="2" t="s">
        <v>598</v>
      </c>
      <c r="S242" s="2" t="s">
        <v>598</v>
      </c>
      <c r="T242" s="2" t="s">
        <v>598</v>
      </c>
      <c r="U242" s="2" t="s">
        <v>598</v>
      </c>
      <c r="V242" s="2" t="s">
        <v>598</v>
      </c>
      <c r="W242" s="2" t="s">
        <v>598</v>
      </c>
      <c r="X242" s="2" t="s">
        <v>598</v>
      </c>
      <c r="Y242" s="2" t="s">
        <v>598</v>
      </c>
      <c r="Z242" s="2" t="s">
        <v>598</v>
      </c>
      <c r="AA242" s="2" t="s">
        <v>598</v>
      </c>
      <c r="AB242" s="2" t="s">
        <v>598</v>
      </c>
      <c r="AC242" s="2" t="s">
        <v>598</v>
      </c>
      <c r="AD242" s="2" t="s">
        <v>598</v>
      </c>
      <c r="AE242" s="2" t="s">
        <v>598</v>
      </c>
      <c r="AF242" s="2" t="s">
        <v>598</v>
      </c>
      <c r="AG242" s="2" t="s">
        <v>598</v>
      </c>
      <c r="AJ242" s="20">
        <f t="shared" si="15"/>
        <v>0</v>
      </c>
      <c r="AK242" s="20"/>
      <c r="AL242" s="20">
        <f t="shared" si="16"/>
        <v>0</v>
      </c>
      <c r="AM242" s="20" t="str">
        <f t="shared" si="17"/>
        <v/>
      </c>
      <c r="AN242" s="92" t="str">
        <f t="shared" si="18"/>
        <v/>
      </c>
      <c r="AQ242" s="2">
        <f t="shared" si="19"/>
        <v>0</v>
      </c>
    </row>
    <row r="243" spans="1:43" ht="15" customHeight="1" x14ac:dyDescent="0.25">
      <c r="A243" s="2" t="s">
        <v>349</v>
      </c>
      <c r="B243" s="2" t="s">
        <v>350</v>
      </c>
      <c r="C243" s="2">
        <v>2014</v>
      </c>
      <c r="D243" s="2" t="s">
        <v>598</v>
      </c>
      <c r="E243" s="2" t="s">
        <v>598</v>
      </c>
      <c r="F243" s="2" t="s">
        <v>598</v>
      </c>
      <c r="G243" s="2" t="s">
        <v>598</v>
      </c>
      <c r="H243" s="2" t="s">
        <v>598</v>
      </c>
      <c r="I243" s="2" t="s">
        <v>598</v>
      </c>
      <c r="J243" s="2" t="s">
        <v>598</v>
      </c>
      <c r="K243" s="2" t="s">
        <v>598</v>
      </c>
      <c r="L243" s="2" t="s">
        <v>598</v>
      </c>
      <c r="M243" s="2" t="s">
        <v>598</v>
      </c>
      <c r="N243" s="2" t="s">
        <v>598</v>
      </c>
      <c r="O243" s="2" t="s">
        <v>598</v>
      </c>
      <c r="P243" s="2" t="s">
        <v>598</v>
      </c>
      <c r="Q243" s="2" t="s">
        <v>598</v>
      </c>
      <c r="R243" s="2" t="s">
        <v>598</v>
      </c>
      <c r="S243" s="2" t="s">
        <v>598</v>
      </c>
      <c r="T243" s="2" t="s">
        <v>598</v>
      </c>
      <c r="U243" s="2" t="s">
        <v>598</v>
      </c>
      <c r="V243" s="2" t="s">
        <v>598</v>
      </c>
      <c r="W243" s="2" t="s">
        <v>598</v>
      </c>
      <c r="X243" s="2" t="s">
        <v>598</v>
      </c>
      <c r="Y243" s="2" t="s">
        <v>598</v>
      </c>
      <c r="Z243" s="2" t="s">
        <v>598</v>
      </c>
      <c r="AA243" s="2" t="s">
        <v>598</v>
      </c>
      <c r="AB243" s="2" t="s">
        <v>598</v>
      </c>
      <c r="AC243" s="2" t="s">
        <v>598</v>
      </c>
      <c r="AD243" s="2" t="s">
        <v>598</v>
      </c>
      <c r="AE243" s="2" t="s">
        <v>598</v>
      </c>
      <c r="AF243" s="2" t="s">
        <v>598</v>
      </c>
      <c r="AG243" s="2" t="s">
        <v>598</v>
      </c>
      <c r="AJ243" s="20">
        <f t="shared" si="15"/>
        <v>0</v>
      </c>
      <c r="AK243" s="20"/>
      <c r="AL243" s="20">
        <f t="shared" si="16"/>
        <v>0</v>
      </c>
      <c r="AM243" s="20" t="str">
        <f t="shared" si="17"/>
        <v/>
      </c>
      <c r="AN243" s="92" t="str">
        <f t="shared" si="18"/>
        <v/>
      </c>
      <c r="AQ243" s="2">
        <f t="shared" si="19"/>
        <v>0</v>
      </c>
    </row>
    <row r="244" spans="1:43" ht="15" customHeight="1" x14ac:dyDescent="0.25">
      <c r="A244" s="2" t="s">
        <v>351</v>
      </c>
      <c r="B244" s="2" t="s">
        <v>352</v>
      </c>
      <c r="C244" s="2">
        <v>2014</v>
      </c>
      <c r="D244" s="2">
        <v>90.128</v>
      </c>
      <c r="E244" s="2">
        <v>27.76</v>
      </c>
      <c r="F244" s="2">
        <v>0</v>
      </c>
      <c r="G244" s="2" t="s">
        <v>633</v>
      </c>
      <c r="H244" s="2">
        <v>0</v>
      </c>
      <c r="I244" s="2">
        <v>135.63</v>
      </c>
      <c r="J244" s="2" t="s">
        <v>598</v>
      </c>
      <c r="K244" s="2" t="s">
        <v>598</v>
      </c>
      <c r="L244" s="2" t="s">
        <v>598</v>
      </c>
      <c r="M244" s="2" t="s">
        <v>598</v>
      </c>
      <c r="N244" s="2" t="s">
        <v>598</v>
      </c>
      <c r="O244" s="2" t="s">
        <v>598</v>
      </c>
      <c r="P244" s="2">
        <v>81</v>
      </c>
      <c r="Q244" s="2">
        <v>4.5</v>
      </c>
      <c r="R244" s="2">
        <v>38.6</v>
      </c>
      <c r="S244" s="2">
        <v>11.4</v>
      </c>
      <c r="T244" s="2" t="s">
        <v>598</v>
      </c>
      <c r="U244" s="2" t="s">
        <v>598</v>
      </c>
      <c r="V244" s="2" t="s">
        <v>8</v>
      </c>
      <c r="W244" s="2" t="s">
        <v>598</v>
      </c>
      <c r="X244" s="2" t="s">
        <v>598</v>
      </c>
      <c r="Y244" s="2" t="s">
        <v>598</v>
      </c>
      <c r="Z244" s="2" t="s">
        <v>598</v>
      </c>
      <c r="AA244" s="2" t="s">
        <v>598</v>
      </c>
      <c r="AB244" s="2">
        <v>0.13</v>
      </c>
      <c r="AC244" s="2" t="s">
        <v>598</v>
      </c>
      <c r="AD244" s="2" t="s">
        <v>598</v>
      </c>
      <c r="AE244" s="2" t="s">
        <v>598</v>
      </c>
      <c r="AF244" s="2" t="s">
        <v>598</v>
      </c>
      <c r="AG244" s="2" t="s">
        <v>598</v>
      </c>
      <c r="AJ244" s="20">
        <f t="shared" si="15"/>
        <v>135.63</v>
      </c>
      <c r="AK244" s="20"/>
      <c r="AL244" s="20">
        <f t="shared" si="16"/>
        <v>90.128</v>
      </c>
      <c r="AM244" s="20">
        <f t="shared" si="17"/>
        <v>27.76</v>
      </c>
      <c r="AN244" s="92">
        <f t="shared" si="18"/>
        <v>0.86918823269188239</v>
      </c>
      <c r="AQ244" s="2">
        <f t="shared" si="19"/>
        <v>135.63</v>
      </c>
    </row>
    <row r="245" spans="1:43" ht="15" customHeight="1" x14ac:dyDescent="0.25">
      <c r="A245" s="2" t="s">
        <v>353</v>
      </c>
      <c r="B245" s="2" t="s">
        <v>354</v>
      </c>
      <c r="C245" s="2">
        <v>2014</v>
      </c>
      <c r="D245" s="2">
        <v>142.61000000000001</v>
      </c>
      <c r="E245" s="2">
        <v>17.600000000000001</v>
      </c>
      <c r="F245" s="2" t="s">
        <v>598</v>
      </c>
      <c r="G245" s="2" t="s">
        <v>598</v>
      </c>
      <c r="H245" s="2" t="s">
        <v>598</v>
      </c>
      <c r="I245" s="2">
        <v>159.4</v>
      </c>
      <c r="J245" s="2" t="s">
        <v>598</v>
      </c>
      <c r="K245" s="2" t="s">
        <v>598</v>
      </c>
      <c r="L245" s="2" t="s">
        <v>598</v>
      </c>
      <c r="M245" s="2" t="s">
        <v>598</v>
      </c>
      <c r="N245" s="2" t="s">
        <v>598</v>
      </c>
      <c r="O245" s="2" t="s">
        <v>598</v>
      </c>
      <c r="P245" s="2">
        <v>20</v>
      </c>
      <c r="Q245" s="2">
        <v>3.1</v>
      </c>
      <c r="R245" s="2" t="s">
        <v>598</v>
      </c>
      <c r="S245" s="2">
        <v>47.9</v>
      </c>
      <c r="T245" s="2" t="s">
        <v>598</v>
      </c>
      <c r="U245" s="2" t="s">
        <v>598</v>
      </c>
      <c r="V245" s="2" t="s">
        <v>598</v>
      </c>
      <c r="W245" s="2" t="s">
        <v>598</v>
      </c>
      <c r="X245" s="2">
        <v>2.4</v>
      </c>
      <c r="Y245" s="2" t="s">
        <v>598</v>
      </c>
      <c r="Z245" s="2">
        <v>13.5</v>
      </c>
      <c r="AA245" s="2" t="s">
        <v>598</v>
      </c>
      <c r="AB245" s="2" t="s">
        <v>598</v>
      </c>
      <c r="AC245" s="2">
        <v>1.4</v>
      </c>
      <c r="AD245" s="2">
        <v>71.099999999999994</v>
      </c>
      <c r="AE245" s="2" t="s">
        <v>598</v>
      </c>
      <c r="AF245" s="2" t="s">
        <v>598</v>
      </c>
      <c r="AG245" s="2" t="s">
        <v>598</v>
      </c>
      <c r="AJ245" s="20">
        <f t="shared" si="15"/>
        <v>159.4</v>
      </c>
      <c r="AK245" s="20"/>
      <c r="AL245" s="20">
        <f t="shared" si="16"/>
        <v>142.61000000000001</v>
      </c>
      <c r="AM245" s="20">
        <f t="shared" si="17"/>
        <v>17.600000000000001</v>
      </c>
      <c r="AN245" s="92">
        <f t="shared" si="18"/>
        <v>1.0050815558343789</v>
      </c>
      <c r="AQ245" s="2">
        <f t="shared" si="19"/>
        <v>159.4</v>
      </c>
    </row>
    <row r="246" spans="1:43" ht="15" customHeight="1" x14ac:dyDescent="0.25">
      <c r="A246" s="2" t="s">
        <v>355</v>
      </c>
      <c r="B246" s="2" t="s">
        <v>356</v>
      </c>
      <c r="C246" s="2">
        <v>2014</v>
      </c>
      <c r="D246" s="2" t="s">
        <v>598</v>
      </c>
      <c r="E246" s="2" t="s">
        <v>598</v>
      </c>
      <c r="F246" s="2" t="s">
        <v>598</v>
      </c>
      <c r="G246" s="2" t="s">
        <v>598</v>
      </c>
      <c r="H246" s="2" t="s">
        <v>598</v>
      </c>
      <c r="I246" s="2" t="s">
        <v>598</v>
      </c>
      <c r="J246" s="2" t="s">
        <v>598</v>
      </c>
      <c r="K246" s="2" t="s">
        <v>598</v>
      </c>
      <c r="L246" s="2" t="s">
        <v>598</v>
      </c>
      <c r="M246" s="2" t="s">
        <v>598</v>
      </c>
      <c r="N246" s="2" t="s">
        <v>598</v>
      </c>
      <c r="O246" s="2" t="s">
        <v>598</v>
      </c>
      <c r="P246" s="2" t="s">
        <v>598</v>
      </c>
      <c r="Q246" s="2" t="s">
        <v>598</v>
      </c>
      <c r="R246" s="2" t="s">
        <v>598</v>
      </c>
      <c r="S246" s="2" t="s">
        <v>598</v>
      </c>
      <c r="T246" s="2" t="s">
        <v>598</v>
      </c>
      <c r="U246" s="2" t="s">
        <v>598</v>
      </c>
      <c r="V246" s="2" t="s">
        <v>598</v>
      </c>
      <c r="W246" s="2" t="s">
        <v>598</v>
      </c>
      <c r="X246" s="2" t="s">
        <v>598</v>
      </c>
      <c r="Y246" s="2" t="s">
        <v>598</v>
      </c>
      <c r="Z246" s="2" t="s">
        <v>598</v>
      </c>
      <c r="AA246" s="2" t="s">
        <v>598</v>
      </c>
      <c r="AB246" s="2" t="s">
        <v>598</v>
      </c>
      <c r="AC246" s="2" t="s">
        <v>598</v>
      </c>
      <c r="AD246" s="2" t="s">
        <v>598</v>
      </c>
      <c r="AE246" s="2" t="s">
        <v>598</v>
      </c>
      <c r="AF246" s="2" t="s">
        <v>598</v>
      </c>
      <c r="AG246" s="2" t="s">
        <v>598</v>
      </c>
      <c r="AJ246" s="20">
        <f t="shared" si="15"/>
        <v>0</v>
      </c>
      <c r="AK246" s="20"/>
      <c r="AL246" s="20">
        <f t="shared" si="16"/>
        <v>0</v>
      </c>
      <c r="AM246" s="20" t="str">
        <f t="shared" si="17"/>
        <v/>
      </c>
      <c r="AN246" s="92" t="str">
        <f t="shared" si="18"/>
        <v/>
      </c>
      <c r="AQ246" s="2">
        <f t="shared" si="19"/>
        <v>0</v>
      </c>
    </row>
    <row r="247" spans="1:43" ht="15" customHeight="1" x14ac:dyDescent="0.2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J247" s="20">
        <f t="shared" si="15"/>
        <v>0</v>
      </c>
      <c r="AK247" s="20"/>
      <c r="AL247" s="20">
        <f t="shared" si="16"/>
        <v>0</v>
      </c>
      <c r="AM247" s="20" t="str">
        <f t="shared" si="17"/>
        <v/>
      </c>
      <c r="AN247" s="92" t="str">
        <f t="shared" si="18"/>
        <v/>
      </c>
      <c r="AQ247" s="2">
        <f t="shared" si="19"/>
        <v>0</v>
      </c>
    </row>
    <row r="248" spans="1:43" ht="15" customHeight="1" x14ac:dyDescent="0.2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J248" s="20">
        <f t="shared" si="15"/>
        <v>0</v>
      </c>
      <c r="AK248" s="20"/>
      <c r="AL248" s="20">
        <f t="shared" si="16"/>
        <v>0</v>
      </c>
      <c r="AM248" s="20" t="str">
        <f t="shared" si="17"/>
        <v/>
      </c>
      <c r="AN248" s="92" t="str">
        <f t="shared" si="18"/>
        <v/>
      </c>
      <c r="AQ248" s="2">
        <f t="shared" si="19"/>
        <v>0</v>
      </c>
    </row>
    <row r="249" spans="1:43" ht="15" customHeight="1" x14ac:dyDescent="0.2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J249" s="20">
        <f t="shared" si="15"/>
        <v>0</v>
      </c>
      <c r="AK249" s="20"/>
      <c r="AL249" s="20">
        <f t="shared" si="16"/>
        <v>0</v>
      </c>
      <c r="AM249" s="20" t="str">
        <f t="shared" si="17"/>
        <v/>
      </c>
      <c r="AN249" s="92" t="str">
        <f t="shared" si="18"/>
        <v/>
      </c>
      <c r="AQ249" s="2">
        <f t="shared" si="19"/>
        <v>0</v>
      </c>
    </row>
    <row r="250" spans="1:43" ht="15" customHeight="1" x14ac:dyDescent="0.2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J250" s="20">
        <f t="shared" si="15"/>
        <v>0</v>
      </c>
      <c r="AK250" s="20"/>
      <c r="AL250" s="20">
        <f t="shared" si="16"/>
        <v>0</v>
      </c>
      <c r="AM250" s="20" t="str">
        <f t="shared" si="17"/>
        <v/>
      </c>
      <c r="AN250" s="92" t="str">
        <f t="shared" si="18"/>
        <v/>
      </c>
      <c r="AQ250" s="2">
        <f t="shared" si="19"/>
        <v>0</v>
      </c>
    </row>
    <row r="251" spans="1:43" ht="15" customHeight="1" x14ac:dyDescent="0.25">
      <c r="A251" s="2" t="s">
        <v>357</v>
      </c>
      <c r="B251" s="2" t="s">
        <v>362</v>
      </c>
      <c r="C251" s="2">
        <v>2014</v>
      </c>
      <c r="D251" s="2" t="s">
        <v>598</v>
      </c>
      <c r="E251" s="2" t="s">
        <v>598</v>
      </c>
      <c r="F251" s="2" t="s">
        <v>598</v>
      </c>
      <c r="G251" s="2" t="s">
        <v>598</v>
      </c>
      <c r="H251" s="2" t="s">
        <v>598</v>
      </c>
      <c r="I251" s="2" t="s">
        <v>598</v>
      </c>
      <c r="J251" s="2" t="s">
        <v>598</v>
      </c>
      <c r="K251" s="2" t="s">
        <v>598</v>
      </c>
      <c r="L251" s="2" t="s">
        <v>598</v>
      </c>
      <c r="M251" s="2" t="s">
        <v>598</v>
      </c>
      <c r="N251" s="2" t="s">
        <v>598</v>
      </c>
      <c r="O251" s="2" t="s">
        <v>598</v>
      </c>
      <c r="P251" s="2" t="s">
        <v>598</v>
      </c>
      <c r="Q251" s="2" t="s">
        <v>598</v>
      </c>
      <c r="R251" s="2" t="s">
        <v>598</v>
      </c>
      <c r="S251" s="2" t="s">
        <v>598</v>
      </c>
      <c r="T251" s="2" t="s">
        <v>598</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J251" s="20">
        <f t="shared" si="15"/>
        <v>0</v>
      </c>
      <c r="AK251" s="20"/>
      <c r="AL251" s="20">
        <f t="shared" si="16"/>
        <v>0</v>
      </c>
      <c r="AM251" s="20" t="str">
        <f t="shared" si="17"/>
        <v/>
      </c>
      <c r="AN251" s="92" t="str">
        <f t="shared" si="18"/>
        <v/>
      </c>
      <c r="AQ251" s="2">
        <f t="shared" si="19"/>
        <v>0</v>
      </c>
    </row>
    <row r="252" spans="1:43" ht="15" customHeight="1" x14ac:dyDescent="0.25">
      <c r="A252" s="2" t="s">
        <v>357</v>
      </c>
      <c r="B252" s="2" t="s">
        <v>363</v>
      </c>
      <c r="C252" s="2">
        <v>2014</v>
      </c>
      <c r="D252" s="2" t="s">
        <v>598</v>
      </c>
      <c r="E252" s="2" t="s">
        <v>598</v>
      </c>
      <c r="F252" s="2" t="s">
        <v>598</v>
      </c>
      <c r="G252" s="2" t="s">
        <v>598</v>
      </c>
      <c r="H252" s="2" t="s">
        <v>598</v>
      </c>
      <c r="I252" s="2" t="s">
        <v>598</v>
      </c>
      <c r="J252" s="2" t="s">
        <v>598</v>
      </c>
      <c r="K252" s="2" t="s">
        <v>598</v>
      </c>
      <c r="L252" s="2" t="s">
        <v>598</v>
      </c>
      <c r="M252" s="2" t="s">
        <v>598</v>
      </c>
      <c r="N252" s="2" t="s">
        <v>598</v>
      </c>
      <c r="O252" s="2" t="s">
        <v>598</v>
      </c>
      <c r="P252" s="2" t="s">
        <v>598</v>
      </c>
      <c r="Q252" s="2" t="s">
        <v>598</v>
      </c>
      <c r="R252" s="2" t="s">
        <v>598</v>
      </c>
      <c r="S252" s="2" t="s">
        <v>598</v>
      </c>
      <c r="T252" s="2" t="s">
        <v>598</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J252" s="20">
        <f t="shared" si="15"/>
        <v>0</v>
      </c>
      <c r="AK252" s="20"/>
      <c r="AL252" s="20">
        <f t="shared" si="16"/>
        <v>0</v>
      </c>
      <c r="AM252" s="20" t="str">
        <f t="shared" si="17"/>
        <v/>
      </c>
      <c r="AN252" s="92" t="str">
        <f t="shared" si="18"/>
        <v/>
      </c>
      <c r="AQ252" s="2">
        <f t="shared" si="19"/>
        <v>0</v>
      </c>
    </row>
    <row r="253" spans="1:43" ht="15" customHeight="1" x14ac:dyDescent="0.25">
      <c r="A253" s="2" t="s">
        <v>357</v>
      </c>
      <c r="B253" s="2" t="s">
        <v>364</v>
      </c>
      <c r="C253" s="2">
        <v>2014</v>
      </c>
      <c r="D253" s="2" t="s">
        <v>598</v>
      </c>
      <c r="E253" s="2" t="s">
        <v>598</v>
      </c>
      <c r="F253" s="2" t="s">
        <v>598</v>
      </c>
      <c r="G253" s="2" t="s">
        <v>598</v>
      </c>
      <c r="H253" s="2" t="s">
        <v>598</v>
      </c>
      <c r="I253" s="2" t="s">
        <v>598</v>
      </c>
      <c r="J253" s="2" t="s">
        <v>598</v>
      </c>
      <c r="K253" s="2" t="s">
        <v>598</v>
      </c>
      <c r="L253" s="2" t="s">
        <v>598</v>
      </c>
      <c r="M253" s="2" t="s">
        <v>598</v>
      </c>
      <c r="N253" s="2" t="s">
        <v>598</v>
      </c>
      <c r="O253" s="2" t="s">
        <v>598</v>
      </c>
      <c r="P253" s="2" t="s">
        <v>598</v>
      </c>
      <c r="Q253" s="2" t="s">
        <v>598</v>
      </c>
      <c r="R253" s="2" t="s">
        <v>598</v>
      </c>
      <c r="S253" s="2" t="s">
        <v>598</v>
      </c>
      <c r="T253" s="2" t="s">
        <v>598</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J253" s="20">
        <f t="shared" si="15"/>
        <v>0</v>
      </c>
      <c r="AK253" s="20"/>
      <c r="AL253" s="20">
        <f t="shared" si="16"/>
        <v>0</v>
      </c>
      <c r="AM253" s="20" t="str">
        <f t="shared" si="17"/>
        <v/>
      </c>
      <c r="AN253" s="92" t="str">
        <f t="shared" si="18"/>
        <v/>
      </c>
      <c r="AQ253" s="2">
        <f t="shared" si="19"/>
        <v>0</v>
      </c>
    </row>
    <row r="254" spans="1:43" ht="15" customHeight="1" x14ac:dyDescent="0.25">
      <c r="A254" s="2" t="s">
        <v>357</v>
      </c>
      <c r="B254" s="2" t="s">
        <v>365</v>
      </c>
      <c r="C254" s="2">
        <v>2014</v>
      </c>
      <c r="D254" s="2" t="s">
        <v>598</v>
      </c>
      <c r="E254" s="2" t="s">
        <v>598</v>
      </c>
      <c r="F254" s="2" t="s">
        <v>598</v>
      </c>
      <c r="G254" s="2" t="s">
        <v>598</v>
      </c>
      <c r="H254" s="2" t="s">
        <v>598</v>
      </c>
      <c r="I254" s="2" t="s">
        <v>598</v>
      </c>
      <c r="J254" s="2" t="s">
        <v>598</v>
      </c>
      <c r="K254" s="2" t="s">
        <v>598</v>
      </c>
      <c r="L254" s="2" t="s">
        <v>598</v>
      </c>
      <c r="M254" s="2" t="s">
        <v>598</v>
      </c>
      <c r="N254" s="2" t="s">
        <v>598</v>
      </c>
      <c r="O254" s="2" t="s">
        <v>598</v>
      </c>
      <c r="P254" s="2" t="s">
        <v>598</v>
      </c>
      <c r="Q254" s="2" t="s">
        <v>598</v>
      </c>
      <c r="R254" s="2" t="s">
        <v>598</v>
      </c>
      <c r="S254" s="2" t="s">
        <v>598</v>
      </c>
      <c r="T254" s="2" t="s">
        <v>598</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J254" s="20">
        <f t="shared" si="15"/>
        <v>0</v>
      </c>
      <c r="AK254" s="20"/>
      <c r="AL254" s="20">
        <f t="shared" si="16"/>
        <v>0</v>
      </c>
      <c r="AM254" s="20" t="str">
        <f t="shared" si="17"/>
        <v/>
      </c>
      <c r="AN254" s="92" t="str">
        <f t="shared" si="18"/>
        <v/>
      </c>
      <c r="AQ254" s="2">
        <f t="shared" si="19"/>
        <v>0</v>
      </c>
    </row>
    <row r="255" spans="1:43" ht="15" customHeight="1" x14ac:dyDescent="0.25">
      <c r="A255" s="2" t="s">
        <v>357</v>
      </c>
      <c r="B255" s="2" t="s">
        <v>366</v>
      </c>
      <c r="C255" s="2">
        <v>2014</v>
      </c>
      <c r="D255" s="2">
        <v>111.304</v>
      </c>
      <c r="E255" s="2">
        <v>43.427</v>
      </c>
      <c r="F255" s="2" t="s">
        <v>598</v>
      </c>
      <c r="G255" s="2" t="s">
        <v>598</v>
      </c>
      <c r="H255" s="2" t="s">
        <v>598</v>
      </c>
      <c r="I255" s="2">
        <v>157.446</v>
      </c>
      <c r="J255" s="2" t="s">
        <v>598</v>
      </c>
      <c r="K255" s="2">
        <v>0.16900000000000001</v>
      </c>
      <c r="L255" s="2" t="s">
        <v>598</v>
      </c>
      <c r="M255" s="2" t="s">
        <v>598</v>
      </c>
      <c r="N255" s="2" t="s">
        <v>598</v>
      </c>
      <c r="O255" s="2" t="s">
        <v>598</v>
      </c>
      <c r="P255" s="2">
        <v>60.320999999999998</v>
      </c>
      <c r="Q255" s="2">
        <v>22.367000000000001</v>
      </c>
      <c r="R255" s="2">
        <v>13.102</v>
      </c>
      <c r="S255" s="2">
        <v>22.629000000000001</v>
      </c>
      <c r="T255" s="2" t="s">
        <v>598</v>
      </c>
      <c r="U255" s="2" t="s">
        <v>598</v>
      </c>
      <c r="V255" s="2" t="s">
        <v>598</v>
      </c>
      <c r="W255" s="2">
        <v>0.14399999999999999</v>
      </c>
      <c r="X255" s="2" t="s">
        <v>598</v>
      </c>
      <c r="Y255" s="2" t="s">
        <v>598</v>
      </c>
      <c r="Z255" s="2" t="s">
        <v>598</v>
      </c>
      <c r="AA255" s="2" t="s">
        <v>598</v>
      </c>
      <c r="AB255" s="2" t="s">
        <v>598</v>
      </c>
      <c r="AC255" s="2" t="s">
        <v>598</v>
      </c>
      <c r="AD255" s="2">
        <v>38.713999999999999</v>
      </c>
      <c r="AE255" s="2" t="s">
        <v>598</v>
      </c>
      <c r="AF255" s="2" t="s">
        <v>598</v>
      </c>
      <c r="AG255" s="2" t="s">
        <v>598</v>
      </c>
      <c r="AJ255" s="20">
        <f t="shared" si="15"/>
        <v>157.44600000000003</v>
      </c>
      <c r="AK255" s="20"/>
      <c r="AL255" s="20">
        <f t="shared" si="16"/>
        <v>111.304</v>
      </c>
      <c r="AM255" s="20">
        <f t="shared" si="17"/>
        <v>43.427</v>
      </c>
      <c r="AN255" s="92">
        <f t="shared" si="18"/>
        <v>0.98275599253077228</v>
      </c>
      <c r="AQ255" s="2">
        <f t="shared" si="19"/>
        <v>157.44600000000003</v>
      </c>
    </row>
    <row r="256" spans="1:43" ht="15" customHeight="1" x14ac:dyDescent="0.25">
      <c r="A256" s="2" t="s">
        <v>357</v>
      </c>
      <c r="B256" s="2" t="s">
        <v>367</v>
      </c>
      <c r="C256" s="2">
        <v>2014</v>
      </c>
      <c r="D256" s="2" t="s">
        <v>598</v>
      </c>
      <c r="E256" s="2" t="s">
        <v>598</v>
      </c>
      <c r="F256" s="2" t="s">
        <v>598</v>
      </c>
      <c r="G256" s="2" t="s">
        <v>598</v>
      </c>
      <c r="H256" s="2" t="s">
        <v>598</v>
      </c>
      <c r="I256" s="2" t="s">
        <v>598</v>
      </c>
      <c r="J256" s="2" t="s">
        <v>598</v>
      </c>
      <c r="K256" s="2" t="s">
        <v>598</v>
      </c>
      <c r="L256" s="2" t="s">
        <v>598</v>
      </c>
      <c r="M256" s="2" t="s">
        <v>598</v>
      </c>
      <c r="N256" s="2" t="s">
        <v>598</v>
      </c>
      <c r="O256" s="2" t="s">
        <v>598</v>
      </c>
      <c r="P256" s="2" t="s">
        <v>598</v>
      </c>
      <c r="Q256" s="2" t="s">
        <v>598</v>
      </c>
      <c r="R256" s="2" t="s">
        <v>598</v>
      </c>
      <c r="S256" s="2" t="s">
        <v>598</v>
      </c>
      <c r="T256" s="2" t="s">
        <v>598</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J256" s="20">
        <f t="shared" si="15"/>
        <v>0</v>
      </c>
      <c r="AK256" s="20"/>
      <c r="AL256" s="20">
        <f t="shared" si="16"/>
        <v>0</v>
      </c>
      <c r="AM256" s="20" t="str">
        <f t="shared" si="17"/>
        <v/>
      </c>
      <c r="AN256" s="92" t="str">
        <f t="shared" si="18"/>
        <v/>
      </c>
      <c r="AQ256" s="2">
        <f t="shared" si="19"/>
        <v>0</v>
      </c>
    </row>
    <row r="257" spans="1:43" ht="15" customHeight="1" x14ac:dyDescent="0.25">
      <c r="A257" s="2" t="s">
        <v>357</v>
      </c>
      <c r="B257" s="2" t="s">
        <v>368</v>
      </c>
      <c r="C257" s="2">
        <v>2014</v>
      </c>
      <c r="D257" s="2">
        <v>70.900000000000006</v>
      </c>
      <c r="E257" s="2">
        <v>14.467000000000001</v>
      </c>
      <c r="F257" s="2" t="s">
        <v>598</v>
      </c>
      <c r="G257" s="2" t="s">
        <v>598</v>
      </c>
      <c r="H257" s="2" t="s">
        <v>598</v>
      </c>
      <c r="I257" s="2">
        <v>94.188000000000002</v>
      </c>
      <c r="J257" s="2" t="s">
        <v>598</v>
      </c>
      <c r="K257" s="2">
        <v>0.498</v>
      </c>
      <c r="L257" s="2" t="s">
        <v>598</v>
      </c>
      <c r="M257" s="2" t="s">
        <v>598</v>
      </c>
      <c r="N257" s="2" t="s">
        <v>598</v>
      </c>
      <c r="O257" s="2" t="s">
        <v>598</v>
      </c>
      <c r="P257" s="2" t="s">
        <v>598</v>
      </c>
      <c r="Q257" s="2">
        <v>58.067</v>
      </c>
      <c r="R257" s="2" t="s">
        <v>598</v>
      </c>
      <c r="S257" s="2">
        <v>31.266999999999999</v>
      </c>
      <c r="T257" s="2" t="s">
        <v>598</v>
      </c>
      <c r="U257" s="2" t="s">
        <v>598</v>
      </c>
      <c r="V257" s="2" t="s">
        <v>598</v>
      </c>
      <c r="W257" s="2">
        <v>4.3559999999999999</v>
      </c>
      <c r="X257" s="2" t="s">
        <v>598</v>
      </c>
      <c r="Y257" s="2" t="s">
        <v>598</v>
      </c>
      <c r="Z257" s="2" t="s">
        <v>598</v>
      </c>
      <c r="AA257" s="2" t="s">
        <v>598</v>
      </c>
      <c r="AB257" s="2" t="s">
        <v>598</v>
      </c>
      <c r="AC257" s="2" t="s">
        <v>598</v>
      </c>
      <c r="AD257" s="2" t="s">
        <v>598</v>
      </c>
      <c r="AE257" s="2" t="s">
        <v>598</v>
      </c>
      <c r="AF257" s="2" t="s">
        <v>598</v>
      </c>
      <c r="AG257" s="2" t="s">
        <v>598</v>
      </c>
      <c r="AJ257" s="20">
        <f t="shared" si="15"/>
        <v>94.187999999999988</v>
      </c>
      <c r="AK257" s="20"/>
      <c r="AL257" s="20">
        <f t="shared" si="16"/>
        <v>70.900000000000006</v>
      </c>
      <c r="AM257" s="20">
        <f t="shared" si="17"/>
        <v>14.467000000000001</v>
      </c>
      <c r="AN257" s="92">
        <f t="shared" si="18"/>
        <v>0.90634688070667191</v>
      </c>
      <c r="AQ257" s="2">
        <f t="shared" si="19"/>
        <v>94.187999999999988</v>
      </c>
    </row>
    <row r="258" spans="1:43" ht="15" customHeight="1" x14ac:dyDescent="0.25">
      <c r="A258" s="2" t="s">
        <v>357</v>
      </c>
      <c r="B258" s="2" t="s">
        <v>369</v>
      </c>
      <c r="C258" s="2">
        <v>2014</v>
      </c>
      <c r="D258" s="2" t="s">
        <v>598</v>
      </c>
      <c r="E258" s="2" t="s">
        <v>598</v>
      </c>
      <c r="F258" s="2" t="s">
        <v>598</v>
      </c>
      <c r="G258" s="2" t="s">
        <v>598</v>
      </c>
      <c r="H258" s="2" t="s">
        <v>598</v>
      </c>
      <c r="I258" s="2" t="s">
        <v>598</v>
      </c>
      <c r="J258" s="2" t="s">
        <v>598</v>
      </c>
      <c r="K258" s="2" t="s">
        <v>598</v>
      </c>
      <c r="L258" s="2" t="s">
        <v>598</v>
      </c>
      <c r="M258" s="2" t="s">
        <v>598</v>
      </c>
      <c r="N258" s="2" t="s">
        <v>598</v>
      </c>
      <c r="O258" s="2" t="s">
        <v>598</v>
      </c>
      <c r="P258" s="2" t="s">
        <v>598</v>
      </c>
      <c r="Q258" s="2" t="s">
        <v>598</v>
      </c>
      <c r="R258" s="2" t="s">
        <v>598</v>
      </c>
      <c r="S258" s="2" t="s">
        <v>598</v>
      </c>
      <c r="T258" s="2" t="s">
        <v>598</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J258" s="20">
        <f t="shared" si="15"/>
        <v>0</v>
      </c>
      <c r="AK258" s="20"/>
      <c r="AL258" s="20">
        <f t="shared" si="16"/>
        <v>0</v>
      </c>
      <c r="AM258" s="20" t="str">
        <f t="shared" si="17"/>
        <v/>
      </c>
      <c r="AN258" s="92" t="str">
        <f t="shared" si="18"/>
        <v/>
      </c>
      <c r="AQ258" s="2">
        <f t="shared" si="19"/>
        <v>0</v>
      </c>
    </row>
    <row r="259" spans="1:43" ht="15" customHeight="1" x14ac:dyDescent="0.25">
      <c r="A259" s="2" t="s">
        <v>357</v>
      </c>
      <c r="B259" s="2" t="s">
        <v>370</v>
      </c>
      <c r="C259" s="2">
        <v>2014</v>
      </c>
      <c r="D259" s="2" t="s">
        <v>598</v>
      </c>
      <c r="E259" s="2" t="s">
        <v>598</v>
      </c>
      <c r="F259" s="2" t="s">
        <v>598</v>
      </c>
      <c r="G259" s="2" t="s">
        <v>598</v>
      </c>
      <c r="H259" s="2" t="s">
        <v>598</v>
      </c>
      <c r="I259" s="2" t="s">
        <v>598</v>
      </c>
      <c r="J259" s="2" t="s">
        <v>598</v>
      </c>
      <c r="K259" s="2" t="s">
        <v>598</v>
      </c>
      <c r="L259" s="2" t="s">
        <v>598</v>
      </c>
      <c r="M259" s="2" t="s">
        <v>598</v>
      </c>
      <c r="N259" s="2" t="s">
        <v>598</v>
      </c>
      <c r="O259" s="2" t="s">
        <v>598</v>
      </c>
      <c r="P259" s="2" t="s">
        <v>598</v>
      </c>
      <c r="Q259" s="2" t="s">
        <v>598</v>
      </c>
      <c r="R259" s="2" t="s">
        <v>598</v>
      </c>
      <c r="S259" s="2" t="s">
        <v>598</v>
      </c>
      <c r="T259" s="2" t="s">
        <v>598</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J259" s="20">
        <f t="shared" ref="AJ259:AJ322" si="20">SUMPRODUCT(J259:AG259)</f>
        <v>0</v>
      </c>
      <c r="AK259" s="20"/>
      <c r="AL259" s="20">
        <f t="shared" ref="AL259:AL322" si="21">IFERROR(D259/1,0)</f>
        <v>0</v>
      </c>
      <c r="AM259" s="20" t="str">
        <f t="shared" ref="AM259:AM322" si="22">IFERROR(E259/1,"")</f>
        <v/>
      </c>
      <c r="AN259" s="92" t="str">
        <f t="shared" ref="AN259:AN322" si="23">IFERROR((AL259+AM259)/AJ259,"")</f>
        <v/>
      </c>
      <c r="AQ259" s="2">
        <f t="shared" ref="AQ259:AQ322" si="24">AJ259-IFERROR(AG259/1,0)</f>
        <v>0</v>
      </c>
    </row>
    <row r="260" spans="1:43" ht="15" customHeight="1" x14ac:dyDescent="0.25">
      <c r="A260" s="2" t="s">
        <v>357</v>
      </c>
      <c r="B260" s="2" t="s">
        <v>371</v>
      </c>
      <c r="C260" s="2">
        <v>2014</v>
      </c>
      <c r="D260" s="2">
        <v>293.99700000000001</v>
      </c>
      <c r="E260" s="2">
        <v>145.505</v>
      </c>
      <c r="F260" s="2" t="s">
        <v>598</v>
      </c>
      <c r="G260" s="2" t="s">
        <v>598</v>
      </c>
      <c r="H260" s="2" t="s">
        <v>598</v>
      </c>
      <c r="I260" s="2">
        <v>511.49299999999999</v>
      </c>
      <c r="J260" s="2" t="s">
        <v>598</v>
      </c>
      <c r="K260" s="2">
        <v>0</v>
      </c>
      <c r="L260" s="2">
        <v>0.497</v>
      </c>
      <c r="M260" s="2" t="s">
        <v>598</v>
      </c>
      <c r="N260" s="2" t="s">
        <v>598</v>
      </c>
      <c r="O260" s="2" t="s">
        <v>598</v>
      </c>
      <c r="P260" s="2">
        <v>84.664000000000001</v>
      </c>
      <c r="Q260" s="2">
        <v>110.59699999999999</v>
      </c>
      <c r="R260" s="2">
        <v>24.367000000000001</v>
      </c>
      <c r="S260" s="2">
        <v>69.224999999999994</v>
      </c>
      <c r="T260" s="2" t="s">
        <v>598</v>
      </c>
      <c r="U260" s="2">
        <v>116.714</v>
      </c>
      <c r="V260" s="2" t="s">
        <v>8</v>
      </c>
      <c r="W260" s="2">
        <v>0</v>
      </c>
      <c r="X260" s="2" t="s">
        <v>598</v>
      </c>
      <c r="Y260" s="2">
        <v>4.7140000000000004</v>
      </c>
      <c r="Z260" s="2" t="s">
        <v>598</v>
      </c>
      <c r="AA260" s="2" t="s">
        <v>598</v>
      </c>
      <c r="AB260" s="2" t="s">
        <v>598</v>
      </c>
      <c r="AC260" s="2" t="s">
        <v>598</v>
      </c>
      <c r="AD260" s="2">
        <v>100.715</v>
      </c>
      <c r="AE260" s="2" t="s">
        <v>598</v>
      </c>
      <c r="AF260" s="2" t="s">
        <v>598</v>
      </c>
      <c r="AG260" s="2" t="s">
        <v>598</v>
      </c>
      <c r="AJ260" s="20">
        <f t="shared" si="20"/>
        <v>511.49299999999994</v>
      </c>
      <c r="AK260" s="20"/>
      <c r="AL260" s="20">
        <f t="shared" si="21"/>
        <v>293.99700000000001</v>
      </c>
      <c r="AM260" s="20">
        <f t="shared" si="22"/>
        <v>145.505</v>
      </c>
      <c r="AN260" s="92">
        <f t="shared" si="23"/>
        <v>0.85925320581122333</v>
      </c>
      <c r="AQ260" s="2">
        <f t="shared" si="24"/>
        <v>511.49299999999994</v>
      </c>
    </row>
    <row r="261" spans="1:43" ht="15" customHeight="1" x14ac:dyDescent="0.25">
      <c r="A261" s="2" t="s">
        <v>357</v>
      </c>
      <c r="B261" s="2" t="s">
        <v>372</v>
      </c>
      <c r="C261" s="2">
        <v>2014</v>
      </c>
      <c r="D261" s="2">
        <v>8.4809999999999999</v>
      </c>
      <c r="E261" s="2">
        <v>0</v>
      </c>
      <c r="F261" s="2" t="s">
        <v>598</v>
      </c>
      <c r="G261" s="2" t="s">
        <v>598</v>
      </c>
      <c r="H261" s="2" t="s">
        <v>598</v>
      </c>
      <c r="I261" s="2">
        <v>11.938000000000001</v>
      </c>
      <c r="J261" s="2" t="s">
        <v>598</v>
      </c>
      <c r="K261" s="2">
        <v>0.91500000000000004</v>
      </c>
      <c r="L261" s="2" t="s">
        <v>598</v>
      </c>
      <c r="M261" s="2" t="s">
        <v>598</v>
      </c>
      <c r="N261" s="2" t="s">
        <v>598</v>
      </c>
      <c r="O261" s="2" t="s">
        <v>598</v>
      </c>
      <c r="P261" s="2" t="s">
        <v>598</v>
      </c>
      <c r="Q261" s="2" t="s">
        <v>598</v>
      </c>
      <c r="R261" s="2">
        <v>3.3069999999999999</v>
      </c>
      <c r="S261" s="2">
        <v>7.7160000000000002</v>
      </c>
      <c r="T261" s="2" t="s">
        <v>598</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J261" s="20">
        <f t="shared" si="20"/>
        <v>11.937999999999999</v>
      </c>
      <c r="AK261" s="20"/>
      <c r="AL261" s="20">
        <f t="shared" si="21"/>
        <v>8.4809999999999999</v>
      </c>
      <c r="AM261" s="20">
        <f t="shared" si="22"/>
        <v>0</v>
      </c>
      <c r="AN261" s="92">
        <f t="shared" si="23"/>
        <v>0.71042050594739492</v>
      </c>
      <c r="AQ261" s="2">
        <f t="shared" si="24"/>
        <v>11.937999999999999</v>
      </c>
    </row>
    <row r="262" spans="1:43" ht="15" customHeight="1" x14ac:dyDescent="0.25">
      <c r="A262" s="2" t="s">
        <v>357</v>
      </c>
      <c r="B262" s="2" t="s">
        <v>373</v>
      </c>
      <c r="C262" s="2">
        <v>2014</v>
      </c>
      <c r="D262" s="2" t="s">
        <v>598</v>
      </c>
      <c r="E262" s="2" t="s">
        <v>598</v>
      </c>
      <c r="F262" s="2" t="s">
        <v>598</v>
      </c>
      <c r="G262" s="2" t="s">
        <v>598</v>
      </c>
      <c r="H262" s="2" t="s">
        <v>598</v>
      </c>
      <c r="I262" s="2" t="s">
        <v>598</v>
      </c>
      <c r="J262" s="2" t="s">
        <v>598</v>
      </c>
      <c r="K262" s="2" t="s">
        <v>598</v>
      </c>
      <c r="L262" s="2" t="s">
        <v>598</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J262" s="20">
        <f t="shared" si="20"/>
        <v>0</v>
      </c>
      <c r="AK262" s="20"/>
      <c r="AL262" s="20">
        <f t="shared" si="21"/>
        <v>0</v>
      </c>
      <c r="AM262" s="20" t="str">
        <f t="shared" si="22"/>
        <v/>
      </c>
      <c r="AN262" s="92" t="str">
        <f t="shared" si="23"/>
        <v/>
      </c>
      <c r="AQ262" s="2">
        <f t="shared" si="24"/>
        <v>0</v>
      </c>
    </row>
    <row r="263" spans="1:43" ht="15" customHeight="1" x14ac:dyDescent="0.25">
      <c r="A263" s="2" t="s">
        <v>357</v>
      </c>
      <c r="B263" s="2" t="s">
        <v>374</v>
      </c>
      <c r="C263" s="2">
        <v>2014</v>
      </c>
      <c r="D263" s="2" t="s">
        <v>598</v>
      </c>
      <c r="E263" s="2" t="s">
        <v>598</v>
      </c>
      <c r="F263" s="2" t="s">
        <v>598</v>
      </c>
      <c r="G263" s="2" t="s">
        <v>598</v>
      </c>
      <c r="H263" s="2" t="s">
        <v>598</v>
      </c>
      <c r="I263" s="2" t="s">
        <v>598</v>
      </c>
      <c r="J263" s="2" t="s">
        <v>598</v>
      </c>
      <c r="K263" s="2" t="s">
        <v>598</v>
      </c>
      <c r="L263" s="2" t="s">
        <v>598</v>
      </c>
      <c r="M263" s="2" t="s">
        <v>598</v>
      </c>
      <c r="N263" s="2" t="s">
        <v>598</v>
      </c>
      <c r="O263" s="2" t="s">
        <v>598</v>
      </c>
      <c r="P263" s="2" t="s">
        <v>598</v>
      </c>
      <c r="Q263" s="2" t="s">
        <v>598</v>
      </c>
      <c r="R263" s="2" t="s">
        <v>598</v>
      </c>
      <c r="S263" s="2" t="s">
        <v>598</v>
      </c>
      <c r="T263" s="2" t="s">
        <v>598</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J263" s="20">
        <f t="shared" si="20"/>
        <v>0</v>
      </c>
      <c r="AK263" s="20"/>
      <c r="AL263" s="20">
        <f t="shared" si="21"/>
        <v>0</v>
      </c>
      <c r="AM263" s="20" t="str">
        <f t="shared" si="22"/>
        <v/>
      </c>
      <c r="AN263" s="92" t="str">
        <f t="shared" si="23"/>
        <v/>
      </c>
      <c r="AQ263" s="2">
        <f t="shared" si="24"/>
        <v>0</v>
      </c>
    </row>
    <row r="264" spans="1:43" ht="15" customHeight="1" x14ac:dyDescent="0.25">
      <c r="A264" s="2" t="s">
        <v>357</v>
      </c>
      <c r="B264" s="2" t="s">
        <v>375</v>
      </c>
      <c r="C264" s="2">
        <v>2014</v>
      </c>
      <c r="D264" s="2" t="s">
        <v>598</v>
      </c>
      <c r="E264" s="2" t="s">
        <v>598</v>
      </c>
      <c r="F264" s="2" t="s">
        <v>598</v>
      </c>
      <c r="G264" s="2" t="s">
        <v>598</v>
      </c>
      <c r="H264" s="2" t="s">
        <v>598</v>
      </c>
      <c r="I264" s="2" t="s">
        <v>598</v>
      </c>
      <c r="J264" s="2" t="s">
        <v>598</v>
      </c>
      <c r="K264" s="2" t="s">
        <v>598</v>
      </c>
      <c r="L264" s="2" t="s">
        <v>598</v>
      </c>
      <c r="M264" s="2" t="s">
        <v>598</v>
      </c>
      <c r="N264" s="2" t="s">
        <v>598</v>
      </c>
      <c r="O264" s="2" t="s">
        <v>598</v>
      </c>
      <c r="P264" s="2" t="s">
        <v>598</v>
      </c>
      <c r="Q264" s="2" t="s">
        <v>598</v>
      </c>
      <c r="R264" s="2" t="s">
        <v>598</v>
      </c>
      <c r="S264" s="2" t="s">
        <v>598</v>
      </c>
      <c r="T264" s="2" t="s">
        <v>598</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J264" s="20">
        <f t="shared" si="20"/>
        <v>0</v>
      </c>
      <c r="AK264" s="20"/>
      <c r="AL264" s="20">
        <f t="shared" si="21"/>
        <v>0</v>
      </c>
      <c r="AM264" s="20" t="str">
        <f t="shared" si="22"/>
        <v/>
      </c>
      <c r="AN264" s="92" t="str">
        <f t="shared" si="23"/>
        <v/>
      </c>
      <c r="AQ264" s="2">
        <f t="shared" si="24"/>
        <v>0</v>
      </c>
    </row>
    <row r="265" spans="1:43" ht="15" customHeight="1" x14ac:dyDescent="0.25">
      <c r="A265" s="2" t="s">
        <v>376</v>
      </c>
      <c r="B265" s="2" t="s">
        <v>377</v>
      </c>
      <c r="C265" s="2">
        <v>2014</v>
      </c>
      <c r="D265" s="2" t="s">
        <v>598</v>
      </c>
      <c r="E265" s="2" t="s">
        <v>598</v>
      </c>
      <c r="F265" s="2" t="s">
        <v>598</v>
      </c>
      <c r="G265" s="2" t="s">
        <v>598</v>
      </c>
      <c r="H265" s="2" t="s">
        <v>598</v>
      </c>
      <c r="I265" s="2" t="s">
        <v>598</v>
      </c>
      <c r="J265" s="2" t="s">
        <v>598</v>
      </c>
      <c r="K265" s="2" t="s">
        <v>598</v>
      </c>
      <c r="L265" s="2" t="s">
        <v>598</v>
      </c>
      <c r="M265" s="2" t="s">
        <v>598</v>
      </c>
      <c r="N265" s="2" t="s">
        <v>598</v>
      </c>
      <c r="O265" s="2" t="s">
        <v>598</v>
      </c>
      <c r="P265" s="2" t="s">
        <v>598</v>
      </c>
      <c r="Q265" s="2" t="s">
        <v>598</v>
      </c>
      <c r="R265" s="2" t="s">
        <v>598</v>
      </c>
      <c r="S265" s="2" t="s">
        <v>598</v>
      </c>
      <c r="T265" s="2" t="s">
        <v>598</v>
      </c>
      <c r="U265" s="2" t="s">
        <v>598</v>
      </c>
      <c r="V265" s="2" t="s">
        <v>598</v>
      </c>
      <c r="W265" s="2" t="s">
        <v>598</v>
      </c>
      <c r="X265" s="2" t="s">
        <v>598</v>
      </c>
      <c r="Y265" s="2" t="s">
        <v>598</v>
      </c>
      <c r="Z265" s="2" t="s">
        <v>598</v>
      </c>
      <c r="AA265" s="2" t="s">
        <v>598</v>
      </c>
      <c r="AB265" s="2" t="s">
        <v>598</v>
      </c>
      <c r="AC265" s="2" t="s">
        <v>598</v>
      </c>
      <c r="AD265" s="2" t="s">
        <v>598</v>
      </c>
      <c r="AE265" s="2" t="s">
        <v>598</v>
      </c>
      <c r="AF265" s="2" t="s">
        <v>598</v>
      </c>
      <c r="AG265" s="2" t="s">
        <v>598</v>
      </c>
      <c r="AJ265" s="20">
        <f t="shared" si="20"/>
        <v>0</v>
      </c>
      <c r="AK265" s="20"/>
      <c r="AL265" s="20">
        <f t="shared" si="21"/>
        <v>0</v>
      </c>
      <c r="AM265" s="20" t="str">
        <f t="shared" si="22"/>
        <v/>
      </c>
      <c r="AN265" s="92" t="str">
        <f t="shared" si="23"/>
        <v/>
      </c>
      <c r="AQ265" s="2">
        <f t="shared" si="24"/>
        <v>0</v>
      </c>
    </row>
    <row r="266" spans="1:43" ht="15" customHeight="1" x14ac:dyDescent="0.25">
      <c r="A266" s="2" t="s">
        <v>376</v>
      </c>
      <c r="B266" s="2" t="s">
        <v>378</v>
      </c>
      <c r="C266" s="2">
        <v>2014</v>
      </c>
      <c r="D266" s="2">
        <v>158.1</v>
      </c>
      <c r="E266" s="2">
        <v>11.4</v>
      </c>
      <c r="F266" s="2" t="s">
        <v>598</v>
      </c>
      <c r="G266" s="2" t="s">
        <v>598</v>
      </c>
      <c r="H266" s="2" t="s">
        <v>598</v>
      </c>
      <c r="I266" s="2">
        <v>199.6</v>
      </c>
      <c r="J266" s="2" t="s">
        <v>598</v>
      </c>
      <c r="K266" s="2">
        <v>1.3</v>
      </c>
      <c r="L266" s="2" t="s">
        <v>598</v>
      </c>
      <c r="M266" s="2" t="s">
        <v>598</v>
      </c>
      <c r="N266" s="2" t="s">
        <v>598</v>
      </c>
      <c r="O266" s="2" t="s">
        <v>598</v>
      </c>
      <c r="P266" s="2" t="s">
        <v>598</v>
      </c>
      <c r="Q266" s="2" t="s">
        <v>598</v>
      </c>
      <c r="R266" s="2" t="s">
        <v>598</v>
      </c>
      <c r="S266" s="2" t="s">
        <v>598</v>
      </c>
      <c r="T266" s="2" t="s">
        <v>598</v>
      </c>
      <c r="U266" s="2" t="s">
        <v>598</v>
      </c>
      <c r="V266" s="2" t="s">
        <v>598</v>
      </c>
      <c r="W266" s="2" t="s">
        <v>598</v>
      </c>
      <c r="X266" s="2" t="s">
        <v>598</v>
      </c>
      <c r="Y266" s="2" t="s">
        <v>598</v>
      </c>
      <c r="Z266" s="2" t="s">
        <v>598</v>
      </c>
      <c r="AA266" s="2" t="s">
        <v>598</v>
      </c>
      <c r="AB266" s="2" t="s">
        <v>598</v>
      </c>
      <c r="AC266" s="2" t="s">
        <v>598</v>
      </c>
      <c r="AD266" s="2" t="s">
        <v>598</v>
      </c>
      <c r="AE266" s="2">
        <v>178</v>
      </c>
      <c r="AF266" s="2" t="s">
        <v>598</v>
      </c>
      <c r="AG266" s="2">
        <v>20.3</v>
      </c>
      <c r="AJ266" s="20">
        <f t="shared" si="20"/>
        <v>199.60000000000002</v>
      </c>
      <c r="AK266" s="20"/>
      <c r="AL266" s="20">
        <f t="shared" si="21"/>
        <v>158.1</v>
      </c>
      <c r="AM266" s="20">
        <f t="shared" si="22"/>
        <v>11.4</v>
      </c>
      <c r="AN266" s="92">
        <f t="shared" si="23"/>
        <v>0.84919839679358711</v>
      </c>
      <c r="AQ266" s="2">
        <f t="shared" si="24"/>
        <v>179.3</v>
      </c>
    </row>
    <row r="267" spans="1:43" ht="15" customHeight="1" x14ac:dyDescent="0.25">
      <c r="A267" s="2" t="s">
        <v>376</v>
      </c>
      <c r="B267" s="2" t="s">
        <v>379</v>
      </c>
      <c r="C267" s="2">
        <v>2014</v>
      </c>
      <c r="D267" s="2" t="s">
        <v>598</v>
      </c>
      <c r="E267" s="2" t="s">
        <v>598</v>
      </c>
      <c r="F267" s="2" t="s">
        <v>598</v>
      </c>
      <c r="G267" s="2" t="s">
        <v>598</v>
      </c>
      <c r="H267" s="2" t="s">
        <v>598</v>
      </c>
      <c r="I267" s="2" t="s">
        <v>598</v>
      </c>
      <c r="J267" s="2" t="s">
        <v>598</v>
      </c>
      <c r="K267" s="2" t="s">
        <v>598</v>
      </c>
      <c r="L267" s="2" t="s">
        <v>598</v>
      </c>
      <c r="M267" s="2" t="s">
        <v>598</v>
      </c>
      <c r="N267" s="2" t="s">
        <v>598</v>
      </c>
      <c r="O267" s="2" t="s">
        <v>598</v>
      </c>
      <c r="P267" s="2" t="s">
        <v>598</v>
      </c>
      <c r="Q267" s="2" t="s">
        <v>598</v>
      </c>
      <c r="R267" s="2" t="s">
        <v>598</v>
      </c>
      <c r="S267" s="2" t="s">
        <v>598</v>
      </c>
      <c r="T267" s="2" t="s">
        <v>598</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J267" s="20">
        <f t="shared" si="20"/>
        <v>0</v>
      </c>
      <c r="AK267" s="20"/>
      <c r="AL267" s="20">
        <f t="shared" si="21"/>
        <v>0</v>
      </c>
      <c r="AM267" s="20" t="str">
        <f t="shared" si="22"/>
        <v/>
      </c>
      <c r="AN267" s="92" t="str">
        <f t="shared" si="23"/>
        <v/>
      </c>
      <c r="AQ267" s="2">
        <f t="shared" si="24"/>
        <v>0</v>
      </c>
    </row>
    <row r="268" spans="1:43" ht="15" customHeight="1" x14ac:dyDescent="0.25">
      <c r="A268" s="2" t="s">
        <v>376</v>
      </c>
      <c r="B268" s="2" t="s">
        <v>380</v>
      </c>
      <c r="C268" s="2">
        <v>2014</v>
      </c>
      <c r="D268" s="2" t="s">
        <v>598</v>
      </c>
      <c r="E268" s="2" t="s">
        <v>598</v>
      </c>
      <c r="F268" s="2" t="s">
        <v>598</v>
      </c>
      <c r="G268" s="2" t="s">
        <v>598</v>
      </c>
      <c r="H268" s="2" t="s">
        <v>598</v>
      </c>
      <c r="I268" s="2" t="s">
        <v>598</v>
      </c>
      <c r="J268" s="2" t="s">
        <v>598</v>
      </c>
      <c r="K268" s="2" t="s">
        <v>598</v>
      </c>
      <c r="L268" s="2" t="s">
        <v>598</v>
      </c>
      <c r="M268" s="2" t="s">
        <v>598</v>
      </c>
      <c r="N268" s="2" t="s">
        <v>598</v>
      </c>
      <c r="O268" s="2" t="s">
        <v>598</v>
      </c>
      <c r="P268" s="2" t="s">
        <v>598</v>
      </c>
      <c r="Q268" s="2" t="s">
        <v>598</v>
      </c>
      <c r="R268" s="2" t="s">
        <v>598</v>
      </c>
      <c r="S268" s="2" t="s">
        <v>598</v>
      </c>
      <c r="T268" s="2" t="s">
        <v>598</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J268" s="20">
        <f t="shared" si="20"/>
        <v>0</v>
      </c>
      <c r="AK268" s="20"/>
      <c r="AL268" s="20">
        <f t="shared" si="21"/>
        <v>0</v>
      </c>
      <c r="AM268" s="20" t="str">
        <f t="shared" si="22"/>
        <v/>
      </c>
      <c r="AN268" s="92" t="str">
        <f t="shared" si="23"/>
        <v/>
      </c>
      <c r="AQ268" s="2">
        <f t="shared" si="24"/>
        <v>0</v>
      </c>
    </row>
    <row r="269" spans="1:43" ht="15" customHeight="1" x14ac:dyDescent="0.25">
      <c r="A269" s="2" t="s">
        <v>376</v>
      </c>
      <c r="B269" s="2" t="s">
        <v>381</v>
      </c>
      <c r="C269" s="2">
        <v>2014</v>
      </c>
      <c r="D269" s="2" t="s">
        <v>598</v>
      </c>
      <c r="E269" s="2" t="s">
        <v>598</v>
      </c>
      <c r="F269" s="2" t="s">
        <v>598</v>
      </c>
      <c r="G269" s="2" t="s">
        <v>598</v>
      </c>
      <c r="H269" s="2" t="s">
        <v>598</v>
      </c>
      <c r="I269" s="2" t="s">
        <v>598</v>
      </c>
      <c r="J269" s="2" t="s">
        <v>598</v>
      </c>
      <c r="K269" s="2" t="s">
        <v>598</v>
      </c>
      <c r="L269" s="2" t="s">
        <v>598</v>
      </c>
      <c r="M269" s="2" t="s">
        <v>598</v>
      </c>
      <c r="N269" s="2" t="s">
        <v>598</v>
      </c>
      <c r="O269" s="2" t="s">
        <v>598</v>
      </c>
      <c r="P269" s="2" t="s">
        <v>598</v>
      </c>
      <c r="Q269" s="2" t="s">
        <v>598</v>
      </c>
      <c r="R269" s="2" t="s">
        <v>598</v>
      </c>
      <c r="S269" s="2" t="s">
        <v>598</v>
      </c>
      <c r="T269" s="2" t="s">
        <v>598</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J269" s="20">
        <f t="shared" si="20"/>
        <v>0</v>
      </c>
      <c r="AK269" s="20"/>
      <c r="AL269" s="20">
        <f t="shared" si="21"/>
        <v>0</v>
      </c>
      <c r="AM269" s="20" t="str">
        <f t="shared" si="22"/>
        <v/>
      </c>
      <c r="AN269" s="92" t="str">
        <f t="shared" si="23"/>
        <v/>
      </c>
      <c r="AQ269" s="2">
        <f t="shared" si="24"/>
        <v>0</v>
      </c>
    </row>
    <row r="270" spans="1:43" ht="15" customHeight="1" x14ac:dyDescent="0.25">
      <c r="A270" s="2" t="s">
        <v>382</v>
      </c>
      <c r="B270" s="2" t="s">
        <v>383</v>
      </c>
      <c r="C270" s="2">
        <v>2014</v>
      </c>
      <c r="D270" s="2" t="s">
        <v>598</v>
      </c>
      <c r="E270" s="2" t="s">
        <v>598</v>
      </c>
      <c r="F270" s="2" t="s">
        <v>598</v>
      </c>
      <c r="G270" s="2" t="s">
        <v>598</v>
      </c>
      <c r="H270" s="2" t="s">
        <v>598</v>
      </c>
      <c r="I270" s="2" t="s">
        <v>598</v>
      </c>
      <c r="J270" s="2" t="s">
        <v>598</v>
      </c>
      <c r="K270" s="2" t="s">
        <v>598</v>
      </c>
      <c r="L270" s="2" t="s">
        <v>598</v>
      </c>
      <c r="M270" s="2" t="s">
        <v>598</v>
      </c>
      <c r="N270" s="2" t="s">
        <v>598</v>
      </c>
      <c r="O270" s="2" t="s">
        <v>598</v>
      </c>
      <c r="P270" s="2" t="s">
        <v>598</v>
      </c>
      <c r="Q270" s="2" t="s">
        <v>598</v>
      </c>
      <c r="R270" s="2" t="s">
        <v>598</v>
      </c>
      <c r="S270" s="2" t="s">
        <v>598</v>
      </c>
      <c r="T270" s="2" t="s">
        <v>598</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J270" s="20">
        <f t="shared" si="20"/>
        <v>0</v>
      </c>
      <c r="AK270" s="20"/>
      <c r="AL270" s="20">
        <f t="shared" si="21"/>
        <v>0</v>
      </c>
      <c r="AM270" s="20" t="str">
        <f t="shared" si="22"/>
        <v/>
      </c>
      <c r="AN270" s="92" t="str">
        <f t="shared" si="23"/>
        <v/>
      </c>
      <c r="AQ270" s="2">
        <f t="shared" si="24"/>
        <v>0</v>
      </c>
    </row>
    <row r="271" spans="1:43" ht="15" customHeight="1" x14ac:dyDescent="0.25">
      <c r="A271" s="2" t="s">
        <v>382</v>
      </c>
      <c r="B271" s="2" t="s">
        <v>384</v>
      </c>
      <c r="C271" s="2">
        <v>2014</v>
      </c>
      <c r="D271" s="2" t="s">
        <v>598</v>
      </c>
      <c r="E271" s="2" t="s">
        <v>598</v>
      </c>
      <c r="F271" s="2" t="s">
        <v>598</v>
      </c>
      <c r="G271" s="2" t="s">
        <v>598</v>
      </c>
      <c r="H271" s="2" t="s">
        <v>598</v>
      </c>
      <c r="I271" s="2" t="s">
        <v>598</v>
      </c>
      <c r="J271" s="2" t="s">
        <v>598</v>
      </c>
      <c r="K271" s="2" t="s">
        <v>598</v>
      </c>
      <c r="L271" s="2" t="s">
        <v>598</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J271" s="20">
        <f t="shared" si="20"/>
        <v>0</v>
      </c>
      <c r="AK271" s="20"/>
      <c r="AL271" s="20">
        <f t="shared" si="21"/>
        <v>0</v>
      </c>
      <c r="AM271" s="20" t="str">
        <f t="shared" si="22"/>
        <v/>
      </c>
      <c r="AN271" s="92" t="str">
        <f t="shared" si="23"/>
        <v/>
      </c>
      <c r="AQ271" s="2">
        <f t="shared" si="24"/>
        <v>0</v>
      </c>
    </row>
    <row r="272" spans="1:43" ht="15" customHeight="1" x14ac:dyDescent="0.25">
      <c r="A272" s="2" t="s">
        <v>385</v>
      </c>
      <c r="B272" s="2" t="s">
        <v>386</v>
      </c>
      <c r="C272" s="2">
        <v>2014</v>
      </c>
      <c r="D272" s="2" t="s">
        <v>598</v>
      </c>
      <c r="E272" s="2" t="s">
        <v>598</v>
      </c>
      <c r="F272" s="2" t="s">
        <v>598</v>
      </c>
      <c r="G272" s="2" t="s">
        <v>598</v>
      </c>
      <c r="H272" s="2" t="s">
        <v>598</v>
      </c>
      <c r="I272" s="2" t="s">
        <v>598</v>
      </c>
      <c r="J272" s="2" t="s">
        <v>598</v>
      </c>
      <c r="K272" s="2" t="s">
        <v>598</v>
      </c>
      <c r="L272" s="2" t="s">
        <v>598</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J272" s="20">
        <f t="shared" si="20"/>
        <v>0</v>
      </c>
      <c r="AK272" s="20"/>
      <c r="AL272" s="20">
        <f t="shared" si="21"/>
        <v>0</v>
      </c>
      <c r="AM272" s="20" t="str">
        <f t="shared" si="22"/>
        <v/>
      </c>
      <c r="AN272" s="92" t="str">
        <f t="shared" si="23"/>
        <v/>
      </c>
      <c r="AQ272" s="2">
        <f t="shared" si="24"/>
        <v>0</v>
      </c>
    </row>
    <row r="273" spans="1:43" ht="15" customHeight="1" x14ac:dyDescent="0.25">
      <c r="A273" s="2" t="s">
        <v>387</v>
      </c>
      <c r="B273" s="2" t="s">
        <v>388</v>
      </c>
      <c r="C273" s="2">
        <v>2014</v>
      </c>
      <c r="D273" s="2" t="s">
        <v>598</v>
      </c>
      <c r="E273" s="2" t="s">
        <v>598</v>
      </c>
      <c r="F273" s="2" t="s">
        <v>598</v>
      </c>
      <c r="G273" s="2" t="s">
        <v>598</v>
      </c>
      <c r="H273" s="2" t="s">
        <v>598</v>
      </c>
      <c r="I273" s="2" t="s">
        <v>598</v>
      </c>
      <c r="J273" s="2" t="s">
        <v>598</v>
      </c>
      <c r="K273" s="2" t="s">
        <v>598</v>
      </c>
      <c r="L273" s="2" t="s">
        <v>598</v>
      </c>
      <c r="M273" s="2" t="s">
        <v>598</v>
      </c>
      <c r="N273" s="2" t="s">
        <v>598</v>
      </c>
      <c r="O273" s="2" t="s">
        <v>598</v>
      </c>
      <c r="P273" s="2" t="s">
        <v>598</v>
      </c>
      <c r="Q273" s="2" t="s">
        <v>598</v>
      </c>
      <c r="R273" s="2" t="s">
        <v>598</v>
      </c>
      <c r="S273" s="2" t="s">
        <v>598</v>
      </c>
      <c r="T273" s="2" t="s">
        <v>598</v>
      </c>
      <c r="U273" s="2" t="s">
        <v>598</v>
      </c>
      <c r="V273" s="2" t="s">
        <v>598</v>
      </c>
      <c r="W273" s="2" t="s">
        <v>598</v>
      </c>
      <c r="X273" s="2" t="s">
        <v>598</v>
      </c>
      <c r="Y273" s="2" t="s">
        <v>598</v>
      </c>
      <c r="Z273" s="2" t="s">
        <v>598</v>
      </c>
      <c r="AA273" s="2" t="s">
        <v>598</v>
      </c>
      <c r="AB273" s="2" t="s">
        <v>598</v>
      </c>
      <c r="AC273" s="2" t="s">
        <v>598</v>
      </c>
      <c r="AD273" s="2" t="s">
        <v>598</v>
      </c>
      <c r="AE273" s="2" t="s">
        <v>598</v>
      </c>
      <c r="AF273" s="2" t="s">
        <v>598</v>
      </c>
      <c r="AG273" s="2" t="s">
        <v>598</v>
      </c>
      <c r="AJ273" s="20">
        <f t="shared" si="20"/>
        <v>0</v>
      </c>
      <c r="AK273" s="20"/>
      <c r="AL273" s="20">
        <f t="shared" si="21"/>
        <v>0</v>
      </c>
      <c r="AM273" s="20" t="str">
        <f t="shared" si="22"/>
        <v/>
      </c>
      <c r="AN273" s="92" t="str">
        <f t="shared" si="23"/>
        <v/>
      </c>
      <c r="AQ273" s="2">
        <f t="shared" si="24"/>
        <v>0</v>
      </c>
    </row>
    <row r="274" spans="1:43" ht="15" customHeight="1" x14ac:dyDescent="0.25">
      <c r="A274" s="2" t="s">
        <v>389</v>
      </c>
      <c r="B274" s="2" t="s">
        <v>390</v>
      </c>
      <c r="C274" s="2">
        <v>2014</v>
      </c>
      <c r="D274" s="2">
        <v>3.42</v>
      </c>
      <c r="E274" s="2">
        <v>0.16</v>
      </c>
      <c r="F274" s="2" t="s">
        <v>598</v>
      </c>
      <c r="G274" s="2" t="s">
        <v>598</v>
      </c>
      <c r="H274" s="2" t="s">
        <v>598</v>
      </c>
      <c r="I274" s="2">
        <v>4.6100000000000003</v>
      </c>
      <c r="J274" s="2">
        <v>0</v>
      </c>
      <c r="K274" s="2">
        <v>0</v>
      </c>
      <c r="L274" s="2">
        <v>0</v>
      </c>
      <c r="M274" s="2">
        <v>0</v>
      </c>
      <c r="N274" s="2">
        <v>0</v>
      </c>
      <c r="O274" s="2">
        <v>0</v>
      </c>
      <c r="P274" s="2">
        <v>0</v>
      </c>
      <c r="Q274" s="2">
        <v>0</v>
      </c>
      <c r="R274" s="2">
        <v>4.0199999999999996</v>
      </c>
      <c r="S274" s="2">
        <v>0</v>
      </c>
      <c r="T274" s="2">
        <v>0</v>
      </c>
      <c r="U274" s="2">
        <v>0</v>
      </c>
      <c r="V274" s="2" t="s">
        <v>8</v>
      </c>
      <c r="W274" s="2">
        <v>0</v>
      </c>
      <c r="X274" s="2">
        <v>0</v>
      </c>
      <c r="Y274" s="2">
        <v>0</v>
      </c>
      <c r="Z274" s="2">
        <v>0</v>
      </c>
      <c r="AA274" s="2">
        <v>0</v>
      </c>
      <c r="AB274" s="2">
        <v>0</v>
      </c>
      <c r="AC274" s="2">
        <v>0</v>
      </c>
      <c r="AD274" s="2">
        <v>0</v>
      </c>
      <c r="AE274" s="2">
        <v>0</v>
      </c>
      <c r="AF274" s="2">
        <v>0</v>
      </c>
      <c r="AG274" s="2">
        <v>0.59</v>
      </c>
      <c r="AJ274" s="20">
        <f t="shared" si="20"/>
        <v>4.6099999999999994</v>
      </c>
      <c r="AK274" s="20"/>
      <c r="AL274" s="20">
        <f t="shared" si="21"/>
        <v>3.42</v>
      </c>
      <c r="AM274" s="20">
        <f t="shared" si="22"/>
        <v>0.16</v>
      </c>
      <c r="AN274" s="92">
        <f t="shared" si="23"/>
        <v>0.77657266811279835</v>
      </c>
      <c r="AQ274" s="2">
        <f t="shared" si="24"/>
        <v>4.0199999999999996</v>
      </c>
    </row>
    <row r="275" spans="1:43" ht="15" customHeight="1" x14ac:dyDescent="0.2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W275" s="2" t="s">
        <v>598</v>
      </c>
      <c r="X275" s="2" t="s">
        <v>598</v>
      </c>
      <c r="Y275" s="2" t="s">
        <v>598</v>
      </c>
      <c r="Z275" s="2" t="s">
        <v>598</v>
      </c>
      <c r="AA275" s="2" t="s">
        <v>598</v>
      </c>
      <c r="AB275" s="2" t="s">
        <v>598</v>
      </c>
      <c r="AC275" s="2" t="s">
        <v>598</v>
      </c>
      <c r="AD275" s="2" t="s">
        <v>598</v>
      </c>
      <c r="AE275" s="2" t="s">
        <v>598</v>
      </c>
      <c r="AF275" s="2" t="s">
        <v>598</v>
      </c>
      <c r="AG275" s="2" t="s">
        <v>598</v>
      </c>
      <c r="AJ275" s="20">
        <f t="shared" si="20"/>
        <v>0</v>
      </c>
      <c r="AK275" s="20"/>
      <c r="AL275" s="20">
        <f t="shared" si="21"/>
        <v>0</v>
      </c>
      <c r="AM275" s="20" t="str">
        <f t="shared" si="22"/>
        <v/>
      </c>
      <c r="AN275" s="92" t="str">
        <f t="shared" si="23"/>
        <v/>
      </c>
      <c r="AQ275" s="2">
        <f t="shared" si="24"/>
        <v>0</v>
      </c>
    </row>
    <row r="276" spans="1:43" ht="15" customHeight="1" x14ac:dyDescent="0.2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W276" s="2" t="s">
        <v>598</v>
      </c>
      <c r="X276" s="2" t="s">
        <v>598</v>
      </c>
      <c r="Y276" s="2" t="s">
        <v>598</v>
      </c>
      <c r="Z276" s="2" t="s">
        <v>598</v>
      </c>
      <c r="AA276" s="2" t="s">
        <v>598</v>
      </c>
      <c r="AB276" s="2" t="s">
        <v>598</v>
      </c>
      <c r="AC276" s="2" t="s">
        <v>598</v>
      </c>
      <c r="AD276" s="2" t="s">
        <v>598</v>
      </c>
      <c r="AE276" s="2" t="s">
        <v>598</v>
      </c>
      <c r="AF276" s="2" t="s">
        <v>598</v>
      </c>
      <c r="AG276" s="2" t="s">
        <v>598</v>
      </c>
      <c r="AJ276" s="20">
        <f t="shared" si="20"/>
        <v>0</v>
      </c>
      <c r="AK276" s="20"/>
      <c r="AL276" s="20">
        <f t="shared" si="21"/>
        <v>0</v>
      </c>
      <c r="AM276" s="20" t="str">
        <f t="shared" si="22"/>
        <v/>
      </c>
      <c r="AN276" s="92" t="str">
        <f t="shared" si="23"/>
        <v/>
      </c>
      <c r="AQ276" s="2">
        <f t="shared" si="24"/>
        <v>0</v>
      </c>
    </row>
    <row r="277" spans="1:43" ht="15" customHeight="1" x14ac:dyDescent="0.2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W277" s="2" t="s">
        <v>598</v>
      </c>
      <c r="X277" s="2" t="s">
        <v>598</v>
      </c>
      <c r="Y277" s="2" t="s">
        <v>598</v>
      </c>
      <c r="Z277" s="2" t="s">
        <v>598</v>
      </c>
      <c r="AA277" s="2" t="s">
        <v>598</v>
      </c>
      <c r="AB277" s="2" t="s">
        <v>598</v>
      </c>
      <c r="AC277" s="2" t="s">
        <v>598</v>
      </c>
      <c r="AD277" s="2" t="s">
        <v>598</v>
      </c>
      <c r="AE277" s="2" t="s">
        <v>598</v>
      </c>
      <c r="AF277" s="2" t="s">
        <v>598</v>
      </c>
      <c r="AG277" s="2" t="s">
        <v>598</v>
      </c>
      <c r="AJ277" s="20">
        <f t="shared" si="20"/>
        <v>0</v>
      </c>
      <c r="AK277" s="20"/>
      <c r="AL277" s="20">
        <f t="shared" si="21"/>
        <v>0</v>
      </c>
      <c r="AM277" s="20" t="str">
        <f t="shared" si="22"/>
        <v/>
      </c>
      <c r="AN277" s="92" t="str">
        <f t="shared" si="23"/>
        <v/>
      </c>
      <c r="AQ277" s="2">
        <f t="shared" si="24"/>
        <v>0</v>
      </c>
    </row>
    <row r="278" spans="1:43" ht="15" customHeight="1" x14ac:dyDescent="0.25">
      <c r="A278" s="2" t="s">
        <v>394</v>
      </c>
      <c r="B278" s="2" t="s">
        <v>395</v>
      </c>
      <c r="C278" s="2">
        <v>2014</v>
      </c>
      <c r="D278" s="2" t="s">
        <v>598</v>
      </c>
      <c r="E278" s="2" t="s">
        <v>598</v>
      </c>
      <c r="F278" s="2" t="s">
        <v>598</v>
      </c>
      <c r="G278" s="2" t="s">
        <v>598</v>
      </c>
      <c r="H278" s="2" t="s">
        <v>598</v>
      </c>
      <c r="I278" s="2" t="s">
        <v>598</v>
      </c>
      <c r="J278" s="2" t="s">
        <v>598</v>
      </c>
      <c r="K278" s="2" t="s">
        <v>598</v>
      </c>
      <c r="L278" s="2" t="s">
        <v>598</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J278" s="20">
        <f t="shared" si="20"/>
        <v>0</v>
      </c>
      <c r="AK278" s="20"/>
      <c r="AL278" s="20">
        <f t="shared" si="21"/>
        <v>0</v>
      </c>
      <c r="AM278" s="20" t="str">
        <f t="shared" si="22"/>
        <v/>
      </c>
      <c r="AN278" s="92" t="str">
        <f t="shared" si="23"/>
        <v/>
      </c>
      <c r="AQ278" s="2">
        <f t="shared" si="24"/>
        <v>0</v>
      </c>
    </row>
    <row r="279" spans="1:43" ht="15" customHeight="1" x14ac:dyDescent="0.25">
      <c r="A279" s="2" t="s">
        <v>394</v>
      </c>
      <c r="B279" s="2" t="s">
        <v>396</v>
      </c>
      <c r="C279" s="2">
        <v>2014</v>
      </c>
      <c r="D279" s="2" t="s">
        <v>598</v>
      </c>
      <c r="E279" s="2" t="s">
        <v>598</v>
      </c>
      <c r="F279" s="2" t="s">
        <v>598</v>
      </c>
      <c r="G279" s="2" t="s">
        <v>598</v>
      </c>
      <c r="H279" s="2" t="s">
        <v>598</v>
      </c>
      <c r="I279" s="2" t="s">
        <v>598</v>
      </c>
      <c r="J279" s="2" t="s">
        <v>598</v>
      </c>
      <c r="K279" s="2" t="s">
        <v>598</v>
      </c>
      <c r="L279" s="2" t="s">
        <v>598</v>
      </c>
      <c r="M279" s="2" t="s">
        <v>598</v>
      </c>
      <c r="N279" s="2" t="s">
        <v>598</v>
      </c>
      <c r="O279" s="2" t="s">
        <v>598</v>
      </c>
      <c r="P279" s="2" t="s">
        <v>598</v>
      </c>
      <c r="Q279" s="2" t="s">
        <v>598</v>
      </c>
      <c r="R279" s="2" t="s">
        <v>598</v>
      </c>
      <c r="S279" s="2" t="s">
        <v>598</v>
      </c>
      <c r="T279" s="2" t="s">
        <v>598</v>
      </c>
      <c r="U279" s="2" t="s">
        <v>598</v>
      </c>
      <c r="V279" s="2" t="s">
        <v>598</v>
      </c>
      <c r="W279" s="2" t="s">
        <v>598</v>
      </c>
      <c r="X279" s="2" t="s">
        <v>598</v>
      </c>
      <c r="Y279" s="2" t="s">
        <v>598</v>
      </c>
      <c r="Z279" s="2" t="s">
        <v>598</v>
      </c>
      <c r="AA279" s="2" t="s">
        <v>598</v>
      </c>
      <c r="AB279" s="2" t="s">
        <v>598</v>
      </c>
      <c r="AC279" s="2" t="s">
        <v>598</v>
      </c>
      <c r="AD279" s="2" t="s">
        <v>598</v>
      </c>
      <c r="AE279" s="2" t="s">
        <v>598</v>
      </c>
      <c r="AF279" s="2" t="s">
        <v>598</v>
      </c>
      <c r="AG279" s="2" t="s">
        <v>598</v>
      </c>
      <c r="AJ279" s="20">
        <f t="shared" si="20"/>
        <v>0</v>
      </c>
      <c r="AK279" s="20"/>
      <c r="AL279" s="20">
        <f t="shared" si="21"/>
        <v>0</v>
      </c>
      <c r="AM279" s="20" t="str">
        <f t="shared" si="22"/>
        <v/>
      </c>
      <c r="AN279" s="92" t="str">
        <f t="shared" si="23"/>
        <v/>
      </c>
      <c r="AQ279" s="2">
        <f t="shared" si="24"/>
        <v>0</v>
      </c>
    </row>
    <row r="280" spans="1:43" ht="15" customHeight="1" x14ac:dyDescent="0.25">
      <c r="A280" s="2" t="s">
        <v>397</v>
      </c>
      <c r="B280" s="2" t="s">
        <v>398</v>
      </c>
      <c r="C280" s="2">
        <v>2014</v>
      </c>
      <c r="D280" s="2">
        <v>129.251</v>
      </c>
      <c r="E280" s="2">
        <v>28.419</v>
      </c>
      <c r="F280" s="2" t="s">
        <v>598</v>
      </c>
      <c r="G280" s="2" t="s">
        <v>598</v>
      </c>
      <c r="H280" s="2" t="s">
        <v>598</v>
      </c>
      <c r="I280" s="2">
        <v>223.32</v>
      </c>
      <c r="J280" s="2" t="s">
        <v>598</v>
      </c>
      <c r="K280" s="2" t="s">
        <v>598</v>
      </c>
      <c r="L280" s="2" t="s">
        <v>598</v>
      </c>
      <c r="M280" s="2" t="s">
        <v>598</v>
      </c>
      <c r="N280" s="2" t="s">
        <v>598</v>
      </c>
      <c r="O280" s="2" t="s">
        <v>598</v>
      </c>
      <c r="P280" s="2">
        <v>16</v>
      </c>
      <c r="Q280" s="2">
        <v>0</v>
      </c>
      <c r="R280" s="2">
        <v>0</v>
      </c>
      <c r="S280" s="2">
        <v>0</v>
      </c>
      <c r="T280" s="2">
        <v>0</v>
      </c>
      <c r="U280" s="2">
        <v>1.7</v>
      </c>
      <c r="V280" s="2" t="s">
        <v>8</v>
      </c>
      <c r="W280" s="2">
        <v>0</v>
      </c>
      <c r="X280" s="2">
        <v>0</v>
      </c>
      <c r="Y280" s="2">
        <v>0</v>
      </c>
      <c r="Z280" s="2">
        <v>145.4</v>
      </c>
      <c r="AA280" s="2">
        <v>0</v>
      </c>
      <c r="AB280" s="2">
        <v>0</v>
      </c>
      <c r="AC280" s="2">
        <v>0</v>
      </c>
      <c r="AD280" s="2">
        <v>0.6</v>
      </c>
      <c r="AE280" s="2">
        <v>43.22</v>
      </c>
      <c r="AF280" s="2" t="s">
        <v>598</v>
      </c>
      <c r="AG280" s="2">
        <v>16.399999999999999</v>
      </c>
      <c r="AJ280" s="20">
        <f t="shared" si="20"/>
        <v>223.32</v>
      </c>
      <c r="AK280" s="20"/>
      <c r="AL280" s="20">
        <f t="shared" si="21"/>
        <v>129.251</v>
      </c>
      <c r="AM280" s="20">
        <f t="shared" si="22"/>
        <v>28.419</v>
      </c>
      <c r="AN280" s="92">
        <f t="shared" si="23"/>
        <v>0.7060272255060005</v>
      </c>
      <c r="AQ280" s="2">
        <f t="shared" si="24"/>
        <v>206.92</v>
      </c>
    </row>
    <row r="281" spans="1:43" ht="15" customHeight="1" x14ac:dyDescent="0.25">
      <c r="A281" s="2" t="s">
        <v>399</v>
      </c>
      <c r="B281" s="2" t="s">
        <v>400</v>
      </c>
      <c r="C281" s="2">
        <v>2014</v>
      </c>
      <c r="D281" s="2" t="s">
        <v>598</v>
      </c>
      <c r="E281" s="2" t="s">
        <v>598</v>
      </c>
      <c r="F281" s="2" t="s">
        <v>598</v>
      </c>
      <c r="G281" s="2" t="s">
        <v>598</v>
      </c>
      <c r="H281" s="2" t="s">
        <v>598</v>
      </c>
      <c r="I281" s="2" t="s">
        <v>598</v>
      </c>
      <c r="J281" s="2" t="s">
        <v>598</v>
      </c>
      <c r="K281" s="2" t="s">
        <v>598</v>
      </c>
      <c r="L281" s="2" t="s">
        <v>598</v>
      </c>
      <c r="M281" s="2" t="s">
        <v>598</v>
      </c>
      <c r="N281" s="2" t="s">
        <v>598</v>
      </c>
      <c r="O281" s="2" t="s">
        <v>598</v>
      </c>
      <c r="P281" s="2" t="s">
        <v>598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t="s">
        <v>598</v>
      </c>
      <c r="AE281" s="2" t="s">
        <v>598</v>
      </c>
      <c r="AF281" s="2" t="s">
        <v>598</v>
      </c>
      <c r="AG281" s="2" t="s">
        <v>598</v>
      </c>
      <c r="AJ281" s="20">
        <f t="shared" si="20"/>
        <v>0</v>
      </c>
      <c r="AK281" s="20"/>
      <c r="AL281" s="20">
        <f t="shared" si="21"/>
        <v>0</v>
      </c>
      <c r="AM281" s="20" t="str">
        <f t="shared" si="22"/>
        <v/>
      </c>
      <c r="AN281" s="92" t="str">
        <f t="shared" si="23"/>
        <v/>
      </c>
      <c r="AQ281" s="2">
        <f t="shared" si="24"/>
        <v>0</v>
      </c>
    </row>
    <row r="282" spans="1:43" ht="15" customHeight="1" x14ac:dyDescent="0.25">
      <c r="A282" s="2" t="s">
        <v>399</v>
      </c>
      <c r="B282" s="2" t="s">
        <v>401</v>
      </c>
      <c r="C282" s="2">
        <v>2014</v>
      </c>
      <c r="D282" s="2" t="s">
        <v>598</v>
      </c>
      <c r="E282" s="2" t="s">
        <v>598</v>
      </c>
      <c r="F282" s="2" t="s">
        <v>598</v>
      </c>
      <c r="G282" s="2" t="s">
        <v>598</v>
      </c>
      <c r="H282" s="2" t="s">
        <v>598</v>
      </c>
      <c r="I282" s="2" t="s">
        <v>598</v>
      </c>
      <c r="J282" s="2" t="s">
        <v>598</v>
      </c>
      <c r="K282" s="2" t="s">
        <v>598</v>
      </c>
      <c r="L282" s="2" t="s">
        <v>598</v>
      </c>
      <c r="M282" s="2" t="s">
        <v>598</v>
      </c>
      <c r="N282" s="2" t="s">
        <v>598</v>
      </c>
      <c r="O282" s="2" t="s">
        <v>598</v>
      </c>
      <c r="P282" s="2" t="s">
        <v>598</v>
      </c>
      <c r="Q282" s="2" t="s">
        <v>598</v>
      </c>
      <c r="R282" s="2" t="s">
        <v>598</v>
      </c>
      <c r="S282" s="2" t="s">
        <v>598</v>
      </c>
      <c r="T282" s="2" t="s">
        <v>598</v>
      </c>
      <c r="U282" s="2" t="s">
        <v>598</v>
      </c>
      <c r="V282" s="2" t="s">
        <v>598</v>
      </c>
      <c r="W282" s="2" t="s">
        <v>598</v>
      </c>
      <c r="X282" s="2" t="s">
        <v>598</v>
      </c>
      <c r="Y282" s="2" t="s">
        <v>598</v>
      </c>
      <c r="Z282" s="2" t="s">
        <v>598</v>
      </c>
      <c r="AA282" s="2" t="s">
        <v>598</v>
      </c>
      <c r="AB282" s="2" t="s">
        <v>598</v>
      </c>
      <c r="AC282" s="2" t="s">
        <v>598</v>
      </c>
      <c r="AD282" s="2" t="s">
        <v>598</v>
      </c>
      <c r="AE282" s="2" t="s">
        <v>598</v>
      </c>
      <c r="AF282" s="2" t="s">
        <v>598</v>
      </c>
      <c r="AG282" s="2" t="s">
        <v>598</v>
      </c>
      <c r="AJ282" s="20">
        <f t="shared" si="20"/>
        <v>0</v>
      </c>
      <c r="AK282" s="20"/>
      <c r="AL282" s="20">
        <f t="shared" si="21"/>
        <v>0</v>
      </c>
      <c r="AM282" s="20" t="str">
        <f t="shared" si="22"/>
        <v/>
      </c>
      <c r="AN282" s="92" t="str">
        <f t="shared" si="23"/>
        <v/>
      </c>
      <c r="AQ282" s="2">
        <f t="shared" si="24"/>
        <v>0</v>
      </c>
    </row>
    <row r="283" spans="1:43" ht="15" customHeight="1" x14ac:dyDescent="0.25">
      <c r="A283" s="2" t="s">
        <v>399</v>
      </c>
      <c r="B283" s="2" t="s">
        <v>402</v>
      </c>
      <c r="C283" s="2">
        <v>2014</v>
      </c>
      <c r="D283" s="2">
        <v>195.85</v>
      </c>
      <c r="E283" s="2">
        <v>54.98</v>
      </c>
      <c r="F283" s="2" t="s">
        <v>598</v>
      </c>
      <c r="G283" s="2" t="s">
        <v>598</v>
      </c>
      <c r="H283" s="2" t="s">
        <v>598</v>
      </c>
      <c r="I283" s="2">
        <v>349.52199999999999</v>
      </c>
      <c r="J283" s="2" t="s">
        <v>598</v>
      </c>
      <c r="K283" s="2">
        <v>0.88</v>
      </c>
      <c r="L283" s="2" t="s">
        <v>598</v>
      </c>
      <c r="M283" s="2">
        <v>10.512</v>
      </c>
      <c r="N283" s="2" t="s">
        <v>598</v>
      </c>
      <c r="O283" s="2" t="s">
        <v>598</v>
      </c>
      <c r="P283" s="2" t="s">
        <v>598</v>
      </c>
      <c r="Q283" s="2" t="s">
        <v>598</v>
      </c>
      <c r="R283" s="2" t="s">
        <v>598</v>
      </c>
      <c r="S283" s="2" t="s">
        <v>598</v>
      </c>
      <c r="T283" s="2" t="s">
        <v>598</v>
      </c>
      <c r="U283" s="2">
        <v>8.58</v>
      </c>
      <c r="V283" s="2" t="s">
        <v>8</v>
      </c>
      <c r="W283" s="2" t="s">
        <v>598</v>
      </c>
      <c r="X283" s="2" t="s">
        <v>598</v>
      </c>
      <c r="Y283" s="2" t="s">
        <v>598</v>
      </c>
      <c r="Z283" s="2" t="s">
        <v>598</v>
      </c>
      <c r="AA283" s="2" t="s">
        <v>598</v>
      </c>
      <c r="AB283" s="2" t="s">
        <v>598</v>
      </c>
      <c r="AC283" s="2" t="s">
        <v>598</v>
      </c>
      <c r="AD283" s="2" t="s">
        <v>598</v>
      </c>
      <c r="AE283" s="2">
        <v>280.10000000000002</v>
      </c>
      <c r="AF283" s="2" t="s">
        <v>598</v>
      </c>
      <c r="AG283" s="2">
        <v>49.45</v>
      </c>
      <c r="AJ283" s="20">
        <f t="shared" si="20"/>
        <v>349.52199999999999</v>
      </c>
      <c r="AK283" s="20"/>
      <c r="AL283" s="20">
        <f t="shared" si="21"/>
        <v>195.85</v>
      </c>
      <c r="AM283" s="20">
        <f t="shared" si="22"/>
        <v>54.98</v>
      </c>
      <c r="AN283" s="92">
        <f t="shared" si="23"/>
        <v>0.71763723027448911</v>
      </c>
      <c r="AQ283" s="2">
        <f t="shared" si="24"/>
        <v>300.072</v>
      </c>
    </row>
    <row r="284" spans="1:43" ht="15" customHeight="1" x14ac:dyDescent="0.25">
      <c r="A284" s="2" t="s">
        <v>399</v>
      </c>
      <c r="B284" s="2" t="s">
        <v>403</v>
      </c>
      <c r="C284" s="2">
        <v>2014</v>
      </c>
      <c r="D284" s="2" t="s">
        <v>598</v>
      </c>
      <c r="E284" s="2" t="s">
        <v>598</v>
      </c>
      <c r="F284" s="2" t="s">
        <v>598</v>
      </c>
      <c r="G284" s="2" t="s">
        <v>598</v>
      </c>
      <c r="H284" s="2" t="s">
        <v>598</v>
      </c>
      <c r="I284" s="2" t="s">
        <v>598</v>
      </c>
      <c r="J284" s="2" t="s">
        <v>598</v>
      </c>
      <c r="K284" s="2" t="s">
        <v>598</v>
      </c>
      <c r="L284" s="2" t="s">
        <v>598</v>
      </c>
      <c r="M284" s="2" t="s">
        <v>598</v>
      </c>
      <c r="N284" s="2" t="s">
        <v>598</v>
      </c>
      <c r="O284" s="2" t="s">
        <v>598</v>
      </c>
      <c r="P284" s="2" t="s">
        <v>598</v>
      </c>
      <c r="Q284" s="2" t="s">
        <v>598</v>
      </c>
      <c r="R284" s="2" t="s">
        <v>598</v>
      </c>
      <c r="S284" s="2" t="s">
        <v>598</v>
      </c>
      <c r="T284" s="2" t="s">
        <v>598</v>
      </c>
      <c r="U284" s="2" t="s">
        <v>598</v>
      </c>
      <c r="V284" s="2" t="s">
        <v>598</v>
      </c>
      <c r="W284" s="2" t="s">
        <v>598</v>
      </c>
      <c r="X284" s="2" t="s">
        <v>598</v>
      </c>
      <c r="Y284" s="2" t="s">
        <v>598</v>
      </c>
      <c r="Z284" s="2" t="s">
        <v>598</v>
      </c>
      <c r="AA284" s="2" t="s">
        <v>598</v>
      </c>
      <c r="AB284" s="2" t="s">
        <v>598</v>
      </c>
      <c r="AC284" s="2" t="s">
        <v>598</v>
      </c>
      <c r="AD284" s="2" t="s">
        <v>598</v>
      </c>
      <c r="AE284" s="2" t="s">
        <v>598</v>
      </c>
      <c r="AF284" s="2" t="s">
        <v>598</v>
      </c>
      <c r="AG284" s="2" t="s">
        <v>598</v>
      </c>
      <c r="AJ284" s="20">
        <f t="shared" si="20"/>
        <v>0</v>
      </c>
      <c r="AK284" s="20"/>
      <c r="AL284" s="20">
        <f t="shared" si="21"/>
        <v>0</v>
      </c>
      <c r="AM284" s="20" t="str">
        <f t="shared" si="22"/>
        <v/>
      </c>
      <c r="AN284" s="92" t="str">
        <f t="shared" si="23"/>
        <v/>
      </c>
      <c r="AQ284" s="2">
        <f t="shared" si="24"/>
        <v>0</v>
      </c>
    </row>
    <row r="285" spans="1:43" ht="15" customHeight="1" x14ac:dyDescent="0.25">
      <c r="A285" s="2" t="s">
        <v>399</v>
      </c>
      <c r="B285" s="2" t="s">
        <v>404</v>
      </c>
      <c r="C285" s="2">
        <v>2014</v>
      </c>
      <c r="D285" s="2" t="s">
        <v>598</v>
      </c>
      <c r="E285" s="2" t="s">
        <v>598</v>
      </c>
      <c r="F285" s="2" t="s">
        <v>598</v>
      </c>
      <c r="G285" s="2" t="s">
        <v>598</v>
      </c>
      <c r="H285" s="2" t="s">
        <v>598</v>
      </c>
      <c r="I285" s="2" t="s">
        <v>598</v>
      </c>
      <c r="J285" s="2" t="s">
        <v>598</v>
      </c>
      <c r="K285" s="2" t="s">
        <v>598</v>
      </c>
      <c r="L285" s="2" t="s">
        <v>598</v>
      </c>
      <c r="M285" s="2" t="s">
        <v>598</v>
      </c>
      <c r="N285" s="2" t="s">
        <v>598</v>
      </c>
      <c r="O285" s="2" t="s">
        <v>598</v>
      </c>
      <c r="P285" s="2" t="s">
        <v>598</v>
      </c>
      <c r="Q285" s="2" t="s">
        <v>598</v>
      </c>
      <c r="R285" s="2" t="s">
        <v>598</v>
      </c>
      <c r="S285" s="2" t="s">
        <v>598</v>
      </c>
      <c r="T285" s="2" t="s">
        <v>598</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J285" s="20">
        <f t="shared" si="20"/>
        <v>0</v>
      </c>
      <c r="AK285" s="20"/>
      <c r="AL285" s="20">
        <f t="shared" si="21"/>
        <v>0</v>
      </c>
      <c r="AM285" s="20" t="str">
        <f t="shared" si="22"/>
        <v/>
      </c>
      <c r="AN285" s="92" t="str">
        <f t="shared" si="23"/>
        <v/>
      </c>
      <c r="AQ285" s="2">
        <f t="shared" si="24"/>
        <v>0</v>
      </c>
    </row>
    <row r="286" spans="1:43"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J286" s="20">
        <f t="shared" si="20"/>
        <v>0</v>
      </c>
      <c r="AK286" s="20"/>
      <c r="AL286" s="20">
        <f t="shared" si="21"/>
        <v>0</v>
      </c>
      <c r="AM286" s="20" t="str">
        <f t="shared" si="22"/>
        <v/>
      </c>
      <c r="AN286" s="92" t="str">
        <f t="shared" si="23"/>
        <v/>
      </c>
      <c r="AQ286" s="2">
        <f t="shared" si="24"/>
        <v>0</v>
      </c>
    </row>
    <row r="287" spans="1:43"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J287" s="20">
        <f t="shared" si="20"/>
        <v>0</v>
      </c>
      <c r="AK287" s="20"/>
      <c r="AL287" s="20">
        <f t="shared" si="21"/>
        <v>0</v>
      </c>
      <c r="AM287" s="20" t="str">
        <f t="shared" si="22"/>
        <v/>
      </c>
      <c r="AN287" s="92" t="str">
        <f t="shared" si="23"/>
        <v/>
      </c>
      <c r="AQ287" s="2">
        <f t="shared" si="24"/>
        <v>0</v>
      </c>
    </row>
    <row r="288" spans="1:43"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J288" s="20">
        <f t="shared" si="20"/>
        <v>0</v>
      </c>
      <c r="AK288" s="20"/>
      <c r="AL288" s="20">
        <f t="shared" si="21"/>
        <v>0</v>
      </c>
      <c r="AM288" s="20" t="str">
        <f t="shared" si="22"/>
        <v/>
      </c>
      <c r="AN288" s="92" t="str">
        <f t="shared" si="23"/>
        <v/>
      </c>
      <c r="AQ288" s="2">
        <f t="shared" si="24"/>
        <v>0</v>
      </c>
    </row>
    <row r="289" spans="1:43"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J289" s="20">
        <f t="shared" si="20"/>
        <v>0</v>
      </c>
      <c r="AK289" s="20"/>
      <c r="AL289" s="20">
        <f t="shared" si="21"/>
        <v>0</v>
      </c>
      <c r="AM289" s="20" t="str">
        <f t="shared" si="22"/>
        <v/>
      </c>
      <c r="AN289" s="92" t="str">
        <f t="shared" si="23"/>
        <v/>
      </c>
      <c r="AQ289" s="2">
        <f t="shared" si="24"/>
        <v>0</v>
      </c>
    </row>
    <row r="290" spans="1:43" ht="15" customHeight="1" x14ac:dyDescent="0.25">
      <c r="A290" s="2" t="s">
        <v>410</v>
      </c>
      <c r="B290" s="2" t="s">
        <v>411</v>
      </c>
      <c r="C290" s="2">
        <v>2014</v>
      </c>
      <c r="D290" s="2" t="s">
        <v>598</v>
      </c>
      <c r="E290" s="2" t="s">
        <v>598</v>
      </c>
      <c r="F290" s="2" t="s">
        <v>598</v>
      </c>
      <c r="G290" s="2" t="s">
        <v>598</v>
      </c>
      <c r="H290" s="2" t="s">
        <v>598</v>
      </c>
      <c r="I290" s="2" t="s">
        <v>598</v>
      </c>
      <c r="J290" s="2" t="s">
        <v>598</v>
      </c>
      <c r="K290" s="2" t="s">
        <v>598</v>
      </c>
      <c r="L290" s="2" t="s">
        <v>598</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J290" s="20">
        <f t="shared" si="20"/>
        <v>0</v>
      </c>
      <c r="AK290" s="20"/>
      <c r="AL290" s="20">
        <f t="shared" si="21"/>
        <v>0</v>
      </c>
      <c r="AM290" s="20" t="str">
        <f t="shared" si="22"/>
        <v/>
      </c>
      <c r="AN290" s="92" t="str">
        <f t="shared" si="23"/>
        <v/>
      </c>
      <c r="AQ290" s="2">
        <f t="shared" si="24"/>
        <v>0</v>
      </c>
    </row>
    <row r="291" spans="1:43" ht="15" customHeight="1" x14ac:dyDescent="0.25">
      <c r="A291" s="2" t="s">
        <v>410</v>
      </c>
      <c r="B291" s="2" t="s">
        <v>412</v>
      </c>
      <c r="C291" s="2">
        <v>2014</v>
      </c>
      <c r="D291" s="2" t="s">
        <v>598</v>
      </c>
      <c r="E291" s="2" t="s">
        <v>598</v>
      </c>
      <c r="F291" s="2" t="s">
        <v>598</v>
      </c>
      <c r="G291" s="2" t="s">
        <v>598</v>
      </c>
      <c r="H291" s="2" t="s">
        <v>598</v>
      </c>
      <c r="I291" s="2" t="s">
        <v>598</v>
      </c>
      <c r="J291" s="2" t="s">
        <v>598</v>
      </c>
      <c r="K291" s="2" t="s">
        <v>598</v>
      </c>
      <c r="L291" s="2" t="s">
        <v>598</v>
      </c>
      <c r="M291" s="2" t="s">
        <v>598</v>
      </c>
      <c r="N291" s="2" t="s">
        <v>598</v>
      </c>
      <c r="O291" s="2" t="s">
        <v>598</v>
      </c>
      <c r="P291" s="2" t="s">
        <v>598</v>
      </c>
      <c r="Q291" s="2" t="s">
        <v>598</v>
      </c>
      <c r="R291" s="2" t="s">
        <v>598</v>
      </c>
      <c r="S291" s="2" t="s">
        <v>598</v>
      </c>
      <c r="T291" s="2" t="s">
        <v>598</v>
      </c>
      <c r="U291" s="2" t="s">
        <v>598</v>
      </c>
      <c r="V291" s="2" t="s">
        <v>598</v>
      </c>
      <c r="W291" s="2" t="s">
        <v>598</v>
      </c>
      <c r="X291" s="2" t="s">
        <v>598</v>
      </c>
      <c r="Y291" s="2" t="s">
        <v>598</v>
      </c>
      <c r="Z291" s="2" t="s">
        <v>598</v>
      </c>
      <c r="AA291" s="2" t="s">
        <v>598</v>
      </c>
      <c r="AB291" s="2" t="s">
        <v>598</v>
      </c>
      <c r="AC291" s="2" t="s">
        <v>598</v>
      </c>
      <c r="AD291" s="2" t="s">
        <v>598</v>
      </c>
      <c r="AE291" s="2" t="s">
        <v>598</v>
      </c>
      <c r="AF291" s="2" t="s">
        <v>598</v>
      </c>
      <c r="AG291" s="2" t="s">
        <v>598</v>
      </c>
      <c r="AJ291" s="20">
        <f t="shared" si="20"/>
        <v>0</v>
      </c>
      <c r="AK291" s="20"/>
      <c r="AL291" s="20">
        <f t="shared" si="21"/>
        <v>0</v>
      </c>
      <c r="AM291" s="20" t="str">
        <f t="shared" si="22"/>
        <v/>
      </c>
      <c r="AN291" s="92" t="str">
        <f t="shared" si="23"/>
        <v/>
      </c>
      <c r="AQ291" s="2">
        <f t="shared" si="24"/>
        <v>0</v>
      </c>
    </row>
    <row r="292" spans="1:43" ht="15" customHeight="1" x14ac:dyDescent="0.25">
      <c r="A292" s="2" t="s">
        <v>413</v>
      </c>
      <c r="B292" s="2" t="s">
        <v>414</v>
      </c>
      <c r="C292" s="2">
        <v>2014</v>
      </c>
      <c r="D292" s="2">
        <v>1098.7</v>
      </c>
      <c r="E292" s="2">
        <v>570</v>
      </c>
      <c r="F292" s="2">
        <v>0</v>
      </c>
      <c r="G292" s="2" t="s">
        <v>598</v>
      </c>
      <c r="H292" s="2" t="s">
        <v>598</v>
      </c>
      <c r="I292" s="2">
        <v>2307.79</v>
      </c>
      <c r="J292" s="2">
        <v>0</v>
      </c>
      <c r="K292" s="2">
        <v>3.81</v>
      </c>
      <c r="L292" s="2" t="s">
        <v>598</v>
      </c>
      <c r="M292" s="2" t="s">
        <v>598</v>
      </c>
      <c r="N292" s="2" t="s">
        <v>598</v>
      </c>
      <c r="O292" s="2" t="s">
        <v>598</v>
      </c>
      <c r="P292" s="2">
        <v>290.56</v>
      </c>
      <c r="Q292" s="2">
        <v>219.76</v>
      </c>
      <c r="R292" s="2">
        <v>150.11000000000001</v>
      </c>
      <c r="S292" s="2">
        <v>370.57</v>
      </c>
      <c r="T292" s="2">
        <v>0</v>
      </c>
      <c r="U292" s="2" t="s">
        <v>598</v>
      </c>
      <c r="V292" s="2" t="s">
        <v>8</v>
      </c>
      <c r="W292" s="2" t="s">
        <v>598</v>
      </c>
      <c r="X292" s="2">
        <v>0.06</v>
      </c>
      <c r="Y292" s="2" t="s">
        <v>598</v>
      </c>
      <c r="Z292" s="2">
        <v>835.77</v>
      </c>
      <c r="AA292" s="2" t="s">
        <v>598</v>
      </c>
      <c r="AB292" s="2" t="s">
        <v>598</v>
      </c>
      <c r="AC292" s="2" t="s">
        <v>598</v>
      </c>
      <c r="AD292" s="2">
        <v>66</v>
      </c>
      <c r="AE292" s="2">
        <v>0</v>
      </c>
      <c r="AF292" s="2" t="s">
        <v>598</v>
      </c>
      <c r="AG292" s="2">
        <v>371.15</v>
      </c>
      <c r="AJ292" s="20">
        <f t="shared" si="20"/>
        <v>2307.79</v>
      </c>
      <c r="AK292" s="20"/>
      <c r="AL292" s="20">
        <f t="shared" si="21"/>
        <v>1098.7</v>
      </c>
      <c r="AM292" s="20">
        <f t="shared" si="22"/>
        <v>570</v>
      </c>
      <c r="AN292" s="92">
        <f t="shared" si="23"/>
        <v>0.72307272325471561</v>
      </c>
      <c r="AQ292" s="2">
        <f t="shared" si="24"/>
        <v>1936.6399999999999</v>
      </c>
    </row>
    <row r="293" spans="1:43" ht="15" customHeight="1" x14ac:dyDescent="0.25">
      <c r="A293" s="2" t="s">
        <v>415</v>
      </c>
      <c r="B293" s="2" t="s">
        <v>416</v>
      </c>
      <c r="C293" s="2">
        <v>2014</v>
      </c>
      <c r="D293" s="2" t="s">
        <v>598</v>
      </c>
      <c r="E293" s="2" t="s">
        <v>598</v>
      </c>
      <c r="F293" s="2" t="s">
        <v>598</v>
      </c>
      <c r="G293" s="2" t="s">
        <v>598</v>
      </c>
      <c r="H293" s="2" t="s">
        <v>598</v>
      </c>
      <c r="I293" s="2" t="s">
        <v>598</v>
      </c>
      <c r="J293" s="2" t="s">
        <v>598</v>
      </c>
      <c r="K293" s="2" t="s">
        <v>598</v>
      </c>
      <c r="L293" s="2" t="s">
        <v>598</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J293" s="20">
        <f t="shared" si="20"/>
        <v>0</v>
      </c>
      <c r="AK293" s="20"/>
      <c r="AL293" s="20">
        <f t="shared" si="21"/>
        <v>0</v>
      </c>
      <c r="AM293" s="20" t="str">
        <f t="shared" si="22"/>
        <v/>
      </c>
      <c r="AN293" s="92" t="str">
        <f t="shared" si="23"/>
        <v/>
      </c>
      <c r="AQ293" s="2">
        <f t="shared" si="24"/>
        <v>0</v>
      </c>
    </row>
    <row r="294" spans="1:43" ht="15" customHeight="1" x14ac:dyDescent="0.25">
      <c r="A294" s="2" t="s">
        <v>415</v>
      </c>
      <c r="B294" s="2" t="s">
        <v>417</v>
      </c>
      <c r="C294" s="2">
        <v>2014</v>
      </c>
      <c r="D294" s="2" t="s">
        <v>598</v>
      </c>
      <c r="E294" s="2" t="s">
        <v>598</v>
      </c>
      <c r="F294" s="2" t="s">
        <v>598</v>
      </c>
      <c r="G294" s="2" t="s">
        <v>598</v>
      </c>
      <c r="H294" s="2" t="s">
        <v>598</v>
      </c>
      <c r="I294" s="2" t="s">
        <v>598</v>
      </c>
      <c r="J294" s="2" t="s">
        <v>598</v>
      </c>
      <c r="K294" s="2" t="s">
        <v>598</v>
      </c>
      <c r="L294" s="2" t="s">
        <v>598</v>
      </c>
      <c r="M294" s="2" t="s">
        <v>598</v>
      </c>
      <c r="N294" s="2" t="s">
        <v>598</v>
      </c>
      <c r="O294" s="2" t="s">
        <v>598</v>
      </c>
      <c r="P294" s="2" t="s">
        <v>598</v>
      </c>
      <c r="Q294" s="2" t="s">
        <v>598</v>
      </c>
      <c r="R294" s="2" t="s">
        <v>598</v>
      </c>
      <c r="S294" s="2" t="s">
        <v>598</v>
      </c>
      <c r="T294" s="2" t="s">
        <v>598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J294" s="20">
        <f t="shared" si="20"/>
        <v>0</v>
      </c>
      <c r="AK294" s="20"/>
      <c r="AL294" s="20">
        <f t="shared" si="21"/>
        <v>0</v>
      </c>
      <c r="AM294" s="20" t="str">
        <f t="shared" si="22"/>
        <v/>
      </c>
      <c r="AN294" s="92" t="str">
        <f t="shared" si="23"/>
        <v/>
      </c>
      <c r="AQ294" s="2">
        <f t="shared" si="24"/>
        <v>0</v>
      </c>
    </row>
    <row r="295" spans="1:43" ht="15" customHeight="1" x14ac:dyDescent="0.25">
      <c r="A295" s="2" t="s">
        <v>415</v>
      </c>
      <c r="B295" s="2" t="s">
        <v>418</v>
      </c>
      <c r="C295" s="2">
        <v>2014</v>
      </c>
      <c r="D295" s="2" t="s">
        <v>598</v>
      </c>
      <c r="E295" s="2" t="s">
        <v>598</v>
      </c>
      <c r="F295" s="2" t="s">
        <v>598</v>
      </c>
      <c r="G295" s="2" t="s">
        <v>598</v>
      </c>
      <c r="H295" s="2" t="s">
        <v>598</v>
      </c>
      <c r="I295" s="2" t="s">
        <v>598</v>
      </c>
      <c r="J295" s="2" t="s">
        <v>598</v>
      </c>
      <c r="K295" s="2" t="s">
        <v>598</v>
      </c>
      <c r="L295" s="2" t="s">
        <v>598</v>
      </c>
      <c r="M295" s="2" t="s">
        <v>598</v>
      </c>
      <c r="N295" s="2" t="s">
        <v>598</v>
      </c>
      <c r="O295" s="2" t="s">
        <v>598</v>
      </c>
      <c r="P295" s="2" t="s">
        <v>598</v>
      </c>
      <c r="Q295" s="2" t="s">
        <v>598</v>
      </c>
      <c r="R295" s="2" t="s">
        <v>598</v>
      </c>
      <c r="S295" s="2" t="s">
        <v>598</v>
      </c>
      <c r="T295" s="2" t="s">
        <v>598</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J295" s="20">
        <f t="shared" si="20"/>
        <v>0</v>
      </c>
      <c r="AK295" s="20"/>
      <c r="AL295" s="20">
        <f t="shared" si="21"/>
        <v>0</v>
      </c>
      <c r="AM295" s="20" t="str">
        <f t="shared" si="22"/>
        <v/>
      </c>
      <c r="AN295" s="92" t="str">
        <f t="shared" si="23"/>
        <v/>
      </c>
      <c r="AQ295" s="2">
        <f t="shared" si="24"/>
        <v>0</v>
      </c>
    </row>
    <row r="296" spans="1:43" ht="15" customHeight="1" x14ac:dyDescent="0.25">
      <c r="A296" s="2" t="s">
        <v>415</v>
      </c>
      <c r="B296" s="2" t="s">
        <v>419</v>
      </c>
      <c r="C296" s="2">
        <v>2014</v>
      </c>
      <c r="D296" s="2">
        <v>121.886</v>
      </c>
      <c r="E296" s="2">
        <v>34.762</v>
      </c>
      <c r="F296" s="2" t="s">
        <v>598</v>
      </c>
      <c r="G296" s="2" t="s">
        <v>598</v>
      </c>
      <c r="H296" s="2" t="s">
        <v>598</v>
      </c>
      <c r="I296" s="2">
        <v>193.46100000000001</v>
      </c>
      <c r="J296" s="2" t="s">
        <v>598</v>
      </c>
      <c r="K296" s="2">
        <v>0.25900000000000001</v>
      </c>
      <c r="L296" s="2" t="s">
        <v>598</v>
      </c>
      <c r="M296" s="2" t="s">
        <v>598</v>
      </c>
      <c r="N296" s="2" t="s">
        <v>598</v>
      </c>
      <c r="O296" s="2" t="s">
        <v>598</v>
      </c>
      <c r="P296" s="2" t="s">
        <v>598</v>
      </c>
      <c r="Q296" s="2" t="s">
        <v>598</v>
      </c>
      <c r="R296" s="2" t="s">
        <v>598</v>
      </c>
      <c r="S296" s="2" t="s">
        <v>598</v>
      </c>
      <c r="T296" s="2" t="s">
        <v>598</v>
      </c>
      <c r="U296" s="2">
        <v>172.45099999999999</v>
      </c>
      <c r="V296" s="2" t="s">
        <v>598</v>
      </c>
      <c r="W296" s="2" t="s">
        <v>598</v>
      </c>
      <c r="X296" s="2" t="s">
        <v>598</v>
      </c>
      <c r="Y296" s="2" t="s">
        <v>598</v>
      </c>
      <c r="Z296" s="2" t="s">
        <v>598</v>
      </c>
      <c r="AA296" s="2" t="s">
        <v>598</v>
      </c>
      <c r="AB296" s="2" t="s">
        <v>598</v>
      </c>
      <c r="AC296" s="2" t="s">
        <v>598</v>
      </c>
      <c r="AD296" s="2" t="s">
        <v>598</v>
      </c>
      <c r="AE296" s="2" t="s">
        <v>598</v>
      </c>
      <c r="AF296" s="2" t="s">
        <v>598</v>
      </c>
      <c r="AG296" s="2">
        <v>20.751000000000001</v>
      </c>
      <c r="AJ296" s="20">
        <f t="shared" si="20"/>
        <v>193.46099999999998</v>
      </c>
      <c r="AK296" s="20"/>
      <c r="AL296" s="20">
        <f t="shared" si="21"/>
        <v>121.886</v>
      </c>
      <c r="AM296" s="20">
        <f t="shared" si="22"/>
        <v>34.762</v>
      </c>
      <c r="AN296" s="92">
        <f t="shared" si="23"/>
        <v>0.80971358568393637</v>
      </c>
      <c r="AQ296" s="2">
        <f t="shared" si="24"/>
        <v>172.70999999999998</v>
      </c>
    </row>
    <row r="297" spans="1:43" ht="15" customHeight="1" x14ac:dyDescent="0.25">
      <c r="A297" s="2" t="s">
        <v>420</v>
      </c>
      <c r="B297" s="2" t="s">
        <v>421</v>
      </c>
      <c r="C297" s="2">
        <v>2014</v>
      </c>
      <c r="D297" s="2" t="s">
        <v>598</v>
      </c>
      <c r="E297" s="2" t="s">
        <v>598</v>
      </c>
      <c r="F297" s="2" t="s">
        <v>598</v>
      </c>
      <c r="G297" s="2" t="s">
        <v>598</v>
      </c>
      <c r="H297" s="2" t="s">
        <v>598</v>
      </c>
      <c r="I297" s="2" t="s">
        <v>598</v>
      </c>
      <c r="J297" s="2" t="s">
        <v>598</v>
      </c>
      <c r="K297" s="2" t="s">
        <v>598</v>
      </c>
      <c r="L297" s="2" t="s">
        <v>598</v>
      </c>
      <c r="M297" s="2" t="s">
        <v>598</v>
      </c>
      <c r="N297" s="2" t="s">
        <v>598</v>
      </c>
      <c r="O297" s="2" t="s">
        <v>598</v>
      </c>
      <c r="P297" s="2" t="s">
        <v>598</v>
      </c>
      <c r="Q297" s="2" t="s">
        <v>598</v>
      </c>
      <c r="R297" s="2" t="s">
        <v>598</v>
      </c>
      <c r="S297" s="2" t="s">
        <v>598</v>
      </c>
      <c r="T297" s="2" t="s">
        <v>598</v>
      </c>
      <c r="U297" s="2" t="s">
        <v>598</v>
      </c>
      <c r="V297" s="2" t="s">
        <v>598</v>
      </c>
      <c r="W297" s="2" t="s">
        <v>598</v>
      </c>
      <c r="X297" s="2" t="s">
        <v>598</v>
      </c>
      <c r="Y297" s="2" t="s">
        <v>598</v>
      </c>
      <c r="Z297" s="2" t="s">
        <v>598</v>
      </c>
      <c r="AA297" s="2" t="s">
        <v>598</v>
      </c>
      <c r="AB297" s="2" t="s">
        <v>598</v>
      </c>
      <c r="AC297" s="2" t="s">
        <v>598</v>
      </c>
      <c r="AD297" s="2" t="s">
        <v>598</v>
      </c>
      <c r="AE297" s="2" t="s">
        <v>598</v>
      </c>
      <c r="AF297" s="2" t="s">
        <v>598</v>
      </c>
      <c r="AG297" s="2" t="s">
        <v>598</v>
      </c>
      <c r="AJ297" s="20">
        <f t="shared" si="20"/>
        <v>0</v>
      </c>
      <c r="AK297" s="20"/>
      <c r="AL297" s="20">
        <f t="shared" si="21"/>
        <v>0</v>
      </c>
      <c r="AM297" s="20" t="str">
        <f t="shared" si="22"/>
        <v/>
      </c>
      <c r="AN297" s="92" t="str">
        <f t="shared" si="23"/>
        <v/>
      </c>
      <c r="AQ297" s="2">
        <f t="shared" si="24"/>
        <v>0</v>
      </c>
    </row>
    <row r="298" spans="1:43" ht="15" customHeight="1" x14ac:dyDescent="0.25">
      <c r="A298" s="2" t="s">
        <v>422</v>
      </c>
      <c r="B298" s="2" t="s">
        <v>423</v>
      </c>
      <c r="C298" s="2">
        <v>2014</v>
      </c>
      <c r="D298" s="2">
        <v>146.613</v>
      </c>
      <c r="E298" s="2">
        <v>26.55</v>
      </c>
      <c r="F298" s="2" t="s">
        <v>598</v>
      </c>
      <c r="G298" s="2" t="s">
        <v>598</v>
      </c>
      <c r="H298" s="2" t="s">
        <v>598</v>
      </c>
      <c r="I298" s="2">
        <v>222.83</v>
      </c>
      <c r="J298" s="2" t="s">
        <v>598</v>
      </c>
      <c r="K298" s="2" t="s">
        <v>598</v>
      </c>
      <c r="L298" s="2" t="s">
        <v>598</v>
      </c>
      <c r="M298" s="2" t="s">
        <v>598</v>
      </c>
      <c r="N298" s="2" t="s">
        <v>598</v>
      </c>
      <c r="O298" s="2" t="s">
        <v>598</v>
      </c>
      <c r="P298" s="2" t="s">
        <v>598</v>
      </c>
      <c r="Q298" s="2" t="s">
        <v>598</v>
      </c>
      <c r="R298" s="2" t="s">
        <v>598</v>
      </c>
      <c r="S298" s="2" t="s">
        <v>598</v>
      </c>
      <c r="T298" s="2" t="s">
        <v>598</v>
      </c>
      <c r="U298" s="2" t="s">
        <v>598</v>
      </c>
      <c r="V298" s="2" t="s">
        <v>598</v>
      </c>
      <c r="W298" s="2" t="s">
        <v>598</v>
      </c>
      <c r="X298" s="2" t="s">
        <v>598</v>
      </c>
      <c r="Y298" s="2" t="s">
        <v>598</v>
      </c>
      <c r="Z298" s="2">
        <v>10.109</v>
      </c>
      <c r="AA298" s="2" t="s">
        <v>598</v>
      </c>
      <c r="AB298" s="2" t="s">
        <v>598</v>
      </c>
      <c r="AC298" s="2" t="s">
        <v>598</v>
      </c>
      <c r="AD298" s="2">
        <v>0.14799999999999999</v>
      </c>
      <c r="AE298" s="2">
        <v>191.154</v>
      </c>
      <c r="AF298" s="2" t="s">
        <v>598</v>
      </c>
      <c r="AG298" s="2">
        <v>21.419</v>
      </c>
      <c r="AJ298" s="20">
        <f t="shared" si="20"/>
        <v>222.83</v>
      </c>
      <c r="AK298" s="20"/>
      <c r="AL298" s="20">
        <f t="shared" si="21"/>
        <v>146.613</v>
      </c>
      <c r="AM298" s="20">
        <f t="shared" si="22"/>
        <v>26.55</v>
      </c>
      <c r="AN298" s="92">
        <f t="shared" si="23"/>
        <v>0.77710810932100705</v>
      </c>
      <c r="AQ298" s="2">
        <f t="shared" si="24"/>
        <v>201.411</v>
      </c>
    </row>
    <row r="299" spans="1:43" ht="15" customHeight="1" x14ac:dyDescent="0.25">
      <c r="A299" s="2" t="s">
        <v>422</v>
      </c>
      <c r="B299" s="2" t="s">
        <v>424</v>
      </c>
      <c r="C299" s="2">
        <v>2014</v>
      </c>
      <c r="D299" s="2" t="s">
        <v>598</v>
      </c>
      <c r="E299" s="2" t="s">
        <v>598</v>
      </c>
      <c r="F299" s="2" t="s">
        <v>598</v>
      </c>
      <c r="G299" s="2" t="s">
        <v>598</v>
      </c>
      <c r="H299" s="2" t="s">
        <v>598</v>
      </c>
      <c r="I299" s="2" t="s">
        <v>598</v>
      </c>
      <c r="J299" s="2" t="s">
        <v>598</v>
      </c>
      <c r="K299" s="2" t="s">
        <v>598</v>
      </c>
      <c r="L299" s="2" t="s">
        <v>598</v>
      </c>
      <c r="M299" s="2" t="s">
        <v>598</v>
      </c>
      <c r="N299" s="2" t="s">
        <v>598</v>
      </c>
      <c r="O299" s="2" t="s">
        <v>598</v>
      </c>
      <c r="P299" s="2" t="s">
        <v>598</v>
      </c>
      <c r="Q299" s="2" t="s">
        <v>598</v>
      </c>
      <c r="R299" s="2" t="s">
        <v>598</v>
      </c>
      <c r="S299" s="2" t="s">
        <v>598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J299" s="20">
        <f t="shared" si="20"/>
        <v>0</v>
      </c>
      <c r="AK299" s="20"/>
      <c r="AL299" s="20">
        <f t="shared" si="21"/>
        <v>0</v>
      </c>
      <c r="AM299" s="20" t="str">
        <f t="shared" si="22"/>
        <v/>
      </c>
      <c r="AN299" s="92" t="str">
        <f t="shared" si="23"/>
        <v/>
      </c>
      <c r="AQ299" s="2">
        <f t="shared" si="24"/>
        <v>0</v>
      </c>
    </row>
    <row r="300" spans="1:43" ht="15" customHeight="1" x14ac:dyDescent="0.25">
      <c r="A300" s="2" t="s">
        <v>425</v>
      </c>
      <c r="B300" s="2" t="s">
        <v>426</v>
      </c>
      <c r="C300" s="2">
        <v>2014</v>
      </c>
      <c r="D300" s="2" t="s">
        <v>598</v>
      </c>
      <c r="E300" s="2" t="s">
        <v>598</v>
      </c>
      <c r="F300" s="2" t="s">
        <v>598</v>
      </c>
      <c r="G300" s="2" t="s">
        <v>598</v>
      </c>
      <c r="H300" s="2" t="s">
        <v>598</v>
      </c>
      <c r="I300" s="2" t="s">
        <v>598</v>
      </c>
      <c r="J300" s="2" t="s">
        <v>598</v>
      </c>
      <c r="K300" s="2" t="s">
        <v>598</v>
      </c>
      <c r="L300" s="2" t="s">
        <v>598</v>
      </c>
      <c r="M300" s="2" t="s">
        <v>598</v>
      </c>
      <c r="N300" s="2" t="s">
        <v>598</v>
      </c>
      <c r="O300" s="2" t="s">
        <v>598</v>
      </c>
      <c r="P300" s="2" t="s">
        <v>598</v>
      </c>
      <c r="Q300" s="2" t="s">
        <v>598</v>
      </c>
      <c r="R300" s="2" t="s">
        <v>598</v>
      </c>
      <c r="S300" s="2" t="s">
        <v>598</v>
      </c>
      <c r="T300" s="2" t="s">
        <v>598</v>
      </c>
      <c r="U300" s="2" t="s">
        <v>598</v>
      </c>
      <c r="V300" s="2" t="s">
        <v>598</v>
      </c>
      <c r="W300" s="2" t="s">
        <v>598</v>
      </c>
      <c r="X300" s="2" t="s">
        <v>598</v>
      </c>
      <c r="Y300" s="2" t="s">
        <v>598</v>
      </c>
      <c r="Z300" s="2" t="s">
        <v>598</v>
      </c>
      <c r="AA300" s="2" t="s">
        <v>598</v>
      </c>
      <c r="AB300" s="2" t="s">
        <v>598</v>
      </c>
      <c r="AC300" s="2" t="s">
        <v>598</v>
      </c>
      <c r="AD300" s="2" t="s">
        <v>598</v>
      </c>
      <c r="AE300" s="2" t="s">
        <v>598</v>
      </c>
      <c r="AF300" s="2" t="s">
        <v>598</v>
      </c>
      <c r="AG300" s="2" t="s">
        <v>598</v>
      </c>
      <c r="AJ300" s="20">
        <f t="shared" si="20"/>
        <v>0</v>
      </c>
      <c r="AK300" s="20"/>
      <c r="AL300" s="20">
        <f t="shared" si="21"/>
        <v>0</v>
      </c>
      <c r="AM300" s="20" t="str">
        <f t="shared" si="22"/>
        <v/>
      </c>
      <c r="AN300" s="92" t="str">
        <f t="shared" si="23"/>
        <v/>
      </c>
      <c r="AQ300" s="2">
        <f t="shared" si="24"/>
        <v>0</v>
      </c>
    </row>
    <row r="301" spans="1:43" ht="15" customHeight="1" x14ac:dyDescent="0.25">
      <c r="A301" s="2" t="s">
        <v>425</v>
      </c>
      <c r="B301" s="2" t="s">
        <v>427</v>
      </c>
      <c r="C301" s="2">
        <v>2014</v>
      </c>
      <c r="D301" s="2">
        <v>108.2</v>
      </c>
      <c r="E301" s="2">
        <v>25.3</v>
      </c>
      <c r="F301" s="2" t="s">
        <v>598</v>
      </c>
      <c r="G301" s="2" t="s">
        <v>598</v>
      </c>
      <c r="H301" s="2" t="s">
        <v>598</v>
      </c>
      <c r="I301" s="2">
        <v>152.38999999999999</v>
      </c>
      <c r="J301" s="2" t="s">
        <v>598</v>
      </c>
      <c r="K301" s="2">
        <v>0.17</v>
      </c>
      <c r="L301" s="2" t="s">
        <v>598</v>
      </c>
      <c r="M301" s="2" t="s">
        <v>598</v>
      </c>
      <c r="N301" s="2" t="s">
        <v>598</v>
      </c>
      <c r="O301" s="2">
        <v>0.4</v>
      </c>
      <c r="P301" s="2">
        <v>4.33</v>
      </c>
      <c r="Q301" s="2" t="s">
        <v>598</v>
      </c>
      <c r="R301" s="2">
        <v>0.63</v>
      </c>
      <c r="S301" s="2" t="s">
        <v>598</v>
      </c>
      <c r="T301" s="2" t="s">
        <v>598</v>
      </c>
      <c r="U301" s="2">
        <v>0.16</v>
      </c>
      <c r="V301" s="2" t="s">
        <v>8</v>
      </c>
      <c r="W301" s="2" t="s">
        <v>598</v>
      </c>
      <c r="X301" s="2" t="s">
        <v>598</v>
      </c>
      <c r="Y301" s="2" t="s">
        <v>598</v>
      </c>
      <c r="Z301" s="2">
        <v>146.69999999999999</v>
      </c>
      <c r="AA301" s="2" t="s">
        <v>598</v>
      </c>
      <c r="AB301" s="2">
        <v>0</v>
      </c>
      <c r="AC301" s="2" t="s">
        <v>598</v>
      </c>
      <c r="AD301" s="2" t="s">
        <v>598</v>
      </c>
      <c r="AE301" s="2" t="s">
        <v>598</v>
      </c>
      <c r="AF301" s="2" t="s">
        <v>598</v>
      </c>
      <c r="AG301" s="2" t="s">
        <v>598</v>
      </c>
      <c r="AJ301" s="20">
        <f t="shared" si="20"/>
        <v>152.38999999999999</v>
      </c>
      <c r="AK301" s="20"/>
      <c r="AL301" s="20">
        <f t="shared" si="21"/>
        <v>108.2</v>
      </c>
      <c r="AM301" s="20">
        <f t="shared" si="22"/>
        <v>25.3</v>
      </c>
      <c r="AN301" s="92">
        <f t="shared" si="23"/>
        <v>0.87604173502198313</v>
      </c>
      <c r="AQ301" s="2">
        <f t="shared" si="24"/>
        <v>152.38999999999999</v>
      </c>
    </row>
    <row r="302" spans="1:43" ht="15" customHeight="1" x14ac:dyDescent="0.25">
      <c r="A302" s="2" t="s">
        <v>425</v>
      </c>
      <c r="B302" s="2" t="s">
        <v>428</v>
      </c>
      <c r="C302" s="2">
        <v>2014</v>
      </c>
      <c r="D302" s="2" t="s">
        <v>598</v>
      </c>
      <c r="E302" s="2" t="s">
        <v>598</v>
      </c>
      <c r="F302" s="2" t="s">
        <v>598</v>
      </c>
      <c r="G302" s="2" t="s">
        <v>598</v>
      </c>
      <c r="H302" s="2" t="s">
        <v>598</v>
      </c>
      <c r="I302" s="2" t="s">
        <v>598</v>
      </c>
      <c r="J302" s="2" t="s">
        <v>598</v>
      </c>
      <c r="K302" s="2" t="s">
        <v>598</v>
      </c>
      <c r="L302" s="2" t="s">
        <v>598</v>
      </c>
      <c r="M302" s="2" t="s">
        <v>598</v>
      </c>
      <c r="N302" s="2" t="s">
        <v>598</v>
      </c>
      <c r="O302" s="2" t="s">
        <v>598</v>
      </c>
      <c r="P302" s="2" t="s">
        <v>598</v>
      </c>
      <c r="Q302" s="2" t="s">
        <v>598</v>
      </c>
      <c r="R302" s="2" t="s">
        <v>598</v>
      </c>
      <c r="S302" s="2" t="s">
        <v>598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J302" s="20">
        <f t="shared" si="20"/>
        <v>0</v>
      </c>
      <c r="AK302" s="20"/>
      <c r="AL302" s="20">
        <f t="shared" si="21"/>
        <v>0</v>
      </c>
      <c r="AM302" s="20" t="str">
        <f t="shared" si="22"/>
        <v/>
      </c>
      <c r="AN302" s="92" t="str">
        <f t="shared" si="23"/>
        <v/>
      </c>
      <c r="AQ302" s="2">
        <f t="shared" si="24"/>
        <v>0</v>
      </c>
    </row>
    <row r="303" spans="1:43" ht="15" customHeight="1" x14ac:dyDescent="0.25">
      <c r="A303" s="2" t="s">
        <v>425</v>
      </c>
      <c r="B303" s="2" t="s">
        <v>429</v>
      </c>
      <c r="C303" s="2">
        <v>2014</v>
      </c>
      <c r="D303" s="2">
        <v>774.7</v>
      </c>
      <c r="E303" s="2">
        <v>199.1</v>
      </c>
      <c r="F303" s="2">
        <v>28.9</v>
      </c>
      <c r="G303" s="2" t="s">
        <v>635</v>
      </c>
      <c r="H303" s="2">
        <v>114.4</v>
      </c>
      <c r="I303" s="2">
        <v>1468.614</v>
      </c>
      <c r="J303" s="2">
        <v>127.2</v>
      </c>
      <c r="K303" s="2">
        <v>9.8000000000000007</v>
      </c>
      <c r="L303" s="2" t="s">
        <v>598</v>
      </c>
      <c r="M303" s="2">
        <v>31.6</v>
      </c>
      <c r="N303" s="2" t="s">
        <v>598</v>
      </c>
      <c r="O303" s="2">
        <v>92.5</v>
      </c>
      <c r="P303" s="2">
        <v>43.6</v>
      </c>
      <c r="Q303" s="2">
        <v>20.2</v>
      </c>
      <c r="R303" s="2">
        <v>0.114</v>
      </c>
      <c r="S303" s="2" t="s">
        <v>598</v>
      </c>
      <c r="T303" s="2" t="s">
        <v>598</v>
      </c>
      <c r="U303" s="2">
        <v>44.3</v>
      </c>
      <c r="V303" s="2" t="s">
        <v>8</v>
      </c>
      <c r="W303" s="2" t="s">
        <v>598</v>
      </c>
      <c r="X303" s="2" t="s">
        <v>598</v>
      </c>
      <c r="Y303" s="2" t="s">
        <v>598</v>
      </c>
      <c r="Z303" s="2">
        <v>285.5</v>
      </c>
      <c r="AA303" s="2">
        <v>0</v>
      </c>
      <c r="AB303" s="2">
        <v>0</v>
      </c>
      <c r="AC303" s="2">
        <v>0</v>
      </c>
      <c r="AD303" s="2" t="s">
        <v>598</v>
      </c>
      <c r="AE303" s="2">
        <v>555.4</v>
      </c>
      <c r="AF303" s="2" t="s">
        <v>598</v>
      </c>
      <c r="AG303" s="2">
        <v>258.39999999999998</v>
      </c>
      <c r="AJ303" s="20">
        <f t="shared" si="20"/>
        <v>1468.614</v>
      </c>
      <c r="AK303" s="20"/>
      <c r="AL303" s="20">
        <f t="shared" si="21"/>
        <v>774.7</v>
      </c>
      <c r="AM303" s="20">
        <f t="shared" si="22"/>
        <v>199.1</v>
      </c>
      <c r="AN303" s="92">
        <f t="shared" si="23"/>
        <v>0.66307416380342288</v>
      </c>
      <c r="AQ303" s="2">
        <f t="shared" si="24"/>
        <v>1210.2139999999999</v>
      </c>
    </row>
    <row r="304" spans="1:43" ht="15" customHeight="1" x14ac:dyDescent="0.25">
      <c r="A304" s="2" t="s">
        <v>425</v>
      </c>
      <c r="B304" s="2" t="s">
        <v>430</v>
      </c>
      <c r="C304" s="2">
        <v>2014</v>
      </c>
      <c r="D304" s="2" t="s">
        <v>598</v>
      </c>
      <c r="E304" s="2" t="s">
        <v>598</v>
      </c>
      <c r="F304" s="2" t="s">
        <v>598</v>
      </c>
      <c r="G304" s="2" t="s">
        <v>598</v>
      </c>
      <c r="H304" s="2" t="s">
        <v>598</v>
      </c>
      <c r="I304" s="2" t="s">
        <v>598</v>
      </c>
      <c r="J304" s="2" t="s">
        <v>598</v>
      </c>
      <c r="K304" s="2" t="s">
        <v>598</v>
      </c>
      <c r="L304" s="2" t="s">
        <v>598</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J304" s="20">
        <f t="shared" si="20"/>
        <v>0</v>
      </c>
      <c r="AK304" s="20"/>
      <c r="AL304" s="20">
        <f t="shared" si="21"/>
        <v>0</v>
      </c>
      <c r="AM304" s="20" t="str">
        <f t="shared" si="22"/>
        <v/>
      </c>
      <c r="AN304" s="92" t="str">
        <f t="shared" si="23"/>
        <v/>
      </c>
      <c r="AQ304" s="2">
        <f t="shared" si="24"/>
        <v>0</v>
      </c>
    </row>
    <row r="305" spans="1:43" ht="15" customHeight="1" x14ac:dyDescent="0.25">
      <c r="A305" s="2" t="s">
        <v>425</v>
      </c>
      <c r="B305" s="2" t="s">
        <v>431</v>
      </c>
      <c r="C305" s="2">
        <v>2014</v>
      </c>
      <c r="D305" s="2" t="s">
        <v>598</v>
      </c>
      <c r="E305" s="2" t="s">
        <v>598</v>
      </c>
      <c r="F305" s="2" t="s">
        <v>598</v>
      </c>
      <c r="G305" s="2" t="s">
        <v>598</v>
      </c>
      <c r="H305" s="2" t="s">
        <v>598</v>
      </c>
      <c r="I305" s="2" t="s">
        <v>598</v>
      </c>
      <c r="J305" s="2" t="s">
        <v>598</v>
      </c>
      <c r="K305" s="2" t="s">
        <v>598</v>
      </c>
      <c r="L305" s="2" t="s">
        <v>598</v>
      </c>
      <c r="M305" s="2" t="s">
        <v>598</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J305" s="20">
        <f t="shared" si="20"/>
        <v>0</v>
      </c>
      <c r="AK305" s="20"/>
      <c r="AL305" s="20">
        <f t="shared" si="21"/>
        <v>0</v>
      </c>
      <c r="AM305" s="20" t="str">
        <f t="shared" si="22"/>
        <v/>
      </c>
      <c r="AN305" s="92" t="str">
        <f t="shared" si="23"/>
        <v/>
      </c>
      <c r="AQ305" s="2">
        <f t="shared" si="24"/>
        <v>0</v>
      </c>
    </row>
    <row r="306" spans="1:43"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J306" s="20">
        <f t="shared" si="20"/>
        <v>0</v>
      </c>
      <c r="AK306" s="20"/>
      <c r="AL306" s="20">
        <f t="shared" si="21"/>
        <v>0</v>
      </c>
      <c r="AM306" s="20" t="str">
        <f t="shared" si="22"/>
        <v/>
      </c>
      <c r="AN306" s="92" t="str">
        <f t="shared" si="23"/>
        <v/>
      </c>
      <c r="AQ306" s="2">
        <f t="shared" si="24"/>
        <v>0</v>
      </c>
    </row>
    <row r="307" spans="1:43"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J307" s="20">
        <f t="shared" si="20"/>
        <v>0</v>
      </c>
      <c r="AK307" s="20"/>
      <c r="AL307" s="20">
        <f t="shared" si="21"/>
        <v>0</v>
      </c>
      <c r="AM307" s="20" t="str">
        <f t="shared" si="22"/>
        <v/>
      </c>
      <c r="AN307" s="92" t="str">
        <f t="shared" si="23"/>
        <v/>
      </c>
      <c r="AQ307" s="2">
        <f t="shared" si="24"/>
        <v>0</v>
      </c>
    </row>
    <row r="308" spans="1:43" ht="15" customHeight="1" x14ac:dyDescent="0.25">
      <c r="A308" s="2" t="s">
        <v>432</v>
      </c>
      <c r="B308" s="2" t="s">
        <v>435</v>
      </c>
      <c r="C308" s="2">
        <v>2014</v>
      </c>
      <c r="D308" s="2" t="s">
        <v>598</v>
      </c>
      <c r="E308" s="2" t="s">
        <v>598</v>
      </c>
      <c r="F308" s="2" t="s">
        <v>598</v>
      </c>
      <c r="G308" s="2" t="s">
        <v>598</v>
      </c>
      <c r="H308" s="2" t="s">
        <v>598</v>
      </c>
      <c r="I308" s="2" t="s">
        <v>598</v>
      </c>
      <c r="J308" s="2" t="s">
        <v>598</v>
      </c>
      <c r="K308" s="2" t="s">
        <v>598</v>
      </c>
      <c r="L308" s="2" t="s">
        <v>598</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J308" s="20">
        <f t="shared" si="20"/>
        <v>0</v>
      </c>
      <c r="AK308" s="20"/>
      <c r="AL308" s="20">
        <f t="shared" si="21"/>
        <v>0</v>
      </c>
      <c r="AM308" s="20" t="str">
        <f t="shared" si="22"/>
        <v/>
      </c>
      <c r="AN308" s="92" t="str">
        <f t="shared" si="23"/>
        <v/>
      </c>
      <c r="AQ308" s="2">
        <f t="shared" si="24"/>
        <v>0</v>
      </c>
    </row>
    <row r="309" spans="1:43" ht="15" customHeight="1" x14ac:dyDescent="0.25">
      <c r="A309" s="2" t="s">
        <v>436</v>
      </c>
      <c r="B309" s="2" t="s">
        <v>437</v>
      </c>
      <c r="C309" s="2">
        <v>2014</v>
      </c>
      <c r="D309" s="2">
        <v>55.27</v>
      </c>
      <c r="E309" s="2">
        <v>7.44</v>
      </c>
      <c r="F309" s="2" t="s">
        <v>598</v>
      </c>
      <c r="G309" s="2" t="s">
        <v>598</v>
      </c>
      <c r="H309" s="2" t="s">
        <v>598</v>
      </c>
      <c r="I309" s="2">
        <v>70.099999999999994</v>
      </c>
      <c r="J309" s="2" t="s">
        <v>598</v>
      </c>
      <c r="K309" s="2" t="s">
        <v>598</v>
      </c>
      <c r="L309" s="2" t="s">
        <v>598</v>
      </c>
      <c r="M309" s="2" t="s">
        <v>598</v>
      </c>
      <c r="N309" s="2" t="s">
        <v>598</v>
      </c>
      <c r="O309" s="2" t="s">
        <v>598</v>
      </c>
      <c r="P309" s="2">
        <v>2.2000000000000002</v>
      </c>
      <c r="Q309" s="2" t="s">
        <v>598</v>
      </c>
      <c r="R309" s="2" t="s">
        <v>598</v>
      </c>
      <c r="S309" s="2" t="s">
        <v>598</v>
      </c>
      <c r="T309" s="2" t="s">
        <v>598</v>
      </c>
      <c r="U309" s="2" t="s">
        <v>598</v>
      </c>
      <c r="V309" s="2" t="s">
        <v>8</v>
      </c>
      <c r="W309" s="2" t="s">
        <v>598</v>
      </c>
      <c r="X309" s="2" t="s">
        <v>598</v>
      </c>
      <c r="Y309" s="2" t="s">
        <v>598</v>
      </c>
      <c r="Z309" s="2">
        <v>12.4</v>
      </c>
      <c r="AA309" s="2" t="s">
        <v>598</v>
      </c>
      <c r="AB309" s="2" t="s">
        <v>598</v>
      </c>
      <c r="AC309" s="2">
        <v>24.2</v>
      </c>
      <c r="AD309" s="2" t="s">
        <v>598</v>
      </c>
      <c r="AE309" s="2">
        <v>31.3</v>
      </c>
      <c r="AF309" s="2" t="s">
        <v>598</v>
      </c>
      <c r="AG309" s="2" t="s">
        <v>598</v>
      </c>
      <c r="AJ309" s="20">
        <f t="shared" si="20"/>
        <v>70.099999999999994</v>
      </c>
      <c r="AK309" s="20"/>
      <c r="AL309" s="20">
        <f t="shared" si="21"/>
        <v>55.27</v>
      </c>
      <c r="AM309" s="20">
        <f t="shared" si="22"/>
        <v>7.44</v>
      </c>
      <c r="AN309" s="92">
        <f t="shared" si="23"/>
        <v>0.89457917261055642</v>
      </c>
      <c r="AQ309" s="2">
        <f t="shared" si="24"/>
        <v>70.099999999999994</v>
      </c>
    </row>
    <row r="310" spans="1:43" ht="15" customHeight="1" x14ac:dyDescent="0.25">
      <c r="A310" s="2" t="s">
        <v>438</v>
      </c>
      <c r="B310" s="2" t="s">
        <v>439</v>
      </c>
      <c r="C310" s="2">
        <v>2014</v>
      </c>
      <c r="D310" s="2" t="s">
        <v>598</v>
      </c>
      <c r="E310" s="2" t="s">
        <v>598</v>
      </c>
      <c r="F310" s="2" t="s">
        <v>598</v>
      </c>
      <c r="G310" s="2" t="s">
        <v>598</v>
      </c>
      <c r="H310" s="2" t="s">
        <v>598</v>
      </c>
      <c r="I310" s="2" t="s">
        <v>598</v>
      </c>
      <c r="J310" s="2" t="s">
        <v>598</v>
      </c>
      <c r="K310" s="2" t="s">
        <v>598</v>
      </c>
      <c r="L310" s="2" t="s">
        <v>598</v>
      </c>
      <c r="M310" s="2" t="s">
        <v>598</v>
      </c>
      <c r="N310" s="2" t="s">
        <v>598</v>
      </c>
      <c r="O310" s="2" t="s">
        <v>598</v>
      </c>
      <c r="P310" s="2" t="s">
        <v>598</v>
      </c>
      <c r="Q310" s="2" t="s">
        <v>598</v>
      </c>
      <c r="R310" s="2" t="s">
        <v>598</v>
      </c>
      <c r="S310" s="2" t="s">
        <v>598</v>
      </c>
      <c r="T310" s="2" t="s">
        <v>598</v>
      </c>
      <c r="U310" s="2" t="s">
        <v>598</v>
      </c>
      <c r="V310" s="2" t="s">
        <v>598</v>
      </c>
      <c r="W310" s="2" t="s">
        <v>598</v>
      </c>
      <c r="X310" s="2" t="s">
        <v>598</v>
      </c>
      <c r="Y310" s="2" t="s">
        <v>598</v>
      </c>
      <c r="Z310" s="2" t="s">
        <v>598</v>
      </c>
      <c r="AA310" s="2" t="s">
        <v>598</v>
      </c>
      <c r="AB310" s="2" t="s">
        <v>598</v>
      </c>
      <c r="AC310" s="2" t="s">
        <v>598</v>
      </c>
      <c r="AD310" s="2" t="s">
        <v>598</v>
      </c>
      <c r="AE310" s="2" t="s">
        <v>598</v>
      </c>
      <c r="AF310" s="2" t="s">
        <v>598</v>
      </c>
      <c r="AG310" s="2" t="s">
        <v>598</v>
      </c>
      <c r="AJ310" s="20">
        <f t="shared" si="20"/>
        <v>0</v>
      </c>
      <c r="AK310" s="20"/>
      <c r="AL310" s="20">
        <f t="shared" si="21"/>
        <v>0</v>
      </c>
      <c r="AM310" s="20" t="str">
        <f t="shared" si="22"/>
        <v/>
      </c>
      <c r="AN310" s="92" t="str">
        <f t="shared" si="23"/>
        <v/>
      </c>
      <c r="AQ310" s="2">
        <f t="shared" si="24"/>
        <v>0</v>
      </c>
    </row>
    <row r="311" spans="1:43" ht="15" customHeight="1" x14ac:dyDescent="0.25">
      <c r="A311" s="2" t="s">
        <v>438</v>
      </c>
      <c r="B311" s="2" t="s">
        <v>440</v>
      </c>
      <c r="C311" s="2">
        <v>2014</v>
      </c>
      <c r="D311" s="2" t="s">
        <v>598</v>
      </c>
      <c r="E311" s="2" t="s">
        <v>598</v>
      </c>
      <c r="F311" s="2" t="s">
        <v>598</v>
      </c>
      <c r="G311" s="2" t="s">
        <v>598</v>
      </c>
      <c r="H311" s="2" t="s">
        <v>598</v>
      </c>
      <c r="I311" s="2" t="s">
        <v>598</v>
      </c>
      <c r="J311" s="2" t="s">
        <v>598</v>
      </c>
      <c r="K311" s="2" t="s">
        <v>598</v>
      </c>
      <c r="L311" s="2" t="s">
        <v>598</v>
      </c>
      <c r="M311" s="2" t="s">
        <v>598</v>
      </c>
      <c r="N311" s="2" t="s">
        <v>598</v>
      </c>
      <c r="O311" s="2" t="s">
        <v>598</v>
      </c>
      <c r="P311" s="2" t="s">
        <v>598</v>
      </c>
      <c r="Q311" s="2" t="s">
        <v>598</v>
      </c>
      <c r="R311" s="2" t="s">
        <v>598</v>
      </c>
      <c r="S311" s="2" t="s">
        <v>598</v>
      </c>
      <c r="T311" s="2" t="s">
        <v>598</v>
      </c>
      <c r="U311" s="2" t="s">
        <v>598</v>
      </c>
      <c r="V311" s="2" t="s">
        <v>598</v>
      </c>
      <c r="W311" s="2" t="s">
        <v>598</v>
      </c>
      <c r="X311" s="2" t="s">
        <v>598</v>
      </c>
      <c r="Y311" s="2" t="s">
        <v>598</v>
      </c>
      <c r="Z311" s="2" t="s">
        <v>598</v>
      </c>
      <c r="AA311" s="2" t="s">
        <v>598</v>
      </c>
      <c r="AB311" s="2" t="s">
        <v>598</v>
      </c>
      <c r="AC311" s="2" t="s">
        <v>598</v>
      </c>
      <c r="AD311" s="2" t="s">
        <v>598</v>
      </c>
      <c r="AE311" s="2" t="s">
        <v>598</v>
      </c>
      <c r="AF311" s="2" t="s">
        <v>598</v>
      </c>
      <c r="AG311" s="2" t="s">
        <v>598</v>
      </c>
      <c r="AJ311" s="20">
        <f t="shared" si="20"/>
        <v>0</v>
      </c>
      <c r="AK311" s="20"/>
      <c r="AL311" s="20">
        <f t="shared" si="21"/>
        <v>0</v>
      </c>
      <c r="AM311" s="20" t="str">
        <f t="shared" si="22"/>
        <v/>
      </c>
      <c r="AN311" s="92" t="str">
        <f t="shared" si="23"/>
        <v/>
      </c>
      <c r="AQ311" s="2">
        <f t="shared" si="24"/>
        <v>0</v>
      </c>
    </row>
    <row r="312" spans="1:43"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J312" s="20">
        <f t="shared" si="20"/>
        <v>0</v>
      </c>
      <c r="AK312" s="20"/>
      <c r="AL312" s="20">
        <f t="shared" si="21"/>
        <v>0</v>
      </c>
      <c r="AM312" s="20" t="str">
        <f t="shared" si="22"/>
        <v/>
      </c>
      <c r="AN312" s="92" t="str">
        <f t="shared" si="23"/>
        <v/>
      </c>
      <c r="AQ312" s="2">
        <f t="shared" si="24"/>
        <v>0</v>
      </c>
    </row>
    <row r="313" spans="1:43"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J313" s="20">
        <f t="shared" si="20"/>
        <v>0</v>
      </c>
      <c r="AK313" s="20"/>
      <c r="AL313" s="20">
        <f t="shared" si="21"/>
        <v>0</v>
      </c>
      <c r="AM313" s="20" t="str">
        <f t="shared" si="22"/>
        <v/>
      </c>
      <c r="AN313" s="92" t="str">
        <f t="shared" si="23"/>
        <v/>
      </c>
      <c r="AQ313" s="2">
        <f t="shared" si="24"/>
        <v>0</v>
      </c>
    </row>
    <row r="314" spans="1:43" ht="15" customHeight="1" x14ac:dyDescent="0.25">
      <c r="A314" s="2" t="s">
        <v>443</v>
      </c>
      <c r="B314" s="2" t="s">
        <v>444</v>
      </c>
      <c r="C314" s="2">
        <v>2014</v>
      </c>
      <c r="D314" s="2">
        <v>83.1</v>
      </c>
      <c r="E314" s="2">
        <v>9.4</v>
      </c>
      <c r="F314" s="2" t="s">
        <v>598</v>
      </c>
      <c r="G314" s="2" t="s">
        <v>598</v>
      </c>
      <c r="H314" s="2" t="s">
        <v>598</v>
      </c>
      <c r="I314" s="2">
        <v>115.7</v>
      </c>
      <c r="J314" s="2" t="s">
        <v>598</v>
      </c>
      <c r="K314" s="2" t="s">
        <v>598</v>
      </c>
      <c r="L314" s="2" t="s">
        <v>598</v>
      </c>
      <c r="M314" s="2" t="s">
        <v>598</v>
      </c>
      <c r="N314" s="2" t="s">
        <v>598</v>
      </c>
      <c r="O314" s="2" t="s">
        <v>598</v>
      </c>
      <c r="P314" s="2">
        <v>86</v>
      </c>
      <c r="Q314" s="2">
        <v>2</v>
      </c>
      <c r="R314" s="2">
        <v>10.199999999999999</v>
      </c>
      <c r="S314" s="2">
        <v>2</v>
      </c>
      <c r="T314" s="2" t="s">
        <v>598</v>
      </c>
      <c r="U314" s="2" t="s">
        <v>598</v>
      </c>
      <c r="V314" s="2" t="s">
        <v>598</v>
      </c>
      <c r="W314" s="2" t="s">
        <v>598</v>
      </c>
      <c r="X314" s="2" t="s">
        <v>598</v>
      </c>
      <c r="Y314" s="2" t="s">
        <v>598</v>
      </c>
      <c r="Z314" s="2" t="s">
        <v>598</v>
      </c>
      <c r="AA314" s="2" t="s">
        <v>598</v>
      </c>
      <c r="AB314" s="2" t="s">
        <v>598</v>
      </c>
      <c r="AC314" s="2" t="s">
        <v>598</v>
      </c>
      <c r="AD314" s="2" t="s">
        <v>598</v>
      </c>
      <c r="AE314" s="2" t="s">
        <v>598</v>
      </c>
      <c r="AF314" s="2" t="s">
        <v>598</v>
      </c>
      <c r="AG314" s="2">
        <v>15.5</v>
      </c>
      <c r="AJ314" s="20">
        <f t="shared" si="20"/>
        <v>115.7</v>
      </c>
      <c r="AK314" s="20"/>
      <c r="AL314" s="20">
        <f t="shared" si="21"/>
        <v>83.1</v>
      </c>
      <c r="AM314" s="20">
        <f t="shared" si="22"/>
        <v>9.4</v>
      </c>
      <c r="AN314" s="92">
        <f t="shared" si="23"/>
        <v>0.79948141745894552</v>
      </c>
      <c r="AQ314" s="2">
        <f t="shared" si="24"/>
        <v>100.2</v>
      </c>
    </row>
    <row r="315" spans="1:43" ht="15" customHeight="1" x14ac:dyDescent="0.25">
      <c r="A315" s="2" t="s">
        <v>445</v>
      </c>
      <c r="B315" s="2" t="s">
        <v>446</v>
      </c>
      <c r="C315" s="2">
        <v>2014</v>
      </c>
      <c r="D315" s="2" t="s">
        <v>598</v>
      </c>
      <c r="E315" s="2" t="s">
        <v>598</v>
      </c>
      <c r="F315" s="2" t="s">
        <v>598</v>
      </c>
      <c r="G315" s="2" t="s">
        <v>598</v>
      </c>
      <c r="H315" s="2" t="s">
        <v>598</v>
      </c>
      <c r="I315" s="2" t="s">
        <v>598</v>
      </c>
      <c r="J315" s="2" t="s">
        <v>598</v>
      </c>
      <c r="K315" s="2" t="s">
        <v>598</v>
      </c>
      <c r="L315" s="2" t="s">
        <v>598</v>
      </c>
      <c r="M315" s="2" t="s">
        <v>598</v>
      </c>
      <c r="N315" s="2" t="s">
        <v>598</v>
      </c>
      <c r="O315" s="2" t="s">
        <v>598</v>
      </c>
      <c r="P315" s="2" t="s">
        <v>598</v>
      </c>
      <c r="Q315" s="2" t="s">
        <v>598</v>
      </c>
      <c r="R315" s="2" t="s">
        <v>598</v>
      </c>
      <c r="S315" s="2" t="s">
        <v>598</v>
      </c>
      <c r="T315" s="2" t="s">
        <v>598</v>
      </c>
      <c r="U315" s="2" t="s">
        <v>598</v>
      </c>
      <c r="V315" s="2" t="s">
        <v>598</v>
      </c>
      <c r="W315" s="2" t="s">
        <v>598</v>
      </c>
      <c r="X315" s="2" t="s">
        <v>598</v>
      </c>
      <c r="Y315" s="2" t="s">
        <v>598</v>
      </c>
      <c r="Z315" s="2" t="s">
        <v>598</v>
      </c>
      <c r="AA315" s="2" t="s">
        <v>598</v>
      </c>
      <c r="AB315" s="2" t="s">
        <v>598</v>
      </c>
      <c r="AC315" s="2" t="s">
        <v>598</v>
      </c>
      <c r="AD315" s="2" t="s">
        <v>598</v>
      </c>
      <c r="AE315" s="2" t="s">
        <v>598</v>
      </c>
      <c r="AF315" s="2" t="s">
        <v>598</v>
      </c>
      <c r="AG315" s="2" t="s">
        <v>598</v>
      </c>
      <c r="AJ315" s="20">
        <f t="shared" si="20"/>
        <v>0</v>
      </c>
      <c r="AK315" s="20"/>
      <c r="AL315" s="20">
        <f t="shared" si="21"/>
        <v>0</v>
      </c>
      <c r="AM315" s="20" t="str">
        <f t="shared" si="22"/>
        <v/>
      </c>
      <c r="AN315" s="92" t="str">
        <f t="shared" si="23"/>
        <v/>
      </c>
      <c r="AQ315" s="2">
        <f t="shared" si="24"/>
        <v>0</v>
      </c>
    </row>
    <row r="316" spans="1:43" ht="15" customHeight="1" x14ac:dyDescent="0.25">
      <c r="A316" s="2" t="s">
        <v>447</v>
      </c>
      <c r="B316" s="2" t="s">
        <v>448</v>
      </c>
      <c r="C316" s="2">
        <v>2014</v>
      </c>
      <c r="D316" s="2">
        <v>101.6</v>
      </c>
      <c r="E316" s="2">
        <v>21</v>
      </c>
      <c r="F316" s="2" t="s">
        <v>598</v>
      </c>
      <c r="G316" s="2" t="s">
        <v>598</v>
      </c>
      <c r="H316" s="2" t="s">
        <v>598</v>
      </c>
      <c r="I316" s="2">
        <v>170.7</v>
      </c>
      <c r="J316" s="2" t="s">
        <v>598</v>
      </c>
      <c r="K316" s="2" t="s">
        <v>598</v>
      </c>
      <c r="L316" s="2" t="s">
        <v>598</v>
      </c>
      <c r="M316" s="2" t="s">
        <v>598</v>
      </c>
      <c r="N316" s="2" t="s">
        <v>598</v>
      </c>
      <c r="O316" s="2" t="s">
        <v>598</v>
      </c>
      <c r="P316" s="2">
        <v>145.9</v>
      </c>
      <c r="Q316" s="2" t="s">
        <v>598</v>
      </c>
      <c r="R316" s="2" t="s">
        <v>598</v>
      </c>
      <c r="S316" s="2" t="s">
        <v>598</v>
      </c>
      <c r="T316" s="2" t="s">
        <v>598</v>
      </c>
      <c r="U316" s="2" t="s">
        <v>598</v>
      </c>
      <c r="V316" s="2" t="s">
        <v>8</v>
      </c>
      <c r="W316" s="2" t="s">
        <v>598</v>
      </c>
      <c r="X316" s="2" t="s">
        <v>598</v>
      </c>
      <c r="Y316" s="2" t="s">
        <v>598</v>
      </c>
      <c r="Z316" s="2" t="s">
        <v>598</v>
      </c>
      <c r="AA316" s="2" t="s">
        <v>598</v>
      </c>
      <c r="AB316" s="2" t="s">
        <v>598</v>
      </c>
      <c r="AC316" s="2" t="s">
        <v>598</v>
      </c>
      <c r="AD316" s="2" t="s">
        <v>598</v>
      </c>
      <c r="AE316" s="2" t="s">
        <v>598</v>
      </c>
      <c r="AF316" s="2" t="s">
        <v>598</v>
      </c>
      <c r="AG316" s="2">
        <v>24.8</v>
      </c>
      <c r="AJ316" s="20">
        <f t="shared" si="20"/>
        <v>170.70000000000002</v>
      </c>
      <c r="AK316" s="20"/>
      <c r="AL316" s="20">
        <f t="shared" si="21"/>
        <v>101.6</v>
      </c>
      <c r="AM316" s="20">
        <f t="shared" si="22"/>
        <v>21</v>
      </c>
      <c r="AN316" s="92">
        <f t="shared" si="23"/>
        <v>0.71821909783245452</v>
      </c>
      <c r="AQ316" s="2">
        <f t="shared" si="24"/>
        <v>145.9</v>
      </c>
    </row>
    <row r="317" spans="1:43"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J317" s="20">
        <f t="shared" si="20"/>
        <v>0</v>
      </c>
      <c r="AK317" s="20"/>
      <c r="AL317" s="20">
        <f t="shared" si="21"/>
        <v>0</v>
      </c>
      <c r="AM317" s="20" t="str">
        <f t="shared" si="22"/>
        <v/>
      </c>
      <c r="AN317" s="92" t="str">
        <f t="shared" si="23"/>
        <v/>
      </c>
      <c r="AQ317" s="2">
        <f t="shared" si="24"/>
        <v>0</v>
      </c>
    </row>
    <row r="318" spans="1:43" ht="15" customHeight="1" x14ac:dyDescent="0.25">
      <c r="A318" s="2" t="s">
        <v>449</v>
      </c>
      <c r="B318" s="2" t="s">
        <v>450</v>
      </c>
      <c r="C318" s="2">
        <v>2014</v>
      </c>
      <c r="D318" s="2" t="s">
        <v>598</v>
      </c>
      <c r="E318" s="2" t="s">
        <v>598</v>
      </c>
      <c r="F318" s="2" t="s">
        <v>598</v>
      </c>
      <c r="G318" s="2" t="s">
        <v>598</v>
      </c>
      <c r="H318" s="2" t="s">
        <v>598</v>
      </c>
      <c r="I318" s="2" t="s">
        <v>598</v>
      </c>
      <c r="J318" s="2" t="s">
        <v>598</v>
      </c>
      <c r="K318" s="2" t="s">
        <v>598</v>
      </c>
      <c r="L318" s="2" t="s">
        <v>598</v>
      </c>
      <c r="M318" s="2" t="s">
        <v>598</v>
      </c>
      <c r="N318" s="2" t="s">
        <v>598</v>
      </c>
      <c r="O318" s="2" t="s">
        <v>598</v>
      </c>
      <c r="P318" s="2" t="s">
        <v>598</v>
      </c>
      <c r="Q318" s="2" t="s">
        <v>598</v>
      </c>
      <c r="R318" s="2" t="s">
        <v>598</v>
      </c>
      <c r="S318" s="2" t="s">
        <v>598</v>
      </c>
      <c r="T318" s="2" t="s">
        <v>598</v>
      </c>
      <c r="U318" s="2" t="s">
        <v>598</v>
      </c>
      <c r="V318" s="2" t="s">
        <v>598</v>
      </c>
      <c r="W318" s="2" t="s">
        <v>598</v>
      </c>
      <c r="X318" s="2" t="s">
        <v>598</v>
      </c>
      <c r="Y318" s="2" t="s">
        <v>598</v>
      </c>
      <c r="Z318" s="2" t="s">
        <v>598</v>
      </c>
      <c r="AA318" s="2" t="s">
        <v>598</v>
      </c>
      <c r="AB318" s="2" t="s">
        <v>598</v>
      </c>
      <c r="AC318" s="2" t="s">
        <v>598</v>
      </c>
      <c r="AD318" s="2" t="s">
        <v>598</v>
      </c>
      <c r="AE318" s="2" t="s">
        <v>598</v>
      </c>
      <c r="AF318" s="2" t="s">
        <v>598</v>
      </c>
      <c r="AG318" s="2" t="s">
        <v>598</v>
      </c>
      <c r="AJ318" s="20">
        <f t="shared" si="20"/>
        <v>0</v>
      </c>
      <c r="AK318" s="20"/>
      <c r="AL318" s="20">
        <f t="shared" si="21"/>
        <v>0</v>
      </c>
      <c r="AM318" s="20" t="str">
        <f t="shared" si="22"/>
        <v/>
      </c>
      <c r="AN318" s="92" t="str">
        <f t="shared" si="23"/>
        <v/>
      </c>
      <c r="AQ318" s="2">
        <f t="shared" si="24"/>
        <v>0</v>
      </c>
    </row>
    <row r="319" spans="1:43" ht="15" customHeight="1" x14ac:dyDescent="0.25">
      <c r="A319" s="2" t="s">
        <v>449</v>
      </c>
      <c r="B319" s="2" t="s">
        <v>451</v>
      </c>
      <c r="C319" s="2">
        <v>2014</v>
      </c>
      <c r="D319" s="2" t="s">
        <v>598</v>
      </c>
      <c r="E319" s="2" t="s">
        <v>598</v>
      </c>
      <c r="F319" s="2" t="s">
        <v>598</v>
      </c>
      <c r="G319" s="2" t="s">
        <v>598</v>
      </c>
      <c r="H319" s="2" t="s">
        <v>598</v>
      </c>
      <c r="I319" s="2" t="s">
        <v>598</v>
      </c>
      <c r="J319" s="2" t="s">
        <v>598</v>
      </c>
      <c r="K319" s="2" t="s">
        <v>598</v>
      </c>
      <c r="L319" s="2" t="s">
        <v>598</v>
      </c>
      <c r="M319" s="2" t="s">
        <v>598</v>
      </c>
      <c r="N319" s="2" t="s">
        <v>598</v>
      </c>
      <c r="O319" s="2" t="s">
        <v>598</v>
      </c>
      <c r="P319" s="2" t="s">
        <v>598</v>
      </c>
      <c r="Q319" s="2" t="s">
        <v>598</v>
      </c>
      <c r="R319" s="2" t="s">
        <v>598</v>
      </c>
      <c r="S319" s="2" t="s">
        <v>598</v>
      </c>
      <c r="T319" s="2" t="s">
        <v>598</v>
      </c>
      <c r="U319" s="2" t="s">
        <v>598</v>
      </c>
      <c r="V319" s="2" t="s">
        <v>598</v>
      </c>
      <c r="W319" s="2" t="s">
        <v>598</v>
      </c>
      <c r="X319" s="2" t="s">
        <v>598</v>
      </c>
      <c r="Y319" s="2" t="s">
        <v>598</v>
      </c>
      <c r="Z319" s="2" t="s">
        <v>598</v>
      </c>
      <c r="AA319" s="2" t="s">
        <v>598</v>
      </c>
      <c r="AB319" s="2" t="s">
        <v>598</v>
      </c>
      <c r="AC319" s="2" t="s">
        <v>598</v>
      </c>
      <c r="AD319" s="2" t="s">
        <v>598</v>
      </c>
      <c r="AE319" s="2" t="s">
        <v>598</v>
      </c>
      <c r="AF319" s="2" t="s">
        <v>598</v>
      </c>
      <c r="AG319" s="2" t="s">
        <v>598</v>
      </c>
      <c r="AJ319" s="20">
        <f t="shared" si="20"/>
        <v>0</v>
      </c>
      <c r="AK319" s="20"/>
      <c r="AL319" s="20">
        <f t="shared" si="21"/>
        <v>0</v>
      </c>
      <c r="AM319" s="20" t="str">
        <f t="shared" si="22"/>
        <v/>
      </c>
      <c r="AN319" s="92" t="str">
        <f t="shared" si="23"/>
        <v/>
      </c>
      <c r="AQ319" s="2">
        <f t="shared" si="24"/>
        <v>0</v>
      </c>
    </row>
    <row r="320" spans="1:43" ht="15" customHeight="1" x14ac:dyDescent="0.25">
      <c r="A320" s="2" t="s">
        <v>449</v>
      </c>
      <c r="B320" s="2" t="s">
        <v>452</v>
      </c>
      <c r="C320" s="2">
        <v>2014</v>
      </c>
      <c r="D320" s="2">
        <v>164.44300000000001</v>
      </c>
      <c r="E320" s="2">
        <v>59.01</v>
      </c>
      <c r="F320" s="2" t="s">
        <v>598</v>
      </c>
      <c r="G320" s="2" t="s">
        <v>598</v>
      </c>
      <c r="H320" s="2" t="s">
        <v>598</v>
      </c>
      <c r="I320" s="2">
        <v>374.00799999999998</v>
      </c>
      <c r="J320" s="2" t="s">
        <v>598</v>
      </c>
      <c r="K320" s="2" t="s">
        <v>598</v>
      </c>
      <c r="L320" s="2" t="s">
        <v>598</v>
      </c>
      <c r="M320" s="2" t="s">
        <v>598</v>
      </c>
      <c r="N320" s="2" t="s">
        <v>598</v>
      </c>
      <c r="O320" s="2" t="s">
        <v>598</v>
      </c>
      <c r="P320" s="2" t="s">
        <v>598</v>
      </c>
      <c r="Q320" s="2" t="s">
        <v>598</v>
      </c>
      <c r="R320" s="2" t="s">
        <v>598</v>
      </c>
      <c r="S320" s="2" t="s">
        <v>598</v>
      </c>
      <c r="T320" s="2" t="s">
        <v>598</v>
      </c>
      <c r="U320" s="2" t="s">
        <v>598</v>
      </c>
      <c r="V320" s="2" t="s">
        <v>598</v>
      </c>
      <c r="W320" s="2" t="s">
        <v>598</v>
      </c>
      <c r="X320" s="2" t="s">
        <v>598</v>
      </c>
      <c r="Y320" s="2" t="s">
        <v>598</v>
      </c>
      <c r="Z320" s="2">
        <v>14.5</v>
      </c>
      <c r="AA320" s="2" t="s">
        <v>598</v>
      </c>
      <c r="AB320" s="2" t="s">
        <v>598</v>
      </c>
      <c r="AC320" s="2">
        <v>1.97</v>
      </c>
      <c r="AD320" s="2" t="s">
        <v>598</v>
      </c>
      <c r="AE320" s="2">
        <v>324.93799999999999</v>
      </c>
      <c r="AF320" s="2" t="s">
        <v>598</v>
      </c>
      <c r="AG320" s="2">
        <v>32.6</v>
      </c>
      <c r="AJ320" s="20">
        <f t="shared" si="20"/>
        <v>374.00800000000004</v>
      </c>
      <c r="AK320" s="20"/>
      <c r="AL320" s="20">
        <f t="shared" si="21"/>
        <v>164.44300000000001</v>
      </c>
      <c r="AM320" s="20">
        <f t="shared" si="22"/>
        <v>59.01</v>
      </c>
      <c r="AN320" s="92">
        <f t="shared" si="23"/>
        <v>0.59745513464952615</v>
      </c>
      <c r="AQ320" s="2">
        <f t="shared" si="24"/>
        <v>341.40800000000002</v>
      </c>
    </row>
    <row r="321" spans="1:43" ht="15" customHeight="1" x14ac:dyDescent="0.25">
      <c r="A321" s="2" t="s">
        <v>453</v>
      </c>
      <c r="B321" s="2" t="s">
        <v>454</v>
      </c>
      <c r="C321" s="2">
        <v>2014</v>
      </c>
      <c r="D321" s="2" t="s">
        <v>598</v>
      </c>
      <c r="E321" s="2" t="s">
        <v>598</v>
      </c>
      <c r="F321" s="2" t="s">
        <v>598</v>
      </c>
      <c r="G321" s="2" t="s">
        <v>598</v>
      </c>
      <c r="H321" s="2" t="s">
        <v>598</v>
      </c>
      <c r="I321" s="2" t="s">
        <v>598</v>
      </c>
      <c r="J321" s="2" t="s">
        <v>598</v>
      </c>
      <c r="K321" s="2" t="s">
        <v>598</v>
      </c>
      <c r="L321" s="2" t="s">
        <v>598</v>
      </c>
      <c r="M321" s="2" t="s">
        <v>598</v>
      </c>
      <c r="N321" s="2" t="s">
        <v>598</v>
      </c>
      <c r="O321" s="2" t="s">
        <v>598</v>
      </c>
      <c r="P321" s="2" t="s">
        <v>598</v>
      </c>
      <c r="Q321" s="2" t="s">
        <v>598</v>
      </c>
      <c r="R321" s="2" t="s">
        <v>598</v>
      </c>
      <c r="S321" s="2" t="s">
        <v>598</v>
      </c>
      <c r="T321" s="2" t="s">
        <v>598</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J321" s="20">
        <f t="shared" si="20"/>
        <v>0</v>
      </c>
      <c r="AK321" s="20"/>
      <c r="AL321" s="20">
        <f t="shared" si="21"/>
        <v>0</v>
      </c>
      <c r="AM321" s="20" t="str">
        <f t="shared" si="22"/>
        <v/>
      </c>
      <c r="AN321" s="92" t="str">
        <f t="shared" si="23"/>
        <v/>
      </c>
      <c r="AQ321" s="2">
        <f t="shared" si="24"/>
        <v>0</v>
      </c>
    </row>
    <row r="322" spans="1:43" ht="15" customHeight="1" x14ac:dyDescent="0.25">
      <c r="A322" s="2" t="s">
        <v>453</v>
      </c>
      <c r="B322" s="2" t="s">
        <v>455</v>
      </c>
      <c r="C322" s="2">
        <v>2014</v>
      </c>
      <c r="D322" s="2" t="s">
        <v>598</v>
      </c>
      <c r="E322" s="2" t="s">
        <v>598</v>
      </c>
      <c r="F322" s="2" t="s">
        <v>598</v>
      </c>
      <c r="G322" s="2" t="s">
        <v>598</v>
      </c>
      <c r="H322" s="2" t="s">
        <v>598</v>
      </c>
      <c r="I322" s="2" t="s">
        <v>598</v>
      </c>
      <c r="J322" s="2" t="s">
        <v>598</v>
      </c>
      <c r="K322" s="2" t="s">
        <v>598</v>
      </c>
      <c r="L322" s="2" t="s">
        <v>598</v>
      </c>
      <c r="M322" s="2" t="s">
        <v>598</v>
      </c>
      <c r="N322" s="2" t="s">
        <v>598</v>
      </c>
      <c r="O322" s="2" t="s">
        <v>598</v>
      </c>
      <c r="P322" s="2" t="s">
        <v>598</v>
      </c>
      <c r="Q322" s="2" t="s">
        <v>598</v>
      </c>
      <c r="R322" s="2" t="s">
        <v>598</v>
      </c>
      <c r="S322" s="2" t="s">
        <v>598</v>
      </c>
      <c r="T322" s="2" t="s">
        <v>598</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J322" s="20">
        <f t="shared" si="20"/>
        <v>0</v>
      </c>
      <c r="AK322" s="20"/>
      <c r="AL322" s="20">
        <f t="shared" si="21"/>
        <v>0</v>
      </c>
      <c r="AM322" s="20" t="str">
        <f t="shared" si="22"/>
        <v/>
      </c>
      <c r="AN322" s="92" t="str">
        <f t="shared" si="23"/>
        <v/>
      </c>
      <c r="AQ322" s="2">
        <f t="shared" si="24"/>
        <v>0</v>
      </c>
    </row>
    <row r="323" spans="1:43" ht="15" customHeight="1" x14ac:dyDescent="0.25">
      <c r="A323" s="2" t="s">
        <v>453</v>
      </c>
      <c r="B323" s="2" t="s">
        <v>456</v>
      </c>
      <c r="C323" s="2">
        <v>2014</v>
      </c>
      <c r="D323" s="2" t="s">
        <v>598</v>
      </c>
      <c r="E323" s="2" t="s">
        <v>598</v>
      </c>
      <c r="F323" s="2" t="s">
        <v>598</v>
      </c>
      <c r="G323" s="2" t="s">
        <v>598</v>
      </c>
      <c r="H323" s="2" t="s">
        <v>598</v>
      </c>
      <c r="I323" s="2" t="s">
        <v>598</v>
      </c>
      <c r="J323" s="2" t="s">
        <v>598</v>
      </c>
      <c r="K323" s="2" t="s">
        <v>598</v>
      </c>
      <c r="L323" s="2" t="s">
        <v>598</v>
      </c>
      <c r="M323" s="2" t="s">
        <v>598</v>
      </c>
      <c r="N323" s="2" t="s">
        <v>598</v>
      </c>
      <c r="O323" s="2" t="s">
        <v>598</v>
      </c>
      <c r="P323" s="2" t="s">
        <v>598</v>
      </c>
      <c r="Q323" s="2" t="s">
        <v>598</v>
      </c>
      <c r="R323" s="2" t="s">
        <v>598</v>
      </c>
      <c r="S323" s="2" t="s">
        <v>598</v>
      </c>
      <c r="T323" s="2" t="s">
        <v>598</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J323" s="20">
        <f t="shared" ref="AJ323:AJ386" si="25">SUMPRODUCT(J323:AG323)</f>
        <v>0</v>
      </c>
      <c r="AK323" s="20"/>
      <c r="AL323" s="20">
        <f t="shared" ref="AL323:AL386" si="26">IFERROR(D323/1,0)</f>
        <v>0</v>
      </c>
      <c r="AM323" s="20" t="str">
        <f t="shared" ref="AM323:AM386" si="27">IFERROR(E323/1,"")</f>
        <v/>
      </c>
      <c r="AN323" s="92" t="str">
        <f t="shared" ref="AN323:AN386" si="28">IFERROR((AL323+AM323)/AJ323,"")</f>
        <v/>
      </c>
      <c r="AQ323" s="2">
        <f t="shared" ref="AQ323:AQ386" si="29">AJ323-IFERROR(AG323/1,0)</f>
        <v>0</v>
      </c>
    </row>
    <row r="324" spans="1:43" ht="15" customHeight="1" x14ac:dyDescent="0.25">
      <c r="A324" s="2" t="s">
        <v>457</v>
      </c>
      <c r="B324" s="2" t="s">
        <v>458</v>
      </c>
      <c r="C324" s="2">
        <v>2014</v>
      </c>
      <c r="D324" s="2" t="s">
        <v>598</v>
      </c>
      <c r="E324" s="2" t="s">
        <v>598</v>
      </c>
      <c r="F324" s="2" t="s">
        <v>598</v>
      </c>
      <c r="G324" s="2" t="s">
        <v>598</v>
      </c>
      <c r="H324" s="2" t="s">
        <v>598</v>
      </c>
      <c r="I324" s="2" t="s">
        <v>598</v>
      </c>
      <c r="J324" s="2" t="s">
        <v>598</v>
      </c>
      <c r="K324" s="2" t="s">
        <v>598</v>
      </c>
      <c r="L324" s="2" t="s">
        <v>598</v>
      </c>
      <c r="M324" s="2" t="s">
        <v>598</v>
      </c>
      <c r="N324" s="2" t="s">
        <v>598</v>
      </c>
      <c r="O324" s="2" t="s">
        <v>598</v>
      </c>
      <c r="P324" s="2" t="s">
        <v>598</v>
      </c>
      <c r="Q324" s="2" t="s">
        <v>598</v>
      </c>
      <c r="R324" s="2" t="s">
        <v>598</v>
      </c>
      <c r="S324" s="2" t="s">
        <v>598</v>
      </c>
      <c r="T324" s="2" t="s">
        <v>598</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J324" s="20">
        <f t="shared" si="25"/>
        <v>0</v>
      </c>
      <c r="AK324" s="20"/>
      <c r="AL324" s="20">
        <f t="shared" si="26"/>
        <v>0</v>
      </c>
      <c r="AM324" s="20" t="str">
        <f t="shared" si="27"/>
        <v/>
      </c>
      <c r="AN324" s="92" t="str">
        <f t="shared" si="28"/>
        <v/>
      </c>
      <c r="AQ324" s="2">
        <f t="shared" si="29"/>
        <v>0</v>
      </c>
    </row>
    <row r="325" spans="1:43" ht="15" customHeight="1" x14ac:dyDescent="0.25">
      <c r="A325" s="2" t="s">
        <v>457</v>
      </c>
      <c r="B325" s="2" t="s">
        <v>459</v>
      </c>
      <c r="C325" s="2">
        <v>2014</v>
      </c>
      <c r="D325" s="2" t="s">
        <v>598</v>
      </c>
      <c r="E325" s="2" t="s">
        <v>598</v>
      </c>
      <c r="F325" s="2" t="s">
        <v>598</v>
      </c>
      <c r="G325" s="2" t="s">
        <v>598</v>
      </c>
      <c r="H325" s="2" t="s">
        <v>598</v>
      </c>
      <c r="I325" s="2" t="s">
        <v>598</v>
      </c>
      <c r="J325" s="2" t="s">
        <v>598</v>
      </c>
      <c r="K325" s="2" t="s">
        <v>598</v>
      </c>
      <c r="L325" s="2" t="s">
        <v>598</v>
      </c>
      <c r="M325" s="2" t="s">
        <v>598</v>
      </c>
      <c r="N325" s="2" t="s">
        <v>598</v>
      </c>
      <c r="O325" s="2" t="s">
        <v>598</v>
      </c>
      <c r="P325" s="2" t="s">
        <v>598</v>
      </c>
      <c r="Q325" s="2" t="s">
        <v>598</v>
      </c>
      <c r="R325" s="2" t="s">
        <v>598</v>
      </c>
      <c r="S325" s="2" t="s">
        <v>598</v>
      </c>
      <c r="T325" s="2" t="s">
        <v>598</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J325" s="20">
        <f t="shared" si="25"/>
        <v>0</v>
      </c>
      <c r="AK325" s="20"/>
      <c r="AL325" s="20">
        <f t="shared" si="26"/>
        <v>0</v>
      </c>
      <c r="AM325" s="20" t="str">
        <f t="shared" si="27"/>
        <v/>
      </c>
      <c r="AN325" s="92" t="str">
        <f t="shared" si="28"/>
        <v/>
      </c>
      <c r="AQ325" s="2">
        <f t="shared" si="29"/>
        <v>0</v>
      </c>
    </row>
    <row r="326" spans="1:43" ht="15" customHeight="1" x14ac:dyDescent="0.25">
      <c r="A326" s="2" t="s">
        <v>457</v>
      </c>
      <c r="B326" s="2" t="s">
        <v>460</v>
      </c>
      <c r="C326" s="2">
        <v>2014</v>
      </c>
      <c r="D326" s="2" t="s">
        <v>598</v>
      </c>
      <c r="E326" s="2" t="s">
        <v>598</v>
      </c>
      <c r="F326" s="2" t="s">
        <v>598</v>
      </c>
      <c r="G326" s="2" t="s">
        <v>598</v>
      </c>
      <c r="H326" s="2" t="s">
        <v>598</v>
      </c>
      <c r="I326" s="2" t="s">
        <v>598</v>
      </c>
      <c r="J326" s="2" t="s">
        <v>598</v>
      </c>
      <c r="K326" s="2" t="s">
        <v>598</v>
      </c>
      <c r="L326" s="2" t="s">
        <v>598</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J326" s="20">
        <f t="shared" si="25"/>
        <v>0</v>
      </c>
      <c r="AK326" s="20"/>
      <c r="AL326" s="20">
        <f t="shared" si="26"/>
        <v>0</v>
      </c>
      <c r="AM326" s="20" t="str">
        <f t="shared" si="27"/>
        <v/>
      </c>
      <c r="AN326" s="92" t="str">
        <f t="shared" si="28"/>
        <v/>
      </c>
      <c r="AQ326" s="2">
        <f t="shared" si="29"/>
        <v>0</v>
      </c>
    </row>
    <row r="327" spans="1:43" ht="15" customHeight="1" x14ac:dyDescent="0.25">
      <c r="A327" s="2" t="s">
        <v>457</v>
      </c>
      <c r="B327" s="2" t="s">
        <v>461</v>
      </c>
      <c r="C327" s="2">
        <v>2014</v>
      </c>
      <c r="D327" s="2">
        <v>623.20000000000005</v>
      </c>
      <c r="E327" s="2">
        <v>220</v>
      </c>
      <c r="F327" s="2" t="s">
        <v>598</v>
      </c>
      <c r="G327" s="2" t="s">
        <v>598</v>
      </c>
      <c r="H327" s="2" t="s">
        <v>598</v>
      </c>
      <c r="I327" s="2">
        <v>1223.9490000000001</v>
      </c>
      <c r="J327" s="2" t="s">
        <v>598</v>
      </c>
      <c r="K327" s="2">
        <v>11.048999999999999</v>
      </c>
      <c r="L327" s="2" t="s">
        <v>598</v>
      </c>
      <c r="M327" s="2" t="s">
        <v>598</v>
      </c>
      <c r="N327" s="2" t="s">
        <v>598</v>
      </c>
      <c r="O327" s="2" t="s">
        <v>598</v>
      </c>
      <c r="P327" s="2">
        <v>121.9</v>
      </c>
      <c r="Q327" s="2">
        <v>166.5</v>
      </c>
      <c r="R327" s="2">
        <v>64.099999999999994</v>
      </c>
      <c r="S327" s="2">
        <v>72.900000000000006</v>
      </c>
      <c r="T327" s="2" t="s">
        <v>598</v>
      </c>
      <c r="U327" s="2">
        <v>65.5</v>
      </c>
      <c r="V327" s="2" t="s">
        <v>598</v>
      </c>
      <c r="W327" s="2" t="s">
        <v>598</v>
      </c>
      <c r="X327" s="2">
        <v>0.6</v>
      </c>
      <c r="Y327" s="2" t="s">
        <v>598</v>
      </c>
      <c r="Z327" s="2">
        <v>10.1</v>
      </c>
      <c r="AA327" s="2" t="s">
        <v>598</v>
      </c>
      <c r="AB327" s="2" t="s">
        <v>598</v>
      </c>
      <c r="AC327" s="2" t="s">
        <v>598</v>
      </c>
      <c r="AD327" s="2">
        <v>39.1</v>
      </c>
      <c r="AE327" s="2">
        <v>477.8</v>
      </c>
      <c r="AF327" s="2" t="s">
        <v>598</v>
      </c>
      <c r="AG327" s="2">
        <v>194.4</v>
      </c>
      <c r="AJ327" s="20">
        <f t="shared" si="25"/>
        <v>1223.9490000000001</v>
      </c>
      <c r="AK327" s="20"/>
      <c r="AL327" s="20">
        <f t="shared" si="26"/>
        <v>623.20000000000005</v>
      </c>
      <c r="AM327" s="20">
        <f t="shared" si="27"/>
        <v>220</v>
      </c>
      <c r="AN327" s="92">
        <f t="shared" si="28"/>
        <v>0.68891759378863004</v>
      </c>
      <c r="AQ327" s="2">
        <f t="shared" si="29"/>
        <v>1029.549</v>
      </c>
    </row>
    <row r="328" spans="1:43"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J328" s="20">
        <f t="shared" si="25"/>
        <v>0</v>
      </c>
      <c r="AK328" s="20"/>
      <c r="AL328" s="20">
        <f t="shared" si="26"/>
        <v>0</v>
      </c>
      <c r="AM328" s="20" t="str">
        <f t="shared" si="27"/>
        <v/>
      </c>
      <c r="AN328" s="92" t="str">
        <f t="shared" si="28"/>
        <v/>
      </c>
      <c r="AQ328" s="2">
        <f t="shared" si="29"/>
        <v>0</v>
      </c>
    </row>
    <row r="329" spans="1:43"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J329" s="20">
        <f t="shared" si="25"/>
        <v>0</v>
      </c>
      <c r="AK329" s="20"/>
      <c r="AL329" s="20">
        <f t="shared" si="26"/>
        <v>0</v>
      </c>
      <c r="AM329" s="20" t="str">
        <f t="shared" si="27"/>
        <v/>
      </c>
      <c r="AN329" s="92" t="str">
        <f t="shared" si="28"/>
        <v/>
      </c>
      <c r="AQ329" s="2">
        <f t="shared" si="29"/>
        <v>0</v>
      </c>
    </row>
    <row r="330" spans="1:43" ht="15" customHeight="1" x14ac:dyDescent="0.25">
      <c r="A330" s="2" t="s">
        <v>465</v>
      </c>
      <c r="B330" s="2" t="s">
        <v>466</v>
      </c>
      <c r="C330" s="2">
        <v>2014</v>
      </c>
      <c r="D330" s="2" t="s">
        <v>598</v>
      </c>
      <c r="E330" s="2" t="s">
        <v>598</v>
      </c>
      <c r="F330" s="2" t="s">
        <v>598</v>
      </c>
      <c r="G330" s="2" t="s">
        <v>598</v>
      </c>
      <c r="H330" s="2" t="s">
        <v>598</v>
      </c>
      <c r="I330" s="2" t="s">
        <v>598</v>
      </c>
      <c r="J330" s="2" t="s">
        <v>598</v>
      </c>
      <c r="K330" s="2" t="s">
        <v>598</v>
      </c>
      <c r="L330" s="2" t="s">
        <v>598</v>
      </c>
      <c r="M330" s="2" t="s">
        <v>598</v>
      </c>
      <c r="N330" s="2" t="s">
        <v>598</v>
      </c>
      <c r="O330" s="2" t="s">
        <v>598</v>
      </c>
      <c r="P330" s="2" t="s">
        <v>598</v>
      </c>
      <c r="Q330" s="2" t="s">
        <v>598</v>
      </c>
      <c r="R330" s="2" t="s">
        <v>598</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J330" s="20">
        <f t="shared" si="25"/>
        <v>0</v>
      </c>
      <c r="AK330" s="20"/>
      <c r="AL330" s="20">
        <f t="shared" si="26"/>
        <v>0</v>
      </c>
      <c r="AM330" s="20" t="str">
        <f t="shared" si="27"/>
        <v/>
      </c>
      <c r="AN330" s="92" t="str">
        <f t="shared" si="28"/>
        <v/>
      </c>
      <c r="AQ330" s="2">
        <f t="shared" si="29"/>
        <v>0</v>
      </c>
    </row>
    <row r="331" spans="1:43" ht="15" customHeight="1" x14ac:dyDescent="0.25">
      <c r="A331" s="2" t="s">
        <v>467</v>
      </c>
      <c r="B331" s="2" t="s">
        <v>468</v>
      </c>
      <c r="C331" s="2">
        <v>2014</v>
      </c>
      <c r="D331" s="2" t="s">
        <v>598</v>
      </c>
      <c r="E331" s="2" t="s">
        <v>598</v>
      </c>
      <c r="F331" s="2" t="s">
        <v>598</v>
      </c>
      <c r="G331" s="2" t="s">
        <v>598</v>
      </c>
      <c r="H331" s="2" t="s">
        <v>598</v>
      </c>
      <c r="I331" s="2" t="s">
        <v>598</v>
      </c>
      <c r="J331" s="2" t="s">
        <v>598</v>
      </c>
      <c r="K331" s="2" t="s">
        <v>598</v>
      </c>
      <c r="L331" s="2" t="s">
        <v>598</v>
      </c>
      <c r="M331" s="2" t="s">
        <v>598</v>
      </c>
      <c r="N331" s="2" t="s">
        <v>598</v>
      </c>
      <c r="O331" s="2" t="s">
        <v>598</v>
      </c>
      <c r="P331" s="2" t="s">
        <v>598</v>
      </c>
      <c r="Q331" s="2" t="s">
        <v>598</v>
      </c>
      <c r="R331" s="2" t="s">
        <v>598</v>
      </c>
      <c r="S331" s="2" t="s">
        <v>598</v>
      </c>
      <c r="T331" s="2" t="s">
        <v>598</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J331" s="20">
        <f t="shared" si="25"/>
        <v>0</v>
      </c>
      <c r="AK331" s="20"/>
      <c r="AL331" s="20">
        <f t="shared" si="26"/>
        <v>0</v>
      </c>
      <c r="AM331" s="20" t="str">
        <f t="shared" si="27"/>
        <v/>
      </c>
      <c r="AN331" s="92" t="str">
        <f t="shared" si="28"/>
        <v/>
      </c>
      <c r="AQ331" s="2">
        <f t="shared" si="29"/>
        <v>0</v>
      </c>
    </row>
    <row r="332" spans="1:43" ht="15" customHeight="1" x14ac:dyDescent="0.25">
      <c r="A332" s="2" t="s">
        <v>467</v>
      </c>
      <c r="B332" s="2" t="s">
        <v>469</v>
      </c>
      <c r="C332" s="2">
        <v>2014</v>
      </c>
      <c r="D332" s="2" t="s">
        <v>598</v>
      </c>
      <c r="E332" s="2" t="s">
        <v>598</v>
      </c>
      <c r="F332" s="2" t="s">
        <v>598</v>
      </c>
      <c r="G332" s="2" t="s">
        <v>598</v>
      </c>
      <c r="H332" s="2" t="s">
        <v>598</v>
      </c>
      <c r="I332" s="2" t="s">
        <v>598</v>
      </c>
      <c r="J332" s="2" t="s">
        <v>598</v>
      </c>
      <c r="K332" s="2" t="s">
        <v>598</v>
      </c>
      <c r="L332" s="2" t="s">
        <v>598</v>
      </c>
      <c r="M332" s="2" t="s">
        <v>598</v>
      </c>
      <c r="N332" s="2" t="s">
        <v>598</v>
      </c>
      <c r="O332" s="2" t="s">
        <v>598</v>
      </c>
      <c r="P332" s="2" t="s">
        <v>598</v>
      </c>
      <c r="Q332" s="2" t="s">
        <v>598</v>
      </c>
      <c r="R332" s="2" t="s">
        <v>598</v>
      </c>
      <c r="S332" s="2" t="s">
        <v>598</v>
      </c>
      <c r="T332" s="2" t="s">
        <v>598</v>
      </c>
      <c r="U332" s="2" t="s">
        <v>598</v>
      </c>
      <c r="V332" s="2" t="s">
        <v>598</v>
      </c>
      <c r="W332" s="2" t="s">
        <v>598</v>
      </c>
      <c r="X332" s="2" t="s">
        <v>598</v>
      </c>
      <c r="Y332" s="2" t="s">
        <v>598</v>
      </c>
      <c r="Z332" s="2" t="s">
        <v>598</v>
      </c>
      <c r="AA332" s="2" t="s">
        <v>598</v>
      </c>
      <c r="AB332" s="2" t="s">
        <v>598</v>
      </c>
      <c r="AC332" s="2" t="s">
        <v>598</v>
      </c>
      <c r="AD332" s="2" t="s">
        <v>598</v>
      </c>
      <c r="AE332" s="2" t="s">
        <v>598</v>
      </c>
      <c r="AF332" s="2" t="s">
        <v>598</v>
      </c>
      <c r="AG332" s="2" t="s">
        <v>598</v>
      </c>
      <c r="AJ332" s="20">
        <f t="shared" si="25"/>
        <v>0</v>
      </c>
      <c r="AK332" s="20"/>
      <c r="AL332" s="20">
        <f t="shared" si="26"/>
        <v>0</v>
      </c>
      <c r="AM332" s="20" t="str">
        <f t="shared" si="27"/>
        <v/>
      </c>
      <c r="AN332" s="92" t="str">
        <f t="shared" si="28"/>
        <v/>
      </c>
      <c r="AQ332" s="2">
        <f t="shared" si="29"/>
        <v>0</v>
      </c>
    </row>
    <row r="333" spans="1:43" ht="15" customHeight="1" x14ac:dyDescent="0.25">
      <c r="A333" s="2" t="s">
        <v>467</v>
      </c>
      <c r="B333" s="2" t="s">
        <v>470</v>
      </c>
      <c r="C333" s="2">
        <v>2014</v>
      </c>
      <c r="D333" s="2" t="s">
        <v>598</v>
      </c>
      <c r="E333" s="2" t="s">
        <v>598</v>
      </c>
      <c r="F333" s="2" t="s">
        <v>598</v>
      </c>
      <c r="G333" s="2" t="s">
        <v>598</v>
      </c>
      <c r="H333" s="2" t="s">
        <v>598</v>
      </c>
      <c r="I333" s="2" t="s">
        <v>598</v>
      </c>
      <c r="J333" s="2" t="s">
        <v>598</v>
      </c>
      <c r="K333" s="2" t="s">
        <v>598</v>
      </c>
      <c r="L333" s="2" t="s">
        <v>598</v>
      </c>
      <c r="M333" s="2" t="s">
        <v>598</v>
      </c>
      <c r="N333" s="2" t="s">
        <v>598</v>
      </c>
      <c r="O333" s="2" t="s">
        <v>598</v>
      </c>
      <c r="P333" s="2" t="s">
        <v>598</v>
      </c>
      <c r="Q333" s="2" t="s">
        <v>598</v>
      </c>
      <c r="R333" s="2" t="s">
        <v>598</v>
      </c>
      <c r="S333" s="2" t="s">
        <v>598</v>
      </c>
      <c r="T333" s="2" t="s">
        <v>598</v>
      </c>
      <c r="U333" s="2" t="s">
        <v>598</v>
      </c>
      <c r="V333" s="2" t="s">
        <v>598</v>
      </c>
      <c r="W333" s="2" t="s">
        <v>598</v>
      </c>
      <c r="X333" s="2" t="s">
        <v>598</v>
      </c>
      <c r="Y333" s="2" t="s">
        <v>598</v>
      </c>
      <c r="Z333" s="2" t="s">
        <v>598</v>
      </c>
      <c r="AA333" s="2" t="s">
        <v>598</v>
      </c>
      <c r="AB333" s="2" t="s">
        <v>598</v>
      </c>
      <c r="AC333" s="2" t="s">
        <v>598</v>
      </c>
      <c r="AD333" s="2" t="s">
        <v>598</v>
      </c>
      <c r="AE333" s="2" t="s">
        <v>598</v>
      </c>
      <c r="AF333" s="2" t="s">
        <v>598</v>
      </c>
      <c r="AG333" s="2" t="s">
        <v>598</v>
      </c>
      <c r="AJ333" s="20">
        <f t="shared" si="25"/>
        <v>0</v>
      </c>
      <c r="AK333" s="20"/>
      <c r="AL333" s="20">
        <f t="shared" si="26"/>
        <v>0</v>
      </c>
      <c r="AM333" s="20" t="str">
        <f t="shared" si="27"/>
        <v/>
      </c>
      <c r="AN333" s="92" t="str">
        <f t="shared" si="28"/>
        <v/>
      </c>
      <c r="AQ333" s="2">
        <f t="shared" si="29"/>
        <v>0</v>
      </c>
    </row>
    <row r="334" spans="1:43" ht="15" customHeight="1" x14ac:dyDescent="0.25">
      <c r="A334" s="2" t="s">
        <v>467</v>
      </c>
      <c r="B334" s="2" t="s">
        <v>471</v>
      </c>
      <c r="C334" s="2">
        <v>2014</v>
      </c>
      <c r="D334" s="2" t="s">
        <v>598</v>
      </c>
      <c r="E334" s="2" t="s">
        <v>598</v>
      </c>
      <c r="F334" s="2" t="s">
        <v>598</v>
      </c>
      <c r="G334" s="2" t="s">
        <v>598</v>
      </c>
      <c r="H334" s="2" t="s">
        <v>598</v>
      </c>
      <c r="I334" s="2" t="s">
        <v>598</v>
      </c>
      <c r="J334" s="2" t="s">
        <v>598</v>
      </c>
      <c r="K334" s="2" t="s">
        <v>598</v>
      </c>
      <c r="L334" s="2" t="s">
        <v>598</v>
      </c>
      <c r="M334" s="2" t="s">
        <v>598</v>
      </c>
      <c r="N334" s="2" t="s">
        <v>598</v>
      </c>
      <c r="O334" s="2" t="s">
        <v>598</v>
      </c>
      <c r="P334" s="2" t="s">
        <v>598</v>
      </c>
      <c r="Q334" s="2" t="s">
        <v>598</v>
      </c>
      <c r="R334" s="2" t="s">
        <v>598</v>
      </c>
      <c r="S334" s="2" t="s">
        <v>598</v>
      </c>
      <c r="T334" s="2" t="s">
        <v>598</v>
      </c>
      <c r="U334" s="2" t="s">
        <v>598</v>
      </c>
      <c r="V334" s="2" t="s">
        <v>598</v>
      </c>
      <c r="W334" s="2" t="s">
        <v>598</v>
      </c>
      <c r="X334" s="2" t="s">
        <v>598</v>
      </c>
      <c r="Y334" s="2" t="s">
        <v>598</v>
      </c>
      <c r="Z334" s="2" t="s">
        <v>598</v>
      </c>
      <c r="AA334" s="2" t="s">
        <v>598</v>
      </c>
      <c r="AB334" s="2" t="s">
        <v>598</v>
      </c>
      <c r="AC334" s="2" t="s">
        <v>598</v>
      </c>
      <c r="AD334" s="2" t="s">
        <v>598</v>
      </c>
      <c r="AE334" s="2" t="s">
        <v>598</v>
      </c>
      <c r="AF334" s="2" t="s">
        <v>598</v>
      </c>
      <c r="AG334" s="2" t="s">
        <v>598</v>
      </c>
      <c r="AJ334" s="20">
        <f t="shared" si="25"/>
        <v>0</v>
      </c>
      <c r="AK334" s="20"/>
      <c r="AL334" s="20">
        <f t="shared" si="26"/>
        <v>0</v>
      </c>
      <c r="AM334" s="20" t="str">
        <f t="shared" si="27"/>
        <v/>
      </c>
      <c r="AN334" s="92" t="str">
        <f t="shared" si="28"/>
        <v/>
      </c>
      <c r="AQ334" s="2">
        <f t="shared" si="29"/>
        <v>0</v>
      </c>
    </row>
    <row r="335" spans="1:43" ht="15" customHeight="1" x14ac:dyDescent="0.25">
      <c r="A335" s="2" t="s">
        <v>472</v>
      </c>
      <c r="B335" s="2" t="s">
        <v>11</v>
      </c>
      <c r="C335" s="2">
        <v>2014</v>
      </c>
      <c r="D335" s="2" t="s">
        <v>598</v>
      </c>
      <c r="E335" s="2" t="s">
        <v>598</v>
      </c>
      <c r="F335" s="2" t="s">
        <v>598</v>
      </c>
      <c r="G335" s="2" t="s">
        <v>598</v>
      </c>
      <c r="H335" s="2" t="s">
        <v>598</v>
      </c>
      <c r="I335" s="2" t="s">
        <v>598</v>
      </c>
      <c r="J335" s="2" t="s">
        <v>598</v>
      </c>
      <c r="K335" s="2" t="s">
        <v>598</v>
      </c>
      <c r="L335" s="2" t="s">
        <v>598</v>
      </c>
      <c r="M335" s="2" t="s">
        <v>598</v>
      </c>
      <c r="N335" s="2" t="s">
        <v>598</v>
      </c>
      <c r="O335" s="2" t="s">
        <v>598</v>
      </c>
      <c r="P335" s="2" t="s">
        <v>598</v>
      </c>
      <c r="Q335" s="2" t="s">
        <v>598</v>
      </c>
      <c r="R335" s="2" t="s">
        <v>598</v>
      </c>
      <c r="S335" s="2" t="s">
        <v>598</v>
      </c>
      <c r="T335" s="2" t="s">
        <v>598</v>
      </c>
      <c r="U335" s="2" t="s">
        <v>598</v>
      </c>
      <c r="V335" s="2" t="s">
        <v>598</v>
      </c>
      <c r="W335" s="2" t="s">
        <v>598</v>
      </c>
      <c r="X335" s="2" t="s">
        <v>598</v>
      </c>
      <c r="Y335" s="2" t="s">
        <v>598</v>
      </c>
      <c r="Z335" s="2" t="s">
        <v>598</v>
      </c>
      <c r="AA335" s="2" t="s">
        <v>598</v>
      </c>
      <c r="AB335" s="2" t="s">
        <v>598</v>
      </c>
      <c r="AC335" s="2" t="s">
        <v>598</v>
      </c>
      <c r="AD335" s="2" t="s">
        <v>598</v>
      </c>
      <c r="AE335" s="2" t="s">
        <v>598</v>
      </c>
      <c r="AF335" s="2" t="s">
        <v>598</v>
      </c>
      <c r="AG335" s="2" t="s">
        <v>598</v>
      </c>
      <c r="AJ335" s="20">
        <f t="shared" si="25"/>
        <v>0</v>
      </c>
      <c r="AK335" s="20"/>
      <c r="AL335" s="20">
        <f t="shared" si="26"/>
        <v>0</v>
      </c>
      <c r="AM335" s="20" t="str">
        <f t="shared" si="27"/>
        <v/>
      </c>
      <c r="AN335" s="92" t="str">
        <f t="shared" si="28"/>
        <v/>
      </c>
      <c r="AQ335" s="2">
        <f t="shared" si="29"/>
        <v>0</v>
      </c>
    </row>
    <row r="336" spans="1:43"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J336" s="20">
        <f t="shared" si="25"/>
        <v>0</v>
      </c>
      <c r="AK336" s="20"/>
      <c r="AL336" s="20">
        <f t="shared" si="26"/>
        <v>0</v>
      </c>
      <c r="AM336" s="20" t="str">
        <f t="shared" si="27"/>
        <v/>
      </c>
      <c r="AN336" s="92" t="str">
        <f t="shared" si="28"/>
        <v/>
      </c>
      <c r="AQ336" s="2">
        <f t="shared" si="29"/>
        <v>0</v>
      </c>
    </row>
    <row r="337" spans="1:43" ht="15" customHeight="1" x14ac:dyDescent="0.25">
      <c r="A337" s="2" t="s">
        <v>472</v>
      </c>
      <c r="B337" s="2" t="s">
        <v>276</v>
      </c>
      <c r="C337" s="2">
        <v>2014</v>
      </c>
      <c r="D337" s="2" t="s">
        <v>598</v>
      </c>
      <c r="E337" s="2" t="s">
        <v>598</v>
      </c>
      <c r="F337" s="2" t="s">
        <v>598</v>
      </c>
      <c r="G337" s="2" t="s">
        <v>598</v>
      </c>
      <c r="H337" s="2" t="s">
        <v>598</v>
      </c>
      <c r="I337" s="2" t="s">
        <v>598</v>
      </c>
      <c r="J337" s="2" t="s">
        <v>598</v>
      </c>
      <c r="K337" s="2" t="s">
        <v>598</v>
      </c>
      <c r="L337" s="2" t="s">
        <v>598</v>
      </c>
      <c r="M337" s="2" t="s">
        <v>598</v>
      </c>
      <c r="N337" s="2" t="s">
        <v>598</v>
      </c>
      <c r="O337" s="2" t="s">
        <v>598</v>
      </c>
      <c r="P337" s="2" t="s">
        <v>598</v>
      </c>
      <c r="Q337" s="2" t="s">
        <v>598</v>
      </c>
      <c r="R337" s="2" t="s">
        <v>598</v>
      </c>
      <c r="S337" s="2" t="s">
        <v>598</v>
      </c>
      <c r="T337" s="2" t="s">
        <v>598</v>
      </c>
      <c r="U337" s="2" t="s">
        <v>598</v>
      </c>
      <c r="V337" s="2" t="s">
        <v>598</v>
      </c>
      <c r="W337" s="2" t="s">
        <v>598</v>
      </c>
      <c r="X337" s="2" t="s">
        <v>598</v>
      </c>
      <c r="Y337" s="2" t="s">
        <v>598</v>
      </c>
      <c r="Z337" s="2" t="s">
        <v>598</v>
      </c>
      <c r="AA337" s="2" t="s">
        <v>598</v>
      </c>
      <c r="AB337" s="2" t="s">
        <v>598</v>
      </c>
      <c r="AC337" s="2" t="s">
        <v>598</v>
      </c>
      <c r="AD337" s="2" t="s">
        <v>598</v>
      </c>
      <c r="AE337" s="2" t="s">
        <v>598</v>
      </c>
      <c r="AF337" s="2" t="s">
        <v>598</v>
      </c>
      <c r="AG337" s="2" t="s">
        <v>598</v>
      </c>
      <c r="AJ337" s="20">
        <f t="shared" si="25"/>
        <v>0</v>
      </c>
      <c r="AK337" s="20"/>
      <c r="AL337" s="20">
        <f t="shared" si="26"/>
        <v>0</v>
      </c>
      <c r="AM337" s="20" t="str">
        <f t="shared" si="27"/>
        <v/>
      </c>
      <c r="AN337" s="92" t="str">
        <f t="shared" si="28"/>
        <v/>
      </c>
      <c r="AQ337" s="2">
        <f t="shared" si="29"/>
        <v>0</v>
      </c>
    </row>
    <row r="338" spans="1:43" ht="15" customHeight="1" x14ac:dyDescent="0.25">
      <c r="A338" s="2" t="s">
        <v>474</v>
      </c>
      <c r="B338" s="2" t="s">
        <v>475</v>
      </c>
      <c r="C338" s="2">
        <v>2014</v>
      </c>
      <c r="D338" s="2" t="s">
        <v>598</v>
      </c>
      <c r="E338" s="2" t="s">
        <v>598</v>
      </c>
      <c r="F338" s="2" t="s">
        <v>598</v>
      </c>
      <c r="G338" s="2" t="s">
        <v>598</v>
      </c>
      <c r="H338" s="2" t="s">
        <v>598</v>
      </c>
      <c r="I338" s="2" t="s">
        <v>598</v>
      </c>
      <c r="J338" s="2" t="s">
        <v>598</v>
      </c>
      <c r="K338" s="2" t="s">
        <v>598</v>
      </c>
      <c r="L338" s="2" t="s">
        <v>598</v>
      </c>
      <c r="M338" s="2" t="s">
        <v>598</v>
      </c>
      <c r="N338" s="2" t="s">
        <v>598</v>
      </c>
      <c r="O338" s="2" t="s">
        <v>598</v>
      </c>
      <c r="P338" s="2" t="s">
        <v>598</v>
      </c>
      <c r="Q338" s="2" t="s">
        <v>598</v>
      </c>
      <c r="R338" s="2" t="s">
        <v>598</v>
      </c>
      <c r="S338" s="2" t="s">
        <v>598</v>
      </c>
      <c r="T338" s="2" t="s">
        <v>598</v>
      </c>
      <c r="U338" s="2" t="s">
        <v>598</v>
      </c>
      <c r="V338" s="2" t="s">
        <v>598</v>
      </c>
      <c r="W338" s="2" t="s">
        <v>598</v>
      </c>
      <c r="X338" s="2" t="s">
        <v>598</v>
      </c>
      <c r="Y338" s="2" t="s">
        <v>598</v>
      </c>
      <c r="Z338" s="2" t="s">
        <v>598</v>
      </c>
      <c r="AA338" s="2" t="s">
        <v>598</v>
      </c>
      <c r="AB338" s="2" t="s">
        <v>598</v>
      </c>
      <c r="AC338" s="2" t="s">
        <v>598</v>
      </c>
      <c r="AD338" s="2" t="s">
        <v>598</v>
      </c>
      <c r="AE338" s="2" t="s">
        <v>598</v>
      </c>
      <c r="AF338" s="2" t="s">
        <v>598</v>
      </c>
      <c r="AG338" s="2" t="s">
        <v>598</v>
      </c>
      <c r="AJ338" s="20">
        <f t="shared" si="25"/>
        <v>0</v>
      </c>
      <c r="AK338" s="20"/>
      <c r="AL338" s="20">
        <f t="shared" si="26"/>
        <v>0</v>
      </c>
      <c r="AM338" s="20" t="str">
        <f t="shared" si="27"/>
        <v/>
      </c>
      <c r="AN338" s="92" t="str">
        <f t="shared" si="28"/>
        <v/>
      </c>
      <c r="AQ338" s="2">
        <f t="shared" si="29"/>
        <v>0</v>
      </c>
    </row>
    <row r="339" spans="1:43" ht="15" customHeight="1" x14ac:dyDescent="0.25">
      <c r="A339" s="2" t="s">
        <v>474</v>
      </c>
      <c r="B339" s="2" t="s">
        <v>476</v>
      </c>
      <c r="C339" s="2">
        <v>2014</v>
      </c>
      <c r="D339" s="2">
        <v>290.60000000000002</v>
      </c>
      <c r="E339" s="2">
        <v>113.22199999999999</v>
      </c>
      <c r="F339" s="2" t="s">
        <v>598</v>
      </c>
      <c r="G339" s="2" t="s">
        <v>598</v>
      </c>
      <c r="H339" s="2" t="s">
        <v>598</v>
      </c>
      <c r="I339" s="2">
        <v>498</v>
      </c>
      <c r="J339" s="2" t="s">
        <v>598</v>
      </c>
      <c r="K339" s="2" t="s">
        <v>598</v>
      </c>
      <c r="L339" s="2" t="s">
        <v>598</v>
      </c>
      <c r="M339" s="2" t="s">
        <v>598</v>
      </c>
      <c r="N339" s="2" t="s">
        <v>598</v>
      </c>
      <c r="O339" s="2" t="s">
        <v>598</v>
      </c>
      <c r="P339" s="2" t="s">
        <v>598</v>
      </c>
      <c r="Q339" s="2" t="s">
        <v>598</v>
      </c>
      <c r="R339" s="2">
        <v>4.4000000000000004</v>
      </c>
      <c r="S339" s="2" t="s">
        <v>598</v>
      </c>
      <c r="T339" s="2" t="s">
        <v>598</v>
      </c>
      <c r="U339" s="2" t="s">
        <v>598</v>
      </c>
      <c r="V339" s="2" t="s">
        <v>598</v>
      </c>
      <c r="W339" s="2" t="s">
        <v>598</v>
      </c>
      <c r="X339" s="2" t="s">
        <v>598</v>
      </c>
      <c r="Y339" s="2" t="s">
        <v>598</v>
      </c>
      <c r="Z339" s="2">
        <v>493.6</v>
      </c>
      <c r="AA339" s="2" t="s">
        <v>598</v>
      </c>
      <c r="AB339" s="2" t="s">
        <v>598</v>
      </c>
      <c r="AC339" s="2" t="s">
        <v>598</v>
      </c>
      <c r="AD339" s="2" t="s">
        <v>598</v>
      </c>
      <c r="AE339" s="2" t="s">
        <v>598</v>
      </c>
      <c r="AF339" s="2" t="s">
        <v>598</v>
      </c>
      <c r="AG339" s="2" t="s">
        <v>598</v>
      </c>
      <c r="AJ339" s="20">
        <f t="shared" si="25"/>
        <v>498</v>
      </c>
      <c r="AK339" s="20"/>
      <c r="AL339" s="20">
        <f t="shared" si="26"/>
        <v>290.60000000000002</v>
      </c>
      <c r="AM339" s="20">
        <f t="shared" si="27"/>
        <v>113.22199999999999</v>
      </c>
      <c r="AN339" s="92">
        <f t="shared" si="28"/>
        <v>0.81088755020080316</v>
      </c>
      <c r="AQ339" s="2">
        <f t="shared" si="29"/>
        <v>498</v>
      </c>
    </row>
    <row r="340" spans="1:43" ht="15" customHeight="1" x14ac:dyDescent="0.25">
      <c r="A340" s="2" t="s">
        <v>474</v>
      </c>
      <c r="B340" s="2" t="s">
        <v>477</v>
      </c>
      <c r="C340" s="2">
        <v>2014</v>
      </c>
      <c r="D340" s="2" t="s">
        <v>598</v>
      </c>
      <c r="E340" s="2" t="s">
        <v>598</v>
      </c>
      <c r="F340" s="2" t="s">
        <v>598</v>
      </c>
      <c r="G340" s="2" t="s">
        <v>598</v>
      </c>
      <c r="H340" s="2" t="s">
        <v>598</v>
      </c>
      <c r="I340" s="2" t="s">
        <v>598</v>
      </c>
      <c r="J340" s="2" t="s">
        <v>598</v>
      </c>
      <c r="K340" s="2" t="s">
        <v>598</v>
      </c>
      <c r="L340" s="2" t="s">
        <v>598</v>
      </c>
      <c r="M340" s="2" t="s">
        <v>598</v>
      </c>
      <c r="N340" s="2" t="s">
        <v>598</v>
      </c>
      <c r="O340" s="2" t="s">
        <v>598</v>
      </c>
      <c r="P340" s="2" t="s">
        <v>598</v>
      </c>
      <c r="Q340" s="2" t="s">
        <v>598</v>
      </c>
      <c r="R340" s="2" t="s">
        <v>598</v>
      </c>
      <c r="S340" s="2" t="s">
        <v>598</v>
      </c>
      <c r="T340" s="2" t="s">
        <v>598</v>
      </c>
      <c r="U340" s="2" t="s">
        <v>598</v>
      </c>
      <c r="V340" s="2" t="s">
        <v>598</v>
      </c>
      <c r="W340" s="2" t="s">
        <v>598</v>
      </c>
      <c r="X340" s="2" t="s">
        <v>598</v>
      </c>
      <c r="Y340" s="2" t="s">
        <v>598</v>
      </c>
      <c r="Z340" s="2" t="s">
        <v>598</v>
      </c>
      <c r="AA340" s="2" t="s">
        <v>598</v>
      </c>
      <c r="AB340" s="2" t="s">
        <v>598</v>
      </c>
      <c r="AC340" s="2" t="s">
        <v>598</v>
      </c>
      <c r="AD340" s="2" t="s">
        <v>598</v>
      </c>
      <c r="AE340" s="2" t="s">
        <v>598</v>
      </c>
      <c r="AF340" s="2" t="s">
        <v>598</v>
      </c>
      <c r="AG340" s="2" t="s">
        <v>598</v>
      </c>
      <c r="AJ340" s="20">
        <f t="shared" si="25"/>
        <v>0</v>
      </c>
      <c r="AK340" s="20"/>
      <c r="AL340" s="20">
        <f t="shared" si="26"/>
        <v>0</v>
      </c>
      <c r="AM340" s="20" t="str">
        <f t="shared" si="27"/>
        <v/>
      </c>
      <c r="AN340" s="92" t="str">
        <f t="shared" si="28"/>
        <v/>
      </c>
      <c r="AQ340" s="2">
        <f t="shared" si="29"/>
        <v>0</v>
      </c>
    </row>
    <row r="341" spans="1:43" ht="15" customHeight="1" x14ac:dyDescent="0.25">
      <c r="A341" s="2" t="s">
        <v>474</v>
      </c>
      <c r="B341" s="2" t="s">
        <v>478</v>
      </c>
      <c r="C341" s="2">
        <v>2014</v>
      </c>
      <c r="D341" s="2" t="s">
        <v>598</v>
      </c>
      <c r="E341" s="2" t="s">
        <v>598</v>
      </c>
      <c r="F341" s="2" t="s">
        <v>598</v>
      </c>
      <c r="G341" s="2" t="s">
        <v>598</v>
      </c>
      <c r="H341" s="2" t="s">
        <v>598</v>
      </c>
      <c r="I341" s="2" t="s">
        <v>598</v>
      </c>
      <c r="J341" s="2" t="s">
        <v>598</v>
      </c>
      <c r="K341" s="2" t="s">
        <v>598</v>
      </c>
      <c r="L341" s="2" t="s">
        <v>598</v>
      </c>
      <c r="M341" s="2" t="s">
        <v>598</v>
      </c>
      <c r="N341" s="2" t="s">
        <v>598</v>
      </c>
      <c r="O341" s="2" t="s">
        <v>598</v>
      </c>
      <c r="P341" s="2" t="s">
        <v>598</v>
      </c>
      <c r="Q341" s="2" t="s">
        <v>598</v>
      </c>
      <c r="R341" s="2" t="s">
        <v>598</v>
      </c>
      <c r="S341" s="2" t="s">
        <v>598</v>
      </c>
      <c r="T341" s="2" t="s">
        <v>598</v>
      </c>
      <c r="U341" s="2" t="s">
        <v>598</v>
      </c>
      <c r="V341" s="2" t="s">
        <v>598</v>
      </c>
      <c r="W341" s="2" t="s">
        <v>598</v>
      </c>
      <c r="X341" s="2" t="s">
        <v>598</v>
      </c>
      <c r="Y341" s="2" t="s">
        <v>598</v>
      </c>
      <c r="Z341" s="2" t="s">
        <v>598</v>
      </c>
      <c r="AA341" s="2" t="s">
        <v>598</v>
      </c>
      <c r="AB341" s="2" t="s">
        <v>598</v>
      </c>
      <c r="AC341" s="2" t="s">
        <v>598</v>
      </c>
      <c r="AD341" s="2" t="s">
        <v>598</v>
      </c>
      <c r="AE341" s="2" t="s">
        <v>598</v>
      </c>
      <c r="AF341" s="2" t="s">
        <v>598</v>
      </c>
      <c r="AG341" s="2" t="s">
        <v>598</v>
      </c>
      <c r="AJ341" s="20">
        <f t="shared" si="25"/>
        <v>0</v>
      </c>
      <c r="AK341" s="20"/>
      <c r="AL341" s="20">
        <f t="shared" si="26"/>
        <v>0</v>
      </c>
      <c r="AM341" s="20" t="str">
        <f t="shared" si="27"/>
        <v/>
      </c>
      <c r="AN341" s="92" t="str">
        <f t="shared" si="28"/>
        <v/>
      </c>
      <c r="AQ341" s="2">
        <f t="shared" si="29"/>
        <v>0</v>
      </c>
    </row>
    <row r="342" spans="1:43" ht="15" customHeight="1" x14ac:dyDescent="0.25">
      <c r="A342" s="2" t="s">
        <v>474</v>
      </c>
      <c r="B342" s="2" t="s">
        <v>479</v>
      </c>
      <c r="C342" s="2">
        <v>2014</v>
      </c>
      <c r="D342" s="2" t="s">
        <v>598</v>
      </c>
      <c r="E342" s="2" t="s">
        <v>598</v>
      </c>
      <c r="F342" s="2" t="s">
        <v>598</v>
      </c>
      <c r="G342" s="2" t="s">
        <v>598</v>
      </c>
      <c r="H342" s="2" t="s">
        <v>598</v>
      </c>
      <c r="I342" s="2" t="s">
        <v>598</v>
      </c>
      <c r="J342" s="2" t="s">
        <v>598</v>
      </c>
      <c r="K342" s="2" t="s">
        <v>598</v>
      </c>
      <c r="L342" s="2" t="s">
        <v>598</v>
      </c>
      <c r="M342" s="2" t="s">
        <v>598</v>
      </c>
      <c r="N342" s="2" t="s">
        <v>598</v>
      </c>
      <c r="O342" s="2" t="s">
        <v>598</v>
      </c>
      <c r="P342" s="2" t="s">
        <v>598</v>
      </c>
      <c r="Q342" s="2" t="s">
        <v>598</v>
      </c>
      <c r="R342" s="2" t="s">
        <v>598</v>
      </c>
      <c r="S342" s="2" t="s">
        <v>598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J342" s="20">
        <f t="shared" si="25"/>
        <v>0</v>
      </c>
      <c r="AK342" s="20"/>
      <c r="AL342" s="20">
        <f t="shared" si="26"/>
        <v>0</v>
      </c>
      <c r="AM342" s="20" t="str">
        <f t="shared" si="27"/>
        <v/>
      </c>
      <c r="AN342" s="92" t="str">
        <f t="shared" si="28"/>
        <v/>
      </c>
      <c r="AQ342" s="2">
        <f t="shared" si="29"/>
        <v>0</v>
      </c>
    </row>
    <row r="343" spans="1:43" ht="15" customHeight="1" x14ac:dyDescent="0.25">
      <c r="A343" s="2" t="s">
        <v>474</v>
      </c>
      <c r="B343" s="2" t="s">
        <v>480</v>
      </c>
      <c r="C343" s="2">
        <v>2014</v>
      </c>
      <c r="D343" s="2">
        <v>105.17</v>
      </c>
      <c r="E343" s="2">
        <v>20.023</v>
      </c>
      <c r="F343" s="2" t="s">
        <v>598</v>
      </c>
      <c r="G343" s="2" t="s">
        <v>598</v>
      </c>
      <c r="H343" s="2" t="s">
        <v>598</v>
      </c>
      <c r="I343" s="2">
        <v>146.27099999999999</v>
      </c>
      <c r="J343" s="2" t="s">
        <v>598</v>
      </c>
      <c r="K343" s="2" t="s">
        <v>598</v>
      </c>
      <c r="L343" s="2" t="s">
        <v>598</v>
      </c>
      <c r="M343" s="2" t="s">
        <v>598</v>
      </c>
      <c r="N343" s="2" t="s">
        <v>598</v>
      </c>
      <c r="O343" s="2" t="s">
        <v>598</v>
      </c>
      <c r="P343" s="2">
        <v>64.972999999999999</v>
      </c>
      <c r="Q343" s="2">
        <v>31.184999999999999</v>
      </c>
      <c r="R343" s="2">
        <v>9.9</v>
      </c>
      <c r="S343" s="2">
        <v>16.285</v>
      </c>
      <c r="T343" s="2" t="s">
        <v>598</v>
      </c>
      <c r="U343" s="2" t="s">
        <v>598</v>
      </c>
      <c r="V343" s="2" t="s">
        <v>8</v>
      </c>
      <c r="W343" s="2" t="s">
        <v>598</v>
      </c>
      <c r="X343" s="2" t="s">
        <v>598</v>
      </c>
      <c r="Y343" s="2" t="s">
        <v>598</v>
      </c>
      <c r="Z343" s="2" t="s">
        <v>598</v>
      </c>
      <c r="AA343" s="2" t="s">
        <v>598</v>
      </c>
      <c r="AB343" s="2" t="s">
        <v>598</v>
      </c>
      <c r="AC343" s="2" t="s">
        <v>598</v>
      </c>
      <c r="AD343" s="2" t="s">
        <v>598</v>
      </c>
      <c r="AE343" s="2" t="s">
        <v>598</v>
      </c>
      <c r="AF343" s="2" t="s">
        <v>598</v>
      </c>
      <c r="AG343" s="2">
        <v>23.928000000000001</v>
      </c>
      <c r="AJ343" s="20">
        <f t="shared" si="25"/>
        <v>146.27100000000002</v>
      </c>
      <c r="AK343" s="20"/>
      <c r="AL343" s="20">
        <f t="shared" si="26"/>
        <v>105.17</v>
      </c>
      <c r="AM343" s="20">
        <f t="shared" si="27"/>
        <v>20.023</v>
      </c>
      <c r="AN343" s="92">
        <f t="shared" si="28"/>
        <v>0.85589761470147863</v>
      </c>
      <c r="AQ343" s="2">
        <f t="shared" si="29"/>
        <v>122.34300000000002</v>
      </c>
    </row>
    <row r="344" spans="1:43" ht="15" customHeight="1" x14ac:dyDescent="0.25">
      <c r="A344" s="2" t="s">
        <v>474</v>
      </c>
      <c r="B344" s="2" t="s">
        <v>481</v>
      </c>
      <c r="C344" s="2">
        <v>2014</v>
      </c>
      <c r="D344" s="2">
        <v>247.994</v>
      </c>
      <c r="E344" s="2">
        <v>90.397000000000006</v>
      </c>
      <c r="F344" s="2" t="s">
        <v>598</v>
      </c>
      <c r="G344" s="2" t="s">
        <v>598</v>
      </c>
      <c r="H344" s="2" t="s">
        <v>598</v>
      </c>
      <c r="I344" s="2">
        <v>423.35</v>
      </c>
      <c r="J344" s="2">
        <v>0</v>
      </c>
      <c r="K344" s="2">
        <v>0</v>
      </c>
      <c r="L344" s="2">
        <v>0.46600000000000003</v>
      </c>
      <c r="M344" s="2" t="s">
        <v>598</v>
      </c>
      <c r="N344" s="2" t="s">
        <v>598</v>
      </c>
      <c r="O344" s="2" t="s">
        <v>598</v>
      </c>
      <c r="P344" s="2">
        <v>8.5879999999999992</v>
      </c>
      <c r="Q344" s="2" t="s">
        <v>598</v>
      </c>
      <c r="R344" s="2" t="s">
        <v>598</v>
      </c>
      <c r="S344" s="2" t="s">
        <v>598</v>
      </c>
      <c r="T344" s="2" t="s">
        <v>598</v>
      </c>
      <c r="U344" s="2" t="s">
        <v>598</v>
      </c>
      <c r="V344" s="2" t="s">
        <v>10</v>
      </c>
      <c r="W344" s="2" t="s">
        <v>598</v>
      </c>
      <c r="X344" s="2" t="s">
        <v>598</v>
      </c>
      <c r="Y344" s="2" t="s">
        <v>598</v>
      </c>
      <c r="Z344" s="2">
        <v>368.06</v>
      </c>
      <c r="AA344" s="2" t="s">
        <v>598</v>
      </c>
      <c r="AB344" s="2" t="s">
        <v>598</v>
      </c>
      <c r="AC344" s="2" t="s">
        <v>598</v>
      </c>
      <c r="AD344" s="2" t="s">
        <v>598</v>
      </c>
      <c r="AE344" s="2" t="s">
        <v>598</v>
      </c>
      <c r="AF344" s="2">
        <v>0</v>
      </c>
      <c r="AG344" s="2">
        <v>46.235999999999997</v>
      </c>
      <c r="AJ344" s="20">
        <f t="shared" si="25"/>
        <v>423.34999999999997</v>
      </c>
      <c r="AK344" s="20"/>
      <c r="AL344" s="20">
        <f t="shared" si="26"/>
        <v>247.994</v>
      </c>
      <c r="AM344" s="20">
        <f t="shared" si="27"/>
        <v>90.397000000000006</v>
      </c>
      <c r="AN344" s="92">
        <f t="shared" si="28"/>
        <v>0.79931734971064139</v>
      </c>
      <c r="AQ344" s="2">
        <f t="shared" si="29"/>
        <v>377.11399999999998</v>
      </c>
    </row>
    <row r="345" spans="1:43" ht="15" customHeight="1" x14ac:dyDescent="0.25">
      <c r="A345" s="2" t="s">
        <v>474</v>
      </c>
      <c r="B345" s="2" t="s">
        <v>482</v>
      </c>
      <c r="C345" s="2">
        <v>2014</v>
      </c>
      <c r="D345" s="2" t="s">
        <v>598</v>
      </c>
      <c r="E345" s="2" t="s">
        <v>598</v>
      </c>
      <c r="F345" s="2" t="s">
        <v>598</v>
      </c>
      <c r="G345" s="2" t="s">
        <v>598</v>
      </c>
      <c r="H345" s="2" t="s">
        <v>598</v>
      </c>
      <c r="I345" s="2" t="s">
        <v>598</v>
      </c>
      <c r="J345" s="2" t="s">
        <v>598</v>
      </c>
      <c r="K345" s="2" t="s">
        <v>598</v>
      </c>
      <c r="L345" s="2" t="s">
        <v>598</v>
      </c>
      <c r="M345" s="2" t="s">
        <v>598</v>
      </c>
      <c r="N345" s="2" t="s">
        <v>598</v>
      </c>
      <c r="O345" s="2" t="s">
        <v>598</v>
      </c>
      <c r="P345" s="2" t="s">
        <v>598</v>
      </c>
      <c r="Q345" s="2" t="s">
        <v>598</v>
      </c>
      <c r="R345" s="2" t="s">
        <v>598</v>
      </c>
      <c r="S345" s="2" t="s">
        <v>598</v>
      </c>
      <c r="T345" s="2" t="s">
        <v>598</v>
      </c>
      <c r="U345" s="2" t="s">
        <v>598</v>
      </c>
      <c r="V345" s="2" t="s">
        <v>598</v>
      </c>
      <c r="W345" s="2" t="s">
        <v>598</v>
      </c>
      <c r="X345" s="2" t="s">
        <v>598</v>
      </c>
      <c r="Y345" s="2" t="s">
        <v>598</v>
      </c>
      <c r="Z345" s="2" t="s">
        <v>598</v>
      </c>
      <c r="AA345" s="2" t="s">
        <v>598</v>
      </c>
      <c r="AB345" s="2" t="s">
        <v>598</v>
      </c>
      <c r="AC345" s="2" t="s">
        <v>598</v>
      </c>
      <c r="AD345" s="2" t="s">
        <v>598</v>
      </c>
      <c r="AE345" s="2" t="s">
        <v>598</v>
      </c>
      <c r="AF345" s="2" t="s">
        <v>598</v>
      </c>
      <c r="AG345" s="2" t="s">
        <v>598</v>
      </c>
      <c r="AJ345" s="20">
        <f t="shared" si="25"/>
        <v>0</v>
      </c>
      <c r="AK345" s="20"/>
      <c r="AL345" s="20">
        <f t="shared" si="26"/>
        <v>0</v>
      </c>
      <c r="AM345" s="20" t="str">
        <f t="shared" si="27"/>
        <v/>
      </c>
      <c r="AN345" s="92" t="str">
        <f t="shared" si="28"/>
        <v/>
      </c>
      <c r="AQ345" s="2">
        <f t="shared" si="29"/>
        <v>0</v>
      </c>
    </row>
    <row r="346" spans="1:43" ht="15" customHeight="1" x14ac:dyDescent="0.25">
      <c r="A346" s="2" t="s">
        <v>474</v>
      </c>
      <c r="B346" s="2" t="s">
        <v>483</v>
      </c>
      <c r="C346" s="2">
        <v>2014</v>
      </c>
      <c r="D346" s="2" t="s">
        <v>598</v>
      </c>
      <c r="E346" s="2" t="s">
        <v>598</v>
      </c>
      <c r="F346" s="2" t="s">
        <v>598</v>
      </c>
      <c r="G346" s="2" t="s">
        <v>598</v>
      </c>
      <c r="H346" s="2" t="s">
        <v>598</v>
      </c>
      <c r="I346" s="2" t="s">
        <v>598</v>
      </c>
      <c r="J346" s="2" t="s">
        <v>598</v>
      </c>
      <c r="K346" s="2" t="s">
        <v>598</v>
      </c>
      <c r="L346" s="2" t="s">
        <v>598</v>
      </c>
      <c r="M346" s="2" t="s">
        <v>598</v>
      </c>
      <c r="N346" s="2" t="s">
        <v>598</v>
      </c>
      <c r="O346" s="2" t="s">
        <v>598</v>
      </c>
      <c r="P346" s="2" t="s">
        <v>598</v>
      </c>
      <c r="Q346" s="2" t="s">
        <v>598</v>
      </c>
      <c r="R346" s="2" t="s">
        <v>598</v>
      </c>
      <c r="S346" s="2" t="s">
        <v>598</v>
      </c>
      <c r="T346" s="2" t="s">
        <v>598</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J346" s="20">
        <f t="shared" si="25"/>
        <v>0</v>
      </c>
      <c r="AK346" s="20"/>
      <c r="AL346" s="20">
        <f t="shared" si="26"/>
        <v>0</v>
      </c>
      <c r="AM346" s="20" t="str">
        <f t="shared" si="27"/>
        <v/>
      </c>
      <c r="AN346" s="92" t="str">
        <f t="shared" si="28"/>
        <v/>
      </c>
      <c r="AQ346" s="2">
        <f t="shared" si="29"/>
        <v>0</v>
      </c>
    </row>
    <row r="347" spans="1:43" ht="15" customHeight="1" x14ac:dyDescent="0.25">
      <c r="A347" s="2" t="s">
        <v>474</v>
      </c>
      <c r="B347" s="2" t="s">
        <v>484</v>
      </c>
      <c r="C347" s="2">
        <v>2014</v>
      </c>
      <c r="D347" s="2">
        <v>255.8</v>
      </c>
      <c r="E347" s="2">
        <v>87.2</v>
      </c>
      <c r="F347" s="2" t="s">
        <v>598</v>
      </c>
      <c r="G347" s="2" t="s">
        <v>598</v>
      </c>
      <c r="H347" s="2" t="s">
        <v>598</v>
      </c>
      <c r="I347" s="2">
        <v>411.6</v>
      </c>
      <c r="J347" s="2" t="s">
        <v>598</v>
      </c>
      <c r="K347" s="2">
        <v>7.3</v>
      </c>
      <c r="L347" s="2" t="s">
        <v>598</v>
      </c>
      <c r="M347" s="2">
        <v>8.1</v>
      </c>
      <c r="N347" s="2" t="s">
        <v>598</v>
      </c>
      <c r="O347" s="2" t="s">
        <v>598</v>
      </c>
      <c r="P347" s="2" t="s">
        <v>598</v>
      </c>
      <c r="Q347" s="2" t="s">
        <v>598</v>
      </c>
      <c r="R347" s="2" t="s">
        <v>598</v>
      </c>
      <c r="S347" s="2" t="s">
        <v>598</v>
      </c>
      <c r="T347" s="2" t="s">
        <v>598</v>
      </c>
      <c r="U347" s="2">
        <v>0.3</v>
      </c>
      <c r="V347" s="2" t="s">
        <v>8</v>
      </c>
      <c r="W347" s="2">
        <v>67.099999999999994</v>
      </c>
      <c r="X347" s="2" t="s">
        <v>598</v>
      </c>
      <c r="Y347" s="2" t="s">
        <v>598</v>
      </c>
      <c r="Z347" s="2" t="s">
        <v>598</v>
      </c>
      <c r="AA347" s="2" t="s">
        <v>598</v>
      </c>
      <c r="AB347" s="2" t="s">
        <v>598</v>
      </c>
      <c r="AC347" s="2" t="s">
        <v>598</v>
      </c>
      <c r="AD347" s="2">
        <v>230.3</v>
      </c>
      <c r="AE347" s="2">
        <v>98.5</v>
      </c>
      <c r="AF347" s="2" t="s">
        <v>598</v>
      </c>
      <c r="AG347" s="2" t="s">
        <v>598</v>
      </c>
      <c r="AJ347" s="20">
        <f t="shared" si="25"/>
        <v>411.6</v>
      </c>
      <c r="AK347" s="20"/>
      <c r="AL347" s="20">
        <f t="shared" si="26"/>
        <v>255.8</v>
      </c>
      <c r="AM347" s="20">
        <f t="shared" si="27"/>
        <v>87.2</v>
      </c>
      <c r="AN347" s="92">
        <f t="shared" si="28"/>
        <v>0.83333333333333326</v>
      </c>
      <c r="AQ347" s="2">
        <f t="shared" si="29"/>
        <v>411.6</v>
      </c>
    </row>
    <row r="348" spans="1:43" ht="15" customHeight="1" x14ac:dyDescent="0.25">
      <c r="A348" s="2" t="s">
        <v>474</v>
      </c>
      <c r="B348" s="2" t="s">
        <v>485</v>
      </c>
      <c r="C348" s="2">
        <v>2014</v>
      </c>
      <c r="D348" s="2" t="s">
        <v>598</v>
      </c>
      <c r="E348" s="2" t="s">
        <v>598</v>
      </c>
      <c r="F348" s="2" t="s">
        <v>598</v>
      </c>
      <c r="G348" s="2" t="s">
        <v>598</v>
      </c>
      <c r="H348" s="2" t="s">
        <v>598</v>
      </c>
      <c r="I348" s="2" t="s">
        <v>598</v>
      </c>
      <c r="J348" s="2" t="s">
        <v>598</v>
      </c>
      <c r="K348" s="2" t="s">
        <v>598</v>
      </c>
      <c r="L348" s="2" t="s">
        <v>598</v>
      </c>
      <c r="M348" s="2" t="s">
        <v>598</v>
      </c>
      <c r="N348" s="2" t="s">
        <v>598</v>
      </c>
      <c r="O348" s="2" t="s">
        <v>598</v>
      </c>
      <c r="P348" s="2" t="s">
        <v>598</v>
      </c>
      <c r="Q348" s="2" t="s">
        <v>598</v>
      </c>
      <c r="R348" s="2" t="s">
        <v>598</v>
      </c>
      <c r="S348" s="2" t="s">
        <v>598</v>
      </c>
      <c r="T348" s="2" t="s">
        <v>598</v>
      </c>
      <c r="U348" s="2" t="s">
        <v>598</v>
      </c>
      <c r="V348" s="2" t="s">
        <v>598</v>
      </c>
      <c r="W348" s="2" t="s">
        <v>598</v>
      </c>
      <c r="X348" s="2" t="s">
        <v>598</v>
      </c>
      <c r="Y348" s="2" t="s">
        <v>598</v>
      </c>
      <c r="Z348" s="2" t="s">
        <v>598</v>
      </c>
      <c r="AA348" s="2" t="s">
        <v>598</v>
      </c>
      <c r="AB348" s="2" t="s">
        <v>598</v>
      </c>
      <c r="AC348" s="2" t="s">
        <v>598</v>
      </c>
      <c r="AD348" s="2" t="s">
        <v>598</v>
      </c>
      <c r="AE348" s="2" t="s">
        <v>598</v>
      </c>
      <c r="AF348" s="2" t="s">
        <v>598</v>
      </c>
      <c r="AG348" s="2" t="s">
        <v>598</v>
      </c>
      <c r="AJ348" s="20">
        <f t="shared" si="25"/>
        <v>0</v>
      </c>
      <c r="AK348" s="20"/>
      <c r="AL348" s="20">
        <f t="shared" si="26"/>
        <v>0</v>
      </c>
      <c r="AM348" s="20" t="str">
        <f t="shared" si="27"/>
        <v/>
      </c>
      <c r="AN348" s="92" t="str">
        <f t="shared" si="28"/>
        <v/>
      </c>
      <c r="AQ348" s="2">
        <f t="shared" si="29"/>
        <v>0</v>
      </c>
    </row>
    <row r="349" spans="1:43" ht="15" customHeight="1" x14ac:dyDescent="0.25">
      <c r="A349" s="2" t="s">
        <v>474</v>
      </c>
      <c r="B349" s="2" t="s">
        <v>486</v>
      </c>
      <c r="C349" s="2">
        <v>2014</v>
      </c>
      <c r="D349" s="2" t="s">
        <v>598</v>
      </c>
      <c r="E349" s="2" t="s">
        <v>598</v>
      </c>
      <c r="F349" s="2" t="s">
        <v>598</v>
      </c>
      <c r="G349" s="2" t="s">
        <v>598</v>
      </c>
      <c r="H349" s="2" t="s">
        <v>598</v>
      </c>
      <c r="I349" s="2" t="s">
        <v>598</v>
      </c>
      <c r="J349" s="2" t="s">
        <v>598</v>
      </c>
      <c r="K349" s="2" t="s">
        <v>598</v>
      </c>
      <c r="L349" s="2" t="s">
        <v>598</v>
      </c>
      <c r="M349" s="2" t="s">
        <v>598</v>
      </c>
      <c r="N349" s="2" t="s">
        <v>598</v>
      </c>
      <c r="O349" s="2" t="s">
        <v>598</v>
      </c>
      <c r="P349" s="2" t="s">
        <v>598</v>
      </c>
      <c r="Q349" s="2" t="s">
        <v>598</v>
      </c>
      <c r="R349" s="2" t="s">
        <v>598</v>
      </c>
      <c r="S349" s="2" t="s">
        <v>598</v>
      </c>
      <c r="T349" s="2" t="s">
        <v>598</v>
      </c>
      <c r="U349" s="2" t="s">
        <v>598</v>
      </c>
      <c r="V349" s="2" t="s">
        <v>598</v>
      </c>
      <c r="W349" s="2" t="s">
        <v>598</v>
      </c>
      <c r="X349" s="2" t="s">
        <v>598</v>
      </c>
      <c r="Y349" s="2" t="s">
        <v>598</v>
      </c>
      <c r="Z349" s="2" t="s">
        <v>598</v>
      </c>
      <c r="AA349" s="2" t="s">
        <v>598</v>
      </c>
      <c r="AB349" s="2" t="s">
        <v>598</v>
      </c>
      <c r="AC349" s="2" t="s">
        <v>598</v>
      </c>
      <c r="AD349" s="2" t="s">
        <v>598</v>
      </c>
      <c r="AE349" s="2" t="s">
        <v>598</v>
      </c>
      <c r="AF349" s="2" t="s">
        <v>598</v>
      </c>
      <c r="AG349" s="2" t="s">
        <v>598</v>
      </c>
      <c r="AJ349" s="20">
        <f t="shared" si="25"/>
        <v>0</v>
      </c>
      <c r="AK349" s="20"/>
      <c r="AL349" s="20">
        <f t="shared" si="26"/>
        <v>0</v>
      </c>
      <c r="AM349" s="20" t="str">
        <f t="shared" si="27"/>
        <v/>
      </c>
      <c r="AN349" s="92" t="str">
        <f t="shared" si="28"/>
        <v/>
      </c>
      <c r="AQ349" s="2">
        <f t="shared" si="29"/>
        <v>0</v>
      </c>
    </row>
    <row r="350" spans="1:43" ht="15" customHeight="1" x14ac:dyDescent="0.25">
      <c r="A350" s="2" t="s">
        <v>487</v>
      </c>
      <c r="B350" s="2" t="s">
        <v>488</v>
      </c>
      <c r="C350" s="2">
        <v>2014</v>
      </c>
      <c r="D350" s="2" t="s">
        <v>598</v>
      </c>
      <c r="E350" s="2" t="s">
        <v>598</v>
      </c>
      <c r="F350" s="2" t="s">
        <v>598</v>
      </c>
      <c r="G350" s="2" t="s">
        <v>598</v>
      </c>
      <c r="H350" s="2" t="s">
        <v>598</v>
      </c>
      <c r="I350" s="2" t="s">
        <v>598</v>
      </c>
      <c r="J350" s="2" t="s">
        <v>598</v>
      </c>
      <c r="K350" s="2" t="s">
        <v>598</v>
      </c>
      <c r="L350" s="2" t="s">
        <v>598</v>
      </c>
      <c r="M350" s="2" t="s">
        <v>598</v>
      </c>
      <c r="N350" s="2" t="s">
        <v>598</v>
      </c>
      <c r="O350" s="2" t="s">
        <v>598</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J350" s="20">
        <f t="shared" si="25"/>
        <v>0</v>
      </c>
      <c r="AK350" s="20"/>
      <c r="AL350" s="20">
        <f t="shared" si="26"/>
        <v>0</v>
      </c>
      <c r="AM350" s="20" t="str">
        <f t="shared" si="27"/>
        <v/>
      </c>
      <c r="AN350" s="92" t="str">
        <f t="shared" si="28"/>
        <v/>
      </c>
      <c r="AQ350" s="2">
        <f t="shared" si="29"/>
        <v>0</v>
      </c>
    </row>
    <row r="351" spans="1:43" ht="15" customHeight="1" x14ac:dyDescent="0.25">
      <c r="A351" s="2" t="s">
        <v>487</v>
      </c>
      <c r="B351" s="2" t="s">
        <v>489</v>
      </c>
      <c r="C351" s="2">
        <v>2014</v>
      </c>
      <c r="D351" s="2" t="s">
        <v>598</v>
      </c>
      <c r="E351" s="2" t="s">
        <v>598</v>
      </c>
      <c r="F351" s="2" t="s">
        <v>598</v>
      </c>
      <c r="G351" s="2" t="s">
        <v>598</v>
      </c>
      <c r="H351" s="2" t="s">
        <v>598</v>
      </c>
      <c r="I351" s="2" t="s">
        <v>598</v>
      </c>
      <c r="J351" s="2" t="s">
        <v>598</v>
      </c>
      <c r="K351" s="2" t="s">
        <v>598</v>
      </c>
      <c r="L351" s="2" t="s">
        <v>598</v>
      </c>
      <c r="M351" s="2" t="s">
        <v>598</v>
      </c>
      <c r="N351" s="2" t="s">
        <v>598</v>
      </c>
      <c r="O351" s="2" t="s">
        <v>598</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J351" s="20">
        <f t="shared" si="25"/>
        <v>0</v>
      </c>
      <c r="AK351" s="20"/>
      <c r="AL351" s="20">
        <f t="shared" si="26"/>
        <v>0</v>
      </c>
      <c r="AM351" s="20" t="str">
        <f t="shared" si="27"/>
        <v/>
      </c>
      <c r="AN351" s="92" t="str">
        <f t="shared" si="28"/>
        <v/>
      </c>
      <c r="AQ351" s="2">
        <f t="shared" si="29"/>
        <v>0</v>
      </c>
    </row>
    <row r="352" spans="1:43" ht="15" customHeight="1" x14ac:dyDescent="0.25">
      <c r="A352" s="2" t="s">
        <v>487</v>
      </c>
      <c r="B352" s="2" t="s">
        <v>490</v>
      </c>
      <c r="C352" s="2">
        <v>2014</v>
      </c>
      <c r="D352" s="2">
        <v>94.4</v>
      </c>
      <c r="E352" s="2">
        <v>14.5</v>
      </c>
      <c r="F352" s="2" t="s">
        <v>598</v>
      </c>
      <c r="G352" s="2" t="s">
        <v>598</v>
      </c>
      <c r="H352" s="2" t="s">
        <v>598</v>
      </c>
      <c r="I352" s="2">
        <v>120.7</v>
      </c>
      <c r="J352" s="2" t="s">
        <v>598</v>
      </c>
      <c r="K352" s="2">
        <v>0.7</v>
      </c>
      <c r="L352" s="2" t="s">
        <v>598</v>
      </c>
      <c r="M352" s="2" t="s">
        <v>598</v>
      </c>
      <c r="N352" s="2" t="s">
        <v>598</v>
      </c>
      <c r="O352" s="2" t="s">
        <v>598</v>
      </c>
      <c r="P352" s="2">
        <v>1.8</v>
      </c>
      <c r="Q352" s="2">
        <v>1.6</v>
      </c>
      <c r="R352" s="2">
        <v>0.2</v>
      </c>
      <c r="S352" s="2" t="s">
        <v>598</v>
      </c>
      <c r="T352" s="2" t="s">
        <v>598</v>
      </c>
      <c r="U352" s="2" t="s">
        <v>598</v>
      </c>
      <c r="V352" s="2" t="s">
        <v>8</v>
      </c>
      <c r="W352" s="2" t="s">
        <v>598</v>
      </c>
      <c r="X352" s="2" t="s">
        <v>598</v>
      </c>
      <c r="Y352" s="2" t="s">
        <v>598</v>
      </c>
      <c r="Z352" s="2">
        <v>103</v>
      </c>
      <c r="AA352" s="2" t="s">
        <v>598</v>
      </c>
      <c r="AB352" s="2" t="s">
        <v>598</v>
      </c>
      <c r="AC352" s="2" t="s">
        <v>598</v>
      </c>
      <c r="AD352" s="2" t="s">
        <v>598</v>
      </c>
      <c r="AE352" s="2">
        <v>0.9</v>
      </c>
      <c r="AF352" s="2" t="s">
        <v>598</v>
      </c>
      <c r="AG352" s="2">
        <v>12.5</v>
      </c>
      <c r="AJ352" s="20">
        <f t="shared" si="25"/>
        <v>120.7</v>
      </c>
      <c r="AK352" s="20"/>
      <c r="AL352" s="20">
        <f t="shared" si="26"/>
        <v>94.4</v>
      </c>
      <c r="AM352" s="20">
        <f t="shared" si="27"/>
        <v>14.5</v>
      </c>
      <c r="AN352" s="92">
        <f t="shared" si="28"/>
        <v>0.90223695111847557</v>
      </c>
      <c r="AQ352" s="2">
        <f t="shared" si="29"/>
        <v>108.2</v>
      </c>
    </row>
    <row r="353" spans="1:43" ht="15" customHeight="1" x14ac:dyDescent="0.25">
      <c r="A353" s="2" t="s">
        <v>491</v>
      </c>
      <c r="B353" s="2" t="s">
        <v>492</v>
      </c>
      <c r="C353" s="2">
        <v>2014</v>
      </c>
      <c r="D353" s="2" t="s">
        <v>598</v>
      </c>
      <c r="E353" s="2" t="s">
        <v>598</v>
      </c>
      <c r="F353" s="2" t="s">
        <v>598</v>
      </c>
      <c r="G353" s="2" t="s">
        <v>598</v>
      </c>
      <c r="H353" s="2" t="s">
        <v>598</v>
      </c>
      <c r="I353" s="2" t="s">
        <v>598</v>
      </c>
      <c r="J353" s="2" t="s">
        <v>598</v>
      </c>
      <c r="K353" s="2" t="s">
        <v>598</v>
      </c>
      <c r="L353" s="2" t="s">
        <v>598</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J353" s="20">
        <f t="shared" si="25"/>
        <v>0</v>
      </c>
      <c r="AK353" s="20"/>
      <c r="AL353" s="20">
        <f t="shared" si="26"/>
        <v>0</v>
      </c>
      <c r="AM353" s="20" t="str">
        <f t="shared" si="27"/>
        <v/>
      </c>
      <c r="AN353" s="92" t="str">
        <f t="shared" si="28"/>
        <v/>
      </c>
      <c r="AQ353" s="2">
        <f t="shared" si="29"/>
        <v>0</v>
      </c>
    </row>
    <row r="354" spans="1:43" ht="15" customHeight="1" x14ac:dyDescent="0.25">
      <c r="A354" s="2" t="s">
        <v>491</v>
      </c>
      <c r="B354" s="2" t="s">
        <v>493</v>
      </c>
      <c r="C354" s="2">
        <v>2014</v>
      </c>
      <c r="D354" s="2" t="s">
        <v>598</v>
      </c>
      <c r="E354" s="2" t="s">
        <v>598</v>
      </c>
      <c r="F354" s="2" t="s">
        <v>598</v>
      </c>
      <c r="G354" s="2" t="s">
        <v>598</v>
      </c>
      <c r="H354" s="2" t="s">
        <v>598</v>
      </c>
      <c r="I354" s="2" t="s">
        <v>598</v>
      </c>
      <c r="J354" s="2" t="s">
        <v>598</v>
      </c>
      <c r="K354" s="2" t="s">
        <v>598</v>
      </c>
      <c r="L354" s="2" t="s">
        <v>598</v>
      </c>
      <c r="M354" s="2" t="s">
        <v>598</v>
      </c>
      <c r="N354" s="2" t="s">
        <v>598</v>
      </c>
      <c r="O354" s="2" t="s">
        <v>598</v>
      </c>
      <c r="P354" s="2" t="s">
        <v>598</v>
      </c>
      <c r="Q354" s="2" t="s">
        <v>598</v>
      </c>
      <c r="R354" s="2" t="s">
        <v>598</v>
      </c>
      <c r="S354" s="2" t="s">
        <v>598</v>
      </c>
      <c r="T354" s="2" t="s">
        <v>598</v>
      </c>
      <c r="U354" s="2" t="s">
        <v>598</v>
      </c>
      <c r="V354" s="2" t="s">
        <v>598</v>
      </c>
      <c r="W354" s="2" t="s">
        <v>598</v>
      </c>
      <c r="X354" s="2" t="s">
        <v>598</v>
      </c>
      <c r="Y354" s="2" t="s">
        <v>598</v>
      </c>
      <c r="Z354" s="2" t="s">
        <v>598</v>
      </c>
      <c r="AA354" s="2" t="s">
        <v>598</v>
      </c>
      <c r="AB354" s="2" t="s">
        <v>598</v>
      </c>
      <c r="AC354" s="2" t="s">
        <v>598</v>
      </c>
      <c r="AD354" s="2" t="s">
        <v>598</v>
      </c>
      <c r="AE354" s="2" t="s">
        <v>598</v>
      </c>
      <c r="AF354" s="2" t="s">
        <v>598</v>
      </c>
      <c r="AG354" s="2" t="s">
        <v>598</v>
      </c>
      <c r="AJ354" s="20">
        <f t="shared" si="25"/>
        <v>0</v>
      </c>
      <c r="AK354" s="20"/>
      <c r="AL354" s="20">
        <f t="shared" si="26"/>
        <v>0</v>
      </c>
      <c r="AM354" s="20" t="str">
        <f t="shared" si="27"/>
        <v/>
      </c>
      <c r="AN354" s="92" t="str">
        <f t="shared" si="28"/>
        <v/>
      </c>
      <c r="AQ354" s="2">
        <f t="shared" si="29"/>
        <v>0</v>
      </c>
    </row>
    <row r="355" spans="1:43" ht="15" customHeight="1" x14ac:dyDescent="0.25">
      <c r="A355" s="2" t="s">
        <v>491</v>
      </c>
      <c r="B355" s="2" t="s">
        <v>494</v>
      </c>
      <c r="C355" s="2">
        <v>2014</v>
      </c>
      <c r="D355" s="2" t="s">
        <v>598</v>
      </c>
      <c r="E355" s="2" t="s">
        <v>598</v>
      </c>
      <c r="F355" s="2" t="s">
        <v>598</v>
      </c>
      <c r="G355" s="2" t="s">
        <v>598</v>
      </c>
      <c r="H355" s="2" t="s">
        <v>598</v>
      </c>
      <c r="I355" s="2" t="s">
        <v>598</v>
      </c>
      <c r="J355" s="2" t="s">
        <v>598</v>
      </c>
      <c r="K355" s="2" t="s">
        <v>598</v>
      </c>
      <c r="L355" s="2" t="s">
        <v>598</v>
      </c>
      <c r="M355" s="2" t="s">
        <v>598</v>
      </c>
      <c r="N355" s="2" t="s">
        <v>598</v>
      </c>
      <c r="O355" s="2" t="s">
        <v>598</v>
      </c>
      <c r="P355" s="2" t="s">
        <v>598</v>
      </c>
      <c r="Q355" s="2" t="s">
        <v>598</v>
      </c>
      <c r="R355" s="2" t="s">
        <v>598</v>
      </c>
      <c r="S355" s="2" t="s">
        <v>598</v>
      </c>
      <c r="T355" s="2" t="s">
        <v>598</v>
      </c>
      <c r="U355" s="2" t="s">
        <v>598</v>
      </c>
      <c r="V355" s="2" t="s">
        <v>598</v>
      </c>
      <c r="W355" s="2" t="s">
        <v>598</v>
      </c>
      <c r="X355" s="2" t="s">
        <v>598</v>
      </c>
      <c r="Y355" s="2" t="s">
        <v>598</v>
      </c>
      <c r="Z355" s="2" t="s">
        <v>598</v>
      </c>
      <c r="AA355" s="2" t="s">
        <v>598</v>
      </c>
      <c r="AB355" s="2" t="s">
        <v>598</v>
      </c>
      <c r="AC355" s="2" t="s">
        <v>598</v>
      </c>
      <c r="AD355" s="2" t="s">
        <v>598</v>
      </c>
      <c r="AE355" s="2" t="s">
        <v>598</v>
      </c>
      <c r="AF355" s="2" t="s">
        <v>598</v>
      </c>
      <c r="AG355" s="2" t="s">
        <v>598</v>
      </c>
      <c r="AJ355" s="20">
        <f t="shared" si="25"/>
        <v>0</v>
      </c>
      <c r="AK355" s="20"/>
      <c r="AL355" s="20">
        <f t="shared" si="26"/>
        <v>0</v>
      </c>
      <c r="AM355" s="20" t="str">
        <f t="shared" si="27"/>
        <v/>
      </c>
      <c r="AN355" s="92" t="str">
        <f t="shared" si="28"/>
        <v/>
      </c>
      <c r="AQ355" s="2">
        <f t="shared" si="29"/>
        <v>0</v>
      </c>
    </row>
    <row r="356" spans="1:43" ht="15" customHeight="1" x14ac:dyDescent="0.25">
      <c r="A356" s="2" t="s">
        <v>491</v>
      </c>
      <c r="B356" s="2" t="s">
        <v>495</v>
      </c>
      <c r="C356" s="2">
        <v>2014</v>
      </c>
      <c r="D356" s="2" t="s">
        <v>598</v>
      </c>
      <c r="E356" s="2" t="s">
        <v>598</v>
      </c>
      <c r="F356" s="2" t="s">
        <v>598</v>
      </c>
      <c r="G356" s="2" t="s">
        <v>598</v>
      </c>
      <c r="H356" s="2" t="s">
        <v>598</v>
      </c>
      <c r="I356" s="2" t="s">
        <v>598</v>
      </c>
      <c r="J356" s="2" t="s">
        <v>598</v>
      </c>
      <c r="K356" s="2" t="s">
        <v>598</v>
      </c>
      <c r="L356" s="2" t="s">
        <v>598</v>
      </c>
      <c r="M356" s="2" t="s">
        <v>598</v>
      </c>
      <c r="N356" s="2" t="s">
        <v>598</v>
      </c>
      <c r="O356" s="2" t="s">
        <v>598</v>
      </c>
      <c r="P356" s="2" t="s">
        <v>598</v>
      </c>
      <c r="Q356" s="2" t="s">
        <v>598</v>
      </c>
      <c r="R356" s="2" t="s">
        <v>598</v>
      </c>
      <c r="S356" s="2" t="s">
        <v>598</v>
      </c>
      <c r="T356" s="2" t="s">
        <v>598</v>
      </c>
      <c r="U356" s="2" t="s">
        <v>598</v>
      </c>
      <c r="V356" s="2" t="s">
        <v>598</v>
      </c>
      <c r="W356" s="2" t="s">
        <v>598</v>
      </c>
      <c r="X356" s="2" t="s">
        <v>598</v>
      </c>
      <c r="Y356" s="2" t="s">
        <v>598</v>
      </c>
      <c r="Z356" s="2" t="s">
        <v>598</v>
      </c>
      <c r="AA356" s="2" t="s">
        <v>598</v>
      </c>
      <c r="AB356" s="2" t="s">
        <v>598</v>
      </c>
      <c r="AC356" s="2" t="s">
        <v>598</v>
      </c>
      <c r="AD356" s="2" t="s">
        <v>598</v>
      </c>
      <c r="AE356" s="2" t="s">
        <v>598</v>
      </c>
      <c r="AF356" s="2" t="s">
        <v>598</v>
      </c>
      <c r="AG356" s="2" t="s">
        <v>598</v>
      </c>
      <c r="AJ356" s="20">
        <f t="shared" si="25"/>
        <v>0</v>
      </c>
      <c r="AK356" s="20"/>
      <c r="AL356" s="20">
        <f t="shared" si="26"/>
        <v>0</v>
      </c>
      <c r="AM356" s="20" t="str">
        <f t="shared" si="27"/>
        <v/>
      </c>
      <c r="AN356" s="92" t="str">
        <f t="shared" si="28"/>
        <v/>
      </c>
      <c r="AQ356" s="2">
        <f t="shared" si="29"/>
        <v>0</v>
      </c>
    </row>
    <row r="357" spans="1:43" ht="15" customHeight="1" x14ac:dyDescent="0.25">
      <c r="A357" s="2" t="s">
        <v>491</v>
      </c>
      <c r="B357" s="2" t="s">
        <v>496</v>
      </c>
      <c r="C357" s="2">
        <v>2014</v>
      </c>
      <c r="D357" s="2" t="s">
        <v>598</v>
      </c>
      <c r="E357" s="2" t="s">
        <v>598</v>
      </c>
      <c r="F357" s="2" t="s">
        <v>598</v>
      </c>
      <c r="G357" s="2" t="s">
        <v>598</v>
      </c>
      <c r="H357" s="2" t="s">
        <v>598</v>
      </c>
      <c r="I357" s="2" t="s">
        <v>598</v>
      </c>
      <c r="J357" s="2" t="s">
        <v>598</v>
      </c>
      <c r="K357" s="2" t="s">
        <v>598</v>
      </c>
      <c r="L357" s="2" t="s">
        <v>598</v>
      </c>
      <c r="M357" s="2" t="s">
        <v>598</v>
      </c>
      <c r="N357" s="2" t="s">
        <v>598</v>
      </c>
      <c r="O357" s="2" t="s">
        <v>598</v>
      </c>
      <c r="P357" s="2" t="s">
        <v>598</v>
      </c>
      <c r="Q357" s="2" t="s">
        <v>598</v>
      </c>
      <c r="R357" s="2" t="s">
        <v>598</v>
      </c>
      <c r="S357" s="2" t="s">
        <v>598</v>
      </c>
      <c r="T357" s="2" t="s">
        <v>598</v>
      </c>
      <c r="U357" s="2" t="s">
        <v>598</v>
      </c>
      <c r="V357" s="2" t="s">
        <v>598</v>
      </c>
      <c r="W357" s="2" t="s">
        <v>598</v>
      </c>
      <c r="X357" s="2" t="s">
        <v>598</v>
      </c>
      <c r="Y357" s="2" t="s">
        <v>598</v>
      </c>
      <c r="Z357" s="2" t="s">
        <v>598</v>
      </c>
      <c r="AA357" s="2" t="s">
        <v>598</v>
      </c>
      <c r="AB357" s="2" t="s">
        <v>598</v>
      </c>
      <c r="AC357" s="2" t="s">
        <v>598</v>
      </c>
      <c r="AD357" s="2" t="s">
        <v>598</v>
      </c>
      <c r="AE357" s="2" t="s">
        <v>598</v>
      </c>
      <c r="AF357" s="2" t="s">
        <v>598</v>
      </c>
      <c r="AG357" s="2" t="s">
        <v>598</v>
      </c>
      <c r="AJ357" s="20">
        <f t="shared" si="25"/>
        <v>0</v>
      </c>
      <c r="AK357" s="20"/>
      <c r="AL357" s="20">
        <f t="shared" si="26"/>
        <v>0</v>
      </c>
      <c r="AM357" s="20" t="str">
        <f t="shared" si="27"/>
        <v/>
      </c>
      <c r="AN357" s="92" t="str">
        <f t="shared" si="28"/>
        <v/>
      </c>
      <c r="AQ357" s="2">
        <f t="shared" si="29"/>
        <v>0</v>
      </c>
    </row>
    <row r="358" spans="1:43" ht="15" customHeight="1" x14ac:dyDescent="0.25">
      <c r="A358" s="2" t="s">
        <v>497</v>
      </c>
      <c r="B358" s="2" t="s">
        <v>498</v>
      </c>
      <c r="C358" s="2">
        <v>2014</v>
      </c>
      <c r="D358" s="2" t="s">
        <v>598</v>
      </c>
      <c r="E358" s="2" t="s">
        <v>598</v>
      </c>
      <c r="F358" s="2" t="s">
        <v>598</v>
      </c>
      <c r="G358" s="2" t="s">
        <v>598</v>
      </c>
      <c r="H358" s="2" t="s">
        <v>598</v>
      </c>
      <c r="I358" s="2" t="s">
        <v>598</v>
      </c>
      <c r="J358" s="2" t="s">
        <v>598</v>
      </c>
      <c r="K358" s="2" t="s">
        <v>598</v>
      </c>
      <c r="L358" s="2" t="s">
        <v>598</v>
      </c>
      <c r="M358" s="2" t="s">
        <v>598</v>
      </c>
      <c r="N358" s="2" t="s">
        <v>598</v>
      </c>
      <c r="O358" s="2" t="s">
        <v>598</v>
      </c>
      <c r="P358" s="2" t="s">
        <v>598</v>
      </c>
      <c r="Q358" s="2" t="s">
        <v>598</v>
      </c>
      <c r="R358" s="2" t="s">
        <v>598</v>
      </c>
      <c r="S358" s="2" t="s">
        <v>598</v>
      </c>
      <c r="T358" s="2" t="s">
        <v>598</v>
      </c>
      <c r="U358" s="2" t="s">
        <v>598</v>
      </c>
      <c r="V358" s="2" t="s">
        <v>598</v>
      </c>
      <c r="W358" s="2" t="s">
        <v>598</v>
      </c>
      <c r="X358" s="2" t="s">
        <v>598</v>
      </c>
      <c r="Y358" s="2" t="s">
        <v>598</v>
      </c>
      <c r="Z358" s="2" t="s">
        <v>598</v>
      </c>
      <c r="AA358" s="2" t="s">
        <v>598</v>
      </c>
      <c r="AB358" s="2" t="s">
        <v>598</v>
      </c>
      <c r="AC358" s="2" t="s">
        <v>598</v>
      </c>
      <c r="AD358" s="2" t="s">
        <v>598</v>
      </c>
      <c r="AE358" s="2" t="s">
        <v>598</v>
      </c>
      <c r="AF358" s="2" t="s">
        <v>598</v>
      </c>
      <c r="AG358" s="2" t="s">
        <v>598</v>
      </c>
      <c r="AJ358" s="20">
        <f t="shared" si="25"/>
        <v>0</v>
      </c>
      <c r="AK358" s="20"/>
      <c r="AL358" s="20">
        <f t="shared" si="26"/>
        <v>0</v>
      </c>
      <c r="AM358" s="20" t="str">
        <f t="shared" si="27"/>
        <v/>
      </c>
      <c r="AN358" s="92" t="str">
        <f t="shared" si="28"/>
        <v/>
      </c>
      <c r="AQ358" s="2">
        <f t="shared" si="29"/>
        <v>0</v>
      </c>
    </row>
    <row r="359" spans="1:43" ht="15" customHeight="1" x14ac:dyDescent="0.25">
      <c r="A359" s="2" t="s">
        <v>497</v>
      </c>
      <c r="B359" s="2" t="s">
        <v>499</v>
      </c>
      <c r="C359" s="2">
        <v>2014</v>
      </c>
      <c r="D359" s="2" t="s">
        <v>598</v>
      </c>
      <c r="E359" s="2" t="s">
        <v>598</v>
      </c>
      <c r="F359" s="2" t="s">
        <v>598</v>
      </c>
      <c r="G359" s="2" t="s">
        <v>598</v>
      </c>
      <c r="H359" s="2" t="s">
        <v>598</v>
      </c>
      <c r="I359" s="2" t="s">
        <v>598</v>
      </c>
      <c r="J359" s="2" t="s">
        <v>598</v>
      </c>
      <c r="K359" s="2" t="s">
        <v>598</v>
      </c>
      <c r="L359" s="2" t="s">
        <v>598</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J359" s="20">
        <f t="shared" si="25"/>
        <v>0</v>
      </c>
      <c r="AK359" s="20"/>
      <c r="AL359" s="20">
        <f t="shared" si="26"/>
        <v>0</v>
      </c>
      <c r="AM359" s="20" t="str">
        <f t="shared" si="27"/>
        <v/>
      </c>
      <c r="AN359" s="92" t="str">
        <f t="shared" si="28"/>
        <v/>
      </c>
      <c r="AQ359" s="2">
        <f t="shared" si="29"/>
        <v>0</v>
      </c>
    </row>
    <row r="360" spans="1:43" ht="15" customHeight="1" x14ac:dyDescent="0.25">
      <c r="A360" s="2" t="s">
        <v>497</v>
      </c>
      <c r="B360" s="2" t="s">
        <v>500</v>
      </c>
      <c r="C360" s="2">
        <v>2014</v>
      </c>
      <c r="D360" s="2" t="s">
        <v>598</v>
      </c>
      <c r="E360" s="2" t="s">
        <v>598</v>
      </c>
      <c r="F360" s="2" t="s">
        <v>598</v>
      </c>
      <c r="G360" s="2" t="s">
        <v>598</v>
      </c>
      <c r="H360" s="2" t="s">
        <v>598</v>
      </c>
      <c r="I360" s="2" t="s">
        <v>598</v>
      </c>
      <c r="J360" s="2" t="s">
        <v>598</v>
      </c>
      <c r="K360" s="2" t="s">
        <v>598</v>
      </c>
      <c r="L360" s="2" t="s">
        <v>598</v>
      </c>
      <c r="M360" s="2" t="s">
        <v>598</v>
      </c>
      <c r="N360" s="2" t="s">
        <v>598</v>
      </c>
      <c r="O360" s="2" t="s">
        <v>598</v>
      </c>
      <c r="P360" s="2" t="s">
        <v>598</v>
      </c>
      <c r="Q360" s="2" t="s">
        <v>598</v>
      </c>
      <c r="R360" s="2" t="s">
        <v>598</v>
      </c>
      <c r="S360" s="2" t="s">
        <v>598</v>
      </c>
      <c r="T360" s="2" t="s">
        <v>598</v>
      </c>
      <c r="U360" s="2" t="s">
        <v>598</v>
      </c>
      <c r="V360" s="2" t="s">
        <v>598</v>
      </c>
      <c r="W360" s="2" t="s">
        <v>598</v>
      </c>
      <c r="X360" s="2" t="s">
        <v>598</v>
      </c>
      <c r="Y360" s="2" t="s">
        <v>598</v>
      </c>
      <c r="Z360" s="2" t="s">
        <v>598</v>
      </c>
      <c r="AA360" s="2" t="s">
        <v>598</v>
      </c>
      <c r="AB360" s="2" t="s">
        <v>598</v>
      </c>
      <c r="AC360" s="2" t="s">
        <v>598</v>
      </c>
      <c r="AD360" s="2" t="s">
        <v>598</v>
      </c>
      <c r="AE360" s="2" t="s">
        <v>598</v>
      </c>
      <c r="AF360" s="2" t="s">
        <v>598</v>
      </c>
      <c r="AG360" s="2" t="s">
        <v>598</v>
      </c>
      <c r="AJ360" s="20">
        <f t="shared" si="25"/>
        <v>0</v>
      </c>
      <c r="AK360" s="20"/>
      <c r="AL360" s="20">
        <f t="shared" si="26"/>
        <v>0</v>
      </c>
      <c r="AM360" s="20" t="str">
        <f t="shared" si="27"/>
        <v/>
      </c>
      <c r="AN360" s="92" t="str">
        <f t="shared" si="28"/>
        <v/>
      </c>
      <c r="AQ360" s="2">
        <f t="shared" si="29"/>
        <v>0</v>
      </c>
    </row>
    <row r="361" spans="1:43" ht="15" customHeight="1" x14ac:dyDescent="0.25">
      <c r="A361" s="2" t="s">
        <v>501</v>
      </c>
      <c r="B361" s="2" t="s">
        <v>502</v>
      </c>
      <c r="C361" s="2">
        <v>2014</v>
      </c>
      <c r="D361" s="2" t="s">
        <v>598</v>
      </c>
      <c r="E361" s="2" t="s">
        <v>598</v>
      </c>
      <c r="F361" s="2" t="s">
        <v>598</v>
      </c>
      <c r="G361" s="2" t="s">
        <v>598</v>
      </c>
      <c r="H361" s="2" t="s">
        <v>598</v>
      </c>
      <c r="I361" s="2" t="s">
        <v>598</v>
      </c>
      <c r="J361" s="2" t="s">
        <v>598</v>
      </c>
      <c r="K361" s="2" t="s">
        <v>598</v>
      </c>
      <c r="L361" s="2" t="s">
        <v>598</v>
      </c>
      <c r="M361" s="2" t="s">
        <v>598</v>
      </c>
      <c r="N361" s="2" t="s">
        <v>598</v>
      </c>
      <c r="O361" s="2" t="s">
        <v>598</v>
      </c>
      <c r="P361" s="2" t="s">
        <v>598</v>
      </c>
      <c r="Q361" s="2" t="s">
        <v>598</v>
      </c>
      <c r="R361" s="2" t="s">
        <v>598</v>
      </c>
      <c r="S361" s="2" t="s">
        <v>598</v>
      </c>
      <c r="T361" s="2" t="s">
        <v>598</v>
      </c>
      <c r="U361" s="2" t="s">
        <v>598</v>
      </c>
      <c r="V361" s="2" t="s">
        <v>598</v>
      </c>
      <c r="W361" s="2" t="s">
        <v>598</v>
      </c>
      <c r="X361" s="2" t="s">
        <v>598</v>
      </c>
      <c r="Y361" s="2" t="s">
        <v>598</v>
      </c>
      <c r="Z361" s="2" t="s">
        <v>598</v>
      </c>
      <c r="AA361" s="2" t="s">
        <v>598</v>
      </c>
      <c r="AB361" s="2" t="s">
        <v>598</v>
      </c>
      <c r="AC361" s="2" t="s">
        <v>598</v>
      </c>
      <c r="AD361" s="2" t="s">
        <v>598</v>
      </c>
      <c r="AE361" s="2" t="s">
        <v>598</v>
      </c>
      <c r="AF361" s="2" t="s">
        <v>598</v>
      </c>
      <c r="AG361" s="2" t="s">
        <v>598</v>
      </c>
      <c r="AJ361" s="20">
        <f t="shared" si="25"/>
        <v>0</v>
      </c>
      <c r="AK361" s="20"/>
      <c r="AL361" s="20">
        <f t="shared" si="26"/>
        <v>0</v>
      </c>
      <c r="AM361" s="20" t="str">
        <f t="shared" si="27"/>
        <v/>
      </c>
      <c r="AN361" s="92" t="str">
        <f t="shared" si="28"/>
        <v/>
      </c>
      <c r="AQ361" s="2">
        <f t="shared" si="29"/>
        <v>0</v>
      </c>
    </row>
    <row r="362" spans="1:43" ht="15" customHeight="1" x14ac:dyDescent="0.25">
      <c r="A362" s="2" t="s">
        <v>501</v>
      </c>
      <c r="B362" s="2" t="s">
        <v>503</v>
      </c>
      <c r="C362" s="2">
        <v>2014</v>
      </c>
      <c r="D362" s="2" t="s">
        <v>598</v>
      </c>
      <c r="E362" s="2" t="s">
        <v>598</v>
      </c>
      <c r="F362" s="2" t="s">
        <v>598</v>
      </c>
      <c r="G362" s="2" t="s">
        <v>598</v>
      </c>
      <c r="H362" s="2" t="s">
        <v>598</v>
      </c>
      <c r="I362" s="2" t="s">
        <v>598</v>
      </c>
      <c r="J362" s="2" t="s">
        <v>598</v>
      </c>
      <c r="K362" s="2" t="s">
        <v>598</v>
      </c>
      <c r="L362" s="2" t="s">
        <v>598</v>
      </c>
      <c r="M362" s="2" t="s">
        <v>598</v>
      </c>
      <c r="N362" s="2" t="s">
        <v>598</v>
      </c>
      <c r="O362" s="2" t="s">
        <v>598</v>
      </c>
      <c r="P362" s="2" t="s">
        <v>598</v>
      </c>
      <c r="Q362" s="2" t="s">
        <v>598</v>
      </c>
      <c r="R362" s="2" t="s">
        <v>598</v>
      </c>
      <c r="S362" s="2" t="s">
        <v>598</v>
      </c>
      <c r="T362" s="2" t="s">
        <v>598</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J362" s="20">
        <f t="shared" si="25"/>
        <v>0</v>
      </c>
      <c r="AK362" s="20"/>
      <c r="AL362" s="20">
        <f t="shared" si="26"/>
        <v>0</v>
      </c>
      <c r="AM362" s="20" t="str">
        <f t="shared" si="27"/>
        <v/>
      </c>
      <c r="AN362" s="92" t="str">
        <f t="shared" si="28"/>
        <v/>
      </c>
      <c r="AQ362" s="2">
        <f t="shared" si="29"/>
        <v>0</v>
      </c>
    </row>
    <row r="363" spans="1:43" ht="15" customHeight="1" x14ac:dyDescent="0.25">
      <c r="A363" s="2" t="s">
        <v>501</v>
      </c>
      <c r="B363" s="2" t="s">
        <v>504</v>
      </c>
      <c r="C363" s="2">
        <v>2014</v>
      </c>
      <c r="D363" s="2" t="s">
        <v>598</v>
      </c>
      <c r="E363" s="2" t="s">
        <v>598</v>
      </c>
      <c r="F363" s="2" t="s">
        <v>598</v>
      </c>
      <c r="G363" s="2" t="s">
        <v>598</v>
      </c>
      <c r="H363" s="2" t="s">
        <v>598</v>
      </c>
      <c r="I363" s="2" t="s">
        <v>598</v>
      </c>
      <c r="J363" s="2" t="s">
        <v>598</v>
      </c>
      <c r="K363" s="2" t="s">
        <v>598</v>
      </c>
      <c r="L363" s="2" t="s">
        <v>598</v>
      </c>
      <c r="M363" s="2" t="s">
        <v>598</v>
      </c>
      <c r="N363" s="2" t="s">
        <v>598</v>
      </c>
      <c r="O363" s="2" t="s">
        <v>598</v>
      </c>
      <c r="P363" s="2" t="s">
        <v>598</v>
      </c>
      <c r="Q363" s="2" t="s">
        <v>598</v>
      </c>
      <c r="R363" s="2" t="s">
        <v>598</v>
      </c>
      <c r="S363" s="2" t="s">
        <v>598</v>
      </c>
      <c r="T363" s="2" t="s">
        <v>598</v>
      </c>
      <c r="U363" s="2" t="s">
        <v>598</v>
      </c>
      <c r="V363" s="2" t="s">
        <v>598</v>
      </c>
      <c r="W363" s="2" t="s">
        <v>598</v>
      </c>
      <c r="X363" s="2" t="s">
        <v>598</v>
      </c>
      <c r="Y363" s="2" t="s">
        <v>598</v>
      </c>
      <c r="Z363" s="2" t="s">
        <v>598</v>
      </c>
      <c r="AA363" s="2" t="s">
        <v>598</v>
      </c>
      <c r="AB363" s="2" t="s">
        <v>598</v>
      </c>
      <c r="AC363" s="2" t="s">
        <v>598</v>
      </c>
      <c r="AD363" s="2" t="s">
        <v>598</v>
      </c>
      <c r="AE363" s="2" t="s">
        <v>598</v>
      </c>
      <c r="AF363" s="2" t="s">
        <v>598</v>
      </c>
      <c r="AG363" s="2" t="s">
        <v>598</v>
      </c>
      <c r="AJ363" s="20">
        <f t="shared" si="25"/>
        <v>0</v>
      </c>
      <c r="AK363" s="20"/>
      <c r="AL363" s="20">
        <f t="shared" si="26"/>
        <v>0</v>
      </c>
      <c r="AM363" s="20" t="str">
        <f t="shared" si="27"/>
        <v/>
      </c>
      <c r="AN363" s="92" t="str">
        <f t="shared" si="28"/>
        <v/>
      </c>
      <c r="AQ363" s="2">
        <f t="shared" si="29"/>
        <v>0</v>
      </c>
    </row>
    <row r="364" spans="1:43" ht="15" customHeight="1" x14ac:dyDescent="0.25">
      <c r="A364" s="2" t="s">
        <v>501</v>
      </c>
      <c r="B364" s="2" t="s">
        <v>505</v>
      </c>
      <c r="C364" s="2">
        <v>2014</v>
      </c>
      <c r="D364" s="2" t="s">
        <v>598</v>
      </c>
      <c r="E364" s="2" t="s">
        <v>598</v>
      </c>
      <c r="F364" s="2" t="s">
        <v>598</v>
      </c>
      <c r="G364" s="2" t="s">
        <v>598</v>
      </c>
      <c r="H364" s="2" t="s">
        <v>598</v>
      </c>
      <c r="I364" s="2" t="s">
        <v>598</v>
      </c>
      <c r="J364" s="2" t="s">
        <v>598</v>
      </c>
      <c r="K364" s="2" t="s">
        <v>598</v>
      </c>
      <c r="L364" s="2" t="s">
        <v>598</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J364" s="20">
        <f t="shared" si="25"/>
        <v>0</v>
      </c>
      <c r="AK364" s="20"/>
      <c r="AL364" s="20">
        <f t="shared" si="26"/>
        <v>0</v>
      </c>
      <c r="AM364" s="20" t="str">
        <f t="shared" si="27"/>
        <v/>
      </c>
      <c r="AN364" s="92" t="str">
        <f t="shared" si="28"/>
        <v/>
      </c>
      <c r="AQ364" s="2">
        <f t="shared" si="29"/>
        <v>0</v>
      </c>
    </row>
    <row r="365" spans="1:43" ht="15" customHeight="1" x14ac:dyDescent="0.25">
      <c r="A365" s="2" t="s">
        <v>501</v>
      </c>
      <c r="B365" s="2" t="s">
        <v>506</v>
      </c>
      <c r="C365" s="2">
        <v>2014</v>
      </c>
      <c r="D365" s="2" t="s">
        <v>598</v>
      </c>
      <c r="E365" s="2" t="s">
        <v>598</v>
      </c>
      <c r="F365" s="2" t="s">
        <v>598</v>
      </c>
      <c r="G365" s="2" t="s">
        <v>598</v>
      </c>
      <c r="H365" s="2" t="s">
        <v>598</v>
      </c>
      <c r="I365" s="2" t="s">
        <v>598</v>
      </c>
      <c r="J365" s="2" t="s">
        <v>598</v>
      </c>
      <c r="K365" s="2" t="s">
        <v>598</v>
      </c>
      <c r="L365" s="2" t="s">
        <v>598</v>
      </c>
      <c r="M365" s="2" t="s">
        <v>598</v>
      </c>
      <c r="N365" s="2" t="s">
        <v>598</v>
      </c>
      <c r="O365" s="2" t="s">
        <v>598</v>
      </c>
      <c r="P365" s="2" t="s">
        <v>598</v>
      </c>
      <c r="Q365" s="2" t="s">
        <v>598</v>
      </c>
      <c r="R365" s="2" t="s">
        <v>598</v>
      </c>
      <c r="S365" s="2" t="s">
        <v>598</v>
      </c>
      <c r="T365" s="2" t="s">
        <v>598</v>
      </c>
      <c r="U365" s="2" t="s">
        <v>598</v>
      </c>
      <c r="V365" s="2" t="s">
        <v>598</v>
      </c>
      <c r="W365" s="2" t="s">
        <v>598</v>
      </c>
      <c r="X365" s="2" t="s">
        <v>598</v>
      </c>
      <c r="Y365" s="2" t="s">
        <v>598</v>
      </c>
      <c r="Z365" s="2" t="s">
        <v>598</v>
      </c>
      <c r="AA365" s="2" t="s">
        <v>598</v>
      </c>
      <c r="AB365" s="2" t="s">
        <v>598</v>
      </c>
      <c r="AC365" s="2" t="s">
        <v>598</v>
      </c>
      <c r="AD365" s="2" t="s">
        <v>598</v>
      </c>
      <c r="AE365" s="2" t="s">
        <v>598</v>
      </c>
      <c r="AF365" s="2" t="s">
        <v>598</v>
      </c>
      <c r="AG365" s="2" t="s">
        <v>598</v>
      </c>
      <c r="AJ365" s="20">
        <f t="shared" si="25"/>
        <v>0</v>
      </c>
      <c r="AK365" s="20"/>
      <c r="AL365" s="20">
        <f t="shared" si="26"/>
        <v>0</v>
      </c>
      <c r="AM365" s="20" t="str">
        <f t="shared" si="27"/>
        <v/>
      </c>
      <c r="AN365" s="92" t="str">
        <f t="shared" si="28"/>
        <v/>
      </c>
      <c r="AQ365" s="2">
        <f t="shared" si="29"/>
        <v>0</v>
      </c>
    </row>
    <row r="366" spans="1:43" ht="15" customHeight="1" x14ac:dyDescent="0.25">
      <c r="A366" s="2" t="s">
        <v>501</v>
      </c>
      <c r="B366" s="2" t="s">
        <v>507</v>
      </c>
      <c r="C366" s="2">
        <v>2014</v>
      </c>
      <c r="D366" s="2" t="s">
        <v>598</v>
      </c>
      <c r="E366" s="2" t="s">
        <v>598</v>
      </c>
      <c r="F366" s="2" t="s">
        <v>598</v>
      </c>
      <c r="G366" s="2" t="s">
        <v>598</v>
      </c>
      <c r="H366" s="2" t="s">
        <v>598</v>
      </c>
      <c r="I366" s="2" t="s">
        <v>598</v>
      </c>
      <c r="J366" s="2" t="s">
        <v>598</v>
      </c>
      <c r="K366" s="2" t="s">
        <v>598</v>
      </c>
      <c r="L366" s="2" t="s">
        <v>598</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J366" s="20">
        <f t="shared" si="25"/>
        <v>0</v>
      </c>
      <c r="AK366" s="20"/>
      <c r="AL366" s="20">
        <f t="shared" si="26"/>
        <v>0</v>
      </c>
      <c r="AM366" s="20" t="str">
        <f t="shared" si="27"/>
        <v/>
      </c>
      <c r="AN366" s="92" t="str">
        <f t="shared" si="28"/>
        <v/>
      </c>
      <c r="AQ366" s="2">
        <f t="shared" si="29"/>
        <v>0</v>
      </c>
    </row>
    <row r="367" spans="1:43" ht="15" customHeight="1" x14ac:dyDescent="0.25">
      <c r="A367" s="2" t="s">
        <v>501</v>
      </c>
      <c r="B367" s="2" t="s">
        <v>508</v>
      </c>
      <c r="C367" s="2">
        <v>2014</v>
      </c>
      <c r="D367" s="2" t="s">
        <v>598</v>
      </c>
      <c r="E367" s="2" t="s">
        <v>598</v>
      </c>
      <c r="F367" s="2" t="s">
        <v>598</v>
      </c>
      <c r="G367" s="2" t="s">
        <v>598</v>
      </c>
      <c r="H367" s="2" t="s">
        <v>598</v>
      </c>
      <c r="I367" s="2" t="s">
        <v>598</v>
      </c>
      <c r="J367" s="2" t="s">
        <v>598</v>
      </c>
      <c r="K367" s="2" t="s">
        <v>598</v>
      </c>
      <c r="L367" s="2" t="s">
        <v>598</v>
      </c>
      <c r="M367" s="2" t="s">
        <v>598</v>
      </c>
      <c r="N367" s="2" t="s">
        <v>598</v>
      </c>
      <c r="O367" s="2" t="s">
        <v>598</v>
      </c>
      <c r="P367" s="2" t="s">
        <v>598</v>
      </c>
      <c r="Q367" s="2" t="s">
        <v>598</v>
      </c>
      <c r="R367" s="2" t="s">
        <v>598</v>
      </c>
      <c r="S367" s="2" t="s">
        <v>598</v>
      </c>
      <c r="T367" s="2" t="s">
        <v>598</v>
      </c>
      <c r="U367" s="2" t="s">
        <v>598</v>
      </c>
      <c r="V367" s="2" t="s">
        <v>598</v>
      </c>
      <c r="W367" s="2" t="s">
        <v>598</v>
      </c>
      <c r="X367" s="2" t="s">
        <v>598</v>
      </c>
      <c r="Y367" s="2" t="s">
        <v>598</v>
      </c>
      <c r="Z367" s="2" t="s">
        <v>598</v>
      </c>
      <c r="AA367" s="2" t="s">
        <v>598</v>
      </c>
      <c r="AB367" s="2" t="s">
        <v>598</v>
      </c>
      <c r="AC367" s="2" t="s">
        <v>598</v>
      </c>
      <c r="AD367" s="2" t="s">
        <v>598</v>
      </c>
      <c r="AE367" s="2" t="s">
        <v>598</v>
      </c>
      <c r="AF367" s="2" t="s">
        <v>598</v>
      </c>
      <c r="AG367" s="2" t="s">
        <v>598</v>
      </c>
      <c r="AJ367" s="20">
        <f t="shared" si="25"/>
        <v>0</v>
      </c>
      <c r="AK367" s="20"/>
      <c r="AL367" s="20">
        <f t="shared" si="26"/>
        <v>0</v>
      </c>
      <c r="AM367" s="20" t="str">
        <f t="shared" si="27"/>
        <v/>
      </c>
      <c r="AN367" s="92" t="str">
        <f t="shared" si="28"/>
        <v/>
      </c>
      <c r="AQ367" s="2">
        <f t="shared" si="29"/>
        <v>0</v>
      </c>
    </row>
    <row r="368" spans="1:43" ht="15" customHeight="1" x14ac:dyDescent="0.25">
      <c r="A368" s="2" t="s">
        <v>501</v>
      </c>
      <c r="B368" s="2" t="s">
        <v>509</v>
      </c>
      <c r="C368" s="2">
        <v>2014</v>
      </c>
      <c r="D368" s="2">
        <v>88.521000000000001</v>
      </c>
      <c r="E368" s="2">
        <v>25.532</v>
      </c>
      <c r="F368" s="2" t="s">
        <v>598</v>
      </c>
      <c r="G368" s="2" t="s">
        <v>598</v>
      </c>
      <c r="H368" s="2" t="s">
        <v>598</v>
      </c>
      <c r="I368" s="2">
        <v>135.96600000000001</v>
      </c>
      <c r="J368" s="2" t="s">
        <v>598</v>
      </c>
      <c r="K368" s="2" t="s">
        <v>598</v>
      </c>
      <c r="L368" s="2" t="s">
        <v>598</v>
      </c>
      <c r="M368" s="2" t="s">
        <v>598</v>
      </c>
      <c r="N368" s="2" t="s">
        <v>598</v>
      </c>
      <c r="O368" s="2" t="s">
        <v>598</v>
      </c>
      <c r="P368" s="2">
        <v>18.899999999999999</v>
      </c>
      <c r="Q368" s="2">
        <v>69.930000000000007</v>
      </c>
      <c r="R368" s="2" t="s">
        <v>598</v>
      </c>
      <c r="S368" s="2">
        <v>39.299999999999997</v>
      </c>
      <c r="T368" s="2" t="s">
        <v>598</v>
      </c>
      <c r="U368" s="2">
        <v>3.3</v>
      </c>
      <c r="V368" s="2" t="s">
        <v>8</v>
      </c>
      <c r="W368" s="2" t="s">
        <v>598</v>
      </c>
      <c r="X368" s="2" t="s">
        <v>598</v>
      </c>
      <c r="Y368" s="2" t="s">
        <v>598</v>
      </c>
      <c r="Z368" s="2" t="s">
        <v>598</v>
      </c>
      <c r="AA368" s="2" t="s">
        <v>598</v>
      </c>
      <c r="AB368" s="2" t="s">
        <v>598</v>
      </c>
      <c r="AC368" s="2" t="s">
        <v>598</v>
      </c>
      <c r="AD368" s="2" t="s">
        <v>598</v>
      </c>
      <c r="AE368" s="2" t="s">
        <v>598</v>
      </c>
      <c r="AF368" s="2">
        <v>4.5359999999999996</v>
      </c>
      <c r="AG368" s="2" t="s">
        <v>598</v>
      </c>
      <c r="AJ368" s="20">
        <f t="shared" si="25"/>
        <v>135.96600000000001</v>
      </c>
      <c r="AK368" s="20"/>
      <c r="AL368" s="20">
        <f t="shared" si="26"/>
        <v>88.521000000000001</v>
      </c>
      <c r="AM368" s="20">
        <f t="shared" si="27"/>
        <v>25.532</v>
      </c>
      <c r="AN368" s="92">
        <f t="shared" si="28"/>
        <v>0.83883470867716925</v>
      </c>
      <c r="AQ368" s="2">
        <f t="shared" si="29"/>
        <v>135.96600000000001</v>
      </c>
    </row>
    <row r="369" spans="1:43" ht="15" customHeight="1" x14ac:dyDescent="0.25">
      <c r="A369" s="2" t="s">
        <v>501</v>
      </c>
      <c r="B369" s="2" t="s">
        <v>510</v>
      </c>
      <c r="C369" s="2">
        <v>2014</v>
      </c>
      <c r="D369" s="2" t="s">
        <v>598</v>
      </c>
      <c r="E369" s="2" t="s">
        <v>598</v>
      </c>
      <c r="F369" s="2" t="s">
        <v>598</v>
      </c>
      <c r="G369" s="2" t="s">
        <v>598</v>
      </c>
      <c r="H369" s="2" t="s">
        <v>598</v>
      </c>
      <c r="I369" s="2" t="s">
        <v>598</v>
      </c>
      <c r="J369" s="2" t="s">
        <v>598</v>
      </c>
      <c r="K369" s="2" t="s">
        <v>598</v>
      </c>
      <c r="L369" s="2" t="s">
        <v>598</v>
      </c>
      <c r="M369" s="2" t="s">
        <v>598</v>
      </c>
      <c r="N369" s="2" t="s">
        <v>598</v>
      </c>
      <c r="O369" s="2" t="s">
        <v>598</v>
      </c>
      <c r="P369" s="2" t="s">
        <v>598</v>
      </c>
      <c r="Q369" s="2" t="s">
        <v>598</v>
      </c>
      <c r="R369" s="2" t="s">
        <v>598</v>
      </c>
      <c r="S369" s="2" t="s">
        <v>598</v>
      </c>
      <c r="T369" s="2" t="s">
        <v>598</v>
      </c>
      <c r="U369" s="2" t="s">
        <v>598</v>
      </c>
      <c r="V369" s="2" t="s">
        <v>598</v>
      </c>
      <c r="W369" s="2" t="s">
        <v>598</v>
      </c>
      <c r="X369" s="2" t="s">
        <v>598</v>
      </c>
      <c r="Y369" s="2" t="s">
        <v>598</v>
      </c>
      <c r="Z369" s="2" t="s">
        <v>598</v>
      </c>
      <c r="AA369" s="2" t="s">
        <v>598</v>
      </c>
      <c r="AB369" s="2" t="s">
        <v>598</v>
      </c>
      <c r="AC369" s="2" t="s">
        <v>598</v>
      </c>
      <c r="AD369" s="2" t="s">
        <v>598</v>
      </c>
      <c r="AE369" s="2" t="s">
        <v>598</v>
      </c>
      <c r="AF369" s="2" t="s">
        <v>598</v>
      </c>
      <c r="AG369" s="2" t="s">
        <v>598</v>
      </c>
      <c r="AJ369" s="20">
        <f t="shared" si="25"/>
        <v>0</v>
      </c>
      <c r="AK369" s="20"/>
      <c r="AL369" s="20">
        <f t="shared" si="26"/>
        <v>0</v>
      </c>
      <c r="AM369" s="20" t="str">
        <f t="shared" si="27"/>
        <v/>
      </c>
      <c r="AN369" s="92" t="str">
        <f t="shared" si="28"/>
        <v/>
      </c>
      <c r="AQ369" s="2">
        <f t="shared" si="29"/>
        <v>0</v>
      </c>
    </row>
    <row r="370" spans="1:43" ht="15" customHeight="1" x14ac:dyDescent="0.25">
      <c r="A370" s="2" t="s">
        <v>501</v>
      </c>
      <c r="B370" s="2" t="s">
        <v>511</v>
      </c>
      <c r="C370" s="2">
        <v>2014</v>
      </c>
      <c r="D370" s="2" t="s">
        <v>598</v>
      </c>
      <c r="E370" s="2" t="s">
        <v>598</v>
      </c>
      <c r="F370" s="2" t="s">
        <v>598</v>
      </c>
      <c r="G370" s="2" t="s">
        <v>598</v>
      </c>
      <c r="H370" s="2" t="s">
        <v>598</v>
      </c>
      <c r="I370" s="2" t="s">
        <v>598</v>
      </c>
      <c r="J370" s="2" t="s">
        <v>598</v>
      </c>
      <c r="K370" s="2" t="s">
        <v>598</v>
      </c>
      <c r="L370" s="2" t="s">
        <v>598</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J370" s="20">
        <f t="shared" si="25"/>
        <v>0</v>
      </c>
      <c r="AK370" s="20"/>
      <c r="AL370" s="20">
        <f t="shared" si="26"/>
        <v>0</v>
      </c>
      <c r="AM370" s="20" t="str">
        <f t="shared" si="27"/>
        <v/>
      </c>
      <c r="AN370" s="92" t="str">
        <f t="shared" si="28"/>
        <v/>
      </c>
      <c r="AQ370" s="2">
        <f t="shared" si="29"/>
        <v>0</v>
      </c>
    </row>
    <row r="371" spans="1:43" ht="15" customHeight="1" x14ac:dyDescent="0.25">
      <c r="A371" s="2" t="s">
        <v>501</v>
      </c>
      <c r="B371" s="2" t="s">
        <v>512</v>
      </c>
      <c r="C371" s="2">
        <v>2014</v>
      </c>
      <c r="D371" s="2" t="s">
        <v>598</v>
      </c>
      <c r="E371" s="2" t="s">
        <v>598</v>
      </c>
      <c r="F371" s="2" t="s">
        <v>598</v>
      </c>
      <c r="G371" s="2" t="s">
        <v>598</v>
      </c>
      <c r="H371" s="2" t="s">
        <v>598</v>
      </c>
      <c r="I371" s="2" t="s">
        <v>598</v>
      </c>
      <c r="J371" s="2" t="s">
        <v>598</v>
      </c>
      <c r="K371" s="2" t="s">
        <v>598</v>
      </c>
      <c r="L371" s="2" t="s">
        <v>598</v>
      </c>
      <c r="M371" s="2" t="s">
        <v>598</v>
      </c>
      <c r="N371" s="2" t="s">
        <v>598</v>
      </c>
      <c r="O371" s="2" t="s">
        <v>598</v>
      </c>
      <c r="P371" s="2" t="s">
        <v>598</v>
      </c>
      <c r="Q371" s="2" t="s">
        <v>598</v>
      </c>
      <c r="R371" s="2" t="s">
        <v>598</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J371" s="20">
        <f t="shared" si="25"/>
        <v>0</v>
      </c>
      <c r="AK371" s="20"/>
      <c r="AL371" s="20">
        <f t="shared" si="26"/>
        <v>0</v>
      </c>
      <c r="AM371" s="20" t="str">
        <f t="shared" si="27"/>
        <v/>
      </c>
      <c r="AN371" s="92" t="str">
        <f t="shared" si="28"/>
        <v/>
      </c>
      <c r="AQ371" s="2">
        <f t="shared" si="29"/>
        <v>0</v>
      </c>
    </row>
    <row r="372" spans="1:43" ht="15" customHeight="1" x14ac:dyDescent="0.25">
      <c r="A372" s="2" t="s">
        <v>501</v>
      </c>
      <c r="B372" s="2" t="s">
        <v>513</v>
      </c>
      <c r="C372" s="2">
        <v>2014</v>
      </c>
      <c r="D372" s="2" t="s">
        <v>598</v>
      </c>
      <c r="E372" s="2" t="s">
        <v>598</v>
      </c>
      <c r="F372" s="2" t="s">
        <v>598</v>
      </c>
      <c r="G372" s="2" t="s">
        <v>598</v>
      </c>
      <c r="H372" s="2" t="s">
        <v>598</v>
      </c>
      <c r="I372" s="2" t="s">
        <v>598</v>
      </c>
      <c r="J372" s="2" t="s">
        <v>598</v>
      </c>
      <c r="K372" s="2" t="s">
        <v>598</v>
      </c>
      <c r="L372" s="2" t="s">
        <v>598</v>
      </c>
      <c r="M372" s="2" t="s">
        <v>598</v>
      </c>
      <c r="N372" s="2" t="s">
        <v>598</v>
      </c>
      <c r="O372" s="2" t="s">
        <v>598</v>
      </c>
      <c r="P372" s="2" t="s">
        <v>598</v>
      </c>
      <c r="Q372" s="2" t="s">
        <v>598</v>
      </c>
      <c r="R372" s="2" t="s">
        <v>598</v>
      </c>
      <c r="S372" s="2" t="s">
        <v>598</v>
      </c>
      <c r="T372" s="2" t="s">
        <v>598</v>
      </c>
      <c r="U372" s="2" t="s">
        <v>598</v>
      </c>
      <c r="V372" s="2" t="s">
        <v>598</v>
      </c>
      <c r="W372" s="2" t="s">
        <v>598</v>
      </c>
      <c r="X372" s="2" t="s">
        <v>598</v>
      </c>
      <c r="Y372" s="2" t="s">
        <v>598</v>
      </c>
      <c r="Z372" s="2" t="s">
        <v>598</v>
      </c>
      <c r="AA372" s="2" t="s">
        <v>598</v>
      </c>
      <c r="AB372" s="2" t="s">
        <v>598</v>
      </c>
      <c r="AC372" s="2" t="s">
        <v>598</v>
      </c>
      <c r="AD372" s="2" t="s">
        <v>598</v>
      </c>
      <c r="AE372" s="2" t="s">
        <v>598</v>
      </c>
      <c r="AF372" s="2" t="s">
        <v>598</v>
      </c>
      <c r="AG372" s="2" t="s">
        <v>598</v>
      </c>
      <c r="AJ372" s="20">
        <f t="shared" si="25"/>
        <v>0</v>
      </c>
      <c r="AK372" s="20"/>
      <c r="AL372" s="20">
        <f t="shared" si="26"/>
        <v>0</v>
      </c>
      <c r="AM372" s="20" t="str">
        <f t="shared" si="27"/>
        <v/>
      </c>
      <c r="AN372" s="92" t="str">
        <f t="shared" si="28"/>
        <v/>
      </c>
      <c r="AQ372" s="2">
        <f t="shared" si="29"/>
        <v>0</v>
      </c>
    </row>
    <row r="373" spans="1:43" ht="15" customHeight="1" x14ac:dyDescent="0.25">
      <c r="A373" s="2" t="s">
        <v>501</v>
      </c>
      <c r="B373" s="2" t="s">
        <v>514</v>
      </c>
      <c r="C373" s="2">
        <v>2014</v>
      </c>
      <c r="D373" s="2">
        <v>10.79</v>
      </c>
      <c r="E373" s="2">
        <v>0.495</v>
      </c>
      <c r="F373" s="2" t="s">
        <v>598</v>
      </c>
      <c r="G373" s="2" t="s">
        <v>598</v>
      </c>
      <c r="H373" s="2" t="s">
        <v>598</v>
      </c>
      <c r="I373" s="2">
        <v>12.065</v>
      </c>
      <c r="J373" s="2" t="s">
        <v>598</v>
      </c>
      <c r="K373" s="2">
        <v>8.7999999999999995E-2</v>
      </c>
      <c r="L373" s="2" t="s">
        <v>598</v>
      </c>
      <c r="M373" s="2">
        <v>0.46</v>
      </c>
      <c r="N373" s="2" t="s">
        <v>598</v>
      </c>
      <c r="O373" s="2" t="s">
        <v>598</v>
      </c>
      <c r="P373" s="2">
        <v>1.125</v>
      </c>
      <c r="Q373" s="2" t="s">
        <v>598</v>
      </c>
      <c r="R373" s="2" t="s">
        <v>598</v>
      </c>
      <c r="S373" s="2" t="s">
        <v>598</v>
      </c>
      <c r="T373" s="2" t="s">
        <v>598</v>
      </c>
      <c r="U373" s="2">
        <v>0.64600000000000002</v>
      </c>
      <c r="V373" s="2" t="s">
        <v>8</v>
      </c>
      <c r="W373" s="2" t="s">
        <v>598</v>
      </c>
      <c r="X373" s="2" t="s">
        <v>598</v>
      </c>
      <c r="Y373" s="2" t="s">
        <v>598</v>
      </c>
      <c r="Z373" s="2">
        <v>9.5299999999999994</v>
      </c>
      <c r="AA373" s="2" t="s">
        <v>598</v>
      </c>
      <c r="AB373" s="2" t="s">
        <v>598</v>
      </c>
      <c r="AC373" s="2" t="s">
        <v>598</v>
      </c>
      <c r="AD373" s="2" t="s">
        <v>598</v>
      </c>
      <c r="AE373" s="2">
        <v>0.216</v>
      </c>
      <c r="AF373" s="2" t="s">
        <v>598</v>
      </c>
      <c r="AG373" s="2" t="s">
        <v>598</v>
      </c>
      <c r="AJ373" s="20">
        <f t="shared" si="25"/>
        <v>12.065</v>
      </c>
      <c r="AK373" s="20"/>
      <c r="AL373" s="20">
        <f t="shared" si="26"/>
        <v>10.79</v>
      </c>
      <c r="AM373" s="20">
        <f t="shared" si="27"/>
        <v>0.495</v>
      </c>
      <c r="AN373" s="92">
        <f t="shared" si="28"/>
        <v>0.93535018648984658</v>
      </c>
      <c r="AQ373" s="2">
        <f t="shared" si="29"/>
        <v>12.065</v>
      </c>
    </row>
    <row r="374" spans="1:43" ht="15" customHeight="1" x14ac:dyDescent="0.25">
      <c r="A374" s="2" t="s">
        <v>501</v>
      </c>
      <c r="B374" s="2" t="s">
        <v>515</v>
      </c>
      <c r="C374" s="2">
        <v>2014</v>
      </c>
      <c r="D374" s="2" t="s">
        <v>598</v>
      </c>
      <c r="E374" s="2" t="s">
        <v>598</v>
      </c>
      <c r="F374" s="2" t="s">
        <v>598</v>
      </c>
      <c r="G374" s="2" t="s">
        <v>598</v>
      </c>
      <c r="H374" s="2" t="s">
        <v>598</v>
      </c>
      <c r="I374" s="2" t="s">
        <v>598</v>
      </c>
      <c r="J374" s="2" t="s">
        <v>598</v>
      </c>
      <c r="K374" s="2" t="s">
        <v>598</v>
      </c>
      <c r="L374" s="2" t="s">
        <v>598</v>
      </c>
      <c r="M374" s="2" t="s">
        <v>598</v>
      </c>
      <c r="N374" s="2" t="s">
        <v>598</v>
      </c>
      <c r="O374" s="2" t="s">
        <v>598</v>
      </c>
      <c r="P374" s="2" t="s">
        <v>598</v>
      </c>
      <c r="Q374" s="2" t="s">
        <v>598</v>
      </c>
      <c r="R374" s="2" t="s">
        <v>598</v>
      </c>
      <c r="S374" s="2" t="s">
        <v>598</v>
      </c>
      <c r="T374" s="2" t="s">
        <v>598</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J374" s="20">
        <f t="shared" si="25"/>
        <v>0</v>
      </c>
      <c r="AK374" s="20"/>
      <c r="AL374" s="20">
        <f t="shared" si="26"/>
        <v>0</v>
      </c>
      <c r="AM374" s="20" t="str">
        <f t="shared" si="27"/>
        <v/>
      </c>
      <c r="AN374" s="92" t="str">
        <f t="shared" si="28"/>
        <v/>
      </c>
      <c r="AQ374" s="2">
        <f t="shared" si="29"/>
        <v>0</v>
      </c>
    </row>
    <row r="375" spans="1:43" ht="15" customHeight="1" x14ac:dyDescent="0.25">
      <c r="A375" s="2" t="s">
        <v>501</v>
      </c>
      <c r="B375" s="2" t="s">
        <v>516</v>
      </c>
      <c r="C375" s="2">
        <v>2014</v>
      </c>
      <c r="D375" s="2" t="s">
        <v>598</v>
      </c>
      <c r="E375" s="2" t="s">
        <v>598</v>
      </c>
      <c r="F375" s="2" t="s">
        <v>598</v>
      </c>
      <c r="G375" s="2" t="s">
        <v>598</v>
      </c>
      <c r="H375" s="2" t="s">
        <v>598</v>
      </c>
      <c r="I375" s="2" t="s">
        <v>598</v>
      </c>
      <c r="J375" s="2" t="s">
        <v>598</v>
      </c>
      <c r="K375" s="2" t="s">
        <v>598</v>
      </c>
      <c r="L375" s="2" t="s">
        <v>598</v>
      </c>
      <c r="M375" s="2" t="s">
        <v>598</v>
      </c>
      <c r="N375" s="2" t="s">
        <v>598</v>
      </c>
      <c r="O375" s="2" t="s">
        <v>598</v>
      </c>
      <c r="P375" s="2" t="s">
        <v>598</v>
      </c>
      <c r="Q375" s="2" t="s">
        <v>598</v>
      </c>
      <c r="R375" s="2" t="s">
        <v>598</v>
      </c>
      <c r="S375" s="2" t="s">
        <v>598</v>
      </c>
      <c r="T375" s="2" t="s">
        <v>598</v>
      </c>
      <c r="U375" s="2" t="s">
        <v>598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J375" s="20">
        <f t="shared" si="25"/>
        <v>0</v>
      </c>
      <c r="AK375" s="20"/>
      <c r="AL375" s="20">
        <f t="shared" si="26"/>
        <v>0</v>
      </c>
      <c r="AM375" s="20" t="str">
        <f t="shared" si="27"/>
        <v/>
      </c>
      <c r="AN375" s="92" t="str">
        <f t="shared" si="28"/>
        <v/>
      </c>
      <c r="AQ375" s="2">
        <f t="shared" si="29"/>
        <v>0</v>
      </c>
    </row>
    <row r="376" spans="1:43" ht="15" customHeight="1" x14ac:dyDescent="0.25">
      <c r="A376" s="2" t="s">
        <v>501</v>
      </c>
      <c r="B376" s="2" t="s">
        <v>517</v>
      </c>
      <c r="C376" s="2">
        <v>2014</v>
      </c>
      <c r="D376" s="2" t="s">
        <v>598</v>
      </c>
      <c r="E376" s="2" t="s">
        <v>598</v>
      </c>
      <c r="F376" s="2" t="s">
        <v>598</v>
      </c>
      <c r="G376" s="2" t="s">
        <v>598</v>
      </c>
      <c r="H376" s="2" t="s">
        <v>598</v>
      </c>
      <c r="I376" s="2" t="s">
        <v>598</v>
      </c>
      <c r="J376" s="2" t="s">
        <v>598</v>
      </c>
      <c r="K376" s="2" t="s">
        <v>598</v>
      </c>
      <c r="L376" s="2" t="s">
        <v>598</v>
      </c>
      <c r="M376" s="2" t="s">
        <v>598</v>
      </c>
      <c r="N376" s="2" t="s">
        <v>598</v>
      </c>
      <c r="O376" s="2" t="s">
        <v>598</v>
      </c>
      <c r="P376" s="2" t="s">
        <v>598</v>
      </c>
      <c r="Q376" s="2" t="s">
        <v>598</v>
      </c>
      <c r="R376" s="2" t="s">
        <v>598</v>
      </c>
      <c r="S376" s="2" t="s">
        <v>598</v>
      </c>
      <c r="T376" s="2" t="s">
        <v>598</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J376" s="20">
        <f t="shared" si="25"/>
        <v>0</v>
      </c>
      <c r="AK376" s="20"/>
      <c r="AL376" s="20">
        <f t="shared" si="26"/>
        <v>0</v>
      </c>
      <c r="AM376" s="20" t="str">
        <f t="shared" si="27"/>
        <v/>
      </c>
      <c r="AN376" s="92" t="str">
        <f t="shared" si="28"/>
        <v/>
      </c>
      <c r="AQ376" s="2">
        <f t="shared" si="29"/>
        <v>0</v>
      </c>
    </row>
    <row r="377" spans="1:43" ht="15" customHeight="1" x14ac:dyDescent="0.25">
      <c r="A377" s="2" t="s">
        <v>501</v>
      </c>
      <c r="B377" s="2" t="s">
        <v>518</v>
      </c>
      <c r="C377" s="2">
        <v>2014</v>
      </c>
      <c r="D377" s="2" t="s">
        <v>598</v>
      </c>
      <c r="E377" s="2" t="s">
        <v>598</v>
      </c>
      <c r="F377" s="2" t="s">
        <v>598</v>
      </c>
      <c r="G377" s="2" t="s">
        <v>598</v>
      </c>
      <c r="H377" s="2" t="s">
        <v>598</v>
      </c>
      <c r="I377" s="2" t="s">
        <v>598</v>
      </c>
      <c r="J377" s="2" t="s">
        <v>598</v>
      </c>
      <c r="K377" s="2" t="s">
        <v>598</v>
      </c>
      <c r="L377" s="2" t="s">
        <v>598</v>
      </c>
      <c r="M377" s="2" t="s">
        <v>598</v>
      </c>
      <c r="N377" s="2" t="s">
        <v>598</v>
      </c>
      <c r="O377" s="2" t="s">
        <v>598</v>
      </c>
      <c r="P377" s="2" t="s">
        <v>598</v>
      </c>
      <c r="Q377" s="2" t="s">
        <v>598</v>
      </c>
      <c r="R377" s="2" t="s">
        <v>598</v>
      </c>
      <c r="S377" s="2" t="s">
        <v>598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J377" s="20">
        <f t="shared" si="25"/>
        <v>0</v>
      </c>
      <c r="AK377" s="20"/>
      <c r="AL377" s="20">
        <f t="shared" si="26"/>
        <v>0</v>
      </c>
      <c r="AM377" s="20" t="str">
        <f t="shared" si="27"/>
        <v/>
      </c>
      <c r="AN377" s="92" t="str">
        <f t="shared" si="28"/>
        <v/>
      </c>
      <c r="AQ377" s="2">
        <f t="shared" si="29"/>
        <v>0</v>
      </c>
    </row>
    <row r="378" spans="1:43" ht="15" customHeight="1" x14ac:dyDescent="0.25">
      <c r="A378" s="2" t="s">
        <v>501</v>
      </c>
      <c r="B378" s="2" t="s">
        <v>519</v>
      </c>
      <c r="C378" s="2">
        <v>2014</v>
      </c>
      <c r="D378" s="2" t="s">
        <v>598</v>
      </c>
      <c r="E378" s="2" t="s">
        <v>598</v>
      </c>
      <c r="F378" s="2" t="s">
        <v>598</v>
      </c>
      <c r="G378" s="2" t="s">
        <v>598</v>
      </c>
      <c r="H378" s="2" t="s">
        <v>598</v>
      </c>
      <c r="I378" s="2" t="s">
        <v>598</v>
      </c>
      <c r="J378" s="2" t="s">
        <v>598</v>
      </c>
      <c r="K378" s="2" t="s">
        <v>598</v>
      </c>
      <c r="L378" s="2" t="s">
        <v>598</v>
      </c>
      <c r="M378" s="2" t="s">
        <v>598</v>
      </c>
      <c r="N378" s="2" t="s">
        <v>598</v>
      </c>
      <c r="O378" s="2" t="s">
        <v>598</v>
      </c>
      <c r="P378" s="2" t="s">
        <v>598</v>
      </c>
      <c r="Q378" s="2" t="s">
        <v>598</v>
      </c>
      <c r="R378" s="2" t="s">
        <v>598</v>
      </c>
      <c r="S378" s="2" t="s">
        <v>598</v>
      </c>
      <c r="T378" s="2" t="s">
        <v>598</v>
      </c>
      <c r="U378" s="2" t="s">
        <v>598</v>
      </c>
      <c r="V378" s="2" t="s">
        <v>598</v>
      </c>
      <c r="W378" s="2" t="s">
        <v>598</v>
      </c>
      <c r="X378" s="2" t="s">
        <v>598</v>
      </c>
      <c r="Y378" s="2" t="s">
        <v>598</v>
      </c>
      <c r="Z378" s="2" t="s">
        <v>598</v>
      </c>
      <c r="AA378" s="2" t="s">
        <v>598</v>
      </c>
      <c r="AB378" s="2" t="s">
        <v>598</v>
      </c>
      <c r="AC378" s="2" t="s">
        <v>598</v>
      </c>
      <c r="AD378" s="2" t="s">
        <v>598</v>
      </c>
      <c r="AE378" s="2" t="s">
        <v>598</v>
      </c>
      <c r="AF378" s="2" t="s">
        <v>598</v>
      </c>
      <c r="AG378" s="2" t="s">
        <v>598</v>
      </c>
      <c r="AJ378" s="20">
        <f t="shared" si="25"/>
        <v>0</v>
      </c>
      <c r="AK378" s="20"/>
      <c r="AL378" s="20">
        <f t="shared" si="26"/>
        <v>0</v>
      </c>
      <c r="AM378" s="20" t="str">
        <f t="shared" si="27"/>
        <v/>
      </c>
      <c r="AN378" s="92" t="str">
        <f t="shared" si="28"/>
        <v/>
      </c>
      <c r="AQ378" s="2">
        <f t="shared" si="29"/>
        <v>0</v>
      </c>
    </row>
    <row r="379" spans="1:43"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J379" s="20">
        <f t="shared" si="25"/>
        <v>0</v>
      </c>
      <c r="AK379" s="20"/>
      <c r="AL379" s="20">
        <f t="shared" si="26"/>
        <v>0</v>
      </c>
      <c r="AM379" s="20" t="str">
        <f t="shared" si="27"/>
        <v/>
      </c>
      <c r="AN379" s="92" t="str">
        <f t="shared" si="28"/>
        <v/>
      </c>
      <c r="AQ379" s="2">
        <f t="shared" si="29"/>
        <v>0</v>
      </c>
    </row>
    <row r="380" spans="1:43"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J380" s="20">
        <f t="shared" si="25"/>
        <v>0</v>
      </c>
      <c r="AK380" s="20"/>
      <c r="AL380" s="20">
        <f t="shared" si="26"/>
        <v>0</v>
      </c>
      <c r="AM380" s="20" t="str">
        <f t="shared" si="27"/>
        <v/>
      </c>
      <c r="AN380" s="92" t="str">
        <f t="shared" si="28"/>
        <v/>
      </c>
      <c r="AQ380" s="2">
        <f t="shared" si="29"/>
        <v>0</v>
      </c>
    </row>
    <row r="381" spans="1:43" ht="15" customHeight="1" x14ac:dyDescent="0.25">
      <c r="A381" s="2" t="s">
        <v>522</v>
      </c>
      <c r="B381" s="2" t="s">
        <v>523</v>
      </c>
      <c r="C381" s="2">
        <v>2014</v>
      </c>
      <c r="D381" s="2" t="s">
        <v>598</v>
      </c>
      <c r="E381" s="2" t="s">
        <v>598</v>
      </c>
      <c r="F381" s="2" t="s">
        <v>598</v>
      </c>
      <c r="G381" s="2" t="s">
        <v>598</v>
      </c>
      <c r="H381" s="2" t="s">
        <v>598</v>
      </c>
      <c r="I381" s="2" t="s">
        <v>598</v>
      </c>
      <c r="J381" s="2" t="s">
        <v>598</v>
      </c>
      <c r="K381" s="2" t="s">
        <v>598</v>
      </c>
      <c r="L381" s="2" t="s">
        <v>598</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J381" s="20">
        <f t="shared" si="25"/>
        <v>0</v>
      </c>
      <c r="AK381" s="20"/>
      <c r="AL381" s="20">
        <f t="shared" si="26"/>
        <v>0</v>
      </c>
      <c r="AM381" s="20" t="str">
        <f t="shared" si="27"/>
        <v/>
      </c>
      <c r="AN381" s="92" t="str">
        <f t="shared" si="28"/>
        <v/>
      </c>
      <c r="AQ381" s="2">
        <f t="shared" si="29"/>
        <v>0</v>
      </c>
    </row>
    <row r="382" spans="1:43" ht="15" customHeight="1" x14ac:dyDescent="0.25">
      <c r="A382" s="2" t="s">
        <v>522</v>
      </c>
      <c r="B382" s="2" t="s">
        <v>524</v>
      </c>
      <c r="C382" s="2">
        <v>2014</v>
      </c>
      <c r="D382" s="2">
        <v>28.585000000000001</v>
      </c>
      <c r="E382" s="2">
        <v>4.6909999999999998</v>
      </c>
      <c r="F382" s="2" t="s">
        <v>598</v>
      </c>
      <c r="G382" s="2" t="s">
        <v>633</v>
      </c>
      <c r="H382" s="2" t="s">
        <v>598</v>
      </c>
      <c r="I382" s="2">
        <v>36.591999999999999</v>
      </c>
      <c r="J382" s="2" t="s">
        <v>598</v>
      </c>
      <c r="K382" s="2" t="s">
        <v>598</v>
      </c>
      <c r="L382" s="2" t="s">
        <v>598</v>
      </c>
      <c r="M382" s="2" t="s">
        <v>598</v>
      </c>
      <c r="N382" s="2" t="s">
        <v>598</v>
      </c>
      <c r="O382" s="2" t="s">
        <v>598</v>
      </c>
      <c r="P382" s="2">
        <v>9.9440000000000008</v>
      </c>
      <c r="Q382" s="2">
        <v>9.6430000000000007</v>
      </c>
      <c r="R382" s="2">
        <v>10.547000000000001</v>
      </c>
      <c r="S382" s="2" t="s">
        <v>598</v>
      </c>
      <c r="T382" s="2" t="s">
        <v>598</v>
      </c>
      <c r="U382" s="2" t="s">
        <v>598</v>
      </c>
      <c r="V382" s="2" t="s">
        <v>8</v>
      </c>
      <c r="W382" s="2" t="s">
        <v>598</v>
      </c>
      <c r="X382" s="2" t="s">
        <v>598</v>
      </c>
      <c r="Y382" s="2" t="s">
        <v>598</v>
      </c>
      <c r="Z382" s="2" t="s">
        <v>598</v>
      </c>
      <c r="AA382" s="2" t="s">
        <v>598</v>
      </c>
      <c r="AB382" s="2" t="s">
        <v>598</v>
      </c>
      <c r="AC382" s="2" t="s">
        <v>598</v>
      </c>
      <c r="AD382" s="2">
        <v>0</v>
      </c>
      <c r="AE382" s="2">
        <v>0</v>
      </c>
      <c r="AF382" s="2">
        <v>0</v>
      </c>
      <c r="AG382" s="2">
        <v>6.4580000000000002</v>
      </c>
      <c r="AJ382" s="20">
        <f t="shared" si="25"/>
        <v>36.592000000000006</v>
      </c>
      <c r="AK382" s="20"/>
      <c r="AL382" s="20">
        <f t="shared" si="26"/>
        <v>28.585000000000001</v>
      </c>
      <c r="AM382" s="20">
        <f t="shared" si="27"/>
        <v>4.6909999999999998</v>
      </c>
      <c r="AN382" s="92">
        <f t="shared" si="28"/>
        <v>0.90937909925666804</v>
      </c>
      <c r="AQ382" s="2">
        <f t="shared" si="29"/>
        <v>30.134000000000007</v>
      </c>
    </row>
    <row r="383" spans="1:43" ht="15" customHeight="1" x14ac:dyDescent="0.25">
      <c r="A383" s="2" t="s">
        <v>525</v>
      </c>
      <c r="B383" s="2" t="s">
        <v>526</v>
      </c>
      <c r="C383" s="2">
        <v>2014</v>
      </c>
      <c r="D383" s="2" t="s">
        <v>598</v>
      </c>
      <c r="E383" s="2" t="s">
        <v>598</v>
      </c>
      <c r="F383" s="2" t="s">
        <v>598</v>
      </c>
      <c r="G383" s="2" t="s">
        <v>598</v>
      </c>
      <c r="H383" s="2" t="s">
        <v>598</v>
      </c>
      <c r="I383" s="2" t="s">
        <v>598</v>
      </c>
      <c r="J383" s="2" t="s">
        <v>598</v>
      </c>
      <c r="K383" s="2" t="s">
        <v>598</v>
      </c>
      <c r="L383" s="2" t="s">
        <v>598</v>
      </c>
      <c r="M383" s="2" t="s">
        <v>598</v>
      </c>
      <c r="N383" s="2" t="s">
        <v>598</v>
      </c>
      <c r="O383" s="2" t="s">
        <v>598</v>
      </c>
      <c r="P383" s="2" t="s">
        <v>598</v>
      </c>
      <c r="Q383" s="2" t="s">
        <v>598</v>
      </c>
      <c r="R383" s="2" t="s">
        <v>598</v>
      </c>
      <c r="S383" s="2" t="s">
        <v>598</v>
      </c>
      <c r="T383" s="2" t="s">
        <v>598</v>
      </c>
      <c r="U383" s="2" t="s">
        <v>598</v>
      </c>
      <c r="V383" s="2" t="s">
        <v>598</v>
      </c>
      <c r="W383" s="2" t="s">
        <v>598</v>
      </c>
      <c r="X383" s="2" t="s">
        <v>598</v>
      </c>
      <c r="Y383" s="2" t="s">
        <v>598</v>
      </c>
      <c r="Z383" s="2" t="s">
        <v>598</v>
      </c>
      <c r="AA383" s="2" t="s">
        <v>598</v>
      </c>
      <c r="AB383" s="2" t="s">
        <v>598</v>
      </c>
      <c r="AC383" s="2" t="s">
        <v>598</v>
      </c>
      <c r="AD383" s="2" t="s">
        <v>598</v>
      </c>
      <c r="AE383" s="2" t="s">
        <v>598</v>
      </c>
      <c r="AF383" s="2" t="s">
        <v>598</v>
      </c>
      <c r="AG383" s="2" t="s">
        <v>598</v>
      </c>
      <c r="AJ383" s="20">
        <f t="shared" si="25"/>
        <v>0</v>
      </c>
      <c r="AK383" s="20"/>
      <c r="AL383" s="20">
        <f t="shared" si="26"/>
        <v>0</v>
      </c>
      <c r="AM383" s="20" t="str">
        <f t="shared" si="27"/>
        <v/>
      </c>
      <c r="AN383" s="92" t="str">
        <f t="shared" si="28"/>
        <v/>
      </c>
      <c r="AQ383" s="2">
        <f t="shared" si="29"/>
        <v>0</v>
      </c>
    </row>
    <row r="384" spans="1:43" ht="15" customHeight="1" x14ac:dyDescent="0.25">
      <c r="A384" s="2" t="s">
        <v>525</v>
      </c>
      <c r="B384" s="2" t="s">
        <v>527</v>
      </c>
      <c r="C384" s="2">
        <v>2014</v>
      </c>
      <c r="D384" s="2" t="s">
        <v>598</v>
      </c>
      <c r="E384" s="2" t="s">
        <v>598</v>
      </c>
      <c r="F384" s="2" t="s">
        <v>598</v>
      </c>
      <c r="G384" s="2" t="s">
        <v>598</v>
      </c>
      <c r="H384" s="2" t="s">
        <v>598</v>
      </c>
      <c r="I384" s="2" t="s">
        <v>598</v>
      </c>
      <c r="J384" s="2" t="s">
        <v>598</v>
      </c>
      <c r="K384" s="2" t="s">
        <v>598</v>
      </c>
      <c r="L384" s="2" t="s">
        <v>598</v>
      </c>
      <c r="M384" s="2" t="s">
        <v>598</v>
      </c>
      <c r="N384" s="2" t="s">
        <v>598</v>
      </c>
      <c r="O384" s="2" t="s">
        <v>598</v>
      </c>
      <c r="P384" s="2" t="s">
        <v>598</v>
      </c>
      <c r="Q384" s="2" t="s">
        <v>598</v>
      </c>
      <c r="R384" s="2" t="s">
        <v>598</v>
      </c>
      <c r="S384" s="2" t="s">
        <v>598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J384" s="20">
        <f t="shared" si="25"/>
        <v>0</v>
      </c>
      <c r="AK384" s="20"/>
      <c r="AL384" s="20">
        <f t="shared" si="26"/>
        <v>0</v>
      </c>
      <c r="AM384" s="20" t="str">
        <f t="shared" si="27"/>
        <v/>
      </c>
      <c r="AN384" s="92" t="str">
        <f t="shared" si="28"/>
        <v/>
      </c>
      <c r="AQ384" s="2">
        <f t="shared" si="29"/>
        <v>0</v>
      </c>
    </row>
    <row r="385" spans="1:43" ht="15" customHeight="1" x14ac:dyDescent="0.25">
      <c r="A385" s="2" t="s">
        <v>525</v>
      </c>
      <c r="B385" s="2" t="s">
        <v>528</v>
      </c>
      <c r="C385" s="2">
        <v>2014</v>
      </c>
      <c r="D385" s="2" t="s">
        <v>598</v>
      </c>
      <c r="E385" s="2" t="s">
        <v>598</v>
      </c>
      <c r="F385" s="2" t="s">
        <v>598</v>
      </c>
      <c r="G385" s="2" t="s">
        <v>598</v>
      </c>
      <c r="H385" s="2" t="s">
        <v>598</v>
      </c>
      <c r="I385" s="2" t="s">
        <v>598</v>
      </c>
      <c r="J385" s="2" t="s">
        <v>598</v>
      </c>
      <c r="K385" s="2" t="s">
        <v>598</v>
      </c>
      <c r="L385" s="2" t="s">
        <v>598</v>
      </c>
      <c r="M385" s="2" t="s">
        <v>598</v>
      </c>
      <c r="N385" s="2" t="s">
        <v>598</v>
      </c>
      <c r="O385" s="2" t="s">
        <v>598</v>
      </c>
      <c r="P385" s="2" t="s">
        <v>598</v>
      </c>
      <c r="Q385" s="2" t="s">
        <v>598</v>
      </c>
      <c r="R385" s="2" t="s">
        <v>598</v>
      </c>
      <c r="S385" s="2" t="s">
        <v>598</v>
      </c>
      <c r="T385" s="2" t="s">
        <v>598</v>
      </c>
      <c r="U385" s="2" t="s">
        <v>598</v>
      </c>
      <c r="V385" s="2" t="s">
        <v>598</v>
      </c>
      <c r="W385" s="2" t="s">
        <v>598</v>
      </c>
      <c r="X385" s="2" t="s">
        <v>598</v>
      </c>
      <c r="Y385" s="2" t="s">
        <v>598</v>
      </c>
      <c r="Z385" s="2" t="s">
        <v>598</v>
      </c>
      <c r="AA385" s="2" t="s">
        <v>598</v>
      </c>
      <c r="AB385" s="2" t="s">
        <v>598</v>
      </c>
      <c r="AC385" s="2" t="s">
        <v>598</v>
      </c>
      <c r="AD385" s="2" t="s">
        <v>598</v>
      </c>
      <c r="AE385" s="2" t="s">
        <v>598</v>
      </c>
      <c r="AF385" s="2" t="s">
        <v>598</v>
      </c>
      <c r="AG385" s="2" t="s">
        <v>598</v>
      </c>
      <c r="AJ385" s="20">
        <f t="shared" si="25"/>
        <v>0</v>
      </c>
      <c r="AK385" s="20"/>
      <c r="AL385" s="20">
        <f t="shared" si="26"/>
        <v>0</v>
      </c>
      <c r="AM385" s="20" t="str">
        <f t="shared" si="27"/>
        <v/>
      </c>
      <c r="AN385" s="92" t="str">
        <f t="shared" si="28"/>
        <v/>
      </c>
      <c r="AQ385" s="2">
        <f t="shared" si="29"/>
        <v>0</v>
      </c>
    </row>
    <row r="386" spans="1:43" ht="15" customHeight="1" x14ac:dyDescent="0.25">
      <c r="A386" s="2" t="s">
        <v>525</v>
      </c>
      <c r="B386" s="2" t="s">
        <v>529</v>
      </c>
      <c r="C386" s="2">
        <v>2014</v>
      </c>
      <c r="D386" s="2" t="s">
        <v>598</v>
      </c>
      <c r="E386" s="2" t="s">
        <v>598</v>
      </c>
      <c r="F386" s="2" t="s">
        <v>598</v>
      </c>
      <c r="G386" s="2" t="s">
        <v>598</v>
      </c>
      <c r="H386" s="2" t="s">
        <v>598</v>
      </c>
      <c r="I386" s="2" t="s">
        <v>598</v>
      </c>
      <c r="J386" s="2" t="s">
        <v>598</v>
      </c>
      <c r="K386" s="2" t="s">
        <v>598</v>
      </c>
      <c r="L386" s="2" t="s">
        <v>598</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J386" s="20">
        <f t="shared" si="25"/>
        <v>0</v>
      </c>
      <c r="AK386" s="20"/>
      <c r="AL386" s="20">
        <f t="shared" si="26"/>
        <v>0</v>
      </c>
      <c r="AM386" s="20" t="str">
        <f t="shared" si="27"/>
        <v/>
      </c>
      <c r="AN386" s="92" t="str">
        <f t="shared" si="28"/>
        <v/>
      </c>
      <c r="AQ386" s="2">
        <f t="shared" si="29"/>
        <v>0</v>
      </c>
    </row>
    <row r="387" spans="1:43" ht="15" customHeight="1" x14ac:dyDescent="0.2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J387" s="20">
        <f t="shared" ref="AJ387:AJ411" si="30">SUMPRODUCT(J387:AG387)</f>
        <v>0</v>
      </c>
      <c r="AK387" s="20"/>
      <c r="AL387" s="20">
        <f t="shared" ref="AL387:AL411" si="31">IFERROR(D387/1,0)</f>
        <v>0</v>
      </c>
      <c r="AM387" s="20" t="str">
        <f t="shared" ref="AM387:AM411" si="32">IFERROR(E387/1,"")</f>
        <v/>
      </c>
      <c r="AN387" s="92" t="str">
        <f t="shared" ref="AN387:AN411" si="33">IFERROR((AL387+AM387)/AJ387,"")</f>
        <v/>
      </c>
      <c r="AQ387" s="2">
        <f t="shared" ref="AQ387:AQ411" si="34">AJ387-IFERROR(AG387/1,0)</f>
        <v>0</v>
      </c>
    </row>
    <row r="388" spans="1:43" ht="15" customHeight="1" x14ac:dyDescent="0.25">
      <c r="A388" s="2" t="s">
        <v>530</v>
      </c>
      <c r="B388" s="2" t="s">
        <v>532</v>
      </c>
      <c r="C388" s="2">
        <v>2014</v>
      </c>
      <c r="D388" s="2" t="s">
        <v>598</v>
      </c>
      <c r="E388" s="2" t="s">
        <v>598</v>
      </c>
      <c r="F388" s="2" t="s">
        <v>598</v>
      </c>
      <c r="G388" s="2" t="s">
        <v>598</v>
      </c>
      <c r="H388" s="2" t="s">
        <v>598</v>
      </c>
      <c r="I388" s="2" t="s">
        <v>598</v>
      </c>
      <c r="J388" s="2" t="s">
        <v>598</v>
      </c>
      <c r="K388" s="2" t="s">
        <v>598</v>
      </c>
      <c r="L388" s="2" t="s">
        <v>598</v>
      </c>
      <c r="M388" s="2" t="s">
        <v>598</v>
      </c>
      <c r="N388" s="2" t="s">
        <v>598</v>
      </c>
      <c r="O388" s="2" t="s">
        <v>598</v>
      </c>
      <c r="P388" s="2" t="s">
        <v>598</v>
      </c>
      <c r="Q388" s="2" t="s">
        <v>598</v>
      </c>
      <c r="R388" s="2" t="s">
        <v>598</v>
      </c>
      <c r="S388" s="2" t="s">
        <v>598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J388" s="20">
        <f t="shared" si="30"/>
        <v>0</v>
      </c>
      <c r="AK388" s="20"/>
      <c r="AL388" s="20">
        <f t="shared" si="31"/>
        <v>0</v>
      </c>
      <c r="AM388" s="20" t="str">
        <f t="shared" si="32"/>
        <v/>
      </c>
      <c r="AN388" s="92" t="str">
        <f t="shared" si="33"/>
        <v/>
      </c>
      <c r="AQ388" s="2">
        <f t="shared" si="34"/>
        <v>0</v>
      </c>
    </row>
    <row r="389" spans="1:43" ht="15" customHeight="1" x14ac:dyDescent="0.25">
      <c r="A389" s="2" t="s">
        <v>530</v>
      </c>
      <c r="B389" s="2" t="s">
        <v>533</v>
      </c>
      <c r="C389" s="2">
        <v>2014</v>
      </c>
      <c r="D389" s="2">
        <v>139.45099999999999</v>
      </c>
      <c r="E389" s="2">
        <v>25.295999999999999</v>
      </c>
      <c r="F389" s="2">
        <v>25.295999999999999</v>
      </c>
      <c r="G389" s="2" t="s">
        <v>634</v>
      </c>
      <c r="H389" s="2">
        <v>29.427</v>
      </c>
      <c r="I389" s="2">
        <v>177.792</v>
      </c>
      <c r="J389" s="2" t="s">
        <v>598</v>
      </c>
      <c r="K389" s="2">
        <v>2.0609999999999999</v>
      </c>
      <c r="L389" s="2" t="s">
        <v>598</v>
      </c>
      <c r="M389" s="2" t="s">
        <v>598</v>
      </c>
      <c r="N389" s="2" t="s">
        <v>598</v>
      </c>
      <c r="O389" s="2" t="s">
        <v>598</v>
      </c>
      <c r="P389" s="2" t="s">
        <v>598</v>
      </c>
      <c r="Q389" s="2" t="s">
        <v>598</v>
      </c>
      <c r="R389" s="2" t="s">
        <v>598</v>
      </c>
      <c r="S389" s="2" t="s">
        <v>598</v>
      </c>
      <c r="T389" s="2" t="s">
        <v>598</v>
      </c>
      <c r="U389" s="2" t="s">
        <v>598</v>
      </c>
      <c r="V389" s="2" t="s">
        <v>598</v>
      </c>
      <c r="W389" s="2" t="s">
        <v>598</v>
      </c>
      <c r="X389" s="2" t="s">
        <v>598</v>
      </c>
      <c r="Y389" s="2" t="s">
        <v>598</v>
      </c>
      <c r="Z389" s="2">
        <v>3.62</v>
      </c>
      <c r="AA389" s="2" t="s">
        <v>598</v>
      </c>
      <c r="AB389" s="2" t="s">
        <v>598</v>
      </c>
      <c r="AC389" s="2" t="s">
        <v>598</v>
      </c>
      <c r="AD389" s="2" t="s">
        <v>598</v>
      </c>
      <c r="AE389" s="2">
        <v>161.47</v>
      </c>
      <c r="AF389" s="2" t="s">
        <v>598</v>
      </c>
      <c r="AG389" s="2">
        <v>10.641</v>
      </c>
      <c r="AJ389" s="20">
        <f t="shared" si="30"/>
        <v>177.792</v>
      </c>
      <c r="AK389" s="20"/>
      <c r="AL389" s="20">
        <f t="shared" si="31"/>
        <v>139.45099999999999</v>
      </c>
      <c r="AM389" s="20">
        <f t="shared" si="32"/>
        <v>25.295999999999999</v>
      </c>
      <c r="AN389" s="92">
        <f t="shared" si="33"/>
        <v>0.92662774478041743</v>
      </c>
      <c r="AQ389" s="2">
        <f t="shared" si="34"/>
        <v>167.15100000000001</v>
      </c>
    </row>
    <row r="390" spans="1:43" ht="15" customHeight="1" x14ac:dyDescent="0.25">
      <c r="A390" s="2" t="s">
        <v>534</v>
      </c>
      <c r="B390" s="2" t="s">
        <v>535</v>
      </c>
      <c r="C390" s="2">
        <v>2014</v>
      </c>
      <c r="D390" s="2" t="s">
        <v>598</v>
      </c>
      <c r="E390" s="2" t="s">
        <v>598</v>
      </c>
      <c r="F390" s="2" t="s">
        <v>598</v>
      </c>
      <c r="G390" s="2" t="s">
        <v>598</v>
      </c>
      <c r="H390" s="2" t="s">
        <v>598</v>
      </c>
      <c r="I390" s="2" t="s">
        <v>598</v>
      </c>
      <c r="J390" s="2" t="s">
        <v>598</v>
      </c>
      <c r="K390" s="2" t="s">
        <v>598</v>
      </c>
      <c r="L390" s="2" t="s">
        <v>598</v>
      </c>
      <c r="M390" s="2" t="s">
        <v>598</v>
      </c>
      <c r="N390" s="2" t="s">
        <v>598</v>
      </c>
      <c r="O390" s="2" t="s">
        <v>598</v>
      </c>
      <c r="P390" s="2" t="s">
        <v>598</v>
      </c>
      <c r="Q390" s="2" t="s">
        <v>598</v>
      </c>
      <c r="R390" s="2" t="s">
        <v>598</v>
      </c>
      <c r="S390" s="2" t="s">
        <v>598</v>
      </c>
      <c r="T390" s="2" t="s">
        <v>598</v>
      </c>
      <c r="U390" s="2" t="s">
        <v>598</v>
      </c>
      <c r="V390" s="2" t="s">
        <v>598</v>
      </c>
      <c r="W390" s="2" t="s">
        <v>598</v>
      </c>
      <c r="X390" s="2" t="s">
        <v>598</v>
      </c>
      <c r="Y390" s="2" t="s">
        <v>598</v>
      </c>
      <c r="Z390" s="2" t="s">
        <v>598</v>
      </c>
      <c r="AA390" s="2" t="s">
        <v>598</v>
      </c>
      <c r="AB390" s="2" t="s">
        <v>598</v>
      </c>
      <c r="AC390" s="2" t="s">
        <v>598</v>
      </c>
      <c r="AD390" s="2" t="s">
        <v>598</v>
      </c>
      <c r="AE390" s="2" t="s">
        <v>598</v>
      </c>
      <c r="AF390" s="2" t="s">
        <v>598</v>
      </c>
      <c r="AG390" s="2" t="s">
        <v>598</v>
      </c>
      <c r="AJ390" s="20">
        <f t="shared" si="30"/>
        <v>0</v>
      </c>
      <c r="AK390" s="20"/>
      <c r="AL390" s="20">
        <f t="shared" si="31"/>
        <v>0</v>
      </c>
      <c r="AM390" s="20" t="str">
        <f t="shared" si="32"/>
        <v/>
      </c>
      <c r="AN390" s="92" t="str">
        <f t="shared" si="33"/>
        <v/>
      </c>
      <c r="AQ390" s="2">
        <f t="shared" si="34"/>
        <v>0</v>
      </c>
    </row>
    <row r="391" spans="1:43" ht="15" customHeight="1" x14ac:dyDescent="0.25">
      <c r="A391" s="2" t="s">
        <v>534</v>
      </c>
      <c r="B391" s="2" t="s">
        <v>536</v>
      </c>
      <c r="C391" s="2">
        <v>2014</v>
      </c>
      <c r="D391" s="2" t="s">
        <v>598</v>
      </c>
      <c r="E391" s="2" t="s">
        <v>598</v>
      </c>
      <c r="F391" s="2" t="s">
        <v>598</v>
      </c>
      <c r="G391" s="2" t="s">
        <v>598</v>
      </c>
      <c r="H391" s="2" t="s">
        <v>598</v>
      </c>
      <c r="I391" s="2" t="s">
        <v>598</v>
      </c>
      <c r="J391" s="2" t="s">
        <v>598</v>
      </c>
      <c r="K391" s="2" t="s">
        <v>598</v>
      </c>
      <c r="L391" s="2" t="s">
        <v>598</v>
      </c>
      <c r="M391" s="2" t="s">
        <v>598</v>
      </c>
      <c r="N391" s="2" t="s">
        <v>598</v>
      </c>
      <c r="O391" s="2" t="s">
        <v>598</v>
      </c>
      <c r="P391" s="2" t="s">
        <v>598</v>
      </c>
      <c r="Q391" s="2" t="s">
        <v>598</v>
      </c>
      <c r="R391" s="2" t="s">
        <v>598</v>
      </c>
      <c r="S391" s="2" t="s">
        <v>598</v>
      </c>
      <c r="T391" s="2" t="s">
        <v>598</v>
      </c>
      <c r="U391" s="2" t="s">
        <v>598</v>
      </c>
      <c r="V391" s="2" t="s">
        <v>598</v>
      </c>
      <c r="W391" s="2" t="s">
        <v>598</v>
      </c>
      <c r="X391" s="2" t="s">
        <v>598</v>
      </c>
      <c r="Y391" s="2" t="s">
        <v>598</v>
      </c>
      <c r="Z391" s="2" t="s">
        <v>598</v>
      </c>
      <c r="AA391" s="2" t="s">
        <v>598</v>
      </c>
      <c r="AB391" s="2" t="s">
        <v>598</v>
      </c>
      <c r="AC391" s="2" t="s">
        <v>598</v>
      </c>
      <c r="AD391" s="2" t="s">
        <v>598</v>
      </c>
      <c r="AE391" s="2" t="s">
        <v>598</v>
      </c>
      <c r="AF391" s="2" t="s">
        <v>598</v>
      </c>
      <c r="AG391" s="2" t="s">
        <v>598</v>
      </c>
      <c r="AJ391" s="20">
        <f t="shared" si="30"/>
        <v>0</v>
      </c>
      <c r="AK391" s="20"/>
      <c r="AL391" s="20">
        <f t="shared" si="31"/>
        <v>0</v>
      </c>
      <c r="AM391" s="20" t="str">
        <f t="shared" si="32"/>
        <v/>
      </c>
      <c r="AN391" s="92" t="str">
        <f t="shared" si="33"/>
        <v/>
      </c>
      <c r="AQ391" s="2">
        <f t="shared" si="34"/>
        <v>0</v>
      </c>
    </row>
    <row r="392" spans="1:43" ht="15" customHeight="1" x14ac:dyDescent="0.25">
      <c r="A392" s="2" t="s">
        <v>534</v>
      </c>
      <c r="B392" s="2" t="s">
        <v>537</v>
      </c>
      <c r="C392" s="2">
        <v>2014</v>
      </c>
      <c r="D392" s="2" t="s">
        <v>598</v>
      </c>
      <c r="E392" s="2" t="s">
        <v>598</v>
      </c>
      <c r="F392" s="2" t="s">
        <v>598</v>
      </c>
      <c r="G392" s="2" t="s">
        <v>598</v>
      </c>
      <c r="H392" s="2" t="s">
        <v>598</v>
      </c>
      <c r="I392" s="2" t="s">
        <v>598</v>
      </c>
      <c r="J392" s="2" t="s">
        <v>598</v>
      </c>
      <c r="K392" s="2" t="s">
        <v>598</v>
      </c>
      <c r="L392" s="2" t="s">
        <v>598</v>
      </c>
      <c r="M392" s="2" t="s">
        <v>598</v>
      </c>
      <c r="N392" s="2" t="s">
        <v>598</v>
      </c>
      <c r="O392" s="2" t="s">
        <v>598</v>
      </c>
      <c r="P392" s="2" t="s">
        <v>598</v>
      </c>
      <c r="Q392" s="2" t="s">
        <v>598</v>
      </c>
      <c r="R392" s="2" t="s">
        <v>598</v>
      </c>
      <c r="S392" s="2" t="s">
        <v>598</v>
      </c>
      <c r="T392" s="2" t="s">
        <v>598</v>
      </c>
      <c r="U392" s="2" t="s">
        <v>598</v>
      </c>
      <c r="V392" s="2" t="s">
        <v>598</v>
      </c>
      <c r="W392" s="2" t="s">
        <v>598</v>
      </c>
      <c r="X392" s="2" t="s">
        <v>598</v>
      </c>
      <c r="Y392" s="2" t="s">
        <v>598</v>
      </c>
      <c r="Z392" s="2" t="s">
        <v>598</v>
      </c>
      <c r="AA392" s="2" t="s">
        <v>598</v>
      </c>
      <c r="AB392" s="2" t="s">
        <v>598</v>
      </c>
      <c r="AC392" s="2" t="s">
        <v>598</v>
      </c>
      <c r="AD392" s="2" t="s">
        <v>598</v>
      </c>
      <c r="AE392" s="2" t="s">
        <v>598</v>
      </c>
      <c r="AF392" s="2" t="s">
        <v>598</v>
      </c>
      <c r="AG392" s="2" t="s">
        <v>598</v>
      </c>
      <c r="AJ392" s="20">
        <f t="shared" si="30"/>
        <v>0</v>
      </c>
      <c r="AK392" s="20"/>
      <c r="AL392" s="20">
        <f t="shared" si="31"/>
        <v>0</v>
      </c>
      <c r="AM392" s="20" t="str">
        <f t="shared" si="32"/>
        <v/>
      </c>
      <c r="AN392" s="92" t="str">
        <f t="shared" si="33"/>
        <v/>
      </c>
      <c r="AQ392" s="2">
        <f t="shared" si="34"/>
        <v>0</v>
      </c>
    </row>
    <row r="393" spans="1:43" ht="15" customHeight="1" x14ac:dyDescent="0.25">
      <c r="A393" s="2" t="s">
        <v>534</v>
      </c>
      <c r="B393" s="2" t="s">
        <v>538</v>
      </c>
      <c r="C393" s="2">
        <v>2014</v>
      </c>
      <c r="D393" s="2">
        <v>460.76799999999997</v>
      </c>
      <c r="E393" s="2">
        <v>129.77799999999999</v>
      </c>
      <c r="F393" s="2" t="s">
        <v>598</v>
      </c>
      <c r="G393" s="2" t="s">
        <v>598</v>
      </c>
      <c r="H393" s="2" t="s">
        <v>598</v>
      </c>
      <c r="I393" s="2">
        <v>881.93399999999997</v>
      </c>
      <c r="J393" s="2" t="s">
        <v>598</v>
      </c>
      <c r="K393" s="2">
        <v>255.041</v>
      </c>
      <c r="L393" s="2" t="s">
        <v>598</v>
      </c>
      <c r="M393" s="2">
        <v>1.054</v>
      </c>
      <c r="N393" s="2" t="s">
        <v>598</v>
      </c>
      <c r="O393" s="2" t="s">
        <v>598</v>
      </c>
      <c r="P393" s="2">
        <v>413.81299999999999</v>
      </c>
      <c r="Q393" s="2">
        <v>82.355000000000004</v>
      </c>
      <c r="R393" s="2" t="s">
        <v>598</v>
      </c>
      <c r="S393" s="2">
        <v>62.3</v>
      </c>
      <c r="T393" s="2" t="s">
        <v>598</v>
      </c>
      <c r="U393" s="2" t="s">
        <v>598</v>
      </c>
      <c r="V393" s="2" t="s">
        <v>598</v>
      </c>
      <c r="W393" s="2" t="s">
        <v>598</v>
      </c>
      <c r="X393" s="2" t="s">
        <v>598</v>
      </c>
      <c r="Y393" s="2" t="s">
        <v>598</v>
      </c>
      <c r="Z393" s="2" t="s">
        <v>598</v>
      </c>
      <c r="AA393" s="2" t="s">
        <v>598</v>
      </c>
      <c r="AB393" s="2" t="s">
        <v>598</v>
      </c>
      <c r="AC393" s="2" t="s">
        <v>598</v>
      </c>
      <c r="AD393" s="2">
        <v>67.370999999999995</v>
      </c>
      <c r="AE393" s="2" t="s">
        <v>598</v>
      </c>
      <c r="AF393" s="2" t="s">
        <v>598</v>
      </c>
      <c r="AG393" s="2" t="s">
        <v>598</v>
      </c>
      <c r="AJ393" s="20">
        <f t="shared" si="30"/>
        <v>881.93399999999986</v>
      </c>
      <c r="AK393" s="20"/>
      <c r="AL393" s="20">
        <f t="shared" si="31"/>
        <v>460.76799999999997</v>
      </c>
      <c r="AM393" s="20">
        <f t="shared" si="32"/>
        <v>129.77799999999999</v>
      </c>
      <c r="AN393" s="92">
        <f t="shared" si="33"/>
        <v>0.66960339435830807</v>
      </c>
      <c r="AQ393" s="2">
        <f t="shared" si="34"/>
        <v>881.93399999999986</v>
      </c>
    </row>
    <row r="394" spans="1:43" ht="15" customHeight="1" x14ac:dyDescent="0.25">
      <c r="A394" s="2" t="s">
        <v>539</v>
      </c>
      <c r="B394" s="2" t="s">
        <v>540</v>
      </c>
      <c r="C394" s="2">
        <v>2014</v>
      </c>
      <c r="D394" s="2" t="s">
        <v>598</v>
      </c>
      <c r="E394" s="2" t="s">
        <v>598</v>
      </c>
      <c r="F394" s="2" t="s">
        <v>598</v>
      </c>
      <c r="G394" s="2" t="s">
        <v>598</v>
      </c>
      <c r="H394" s="2" t="s">
        <v>598</v>
      </c>
      <c r="I394" s="2" t="s">
        <v>598</v>
      </c>
      <c r="J394" s="2" t="s">
        <v>598</v>
      </c>
      <c r="K394" s="2" t="s">
        <v>598</v>
      </c>
      <c r="L394" s="2" t="s">
        <v>598</v>
      </c>
      <c r="M394" s="2" t="s">
        <v>598</v>
      </c>
      <c r="N394" s="2" t="s">
        <v>598</v>
      </c>
      <c r="O394" s="2" t="s">
        <v>598</v>
      </c>
      <c r="P394" s="2" t="s">
        <v>598</v>
      </c>
      <c r="Q394" s="2" t="s">
        <v>598</v>
      </c>
      <c r="R394" s="2" t="s">
        <v>598</v>
      </c>
      <c r="S394" s="2" t="s">
        <v>598</v>
      </c>
      <c r="T394" s="2" t="s">
        <v>598</v>
      </c>
      <c r="U394" s="2" t="s">
        <v>598</v>
      </c>
      <c r="V394" s="2" t="s">
        <v>598</v>
      </c>
      <c r="W394" s="2" t="s">
        <v>598</v>
      </c>
      <c r="X394" s="2" t="s">
        <v>598</v>
      </c>
      <c r="Y394" s="2" t="s">
        <v>598</v>
      </c>
      <c r="Z394" s="2" t="s">
        <v>598</v>
      </c>
      <c r="AA394" s="2" t="s">
        <v>598</v>
      </c>
      <c r="AB394" s="2" t="s">
        <v>598</v>
      </c>
      <c r="AC394" s="2" t="s">
        <v>598</v>
      </c>
      <c r="AD394" s="2" t="s">
        <v>598</v>
      </c>
      <c r="AE394" s="2" t="s">
        <v>598</v>
      </c>
      <c r="AF394" s="2" t="s">
        <v>598</v>
      </c>
      <c r="AG394" s="2" t="s">
        <v>598</v>
      </c>
      <c r="AJ394" s="20">
        <f t="shared" si="30"/>
        <v>0</v>
      </c>
      <c r="AK394" s="20"/>
      <c r="AL394" s="20">
        <f t="shared" si="31"/>
        <v>0</v>
      </c>
      <c r="AM394" s="20" t="str">
        <f t="shared" si="32"/>
        <v/>
      </c>
      <c r="AN394" s="92" t="str">
        <f t="shared" si="33"/>
        <v/>
      </c>
      <c r="AQ394" s="2">
        <f t="shared" si="34"/>
        <v>0</v>
      </c>
    </row>
    <row r="395" spans="1:43" ht="15" customHeight="1" x14ac:dyDescent="0.25">
      <c r="A395" s="2" t="s">
        <v>541</v>
      </c>
      <c r="B395" s="2" t="s">
        <v>542</v>
      </c>
      <c r="C395" s="2">
        <v>2014</v>
      </c>
      <c r="D395" s="2" t="s">
        <v>598</v>
      </c>
      <c r="E395" s="2" t="s">
        <v>598</v>
      </c>
      <c r="F395" s="2" t="s">
        <v>598</v>
      </c>
      <c r="G395" s="2" t="s">
        <v>598</v>
      </c>
      <c r="H395" s="2" t="s">
        <v>598</v>
      </c>
      <c r="I395" s="2" t="s">
        <v>598</v>
      </c>
      <c r="J395" s="2" t="s">
        <v>598</v>
      </c>
      <c r="K395" s="2" t="s">
        <v>598</v>
      </c>
      <c r="L395" s="2" t="s">
        <v>598</v>
      </c>
      <c r="M395" s="2" t="s">
        <v>598</v>
      </c>
      <c r="N395" s="2" t="s">
        <v>598</v>
      </c>
      <c r="O395" s="2" t="s">
        <v>598</v>
      </c>
      <c r="P395" s="2" t="s">
        <v>598</v>
      </c>
      <c r="Q395" s="2" t="s">
        <v>598</v>
      </c>
      <c r="R395" s="2" t="s">
        <v>598</v>
      </c>
      <c r="S395" s="2" t="s">
        <v>598</v>
      </c>
      <c r="T395" s="2" t="s">
        <v>598</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J395" s="20">
        <f t="shared" si="30"/>
        <v>0</v>
      </c>
      <c r="AK395" s="20"/>
      <c r="AL395" s="20">
        <f t="shared" si="31"/>
        <v>0</v>
      </c>
      <c r="AM395" s="20" t="str">
        <f t="shared" si="32"/>
        <v/>
      </c>
      <c r="AN395" s="92" t="str">
        <f t="shared" si="33"/>
        <v/>
      </c>
      <c r="AQ395" s="2">
        <f t="shared" si="34"/>
        <v>0</v>
      </c>
    </row>
    <row r="396" spans="1:43" ht="15" customHeight="1" x14ac:dyDescent="0.25">
      <c r="A396" s="2" t="s">
        <v>541</v>
      </c>
      <c r="B396" s="2" t="s">
        <v>543</v>
      </c>
      <c r="C396" s="2">
        <v>2014</v>
      </c>
      <c r="D396" s="2" t="s">
        <v>598</v>
      </c>
      <c r="E396" s="2" t="s">
        <v>598</v>
      </c>
      <c r="F396" s="2" t="s">
        <v>598</v>
      </c>
      <c r="G396" s="2" t="s">
        <v>598</v>
      </c>
      <c r="H396" s="2" t="s">
        <v>598</v>
      </c>
      <c r="I396" s="2" t="s">
        <v>598</v>
      </c>
      <c r="J396" s="2" t="s">
        <v>598</v>
      </c>
      <c r="K396" s="2" t="s">
        <v>598</v>
      </c>
      <c r="L396" s="2" t="s">
        <v>598</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J396" s="20">
        <f t="shared" si="30"/>
        <v>0</v>
      </c>
      <c r="AK396" s="20"/>
      <c r="AL396" s="20">
        <f t="shared" si="31"/>
        <v>0</v>
      </c>
      <c r="AM396" s="20" t="str">
        <f t="shared" si="32"/>
        <v/>
      </c>
      <c r="AN396" s="92" t="str">
        <f t="shared" si="33"/>
        <v/>
      </c>
      <c r="AQ396" s="2">
        <f t="shared" si="34"/>
        <v>0</v>
      </c>
    </row>
    <row r="397" spans="1:43" ht="15" customHeight="1" x14ac:dyDescent="0.25">
      <c r="A397" s="2" t="s">
        <v>541</v>
      </c>
      <c r="B397" s="2" t="s">
        <v>544</v>
      </c>
      <c r="C397" s="2">
        <v>2014</v>
      </c>
      <c r="D397" s="2" t="s">
        <v>598</v>
      </c>
      <c r="E397" s="2" t="s">
        <v>598</v>
      </c>
      <c r="F397" s="2" t="s">
        <v>598</v>
      </c>
      <c r="G397" s="2" t="s">
        <v>598</v>
      </c>
      <c r="H397" s="2" t="s">
        <v>598</v>
      </c>
      <c r="I397" s="2" t="s">
        <v>598</v>
      </c>
      <c r="J397" s="2" t="s">
        <v>598</v>
      </c>
      <c r="K397" s="2" t="s">
        <v>598</v>
      </c>
      <c r="L397" s="2" t="s">
        <v>598</v>
      </c>
      <c r="M397" s="2" t="s">
        <v>598</v>
      </c>
      <c r="N397" s="2" t="s">
        <v>598</v>
      </c>
      <c r="O397" s="2" t="s">
        <v>598</v>
      </c>
      <c r="P397" s="2" t="s">
        <v>598</v>
      </c>
      <c r="Q397" s="2" t="s">
        <v>598</v>
      </c>
      <c r="R397" s="2" t="s">
        <v>598</v>
      </c>
      <c r="S397" s="2" t="s">
        <v>598</v>
      </c>
      <c r="T397" s="2" t="s">
        <v>598</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J397" s="20">
        <f t="shared" si="30"/>
        <v>0</v>
      </c>
      <c r="AK397" s="20"/>
      <c r="AL397" s="20">
        <f t="shared" si="31"/>
        <v>0</v>
      </c>
      <c r="AM397" s="20" t="str">
        <f t="shared" si="32"/>
        <v/>
      </c>
      <c r="AN397" s="92" t="str">
        <f t="shared" si="33"/>
        <v/>
      </c>
      <c r="AQ397" s="2">
        <f t="shared" si="34"/>
        <v>0</v>
      </c>
    </row>
    <row r="398" spans="1:43"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J398" s="20">
        <f t="shared" si="30"/>
        <v>0</v>
      </c>
      <c r="AK398" s="20"/>
      <c r="AL398" s="20">
        <f t="shared" si="31"/>
        <v>0</v>
      </c>
      <c r="AM398" s="20" t="str">
        <f t="shared" si="32"/>
        <v/>
      </c>
      <c r="AN398" s="92" t="str">
        <f t="shared" si="33"/>
        <v/>
      </c>
      <c r="AQ398" s="2">
        <f t="shared" si="34"/>
        <v>0</v>
      </c>
    </row>
    <row r="399" spans="1:43" ht="15" customHeight="1" x14ac:dyDescent="0.25">
      <c r="A399" s="2" t="s">
        <v>547</v>
      </c>
      <c r="B399" s="2" t="s">
        <v>548</v>
      </c>
      <c r="C399" s="2">
        <v>2014</v>
      </c>
      <c r="D399" s="2">
        <v>500</v>
      </c>
      <c r="E399" s="2">
        <v>187</v>
      </c>
      <c r="F399" s="2" t="s">
        <v>598</v>
      </c>
      <c r="G399" s="2" t="s">
        <v>598</v>
      </c>
      <c r="H399" s="2" t="s">
        <v>598</v>
      </c>
      <c r="I399" s="2">
        <v>985.8</v>
      </c>
      <c r="J399" s="2" t="s">
        <v>598</v>
      </c>
      <c r="K399" s="2">
        <v>3</v>
      </c>
      <c r="L399" s="2" t="s">
        <v>598</v>
      </c>
      <c r="M399" s="2">
        <v>1.8</v>
      </c>
      <c r="N399" s="2" t="s">
        <v>598</v>
      </c>
      <c r="O399" s="2" t="s">
        <v>598</v>
      </c>
      <c r="P399" s="2">
        <v>38.9</v>
      </c>
      <c r="Q399" s="2" t="s">
        <v>598</v>
      </c>
      <c r="R399" s="2" t="s">
        <v>598</v>
      </c>
      <c r="S399" s="2" t="s">
        <v>598</v>
      </c>
      <c r="T399" s="2" t="s">
        <v>598</v>
      </c>
      <c r="U399" s="2" t="s">
        <v>598</v>
      </c>
      <c r="V399" s="2" t="s">
        <v>598</v>
      </c>
      <c r="W399" s="2">
        <v>344</v>
      </c>
      <c r="X399" s="2" t="s">
        <v>598</v>
      </c>
      <c r="Y399" s="2">
        <v>10.6</v>
      </c>
      <c r="Z399" s="2" t="s">
        <v>598</v>
      </c>
      <c r="AA399" s="2" t="s">
        <v>598</v>
      </c>
      <c r="AB399" s="2" t="s">
        <v>598</v>
      </c>
      <c r="AC399" s="2" t="s">
        <v>598</v>
      </c>
      <c r="AD399" s="2" t="s">
        <v>598</v>
      </c>
      <c r="AE399" s="2">
        <v>479.9</v>
      </c>
      <c r="AF399" s="2" t="s">
        <v>598</v>
      </c>
      <c r="AG399" s="2">
        <v>107.6</v>
      </c>
      <c r="AJ399" s="20">
        <f t="shared" si="30"/>
        <v>985.80000000000007</v>
      </c>
      <c r="AK399" s="20"/>
      <c r="AL399" s="20">
        <f t="shared" si="31"/>
        <v>500</v>
      </c>
      <c r="AM399" s="20">
        <f t="shared" si="32"/>
        <v>187</v>
      </c>
      <c r="AN399" s="92">
        <f t="shared" si="33"/>
        <v>0.69689592209373097</v>
      </c>
      <c r="AQ399" s="2">
        <f t="shared" si="34"/>
        <v>878.2</v>
      </c>
    </row>
    <row r="400" spans="1:43" ht="15" customHeight="1" x14ac:dyDescent="0.25">
      <c r="A400" s="2" t="s">
        <v>547</v>
      </c>
      <c r="B400" s="2" t="s">
        <v>549</v>
      </c>
      <c r="C400" s="2">
        <v>2014</v>
      </c>
      <c r="D400" s="2" t="s">
        <v>598</v>
      </c>
      <c r="E400" s="2" t="s">
        <v>598</v>
      </c>
      <c r="F400" s="2" t="s">
        <v>598</v>
      </c>
      <c r="G400" s="2" t="s">
        <v>598</v>
      </c>
      <c r="H400" s="2" t="s">
        <v>598</v>
      </c>
      <c r="I400" s="2" t="s">
        <v>598</v>
      </c>
      <c r="J400" s="2" t="s">
        <v>598</v>
      </c>
      <c r="K400" s="2" t="s">
        <v>598</v>
      </c>
      <c r="L400" s="2" t="s">
        <v>598</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J400" s="20">
        <f t="shared" si="30"/>
        <v>0</v>
      </c>
      <c r="AK400" s="20"/>
      <c r="AL400" s="20">
        <f t="shared" si="31"/>
        <v>0</v>
      </c>
      <c r="AM400" s="20" t="str">
        <f t="shared" si="32"/>
        <v/>
      </c>
      <c r="AN400" s="92" t="str">
        <f t="shared" si="33"/>
        <v/>
      </c>
      <c r="AQ400" s="2">
        <f t="shared" si="34"/>
        <v>0</v>
      </c>
    </row>
    <row r="401" spans="1:43" ht="15" customHeight="1" x14ac:dyDescent="0.25">
      <c r="A401" s="2" t="s">
        <v>547</v>
      </c>
      <c r="B401" s="2" t="s">
        <v>550</v>
      </c>
      <c r="C401" s="2">
        <v>2014</v>
      </c>
      <c r="D401" s="2" t="s">
        <v>598</v>
      </c>
      <c r="E401" s="2" t="s">
        <v>598</v>
      </c>
      <c r="F401" s="2" t="s">
        <v>598</v>
      </c>
      <c r="G401" s="2" t="s">
        <v>598</v>
      </c>
      <c r="H401" s="2" t="s">
        <v>598</v>
      </c>
      <c r="I401" s="2" t="s">
        <v>598</v>
      </c>
      <c r="J401" s="2" t="s">
        <v>598</v>
      </c>
      <c r="K401" s="2" t="s">
        <v>598</v>
      </c>
      <c r="L401" s="2" t="s">
        <v>598</v>
      </c>
      <c r="M401" s="2" t="s">
        <v>598</v>
      </c>
      <c r="N401" s="2" t="s">
        <v>598</v>
      </c>
      <c r="O401" s="2" t="s">
        <v>598</v>
      </c>
      <c r="P401" s="2" t="s">
        <v>598</v>
      </c>
      <c r="Q401" s="2" t="s">
        <v>598</v>
      </c>
      <c r="R401" s="2" t="s">
        <v>598</v>
      </c>
      <c r="S401" s="2" t="s">
        <v>598</v>
      </c>
      <c r="T401" s="2" t="s">
        <v>598</v>
      </c>
      <c r="U401" s="2" t="s">
        <v>598</v>
      </c>
      <c r="V401" s="2" t="s">
        <v>598</v>
      </c>
      <c r="W401" s="2" t="s">
        <v>598</v>
      </c>
      <c r="X401" s="2" t="s">
        <v>598</v>
      </c>
      <c r="Y401" s="2" t="s">
        <v>598</v>
      </c>
      <c r="Z401" s="2" t="s">
        <v>598</v>
      </c>
      <c r="AA401" s="2" t="s">
        <v>598</v>
      </c>
      <c r="AB401" s="2" t="s">
        <v>598</v>
      </c>
      <c r="AC401" s="2" t="s">
        <v>598</v>
      </c>
      <c r="AD401" s="2" t="s">
        <v>598</v>
      </c>
      <c r="AE401" s="2" t="s">
        <v>598</v>
      </c>
      <c r="AF401" s="2" t="s">
        <v>598</v>
      </c>
      <c r="AG401" s="2" t="s">
        <v>598</v>
      </c>
      <c r="AJ401" s="20">
        <f t="shared" si="30"/>
        <v>0</v>
      </c>
      <c r="AK401" s="20"/>
      <c r="AL401" s="20">
        <f t="shared" si="31"/>
        <v>0</v>
      </c>
      <c r="AM401" s="20" t="str">
        <f t="shared" si="32"/>
        <v/>
      </c>
      <c r="AN401" s="92" t="str">
        <f t="shared" si="33"/>
        <v/>
      </c>
      <c r="AQ401" s="2">
        <f t="shared" si="34"/>
        <v>0</v>
      </c>
    </row>
    <row r="402" spans="1:43" ht="15" customHeight="1" x14ac:dyDescent="0.25">
      <c r="A402" s="2" t="s">
        <v>547</v>
      </c>
      <c r="B402" s="2" t="s">
        <v>551</v>
      </c>
      <c r="C402" s="2">
        <v>2014</v>
      </c>
      <c r="D402" s="2" t="s">
        <v>598</v>
      </c>
      <c r="E402" s="2" t="s">
        <v>598</v>
      </c>
      <c r="F402" s="2" t="s">
        <v>598</v>
      </c>
      <c r="G402" s="2" t="s">
        <v>598</v>
      </c>
      <c r="H402" s="2" t="s">
        <v>598</v>
      </c>
      <c r="I402" s="2" t="s">
        <v>598</v>
      </c>
      <c r="J402" s="2" t="s">
        <v>598</v>
      </c>
      <c r="K402" s="2" t="s">
        <v>598</v>
      </c>
      <c r="L402" s="2" t="s">
        <v>598</v>
      </c>
      <c r="M402" s="2" t="s">
        <v>598</v>
      </c>
      <c r="N402" s="2" t="s">
        <v>598</v>
      </c>
      <c r="O402" s="2" t="s">
        <v>598</v>
      </c>
      <c r="P402" s="2" t="s">
        <v>598</v>
      </c>
      <c r="Q402" s="2" t="s">
        <v>598</v>
      </c>
      <c r="R402" s="2" t="s">
        <v>598</v>
      </c>
      <c r="S402" s="2" t="s">
        <v>598</v>
      </c>
      <c r="T402" s="2" t="s">
        <v>598</v>
      </c>
      <c r="U402" s="2" t="s">
        <v>598</v>
      </c>
      <c r="V402" s="2" t="s">
        <v>598</v>
      </c>
      <c r="W402" s="2" t="s">
        <v>598</v>
      </c>
      <c r="X402" s="2" t="s">
        <v>598</v>
      </c>
      <c r="Y402" s="2" t="s">
        <v>598</v>
      </c>
      <c r="Z402" s="2" t="s">
        <v>598</v>
      </c>
      <c r="AA402" s="2" t="s">
        <v>598</v>
      </c>
      <c r="AB402" s="2" t="s">
        <v>598</v>
      </c>
      <c r="AC402" s="2" t="s">
        <v>598</v>
      </c>
      <c r="AD402" s="2" t="s">
        <v>598</v>
      </c>
      <c r="AE402" s="2" t="s">
        <v>598</v>
      </c>
      <c r="AF402" s="2" t="s">
        <v>598</v>
      </c>
      <c r="AG402" s="2" t="s">
        <v>598</v>
      </c>
      <c r="AJ402" s="20">
        <f t="shared" si="30"/>
        <v>0</v>
      </c>
      <c r="AK402" s="20"/>
      <c r="AL402" s="20">
        <f t="shared" si="31"/>
        <v>0</v>
      </c>
      <c r="AM402" s="20" t="str">
        <f t="shared" si="32"/>
        <v/>
      </c>
      <c r="AN402" s="92" t="str">
        <f t="shared" si="33"/>
        <v/>
      </c>
      <c r="AQ402" s="2">
        <f t="shared" si="34"/>
        <v>0</v>
      </c>
    </row>
    <row r="403" spans="1:43" ht="15" customHeight="1" x14ac:dyDescent="0.25">
      <c r="A403" s="2" t="s">
        <v>552</v>
      </c>
      <c r="B403" s="2" t="s">
        <v>553</v>
      </c>
      <c r="C403" s="2">
        <v>2014</v>
      </c>
      <c r="D403" s="2" t="s">
        <v>598</v>
      </c>
      <c r="E403" s="2" t="s">
        <v>598</v>
      </c>
      <c r="F403" s="2" t="s">
        <v>598</v>
      </c>
      <c r="G403" s="2" t="s">
        <v>598</v>
      </c>
      <c r="H403" s="2" t="s">
        <v>598</v>
      </c>
      <c r="I403" s="2" t="s">
        <v>598</v>
      </c>
      <c r="J403" s="2" t="s">
        <v>598</v>
      </c>
      <c r="K403" s="2" t="s">
        <v>598</v>
      </c>
      <c r="L403" s="2" t="s">
        <v>598</v>
      </c>
      <c r="M403" s="2" t="s">
        <v>598</v>
      </c>
      <c r="N403" s="2" t="s">
        <v>598</v>
      </c>
      <c r="O403" s="2" t="s">
        <v>598</v>
      </c>
      <c r="P403" s="2" t="s">
        <v>598</v>
      </c>
      <c r="Q403" s="2" t="s">
        <v>598</v>
      </c>
      <c r="R403" s="2" t="s">
        <v>598</v>
      </c>
      <c r="S403" s="2" t="s">
        <v>598</v>
      </c>
      <c r="T403" s="2" t="s">
        <v>598</v>
      </c>
      <c r="U403" s="2" t="s">
        <v>598</v>
      </c>
      <c r="V403" s="2" t="s">
        <v>598</v>
      </c>
      <c r="W403" s="2" t="s">
        <v>598</v>
      </c>
      <c r="X403" s="2" t="s">
        <v>598</v>
      </c>
      <c r="Y403" s="2" t="s">
        <v>598</v>
      </c>
      <c r="Z403" s="2" t="s">
        <v>598</v>
      </c>
      <c r="AA403" s="2" t="s">
        <v>598</v>
      </c>
      <c r="AB403" s="2" t="s">
        <v>598</v>
      </c>
      <c r="AC403" s="2" t="s">
        <v>598</v>
      </c>
      <c r="AD403" s="2" t="s">
        <v>598</v>
      </c>
      <c r="AE403" s="2" t="s">
        <v>598</v>
      </c>
      <c r="AF403" s="2" t="s">
        <v>598</v>
      </c>
      <c r="AG403" s="2" t="s">
        <v>598</v>
      </c>
      <c r="AJ403" s="20">
        <f t="shared" si="30"/>
        <v>0</v>
      </c>
      <c r="AK403" s="20"/>
      <c r="AL403" s="20">
        <f t="shared" si="31"/>
        <v>0</v>
      </c>
      <c r="AM403" s="20" t="str">
        <f t="shared" si="32"/>
        <v/>
      </c>
      <c r="AN403" s="92" t="str">
        <f t="shared" si="33"/>
        <v/>
      </c>
      <c r="AQ403" s="2">
        <f t="shared" si="34"/>
        <v>0</v>
      </c>
    </row>
    <row r="404" spans="1:43" ht="15" customHeight="1" x14ac:dyDescent="0.25">
      <c r="A404" s="2" t="s">
        <v>554</v>
      </c>
      <c r="B404" s="2" t="s">
        <v>555</v>
      </c>
      <c r="C404" s="2">
        <v>2014</v>
      </c>
      <c r="D404" s="2" t="s">
        <v>598</v>
      </c>
      <c r="E404" s="2" t="s">
        <v>598</v>
      </c>
      <c r="F404" s="2" t="s">
        <v>598</v>
      </c>
      <c r="G404" s="2" t="s">
        <v>598</v>
      </c>
      <c r="H404" s="2" t="s">
        <v>598</v>
      </c>
      <c r="I404" s="2" t="s">
        <v>598</v>
      </c>
      <c r="J404" s="2" t="s">
        <v>598</v>
      </c>
      <c r="K404" s="2" t="s">
        <v>598</v>
      </c>
      <c r="L404" s="2" t="s">
        <v>598</v>
      </c>
      <c r="M404" s="2" t="s">
        <v>598</v>
      </c>
      <c r="N404" s="2" t="s">
        <v>598</v>
      </c>
      <c r="O404" s="2" t="s">
        <v>598</v>
      </c>
      <c r="P404" s="2" t="s">
        <v>598</v>
      </c>
      <c r="Q404" s="2" t="s">
        <v>598</v>
      </c>
      <c r="R404" s="2" t="s">
        <v>598</v>
      </c>
      <c r="S404" s="2" t="s">
        <v>598</v>
      </c>
      <c r="T404" s="2" t="s">
        <v>598</v>
      </c>
      <c r="U404" s="2" t="s">
        <v>598</v>
      </c>
      <c r="V404" s="2" t="s">
        <v>598</v>
      </c>
      <c r="W404" s="2" t="s">
        <v>598</v>
      </c>
      <c r="X404" s="2" t="s">
        <v>598</v>
      </c>
      <c r="Y404" s="2" t="s">
        <v>598</v>
      </c>
      <c r="Z404" s="2" t="s">
        <v>598</v>
      </c>
      <c r="AA404" s="2" t="s">
        <v>598</v>
      </c>
      <c r="AB404" s="2" t="s">
        <v>598</v>
      </c>
      <c r="AC404" s="2" t="s">
        <v>598</v>
      </c>
      <c r="AD404" s="2" t="s">
        <v>598</v>
      </c>
      <c r="AE404" s="2" t="s">
        <v>598</v>
      </c>
      <c r="AF404" s="2" t="s">
        <v>598</v>
      </c>
      <c r="AG404" s="2" t="s">
        <v>598</v>
      </c>
      <c r="AJ404" s="20">
        <f t="shared" si="30"/>
        <v>0</v>
      </c>
      <c r="AK404" s="20"/>
      <c r="AL404" s="20">
        <f t="shared" si="31"/>
        <v>0</v>
      </c>
      <c r="AM404" s="20" t="str">
        <f t="shared" si="32"/>
        <v/>
      </c>
      <c r="AN404" s="92" t="str">
        <f t="shared" si="33"/>
        <v/>
      </c>
      <c r="AQ404" s="2">
        <f t="shared" si="34"/>
        <v>0</v>
      </c>
    </row>
    <row r="405" spans="1:43" ht="15" customHeight="1" x14ac:dyDescent="0.25">
      <c r="A405" s="2" t="s">
        <v>556</v>
      </c>
      <c r="B405" s="2" t="s">
        <v>557</v>
      </c>
      <c r="C405" s="2">
        <v>2014</v>
      </c>
      <c r="D405" s="2" t="s">
        <v>598</v>
      </c>
      <c r="E405" s="2" t="s">
        <v>598</v>
      </c>
      <c r="F405" s="2" t="s">
        <v>598</v>
      </c>
      <c r="G405" s="2" t="s">
        <v>598</v>
      </c>
      <c r="H405" s="2" t="s">
        <v>598</v>
      </c>
      <c r="I405" s="2" t="s">
        <v>598</v>
      </c>
      <c r="J405" s="2" t="s">
        <v>598</v>
      </c>
      <c r="K405" s="2" t="s">
        <v>598</v>
      </c>
      <c r="L405" s="2" t="s">
        <v>598</v>
      </c>
      <c r="M405" s="2" t="s">
        <v>598</v>
      </c>
      <c r="N405" s="2" t="s">
        <v>598</v>
      </c>
      <c r="O405" s="2" t="s">
        <v>598</v>
      </c>
      <c r="P405" s="2" t="s">
        <v>598</v>
      </c>
      <c r="Q405" s="2" t="s">
        <v>598</v>
      </c>
      <c r="R405" s="2" t="s">
        <v>598</v>
      </c>
      <c r="S405" s="2" t="s">
        <v>598</v>
      </c>
      <c r="T405" s="2" t="s">
        <v>598</v>
      </c>
      <c r="U405" s="2" t="s">
        <v>598</v>
      </c>
      <c r="V405" s="2" t="s">
        <v>598</v>
      </c>
      <c r="W405" s="2" t="s">
        <v>598</v>
      </c>
      <c r="X405" s="2" t="s">
        <v>598</v>
      </c>
      <c r="Y405" s="2" t="s">
        <v>598</v>
      </c>
      <c r="Z405" s="2" t="s">
        <v>598</v>
      </c>
      <c r="AA405" s="2" t="s">
        <v>598</v>
      </c>
      <c r="AB405" s="2" t="s">
        <v>598</v>
      </c>
      <c r="AC405" s="2" t="s">
        <v>598</v>
      </c>
      <c r="AD405" s="2" t="s">
        <v>598</v>
      </c>
      <c r="AE405" s="2" t="s">
        <v>598</v>
      </c>
      <c r="AF405" s="2" t="s">
        <v>598</v>
      </c>
      <c r="AG405" s="2" t="s">
        <v>598</v>
      </c>
      <c r="AJ405" s="20">
        <f t="shared" si="30"/>
        <v>0</v>
      </c>
      <c r="AK405" s="20"/>
      <c r="AL405" s="20">
        <f t="shared" si="31"/>
        <v>0</v>
      </c>
      <c r="AM405" s="20" t="str">
        <f t="shared" si="32"/>
        <v/>
      </c>
      <c r="AN405" s="92" t="str">
        <f t="shared" si="33"/>
        <v/>
      </c>
      <c r="AQ405" s="2">
        <f t="shared" si="34"/>
        <v>0</v>
      </c>
    </row>
    <row r="406" spans="1:43" ht="15" customHeight="1" x14ac:dyDescent="0.25">
      <c r="A406" s="2" t="s">
        <v>556</v>
      </c>
      <c r="B406" s="2" t="s">
        <v>558</v>
      </c>
      <c r="C406" s="2">
        <v>2014</v>
      </c>
      <c r="D406" s="2" t="s">
        <v>598</v>
      </c>
      <c r="E406" s="2" t="s">
        <v>598</v>
      </c>
      <c r="F406" s="2" t="s">
        <v>598</v>
      </c>
      <c r="G406" s="2" t="s">
        <v>598</v>
      </c>
      <c r="H406" s="2" t="s">
        <v>598</v>
      </c>
      <c r="I406" s="2" t="s">
        <v>598</v>
      </c>
      <c r="J406" s="2" t="s">
        <v>598</v>
      </c>
      <c r="K406" s="2" t="s">
        <v>598</v>
      </c>
      <c r="L406" s="2" t="s">
        <v>598</v>
      </c>
      <c r="M406" s="2" t="s">
        <v>598</v>
      </c>
      <c r="N406" s="2" t="s">
        <v>598</v>
      </c>
      <c r="O406" s="2" t="s">
        <v>598</v>
      </c>
      <c r="P406" s="2" t="s">
        <v>598</v>
      </c>
      <c r="Q406" s="2" t="s">
        <v>598</v>
      </c>
      <c r="R406" s="2" t="s">
        <v>598</v>
      </c>
      <c r="S406" s="2" t="s">
        <v>598</v>
      </c>
      <c r="T406" s="2" t="s">
        <v>598</v>
      </c>
      <c r="U406" s="2" t="s">
        <v>598</v>
      </c>
      <c r="V406" s="2" t="s">
        <v>598</v>
      </c>
      <c r="W406" s="2" t="s">
        <v>598</v>
      </c>
      <c r="X406" s="2" t="s">
        <v>598</v>
      </c>
      <c r="Y406" s="2" t="s">
        <v>598</v>
      </c>
      <c r="Z406" s="2" t="s">
        <v>598</v>
      </c>
      <c r="AA406" s="2" t="s">
        <v>598</v>
      </c>
      <c r="AB406" s="2" t="s">
        <v>598</v>
      </c>
      <c r="AC406" s="2" t="s">
        <v>598</v>
      </c>
      <c r="AD406" s="2" t="s">
        <v>598</v>
      </c>
      <c r="AE406" s="2" t="s">
        <v>598</v>
      </c>
      <c r="AF406" s="2" t="s">
        <v>598</v>
      </c>
      <c r="AG406" s="2" t="s">
        <v>598</v>
      </c>
      <c r="AJ406" s="20">
        <f t="shared" si="30"/>
        <v>0</v>
      </c>
      <c r="AK406" s="20"/>
      <c r="AL406" s="20">
        <f t="shared" si="31"/>
        <v>0</v>
      </c>
      <c r="AM406" s="20" t="str">
        <f t="shared" si="32"/>
        <v/>
      </c>
      <c r="AN406" s="92" t="str">
        <f t="shared" si="33"/>
        <v/>
      </c>
      <c r="AQ406" s="2">
        <f t="shared" si="34"/>
        <v>0</v>
      </c>
    </row>
    <row r="407" spans="1:43" ht="15" customHeight="1" x14ac:dyDescent="0.25">
      <c r="A407" s="2" t="s">
        <v>556</v>
      </c>
      <c r="B407" s="2" t="s">
        <v>559</v>
      </c>
      <c r="C407" s="2">
        <v>2014</v>
      </c>
      <c r="D407" s="2" t="s">
        <v>598</v>
      </c>
      <c r="E407" s="2" t="s">
        <v>598</v>
      </c>
      <c r="F407" s="2" t="s">
        <v>598</v>
      </c>
      <c r="G407" s="2" t="s">
        <v>598</v>
      </c>
      <c r="H407" s="2" t="s">
        <v>598</v>
      </c>
      <c r="I407" s="2" t="s">
        <v>598</v>
      </c>
      <c r="J407" s="2" t="s">
        <v>598</v>
      </c>
      <c r="K407" s="2" t="s">
        <v>598</v>
      </c>
      <c r="L407" s="2" t="s">
        <v>598</v>
      </c>
      <c r="M407" s="2" t="s">
        <v>598</v>
      </c>
      <c r="N407" s="2" t="s">
        <v>598</v>
      </c>
      <c r="O407" s="2" t="s">
        <v>598</v>
      </c>
      <c r="P407" s="2" t="s">
        <v>598</v>
      </c>
      <c r="Q407" s="2" t="s">
        <v>598</v>
      </c>
      <c r="R407" s="2" t="s">
        <v>598</v>
      </c>
      <c r="S407" s="2" t="s">
        <v>598</v>
      </c>
      <c r="T407" s="2" t="s">
        <v>598</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J407" s="20">
        <f t="shared" si="30"/>
        <v>0</v>
      </c>
      <c r="AK407" s="20"/>
      <c r="AL407" s="20">
        <f t="shared" si="31"/>
        <v>0</v>
      </c>
      <c r="AM407" s="20" t="str">
        <f t="shared" si="32"/>
        <v/>
      </c>
      <c r="AN407" s="92" t="str">
        <f t="shared" si="33"/>
        <v/>
      </c>
      <c r="AQ407" s="2">
        <f t="shared" si="34"/>
        <v>0</v>
      </c>
    </row>
    <row r="408" spans="1:43" ht="15" customHeight="1" x14ac:dyDescent="0.25">
      <c r="A408" s="2" t="s">
        <v>556</v>
      </c>
      <c r="B408" s="2" t="s">
        <v>560</v>
      </c>
      <c r="C408" s="2">
        <v>2014</v>
      </c>
      <c r="D408" s="2" t="s">
        <v>598</v>
      </c>
      <c r="E408" s="2" t="s">
        <v>598</v>
      </c>
      <c r="F408" s="2" t="s">
        <v>598</v>
      </c>
      <c r="G408" s="2" t="s">
        <v>598</v>
      </c>
      <c r="H408" s="2" t="s">
        <v>598</v>
      </c>
      <c r="I408" s="2" t="s">
        <v>598</v>
      </c>
      <c r="J408" s="2" t="s">
        <v>598</v>
      </c>
      <c r="K408" s="2" t="s">
        <v>598</v>
      </c>
      <c r="L408" s="2" t="s">
        <v>598</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J408" s="20">
        <f t="shared" si="30"/>
        <v>0</v>
      </c>
      <c r="AK408" s="20"/>
      <c r="AL408" s="20">
        <f t="shared" si="31"/>
        <v>0</v>
      </c>
      <c r="AM408" s="20" t="str">
        <f t="shared" si="32"/>
        <v/>
      </c>
      <c r="AN408" s="92" t="str">
        <f t="shared" si="33"/>
        <v/>
      </c>
      <c r="AQ408" s="2">
        <f t="shared" si="34"/>
        <v>0</v>
      </c>
    </row>
    <row r="409" spans="1:43" ht="15" customHeight="1" x14ac:dyDescent="0.25">
      <c r="A409" s="2" t="s">
        <v>556</v>
      </c>
      <c r="B409" s="2" t="s">
        <v>561</v>
      </c>
      <c r="C409" s="2">
        <v>2014</v>
      </c>
      <c r="D409" s="2" t="s">
        <v>598</v>
      </c>
      <c r="E409" s="2" t="s">
        <v>598</v>
      </c>
      <c r="F409" s="2" t="s">
        <v>598</v>
      </c>
      <c r="G409" s="2" t="s">
        <v>598</v>
      </c>
      <c r="H409" s="2" t="s">
        <v>598</v>
      </c>
      <c r="I409" s="2" t="s">
        <v>598</v>
      </c>
      <c r="J409" s="2" t="s">
        <v>598</v>
      </c>
      <c r="K409" s="2" t="s">
        <v>598</v>
      </c>
      <c r="L409" s="2" t="s">
        <v>598</v>
      </c>
      <c r="M409" s="2" t="s">
        <v>598</v>
      </c>
      <c r="N409" s="2" t="s">
        <v>598</v>
      </c>
      <c r="O409" s="2" t="s">
        <v>598</v>
      </c>
      <c r="P409" s="2" t="s">
        <v>598</v>
      </c>
      <c r="Q409" s="2" t="s">
        <v>598</v>
      </c>
      <c r="R409" s="2" t="s">
        <v>598</v>
      </c>
      <c r="S409" s="2" t="s">
        <v>598</v>
      </c>
      <c r="T409" s="2" t="s">
        <v>598</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J409" s="20">
        <f t="shared" si="30"/>
        <v>0</v>
      </c>
      <c r="AK409" s="20"/>
      <c r="AL409" s="20">
        <f t="shared" si="31"/>
        <v>0</v>
      </c>
      <c r="AM409" s="20" t="str">
        <f t="shared" si="32"/>
        <v/>
      </c>
      <c r="AN409" s="92" t="str">
        <f t="shared" si="33"/>
        <v/>
      </c>
      <c r="AQ409" s="2">
        <f t="shared" si="34"/>
        <v>0</v>
      </c>
    </row>
    <row r="410" spans="1:43" ht="15" customHeight="1" x14ac:dyDescent="0.25">
      <c r="A410" s="2" t="s">
        <v>556</v>
      </c>
      <c r="B410" s="2" t="s">
        <v>562</v>
      </c>
      <c r="C410" s="2">
        <v>2014</v>
      </c>
      <c r="D410" s="2">
        <v>249.3</v>
      </c>
      <c r="E410" s="2">
        <v>93.537000000000006</v>
      </c>
      <c r="F410" s="2" t="s">
        <v>598</v>
      </c>
      <c r="G410" s="2" t="s">
        <v>598</v>
      </c>
      <c r="H410" s="2" t="s">
        <v>598</v>
      </c>
      <c r="I410" s="2">
        <v>424.16300000000001</v>
      </c>
      <c r="J410" s="2" t="s">
        <v>598</v>
      </c>
      <c r="K410" s="2" t="s">
        <v>598</v>
      </c>
      <c r="L410" s="2" t="s">
        <v>598</v>
      </c>
      <c r="M410" s="2">
        <v>10.885999999999999</v>
      </c>
      <c r="N410" s="2" t="s">
        <v>598</v>
      </c>
      <c r="O410" s="2" t="s">
        <v>598</v>
      </c>
      <c r="P410" s="2">
        <v>49.991999999999997</v>
      </c>
      <c r="Q410" s="2">
        <v>186.833</v>
      </c>
      <c r="R410" s="2">
        <v>31.745000000000001</v>
      </c>
      <c r="S410" s="2">
        <v>85.664000000000001</v>
      </c>
      <c r="T410" s="2" t="s">
        <v>598</v>
      </c>
      <c r="U410" s="2" t="s">
        <v>598</v>
      </c>
      <c r="V410" s="2" t="s">
        <v>8</v>
      </c>
      <c r="W410" s="2" t="s">
        <v>598</v>
      </c>
      <c r="X410" s="2" t="s">
        <v>598</v>
      </c>
      <c r="Y410" s="2" t="s">
        <v>598</v>
      </c>
      <c r="Z410" s="2" t="s">
        <v>598</v>
      </c>
      <c r="AA410" s="2" t="s">
        <v>598</v>
      </c>
      <c r="AB410" s="2">
        <v>0.06</v>
      </c>
      <c r="AC410" s="2" t="s">
        <v>598</v>
      </c>
      <c r="AD410" s="2">
        <v>39.895000000000003</v>
      </c>
      <c r="AE410" s="2" t="s">
        <v>598</v>
      </c>
      <c r="AF410" s="2">
        <v>19.088000000000001</v>
      </c>
      <c r="AG410" s="2" t="s">
        <v>598</v>
      </c>
      <c r="AJ410" s="20">
        <f t="shared" si="30"/>
        <v>424.16300000000001</v>
      </c>
      <c r="AK410" s="20"/>
      <c r="AL410" s="20">
        <f t="shared" si="31"/>
        <v>249.3</v>
      </c>
      <c r="AM410" s="20">
        <f t="shared" si="32"/>
        <v>93.537000000000006</v>
      </c>
      <c r="AN410" s="92">
        <f t="shared" si="33"/>
        <v>0.80826710486298892</v>
      </c>
      <c r="AQ410" s="2">
        <f t="shared" si="34"/>
        <v>424.16300000000001</v>
      </c>
    </row>
    <row r="411" spans="1:43" ht="15" customHeight="1" x14ac:dyDescent="0.25">
      <c r="A411" s="2" t="s">
        <v>556</v>
      </c>
      <c r="B411" s="2" t="s">
        <v>563</v>
      </c>
      <c r="C411" s="2">
        <v>2014</v>
      </c>
      <c r="D411" s="2">
        <v>177.89500000000001</v>
      </c>
      <c r="E411" s="2">
        <v>73.313000000000002</v>
      </c>
      <c r="F411" s="2">
        <v>4.91</v>
      </c>
      <c r="G411" s="2" t="s">
        <v>633</v>
      </c>
      <c r="H411" s="2">
        <v>5.7210000000000001</v>
      </c>
      <c r="I411" s="2">
        <v>358.60700000000003</v>
      </c>
      <c r="J411" s="2" t="s">
        <v>598</v>
      </c>
      <c r="K411" s="2" t="s">
        <v>598</v>
      </c>
      <c r="L411" s="2" t="s">
        <v>598</v>
      </c>
      <c r="M411" s="2">
        <v>2.431</v>
      </c>
      <c r="N411" s="2" t="s">
        <v>598</v>
      </c>
      <c r="O411" s="2" t="s">
        <v>598</v>
      </c>
      <c r="P411" s="2">
        <v>34.89</v>
      </c>
      <c r="Q411" s="2">
        <v>128.39400000000001</v>
      </c>
      <c r="R411" s="2">
        <v>23.045000000000002</v>
      </c>
      <c r="S411" s="2">
        <v>58.841999999999999</v>
      </c>
      <c r="T411" s="2" t="s">
        <v>598</v>
      </c>
      <c r="U411" s="2" t="s">
        <v>598</v>
      </c>
      <c r="V411" s="2" t="s">
        <v>8</v>
      </c>
      <c r="W411" s="2" t="s">
        <v>598</v>
      </c>
      <c r="X411" s="2" t="s">
        <v>598</v>
      </c>
      <c r="Y411" s="2" t="s">
        <v>598</v>
      </c>
      <c r="Z411" s="2" t="s">
        <v>598</v>
      </c>
      <c r="AA411" s="2" t="s">
        <v>598</v>
      </c>
      <c r="AB411" s="2">
        <v>7.4999999999999997E-2</v>
      </c>
      <c r="AC411" s="2" t="s">
        <v>598</v>
      </c>
      <c r="AD411" s="2">
        <v>33.469000000000001</v>
      </c>
      <c r="AE411" s="2" t="s">
        <v>598</v>
      </c>
      <c r="AF411" s="2">
        <v>9.6929999999999996</v>
      </c>
      <c r="AG411" s="2">
        <v>67.768000000000001</v>
      </c>
      <c r="AJ411" s="20">
        <f t="shared" si="30"/>
        <v>358.60699999999997</v>
      </c>
      <c r="AK411" s="20"/>
      <c r="AL411" s="20">
        <f t="shared" si="31"/>
        <v>177.89500000000001</v>
      </c>
      <c r="AM411" s="20">
        <f t="shared" si="32"/>
        <v>73.313000000000002</v>
      </c>
      <c r="AN411" s="92">
        <f t="shared" si="33"/>
        <v>0.70051058679836153</v>
      </c>
      <c r="AQ411" s="2">
        <f t="shared" si="34"/>
        <v>290.83899999999994</v>
      </c>
    </row>
  </sheetData>
  <autoFilter ref="A1:AQ411"/>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09"/>
  <sheetViews>
    <sheetView workbookViewId="0">
      <selection activeCell="Z26" sqref="Z26:AA26"/>
    </sheetView>
  </sheetViews>
  <sheetFormatPr defaultRowHeight="15" x14ac:dyDescent="0.25"/>
  <cols>
    <col min="1" max="1" width="25.28515625" customWidth="1"/>
    <col min="2" max="2" width="14" customWidth="1"/>
    <col min="3" max="3" width="14.5703125" customWidth="1"/>
  </cols>
  <sheetData>
    <row r="1" spans="1:31" s="79" customFormat="1" ht="60" x14ac:dyDescent="0.2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1062</v>
      </c>
    </row>
    <row r="2" spans="1:31" x14ac:dyDescent="0.25">
      <c r="A2" t="s">
        <v>12</v>
      </c>
      <c r="B2" t="s">
        <v>13</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E2" s="89">
        <f>SUM(C2:Z2)</f>
        <v>0</v>
      </c>
    </row>
    <row r="3" spans="1:31" x14ac:dyDescent="0.25">
      <c r="B3" t="s">
        <v>14</v>
      </c>
      <c r="C3">
        <v>0</v>
      </c>
      <c r="D3">
        <v>0</v>
      </c>
      <c r="E3">
        <v>0</v>
      </c>
      <c r="F3">
        <v>0</v>
      </c>
      <c r="G3">
        <v>0.138651</v>
      </c>
      <c r="H3">
        <v>0</v>
      </c>
      <c r="I3">
        <v>0</v>
      </c>
      <c r="J3">
        <v>140.887</v>
      </c>
      <c r="K3">
        <v>6.1090799999999996</v>
      </c>
      <c r="L3">
        <v>0</v>
      </c>
      <c r="M3">
        <v>0</v>
      </c>
      <c r="N3">
        <v>42.295999999999999</v>
      </c>
      <c r="O3">
        <v>0</v>
      </c>
      <c r="P3">
        <v>0</v>
      </c>
      <c r="Q3">
        <v>0</v>
      </c>
      <c r="R3">
        <v>0</v>
      </c>
      <c r="S3">
        <v>0</v>
      </c>
      <c r="T3">
        <v>0</v>
      </c>
      <c r="U3">
        <v>0</v>
      </c>
      <c r="V3">
        <v>0</v>
      </c>
      <c r="W3">
        <v>0</v>
      </c>
      <c r="X3">
        <v>0</v>
      </c>
      <c r="Y3">
        <v>0</v>
      </c>
      <c r="Z3">
        <v>0</v>
      </c>
      <c r="AE3">
        <f t="shared" ref="AE3:AE66" si="0">SUM(C3:Z3)</f>
        <v>189.43073100000001</v>
      </c>
    </row>
    <row r="4" spans="1:31" x14ac:dyDescent="0.25">
      <c r="B4" t="s">
        <v>15</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E4">
        <f t="shared" si="0"/>
        <v>0</v>
      </c>
    </row>
    <row r="5" spans="1:31" x14ac:dyDescent="0.25">
      <c r="B5" t="s">
        <v>16</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E5">
        <f t="shared" si="0"/>
        <v>0</v>
      </c>
    </row>
    <row r="6" spans="1:31" x14ac:dyDescent="0.25">
      <c r="A6" t="s">
        <v>17</v>
      </c>
      <c r="B6" t="s">
        <v>18</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E6">
        <f t="shared" si="0"/>
        <v>0</v>
      </c>
    </row>
    <row r="7" spans="1:31" x14ac:dyDescent="0.25">
      <c r="A7" t="s">
        <v>19</v>
      </c>
      <c r="B7" t="s">
        <v>20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E7">
        <f t="shared" si="0"/>
        <v>0</v>
      </c>
    </row>
    <row r="8" spans="1:31" x14ac:dyDescent="0.25">
      <c r="B8" t="s">
        <v>21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E8">
        <f t="shared" si="0"/>
        <v>0</v>
      </c>
    </row>
    <row r="9" spans="1:31" x14ac:dyDescent="0.25">
      <c r="B9" t="s">
        <v>22</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E9">
        <f t="shared" si="0"/>
        <v>0</v>
      </c>
    </row>
    <row r="10" spans="1:31" x14ac:dyDescent="0.25">
      <c r="A10" t="s">
        <v>973</v>
      </c>
      <c r="B10" s="80" t="s">
        <v>24</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E10">
        <f t="shared" si="0"/>
        <v>0</v>
      </c>
    </row>
    <row r="11" spans="1:31" x14ac:dyDescent="0.25">
      <c r="A11" t="s">
        <v>25</v>
      </c>
      <c r="B11" t="s">
        <v>26</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E11">
        <f t="shared" si="0"/>
        <v>0</v>
      </c>
    </row>
    <row r="12" spans="1:31" x14ac:dyDescent="0.25">
      <c r="A12" t="s">
        <v>27</v>
      </c>
      <c r="B12" t="s">
        <v>28</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E12">
        <f t="shared" si="0"/>
        <v>0</v>
      </c>
    </row>
    <row r="13" spans="1:31" x14ac:dyDescent="0.25">
      <c r="A13" t="s">
        <v>29</v>
      </c>
      <c r="B13" t="s">
        <v>30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E13">
        <f t="shared" si="0"/>
        <v>0</v>
      </c>
    </row>
    <row r="14" spans="1:31" x14ac:dyDescent="0.25">
      <c r="A14" t="s">
        <v>31</v>
      </c>
      <c r="B14" t="s">
        <v>32</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E14">
        <f t="shared" si="0"/>
        <v>0</v>
      </c>
    </row>
    <row r="15" spans="1:31" x14ac:dyDescent="0.25">
      <c r="A15" t="s">
        <v>33</v>
      </c>
      <c r="B15" t="s">
        <v>34</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E15">
        <f t="shared" si="0"/>
        <v>0</v>
      </c>
    </row>
    <row r="16" spans="1:31" x14ac:dyDescent="0.25">
      <c r="B16" t="s">
        <v>35</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E16">
        <f t="shared" si="0"/>
        <v>0</v>
      </c>
    </row>
    <row r="17" spans="1:31" x14ac:dyDescent="0.25">
      <c r="B17" t="s">
        <v>36</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E17">
        <f t="shared" si="0"/>
        <v>0</v>
      </c>
    </row>
    <row r="18" spans="1:31" x14ac:dyDescent="0.25">
      <c r="B18" t="s">
        <v>37</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E18">
        <f t="shared" si="0"/>
        <v>0</v>
      </c>
    </row>
    <row r="19" spans="1:31" x14ac:dyDescent="0.25">
      <c r="B19" t="s">
        <v>38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E19">
        <f t="shared" si="0"/>
        <v>0</v>
      </c>
    </row>
    <row r="20" spans="1:31" x14ac:dyDescent="0.25">
      <c r="B20" t="s">
        <v>39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E20">
        <f t="shared" si="0"/>
        <v>0</v>
      </c>
    </row>
    <row r="21" spans="1:31" x14ac:dyDescent="0.25">
      <c r="B21" t="s">
        <v>40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E21">
        <f t="shared" si="0"/>
        <v>0</v>
      </c>
    </row>
    <row r="22" spans="1:31" x14ac:dyDescent="0.25">
      <c r="B22" t="s">
        <v>41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E22">
        <f t="shared" si="0"/>
        <v>0</v>
      </c>
    </row>
    <row r="23" spans="1:31" x14ac:dyDescent="0.25">
      <c r="B23" t="s">
        <v>42</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E23">
        <f t="shared" si="0"/>
        <v>0</v>
      </c>
    </row>
    <row r="24" spans="1:31" x14ac:dyDescent="0.25">
      <c r="B24" t="s">
        <v>43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E24">
        <f t="shared" si="0"/>
        <v>0</v>
      </c>
    </row>
    <row r="25" spans="1:31" x14ac:dyDescent="0.25">
      <c r="A25" t="s">
        <v>44</v>
      </c>
      <c r="B25" t="s">
        <v>45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E25">
        <f t="shared" si="0"/>
        <v>0</v>
      </c>
    </row>
    <row r="26" spans="1:31" x14ac:dyDescent="0.25">
      <c r="B26" t="s">
        <v>46</v>
      </c>
      <c r="C26">
        <v>78.936199999999999</v>
      </c>
      <c r="D26">
        <v>0</v>
      </c>
      <c r="E26">
        <v>0</v>
      </c>
      <c r="F26">
        <v>0</v>
      </c>
      <c r="G26">
        <v>0.76795400000000003</v>
      </c>
      <c r="H26">
        <v>0</v>
      </c>
      <c r="I26">
        <v>0</v>
      </c>
      <c r="J26">
        <v>0.402061</v>
      </c>
      <c r="K26">
        <v>3.9803500000000001</v>
      </c>
      <c r="L26">
        <v>0</v>
      </c>
      <c r="M26">
        <v>0.52031400000000005</v>
      </c>
      <c r="N26">
        <v>10.86</v>
      </c>
      <c r="O26">
        <v>0</v>
      </c>
      <c r="P26">
        <v>0</v>
      </c>
      <c r="Q26">
        <v>0</v>
      </c>
      <c r="R26">
        <v>0</v>
      </c>
      <c r="S26">
        <v>0</v>
      </c>
      <c r="T26">
        <v>0</v>
      </c>
      <c r="U26">
        <v>0</v>
      </c>
      <c r="V26">
        <v>0</v>
      </c>
      <c r="W26">
        <v>0</v>
      </c>
      <c r="X26">
        <v>0</v>
      </c>
      <c r="Y26">
        <v>0</v>
      </c>
      <c r="Z26">
        <v>0</v>
      </c>
      <c r="AE26">
        <f t="shared" si="0"/>
        <v>95.466879000000006</v>
      </c>
    </row>
    <row r="27" spans="1:31" x14ac:dyDescent="0.25">
      <c r="B27" t="s">
        <v>47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E27">
        <f t="shared" si="0"/>
        <v>0</v>
      </c>
    </row>
    <row r="28" spans="1:31" x14ac:dyDescent="0.25">
      <c r="A28" t="s">
        <v>48</v>
      </c>
      <c r="B28" t="s">
        <v>49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E28">
        <f t="shared" si="0"/>
        <v>0</v>
      </c>
    </row>
    <row r="29" spans="1:31" x14ac:dyDescent="0.25">
      <c r="B29" t="s">
        <v>50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E29">
        <f t="shared" si="0"/>
        <v>0</v>
      </c>
    </row>
    <row r="30" spans="1:31" x14ac:dyDescent="0.25">
      <c r="A30" t="s">
        <v>51</v>
      </c>
      <c r="B30" t="s">
        <v>52</v>
      </c>
      <c r="C30">
        <v>121.124</v>
      </c>
      <c r="D30">
        <v>0</v>
      </c>
      <c r="E30">
        <v>0</v>
      </c>
      <c r="F30">
        <v>0</v>
      </c>
      <c r="G30">
        <v>0.69486400000000004</v>
      </c>
      <c r="H30">
        <v>0</v>
      </c>
      <c r="I30">
        <v>0</v>
      </c>
      <c r="J30">
        <v>0</v>
      </c>
      <c r="K30">
        <v>3.6372900000000001</v>
      </c>
      <c r="L30">
        <v>0</v>
      </c>
      <c r="M30">
        <v>0</v>
      </c>
      <c r="N30">
        <v>0</v>
      </c>
      <c r="O30">
        <v>0</v>
      </c>
      <c r="P30">
        <v>0</v>
      </c>
      <c r="Q30">
        <v>0</v>
      </c>
      <c r="R30">
        <v>0</v>
      </c>
      <c r="S30">
        <v>0</v>
      </c>
      <c r="T30">
        <v>0</v>
      </c>
      <c r="U30">
        <v>0</v>
      </c>
      <c r="V30">
        <v>0</v>
      </c>
      <c r="W30">
        <v>0</v>
      </c>
      <c r="X30">
        <v>0</v>
      </c>
      <c r="Y30">
        <v>0</v>
      </c>
      <c r="Z30">
        <v>0</v>
      </c>
      <c r="AE30">
        <f t="shared" si="0"/>
        <v>125.456154</v>
      </c>
    </row>
    <row r="31" spans="1:31" x14ac:dyDescent="0.25">
      <c r="B31" t="s">
        <v>53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E31">
        <f t="shared" si="0"/>
        <v>0</v>
      </c>
    </row>
    <row r="32" spans="1:31" x14ac:dyDescent="0.25">
      <c r="B32" t="s">
        <v>54</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E32">
        <f t="shared" si="0"/>
        <v>0</v>
      </c>
    </row>
    <row r="33" spans="1:31" x14ac:dyDescent="0.25">
      <c r="A33" t="s">
        <v>55</v>
      </c>
      <c r="B33" t="s">
        <v>56</v>
      </c>
      <c r="C33">
        <v>193.95699999999999</v>
      </c>
      <c r="D33">
        <v>0</v>
      </c>
      <c r="E33">
        <v>20.569900000000001</v>
      </c>
      <c r="F33">
        <v>0</v>
      </c>
      <c r="G33">
        <v>0</v>
      </c>
      <c r="H33">
        <v>5.8179299999999996</v>
      </c>
      <c r="I33">
        <v>0</v>
      </c>
      <c r="J33">
        <v>257.20499999999998</v>
      </c>
      <c r="K33">
        <v>22.396999999999998</v>
      </c>
      <c r="L33">
        <v>0</v>
      </c>
      <c r="M33">
        <v>0</v>
      </c>
      <c r="N33">
        <v>6.681</v>
      </c>
      <c r="O33">
        <v>0</v>
      </c>
      <c r="P33">
        <v>31.3919</v>
      </c>
      <c r="Q33">
        <v>0</v>
      </c>
      <c r="R33">
        <v>0</v>
      </c>
      <c r="S33">
        <v>0</v>
      </c>
      <c r="T33">
        <v>0</v>
      </c>
      <c r="U33">
        <v>0</v>
      </c>
      <c r="V33">
        <v>0</v>
      </c>
      <c r="W33">
        <v>0</v>
      </c>
      <c r="X33">
        <v>0</v>
      </c>
      <c r="Y33">
        <v>0</v>
      </c>
      <c r="Z33">
        <v>0</v>
      </c>
      <c r="AE33">
        <f t="shared" si="0"/>
        <v>538.01972999999987</v>
      </c>
    </row>
    <row r="34" spans="1:31" x14ac:dyDescent="0.25">
      <c r="B34" t="s">
        <v>57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E34">
        <f t="shared" si="0"/>
        <v>0</v>
      </c>
    </row>
    <row r="35" spans="1:31" x14ac:dyDescent="0.25">
      <c r="A35" t="s">
        <v>58</v>
      </c>
      <c r="B35" t="s">
        <v>59</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E35">
        <f t="shared" si="0"/>
        <v>0</v>
      </c>
    </row>
    <row r="36" spans="1:31" x14ac:dyDescent="0.25">
      <c r="A36" t="s">
        <v>60</v>
      </c>
      <c r="B36" t="s">
        <v>61</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E36">
        <f t="shared" si="0"/>
        <v>0</v>
      </c>
    </row>
    <row r="37" spans="1:31" x14ac:dyDescent="0.25">
      <c r="B37" t="s">
        <v>62</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E37">
        <f t="shared" si="0"/>
        <v>0</v>
      </c>
    </row>
    <row r="38" spans="1:31" x14ac:dyDescent="0.25">
      <c r="A38" t="s">
        <v>63</v>
      </c>
      <c r="B38" t="s">
        <v>64</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E38">
        <f t="shared" si="0"/>
        <v>0</v>
      </c>
    </row>
    <row r="39" spans="1:31" x14ac:dyDescent="0.25">
      <c r="A39" t="s">
        <v>65</v>
      </c>
      <c r="B39" t="s">
        <v>66</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E39">
        <f t="shared" si="0"/>
        <v>0</v>
      </c>
    </row>
    <row r="40" spans="1:31" x14ac:dyDescent="0.25">
      <c r="B40" t="s">
        <v>67</v>
      </c>
      <c r="C40">
        <v>0</v>
      </c>
      <c r="D40">
        <v>0</v>
      </c>
      <c r="E40">
        <v>0</v>
      </c>
      <c r="F40">
        <v>0</v>
      </c>
      <c r="G40">
        <v>0.17038400000000001</v>
      </c>
      <c r="H40">
        <v>0</v>
      </c>
      <c r="I40">
        <v>0</v>
      </c>
      <c r="J40">
        <v>180.28899999999999</v>
      </c>
      <c r="K40">
        <v>9.2622900000000001</v>
      </c>
      <c r="L40">
        <v>0</v>
      </c>
      <c r="M40">
        <v>0</v>
      </c>
      <c r="N40">
        <v>60.265000000000001</v>
      </c>
      <c r="O40">
        <v>0</v>
      </c>
      <c r="P40">
        <v>48.387599999999999</v>
      </c>
      <c r="Q40">
        <v>0</v>
      </c>
      <c r="R40">
        <v>0</v>
      </c>
      <c r="S40">
        <v>0</v>
      </c>
      <c r="T40">
        <v>0</v>
      </c>
      <c r="U40">
        <v>0</v>
      </c>
      <c r="V40">
        <v>0</v>
      </c>
      <c r="W40">
        <v>0</v>
      </c>
      <c r="X40">
        <v>0</v>
      </c>
      <c r="Y40">
        <v>0</v>
      </c>
      <c r="Z40">
        <v>28.775600000000001</v>
      </c>
      <c r="AE40">
        <f t="shared" si="0"/>
        <v>327.14987400000001</v>
      </c>
    </row>
    <row r="41" spans="1:31" x14ac:dyDescent="0.25">
      <c r="A41" t="s">
        <v>68</v>
      </c>
      <c r="B41" t="s">
        <v>69</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E41">
        <f t="shared" si="0"/>
        <v>0</v>
      </c>
    </row>
    <row r="42" spans="1:31" x14ac:dyDescent="0.25">
      <c r="B42" t="s">
        <v>70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E42">
        <f t="shared" si="0"/>
        <v>0</v>
      </c>
    </row>
    <row r="43" spans="1:31" x14ac:dyDescent="0.25">
      <c r="A43" t="s">
        <v>71</v>
      </c>
      <c r="B43" t="s">
        <v>72</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E43">
        <f t="shared" si="0"/>
        <v>0</v>
      </c>
    </row>
    <row r="44" spans="1:31" x14ac:dyDescent="0.25">
      <c r="B44" t="s">
        <v>73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E44">
        <f t="shared" si="0"/>
        <v>0</v>
      </c>
    </row>
    <row r="45" spans="1:31" x14ac:dyDescent="0.25">
      <c r="B45" t="s">
        <v>74</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E45">
        <f t="shared" si="0"/>
        <v>0</v>
      </c>
    </row>
    <row r="46" spans="1:31" x14ac:dyDescent="0.25">
      <c r="B46" t="s">
        <v>75</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E46">
        <f t="shared" si="0"/>
        <v>0</v>
      </c>
    </row>
    <row r="47" spans="1:31" x14ac:dyDescent="0.25">
      <c r="A47" t="s">
        <v>76</v>
      </c>
      <c r="B47" t="s">
        <v>77</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E47">
        <f t="shared" si="0"/>
        <v>0</v>
      </c>
    </row>
    <row r="48" spans="1:31" x14ac:dyDescent="0.25">
      <c r="B48" t="s">
        <v>78</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E48">
        <f t="shared" si="0"/>
        <v>0</v>
      </c>
    </row>
    <row r="49" spans="2:31" x14ac:dyDescent="0.25">
      <c r="B49" t="s">
        <v>79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E49">
        <f t="shared" si="0"/>
        <v>0</v>
      </c>
    </row>
    <row r="50" spans="2:31" x14ac:dyDescent="0.25">
      <c r="B50" t="s">
        <v>80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E50">
        <f t="shared" si="0"/>
        <v>0</v>
      </c>
    </row>
    <row r="51" spans="2:31" x14ac:dyDescent="0.25">
      <c r="B51" t="s">
        <v>81</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E51">
        <f t="shared" si="0"/>
        <v>0</v>
      </c>
    </row>
    <row r="52" spans="2:31" x14ac:dyDescent="0.25">
      <c r="B52" t="s">
        <v>82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E52">
        <f t="shared" si="0"/>
        <v>0</v>
      </c>
    </row>
    <row r="53" spans="2:31" x14ac:dyDescent="0.25">
      <c r="B53" t="s">
        <v>83</v>
      </c>
      <c r="C53">
        <v>0</v>
      </c>
      <c r="D53">
        <v>0</v>
      </c>
      <c r="E53">
        <v>59.398699999999998</v>
      </c>
      <c r="F53">
        <v>0</v>
      </c>
      <c r="G53">
        <v>0</v>
      </c>
      <c r="H53">
        <v>0</v>
      </c>
      <c r="I53">
        <v>22.2242</v>
      </c>
      <c r="J53">
        <v>112.858</v>
      </c>
      <c r="K53">
        <v>20.596599999999999</v>
      </c>
      <c r="L53">
        <v>0</v>
      </c>
      <c r="M53">
        <v>77.812299999999993</v>
      </c>
      <c r="N53">
        <v>133.821</v>
      </c>
      <c r="O53">
        <v>95.037899999999993</v>
      </c>
      <c r="P53">
        <v>100.97799999999999</v>
      </c>
      <c r="Q53">
        <v>4.1952699999999998</v>
      </c>
      <c r="R53">
        <v>0</v>
      </c>
      <c r="S53">
        <v>53</v>
      </c>
      <c r="T53">
        <v>0</v>
      </c>
      <c r="U53">
        <v>0</v>
      </c>
      <c r="V53">
        <v>0</v>
      </c>
      <c r="W53">
        <v>10.8736</v>
      </c>
      <c r="X53">
        <v>0</v>
      </c>
      <c r="Y53">
        <v>0</v>
      </c>
      <c r="Z53">
        <v>0</v>
      </c>
      <c r="AE53">
        <f t="shared" si="0"/>
        <v>690.79557000000011</v>
      </c>
    </row>
    <row r="54" spans="2:31" x14ac:dyDescent="0.25">
      <c r="B54" t="s">
        <v>84</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E54">
        <f t="shared" si="0"/>
        <v>0</v>
      </c>
    </row>
    <row r="55" spans="2:31" x14ac:dyDescent="0.25">
      <c r="B55" t="s">
        <v>85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E55">
        <f t="shared" si="0"/>
        <v>0</v>
      </c>
    </row>
    <row r="56" spans="2:31" x14ac:dyDescent="0.25">
      <c r="B56" t="s">
        <v>86</v>
      </c>
      <c r="C56">
        <v>1129</v>
      </c>
      <c r="D56">
        <v>0</v>
      </c>
      <c r="E56">
        <v>0</v>
      </c>
      <c r="F56">
        <v>0</v>
      </c>
      <c r="G56">
        <v>0.127</v>
      </c>
      <c r="H56">
        <v>0</v>
      </c>
      <c r="I56">
        <v>0.52800000000000002</v>
      </c>
      <c r="J56">
        <v>0</v>
      </c>
      <c r="K56">
        <v>12.94</v>
      </c>
      <c r="L56">
        <v>511.2</v>
      </c>
      <c r="M56">
        <v>0</v>
      </c>
      <c r="N56">
        <v>21.734000000000002</v>
      </c>
      <c r="O56">
        <v>0</v>
      </c>
      <c r="P56">
        <v>0</v>
      </c>
      <c r="Q56">
        <v>0</v>
      </c>
      <c r="R56">
        <v>0</v>
      </c>
      <c r="S56">
        <v>0</v>
      </c>
      <c r="T56">
        <v>0</v>
      </c>
      <c r="U56">
        <v>0</v>
      </c>
      <c r="V56">
        <v>0</v>
      </c>
      <c r="W56">
        <v>0</v>
      </c>
      <c r="X56">
        <v>0</v>
      </c>
      <c r="Y56">
        <v>0</v>
      </c>
      <c r="Z56">
        <v>0</v>
      </c>
      <c r="AE56">
        <f t="shared" si="0"/>
        <v>1675.529</v>
      </c>
    </row>
    <row r="57" spans="2:31" x14ac:dyDescent="0.25">
      <c r="B57" t="s">
        <v>87</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E57">
        <f t="shared" si="0"/>
        <v>0</v>
      </c>
    </row>
    <row r="58" spans="2:31" x14ac:dyDescent="0.25">
      <c r="B58" t="s">
        <v>88</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E58">
        <f t="shared" si="0"/>
        <v>0</v>
      </c>
    </row>
    <row r="59" spans="2:31" x14ac:dyDescent="0.25">
      <c r="B59" t="s">
        <v>89</v>
      </c>
      <c r="C59">
        <v>411.51600000000002</v>
      </c>
      <c r="D59">
        <v>0</v>
      </c>
      <c r="E59">
        <v>0</v>
      </c>
      <c r="F59">
        <v>0</v>
      </c>
      <c r="G59">
        <v>11.94</v>
      </c>
      <c r="H59">
        <v>0</v>
      </c>
      <c r="I59">
        <v>0</v>
      </c>
      <c r="J59">
        <v>49.715499999999999</v>
      </c>
      <c r="K59">
        <v>34.6297</v>
      </c>
      <c r="L59">
        <v>0</v>
      </c>
      <c r="M59">
        <v>49.454099999999997</v>
      </c>
      <c r="N59">
        <v>55.1</v>
      </c>
      <c r="O59">
        <v>0</v>
      </c>
      <c r="P59">
        <v>0</v>
      </c>
      <c r="Q59">
        <v>41.867899999999999</v>
      </c>
      <c r="R59">
        <v>0</v>
      </c>
      <c r="S59">
        <v>0</v>
      </c>
      <c r="T59">
        <v>0</v>
      </c>
      <c r="U59">
        <v>0</v>
      </c>
      <c r="V59">
        <v>0</v>
      </c>
      <c r="W59">
        <v>0</v>
      </c>
      <c r="X59">
        <v>0</v>
      </c>
      <c r="Y59">
        <v>0</v>
      </c>
      <c r="Z59">
        <v>0</v>
      </c>
      <c r="AE59">
        <f t="shared" si="0"/>
        <v>654.22320000000002</v>
      </c>
    </row>
    <row r="60" spans="2:31" x14ac:dyDescent="0.25">
      <c r="B60" t="s">
        <v>90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E60">
        <f t="shared" si="0"/>
        <v>0</v>
      </c>
    </row>
    <row r="61" spans="2:31" x14ac:dyDescent="0.25">
      <c r="B61" t="s">
        <v>91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E61">
        <f t="shared" si="0"/>
        <v>0</v>
      </c>
    </row>
    <row r="62" spans="2:31" x14ac:dyDescent="0.25">
      <c r="B62" t="s">
        <v>92</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E62">
        <f t="shared" si="0"/>
        <v>0</v>
      </c>
    </row>
    <row r="63" spans="2:31" x14ac:dyDescent="0.25">
      <c r="B63" t="s">
        <v>93</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E63">
        <f t="shared" si="0"/>
        <v>0</v>
      </c>
    </row>
    <row r="64" spans="2:31" x14ac:dyDescent="0.25">
      <c r="B64" t="s">
        <v>94</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E64">
        <f t="shared" si="0"/>
        <v>0</v>
      </c>
    </row>
    <row r="65" spans="1:31" x14ac:dyDescent="0.25">
      <c r="B65" t="s">
        <v>95</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E65">
        <f t="shared" si="0"/>
        <v>0</v>
      </c>
    </row>
    <row r="66" spans="1:31" x14ac:dyDescent="0.25">
      <c r="B66" t="s">
        <v>96</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E66">
        <f t="shared" si="0"/>
        <v>0</v>
      </c>
    </row>
    <row r="67" spans="1:31" x14ac:dyDescent="0.25">
      <c r="B67" t="s">
        <v>97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E67">
        <f t="shared" ref="AE67:AE130" si="1">SUM(C67:Z67)</f>
        <v>0</v>
      </c>
    </row>
    <row r="68" spans="1:31" x14ac:dyDescent="0.25">
      <c r="B68" t="s">
        <v>98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E68">
        <f t="shared" si="1"/>
        <v>0</v>
      </c>
    </row>
    <row r="69" spans="1:31" x14ac:dyDescent="0.25">
      <c r="B69" t="s">
        <v>99</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E69">
        <f t="shared" si="1"/>
        <v>0</v>
      </c>
    </row>
    <row r="70" spans="1:31" x14ac:dyDescent="0.25">
      <c r="A70" t="s">
        <v>100</v>
      </c>
      <c r="B70" t="s">
        <v>101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E70">
        <f t="shared" si="1"/>
        <v>0</v>
      </c>
    </row>
    <row r="71" spans="1:31" x14ac:dyDescent="0.25">
      <c r="A71" t="s">
        <v>102</v>
      </c>
      <c r="B71" t="s">
        <v>103</v>
      </c>
      <c r="C71">
        <v>94.660200000000003</v>
      </c>
      <c r="D71">
        <v>0</v>
      </c>
      <c r="E71">
        <v>0</v>
      </c>
      <c r="F71">
        <v>0</v>
      </c>
      <c r="G71">
        <v>0.402613</v>
      </c>
      <c r="H71">
        <v>0</v>
      </c>
      <c r="I71">
        <v>0</v>
      </c>
      <c r="J71">
        <v>0</v>
      </c>
      <c r="K71">
        <v>0</v>
      </c>
      <c r="L71">
        <v>0</v>
      </c>
      <c r="M71">
        <v>0</v>
      </c>
      <c r="N71">
        <v>12</v>
      </c>
      <c r="O71">
        <v>0</v>
      </c>
      <c r="P71">
        <v>0</v>
      </c>
      <c r="Q71">
        <v>0</v>
      </c>
      <c r="R71">
        <v>0</v>
      </c>
      <c r="S71">
        <v>0</v>
      </c>
      <c r="T71">
        <v>0</v>
      </c>
      <c r="U71">
        <v>0</v>
      </c>
      <c r="V71">
        <v>0</v>
      </c>
      <c r="W71">
        <v>0</v>
      </c>
      <c r="X71">
        <v>0</v>
      </c>
      <c r="Y71">
        <v>0</v>
      </c>
      <c r="Z71">
        <v>0</v>
      </c>
      <c r="AE71">
        <f t="shared" si="1"/>
        <v>107.06281300000001</v>
      </c>
    </row>
    <row r="72" spans="1:31" x14ac:dyDescent="0.25">
      <c r="B72" t="s">
        <v>104</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E72">
        <f t="shared" si="1"/>
        <v>0</v>
      </c>
    </row>
    <row r="73" spans="1:31" x14ac:dyDescent="0.25">
      <c r="B73" t="s">
        <v>105</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E73">
        <f t="shared" si="1"/>
        <v>0</v>
      </c>
    </row>
    <row r="74" spans="1:31" x14ac:dyDescent="0.25">
      <c r="A74" t="s">
        <v>106</v>
      </c>
      <c r="B74" t="s">
        <v>107</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E74">
        <f t="shared" si="1"/>
        <v>0</v>
      </c>
    </row>
    <row r="75" spans="1:31" x14ac:dyDescent="0.25">
      <c r="A75" t="s">
        <v>108</v>
      </c>
      <c r="B75" t="s">
        <v>109</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E75">
        <f t="shared" si="1"/>
        <v>0</v>
      </c>
    </row>
    <row r="76" spans="1:31" x14ac:dyDescent="0.25">
      <c r="B76" t="s">
        <v>110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E76">
        <f t="shared" si="1"/>
        <v>0</v>
      </c>
    </row>
    <row r="77" spans="1:31" x14ac:dyDescent="0.25">
      <c r="A77" t="s">
        <v>111</v>
      </c>
      <c r="B77" t="s">
        <v>112</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E77">
        <f t="shared" si="1"/>
        <v>0</v>
      </c>
    </row>
    <row r="78" spans="1:31" x14ac:dyDescent="0.25">
      <c r="A78" t="s">
        <v>113</v>
      </c>
      <c r="B78" t="s">
        <v>114</v>
      </c>
      <c r="C78">
        <v>0</v>
      </c>
      <c r="D78">
        <v>0</v>
      </c>
      <c r="E78">
        <v>0</v>
      </c>
      <c r="F78">
        <v>0</v>
      </c>
      <c r="G78">
        <v>1.1736800000000001</v>
      </c>
      <c r="H78">
        <v>0</v>
      </c>
      <c r="I78">
        <v>0</v>
      </c>
      <c r="J78">
        <v>25.1693</v>
      </c>
      <c r="K78">
        <v>3.66859</v>
      </c>
      <c r="L78">
        <v>0</v>
      </c>
      <c r="M78">
        <v>104.872</v>
      </c>
      <c r="N78">
        <v>21</v>
      </c>
      <c r="O78">
        <v>0.52436099999999997</v>
      </c>
      <c r="P78">
        <v>3.6705299999999998</v>
      </c>
      <c r="Q78">
        <v>0</v>
      </c>
      <c r="R78">
        <v>0</v>
      </c>
      <c r="S78">
        <v>0</v>
      </c>
      <c r="T78">
        <v>0</v>
      </c>
      <c r="U78">
        <v>0</v>
      </c>
      <c r="V78">
        <v>0</v>
      </c>
      <c r="W78">
        <v>1.89232</v>
      </c>
      <c r="X78">
        <v>0</v>
      </c>
      <c r="Y78">
        <v>0</v>
      </c>
      <c r="Z78">
        <v>15.2065</v>
      </c>
      <c r="AE78">
        <f t="shared" si="1"/>
        <v>177.17728100000002</v>
      </c>
    </row>
    <row r="79" spans="1:31" x14ac:dyDescent="0.25">
      <c r="A79" t="s">
        <v>115</v>
      </c>
      <c r="B79" t="s">
        <v>116</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E79">
        <f t="shared" si="1"/>
        <v>0</v>
      </c>
    </row>
    <row r="80" spans="1:31" x14ac:dyDescent="0.25">
      <c r="B80" t="s">
        <v>117</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E80">
        <f t="shared" si="1"/>
        <v>0</v>
      </c>
    </row>
    <row r="81" spans="1:31" x14ac:dyDescent="0.25">
      <c r="B81" t="s">
        <v>118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E81">
        <f t="shared" si="1"/>
        <v>0</v>
      </c>
    </row>
    <row r="82" spans="1:31" x14ac:dyDescent="0.25">
      <c r="B82" t="s">
        <v>119</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E82">
        <f t="shared" si="1"/>
        <v>0</v>
      </c>
    </row>
    <row r="83" spans="1:31" x14ac:dyDescent="0.25">
      <c r="B83" t="s">
        <v>120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E83">
        <f t="shared" si="1"/>
        <v>0</v>
      </c>
    </row>
    <row r="84" spans="1:31" x14ac:dyDescent="0.25">
      <c r="B84" t="s">
        <v>121</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E84">
        <f t="shared" si="1"/>
        <v>0</v>
      </c>
    </row>
    <row r="85" spans="1:31" x14ac:dyDescent="0.25">
      <c r="B85" t="s">
        <v>122</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E85">
        <f t="shared" si="1"/>
        <v>0</v>
      </c>
    </row>
    <row r="86" spans="1:31" x14ac:dyDescent="0.25">
      <c r="A86" t="s">
        <v>123</v>
      </c>
      <c r="B86" t="s">
        <v>124</v>
      </c>
      <c r="C86">
        <v>0</v>
      </c>
      <c r="D86">
        <v>2.1746099999999999</v>
      </c>
      <c r="E86">
        <v>82.837500000000006</v>
      </c>
      <c r="F86">
        <v>0</v>
      </c>
      <c r="G86">
        <v>0.688029</v>
      </c>
      <c r="H86">
        <v>0</v>
      </c>
      <c r="I86">
        <v>0</v>
      </c>
      <c r="J86">
        <v>271.15499999999997</v>
      </c>
      <c r="K86">
        <v>12.2057</v>
      </c>
      <c r="L86">
        <v>0</v>
      </c>
      <c r="M86">
        <v>0</v>
      </c>
      <c r="N86">
        <v>136</v>
      </c>
      <c r="O86">
        <v>0</v>
      </c>
      <c r="P86">
        <v>0</v>
      </c>
      <c r="Q86">
        <v>0</v>
      </c>
      <c r="R86">
        <v>0</v>
      </c>
      <c r="S86">
        <v>0</v>
      </c>
      <c r="T86">
        <v>0</v>
      </c>
      <c r="U86">
        <v>0</v>
      </c>
      <c r="V86">
        <v>0</v>
      </c>
      <c r="W86">
        <v>0</v>
      </c>
      <c r="X86">
        <v>0</v>
      </c>
      <c r="Y86">
        <v>0</v>
      </c>
      <c r="Z86">
        <v>0</v>
      </c>
      <c r="AE86">
        <f t="shared" si="1"/>
        <v>505.06083899999999</v>
      </c>
    </row>
    <row r="87" spans="1:31" x14ac:dyDescent="0.25">
      <c r="B87" t="s">
        <v>125</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E87">
        <f t="shared" si="1"/>
        <v>0</v>
      </c>
    </row>
    <row r="88" spans="1:31" x14ac:dyDescent="0.25">
      <c r="B88" t="s">
        <v>126</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E88">
        <f t="shared" si="1"/>
        <v>0</v>
      </c>
    </row>
    <row r="89" spans="1:31" x14ac:dyDescent="0.25">
      <c r="A89" t="s">
        <v>127</v>
      </c>
      <c r="B89" t="s">
        <v>128</v>
      </c>
      <c r="C89">
        <v>0</v>
      </c>
      <c r="D89">
        <v>0</v>
      </c>
      <c r="E89">
        <v>13.9886</v>
      </c>
      <c r="F89">
        <v>0.49526399999999998</v>
      </c>
      <c r="G89">
        <v>0</v>
      </c>
      <c r="H89">
        <v>0</v>
      </c>
      <c r="I89">
        <v>0</v>
      </c>
      <c r="J89">
        <v>89.590199999999996</v>
      </c>
      <c r="K89">
        <v>0</v>
      </c>
      <c r="L89">
        <v>0</v>
      </c>
      <c r="M89">
        <v>0</v>
      </c>
      <c r="N89">
        <v>0</v>
      </c>
      <c r="O89">
        <v>0</v>
      </c>
      <c r="P89">
        <v>0</v>
      </c>
      <c r="Q89">
        <v>0</v>
      </c>
      <c r="R89">
        <v>0</v>
      </c>
      <c r="S89">
        <v>0</v>
      </c>
      <c r="T89">
        <v>0</v>
      </c>
      <c r="U89">
        <v>0</v>
      </c>
      <c r="V89">
        <v>0</v>
      </c>
      <c r="W89">
        <v>0</v>
      </c>
      <c r="X89">
        <v>0</v>
      </c>
      <c r="Y89">
        <v>0</v>
      </c>
      <c r="Z89">
        <v>6.67997</v>
      </c>
      <c r="AE89">
        <f t="shared" si="1"/>
        <v>110.75403399999999</v>
      </c>
    </row>
    <row r="90" spans="1:31" x14ac:dyDescent="0.25">
      <c r="B90" t="s">
        <v>129</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E90">
        <f t="shared" si="1"/>
        <v>0</v>
      </c>
    </row>
    <row r="91" spans="1:31" x14ac:dyDescent="0.25">
      <c r="B91" t="s">
        <v>130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E91">
        <f t="shared" si="1"/>
        <v>0</v>
      </c>
    </row>
    <row r="92" spans="1:31" x14ac:dyDescent="0.25">
      <c r="A92" t="s">
        <v>131</v>
      </c>
      <c r="B92" t="s">
        <v>132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E92">
        <f t="shared" si="1"/>
        <v>0</v>
      </c>
    </row>
    <row r="93" spans="1:31" x14ac:dyDescent="0.25">
      <c r="B93" t="s">
        <v>133</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E93">
        <f t="shared" si="1"/>
        <v>0</v>
      </c>
    </row>
    <row r="94" spans="1:31" x14ac:dyDescent="0.25">
      <c r="B94" t="s">
        <v>134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E94">
        <f t="shared" si="1"/>
        <v>0</v>
      </c>
    </row>
    <row r="95" spans="1:31" x14ac:dyDescent="0.25">
      <c r="A95" t="s">
        <v>135</v>
      </c>
      <c r="B95" t="s">
        <v>136</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E95">
        <f t="shared" si="1"/>
        <v>0</v>
      </c>
    </row>
    <row r="96" spans="1:31" x14ac:dyDescent="0.25">
      <c r="B96" t="s">
        <v>137</v>
      </c>
      <c r="C96">
        <v>0</v>
      </c>
      <c r="D96">
        <v>0</v>
      </c>
      <c r="E96">
        <v>33.586599999999997</v>
      </c>
      <c r="F96">
        <v>0</v>
      </c>
      <c r="G96">
        <v>0.58610300000000004</v>
      </c>
      <c r="H96">
        <v>0</v>
      </c>
      <c r="I96">
        <v>0</v>
      </c>
      <c r="J96">
        <v>40.631399999999999</v>
      </c>
      <c r="K96">
        <v>8.4731799999999993</v>
      </c>
      <c r="L96">
        <v>0</v>
      </c>
      <c r="M96">
        <v>34.546500000000002</v>
      </c>
      <c r="N96">
        <v>81.593000000000004</v>
      </c>
      <c r="O96">
        <v>6.5784700000000003</v>
      </c>
      <c r="P96">
        <v>48.847700000000003</v>
      </c>
      <c r="Q96">
        <v>0</v>
      </c>
      <c r="R96">
        <v>0</v>
      </c>
      <c r="S96">
        <v>0</v>
      </c>
      <c r="T96">
        <v>0</v>
      </c>
      <c r="U96">
        <v>0</v>
      </c>
      <c r="V96">
        <v>0</v>
      </c>
      <c r="W96">
        <v>0</v>
      </c>
      <c r="X96">
        <v>0</v>
      </c>
      <c r="Y96">
        <v>0</v>
      </c>
      <c r="Z96">
        <v>37.990299999999998</v>
      </c>
      <c r="AE96">
        <f t="shared" si="1"/>
        <v>292.83325300000001</v>
      </c>
    </row>
    <row r="97" spans="1:31" x14ac:dyDescent="0.25">
      <c r="B97" t="s">
        <v>138</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E97">
        <f t="shared" si="1"/>
        <v>0</v>
      </c>
    </row>
    <row r="98" spans="1:31" x14ac:dyDescent="0.25">
      <c r="B98" t="s">
        <v>139</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E98">
        <f t="shared" si="1"/>
        <v>0</v>
      </c>
    </row>
    <row r="99" spans="1:31" x14ac:dyDescent="0.25">
      <c r="A99" t="s">
        <v>140</v>
      </c>
      <c r="B99" t="s">
        <v>141</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E99">
        <f t="shared" si="1"/>
        <v>0</v>
      </c>
    </row>
    <row r="100" spans="1:31" x14ac:dyDescent="0.25">
      <c r="A100" t="s">
        <v>142</v>
      </c>
      <c r="B100" t="s">
        <v>143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E100">
        <f t="shared" si="1"/>
        <v>0</v>
      </c>
    </row>
    <row r="101" spans="1:31" x14ac:dyDescent="0.25">
      <c r="A101" t="s">
        <v>974</v>
      </c>
      <c r="B101" t="s">
        <v>145</v>
      </c>
      <c r="C101">
        <v>796.08699999999999</v>
      </c>
      <c r="D101">
        <v>0</v>
      </c>
      <c r="E101">
        <v>0</v>
      </c>
      <c r="F101">
        <v>0.38450099999999998</v>
      </c>
      <c r="G101">
        <v>30.650200000000002</v>
      </c>
      <c r="H101">
        <v>0</v>
      </c>
      <c r="I101">
        <v>22.740500000000001</v>
      </c>
      <c r="J101">
        <v>186.66300000000001</v>
      </c>
      <c r="K101">
        <v>145.94800000000001</v>
      </c>
      <c r="L101">
        <v>0</v>
      </c>
      <c r="M101">
        <v>0</v>
      </c>
      <c r="N101">
        <v>700.8</v>
      </c>
      <c r="O101">
        <v>0</v>
      </c>
      <c r="P101">
        <v>0</v>
      </c>
      <c r="Q101">
        <v>809.35299999999995</v>
      </c>
      <c r="R101">
        <v>0</v>
      </c>
      <c r="S101">
        <v>0</v>
      </c>
      <c r="T101">
        <v>0</v>
      </c>
      <c r="U101">
        <v>231.72499999999999</v>
      </c>
      <c r="V101">
        <v>0</v>
      </c>
      <c r="W101">
        <v>0</v>
      </c>
      <c r="X101">
        <v>0</v>
      </c>
      <c r="Y101">
        <v>0</v>
      </c>
      <c r="Z101">
        <v>17.742799999999999</v>
      </c>
      <c r="AE101">
        <f t="shared" si="1"/>
        <v>2942.0940009999999</v>
      </c>
    </row>
    <row r="102" spans="1:31" x14ac:dyDescent="0.25">
      <c r="B102" t="s">
        <v>146</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E102">
        <f t="shared" si="1"/>
        <v>0</v>
      </c>
    </row>
    <row r="103" spans="1:31" x14ac:dyDescent="0.25">
      <c r="A103" t="s">
        <v>147</v>
      </c>
      <c r="B103" t="s">
        <v>148</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E103">
        <f t="shared" si="1"/>
        <v>0</v>
      </c>
    </row>
    <row r="104" spans="1:31" x14ac:dyDescent="0.25">
      <c r="B104" t="s">
        <v>149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E104">
        <f t="shared" si="1"/>
        <v>0</v>
      </c>
    </row>
    <row r="105" spans="1:31" x14ac:dyDescent="0.25">
      <c r="B105" s="11" t="s">
        <v>991</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E105">
        <f t="shared" si="1"/>
        <v>0</v>
      </c>
    </row>
    <row r="106" spans="1:31" x14ac:dyDescent="0.25">
      <c r="B106" t="s">
        <v>151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E106">
        <f t="shared" si="1"/>
        <v>0</v>
      </c>
    </row>
    <row r="107" spans="1:31" x14ac:dyDescent="0.25">
      <c r="B107" t="s">
        <v>152</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E107">
        <f t="shared" si="1"/>
        <v>0</v>
      </c>
    </row>
    <row r="108" spans="1:31" x14ac:dyDescent="0.25">
      <c r="B108" t="s">
        <v>153</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E108">
        <f t="shared" si="1"/>
        <v>0</v>
      </c>
    </row>
    <row r="109" spans="1:31" x14ac:dyDescent="0.25">
      <c r="B109" t="s">
        <v>154</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E109">
        <f t="shared" si="1"/>
        <v>0</v>
      </c>
    </row>
    <row r="110" spans="1:31" x14ac:dyDescent="0.25">
      <c r="B110" t="s">
        <v>155</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E110">
        <f t="shared" si="1"/>
        <v>0</v>
      </c>
    </row>
    <row r="111" spans="1:31" x14ac:dyDescent="0.25">
      <c r="A111" t="s">
        <v>156</v>
      </c>
      <c r="B111" t="s">
        <v>157</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E111">
        <f t="shared" si="1"/>
        <v>0</v>
      </c>
    </row>
    <row r="112" spans="1:31" x14ac:dyDescent="0.25">
      <c r="B112" t="s">
        <v>158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E112">
        <f t="shared" si="1"/>
        <v>0</v>
      </c>
    </row>
    <row r="113" spans="1:31" x14ac:dyDescent="0.25">
      <c r="B113" t="s">
        <v>159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E113">
        <f t="shared" si="1"/>
        <v>0</v>
      </c>
    </row>
    <row r="114" spans="1:31" x14ac:dyDescent="0.25">
      <c r="A114" t="s">
        <v>160</v>
      </c>
      <c r="B114" t="s">
        <v>161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E114">
        <f t="shared" si="1"/>
        <v>0</v>
      </c>
    </row>
    <row r="115" spans="1:31" x14ac:dyDescent="0.25">
      <c r="B115" t="s">
        <v>162</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E115">
        <f t="shared" si="1"/>
        <v>0</v>
      </c>
    </row>
    <row r="116" spans="1:31" x14ac:dyDescent="0.25">
      <c r="B116" t="s">
        <v>163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E116">
        <f t="shared" si="1"/>
        <v>0</v>
      </c>
    </row>
    <row r="117" spans="1:31" x14ac:dyDescent="0.25">
      <c r="B117" t="s">
        <v>164</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E117">
        <f t="shared" si="1"/>
        <v>0</v>
      </c>
    </row>
    <row r="118" spans="1:31" x14ac:dyDescent="0.25">
      <c r="A118" t="s">
        <v>165</v>
      </c>
      <c r="B118" t="s">
        <v>166</v>
      </c>
      <c r="C118">
        <v>0</v>
      </c>
      <c r="D118">
        <v>0</v>
      </c>
      <c r="E118">
        <v>0</v>
      </c>
      <c r="F118">
        <v>0</v>
      </c>
      <c r="G118">
        <v>0</v>
      </c>
      <c r="H118">
        <v>0</v>
      </c>
      <c r="I118">
        <v>0</v>
      </c>
      <c r="J118">
        <v>0</v>
      </c>
      <c r="K118">
        <v>0.40411900000000001</v>
      </c>
      <c r="L118">
        <v>0</v>
      </c>
      <c r="M118">
        <v>0</v>
      </c>
      <c r="N118">
        <v>0</v>
      </c>
      <c r="O118">
        <v>2.7063000000000001</v>
      </c>
      <c r="P118">
        <v>59.132599999999996</v>
      </c>
      <c r="Q118">
        <v>0</v>
      </c>
      <c r="R118">
        <v>0</v>
      </c>
      <c r="S118">
        <v>86.152199999999993</v>
      </c>
      <c r="T118">
        <v>0</v>
      </c>
      <c r="U118">
        <v>0</v>
      </c>
      <c r="V118">
        <v>0</v>
      </c>
      <c r="W118">
        <v>0</v>
      </c>
      <c r="X118">
        <v>0</v>
      </c>
      <c r="Y118">
        <v>0</v>
      </c>
      <c r="Z118">
        <v>0</v>
      </c>
      <c r="AE118">
        <f t="shared" si="1"/>
        <v>148.395219</v>
      </c>
    </row>
    <row r="119" spans="1:31" x14ac:dyDescent="0.25">
      <c r="A119" t="s">
        <v>167</v>
      </c>
      <c r="B119" t="s">
        <v>168</v>
      </c>
      <c r="C119">
        <v>0</v>
      </c>
      <c r="D119">
        <v>0</v>
      </c>
      <c r="E119">
        <v>74.945899999999995</v>
      </c>
      <c r="F119">
        <v>0</v>
      </c>
      <c r="G119">
        <v>0.531196</v>
      </c>
      <c r="H119">
        <v>0</v>
      </c>
      <c r="I119">
        <v>0</v>
      </c>
      <c r="J119">
        <v>15.3294</v>
      </c>
      <c r="K119">
        <v>8.2893399999999993</v>
      </c>
      <c r="L119">
        <v>0</v>
      </c>
      <c r="M119">
        <v>55.459099999999999</v>
      </c>
      <c r="N119">
        <v>185.39099999999999</v>
      </c>
      <c r="O119">
        <v>0</v>
      </c>
      <c r="P119">
        <v>0</v>
      </c>
      <c r="Q119">
        <v>0</v>
      </c>
      <c r="R119">
        <v>0</v>
      </c>
      <c r="S119">
        <v>0</v>
      </c>
      <c r="T119">
        <v>0</v>
      </c>
      <c r="U119">
        <v>0</v>
      </c>
      <c r="V119">
        <v>0</v>
      </c>
      <c r="W119">
        <v>0</v>
      </c>
      <c r="X119">
        <v>0</v>
      </c>
      <c r="Y119">
        <v>0</v>
      </c>
      <c r="Z119">
        <v>3.0082599999999999</v>
      </c>
      <c r="AE119">
        <f t="shared" si="1"/>
        <v>342.95419599999997</v>
      </c>
    </row>
    <row r="120" spans="1:31" x14ac:dyDescent="0.25">
      <c r="A120" t="s">
        <v>169</v>
      </c>
      <c r="B120" t="s">
        <v>170</v>
      </c>
      <c r="C120">
        <v>0</v>
      </c>
      <c r="D120">
        <v>0</v>
      </c>
      <c r="E120">
        <v>18.706099999999999</v>
      </c>
      <c r="F120">
        <v>0.40773399999999999</v>
      </c>
      <c r="G120">
        <v>0</v>
      </c>
      <c r="H120">
        <v>0</v>
      </c>
      <c r="I120">
        <v>0</v>
      </c>
      <c r="J120">
        <v>40.4833</v>
      </c>
      <c r="K120">
        <v>4.3667699999999998</v>
      </c>
      <c r="L120">
        <v>316.93099999999998</v>
      </c>
      <c r="M120">
        <v>0</v>
      </c>
      <c r="N120">
        <v>58.095999999999997</v>
      </c>
      <c r="O120">
        <v>0</v>
      </c>
      <c r="P120">
        <v>35.737200000000001</v>
      </c>
      <c r="Q120">
        <v>0</v>
      </c>
      <c r="R120">
        <v>0</v>
      </c>
      <c r="S120">
        <v>0</v>
      </c>
      <c r="T120">
        <v>0</v>
      </c>
      <c r="U120">
        <v>0</v>
      </c>
      <c r="V120">
        <v>0</v>
      </c>
      <c r="W120">
        <v>0</v>
      </c>
      <c r="X120">
        <v>0</v>
      </c>
      <c r="Y120">
        <v>0</v>
      </c>
      <c r="Z120">
        <v>10.8886</v>
      </c>
      <c r="AE120">
        <f t="shared" si="1"/>
        <v>485.61670400000003</v>
      </c>
    </row>
    <row r="121" spans="1:31" x14ac:dyDescent="0.25">
      <c r="B121" t="s">
        <v>171</v>
      </c>
      <c r="C121">
        <v>0</v>
      </c>
      <c r="D121">
        <v>0</v>
      </c>
      <c r="E121">
        <v>16.634599999999999</v>
      </c>
      <c r="F121">
        <v>0</v>
      </c>
      <c r="G121">
        <v>0</v>
      </c>
      <c r="H121">
        <v>0</v>
      </c>
      <c r="I121">
        <v>0</v>
      </c>
      <c r="J121">
        <v>36</v>
      </c>
      <c r="K121">
        <v>0</v>
      </c>
      <c r="L121">
        <v>0</v>
      </c>
      <c r="M121">
        <v>0</v>
      </c>
      <c r="N121">
        <v>29.007999999999999</v>
      </c>
      <c r="O121">
        <v>0</v>
      </c>
      <c r="P121">
        <v>31.779599999999999</v>
      </c>
      <c r="Q121">
        <v>0</v>
      </c>
      <c r="R121">
        <v>0</v>
      </c>
      <c r="S121">
        <v>0</v>
      </c>
      <c r="T121">
        <v>0</v>
      </c>
      <c r="U121">
        <v>0</v>
      </c>
      <c r="V121">
        <v>0</v>
      </c>
      <c r="W121">
        <v>0</v>
      </c>
      <c r="X121">
        <v>0</v>
      </c>
      <c r="Y121">
        <v>0</v>
      </c>
      <c r="Z121">
        <v>9.6827000000000005</v>
      </c>
      <c r="AE121">
        <f t="shared" si="1"/>
        <v>123.1049</v>
      </c>
    </row>
    <row r="122" spans="1:31" x14ac:dyDescent="0.25">
      <c r="A122" t="s">
        <v>172</v>
      </c>
      <c r="B122" t="s">
        <v>173</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E122">
        <f t="shared" si="1"/>
        <v>0</v>
      </c>
    </row>
    <row r="123" spans="1:31" x14ac:dyDescent="0.25">
      <c r="B123" t="s">
        <v>174</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E123">
        <f t="shared" si="1"/>
        <v>0</v>
      </c>
    </row>
    <row r="124" spans="1:31" x14ac:dyDescent="0.25">
      <c r="A124" t="s">
        <v>175</v>
      </c>
      <c r="B124" t="s">
        <v>176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E124">
        <f t="shared" si="1"/>
        <v>0</v>
      </c>
    </row>
    <row r="125" spans="1:31" x14ac:dyDescent="0.25">
      <c r="A125" t="s">
        <v>177</v>
      </c>
      <c r="B125" t="s">
        <v>178</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E125">
        <f t="shared" si="1"/>
        <v>0</v>
      </c>
    </row>
    <row r="126" spans="1:31" x14ac:dyDescent="0.25">
      <c r="B126" t="s">
        <v>179</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E126">
        <f t="shared" si="1"/>
        <v>0</v>
      </c>
    </row>
    <row r="127" spans="1:31" x14ac:dyDescent="0.25">
      <c r="B127" t="s">
        <v>180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E127">
        <f t="shared" si="1"/>
        <v>0</v>
      </c>
    </row>
    <row r="128" spans="1:31" x14ac:dyDescent="0.25">
      <c r="A128" t="s">
        <v>181</v>
      </c>
      <c r="B128" t="s">
        <v>182</v>
      </c>
      <c r="C128">
        <v>194.25299999999999</v>
      </c>
      <c r="D128">
        <v>0</v>
      </c>
      <c r="E128">
        <v>0</v>
      </c>
      <c r="F128">
        <v>0</v>
      </c>
      <c r="G128">
        <v>1.37094</v>
      </c>
      <c r="H128">
        <v>0</v>
      </c>
      <c r="I128">
        <v>0</v>
      </c>
      <c r="J128">
        <v>57.1845</v>
      </c>
      <c r="K128">
        <v>11.429600000000001</v>
      </c>
      <c r="L128">
        <v>0</v>
      </c>
      <c r="M128">
        <v>0</v>
      </c>
      <c r="N128">
        <v>52</v>
      </c>
      <c r="O128">
        <v>0</v>
      </c>
      <c r="P128">
        <v>0</v>
      </c>
      <c r="Q128">
        <v>0</v>
      </c>
      <c r="R128">
        <v>0</v>
      </c>
      <c r="S128">
        <v>0</v>
      </c>
      <c r="T128">
        <v>0</v>
      </c>
      <c r="U128">
        <v>0</v>
      </c>
      <c r="V128">
        <v>0</v>
      </c>
      <c r="W128">
        <v>0</v>
      </c>
      <c r="X128">
        <v>0</v>
      </c>
      <c r="Y128">
        <v>0</v>
      </c>
      <c r="Z128">
        <v>0</v>
      </c>
      <c r="AE128">
        <f t="shared" si="1"/>
        <v>316.23803999999996</v>
      </c>
    </row>
    <row r="129" spans="1:31" x14ac:dyDescent="0.25">
      <c r="A129" t="s">
        <v>183</v>
      </c>
      <c r="B129" t="s">
        <v>184</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E129">
        <f t="shared" si="1"/>
        <v>0</v>
      </c>
    </row>
    <row r="130" spans="1:31" x14ac:dyDescent="0.25">
      <c r="A130" t="s">
        <v>185</v>
      </c>
      <c r="B130" t="s">
        <v>186</v>
      </c>
      <c r="C130">
        <v>0</v>
      </c>
      <c r="D130">
        <v>0</v>
      </c>
      <c r="E130">
        <v>7.74871</v>
      </c>
      <c r="F130">
        <v>0</v>
      </c>
      <c r="G130">
        <v>0</v>
      </c>
      <c r="H130">
        <v>0</v>
      </c>
      <c r="I130">
        <v>0</v>
      </c>
      <c r="J130">
        <v>7.74871</v>
      </c>
      <c r="K130">
        <v>0</v>
      </c>
      <c r="L130">
        <v>0</v>
      </c>
      <c r="M130">
        <v>0</v>
      </c>
      <c r="N130">
        <v>6.3</v>
      </c>
      <c r="O130">
        <v>11.6876</v>
      </c>
      <c r="P130">
        <v>11.6876</v>
      </c>
      <c r="Q130">
        <v>0</v>
      </c>
      <c r="R130">
        <v>0</v>
      </c>
      <c r="S130">
        <v>0</v>
      </c>
      <c r="T130">
        <v>0</v>
      </c>
      <c r="U130">
        <v>0</v>
      </c>
      <c r="V130">
        <v>0</v>
      </c>
      <c r="W130">
        <v>0</v>
      </c>
      <c r="X130">
        <v>0</v>
      </c>
      <c r="Y130">
        <v>0</v>
      </c>
      <c r="Z130">
        <v>0</v>
      </c>
      <c r="AE130">
        <f t="shared" si="1"/>
        <v>45.172619999999995</v>
      </c>
    </row>
    <row r="131" spans="1:31" x14ac:dyDescent="0.25">
      <c r="B131" t="s">
        <v>187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E131">
        <f t="shared" ref="AE131:AE194" si="2">SUM(C131:Z131)</f>
        <v>0</v>
      </c>
    </row>
    <row r="132" spans="1:31" x14ac:dyDescent="0.25">
      <c r="B132" t="s">
        <v>188</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E132">
        <f t="shared" si="2"/>
        <v>0</v>
      </c>
    </row>
    <row r="133" spans="1:31" x14ac:dyDescent="0.25">
      <c r="B133" t="s">
        <v>189</v>
      </c>
      <c r="C133">
        <v>0</v>
      </c>
      <c r="D133">
        <v>0</v>
      </c>
      <c r="E133">
        <v>5.9699600000000004</v>
      </c>
      <c r="F133">
        <v>0</v>
      </c>
      <c r="G133">
        <v>0</v>
      </c>
      <c r="H133">
        <v>0</v>
      </c>
      <c r="I133">
        <v>0</v>
      </c>
      <c r="J133">
        <v>5.9699600000000004</v>
      </c>
      <c r="K133">
        <v>0</v>
      </c>
      <c r="L133">
        <v>0</v>
      </c>
      <c r="M133">
        <v>0</v>
      </c>
      <c r="N133">
        <v>0</v>
      </c>
      <c r="O133">
        <v>8.9884799999999991</v>
      </c>
      <c r="P133">
        <v>8.9884799999999991</v>
      </c>
      <c r="Q133">
        <v>0</v>
      </c>
      <c r="R133">
        <v>0</v>
      </c>
      <c r="S133">
        <v>0</v>
      </c>
      <c r="T133">
        <v>0</v>
      </c>
      <c r="U133">
        <v>0</v>
      </c>
      <c r="V133">
        <v>0</v>
      </c>
      <c r="W133">
        <v>0</v>
      </c>
      <c r="X133">
        <v>0</v>
      </c>
      <c r="Y133">
        <v>0</v>
      </c>
      <c r="Z133">
        <v>0</v>
      </c>
      <c r="AE133">
        <f t="shared" si="2"/>
        <v>29.916879999999999</v>
      </c>
    </row>
    <row r="134" spans="1:31" x14ac:dyDescent="0.25">
      <c r="A134" t="s">
        <v>190</v>
      </c>
      <c r="B134" t="s">
        <v>191</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E134">
        <f t="shared" si="2"/>
        <v>0</v>
      </c>
    </row>
    <row r="135" spans="1:31" x14ac:dyDescent="0.25">
      <c r="A135" t="s">
        <v>192</v>
      </c>
      <c r="B135" t="s">
        <v>193</v>
      </c>
      <c r="C135">
        <v>0</v>
      </c>
      <c r="D135">
        <v>0</v>
      </c>
      <c r="E135">
        <v>26.697299999999998</v>
      </c>
      <c r="F135">
        <v>0</v>
      </c>
      <c r="G135">
        <v>0</v>
      </c>
      <c r="H135">
        <v>0</v>
      </c>
      <c r="I135">
        <v>0</v>
      </c>
      <c r="J135">
        <v>29.670400000000001</v>
      </c>
      <c r="K135">
        <v>3.7125300000000001</v>
      </c>
      <c r="L135">
        <v>0</v>
      </c>
      <c r="M135">
        <v>0</v>
      </c>
      <c r="N135">
        <v>32.9</v>
      </c>
      <c r="O135">
        <v>11.2857</v>
      </c>
      <c r="P135">
        <v>22.025200000000002</v>
      </c>
      <c r="Q135">
        <v>0</v>
      </c>
      <c r="R135">
        <v>0</v>
      </c>
      <c r="S135">
        <v>11.3666</v>
      </c>
      <c r="T135">
        <v>0</v>
      </c>
      <c r="U135">
        <v>0</v>
      </c>
      <c r="V135">
        <v>0</v>
      </c>
      <c r="W135">
        <v>0</v>
      </c>
      <c r="X135">
        <v>0</v>
      </c>
      <c r="Y135">
        <v>0</v>
      </c>
      <c r="Z135">
        <v>0</v>
      </c>
      <c r="AE135">
        <f t="shared" si="2"/>
        <v>137.65773000000002</v>
      </c>
    </row>
    <row r="136" spans="1:31" x14ac:dyDescent="0.25">
      <c r="A136" t="s">
        <v>194</v>
      </c>
      <c r="B136" t="s">
        <v>195</v>
      </c>
      <c r="C136">
        <v>109.991</v>
      </c>
      <c r="D136">
        <v>0</v>
      </c>
      <c r="E136">
        <v>0</v>
      </c>
      <c r="F136">
        <v>0</v>
      </c>
      <c r="G136">
        <v>0.57799599999999995</v>
      </c>
      <c r="H136">
        <v>0</v>
      </c>
      <c r="I136">
        <v>0</v>
      </c>
      <c r="J136">
        <v>0</v>
      </c>
      <c r="K136">
        <v>0</v>
      </c>
      <c r="L136">
        <v>0</v>
      </c>
      <c r="M136">
        <v>0</v>
      </c>
      <c r="N136">
        <v>0</v>
      </c>
      <c r="O136">
        <v>0</v>
      </c>
      <c r="P136">
        <v>0</v>
      </c>
      <c r="Q136">
        <v>0</v>
      </c>
      <c r="R136">
        <v>0</v>
      </c>
      <c r="S136">
        <v>0</v>
      </c>
      <c r="T136">
        <v>0</v>
      </c>
      <c r="U136">
        <v>0</v>
      </c>
      <c r="V136">
        <v>0</v>
      </c>
      <c r="W136">
        <v>0</v>
      </c>
      <c r="X136">
        <v>0</v>
      </c>
      <c r="Y136">
        <v>0</v>
      </c>
      <c r="Z136">
        <v>0</v>
      </c>
      <c r="AE136">
        <f t="shared" si="2"/>
        <v>110.568996</v>
      </c>
    </row>
    <row r="137" spans="1:31" x14ac:dyDescent="0.25">
      <c r="B137" t="s">
        <v>196</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E137">
        <f t="shared" si="2"/>
        <v>0</v>
      </c>
    </row>
    <row r="138" spans="1:31" x14ac:dyDescent="0.25">
      <c r="A138" t="s">
        <v>197</v>
      </c>
      <c r="B138" t="s">
        <v>198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E138">
        <f t="shared" si="2"/>
        <v>0</v>
      </c>
    </row>
    <row r="139" spans="1:31" x14ac:dyDescent="0.25">
      <c r="A139" t="s">
        <v>199</v>
      </c>
      <c r="B139" t="s">
        <v>200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E139">
        <f t="shared" si="2"/>
        <v>0</v>
      </c>
    </row>
    <row r="140" spans="1:31" x14ac:dyDescent="0.25">
      <c r="A140" t="s">
        <v>201</v>
      </c>
      <c r="B140" t="s">
        <v>202</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E140">
        <f t="shared" si="2"/>
        <v>0</v>
      </c>
    </row>
    <row r="141" spans="1:31" x14ac:dyDescent="0.25">
      <c r="B141" t="s">
        <v>203</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E141">
        <f t="shared" si="2"/>
        <v>0</v>
      </c>
    </row>
    <row r="142" spans="1:31" x14ac:dyDescent="0.25">
      <c r="B142" t="s">
        <v>204</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E142">
        <f t="shared" si="2"/>
        <v>0</v>
      </c>
    </row>
    <row r="143" spans="1:31" x14ac:dyDescent="0.25">
      <c r="B143" t="s">
        <v>205</v>
      </c>
      <c r="C143">
        <v>0</v>
      </c>
      <c r="D143">
        <v>0</v>
      </c>
      <c r="E143">
        <v>42.359400000000001</v>
      </c>
      <c r="F143">
        <v>0</v>
      </c>
      <c r="G143">
        <v>0</v>
      </c>
      <c r="H143">
        <v>0</v>
      </c>
      <c r="I143">
        <v>0</v>
      </c>
      <c r="J143">
        <v>23.229299999999999</v>
      </c>
      <c r="K143">
        <v>0</v>
      </c>
      <c r="L143">
        <v>0</v>
      </c>
      <c r="M143">
        <v>52.379899999999999</v>
      </c>
      <c r="N143">
        <v>118</v>
      </c>
      <c r="O143">
        <v>32.794400000000003</v>
      </c>
      <c r="P143">
        <v>10.9315</v>
      </c>
      <c r="Q143">
        <v>0</v>
      </c>
      <c r="R143">
        <v>0</v>
      </c>
      <c r="S143">
        <v>24.856100000000001</v>
      </c>
      <c r="T143">
        <v>0</v>
      </c>
      <c r="U143">
        <v>0</v>
      </c>
      <c r="V143">
        <v>0</v>
      </c>
      <c r="W143">
        <v>0</v>
      </c>
      <c r="X143">
        <v>0</v>
      </c>
      <c r="Y143">
        <v>0</v>
      </c>
      <c r="Z143">
        <v>128.9</v>
      </c>
      <c r="AE143">
        <f t="shared" si="2"/>
        <v>433.45060000000012</v>
      </c>
    </row>
    <row r="144" spans="1:31" x14ac:dyDescent="0.25">
      <c r="A144" t="s">
        <v>206</v>
      </c>
      <c r="B144" t="s">
        <v>207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E144">
        <f t="shared" si="2"/>
        <v>0</v>
      </c>
    </row>
    <row r="145" spans="1:31" x14ac:dyDescent="0.25">
      <c r="B145" t="s">
        <v>208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E145">
        <f t="shared" si="2"/>
        <v>0</v>
      </c>
    </row>
    <row r="146" spans="1:31" x14ac:dyDescent="0.25">
      <c r="B146" t="s">
        <v>209</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E146">
        <f t="shared" si="2"/>
        <v>0</v>
      </c>
    </row>
    <row r="147" spans="1:31" x14ac:dyDescent="0.25">
      <c r="B147" t="s">
        <v>210</v>
      </c>
      <c r="C147">
        <v>296.774</v>
      </c>
      <c r="D147">
        <v>0</v>
      </c>
      <c r="E147">
        <v>2.0838000000000001</v>
      </c>
      <c r="F147">
        <v>0</v>
      </c>
      <c r="G147">
        <v>3.05911</v>
      </c>
      <c r="H147">
        <v>0</v>
      </c>
      <c r="I147">
        <v>3.4209299999999998</v>
      </c>
      <c r="J147">
        <v>37.502299999999998</v>
      </c>
      <c r="K147">
        <v>10.6593</v>
      </c>
      <c r="L147">
        <v>0</v>
      </c>
      <c r="M147">
        <v>0</v>
      </c>
      <c r="N147">
        <v>87.757000000000005</v>
      </c>
      <c r="O147">
        <v>0</v>
      </c>
      <c r="P147">
        <v>7.99986</v>
      </c>
      <c r="Q147">
        <v>0</v>
      </c>
      <c r="R147">
        <v>0</v>
      </c>
      <c r="S147">
        <v>0</v>
      </c>
      <c r="T147">
        <v>0</v>
      </c>
      <c r="U147">
        <v>0</v>
      </c>
      <c r="V147">
        <v>13.137499999999999</v>
      </c>
      <c r="W147">
        <v>0</v>
      </c>
      <c r="X147">
        <v>0</v>
      </c>
      <c r="Y147">
        <v>0</v>
      </c>
      <c r="Z147">
        <v>0</v>
      </c>
      <c r="AE147">
        <f t="shared" si="2"/>
        <v>462.39379999999994</v>
      </c>
    </row>
    <row r="148" spans="1:31" x14ac:dyDescent="0.25">
      <c r="B148" t="s">
        <v>211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E148">
        <f t="shared" si="2"/>
        <v>0</v>
      </c>
    </row>
    <row r="149" spans="1:31" x14ac:dyDescent="0.25">
      <c r="B149" t="s">
        <v>212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E149">
        <f t="shared" si="2"/>
        <v>0</v>
      </c>
    </row>
    <row r="150" spans="1:31" x14ac:dyDescent="0.25">
      <c r="A150" t="s">
        <v>213</v>
      </c>
      <c r="B150" t="s">
        <v>214</v>
      </c>
      <c r="C150">
        <v>0</v>
      </c>
      <c r="D150">
        <v>0</v>
      </c>
      <c r="E150">
        <v>45.693899999999999</v>
      </c>
      <c r="F150">
        <v>0</v>
      </c>
      <c r="G150">
        <v>0</v>
      </c>
      <c r="H150">
        <v>0</v>
      </c>
      <c r="I150">
        <v>0</v>
      </c>
      <c r="J150">
        <v>135.07599999999999</v>
      </c>
      <c r="K150">
        <v>7.2218799999999996</v>
      </c>
      <c r="L150">
        <v>0</v>
      </c>
      <c r="M150">
        <v>0</v>
      </c>
      <c r="N150">
        <v>85.4</v>
      </c>
      <c r="O150">
        <v>7.9351399999999996</v>
      </c>
      <c r="P150">
        <v>2.1843900000000001</v>
      </c>
      <c r="Q150">
        <v>0</v>
      </c>
      <c r="R150">
        <v>0</v>
      </c>
      <c r="S150">
        <v>0</v>
      </c>
      <c r="T150">
        <v>0</v>
      </c>
      <c r="U150">
        <v>0</v>
      </c>
      <c r="V150">
        <v>0</v>
      </c>
      <c r="W150">
        <v>0</v>
      </c>
      <c r="X150">
        <v>0</v>
      </c>
      <c r="Y150">
        <v>0</v>
      </c>
      <c r="Z150">
        <v>0</v>
      </c>
      <c r="AE150">
        <f t="shared" si="2"/>
        <v>283.51131000000004</v>
      </c>
    </row>
    <row r="151" spans="1:31" x14ac:dyDescent="0.25">
      <c r="A151" t="s">
        <v>215</v>
      </c>
      <c r="B151" t="s">
        <v>216</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E151">
        <f t="shared" si="2"/>
        <v>0</v>
      </c>
    </row>
    <row r="152" spans="1:31" x14ac:dyDescent="0.25">
      <c r="A152" t="s">
        <v>217</v>
      </c>
      <c r="B152" t="s">
        <v>218</v>
      </c>
      <c r="C152">
        <v>0</v>
      </c>
      <c r="D152">
        <v>0</v>
      </c>
      <c r="E152">
        <v>0</v>
      </c>
      <c r="F152">
        <v>0</v>
      </c>
      <c r="G152">
        <v>2.7207400000000002</v>
      </c>
      <c r="H152">
        <v>0</v>
      </c>
      <c r="I152">
        <v>1.1634800000000001</v>
      </c>
      <c r="J152">
        <v>0</v>
      </c>
      <c r="K152">
        <v>15.6069</v>
      </c>
      <c r="L152">
        <v>0</v>
      </c>
      <c r="M152">
        <v>0</v>
      </c>
      <c r="N152">
        <v>97.372</v>
      </c>
      <c r="O152">
        <v>0</v>
      </c>
      <c r="P152">
        <v>0</v>
      </c>
      <c r="Q152">
        <v>0</v>
      </c>
      <c r="R152">
        <v>0</v>
      </c>
      <c r="S152">
        <v>0</v>
      </c>
      <c r="T152">
        <v>0</v>
      </c>
      <c r="U152">
        <v>0</v>
      </c>
      <c r="V152">
        <v>0</v>
      </c>
      <c r="W152">
        <v>0</v>
      </c>
      <c r="X152">
        <v>0</v>
      </c>
      <c r="Y152">
        <v>0</v>
      </c>
      <c r="Z152">
        <v>302.74900000000002</v>
      </c>
      <c r="AE152">
        <f t="shared" si="2"/>
        <v>419.61212</v>
      </c>
    </row>
    <row r="153" spans="1:31" x14ac:dyDescent="0.25">
      <c r="A153" t="s">
        <v>219</v>
      </c>
      <c r="B153" t="s">
        <v>220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E153">
        <f t="shared" si="2"/>
        <v>0</v>
      </c>
    </row>
    <row r="154" spans="1:31" x14ac:dyDescent="0.25">
      <c r="A154" t="s">
        <v>221</v>
      </c>
      <c r="B154" t="s">
        <v>222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E154">
        <f t="shared" si="2"/>
        <v>0</v>
      </c>
    </row>
    <row r="155" spans="1:31" x14ac:dyDescent="0.25">
      <c r="A155" t="s">
        <v>223</v>
      </c>
      <c r="B155" t="s">
        <v>224</v>
      </c>
      <c r="C155">
        <v>0</v>
      </c>
      <c r="D155">
        <v>0</v>
      </c>
      <c r="E155">
        <v>34.8474</v>
      </c>
      <c r="F155">
        <v>0</v>
      </c>
      <c r="G155">
        <v>0</v>
      </c>
      <c r="H155">
        <v>0</v>
      </c>
      <c r="I155">
        <v>0</v>
      </c>
      <c r="J155">
        <v>125.36</v>
      </c>
      <c r="K155">
        <v>0</v>
      </c>
      <c r="L155">
        <v>19.3978</v>
      </c>
      <c r="M155">
        <v>111.846</v>
      </c>
      <c r="N155">
        <v>74.599999999999994</v>
      </c>
      <c r="O155">
        <v>23.146899999999999</v>
      </c>
      <c r="P155">
        <v>44.244599999999998</v>
      </c>
      <c r="Q155">
        <v>0</v>
      </c>
      <c r="R155">
        <v>0</v>
      </c>
      <c r="S155">
        <v>28.0275</v>
      </c>
      <c r="T155">
        <v>0</v>
      </c>
      <c r="U155">
        <v>0</v>
      </c>
      <c r="V155">
        <v>0</v>
      </c>
      <c r="W155">
        <v>0</v>
      </c>
      <c r="X155">
        <v>0</v>
      </c>
      <c r="Y155">
        <v>0</v>
      </c>
      <c r="Z155">
        <v>0</v>
      </c>
      <c r="AE155">
        <f t="shared" si="2"/>
        <v>461.47019999999998</v>
      </c>
    </row>
    <row r="156" spans="1:31" x14ac:dyDescent="0.25">
      <c r="B156" t="s">
        <v>225</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E156">
        <f t="shared" si="2"/>
        <v>0</v>
      </c>
    </row>
    <row r="157" spans="1:31" x14ac:dyDescent="0.25">
      <c r="A157" t="s">
        <v>226</v>
      </c>
      <c r="B157" t="s">
        <v>227</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E157">
        <f t="shared" si="2"/>
        <v>0</v>
      </c>
    </row>
    <row r="158" spans="1:31" x14ac:dyDescent="0.25">
      <c r="A158" t="s">
        <v>228</v>
      </c>
      <c r="B158" t="s">
        <v>229</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E158">
        <f t="shared" si="2"/>
        <v>0</v>
      </c>
    </row>
    <row r="159" spans="1:31" x14ac:dyDescent="0.25">
      <c r="B159" t="s">
        <v>230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E159">
        <f t="shared" si="2"/>
        <v>0</v>
      </c>
    </row>
    <row r="160" spans="1:31" x14ac:dyDescent="0.25">
      <c r="B160" t="s">
        <v>231</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E160">
        <f t="shared" si="2"/>
        <v>0</v>
      </c>
    </row>
    <row r="161" spans="1:31" x14ac:dyDescent="0.25">
      <c r="B161" t="s">
        <v>232</v>
      </c>
      <c r="C161">
        <v>0</v>
      </c>
      <c r="D161">
        <v>0</v>
      </c>
      <c r="E161">
        <v>22.9422</v>
      </c>
      <c r="F161">
        <v>0</v>
      </c>
      <c r="G161">
        <v>0</v>
      </c>
      <c r="H161">
        <v>0</v>
      </c>
      <c r="I161">
        <v>0</v>
      </c>
      <c r="J161">
        <v>38.262999999999998</v>
      </c>
      <c r="K161">
        <v>3.24302</v>
      </c>
      <c r="L161">
        <v>0</v>
      </c>
      <c r="M161">
        <v>0</v>
      </c>
      <c r="N161">
        <v>0</v>
      </c>
      <c r="O161">
        <v>0</v>
      </c>
      <c r="P161">
        <v>15.3985</v>
      </c>
      <c r="Q161">
        <v>0</v>
      </c>
      <c r="R161">
        <v>0</v>
      </c>
      <c r="S161">
        <v>0</v>
      </c>
      <c r="T161">
        <v>0</v>
      </c>
      <c r="U161">
        <v>0</v>
      </c>
      <c r="V161">
        <v>0</v>
      </c>
      <c r="W161">
        <v>0</v>
      </c>
      <c r="X161">
        <v>0</v>
      </c>
      <c r="Y161">
        <v>0</v>
      </c>
      <c r="Z161">
        <v>0</v>
      </c>
      <c r="AE161">
        <f t="shared" si="2"/>
        <v>79.846719999999991</v>
      </c>
    </row>
    <row r="162" spans="1:31" x14ac:dyDescent="0.25">
      <c r="A162" t="s">
        <v>233</v>
      </c>
      <c r="B162" t="s">
        <v>234</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E162">
        <f t="shared" si="2"/>
        <v>0</v>
      </c>
    </row>
    <row r="163" spans="1:31" x14ac:dyDescent="0.25">
      <c r="B163" t="s">
        <v>235</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E163">
        <f t="shared" si="2"/>
        <v>0</v>
      </c>
    </row>
    <row r="164" spans="1:31" x14ac:dyDescent="0.25">
      <c r="A164" t="s">
        <v>236</v>
      </c>
      <c r="B164" t="s">
        <v>237</v>
      </c>
      <c r="C164">
        <v>85.044799999999995</v>
      </c>
      <c r="D164">
        <v>0</v>
      </c>
      <c r="E164">
        <v>0</v>
      </c>
      <c r="F164">
        <v>0</v>
      </c>
      <c r="G164">
        <v>0.46960600000000002</v>
      </c>
      <c r="H164">
        <v>0</v>
      </c>
      <c r="I164">
        <v>0</v>
      </c>
      <c r="J164">
        <v>0</v>
      </c>
      <c r="K164">
        <v>3.8959600000000001</v>
      </c>
      <c r="L164">
        <v>0</v>
      </c>
      <c r="M164">
        <v>32.310499999999998</v>
      </c>
      <c r="N164">
        <v>18.18</v>
      </c>
      <c r="O164">
        <v>0</v>
      </c>
      <c r="P164">
        <v>0</v>
      </c>
      <c r="Q164">
        <v>0</v>
      </c>
      <c r="R164">
        <v>0</v>
      </c>
      <c r="S164">
        <v>0</v>
      </c>
      <c r="T164">
        <v>0</v>
      </c>
      <c r="U164">
        <v>0</v>
      </c>
      <c r="V164">
        <v>0</v>
      </c>
      <c r="W164">
        <v>0</v>
      </c>
      <c r="X164">
        <v>0</v>
      </c>
      <c r="Y164">
        <v>0</v>
      </c>
      <c r="Z164">
        <v>0</v>
      </c>
      <c r="AE164">
        <f t="shared" si="2"/>
        <v>139.90086600000001</v>
      </c>
    </row>
    <row r="165" spans="1:31" x14ac:dyDescent="0.25">
      <c r="A165" t="s">
        <v>238</v>
      </c>
      <c r="B165" t="s">
        <v>239</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E165">
        <f t="shared" si="2"/>
        <v>0</v>
      </c>
    </row>
    <row r="166" spans="1:31" x14ac:dyDescent="0.25">
      <c r="B166" t="s">
        <v>240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E166">
        <f t="shared" si="2"/>
        <v>0</v>
      </c>
    </row>
    <row r="167" spans="1:31" x14ac:dyDescent="0.25">
      <c r="B167" t="s">
        <v>241</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E167">
        <f t="shared" si="2"/>
        <v>0</v>
      </c>
    </row>
    <row r="168" spans="1:31" x14ac:dyDescent="0.25">
      <c r="B168" t="s">
        <v>242</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E168">
        <f t="shared" si="2"/>
        <v>0</v>
      </c>
    </row>
    <row r="169" spans="1:31" x14ac:dyDescent="0.25">
      <c r="B169" t="s">
        <v>243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E169">
        <f t="shared" si="2"/>
        <v>0</v>
      </c>
    </row>
    <row r="170" spans="1:31" x14ac:dyDescent="0.25">
      <c r="B170" t="s">
        <v>244</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E170">
        <f t="shared" si="2"/>
        <v>0</v>
      </c>
    </row>
    <row r="171" spans="1:31" x14ac:dyDescent="0.25">
      <c r="B171" t="s">
        <v>245</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E171">
        <f t="shared" si="2"/>
        <v>0</v>
      </c>
    </row>
    <row r="172" spans="1:31" x14ac:dyDescent="0.25">
      <c r="B172" t="s">
        <v>246</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E172">
        <f t="shared" si="2"/>
        <v>0</v>
      </c>
    </row>
    <row r="173" spans="1:31" x14ac:dyDescent="0.25">
      <c r="A173" t="s">
        <v>247</v>
      </c>
      <c r="B173" t="s">
        <v>248</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E173">
        <f t="shared" si="2"/>
        <v>0</v>
      </c>
    </row>
    <row r="174" spans="1:31" x14ac:dyDescent="0.25">
      <c r="A174" t="s">
        <v>249</v>
      </c>
      <c r="B174" t="s">
        <v>150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E174">
        <f t="shared" si="2"/>
        <v>0</v>
      </c>
    </row>
    <row r="175" spans="1:31" x14ac:dyDescent="0.25">
      <c r="B175" t="s">
        <v>250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E175">
        <f t="shared" si="2"/>
        <v>0</v>
      </c>
    </row>
    <row r="176" spans="1:31" x14ac:dyDescent="0.25">
      <c r="B176" t="s">
        <v>251</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E176">
        <f t="shared" si="2"/>
        <v>0</v>
      </c>
    </row>
    <row r="177" spans="1:31" x14ac:dyDescent="0.25">
      <c r="B177" t="s">
        <v>252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E177">
        <f t="shared" si="2"/>
        <v>0</v>
      </c>
    </row>
    <row r="178" spans="1:31" x14ac:dyDescent="0.25">
      <c r="A178" t="s">
        <v>253</v>
      </c>
      <c r="B178" t="s">
        <v>254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E178">
        <f t="shared" si="2"/>
        <v>0</v>
      </c>
    </row>
    <row r="179" spans="1:31" x14ac:dyDescent="0.25">
      <c r="A179" t="s">
        <v>255</v>
      </c>
      <c r="B179" t="s">
        <v>256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E179">
        <f t="shared" si="2"/>
        <v>0</v>
      </c>
    </row>
    <row r="180" spans="1:31" x14ac:dyDescent="0.25">
      <c r="A180" t="s">
        <v>257</v>
      </c>
      <c r="B180" t="s">
        <v>258</v>
      </c>
      <c r="C180">
        <v>112.268</v>
      </c>
      <c r="D180">
        <v>0</v>
      </c>
      <c r="E180">
        <v>0</v>
      </c>
      <c r="F180">
        <v>0</v>
      </c>
      <c r="G180">
        <v>0</v>
      </c>
      <c r="H180">
        <v>0</v>
      </c>
      <c r="I180">
        <v>0</v>
      </c>
      <c r="J180">
        <v>0</v>
      </c>
      <c r="K180">
        <v>7.9395600000000002</v>
      </c>
      <c r="L180">
        <v>0</v>
      </c>
      <c r="M180">
        <v>0</v>
      </c>
      <c r="N180">
        <v>0</v>
      </c>
      <c r="O180">
        <v>0</v>
      </c>
      <c r="P180">
        <v>0</v>
      </c>
      <c r="Q180">
        <v>0</v>
      </c>
      <c r="R180">
        <v>0</v>
      </c>
      <c r="S180">
        <v>0</v>
      </c>
      <c r="T180">
        <v>0</v>
      </c>
      <c r="U180">
        <v>0</v>
      </c>
      <c r="V180">
        <v>0</v>
      </c>
      <c r="W180">
        <v>0</v>
      </c>
      <c r="X180">
        <v>0</v>
      </c>
      <c r="Y180">
        <v>0</v>
      </c>
      <c r="Z180">
        <v>0</v>
      </c>
      <c r="AE180">
        <f t="shared" si="2"/>
        <v>120.20756</v>
      </c>
    </row>
    <row r="181" spans="1:31" x14ac:dyDescent="0.25">
      <c r="A181" t="s">
        <v>259</v>
      </c>
      <c r="B181" t="s">
        <v>260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E181">
        <f t="shared" si="2"/>
        <v>0</v>
      </c>
    </row>
    <row r="182" spans="1:31" x14ac:dyDescent="0.25">
      <c r="A182" t="s">
        <v>261</v>
      </c>
      <c r="B182" t="s">
        <v>262</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E182">
        <f t="shared" si="2"/>
        <v>0</v>
      </c>
    </row>
    <row r="183" spans="1:31" x14ac:dyDescent="0.25">
      <c r="B183" t="s">
        <v>263</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E183">
        <f t="shared" si="2"/>
        <v>0</v>
      </c>
    </row>
    <row r="184" spans="1:31" x14ac:dyDescent="0.25">
      <c r="B184" t="s">
        <v>264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E184">
        <f t="shared" si="2"/>
        <v>0</v>
      </c>
    </row>
    <row r="185" spans="1:31" x14ac:dyDescent="0.25">
      <c r="B185" t="s">
        <v>265</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E185">
        <f t="shared" si="2"/>
        <v>0</v>
      </c>
    </row>
    <row r="186" spans="1:31" x14ac:dyDescent="0.25">
      <c r="A186" t="s">
        <v>266</v>
      </c>
      <c r="B186" t="s">
        <v>267</v>
      </c>
      <c r="C186">
        <v>113.13200000000001</v>
      </c>
      <c r="D186">
        <v>0</v>
      </c>
      <c r="E186">
        <v>0</v>
      </c>
      <c r="F186">
        <v>0</v>
      </c>
      <c r="G186">
        <v>0.11614099999999999</v>
      </c>
      <c r="H186">
        <v>0</v>
      </c>
      <c r="I186">
        <v>0</v>
      </c>
      <c r="J186">
        <v>0</v>
      </c>
      <c r="K186">
        <v>4.60534</v>
      </c>
      <c r="L186">
        <v>0</v>
      </c>
      <c r="M186">
        <v>15.2608</v>
      </c>
      <c r="N186">
        <v>0</v>
      </c>
      <c r="O186">
        <v>0</v>
      </c>
      <c r="P186">
        <v>0</v>
      </c>
      <c r="Q186">
        <v>0</v>
      </c>
      <c r="R186">
        <v>0</v>
      </c>
      <c r="S186">
        <v>24.265499999999999</v>
      </c>
      <c r="T186">
        <v>0</v>
      </c>
      <c r="U186">
        <v>0</v>
      </c>
      <c r="V186">
        <v>0</v>
      </c>
      <c r="W186">
        <v>0</v>
      </c>
      <c r="X186">
        <v>0</v>
      </c>
      <c r="Y186">
        <v>0</v>
      </c>
      <c r="Z186">
        <v>0</v>
      </c>
      <c r="AE186">
        <f t="shared" si="2"/>
        <v>157.37978100000001</v>
      </c>
    </row>
    <row r="187" spans="1:31" x14ac:dyDescent="0.25">
      <c r="A187" t="s">
        <v>268</v>
      </c>
      <c r="B187" t="s">
        <v>269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E187">
        <f t="shared" si="2"/>
        <v>0</v>
      </c>
    </row>
    <row r="188" spans="1:31" x14ac:dyDescent="0.25">
      <c r="B188" t="s">
        <v>270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E188">
        <f t="shared" si="2"/>
        <v>0</v>
      </c>
    </row>
    <row r="189" spans="1:31" x14ac:dyDescent="0.25">
      <c r="B189" t="s">
        <v>271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E189">
        <f t="shared" si="2"/>
        <v>0</v>
      </c>
    </row>
    <row r="190" spans="1:31" x14ac:dyDescent="0.25">
      <c r="A190" t="s">
        <v>272</v>
      </c>
      <c r="B190" t="s">
        <v>273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E190">
        <f t="shared" si="2"/>
        <v>0</v>
      </c>
    </row>
    <row r="191" spans="1:31" x14ac:dyDescent="0.25">
      <c r="B191" t="s">
        <v>274</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E191">
        <f t="shared" si="2"/>
        <v>0</v>
      </c>
    </row>
    <row r="192" spans="1:31" x14ac:dyDescent="0.25">
      <c r="A192" t="s">
        <v>275</v>
      </c>
      <c r="B192" s="14" t="s">
        <v>993</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E192">
        <f t="shared" si="2"/>
        <v>0</v>
      </c>
    </row>
    <row r="193" spans="1:31" x14ac:dyDescent="0.25">
      <c r="A193" t="s">
        <v>277</v>
      </c>
      <c r="B193" t="s">
        <v>278</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E193">
        <f t="shared" si="2"/>
        <v>0</v>
      </c>
    </row>
    <row r="194" spans="1:31" x14ac:dyDescent="0.25">
      <c r="A194" t="s">
        <v>279</v>
      </c>
      <c r="B194" t="s">
        <v>280</v>
      </c>
      <c r="C194">
        <v>0</v>
      </c>
      <c r="D194">
        <v>0</v>
      </c>
      <c r="E194">
        <v>10.057</v>
      </c>
      <c r="F194">
        <v>0</v>
      </c>
      <c r="G194">
        <v>0</v>
      </c>
      <c r="H194">
        <v>0</v>
      </c>
      <c r="I194">
        <v>0</v>
      </c>
      <c r="J194">
        <v>35.917900000000003</v>
      </c>
      <c r="K194">
        <v>1.93957</v>
      </c>
      <c r="L194">
        <v>0</v>
      </c>
      <c r="M194">
        <v>0</v>
      </c>
      <c r="N194">
        <v>14.8</v>
      </c>
      <c r="O194">
        <v>0</v>
      </c>
      <c r="P194">
        <v>18.677299999999999</v>
      </c>
      <c r="Q194">
        <v>0</v>
      </c>
      <c r="R194">
        <v>0</v>
      </c>
      <c r="S194">
        <v>0</v>
      </c>
      <c r="T194">
        <v>0</v>
      </c>
      <c r="U194">
        <v>0</v>
      </c>
      <c r="V194">
        <v>0</v>
      </c>
      <c r="W194">
        <v>0</v>
      </c>
      <c r="X194">
        <v>0</v>
      </c>
      <c r="Y194">
        <v>0</v>
      </c>
      <c r="Z194">
        <v>0</v>
      </c>
      <c r="AE194">
        <f t="shared" si="2"/>
        <v>81.391770000000008</v>
      </c>
    </row>
    <row r="195" spans="1:31" x14ac:dyDescent="0.25">
      <c r="B195" t="s">
        <v>281</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E195">
        <f t="shared" ref="AE195:AE258" si="3">SUM(C195:Z195)</f>
        <v>0</v>
      </c>
    </row>
    <row r="196" spans="1:31" x14ac:dyDescent="0.25">
      <c r="B196" t="s">
        <v>282</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E196">
        <f t="shared" si="3"/>
        <v>0</v>
      </c>
    </row>
    <row r="197" spans="1:31" x14ac:dyDescent="0.25">
      <c r="A197" t="s">
        <v>283</v>
      </c>
      <c r="B197" t="s">
        <v>284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E197">
        <f t="shared" si="3"/>
        <v>0</v>
      </c>
    </row>
    <row r="198" spans="1:31" x14ac:dyDescent="0.25">
      <c r="A198" t="s">
        <v>285</v>
      </c>
      <c r="B198" t="s">
        <v>286</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E198">
        <f t="shared" si="3"/>
        <v>0</v>
      </c>
    </row>
    <row r="199" spans="1:31" x14ac:dyDescent="0.25">
      <c r="A199" t="s">
        <v>287</v>
      </c>
      <c r="B199" t="s">
        <v>288</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E199">
        <f t="shared" si="3"/>
        <v>0</v>
      </c>
    </row>
    <row r="200" spans="1:31" x14ac:dyDescent="0.25">
      <c r="A200" t="s">
        <v>289</v>
      </c>
      <c r="B200" t="s">
        <v>290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E200">
        <f t="shared" si="3"/>
        <v>0</v>
      </c>
    </row>
    <row r="201" spans="1:31" x14ac:dyDescent="0.25">
      <c r="A201" t="s">
        <v>291</v>
      </c>
      <c r="B201" t="s">
        <v>292</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E201">
        <f t="shared" si="3"/>
        <v>0</v>
      </c>
    </row>
    <row r="202" spans="1:31" x14ac:dyDescent="0.25">
      <c r="B202" t="s">
        <v>293</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E202">
        <f t="shared" si="3"/>
        <v>0</v>
      </c>
    </row>
    <row r="203" spans="1:31" x14ac:dyDescent="0.25">
      <c r="B203" t="s">
        <v>294</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E203">
        <f t="shared" si="3"/>
        <v>0</v>
      </c>
    </row>
    <row r="204" spans="1:31" x14ac:dyDescent="0.25">
      <c r="B204" t="s">
        <v>295</v>
      </c>
      <c r="C204">
        <v>103.646</v>
      </c>
      <c r="D204">
        <v>0</v>
      </c>
      <c r="E204">
        <v>8.2147799999999993</v>
      </c>
      <c r="F204">
        <v>0</v>
      </c>
      <c r="G204">
        <v>1.4114100000000001</v>
      </c>
      <c r="H204">
        <v>0</v>
      </c>
      <c r="I204">
        <v>0</v>
      </c>
      <c r="J204">
        <v>24.512699999999999</v>
      </c>
      <c r="K204">
        <v>46.880600000000001</v>
      </c>
      <c r="L204">
        <v>0</v>
      </c>
      <c r="M204">
        <v>19.822800000000001</v>
      </c>
      <c r="N204">
        <v>0</v>
      </c>
      <c r="O204">
        <v>23.8749</v>
      </c>
      <c r="P204">
        <v>5.1975600000000002</v>
      </c>
      <c r="Q204">
        <v>257.06200000000001</v>
      </c>
      <c r="R204">
        <v>10.6427</v>
      </c>
      <c r="S204">
        <v>5.1144499999999997</v>
      </c>
      <c r="T204">
        <v>0</v>
      </c>
      <c r="U204">
        <v>0</v>
      </c>
      <c r="V204">
        <v>0</v>
      </c>
      <c r="W204">
        <v>0.92269900000000005</v>
      </c>
      <c r="X204">
        <v>0</v>
      </c>
      <c r="Y204">
        <v>0</v>
      </c>
      <c r="Z204">
        <v>5.5767600000000002</v>
      </c>
      <c r="AE204">
        <f t="shared" si="3"/>
        <v>512.87935900000002</v>
      </c>
    </row>
    <row r="205" spans="1:31" x14ac:dyDescent="0.25">
      <c r="B205" t="s">
        <v>296</v>
      </c>
      <c r="C205">
        <v>2.8923999999999998E-2</v>
      </c>
      <c r="D205">
        <v>0</v>
      </c>
      <c r="E205">
        <v>5.3161199999999997E-3</v>
      </c>
      <c r="F205">
        <v>0</v>
      </c>
      <c r="G205">
        <v>8.6990199999999998E-4</v>
      </c>
      <c r="H205">
        <v>0</v>
      </c>
      <c r="I205">
        <v>0</v>
      </c>
      <c r="J205">
        <v>1.5840400000000001E-2</v>
      </c>
      <c r="K205">
        <v>4.3358900000000002E-3</v>
      </c>
      <c r="L205">
        <v>0</v>
      </c>
      <c r="M205">
        <v>1.2216299999999999E-2</v>
      </c>
      <c r="N205">
        <v>0</v>
      </c>
      <c r="O205">
        <v>1.54444E-2</v>
      </c>
      <c r="P205">
        <v>1.5858400000000002E-2</v>
      </c>
      <c r="Q205">
        <v>1.6009499999999999E-2</v>
      </c>
      <c r="R205">
        <v>2.74151E-3</v>
      </c>
      <c r="S205">
        <v>2.5062800000000001E-3</v>
      </c>
      <c r="T205">
        <v>0</v>
      </c>
      <c r="U205">
        <v>0</v>
      </c>
      <c r="V205">
        <v>0</v>
      </c>
      <c r="W205">
        <v>6.0487500000000005E-4</v>
      </c>
      <c r="X205">
        <v>0</v>
      </c>
      <c r="Y205">
        <v>0</v>
      </c>
      <c r="Z205">
        <v>3.6060799999999998E-3</v>
      </c>
      <c r="AE205">
        <f t="shared" si="3"/>
        <v>0.12427365699999998</v>
      </c>
    </row>
    <row r="206" spans="1:31" x14ac:dyDescent="0.25">
      <c r="A206" t="s">
        <v>297</v>
      </c>
      <c r="B206" t="s">
        <v>298</v>
      </c>
      <c r="C206">
        <v>0</v>
      </c>
      <c r="D206">
        <v>0</v>
      </c>
      <c r="E206">
        <v>74.888599999999997</v>
      </c>
      <c r="F206">
        <v>0</v>
      </c>
      <c r="G206">
        <v>0.25970399999999999</v>
      </c>
      <c r="H206">
        <v>0</v>
      </c>
      <c r="I206">
        <v>0</v>
      </c>
      <c r="J206">
        <v>60.6297</v>
      </c>
      <c r="K206">
        <v>7.9588599999999996</v>
      </c>
      <c r="L206">
        <v>0</v>
      </c>
      <c r="M206">
        <v>33.7072</v>
      </c>
      <c r="N206">
        <v>111.148</v>
      </c>
      <c r="O206">
        <v>0</v>
      </c>
      <c r="P206">
        <v>9.7212300000000003</v>
      </c>
      <c r="Q206">
        <v>0</v>
      </c>
      <c r="R206">
        <v>0</v>
      </c>
      <c r="S206">
        <v>0</v>
      </c>
      <c r="T206">
        <v>24.989599999999999</v>
      </c>
      <c r="U206">
        <v>0</v>
      </c>
      <c r="V206">
        <v>0</v>
      </c>
      <c r="W206">
        <v>0</v>
      </c>
      <c r="X206">
        <v>0</v>
      </c>
      <c r="Y206">
        <v>0</v>
      </c>
      <c r="Z206">
        <v>0</v>
      </c>
      <c r="AE206">
        <f t="shared" si="3"/>
        <v>323.30289399999998</v>
      </c>
    </row>
    <row r="207" spans="1:31" x14ac:dyDescent="0.25">
      <c r="B207" t="s">
        <v>299</v>
      </c>
      <c r="C207">
        <v>0</v>
      </c>
      <c r="D207">
        <v>0</v>
      </c>
      <c r="E207">
        <v>0.78164100000000003</v>
      </c>
      <c r="F207">
        <v>0</v>
      </c>
      <c r="G207">
        <v>0</v>
      </c>
      <c r="H207">
        <v>0</v>
      </c>
      <c r="I207">
        <v>0</v>
      </c>
      <c r="J207">
        <v>7.0484299999999998</v>
      </c>
      <c r="K207">
        <v>0.77390199999999998</v>
      </c>
      <c r="L207">
        <v>0</v>
      </c>
      <c r="M207">
        <v>0</v>
      </c>
      <c r="N207">
        <v>4.28</v>
      </c>
      <c r="O207">
        <v>0</v>
      </c>
      <c r="P207">
        <v>0</v>
      </c>
      <c r="Q207">
        <v>0</v>
      </c>
      <c r="R207">
        <v>0</v>
      </c>
      <c r="S207">
        <v>0</v>
      </c>
      <c r="T207">
        <v>0</v>
      </c>
      <c r="U207">
        <v>0</v>
      </c>
      <c r="V207">
        <v>0</v>
      </c>
      <c r="W207">
        <v>0</v>
      </c>
      <c r="X207">
        <v>0</v>
      </c>
      <c r="Y207">
        <v>0</v>
      </c>
      <c r="Z207">
        <v>0</v>
      </c>
      <c r="AE207">
        <f t="shared" si="3"/>
        <v>12.883973000000001</v>
      </c>
    </row>
    <row r="208" spans="1:31" x14ac:dyDescent="0.25">
      <c r="A208" t="s">
        <v>300</v>
      </c>
      <c r="B208" t="s">
        <v>301</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E208">
        <f t="shared" si="3"/>
        <v>0</v>
      </c>
    </row>
    <row r="209" spans="1:31" x14ac:dyDescent="0.25">
      <c r="A209" t="s">
        <v>302</v>
      </c>
      <c r="B209" t="s">
        <v>303</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E209">
        <f t="shared" si="3"/>
        <v>0</v>
      </c>
    </row>
    <row r="210" spans="1:31" x14ac:dyDescent="0.25">
      <c r="B210" t="s">
        <v>304</v>
      </c>
      <c r="C210">
        <v>0</v>
      </c>
      <c r="D210">
        <v>0</v>
      </c>
      <c r="E210">
        <v>3.5161899999999999</v>
      </c>
      <c r="F210">
        <v>0</v>
      </c>
      <c r="G210">
        <v>0</v>
      </c>
      <c r="H210">
        <v>0</v>
      </c>
      <c r="I210">
        <v>0</v>
      </c>
      <c r="J210">
        <v>51.528599999999997</v>
      </c>
      <c r="K210">
        <v>0.97313400000000005</v>
      </c>
      <c r="L210">
        <v>0</v>
      </c>
      <c r="M210">
        <v>0</v>
      </c>
      <c r="N210">
        <v>20.745000000000001</v>
      </c>
      <c r="O210">
        <v>0</v>
      </c>
      <c r="P210">
        <v>27.323899999999998</v>
      </c>
      <c r="Q210">
        <v>0</v>
      </c>
      <c r="R210">
        <v>0</v>
      </c>
      <c r="S210">
        <v>0</v>
      </c>
      <c r="T210">
        <v>0</v>
      </c>
      <c r="U210">
        <v>0</v>
      </c>
      <c r="V210">
        <v>0</v>
      </c>
      <c r="W210">
        <v>0</v>
      </c>
      <c r="X210">
        <v>0</v>
      </c>
      <c r="Y210">
        <v>0</v>
      </c>
      <c r="Z210">
        <v>0</v>
      </c>
      <c r="AE210">
        <f t="shared" si="3"/>
        <v>104.08682399999999</v>
      </c>
    </row>
    <row r="211" spans="1:31" x14ac:dyDescent="0.25">
      <c r="B211" t="s">
        <v>305</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E211">
        <f t="shared" si="3"/>
        <v>0</v>
      </c>
    </row>
    <row r="212" spans="1:31" x14ac:dyDescent="0.25">
      <c r="A212" t="s">
        <v>306</v>
      </c>
      <c r="B212" t="s">
        <v>307</v>
      </c>
      <c r="C212">
        <v>0</v>
      </c>
      <c r="D212">
        <v>0</v>
      </c>
      <c r="E212">
        <v>2.29704</v>
      </c>
      <c r="F212">
        <v>0</v>
      </c>
      <c r="G212">
        <v>1.12087</v>
      </c>
      <c r="H212">
        <v>0</v>
      </c>
      <c r="I212">
        <v>0</v>
      </c>
      <c r="J212">
        <v>50.5182</v>
      </c>
      <c r="K212">
        <v>3.3180100000000001</v>
      </c>
      <c r="L212">
        <v>0</v>
      </c>
      <c r="M212">
        <v>0</v>
      </c>
      <c r="N212">
        <v>0</v>
      </c>
      <c r="O212">
        <v>79.509</v>
      </c>
      <c r="P212">
        <v>10.573</v>
      </c>
      <c r="Q212">
        <v>0</v>
      </c>
      <c r="R212">
        <v>0</v>
      </c>
      <c r="S212">
        <v>0</v>
      </c>
      <c r="T212">
        <v>0</v>
      </c>
      <c r="U212">
        <v>0</v>
      </c>
      <c r="V212">
        <v>0</v>
      </c>
      <c r="W212">
        <v>0</v>
      </c>
      <c r="X212">
        <v>0</v>
      </c>
      <c r="Y212">
        <v>0</v>
      </c>
      <c r="Z212">
        <v>0</v>
      </c>
      <c r="AE212">
        <f t="shared" si="3"/>
        <v>147.33612000000002</v>
      </c>
    </row>
    <row r="213" spans="1:31" x14ac:dyDescent="0.25">
      <c r="A213" t="s">
        <v>308</v>
      </c>
      <c r="B213" t="s">
        <v>309</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E213">
        <f t="shared" si="3"/>
        <v>0</v>
      </c>
    </row>
    <row r="214" spans="1:31" x14ac:dyDescent="0.25">
      <c r="B214" t="s">
        <v>310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E214">
        <f t="shared" si="3"/>
        <v>0</v>
      </c>
    </row>
    <row r="215" spans="1:31" x14ac:dyDescent="0.25">
      <c r="B215" t="s">
        <v>311</v>
      </c>
      <c r="C215">
        <v>0</v>
      </c>
      <c r="D215">
        <v>0</v>
      </c>
      <c r="E215">
        <v>0</v>
      </c>
      <c r="F215">
        <v>0</v>
      </c>
      <c r="G215">
        <v>0</v>
      </c>
      <c r="H215">
        <v>0</v>
      </c>
      <c r="I215">
        <v>0</v>
      </c>
      <c r="J215">
        <v>80.499899999999997</v>
      </c>
      <c r="K215">
        <v>3.1986300000000001</v>
      </c>
      <c r="L215">
        <v>0</v>
      </c>
      <c r="M215">
        <v>0</v>
      </c>
      <c r="N215">
        <v>18.57</v>
      </c>
      <c r="O215">
        <v>0</v>
      </c>
      <c r="P215">
        <v>0</v>
      </c>
      <c r="Q215">
        <v>0</v>
      </c>
      <c r="R215">
        <v>0</v>
      </c>
      <c r="S215">
        <v>0</v>
      </c>
      <c r="T215">
        <v>0</v>
      </c>
      <c r="U215">
        <v>0</v>
      </c>
      <c r="V215">
        <v>0</v>
      </c>
      <c r="W215">
        <v>0</v>
      </c>
      <c r="X215">
        <v>0</v>
      </c>
      <c r="Y215">
        <v>0</v>
      </c>
      <c r="Z215">
        <v>0</v>
      </c>
      <c r="AE215">
        <f t="shared" si="3"/>
        <v>102.26853</v>
      </c>
    </row>
    <row r="216" spans="1:31" x14ac:dyDescent="0.25">
      <c r="A216" t="s">
        <v>312</v>
      </c>
      <c r="B216" t="s">
        <v>313</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E216">
        <f t="shared" si="3"/>
        <v>0</v>
      </c>
    </row>
    <row r="217" spans="1:31" x14ac:dyDescent="0.25">
      <c r="A217" t="s">
        <v>314</v>
      </c>
      <c r="B217" t="s">
        <v>315</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E217">
        <f t="shared" si="3"/>
        <v>0</v>
      </c>
    </row>
    <row r="218" spans="1:31" x14ac:dyDescent="0.25">
      <c r="A218" t="s">
        <v>316</v>
      </c>
      <c r="B218" t="s">
        <v>317</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E218">
        <f t="shared" si="3"/>
        <v>0</v>
      </c>
    </row>
    <row r="219" spans="1:31" x14ac:dyDescent="0.25">
      <c r="A219" t="s">
        <v>318</v>
      </c>
      <c r="B219" t="s">
        <v>319</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E219">
        <f t="shared" si="3"/>
        <v>0</v>
      </c>
    </row>
    <row r="220" spans="1:31" x14ac:dyDescent="0.25">
      <c r="A220" t="s">
        <v>320</v>
      </c>
      <c r="B220" t="s">
        <v>321</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E220">
        <f t="shared" si="3"/>
        <v>0</v>
      </c>
    </row>
    <row r="221" spans="1:31" x14ac:dyDescent="0.25">
      <c r="A221" t="s">
        <v>322</v>
      </c>
      <c r="B221" t="s">
        <v>323</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E221">
        <f t="shared" si="3"/>
        <v>0</v>
      </c>
    </row>
    <row r="222" spans="1:31" x14ac:dyDescent="0.25">
      <c r="B222" t="s">
        <v>324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E222">
        <f t="shared" si="3"/>
        <v>0</v>
      </c>
    </row>
    <row r="223" spans="1:31" x14ac:dyDescent="0.25">
      <c r="B223" t="s">
        <v>325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E223">
        <f t="shared" si="3"/>
        <v>0</v>
      </c>
    </row>
    <row r="224" spans="1:31" x14ac:dyDescent="0.25">
      <c r="B224" t="s">
        <v>326</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E224">
        <f t="shared" si="3"/>
        <v>0</v>
      </c>
    </row>
    <row r="225" spans="1:31" x14ac:dyDescent="0.25">
      <c r="A225" t="s">
        <v>327</v>
      </c>
      <c r="B225" s="11" t="s">
        <v>992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E225">
        <f t="shared" si="3"/>
        <v>0</v>
      </c>
    </row>
    <row r="226" spans="1:31" x14ac:dyDescent="0.25">
      <c r="A226" t="s">
        <v>329</v>
      </c>
      <c r="B226" t="s">
        <v>330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E226">
        <f t="shared" si="3"/>
        <v>0</v>
      </c>
    </row>
    <row r="227" spans="1:31" x14ac:dyDescent="0.25">
      <c r="A227" t="s">
        <v>331</v>
      </c>
      <c r="B227" t="s">
        <v>332</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E227">
        <f t="shared" si="3"/>
        <v>0</v>
      </c>
    </row>
    <row r="228" spans="1:31" x14ac:dyDescent="0.25">
      <c r="B228" t="s">
        <v>333</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E228">
        <f t="shared" si="3"/>
        <v>0</v>
      </c>
    </row>
    <row r="229" spans="1:31" x14ac:dyDescent="0.25">
      <c r="B229" t="s">
        <v>334</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E229">
        <f t="shared" si="3"/>
        <v>0</v>
      </c>
    </row>
    <row r="230" spans="1:31" x14ac:dyDescent="0.25">
      <c r="B230" t="s">
        <v>335</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E230">
        <f t="shared" si="3"/>
        <v>0</v>
      </c>
    </row>
    <row r="231" spans="1:31" x14ac:dyDescent="0.25">
      <c r="B231" t="s">
        <v>336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E231">
        <f t="shared" si="3"/>
        <v>0</v>
      </c>
    </row>
    <row r="232" spans="1:31" x14ac:dyDescent="0.25">
      <c r="B232" t="s">
        <v>337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E232">
        <f t="shared" si="3"/>
        <v>0</v>
      </c>
    </row>
    <row r="233" spans="1:31" x14ac:dyDescent="0.25">
      <c r="B233" t="s">
        <v>338</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E233">
        <f t="shared" si="3"/>
        <v>0</v>
      </c>
    </row>
    <row r="234" spans="1:31" x14ac:dyDescent="0.25">
      <c r="B234" t="s">
        <v>339</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E234">
        <f t="shared" si="3"/>
        <v>0</v>
      </c>
    </row>
    <row r="235" spans="1:31" x14ac:dyDescent="0.25">
      <c r="B235" t="s">
        <v>340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E235">
        <f t="shared" si="3"/>
        <v>0</v>
      </c>
    </row>
    <row r="236" spans="1:31" x14ac:dyDescent="0.25">
      <c r="B236" t="s">
        <v>341</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E236">
        <f t="shared" si="3"/>
        <v>0</v>
      </c>
    </row>
    <row r="237" spans="1:31" x14ac:dyDescent="0.25">
      <c r="B237" t="s">
        <v>342</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E237">
        <f t="shared" si="3"/>
        <v>0</v>
      </c>
    </row>
    <row r="238" spans="1:31" x14ac:dyDescent="0.25">
      <c r="B238" t="s">
        <v>343</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E238">
        <f t="shared" si="3"/>
        <v>0</v>
      </c>
    </row>
    <row r="239" spans="1:31" x14ac:dyDescent="0.25">
      <c r="B239" t="s">
        <v>344</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E239">
        <f t="shared" si="3"/>
        <v>0</v>
      </c>
    </row>
    <row r="240" spans="1:31" x14ac:dyDescent="0.25">
      <c r="B240" t="s">
        <v>345</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E240">
        <f t="shared" si="3"/>
        <v>0</v>
      </c>
    </row>
    <row r="241" spans="1:31" x14ac:dyDescent="0.25">
      <c r="A241" t="s">
        <v>346</v>
      </c>
      <c r="B241" t="s">
        <v>347</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E241">
        <f t="shared" si="3"/>
        <v>0</v>
      </c>
    </row>
    <row r="242" spans="1:31" x14ac:dyDescent="0.25">
      <c r="B242" t="s">
        <v>348</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E242">
        <f t="shared" si="3"/>
        <v>0</v>
      </c>
    </row>
    <row r="243" spans="1:31" x14ac:dyDescent="0.25">
      <c r="A243" t="s">
        <v>349</v>
      </c>
      <c r="B243" t="s">
        <v>350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E243">
        <f t="shared" si="3"/>
        <v>0</v>
      </c>
    </row>
    <row r="244" spans="1:31" x14ac:dyDescent="0.25">
      <c r="A244" t="s">
        <v>351</v>
      </c>
      <c r="B244" t="s">
        <v>352</v>
      </c>
      <c r="C244">
        <v>0</v>
      </c>
      <c r="D244">
        <v>0</v>
      </c>
      <c r="E244">
        <v>2.4962800000000001</v>
      </c>
      <c r="F244">
        <v>8.00979E-2</v>
      </c>
      <c r="G244">
        <v>0</v>
      </c>
      <c r="H244">
        <v>0</v>
      </c>
      <c r="I244">
        <v>0</v>
      </c>
      <c r="J244">
        <v>44.933</v>
      </c>
      <c r="K244">
        <v>2.5993200000000001</v>
      </c>
      <c r="L244">
        <v>0</v>
      </c>
      <c r="M244">
        <v>0</v>
      </c>
      <c r="N244">
        <v>0</v>
      </c>
      <c r="O244">
        <v>6.3239099999999997</v>
      </c>
      <c r="P244">
        <v>21.412500000000001</v>
      </c>
      <c r="Q244">
        <v>0</v>
      </c>
      <c r="R244">
        <v>0</v>
      </c>
      <c r="S244">
        <v>0</v>
      </c>
      <c r="T244">
        <v>0</v>
      </c>
      <c r="U244">
        <v>0</v>
      </c>
      <c r="V244">
        <v>0</v>
      </c>
      <c r="W244">
        <v>0</v>
      </c>
      <c r="X244">
        <v>0</v>
      </c>
      <c r="Y244">
        <v>0</v>
      </c>
      <c r="Z244">
        <v>0</v>
      </c>
      <c r="AE244">
        <f t="shared" si="3"/>
        <v>77.845107899999988</v>
      </c>
    </row>
    <row r="245" spans="1:31" x14ac:dyDescent="0.25">
      <c r="A245" t="s">
        <v>353</v>
      </c>
      <c r="B245" t="s">
        <v>354</v>
      </c>
      <c r="C245">
        <v>0</v>
      </c>
      <c r="D245">
        <v>0</v>
      </c>
      <c r="E245">
        <v>2.3456000000000001</v>
      </c>
      <c r="F245">
        <v>0</v>
      </c>
      <c r="G245">
        <v>0</v>
      </c>
      <c r="H245">
        <v>0</v>
      </c>
      <c r="I245">
        <v>0</v>
      </c>
      <c r="J245">
        <v>15.132899999999999</v>
      </c>
      <c r="K245">
        <v>1.7704800000000001</v>
      </c>
      <c r="L245">
        <v>0</v>
      </c>
      <c r="M245">
        <v>10.214700000000001</v>
      </c>
      <c r="N245">
        <v>0</v>
      </c>
      <c r="O245">
        <v>36.243299999999998</v>
      </c>
      <c r="P245">
        <v>0</v>
      </c>
      <c r="Q245">
        <v>0</v>
      </c>
      <c r="R245">
        <v>0</v>
      </c>
      <c r="S245">
        <v>55.89</v>
      </c>
      <c r="T245">
        <v>1.81595</v>
      </c>
      <c r="U245">
        <v>0</v>
      </c>
      <c r="V245">
        <v>0</v>
      </c>
      <c r="W245">
        <v>0</v>
      </c>
      <c r="X245">
        <v>0</v>
      </c>
      <c r="Y245">
        <v>1.0592999999999999</v>
      </c>
      <c r="Z245">
        <v>0</v>
      </c>
      <c r="AE245">
        <f t="shared" si="3"/>
        <v>124.47223</v>
      </c>
    </row>
    <row r="246" spans="1:31" x14ac:dyDescent="0.25">
      <c r="A246" t="s">
        <v>355</v>
      </c>
      <c r="B246" t="s">
        <v>356</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E246">
        <f t="shared" si="3"/>
        <v>0</v>
      </c>
    </row>
    <row r="247" spans="1:31" x14ac:dyDescent="0.25">
      <c r="A247" t="s">
        <v>357</v>
      </c>
      <c r="B247" t="s">
        <v>358</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E247">
        <f t="shared" si="3"/>
        <v>0</v>
      </c>
    </row>
    <row r="248" spans="1:31" x14ac:dyDescent="0.25">
      <c r="B248" t="s">
        <v>359</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E248">
        <f t="shared" si="3"/>
        <v>0</v>
      </c>
    </row>
    <row r="249" spans="1:31" x14ac:dyDescent="0.25">
      <c r="B249" t="s">
        <v>360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E249">
        <f t="shared" si="3"/>
        <v>0</v>
      </c>
    </row>
    <row r="250" spans="1:31" x14ac:dyDescent="0.25">
      <c r="B250" t="s">
        <v>361</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E250">
        <f t="shared" si="3"/>
        <v>0</v>
      </c>
    </row>
    <row r="251" spans="1:31" x14ac:dyDescent="0.25">
      <c r="B251" t="s">
        <v>362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E251">
        <f t="shared" si="3"/>
        <v>0</v>
      </c>
    </row>
    <row r="252" spans="1:31" x14ac:dyDescent="0.25">
      <c r="B252" t="s">
        <v>363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E252">
        <f t="shared" si="3"/>
        <v>0</v>
      </c>
    </row>
    <row r="253" spans="1:31" x14ac:dyDescent="0.25">
      <c r="B253" t="s">
        <v>364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E253">
        <f t="shared" si="3"/>
        <v>0</v>
      </c>
    </row>
    <row r="254" spans="1:31" x14ac:dyDescent="0.25">
      <c r="B254" t="s">
        <v>365</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E254">
        <f t="shared" si="3"/>
        <v>0</v>
      </c>
    </row>
    <row r="255" spans="1:31" x14ac:dyDescent="0.25">
      <c r="B255" t="s">
        <v>366</v>
      </c>
      <c r="C255">
        <v>0</v>
      </c>
      <c r="D255">
        <v>0</v>
      </c>
      <c r="E255">
        <v>11.090400000000001</v>
      </c>
      <c r="F255">
        <v>0</v>
      </c>
      <c r="G255">
        <v>9.4455700000000004E-2</v>
      </c>
      <c r="H255">
        <v>0</v>
      </c>
      <c r="I255">
        <v>0</v>
      </c>
      <c r="J255">
        <v>29.909300000000002</v>
      </c>
      <c r="K255">
        <v>2.8673700000000002</v>
      </c>
      <c r="L255">
        <v>0</v>
      </c>
      <c r="M255">
        <v>0</v>
      </c>
      <c r="N255">
        <v>0</v>
      </c>
      <c r="O255">
        <v>11.2203</v>
      </c>
      <c r="P255">
        <v>6.4964399999999998</v>
      </c>
      <c r="Q255">
        <v>0</v>
      </c>
      <c r="R255">
        <v>0</v>
      </c>
      <c r="S255">
        <v>20.809899999999999</v>
      </c>
      <c r="T255">
        <v>0</v>
      </c>
      <c r="U255">
        <v>7.1400400000000003E-2</v>
      </c>
      <c r="V255">
        <v>0</v>
      </c>
      <c r="W255">
        <v>0</v>
      </c>
      <c r="X255">
        <v>0</v>
      </c>
      <c r="Y255">
        <v>0</v>
      </c>
      <c r="Z255">
        <v>0</v>
      </c>
      <c r="AE255">
        <f t="shared" si="3"/>
        <v>82.559566099999998</v>
      </c>
    </row>
    <row r="256" spans="1:31" x14ac:dyDescent="0.25">
      <c r="B256" t="s">
        <v>367</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E256">
        <f t="shared" si="3"/>
        <v>0</v>
      </c>
    </row>
    <row r="257" spans="1:31" x14ac:dyDescent="0.25">
      <c r="B257" t="s">
        <v>368</v>
      </c>
      <c r="C257">
        <v>0</v>
      </c>
      <c r="D257">
        <v>0</v>
      </c>
      <c r="E257">
        <v>37.9086</v>
      </c>
      <c r="F257">
        <v>0</v>
      </c>
      <c r="G257">
        <v>0.35250799999999999</v>
      </c>
      <c r="H257">
        <v>0</v>
      </c>
      <c r="I257">
        <v>0</v>
      </c>
      <c r="J257">
        <v>0</v>
      </c>
      <c r="K257">
        <v>1.9678899999999999</v>
      </c>
      <c r="L257">
        <v>0</v>
      </c>
      <c r="M257">
        <v>0</v>
      </c>
      <c r="N257">
        <v>0</v>
      </c>
      <c r="O257">
        <v>20.412400000000002</v>
      </c>
      <c r="P257">
        <v>0</v>
      </c>
      <c r="Q257">
        <v>0</v>
      </c>
      <c r="R257">
        <v>0</v>
      </c>
      <c r="S257">
        <v>0</v>
      </c>
      <c r="T257">
        <v>0</v>
      </c>
      <c r="U257">
        <v>2.8437899999999998</v>
      </c>
      <c r="V257">
        <v>0</v>
      </c>
      <c r="W257">
        <v>0</v>
      </c>
      <c r="X257">
        <v>0</v>
      </c>
      <c r="Y257">
        <v>0</v>
      </c>
      <c r="Z257">
        <v>0</v>
      </c>
      <c r="AE257">
        <f t="shared" si="3"/>
        <v>63.485187999999994</v>
      </c>
    </row>
    <row r="258" spans="1:31" x14ac:dyDescent="0.25">
      <c r="B258" t="s">
        <v>369</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E258">
        <f t="shared" si="3"/>
        <v>0</v>
      </c>
    </row>
    <row r="259" spans="1:31" x14ac:dyDescent="0.25">
      <c r="B259" t="s">
        <v>370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E259">
        <f t="shared" ref="AE259:AE322" si="4">SUM(C259:Z259)</f>
        <v>0</v>
      </c>
    </row>
    <row r="260" spans="1:31" x14ac:dyDescent="0.25">
      <c r="B260" t="s">
        <v>371</v>
      </c>
      <c r="C260">
        <v>0</v>
      </c>
      <c r="D260">
        <v>0</v>
      </c>
      <c r="E260">
        <v>48.3</v>
      </c>
      <c r="F260">
        <v>0</v>
      </c>
      <c r="G260">
        <v>0</v>
      </c>
      <c r="H260">
        <v>0.248365</v>
      </c>
      <c r="I260">
        <v>0</v>
      </c>
      <c r="J260">
        <v>36.974499999999999</v>
      </c>
      <c r="K260">
        <v>8.5028199999999998</v>
      </c>
      <c r="L260">
        <v>0</v>
      </c>
      <c r="M260">
        <v>0</v>
      </c>
      <c r="N260">
        <v>0</v>
      </c>
      <c r="O260">
        <v>30.231999999999999</v>
      </c>
      <c r="P260">
        <v>10.6416</v>
      </c>
      <c r="Q260">
        <v>0</v>
      </c>
      <c r="R260">
        <v>0</v>
      </c>
      <c r="S260">
        <v>48.157600000000002</v>
      </c>
      <c r="T260">
        <v>0</v>
      </c>
      <c r="U260">
        <v>0</v>
      </c>
      <c r="V260">
        <v>2.0587</v>
      </c>
      <c r="W260">
        <v>0</v>
      </c>
      <c r="X260">
        <v>0</v>
      </c>
      <c r="Y260">
        <v>0</v>
      </c>
      <c r="Z260">
        <v>50.971499999999999</v>
      </c>
      <c r="AE260">
        <f t="shared" si="4"/>
        <v>236.08708499999997</v>
      </c>
    </row>
    <row r="261" spans="1:31" x14ac:dyDescent="0.25">
      <c r="B261" t="s">
        <v>372</v>
      </c>
      <c r="C261">
        <v>0</v>
      </c>
      <c r="D261">
        <v>0</v>
      </c>
      <c r="E261">
        <v>0</v>
      </c>
      <c r="F261">
        <v>0</v>
      </c>
      <c r="G261">
        <v>0.91500000000000004</v>
      </c>
      <c r="H261">
        <v>0</v>
      </c>
      <c r="I261">
        <v>0</v>
      </c>
      <c r="J261">
        <v>0</v>
      </c>
      <c r="K261">
        <v>1.1950000000000001</v>
      </c>
      <c r="L261">
        <v>0</v>
      </c>
      <c r="M261">
        <v>0</v>
      </c>
      <c r="N261">
        <v>0</v>
      </c>
      <c r="O261">
        <v>7.7160000000000002</v>
      </c>
      <c r="P261">
        <v>3.3069999999999999</v>
      </c>
      <c r="Q261">
        <v>0</v>
      </c>
      <c r="R261">
        <v>0</v>
      </c>
      <c r="S261">
        <v>0</v>
      </c>
      <c r="T261">
        <v>0</v>
      </c>
      <c r="U261">
        <v>0</v>
      </c>
      <c r="V261">
        <v>0</v>
      </c>
      <c r="W261">
        <v>0</v>
      </c>
      <c r="X261">
        <v>0</v>
      </c>
      <c r="Y261">
        <v>0</v>
      </c>
      <c r="Z261">
        <v>0</v>
      </c>
      <c r="AE261">
        <f t="shared" si="4"/>
        <v>13.133000000000001</v>
      </c>
    </row>
    <row r="262" spans="1:31" x14ac:dyDescent="0.25">
      <c r="B262" t="s">
        <v>373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E262">
        <f t="shared" si="4"/>
        <v>0</v>
      </c>
    </row>
    <row r="263" spans="1:31" x14ac:dyDescent="0.25">
      <c r="B263" t="s">
        <v>374</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E263">
        <f t="shared" si="4"/>
        <v>0</v>
      </c>
    </row>
    <row r="264" spans="1:31" x14ac:dyDescent="0.25">
      <c r="B264" t="s">
        <v>375</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E264">
        <f t="shared" si="4"/>
        <v>0</v>
      </c>
    </row>
    <row r="265" spans="1:31" x14ac:dyDescent="0.25">
      <c r="A265" t="s">
        <v>376</v>
      </c>
      <c r="B265" t="s">
        <v>377</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E265">
        <f t="shared" si="4"/>
        <v>0</v>
      </c>
    </row>
    <row r="266" spans="1:31" x14ac:dyDescent="0.25">
      <c r="B266" t="s">
        <v>378</v>
      </c>
      <c r="C266">
        <v>144.62799999999999</v>
      </c>
      <c r="D266">
        <v>0</v>
      </c>
      <c r="E266">
        <v>0</v>
      </c>
      <c r="F266">
        <v>0</v>
      </c>
      <c r="G266">
        <v>1.13453</v>
      </c>
      <c r="H266">
        <v>0</v>
      </c>
      <c r="I266">
        <v>0</v>
      </c>
      <c r="J266">
        <v>0</v>
      </c>
      <c r="K266">
        <v>4.6338299999999997</v>
      </c>
      <c r="L266">
        <v>0</v>
      </c>
      <c r="M266">
        <v>0</v>
      </c>
      <c r="N266">
        <v>20.3</v>
      </c>
      <c r="O266">
        <v>0</v>
      </c>
      <c r="P266">
        <v>0</v>
      </c>
      <c r="Q266">
        <v>0</v>
      </c>
      <c r="R266">
        <v>0</v>
      </c>
      <c r="S266">
        <v>0</v>
      </c>
      <c r="T266">
        <v>0</v>
      </c>
      <c r="U266">
        <v>0</v>
      </c>
      <c r="V266">
        <v>0</v>
      </c>
      <c r="W266">
        <v>0</v>
      </c>
      <c r="X266">
        <v>0</v>
      </c>
      <c r="Y266">
        <v>0</v>
      </c>
      <c r="Z266">
        <v>0</v>
      </c>
      <c r="AE266">
        <f t="shared" si="4"/>
        <v>170.69636</v>
      </c>
    </row>
    <row r="267" spans="1:31" x14ac:dyDescent="0.25">
      <c r="B267" t="s">
        <v>379</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E267">
        <f t="shared" si="4"/>
        <v>0</v>
      </c>
    </row>
    <row r="268" spans="1:31" x14ac:dyDescent="0.25">
      <c r="B268" t="s">
        <v>380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E268">
        <f t="shared" si="4"/>
        <v>0</v>
      </c>
    </row>
    <row r="269" spans="1:31" x14ac:dyDescent="0.25">
      <c r="B269" t="s">
        <v>381</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E269">
        <f t="shared" si="4"/>
        <v>0</v>
      </c>
    </row>
    <row r="270" spans="1:31" x14ac:dyDescent="0.25">
      <c r="A270" t="s">
        <v>382</v>
      </c>
      <c r="B270" t="s">
        <v>383</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E270">
        <f t="shared" si="4"/>
        <v>0</v>
      </c>
    </row>
    <row r="271" spans="1:31" x14ac:dyDescent="0.25">
      <c r="B271" t="s">
        <v>384</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E271">
        <f t="shared" si="4"/>
        <v>0</v>
      </c>
    </row>
    <row r="272" spans="1:31" x14ac:dyDescent="0.25">
      <c r="A272" t="s">
        <v>385</v>
      </c>
      <c r="B272" t="s">
        <v>386</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E272">
        <f t="shared" si="4"/>
        <v>0</v>
      </c>
    </row>
    <row r="273" spans="1:31" x14ac:dyDescent="0.25">
      <c r="A273" t="s">
        <v>387</v>
      </c>
      <c r="B273" t="s">
        <v>388</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E273">
        <f t="shared" si="4"/>
        <v>0</v>
      </c>
    </row>
    <row r="274" spans="1:31" x14ac:dyDescent="0.25">
      <c r="A274" t="s">
        <v>389</v>
      </c>
      <c r="B274" t="s">
        <v>390</v>
      </c>
      <c r="C274">
        <v>0</v>
      </c>
      <c r="D274">
        <v>0</v>
      </c>
      <c r="E274">
        <v>0</v>
      </c>
      <c r="F274">
        <v>0</v>
      </c>
      <c r="G274">
        <v>0</v>
      </c>
      <c r="H274">
        <v>0</v>
      </c>
      <c r="I274">
        <v>0</v>
      </c>
      <c r="J274">
        <v>0</v>
      </c>
      <c r="K274">
        <v>0.13369900000000001</v>
      </c>
      <c r="L274">
        <v>0</v>
      </c>
      <c r="M274">
        <v>0</v>
      </c>
      <c r="N274">
        <v>0.59</v>
      </c>
      <c r="O274">
        <v>0</v>
      </c>
      <c r="P274">
        <v>3.5831400000000002</v>
      </c>
      <c r="Q274">
        <v>0</v>
      </c>
      <c r="R274">
        <v>0</v>
      </c>
      <c r="S274">
        <v>0</v>
      </c>
      <c r="T274">
        <v>0</v>
      </c>
      <c r="U274">
        <v>0</v>
      </c>
      <c r="V274">
        <v>0</v>
      </c>
      <c r="W274">
        <v>0</v>
      </c>
      <c r="X274">
        <v>0</v>
      </c>
      <c r="Y274">
        <v>0</v>
      </c>
      <c r="Z274">
        <v>0</v>
      </c>
      <c r="AE274">
        <f t="shared" si="4"/>
        <v>4.3068390000000001</v>
      </c>
    </row>
    <row r="275" spans="1:31" x14ac:dyDescent="0.25">
      <c r="B275" t="s">
        <v>391</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E275">
        <f t="shared" si="4"/>
        <v>0</v>
      </c>
    </row>
    <row r="276" spans="1:31" x14ac:dyDescent="0.25">
      <c r="B276" t="s">
        <v>392</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E276">
        <f t="shared" si="4"/>
        <v>0</v>
      </c>
    </row>
    <row r="277" spans="1:31" x14ac:dyDescent="0.25">
      <c r="B277" t="s">
        <v>393</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E277">
        <f t="shared" si="4"/>
        <v>0</v>
      </c>
    </row>
    <row r="278" spans="1:31" x14ac:dyDescent="0.25">
      <c r="A278" t="s">
        <v>394</v>
      </c>
      <c r="B278" t="s">
        <v>395</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E278">
        <f t="shared" si="4"/>
        <v>0</v>
      </c>
    </row>
    <row r="279" spans="1:31" x14ac:dyDescent="0.25">
      <c r="B279" t="s">
        <v>396</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E279">
        <f t="shared" si="4"/>
        <v>0</v>
      </c>
    </row>
    <row r="280" spans="1:31" x14ac:dyDescent="0.25">
      <c r="A280" t="s">
        <v>397</v>
      </c>
      <c r="B280" t="s">
        <v>398</v>
      </c>
      <c r="C280">
        <v>25.369800000000001</v>
      </c>
      <c r="D280">
        <v>0</v>
      </c>
      <c r="E280">
        <v>0</v>
      </c>
      <c r="F280">
        <v>0</v>
      </c>
      <c r="G280">
        <v>0</v>
      </c>
      <c r="H280">
        <v>0</v>
      </c>
      <c r="I280">
        <v>0</v>
      </c>
      <c r="J280">
        <v>10.1716</v>
      </c>
      <c r="K280">
        <v>3.0031500000000002</v>
      </c>
      <c r="L280">
        <v>0</v>
      </c>
      <c r="M280">
        <v>92.4345</v>
      </c>
      <c r="N280">
        <v>16.399999999999999</v>
      </c>
      <c r="O280">
        <v>0</v>
      </c>
      <c r="P280">
        <v>0</v>
      </c>
      <c r="Q280">
        <v>0</v>
      </c>
      <c r="R280">
        <v>0</v>
      </c>
      <c r="S280">
        <v>0.40408100000000002</v>
      </c>
      <c r="T280">
        <v>0</v>
      </c>
      <c r="U280">
        <v>0</v>
      </c>
      <c r="V280">
        <v>0</v>
      </c>
      <c r="W280">
        <v>0</v>
      </c>
      <c r="X280">
        <v>0</v>
      </c>
      <c r="Y280">
        <v>0</v>
      </c>
      <c r="Z280">
        <v>1.08073</v>
      </c>
      <c r="AE280">
        <f t="shared" si="4"/>
        <v>148.86386099999999</v>
      </c>
    </row>
    <row r="281" spans="1:31" x14ac:dyDescent="0.25">
      <c r="A281" t="s">
        <v>399</v>
      </c>
      <c r="B281" t="s">
        <v>400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E281">
        <f t="shared" si="4"/>
        <v>0</v>
      </c>
    </row>
    <row r="282" spans="1:31" x14ac:dyDescent="0.25">
      <c r="B282" t="s">
        <v>401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E282">
        <f t="shared" si="4"/>
        <v>0</v>
      </c>
    </row>
    <row r="283" spans="1:31" x14ac:dyDescent="0.25">
      <c r="B283" t="s">
        <v>402</v>
      </c>
      <c r="C283">
        <v>147.55199999999999</v>
      </c>
      <c r="D283">
        <v>0</v>
      </c>
      <c r="E283">
        <v>0</v>
      </c>
      <c r="F283">
        <v>0</v>
      </c>
      <c r="G283">
        <v>0.56128500000000003</v>
      </c>
      <c r="H283">
        <v>0</v>
      </c>
      <c r="I283">
        <v>6.7048100000000002</v>
      </c>
      <c r="J283">
        <v>0</v>
      </c>
      <c r="K283">
        <v>7.5355699999999999</v>
      </c>
      <c r="L283">
        <v>0</v>
      </c>
      <c r="M283">
        <v>0</v>
      </c>
      <c r="N283">
        <v>49.45</v>
      </c>
      <c r="O283">
        <v>0</v>
      </c>
      <c r="P283">
        <v>0</v>
      </c>
      <c r="Q283">
        <v>0</v>
      </c>
      <c r="R283">
        <v>0</v>
      </c>
      <c r="S283">
        <v>0</v>
      </c>
      <c r="T283">
        <v>0</v>
      </c>
      <c r="U283">
        <v>0</v>
      </c>
      <c r="V283">
        <v>0</v>
      </c>
      <c r="W283">
        <v>0</v>
      </c>
      <c r="X283">
        <v>0</v>
      </c>
      <c r="Y283">
        <v>0</v>
      </c>
      <c r="Z283">
        <v>4.9549899999999996</v>
      </c>
      <c r="AE283">
        <f t="shared" si="4"/>
        <v>216.75865500000003</v>
      </c>
    </row>
    <row r="284" spans="1:31" x14ac:dyDescent="0.25">
      <c r="B284" t="s">
        <v>403</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E284">
        <f t="shared" si="4"/>
        <v>0</v>
      </c>
    </row>
    <row r="285" spans="1:31" x14ac:dyDescent="0.25">
      <c r="B285" t="s">
        <v>404</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E285">
        <f t="shared" si="4"/>
        <v>0</v>
      </c>
    </row>
    <row r="286" spans="1:31" x14ac:dyDescent="0.25">
      <c r="A286" t="s">
        <v>405</v>
      </c>
      <c r="B286" t="s">
        <v>406</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E286">
        <f t="shared" si="4"/>
        <v>0</v>
      </c>
    </row>
    <row r="287" spans="1:31" x14ac:dyDescent="0.25">
      <c r="B287" t="s">
        <v>407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E287">
        <f t="shared" si="4"/>
        <v>0</v>
      </c>
    </row>
    <row r="288" spans="1:31" x14ac:dyDescent="0.25">
      <c r="B288" t="s">
        <v>408</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E288">
        <f t="shared" si="4"/>
        <v>0</v>
      </c>
    </row>
    <row r="289" spans="1:31" x14ac:dyDescent="0.25">
      <c r="B289" t="s">
        <v>409</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E289">
        <f t="shared" si="4"/>
        <v>0</v>
      </c>
    </row>
    <row r="290" spans="1:31" x14ac:dyDescent="0.25">
      <c r="A290" t="s">
        <v>410</v>
      </c>
      <c r="B290" t="s">
        <v>411</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E290">
        <f t="shared" si="4"/>
        <v>0</v>
      </c>
    </row>
    <row r="291" spans="1:31" x14ac:dyDescent="0.25">
      <c r="B291" t="s">
        <v>412</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E291">
        <f t="shared" si="4"/>
        <v>0</v>
      </c>
    </row>
    <row r="292" spans="1:31" x14ac:dyDescent="0.25">
      <c r="A292" t="s">
        <v>413</v>
      </c>
      <c r="B292" t="s">
        <v>414</v>
      </c>
      <c r="C292">
        <v>0</v>
      </c>
      <c r="D292">
        <v>0</v>
      </c>
      <c r="E292">
        <v>93.434899999999999</v>
      </c>
      <c r="F292">
        <v>0</v>
      </c>
      <c r="G292">
        <v>1.8591</v>
      </c>
      <c r="H292">
        <v>0</v>
      </c>
      <c r="I292">
        <v>0</v>
      </c>
      <c r="J292">
        <v>123.53700000000001</v>
      </c>
      <c r="K292">
        <v>26.241900000000001</v>
      </c>
      <c r="L292">
        <v>0</v>
      </c>
      <c r="M292">
        <v>355.34300000000002</v>
      </c>
      <c r="N292">
        <v>371.15</v>
      </c>
      <c r="O292">
        <v>157.55500000000001</v>
      </c>
      <c r="P292">
        <v>63.822000000000003</v>
      </c>
      <c r="Q292">
        <v>0</v>
      </c>
      <c r="R292">
        <v>0</v>
      </c>
      <c r="S292">
        <v>30.7834</v>
      </c>
      <c r="T292">
        <v>2.5510100000000001E-2</v>
      </c>
      <c r="U292">
        <v>0</v>
      </c>
      <c r="V292">
        <v>0</v>
      </c>
      <c r="W292">
        <v>0</v>
      </c>
      <c r="X292">
        <v>0</v>
      </c>
      <c r="Y292">
        <v>0</v>
      </c>
      <c r="Z292">
        <v>0</v>
      </c>
      <c r="AE292">
        <f t="shared" si="4"/>
        <v>1223.7518101000001</v>
      </c>
    </row>
    <row r="293" spans="1:31" x14ac:dyDescent="0.25">
      <c r="A293" t="s">
        <v>415</v>
      </c>
      <c r="B293" t="s">
        <v>416</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E293">
        <f t="shared" si="4"/>
        <v>0</v>
      </c>
    </row>
    <row r="294" spans="1:31" x14ac:dyDescent="0.25">
      <c r="B294" t="s">
        <v>417</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E294">
        <f t="shared" si="4"/>
        <v>0</v>
      </c>
    </row>
    <row r="295" spans="1:31" x14ac:dyDescent="0.25">
      <c r="B295" t="s">
        <v>418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E295">
        <f t="shared" si="4"/>
        <v>0</v>
      </c>
    </row>
    <row r="296" spans="1:31" x14ac:dyDescent="0.25">
      <c r="B296" t="s">
        <v>419</v>
      </c>
      <c r="C296">
        <v>0</v>
      </c>
      <c r="D296">
        <v>0</v>
      </c>
      <c r="E296">
        <v>0</v>
      </c>
      <c r="F296">
        <v>0</v>
      </c>
      <c r="G296">
        <v>0.16424800000000001</v>
      </c>
      <c r="H296">
        <v>0</v>
      </c>
      <c r="I296">
        <v>0</v>
      </c>
      <c r="J296">
        <v>0</v>
      </c>
      <c r="K296">
        <v>3.1659299999999999</v>
      </c>
      <c r="L296">
        <v>0</v>
      </c>
      <c r="M296">
        <v>0</v>
      </c>
      <c r="N296">
        <v>20.751000000000001</v>
      </c>
      <c r="O296">
        <v>0</v>
      </c>
      <c r="P296">
        <v>0</v>
      </c>
      <c r="Q296">
        <v>0</v>
      </c>
      <c r="R296">
        <v>0</v>
      </c>
      <c r="S296">
        <v>0</v>
      </c>
      <c r="T296">
        <v>0</v>
      </c>
      <c r="U296">
        <v>0</v>
      </c>
      <c r="V296">
        <v>0</v>
      </c>
      <c r="W296">
        <v>0</v>
      </c>
      <c r="X296">
        <v>0</v>
      </c>
      <c r="Y296">
        <v>0</v>
      </c>
      <c r="Z296">
        <v>98.924899999999994</v>
      </c>
      <c r="AE296">
        <f t="shared" si="4"/>
        <v>123.006078</v>
      </c>
    </row>
    <row r="297" spans="1:31" x14ac:dyDescent="0.25">
      <c r="A297" t="s">
        <v>420</v>
      </c>
      <c r="B297" t="s">
        <v>421</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E297">
        <f t="shared" si="4"/>
        <v>0</v>
      </c>
    </row>
    <row r="298" spans="1:31" x14ac:dyDescent="0.25">
      <c r="A298" t="s">
        <v>422</v>
      </c>
      <c r="B298" t="s">
        <v>423</v>
      </c>
      <c r="C298">
        <v>121.023</v>
      </c>
      <c r="D298">
        <v>0</v>
      </c>
      <c r="E298">
        <v>0</v>
      </c>
      <c r="F298">
        <v>0</v>
      </c>
      <c r="G298">
        <v>0</v>
      </c>
      <c r="H298">
        <v>0</v>
      </c>
      <c r="I298">
        <v>0</v>
      </c>
      <c r="J298">
        <v>0</v>
      </c>
      <c r="K298">
        <v>3.5924800000000001</v>
      </c>
      <c r="L298">
        <v>0</v>
      </c>
      <c r="M298">
        <v>6.8678600000000003</v>
      </c>
      <c r="N298">
        <v>21.419</v>
      </c>
      <c r="O298">
        <v>0</v>
      </c>
      <c r="P298">
        <v>0</v>
      </c>
      <c r="Q298">
        <v>0</v>
      </c>
      <c r="R298">
        <v>0</v>
      </c>
      <c r="S298">
        <v>0.105765</v>
      </c>
      <c r="T298">
        <v>0</v>
      </c>
      <c r="U298">
        <v>0</v>
      </c>
      <c r="V298">
        <v>0</v>
      </c>
      <c r="W298">
        <v>0</v>
      </c>
      <c r="X298">
        <v>0</v>
      </c>
      <c r="Y298">
        <v>0</v>
      </c>
      <c r="Z298">
        <v>0</v>
      </c>
      <c r="AE298">
        <f t="shared" si="4"/>
        <v>153.008105</v>
      </c>
    </row>
    <row r="299" spans="1:31" x14ac:dyDescent="0.25">
      <c r="B299" t="s">
        <v>424</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E299">
        <f t="shared" si="4"/>
        <v>0</v>
      </c>
    </row>
    <row r="300" spans="1:31" x14ac:dyDescent="0.25">
      <c r="A300" t="s">
        <v>425</v>
      </c>
      <c r="B300" t="s">
        <v>426</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E300">
        <f t="shared" si="4"/>
        <v>0</v>
      </c>
    </row>
    <row r="301" spans="1:31" x14ac:dyDescent="0.25">
      <c r="B301" t="s">
        <v>427</v>
      </c>
      <c r="C301">
        <v>0</v>
      </c>
      <c r="D301">
        <v>0</v>
      </c>
      <c r="E301">
        <v>0</v>
      </c>
      <c r="F301">
        <v>0</v>
      </c>
      <c r="G301">
        <v>0.115413</v>
      </c>
      <c r="H301">
        <v>0</v>
      </c>
      <c r="I301">
        <v>0</v>
      </c>
      <c r="J301">
        <v>2.6905000000000001</v>
      </c>
      <c r="K301">
        <v>1.73291</v>
      </c>
      <c r="L301">
        <v>0</v>
      </c>
      <c r="M301">
        <v>91.153899999999993</v>
      </c>
      <c r="N301">
        <v>0</v>
      </c>
      <c r="O301">
        <v>0</v>
      </c>
      <c r="P301">
        <v>0.391459</v>
      </c>
      <c r="Q301">
        <v>0</v>
      </c>
      <c r="R301">
        <v>0</v>
      </c>
      <c r="S301">
        <v>0</v>
      </c>
      <c r="T301">
        <v>0</v>
      </c>
      <c r="U301">
        <v>0</v>
      </c>
      <c r="V301">
        <v>0</v>
      </c>
      <c r="W301">
        <v>0</v>
      </c>
      <c r="X301">
        <v>0.271561</v>
      </c>
      <c r="Y301">
        <v>0</v>
      </c>
      <c r="Z301">
        <v>9.9418099999999995E-2</v>
      </c>
      <c r="AE301">
        <f t="shared" si="4"/>
        <v>96.455161099999998</v>
      </c>
    </row>
    <row r="302" spans="1:31" x14ac:dyDescent="0.25">
      <c r="B302" t="s">
        <v>428</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E302">
        <f t="shared" si="4"/>
        <v>0</v>
      </c>
    </row>
    <row r="303" spans="1:31" x14ac:dyDescent="0.25">
      <c r="B303" t="s">
        <v>429</v>
      </c>
      <c r="C303">
        <v>304.76100000000002</v>
      </c>
      <c r="D303">
        <v>0</v>
      </c>
      <c r="E303">
        <v>12.0975</v>
      </c>
      <c r="F303">
        <v>0</v>
      </c>
      <c r="G303">
        <v>6.4480199999999996</v>
      </c>
      <c r="H303">
        <v>0</v>
      </c>
      <c r="I303">
        <v>20.791599999999999</v>
      </c>
      <c r="J303">
        <v>26.111499999999999</v>
      </c>
      <c r="K303">
        <v>36.226700000000001</v>
      </c>
      <c r="L303">
        <v>0</v>
      </c>
      <c r="M303">
        <v>170.982</v>
      </c>
      <c r="N303">
        <v>258.39999999999998</v>
      </c>
      <c r="O303">
        <v>0</v>
      </c>
      <c r="P303">
        <v>6.8273100000000003E-2</v>
      </c>
      <c r="Q303">
        <v>84.015600000000006</v>
      </c>
      <c r="R303">
        <v>0</v>
      </c>
      <c r="S303">
        <v>0</v>
      </c>
      <c r="T303">
        <v>0</v>
      </c>
      <c r="U303">
        <v>0</v>
      </c>
      <c r="V303">
        <v>0</v>
      </c>
      <c r="W303">
        <v>0</v>
      </c>
      <c r="X303">
        <v>60.861400000000003</v>
      </c>
      <c r="Y303">
        <v>0</v>
      </c>
      <c r="Z303">
        <v>26.5307</v>
      </c>
      <c r="AE303">
        <f t="shared" si="4"/>
        <v>1007.2942931</v>
      </c>
    </row>
    <row r="304" spans="1:31" x14ac:dyDescent="0.25">
      <c r="B304" t="s">
        <v>430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E304">
        <f t="shared" si="4"/>
        <v>0</v>
      </c>
    </row>
    <row r="305" spans="1:31" x14ac:dyDescent="0.25">
      <c r="B305" t="s">
        <v>431</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E305">
        <f t="shared" si="4"/>
        <v>0</v>
      </c>
    </row>
    <row r="306" spans="1:31" x14ac:dyDescent="0.25">
      <c r="A306" t="s">
        <v>432</v>
      </c>
      <c r="B306" t="s">
        <v>433</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E306">
        <f t="shared" si="4"/>
        <v>0</v>
      </c>
    </row>
    <row r="307" spans="1:31" x14ac:dyDescent="0.25">
      <c r="B307" t="s">
        <v>434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E307">
        <f t="shared" si="4"/>
        <v>0</v>
      </c>
    </row>
    <row r="308" spans="1:31" x14ac:dyDescent="0.25">
      <c r="B308" t="s">
        <v>435</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E308">
        <f t="shared" si="4"/>
        <v>0</v>
      </c>
    </row>
    <row r="309" spans="1:31" x14ac:dyDescent="0.25">
      <c r="A309" t="s">
        <v>436</v>
      </c>
      <c r="B309" t="s">
        <v>437</v>
      </c>
      <c r="C309">
        <v>21.8765</v>
      </c>
      <c r="D309">
        <v>0</v>
      </c>
      <c r="E309">
        <v>0</v>
      </c>
      <c r="F309">
        <v>0</v>
      </c>
      <c r="G309">
        <v>0</v>
      </c>
      <c r="H309">
        <v>0</v>
      </c>
      <c r="I309">
        <v>0</v>
      </c>
      <c r="J309">
        <v>1.62866</v>
      </c>
      <c r="K309">
        <v>1.4436500000000001</v>
      </c>
      <c r="L309">
        <v>0</v>
      </c>
      <c r="M309">
        <v>9.1797000000000004</v>
      </c>
      <c r="N309">
        <v>0</v>
      </c>
      <c r="O309">
        <v>0</v>
      </c>
      <c r="P309">
        <v>0</v>
      </c>
      <c r="Q309">
        <v>0</v>
      </c>
      <c r="R309">
        <v>0</v>
      </c>
      <c r="S309">
        <v>0</v>
      </c>
      <c r="T309">
        <v>0</v>
      </c>
      <c r="U309">
        <v>0</v>
      </c>
      <c r="V309">
        <v>0</v>
      </c>
      <c r="W309">
        <v>0</v>
      </c>
      <c r="X309">
        <v>0</v>
      </c>
      <c r="Y309">
        <v>17.915199999999999</v>
      </c>
      <c r="Z309">
        <v>0</v>
      </c>
      <c r="AE309">
        <f t="shared" si="4"/>
        <v>52.043710000000004</v>
      </c>
    </row>
    <row r="310" spans="1:31" x14ac:dyDescent="0.25">
      <c r="A310" t="s">
        <v>438</v>
      </c>
      <c r="B310" t="s">
        <v>439</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E310">
        <f t="shared" si="4"/>
        <v>0</v>
      </c>
    </row>
    <row r="311" spans="1:31" x14ac:dyDescent="0.25">
      <c r="B311" t="s">
        <v>440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E311">
        <f t="shared" si="4"/>
        <v>0</v>
      </c>
    </row>
    <row r="312" spans="1:31" x14ac:dyDescent="0.25">
      <c r="A312" t="s">
        <v>441</v>
      </c>
      <c r="B312" t="s">
        <v>442</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E312">
        <f t="shared" si="4"/>
        <v>0</v>
      </c>
    </row>
    <row r="313" spans="1:31" x14ac:dyDescent="0.25">
      <c r="A313" t="s">
        <v>443</v>
      </c>
      <c r="B313" t="s">
        <v>444</v>
      </c>
      <c r="C313">
        <v>0</v>
      </c>
      <c r="D313">
        <v>0</v>
      </c>
      <c r="E313">
        <v>1.5446500000000001</v>
      </c>
      <c r="F313">
        <v>0</v>
      </c>
      <c r="G313">
        <v>0</v>
      </c>
      <c r="H313">
        <v>0</v>
      </c>
      <c r="I313">
        <v>0</v>
      </c>
      <c r="J313">
        <v>66.420100000000005</v>
      </c>
      <c r="K313">
        <v>0.11584899999999999</v>
      </c>
      <c r="L313">
        <v>0</v>
      </c>
      <c r="M313">
        <v>0</v>
      </c>
      <c r="N313">
        <v>15.5</v>
      </c>
      <c r="O313">
        <v>1.5446500000000001</v>
      </c>
      <c r="P313">
        <v>7.8777299999999997</v>
      </c>
      <c r="Q313">
        <v>0</v>
      </c>
      <c r="R313">
        <v>0</v>
      </c>
      <c r="S313">
        <v>0</v>
      </c>
      <c r="T313">
        <v>0</v>
      </c>
      <c r="U313">
        <v>0</v>
      </c>
      <c r="V313">
        <v>0</v>
      </c>
      <c r="W313">
        <v>0</v>
      </c>
      <c r="X313">
        <v>0</v>
      </c>
      <c r="Y313">
        <v>0</v>
      </c>
      <c r="Z313">
        <v>0</v>
      </c>
      <c r="AE313">
        <f t="shared" si="4"/>
        <v>93.002979000000011</v>
      </c>
    </row>
    <row r="314" spans="1:31" x14ac:dyDescent="0.25">
      <c r="A314" t="s">
        <v>445</v>
      </c>
      <c r="B314" t="s">
        <v>446</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E314">
        <f t="shared" si="4"/>
        <v>0</v>
      </c>
    </row>
    <row r="315" spans="1:31" x14ac:dyDescent="0.25">
      <c r="A315" t="s">
        <v>447</v>
      </c>
      <c r="B315" t="s">
        <v>448</v>
      </c>
      <c r="C315">
        <v>0</v>
      </c>
      <c r="D315">
        <v>0</v>
      </c>
      <c r="E315">
        <v>0</v>
      </c>
      <c r="F315">
        <v>0</v>
      </c>
      <c r="G315">
        <v>0</v>
      </c>
      <c r="H315">
        <v>0</v>
      </c>
      <c r="I315">
        <v>0</v>
      </c>
      <c r="J315">
        <v>94.823099999999997</v>
      </c>
      <c r="K315">
        <v>2.5996700000000001</v>
      </c>
      <c r="L315">
        <v>0</v>
      </c>
      <c r="M315">
        <v>0</v>
      </c>
      <c r="N315">
        <v>24.8</v>
      </c>
      <c r="O315">
        <v>0</v>
      </c>
      <c r="P315">
        <v>0</v>
      </c>
      <c r="Q315">
        <v>0</v>
      </c>
      <c r="R315">
        <v>0</v>
      </c>
      <c r="S315">
        <v>0</v>
      </c>
      <c r="T315">
        <v>0</v>
      </c>
      <c r="U315">
        <v>0</v>
      </c>
      <c r="V315">
        <v>0</v>
      </c>
      <c r="W315">
        <v>0</v>
      </c>
      <c r="X315">
        <v>0</v>
      </c>
      <c r="Y315">
        <v>0</v>
      </c>
      <c r="Z315">
        <v>0</v>
      </c>
      <c r="AE315">
        <f t="shared" si="4"/>
        <v>122.22277</v>
      </c>
    </row>
    <row r="316" spans="1:31" x14ac:dyDescent="0.25">
      <c r="A316" t="s">
        <v>449</v>
      </c>
      <c r="B316" t="s">
        <v>450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E316">
        <f t="shared" si="4"/>
        <v>0</v>
      </c>
    </row>
    <row r="317" spans="1:31" x14ac:dyDescent="0.25">
      <c r="B317" t="s">
        <v>451</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E317">
        <f t="shared" si="4"/>
        <v>0</v>
      </c>
    </row>
    <row r="318" spans="1:31" x14ac:dyDescent="0.25">
      <c r="B318" t="s">
        <v>452</v>
      </c>
      <c r="C318">
        <v>151.25299999999999</v>
      </c>
      <c r="D318">
        <v>0</v>
      </c>
      <c r="E318">
        <v>0</v>
      </c>
      <c r="F318">
        <v>0</v>
      </c>
      <c r="G318">
        <v>0</v>
      </c>
      <c r="H318">
        <v>0</v>
      </c>
      <c r="I318">
        <v>0</v>
      </c>
      <c r="J318">
        <v>0</v>
      </c>
      <c r="K318">
        <v>6.5981800000000002</v>
      </c>
      <c r="L318">
        <v>0</v>
      </c>
      <c r="M318">
        <v>7.4928499999999998</v>
      </c>
      <c r="N318">
        <v>32.6</v>
      </c>
      <c r="O318">
        <v>0</v>
      </c>
      <c r="P318">
        <v>0</v>
      </c>
      <c r="Q318">
        <v>0</v>
      </c>
      <c r="R318">
        <v>0</v>
      </c>
      <c r="S318">
        <v>0</v>
      </c>
      <c r="T318">
        <v>0</v>
      </c>
      <c r="U318">
        <v>0</v>
      </c>
      <c r="V318">
        <v>0</v>
      </c>
      <c r="W318">
        <v>0</v>
      </c>
      <c r="X318">
        <v>0</v>
      </c>
      <c r="Y318">
        <v>1.01799</v>
      </c>
      <c r="Z318">
        <v>0</v>
      </c>
      <c r="AE318">
        <f t="shared" si="4"/>
        <v>198.96202</v>
      </c>
    </row>
    <row r="319" spans="1:31" x14ac:dyDescent="0.25">
      <c r="A319" t="s">
        <v>453</v>
      </c>
      <c r="B319" t="s">
        <v>454</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E319">
        <f t="shared" si="4"/>
        <v>0</v>
      </c>
    </row>
    <row r="320" spans="1:31" x14ac:dyDescent="0.25">
      <c r="B320" t="s">
        <v>455</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E320">
        <f t="shared" si="4"/>
        <v>0</v>
      </c>
    </row>
    <row r="321" spans="1:31" x14ac:dyDescent="0.25">
      <c r="B321" t="s">
        <v>456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E321">
        <f t="shared" si="4"/>
        <v>0</v>
      </c>
    </row>
    <row r="322" spans="1:31" x14ac:dyDescent="0.25">
      <c r="A322" t="s">
        <v>457</v>
      </c>
      <c r="B322" t="s">
        <v>458</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E322">
        <f t="shared" si="4"/>
        <v>0</v>
      </c>
    </row>
    <row r="323" spans="1:31" x14ac:dyDescent="0.25">
      <c r="B323" t="s">
        <v>459</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E323">
        <f t="shared" ref="AE323:AE386" si="5">SUM(C323:Z323)</f>
        <v>0</v>
      </c>
    </row>
    <row r="324" spans="1:31" x14ac:dyDescent="0.25">
      <c r="B324" t="s">
        <v>460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E324">
        <f t="shared" si="5"/>
        <v>0</v>
      </c>
    </row>
    <row r="325" spans="1:31" x14ac:dyDescent="0.25">
      <c r="B325" t="s">
        <v>461</v>
      </c>
      <c r="C325">
        <v>224.35599999999999</v>
      </c>
      <c r="D325">
        <v>0</v>
      </c>
      <c r="E325">
        <v>86.719499999999996</v>
      </c>
      <c r="F325">
        <v>0</v>
      </c>
      <c r="G325">
        <v>6.44611</v>
      </c>
      <c r="H325">
        <v>0</v>
      </c>
      <c r="I325">
        <v>0</v>
      </c>
      <c r="J325">
        <v>63.490099999999998</v>
      </c>
      <c r="K325">
        <v>21.697399999999998</v>
      </c>
      <c r="L325">
        <v>0</v>
      </c>
      <c r="M325">
        <v>5.2604600000000001</v>
      </c>
      <c r="N325">
        <v>194.4</v>
      </c>
      <c r="O325">
        <v>37.969099999999997</v>
      </c>
      <c r="P325">
        <v>33.3857</v>
      </c>
      <c r="Q325">
        <v>0</v>
      </c>
      <c r="R325">
        <v>0</v>
      </c>
      <c r="S325">
        <v>21.985499999999998</v>
      </c>
      <c r="T325">
        <v>0.31250299999999998</v>
      </c>
      <c r="U325">
        <v>0</v>
      </c>
      <c r="V325">
        <v>0</v>
      </c>
      <c r="W325">
        <v>0</v>
      </c>
      <c r="X325">
        <v>0</v>
      </c>
      <c r="Y325">
        <v>0</v>
      </c>
      <c r="Z325">
        <v>34.114899999999999</v>
      </c>
      <c r="AE325">
        <f t="shared" si="5"/>
        <v>730.13727300000005</v>
      </c>
    </row>
    <row r="326" spans="1:31" x14ac:dyDescent="0.25">
      <c r="A326" t="s">
        <v>462</v>
      </c>
      <c r="B326" t="s">
        <v>463</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E326">
        <f t="shared" si="5"/>
        <v>0</v>
      </c>
    </row>
    <row r="327" spans="1:31" x14ac:dyDescent="0.25">
      <c r="B327" t="s">
        <v>464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E327">
        <f t="shared" si="5"/>
        <v>0</v>
      </c>
    </row>
    <row r="328" spans="1:31" x14ac:dyDescent="0.25">
      <c r="A328" t="s">
        <v>465</v>
      </c>
      <c r="B328" t="s">
        <v>466</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E328">
        <f t="shared" si="5"/>
        <v>0</v>
      </c>
    </row>
    <row r="329" spans="1:31" x14ac:dyDescent="0.25">
      <c r="A329" t="s">
        <v>467</v>
      </c>
      <c r="B329" t="s">
        <v>468</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E329">
        <f t="shared" si="5"/>
        <v>0</v>
      </c>
    </row>
    <row r="330" spans="1:31" x14ac:dyDescent="0.25">
      <c r="B330" t="s">
        <v>469</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E330">
        <f t="shared" si="5"/>
        <v>0</v>
      </c>
    </row>
    <row r="331" spans="1:31" x14ac:dyDescent="0.25">
      <c r="B331" t="s">
        <v>470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E331">
        <f t="shared" si="5"/>
        <v>0</v>
      </c>
    </row>
    <row r="332" spans="1:31" x14ac:dyDescent="0.25">
      <c r="B332" t="s">
        <v>471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E332">
        <f t="shared" si="5"/>
        <v>0</v>
      </c>
    </row>
    <row r="333" spans="1:31" x14ac:dyDescent="0.25">
      <c r="A333" t="s">
        <v>472</v>
      </c>
      <c r="B333" t="s">
        <v>11</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E333">
        <f t="shared" si="5"/>
        <v>0</v>
      </c>
    </row>
    <row r="334" spans="1:31" x14ac:dyDescent="0.25">
      <c r="B334" t="s">
        <v>473</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E334">
        <f t="shared" si="5"/>
        <v>0</v>
      </c>
    </row>
    <row r="335" spans="1:31" x14ac:dyDescent="0.25">
      <c r="B335" t="s">
        <v>276</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E335">
        <f t="shared" si="5"/>
        <v>0</v>
      </c>
    </row>
    <row r="336" spans="1:31" x14ac:dyDescent="0.25">
      <c r="A336" t="s">
        <v>474</v>
      </c>
      <c r="B336" t="s">
        <v>475</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E336">
        <f t="shared" si="5"/>
        <v>0</v>
      </c>
    </row>
    <row r="337" spans="1:31" x14ac:dyDescent="0.25">
      <c r="B337" t="s">
        <v>476</v>
      </c>
      <c r="C337">
        <v>0</v>
      </c>
      <c r="D337">
        <v>0</v>
      </c>
      <c r="E337">
        <v>0</v>
      </c>
      <c r="F337">
        <v>0</v>
      </c>
      <c r="G337">
        <v>0</v>
      </c>
      <c r="H337">
        <v>0</v>
      </c>
      <c r="I337">
        <v>0</v>
      </c>
      <c r="J337">
        <v>0</v>
      </c>
      <c r="K337">
        <v>7.5157800000000003</v>
      </c>
      <c r="L337">
        <v>0</v>
      </c>
      <c r="M337">
        <v>244.91900000000001</v>
      </c>
      <c r="N337">
        <v>0</v>
      </c>
      <c r="O337">
        <v>0</v>
      </c>
      <c r="P337">
        <v>2.18323</v>
      </c>
      <c r="Q337">
        <v>0</v>
      </c>
      <c r="R337">
        <v>0</v>
      </c>
      <c r="S337">
        <v>0</v>
      </c>
      <c r="T337">
        <v>0</v>
      </c>
      <c r="U337">
        <v>0</v>
      </c>
      <c r="V337">
        <v>0</v>
      </c>
      <c r="W337">
        <v>0</v>
      </c>
      <c r="X337">
        <v>0</v>
      </c>
      <c r="Y337">
        <v>0</v>
      </c>
      <c r="Z337">
        <v>0</v>
      </c>
      <c r="AE337">
        <f t="shared" si="5"/>
        <v>254.61801000000003</v>
      </c>
    </row>
    <row r="338" spans="1:31" x14ac:dyDescent="0.25">
      <c r="B338" t="s">
        <v>477</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E338">
        <f t="shared" si="5"/>
        <v>0</v>
      </c>
    </row>
    <row r="339" spans="1:31" x14ac:dyDescent="0.25">
      <c r="B339" t="s">
        <v>478</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E339">
        <f t="shared" si="5"/>
        <v>0</v>
      </c>
    </row>
    <row r="340" spans="1:31" x14ac:dyDescent="0.25">
      <c r="B340" t="s">
        <v>479</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E340">
        <f t="shared" si="5"/>
        <v>0</v>
      </c>
    </row>
    <row r="341" spans="1:31" x14ac:dyDescent="0.25">
      <c r="B341" t="s">
        <v>480</v>
      </c>
      <c r="C341">
        <v>0</v>
      </c>
      <c r="D341">
        <v>0</v>
      </c>
      <c r="E341">
        <v>20.843399999999999</v>
      </c>
      <c r="F341">
        <v>0</v>
      </c>
      <c r="G341">
        <v>0</v>
      </c>
      <c r="H341">
        <v>0</v>
      </c>
      <c r="I341">
        <v>0</v>
      </c>
      <c r="J341">
        <v>43.426499999999997</v>
      </c>
      <c r="K341">
        <v>1.5947499999999999</v>
      </c>
      <c r="L341">
        <v>0</v>
      </c>
      <c r="M341">
        <v>0</v>
      </c>
      <c r="N341">
        <v>23.928000000000001</v>
      </c>
      <c r="O341">
        <v>10.884499999999999</v>
      </c>
      <c r="P341">
        <v>6.6169399999999996</v>
      </c>
      <c r="Q341">
        <v>0</v>
      </c>
      <c r="R341">
        <v>0</v>
      </c>
      <c r="S341">
        <v>0</v>
      </c>
      <c r="T341">
        <v>0</v>
      </c>
      <c r="U341">
        <v>0</v>
      </c>
      <c r="V341">
        <v>0</v>
      </c>
      <c r="W341">
        <v>0</v>
      </c>
      <c r="X341">
        <v>0</v>
      </c>
      <c r="Y341">
        <v>0</v>
      </c>
      <c r="Z341">
        <v>0</v>
      </c>
      <c r="AE341">
        <f t="shared" si="5"/>
        <v>107.29409</v>
      </c>
    </row>
    <row r="342" spans="1:31" x14ac:dyDescent="0.25">
      <c r="B342" t="s">
        <v>481</v>
      </c>
      <c r="C342">
        <v>0</v>
      </c>
      <c r="D342">
        <v>0</v>
      </c>
      <c r="E342">
        <v>0</v>
      </c>
      <c r="F342">
        <v>0</v>
      </c>
      <c r="G342">
        <v>0</v>
      </c>
      <c r="H342">
        <v>0.268231</v>
      </c>
      <c r="I342">
        <v>0</v>
      </c>
      <c r="J342">
        <v>4.4042300000000001</v>
      </c>
      <c r="K342">
        <v>8.4132999999999996</v>
      </c>
      <c r="L342">
        <v>0</v>
      </c>
      <c r="M342">
        <v>188.75399999999999</v>
      </c>
      <c r="N342">
        <v>46.235999999999997</v>
      </c>
      <c r="O342">
        <v>0</v>
      </c>
      <c r="P342">
        <v>0</v>
      </c>
      <c r="Q342">
        <v>0</v>
      </c>
      <c r="R342">
        <v>0</v>
      </c>
      <c r="S342">
        <v>0</v>
      </c>
      <c r="T342">
        <v>0</v>
      </c>
      <c r="U342">
        <v>0</v>
      </c>
      <c r="V342">
        <v>0</v>
      </c>
      <c r="W342">
        <v>0</v>
      </c>
      <c r="X342">
        <v>0</v>
      </c>
      <c r="Y342">
        <v>0</v>
      </c>
      <c r="Z342">
        <v>0</v>
      </c>
      <c r="AE342">
        <f t="shared" si="5"/>
        <v>248.07576099999997</v>
      </c>
    </row>
    <row r="343" spans="1:31" x14ac:dyDescent="0.25">
      <c r="B343" t="s">
        <v>482</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E343">
        <f t="shared" si="5"/>
        <v>0</v>
      </c>
    </row>
    <row r="344" spans="1:31" x14ac:dyDescent="0.25">
      <c r="B344" t="s">
        <v>483</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E344">
        <f t="shared" si="5"/>
        <v>0</v>
      </c>
    </row>
    <row r="345" spans="1:31" x14ac:dyDescent="0.25">
      <c r="B345" t="s">
        <v>484</v>
      </c>
      <c r="C345">
        <v>47.11</v>
      </c>
      <c r="D345">
        <v>0</v>
      </c>
      <c r="E345">
        <v>0</v>
      </c>
      <c r="F345">
        <v>0</v>
      </c>
      <c r="G345">
        <v>4.3207300000000002</v>
      </c>
      <c r="H345">
        <v>0</v>
      </c>
      <c r="I345">
        <v>4.7942299999999998</v>
      </c>
      <c r="J345">
        <v>0</v>
      </c>
      <c r="K345">
        <v>4.6132299999999997</v>
      </c>
      <c r="L345">
        <v>0</v>
      </c>
      <c r="M345">
        <v>0</v>
      </c>
      <c r="N345">
        <v>0</v>
      </c>
      <c r="O345">
        <v>0</v>
      </c>
      <c r="P345">
        <v>0</v>
      </c>
      <c r="Q345">
        <v>0</v>
      </c>
      <c r="R345">
        <v>0</v>
      </c>
      <c r="S345">
        <v>131.47200000000001</v>
      </c>
      <c r="T345">
        <v>0</v>
      </c>
      <c r="U345">
        <v>35.533000000000001</v>
      </c>
      <c r="V345">
        <v>0</v>
      </c>
      <c r="W345">
        <v>0</v>
      </c>
      <c r="X345">
        <v>0</v>
      </c>
      <c r="Y345">
        <v>0</v>
      </c>
      <c r="Z345">
        <v>0.15886600000000001</v>
      </c>
      <c r="AE345">
        <f t="shared" si="5"/>
        <v>228.00205599999998</v>
      </c>
    </row>
    <row r="346" spans="1:31" x14ac:dyDescent="0.25">
      <c r="B346" t="s">
        <v>485</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E346">
        <f t="shared" si="5"/>
        <v>0</v>
      </c>
    </row>
    <row r="347" spans="1:31" x14ac:dyDescent="0.25">
      <c r="B347" t="s">
        <v>486</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E347">
        <f t="shared" si="5"/>
        <v>0</v>
      </c>
    </row>
    <row r="348" spans="1:31" x14ac:dyDescent="0.25">
      <c r="A348" t="s">
        <v>487</v>
      </c>
      <c r="B348" t="s">
        <v>488</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E348">
        <f t="shared" si="5"/>
        <v>0</v>
      </c>
    </row>
    <row r="349" spans="1:31" x14ac:dyDescent="0.25">
      <c r="B349" t="s">
        <v>489</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E349">
        <f t="shared" si="5"/>
        <v>0</v>
      </c>
    </row>
    <row r="350" spans="1:31" x14ac:dyDescent="0.25">
      <c r="B350" t="s">
        <v>490</v>
      </c>
      <c r="C350">
        <v>0.60340899999999997</v>
      </c>
      <c r="D350">
        <v>0</v>
      </c>
      <c r="E350">
        <v>1.14262</v>
      </c>
      <c r="F350">
        <v>0</v>
      </c>
      <c r="G350">
        <v>0.53406799999999999</v>
      </c>
      <c r="H350">
        <v>0</v>
      </c>
      <c r="I350">
        <v>0</v>
      </c>
      <c r="J350">
        <v>1.2854399999999999</v>
      </c>
      <c r="K350">
        <v>2.8563499999999999</v>
      </c>
      <c r="L350">
        <v>0</v>
      </c>
      <c r="M350">
        <v>73.555899999999994</v>
      </c>
      <c r="N350">
        <v>12.5</v>
      </c>
      <c r="O350">
        <v>0</v>
      </c>
      <c r="P350">
        <v>0.14282700000000001</v>
      </c>
      <c r="Q350">
        <v>0</v>
      </c>
      <c r="R350">
        <v>0</v>
      </c>
      <c r="S350">
        <v>0</v>
      </c>
      <c r="T350">
        <v>0</v>
      </c>
      <c r="U350">
        <v>0</v>
      </c>
      <c r="V350">
        <v>0</v>
      </c>
      <c r="W350">
        <v>0</v>
      </c>
      <c r="X350">
        <v>0</v>
      </c>
      <c r="Y350">
        <v>0</v>
      </c>
      <c r="Z350">
        <v>0</v>
      </c>
      <c r="AE350">
        <f t="shared" si="5"/>
        <v>92.620613999999989</v>
      </c>
    </row>
    <row r="351" spans="1:31" x14ac:dyDescent="0.25">
      <c r="A351" t="s">
        <v>491</v>
      </c>
      <c r="B351" t="s">
        <v>492</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E351">
        <f t="shared" si="5"/>
        <v>0</v>
      </c>
    </row>
    <row r="352" spans="1:31" x14ac:dyDescent="0.25">
      <c r="B352" t="s">
        <v>493</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E352">
        <f t="shared" si="5"/>
        <v>0</v>
      </c>
    </row>
    <row r="353" spans="1:31" x14ac:dyDescent="0.25">
      <c r="B353" t="s">
        <v>494</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E353">
        <f t="shared" si="5"/>
        <v>0</v>
      </c>
    </row>
    <row r="354" spans="1:31" x14ac:dyDescent="0.25">
      <c r="B354" t="s">
        <v>495</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E354">
        <f t="shared" si="5"/>
        <v>0</v>
      </c>
    </row>
    <row r="355" spans="1:31" x14ac:dyDescent="0.25">
      <c r="B355" t="s">
        <v>496</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E355">
        <f t="shared" si="5"/>
        <v>0</v>
      </c>
    </row>
    <row r="356" spans="1:31" x14ac:dyDescent="0.25">
      <c r="A356" t="s">
        <v>497</v>
      </c>
      <c r="B356" t="s">
        <v>498</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E356">
        <f t="shared" si="5"/>
        <v>0</v>
      </c>
    </row>
    <row r="357" spans="1:31" x14ac:dyDescent="0.25">
      <c r="B357" t="s">
        <v>499</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E357">
        <f t="shared" si="5"/>
        <v>0</v>
      </c>
    </row>
    <row r="358" spans="1:31" x14ac:dyDescent="0.25">
      <c r="B358" t="s">
        <v>500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E358">
        <f t="shared" si="5"/>
        <v>0</v>
      </c>
    </row>
    <row r="359" spans="1:31" x14ac:dyDescent="0.25">
      <c r="A359" t="s">
        <v>501</v>
      </c>
      <c r="B359" t="s">
        <v>502</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E359">
        <f t="shared" si="5"/>
        <v>0</v>
      </c>
    </row>
    <row r="360" spans="1:31" x14ac:dyDescent="0.25">
      <c r="B360" t="s">
        <v>503</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E360">
        <f t="shared" si="5"/>
        <v>0</v>
      </c>
    </row>
    <row r="361" spans="1:31" x14ac:dyDescent="0.25">
      <c r="B361" t="s">
        <v>504</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E361">
        <f t="shared" si="5"/>
        <v>0</v>
      </c>
    </row>
    <row r="362" spans="1:31" x14ac:dyDescent="0.25">
      <c r="B362" t="s">
        <v>505</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E362">
        <f t="shared" si="5"/>
        <v>0</v>
      </c>
    </row>
    <row r="363" spans="1:31" x14ac:dyDescent="0.25">
      <c r="B363" t="s">
        <v>506</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E363">
        <f t="shared" si="5"/>
        <v>0</v>
      </c>
    </row>
    <row r="364" spans="1:31" x14ac:dyDescent="0.25">
      <c r="B364" t="s">
        <v>507</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E364">
        <f t="shared" si="5"/>
        <v>0</v>
      </c>
    </row>
    <row r="365" spans="1:31" x14ac:dyDescent="0.25">
      <c r="B365" t="s">
        <v>508</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E365">
        <f t="shared" si="5"/>
        <v>0</v>
      </c>
    </row>
    <row r="366" spans="1:31" x14ac:dyDescent="0.25">
      <c r="B366" t="s">
        <v>509</v>
      </c>
      <c r="C366">
        <v>0</v>
      </c>
      <c r="D366">
        <v>2.7337400000000001</v>
      </c>
      <c r="E366">
        <v>39.9221</v>
      </c>
      <c r="F366">
        <v>0</v>
      </c>
      <c r="G366">
        <v>0</v>
      </c>
      <c r="H366">
        <v>0</v>
      </c>
      <c r="I366">
        <v>0</v>
      </c>
      <c r="J366">
        <v>10.7897</v>
      </c>
      <c r="K366">
        <v>2.88375</v>
      </c>
      <c r="L366">
        <v>0</v>
      </c>
      <c r="M366">
        <v>0</v>
      </c>
      <c r="N366">
        <v>0</v>
      </c>
      <c r="O366">
        <v>22.4358</v>
      </c>
      <c r="P366">
        <v>0</v>
      </c>
      <c r="Q366">
        <v>0</v>
      </c>
      <c r="R366">
        <v>0</v>
      </c>
      <c r="S366">
        <v>0</v>
      </c>
      <c r="T366">
        <v>0</v>
      </c>
      <c r="U366">
        <v>0</v>
      </c>
      <c r="V366">
        <v>0</v>
      </c>
      <c r="W366">
        <v>0</v>
      </c>
      <c r="X366">
        <v>0</v>
      </c>
      <c r="Y366">
        <v>0</v>
      </c>
      <c r="Z366">
        <v>1.88392</v>
      </c>
      <c r="AE366">
        <f t="shared" si="5"/>
        <v>80.64900999999999</v>
      </c>
    </row>
    <row r="367" spans="1:31" x14ac:dyDescent="0.25">
      <c r="B367" t="s">
        <v>510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E367">
        <f t="shared" si="5"/>
        <v>0</v>
      </c>
    </row>
    <row r="368" spans="1:31" x14ac:dyDescent="0.25">
      <c r="B368" t="s">
        <v>511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E368">
        <f t="shared" si="5"/>
        <v>0</v>
      </c>
    </row>
    <row r="369" spans="1:31" x14ac:dyDescent="0.25">
      <c r="B369" t="s">
        <v>512</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E369">
        <f t="shared" si="5"/>
        <v>0</v>
      </c>
    </row>
    <row r="370" spans="1:31" x14ac:dyDescent="0.25">
      <c r="B370" t="s">
        <v>513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E370">
        <f t="shared" si="5"/>
        <v>0</v>
      </c>
    </row>
    <row r="371" spans="1:31" x14ac:dyDescent="0.25">
      <c r="B371" t="s">
        <v>514</v>
      </c>
      <c r="C371">
        <v>0.18834999999999999</v>
      </c>
      <c r="D371">
        <v>0</v>
      </c>
      <c r="E371">
        <v>0</v>
      </c>
      <c r="F371">
        <v>0</v>
      </c>
      <c r="G371">
        <v>8.0527500000000002E-2</v>
      </c>
      <c r="H371">
        <v>0</v>
      </c>
      <c r="I371">
        <v>0.42093900000000001</v>
      </c>
      <c r="J371">
        <v>1.0048600000000001</v>
      </c>
      <c r="K371">
        <v>0.40669</v>
      </c>
      <c r="L371">
        <v>0</v>
      </c>
      <c r="M371">
        <v>8.5123099999999994</v>
      </c>
      <c r="N371">
        <v>0</v>
      </c>
      <c r="O371">
        <v>0</v>
      </c>
      <c r="P371">
        <v>0</v>
      </c>
      <c r="Q371">
        <v>0</v>
      </c>
      <c r="R371">
        <v>0</v>
      </c>
      <c r="S371">
        <v>0</v>
      </c>
      <c r="T371">
        <v>0</v>
      </c>
      <c r="U371">
        <v>0</v>
      </c>
      <c r="V371">
        <v>0</v>
      </c>
      <c r="W371">
        <v>0</v>
      </c>
      <c r="X371">
        <v>0</v>
      </c>
      <c r="Y371">
        <v>0</v>
      </c>
      <c r="Z371">
        <v>0.57701499999999994</v>
      </c>
      <c r="AE371">
        <f t="shared" si="5"/>
        <v>11.1906915</v>
      </c>
    </row>
    <row r="372" spans="1:31" x14ac:dyDescent="0.25">
      <c r="B372" t="s">
        <v>515</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E372">
        <f t="shared" si="5"/>
        <v>0</v>
      </c>
    </row>
    <row r="373" spans="1:31" x14ac:dyDescent="0.25">
      <c r="B373" t="s">
        <v>516</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E373">
        <f t="shared" si="5"/>
        <v>0</v>
      </c>
    </row>
    <row r="374" spans="1:31" x14ac:dyDescent="0.25">
      <c r="B374" s="80" t="s">
        <v>517</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E374">
        <f t="shared" si="5"/>
        <v>0</v>
      </c>
    </row>
    <row r="375" spans="1:31" x14ac:dyDescent="0.25">
      <c r="B375" t="s">
        <v>518</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E375">
        <f t="shared" si="5"/>
        <v>0</v>
      </c>
    </row>
    <row r="376" spans="1:31" x14ac:dyDescent="0.25">
      <c r="B376" t="s">
        <v>519</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E376">
        <f t="shared" si="5"/>
        <v>0</v>
      </c>
    </row>
    <row r="377" spans="1:31" x14ac:dyDescent="0.25">
      <c r="B377" t="s">
        <v>520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E377">
        <f t="shared" si="5"/>
        <v>0</v>
      </c>
    </row>
    <row r="378" spans="1:31" x14ac:dyDescent="0.25">
      <c r="B378" t="s">
        <v>521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E378">
        <f t="shared" si="5"/>
        <v>0</v>
      </c>
    </row>
    <row r="379" spans="1:31" x14ac:dyDescent="0.25">
      <c r="A379" t="s">
        <v>522</v>
      </c>
      <c r="B379" t="s">
        <v>523</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E379">
        <f t="shared" si="5"/>
        <v>0</v>
      </c>
    </row>
    <row r="380" spans="1:31" x14ac:dyDescent="0.25">
      <c r="B380" t="s">
        <v>524</v>
      </c>
      <c r="C380">
        <v>0</v>
      </c>
      <c r="D380">
        <v>0</v>
      </c>
      <c r="E380">
        <v>6.7543499999999996</v>
      </c>
      <c r="F380">
        <v>0</v>
      </c>
      <c r="G380">
        <v>0</v>
      </c>
      <c r="H380">
        <v>0</v>
      </c>
      <c r="I380">
        <v>0</v>
      </c>
      <c r="J380">
        <v>6.9651800000000001</v>
      </c>
      <c r="K380">
        <v>0</v>
      </c>
      <c r="L380">
        <v>0</v>
      </c>
      <c r="M380">
        <v>0</v>
      </c>
      <c r="N380">
        <v>6.4580000000000002</v>
      </c>
      <c r="O380">
        <v>0</v>
      </c>
      <c r="P380">
        <v>7.3875500000000001</v>
      </c>
      <c r="Q380">
        <v>0</v>
      </c>
      <c r="R380">
        <v>0</v>
      </c>
      <c r="S380">
        <v>0</v>
      </c>
      <c r="T380">
        <v>0</v>
      </c>
      <c r="U380">
        <v>0</v>
      </c>
      <c r="V380">
        <v>0</v>
      </c>
      <c r="W380">
        <v>0</v>
      </c>
      <c r="X380">
        <v>0</v>
      </c>
      <c r="Y380">
        <v>0</v>
      </c>
      <c r="Z380">
        <v>0</v>
      </c>
      <c r="AE380">
        <f t="shared" si="5"/>
        <v>27.565079999999998</v>
      </c>
    </row>
    <row r="381" spans="1:31" x14ac:dyDescent="0.25">
      <c r="A381" t="s">
        <v>525</v>
      </c>
      <c r="B381" t="s">
        <v>526</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E381">
        <f t="shared" si="5"/>
        <v>0</v>
      </c>
    </row>
    <row r="382" spans="1:31" x14ac:dyDescent="0.25">
      <c r="B382" t="s">
        <v>527</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E382">
        <f t="shared" si="5"/>
        <v>0</v>
      </c>
    </row>
    <row r="383" spans="1:31" x14ac:dyDescent="0.25">
      <c r="B383" t="s">
        <v>528</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E383">
        <f t="shared" si="5"/>
        <v>0</v>
      </c>
    </row>
    <row r="384" spans="1:31" x14ac:dyDescent="0.25">
      <c r="B384" t="s">
        <v>529</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E384">
        <f t="shared" si="5"/>
        <v>0</v>
      </c>
    </row>
    <row r="385" spans="1:31" x14ac:dyDescent="0.25">
      <c r="A385" t="s">
        <v>530</v>
      </c>
      <c r="B385" t="s">
        <v>531</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E385">
        <f t="shared" si="5"/>
        <v>0</v>
      </c>
    </row>
    <row r="386" spans="1:31" x14ac:dyDescent="0.25">
      <c r="B386" t="s">
        <v>532</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E386">
        <f t="shared" si="5"/>
        <v>0</v>
      </c>
    </row>
    <row r="387" spans="1:31" x14ac:dyDescent="0.25">
      <c r="B387" t="s">
        <v>533</v>
      </c>
      <c r="C387">
        <v>102.166</v>
      </c>
      <c r="D387">
        <v>0</v>
      </c>
      <c r="E387">
        <v>0</v>
      </c>
      <c r="F387">
        <v>0</v>
      </c>
      <c r="G387">
        <v>1.5077700000000001</v>
      </c>
      <c r="H387">
        <v>0</v>
      </c>
      <c r="I387">
        <v>0</v>
      </c>
      <c r="J387">
        <v>0</v>
      </c>
      <c r="K387">
        <v>3.6058599999999998</v>
      </c>
      <c r="L387">
        <v>0</v>
      </c>
      <c r="M387">
        <v>2.4580199999999999</v>
      </c>
      <c r="N387">
        <v>10.641</v>
      </c>
      <c r="O387">
        <v>0</v>
      </c>
      <c r="P387">
        <v>0</v>
      </c>
      <c r="Q387">
        <v>0</v>
      </c>
      <c r="R387">
        <v>0</v>
      </c>
      <c r="S387">
        <v>0</v>
      </c>
      <c r="T387">
        <v>0</v>
      </c>
      <c r="U387">
        <v>0</v>
      </c>
      <c r="V387">
        <v>0</v>
      </c>
      <c r="W387">
        <v>0</v>
      </c>
      <c r="X387">
        <v>0</v>
      </c>
      <c r="Y387">
        <v>0</v>
      </c>
      <c r="Z387">
        <v>0</v>
      </c>
      <c r="AE387">
        <f t="shared" ref="AE387:AE409" si="6">SUM(C387:Z387)</f>
        <v>120.37865000000001</v>
      </c>
    </row>
    <row r="388" spans="1:31" x14ac:dyDescent="0.25">
      <c r="A388" t="s">
        <v>534</v>
      </c>
      <c r="B388" t="s">
        <v>535</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E388">
        <f t="shared" si="6"/>
        <v>0</v>
      </c>
    </row>
    <row r="389" spans="1:31" x14ac:dyDescent="0.25">
      <c r="B389" t="s">
        <v>536</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E389">
        <f t="shared" si="6"/>
        <v>0</v>
      </c>
    </row>
    <row r="390" spans="1:31" x14ac:dyDescent="0.25">
      <c r="B390" t="s">
        <v>537</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E390">
        <f t="shared" si="6"/>
        <v>0</v>
      </c>
    </row>
    <row r="391" spans="1:31" x14ac:dyDescent="0.25">
      <c r="B391" t="s">
        <v>538</v>
      </c>
      <c r="C391">
        <v>0</v>
      </c>
      <c r="D391">
        <v>0</v>
      </c>
      <c r="E391">
        <v>47.493899999999996</v>
      </c>
      <c r="F391">
        <v>0</v>
      </c>
      <c r="G391">
        <v>162.476</v>
      </c>
      <c r="H391">
        <v>0</v>
      </c>
      <c r="I391">
        <v>0.67145999999999995</v>
      </c>
      <c r="J391">
        <v>238.64500000000001</v>
      </c>
      <c r="K391">
        <v>12.985799999999999</v>
      </c>
      <c r="L391">
        <v>0</v>
      </c>
      <c r="M391">
        <v>0</v>
      </c>
      <c r="N391">
        <v>0</v>
      </c>
      <c r="O391">
        <v>35.928199999999997</v>
      </c>
      <c r="P391">
        <v>0</v>
      </c>
      <c r="Q391">
        <v>0</v>
      </c>
      <c r="R391">
        <v>0</v>
      </c>
      <c r="S391">
        <v>41.559100000000001</v>
      </c>
      <c r="T391">
        <v>0</v>
      </c>
      <c r="U391">
        <v>0</v>
      </c>
      <c r="V391">
        <v>0</v>
      </c>
      <c r="W391">
        <v>0</v>
      </c>
      <c r="X391">
        <v>0</v>
      </c>
      <c r="Y391">
        <v>0</v>
      </c>
      <c r="Z391">
        <v>0</v>
      </c>
      <c r="AE391">
        <f t="shared" si="6"/>
        <v>539.75945999999999</v>
      </c>
    </row>
    <row r="392" spans="1:31" x14ac:dyDescent="0.25">
      <c r="A392" t="s">
        <v>539</v>
      </c>
      <c r="B392" t="s">
        <v>540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E392">
        <f t="shared" si="6"/>
        <v>0</v>
      </c>
    </row>
    <row r="393" spans="1:31" x14ac:dyDescent="0.25">
      <c r="A393" t="s">
        <v>541</v>
      </c>
      <c r="B393" t="s">
        <v>542</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E393">
        <f t="shared" si="6"/>
        <v>0</v>
      </c>
    </row>
    <row r="394" spans="1:31" x14ac:dyDescent="0.25">
      <c r="B394" t="s">
        <v>543</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E394">
        <f t="shared" si="6"/>
        <v>0</v>
      </c>
    </row>
    <row r="395" spans="1:31" x14ac:dyDescent="0.25">
      <c r="B395" t="s">
        <v>544</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E395">
        <f t="shared" si="6"/>
        <v>0</v>
      </c>
    </row>
    <row r="396" spans="1:31" x14ac:dyDescent="0.25">
      <c r="A396" t="s">
        <v>545</v>
      </c>
      <c r="B396" t="s">
        <v>546</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E396">
        <f t="shared" si="6"/>
        <v>0</v>
      </c>
    </row>
    <row r="397" spans="1:31" x14ac:dyDescent="0.25">
      <c r="A397" t="s">
        <v>547</v>
      </c>
      <c r="B397" t="s">
        <v>548</v>
      </c>
      <c r="C397">
        <v>218.45400000000001</v>
      </c>
      <c r="D397">
        <v>0</v>
      </c>
      <c r="E397">
        <v>0</v>
      </c>
      <c r="F397">
        <v>0</v>
      </c>
      <c r="G397">
        <v>1.70794</v>
      </c>
      <c r="H397">
        <v>0</v>
      </c>
      <c r="I397">
        <v>1.02477</v>
      </c>
      <c r="J397">
        <v>19.6995</v>
      </c>
      <c r="K397">
        <v>14.309699999999999</v>
      </c>
      <c r="L397">
        <v>0</v>
      </c>
      <c r="M397">
        <v>0</v>
      </c>
      <c r="N397">
        <v>107.6</v>
      </c>
      <c r="O397">
        <v>0</v>
      </c>
      <c r="P397">
        <v>0</v>
      </c>
      <c r="Q397">
        <v>0</v>
      </c>
      <c r="R397">
        <v>0</v>
      </c>
      <c r="S397">
        <v>0</v>
      </c>
      <c r="T397">
        <v>0</v>
      </c>
      <c r="U397">
        <v>174.20699999999999</v>
      </c>
      <c r="V397">
        <v>5.3679899999999998</v>
      </c>
      <c r="W397">
        <v>0</v>
      </c>
      <c r="X397">
        <v>0</v>
      </c>
      <c r="Y397">
        <v>0</v>
      </c>
      <c r="Z397">
        <v>0</v>
      </c>
      <c r="AE397">
        <f t="shared" si="6"/>
        <v>542.37089999999989</v>
      </c>
    </row>
    <row r="398" spans="1:31" x14ac:dyDescent="0.25">
      <c r="B398" t="s">
        <v>549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E398">
        <f t="shared" si="6"/>
        <v>0</v>
      </c>
    </row>
    <row r="399" spans="1:31" x14ac:dyDescent="0.25">
      <c r="B399" t="s">
        <v>550</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E399">
        <f t="shared" si="6"/>
        <v>0</v>
      </c>
    </row>
    <row r="400" spans="1:31" x14ac:dyDescent="0.25">
      <c r="B400" t="s">
        <v>551</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E400">
        <f t="shared" si="6"/>
        <v>0</v>
      </c>
    </row>
    <row r="401" spans="1:31" x14ac:dyDescent="0.25">
      <c r="A401" t="s">
        <v>552</v>
      </c>
      <c r="B401" t="s">
        <v>553</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E401">
        <f t="shared" si="6"/>
        <v>0</v>
      </c>
    </row>
    <row r="402" spans="1:31" x14ac:dyDescent="0.25">
      <c r="A402" t="s">
        <v>554</v>
      </c>
      <c r="B402" t="s">
        <v>555</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E402">
        <f t="shared" si="6"/>
        <v>0</v>
      </c>
    </row>
    <row r="403" spans="1:31" x14ac:dyDescent="0.25">
      <c r="A403" t="s">
        <v>556</v>
      </c>
      <c r="B403" t="s">
        <v>557</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E403">
        <f t="shared" si="6"/>
        <v>0</v>
      </c>
    </row>
    <row r="404" spans="1:31" x14ac:dyDescent="0.25">
      <c r="B404" t="s">
        <v>558</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E404">
        <f t="shared" si="6"/>
        <v>0</v>
      </c>
    </row>
    <row r="405" spans="1:31" x14ac:dyDescent="0.25">
      <c r="B405" t="s">
        <v>559</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E405">
        <f t="shared" si="6"/>
        <v>0</v>
      </c>
    </row>
    <row r="406" spans="1:31" x14ac:dyDescent="0.25">
      <c r="B406" t="s">
        <v>560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E406">
        <f t="shared" si="6"/>
        <v>0</v>
      </c>
    </row>
    <row r="407" spans="1:31" x14ac:dyDescent="0.25">
      <c r="B407" t="s">
        <v>561</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E407">
        <f t="shared" si="6"/>
        <v>0</v>
      </c>
    </row>
    <row r="408" spans="1:31" x14ac:dyDescent="0.25">
      <c r="B408" t="s">
        <v>562</v>
      </c>
      <c r="C408">
        <v>0</v>
      </c>
      <c r="D408">
        <v>10.275600000000001</v>
      </c>
      <c r="E408">
        <v>94.465500000000006</v>
      </c>
      <c r="F408">
        <v>3.4111799999999998E-2</v>
      </c>
      <c r="G408">
        <v>0</v>
      </c>
      <c r="H408">
        <v>0</v>
      </c>
      <c r="I408">
        <v>6.1890099999999997</v>
      </c>
      <c r="J408">
        <v>25.276700000000002</v>
      </c>
      <c r="K408">
        <v>8.9852900000000009</v>
      </c>
      <c r="L408">
        <v>0</v>
      </c>
      <c r="M408">
        <v>0</v>
      </c>
      <c r="N408">
        <v>0</v>
      </c>
      <c r="O408">
        <v>43.313000000000002</v>
      </c>
      <c r="P408">
        <v>16.050699999999999</v>
      </c>
      <c r="Q408">
        <v>0</v>
      </c>
      <c r="R408">
        <v>0</v>
      </c>
      <c r="S408">
        <v>21.832000000000001</v>
      </c>
      <c r="T408">
        <v>0</v>
      </c>
      <c r="U408">
        <v>0</v>
      </c>
      <c r="V408">
        <v>0</v>
      </c>
      <c r="W408">
        <v>0</v>
      </c>
      <c r="X408">
        <v>0</v>
      </c>
      <c r="Y408">
        <v>0</v>
      </c>
      <c r="Z408">
        <v>0</v>
      </c>
      <c r="AE408">
        <f t="shared" si="6"/>
        <v>226.42191179999998</v>
      </c>
    </row>
    <row r="409" spans="1:31" x14ac:dyDescent="0.25">
      <c r="B409" t="s">
        <v>563</v>
      </c>
      <c r="C409">
        <v>0</v>
      </c>
      <c r="D409">
        <v>4.9913100000000004</v>
      </c>
      <c r="E409">
        <v>61.906599999999997</v>
      </c>
      <c r="F409">
        <v>4.0903299999999997E-2</v>
      </c>
      <c r="G409">
        <v>0</v>
      </c>
      <c r="H409">
        <v>0</v>
      </c>
      <c r="I409">
        <v>1.3258099999999999</v>
      </c>
      <c r="J409">
        <v>16.822600000000001</v>
      </c>
      <c r="K409">
        <v>5.8192399999999997</v>
      </c>
      <c r="L409">
        <v>0</v>
      </c>
      <c r="M409">
        <v>0</v>
      </c>
      <c r="N409">
        <v>67.768000000000001</v>
      </c>
      <c r="O409">
        <v>28.371300000000002</v>
      </c>
      <c r="P409">
        <v>11.1114</v>
      </c>
      <c r="Q409">
        <v>0</v>
      </c>
      <c r="R409">
        <v>0</v>
      </c>
      <c r="S409">
        <v>17.534400000000002</v>
      </c>
      <c r="T409">
        <v>0</v>
      </c>
      <c r="U409">
        <v>0</v>
      </c>
      <c r="V409">
        <v>0</v>
      </c>
      <c r="W409">
        <v>0</v>
      </c>
      <c r="X409">
        <v>0</v>
      </c>
      <c r="Y409">
        <v>0</v>
      </c>
      <c r="Z409">
        <v>0</v>
      </c>
      <c r="AE409">
        <f t="shared" si="6"/>
        <v>215.69156330000001</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09"/>
  <sheetViews>
    <sheetView workbookViewId="0">
      <selection activeCell="Z26" sqref="Z26:AA26"/>
    </sheetView>
  </sheetViews>
  <sheetFormatPr defaultRowHeight="15" x14ac:dyDescent="0.25"/>
  <cols>
    <col min="1" max="1" width="30" customWidth="1"/>
    <col min="2" max="2" width="30.140625" customWidth="1"/>
  </cols>
  <sheetData>
    <row r="1" spans="1:31" s="79" customFormat="1" ht="60" x14ac:dyDescent="0.2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1050</v>
      </c>
    </row>
    <row r="2" spans="1:31" x14ac:dyDescent="0.25">
      <c r="A2" t="s">
        <v>12</v>
      </c>
      <c r="B2" t="s">
        <v>13</v>
      </c>
      <c r="AE2" s="89">
        <f>SUM(C2:Z2)</f>
        <v>0</v>
      </c>
    </row>
    <row r="3" spans="1:31" x14ac:dyDescent="0.25">
      <c r="B3" t="s">
        <v>14</v>
      </c>
      <c r="AE3">
        <f t="shared" ref="AE3:AE66" si="0">SUM(C3:Z3)</f>
        <v>0</v>
      </c>
    </row>
    <row r="4" spans="1:31" x14ac:dyDescent="0.25">
      <c r="B4" t="s">
        <v>15</v>
      </c>
      <c r="AE4" s="89">
        <f t="shared" si="0"/>
        <v>0</v>
      </c>
    </row>
    <row r="5" spans="1:31" x14ac:dyDescent="0.25">
      <c r="B5" t="s">
        <v>16</v>
      </c>
      <c r="AE5">
        <f t="shared" si="0"/>
        <v>0</v>
      </c>
    </row>
    <row r="6" spans="1:31" x14ac:dyDescent="0.25">
      <c r="A6" t="s">
        <v>17</v>
      </c>
      <c r="B6" t="s">
        <v>18</v>
      </c>
      <c r="AE6" s="89">
        <f t="shared" si="0"/>
        <v>0</v>
      </c>
    </row>
    <row r="7" spans="1:31" x14ac:dyDescent="0.25">
      <c r="A7" t="s">
        <v>19</v>
      </c>
      <c r="B7" t="s">
        <v>20</v>
      </c>
      <c r="AE7">
        <f t="shared" si="0"/>
        <v>0</v>
      </c>
    </row>
    <row r="8" spans="1:31" x14ac:dyDescent="0.25">
      <c r="B8" t="s">
        <v>21</v>
      </c>
      <c r="AE8" s="89">
        <f t="shared" si="0"/>
        <v>0</v>
      </c>
    </row>
    <row r="9" spans="1:31" x14ac:dyDescent="0.25">
      <c r="B9" t="s">
        <v>22</v>
      </c>
      <c r="AE9">
        <f t="shared" si="0"/>
        <v>0</v>
      </c>
    </row>
    <row r="10" spans="1:31" x14ac:dyDescent="0.25">
      <c r="A10" t="s">
        <v>973</v>
      </c>
      <c r="B10" s="80" t="s">
        <v>24</v>
      </c>
      <c r="AE10" s="89">
        <f t="shared" si="0"/>
        <v>0</v>
      </c>
    </row>
    <row r="11" spans="1:31" x14ac:dyDescent="0.25">
      <c r="A11" t="s">
        <v>25</v>
      </c>
      <c r="B11" t="s">
        <v>26</v>
      </c>
      <c r="AE11">
        <f t="shared" si="0"/>
        <v>0</v>
      </c>
    </row>
    <row r="12" spans="1:31" x14ac:dyDescent="0.25">
      <c r="A12" t="s">
        <v>27</v>
      </c>
      <c r="B12" t="s">
        <v>28</v>
      </c>
      <c r="AE12" s="89">
        <f t="shared" si="0"/>
        <v>0</v>
      </c>
    </row>
    <row r="13" spans="1:31" x14ac:dyDescent="0.25">
      <c r="A13" t="s">
        <v>29</v>
      </c>
      <c r="B13" t="s">
        <v>30</v>
      </c>
      <c r="AE13">
        <f t="shared" si="0"/>
        <v>0</v>
      </c>
    </row>
    <row r="14" spans="1:31" x14ac:dyDescent="0.25">
      <c r="A14" t="s">
        <v>31</v>
      </c>
      <c r="B14" t="s">
        <v>32</v>
      </c>
      <c r="AE14" s="89">
        <f t="shared" si="0"/>
        <v>0</v>
      </c>
    </row>
    <row r="15" spans="1:31" x14ac:dyDescent="0.25">
      <c r="A15" t="s">
        <v>33</v>
      </c>
      <c r="B15" t="s">
        <v>34</v>
      </c>
      <c r="AE15">
        <f t="shared" si="0"/>
        <v>0</v>
      </c>
    </row>
    <row r="16" spans="1:31" x14ac:dyDescent="0.25">
      <c r="B16" t="s">
        <v>35</v>
      </c>
      <c r="AE16" s="89">
        <f t="shared" si="0"/>
        <v>0</v>
      </c>
    </row>
    <row r="17" spans="1:31" x14ac:dyDescent="0.25">
      <c r="B17" t="s">
        <v>36</v>
      </c>
      <c r="AE17">
        <f t="shared" si="0"/>
        <v>0</v>
      </c>
    </row>
    <row r="18" spans="1:31" x14ac:dyDescent="0.25">
      <c r="B18" t="s">
        <v>37</v>
      </c>
      <c r="AE18" s="89">
        <f t="shared" si="0"/>
        <v>0</v>
      </c>
    </row>
    <row r="19" spans="1:31" x14ac:dyDescent="0.25">
      <c r="B19" t="s">
        <v>38</v>
      </c>
      <c r="AE19">
        <f t="shared" si="0"/>
        <v>0</v>
      </c>
    </row>
    <row r="20" spans="1:31" x14ac:dyDescent="0.25">
      <c r="B20" t="s">
        <v>39</v>
      </c>
      <c r="AE20" s="89">
        <f t="shared" si="0"/>
        <v>0</v>
      </c>
    </row>
    <row r="21" spans="1:31" x14ac:dyDescent="0.25">
      <c r="B21" t="s">
        <v>40</v>
      </c>
      <c r="AE21">
        <f t="shared" si="0"/>
        <v>0</v>
      </c>
    </row>
    <row r="22" spans="1:31" x14ac:dyDescent="0.25">
      <c r="B22" t="s">
        <v>41</v>
      </c>
      <c r="AE22" s="89">
        <f t="shared" si="0"/>
        <v>0</v>
      </c>
    </row>
    <row r="23" spans="1:31" x14ac:dyDescent="0.25">
      <c r="B23" t="s">
        <v>42</v>
      </c>
      <c r="AE23">
        <f t="shared" si="0"/>
        <v>0</v>
      </c>
    </row>
    <row r="24" spans="1:31" x14ac:dyDescent="0.25">
      <c r="B24" t="s">
        <v>43</v>
      </c>
      <c r="AE24" s="89">
        <f t="shared" si="0"/>
        <v>0</v>
      </c>
    </row>
    <row r="25" spans="1:31" x14ac:dyDescent="0.25">
      <c r="A25" t="s">
        <v>44</v>
      </c>
      <c r="B25" t="s">
        <v>45</v>
      </c>
      <c r="AE25">
        <f t="shared" si="0"/>
        <v>0</v>
      </c>
    </row>
    <row r="26" spans="1:31" x14ac:dyDescent="0.25">
      <c r="B26" t="s">
        <v>46</v>
      </c>
      <c r="AE26" s="89">
        <f t="shared" si="0"/>
        <v>0</v>
      </c>
    </row>
    <row r="27" spans="1:31" x14ac:dyDescent="0.25">
      <c r="B27" t="s">
        <v>47</v>
      </c>
      <c r="AE27">
        <f t="shared" si="0"/>
        <v>0</v>
      </c>
    </row>
    <row r="28" spans="1:31" x14ac:dyDescent="0.25">
      <c r="A28" t="s">
        <v>48</v>
      </c>
      <c r="B28" t="s">
        <v>49</v>
      </c>
      <c r="AE28" s="89">
        <f t="shared" si="0"/>
        <v>0</v>
      </c>
    </row>
    <row r="29" spans="1:31" x14ac:dyDescent="0.25">
      <c r="B29" t="s">
        <v>50</v>
      </c>
      <c r="AE29">
        <f t="shared" si="0"/>
        <v>0</v>
      </c>
    </row>
    <row r="30" spans="1:31" x14ac:dyDescent="0.25">
      <c r="A30" t="s">
        <v>51</v>
      </c>
      <c r="B30" t="s">
        <v>52</v>
      </c>
      <c r="AE30" s="89">
        <f t="shared" si="0"/>
        <v>0</v>
      </c>
    </row>
    <row r="31" spans="1:31" x14ac:dyDescent="0.25">
      <c r="B31" t="s">
        <v>53</v>
      </c>
      <c r="AE31">
        <f t="shared" si="0"/>
        <v>0</v>
      </c>
    </row>
    <row r="32" spans="1:31" x14ac:dyDescent="0.25">
      <c r="B32" t="s">
        <v>54</v>
      </c>
      <c r="AE32" s="89">
        <f t="shared" si="0"/>
        <v>0</v>
      </c>
    </row>
    <row r="33" spans="1:31" x14ac:dyDescent="0.25">
      <c r="A33" t="s">
        <v>55</v>
      </c>
      <c r="B33" t="s">
        <v>56</v>
      </c>
      <c r="AE33">
        <f t="shared" si="0"/>
        <v>0</v>
      </c>
    </row>
    <row r="34" spans="1:31" x14ac:dyDescent="0.25">
      <c r="B34" t="s">
        <v>57</v>
      </c>
      <c r="AE34" s="89">
        <f t="shared" si="0"/>
        <v>0</v>
      </c>
    </row>
    <row r="35" spans="1:31" x14ac:dyDescent="0.25">
      <c r="A35" t="s">
        <v>58</v>
      </c>
      <c r="B35" t="s">
        <v>59</v>
      </c>
      <c r="AE35">
        <f t="shared" si="0"/>
        <v>0</v>
      </c>
    </row>
    <row r="36" spans="1:31" x14ac:dyDescent="0.25">
      <c r="A36" t="s">
        <v>60</v>
      </c>
      <c r="B36" t="s">
        <v>61</v>
      </c>
      <c r="AE36" s="89">
        <f t="shared" si="0"/>
        <v>0</v>
      </c>
    </row>
    <row r="37" spans="1:31" x14ac:dyDescent="0.25">
      <c r="B37" t="s">
        <v>62</v>
      </c>
      <c r="AE37">
        <f t="shared" si="0"/>
        <v>0</v>
      </c>
    </row>
    <row r="38" spans="1:31" x14ac:dyDescent="0.25">
      <c r="A38" t="s">
        <v>63</v>
      </c>
      <c r="B38" t="s">
        <v>64</v>
      </c>
      <c r="AE38" s="89">
        <f t="shared" si="0"/>
        <v>0</v>
      </c>
    </row>
    <row r="39" spans="1:31" x14ac:dyDescent="0.25">
      <c r="A39" t="s">
        <v>65</v>
      </c>
      <c r="B39" t="s">
        <v>66</v>
      </c>
      <c r="AE39">
        <f t="shared" si="0"/>
        <v>0</v>
      </c>
    </row>
    <row r="40" spans="1:31" x14ac:dyDescent="0.25">
      <c r="B40" t="s">
        <v>67</v>
      </c>
      <c r="AE40" s="89">
        <f t="shared" si="0"/>
        <v>0</v>
      </c>
    </row>
    <row r="41" spans="1:31" x14ac:dyDescent="0.25">
      <c r="A41" t="s">
        <v>68</v>
      </c>
      <c r="B41" t="s">
        <v>69</v>
      </c>
      <c r="AE41">
        <f t="shared" si="0"/>
        <v>0</v>
      </c>
    </row>
    <row r="42" spans="1:31" x14ac:dyDescent="0.25">
      <c r="B42" t="s">
        <v>70</v>
      </c>
      <c r="AE42" s="89">
        <f t="shared" si="0"/>
        <v>0</v>
      </c>
    </row>
    <row r="43" spans="1:31" x14ac:dyDescent="0.25">
      <c r="A43" t="s">
        <v>71</v>
      </c>
      <c r="B43" t="s">
        <v>72</v>
      </c>
      <c r="AE43">
        <f t="shared" si="0"/>
        <v>0</v>
      </c>
    </row>
    <row r="44" spans="1:31" x14ac:dyDescent="0.25">
      <c r="B44" t="s">
        <v>73</v>
      </c>
      <c r="AE44" s="89">
        <f t="shared" si="0"/>
        <v>0</v>
      </c>
    </row>
    <row r="45" spans="1:31" x14ac:dyDescent="0.25">
      <c r="B45" t="s">
        <v>74</v>
      </c>
      <c r="AE45">
        <f t="shared" si="0"/>
        <v>0</v>
      </c>
    </row>
    <row r="46" spans="1:31" x14ac:dyDescent="0.25">
      <c r="B46" t="s">
        <v>75</v>
      </c>
      <c r="AE46" s="89">
        <f t="shared" si="0"/>
        <v>0</v>
      </c>
    </row>
    <row r="47" spans="1:31" x14ac:dyDescent="0.25">
      <c r="A47" t="s">
        <v>76</v>
      </c>
      <c r="B47" t="s">
        <v>77</v>
      </c>
      <c r="AE47">
        <f t="shared" si="0"/>
        <v>0</v>
      </c>
    </row>
    <row r="48" spans="1:31" x14ac:dyDescent="0.25">
      <c r="B48" t="s">
        <v>78</v>
      </c>
      <c r="AE48" s="89">
        <f t="shared" si="0"/>
        <v>0</v>
      </c>
    </row>
    <row r="49" spans="2:31" x14ac:dyDescent="0.25">
      <c r="B49" t="s">
        <v>79</v>
      </c>
      <c r="AE49">
        <f t="shared" si="0"/>
        <v>0</v>
      </c>
    </row>
    <row r="50" spans="2:31" x14ac:dyDescent="0.25">
      <c r="B50" t="s">
        <v>80</v>
      </c>
      <c r="AE50" s="89">
        <f t="shared" si="0"/>
        <v>0</v>
      </c>
    </row>
    <row r="51" spans="2:31" x14ac:dyDescent="0.25">
      <c r="B51" t="s">
        <v>81</v>
      </c>
      <c r="AE51">
        <f t="shared" si="0"/>
        <v>0</v>
      </c>
    </row>
    <row r="52" spans="2:31" x14ac:dyDescent="0.25">
      <c r="B52" t="s">
        <v>82</v>
      </c>
      <c r="AE52" s="89">
        <f t="shared" si="0"/>
        <v>0</v>
      </c>
    </row>
    <row r="53" spans="2:31" x14ac:dyDescent="0.25">
      <c r="B53" t="s">
        <v>83</v>
      </c>
      <c r="AE53">
        <f t="shared" si="0"/>
        <v>0</v>
      </c>
    </row>
    <row r="54" spans="2:31" x14ac:dyDescent="0.25">
      <c r="B54" t="s">
        <v>84</v>
      </c>
      <c r="AE54" s="89">
        <f t="shared" si="0"/>
        <v>0</v>
      </c>
    </row>
    <row r="55" spans="2:31" x14ac:dyDescent="0.25">
      <c r="B55" t="s">
        <v>85</v>
      </c>
      <c r="AE55">
        <f t="shared" si="0"/>
        <v>0</v>
      </c>
    </row>
    <row r="56" spans="2:31" x14ac:dyDescent="0.25">
      <c r="B56" t="s">
        <v>86</v>
      </c>
      <c r="AE56" s="89">
        <f t="shared" si="0"/>
        <v>0</v>
      </c>
    </row>
    <row r="57" spans="2:31" x14ac:dyDescent="0.25">
      <c r="B57" t="s">
        <v>87</v>
      </c>
      <c r="AE57">
        <f t="shared" si="0"/>
        <v>0</v>
      </c>
    </row>
    <row r="58" spans="2:31" x14ac:dyDescent="0.25">
      <c r="B58" t="s">
        <v>88</v>
      </c>
      <c r="AE58" s="89">
        <f t="shared" si="0"/>
        <v>0</v>
      </c>
    </row>
    <row r="59" spans="2:31" x14ac:dyDescent="0.25">
      <c r="B59" t="s">
        <v>89</v>
      </c>
      <c r="AE59">
        <f t="shared" si="0"/>
        <v>0</v>
      </c>
    </row>
    <row r="60" spans="2:31" x14ac:dyDescent="0.25">
      <c r="B60" t="s">
        <v>90</v>
      </c>
      <c r="AE60" s="89">
        <f t="shared" si="0"/>
        <v>0</v>
      </c>
    </row>
    <row r="61" spans="2:31" x14ac:dyDescent="0.25">
      <c r="B61" t="s">
        <v>91</v>
      </c>
      <c r="AE61">
        <f t="shared" si="0"/>
        <v>0</v>
      </c>
    </row>
    <row r="62" spans="2:31" x14ac:dyDescent="0.25">
      <c r="B62" t="s">
        <v>92</v>
      </c>
      <c r="AE62" s="89">
        <f t="shared" si="0"/>
        <v>0</v>
      </c>
    </row>
    <row r="63" spans="2:31" x14ac:dyDescent="0.25">
      <c r="B63" t="s">
        <v>93</v>
      </c>
      <c r="AE63">
        <f t="shared" si="0"/>
        <v>0</v>
      </c>
    </row>
    <row r="64" spans="2:31" x14ac:dyDescent="0.25">
      <c r="B64" t="s">
        <v>94</v>
      </c>
      <c r="AE64" s="89">
        <f t="shared" si="0"/>
        <v>0</v>
      </c>
    </row>
    <row r="65" spans="1:31" x14ac:dyDescent="0.25">
      <c r="B65" t="s">
        <v>95</v>
      </c>
      <c r="AE65">
        <f t="shared" si="0"/>
        <v>0</v>
      </c>
    </row>
    <row r="66" spans="1:31" x14ac:dyDescent="0.25">
      <c r="B66" t="s">
        <v>96</v>
      </c>
      <c r="AE66" s="89">
        <f t="shared" si="0"/>
        <v>0</v>
      </c>
    </row>
    <row r="67" spans="1:31" x14ac:dyDescent="0.25">
      <c r="B67" t="s">
        <v>97</v>
      </c>
      <c r="AE67">
        <f t="shared" ref="AE67:AE130" si="1">SUM(C67:Z67)</f>
        <v>0</v>
      </c>
    </row>
    <row r="68" spans="1:31" x14ac:dyDescent="0.25">
      <c r="B68" t="s">
        <v>98</v>
      </c>
      <c r="AE68" s="89">
        <f t="shared" si="1"/>
        <v>0</v>
      </c>
    </row>
    <row r="69" spans="1:31" x14ac:dyDescent="0.25">
      <c r="B69" t="s">
        <v>99</v>
      </c>
      <c r="AE69">
        <f t="shared" si="1"/>
        <v>0</v>
      </c>
    </row>
    <row r="70" spans="1:31" x14ac:dyDescent="0.25">
      <c r="A70" t="s">
        <v>100</v>
      </c>
      <c r="B70" t="s">
        <v>101</v>
      </c>
      <c r="AE70" s="89">
        <f t="shared" si="1"/>
        <v>0</v>
      </c>
    </row>
    <row r="71" spans="1:31" x14ac:dyDescent="0.25">
      <c r="A71" t="s">
        <v>102</v>
      </c>
      <c r="B71" t="s">
        <v>103</v>
      </c>
      <c r="AE71">
        <f t="shared" si="1"/>
        <v>0</v>
      </c>
    </row>
    <row r="72" spans="1:31" x14ac:dyDescent="0.25">
      <c r="B72" t="s">
        <v>104</v>
      </c>
      <c r="AE72" s="89">
        <f t="shared" si="1"/>
        <v>0</v>
      </c>
    </row>
    <row r="73" spans="1:31" x14ac:dyDescent="0.25">
      <c r="B73" t="s">
        <v>105</v>
      </c>
      <c r="AE73">
        <f t="shared" si="1"/>
        <v>0</v>
      </c>
    </row>
    <row r="74" spans="1:31" x14ac:dyDescent="0.25">
      <c r="A74" t="s">
        <v>106</v>
      </c>
      <c r="B74" t="s">
        <v>107</v>
      </c>
      <c r="AE74" s="89">
        <f t="shared" si="1"/>
        <v>0</v>
      </c>
    </row>
    <row r="75" spans="1:31" x14ac:dyDescent="0.25">
      <c r="A75" t="s">
        <v>108</v>
      </c>
      <c r="B75" t="s">
        <v>109</v>
      </c>
      <c r="AE75">
        <f t="shared" si="1"/>
        <v>0</v>
      </c>
    </row>
    <row r="76" spans="1:31" x14ac:dyDescent="0.25">
      <c r="B76" t="s">
        <v>110</v>
      </c>
      <c r="AE76" s="89">
        <f t="shared" si="1"/>
        <v>0</v>
      </c>
    </row>
    <row r="77" spans="1:31" x14ac:dyDescent="0.25">
      <c r="A77" t="s">
        <v>111</v>
      </c>
      <c r="B77" t="s">
        <v>112</v>
      </c>
      <c r="AE77">
        <f t="shared" si="1"/>
        <v>0</v>
      </c>
    </row>
    <row r="78" spans="1:31" x14ac:dyDescent="0.25">
      <c r="A78" t="s">
        <v>113</v>
      </c>
      <c r="B78" t="s">
        <v>114</v>
      </c>
      <c r="AE78" s="89">
        <f t="shared" si="1"/>
        <v>0</v>
      </c>
    </row>
    <row r="79" spans="1:31" x14ac:dyDescent="0.25">
      <c r="A79" t="s">
        <v>115</v>
      </c>
      <c r="B79" t="s">
        <v>116</v>
      </c>
      <c r="AE79">
        <f t="shared" si="1"/>
        <v>0</v>
      </c>
    </row>
    <row r="80" spans="1:31" x14ac:dyDescent="0.25">
      <c r="B80" t="s">
        <v>117</v>
      </c>
      <c r="AE80" s="89">
        <f t="shared" si="1"/>
        <v>0</v>
      </c>
    </row>
    <row r="81" spans="1:31" x14ac:dyDescent="0.25">
      <c r="B81" t="s">
        <v>118</v>
      </c>
      <c r="AE81">
        <f t="shared" si="1"/>
        <v>0</v>
      </c>
    </row>
    <row r="82" spans="1:31" x14ac:dyDescent="0.25">
      <c r="B82" t="s">
        <v>119</v>
      </c>
      <c r="AE82" s="89">
        <f t="shared" si="1"/>
        <v>0</v>
      </c>
    </row>
    <row r="83" spans="1:31" x14ac:dyDescent="0.25">
      <c r="B83" t="s">
        <v>120</v>
      </c>
      <c r="AE83">
        <f t="shared" si="1"/>
        <v>0</v>
      </c>
    </row>
    <row r="84" spans="1:31" x14ac:dyDescent="0.25">
      <c r="B84" t="s">
        <v>121</v>
      </c>
      <c r="AE84" s="89">
        <f t="shared" si="1"/>
        <v>0</v>
      </c>
    </row>
    <row r="85" spans="1:31" x14ac:dyDescent="0.25">
      <c r="B85" t="s">
        <v>122</v>
      </c>
      <c r="AE85">
        <f t="shared" si="1"/>
        <v>0</v>
      </c>
    </row>
    <row r="86" spans="1:31" x14ac:dyDescent="0.25">
      <c r="A86" t="s">
        <v>123</v>
      </c>
      <c r="B86" t="s">
        <v>124</v>
      </c>
      <c r="AE86" s="89">
        <f t="shared" si="1"/>
        <v>0</v>
      </c>
    </row>
    <row r="87" spans="1:31" x14ac:dyDescent="0.25">
      <c r="B87" t="s">
        <v>125</v>
      </c>
      <c r="AE87">
        <f t="shared" si="1"/>
        <v>0</v>
      </c>
    </row>
    <row r="88" spans="1:31" x14ac:dyDescent="0.25">
      <c r="B88" t="s">
        <v>126</v>
      </c>
      <c r="AE88" s="89">
        <f t="shared" si="1"/>
        <v>0</v>
      </c>
    </row>
    <row r="89" spans="1:31" x14ac:dyDescent="0.25">
      <c r="A89" t="s">
        <v>127</v>
      </c>
      <c r="B89" t="s">
        <v>128</v>
      </c>
      <c r="AE89">
        <f t="shared" si="1"/>
        <v>0</v>
      </c>
    </row>
    <row r="90" spans="1:31" x14ac:dyDescent="0.25">
      <c r="B90" t="s">
        <v>129</v>
      </c>
      <c r="AE90" s="89">
        <f t="shared" si="1"/>
        <v>0</v>
      </c>
    </row>
    <row r="91" spans="1:31" x14ac:dyDescent="0.25">
      <c r="B91" t="s">
        <v>130</v>
      </c>
      <c r="AE91">
        <f t="shared" si="1"/>
        <v>0</v>
      </c>
    </row>
    <row r="92" spans="1:31" x14ac:dyDescent="0.25">
      <c r="A92" t="s">
        <v>131</v>
      </c>
      <c r="B92" t="s">
        <v>132</v>
      </c>
      <c r="AE92" s="89">
        <f t="shared" si="1"/>
        <v>0</v>
      </c>
    </row>
    <row r="93" spans="1:31" x14ac:dyDescent="0.25">
      <c r="B93" t="s">
        <v>133</v>
      </c>
      <c r="AE93">
        <f t="shared" si="1"/>
        <v>0</v>
      </c>
    </row>
    <row r="94" spans="1:31" x14ac:dyDescent="0.25">
      <c r="B94" t="s">
        <v>134</v>
      </c>
      <c r="AE94" s="89">
        <f t="shared" si="1"/>
        <v>0</v>
      </c>
    </row>
    <row r="95" spans="1:31" x14ac:dyDescent="0.25">
      <c r="A95" t="s">
        <v>135</v>
      </c>
      <c r="B95" t="s">
        <v>136</v>
      </c>
      <c r="AE95">
        <f t="shared" si="1"/>
        <v>0</v>
      </c>
    </row>
    <row r="96" spans="1:31" x14ac:dyDescent="0.25">
      <c r="B96" t="s">
        <v>137</v>
      </c>
      <c r="AE96" s="89">
        <f t="shared" si="1"/>
        <v>0</v>
      </c>
    </row>
    <row r="97" spans="1:31" x14ac:dyDescent="0.25">
      <c r="B97" t="s">
        <v>138</v>
      </c>
      <c r="AE97">
        <f t="shared" si="1"/>
        <v>0</v>
      </c>
    </row>
    <row r="98" spans="1:31" x14ac:dyDescent="0.25">
      <c r="B98" t="s">
        <v>139</v>
      </c>
      <c r="AE98" s="89">
        <f t="shared" si="1"/>
        <v>0</v>
      </c>
    </row>
    <row r="99" spans="1:31" x14ac:dyDescent="0.25">
      <c r="A99" t="s">
        <v>140</v>
      </c>
      <c r="B99" t="s">
        <v>141</v>
      </c>
      <c r="AE99">
        <f t="shared" si="1"/>
        <v>0</v>
      </c>
    </row>
    <row r="100" spans="1:31" x14ac:dyDescent="0.25">
      <c r="A100" t="s">
        <v>142</v>
      </c>
      <c r="B100" t="s">
        <v>143</v>
      </c>
      <c r="AE100" s="89">
        <f t="shared" si="1"/>
        <v>0</v>
      </c>
    </row>
    <row r="101" spans="1:31" x14ac:dyDescent="0.25">
      <c r="A101" t="s">
        <v>974</v>
      </c>
      <c r="B101" t="s">
        <v>145</v>
      </c>
      <c r="C101">
        <v>910.7</v>
      </c>
      <c r="F101">
        <v>0.3</v>
      </c>
      <c r="G101">
        <v>27</v>
      </c>
      <c r="I101">
        <v>21.1</v>
      </c>
      <c r="J101">
        <v>159</v>
      </c>
      <c r="K101">
        <v>144.9</v>
      </c>
      <c r="Q101">
        <v>714.6</v>
      </c>
      <c r="U101">
        <v>267.2</v>
      </c>
      <c r="Z101">
        <v>17.8</v>
      </c>
      <c r="AE101">
        <f t="shared" si="1"/>
        <v>2262.6</v>
      </c>
    </row>
    <row r="102" spans="1:31" x14ac:dyDescent="0.25">
      <c r="B102" t="s">
        <v>146</v>
      </c>
      <c r="AE102" s="89">
        <f t="shared" si="1"/>
        <v>0</v>
      </c>
    </row>
    <row r="103" spans="1:31" x14ac:dyDescent="0.25">
      <c r="A103" t="s">
        <v>147</v>
      </c>
      <c r="B103" t="s">
        <v>148</v>
      </c>
      <c r="AE103">
        <f t="shared" si="1"/>
        <v>0</v>
      </c>
    </row>
    <row r="104" spans="1:31" x14ac:dyDescent="0.25">
      <c r="B104" t="s">
        <v>149</v>
      </c>
      <c r="AE104" s="89">
        <f t="shared" si="1"/>
        <v>0</v>
      </c>
    </row>
    <row r="105" spans="1:31" x14ac:dyDescent="0.25">
      <c r="B105" s="11" t="s">
        <v>991</v>
      </c>
      <c r="AE105">
        <f t="shared" si="1"/>
        <v>0</v>
      </c>
    </row>
    <row r="106" spans="1:31" x14ac:dyDescent="0.25">
      <c r="B106" t="s">
        <v>151</v>
      </c>
      <c r="AE106" s="89">
        <f t="shared" si="1"/>
        <v>0</v>
      </c>
    </row>
    <row r="107" spans="1:31" x14ac:dyDescent="0.25">
      <c r="B107" t="s">
        <v>152</v>
      </c>
      <c r="AE107">
        <f t="shared" si="1"/>
        <v>0</v>
      </c>
    </row>
    <row r="108" spans="1:31" x14ac:dyDescent="0.25">
      <c r="B108" t="s">
        <v>153</v>
      </c>
      <c r="AE108" s="89">
        <f t="shared" si="1"/>
        <v>0</v>
      </c>
    </row>
    <row r="109" spans="1:31" x14ac:dyDescent="0.25">
      <c r="B109" t="s">
        <v>154</v>
      </c>
      <c r="AE109">
        <f t="shared" si="1"/>
        <v>0</v>
      </c>
    </row>
    <row r="110" spans="1:31" x14ac:dyDescent="0.25">
      <c r="B110" t="s">
        <v>155</v>
      </c>
      <c r="AE110" s="89">
        <f t="shared" si="1"/>
        <v>0</v>
      </c>
    </row>
    <row r="111" spans="1:31" x14ac:dyDescent="0.25">
      <c r="A111" t="s">
        <v>156</v>
      </c>
      <c r="B111" t="s">
        <v>157</v>
      </c>
      <c r="AE111">
        <f t="shared" si="1"/>
        <v>0</v>
      </c>
    </row>
    <row r="112" spans="1:31" x14ac:dyDescent="0.25">
      <c r="B112" t="s">
        <v>158</v>
      </c>
      <c r="AE112" s="89">
        <f t="shared" si="1"/>
        <v>0</v>
      </c>
    </row>
    <row r="113" spans="1:31" x14ac:dyDescent="0.25">
      <c r="B113" t="s">
        <v>159</v>
      </c>
      <c r="AE113">
        <f t="shared" si="1"/>
        <v>0</v>
      </c>
    </row>
    <row r="114" spans="1:31" x14ac:dyDescent="0.25">
      <c r="A114" t="s">
        <v>160</v>
      </c>
      <c r="B114" t="s">
        <v>161</v>
      </c>
      <c r="AE114" s="89">
        <f t="shared" si="1"/>
        <v>0</v>
      </c>
    </row>
    <row r="115" spans="1:31" x14ac:dyDescent="0.25">
      <c r="B115" t="s">
        <v>162</v>
      </c>
      <c r="AE115">
        <f t="shared" si="1"/>
        <v>0</v>
      </c>
    </row>
    <row r="116" spans="1:31" x14ac:dyDescent="0.25">
      <c r="B116" t="s">
        <v>163</v>
      </c>
      <c r="AE116" s="89">
        <f t="shared" si="1"/>
        <v>0</v>
      </c>
    </row>
    <row r="117" spans="1:31" x14ac:dyDescent="0.25">
      <c r="B117" t="s">
        <v>164</v>
      </c>
      <c r="AE117">
        <f t="shared" si="1"/>
        <v>0</v>
      </c>
    </row>
    <row r="118" spans="1:31" x14ac:dyDescent="0.25">
      <c r="A118" t="s">
        <v>165</v>
      </c>
      <c r="B118" t="s">
        <v>166</v>
      </c>
      <c r="AE118" s="89">
        <f t="shared" si="1"/>
        <v>0</v>
      </c>
    </row>
    <row r="119" spans="1:31" x14ac:dyDescent="0.25">
      <c r="A119" t="s">
        <v>167</v>
      </c>
      <c r="B119" t="s">
        <v>168</v>
      </c>
      <c r="AE119">
        <f t="shared" si="1"/>
        <v>0</v>
      </c>
    </row>
    <row r="120" spans="1:31" x14ac:dyDescent="0.25">
      <c r="A120" t="s">
        <v>169</v>
      </c>
      <c r="B120" t="s">
        <v>170</v>
      </c>
      <c r="C120">
        <v>0</v>
      </c>
      <c r="E120">
        <v>33.314999999999998</v>
      </c>
      <c r="F120">
        <v>0.67</v>
      </c>
      <c r="G120">
        <v>0</v>
      </c>
      <c r="H120">
        <v>0</v>
      </c>
      <c r="I120">
        <v>0</v>
      </c>
      <c r="J120">
        <v>72.099000000000004</v>
      </c>
      <c r="K120">
        <v>3.5640000000000001</v>
      </c>
      <c r="L120">
        <v>255.38399999999999</v>
      </c>
      <c r="O120">
        <v>0</v>
      </c>
      <c r="P120">
        <v>63.646000000000001</v>
      </c>
      <c r="Q120">
        <v>0</v>
      </c>
      <c r="R120">
        <v>0</v>
      </c>
      <c r="S120">
        <v>0</v>
      </c>
      <c r="T120">
        <v>0</v>
      </c>
      <c r="U120">
        <v>0</v>
      </c>
      <c r="V120">
        <v>0</v>
      </c>
      <c r="W120">
        <v>0</v>
      </c>
      <c r="X120">
        <v>0</v>
      </c>
      <c r="Y120">
        <v>0</v>
      </c>
      <c r="Z120">
        <v>19.391999999999999</v>
      </c>
      <c r="AE120" s="89">
        <f t="shared" si="1"/>
        <v>448.07</v>
      </c>
    </row>
    <row r="121" spans="1:31" x14ac:dyDescent="0.25">
      <c r="B121" t="s">
        <v>171</v>
      </c>
      <c r="AE121">
        <f t="shared" si="1"/>
        <v>0</v>
      </c>
    </row>
    <row r="122" spans="1:31" x14ac:dyDescent="0.25">
      <c r="A122" t="s">
        <v>172</v>
      </c>
      <c r="B122" t="s">
        <v>173</v>
      </c>
      <c r="AE122" s="89">
        <f t="shared" si="1"/>
        <v>0</v>
      </c>
    </row>
    <row r="123" spans="1:31" x14ac:dyDescent="0.25">
      <c r="B123" t="s">
        <v>174</v>
      </c>
      <c r="AE123">
        <f t="shared" si="1"/>
        <v>0</v>
      </c>
    </row>
    <row r="124" spans="1:31" x14ac:dyDescent="0.25">
      <c r="A124" t="s">
        <v>175</v>
      </c>
      <c r="B124" t="s">
        <v>176</v>
      </c>
      <c r="G124">
        <v>0</v>
      </c>
      <c r="H124">
        <v>0</v>
      </c>
      <c r="Q124">
        <v>0</v>
      </c>
      <c r="AE124" s="89">
        <f t="shared" si="1"/>
        <v>0</v>
      </c>
    </row>
    <row r="125" spans="1:31" x14ac:dyDescent="0.25">
      <c r="A125" t="s">
        <v>177</v>
      </c>
      <c r="B125" t="s">
        <v>178</v>
      </c>
      <c r="AE125">
        <f t="shared" si="1"/>
        <v>0</v>
      </c>
    </row>
    <row r="126" spans="1:31" x14ac:dyDescent="0.25">
      <c r="B126" t="s">
        <v>179</v>
      </c>
      <c r="AE126" s="89">
        <f t="shared" si="1"/>
        <v>0</v>
      </c>
    </row>
    <row r="127" spans="1:31" x14ac:dyDescent="0.25">
      <c r="B127" t="s">
        <v>180</v>
      </c>
      <c r="AE127">
        <f t="shared" si="1"/>
        <v>0</v>
      </c>
    </row>
    <row r="128" spans="1:31" x14ac:dyDescent="0.25">
      <c r="A128" t="s">
        <v>181</v>
      </c>
      <c r="B128" t="s">
        <v>182</v>
      </c>
      <c r="AE128" s="89">
        <f t="shared" si="1"/>
        <v>0</v>
      </c>
    </row>
    <row r="129" spans="1:31" x14ac:dyDescent="0.25">
      <c r="A129" t="s">
        <v>183</v>
      </c>
      <c r="B129" t="s">
        <v>184</v>
      </c>
      <c r="AE129">
        <f t="shared" si="1"/>
        <v>0</v>
      </c>
    </row>
    <row r="130" spans="1:31" x14ac:dyDescent="0.25">
      <c r="A130" t="s">
        <v>185</v>
      </c>
      <c r="B130" t="s">
        <v>186</v>
      </c>
      <c r="AE130" s="89">
        <f t="shared" si="1"/>
        <v>0</v>
      </c>
    </row>
    <row r="131" spans="1:31" x14ac:dyDescent="0.25">
      <c r="B131" t="s">
        <v>187</v>
      </c>
      <c r="AE131">
        <f t="shared" ref="AE131:AE194" si="2">SUM(C131:Z131)</f>
        <v>0</v>
      </c>
    </row>
    <row r="132" spans="1:31" x14ac:dyDescent="0.25">
      <c r="B132" t="s">
        <v>188</v>
      </c>
      <c r="AE132" s="89">
        <f t="shared" si="2"/>
        <v>0</v>
      </c>
    </row>
    <row r="133" spans="1:31" x14ac:dyDescent="0.25">
      <c r="B133" t="s">
        <v>189</v>
      </c>
      <c r="AE133">
        <f t="shared" si="2"/>
        <v>0</v>
      </c>
    </row>
    <row r="134" spans="1:31" x14ac:dyDescent="0.25">
      <c r="A134" t="s">
        <v>190</v>
      </c>
      <c r="B134" t="s">
        <v>191</v>
      </c>
      <c r="AE134" s="89">
        <f t="shared" si="2"/>
        <v>0</v>
      </c>
    </row>
    <row r="135" spans="1:31" x14ac:dyDescent="0.25">
      <c r="A135" t="s">
        <v>192</v>
      </c>
      <c r="B135" t="s">
        <v>193</v>
      </c>
      <c r="AE135">
        <f t="shared" si="2"/>
        <v>0</v>
      </c>
    </row>
    <row r="136" spans="1:31" x14ac:dyDescent="0.25">
      <c r="A136" t="s">
        <v>194</v>
      </c>
      <c r="B136" t="s">
        <v>195</v>
      </c>
      <c r="AE136" s="89">
        <f t="shared" si="2"/>
        <v>0</v>
      </c>
    </row>
    <row r="137" spans="1:31" x14ac:dyDescent="0.25">
      <c r="B137" t="s">
        <v>196</v>
      </c>
      <c r="AE137">
        <f t="shared" si="2"/>
        <v>0</v>
      </c>
    </row>
    <row r="138" spans="1:31" x14ac:dyDescent="0.25">
      <c r="A138" t="s">
        <v>197</v>
      </c>
      <c r="B138" t="s">
        <v>198</v>
      </c>
      <c r="AE138" s="89">
        <f t="shared" si="2"/>
        <v>0</v>
      </c>
    </row>
    <row r="139" spans="1:31" x14ac:dyDescent="0.25">
      <c r="A139" t="s">
        <v>199</v>
      </c>
      <c r="B139" t="s">
        <v>200</v>
      </c>
      <c r="AE139">
        <f t="shared" si="2"/>
        <v>0</v>
      </c>
    </row>
    <row r="140" spans="1:31" x14ac:dyDescent="0.25">
      <c r="A140" t="s">
        <v>201</v>
      </c>
      <c r="B140" t="s">
        <v>202</v>
      </c>
      <c r="AE140" s="89">
        <f t="shared" si="2"/>
        <v>0</v>
      </c>
    </row>
    <row r="141" spans="1:31" x14ac:dyDescent="0.25">
      <c r="B141" t="s">
        <v>203</v>
      </c>
      <c r="AE141">
        <f t="shared" si="2"/>
        <v>0</v>
      </c>
    </row>
    <row r="142" spans="1:31" x14ac:dyDescent="0.25">
      <c r="B142" t="s">
        <v>204</v>
      </c>
      <c r="AE142" s="89">
        <f t="shared" si="2"/>
        <v>0</v>
      </c>
    </row>
    <row r="143" spans="1:31" x14ac:dyDescent="0.25">
      <c r="B143" t="s">
        <v>205</v>
      </c>
      <c r="AE143">
        <f t="shared" si="2"/>
        <v>0</v>
      </c>
    </row>
    <row r="144" spans="1:31" x14ac:dyDescent="0.25">
      <c r="A144" t="s">
        <v>206</v>
      </c>
      <c r="B144" t="s">
        <v>207</v>
      </c>
      <c r="AE144" s="89">
        <f t="shared" si="2"/>
        <v>0</v>
      </c>
    </row>
    <row r="145" spans="1:31" x14ac:dyDescent="0.25">
      <c r="B145" t="s">
        <v>208</v>
      </c>
      <c r="AE145">
        <f t="shared" si="2"/>
        <v>0</v>
      </c>
    </row>
    <row r="146" spans="1:31" x14ac:dyDescent="0.25">
      <c r="B146" t="s">
        <v>209</v>
      </c>
      <c r="AE146" s="89">
        <f t="shared" si="2"/>
        <v>0</v>
      </c>
    </row>
    <row r="147" spans="1:31" x14ac:dyDescent="0.25">
      <c r="B147" t="s">
        <v>210</v>
      </c>
      <c r="AE147">
        <f t="shared" si="2"/>
        <v>0</v>
      </c>
    </row>
    <row r="148" spans="1:31" x14ac:dyDescent="0.25">
      <c r="B148" t="s">
        <v>211</v>
      </c>
      <c r="AE148" s="89">
        <f t="shared" si="2"/>
        <v>0</v>
      </c>
    </row>
    <row r="149" spans="1:31" x14ac:dyDescent="0.25">
      <c r="B149" t="s">
        <v>212</v>
      </c>
      <c r="AE149">
        <f t="shared" si="2"/>
        <v>0</v>
      </c>
    </row>
    <row r="150" spans="1:31" x14ac:dyDescent="0.25">
      <c r="A150" t="s">
        <v>213</v>
      </c>
      <c r="B150" t="s">
        <v>214</v>
      </c>
      <c r="AE150" s="89">
        <f t="shared" si="2"/>
        <v>0</v>
      </c>
    </row>
    <row r="151" spans="1:31" x14ac:dyDescent="0.25">
      <c r="A151" t="s">
        <v>215</v>
      </c>
      <c r="B151" t="s">
        <v>216</v>
      </c>
      <c r="AE151">
        <f t="shared" si="2"/>
        <v>0</v>
      </c>
    </row>
    <row r="152" spans="1:31" x14ac:dyDescent="0.25">
      <c r="A152" t="s">
        <v>217</v>
      </c>
      <c r="B152" t="s">
        <v>218</v>
      </c>
      <c r="C152">
        <v>0</v>
      </c>
      <c r="F152">
        <v>0</v>
      </c>
      <c r="G152">
        <v>2.7210000000000001</v>
      </c>
      <c r="I152">
        <v>1.163</v>
      </c>
      <c r="Z152">
        <v>302.74900000000002</v>
      </c>
      <c r="AE152" s="89">
        <f t="shared" si="2"/>
        <v>306.63300000000004</v>
      </c>
    </row>
    <row r="153" spans="1:31" x14ac:dyDescent="0.25">
      <c r="A153" t="s">
        <v>219</v>
      </c>
      <c r="B153" t="s">
        <v>220</v>
      </c>
      <c r="AE153">
        <f t="shared" si="2"/>
        <v>0</v>
      </c>
    </row>
    <row r="154" spans="1:31" x14ac:dyDescent="0.25">
      <c r="A154" t="s">
        <v>221</v>
      </c>
      <c r="B154" t="s">
        <v>222</v>
      </c>
      <c r="AE154" s="89">
        <f t="shared" si="2"/>
        <v>0</v>
      </c>
    </row>
    <row r="155" spans="1:31" x14ac:dyDescent="0.25">
      <c r="A155" t="s">
        <v>223</v>
      </c>
      <c r="B155" t="s">
        <v>224</v>
      </c>
      <c r="J155">
        <v>110</v>
      </c>
      <c r="L155">
        <v>14.468</v>
      </c>
      <c r="S155">
        <v>23.427</v>
      </c>
      <c r="AE155">
        <f t="shared" si="2"/>
        <v>147.89500000000001</v>
      </c>
    </row>
    <row r="156" spans="1:31" x14ac:dyDescent="0.25">
      <c r="B156" t="s">
        <v>225</v>
      </c>
      <c r="AE156" s="89">
        <f t="shared" si="2"/>
        <v>0</v>
      </c>
    </row>
    <row r="157" spans="1:31" x14ac:dyDescent="0.25">
      <c r="A157" t="s">
        <v>226</v>
      </c>
      <c r="B157" t="s">
        <v>227</v>
      </c>
      <c r="AE157">
        <f t="shared" si="2"/>
        <v>0</v>
      </c>
    </row>
    <row r="158" spans="1:31" x14ac:dyDescent="0.25">
      <c r="A158" t="s">
        <v>228</v>
      </c>
      <c r="B158" t="s">
        <v>229</v>
      </c>
      <c r="AE158" s="89">
        <f t="shared" si="2"/>
        <v>0</v>
      </c>
    </row>
    <row r="159" spans="1:31" x14ac:dyDescent="0.25">
      <c r="B159" t="s">
        <v>230</v>
      </c>
      <c r="AE159">
        <f t="shared" si="2"/>
        <v>0</v>
      </c>
    </row>
    <row r="160" spans="1:31" x14ac:dyDescent="0.25">
      <c r="B160" t="s">
        <v>231</v>
      </c>
      <c r="AE160" s="89">
        <f t="shared" si="2"/>
        <v>0</v>
      </c>
    </row>
    <row r="161" spans="1:31" x14ac:dyDescent="0.25">
      <c r="B161" t="s">
        <v>232</v>
      </c>
      <c r="AE161">
        <f t="shared" si="2"/>
        <v>0</v>
      </c>
    </row>
    <row r="162" spans="1:31" x14ac:dyDescent="0.25">
      <c r="A162" t="s">
        <v>233</v>
      </c>
      <c r="B162" t="s">
        <v>234</v>
      </c>
      <c r="AE162" s="89">
        <f t="shared" si="2"/>
        <v>0</v>
      </c>
    </row>
    <row r="163" spans="1:31" x14ac:dyDescent="0.25">
      <c r="B163" t="s">
        <v>235</v>
      </c>
      <c r="AE163">
        <f t="shared" si="2"/>
        <v>0</v>
      </c>
    </row>
    <row r="164" spans="1:31" x14ac:dyDescent="0.25">
      <c r="A164" t="s">
        <v>236</v>
      </c>
      <c r="B164" t="s">
        <v>237</v>
      </c>
      <c r="AE164" s="89">
        <f t="shared" si="2"/>
        <v>0</v>
      </c>
    </row>
    <row r="165" spans="1:31" x14ac:dyDescent="0.25">
      <c r="A165" t="s">
        <v>238</v>
      </c>
      <c r="B165" t="s">
        <v>239</v>
      </c>
      <c r="AE165">
        <f t="shared" si="2"/>
        <v>0</v>
      </c>
    </row>
    <row r="166" spans="1:31" x14ac:dyDescent="0.25">
      <c r="B166" t="s">
        <v>240</v>
      </c>
      <c r="AE166" s="89">
        <f t="shared" si="2"/>
        <v>0</v>
      </c>
    </row>
    <row r="167" spans="1:31" x14ac:dyDescent="0.25">
      <c r="B167" t="s">
        <v>241</v>
      </c>
      <c r="AE167">
        <f t="shared" si="2"/>
        <v>0</v>
      </c>
    </row>
    <row r="168" spans="1:31" x14ac:dyDescent="0.25">
      <c r="B168" t="s">
        <v>242</v>
      </c>
      <c r="AE168" s="89">
        <f t="shared" si="2"/>
        <v>0</v>
      </c>
    </row>
    <row r="169" spans="1:31" x14ac:dyDescent="0.25">
      <c r="B169" t="s">
        <v>243</v>
      </c>
      <c r="AE169">
        <f t="shared" si="2"/>
        <v>0</v>
      </c>
    </row>
    <row r="170" spans="1:31" x14ac:dyDescent="0.25">
      <c r="B170" t="s">
        <v>244</v>
      </c>
      <c r="AE170" s="89">
        <f t="shared" si="2"/>
        <v>0</v>
      </c>
    </row>
    <row r="171" spans="1:31" x14ac:dyDescent="0.25">
      <c r="B171" t="s">
        <v>245</v>
      </c>
      <c r="AE171">
        <f t="shared" si="2"/>
        <v>0</v>
      </c>
    </row>
    <row r="172" spans="1:31" x14ac:dyDescent="0.25">
      <c r="B172" t="s">
        <v>246</v>
      </c>
      <c r="AE172" s="89">
        <f t="shared" si="2"/>
        <v>0</v>
      </c>
    </row>
    <row r="173" spans="1:31" x14ac:dyDescent="0.25">
      <c r="A173" t="s">
        <v>247</v>
      </c>
      <c r="B173" t="s">
        <v>248</v>
      </c>
      <c r="AE173">
        <f t="shared" si="2"/>
        <v>0</v>
      </c>
    </row>
    <row r="174" spans="1:31" x14ac:dyDescent="0.25">
      <c r="A174" t="s">
        <v>249</v>
      </c>
      <c r="B174" t="s">
        <v>150</v>
      </c>
      <c r="AE174" s="89">
        <f t="shared" si="2"/>
        <v>0</v>
      </c>
    </row>
    <row r="175" spans="1:31" x14ac:dyDescent="0.25">
      <c r="B175" t="s">
        <v>250</v>
      </c>
      <c r="AE175">
        <f t="shared" si="2"/>
        <v>0</v>
      </c>
    </row>
    <row r="176" spans="1:31" x14ac:dyDescent="0.25">
      <c r="B176" t="s">
        <v>251</v>
      </c>
      <c r="AE176" s="89">
        <f t="shared" si="2"/>
        <v>0</v>
      </c>
    </row>
    <row r="177" spans="1:31" x14ac:dyDescent="0.25">
      <c r="B177" t="s">
        <v>252</v>
      </c>
      <c r="AE177">
        <f t="shared" si="2"/>
        <v>0</v>
      </c>
    </row>
    <row r="178" spans="1:31" x14ac:dyDescent="0.25">
      <c r="A178" t="s">
        <v>253</v>
      </c>
      <c r="B178" t="s">
        <v>254</v>
      </c>
      <c r="AE178" s="89">
        <f t="shared" si="2"/>
        <v>0</v>
      </c>
    </row>
    <row r="179" spans="1:31" x14ac:dyDescent="0.25">
      <c r="A179" t="s">
        <v>255</v>
      </c>
      <c r="B179" t="s">
        <v>256</v>
      </c>
      <c r="AE179">
        <f t="shared" si="2"/>
        <v>0</v>
      </c>
    </row>
    <row r="180" spans="1:31" x14ac:dyDescent="0.25">
      <c r="A180" t="s">
        <v>257</v>
      </c>
      <c r="B180" t="s">
        <v>258</v>
      </c>
      <c r="AE180" s="89">
        <f t="shared" si="2"/>
        <v>0</v>
      </c>
    </row>
    <row r="181" spans="1:31" x14ac:dyDescent="0.25">
      <c r="A181" t="s">
        <v>259</v>
      </c>
      <c r="B181" t="s">
        <v>260</v>
      </c>
      <c r="AE181">
        <f t="shared" si="2"/>
        <v>0</v>
      </c>
    </row>
    <row r="182" spans="1:31" x14ac:dyDescent="0.25">
      <c r="A182" t="s">
        <v>261</v>
      </c>
      <c r="B182" t="s">
        <v>262</v>
      </c>
      <c r="AE182" s="89">
        <f t="shared" si="2"/>
        <v>0</v>
      </c>
    </row>
    <row r="183" spans="1:31" x14ac:dyDescent="0.25">
      <c r="B183" t="s">
        <v>263</v>
      </c>
      <c r="AE183">
        <f t="shared" si="2"/>
        <v>0</v>
      </c>
    </row>
    <row r="184" spans="1:31" x14ac:dyDescent="0.25">
      <c r="B184" t="s">
        <v>264</v>
      </c>
      <c r="AE184" s="89">
        <f t="shared" si="2"/>
        <v>0</v>
      </c>
    </row>
    <row r="185" spans="1:31" x14ac:dyDescent="0.25">
      <c r="B185" t="s">
        <v>265</v>
      </c>
      <c r="AE185">
        <f t="shared" si="2"/>
        <v>0</v>
      </c>
    </row>
    <row r="186" spans="1:31" x14ac:dyDescent="0.25">
      <c r="A186" t="s">
        <v>266</v>
      </c>
      <c r="B186" t="s">
        <v>267</v>
      </c>
      <c r="AE186" s="89">
        <f t="shared" si="2"/>
        <v>0</v>
      </c>
    </row>
    <row r="187" spans="1:31" x14ac:dyDescent="0.25">
      <c r="A187" t="s">
        <v>268</v>
      </c>
      <c r="B187" t="s">
        <v>269</v>
      </c>
      <c r="AE187">
        <f t="shared" si="2"/>
        <v>0</v>
      </c>
    </row>
    <row r="188" spans="1:31" x14ac:dyDescent="0.25">
      <c r="B188" t="s">
        <v>270</v>
      </c>
      <c r="AE188" s="89">
        <f t="shared" si="2"/>
        <v>0</v>
      </c>
    </row>
    <row r="189" spans="1:31" x14ac:dyDescent="0.25">
      <c r="B189" t="s">
        <v>271</v>
      </c>
      <c r="AE189">
        <f t="shared" si="2"/>
        <v>0</v>
      </c>
    </row>
    <row r="190" spans="1:31" x14ac:dyDescent="0.25">
      <c r="A190" t="s">
        <v>272</v>
      </c>
      <c r="B190" t="s">
        <v>273</v>
      </c>
      <c r="AE190" s="89">
        <f t="shared" si="2"/>
        <v>0</v>
      </c>
    </row>
    <row r="191" spans="1:31" x14ac:dyDescent="0.25">
      <c r="B191" t="s">
        <v>274</v>
      </c>
      <c r="AE191">
        <f t="shared" si="2"/>
        <v>0</v>
      </c>
    </row>
    <row r="192" spans="1:31" x14ac:dyDescent="0.25">
      <c r="A192" t="s">
        <v>275</v>
      </c>
      <c r="B192" s="14" t="s">
        <v>993</v>
      </c>
      <c r="AE192" s="89">
        <f t="shared" si="2"/>
        <v>0</v>
      </c>
    </row>
    <row r="193" spans="1:31" x14ac:dyDescent="0.25">
      <c r="A193" t="s">
        <v>277</v>
      </c>
      <c r="B193" t="s">
        <v>278</v>
      </c>
      <c r="AE193">
        <f t="shared" si="2"/>
        <v>0</v>
      </c>
    </row>
    <row r="194" spans="1:31" x14ac:dyDescent="0.25">
      <c r="A194" t="s">
        <v>279</v>
      </c>
      <c r="B194" t="s">
        <v>280</v>
      </c>
      <c r="AE194" s="89">
        <f t="shared" si="2"/>
        <v>0</v>
      </c>
    </row>
    <row r="195" spans="1:31" x14ac:dyDescent="0.25">
      <c r="B195" t="s">
        <v>281</v>
      </c>
      <c r="AE195">
        <f t="shared" ref="AE195:AE258" si="3">SUM(C195:Z195)</f>
        <v>0</v>
      </c>
    </row>
    <row r="196" spans="1:31" x14ac:dyDescent="0.25">
      <c r="B196" t="s">
        <v>282</v>
      </c>
      <c r="AE196" s="89">
        <f t="shared" si="3"/>
        <v>0</v>
      </c>
    </row>
    <row r="197" spans="1:31" x14ac:dyDescent="0.25">
      <c r="A197" t="s">
        <v>283</v>
      </c>
      <c r="B197" t="s">
        <v>284</v>
      </c>
      <c r="AE197">
        <f t="shared" si="3"/>
        <v>0</v>
      </c>
    </row>
    <row r="198" spans="1:31" x14ac:dyDescent="0.25">
      <c r="A198" t="s">
        <v>285</v>
      </c>
      <c r="B198" t="s">
        <v>286</v>
      </c>
      <c r="AE198" s="89">
        <f t="shared" si="3"/>
        <v>0</v>
      </c>
    </row>
    <row r="199" spans="1:31" x14ac:dyDescent="0.25">
      <c r="A199" t="s">
        <v>287</v>
      </c>
      <c r="B199" t="s">
        <v>288</v>
      </c>
      <c r="AE199">
        <f t="shared" si="3"/>
        <v>0</v>
      </c>
    </row>
    <row r="200" spans="1:31" x14ac:dyDescent="0.25">
      <c r="A200" t="s">
        <v>289</v>
      </c>
      <c r="B200" t="s">
        <v>290</v>
      </c>
      <c r="AE200" s="89">
        <f t="shared" si="3"/>
        <v>0</v>
      </c>
    </row>
    <row r="201" spans="1:31" x14ac:dyDescent="0.25">
      <c r="A201" t="s">
        <v>291</v>
      </c>
      <c r="B201" t="s">
        <v>292</v>
      </c>
      <c r="AE201">
        <f t="shared" si="3"/>
        <v>0</v>
      </c>
    </row>
    <row r="202" spans="1:31" x14ac:dyDescent="0.25">
      <c r="B202" t="s">
        <v>293</v>
      </c>
      <c r="AE202" s="89">
        <f t="shared" si="3"/>
        <v>0</v>
      </c>
    </row>
    <row r="203" spans="1:31" x14ac:dyDescent="0.25">
      <c r="B203" t="s">
        <v>294</v>
      </c>
      <c r="AE203">
        <f t="shared" si="3"/>
        <v>0</v>
      </c>
    </row>
    <row r="204" spans="1:31" x14ac:dyDescent="0.25">
      <c r="B204" t="s">
        <v>295</v>
      </c>
      <c r="AE204" s="89">
        <f t="shared" si="3"/>
        <v>0</v>
      </c>
    </row>
    <row r="205" spans="1:31" x14ac:dyDescent="0.25">
      <c r="B205" t="s">
        <v>296</v>
      </c>
      <c r="AE205">
        <f t="shared" si="3"/>
        <v>0</v>
      </c>
    </row>
    <row r="206" spans="1:31" x14ac:dyDescent="0.25">
      <c r="A206" t="s">
        <v>297</v>
      </c>
      <c r="B206" t="s">
        <v>298</v>
      </c>
      <c r="AE206" s="89">
        <f t="shared" si="3"/>
        <v>0</v>
      </c>
    </row>
    <row r="207" spans="1:31" x14ac:dyDescent="0.25">
      <c r="B207" t="s">
        <v>299</v>
      </c>
      <c r="AE207">
        <f t="shared" si="3"/>
        <v>0</v>
      </c>
    </row>
    <row r="208" spans="1:31" x14ac:dyDescent="0.25">
      <c r="A208" t="s">
        <v>300</v>
      </c>
      <c r="B208" t="s">
        <v>301</v>
      </c>
      <c r="AE208" s="89">
        <f t="shared" si="3"/>
        <v>0</v>
      </c>
    </row>
    <row r="209" spans="1:31" x14ac:dyDescent="0.25">
      <c r="A209" t="s">
        <v>302</v>
      </c>
      <c r="B209" t="s">
        <v>303</v>
      </c>
      <c r="AE209">
        <f t="shared" si="3"/>
        <v>0</v>
      </c>
    </row>
    <row r="210" spans="1:31" x14ac:dyDescent="0.25">
      <c r="B210" t="s">
        <v>304</v>
      </c>
      <c r="AE210" s="89">
        <f t="shared" si="3"/>
        <v>0</v>
      </c>
    </row>
    <row r="211" spans="1:31" x14ac:dyDescent="0.25">
      <c r="B211" t="s">
        <v>305</v>
      </c>
      <c r="AE211">
        <f t="shared" si="3"/>
        <v>0</v>
      </c>
    </row>
    <row r="212" spans="1:31" x14ac:dyDescent="0.25">
      <c r="A212" t="s">
        <v>306</v>
      </c>
      <c r="B212" t="s">
        <v>307</v>
      </c>
      <c r="AE212" s="89">
        <f t="shared" si="3"/>
        <v>0</v>
      </c>
    </row>
    <row r="213" spans="1:31" x14ac:dyDescent="0.25">
      <c r="A213" t="s">
        <v>308</v>
      </c>
      <c r="B213" t="s">
        <v>309</v>
      </c>
      <c r="AE213">
        <f t="shared" si="3"/>
        <v>0</v>
      </c>
    </row>
    <row r="214" spans="1:31" x14ac:dyDescent="0.25">
      <c r="B214" t="s">
        <v>310</v>
      </c>
      <c r="AE214" s="89">
        <f t="shared" si="3"/>
        <v>0</v>
      </c>
    </row>
    <row r="215" spans="1:31" x14ac:dyDescent="0.25">
      <c r="B215" t="s">
        <v>311</v>
      </c>
      <c r="AE215">
        <f t="shared" si="3"/>
        <v>0</v>
      </c>
    </row>
    <row r="216" spans="1:31" x14ac:dyDescent="0.25">
      <c r="A216" t="s">
        <v>312</v>
      </c>
      <c r="B216" t="s">
        <v>313</v>
      </c>
      <c r="AE216" s="89">
        <f t="shared" si="3"/>
        <v>0</v>
      </c>
    </row>
    <row r="217" spans="1:31" x14ac:dyDescent="0.25">
      <c r="A217" t="s">
        <v>314</v>
      </c>
      <c r="B217" t="s">
        <v>315</v>
      </c>
      <c r="AE217">
        <f t="shared" si="3"/>
        <v>0</v>
      </c>
    </row>
    <row r="218" spans="1:31" x14ac:dyDescent="0.25">
      <c r="A218" t="s">
        <v>316</v>
      </c>
      <c r="B218" t="s">
        <v>317</v>
      </c>
      <c r="AE218" s="89">
        <f t="shared" si="3"/>
        <v>0</v>
      </c>
    </row>
    <row r="219" spans="1:31" x14ac:dyDescent="0.25">
      <c r="A219" t="s">
        <v>318</v>
      </c>
      <c r="B219" t="s">
        <v>319</v>
      </c>
      <c r="AE219">
        <f t="shared" si="3"/>
        <v>0</v>
      </c>
    </row>
    <row r="220" spans="1:31" x14ac:dyDescent="0.25">
      <c r="A220" t="s">
        <v>320</v>
      </c>
      <c r="B220" t="s">
        <v>321</v>
      </c>
      <c r="AE220" s="89">
        <f t="shared" si="3"/>
        <v>0</v>
      </c>
    </row>
    <row r="221" spans="1:31" x14ac:dyDescent="0.25">
      <c r="A221" t="s">
        <v>322</v>
      </c>
      <c r="B221" t="s">
        <v>323</v>
      </c>
      <c r="AE221">
        <f t="shared" si="3"/>
        <v>0</v>
      </c>
    </row>
    <row r="222" spans="1:31" x14ac:dyDescent="0.25">
      <c r="B222" t="s">
        <v>324</v>
      </c>
      <c r="AE222" s="89">
        <f t="shared" si="3"/>
        <v>0</v>
      </c>
    </row>
    <row r="223" spans="1:31" x14ac:dyDescent="0.25">
      <c r="B223" t="s">
        <v>325</v>
      </c>
      <c r="AE223">
        <f t="shared" si="3"/>
        <v>0</v>
      </c>
    </row>
    <row r="224" spans="1:31" x14ac:dyDescent="0.25">
      <c r="B224" t="s">
        <v>326</v>
      </c>
      <c r="AE224" s="89">
        <f t="shared" si="3"/>
        <v>0</v>
      </c>
    </row>
    <row r="225" spans="1:31" x14ac:dyDescent="0.25">
      <c r="A225" t="s">
        <v>327</v>
      </c>
      <c r="B225" s="11" t="s">
        <v>992</v>
      </c>
      <c r="AE225">
        <f t="shared" si="3"/>
        <v>0</v>
      </c>
    </row>
    <row r="226" spans="1:31" x14ac:dyDescent="0.25">
      <c r="A226" t="s">
        <v>329</v>
      </c>
      <c r="B226" t="s">
        <v>330</v>
      </c>
      <c r="AE226" s="89">
        <f t="shared" si="3"/>
        <v>0</v>
      </c>
    </row>
    <row r="227" spans="1:31" x14ac:dyDescent="0.25">
      <c r="A227" t="s">
        <v>331</v>
      </c>
      <c r="B227" t="s">
        <v>332</v>
      </c>
      <c r="AE227">
        <f t="shared" si="3"/>
        <v>0</v>
      </c>
    </row>
    <row r="228" spans="1:31" x14ac:dyDescent="0.25">
      <c r="B228" t="s">
        <v>333</v>
      </c>
      <c r="AE228" s="89">
        <f t="shared" si="3"/>
        <v>0</v>
      </c>
    </row>
    <row r="229" spans="1:31" x14ac:dyDescent="0.25">
      <c r="B229" t="s">
        <v>334</v>
      </c>
      <c r="AE229">
        <f t="shared" si="3"/>
        <v>0</v>
      </c>
    </row>
    <row r="230" spans="1:31" x14ac:dyDescent="0.25">
      <c r="B230" t="s">
        <v>335</v>
      </c>
      <c r="AE230" s="89">
        <f t="shared" si="3"/>
        <v>0</v>
      </c>
    </row>
    <row r="231" spans="1:31" x14ac:dyDescent="0.25">
      <c r="B231" t="s">
        <v>336</v>
      </c>
      <c r="AE231">
        <f t="shared" si="3"/>
        <v>0</v>
      </c>
    </row>
    <row r="232" spans="1:31" x14ac:dyDescent="0.25">
      <c r="B232" t="s">
        <v>337</v>
      </c>
      <c r="AE232" s="89">
        <f t="shared" si="3"/>
        <v>0</v>
      </c>
    </row>
    <row r="233" spans="1:31" x14ac:dyDescent="0.25">
      <c r="B233" t="s">
        <v>338</v>
      </c>
      <c r="AE233">
        <f t="shared" si="3"/>
        <v>0</v>
      </c>
    </row>
    <row r="234" spans="1:31" x14ac:dyDescent="0.25">
      <c r="B234" t="s">
        <v>339</v>
      </c>
      <c r="AE234" s="89">
        <f t="shared" si="3"/>
        <v>0</v>
      </c>
    </row>
    <row r="235" spans="1:31" x14ac:dyDescent="0.25">
      <c r="B235" t="s">
        <v>340</v>
      </c>
      <c r="AE235">
        <f t="shared" si="3"/>
        <v>0</v>
      </c>
    </row>
    <row r="236" spans="1:31" x14ac:dyDescent="0.25">
      <c r="B236" t="s">
        <v>341</v>
      </c>
      <c r="AE236" s="89">
        <f t="shared" si="3"/>
        <v>0</v>
      </c>
    </row>
    <row r="237" spans="1:31" x14ac:dyDescent="0.25">
      <c r="B237" t="s">
        <v>342</v>
      </c>
      <c r="AE237">
        <f t="shared" si="3"/>
        <v>0</v>
      </c>
    </row>
    <row r="238" spans="1:31" x14ac:dyDescent="0.25">
      <c r="B238" t="s">
        <v>343</v>
      </c>
      <c r="AE238" s="89">
        <f t="shared" si="3"/>
        <v>0</v>
      </c>
    </row>
    <row r="239" spans="1:31" x14ac:dyDescent="0.25">
      <c r="B239" t="s">
        <v>344</v>
      </c>
      <c r="AE239">
        <f t="shared" si="3"/>
        <v>0</v>
      </c>
    </row>
    <row r="240" spans="1:31" x14ac:dyDescent="0.25">
      <c r="B240" t="s">
        <v>345</v>
      </c>
      <c r="AE240" s="89">
        <f t="shared" si="3"/>
        <v>0</v>
      </c>
    </row>
    <row r="241" spans="1:31" x14ac:dyDescent="0.25">
      <c r="A241" t="s">
        <v>346</v>
      </c>
      <c r="B241" t="s">
        <v>347</v>
      </c>
      <c r="AE241">
        <f t="shared" si="3"/>
        <v>0</v>
      </c>
    </row>
    <row r="242" spans="1:31" x14ac:dyDescent="0.25">
      <c r="B242" t="s">
        <v>348</v>
      </c>
      <c r="AE242" s="89">
        <f t="shared" si="3"/>
        <v>0</v>
      </c>
    </row>
    <row r="243" spans="1:31" x14ac:dyDescent="0.25">
      <c r="A243" t="s">
        <v>349</v>
      </c>
      <c r="B243" t="s">
        <v>350</v>
      </c>
      <c r="AE243">
        <f t="shared" si="3"/>
        <v>0</v>
      </c>
    </row>
    <row r="244" spans="1:31" x14ac:dyDescent="0.25">
      <c r="A244" t="s">
        <v>351</v>
      </c>
      <c r="B244" t="s">
        <v>352</v>
      </c>
      <c r="E244">
        <v>3.44</v>
      </c>
      <c r="F244">
        <v>0.1</v>
      </c>
      <c r="J244">
        <v>61.92</v>
      </c>
      <c r="O244">
        <v>8.7200000000000006</v>
      </c>
      <c r="P244">
        <v>29.51</v>
      </c>
      <c r="AE244" s="89">
        <f t="shared" si="3"/>
        <v>103.69000000000001</v>
      </c>
    </row>
    <row r="245" spans="1:31" x14ac:dyDescent="0.25">
      <c r="A245" t="s">
        <v>353</v>
      </c>
      <c r="B245" t="s">
        <v>354</v>
      </c>
      <c r="AE245">
        <f t="shared" si="3"/>
        <v>0</v>
      </c>
    </row>
    <row r="246" spans="1:31" x14ac:dyDescent="0.25">
      <c r="A246" t="s">
        <v>355</v>
      </c>
      <c r="B246" t="s">
        <v>356</v>
      </c>
      <c r="AE246" s="89">
        <f t="shared" si="3"/>
        <v>0</v>
      </c>
    </row>
    <row r="247" spans="1:31" x14ac:dyDescent="0.25">
      <c r="A247" t="s">
        <v>357</v>
      </c>
      <c r="B247" t="s">
        <v>358</v>
      </c>
      <c r="AE247">
        <f t="shared" si="3"/>
        <v>0</v>
      </c>
    </row>
    <row r="248" spans="1:31" x14ac:dyDescent="0.25">
      <c r="B248" t="s">
        <v>359</v>
      </c>
      <c r="AE248" s="89">
        <f t="shared" si="3"/>
        <v>0</v>
      </c>
    </row>
    <row r="249" spans="1:31" x14ac:dyDescent="0.25">
      <c r="B249" t="s">
        <v>360</v>
      </c>
      <c r="AE249">
        <f t="shared" si="3"/>
        <v>0</v>
      </c>
    </row>
    <row r="250" spans="1:31" x14ac:dyDescent="0.25">
      <c r="B250" t="s">
        <v>361</v>
      </c>
      <c r="AE250" s="89">
        <f t="shared" si="3"/>
        <v>0</v>
      </c>
    </row>
    <row r="251" spans="1:31" x14ac:dyDescent="0.25">
      <c r="B251" t="s">
        <v>362</v>
      </c>
      <c r="AE251">
        <f t="shared" si="3"/>
        <v>0</v>
      </c>
    </row>
    <row r="252" spans="1:31" x14ac:dyDescent="0.25">
      <c r="B252" t="s">
        <v>363</v>
      </c>
      <c r="AE252" s="89">
        <f t="shared" si="3"/>
        <v>0</v>
      </c>
    </row>
    <row r="253" spans="1:31" x14ac:dyDescent="0.25">
      <c r="B253" t="s">
        <v>364</v>
      </c>
      <c r="AE253">
        <f t="shared" si="3"/>
        <v>0</v>
      </c>
    </row>
    <row r="254" spans="1:31" x14ac:dyDescent="0.25">
      <c r="B254" t="s">
        <v>365</v>
      </c>
      <c r="AE254" s="89">
        <f t="shared" si="3"/>
        <v>0</v>
      </c>
    </row>
    <row r="255" spans="1:31" x14ac:dyDescent="0.25">
      <c r="B255" t="s">
        <v>366</v>
      </c>
      <c r="AE255">
        <f t="shared" si="3"/>
        <v>0</v>
      </c>
    </row>
    <row r="256" spans="1:31" x14ac:dyDescent="0.25">
      <c r="B256" t="s">
        <v>367</v>
      </c>
      <c r="AE256" s="89">
        <f t="shared" si="3"/>
        <v>0</v>
      </c>
    </row>
    <row r="257" spans="1:31" x14ac:dyDescent="0.25">
      <c r="B257" t="s">
        <v>368</v>
      </c>
      <c r="AE257">
        <f t="shared" si="3"/>
        <v>0</v>
      </c>
    </row>
    <row r="258" spans="1:31" x14ac:dyDescent="0.25">
      <c r="B258" t="s">
        <v>369</v>
      </c>
      <c r="AE258" s="89">
        <f t="shared" si="3"/>
        <v>0</v>
      </c>
    </row>
    <row r="259" spans="1:31" x14ac:dyDescent="0.25">
      <c r="B259" t="s">
        <v>370</v>
      </c>
      <c r="AE259">
        <f t="shared" ref="AE259:AE322" si="4">SUM(C259:Z259)</f>
        <v>0</v>
      </c>
    </row>
    <row r="260" spans="1:31" x14ac:dyDescent="0.25">
      <c r="B260" t="s">
        <v>371</v>
      </c>
      <c r="AE260" s="89">
        <f t="shared" si="4"/>
        <v>0</v>
      </c>
    </row>
    <row r="261" spans="1:31" x14ac:dyDescent="0.25">
      <c r="B261" t="s">
        <v>372</v>
      </c>
      <c r="AE261">
        <f t="shared" si="4"/>
        <v>0</v>
      </c>
    </row>
    <row r="262" spans="1:31" x14ac:dyDescent="0.25">
      <c r="B262" t="s">
        <v>373</v>
      </c>
      <c r="AE262" s="89">
        <f t="shared" si="4"/>
        <v>0</v>
      </c>
    </row>
    <row r="263" spans="1:31" x14ac:dyDescent="0.25">
      <c r="B263" t="s">
        <v>374</v>
      </c>
      <c r="AE263">
        <f t="shared" si="4"/>
        <v>0</v>
      </c>
    </row>
    <row r="264" spans="1:31" x14ac:dyDescent="0.25">
      <c r="B264" t="s">
        <v>375</v>
      </c>
      <c r="AE264" s="89">
        <f t="shared" si="4"/>
        <v>0</v>
      </c>
    </row>
    <row r="265" spans="1:31" x14ac:dyDescent="0.25">
      <c r="A265" t="s">
        <v>376</v>
      </c>
      <c r="B265" t="s">
        <v>377</v>
      </c>
      <c r="AE265">
        <f t="shared" si="4"/>
        <v>0</v>
      </c>
    </row>
    <row r="266" spans="1:31" x14ac:dyDescent="0.25">
      <c r="B266" t="s">
        <v>378</v>
      </c>
      <c r="AE266" s="89">
        <f t="shared" si="4"/>
        <v>0</v>
      </c>
    </row>
    <row r="267" spans="1:31" x14ac:dyDescent="0.25">
      <c r="B267" t="s">
        <v>379</v>
      </c>
      <c r="AE267">
        <f t="shared" si="4"/>
        <v>0</v>
      </c>
    </row>
    <row r="268" spans="1:31" x14ac:dyDescent="0.25">
      <c r="B268" t="s">
        <v>380</v>
      </c>
      <c r="AE268" s="89">
        <f t="shared" si="4"/>
        <v>0</v>
      </c>
    </row>
    <row r="269" spans="1:31" x14ac:dyDescent="0.25">
      <c r="B269" t="s">
        <v>381</v>
      </c>
      <c r="AE269">
        <f t="shared" si="4"/>
        <v>0</v>
      </c>
    </row>
    <row r="270" spans="1:31" x14ac:dyDescent="0.25">
      <c r="A270" t="s">
        <v>382</v>
      </c>
      <c r="B270" t="s">
        <v>383</v>
      </c>
      <c r="AE270" s="89">
        <f t="shared" si="4"/>
        <v>0</v>
      </c>
    </row>
    <row r="271" spans="1:31" x14ac:dyDescent="0.25">
      <c r="B271" t="s">
        <v>384</v>
      </c>
      <c r="AE271">
        <f t="shared" si="4"/>
        <v>0</v>
      </c>
    </row>
    <row r="272" spans="1:31" x14ac:dyDescent="0.25">
      <c r="A272" t="s">
        <v>385</v>
      </c>
      <c r="B272" t="s">
        <v>386</v>
      </c>
      <c r="AE272" s="89">
        <f t="shared" si="4"/>
        <v>0</v>
      </c>
    </row>
    <row r="273" spans="1:31" x14ac:dyDescent="0.25">
      <c r="A273" t="s">
        <v>387</v>
      </c>
      <c r="B273" t="s">
        <v>388</v>
      </c>
      <c r="AE273">
        <f t="shared" si="4"/>
        <v>0</v>
      </c>
    </row>
    <row r="274" spans="1:31" x14ac:dyDescent="0.25">
      <c r="A274" t="s">
        <v>389</v>
      </c>
      <c r="B274" t="s">
        <v>390</v>
      </c>
      <c r="AE274" s="89">
        <f t="shared" si="4"/>
        <v>0</v>
      </c>
    </row>
    <row r="275" spans="1:31" x14ac:dyDescent="0.25">
      <c r="B275" t="s">
        <v>391</v>
      </c>
      <c r="AE275">
        <f t="shared" si="4"/>
        <v>0</v>
      </c>
    </row>
    <row r="276" spans="1:31" x14ac:dyDescent="0.25">
      <c r="B276" t="s">
        <v>392</v>
      </c>
      <c r="AE276" s="89">
        <f t="shared" si="4"/>
        <v>0</v>
      </c>
    </row>
    <row r="277" spans="1:31" x14ac:dyDescent="0.25">
      <c r="B277" t="s">
        <v>393</v>
      </c>
      <c r="AE277">
        <f t="shared" si="4"/>
        <v>0</v>
      </c>
    </row>
    <row r="278" spans="1:31" x14ac:dyDescent="0.25">
      <c r="A278" t="s">
        <v>394</v>
      </c>
      <c r="B278" t="s">
        <v>395</v>
      </c>
      <c r="AE278" s="89">
        <f t="shared" si="4"/>
        <v>0</v>
      </c>
    </row>
    <row r="279" spans="1:31" x14ac:dyDescent="0.25">
      <c r="B279" t="s">
        <v>396</v>
      </c>
      <c r="AE279">
        <f t="shared" si="4"/>
        <v>0</v>
      </c>
    </row>
    <row r="280" spans="1:31" x14ac:dyDescent="0.25">
      <c r="A280" t="s">
        <v>397</v>
      </c>
      <c r="B280" t="s">
        <v>398</v>
      </c>
      <c r="AE280" s="89">
        <f t="shared" si="4"/>
        <v>0</v>
      </c>
    </row>
    <row r="281" spans="1:31" x14ac:dyDescent="0.25">
      <c r="A281" t="s">
        <v>399</v>
      </c>
      <c r="B281" t="s">
        <v>400</v>
      </c>
      <c r="AE281">
        <f t="shared" si="4"/>
        <v>0</v>
      </c>
    </row>
    <row r="282" spans="1:31" x14ac:dyDescent="0.25">
      <c r="B282" t="s">
        <v>401</v>
      </c>
      <c r="AE282" s="89">
        <f t="shared" si="4"/>
        <v>0</v>
      </c>
    </row>
    <row r="283" spans="1:31" x14ac:dyDescent="0.25">
      <c r="B283" t="s">
        <v>402</v>
      </c>
      <c r="C283">
        <v>146.6</v>
      </c>
      <c r="G283">
        <v>0.6</v>
      </c>
      <c r="I283">
        <v>7.5</v>
      </c>
      <c r="Z283">
        <v>4.9000000000000004</v>
      </c>
      <c r="AE283">
        <f t="shared" si="4"/>
        <v>159.6</v>
      </c>
    </row>
    <row r="284" spans="1:31" x14ac:dyDescent="0.25">
      <c r="B284" t="s">
        <v>403</v>
      </c>
      <c r="AE284" s="89">
        <f t="shared" si="4"/>
        <v>0</v>
      </c>
    </row>
    <row r="285" spans="1:31" x14ac:dyDescent="0.25">
      <c r="B285" t="s">
        <v>404</v>
      </c>
      <c r="AE285">
        <f t="shared" si="4"/>
        <v>0</v>
      </c>
    </row>
    <row r="286" spans="1:31" x14ac:dyDescent="0.25">
      <c r="A286" t="s">
        <v>405</v>
      </c>
      <c r="B286" t="s">
        <v>406</v>
      </c>
      <c r="AE286" s="89">
        <f t="shared" si="4"/>
        <v>0</v>
      </c>
    </row>
    <row r="287" spans="1:31" x14ac:dyDescent="0.25">
      <c r="B287" t="s">
        <v>407</v>
      </c>
      <c r="AE287">
        <f t="shared" si="4"/>
        <v>0</v>
      </c>
    </row>
    <row r="288" spans="1:31" x14ac:dyDescent="0.25">
      <c r="B288" t="s">
        <v>408</v>
      </c>
      <c r="AE288" s="89">
        <f t="shared" si="4"/>
        <v>0</v>
      </c>
    </row>
    <row r="289" spans="1:31" x14ac:dyDescent="0.25">
      <c r="B289" t="s">
        <v>409</v>
      </c>
      <c r="AE289">
        <f t="shared" si="4"/>
        <v>0</v>
      </c>
    </row>
    <row r="290" spans="1:31" x14ac:dyDescent="0.25">
      <c r="A290" t="s">
        <v>410</v>
      </c>
      <c r="B290" t="s">
        <v>411</v>
      </c>
      <c r="AE290" s="89">
        <f t="shared" si="4"/>
        <v>0</v>
      </c>
    </row>
    <row r="291" spans="1:31" x14ac:dyDescent="0.25">
      <c r="B291" t="s">
        <v>412</v>
      </c>
      <c r="AE291">
        <f t="shared" si="4"/>
        <v>0</v>
      </c>
    </row>
    <row r="292" spans="1:31" x14ac:dyDescent="0.25">
      <c r="A292" t="s">
        <v>413</v>
      </c>
      <c r="B292" t="s">
        <v>414</v>
      </c>
      <c r="AE292" s="89">
        <f t="shared" si="4"/>
        <v>0</v>
      </c>
    </row>
    <row r="293" spans="1:31" x14ac:dyDescent="0.25">
      <c r="A293" t="s">
        <v>415</v>
      </c>
      <c r="B293" t="s">
        <v>416</v>
      </c>
      <c r="AE293">
        <f t="shared" si="4"/>
        <v>0</v>
      </c>
    </row>
    <row r="294" spans="1:31" x14ac:dyDescent="0.25">
      <c r="B294" t="s">
        <v>417</v>
      </c>
      <c r="AE294" s="89">
        <f t="shared" si="4"/>
        <v>0</v>
      </c>
    </row>
    <row r="295" spans="1:31" x14ac:dyDescent="0.25">
      <c r="B295" t="s">
        <v>418</v>
      </c>
      <c r="AE295">
        <f t="shared" si="4"/>
        <v>0</v>
      </c>
    </row>
    <row r="296" spans="1:31" x14ac:dyDescent="0.25">
      <c r="B296" t="s">
        <v>419</v>
      </c>
      <c r="AE296" s="89">
        <f t="shared" si="4"/>
        <v>0</v>
      </c>
    </row>
    <row r="297" spans="1:31" x14ac:dyDescent="0.25">
      <c r="A297" t="s">
        <v>420</v>
      </c>
      <c r="B297" t="s">
        <v>421</v>
      </c>
      <c r="AE297">
        <f t="shared" si="4"/>
        <v>0</v>
      </c>
    </row>
    <row r="298" spans="1:31" x14ac:dyDescent="0.25">
      <c r="A298" t="s">
        <v>422</v>
      </c>
      <c r="B298" t="s">
        <v>423</v>
      </c>
      <c r="AE298" s="89">
        <f t="shared" si="4"/>
        <v>0</v>
      </c>
    </row>
    <row r="299" spans="1:31" x14ac:dyDescent="0.25">
      <c r="B299" t="s">
        <v>424</v>
      </c>
      <c r="AE299">
        <f t="shared" si="4"/>
        <v>0</v>
      </c>
    </row>
    <row r="300" spans="1:31" x14ac:dyDescent="0.25">
      <c r="A300" t="s">
        <v>425</v>
      </c>
      <c r="B300" t="s">
        <v>426</v>
      </c>
      <c r="AE300" s="89">
        <f t="shared" si="4"/>
        <v>0</v>
      </c>
    </row>
    <row r="301" spans="1:31" x14ac:dyDescent="0.25">
      <c r="B301" t="s">
        <v>427</v>
      </c>
      <c r="M301">
        <v>98</v>
      </c>
      <c r="AE301">
        <f t="shared" si="4"/>
        <v>98</v>
      </c>
    </row>
    <row r="302" spans="1:31" x14ac:dyDescent="0.25">
      <c r="B302" t="s">
        <v>428</v>
      </c>
      <c r="AE302" s="89">
        <f t="shared" si="4"/>
        <v>0</v>
      </c>
    </row>
    <row r="303" spans="1:31" x14ac:dyDescent="0.25">
      <c r="B303" t="s">
        <v>429</v>
      </c>
      <c r="C303">
        <v>315</v>
      </c>
      <c r="X303">
        <v>50</v>
      </c>
      <c r="AE303">
        <f t="shared" si="4"/>
        <v>365</v>
      </c>
    </row>
    <row r="304" spans="1:31" x14ac:dyDescent="0.25">
      <c r="B304" t="s">
        <v>430</v>
      </c>
      <c r="AE304" s="89">
        <f t="shared" si="4"/>
        <v>0</v>
      </c>
    </row>
    <row r="305" spans="1:31" x14ac:dyDescent="0.25">
      <c r="B305" t="s">
        <v>431</v>
      </c>
      <c r="AE305">
        <f t="shared" si="4"/>
        <v>0</v>
      </c>
    </row>
    <row r="306" spans="1:31" x14ac:dyDescent="0.25">
      <c r="A306" t="s">
        <v>432</v>
      </c>
      <c r="B306" t="s">
        <v>433</v>
      </c>
      <c r="AE306" s="89">
        <f t="shared" si="4"/>
        <v>0</v>
      </c>
    </row>
    <row r="307" spans="1:31" x14ac:dyDescent="0.25">
      <c r="B307" t="s">
        <v>434</v>
      </c>
      <c r="AE307">
        <f t="shared" si="4"/>
        <v>0</v>
      </c>
    </row>
    <row r="308" spans="1:31" x14ac:dyDescent="0.25">
      <c r="B308" t="s">
        <v>435</v>
      </c>
      <c r="AE308" s="89">
        <f t="shared" si="4"/>
        <v>0</v>
      </c>
    </row>
    <row r="309" spans="1:31" x14ac:dyDescent="0.25">
      <c r="A309" t="s">
        <v>436</v>
      </c>
      <c r="B309" t="s">
        <v>437</v>
      </c>
      <c r="AE309">
        <f t="shared" si="4"/>
        <v>0</v>
      </c>
    </row>
    <row r="310" spans="1:31" x14ac:dyDescent="0.25">
      <c r="A310" t="s">
        <v>438</v>
      </c>
      <c r="B310" t="s">
        <v>439</v>
      </c>
      <c r="AE310" s="89">
        <f t="shared" si="4"/>
        <v>0</v>
      </c>
    </row>
    <row r="311" spans="1:31" x14ac:dyDescent="0.25">
      <c r="B311" t="s">
        <v>440</v>
      </c>
      <c r="AE311">
        <f t="shared" si="4"/>
        <v>0</v>
      </c>
    </row>
    <row r="312" spans="1:31" x14ac:dyDescent="0.25">
      <c r="A312" t="s">
        <v>441</v>
      </c>
      <c r="B312" t="s">
        <v>442</v>
      </c>
      <c r="AE312" s="89">
        <f t="shared" si="4"/>
        <v>0</v>
      </c>
    </row>
    <row r="313" spans="1:31" x14ac:dyDescent="0.25">
      <c r="A313" t="s">
        <v>443</v>
      </c>
      <c r="B313" t="s">
        <v>444</v>
      </c>
      <c r="AE313">
        <f t="shared" si="4"/>
        <v>0</v>
      </c>
    </row>
    <row r="314" spans="1:31" x14ac:dyDescent="0.25">
      <c r="A314" t="s">
        <v>445</v>
      </c>
      <c r="B314" t="s">
        <v>446</v>
      </c>
      <c r="AE314" s="89">
        <f t="shared" si="4"/>
        <v>0</v>
      </c>
    </row>
    <row r="315" spans="1:31" x14ac:dyDescent="0.25">
      <c r="A315" t="s">
        <v>447</v>
      </c>
      <c r="B315" t="s">
        <v>448</v>
      </c>
      <c r="AE315">
        <f t="shared" si="4"/>
        <v>0</v>
      </c>
    </row>
    <row r="316" spans="1:31" x14ac:dyDescent="0.25">
      <c r="A316" t="s">
        <v>449</v>
      </c>
      <c r="B316" t="s">
        <v>450</v>
      </c>
      <c r="AE316" s="89">
        <f t="shared" si="4"/>
        <v>0</v>
      </c>
    </row>
    <row r="317" spans="1:31" x14ac:dyDescent="0.25">
      <c r="B317" t="s">
        <v>451</v>
      </c>
      <c r="AE317">
        <f t="shared" si="4"/>
        <v>0</v>
      </c>
    </row>
    <row r="318" spans="1:31" x14ac:dyDescent="0.25">
      <c r="B318" t="s">
        <v>452</v>
      </c>
      <c r="AE318" s="89">
        <f t="shared" si="4"/>
        <v>0</v>
      </c>
    </row>
    <row r="319" spans="1:31" x14ac:dyDescent="0.25">
      <c r="A319" t="s">
        <v>453</v>
      </c>
      <c r="B319" t="s">
        <v>454</v>
      </c>
      <c r="AE319">
        <f t="shared" si="4"/>
        <v>0</v>
      </c>
    </row>
    <row r="320" spans="1:31" x14ac:dyDescent="0.25">
      <c r="B320" t="s">
        <v>455</v>
      </c>
      <c r="AE320" s="89">
        <f t="shared" si="4"/>
        <v>0</v>
      </c>
    </row>
    <row r="321" spans="1:31" x14ac:dyDescent="0.25">
      <c r="B321" t="s">
        <v>456</v>
      </c>
      <c r="AE321">
        <f t="shared" si="4"/>
        <v>0</v>
      </c>
    </row>
    <row r="322" spans="1:31" x14ac:dyDescent="0.25">
      <c r="A322" t="s">
        <v>457</v>
      </c>
      <c r="B322" t="s">
        <v>458</v>
      </c>
      <c r="AE322" s="89">
        <f t="shared" si="4"/>
        <v>0</v>
      </c>
    </row>
    <row r="323" spans="1:31" x14ac:dyDescent="0.25">
      <c r="B323" t="s">
        <v>459</v>
      </c>
      <c r="AE323">
        <f t="shared" ref="AE323:AE386" si="5">SUM(C323:Z323)</f>
        <v>0</v>
      </c>
    </row>
    <row r="324" spans="1:31" x14ac:dyDescent="0.25">
      <c r="B324" t="s">
        <v>460</v>
      </c>
      <c r="AE324" s="89">
        <f t="shared" si="5"/>
        <v>0</v>
      </c>
    </row>
    <row r="325" spans="1:31" x14ac:dyDescent="0.25">
      <c r="B325" t="s">
        <v>461</v>
      </c>
      <c r="C325">
        <v>263.39999999999998</v>
      </c>
      <c r="E325">
        <v>76.3</v>
      </c>
      <c r="G325">
        <v>6.7</v>
      </c>
      <c r="J325">
        <v>55.9</v>
      </c>
      <c r="K325">
        <v>22.8</v>
      </c>
      <c r="M325">
        <v>4.5999999999999996</v>
      </c>
      <c r="O325">
        <v>33.4</v>
      </c>
      <c r="P325">
        <v>29.4</v>
      </c>
      <c r="S325">
        <v>19.5</v>
      </c>
      <c r="T325">
        <v>0.3</v>
      </c>
      <c r="Z325">
        <v>30</v>
      </c>
      <c r="AE325">
        <f t="shared" si="5"/>
        <v>542.29999999999995</v>
      </c>
    </row>
    <row r="326" spans="1:31" x14ac:dyDescent="0.25">
      <c r="A326" t="s">
        <v>462</v>
      </c>
      <c r="B326" t="s">
        <v>463</v>
      </c>
      <c r="AE326" s="89">
        <f t="shared" si="5"/>
        <v>0</v>
      </c>
    </row>
    <row r="327" spans="1:31" x14ac:dyDescent="0.25">
      <c r="B327" t="s">
        <v>464</v>
      </c>
      <c r="AE327">
        <f t="shared" si="5"/>
        <v>0</v>
      </c>
    </row>
    <row r="328" spans="1:31" x14ac:dyDescent="0.25">
      <c r="A328" t="s">
        <v>465</v>
      </c>
      <c r="B328" t="s">
        <v>466</v>
      </c>
      <c r="AE328" s="89">
        <f t="shared" si="5"/>
        <v>0</v>
      </c>
    </row>
    <row r="329" spans="1:31" x14ac:dyDescent="0.25">
      <c r="A329" t="s">
        <v>467</v>
      </c>
      <c r="B329" t="s">
        <v>468</v>
      </c>
      <c r="AE329">
        <f t="shared" si="5"/>
        <v>0</v>
      </c>
    </row>
    <row r="330" spans="1:31" x14ac:dyDescent="0.25">
      <c r="B330" t="s">
        <v>469</v>
      </c>
      <c r="AE330" s="89">
        <f t="shared" si="5"/>
        <v>0</v>
      </c>
    </row>
    <row r="331" spans="1:31" x14ac:dyDescent="0.25">
      <c r="B331" t="s">
        <v>470</v>
      </c>
      <c r="AE331">
        <f t="shared" si="5"/>
        <v>0</v>
      </c>
    </row>
    <row r="332" spans="1:31" x14ac:dyDescent="0.25">
      <c r="B332" t="s">
        <v>471</v>
      </c>
      <c r="AE332" s="89">
        <f t="shared" si="5"/>
        <v>0</v>
      </c>
    </row>
    <row r="333" spans="1:31" x14ac:dyDescent="0.25">
      <c r="A333" t="s">
        <v>472</v>
      </c>
      <c r="B333" t="s">
        <v>11</v>
      </c>
      <c r="AE333">
        <f t="shared" si="5"/>
        <v>0</v>
      </c>
    </row>
    <row r="334" spans="1:31" x14ac:dyDescent="0.25">
      <c r="B334" t="s">
        <v>473</v>
      </c>
      <c r="AE334" s="89">
        <f t="shared" si="5"/>
        <v>0</v>
      </c>
    </row>
    <row r="335" spans="1:31" x14ac:dyDescent="0.25">
      <c r="B335" t="s">
        <v>276</v>
      </c>
      <c r="AE335">
        <f t="shared" si="5"/>
        <v>0</v>
      </c>
    </row>
    <row r="336" spans="1:31" x14ac:dyDescent="0.25">
      <c r="A336" t="s">
        <v>474</v>
      </c>
      <c r="B336" t="s">
        <v>475</v>
      </c>
      <c r="AE336" s="89">
        <f t="shared" si="5"/>
        <v>0</v>
      </c>
    </row>
    <row r="337" spans="1:31" x14ac:dyDescent="0.25">
      <c r="B337" t="s">
        <v>476</v>
      </c>
      <c r="AE337">
        <f t="shared" si="5"/>
        <v>0</v>
      </c>
    </row>
    <row r="338" spans="1:31" x14ac:dyDescent="0.25">
      <c r="B338" t="s">
        <v>477</v>
      </c>
      <c r="AE338" s="89">
        <f t="shared" si="5"/>
        <v>0</v>
      </c>
    </row>
    <row r="339" spans="1:31" x14ac:dyDescent="0.25">
      <c r="B339" t="s">
        <v>478</v>
      </c>
      <c r="AE339">
        <f t="shared" si="5"/>
        <v>0</v>
      </c>
    </row>
    <row r="340" spans="1:31" x14ac:dyDescent="0.25">
      <c r="B340" t="s">
        <v>479</v>
      </c>
      <c r="AE340" s="89">
        <f t="shared" si="5"/>
        <v>0</v>
      </c>
    </row>
    <row r="341" spans="1:31" x14ac:dyDescent="0.25">
      <c r="B341" t="s">
        <v>480</v>
      </c>
      <c r="AE341">
        <f t="shared" si="5"/>
        <v>0</v>
      </c>
    </row>
    <row r="342" spans="1:31" x14ac:dyDescent="0.25">
      <c r="B342" t="s">
        <v>481</v>
      </c>
      <c r="AE342" s="89">
        <f t="shared" si="5"/>
        <v>0</v>
      </c>
    </row>
    <row r="343" spans="1:31" x14ac:dyDescent="0.25">
      <c r="B343" t="s">
        <v>482</v>
      </c>
      <c r="AE343">
        <f t="shared" si="5"/>
        <v>0</v>
      </c>
    </row>
    <row r="344" spans="1:31" x14ac:dyDescent="0.25">
      <c r="B344" t="s">
        <v>483</v>
      </c>
      <c r="AE344" s="89">
        <f t="shared" si="5"/>
        <v>0</v>
      </c>
    </row>
    <row r="345" spans="1:31" x14ac:dyDescent="0.25">
      <c r="B345" t="s">
        <v>484</v>
      </c>
      <c r="AE345">
        <f t="shared" si="5"/>
        <v>0</v>
      </c>
    </row>
    <row r="346" spans="1:31" x14ac:dyDescent="0.25">
      <c r="B346" t="s">
        <v>485</v>
      </c>
      <c r="AE346" s="89">
        <f t="shared" si="5"/>
        <v>0</v>
      </c>
    </row>
    <row r="347" spans="1:31" x14ac:dyDescent="0.25">
      <c r="B347" t="s">
        <v>486</v>
      </c>
      <c r="AE347">
        <f t="shared" si="5"/>
        <v>0</v>
      </c>
    </row>
    <row r="348" spans="1:31" x14ac:dyDescent="0.25">
      <c r="A348" t="s">
        <v>487</v>
      </c>
      <c r="B348" t="s">
        <v>488</v>
      </c>
      <c r="AE348" s="89">
        <f t="shared" si="5"/>
        <v>0</v>
      </c>
    </row>
    <row r="349" spans="1:31" x14ac:dyDescent="0.25">
      <c r="B349" t="s">
        <v>489</v>
      </c>
      <c r="AE349">
        <f t="shared" si="5"/>
        <v>0</v>
      </c>
    </row>
    <row r="350" spans="1:31" x14ac:dyDescent="0.25">
      <c r="B350" t="s">
        <v>490</v>
      </c>
      <c r="AE350" s="89">
        <f t="shared" si="5"/>
        <v>0</v>
      </c>
    </row>
    <row r="351" spans="1:31" x14ac:dyDescent="0.25">
      <c r="A351" t="s">
        <v>491</v>
      </c>
      <c r="B351" t="s">
        <v>492</v>
      </c>
      <c r="AE351">
        <f t="shared" si="5"/>
        <v>0</v>
      </c>
    </row>
    <row r="352" spans="1:31" x14ac:dyDescent="0.25">
      <c r="B352" t="s">
        <v>493</v>
      </c>
      <c r="AE352" s="89">
        <f t="shared" si="5"/>
        <v>0</v>
      </c>
    </row>
    <row r="353" spans="1:31" x14ac:dyDescent="0.25">
      <c r="B353" t="s">
        <v>494</v>
      </c>
      <c r="AE353">
        <f t="shared" si="5"/>
        <v>0</v>
      </c>
    </row>
    <row r="354" spans="1:31" x14ac:dyDescent="0.25">
      <c r="B354" t="s">
        <v>495</v>
      </c>
      <c r="AE354" s="89">
        <f t="shared" si="5"/>
        <v>0</v>
      </c>
    </row>
    <row r="355" spans="1:31" x14ac:dyDescent="0.25">
      <c r="B355" t="s">
        <v>496</v>
      </c>
      <c r="AE355">
        <f t="shared" si="5"/>
        <v>0</v>
      </c>
    </row>
    <row r="356" spans="1:31" x14ac:dyDescent="0.25">
      <c r="A356" t="s">
        <v>497</v>
      </c>
      <c r="B356" t="s">
        <v>498</v>
      </c>
      <c r="AE356" s="89">
        <f t="shared" si="5"/>
        <v>0</v>
      </c>
    </row>
    <row r="357" spans="1:31" x14ac:dyDescent="0.25">
      <c r="B357" t="s">
        <v>499</v>
      </c>
      <c r="AE357">
        <f t="shared" si="5"/>
        <v>0</v>
      </c>
    </row>
    <row r="358" spans="1:31" x14ac:dyDescent="0.25">
      <c r="B358" t="s">
        <v>500</v>
      </c>
      <c r="AE358" s="89">
        <f t="shared" si="5"/>
        <v>0</v>
      </c>
    </row>
    <row r="359" spans="1:31" x14ac:dyDescent="0.25">
      <c r="A359" t="s">
        <v>501</v>
      </c>
      <c r="B359" t="s">
        <v>502</v>
      </c>
      <c r="AE359">
        <f t="shared" si="5"/>
        <v>0</v>
      </c>
    </row>
    <row r="360" spans="1:31" x14ac:dyDescent="0.25">
      <c r="B360" t="s">
        <v>503</v>
      </c>
      <c r="AE360" s="89">
        <f t="shared" si="5"/>
        <v>0</v>
      </c>
    </row>
    <row r="361" spans="1:31" x14ac:dyDescent="0.25">
      <c r="B361" t="s">
        <v>504</v>
      </c>
      <c r="AE361">
        <f t="shared" si="5"/>
        <v>0</v>
      </c>
    </row>
    <row r="362" spans="1:31" x14ac:dyDescent="0.25">
      <c r="B362" t="s">
        <v>505</v>
      </c>
      <c r="AE362" s="89">
        <f t="shared" si="5"/>
        <v>0</v>
      </c>
    </row>
    <row r="363" spans="1:31" x14ac:dyDescent="0.25">
      <c r="B363" t="s">
        <v>506</v>
      </c>
      <c r="AE363">
        <f t="shared" si="5"/>
        <v>0</v>
      </c>
    </row>
    <row r="364" spans="1:31" x14ac:dyDescent="0.25">
      <c r="B364" t="s">
        <v>507</v>
      </c>
      <c r="AE364" s="89">
        <f t="shared" si="5"/>
        <v>0</v>
      </c>
    </row>
    <row r="365" spans="1:31" x14ac:dyDescent="0.25">
      <c r="B365" t="s">
        <v>508</v>
      </c>
      <c r="AE365">
        <f t="shared" si="5"/>
        <v>0</v>
      </c>
    </row>
    <row r="366" spans="1:31" x14ac:dyDescent="0.25">
      <c r="B366" t="s">
        <v>509</v>
      </c>
      <c r="AE366" s="89">
        <f t="shared" si="5"/>
        <v>0</v>
      </c>
    </row>
    <row r="367" spans="1:31" x14ac:dyDescent="0.25">
      <c r="B367" t="s">
        <v>510</v>
      </c>
      <c r="AE367">
        <f t="shared" si="5"/>
        <v>0</v>
      </c>
    </row>
    <row r="368" spans="1:31" x14ac:dyDescent="0.25">
      <c r="B368" t="s">
        <v>511</v>
      </c>
      <c r="AE368" s="89">
        <f t="shared" si="5"/>
        <v>0</v>
      </c>
    </row>
    <row r="369" spans="1:31" x14ac:dyDescent="0.25">
      <c r="B369" t="s">
        <v>512</v>
      </c>
      <c r="AE369">
        <f t="shared" si="5"/>
        <v>0</v>
      </c>
    </row>
    <row r="370" spans="1:31" x14ac:dyDescent="0.25">
      <c r="B370" t="s">
        <v>513</v>
      </c>
      <c r="AE370" s="89">
        <f t="shared" si="5"/>
        <v>0</v>
      </c>
    </row>
    <row r="371" spans="1:31" x14ac:dyDescent="0.25">
      <c r="B371" t="s">
        <v>514</v>
      </c>
      <c r="AE371">
        <f t="shared" si="5"/>
        <v>0</v>
      </c>
    </row>
    <row r="372" spans="1:31" x14ac:dyDescent="0.25">
      <c r="B372" t="s">
        <v>515</v>
      </c>
      <c r="AE372" s="89">
        <f t="shared" si="5"/>
        <v>0</v>
      </c>
    </row>
    <row r="373" spans="1:31" x14ac:dyDescent="0.25">
      <c r="B373" t="s">
        <v>516</v>
      </c>
      <c r="AE373">
        <f t="shared" si="5"/>
        <v>0</v>
      </c>
    </row>
    <row r="374" spans="1:31" x14ac:dyDescent="0.25">
      <c r="B374" s="80" t="s">
        <v>517</v>
      </c>
      <c r="AE374" s="89">
        <f t="shared" si="5"/>
        <v>0</v>
      </c>
    </row>
    <row r="375" spans="1:31" x14ac:dyDescent="0.25">
      <c r="B375" t="s">
        <v>518</v>
      </c>
      <c r="AE375">
        <f t="shared" si="5"/>
        <v>0</v>
      </c>
    </row>
    <row r="376" spans="1:31" x14ac:dyDescent="0.25">
      <c r="B376" t="s">
        <v>519</v>
      </c>
      <c r="AE376" s="89">
        <f t="shared" si="5"/>
        <v>0</v>
      </c>
    </row>
    <row r="377" spans="1:31" x14ac:dyDescent="0.25">
      <c r="B377" t="s">
        <v>520</v>
      </c>
      <c r="AE377">
        <f t="shared" si="5"/>
        <v>0</v>
      </c>
    </row>
    <row r="378" spans="1:31" x14ac:dyDescent="0.25">
      <c r="B378" t="s">
        <v>521</v>
      </c>
      <c r="AE378" s="89">
        <f t="shared" si="5"/>
        <v>0</v>
      </c>
    </row>
    <row r="379" spans="1:31" x14ac:dyDescent="0.25">
      <c r="A379" t="s">
        <v>522</v>
      </c>
      <c r="B379" t="s">
        <v>523</v>
      </c>
      <c r="AE379">
        <f t="shared" si="5"/>
        <v>0</v>
      </c>
    </row>
    <row r="380" spans="1:31" x14ac:dyDescent="0.25">
      <c r="B380" t="s">
        <v>524</v>
      </c>
      <c r="AE380" s="89">
        <f t="shared" si="5"/>
        <v>0</v>
      </c>
    </row>
    <row r="381" spans="1:31" x14ac:dyDescent="0.25">
      <c r="A381" t="s">
        <v>525</v>
      </c>
      <c r="B381" t="s">
        <v>526</v>
      </c>
      <c r="AE381">
        <f t="shared" si="5"/>
        <v>0</v>
      </c>
    </row>
    <row r="382" spans="1:31" x14ac:dyDescent="0.25">
      <c r="B382" t="s">
        <v>527</v>
      </c>
      <c r="AE382" s="89">
        <f t="shared" si="5"/>
        <v>0</v>
      </c>
    </row>
    <row r="383" spans="1:31" x14ac:dyDescent="0.25">
      <c r="B383" t="s">
        <v>528</v>
      </c>
      <c r="AE383">
        <f t="shared" si="5"/>
        <v>0</v>
      </c>
    </row>
    <row r="384" spans="1:31" x14ac:dyDescent="0.25">
      <c r="B384" t="s">
        <v>529</v>
      </c>
      <c r="AE384" s="89">
        <f t="shared" si="5"/>
        <v>0</v>
      </c>
    </row>
    <row r="385" spans="1:31" x14ac:dyDescent="0.25">
      <c r="A385" t="s">
        <v>530</v>
      </c>
      <c r="B385" t="s">
        <v>531</v>
      </c>
      <c r="AE385">
        <f t="shared" si="5"/>
        <v>0</v>
      </c>
    </row>
    <row r="386" spans="1:31" x14ac:dyDescent="0.25">
      <c r="B386" t="s">
        <v>532</v>
      </c>
      <c r="AE386" s="89">
        <f t="shared" si="5"/>
        <v>0</v>
      </c>
    </row>
    <row r="387" spans="1:31" x14ac:dyDescent="0.25">
      <c r="B387" t="s">
        <v>533</v>
      </c>
      <c r="AE387">
        <f t="shared" ref="AE387:AE409" si="6">SUM(C387:Z387)</f>
        <v>0</v>
      </c>
    </row>
    <row r="388" spans="1:31" x14ac:dyDescent="0.25">
      <c r="A388" t="s">
        <v>534</v>
      </c>
      <c r="B388" t="s">
        <v>535</v>
      </c>
      <c r="AE388" s="89">
        <f t="shared" si="6"/>
        <v>0</v>
      </c>
    </row>
    <row r="389" spans="1:31" x14ac:dyDescent="0.25">
      <c r="B389" t="s">
        <v>536</v>
      </c>
      <c r="AE389">
        <f t="shared" si="6"/>
        <v>0</v>
      </c>
    </row>
    <row r="390" spans="1:31" x14ac:dyDescent="0.25">
      <c r="B390" t="s">
        <v>537</v>
      </c>
      <c r="AE390" s="89">
        <f t="shared" si="6"/>
        <v>0</v>
      </c>
    </row>
    <row r="391" spans="1:31" x14ac:dyDescent="0.25">
      <c r="B391" t="s">
        <v>538</v>
      </c>
      <c r="AE391">
        <f t="shared" si="6"/>
        <v>0</v>
      </c>
    </row>
    <row r="392" spans="1:31" x14ac:dyDescent="0.25">
      <c r="A392" t="s">
        <v>539</v>
      </c>
      <c r="B392" t="s">
        <v>540</v>
      </c>
      <c r="AE392" s="89">
        <f t="shared" si="6"/>
        <v>0</v>
      </c>
    </row>
    <row r="393" spans="1:31" x14ac:dyDescent="0.25">
      <c r="A393" t="s">
        <v>541</v>
      </c>
      <c r="B393" t="s">
        <v>542</v>
      </c>
      <c r="AE393">
        <f t="shared" si="6"/>
        <v>0</v>
      </c>
    </row>
    <row r="394" spans="1:31" x14ac:dyDescent="0.25">
      <c r="B394" t="s">
        <v>543</v>
      </c>
      <c r="AE394" s="89">
        <f t="shared" si="6"/>
        <v>0</v>
      </c>
    </row>
    <row r="395" spans="1:31" x14ac:dyDescent="0.25">
      <c r="B395" t="s">
        <v>544</v>
      </c>
      <c r="AE395">
        <f t="shared" si="6"/>
        <v>0</v>
      </c>
    </row>
    <row r="396" spans="1:31" x14ac:dyDescent="0.25">
      <c r="A396" t="s">
        <v>545</v>
      </c>
      <c r="B396" t="s">
        <v>546</v>
      </c>
      <c r="AE396" s="89">
        <f t="shared" si="6"/>
        <v>0</v>
      </c>
    </row>
    <row r="397" spans="1:31" x14ac:dyDescent="0.25">
      <c r="A397" t="s">
        <v>547</v>
      </c>
      <c r="B397" t="s">
        <v>548</v>
      </c>
      <c r="C397">
        <v>192.9</v>
      </c>
      <c r="G397">
        <v>1.25</v>
      </c>
      <c r="I397">
        <v>0.95499999999999996</v>
      </c>
      <c r="J397">
        <v>20.3</v>
      </c>
      <c r="K397">
        <v>15.7</v>
      </c>
      <c r="U397">
        <v>165</v>
      </c>
      <c r="V397">
        <v>5.08</v>
      </c>
      <c r="AE397">
        <f t="shared" si="6"/>
        <v>401.185</v>
      </c>
    </row>
    <row r="398" spans="1:31" x14ac:dyDescent="0.25">
      <c r="B398" t="s">
        <v>549</v>
      </c>
      <c r="AE398" s="89">
        <f t="shared" si="6"/>
        <v>0</v>
      </c>
    </row>
    <row r="399" spans="1:31" x14ac:dyDescent="0.25">
      <c r="B399" t="s">
        <v>550</v>
      </c>
      <c r="AE399">
        <f t="shared" si="6"/>
        <v>0</v>
      </c>
    </row>
    <row r="400" spans="1:31" x14ac:dyDescent="0.25">
      <c r="B400" t="s">
        <v>551</v>
      </c>
      <c r="AE400" s="89">
        <f t="shared" si="6"/>
        <v>0</v>
      </c>
    </row>
    <row r="401" spans="1:31" x14ac:dyDescent="0.25">
      <c r="A401" t="s">
        <v>552</v>
      </c>
      <c r="B401" t="s">
        <v>553</v>
      </c>
      <c r="AE401">
        <f t="shared" si="6"/>
        <v>0</v>
      </c>
    </row>
    <row r="402" spans="1:31" x14ac:dyDescent="0.25">
      <c r="A402" t="s">
        <v>554</v>
      </c>
      <c r="B402" t="s">
        <v>555</v>
      </c>
      <c r="AE402" s="89">
        <f t="shared" si="6"/>
        <v>0</v>
      </c>
    </row>
    <row r="403" spans="1:31" x14ac:dyDescent="0.25">
      <c r="A403" t="s">
        <v>556</v>
      </c>
      <c r="B403" t="s">
        <v>557</v>
      </c>
      <c r="AE403">
        <f t="shared" si="6"/>
        <v>0</v>
      </c>
    </row>
    <row r="404" spans="1:31" x14ac:dyDescent="0.25">
      <c r="B404" t="s">
        <v>558</v>
      </c>
      <c r="AE404" s="89">
        <f t="shared" si="6"/>
        <v>0</v>
      </c>
    </row>
    <row r="405" spans="1:31" x14ac:dyDescent="0.25">
      <c r="B405" t="s">
        <v>559</v>
      </c>
      <c r="AE405">
        <f t="shared" si="6"/>
        <v>0</v>
      </c>
    </row>
    <row r="406" spans="1:31" x14ac:dyDescent="0.25">
      <c r="B406" t="s">
        <v>560</v>
      </c>
      <c r="AE406" s="89">
        <f t="shared" si="6"/>
        <v>0</v>
      </c>
    </row>
    <row r="407" spans="1:31" x14ac:dyDescent="0.25">
      <c r="B407" t="s">
        <v>561</v>
      </c>
      <c r="AE407">
        <f t="shared" si="6"/>
        <v>0</v>
      </c>
    </row>
    <row r="408" spans="1:31" x14ac:dyDescent="0.25">
      <c r="B408" t="s">
        <v>562</v>
      </c>
      <c r="AE408" s="89">
        <f t="shared" si="6"/>
        <v>0</v>
      </c>
    </row>
    <row r="409" spans="1:31" x14ac:dyDescent="0.25">
      <c r="B409" t="s">
        <v>563</v>
      </c>
      <c r="AE409">
        <f t="shared" si="6"/>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K411"/>
  <sheetViews>
    <sheetView workbookViewId="0">
      <pane xSplit="2" ySplit="1" topLeftCell="AD141"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7.7109375" customWidth="1"/>
    <col min="2" max="2" width="16.7109375" customWidth="1"/>
    <col min="3" max="3" width="9.85546875" bestFit="1" customWidth="1"/>
  </cols>
  <sheetData>
    <row r="1" spans="1:37" ht="180" x14ac:dyDescent="0.25">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s="89" t="s">
        <v>1050</v>
      </c>
      <c r="AG1" s="89" t="s">
        <v>1051</v>
      </c>
      <c r="AH1" s="89" t="s">
        <v>1052</v>
      </c>
      <c r="AI1" s="90" t="s">
        <v>1053</v>
      </c>
      <c r="AK1" t="s">
        <v>1054</v>
      </c>
    </row>
    <row r="2" spans="1:37" x14ac:dyDescent="0.25">
      <c r="A2" s="2" t="s">
        <v>12</v>
      </c>
      <c r="B2" s="2" t="s">
        <v>13</v>
      </c>
      <c r="C2">
        <f>IF(ISERROR(1/VLOOKUP($B2,'Justerad allokering'!$B$1:$AG$461,MATCH(C$1,'Justerad allokering'!$B$1:$AF$1,0),FALSE)),VLOOKUP($B2,'Allokerad kvv'!$B$2:$AV$468,MATCH(C$1,'Allokerad kvv'!$B$1:$AV$1,0),FALSE),VLOOKUP($B2,'Justerad allokering'!$B$1:$AG$461,MATCH(C$1,'Justerad allokering'!$B$1:$AF$1,0),FALSE))</f>
        <v>0</v>
      </c>
      <c r="D2">
        <f>IF(ISERROR(1/VLOOKUP($B2,'Justerad allokering'!$B$1:$AG$461,MATCH(D$1,'Justerad allokering'!$B$1:$AF$1,0),FALSE)),VLOOKUP($B2,'Allokerad kvv'!$B$2:$AV$468,MATCH(D$1,'Allokerad kvv'!$B$1:$AV$1,0),FALSE),VLOOKUP($B2,'Justerad allokering'!$B$1:$AG$461,MATCH(D$1,'Justerad allokering'!$B$1:$AF$1,0),FALSE))</f>
        <v>0</v>
      </c>
      <c r="E2">
        <f>IF(ISERROR(1/VLOOKUP($B2,'Justerad allokering'!$B$1:$AG$461,MATCH(E$1,'Justerad allokering'!$B$1:$AF$1,0),FALSE)),VLOOKUP($B2,'Allokerad kvv'!$B$2:$AV$468,MATCH(E$1,'Allokerad kvv'!$B$1:$AV$1,0),FALSE),VLOOKUP($B2,'Justerad allokering'!$B$1:$AG$461,MATCH(E$1,'Justerad allokering'!$B$1:$AF$1,0),FALSE))</f>
        <v>0</v>
      </c>
      <c r="F2">
        <f>IF(ISERROR(1/VLOOKUP($B2,'Justerad allokering'!$B$1:$AG$461,MATCH(F$1,'Justerad allokering'!$B$1:$AF$1,0),FALSE)),VLOOKUP($B2,'Allokerad kvv'!$B$2:$AV$468,MATCH(F$1,'Allokerad kvv'!$B$1:$AV$1,0),FALSE),VLOOKUP($B2,'Justerad allokering'!$B$1:$AG$461,MATCH(F$1,'Justerad allokering'!$B$1:$AF$1,0),FALSE))</f>
        <v>0</v>
      </c>
      <c r="G2">
        <f>IF(ISERROR(1/VLOOKUP($B2,'Justerad allokering'!$B$1:$AG$461,MATCH(G$1,'Justerad allokering'!$B$1:$AF$1,0),FALSE)),VLOOKUP($B2,'Allokerad kvv'!$B$2:$AV$468,MATCH(G$1,'Allokerad kvv'!$B$1:$AV$1,0),FALSE),VLOOKUP($B2,'Justerad allokering'!$B$1:$AG$461,MATCH(G$1,'Justerad allokering'!$B$1:$AF$1,0),FALSE))</f>
        <v>0</v>
      </c>
      <c r="H2">
        <f>IF(ISERROR(1/VLOOKUP($B2,'Justerad allokering'!$B$1:$AG$461,MATCH(H$1,'Justerad allokering'!$B$1:$AF$1,0),FALSE)),VLOOKUP($B2,'Allokerad kvv'!$B$2:$AV$468,MATCH(H$1,'Allokerad kvv'!$B$1:$AV$1,0),FALSE),VLOOKUP($B2,'Justerad allokering'!$B$1:$AG$461,MATCH(H$1,'Justerad allokering'!$B$1:$AF$1,0),FALSE))</f>
        <v>0</v>
      </c>
      <c r="I2">
        <f>IF(ISERROR(1/VLOOKUP($B2,'Justerad allokering'!$B$1:$AG$461,MATCH(I$1,'Justerad allokering'!$B$1:$AF$1,0),FALSE)),VLOOKUP($B2,'Allokerad kvv'!$B$2:$AV$468,MATCH(I$1,'Allokerad kvv'!$B$1:$AV$1,0),FALSE),VLOOKUP($B2,'Justerad allokering'!$B$1:$AG$461,MATCH(I$1,'Justerad allokering'!$B$1:$AF$1,0),FALSE))</f>
        <v>0</v>
      </c>
      <c r="J2">
        <f>IF(ISERROR(1/VLOOKUP($B2,'Justerad allokering'!$B$1:$AG$461,MATCH(J$1,'Justerad allokering'!$B$1:$AF$1,0),FALSE)),VLOOKUP($B2,'Allokerad kvv'!$B$2:$AV$468,MATCH(J$1,'Allokerad kvv'!$B$1:$AV$1,0),FALSE),VLOOKUP($B2,'Justerad allokering'!$B$1:$AG$461,MATCH(J$1,'Justerad allokering'!$B$1:$AF$1,0),FALSE))</f>
        <v>0</v>
      </c>
      <c r="K2">
        <f>IF(ISERROR(1/VLOOKUP($B2,'Justerad allokering'!$B$1:$AG$461,MATCH(K$1,'Justerad allokering'!$B$1:$AF$1,0),FALSE)),VLOOKUP($B2,'Allokerad kvv'!$B$2:$AV$468,MATCH(K$1,'Allokerad kvv'!$B$1:$AV$1,0),FALSE),VLOOKUP($B2,'Justerad allokering'!$B$1:$AG$461,MATCH(K$1,'Justerad allokering'!$B$1:$AF$1,0),FALSE))</f>
        <v>0</v>
      </c>
      <c r="L2">
        <f>IF(ISERROR(1/VLOOKUP($B2,'Justerad allokering'!$B$1:$AG$461,MATCH(L$1,'Justerad allokering'!$B$1:$AF$1,0),FALSE)),VLOOKUP($B2,'Allokerad kvv'!$B$2:$AV$468,MATCH(L$1,'Allokerad kvv'!$B$1:$AV$1,0),FALSE),VLOOKUP($B2,'Justerad allokering'!$B$1:$AG$461,MATCH(L$1,'Justerad allokering'!$B$1:$AF$1,0),FALSE))</f>
        <v>0</v>
      </c>
      <c r="M2">
        <f>IF(ISERROR(1/VLOOKUP($B2,'Justerad allokering'!$B$1:$AG$461,MATCH(M$1,'Justerad allokering'!$B$1:$AF$1,0),FALSE)),VLOOKUP($B2,'Allokerad kvv'!$B$2:$AV$468,MATCH(M$1,'Allokerad kvv'!$B$1:$AV$1,0),FALSE),VLOOKUP($B2,'Justerad allokering'!$B$1:$AG$461,MATCH(M$1,'Justerad allokering'!$B$1:$AF$1,0),FALSE))</f>
        <v>0</v>
      </c>
      <c r="N2">
        <f>IF(ISERROR(1/VLOOKUP($B2,'Justerad allokering'!$B$1:$AG$461,MATCH(N$1,'Justerad allokering'!$B$1:$AF$1,0),FALSE)),VLOOKUP($B2,'Allokerad kvv'!$B$2:$AV$468,MATCH(N$1,'Allokerad kvv'!$B$1:$AV$1,0),FALSE),VLOOKUP($B2,'Justerad allokering'!$B$1:$AG$461,MATCH(N$1,'Justerad allokering'!$B$1:$AF$1,0),FALSE))</f>
        <v>0</v>
      </c>
      <c r="O2">
        <f>IF(ISERROR(1/VLOOKUP($B2,'Justerad allokering'!$B$1:$AG$461,MATCH(O$1,'Justerad allokering'!$B$1:$AF$1,0),FALSE)),VLOOKUP($B2,'Allokerad kvv'!$B$2:$AV$468,MATCH(O$1,'Allokerad kvv'!$B$1:$AV$1,0),FALSE),VLOOKUP($B2,'Justerad allokering'!$B$1:$AG$461,MATCH(O$1,'Justerad allokering'!$B$1:$AF$1,0),FALSE))</f>
        <v>0</v>
      </c>
      <c r="P2">
        <f>IF(ISERROR(1/VLOOKUP($B2,'Justerad allokering'!$B$1:$AG$461,MATCH(P$1,'Justerad allokering'!$B$1:$AF$1,0),FALSE)),VLOOKUP($B2,'Allokerad kvv'!$B$2:$AV$468,MATCH(P$1,'Allokerad kvv'!$B$1:$AV$1,0),FALSE),VLOOKUP($B2,'Justerad allokering'!$B$1:$AG$461,MATCH(P$1,'Justerad allokering'!$B$1:$AF$1,0),FALSE))</f>
        <v>0</v>
      </c>
      <c r="Q2">
        <f>IF(ISERROR(1/VLOOKUP($B2,'Justerad allokering'!$B$1:$AG$461,MATCH(Q$1,'Justerad allokering'!$B$1:$AF$1,0),FALSE)),VLOOKUP($B2,'Allokerad kvv'!$B$2:$AV$468,MATCH(Q$1,'Allokerad kvv'!$B$1:$AV$1,0),FALSE),VLOOKUP($B2,'Justerad allokering'!$B$1:$AG$461,MATCH(Q$1,'Justerad allokering'!$B$1:$AF$1,0),FALSE))</f>
        <v>0</v>
      </c>
      <c r="R2">
        <f>IF(ISERROR(1/VLOOKUP($B2,'Justerad allokering'!$B$1:$AG$461,MATCH(R$1,'Justerad allokering'!$B$1:$AF$1,0),FALSE)),VLOOKUP($B2,'Allokerad kvv'!$B$2:$AV$468,MATCH(R$1,'Allokerad kvv'!$B$1:$AV$1,0),FALSE),VLOOKUP($B2,'Justerad allokering'!$B$1:$AG$461,MATCH(R$1,'Justerad allokering'!$B$1:$AF$1,0),FALSE))</f>
        <v>0</v>
      </c>
      <c r="S2">
        <f>IF(ISERROR(1/VLOOKUP($B2,'Justerad allokering'!$B$1:$AG$461,MATCH(S$1,'Justerad allokering'!$B$1:$AF$1,0),FALSE)),VLOOKUP($B2,'Allokerad kvv'!$B$2:$AV$468,MATCH(S$1,'Allokerad kvv'!$B$1:$AV$1,0),FALSE),VLOOKUP($B2,'Justerad allokering'!$B$1:$AG$461,MATCH(S$1,'Justerad allokering'!$B$1:$AF$1,0),FALSE))</f>
        <v>0</v>
      </c>
      <c r="T2">
        <f>IF(ISERROR(1/VLOOKUP($B2,'Justerad allokering'!$B$1:$AG$461,MATCH(T$1,'Justerad allokering'!$B$1:$AF$1,0),FALSE)),VLOOKUP($B2,'Allokerad kvv'!$B$2:$AV$468,MATCH(T$1,'Allokerad kvv'!$B$1:$AV$1,0),FALSE),VLOOKUP($B2,'Justerad allokering'!$B$1:$AG$461,MATCH(T$1,'Justerad allokering'!$B$1:$AF$1,0),FALSE))</f>
        <v>0</v>
      </c>
      <c r="U2">
        <f>IF(ISERROR(1/VLOOKUP($B2,'Justerad allokering'!$B$1:$AG$461,MATCH(U$1,'Justerad allokering'!$B$1:$AF$1,0),FALSE)),VLOOKUP($B2,'Allokerad kvv'!$B$2:$AV$468,MATCH(U$1,'Allokerad kvv'!$B$1:$AV$1,0),FALSE),VLOOKUP($B2,'Justerad allokering'!$B$1:$AG$461,MATCH(U$1,'Justerad allokering'!$B$1:$AF$1,0),FALSE))</f>
        <v>0</v>
      </c>
      <c r="V2">
        <f>IF(ISERROR(1/VLOOKUP($B2,'Justerad allokering'!$B$1:$AG$461,MATCH(V$1,'Justerad allokering'!$B$1:$AF$1,0),FALSE)),VLOOKUP($B2,'Allokerad kvv'!$B$2:$AV$468,MATCH(V$1,'Allokerad kvv'!$B$1:$AV$1,0),FALSE),VLOOKUP($B2,'Justerad allokering'!$B$1:$AG$461,MATCH(V$1,'Justerad allokering'!$B$1:$AF$1,0),FALSE))</f>
        <v>0</v>
      </c>
      <c r="W2">
        <f>IF(ISERROR(1/VLOOKUP($B2,'Justerad allokering'!$B$1:$AG$461,MATCH(W$1,'Justerad allokering'!$B$1:$AF$1,0),FALSE)),VLOOKUP($B2,'Allokerad kvv'!$B$2:$AV$468,MATCH(W$1,'Allokerad kvv'!$B$1:$AV$1,0),FALSE),VLOOKUP($B2,'Justerad allokering'!$B$1:$AG$461,MATCH(W$1,'Justerad allokering'!$B$1:$AF$1,0),FALSE))</f>
        <v>0</v>
      </c>
      <c r="X2">
        <f>IF(ISERROR(1/VLOOKUP($B2,'Justerad allokering'!$B$1:$AG$461,MATCH(X$1,'Justerad allokering'!$B$1:$AF$1,0),FALSE)),VLOOKUP($B2,'Allokerad kvv'!$B$2:$AV$468,MATCH(X$1,'Allokerad kvv'!$B$1:$AV$1,0),FALSE),VLOOKUP($B2,'Justerad allokering'!$B$1:$AG$461,MATCH(X$1,'Justerad allokering'!$B$1:$AF$1,0),FALSE))</f>
        <v>0</v>
      </c>
      <c r="Y2">
        <f>IF(ISERROR(1/VLOOKUP($B2,'Justerad allokering'!$B$1:$AG$461,MATCH(Y$1,'Justerad allokering'!$B$1:$AF$1,0),FALSE)),VLOOKUP($B2,'Allokerad kvv'!$B$2:$AV$468,MATCH(Y$1,'Allokerad kvv'!$B$1:$AV$1,0),FALSE),VLOOKUP($B2,'Justerad allokering'!$B$1:$AG$461,MATCH(Y$1,'Justerad allokering'!$B$1:$AF$1,0),FALSE))</f>
        <v>0</v>
      </c>
      <c r="Z2">
        <f>IF(ISERROR(1/VLOOKUP($B2,'Justerad allokering'!$B$1:$AG$461,MATCH(Z$1,'Justerad allokering'!$B$1:$AF$1,0),FALSE)),VLOOKUP($B2,'Allokerad kvv'!$B$2:$AV$468,MATCH(Z$1,'Allokerad kvv'!$B$1:$AV$1,0),FALSE),VLOOKUP($B2,'Justerad allokering'!$B$1:$AG$461,MATCH(Z$1,'Justerad allokering'!$B$1:$AF$1,0),FALSE))</f>
        <v>0</v>
      </c>
      <c r="AE2" s="89">
        <f>SUM(C2:Z2)</f>
        <v>0</v>
      </c>
      <c r="AG2">
        <f>AE2-K2</f>
        <v>0</v>
      </c>
      <c r="AH2">
        <f>AG2-N2</f>
        <v>0</v>
      </c>
      <c r="AI2" t="str">
        <f>IF(AH2=0,"",AH2/VLOOKUP(B2,Kraftvärmeprod!$B$1:$BC$480,MATCH("Summa tillförd energi exklusive rökgaskondensering",Kraftvärmeprod!$B$1:$BC$1,0),FALSE))</f>
        <v/>
      </c>
      <c r="AK2">
        <f>E2+F2+J2+M2+O2+P2+R2+T2+U2+V2+W2+Y2+Z2</f>
        <v>0</v>
      </c>
    </row>
    <row r="3" spans="1:37" x14ac:dyDescent="0.25">
      <c r="A3" s="2" t="s">
        <v>12</v>
      </c>
      <c r="B3" s="2" t="s">
        <v>14</v>
      </c>
      <c r="C3">
        <f>IF(ISERROR(1/VLOOKUP($B3,'Justerad allokering'!$B$1:$AG$461,MATCH(C$1,'Justerad allokering'!$B$1:$AF$1,0),FALSE)),VLOOKUP($B3,'Allokerad kvv'!$B$2:$AV$468,MATCH(C$1,'Allokerad kvv'!$B$1:$AV$1,0),FALSE),VLOOKUP($B3,'Justerad allokering'!$B$1:$AG$461,MATCH(C$1,'Justerad allokering'!$B$1:$AF$1,0),FALSE))</f>
        <v>0</v>
      </c>
      <c r="D3">
        <f>IF(ISERROR(1/VLOOKUP($B3,'Justerad allokering'!$B$1:$AG$461,MATCH(D$1,'Justerad allokering'!$B$1:$AF$1,0),FALSE)),VLOOKUP($B3,'Allokerad kvv'!$B$2:$AV$468,MATCH(D$1,'Allokerad kvv'!$B$1:$AV$1,0),FALSE),VLOOKUP($B3,'Justerad allokering'!$B$1:$AG$461,MATCH(D$1,'Justerad allokering'!$B$1:$AF$1,0),FALSE))</f>
        <v>0</v>
      </c>
      <c r="E3">
        <f>IF(ISERROR(1/VLOOKUP($B3,'Justerad allokering'!$B$1:$AG$461,MATCH(E$1,'Justerad allokering'!$B$1:$AF$1,0),FALSE)),VLOOKUP($B3,'Allokerad kvv'!$B$2:$AV$468,MATCH(E$1,'Allokerad kvv'!$B$1:$AV$1,0),FALSE),VLOOKUP($B3,'Justerad allokering'!$B$1:$AG$461,MATCH(E$1,'Justerad allokering'!$B$1:$AF$1,0),FALSE))</f>
        <v>0</v>
      </c>
      <c r="F3">
        <f>IF(ISERROR(1/VLOOKUP($B3,'Justerad allokering'!$B$1:$AG$461,MATCH(F$1,'Justerad allokering'!$B$1:$AF$1,0),FALSE)),VLOOKUP($B3,'Allokerad kvv'!$B$2:$AV$468,MATCH(F$1,'Allokerad kvv'!$B$1:$AV$1,0),FALSE),VLOOKUP($B3,'Justerad allokering'!$B$1:$AG$461,MATCH(F$1,'Justerad allokering'!$B$1:$AF$1,0),FALSE))</f>
        <v>0</v>
      </c>
      <c r="G3">
        <f>IF(ISERROR(1/VLOOKUP($B3,'Justerad allokering'!$B$1:$AG$461,MATCH(G$1,'Justerad allokering'!$B$1:$AF$1,0),FALSE)),VLOOKUP($B3,'Allokerad kvv'!$B$2:$AV$468,MATCH(G$1,'Allokerad kvv'!$B$1:$AV$1,0),FALSE),VLOOKUP($B3,'Justerad allokering'!$B$1:$AG$461,MATCH(G$1,'Justerad allokering'!$B$1:$AF$1,0),FALSE))</f>
        <v>0.138651</v>
      </c>
      <c r="H3">
        <f>IF(ISERROR(1/VLOOKUP($B3,'Justerad allokering'!$B$1:$AG$461,MATCH(H$1,'Justerad allokering'!$B$1:$AF$1,0),FALSE)),VLOOKUP($B3,'Allokerad kvv'!$B$2:$AV$468,MATCH(H$1,'Allokerad kvv'!$B$1:$AV$1,0),FALSE),VLOOKUP($B3,'Justerad allokering'!$B$1:$AG$461,MATCH(H$1,'Justerad allokering'!$B$1:$AF$1,0),FALSE))</f>
        <v>0</v>
      </c>
      <c r="I3">
        <f>IF(ISERROR(1/VLOOKUP($B3,'Justerad allokering'!$B$1:$AG$461,MATCH(I$1,'Justerad allokering'!$B$1:$AF$1,0),FALSE)),VLOOKUP($B3,'Allokerad kvv'!$B$2:$AV$468,MATCH(I$1,'Allokerad kvv'!$B$1:$AV$1,0),FALSE),VLOOKUP($B3,'Justerad allokering'!$B$1:$AG$461,MATCH(I$1,'Justerad allokering'!$B$1:$AF$1,0),FALSE))</f>
        <v>0</v>
      </c>
      <c r="J3">
        <f>IF(ISERROR(1/VLOOKUP($B3,'Justerad allokering'!$B$1:$AG$461,MATCH(J$1,'Justerad allokering'!$B$1:$AF$1,0),FALSE)),VLOOKUP($B3,'Allokerad kvv'!$B$2:$AV$468,MATCH(J$1,'Allokerad kvv'!$B$1:$AV$1,0),FALSE),VLOOKUP($B3,'Justerad allokering'!$B$1:$AG$461,MATCH(J$1,'Justerad allokering'!$B$1:$AF$1,0),FALSE))</f>
        <v>140.887</v>
      </c>
      <c r="K3">
        <f>IF(ISERROR(1/VLOOKUP($B3,'Justerad allokering'!$B$1:$AG$461,MATCH(K$1,'Justerad allokering'!$B$1:$AF$1,0),FALSE)),VLOOKUP($B3,'Allokerad kvv'!$B$2:$AV$468,MATCH(K$1,'Allokerad kvv'!$B$1:$AV$1,0),FALSE),VLOOKUP($B3,'Justerad allokering'!$B$1:$AG$461,MATCH(K$1,'Justerad allokering'!$B$1:$AF$1,0),FALSE))</f>
        <v>6.1090799999999996</v>
      </c>
      <c r="L3">
        <f>IF(ISERROR(1/VLOOKUP($B3,'Justerad allokering'!$B$1:$AG$461,MATCH(L$1,'Justerad allokering'!$B$1:$AF$1,0),FALSE)),VLOOKUP($B3,'Allokerad kvv'!$B$2:$AV$468,MATCH(L$1,'Allokerad kvv'!$B$1:$AV$1,0),FALSE),VLOOKUP($B3,'Justerad allokering'!$B$1:$AG$461,MATCH(L$1,'Justerad allokering'!$B$1:$AF$1,0),FALSE))</f>
        <v>0</v>
      </c>
      <c r="M3">
        <f>IF(ISERROR(1/VLOOKUP($B3,'Justerad allokering'!$B$1:$AG$461,MATCH(M$1,'Justerad allokering'!$B$1:$AF$1,0),FALSE)),VLOOKUP($B3,'Allokerad kvv'!$B$2:$AV$468,MATCH(M$1,'Allokerad kvv'!$B$1:$AV$1,0),FALSE),VLOOKUP($B3,'Justerad allokering'!$B$1:$AG$461,MATCH(M$1,'Justerad allokering'!$B$1:$AF$1,0),FALSE))</f>
        <v>0</v>
      </c>
      <c r="N3">
        <f>IF(ISERROR(1/VLOOKUP($B3,'Justerad allokering'!$B$1:$AG$461,MATCH(N$1,'Justerad allokering'!$B$1:$AF$1,0),FALSE)),VLOOKUP($B3,'Allokerad kvv'!$B$2:$AV$468,MATCH(N$1,'Allokerad kvv'!$B$1:$AV$1,0),FALSE),VLOOKUP($B3,'Justerad allokering'!$B$1:$AG$461,MATCH(N$1,'Justerad allokering'!$B$1:$AF$1,0),FALSE))</f>
        <v>42.295999999999999</v>
      </c>
      <c r="O3">
        <f>IF(ISERROR(1/VLOOKUP($B3,'Justerad allokering'!$B$1:$AG$461,MATCH(O$1,'Justerad allokering'!$B$1:$AF$1,0),FALSE)),VLOOKUP($B3,'Allokerad kvv'!$B$2:$AV$468,MATCH(O$1,'Allokerad kvv'!$B$1:$AV$1,0),FALSE),VLOOKUP($B3,'Justerad allokering'!$B$1:$AG$461,MATCH(O$1,'Justerad allokering'!$B$1:$AF$1,0),FALSE))</f>
        <v>0</v>
      </c>
      <c r="P3">
        <f>IF(ISERROR(1/VLOOKUP($B3,'Justerad allokering'!$B$1:$AG$461,MATCH(P$1,'Justerad allokering'!$B$1:$AF$1,0),FALSE)),VLOOKUP($B3,'Allokerad kvv'!$B$2:$AV$468,MATCH(P$1,'Allokerad kvv'!$B$1:$AV$1,0),FALSE),VLOOKUP($B3,'Justerad allokering'!$B$1:$AG$461,MATCH(P$1,'Justerad allokering'!$B$1:$AF$1,0),FALSE))</f>
        <v>0</v>
      </c>
      <c r="Q3">
        <f>IF(ISERROR(1/VLOOKUP($B3,'Justerad allokering'!$B$1:$AG$461,MATCH(Q$1,'Justerad allokering'!$B$1:$AF$1,0),FALSE)),VLOOKUP($B3,'Allokerad kvv'!$B$2:$AV$468,MATCH(Q$1,'Allokerad kvv'!$B$1:$AV$1,0),FALSE),VLOOKUP($B3,'Justerad allokering'!$B$1:$AG$461,MATCH(Q$1,'Justerad allokering'!$B$1:$AF$1,0),FALSE))</f>
        <v>0</v>
      </c>
      <c r="R3">
        <f>IF(ISERROR(1/VLOOKUP($B3,'Justerad allokering'!$B$1:$AG$461,MATCH(R$1,'Justerad allokering'!$B$1:$AF$1,0),FALSE)),VLOOKUP($B3,'Allokerad kvv'!$B$2:$AV$468,MATCH(R$1,'Allokerad kvv'!$B$1:$AV$1,0),FALSE),VLOOKUP($B3,'Justerad allokering'!$B$1:$AG$461,MATCH(R$1,'Justerad allokering'!$B$1:$AF$1,0),FALSE))</f>
        <v>0</v>
      </c>
      <c r="S3">
        <f>IF(ISERROR(1/VLOOKUP($B3,'Justerad allokering'!$B$1:$AG$461,MATCH(S$1,'Justerad allokering'!$B$1:$AF$1,0),FALSE)),VLOOKUP($B3,'Allokerad kvv'!$B$2:$AV$468,MATCH(S$1,'Allokerad kvv'!$B$1:$AV$1,0),FALSE),VLOOKUP($B3,'Justerad allokering'!$B$1:$AG$461,MATCH(S$1,'Justerad allokering'!$B$1:$AF$1,0),FALSE))</f>
        <v>0</v>
      </c>
      <c r="T3">
        <f>IF(ISERROR(1/VLOOKUP($B3,'Justerad allokering'!$B$1:$AG$461,MATCH(T$1,'Justerad allokering'!$B$1:$AF$1,0),FALSE)),VLOOKUP($B3,'Allokerad kvv'!$B$2:$AV$468,MATCH(T$1,'Allokerad kvv'!$B$1:$AV$1,0),FALSE),VLOOKUP($B3,'Justerad allokering'!$B$1:$AG$461,MATCH(T$1,'Justerad allokering'!$B$1:$AF$1,0),FALSE))</f>
        <v>0</v>
      </c>
      <c r="U3">
        <f>IF(ISERROR(1/VLOOKUP($B3,'Justerad allokering'!$B$1:$AG$461,MATCH(U$1,'Justerad allokering'!$B$1:$AF$1,0),FALSE)),VLOOKUP($B3,'Allokerad kvv'!$B$2:$AV$468,MATCH(U$1,'Allokerad kvv'!$B$1:$AV$1,0),FALSE),VLOOKUP($B3,'Justerad allokering'!$B$1:$AG$461,MATCH(U$1,'Justerad allokering'!$B$1:$AF$1,0),FALSE))</f>
        <v>0</v>
      </c>
      <c r="V3">
        <f>IF(ISERROR(1/VLOOKUP($B3,'Justerad allokering'!$B$1:$AG$461,MATCH(V$1,'Justerad allokering'!$B$1:$AF$1,0),FALSE)),VLOOKUP($B3,'Allokerad kvv'!$B$2:$AV$468,MATCH(V$1,'Allokerad kvv'!$B$1:$AV$1,0),FALSE),VLOOKUP($B3,'Justerad allokering'!$B$1:$AG$461,MATCH(V$1,'Justerad allokering'!$B$1:$AF$1,0),FALSE))</f>
        <v>0</v>
      </c>
      <c r="W3">
        <f>IF(ISERROR(1/VLOOKUP($B3,'Justerad allokering'!$B$1:$AG$461,MATCH(W$1,'Justerad allokering'!$B$1:$AF$1,0),FALSE)),VLOOKUP($B3,'Allokerad kvv'!$B$2:$AV$468,MATCH(W$1,'Allokerad kvv'!$B$1:$AV$1,0),FALSE),VLOOKUP($B3,'Justerad allokering'!$B$1:$AG$461,MATCH(W$1,'Justerad allokering'!$B$1:$AF$1,0),FALSE))</f>
        <v>0</v>
      </c>
      <c r="X3">
        <f>IF(ISERROR(1/VLOOKUP($B3,'Justerad allokering'!$B$1:$AG$461,MATCH(X$1,'Justerad allokering'!$B$1:$AF$1,0),FALSE)),VLOOKUP($B3,'Allokerad kvv'!$B$2:$AV$468,MATCH(X$1,'Allokerad kvv'!$B$1:$AV$1,0),FALSE),VLOOKUP($B3,'Justerad allokering'!$B$1:$AG$461,MATCH(X$1,'Justerad allokering'!$B$1:$AF$1,0),FALSE))</f>
        <v>0</v>
      </c>
      <c r="Y3">
        <f>IF(ISERROR(1/VLOOKUP($B3,'Justerad allokering'!$B$1:$AG$461,MATCH(Y$1,'Justerad allokering'!$B$1:$AF$1,0),FALSE)),VLOOKUP($B3,'Allokerad kvv'!$B$2:$AV$468,MATCH(Y$1,'Allokerad kvv'!$B$1:$AV$1,0),FALSE),VLOOKUP($B3,'Justerad allokering'!$B$1:$AG$461,MATCH(Y$1,'Justerad allokering'!$B$1:$AF$1,0),FALSE))</f>
        <v>0</v>
      </c>
      <c r="Z3">
        <f>IF(ISERROR(1/VLOOKUP($B3,'Justerad allokering'!$B$1:$AG$461,MATCH(Z$1,'Justerad allokering'!$B$1:$AF$1,0),FALSE)),VLOOKUP($B3,'Allokerad kvv'!$B$2:$AV$468,MATCH(Z$1,'Allokerad kvv'!$B$1:$AV$1,0),FALSE),VLOOKUP($B3,'Justerad allokering'!$B$1:$AG$461,MATCH(Z$1,'Justerad allokering'!$B$1:$AF$1,0),FALSE))</f>
        <v>0</v>
      </c>
      <c r="AE3" s="89">
        <f t="shared" ref="AE3:AE66" si="0">SUM(C3:Z3)</f>
        <v>189.43073100000001</v>
      </c>
      <c r="AG3">
        <f t="shared" ref="AG3:AG66" si="1">AE3-K3</f>
        <v>183.321651</v>
      </c>
      <c r="AH3">
        <f t="shared" ref="AH3:AH66" si="2">AG3-N3</f>
        <v>141.02565100000001</v>
      </c>
      <c r="AI3">
        <f>IF(AH3=0,"",AH3/VLOOKUP(B3,Kraftvärmeprod!$B$1:$BC$480,MATCH("Summa tillförd energi exklusive rökgaskondensering",Kraftvärmeprod!$B$1:$BC$1,0),FALSE))</f>
        <v>0.58187300559074129</v>
      </c>
      <c r="AK3">
        <f t="shared" ref="AK3:AK66" si="3">E3+F3+J3+M3+O3+P3+R3+T3+U3+V3+W3+Y3+Z3</f>
        <v>140.887</v>
      </c>
    </row>
    <row r="4" spans="1:37" x14ac:dyDescent="0.25">
      <c r="A4" s="2" t="s">
        <v>12</v>
      </c>
      <c r="B4" s="2" t="s">
        <v>15</v>
      </c>
      <c r="C4">
        <f>IF(ISERROR(1/VLOOKUP($B4,'Justerad allokering'!$B$1:$AG$461,MATCH(C$1,'Justerad allokering'!$B$1:$AF$1,0),FALSE)),VLOOKUP($B4,'Allokerad kvv'!$B$2:$AV$468,MATCH(C$1,'Allokerad kvv'!$B$1:$AV$1,0),FALSE),VLOOKUP($B4,'Justerad allokering'!$B$1:$AG$461,MATCH(C$1,'Justerad allokering'!$B$1:$AF$1,0),FALSE))</f>
        <v>0</v>
      </c>
      <c r="D4">
        <f>IF(ISERROR(1/VLOOKUP($B4,'Justerad allokering'!$B$1:$AG$461,MATCH(D$1,'Justerad allokering'!$B$1:$AF$1,0),FALSE)),VLOOKUP($B4,'Allokerad kvv'!$B$2:$AV$468,MATCH(D$1,'Allokerad kvv'!$B$1:$AV$1,0),FALSE),VLOOKUP($B4,'Justerad allokering'!$B$1:$AG$461,MATCH(D$1,'Justerad allokering'!$B$1:$AF$1,0),FALSE))</f>
        <v>0</v>
      </c>
      <c r="E4">
        <f>IF(ISERROR(1/VLOOKUP($B4,'Justerad allokering'!$B$1:$AG$461,MATCH(E$1,'Justerad allokering'!$B$1:$AF$1,0),FALSE)),VLOOKUP($B4,'Allokerad kvv'!$B$2:$AV$468,MATCH(E$1,'Allokerad kvv'!$B$1:$AV$1,0),FALSE),VLOOKUP($B4,'Justerad allokering'!$B$1:$AG$461,MATCH(E$1,'Justerad allokering'!$B$1:$AF$1,0),FALSE))</f>
        <v>0</v>
      </c>
      <c r="F4">
        <f>IF(ISERROR(1/VLOOKUP($B4,'Justerad allokering'!$B$1:$AG$461,MATCH(F$1,'Justerad allokering'!$B$1:$AF$1,0),FALSE)),VLOOKUP($B4,'Allokerad kvv'!$B$2:$AV$468,MATCH(F$1,'Allokerad kvv'!$B$1:$AV$1,0),FALSE),VLOOKUP($B4,'Justerad allokering'!$B$1:$AG$461,MATCH(F$1,'Justerad allokering'!$B$1:$AF$1,0),FALSE))</f>
        <v>0</v>
      </c>
      <c r="G4">
        <f>IF(ISERROR(1/VLOOKUP($B4,'Justerad allokering'!$B$1:$AG$461,MATCH(G$1,'Justerad allokering'!$B$1:$AF$1,0),FALSE)),VLOOKUP($B4,'Allokerad kvv'!$B$2:$AV$468,MATCH(G$1,'Allokerad kvv'!$B$1:$AV$1,0),FALSE),VLOOKUP($B4,'Justerad allokering'!$B$1:$AG$461,MATCH(G$1,'Justerad allokering'!$B$1:$AF$1,0),FALSE))</f>
        <v>0</v>
      </c>
      <c r="H4">
        <f>IF(ISERROR(1/VLOOKUP($B4,'Justerad allokering'!$B$1:$AG$461,MATCH(H$1,'Justerad allokering'!$B$1:$AF$1,0),FALSE)),VLOOKUP($B4,'Allokerad kvv'!$B$2:$AV$468,MATCH(H$1,'Allokerad kvv'!$B$1:$AV$1,0),FALSE),VLOOKUP($B4,'Justerad allokering'!$B$1:$AG$461,MATCH(H$1,'Justerad allokering'!$B$1:$AF$1,0),FALSE))</f>
        <v>0</v>
      </c>
      <c r="I4">
        <f>IF(ISERROR(1/VLOOKUP($B4,'Justerad allokering'!$B$1:$AG$461,MATCH(I$1,'Justerad allokering'!$B$1:$AF$1,0),FALSE)),VLOOKUP($B4,'Allokerad kvv'!$B$2:$AV$468,MATCH(I$1,'Allokerad kvv'!$B$1:$AV$1,0),FALSE),VLOOKUP($B4,'Justerad allokering'!$B$1:$AG$461,MATCH(I$1,'Justerad allokering'!$B$1:$AF$1,0),FALSE))</f>
        <v>0</v>
      </c>
      <c r="J4">
        <f>IF(ISERROR(1/VLOOKUP($B4,'Justerad allokering'!$B$1:$AG$461,MATCH(J$1,'Justerad allokering'!$B$1:$AF$1,0),FALSE)),VLOOKUP($B4,'Allokerad kvv'!$B$2:$AV$468,MATCH(J$1,'Allokerad kvv'!$B$1:$AV$1,0),FALSE),VLOOKUP($B4,'Justerad allokering'!$B$1:$AG$461,MATCH(J$1,'Justerad allokering'!$B$1:$AF$1,0),FALSE))</f>
        <v>0</v>
      </c>
      <c r="K4">
        <f>IF(ISERROR(1/VLOOKUP($B4,'Justerad allokering'!$B$1:$AG$461,MATCH(K$1,'Justerad allokering'!$B$1:$AF$1,0),FALSE)),VLOOKUP($B4,'Allokerad kvv'!$B$2:$AV$468,MATCH(K$1,'Allokerad kvv'!$B$1:$AV$1,0),FALSE),VLOOKUP($B4,'Justerad allokering'!$B$1:$AG$461,MATCH(K$1,'Justerad allokering'!$B$1:$AF$1,0),FALSE))</f>
        <v>0</v>
      </c>
      <c r="L4">
        <f>IF(ISERROR(1/VLOOKUP($B4,'Justerad allokering'!$B$1:$AG$461,MATCH(L$1,'Justerad allokering'!$B$1:$AF$1,0),FALSE)),VLOOKUP($B4,'Allokerad kvv'!$B$2:$AV$468,MATCH(L$1,'Allokerad kvv'!$B$1:$AV$1,0),FALSE),VLOOKUP($B4,'Justerad allokering'!$B$1:$AG$461,MATCH(L$1,'Justerad allokering'!$B$1:$AF$1,0),FALSE))</f>
        <v>0</v>
      </c>
      <c r="M4">
        <f>IF(ISERROR(1/VLOOKUP($B4,'Justerad allokering'!$B$1:$AG$461,MATCH(M$1,'Justerad allokering'!$B$1:$AF$1,0),FALSE)),VLOOKUP($B4,'Allokerad kvv'!$B$2:$AV$468,MATCH(M$1,'Allokerad kvv'!$B$1:$AV$1,0),FALSE),VLOOKUP($B4,'Justerad allokering'!$B$1:$AG$461,MATCH(M$1,'Justerad allokering'!$B$1:$AF$1,0),FALSE))</f>
        <v>0</v>
      </c>
      <c r="N4">
        <f>IF(ISERROR(1/VLOOKUP($B4,'Justerad allokering'!$B$1:$AG$461,MATCH(N$1,'Justerad allokering'!$B$1:$AF$1,0),FALSE)),VLOOKUP($B4,'Allokerad kvv'!$B$2:$AV$468,MATCH(N$1,'Allokerad kvv'!$B$1:$AV$1,0),FALSE),VLOOKUP($B4,'Justerad allokering'!$B$1:$AG$461,MATCH(N$1,'Justerad allokering'!$B$1:$AF$1,0),FALSE))</f>
        <v>0</v>
      </c>
      <c r="O4">
        <f>IF(ISERROR(1/VLOOKUP($B4,'Justerad allokering'!$B$1:$AG$461,MATCH(O$1,'Justerad allokering'!$B$1:$AF$1,0),FALSE)),VLOOKUP($B4,'Allokerad kvv'!$B$2:$AV$468,MATCH(O$1,'Allokerad kvv'!$B$1:$AV$1,0),FALSE),VLOOKUP($B4,'Justerad allokering'!$B$1:$AG$461,MATCH(O$1,'Justerad allokering'!$B$1:$AF$1,0),FALSE))</f>
        <v>0</v>
      </c>
      <c r="P4">
        <f>IF(ISERROR(1/VLOOKUP($B4,'Justerad allokering'!$B$1:$AG$461,MATCH(P$1,'Justerad allokering'!$B$1:$AF$1,0),FALSE)),VLOOKUP($B4,'Allokerad kvv'!$B$2:$AV$468,MATCH(P$1,'Allokerad kvv'!$B$1:$AV$1,0),FALSE),VLOOKUP($B4,'Justerad allokering'!$B$1:$AG$461,MATCH(P$1,'Justerad allokering'!$B$1:$AF$1,0),FALSE))</f>
        <v>0</v>
      </c>
      <c r="Q4">
        <f>IF(ISERROR(1/VLOOKUP($B4,'Justerad allokering'!$B$1:$AG$461,MATCH(Q$1,'Justerad allokering'!$B$1:$AF$1,0),FALSE)),VLOOKUP($B4,'Allokerad kvv'!$B$2:$AV$468,MATCH(Q$1,'Allokerad kvv'!$B$1:$AV$1,0),FALSE),VLOOKUP($B4,'Justerad allokering'!$B$1:$AG$461,MATCH(Q$1,'Justerad allokering'!$B$1:$AF$1,0),FALSE))</f>
        <v>0</v>
      </c>
      <c r="R4">
        <f>IF(ISERROR(1/VLOOKUP($B4,'Justerad allokering'!$B$1:$AG$461,MATCH(R$1,'Justerad allokering'!$B$1:$AF$1,0),FALSE)),VLOOKUP($B4,'Allokerad kvv'!$B$2:$AV$468,MATCH(R$1,'Allokerad kvv'!$B$1:$AV$1,0),FALSE),VLOOKUP($B4,'Justerad allokering'!$B$1:$AG$461,MATCH(R$1,'Justerad allokering'!$B$1:$AF$1,0),FALSE))</f>
        <v>0</v>
      </c>
      <c r="S4">
        <f>IF(ISERROR(1/VLOOKUP($B4,'Justerad allokering'!$B$1:$AG$461,MATCH(S$1,'Justerad allokering'!$B$1:$AF$1,0),FALSE)),VLOOKUP($B4,'Allokerad kvv'!$B$2:$AV$468,MATCH(S$1,'Allokerad kvv'!$B$1:$AV$1,0),FALSE),VLOOKUP($B4,'Justerad allokering'!$B$1:$AG$461,MATCH(S$1,'Justerad allokering'!$B$1:$AF$1,0),FALSE))</f>
        <v>0</v>
      </c>
      <c r="T4">
        <f>IF(ISERROR(1/VLOOKUP($B4,'Justerad allokering'!$B$1:$AG$461,MATCH(T$1,'Justerad allokering'!$B$1:$AF$1,0),FALSE)),VLOOKUP($B4,'Allokerad kvv'!$B$2:$AV$468,MATCH(T$1,'Allokerad kvv'!$B$1:$AV$1,0),FALSE),VLOOKUP($B4,'Justerad allokering'!$B$1:$AG$461,MATCH(T$1,'Justerad allokering'!$B$1:$AF$1,0),FALSE))</f>
        <v>0</v>
      </c>
      <c r="U4">
        <f>IF(ISERROR(1/VLOOKUP($B4,'Justerad allokering'!$B$1:$AG$461,MATCH(U$1,'Justerad allokering'!$B$1:$AF$1,0),FALSE)),VLOOKUP($B4,'Allokerad kvv'!$B$2:$AV$468,MATCH(U$1,'Allokerad kvv'!$B$1:$AV$1,0),FALSE),VLOOKUP($B4,'Justerad allokering'!$B$1:$AG$461,MATCH(U$1,'Justerad allokering'!$B$1:$AF$1,0),FALSE))</f>
        <v>0</v>
      </c>
      <c r="V4">
        <f>IF(ISERROR(1/VLOOKUP($B4,'Justerad allokering'!$B$1:$AG$461,MATCH(V$1,'Justerad allokering'!$B$1:$AF$1,0),FALSE)),VLOOKUP($B4,'Allokerad kvv'!$B$2:$AV$468,MATCH(V$1,'Allokerad kvv'!$B$1:$AV$1,0),FALSE),VLOOKUP($B4,'Justerad allokering'!$B$1:$AG$461,MATCH(V$1,'Justerad allokering'!$B$1:$AF$1,0),FALSE))</f>
        <v>0</v>
      </c>
      <c r="W4">
        <f>IF(ISERROR(1/VLOOKUP($B4,'Justerad allokering'!$B$1:$AG$461,MATCH(W$1,'Justerad allokering'!$B$1:$AF$1,0),FALSE)),VLOOKUP($B4,'Allokerad kvv'!$B$2:$AV$468,MATCH(W$1,'Allokerad kvv'!$B$1:$AV$1,0),FALSE),VLOOKUP($B4,'Justerad allokering'!$B$1:$AG$461,MATCH(W$1,'Justerad allokering'!$B$1:$AF$1,0),FALSE))</f>
        <v>0</v>
      </c>
      <c r="X4">
        <f>IF(ISERROR(1/VLOOKUP($B4,'Justerad allokering'!$B$1:$AG$461,MATCH(X$1,'Justerad allokering'!$B$1:$AF$1,0),FALSE)),VLOOKUP($B4,'Allokerad kvv'!$B$2:$AV$468,MATCH(X$1,'Allokerad kvv'!$B$1:$AV$1,0),FALSE),VLOOKUP($B4,'Justerad allokering'!$B$1:$AG$461,MATCH(X$1,'Justerad allokering'!$B$1:$AF$1,0),FALSE))</f>
        <v>0</v>
      </c>
      <c r="Y4">
        <f>IF(ISERROR(1/VLOOKUP($B4,'Justerad allokering'!$B$1:$AG$461,MATCH(Y$1,'Justerad allokering'!$B$1:$AF$1,0),FALSE)),VLOOKUP($B4,'Allokerad kvv'!$B$2:$AV$468,MATCH(Y$1,'Allokerad kvv'!$B$1:$AV$1,0),FALSE),VLOOKUP($B4,'Justerad allokering'!$B$1:$AG$461,MATCH(Y$1,'Justerad allokering'!$B$1:$AF$1,0),FALSE))</f>
        <v>0</v>
      </c>
      <c r="Z4">
        <f>IF(ISERROR(1/VLOOKUP($B4,'Justerad allokering'!$B$1:$AG$461,MATCH(Z$1,'Justerad allokering'!$B$1:$AF$1,0),FALSE)),VLOOKUP($B4,'Allokerad kvv'!$B$2:$AV$468,MATCH(Z$1,'Allokerad kvv'!$B$1:$AV$1,0),FALSE),VLOOKUP($B4,'Justerad allokering'!$B$1:$AG$461,MATCH(Z$1,'Justerad allokering'!$B$1:$AF$1,0),FALSE))</f>
        <v>0</v>
      </c>
      <c r="AE4" s="89">
        <f t="shared" si="0"/>
        <v>0</v>
      </c>
      <c r="AG4">
        <f t="shared" si="1"/>
        <v>0</v>
      </c>
      <c r="AH4">
        <f t="shared" si="2"/>
        <v>0</v>
      </c>
      <c r="AI4" t="str">
        <f>IF(AH4=0,"",AH4/VLOOKUP(B4,Kraftvärmeprod!$B$1:$BC$480,MATCH("Summa tillförd energi exklusive rökgaskondensering",Kraftvärmeprod!$B$1:$BC$1,0),FALSE))</f>
        <v/>
      </c>
      <c r="AK4">
        <f t="shared" si="3"/>
        <v>0</v>
      </c>
    </row>
    <row r="5" spans="1:37" x14ac:dyDescent="0.25">
      <c r="A5" s="2" t="s">
        <v>12</v>
      </c>
      <c r="B5" s="2" t="s">
        <v>16</v>
      </c>
      <c r="C5">
        <f>IF(ISERROR(1/VLOOKUP($B5,'Justerad allokering'!$B$1:$AG$461,MATCH(C$1,'Justerad allokering'!$B$1:$AF$1,0),FALSE)),VLOOKUP($B5,'Allokerad kvv'!$B$2:$AV$468,MATCH(C$1,'Allokerad kvv'!$B$1:$AV$1,0),FALSE),VLOOKUP($B5,'Justerad allokering'!$B$1:$AG$461,MATCH(C$1,'Justerad allokering'!$B$1:$AF$1,0),FALSE))</f>
        <v>0</v>
      </c>
      <c r="D5">
        <f>IF(ISERROR(1/VLOOKUP($B5,'Justerad allokering'!$B$1:$AG$461,MATCH(D$1,'Justerad allokering'!$B$1:$AF$1,0),FALSE)),VLOOKUP($B5,'Allokerad kvv'!$B$2:$AV$468,MATCH(D$1,'Allokerad kvv'!$B$1:$AV$1,0),FALSE),VLOOKUP($B5,'Justerad allokering'!$B$1:$AG$461,MATCH(D$1,'Justerad allokering'!$B$1:$AF$1,0),FALSE))</f>
        <v>0</v>
      </c>
      <c r="E5">
        <f>IF(ISERROR(1/VLOOKUP($B5,'Justerad allokering'!$B$1:$AG$461,MATCH(E$1,'Justerad allokering'!$B$1:$AF$1,0),FALSE)),VLOOKUP($B5,'Allokerad kvv'!$B$2:$AV$468,MATCH(E$1,'Allokerad kvv'!$B$1:$AV$1,0),FALSE),VLOOKUP($B5,'Justerad allokering'!$B$1:$AG$461,MATCH(E$1,'Justerad allokering'!$B$1:$AF$1,0),FALSE))</f>
        <v>0</v>
      </c>
      <c r="F5">
        <f>IF(ISERROR(1/VLOOKUP($B5,'Justerad allokering'!$B$1:$AG$461,MATCH(F$1,'Justerad allokering'!$B$1:$AF$1,0),FALSE)),VLOOKUP($B5,'Allokerad kvv'!$B$2:$AV$468,MATCH(F$1,'Allokerad kvv'!$B$1:$AV$1,0),FALSE),VLOOKUP($B5,'Justerad allokering'!$B$1:$AG$461,MATCH(F$1,'Justerad allokering'!$B$1:$AF$1,0),FALSE))</f>
        <v>0</v>
      </c>
      <c r="G5">
        <f>IF(ISERROR(1/VLOOKUP($B5,'Justerad allokering'!$B$1:$AG$461,MATCH(G$1,'Justerad allokering'!$B$1:$AF$1,0),FALSE)),VLOOKUP($B5,'Allokerad kvv'!$B$2:$AV$468,MATCH(G$1,'Allokerad kvv'!$B$1:$AV$1,0),FALSE),VLOOKUP($B5,'Justerad allokering'!$B$1:$AG$461,MATCH(G$1,'Justerad allokering'!$B$1:$AF$1,0),FALSE))</f>
        <v>0</v>
      </c>
      <c r="H5">
        <f>IF(ISERROR(1/VLOOKUP($B5,'Justerad allokering'!$B$1:$AG$461,MATCH(H$1,'Justerad allokering'!$B$1:$AF$1,0),FALSE)),VLOOKUP($B5,'Allokerad kvv'!$B$2:$AV$468,MATCH(H$1,'Allokerad kvv'!$B$1:$AV$1,0),FALSE),VLOOKUP($B5,'Justerad allokering'!$B$1:$AG$461,MATCH(H$1,'Justerad allokering'!$B$1:$AF$1,0),FALSE))</f>
        <v>0</v>
      </c>
      <c r="I5">
        <f>IF(ISERROR(1/VLOOKUP($B5,'Justerad allokering'!$B$1:$AG$461,MATCH(I$1,'Justerad allokering'!$B$1:$AF$1,0),FALSE)),VLOOKUP($B5,'Allokerad kvv'!$B$2:$AV$468,MATCH(I$1,'Allokerad kvv'!$B$1:$AV$1,0),FALSE),VLOOKUP($B5,'Justerad allokering'!$B$1:$AG$461,MATCH(I$1,'Justerad allokering'!$B$1:$AF$1,0),FALSE))</f>
        <v>0</v>
      </c>
      <c r="J5">
        <f>IF(ISERROR(1/VLOOKUP($B5,'Justerad allokering'!$B$1:$AG$461,MATCH(J$1,'Justerad allokering'!$B$1:$AF$1,0),FALSE)),VLOOKUP($B5,'Allokerad kvv'!$B$2:$AV$468,MATCH(J$1,'Allokerad kvv'!$B$1:$AV$1,0),FALSE),VLOOKUP($B5,'Justerad allokering'!$B$1:$AG$461,MATCH(J$1,'Justerad allokering'!$B$1:$AF$1,0),FALSE))</f>
        <v>0</v>
      </c>
      <c r="K5">
        <f>IF(ISERROR(1/VLOOKUP($B5,'Justerad allokering'!$B$1:$AG$461,MATCH(K$1,'Justerad allokering'!$B$1:$AF$1,0),FALSE)),VLOOKUP($B5,'Allokerad kvv'!$B$2:$AV$468,MATCH(K$1,'Allokerad kvv'!$B$1:$AV$1,0),FALSE),VLOOKUP($B5,'Justerad allokering'!$B$1:$AG$461,MATCH(K$1,'Justerad allokering'!$B$1:$AF$1,0),FALSE))</f>
        <v>0</v>
      </c>
      <c r="L5">
        <f>IF(ISERROR(1/VLOOKUP($B5,'Justerad allokering'!$B$1:$AG$461,MATCH(L$1,'Justerad allokering'!$B$1:$AF$1,0),FALSE)),VLOOKUP($B5,'Allokerad kvv'!$B$2:$AV$468,MATCH(L$1,'Allokerad kvv'!$B$1:$AV$1,0),FALSE),VLOOKUP($B5,'Justerad allokering'!$B$1:$AG$461,MATCH(L$1,'Justerad allokering'!$B$1:$AF$1,0),FALSE))</f>
        <v>0</v>
      </c>
      <c r="M5">
        <f>IF(ISERROR(1/VLOOKUP($B5,'Justerad allokering'!$B$1:$AG$461,MATCH(M$1,'Justerad allokering'!$B$1:$AF$1,0),FALSE)),VLOOKUP($B5,'Allokerad kvv'!$B$2:$AV$468,MATCH(M$1,'Allokerad kvv'!$B$1:$AV$1,0),FALSE),VLOOKUP($B5,'Justerad allokering'!$B$1:$AG$461,MATCH(M$1,'Justerad allokering'!$B$1:$AF$1,0),FALSE))</f>
        <v>0</v>
      </c>
      <c r="N5">
        <f>IF(ISERROR(1/VLOOKUP($B5,'Justerad allokering'!$B$1:$AG$461,MATCH(N$1,'Justerad allokering'!$B$1:$AF$1,0),FALSE)),VLOOKUP($B5,'Allokerad kvv'!$B$2:$AV$468,MATCH(N$1,'Allokerad kvv'!$B$1:$AV$1,0),FALSE),VLOOKUP($B5,'Justerad allokering'!$B$1:$AG$461,MATCH(N$1,'Justerad allokering'!$B$1:$AF$1,0),FALSE))</f>
        <v>0</v>
      </c>
      <c r="O5">
        <f>IF(ISERROR(1/VLOOKUP($B5,'Justerad allokering'!$B$1:$AG$461,MATCH(O$1,'Justerad allokering'!$B$1:$AF$1,0),FALSE)),VLOOKUP($B5,'Allokerad kvv'!$B$2:$AV$468,MATCH(O$1,'Allokerad kvv'!$B$1:$AV$1,0),FALSE),VLOOKUP($B5,'Justerad allokering'!$B$1:$AG$461,MATCH(O$1,'Justerad allokering'!$B$1:$AF$1,0),FALSE))</f>
        <v>0</v>
      </c>
      <c r="P5">
        <f>IF(ISERROR(1/VLOOKUP($B5,'Justerad allokering'!$B$1:$AG$461,MATCH(P$1,'Justerad allokering'!$B$1:$AF$1,0),FALSE)),VLOOKUP($B5,'Allokerad kvv'!$B$2:$AV$468,MATCH(P$1,'Allokerad kvv'!$B$1:$AV$1,0),FALSE),VLOOKUP($B5,'Justerad allokering'!$B$1:$AG$461,MATCH(P$1,'Justerad allokering'!$B$1:$AF$1,0),FALSE))</f>
        <v>0</v>
      </c>
      <c r="Q5">
        <f>IF(ISERROR(1/VLOOKUP($B5,'Justerad allokering'!$B$1:$AG$461,MATCH(Q$1,'Justerad allokering'!$B$1:$AF$1,0),FALSE)),VLOOKUP($B5,'Allokerad kvv'!$B$2:$AV$468,MATCH(Q$1,'Allokerad kvv'!$B$1:$AV$1,0),FALSE),VLOOKUP($B5,'Justerad allokering'!$B$1:$AG$461,MATCH(Q$1,'Justerad allokering'!$B$1:$AF$1,0),FALSE))</f>
        <v>0</v>
      </c>
      <c r="R5">
        <f>IF(ISERROR(1/VLOOKUP($B5,'Justerad allokering'!$B$1:$AG$461,MATCH(R$1,'Justerad allokering'!$B$1:$AF$1,0),FALSE)),VLOOKUP($B5,'Allokerad kvv'!$B$2:$AV$468,MATCH(R$1,'Allokerad kvv'!$B$1:$AV$1,0),FALSE),VLOOKUP($B5,'Justerad allokering'!$B$1:$AG$461,MATCH(R$1,'Justerad allokering'!$B$1:$AF$1,0),FALSE))</f>
        <v>0</v>
      </c>
      <c r="S5">
        <f>IF(ISERROR(1/VLOOKUP($B5,'Justerad allokering'!$B$1:$AG$461,MATCH(S$1,'Justerad allokering'!$B$1:$AF$1,0),FALSE)),VLOOKUP($B5,'Allokerad kvv'!$B$2:$AV$468,MATCH(S$1,'Allokerad kvv'!$B$1:$AV$1,0),FALSE),VLOOKUP($B5,'Justerad allokering'!$B$1:$AG$461,MATCH(S$1,'Justerad allokering'!$B$1:$AF$1,0),FALSE))</f>
        <v>0</v>
      </c>
      <c r="T5">
        <f>IF(ISERROR(1/VLOOKUP($B5,'Justerad allokering'!$B$1:$AG$461,MATCH(T$1,'Justerad allokering'!$B$1:$AF$1,0),FALSE)),VLOOKUP($B5,'Allokerad kvv'!$B$2:$AV$468,MATCH(T$1,'Allokerad kvv'!$B$1:$AV$1,0),FALSE),VLOOKUP($B5,'Justerad allokering'!$B$1:$AG$461,MATCH(T$1,'Justerad allokering'!$B$1:$AF$1,0),FALSE))</f>
        <v>0</v>
      </c>
      <c r="U5">
        <f>IF(ISERROR(1/VLOOKUP($B5,'Justerad allokering'!$B$1:$AG$461,MATCH(U$1,'Justerad allokering'!$B$1:$AF$1,0),FALSE)),VLOOKUP($B5,'Allokerad kvv'!$B$2:$AV$468,MATCH(U$1,'Allokerad kvv'!$B$1:$AV$1,0),FALSE),VLOOKUP($B5,'Justerad allokering'!$B$1:$AG$461,MATCH(U$1,'Justerad allokering'!$B$1:$AF$1,0),FALSE))</f>
        <v>0</v>
      </c>
      <c r="V5">
        <f>IF(ISERROR(1/VLOOKUP($B5,'Justerad allokering'!$B$1:$AG$461,MATCH(V$1,'Justerad allokering'!$B$1:$AF$1,0),FALSE)),VLOOKUP($B5,'Allokerad kvv'!$B$2:$AV$468,MATCH(V$1,'Allokerad kvv'!$B$1:$AV$1,0),FALSE),VLOOKUP($B5,'Justerad allokering'!$B$1:$AG$461,MATCH(V$1,'Justerad allokering'!$B$1:$AF$1,0),FALSE))</f>
        <v>0</v>
      </c>
      <c r="W5">
        <f>IF(ISERROR(1/VLOOKUP($B5,'Justerad allokering'!$B$1:$AG$461,MATCH(W$1,'Justerad allokering'!$B$1:$AF$1,0),FALSE)),VLOOKUP($B5,'Allokerad kvv'!$B$2:$AV$468,MATCH(W$1,'Allokerad kvv'!$B$1:$AV$1,0),FALSE),VLOOKUP($B5,'Justerad allokering'!$B$1:$AG$461,MATCH(W$1,'Justerad allokering'!$B$1:$AF$1,0),FALSE))</f>
        <v>0</v>
      </c>
      <c r="X5">
        <f>IF(ISERROR(1/VLOOKUP($B5,'Justerad allokering'!$B$1:$AG$461,MATCH(X$1,'Justerad allokering'!$B$1:$AF$1,0),FALSE)),VLOOKUP($B5,'Allokerad kvv'!$B$2:$AV$468,MATCH(X$1,'Allokerad kvv'!$B$1:$AV$1,0),FALSE),VLOOKUP($B5,'Justerad allokering'!$B$1:$AG$461,MATCH(X$1,'Justerad allokering'!$B$1:$AF$1,0),FALSE))</f>
        <v>0</v>
      </c>
      <c r="Y5">
        <f>IF(ISERROR(1/VLOOKUP($B5,'Justerad allokering'!$B$1:$AG$461,MATCH(Y$1,'Justerad allokering'!$B$1:$AF$1,0),FALSE)),VLOOKUP($B5,'Allokerad kvv'!$B$2:$AV$468,MATCH(Y$1,'Allokerad kvv'!$B$1:$AV$1,0),FALSE),VLOOKUP($B5,'Justerad allokering'!$B$1:$AG$461,MATCH(Y$1,'Justerad allokering'!$B$1:$AF$1,0),FALSE))</f>
        <v>0</v>
      </c>
      <c r="Z5">
        <f>IF(ISERROR(1/VLOOKUP($B5,'Justerad allokering'!$B$1:$AG$461,MATCH(Z$1,'Justerad allokering'!$B$1:$AF$1,0),FALSE)),VLOOKUP($B5,'Allokerad kvv'!$B$2:$AV$468,MATCH(Z$1,'Allokerad kvv'!$B$1:$AV$1,0),FALSE),VLOOKUP($B5,'Justerad allokering'!$B$1:$AG$461,MATCH(Z$1,'Justerad allokering'!$B$1:$AF$1,0),FALSE))</f>
        <v>0</v>
      </c>
      <c r="AE5" s="89">
        <f t="shared" si="0"/>
        <v>0</v>
      </c>
      <c r="AG5">
        <f t="shared" si="1"/>
        <v>0</v>
      </c>
      <c r="AH5">
        <f t="shared" si="2"/>
        <v>0</v>
      </c>
      <c r="AI5" t="str">
        <f>IF(AH5=0,"",AH5/VLOOKUP(B5,Kraftvärmeprod!$B$1:$BC$480,MATCH("Summa tillförd energi exklusive rökgaskondensering",Kraftvärmeprod!$B$1:$BC$1,0),FALSE))</f>
        <v/>
      </c>
      <c r="AK5">
        <f t="shared" si="3"/>
        <v>0</v>
      </c>
    </row>
    <row r="6" spans="1:37" x14ac:dyDescent="0.25">
      <c r="A6" s="2" t="s">
        <v>17</v>
      </c>
      <c r="B6" s="2" t="s">
        <v>18</v>
      </c>
      <c r="C6">
        <f>IF(ISERROR(1/VLOOKUP($B6,'Justerad allokering'!$B$1:$AG$461,MATCH(C$1,'Justerad allokering'!$B$1:$AF$1,0),FALSE)),VLOOKUP($B6,'Allokerad kvv'!$B$2:$AV$468,MATCH(C$1,'Allokerad kvv'!$B$1:$AV$1,0),FALSE),VLOOKUP($B6,'Justerad allokering'!$B$1:$AG$461,MATCH(C$1,'Justerad allokering'!$B$1:$AF$1,0),FALSE))</f>
        <v>0</v>
      </c>
      <c r="D6">
        <f>IF(ISERROR(1/VLOOKUP($B6,'Justerad allokering'!$B$1:$AG$461,MATCH(D$1,'Justerad allokering'!$B$1:$AF$1,0),FALSE)),VLOOKUP($B6,'Allokerad kvv'!$B$2:$AV$468,MATCH(D$1,'Allokerad kvv'!$B$1:$AV$1,0),FALSE),VLOOKUP($B6,'Justerad allokering'!$B$1:$AG$461,MATCH(D$1,'Justerad allokering'!$B$1:$AF$1,0),FALSE))</f>
        <v>0</v>
      </c>
      <c r="E6">
        <f>IF(ISERROR(1/VLOOKUP($B6,'Justerad allokering'!$B$1:$AG$461,MATCH(E$1,'Justerad allokering'!$B$1:$AF$1,0),FALSE)),VLOOKUP($B6,'Allokerad kvv'!$B$2:$AV$468,MATCH(E$1,'Allokerad kvv'!$B$1:$AV$1,0),FALSE),VLOOKUP($B6,'Justerad allokering'!$B$1:$AG$461,MATCH(E$1,'Justerad allokering'!$B$1:$AF$1,0),FALSE))</f>
        <v>0</v>
      </c>
      <c r="F6">
        <f>IF(ISERROR(1/VLOOKUP($B6,'Justerad allokering'!$B$1:$AG$461,MATCH(F$1,'Justerad allokering'!$B$1:$AF$1,0),FALSE)),VLOOKUP($B6,'Allokerad kvv'!$B$2:$AV$468,MATCH(F$1,'Allokerad kvv'!$B$1:$AV$1,0),FALSE),VLOOKUP($B6,'Justerad allokering'!$B$1:$AG$461,MATCH(F$1,'Justerad allokering'!$B$1:$AF$1,0),FALSE))</f>
        <v>0</v>
      </c>
      <c r="G6">
        <f>IF(ISERROR(1/VLOOKUP($B6,'Justerad allokering'!$B$1:$AG$461,MATCH(G$1,'Justerad allokering'!$B$1:$AF$1,0),FALSE)),VLOOKUP($B6,'Allokerad kvv'!$B$2:$AV$468,MATCH(G$1,'Allokerad kvv'!$B$1:$AV$1,0),FALSE),VLOOKUP($B6,'Justerad allokering'!$B$1:$AG$461,MATCH(G$1,'Justerad allokering'!$B$1:$AF$1,0),FALSE))</f>
        <v>0</v>
      </c>
      <c r="H6">
        <f>IF(ISERROR(1/VLOOKUP($B6,'Justerad allokering'!$B$1:$AG$461,MATCH(H$1,'Justerad allokering'!$B$1:$AF$1,0),FALSE)),VLOOKUP($B6,'Allokerad kvv'!$B$2:$AV$468,MATCH(H$1,'Allokerad kvv'!$B$1:$AV$1,0),FALSE),VLOOKUP($B6,'Justerad allokering'!$B$1:$AG$461,MATCH(H$1,'Justerad allokering'!$B$1:$AF$1,0),FALSE))</f>
        <v>0</v>
      </c>
      <c r="I6">
        <f>IF(ISERROR(1/VLOOKUP($B6,'Justerad allokering'!$B$1:$AG$461,MATCH(I$1,'Justerad allokering'!$B$1:$AF$1,0),FALSE)),VLOOKUP($B6,'Allokerad kvv'!$B$2:$AV$468,MATCH(I$1,'Allokerad kvv'!$B$1:$AV$1,0),FALSE),VLOOKUP($B6,'Justerad allokering'!$B$1:$AG$461,MATCH(I$1,'Justerad allokering'!$B$1:$AF$1,0),FALSE))</f>
        <v>0</v>
      </c>
      <c r="J6">
        <f>IF(ISERROR(1/VLOOKUP($B6,'Justerad allokering'!$B$1:$AG$461,MATCH(J$1,'Justerad allokering'!$B$1:$AF$1,0),FALSE)),VLOOKUP($B6,'Allokerad kvv'!$B$2:$AV$468,MATCH(J$1,'Allokerad kvv'!$B$1:$AV$1,0),FALSE),VLOOKUP($B6,'Justerad allokering'!$B$1:$AG$461,MATCH(J$1,'Justerad allokering'!$B$1:$AF$1,0),FALSE))</f>
        <v>0</v>
      </c>
      <c r="K6">
        <f>IF(ISERROR(1/VLOOKUP($B6,'Justerad allokering'!$B$1:$AG$461,MATCH(K$1,'Justerad allokering'!$B$1:$AF$1,0),FALSE)),VLOOKUP($B6,'Allokerad kvv'!$B$2:$AV$468,MATCH(K$1,'Allokerad kvv'!$B$1:$AV$1,0),FALSE),VLOOKUP($B6,'Justerad allokering'!$B$1:$AG$461,MATCH(K$1,'Justerad allokering'!$B$1:$AF$1,0),FALSE))</f>
        <v>0</v>
      </c>
      <c r="L6">
        <f>IF(ISERROR(1/VLOOKUP($B6,'Justerad allokering'!$B$1:$AG$461,MATCH(L$1,'Justerad allokering'!$B$1:$AF$1,0),FALSE)),VLOOKUP($B6,'Allokerad kvv'!$B$2:$AV$468,MATCH(L$1,'Allokerad kvv'!$B$1:$AV$1,0),FALSE),VLOOKUP($B6,'Justerad allokering'!$B$1:$AG$461,MATCH(L$1,'Justerad allokering'!$B$1:$AF$1,0),FALSE))</f>
        <v>0</v>
      </c>
      <c r="M6">
        <f>IF(ISERROR(1/VLOOKUP($B6,'Justerad allokering'!$B$1:$AG$461,MATCH(M$1,'Justerad allokering'!$B$1:$AF$1,0),FALSE)),VLOOKUP($B6,'Allokerad kvv'!$B$2:$AV$468,MATCH(M$1,'Allokerad kvv'!$B$1:$AV$1,0),FALSE),VLOOKUP($B6,'Justerad allokering'!$B$1:$AG$461,MATCH(M$1,'Justerad allokering'!$B$1:$AF$1,0),FALSE))</f>
        <v>0</v>
      </c>
      <c r="N6">
        <f>IF(ISERROR(1/VLOOKUP($B6,'Justerad allokering'!$B$1:$AG$461,MATCH(N$1,'Justerad allokering'!$B$1:$AF$1,0),FALSE)),VLOOKUP($B6,'Allokerad kvv'!$B$2:$AV$468,MATCH(N$1,'Allokerad kvv'!$B$1:$AV$1,0),FALSE),VLOOKUP($B6,'Justerad allokering'!$B$1:$AG$461,MATCH(N$1,'Justerad allokering'!$B$1:$AF$1,0),FALSE))</f>
        <v>0</v>
      </c>
      <c r="O6">
        <f>IF(ISERROR(1/VLOOKUP($B6,'Justerad allokering'!$B$1:$AG$461,MATCH(O$1,'Justerad allokering'!$B$1:$AF$1,0),FALSE)),VLOOKUP($B6,'Allokerad kvv'!$B$2:$AV$468,MATCH(O$1,'Allokerad kvv'!$B$1:$AV$1,0),FALSE),VLOOKUP($B6,'Justerad allokering'!$B$1:$AG$461,MATCH(O$1,'Justerad allokering'!$B$1:$AF$1,0),FALSE))</f>
        <v>0</v>
      </c>
      <c r="P6">
        <f>IF(ISERROR(1/VLOOKUP($B6,'Justerad allokering'!$B$1:$AG$461,MATCH(P$1,'Justerad allokering'!$B$1:$AF$1,0),FALSE)),VLOOKUP($B6,'Allokerad kvv'!$B$2:$AV$468,MATCH(P$1,'Allokerad kvv'!$B$1:$AV$1,0),FALSE),VLOOKUP($B6,'Justerad allokering'!$B$1:$AG$461,MATCH(P$1,'Justerad allokering'!$B$1:$AF$1,0),FALSE))</f>
        <v>0</v>
      </c>
      <c r="Q6">
        <f>IF(ISERROR(1/VLOOKUP($B6,'Justerad allokering'!$B$1:$AG$461,MATCH(Q$1,'Justerad allokering'!$B$1:$AF$1,0),FALSE)),VLOOKUP($B6,'Allokerad kvv'!$B$2:$AV$468,MATCH(Q$1,'Allokerad kvv'!$B$1:$AV$1,0),FALSE),VLOOKUP($B6,'Justerad allokering'!$B$1:$AG$461,MATCH(Q$1,'Justerad allokering'!$B$1:$AF$1,0),FALSE))</f>
        <v>0</v>
      </c>
      <c r="R6">
        <f>IF(ISERROR(1/VLOOKUP($B6,'Justerad allokering'!$B$1:$AG$461,MATCH(R$1,'Justerad allokering'!$B$1:$AF$1,0),FALSE)),VLOOKUP($B6,'Allokerad kvv'!$B$2:$AV$468,MATCH(R$1,'Allokerad kvv'!$B$1:$AV$1,0),FALSE),VLOOKUP($B6,'Justerad allokering'!$B$1:$AG$461,MATCH(R$1,'Justerad allokering'!$B$1:$AF$1,0),FALSE))</f>
        <v>0</v>
      </c>
      <c r="S6">
        <f>IF(ISERROR(1/VLOOKUP($B6,'Justerad allokering'!$B$1:$AG$461,MATCH(S$1,'Justerad allokering'!$B$1:$AF$1,0),FALSE)),VLOOKUP($B6,'Allokerad kvv'!$B$2:$AV$468,MATCH(S$1,'Allokerad kvv'!$B$1:$AV$1,0),FALSE),VLOOKUP($B6,'Justerad allokering'!$B$1:$AG$461,MATCH(S$1,'Justerad allokering'!$B$1:$AF$1,0),FALSE))</f>
        <v>0</v>
      </c>
      <c r="T6">
        <f>IF(ISERROR(1/VLOOKUP($B6,'Justerad allokering'!$B$1:$AG$461,MATCH(T$1,'Justerad allokering'!$B$1:$AF$1,0),FALSE)),VLOOKUP($B6,'Allokerad kvv'!$B$2:$AV$468,MATCH(T$1,'Allokerad kvv'!$B$1:$AV$1,0),FALSE),VLOOKUP($B6,'Justerad allokering'!$B$1:$AG$461,MATCH(T$1,'Justerad allokering'!$B$1:$AF$1,0),FALSE))</f>
        <v>0</v>
      </c>
      <c r="U6">
        <f>IF(ISERROR(1/VLOOKUP($B6,'Justerad allokering'!$B$1:$AG$461,MATCH(U$1,'Justerad allokering'!$B$1:$AF$1,0),FALSE)),VLOOKUP($B6,'Allokerad kvv'!$B$2:$AV$468,MATCH(U$1,'Allokerad kvv'!$B$1:$AV$1,0),FALSE),VLOOKUP($B6,'Justerad allokering'!$B$1:$AG$461,MATCH(U$1,'Justerad allokering'!$B$1:$AF$1,0),FALSE))</f>
        <v>0</v>
      </c>
      <c r="V6">
        <f>IF(ISERROR(1/VLOOKUP($B6,'Justerad allokering'!$B$1:$AG$461,MATCH(V$1,'Justerad allokering'!$B$1:$AF$1,0),FALSE)),VLOOKUP($B6,'Allokerad kvv'!$B$2:$AV$468,MATCH(V$1,'Allokerad kvv'!$B$1:$AV$1,0),FALSE),VLOOKUP($B6,'Justerad allokering'!$B$1:$AG$461,MATCH(V$1,'Justerad allokering'!$B$1:$AF$1,0),FALSE))</f>
        <v>0</v>
      </c>
      <c r="W6">
        <f>IF(ISERROR(1/VLOOKUP($B6,'Justerad allokering'!$B$1:$AG$461,MATCH(W$1,'Justerad allokering'!$B$1:$AF$1,0),FALSE)),VLOOKUP($B6,'Allokerad kvv'!$B$2:$AV$468,MATCH(W$1,'Allokerad kvv'!$B$1:$AV$1,0),FALSE),VLOOKUP($B6,'Justerad allokering'!$B$1:$AG$461,MATCH(W$1,'Justerad allokering'!$B$1:$AF$1,0),FALSE))</f>
        <v>0</v>
      </c>
      <c r="X6">
        <f>IF(ISERROR(1/VLOOKUP($B6,'Justerad allokering'!$B$1:$AG$461,MATCH(X$1,'Justerad allokering'!$B$1:$AF$1,0),FALSE)),VLOOKUP($B6,'Allokerad kvv'!$B$2:$AV$468,MATCH(X$1,'Allokerad kvv'!$B$1:$AV$1,0),FALSE),VLOOKUP($B6,'Justerad allokering'!$B$1:$AG$461,MATCH(X$1,'Justerad allokering'!$B$1:$AF$1,0),FALSE))</f>
        <v>0</v>
      </c>
      <c r="Y6">
        <f>IF(ISERROR(1/VLOOKUP($B6,'Justerad allokering'!$B$1:$AG$461,MATCH(Y$1,'Justerad allokering'!$B$1:$AF$1,0),FALSE)),VLOOKUP($B6,'Allokerad kvv'!$B$2:$AV$468,MATCH(Y$1,'Allokerad kvv'!$B$1:$AV$1,0),FALSE),VLOOKUP($B6,'Justerad allokering'!$B$1:$AG$461,MATCH(Y$1,'Justerad allokering'!$B$1:$AF$1,0),FALSE))</f>
        <v>0</v>
      </c>
      <c r="Z6">
        <f>IF(ISERROR(1/VLOOKUP($B6,'Justerad allokering'!$B$1:$AG$461,MATCH(Z$1,'Justerad allokering'!$B$1:$AF$1,0),FALSE)),VLOOKUP($B6,'Allokerad kvv'!$B$2:$AV$468,MATCH(Z$1,'Allokerad kvv'!$B$1:$AV$1,0),FALSE),VLOOKUP($B6,'Justerad allokering'!$B$1:$AG$461,MATCH(Z$1,'Justerad allokering'!$B$1:$AF$1,0),FALSE))</f>
        <v>0</v>
      </c>
      <c r="AE6" s="89">
        <f t="shared" si="0"/>
        <v>0</v>
      </c>
      <c r="AG6">
        <f t="shared" si="1"/>
        <v>0</v>
      </c>
      <c r="AH6">
        <f t="shared" si="2"/>
        <v>0</v>
      </c>
      <c r="AI6" t="str">
        <f>IF(AH6=0,"",AH6/VLOOKUP(B6,Kraftvärmeprod!$B$1:$BC$480,MATCH("Summa tillförd energi exklusive rökgaskondensering",Kraftvärmeprod!$B$1:$BC$1,0),FALSE))</f>
        <v/>
      </c>
      <c r="AK6">
        <f t="shared" si="3"/>
        <v>0</v>
      </c>
    </row>
    <row r="7" spans="1:37" x14ac:dyDescent="0.25">
      <c r="A7" s="2" t="s">
        <v>19</v>
      </c>
      <c r="B7" s="2" t="s">
        <v>20</v>
      </c>
      <c r="C7">
        <f>IF(ISERROR(1/VLOOKUP($B7,'Justerad allokering'!$B$1:$AG$461,MATCH(C$1,'Justerad allokering'!$B$1:$AF$1,0),FALSE)),VLOOKUP($B7,'Allokerad kvv'!$B$2:$AV$468,MATCH(C$1,'Allokerad kvv'!$B$1:$AV$1,0),FALSE),VLOOKUP($B7,'Justerad allokering'!$B$1:$AG$461,MATCH(C$1,'Justerad allokering'!$B$1:$AF$1,0),FALSE))</f>
        <v>0</v>
      </c>
      <c r="D7">
        <f>IF(ISERROR(1/VLOOKUP($B7,'Justerad allokering'!$B$1:$AG$461,MATCH(D$1,'Justerad allokering'!$B$1:$AF$1,0),FALSE)),VLOOKUP($B7,'Allokerad kvv'!$B$2:$AV$468,MATCH(D$1,'Allokerad kvv'!$B$1:$AV$1,0),FALSE),VLOOKUP($B7,'Justerad allokering'!$B$1:$AG$461,MATCH(D$1,'Justerad allokering'!$B$1:$AF$1,0),FALSE))</f>
        <v>0</v>
      </c>
      <c r="E7">
        <f>IF(ISERROR(1/VLOOKUP($B7,'Justerad allokering'!$B$1:$AG$461,MATCH(E$1,'Justerad allokering'!$B$1:$AF$1,0),FALSE)),VLOOKUP($B7,'Allokerad kvv'!$B$2:$AV$468,MATCH(E$1,'Allokerad kvv'!$B$1:$AV$1,0),FALSE),VLOOKUP($B7,'Justerad allokering'!$B$1:$AG$461,MATCH(E$1,'Justerad allokering'!$B$1:$AF$1,0),FALSE))</f>
        <v>0</v>
      </c>
      <c r="F7">
        <f>IF(ISERROR(1/VLOOKUP($B7,'Justerad allokering'!$B$1:$AG$461,MATCH(F$1,'Justerad allokering'!$B$1:$AF$1,0),FALSE)),VLOOKUP($B7,'Allokerad kvv'!$B$2:$AV$468,MATCH(F$1,'Allokerad kvv'!$B$1:$AV$1,0),FALSE),VLOOKUP($B7,'Justerad allokering'!$B$1:$AG$461,MATCH(F$1,'Justerad allokering'!$B$1:$AF$1,0),FALSE))</f>
        <v>0</v>
      </c>
      <c r="G7">
        <f>IF(ISERROR(1/VLOOKUP($B7,'Justerad allokering'!$B$1:$AG$461,MATCH(G$1,'Justerad allokering'!$B$1:$AF$1,0),FALSE)),VLOOKUP($B7,'Allokerad kvv'!$B$2:$AV$468,MATCH(G$1,'Allokerad kvv'!$B$1:$AV$1,0),FALSE),VLOOKUP($B7,'Justerad allokering'!$B$1:$AG$461,MATCH(G$1,'Justerad allokering'!$B$1:$AF$1,0),FALSE))</f>
        <v>0</v>
      </c>
      <c r="H7">
        <f>IF(ISERROR(1/VLOOKUP($B7,'Justerad allokering'!$B$1:$AG$461,MATCH(H$1,'Justerad allokering'!$B$1:$AF$1,0),FALSE)),VLOOKUP($B7,'Allokerad kvv'!$B$2:$AV$468,MATCH(H$1,'Allokerad kvv'!$B$1:$AV$1,0),FALSE),VLOOKUP($B7,'Justerad allokering'!$B$1:$AG$461,MATCH(H$1,'Justerad allokering'!$B$1:$AF$1,0),FALSE))</f>
        <v>0</v>
      </c>
      <c r="I7">
        <f>IF(ISERROR(1/VLOOKUP($B7,'Justerad allokering'!$B$1:$AG$461,MATCH(I$1,'Justerad allokering'!$B$1:$AF$1,0),FALSE)),VLOOKUP($B7,'Allokerad kvv'!$B$2:$AV$468,MATCH(I$1,'Allokerad kvv'!$B$1:$AV$1,0),FALSE),VLOOKUP($B7,'Justerad allokering'!$B$1:$AG$461,MATCH(I$1,'Justerad allokering'!$B$1:$AF$1,0),FALSE))</f>
        <v>0</v>
      </c>
      <c r="J7">
        <f>IF(ISERROR(1/VLOOKUP($B7,'Justerad allokering'!$B$1:$AG$461,MATCH(J$1,'Justerad allokering'!$B$1:$AF$1,0),FALSE)),VLOOKUP($B7,'Allokerad kvv'!$B$2:$AV$468,MATCH(J$1,'Allokerad kvv'!$B$1:$AV$1,0),FALSE),VLOOKUP($B7,'Justerad allokering'!$B$1:$AG$461,MATCH(J$1,'Justerad allokering'!$B$1:$AF$1,0),FALSE))</f>
        <v>0</v>
      </c>
      <c r="K7">
        <f>IF(ISERROR(1/VLOOKUP($B7,'Justerad allokering'!$B$1:$AG$461,MATCH(K$1,'Justerad allokering'!$B$1:$AF$1,0),FALSE)),VLOOKUP($B7,'Allokerad kvv'!$B$2:$AV$468,MATCH(K$1,'Allokerad kvv'!$B$1:$AV$1,0),FALSE),VLOOKUP($B7,'Justerad allokering'!$B$1:$AG$461,MATCH(K$1,'Justerad allokering'!$B$1:$AF$1,0),FALSE))</f>
        <v>0</v>
      </c>
      <c r="L7">
        <f>IF(ISERROR(1/VLOOKUP($B7,'Justerad allokering'!$B$1:$AG$461,MATCH(L$1,'Justerad allokering'!$B$1:$AF$1,0),FALSE)),VLOOKUP($B7,'Allokerad kvv'!$B$2:$AV$468,MATCH(L$1,'Allokerad kvv'!$B$1:$AV$1,0),FALSE),VLOOKUP($B7,'Justerad allokering'!$B$1:$AG$461,MATCH(L$1,'Justerad allokering'!$B$1:$AF$1,0),FALSE))</f>
        <v>0</v>
      </c>
      <c r="M7">
        <f>IF(ISERROR(1/VLOOKUP($B7,'Justerad allokering'!$B$1:$AG$461,MATCH(M$1,'Justerad allokering'!$B$1:$AF$1,0),FALSE)),VLOOKUP($B7,'Allokerad kvv'!$B$2:$AV$468,MATCH(M$1,'Allokerad kvv'!$B$1:$AV$1,0),FALSE),VLOOKUP($B7,'Justerad allokering'!$B$1:$AG$461,MATCH(M$1,'Justerad allokering'!$B$1:$AF$1,0),FALSE))</f>
        <v>0</v>
      </c>
      <c r="N7">
        <f>IF(ISERROR(1/VLOOKUP($B7,'Justerad allokering'!$B$1:$AG$461,MATCH(N$1,'Justerad allokering'!$B$1:$AF$1,0),FALSE)),VLOOKUP($B7,'Allokerad kvv'!$B$2:$AV$468,MATCH(N$1,'Allokerad kvv'!$B$1:$AV$1,0),FALSE),VLOOKUP($B7,'Justerad allokering'!$B$1:$AG$461,MATCH(N$1,'Justerad allokering'!$B$1:$AF$1,0),FALSE))</f>
        <v>0</v>
      </c>
      <c r="O7">
        <f>IF(ISERROR(1/VLOOKUP($B7,'Justerad allokering'!$B$1:$AG$461,MATCH(O$1,'Justerad allokering'!$B$1:$AF$1,0),FALSE)),VLOOKUP($B7,'Allokerad kvv'!$B$2:$AV$468,MATCH(O$1,'Allokerad kvv'!$B$1:$AV$1,0),FALSE),VLOOKUP($B7,'Justerad allokering'!$B$1:$AG$461,MATCH(O$1,'Justerad allokering'!$B$1:$AF$1,0),FALSE))</f>
        <v>0</v>
      </c>
      <c r="P7">
        <f>IF(ISERROR(1/VLOOKUP($B7,'Justerad allokering'!$B$1:$AG$461,MATCH(P$1,'Justerad allokering'!$B$1:$AF$1,0),FALSE)),VLOOKUP($B7,'Allokerad kvv'!$B$2:$AV$468,MATCH(P$1,'Allokerad kvv'!$B$1:$AV$1,0),FALSE),VLOOKUP($B7,'Justerad allokering'!$B$1:$AG$461,MATCH(P$1,'Justerad allokering'!$B$1:$AF$1,0),FALSE))</f>
        <v>0</v>
      </c>
      <c r="Q7">
        <f>IF(ISERROR(1/VLOOKUP($B7,'Justerad allokering'!$B$1:$AG$461,MATCH(Q$1,'Justerad allokering'!$B$1:$AF$1,0),FALSE)),VLOOKUP($B7,'Allokerad kvv'!$B$2:$AV$468,MATCH(Q$1,'Allokerad kvv'!$B$1:$AV$1,0),FALSE),VLOOKUP($B7,'Justerad allokering'!$B$1:$AG$461,MATCH(Q$1,'Justerad allokering'!$B$1:$AF$1,0),FALSE))</f>
        <v>0</v>
      </c>
      <c r="R7">
        <f>IF(ISERROR(1/VLOOKUP($B7,'Justerad allokering'!$B$1:$AG$461,MATCH(R$1,'Justerad allokering'!$B$1:$AF$1,0),FALSE)),VLOOKUP($B7,'Allokerad kvv'!$B$2:$AV$468,MATCH(R$1,'Allokerad kvv'!$B$1:$AV$1,0),FALSE),VLOOKUP($B7,'Justerad allokering'!$B$1:$AG$461,MATCH(R$1,'Justerad allokering'!$B$1:$AF$1,0),FALSE))</f>
        <v>0</v>
      </c>
      <c r="S7">
        <f>IF(ISERROR(1/VLOOKUP($B7,'Justerad allokering'!$B$1:$AG$461,MATCH(S$1,'Justerad allokering'!$B$1:$AF$1,0),FALSE)),VLOOKUP($B7,'Allokerad kvv'!$B$2:$AV$468,MATCH(S$1,'Allokerad kvv'!$B$1:$AV$1,0),FALSE),VLOOKUP($B7,'Justerad allokering'!$B$1:$AG$461,MATCH(S$1,'Justerad allokering'!$B$1:$AF$1,0),FALSE))</f>
        <v>0</v>
      </c>
      <c r="T7">
        <f>IF(ISERROR(1/VLOOKUP($B7,'Justerad allokering'!$B$1:$AG$461,MATCH(T$1,'Justerad allokering'!$B$1:$AF$1,0),FALSE)),VLOOKUP($B7,'Allokerad kvv'!$B$2:$AV$468,MATCH(T$1,'Allokerad kvv'!$B$1:$AV$1,0),FALSE),VLOOKUP($B7,'Justerad allokering'!$B$1:$AG$461,MATCH(T$1,'Justerad allokering'!$B$1:$AF$1,0),FALSE))</f>
        <v>0</v>
      </c>
      <c r="U7">
        <f>IF(ISERROR(1/VLOOKUP($B7,'Justerad allokering'!$B$1:$AG$461,MATCH(U$1,'Justerad allokering'!$B$1:$AF$1,0),FALSE)),VLOOKUP($B7,'Allokerad kvv'!$B$2:$AV$468,MATCH(U$1,'Allokerad kvv'!$B$1:$AV$1,0),FALSE),VLOOKUP($B7,'Justerad allokering'!$B$1:$AG$461,MATCH(U$1,'Justerad allokering'!$B$1:$AF$1,0),FALSE))</f>
        <v>0</v>
      </c>
      <c r="V7">
        <f>IF(ISERROR(1/VLOOKUP($B7,'Justerad allokering'!$B$1:$AG$461,MATCH(V$1,'Justerad allokering'!$B$1:$AF$1,0),FALSE)),VLOOKUP($B7,'Allokerad kvv'!$B$2:$AV$468,MATCH(V$1,'Allokerad kvv'!$B$1:$AV$1,0),FALSE),VLOOKUP($B7,'Justerad allokering'!$B$1:$AG$461,MATCH(V$1,'Justerad allokering'!$B$1:$AF$1,0),FALSE))</f>
        <v>0</v>
      </c>
      <c r="W7">
        <f>IF(ISERROR(1/VLOOKUP($B7,'Justerad allokering'!$B$1:$AG$461,MATCH(W$1,'Justerad allokering'!$B$1:$AF$1,0),FALSE)),VLOOKUP($B7,'Allokerad kvv'!$B$2:$AV$468,MATCH(W$1,'Allokerad kvv'!$B$1:$AV$1,0),FALSE),VLOOKUP($B7,'Justerad allokering'!$B$1:$AG$461,MATCH(W$1,'Justerad allokering'!$B$1:$AF$1,0),FALSE))</f>
        <v>0</v>
      </c>
      <c r="X7">
        <f>IF(ISERROR(1/VLOOKUP($B7,'Justerad allokering'!$B$1:$AG$461,MATCH(X$1,'Justerad allokering'!$B$1:$AF$1,0),FALSE)),VLOOKUP($B7,'Allokerad kvv'!$B$2:$AV$468,MATCH(X$1,'Allokerad kvv'!$B$1:$AV$1,0),FALSE),VLOOKUP($B7,'Justerad allokering'!$B$1:$AG$461,MATCH(X$1,'Justerad allokering'!$B$1:$AF$1,0),FALSE))</f>
        <v>0</v>
      </c>
      <c r="Y7">
        <f>IF(ISERROR(1/VLOOKUP($B7,'Justerad allokering'!$B$1:$AG$461,MATCH(Y$1,'Justerad allokering'!$B$1:$AF$1,0),FALSE)),VLOOKUP($B7,'Allokerad kvv'!$B$2:$AV$468,MATCH(Y$1,'Allokerad kvv'!$B$1:$AV$1,0),FALSE),VLOOKUP($B7,'Justerad allokering'!$B$1:$AG$461,MATCH(Y$1,'Justerad allokering'!$B$1:$AF$1,0),FALSE))</f>
        <v>0</v>
      </c>
      <c r="Z7">
        <f>IF(ISERROR(1/VLOOKUP($B7,'Justerad allokering'!$B$1:$AG$461,MATCH(Z$1,'Justerad allokering'!$B$1:$AF$1,0),FALSE)),VLOOKUP($B7,'Allokerad kvv'!$B$2:$AV$468,MATCH(Z$1,'Allokerad kvv'!$B$1:$AV$1,0),FALSE),VLOOKUP($B7,'Justerad allokering'!$B$1:$AG$461,MATCH(Z$1,'Justerad allokering'!$B$1:$AF$1,0),FALSE))</f>
        <v>0</v>
      </c>
      <c r="AE7" s="89">
        <f t="shared" si="0"/>
        <v>0</v>
      </c>
      <c r="AG7">
        <f t="shared" si="1"/>
        <v>0</v>
      </c>
      <c r="AH7">
        <f t="shared" si="2"/>
        <v>0</v>
      </c>
      <c r="AI7" t="str">
        <f>IF(AH7=0,"",AH7/VLOOKUP(B7,Kraftvärmeprod!$B$1:$BC$480,MATCH("Summa tillförd energi exklusive rökgaskondensering",Kraftvärmeprod!$B$1:$BC$1,0),FALSE))</f>
        <v/>
      </c>
      <c r="AK7">
        <f t="shared" si="3"/>
        <v>0</v>
      </c>
    </row>
    <row r="8" spans="1:37" x14ac:dyDescent="0.25">
      <c r="A8" s="2" t="s">
        <v>19</v>
      </c>
      <c r="B8" s="2" t="s">
        <v>21</v>
      </c>
      <c r="C8">
        <f>IF(ISERROR(1/VLOOKUP($B8,'Justerad allokering'!$B$1:$AG$461,MATCH(C$1,'Justerad allokering'!$B$1:$AF$1,0),FALSE)),VLOOKUP($B8,'Allokerad kvv'!$B$2:$AV$468,MATCH(C$1,'Allokerad kvv'!$B$1:$AV$1,0),FALSE),VLOOKUP($B8,'Justerad allokering'!$B$1:$AG$461,MATCH(C$1,'Justerad allokering'!$B$1:$AF$1,0),FALSE))</f>
        <v>0</v>
      </c>
      <c r="D8">
        <f>IF(ISERROR(1/VLOOKUP($B8,'Justerad allokering'!$B$1:$AG$461,MATCH(D$1,'Justerad allokering'!$B$1:$AF$1,0),FALSE)),VLOOKUP($B8,'Allokerad kvv'!$B$2:$AV$468,MATCH(D$1,'Allokerad kvv'!$B$1:$AV$1,0),FALSE),VLOOKUP($B8,'Justerad allokering'!$B$1:$AG$461,MATCH(D$1,'Justerad allokering'!$B$1:$AF$1,0),FALSE))</f>
        <v>0</v>
      </c>
      <c r="E8">
        <f>IF(ISERROR(1/VLOOKUP($B8,'Justerad allokering'!$B$1:$AG$461,MATCH(E$1,'Justerad allokering'!$B$1:$AF$1,0),FALSE)),VLOOKUP($B8,'Allokerad kvv'!$B$2:$AV$468,MATCH(E$1,'Allokerad kvv'!$B$1:$AV$1,0),FALSE),VLOOKUP($B8,'Justerad allokering'!$B$1:$AG$461,MATCH(E$1,'Justerad allokering'!$B$1:$AF$1,0),FALSE))</f>
        <v>0</v>
      </c>
      <c r="F8">
        <f>IF(ISERROR(1/VLOOKUP($B8,'Justerad allokering'!$B$1:$AG$461,MATCH(F$1,'Justerad allokering'!$B$1:$AF$1,0),FALSE)),VLOOKUP($B8,'Allokerad kvv'!$B$2:$AV$468,MATCH(F$1,'Allokerad kvv'!$B$1:$AV$1,0),FALSE),VLOOKUP($B8,'Justerad allokering'!$B$1:$AG$461,MATCH(F$1,'Justerad allokering'!$B$1:$AF$1,0),FALSE))</f>
        <v>0</v>
      </c>
      <c r="G8">
        <f>IF(ISERROR(1/VLOOKUP($B8,'Justerad allokering'!$B$1:$AG$461,MATCH(G$1,'Justerad allokering'!$B$1:$AF$1,0),FALSE)),VLOOKUP($B8,'Allokerad kvv'!$B$2:$AV$468,MATCH(G$1,'Allokerad kvv'!$B$1:$AV$1,0),FALSE),VLOOKUP($B8,'Justerad allokering'!$B$1:$AG$461,MATCH(G$1,'Justerad allokering'!$B$1:$AF$1,0),FALSE))</f>
        <v>0</v>
      </c>
      <c r="H8">
        <f>IF(ISERROR(1/VLOOKUP($B8,'Justerad allokering'!$B$1:$AG$461,MATCH(H$1,'Justerad allokering'!$B$1:$AF$1,0),FALSE)),VLOOKUP($B8,'Allokerad kvv'!$B$2:$AV$468,MATCH(H$1,'Allokerad kvv'!$B$1:$AV$1,0),FALSE),VLOOKUP($B8,'Justerad allokering'!$B$1:$AG$461,MATCH(H$1,'Justerad allokering'!$B$1:$AF$1,0),FALSE))</f>
        <v>0</v>
      </c>
      <c r="I8">
        <f>IF(ISERROR(1/VLOOKUP($B8,'Justerad allokering'!$B$1:$AG$461,MATCH(I$1,'Justerad allokering'!$B$1:$AF$1,0),FALSE)),VLOOKUP($B8,'Allokerad kvv'!$B$2:$AV$468,MATCH(I$1,'Allokerad kvv'!$B$1:$AV$1,0),FALSE),VLOOKUP($B8,'Justerad allokering'!$B$1:$AG$461,MATCH(I$1,'Justerad allokering'!$B$1:$AF$1,0),FALSE))</f>
        <v>0</v>
      </c>
      <c r="J8">
        <f>IF(ISERROR(1/VLOOKUP($B8,'Justerad allokering'!$B$1:$AG$461,MATCH(J$1,'Justerad allokering'!$B$1:$AF$1,0),FALSE)),VLOOKUP($B8,'Allokerad kvv'!$B$2:$AV$468,MATCH(J$1,'Allokerad kvv'!$B$1:$AV$1,0),FALSE),VLOOKUP($B8,'Justerad allokering'!$B$1:$AG$461,MATCH(J$1,'Justerad allokering'!$B$1:$AF$1,0),FALSE))</f>
        <v>0</v>
      </c>
      <c r="K8">
        <f>IF(ISERROR(1/VLOOKUP($B8,'Justerad allokering'!$B$1:$AG$461,MATCH(K$1,'Justerad allokering'!$B$1:$AF$1,0),FALSE)),VLOOKUP($B8,'Allokerad kvv'!$B$2:$AV$468,MATCH(K$1,'Allokerad kvv'!$B$1:$AV$1,0),FALSE),VLOOKUP($B8,'Justerad allokering'!$B$1:$AG$461,MATCH(K$1,'Justerad allokering'!$B$1:$AF$1,0),FALSE))</f>
        <v>0</v>
      </c>
      <c r="L8">
        <f>IF(ISERROR(1/VLOOKUP($B8,'Justerad allokering'!$B$1:$AG$461,MATCH(L$1,'Justerad allokering'!$B$1:$AF$1,0),FALSE)),VLOOKUP($B8,'Allokerad kvv'!$B$2:$AV$468,MATCH(L$1,'Allokerad kvv'!$B$1:$AV$1,0),FALSE),VLOOKUP($B8,'Justerad allokering'!$B$1:$AG$461,MATCH(L$1,'Justerad allokering'!$B$1:$AF$1,0),FALSE))</f>
        <v>0</v>
      </c>
      <c r="M8">
        <f>IF(ISERROR(1/VLOOKUP($B8,'Justerad allokering'!$B$1:$AG$461,MATCH(M$1,'Justerad allokering'!$B$1:$AF$1,0),FALSE)),VLOOKUP($B8,'Allokerad kvv'!$B$2:$AV$468,MATCH(M$1,'Allokerad kvv'!$B$1:$AV$1,0),FALSE),VLOOKUP($B8,'Justerad allokering'!$B$1:$AG$461,MATCH(M$1,'Justerad allokering'!$B$1:$AF$1,0),FALSE))</f>
        <v>0</v>
      </c>
      <c r="N8">
        <f>IF(ISERROR(1/VLOOKUP($B8,'Justerad allokering'!$B$1:$AG$461,MATCH(N$1,'Justerad allokering'!$B$1:$AF$1,0),FALSE)),VLOOKUP($B8,'Allokerad kvv'!$B$2:$AV$468,MATCH(N$1,'Allokerad kvv'!$B$1:$AV$1,0),FALSE),VLOOKUP($B8,'Justerad allokering'!$B$1:$AG$461,MATCH(N$1,'Justerad allokering'!$B$1:$AF$1,0),FALSE))</f>
        <v>0</v>
      </c>
      <c r="O8">
        <f>IF(ISERROR(1/VLOOKUP($B8,'Justerad allokering'!$B$1:$AG$461,MATCH(O$1,'Justerad allokering'!$B$1:$AF$1,0),FALSE)),VLOOKUP($B8,'Allokerad kvv'!$B$2:$AV$468,MATCH(O$1,'Allokerad kvv'!$B$1:$AV$1,0),FALSE),VLOOKUP($B8,'Justerad allokering'!$B$1:$AG$461,MATCH(O$1,'Justerad allokering'!$B$1:$AF$1,0),FALSE))</f>
        <v>0</v>
      </c>
      <c r="P8">
        <f>IF(ISERROR(1/VLOOKUP($B8,'Justerad allokering'!$B$1:$AG$461,MATCH(P$1,'Justerad allokering'!$B$1:$AF$1,0),FALSE)),VLOOKUP($B8,'Allokerad kvv'!$B$2:$AV$468,MATCH(P$1,'Allokerad kvv'!$B$1:$AV$1,0),FALSE),VLOOKUP($B8,'Justerad allokering'!$B$1:$AG$461,MATCH(P$1,'Justerad allokering'!$B$1:$AF$1,0),FALSE))</f>
        <v>0</v>
      </c>
      <c r="Q8">
        <f>IF(ISERROR(1/VLOOKUP($B8,'Justerad allokering'!$B$1:$AG$461,MATCH(Q$1,'Justerad allokering'!$B$1:$AF$1,0),FALSE)),VLOOKUP($B8,'Allokerad kvv'!$B$2:$AV$468,MATCH(Q$1,'Allokerad kvv'!$B$1:$AV$1,0),FALSE),VLOOKUP($B8,'Justerad allokering'!$B$1:$AG$461,MATCH(Q$1,'Justerad allokering'!$B$1:$AF$1,0),FALSE))</f>
        <v>0</v>
      </c>
      <c r="R8">
        <f>IF(ISERROR(1/VLOOKUP($B8,'Justerad allokering'!$B$1:$AG$461,MATCH(R$1,'Justerad allokering'!$B$1:$AF$1,0),FALSE)),VLOOKUP($B8,'Allokerad kvv'!$B$2:$AV$468,MATCH(R$1,'Allokerad kvv'!$B$1:$AV$1,0),FALSE),VLOOKUP($B8,'Justerad allokering'!$B$1:$AG$461,MATCH(R$1,'Justerad allokering'!$B$1:$AF$1,0),FALSE))</f>
        <v>0</v>
      </c>
      <c r="S8">
        <f>IF(ISERROR(1/VLOOKUP($B8,'Justerad allokering'!$B$1:$AG$461,MATCH(S$1,'Justerad allokering'!$B$1:$AF$1,0),FALSE)),VLOOKUP($B8,'Allokerad kvv'!$B$2:$AV$468,MATCH(S$1,'Allokerad kvv'!$B$1:$AV$1,0),FALSE),VLOOKUP($B8,'Justerad allokering'!$B$1:$AG$461,MATCH(S$1,'Justerad allokering'!$B$1:$AF$1,0),FALSE))</f>
        <v>0</v>
      </c>
      <c r="T8">
        <f>IF(ISERROR(1/VLOOKUP($B8,'Justerad allokering'!$B$1:$AG$461,MATCH(T$1,'Justerad allokering'!$B$1:$AF$1,0),FALSE)),VLOOKUP($B8,'Allokerad kvv'!$B$2:$AV$468,MATCH(T$1,'Allokerad kvv'!$B$1:$AV$1,0),FALSE),VLOOKUP($B8,'Justerad allokering'!$B$1:$AG$461,MATCH(T$1,'Justerad allokering'!$B$1:$AF$1,0),FALSE))</f>
        <v>0</v>
      </c>
      <c r="U8">
        <f>IF(ISERROR(1/VLOOKUP($B8,'Justerad allokering'!$B$1:$AG$461,MATCH(U$1,'Justerad allokering'!$B$1:$AF$1,0),FALSE)),VLOOKUP($B8,'Allokerad kvv'!$B$2:$AV$468,MATCH(U$1,'Allokerad kvv'!$B$1:$AV$1,0),FALSE),VLOOKUP($B8,'Justerad allokering'!$B$1:$AG$461,MATCH(U$1,'Justerad allokering'!$B$1:$AF$1,0),FALSE))</f>
        <v>0</v>
      </c>
      <c r="V8">
        <f>IF(ISERROR(1/VLOOKUP($B8,'Justerad allokering'!$B$1:$AG$461,MATCH(V$1,'Justerad allokering'!$B$1:$AF$1,0),FALSE)),VLOOKUP($B8,'Allokerad kvv'!$B$2:$AV$468,MATCH(V$1,'Allokerad kvv'!$B$1:$AV$1,0),FALSE),VLOOKUP($B8,'Justerad allokering'!$B$1:$AG$461,MATCH(V$1,'Justerad allokering'!$B$1:$AF$1,0),FALSE))</f>
        <v>0</v>
      </c>
      <c r="W8">
        <f>IF(ISERROR(1/VLOOKUP($B8,'Justerad allokering'!$B$1:$AG$461,MATCH(W$1,'Justerad allokering'!$B$1:$AF$1,0),FALSE)),VLOOKUP($B8,'Allokerad kvv'!$B$2:$AV$468,MATCH(W$1,'Allokerad kvv'!$B$1:$AV$1,0),FALSE),VLOOKUP($B8,'Justerad allokering'!$B$1:$AG$461,MATCH(W$1,'Justerad allokering'!$B$1:$AF$1,0),FALSE))</f>
        <v>0</v>
      </c>
      <c r="X8">
        <f>IF(ISERROR(1/VLOOKUP($B8,'Justerad allokering'!$B$1:$AG$461,MATCH(X$1,'Justerad allokering'!$B$1:$AF$1,0),FALSE)),VLOOKUP($B8,'Allokerad kvv'!$B$2:$AV$468,MATCH(X$1,'Allokerad kvv'!$B$1:$AV$1,0),FALSE),VLOOKUP($B8,'Justerad allokering'!$B$1:$AG$461,MATCH(X$1,'Justerad allokering'!$B$1:$AF$1,0),FALSE))</f>
        <v>0</v>
      </c>
      <c r="Y8">
        <f>IF(ISERROR(1/VLOOKUP($B8,'Justerad allokering'!$B$1:$AG$461,MATCH(Y$1,'Justerad allokering'!$B$1:$AF$1,0),FALSE)),VLOOKUP($B8,'Allokerad kvv'!$B$2:$AV$468,MATCH(Y$1,'Allokerad kvv'!$B$1:$AV$1,0),FALSE),VLOOKUP($B8,'Justerad allokering'!$B$1:$AG$461,MATCH(Y$1,'Justerad allokering'!$B$1:$AF$1,0),FALSE))</f>
        <v>0</v>
      </c>
      <c r="Z8">
        <f>IF(ISERROR(1/VLOOKUP($B8,'Justerad allokering'!$B$1:$AG$461,MATCH(Z$1,'Justerad allokering'!$B$1:$AF$1,0),FALSE)),VLOOKUP($B8,'Allokerad kvv'!$B$2:$AV$468,MATCH(Z$1,'Allokerad kvv'!$B$1:$AV$1,0),FALSE),VLOOKUP($B8,'Justerad allokering'!$B$1:$AG$461,MATCH(Z$1,'Justerad allokering'!$B$1:$AF$1,0),FALSE))</f>
        <v>0</v>
      </c>
      <c r="AE8" s="89">
        <f t="shared" si="0"/>
        <v>0</v>
      </c>
      <c r="AG8">
        <f t="shared" si="1"/>
        <v>0</v>
      </c>
      <c r="AH8">
        <f t="shared" si="2"/>
        <v>0</v>
      </c>
      <c r="AI8" t="str">
        <f>IF(AH8=0,"",AH8/VLOOKUP(B8,Kraftvärmeprod!$B$1:$BC$480,MATCH("Summa tillförd energi exklusive rökgaskondensering",Kraftvärmeprod!$B$1:$BC$1,0),FALSE))</f>
        <v/>
      </c>
      <c r="AK8">
        <f t="shared" si="3"/>
        <v>0</v>
      </c>
    </row>
    <row r="9" spans="1:37" x14ac:dyDescent="0.25">
      <c r="A9" s="2" t="s">
        <v>19</v>
      </c>
      <c r="B9" s="2" t="s">
        <v>22</v>
      </c>
      <c r="C9">
        <f>IF(ISERROR(1/VLOOKUP($B9,'Justerad allokering'!$B$1:$AG$461,MATCH(C$1,'Justerad allokering'!$B$1:$AF$1,0),FALSE)),VLOOKUP($B9,'Allokerad kvv'!$B$2:$AV$468,MATCH(C$1,'Allokerad kvv'!$B$1:$AV$1,0),FALSE),VLOOKUP($B9,'Justerad allokering'!$B$1:$AG$461,MATCH(C$1,'Justerad allokering'!$B$1:$AF$1,0),FALSE))</f>
        <v>0</v>
      </c>
      <c r="D9">
        <f>IF(ISERROR(1/VLOOKUP($B9,'Justerad allokering'!$B$1:$AG$461,MATCH(D$1,'Justerad allokering'!$B$1:$AF$1,0),FALSE)),VLOOKUP($B9,'Allokerad kvv'!$B$2:$AV$468,MATCH(D$1,'Allokerad kvv'!$B$1:$AV$1,0),FALSE),VLOOKUP($B9,'Justerad allokering'!$B$1:$AG$461,MATCH(D$1,'Justerad allokering'!$B$1:$AF$1,0),FALSE))</f>
        <v>0</v>
      </c>
      <c r="E9">
        <f>IF(ISERROR(1/VLOOKUP($B9,'Justerad allokering'!$B$1:$AG$461,MATCH(E$1,'Justerad allokering'!$B$1:$AF$1,0),FALSE)),VLOOKUP($B9,'Allokerad kvv'!$B$2:$AV$468,MATCH(E$1,'Allokerad kvv'!$B$1:$AV$1,0),FALSE),VLOOKUP($B9,'Justerad allokering'!$B$1:$AG$461,MATCH(E$1,'Justerad allokering'!$B$1:$AF$1,0),FALSE))</f>
        <v>0</v>
      </c>
      <c r="F9">
        <f>IF(ISERROR(1/VLOOKUP($B9,'Justerad allokering'!$B$1:$AG$461,MATCH(F$1,'Justerad allokering'!$B$1:$AF$1,0),FALSE)),VLOOKUP($B9,'Allokerad kvv'!$B$2:$AV$468,MATCH(F$1,'Allokerad kvv'!$B$1:$AV$1,0),FALSE),VLOOKUP($B9,'Justerad allokering'!$B$1:$AG$461,MATCH(F$1,'Justerad allokering'!$B$1:$AF$1,0),FALSE))</f>
        <v>0</v>
      </c>
      <c r="G9">
        <f>IF(ISERROR(1/VLOOKUP($B9,'Justerad allokering'!$B$1:$AG$461,MATCH(G$1,'Justerad allokering'!$B$1:$AF$1,0),FALSE)),VLOOKUP($B9,'Allokerad kvv'!$B$2:$AV$468,MATCH(G$1,'Allokerad kvv'!$B$1:$AV$1,0),FALSE),VLOOKUP($B9,'Justerad allokering'!$B$1:$AG$461,MATCH(G$1,'Justerad allokering'!$B$1:$AF$1,0),FALSE))</f>
        <v>0</v>
      </c>
      <c r="H9">
        <f>IF(ISERROR(1/VLOOKUP($B9,'Justerad allokering'!$B$1:$AG$461,MATCH(H$1,'Justerad allokering'!$B$1:$AF$1,0),FALSE)),VLOOKUP($B9,'Allokerad kvv'!$B$2:$AV$468,MATCH(H$1,'Allokerad kvv'!$B$1:$AV$1,0),FALSE),VLOOKUP($B9,'Justerad allokering'!$B$1:$AG$461,MATCH(H$1,'Justerad allokering'!$B$1:$AF$1,0),FALSE))</f>
        <v>0</v>
      </c>
      <c r="I9">
        <f>IF(ISERROR(1/VLOOKUP($B9,'Justerad allokering'!$B$1:$AG$461,MATCH(I$1,'Justerad allokering'!$B$1:$AF$1,0),FALSE)),VLOOKUP($B9,'Allokerad kvv'!$B$2:$AV$468,MATCH(I$1,'Allokerad kvv'!$B$1:$AV$1,0),FALSE),VLOOKUP($B9,'Justerad allokering'!$B$1:$AG$461,MATCH(I$1,'Justerad allokering'!$B$1:$AF$1,0),FALSE))</f>
        <v>0</v>
      </c>
      <c r="J9">
        <f>IF(ISERROR(1/VLOOKUP($B9,'Justerad allokering'!$B$1:$AG$461,MATCH(J$1,'Justerad allokering'!$B$1:$AF$1,0),FALSE)),VLOOKUP($B9,'Allokerad kvv'!$B$2:$AV$468,MATCH(J$1,'Allokerad kvv'!$B$1:$AV$1,0),FALSE),VLOOKUP($B9,'Justerad allokering'!$B$1:$AG$461,MATCH(J$1,'Justerad allokering'!$B$1:$AF$1,0),FALSE))</f>
        <v>0</v>
      </c>
      <c r="K9">
        <f>IF(ISERROR(1/VLOOKUP($B9,'Justerad allokering'!$B$1:$AG$461,MATCH(K$1,'Justerad allokering'!$B$1:$AF$1,0),FALSE)),VLOOKUP($B9,'Allokerad kvv'!$B$2:$AV$468,MATCH(K$1,'Allokerad kvv'!$B$1:$AV$1,0),FALSE),VLOOKUP($B9,'Justerad allokering'!$B$1:$AG$461,MATCH(K$1,'Justerad allokering'!$B$1:$AF$1,0),FALSE))</f>
        <v>0</v>
      </c>
      <c r="L9">
        <f>IF(ISERROR(1/VLOOKUP($B9,'Justerad allokering'!$B$1:$AG$461,MATCH(L$1,'Justerad allokering'!$B$1:$AF$1,0),FALSE)),VLOOKUP($B9,'Allokerad kvv'!$B$2:$AV$468,MATCH(L$1,'Allokerad kvv'!$B$1:$AV$1,0),FALSE),VLOOKUP($B9,'Justerad allokering'!$B$1:$AG$461,MATCH(L$1,'Justerad allokering'!$B$1:$AF$1,0),FALSE))</f>
        <v>0</v>
      </c>
      <c r="M9">
        <f>IF(ISERROR(1/VLOOKUP($B9,'Justerad allokering'!$B$1:$AG$461,MATCH(M$1,'Justerad allokering'!$B$1:$AF$1,0),FALSE)),VLOOKUP($B9,'Allokerad kvv'!$B$2:$AV$468,MATCH(M$1,'Allokerad kvv'!$B$1:$AV$1,0),FALSE),VLOOKUP($B9,'Justerad allokering'!$B$1:$AG$461,MATCH(M$1,'Justerad allokering'!$B$1:$AF$1,0),FALSE))</f>
        <v>0</v>
      </c>
      <c r="N9">
        <f>IF(ISERROR(1/VLOOKUP($B9,'Justerad allokering'!$B$1:$AG$461,MATCH(N$1,'Justerad allokering'!$B$1:$AF$1,0),FALSE)),VLOOKUP($B9,'Allokerad kvv'!$B$2:$AV$468,MATCH(N$1,'Allokerad kvv'!$B$1:$AV$1,0),FALSE),VLOOKUP($B9,'Justerad allokering'!$B$1:$AG$461,MATCH(N$1,'Justerad allokering'!$B$1:$AF$1,0),FALSE))</f>
        <v>0</v>
      </c>
      <c r="O9">
        <f>IF(ISERROR(1/VLOOKUP($B9,'Justerad allokering'!$B$1:$AG$461,MATCH(O$1,'Justerad allokering'!$B$1:$AF$1,0),FALSE)),VLOOKUP($B9,'Allokerad kvv'!$B$2:$AV$468,MATCH(O$1,'Allokerad kvv'!$B$1:$AV$1,0),FALSE),VLOOKUP($B9,'Justerad allokering'!$B$1:$AG$461,MATCH(O$1,'Justerad allokering'!$B$1:$AF$1,0),FALSE))</f>
        <v>0</v>
      </c>
      <c r="P9">
        <f>IF(ISERROR(1/VLOOKUP($B9,'Justerad allokering'!$B$1:$AG$461,MATCH(P$1,'Justerad allokering'!$B$1:$AF$1,0),FALSE)),VLOOKUP($B9,'Allokerad kvv'!$B$2:$AV$468,MATCH(P$1,'Allokerad kvv'!$B$1:$AV$1,0),FALSE),VLOOKUP($B9,'Justerad allokering'!$B$1:$AG$461,MATCH(P$1,'Justerad allokering'!$B$1:$AF$1,0),FALSE))</f>
        <v>0</v>
      </c>
      <c r="Q9">
        <f>IF(ISERROR(1/VLOOKUP($B9,'Justerad allokering'!$B$1:$AG$461,MATCH(Q$1,'Justerad allokering'!$B$1:$AF$1,0),FALSE)),VLOOKUP($B9,'Allokerad kvv'!$B$2:$AV$468,MATCH(Q$1,'Allokerad kvv'!$B$1:$AV$1,0),FALSE),VLOOKUP($B9,'Justerad allokering'!$B$1:$AG$461,MATCH(Q$1,'Justerad allokering'!$B$1:$AF$1,0),FALSE))</f>
        <v>0</v>
      </c>
      <c r="R9">
        <f>IF(ISERROR(1/VLOOKUP($B9,'Justerad allokering'!$B$1:$AG$461,MATCH(R$1,'Justerad allokering'!$B$1:$AF$1,0),FALSE)),VLOOKUP($B9,'Allokerad kvv'!$B$2:$AV$468,MATCH(R$1,'Allokerad kvv'!$B$1:$AV$1,0),FALSE),VLOOKUP($B9,'Justerad allokering'!$B$1:$AG$461,MATCH(R$1,'Justerad allokering'!$B$1:$AF$1,0),FALSE))</f>
        <v>0</v>
      </c>
      <c r="S9">
        <f>IF(ISERROR(1/VLOOKUP($B9,'Justerad allokering'!$B$1:$AG$461,MATCH(S$1,'Justerad allokering'!$B$1:$AF$1,0),FALSE)),VLOOKUP($B9,'Allokerad kvv'!$B$2:$AV$468,MATCH(S$1,'Allokerad kvv'!$B$1:$AV$1,0),FALSE),VLOOKUP($B9,'Justerad allokering'!$B$1:$AG$461,MATCH(S$1,'Justerad allokering'!$B$1:$AF$1,0),FALSE))</f>
        <v>0</v>
      </c>
      <c r="T9">
        <f>IF(ISERROR(1/VLOOKUP($B9,'Justerad allokering'!$B$1:$AG$461,MATCH(T$1,'Justerad allokering'!$B$1:$AF$1,0),FALSE)),VLOOKUP($B9,'Allokerad kvv'!$B$2:$AV$468,MATCH(T$1,'Allokerad kvv'!$B$1:$AV$1,0),FALSE),VLOOKUP($B9,'Justerad allokering'!$B$1:$AG$461,MATCH(T$1,'Justerad allokering'!$B$1:$AF$1,0),FALSE))</f>
        <v>0</v>
      </c>
      <c r="U9">
        <f>IF(ISERROR(1/VLOOKUP($B9,'Justerad allokering'!$B$1:$AG$461,MATCH(U$1,'Justerad allokering'!$B$1:$AF$1,0),FALSE)),VLOOKUP($B9,'Allokerad kvv'!$B$2:$AV$468,MATCH(U$1,'Allokerad kvv'!$B$1:$AV$1,0),FALSE),VLOOKUP($B9,'Justerad allokering'!$B$1:$AG$461,MATCH(U$1,'Justerad allokering'!$B$1:$AF$1,0),FALSE))</f>
        <v>0</v>
      </c>
      <c r="V9">
        <f>IF(ISERROR(1/VLOOKUP($B9,'Justerad allokering'!$B$1:$AG$461,MATCH(V$1,'Justerad allokering'!$B$1:$AF$1,0),FALSE)),VLOOKUP($B9,'Allokerad kvv'!$B$2:$AV$468,MATCH(V$1,'Allokerad kvv'!$B$1:$AV$1,0),FALSE),VLOOKUP($B9,'Justerad allokering'!$B$1:$AG$461,MATCH(V$1,'Justerad allokering'!$B$1:$AF$1,0),FALSE))</f>
        <v>0</v>
      </c>
      <c r="W9">
        <f>IF(ISERROR(1/VLOOKUP($B9,'Justerad allokering'!$B$1:$AG$461,MATCH(W$1,'Justerad allokering'!$B$1:$AF$1,0),FALSE)),VLOOKUP($B9,'Allokerad kvv'!$B$2:$AV$468,MATCH(W$1,'Allokerad kvv'!$B$1:$AV$1,0),FALSE),VLOOKUP($B9,'Justerad allokering'!$B$1:$AG$461,MATCH(W$1,'Justerad allokering'!$B$1:$AF$1,0),FALSE))</f>
        <v>0</v>
      </c>
      <c r="X9">
        <f>IF(ISERROR(1/VLOOKUP($B9,'Justerad allokering'!$B$1:$AG$461,MATCH(X$1,'Justerad allokering'!$B$1:$AF$1,0),FALSE)),VLOOKUP($B9,'Allokerad kvv'!$B$2:$AV$468,MATCH(X$1,'Allokerad kvv'!$B$1:$AV$1,0),FALSE),VLOOKUP($B9,'Justerad allokering'!$B$1:$AG$461,MATCH(X$1,'Justerad allokering'!$B$1:$AF$1,0),FALSE))</f>
        <v>0</v>
      </c>
      <c r="Y9">
        <f>IF(ISERROR(1/VLOOKUP($B9,'Justerad allokering'!$B$1:$AG$461,MATCH(Y$1,'Justerad allokering'!$B$1:$AF$1,0),FALSE)),VLOOKUP($B9,'Allokerad kvv'!$B$2:$AV$468,MATCH(Y$1,'Allokerad kvv'!$B$1:$AV$1,0),FALSE),VLOOKUP($B9,'Justerad allokering'!$B$1:$AG$461,MATCH(Y$1,'Justerad allokering'!$B$1:$AF$1,0),FALSE))</f>
        <v>0</v>
      </c>
      <c r="Z9">
        <f>IF(ISERROR(1/VLOOKUP($B9,'Justerad allokering'!$B$1:$AG$461,MATCH(Z$1,'Justerad allokering'!$B$1:$AF$1,0),FALSE)),VLOOKUP($B9,'Allokerad kvv'!$B$2:$AV$468,MATCH(Z$1,'Allokerad kvv'!$B$1:$AV$1,0),FALSE),VLOOKUP($B9,'Justerad allokering'!$B$1:$AG$461,MATCH(Z$1,'Justerad allokering'!$B$1:$AF$1,0),FALSE))</f>
        <v>0</v>
      </c>
      <c r="AE9" s="89">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25">
      <c r="A10" s="2" t="s">
        <v>23</v>
      </c>
      <c r="B10" s="2" t="s">
        <v>24</v>
      </c>
      <c r="C10">
        <f>IF(ISERROR(1/VLOOKUP($B10,'Justerad allokering'!$B$1:$AG$461,MATCH(C$1,'Justerad allokering'!$B$1:$AF$1,0),FALSE)),VLOOKUP($B10,'Allokerad kvv'!$B$2:$AV$468,MATCH(C$1,'Allokerad kvv'!$B$1:$AV$1,0),FALSE),VLOOKUP($B10,'Justerad allokering'!$B$1:$AG$461,MATCH(C$1,'Justerad allokering'!$B$1:$AF$1,0),FALSE))</f>
        <v>0</v>
      </c>
      <c r="D10">
        <f>IF(ISERROR(1/VLOOKUP($B10,'Justerad allokering'!$B$1:$AG$461,MATCH(D$1,'Justerad allokering'!$B$1:$AF$1,0),FALSE)),VLOOKUP($B10,'Allokerad kvv'!$B$2:$AV$468,MATCH(D$1,'Allokerad kvv'!$B$1:$AV$1,0),FALSE),VLOOKUP($B10,'Justerad allokering'!$B$1:$AG$461,MATCH(D$1,'Justerad allokering'!$B$1:$AF$1,0),FALSE))</f>
        <v>0</v>
      </c>
      <c r="E10">
        <f>IF(ISERROR(1/VLOOKUP($B10,'Justerad allokering'!$B$1:$AG$461,MATCH(E$1,'Justerad allokering'!$B$1:$AF$1,0),FALSE)),VLOOKUP($B10,'Allokerad kvv'!$B$2:$AV$468,MATCH(E$1,'Allokerad kvv'!$B$1:$AV$1,0),FALSE),VLOOKUP($B10,'Justerad allokering'!$B$1:$AG$461,MATCH(E$1,'Justerad allokering'!$B$1:$AF$1,0),FALSE))</f>
        <v>0</v>
      </c>
      <c r="F10">
        <f>IF(ISERROR(1/VLOOKUP($B10,'Justerad allokering'!$B$1:$AG$461,MATCH(F$1,'Justerad allokering'!$B$1:$AF$1,0),FALSE)),VLOOKUP($B10,'Allokerad kvv'!$B$2:$AV$468,MATCH(F$1,'Allokerad kvv'!$B$1:$AV$1,0),FALSE),VLOOKUP($B10,'Justerad allokering'!$B$1:$AG$461,MATCH(F$1,'Justerad allokering'!$B$1:$AF$1,0),FALSE))</f>
        <v>0</v>
      </c>
      <c r="G10">
        <f>IF(ISERROR(1/VLOOKUP($B10,'Justerad allokering'!$B$1:$AG$461,MATCH(G$1,'Justerad allokering'!$B$1:$AF$1,0),FALSE)),VLOOKUP($B10,'Allokerad kvv'!$B$2:$AV$468,MATCH(G$1,'Allokerad kvv'!$B$1:$AV$1,0),FALSE),VLOOKUP($B10,'Justerad allokering'!$B$1:$AG$461,MATCH(G$1,'Justerad allokering'!$B$1:$AF$1,0),FALSE))</f>
        <v>0</v>
      </c>
      <c r="H10">
        <f>IF(ISERROR(1/VLOOKUP($B10,'Justerad allokering'!$B$1:$AG$461,MATCH(H$1,'Justerad allokering'!$B$1:$AF$1,0),FALSE)),VLOOKUP($B10,'Allokerad kvv'!$B$2:$AV$468,MATCH(H$1,'Allokerad kvv'!$B$1:$AV$1,0),FALSE),VLOOKUP($B10,'Justerad allokering'!$B$1:$AG$461,MATCH(H$1,'Justerad allokering'!$B$1:$AF$1,0),FALSE))</f>
        <v>0</v>
      </c>
      <c r="I10">
        <f>IF(ISERROR(1/VLOOKUP($B10,'Justerad allokering'!$B$1:$AG$461,MATCH(I$1,'Justerad allokering'!$B$1:$AF$1,0),FALSE)),VLOOKUP($B10,'Allokerad kvv'!$B$2:$AV$468,MATCH(I$1,'Allokerad kvv'!$B$1:$AV$1,0),FALSE),VLOOKUP($B10,'Justerad allokering'!$B$1:$AG$461,MATCH(I$1,'Justerad allokering'!$B$1:$AF$1,0),FALSE))</f>
        <v>0</v>
      </c>
      <c r="J10">
        <f>IF(ISERROR(1/VLOOKUP($B10,'Justerad allokering'!$B$1:$AG$461,MATCH(J$1,'Justerad allokering'!$B$1:$AF$1,0),FALSE)),VLOOKUP($B10,'Allokerad kvv'!$B$2:$AV$468,MATCH(J$1,'Allokerad kvv'!$B$1:$AV$1,0),FALSE),VLOOKUP($B10,'Justerad allokering'!$B$1:$AG$461,MATCH(J$1,'Justerad allokering'!$B$1:$AF$1,0),FALSE))</f>
        <v>0</v>
      </c>
      <c r="K10">
        <f>IF(ISERROR(1/VLOOKUP($B10,'Justerad allokering'!$B$1:$AG$461,MATCH(K$1,'Justerad allokering'!$B$1:$AF$1,0),FALSE)),VLOOKUP($B10,'Allokerad kvv'!$B$2:$AV$468,MATCH(K$1,'Allokerad kvv'!$B$1:$AV$1,0),FALSE),VLOOKUP($B10,'Justerad allokering'!$B$1:$AG$461,MATCH(K$1,'Justerad allokering'!$B$1:$AF$1,0),FALSE))</f>
        <v>0</v>
      </c>
      <c r="L10">
        <f>IF(ISERROR(1/VLOOKUP($B10,'Justerad allokering'!$B$1:$AG$461,MATCH(L$1,'Justerad allokering'!$B$1:$AF$1,0),FALSE)),VLOOKUP($B10,'Allokerad kvv'!$B$2:$AV$468,MATCH(L$1,'Allokerad kvv'!$B$1:$AV$1,0),FALSE),VLOOKUP($B10,'Justerad allokering'!$B$1:$AG$461,MATCH(L$1,'Justerad allokering'!$B$1:$AF$1,0),FALSE))</f>
        <v>0</v>
      </c>
      <c r="M10">
        <f>IF(ISERROR(1/VLOOKUP($B10,'Justerad allokering'!$B$1:$AG$461,MATCH(M$1,'Justerad allokering'!$B$1:$AF$1,0),FALSE)),VLOOKUP($B10,'Allokerad kvv'!$B$2:$AV$468,MATCH(M$1,'Allokerad kvv'!$B$1:$AV$1,0),FALSE),VLOOKUP($B10,'Justerad allokering'!$B$1:$AG$461,MATCH(M$1,'Justerad allokering'!$B$1:$AF$1,0),FALSE))</f>
        <v>0</v>
      </c>
      <c r="N10">
        <f>IF(ISERROR(1/VLOOKUP($B10,'Justerad allokering'!$B$1:$AG$461,MATCH(N$1,'Justerad allokering'!$B$1:$AF$1,0),FALSE)),VLOOKUP($B10,'Allokerad kvv'!$B$2:$AV$468,MATCH(N$1,'Allokerad kvv'!$B$1:$AV$1,0),FALSE),VLOOKUP($B10,'Justerad allokering'!$B$1:$AG$461,MATCH(N$1,'Justerad allokering'!$B$1:$AF$1,0),FALSE))</f>
        <v>0</v>
      </c>
      <c r="O10">
        <f>IF(ISERROR(1/VLOOKUP($B10,'Justerad allokering'!$B$1:$AG$461,MATCH(O$1,'Justerad allokering'!$B$1:$AF$1,0),FALSE)),VLOOKUP($B10,'Allokerad kvv'!$B$2:$AV$468,MATCH(O$1,'Allokerad kvv'!$B$1:$AV$1,0),FALSE),VLOOKUP($B10,'Justerad allokering'!$B$1:$AG$461,MATCH(O$1,'Justerad allokering'!$B$1:$AF$1,0),FALSE))</f>
        <v>0</v>
      </c>
      <c r="P10">
        <f>IF(ISERROR(1/VLOOKUP($B10,'Justerad allokering'!$B$1:$AG$461,MATCH(P$1,'Justerad allokering'!$B$1:$AF$1,0),FALSE)),VLOOKUP($B10,'Allokerad kvv'!$B$2:$AV$468,MATCH(P$1,'Allokerad kvv'!$B$1:$AV$1,0),FALSE),VLOOKUP($B10,'Justerad allokering'!$B$1:$AG$461,MATCH(P$1,'Justerad allokering'!$B$1:$AF$1,0),FALSE))</f>
        <v>0</v>
      </c>
      <c r="Q10">
        <f>IF(ISERROR(1/VLOOKUP($B10,'Justerad allokering'!$B$1:$AG$461,MATCH(Q$1,'Justerad allokering'!$B$1:$AF$1,0),FALSE)),VLOOKUP($B10,'Allokerad kvv'!$B$2:$AV$468,MATCH(Q$1,'Allokerad kvv'!$B$1:$AV$1,0),FALSE),VLOOKUP($B10,'Justerad allokering'!$B$1:$AG$461,MATCH(Q$1,'Justerad allokering'!$B$1:$AF$1,0),FALSE))</f>
        <v>0</v>
      </c>
      <c r="R10">
        <f>IF(ISERROR(1/VLOOKUP($B10,'Justerad allokering'!$B$1:$AG$461,MATCH(R$1,'Justerad allokering'!$B$1:$AF$1,0),FALSE)),VLOOKUP($B10,'Allokerad kvv'!$B$2:$AV$468,MATCH(R$1,'Allokerad kvv'!$B$1:$AV$1,0),FALSE),VLOOKUP($B10,'Justerad allokering'!$B$1:$AG$461,MATCH(R$1,'Justerad allokering'!$B$1:$AF$1,0),FALSE))</f>
        <v>0</v>
      </c>
      <c r="S10">
        <f>IF(ISERROR(1/VLOOKUP($B10,'Justerad allokering'!$B$1:$AG$461,MATCH(S$1,'Justerad allokering'!$B$1:$AF$1,0),FALSE)),VLOOKUP($B10,'Allokerad kvv'!$B$2:$AV$468,MATCH(S$1,'Allokerad kvv'!$B$1:$AV$1,0),FALSE),VLOOKUP($B10,'Justerad allokering'!$B$1:$AG$461,MATCH(S$1,'Justerad allokering'!$B$1:$AF$1,0),FALSE))</f>
        <v>0</v>
      </c>
      <c r="T10">
        <f>IF(ISERROR(1/VLOOKUP($B10,'Justerad allokering'!$B$1:$AG$461,MATCH(T$1,'Justerad allokering'!$B$1:$AF$1,0),FALSE)),VLOOKUP($B10,'Allokerad kvv'!$B$2:$AV$468,MATCH(T$1,'Allokerad kvv'!$B$1:$AV$1,0),FALSE),VLOOKUP($B10,'Justerad allokering'!$B$1:$AG$461,MATCH(T$1,'Justerad allokering'!$B$1:$AF$1,0),FALSE))</f>
        <v>0</v>
      </c>
      <c r="U10">
        <f>IF(ISERROR(1/VLOOKUP($B10,'Justerad allokering'!$B$1:$AG$461,MATCH(U$1,'Justerad allokering'!$B$1:$AF$1,0),FALSE)),VLOOKUP($B10,'Allokerad kvv'!$B$2:$AV$468,MATCH(U$1,'Allokerad kvv'!$B$1:$AV$1,0),FALSE),VLOOKUP($B10,'Justerad allokering'!$B$1:$AG$461,MATCH(U$1,'Justerad allokering'!$B$1:$AF$1,0),FALSE))</f>
        <v>0</v>
      </c>
      <c r="V10">
        <f>IF(ISERROR(1/VLOOKUP($B10,'Justerad allokering'!$B$1:$AG$461,MATCH(V$1,'Justerad allokering'!$B$1:$AF$1,0),FALSE)),VLOOKUP($B10,'Allokerad kvv'!$B$2:$AV$468,MATCH(V$1,'Allokerad kvv'!$B$1:$AV$1,0),FALSE),VLOOKUP($B10,'Justerad allokering'!$B$1:$AG$461,MATCH(V$1,'Justerad allokering'!$B$1:$AF$1,0),FALSE))</f>
        <v>0</v>
      </c>
      <c r="W10">
        <f>IF(ISERROR(1/VLOOKUP($B10,'Justerad allokering'!$B$1:$AG$461,MATCH(W$1,'Justerad allokering'!$B$1:$AF$1,0),FALSE)),VLOOKUP($B10,'Allokerad kvv'!$B$2:$AV$468,MATCH(W$1,'Allokerad kvv'!$B$1:$AV$1,0),FALSE),VLOOKUP($B10,'Justerad allokering'!$B$1:$AG$461,MATCH(W$1,'Justerad allokering'!$B$1:$AF$1,0),FALSE))</f>
        <v>0</v>
      </c>
      <c r="X10">
        <f>IF(ISERROR(1/VLOOKUP($B10,'Justerad allokering'!$B$1:$AG$461,MATCH(X$1,'Justerad allokering'!$B$1:$AF$1,0),FALSE)),VLOOKUP($B10,'Allokerad kvv'!$B$2:$AV$468,MATCH(X$1,'Allokerad kvv'!$B$1:$AV$1,0),FALSE),VLOOKUP($B10,'Justerad allokering'!$B$1:$AG$461,MATCH(X$1,'Justerad allokering'!$B$1:$AF$1,0),FALSE))</f>
        <v>0</v>
      </c>
      <c r="Y10">
        <f>IF(ISERROR(1/VLOOKUP($B10,'Justerad allokering'!$B$1:$AG$461,MATCH(Y$1,'Justerad allokering'!$B$1:$AF$1,0),FALSE)),VLOOKUP($B10,'Allokerad kvv'!$B$2:$AV$468,MATCH(Y$1,'Allokerad kvv'!$B$1:$AV$1,0),FALSE),VLOOKUP($B10,'Justerad allokering'!$B$1:$AG$461,MATCH(Y$1,'Justerad allokering'!$B$1:$AF$1,0),FALSE))</f>
        <v>0</v>
      </c>
      <c r="Z10">
        <f>IF(ISERROR(1/VLOOKUP($B10,'Justerad allokering'!$B$1:$AG$461,MATCH(Z$1,'Justerad allokering'!$B$1:$AF$1,0),FALSE)),VLOOKUP($B10,'Allokerad kvv'!$B$2:$AV$468,MATCH(Z$1,'Allokerad kvv'!$B$1:$AV$1,0),FALSE),VLOOKUP($B10,'Justerad allokering'!$B$1:$AG$461,MATCH(Z$1,'Justerad allokering'!$B$1:$AF$1,0),FALSE))</f>
        <v>0</v>
      </c>
      <c r="AE10" s="89">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25">
      <c r="A11" s="2" t="s">
        <v>25</v>
      </c>
      <c r="B11" s="2" t="s">
        <v>26</v>
      </c>
      <c r="C11">
        <f>IF(ISERROR(1/VLOOKUP($B11,'Justerad allokering'!$B$1:$AG$461,MATCH(C$1,'Justerad allokering'!$B$1:$AF$1,0),FALSE)),VLOOKUP($B11,'Allokerad kvv'!$B$2:$AV$468,MATCH(C$1,'Allokerad kvv'!$B$1:$AV$1,0),FALSE),VLOOKUP($B11,'Justerad allokering'!$B$1:$AG$461,MATCH(C$1,'Justerad allokering'!$B$1:$AF$1,0),FALSE))</f>
        <v>0</v>
      </c>
      <c r="D11">
        <f>IF(ISERROR(1/VLOOKUP($B11,'Justerad allokering'!$B$1:$AG$461,MATCH(D$1,'Justerad allokering'!$B$1:$AF$1,0),FALSE)),VLOOKUP($B11,'Allokerad kvv'!$B$2:$AV$468,MATCH(D$1,'Allokerad kvv'!$B$1:$AV$1,0),FALSE),VLOOKUP($B11,'Justerad allokering'!$B$1:$AG$461,MATCH(D$1,'Justerad allokering'!$B$1:$AF$1,0),FALSE))</f>
        <v>0</v>
      </c>
      <c r="E11">
        <f>IF(ISERROR(1/VLOOKUP($B11,'Justerad allokering'!$B$1:$AG$461,MATCH(E$1,'Justerad allokering'!$B$1:$AF$1,0),FALSE)),VLOOKUP($B11,'Allokerad kvv'!$B$2:$AV$468,MATCH(E$1,'Allokerad kvv'!$B$1:$AV$1,0),FALSE),VLOOKUP($B11,'Justerad allokering'!$B$1:$AG$461,MATCH(E$1,'Justerad allokering'!$B$1:$AF$1,0),FALSE))</f>
        <v>0</v>
      </c>
      <c r="F11">
        <f>IF(ISERROR(1/VLOOKUP($B11,'Justerad allokering'!$B$1:$AG$461,MATCH(F$1,'Justerad allokering'!$B$1:$AF$1,0),FALSE)),VLOOKUP($B11,'Allokerad kvv'!$B$2:$AV$468,MATCH(F$1,'Allokerad kvv'!$B$1:$AV$1,0),FALSE),VLOOKUP($B11,'Justerad allokering'!$B$1:$AG$461,MATCH(F$1,'Justerad allokering'!$B$1:$AF$1,0),FALSE))</f>
        <v>0</v>
      </c>
      <c r="G11">
        <f>IF(ISERROR(1/VLOOKUP($B11,'Justerad allokering'!$B$1:$AG$461,MATCH(G$1,'Justerad allokering'!$B$1:$AF$1,0),FALSE)),VLOOKUP($B11,'Allokerad kvv'!$B$2:$AV$468,MATCH(G$1,'Allokerad kvv'!$B$1:$AV$1,0),FALSE),VLOOKUP($B11,'Justerad allokering'!$B$1:$AG$461,MATCH(G$1,'Justerad allokering'!$B$1:$AF$1,0),FALSE))</f>
        <v>0</v>
      </c>
      <c r="H11">
        <f>IF(ISERROR(1/VLOOKUP($B11,'Justerad allokering'!$B$1:$AG$461,MATCH(H$1,'Justerad allokering'!$B$1:$AF$1,0),FALSE)),VLOOKUP($B11,'Allokerad kvv'!$B$2:$AV$468,MATCH(H$1,'Allokerad kvv'!$B$1:$AV$1,0),FALSE),VLOOKUP($B11,'Justerad allokering'!$B$1:$AG$461,MATCH(H$1,'Justerad allokering'!$B$1:$AF$1,0),FALSE))</f>
        <v>0</v>
      </c>
      <c r="I11">
        <f>IF(ISERROR(1/VLOOKUP($B11,'Justerad allokering'!$B$1:$AG$461,MATCH(I$1,'Justerad allokering'!$B$1:$AF$1,0),FALSE)),VLOOKUP($B11,'Allokerad kvv'!$B$2:$AV$468,MATCH(I$1,'Allokerad kvv'!$B$1:$AV$1,0),FALSE),VLOOKUP($B11,'Justerad allokering'!$B$1:$AG$461,MATCH(I$1,'Justerad allokering'!$B$1:$AF$1,0),FALSE))</f>
        <v>0</v>
      </c>
      <c r="J11">
        <f>IF(ISERROR(1/VLOOKUP($B11,'Justerad allokering'!$B$1:$AG$461,MATCH(J$1,'Justerad allokering'!$B$1:$AF$1,0),FALSE)),VLOOKUP($B11,'Allokerad kvv'!$B$2:$AV$468,MATCH(J$1,'Allokerad kvv'!$B$1:$AV$1,0),FALSE),VLOOKUP($B11,'Justerad allokering'!$B$1:$AG$461,MATCH(J$1,'Justerad allokering'!$B$1:$AF$1,0),FALSE))</f>
        <v>0</v>
      </c>
      <c r="K11">
        <f>IF(ISERROR(1/VLOOKUP($B11,'Justerad allokering'!$B$1:$AG$461,MATCH(K$1,'Justerad allokering'!$B$1:$AF$1,0),FALSE)),VLOOKUP($B11,'Allokerad kvv'!$B$2:$AV$468,MATCH(K$1,'Allokerad kvv'!$B$1:$AV$1,0),FALSE),VLOOKUP($B11,'Justerad allokering'!$B$1:$AG$461,MATCH(K$1,'Justerad allokering'!$B$1:$AF$1,0),FALSE))</f>
        <v>0</v>
      </c>
      <c r="L11">
        <f>IF(ISERROR(1/VLOOKUP($B11,'Justerad allokering'!$B$1:$AG$461,MATCH(L$1,'Justerad allokering'!$B$1:$AF$1,0),FALSE)),VLOOKUP($B11,'Allokerad kvv'!$B$2:$AV$468,MATCH(L$1,'Allokerad kvv'!$B$1:$AV$1,0),FALSE),VLOOKUP($B11,'Justerad allokering'!$B$1:$AG$461,MATCH(L$1,'Justerad allokering'!$B$1:$AF$1,0),FALSE))</f>
        <v>0</v>
      </c>
      <c r="M11">
        <f>IF(ISERROR(1/VLOOKUP($B11,'Justerad allokering'!$B$1:$AG$461,MATCH(M$1,'Justerad allokering'!$B$1:$AF$1,0),FALSE)),VLOOKUP($B11,'Allokerad kvv'!$B$2:$AV$468,MATCH(M$1,'Allokerad kvv'!$B$1:$AV$1,0),FALSE),VLOOKUP($B11,'Justerad allokering'!$B$1:$AG$461,MATCH(M$1,'Justerad allokering'!$B$1:$AF$1,0),FALSE))</f>
        <v>0</v>
      </c>
      <c r="N11">
        <f>IF(ISERROR(1/VLOOKUP($B11,'Justerad allokering'!$B$1:$AG$461,MATCH(N$1,'Justerad allokering'!$B$1:$AF$1,0),FALSE)),VLOOKUP($B11,'Allokerad kvv'!$B$2:$AV$468,MATCH(N$1,'Allokerad kvv'!$B$1:$AV$1,0),FALSE),VLOOKUP($B11,'Justerad allokering'!$B$1:$AG$461,MATCH(N$1,'Justerad allokering'!$B$1:$AF$1,0),FALSE))</f>
        <v>0</v>
      </c>
      <c r="O11">
        <f>IF(ISERROR(1/VLOOKUP($B11,'Justerad allokering'!$B$1:$AG$461,MATCH(O$1,'Justerad allokering'!$B$1:$AF$1,0),FALSE)),VLOOKUP($B11,'Allokerad kvv'!$B$2:$AV$468,MATCH(O$1,'Allokerad kvv'!$B$1:$AV$1,0),FALSE),VLOOKUP($B11,'Justerad allokering'!$B$1:$AG$461,MATCH(O$1,'Justerad allokering'!$B$1:$AF$1,0),FALSE))</f>
        <v>0</v>
      </c>
      <c r="P11">
        <f>IF(ISERROR(1/VLOOKUP($B11,'Justerad allokering'!$B$1:$AG$461,MATCH(P$1,'Justerad allokering'!$B$1:$AF$1,0),FALSE)),VLOOKUP($B11,'Allokerad kvv'!$B$2:$AV$468,MATCH(P$1,'Allokerad kvv'!$B$1:$AV$1,0),FALSE),VLOOKUP($B11,'Justerad allokering'!$B$1:$AG$461,MATCH(P$1,'Justerad allokering'!$B$1:$AF$1,0),FALSE))</f>
        <v>0</v>
      </c>
      <c r="Q11">
        <f>IF(ISERROR(1/VLOOKUP($B11,'Justerad allokering'!$B$1:$AG$461,MATCH(Q$1,'Justerad allokering'!$B$1:$AF$1,0),FALSE)),VLOOKUP($B11,'Allokerad kvv'!$B$2:$AV$468,MATCH(Q$1,'Allokerad kvv'!$B$1:$AV$1,0),FALSE),VLOOKUP($B11,'Justerad allokering'!$B$1:$AG$461,MATCH(Q$1,'Justerad allokering'!$B$1:$AF$1,0),FALSE))</f>
        <v>0</v>
      </c>
      <c r="R11">
        <f>IF(ISERROR(1/VLOOKUP($B11,'Justerad allokering'!$B$1:$AG$461,MATCH(R$1,'Justerad allokering'!$B$1:$AF$1,0),FALSE)),VLOOKUP($B11,'Allokerad kvv'!$B$2:$AV$468,MATCH(R$1,'Allokerad kvv'!$B$1:$AV$1,0),FALSE),VLOOKUP($B11,'Justerad allokering'!$B$1:$AG$461,MATCH(R$1,'Justerad allokering'!$B$1:$AF$1,0),FALSE))</f>
        <v>0</v>
      </c>
      <c r="S11">
        <f>IF(ISERROR(1/VLOOKUP($B11,'Justerad allokering'!$B$1:$AG$461,MATCH(S$1,'Justerad allokering'!$B$1:$AF$1,0),FALSE)),VLOOKUP($B11,'Allokerad kvv'!$B$2:$AV$468,MATCH(S$1,'Allokerad kvv'!$B$1:$AV$1,0),FALSE),VLOOKUP($B11,'Justerad allokering'!$B$1:$AG$461,MATCH(S$1,'Justerad allokering'!$B$1:$AF$1,0),FALSE))</f>
        <v>0</v>
      </c>
      <c r="T11">
        <f>IF(ISERROR(1/VLOOKUP($B11,'Justerad allokering'!$B$1:$AG$461,MATCH(T$1,'Justerad allokering'!$B$1:$AF$1,0),FALSE)),VLOOKUP($B11,'Allokerad kvv'!$B$2:$AV$468,MATCH(T$1,'Allokerad kvv'!$B$1:$AV$1,0),FALSE),VLOOKUP($B11,'Justerad allokering'!$B$1:$AG$461,MATCH(T$1,'Justerad allokering'!$B$1:$AF$1,0),FALSE))</f>
        <v>0</v>
      </c>
      <c r="U11">
        <f>IF(ISERROR(1/VLOOKUP($B11,'Justerad allokering'!$B$1:$AG$461,MATCH(U$1,'Justerad allokering'!$B$1:$AF$1,0),FALSE)),VLOOKUP($B11,'Allokerad kvv'!$B$2:$AV$468,MATCH(U$1,'Allokerad kvv'!$B$1:$AV$1,0),FALSE),VLOOKUP($B11,'Justerad allokering'!$B$1:$AG$461,MATCH(U$1,'Justerad allokering'!$B$1:$AF$1,0),FALSE))</f>
        <v>0</v>
      </c>
      <c r="V11">
        <f>IF(ISERROR(1/VLOOKUP($B11,'Justerad allokering'!$B$1:$AG$461,MATCH(V$1,'Justerad allokering'!$B$1:$AF$1,0),FALSE)),VLOOKUP($B11,'Allokerad kvv'!$B$2:$AV$468,MATCH(V$1,'Allokerad kvv'!$B$1:$AV$1,0),FALSE),VLOOKUP($B11,'Justerad allokering'!$B$1:$AG$461,MATCH(V$1,'Justerad allokering'!$B$1:$AF$1,0),FALSE))</f>
        <v>0</v>
      </c>
      <c r="W11">
        <f>IF(ISERROR(1/VLOOKUP($B11,'Justerad allokering'!$B$1:$AG$461,MATCH(W$1,'Justerad allokering'!$B$1:$AF$1,0),FALSE)),VLOOKUP($B11,'Allokerad kvv'!$B$2:$AV$468,MATCH(W$1,'Allokerad kvv'!$B$1:$AV$1,0),FALSE),VLOOKUP($B11,'Justerad allokering'!$B$1:$AG$461,MATCH(W$1,'Justerad allokering'!$B$1:$AF$1,0),FALSE))</f>
        <v>0</v>
      </c>
      <c r="X11">
        <f>IF(ISERROR(1/VLOOKUP($B11,'Justerad allokering'!$B$1:$AG$461,MATCH(X$1,'Justerad allokering'!$B$1:$AF$1,0),FALSE)),VLOOKUP($B11,'Allokerad kvv'!$B$2:$AV$468,MATCH(X$1,'Allokerad kvv'!$B$1:$AV$1,0),FALSE),VLOOKUP($B11,'Justerad allokering'!$B$1:$AG$461,MATCH(X$1,'Justerad allokering'!$B$1:$AF$1,0),FALSE))</f>
        <v>0</v>
      </c>
      <c r="Y11">
        <f>IF(ISERROR(1/VLOOKUP($B11,'Justerad allokering'!$B$1:$AG$461,MATCH(Y$1,'Justerad allokering'!$B$1:$AF$1,0),FALSE)),VLOOKUP($B11,'Allokerad kvv'!$B$2:$AV$468,MATCH(Y$1,'Allokerad kvv'!$B$1:$AV$1,0),FALSE),VLOOKUP($B11,'Justerad allokering'!$B$1:$AG$461,MATCH(Y$1,'Justerad allokering'!$B$1:$AF$1,0),FALSE))</f>
        <v>0</v>
      </c>
      <c r="Z11">
        <f>IF(ISERROR(1/VLOOKUP($B11,'Justerad allokering'!$B$1:$AG$461,MATCH(Z$1,'Justerad allokering'!$B$1:$AF$1,0),FALSE)),VLOOKUP($B11,'Allokerad kvv'!$B$2:$AV$468,MATCH(Z$1,'Allokerad kvv'!$B$1:$AV$1,0),FALSE),VLOOKUP($B11,'Justerad allokering'!$B$1:$AG$461,MATCH(Z$1,'Justerad allokering'!$B$1:$AF$1,0),FALSE))</f>
        <v>0</v>
      </c>
      <c r="AE11" s="89">
        <f t="shared" si="0"/>
        <v>0</v>
      </c>
      <c r="AG11">
        <f t="shared" si="1"/>
        <v>0</v>
      </c>
      <c r="AH11">
        <f t="shared" si="2"/>
        <v>0</v>
      </c>
      <c r="AI11" t="str">
        <f>IF(AH11=0,"",AH11/VLOOKUP(B11,Kraftvärmeprod!$B$1:$BC$480,MATCH("Summa tillförd energi exklusive rökgaskondensering",Kraftvärmeprod!$B$1:$BC$1,0),FALSE))</f>
        <v/>
      </c>
      <c r="AK11">
        <f t="shared" si="3"/>
        <v>0</v>
      </c>
    </row>
    <row r="12" spans="1:37" x14ac:dyDescent="0.25">
      <c r="A12" s="2" t="s">
        <v>27</v>
      </c>
      <c r="B12" s="2" t="s">
        <v>28</v>
      </c>
      <c r="C12">
        <f>IF(ISERROR(1/VLOOKUP($B12,'Justerad allokering'!$B$1:$AG$461,MATCH(C$1,'Justerad allokering'!$B$1:$AF$1,0),FALSE)),VLOOKUP($B12,'Allokerad kvv'!$B$2:$AV$468,MATCH(C$1,'Allokerad kvv'!$B$1:$AV$1,0),FALSE),VLOOKUP($B12,'Justerad allokering'!$B$1:$AG$461,MATCH(C$1,'Justerad allokering'!$B$1:$AF$1,0),FALSE))</f>
        <v>0</v>
      </c>
      <c r="D12">
        <f>IF(ISERROR(1/VLOOKUP($B12,'Justerad allokering'!$B$1:$AG$461,MATCH(D$1,'Justerad allokering'!$B$1:$AF$1,0),FALSE)),VLOOKUP($B12,'Allokerad kvv'!$B$2:$AV$468,MATCH(D$1,'Allokerad kvv'!$B$1:$AV$1,0),FALSE),VLOOKUP($B12,'Justerad allokering'!$B$1:$AG$461,MATCH(D$1,'Justerad allokering'!$B$1:$AF$1,0),FALSE))</f>
        <v>0</v>
      </c>
      <c r="E12">
        <f>IF(ISERROR(1/VLOOKUP($B12,'Justerad allokering'!$B$1:$AG$461,MATCH(E$1,'Justerad allokering'!$B$1:$AF$1,0),FALSE)),VLOOKUP($B12,'Allokerad kvv'!$B$2:$AV$468,MATCH(E$1,'Allokerad kvv'!$B$1:$AV$1,0),FALSE),VLOOKUP($B12,'Justerad allokering'!$B$1:$AG$461,MATCH(E$1,'Justerad allokering'!$B$1:$AF$1,0),FALSE))</f>
        <v>0</v>
      </c>
      <c r="F12">
        <f>IF(ISERROR(1/VLOOKUP($B12,'Justerad allokering'!$B$1:$AG$461,MATCH(F$1,'Justerad allokering'!$B$1:$AF$1,0),FALSE)),VLOOKUP($B12,'Allokerad kvv'!$B$2:$AV$468,MATCH(F$1,'Allokerad kvv'!$B$1:$AV$1,0),FALSE),VLOOKUP($B12,'Justerad allokering'!$B$1:$AG$461,MATCH(F$1,'Justerad allokering'!$B$1:$AF$1,0),FALSE))</f>
        <v>0</v>
      </c>
      <c r="G12">
        <f>IF(ISERROR(1/VLOOKUP($B12,'Justerad allokering'!$B$1:$AG$461,MATCH(G$1,'Justerad allokering'!$B$1:$AF$1,0),FALSE)),VLOOKUP($B12,'Allokerad kvv'!$B$2:$AV$468,MATCH(G$1,'Allokerad kvv'!$B$1:$AV$1,0),FALSE),VLOOKUP($B12,'Justerad allokering'!$B$1:$AG$461,MATCH(G$1,'Justerad allokering'!$B$1:$AF$1,0),FALSE))</f>
        <v>0</v>
      </c>
      <c r="H12">
        <f>IF(ISERROR(1/VLOOKUP($B12,'Justerad allokering'!$B$1:$AG$461,MATCH(H$1,'Justerad allokering'!$B$1:$AF$1,0),FALSE)),VLOOKUP($B12,'Allokerad kvv'!$B$2:$AV$468,MATCH(H$1,'Allokerad kvv'!$B$1:$AV$1,0),FALSE),VLOOKUP($B12,'Justerad allokering'!$B$1:$AG$461,MATCH(H$1,'Justerad allokering'!$B$1:$AF$1,0),FALSE))</f>
        <v>0</v>
      </c>
      <c r="I12">
        <f>IF(ISERROR(1/VLOOKUP($B12,'Justerad allokering'!$B$1:$AG$461,MATCH(I$1,'Justerad allokering'!$B$1:$AF$1,0),FALSE)),VLOOKUP($B12,'Allokerad kvv'!$B$2:$AV$468,MATCH(I$1,'Allokerad kvv'!$B$1:$AV$1,0),FALSE),VLOOKUP($B12,'Justerad allokering'!$B$1:$AG$461,MATCH(I$1,'Justerad allokering'!$B$1:$AF$1,0),FALSE))</f>
        <v>0</v>
      </c>
      <c r="J12">
        <f>IF(ISERROR(1/VLOOKUP($B12,'Justerad allokering'!$B$1:$AG$461,MATCH(J$1,'Justerad allokering'!$B$1:$AF$1,0),FALSE)),VLOOKUP($B12,'Allokerad kvv'!$B$2:$AV$468,MATCH(J$1,'Allokerad kvv'!$B$1:$AV$1,0),FALSE),VLOOKUP($B12,'Justerad allokering'!$B$1:$AG$461,MATCH(J$1,'Justerad allokering'!$B$1:$AF$1,0),FALSE))</f>
        <v>0</v>
      </c>
      <c r="K12">
        <f>IF(ISERROR(1/VLOOKUP($B12,'Justerad allokering'!$B$1:$AG$461,MATCH(K$1,'Justerad allokering'!$B$1:$AF$1,0),FALSE)),VLOOKUP($B12,'Allokerad kvv'!$B$2:$AV$468,MATCH(K$1,'Allokerad kvv'!$B$1:$AV$1,0),FALSE),VLOOKUP($B12,'Justerad allokering'!$B$1:$AG$461,MATCH(K$1,'Justerad allokering'!$B$1:$AF$1,0),FALSE))</f>
        <v>0</v>
      </c>
      <c r="L12">
        <f>IF(ISERROR(1/VLOOKUP($B12,'Justerad allokering'!$B$1:$AG$461,MATCH(L$1,'Justerad allokering'!$B$1:$AF$1,0),FALSE)),VLOOKUP($B12,'Allokerad kvv'!$B$2:$AV$468,MATCH(L$1,'Allokerad kvv'!$B$1:$AV$1,0),FALSE),VLOOKUP($B12,'Justerad allokering'!$B$1:$AG$461,MATCH(L$1,'Justerad allokering'!$B$1:$AF$1,0),FALSE))</f>
        <v>0</v>
      </c>
      <c r="M12">
        <f>IF(ISERROR(1/VLOOKUP($B12,'Justerad allokering'!$B$1:$AG$461,MATCH(M$1,'Justerad allokering'!$B$1:$AF$1,0),FALSE)),VLOOKUP($B12,'Allokerad kvv'!$B$2:$AV$468,MATCH(M$1,'Allokerad kvv'!$B$1:$AV$1,0),FALSE),VLOOKUP($B12,'Justerad allokering'!$B$1:$AG$461,MATCH(M$1,'Justerad allokering'!$B$1:$AF$1,0),FALSE))</f>
        <v>0</v>
      </c>
      <c r="N12">
        <f>IF(ISERROR(1/VLOOKUP($B12,'Justerad allokering'!$B$1:$AG$461,MATCH(N$1,'Justerad allokering'!$B$1:$AF$1,0),FALSE)),VLOOKUP($B12,'Allokerad kvv'!$B$2:$AV$468,MATCH(N$1,'Allokerad kvv'!$B$1:$AV$1,0),FALSE),VLOOKUP($B12,'Justerad allokering'!$B$1:$AG$461,MATCH(N$1,'Justerad allokering'!$B$1:$AF$1,0),FALSE))</f>
        <v>0</v>
      </c>
      <c r="O12">
        <f>IF(ISERROR(1/VLOOKUP($B12,'Justerad allokering'!$B$1:$AG$461,MATCH(O$1,'Justerad allokering'!$B$1:$AF$1,0),FALSE)),VLOOKUP($B12,'Allokerad kvv'!$B$2:$AV$468,MATCH(O$1,'Allokerad kvv'!$B$1:$AV$1,0),FALSE),VLOOKUP($B12,'Justerad allokering'!$B$1:$AG$461,MATCH(O$1,'Justerad allokering'!$B$1:$AF$1,0),FALSE))</f>
        <v>0</v>
      </c>
      <c r="P12">
        <f>IF(ISERROR(1/VLOOKUP($B12,'Justerad allokering'!$B$1:$AG$461,MATCH(P$1,'Justerad allokering'!$B$1:$AF$1,0),FALSE)),VLOOKUP($B12,'Allokerad kvv'!$B$2:$AV$468,MATCH(P$1,'Allokerad kvv'!$B$1:$AV$1,0),FALSE),VLOOKUP($B12,'Justerad allokering'!$B$1:$AG$461,MATCH(P$1,'Justerad allokering'!$B$1:$AF$1,0),FALSE))</f>
        <v>0</v>
      </c>
      <c r="Q12">
        <f>IF(ISERROR(1/VLOOKUP($B12,'Justerad allokering'!$B$1:$AG$461,MATCH(Q$1,'Justerad allokering'!$B$1:$AF$1,0),FALSE)),VLOOKUP($B12,'Allokerad kvv'!$B$2:$AV$468,MATCH(Q$1,'Allokerad kvv'!$B$1:$AV$1,0),FALSE),VLOOKUP($B12,'Justerad allokering'!$B$1:$AG$461,MATCH(Q$1,'Justerad allokering'!$B$1:$AF$1,0),FALSE))</f>
        <v>0</v>
      </c>
      <c r="R12">
        <f>IF(ISERROR(1/VLOOKUP($B12,'Justerad allokering'!$B$1:$AG$461,MATCH(R$1,'Justerad allokering'!$B$1:$AF$1,0),FALSE)),VLOOKUP($B12,'Allokerad kvv'!$B$2:$AV$468,MATCH(R$1,'Allokerad kvv'!$B$1:$AV$1,0),FALSE),VLOOKUP($B12,'Justerad allokering'!$B$1:$AG$461,MATCH(R$1,'Justerad allokering'!$B$1:$AF$1,0),FALSE))</f>
        <v>0</v>
      </c>
      <c r="S12">
        <f>IF(ISERROR(1/VLOOKUP($B12,'Justerad allokering'!$B$1:$AG$461,MATCH(S$1,'Justerad allokering'!$B$1:$AF$1,0),FALSE)),VLOOKUP($B12,'Allokerad kvv'!$B$2:$AV$468,MATCH(S$1,'Allokerad kvv'!$B$1:$AV$1,0),FALSE),VLOOKUP($B12,'Justerad allokering'!$B$1:$AG$461,MATCH(S$1,'Justerad allokering'!$B$1:$AF$1,0),FALSE))</f>
        <v>0</v>
      </c>
      <c r="T12">
        <f>IF(ISERROR(1/VLOOKUP($B12,'Justerad allokering'!$B$1:$AG$461,MATCH(T$1,'Justerad allokering'!$B$1:$AF$1,0),FALSE)),VLOOKUP($B12,'Allokerad kvv'!$B$2:$AV$468,MATCH(T$1,'Allokerad kvv'!$B$1:$AV$1,0),FALSE),VLOOKUP($B12,'Justerad allokering'!$B$1:$AG$461,MATCH(T$1,'Justerad allokering'!$B$1:$AF$1,0),FALSE))</f>
        <v>0</v>
      </c>
      <c r="U12">
        <f>IF(ISERROR(1/VLOOKUP($B12,'Justerad allokering'!$B$1:$AG$461,MATCH(U$1,'Justerad allokering'!$B$1:$AF$1,0),FALSE)),VLOOKUP($B12,'Allokerad kvv'!$B$2:$AV$468,MATCH(U$1,'Allokerad kvv'!$B$1:$AV$1,0),FALSE),VLOOKUP($B12,'Justerad allokering'!$B$1:$AG$461,MATCH(U$1,'Justerad allokering'!$B$1:$AF$1,0),FALSE))</f>
        <v>0</v>
      </c>
      <c r="V12">
        <f>IF(ISERROR(1/VLOOKUP($B12,'Justerad allokering'!$B$1:$AG$461,MATCH(V$1,'Justerad allokering'!$B$1:$AF$1,0),FALSE)),VLOOKUP($B12,'Allokerad kvv'!$B$2:$AV$468,MATCH(V$1,'Allokerad kvv'!$B$1:$AV$1,0),FALSE),VLOOKUP($B12,'Justerad allokering'!$B$1:$AG$461,MATCH(V$1,'Justerad allokering'!$B$1:$AF$1,0),FALSE))</f>
        <v>0</v>
      </c>
      <c r="W12">
        <f>IF(ISERROR(1/VLOOKUP($B12,'Justerad allokering'!$B$1:$AG$461,MATCH(W$1,'Justerad allokering'!$B$1:$AF$1,0),FALSE)),VLOOKUP($B12,'Allokerad kvv'!$B$2:$AV$468,MATCH(W$1,'Allokerad kvv'!$B$1:$AV$1,0),FALSE),VLOOKUP($B12,'Justerad allokering'!$B$1:$AG$461,MATCH(W$1,'Justerad allokering'!$B$1:$AF$1,0),FALSE))</f>
        <v>0</v>
      </c>
      <c r="X12">
        <f>IF(ISERROR(1/VLOOKUP($B12,'Justerad allokering'!$B$1:$AG$461,MATCH(X$1,'Justerad allokering'!$B$1:$AF$1,0),FALSE)),VLOOKUP($B12,'Allokerad kvv'!$B$2:$AV$468,MATCH(X$1,'Allokerad kvv'!$B$1:$AV$1,0),FALSE),VLOOKUP($B12,'Justerad allokering'!$B$1:$AG$461,MATCH(X$1,'Justerad allokering'!$B$1:$AF$1,0),FALSE))</f>
        <v>0</v>
      </c>
      <c r="Y12">
        <f>IF(ISERROR(1/VLOOKUP($B12,'Justerad allokering'!$B$1:$AG$461,MATCH(Y$1,'Justerad allokering'!$B$1:$AF$1,0),FALSE)),VLOOKUP($B12,'Allokerad kvv'!$B$2:$AV$468,MATCH(Y$1,'Allokerad kvv'!$B$1:$AV$1,0),FALSE),VLOOKUP($B12,'Justerad allokering'!$B$1:$AG$461,MATCH(Y$1,'Justerad allokering'!$B$1:$AF$1,0),FALSE))</f>
        <v>0</v>
      </c>
      <c r="Z12">
        <f>IF(ISERROR(1/VLOOKUP($B12,'Justerad allokering'!$B$1:$AG$461,MATCH(Z$1,'Justerad allokering'!$B$1:$AF$1,0),FALSE)),VLOOKUP($B12,'Allokerad kvv'!$B$2:$AV$468,MATCH(Z$1,'Allokerad kvv'!$B$1:$AV$1,0),FALSE),VLOOKUP($B12,'Justerad allokering'!$B$1:$AG$461,MATCH(Z$1,'Justerad allokering'!$B$1:$AF$1,0),FALSE))</f>
        <v>0</v>
      </c>
      <c r="AE12" s="89">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25">
      <c r="A13" s="2" t="s">
        <v>29</v>
      </c>
      <c r="B13" s="2" t="s">
        <v>30</v>
      </c>
      <c r="C13">
        <f>IF(ISERROR(1/VLOOKUP($B13,'Justerad allokering'!$B$1:$AG$461,MATCH(C$1,'Justerad allokering'!$B$1:$AF$1,0),FALSE)),VLOOKUP($B13,'Allokerad kvv'!$B$2:$AV$468,MATCH(C$1,'Allokerad kvv'!$B$1:$AV$1,0),FALSE),VLOOKUP($B13,'Justerad allokering'!$B$1:$AG$461,MATCH(C$1,'Justerad allokering'!$B$1:$AF$1,0),FALSE))</f>
        <v>0</v>
      </c>
      <c r="D13">
        <f>IF(ISERROR(1/VLOOKUP($B13,'Justerad allokering'!$B$1:$AG$461,MATCH(D$1,'Justerad allokering'!$B$1:$AF$1,0),FALSE)),VLOOKUP($B13,'Allokerad kvv'!$B$2:$AV$468,MATCH(D$1,'Allokerad kvv'!$B$1:$AV$1,0),FALSE),VLOOKUP($B13,'Justerad allokering'!$B$1:$AG$461,MATCH(D$1,'Justerad allokering'!$B$1:$AF$1,0),FALSE))</f>
        <v>0</v>
      </c>
      <c r="E13">
        <f>IF(ISERROR(1/VLOOKUP($B13,'Justerad allokering'!$B$1:$AG$461,MATCH(E$1,'Justerad allokering'!$B$1:$AF$1,0),FALSE)),VLOOKUP($B13,'Allokerad kvv'!$B$2:$AV$468,MATCH(E$1,'Allokerad kvv'!$B$1:$AV$1,0),FALSE),VLOOKUP($B13,'Justerad allokering'!$B$1:$AG$461,MATCH(E$1,'Justerad allokering'!$B$1:$AF$1,0),FALSE))</f>
        <v>0</v>
      </c>
      <c r="F13">
        <f>IF(ISERROR(1/VLOOKUP($B13,'Justerad allokering'!$B$1:$AG$461,MATCH(F$1,'Justerad allokering'!$B$1:$AF$1,0),FALSE)),VLOOKUP($B13,'Allokerad kvv'!$B$2:$AV$468,MATCH(F$1,'Allokerad kvv'!$B$1:$AV$1,0),FALSE),VLOOKUP($B13,'Justerad allokering'!$B$1:$AG$461,MATCH(F$1,'Justerad allokering'!$B$1:$AF$1,0),FALSE))</f>
        <v>0</v>
      </c>
      <c r="G13">
        <f>IF(ISERROR(1/VLOOKUP($B13,'Justerad allokering'!$B$1:$AG$461,MATCH(G$1,'Justerad allokering'!$B$1:$AF$1,0),FALSE)),VLOOKUP($B13,'Allokerad kvv'!$B$2:$AV$468,MATCH(G$1,'Allokerad kvv'!$B$1:$AV$1,0),FALSE),VLOOKUP($B13,'Justerad allokering'!$B$1:$AG$461,MATCH(G$1,'Justerad allokering'!$B$1:$AF$1,0),FALSE))</f>
        <v>0</v>
      </c>
      <c r="H13">
        <f>IF(ISERROR(1/VLOOKUP($B13,'Justerad allokering'!$B$1:$AG$461,MATCH(H$1,'Justerad allokering'!$B$1:$AF$1,0),FALSE)),VLOOKUP($B13,'Allokerad kvv'!$B$2:$AV$468,MATCH(H$1,'Allokerad kvv'!$B$1:$AV$1,0),FALSE),VLOOKUP($B13,'Justerad allokering'!$B$1:$AG$461,MATCH(H$1,'Justerad allokering'!$B$1:$AF$1,0),FALSE))</f>
        <v>0</v>
      </c>
      <c r="I13">
        <f>IF(ISERROR(1/VLOOKUP($B13,'Justerad allokering'!$B$1:$AG$461,MATCH(I$1,'Justerad allokering'!$B$1:$AF$1,0),FALSE)),VLOOKUP($B13,'Allokerad kvv'!$B$2:$AV$468,MATCH(I$1,'Allokerad kvv'!$B$1:$AV$1,0),FALSE),VLOOKUP($B13,'Justerad allokering'!$B$1:$AG$461,MATCH(I$1,'Justerad allokering'!$B$1:$AF$1,0),FALSE))</f>
        <v>0</v>
      </c>
      <c r="J13">
        <f>IF(ISERROR(1/VLOOKUP($B13,'Justerad allokering'!$B$1:$AG$461,MATCH(J$1,'Justerad allokering'!$B$1:$AF$1,0),FALSE)),VLOOKUP($B13,'Allokerad kvv'!$B$2:$AV$468,MATCH(J$1,'Allokerad kvv'!$B$1:$AV$1,0),FALSE),VLOOKUP($B13,'Justerad allokering'!$B$1:$AG$461,MATCH(J$1,'Justerad allokering'!$B$1:$AF$1,0),FALSE))</f>
        <v>0</v>
      </c>
      <c r="K13">
        <f>IF(ISERROR(1/VLOOKUP($B13,'Justerad allokering'!$B$1:$AG$461,MATCH(K$1,'Justerad allokering'!$B$1:$AF$1,0),FALSE)),VLOOKUP($B13,'Allokerad kvv'!$B$2:$AV$468,MATCH(K$1,'Allokerad kvv'!$B$1:$AV$1,0),FALSE),VLOOKUP($B13,'Justerad allokering'!$B$1:$AG$461,MATCH(K$1,'Justerad allokering'!$B$1:$AF$1,0),FALSE))</f>
        <v>0</v>
      </c>
      <c r="L13">
        <f>IF(ISERROR(1/VLOOKUP($B13,'Justerad allokering'!$B$1:$AG$461,MATCH(L$1,'Justerad allokering'!$B$1:$AF$1,0),FALSE)),VLOOKUP($B13,'Allokerad kvv'!$B$2:$AV$468,MATCH(L$1,'Allokerad kvv'!$B$1:$AV$1,0),FALSE),VLOOKUP($B13,'Justerad allokering'!$B$1:$AG$461,MATCH(L$1,'Justerad allokering'!$B$1:$AF$1,0),FALSE))</f>
        <v>0</v>
      </c>
      <c r="M13">
        <f>IF(ISERROR(1/VLOOKUP($B13,'Justerad allokering'!$B$1:$AG$461,MATCH(M$1,'Justerad allokering'!$B$1:$AF$1,0),FALSE)),VLOOKUP($B13,'Allokerad kvv'!$B$2:$AV$468,MATCH(M$1,'Allokerad kvv'!$B$1:$AV$1,0),FALSE),VLOOKUP($B13,'Justerad allokering'!$B$1:$AG$461,MATCH(M$1,'Justerad allokering'!$B$1:$AF$1,0),FALSE))</f>
        <v>0</v>
      </c>
      <c r="N13">
        <f>IF(ISERROR(1/VLOOKUP($B13,'Justerad allokering'!$B$1:$AG$461,MATCH(N$1,'Justerad allokering'!$B$1:$AF$1,0),FALSE)),VLOOKUP($B13,'Allokerad kvv'!$B$2:$AV$468,MATCH(N$1,'Allokerad kvv'!$B$1:$AV$1,0),FALSE),VLOOKUP($B13,'Justerad allokering'!$B$1:$AG$461,MATCH(N$1,'Justerad allokering'!$B$1:$AF$1,0),FALSE))</f>
        <v>0</v>
      </c>
      <c r="O13">
        <f>IF(ISERROR(1/VLOOKUP($B13,'Justerad allokering'!$B$1:$AG$461,MATCH(O$1,'Justerad allokering'!$B$1:$AF$1,0),FALSE)),VLOOKUP($B13,'Allokerad kvv'!$B$2:$AV$468,MATCH(O$1,'Allokerad kvv'!$B$1:$AV$1,0),FALSE),VLOOKUP($B13,'Justerad allokering'!$B$1:$AG$461,MATCH(O$1,'Justerad allokering'!$B$1:$AF$1,0),FALSE))</f>
        <v>0</v>
      </c>
      <c r="P13">
        <f>IF(ISERROR(1/VLOOKUP($B13,'Justerad allokering'!$B$1:$AG$461,MATCH(P$1,'Justerad allokering'!$B$1:$AF$1,0),FALSE)),VLOOKUP($B13,'Allokerad kvv'!$B$2:$AV$468,MATCH(P$1,'Allokerad kvv'!$B$1:$AV$1,0),FALSE),VLOOKUP($B13,'Justerad allokering'!$B$1:$AG$461,MATCH(P$1,'Justerad allokering'!$B$1:$AF$1,0),FALSE))</f>
        <v>0</v>
      </c>
      <c r="Q13">
        <f>IF(ISERROR(1/VLOOKUP($B13,'Justerad allokering'!$B$1:$AG$461,MATCH(Q$1,'Justerad allokering'!$B$1:$AF$1,0),FALSE)),VLOOKUP($B13,'Allokerad kvv'!$B$2:$AV$468,MATCH(Q$1,'Allokerad kvv'!$B$1:$AV$1,0),FALSE),VLOOKUP($B13,'Justerad allokering'!$B$1:$AG$461,MATCH(Q$1,'Justerad allokering'!$B$1:$AF$1,0),FALSE))</f>
        <v>0</v>
      </c>
      <c r="R13">
        <f>IF(ISERROR(1/VLOOKUP($B13,'Justerad allokering'!$B$1:$AG$461,MATCH(R$1,'Justerad allokering'!$B$1:$AF$1,0),FALSE)),VLOOKUP($B13,'Allokerad kvv'!$B$2:$AV$468,MATCH(R$1,'Allokerad kvv'!$B$1:$AV$1,0),FALSE),VLOOKUP($B13,'Justerad allokering'!$B$1:$AG$461,MATCH(R$1,'Justerad allokering'!$B$1:$AF$1,0),FALSE))</f>
        <v>0</v>
      </c>
      <c r="S13">
        <f>IF(ISERROR(1/VLOOKUP($B13,'Justerad allokering'!$B$1:$AG$461,MATCH(S$1,'Justerad allokering'!$B$1:$AF$1,0),FALSE)),VLOOKUP($B13,'Allokerad kvv'!$B$2:$AV$468,MATCH(S$1,'Allokerad kvv'!$B$1:$AV$1,0),FALSE),VLOOKUP($B13,'Justerad allokering'!$B$1:$AG$461,MATCH(S$1,'Justerad allokering'!$B$1:$AF$1,0),FALSE))</f>
        <v>0</v>
      </c>
      <c r="T13">
        <f>IF(ISERROR(1/VLOOKUP($B13,'Justerad allokering'!$B$1:$AG$461,MATCH(T$1,'Justerad allokering'!$B$1:$AF$1,0),FALSE)),VLOOKUP($B13,'Allokerad kvv'!$B$2:$AV$468,MATCH(T$1,'Allokerad kvv'!$B$1:$AV$1,0),FALSE),VLOOKUP($B13,'Justerad allokering'!$B$1:$AG$461,MATCH(T$1,'Justerad allokering'!$B$1:$AF$1,0),FALSE))</f>
        <v>0</v>
      </c>
      <c r="U13">
        <f>IF(ISERROR(1/VLOOKUP($B13,'Justerad allokering'!$B$1:$AG$461,MATCH(U$1,'Justerad allokering'!$B$1:$AF$1,0),FALSE)),VLOOKUP($B13,'Allokerad kvv'!$B$2:$AV$468,MATCH(U$1,'Allokerad kvv'!$B$1:$AV$1,0),FALSE),VLOOKUP($B13,'Justerad allokering'!$B$1:$AG$461,MATCH(U$1,'Justerad allokering'!$B$1:$AF$1,0),FALSE))</f>
        <v>0</v>
      </c>
      <c r="V13">
        <f>IF(ISERROR(1/VLOOKUP($B13,'Justerad allokering'!$B$1:$AG$461,MATCH(V$1,'Justerad allokering'!$B$1:$AF$1,0),FALSE)),VLOOKUP($B13,'Allokerad kvv'!$B$2:$AV$468,MATCH(V$1,'Allokerad kvv'!$B$1:$AV$1,0),FALSE),VLOOKUP($B13,'Justerad allokering'!$B$1:$AG$461,MATCH(V$1,'Justerad allokering'!$B$1:$AF$1,0),FALSE))</f>
        <v>0</v>
      </c>
      <c r="W13">
        <f>IF(ISERROR(1/VLOOKUP($B13,'Justerad allokering'!$B$1:$AG$461,MATCH(W$1,'Justerad allokering'!$B$1:$AF$1,0),FALSE)),VLOOKUP($B13,'Allokerad kvv'!$B$2:$AV$468,MATCH(W$1,'Allokerad kvv'!$B$1:$AV$1,0),FALSE),VLOOKUP($B13,'Justerad allokering'!$B$1:$AG$461,MATCH(W$1,'Justerad allokering'!$B$1:$AF$1,0),FALSE))</f>
        <v>0</v>
      </c>
      <c r="X13">
        <f>IF(ISERROR(1/VLOOKUP($B13,'Justerad allokering'!$B$1:$AG$461,MATCH(X$1,'Justerad allokering'!$B$1:$AF$1,0),FALSE)),VLOOKUP($B13,'Allokerad kvv'!$B$2:$AV$468,MATCH(X$1,'Allokerad kvv'!$B$1:$AV$1,0),FALSE),VLOOKUP($B13,'Justerad allokering'!$B$1:$AG$461,MATCH(X$1,'Justerad allokering'!$B$1:$AF$1,0),FALSE))</f>
        <v>0</v>
      </c>
      <c r="Y13">
        <f>IF(ISERROR(1/VLOOKUP($B13,'Justerad allokering'!$B$1:$AG$461,MATCH(Y$1,'Justerad allokering'!$B$1:$AF$1,0),FALSE)),VLOOKUP($B13,'Allokerad kvv'!$B$2:$AV$468,MATCH(Y$1,'Allokerad kvv'!$B$1:$AV$1,0),FALSE),VLOOKUP($B13,'Justerad allokering'!$B$1:$AG$461,MATCH(Y$1,'Justerad allokering'!$B$1:$AF$1,0),FALSE))</f>
        <v>0</v>
      </c>
      <c r="Z13">
        <f>IF(ISERROR(1/VLOOKUP($B13,'Justerad allokering'!$B$1:$AG$461,MATCH(Z$1,'Justerad allokering'!$B$1:$AF$1,0),FALSE)),VLOOKUP($B13,'Allokerad kvv'!$B$2:$AV$468,MATCH(Z$1,'Allokerad kvv'!$B$1:$AV$1,0),FALSE),VLOOKUP($B13,'Justerad allokering'!$B$1:$AG$461,MATCH(Z$1,'Justerad allokering'!$B$1:$AF$1,0),FALSE))</f>
        <v>0</v>
      </c>
      <c r="AE13" s="89">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25">
      <c r="A14" s="2" t="s">
        <v>31</v>
      </c>
      <c r="B14" s="2" t="s">
        <v>32</v>
      </c>
      <c r="C14">
        <f>IF(ISERROR(1/VLOOKUP($B14,'Justerad allokering'!$B$1:$AG$461,MATCH(C$1,'Justerad allokering'!$B$1:$AF$1,0),FALSE)),VLOOKUP($B14,'Allokerad kvv'!$B$2:$AV$468,MATCH(C$1,'Allokerad kvv'!$B$1:$AV$1,0),FALSE),VLOOKUP($B14,'Justerad allokering'!$B$1:$AG$461,MATCH(C$1,'Justerad allokering'!$B$1:$AF$1,0),FALSE))</f>
        <v>0</v>
      </c>
      <c r="D14">
        <f>IF(ISERROR(1/VLOOKUP($B14,'Justerad allokering'!$B$1:$AG$461,MATCH(D$1,'Justerad allokering'!$B$1:$AF$1,0),FALSE)),VLOOKUP($B14,'Allokerad kvv'!$B$2:$AV$468,MATCH(D$1,'Allokerad kvv'!$B$1:$AV$1,0),FALSE),VLOOKUP($B14,'Justerad allokering'!$B$1:$AG$461,MATCH(D$1,'Justerad allokering'!$B$1:$AF$1,0),FALSE))</f>
        <v>0</v>
      </c>
      <c r="E14">
        <f>IF(ISERROR(1/VLOOKUP($B14,'Justerad allokering'!$B$1:$AG$461,MATCH(E$1,'Justerad allokering'!$B$1:$AF$1,0),FALSE)),VLOOKUP($B14,'Allokerad kvv'!$B$2:$AV$468,MATCH(E$1,'Allokerad kvv'!$B$1:$AV$1,0),FALSE),VLOOKUP($B14,'Justerad allokering'!$B$1:$AG$461,MATCH(E$1,'Justerad allokering'!$B$1:$AF$1,0),FALSE))</f>
        <v>0</v>
      </c>
      <c r="F14">
        <f>IF(ISERROR(1/VLOOKUP($B14,'Justerad allokering'!$B$1:$AG$461,MATCH(F$1,'Justerad allokering'!$B$1:$AF$1,0),FALSE)),VLOOKUP($B14,'Allokerad kvv'!$B$2:$AV$468,MATCH(F$1,'Allokerad kvv'!$B$1:$AV$1,0),FALSE),VLOOKUP($B14,'Justerad allokering'!$B$1:$AG$461,MATCH(F$1,'Justerad allokering'!$B$1:$AF$1,0),FALSE))</f>
        <v>0</v>
      </c>
      <c r="G14">
        <f>IF(ISERROR(1/VLOOKUP($B14,'Justerad allokering'!$B$1:$AG$461,MATCH(G$1,'Justerad allokering'!$B$1:$AF$1,0),FALSE)),VLOOKUP($B14,'Allokerad kvv'!$B$2:$AV$468,MATCH(G$1,'Allokerad kvv'!$B$1:$AV$1,0),FALSE),VLOOKUP($B14,'Justerad allokering'!$B$1:$AG$461,MATCH(G$1,'Justerad allokering'!$B$1:$AF$1,0),FALSE))</f>
        <v>0</v>
      </c>
      <c r="H14">
        <f>IF(ISERROR(1/VLOOKUP($B14,'Justerad allokering'!$B$1:$AG$461,MATCH(H$1,'Justerad allokering'!$B$1:$AF$1,0),FALSE)),VLOOKUP($B14,'Allokerad kvv'!$B$2:$AV$468,MATCH(H$1,'Allokerad kvv'!$B$1:$AV$1,0),FALSE),VLOOKUP($B14,'Justerad allokering'!$B$1:$AG$461,MATCH(H$1,'Justerad allokering'!$B$1:$AF$1,0),FALSE))</f>
        <v>0</v>
      </c>
      <c r="I14">
        <f>IF(ISERROR(1/VLOOKUP($B14,'Justerad allokering'!$B$1:$AG$461,MATCH(I$1,'Justerad allokering'!$B$1:$AF$1,0),FALSE)),VLOOKUP($B14,'Allokerad kvv'!$B$2:$AV$468,MATCH(I$1,'Allokerad kvv'!$B$1:$AV$1,0),FALSE),VLOOKUP($B14,'Justerad allokering'!$B$1:$AG$461,MATCH(I$1,'Justerad allokering'!$B$1:$AF$1,0),FALSE))</f>
        <v>0</v>
      </c>
      <c r="J14">
        <f>IF(ISERROR(1/VLOOKUP($B14,'Justerad allokering'!$B$1:$AG$461,MATCH(J$1,'Justerad allokering'!$B$1:$AF$1,0),FALSE)),VLOOKUP($B14,'Allokerad kvv'!$B$2:$AV$468,MATCH(J$1,'Allokerad kvv'!$B$1:$AV$1,0),FALSE),VLOOKUP($B14,'Justerad allokering'!$B$1:$AG$461,MATCH(J$1,'Justerad allokering'!$B$1:$AF$1,0),FALSE))</f>
        <v>0</v>
      </c>
      <c r="K14">
        <f>IF(ISERROR(1/VLOOKUP($B14,'Justerad allokering'!$B$1:$AG$461,MATCH(K$1,'Justerad allokering'!$B$1:$AF$1,0),FALSE)),VLOOKUP($B14,'Allokerad kvv'!$B$2:$AV$468,MATCH(K$1,'Allokerad kvv'!$B$1:$AV$1,0),FALSE),VLOOKUP($B14,'Justerad allokering'!$B$1:$AG$461,MATCH(K$1,'Justerad allokering'!$B$1:$AF$1,0),FALSE))</f>
        <v>0</v>
      </c>
      <c r="L14">
        <f>IF(ISERROR(1/VLOOKUP($B14,'Justerad allokering'!$B$1:$AG$461,MATCH(L$1,'Justerad allokering'!$B$1:$AF$1,0),FALSE)),VLOOKUP($B14,'Allokerad kvv'!$B$2:$AV$468,MATCH(L$1,'Allokerad kvv'!$B$1:$AV$1,0),FALSE),VLOOKUP($B14,'Justerad allokering'!$B$1:$AG$461,MATCH(L$1,'Justerad allokering'!$B$1:$AF$1,0),FALSE))</f>
        <v>0</v>
      </c>
      <c r="M14">
        <f>IF(ISERROR(1/VLOOKUP($B14,'Justerad allokering'!$B$1:$AG$461,MATCH(M$1,'Justerad allokering'!$B$1:$AF$1,0),FALSE)),VLOOKUP($B14,'Allokerad kvv'!$B$2:$AV$468,MATCH(M$1,'Allokerad kvv'!$B$1:$AV$1,0),FALSE),VLOOKUP($B14,'Justerad allokering'!$B$1:$AG$461,MATCH(M$1,'Justerad allokering'!$B$1:$AF$1,0),FALSE))</f>
        <v>0</v>
      </c>
      <c r="N14">
        <f>IF(ISERROR(1/VLOOKUP($B14,'Justerad allokering'!$B$1:$AG$461,MATCH(N$1,'Justerad allokering'!$B$1:$AF$1,0),FALSE)),VLOOKUP($B14,'Allokerad kvv'!$B$2:$AV$468,MATCH(N$1,'Allokerad kvv'!$B$1:$AV$1,0),FALSE),VLOOKUP($B14,'Justerad allokering'!$B$1:$AG$461,MATCH(N$1,'Justerad allokering'!$B$1:$AF$1,0),FALSE))</f>
        <v>0</v>
      </c>
      <c r="O14">
        <f>IF(ISERROR(1/VLOOKUP($B14,'Justerad allokering'!$B$1:$AG$461,MATCH(O$1,'Justerad allokering'!$B$1:$AF$1,0),FALSE)),VLOOKUP($B14,'Allokerad kvv'!$B$2:$AV$468,MATCH(O$1,'Allokerad kvv'!$B$1:$AV$1,0),FALSE),VLOOKUP($B14,'Justerad allokering'!$B$1:$AG$461,MATCH(O$1,'Justerad allokering'!$B$1:$AF$1,0),FALSE))</f>
        <v>0</v>
      </c>
      <c r="P14">
        <f>IF(ISERROR(1/VLOOKUP($B14,'Justerad allokering'!$B$1:$AG$461,MATCH(P$1,'Justerad allokering'!$B$1:$AF$1,0),FALSE)),VLOOKUP($B14,'Allokerad kvv'!$B$2:$AV$468,MATCH(P$1,'Allokerad kvv'!$B$1:$AV$1,0),FALSE),VLOOKUP($B14,'Justerad allokering'!$B$1:$AG$461,MATCH(P$1,'Justerad allokering'!$B$1:$AF$1,0),FALSE))</f>
        <v>0</v>
      </c>
      <c r="Q14">
        <f>IF(ISERROR(1/VLOOKUP($B14,'Justerad allokering'!$B$1:$AG$461,MATCH(Q$1,'Justerad allokering'!$B$1:$AF$1,0),FALSE)),VLOOKUP($B14,'Allokerad kvv'!$B$2:$AV$468,MATCH(Q$1,'Allokerad kvv'!$B$1:$AV$1,0),FALSE),VLOOKUP($B14,'Justerad allokering'!$B$1:$AG$461,MATCH(Q$1,'Justerad allokering'!$B$1:$AF$1,0),FALSE))</f>
        <v>0</v>
      </c>
      <c r="R14">
        <f>IF(ISERROR(1/VLOOKUP($B14,'Justerad allokering'!$B$1:$AG$461,MATCH(R$1,'Justerad allokering'!$B$1:$AF$1,0),FALSE)),VLOOKUP($B14,'Allokerad kvv'!$B$2:$AV$468,MATCH(R$1,'Allokerad kvv'!$B$1:$AV$1,0),FALSE),VLOOKUP($B14,'Justerad allokering'!$B$1:$AG$461,MATCH(R$1,'Justerad allokering'!$B$1:$AF$1,0),FALSE))</f>
        <v>0</v>
      </c>
      <c r="S14">
        <f>IF(ISERROR(1/VLOOKUP($B14,'Justerad allokering'!$B$1:$AG$461,MATCH(S$1,'Justerad allokering'!$B$1:$AF$1,0),FALSE)),VLOOKUP($B14,'Allokerad kvv'!$B$2:$AV$468,MATCH(S$1,'Allokerad kvv'!$B$1:$AV$1,0),FALSE),VLOOKUP($B14,'Justerad allokering'!$B$1:$AG$461,MATCH(S$1,'Justerad allokering'!$B$1:$AF$1,0),FALSE))</f>
        <v>0</v>
      </c>
      <c r="T14">
        <f>IF(ISERROR(1/VLOOKUP($B14,'Justerad allokering'!$B$1:$AG$461,MATCH(T$1,'Justerad allokering'!$B$1:$AF$1,0),FALSE)),VLOOKUP($B14,'Allokerad kvv'!$B$2:$AV$468,MATCH(T$1,'Allokerad kvv'!$B$1:$AV$1,0),FALSE),VLOOKUP($B14,'Justerad allokering'!$B$1:$AG$461,MATCH(T$1,'Justerad allokering'!$B$1:$AF$1,0),FALSE))</f>
        <v>0</v>
      </c>
      <c r="U14">
        <f>IF(ISERROR(1/VLOOKUP($B14,'Justerad allokering'!$B$1:$AG$461,MATCH(U$1,'Justerad allokering'!$B$1:$AF$1,0),FALSE)),VLOOKUP($B14,'Allokerad kvv'!$B$2:$AV$468,MATCH(U$1,'Allokerad kvv'!$B$1:$AV$1,0),FALSE),VLOOKUP($B14,'Justerad allokering'!$B$1:$AG$461,MATCH(U$1,'Justerad allokering'!$B$1:$AF$1,0),FALSE))</f>
        <v>0</v>
      </c>
      <c r="V14">
        <f>IF(ISERROR(1/VLOOKUP($B14,'Justerad allokering'!$B$1:$AG$461,MATCH(V$1,'Justerad allokering'!$B$1:$AF$1,0),FALSE)),VLOOKUP($B14,'Allokerad kvv'!$B$2:$AV$468,MATCH(V$1,'Allokerad kvv'!$B$1:$AV$1,0),FALSE),VLOOKUP($B14,'Justerad allokering'!$B$1:$AG$461,MATCH(V$1,'Justerad allokering'!$B$1:$AF$1,0),FALSE))</f>
        <v>0</v>
      </c>
      <c r="W14">
        <f>IF(ISERROR(1/VLOOKUP($B14,'Justerad allokering'!$B$1:$AG$461,MATCH(W$1,'Justerad allokering'!$B$1:$AF$1,0),FALSE)),VLOOKUP($B14,'Allokerad kvv'!$B$2:$AV$468,MATCH(W$1,'Allokerad kvv'!$B$1:$AV$1,0),FALSE),VLOOKUP($B14,'Justerad allokering'!$B$1:$AG$461,MATCH(W$1,'Justerad allokering'!$B$1:$AF$1,0),FALSE))</f>
        <v>0</v>
      </c>
      <c r="X14">
        <f>IF(ISERROR(1/VLOOKUP($B14,'Justerad allokering'!$B$1:$AG$461,MATCH(X$1,'Justerad allokering'!$B$1:$AF$1,0),FALSE)),VLOOKUP($B14,'Allokerad kvv'!$B$2:$AV$468,MATCH(X$1,'Allokerad kvv'!$B$1:$AV$1,0),FALSE),VLOOKUP($B14,'Justerad allokering'!$B$1:$AG$461,MATCH(X$1,'Justerad allokering'!$B$1:$AF$1,0),FALSE))</f>
        <v>0</v>
      </c>
      <c r="Y14">
        <f>IF(ISERROR(1/VLOOKUP($B14,'Justerad allokering'!$B$1:$AG$461,MATCH(Y$1,'Justerad allokering'!$B$1:$AF$1,0),FALSE)),VLOOKUP($B14,'Allokerad kvv'!$B$2:$AV$468,MATCH(Y$1,'Allokerad kvv'!$B$1:$AV$1,0),FALSE),VLOOKUP($B14,'Justerad allokering'!$B$1:$AG$461,MATCH(Y$1,'Justerad allokering'!$B$1:$AF$1,0),FALSE))</f>
        <v>0</v>
      </c>
      <c r="Z14">
        <f>IF(ISERROR(1/VLOOKUP($B14,'Justerad allokering'!$B$1:$AG$461,MATCH(Z$1,'Justerad allokering'!$B$1:$AF$1,0),FALSE)),VLOOKUP($B14,'Allokerad kvv'!$B$2:$AV$468,MATCH(Z$1,'Allokerad kvv'!$B$1:$AV$1,0),FALSE),VLOOKUP($B14,'Justerad allokering'!$B$1:$AG$461,MATCH(Z$1,'Justerad allokering'!$B$1:$AF$1,0),FALSE))</f>
        <v>0</v>
      </c>
      <c r="AE14" s="89">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25">
      <c r="A15" s="2" t="s">
        <v>33</v>
      </c>
      <c r="B15" s="2" t="s">
        <v>34</v>
      </c>
      <c r="C15">
        <f>IF(ISERROR(1/VLOOKUP($B15,'Justerad allokering'!$B$1:$AG$461,MATCH(C$1,'Justerad allokering'!$B$1:$AF$1,0),FALSE)),VLOOKUP($B15,'Allokerad kvv'!$B$2:$AV$468,MATCH(C$1,'Allokerad kvv'!$B$1:$AV$1,0),FALSE),VLOOKUP($B15,'Justerad allokering'!$B$1:$AG$461,MATCH(C$1,'Justerad allokering'!$B$1:$AF$1,0),FALSE))</f>
        <v>0</v>
      </c>
      <c r="D15">
        <f>IF(ISERROR(1/VLOOKUP($B15,'Justerad allokering'!$B$1:$AG$461,MATCH(D$1,'Justerad allokering'!$B$1:$AF$1,0),FALSE)),VLOOKUP($B15,'Allokerad kvv'!$B$2:$AV$468,MATCH(D$1,'Allokerad kvv'!$B$1:$AV$1,0),FALSE),VLOOKUP($B15,'Justerad allokering'!$B$1:$AG$461,MATCH(D$1,'Justerad allokering'!$B$1:$AF$1,0),FALSE))</f>
        <v>0</v>
      </c>
      <c r="E15">
        <f>IF(ISERROR(1/VLOOKUP($B15,'Justerad allokering'!$B$1:$AG$461,MATCH(E$1,'Justerad allokering'!$B$1:$AF$1,0),FALSE)),VLOOKUP($B15,'Allokerad kvv'!$B$2:$AV$468,MATCH(E$1,'Allokerad kvv'!$B$1:$AV$1,0),FALSE),VLOOKUP($B15,'Justerad allokering'!$B$1:$AG$461,MATCH(E$1,'Justerad allokering'!$B$1:$AF$1,0),FALSE))</f>
        <v>0</v>
      </c>
      <c r="F15">
        <f>IF(ISERROR(1/VLOOKUP($B15,'Justerad allokering'!$B$1:$AG$461,MATCH(F$1,'Justerad allokering'!$B$1:$AF$1,0),FALSE)),VLOOKUP($B15,'Allokerad kvv'!$B$2:$AV$468,MATCH(F$1,'Allokerad kvv'!$B$1:$AV$1,0),FALSE),VLOOKUP($B15,'Justerad allokering'!$B$1:$AG$461,MATCH(F$1,'Justerad allokering'!$B$1:$AF$1,0),FALSE))</f>
        <v>0</v>
      </c>
      <c r="G15">
        <f>IF(ISERROR(1/VLOOKUP($B15,'Justerad allokering'!$B$1:$AG$461,MATCH(G$1,'Justerad allokering'!$B$1:$AF$1,0),FALSE)),VLOOKUP($B15,'Allokerad kvv'!$B$2:$AV$468,MATCH(G$1,'Allokerad kvv'!$B$1:$AV$1,0),FALSE),VLOOKUP($B15,'Justerad allokering'!$B$1:$AG$461,MATCH(G$1,'Justerad allokering'!$B$1:$AF$1,0),FALSE))</f>
        <v>0</v>
      </c>
      <c r="H15">
        <f>IF(ISERROR(1/VLOOKUP($B15,'Justerad allokering'!$B$1:$AG$461,MATCH(H$1,'Justerad allokering'!$B$1:$AF$1,0),FALSE)),VLOOKUP($B15,'Allokerad kvv'!$B$2:$AV$468,MATCH(H$1,'Allokerad kvv'!$B$1:$AV$1,0),FALSE),VLOOKUP($B15,'Justerad allokering'!$B$1:$AG$461,MATCH(H$1,'Justerad allokering'!$B$1:$AF$1,0),FALSE))</f>
        <v>0</v>
      </c>
      <c r="I15">
        <f>IF(ISERROR(1/VLOOKUP($B15,'Justerad allokering'!$B$1:$AG$461,MATCH(I$1,'Justerad allokering'!$B$1:$AF$1,0),FALSE)),VLOOKUP($B15,'Allokerad kvv'!$B$2:$AV$468,MATCH(I$1,'Allokerad kvv'!$B$1:$AV$1,0),FALSE),VLOOKUP($B15,'Justerad allokering'!$B$1:$AG$461,MATCH(I$1,'Justerad allokering'!$B$1:$AF$1,0),FALSE))</f>
        <v>0</v>
      </c>
      <c r="J15">
        <f>IF(ISERROR(1/VLOOKUP($B15,'Justerad allokering'!$B$1:$AG$461,MATCH(J$1,'Justerad allokering'!$B$1:$AF$1,0),FALSE)),VLOOKUP($B15,'Allokerad kvv'!$B$2:$AV$468,MATCH(J$1,'Allokerad kvv'!$B$1:$AV$1,0),FALSE),VLOOKUP($B15,'Justerad allokering'!$B$1:$AG$461,MATCH(J$1,'Justerad allokering'!$B$1:$AF$1,0),FALSE))</f>
        <v>0</v>
      </c>
      <c r="K15">
        <f>IF(ISERROR(1/VLOOKUP($B15,'Justerad allokering'!$B$1:$AG$461,MATCH(K$1,'Justerad allokering'!$B$1:$AF$1,0),FALSE)),VLOOKUP($B15,'Allokerad kvv'!$B$2:$AV$468,MATCH(K$1,'Allokerad kvv'!$B$1:$AV$1,0),FALSE),VLOOKUP($B15,'Justerad allokering'!$B$1:$AG$461,MATCH(K$1,'Justerad allokering'!$B$1:$AF$1,0),FALSE))</f>
        <v>0</v>
      </c>
      <c r="L15">
        <f>IF(ISERROR(1/VLOOKUP($B15,'Justerad allokering'!$B$1:$AG$461,MATCH(L$1,'Justerad allokering'!$B$1:$AF$1,0),FALSE)),VLOOKUP($B15,'Allokerad kvv'!$B$2:$AV$468,MATCH(L$1,'Allokerad kvv'!$B$1:$AV$1,0),FALSE),VLOOKUP($B15,'Justerad allokering'!$B$1:$AG$461,MATCH(L$1,'Justerad allokering'!$B$1:$AF$1,0),FALSE))</f>
        <v>0</v>
      </c>
      <c r="M15">
        <f>IF(ISERROR(1/VLOOKUP($B15,'Justerad allokering'!$B$1:$AG$461,MATCH(M$1,'Justerad allokering'!$B$1:$AF$1,0),FALSE)),VLOOKUP($B15,'Allokerad kvv'!$B$2:$AV$468,MATCH(M$1,'Allokerad kvv'!$B$1:$AV$1,0),FALSE),VLOOKUP($B15,'Justerad allokering'!$B$1:$AG$461,MATCH(M$1,'Justerad allokering'!$B$1:$AF$1,0),FALSE))</f>
        <v>0</v>
      </c>
      <c r="N15">
        <f>IF(ISERROR(1/VLOOKUP($B15,'Justerad allokering'!$B$1:$AG$461,MATCH(N$1,'Justerad allokering'!$B$1:$AF$1,0),FALSE)),VLOOKUP($B15,'Allokerad kvv'!$B$2:$AV$468,MATCH(N$1,'Allokerad kvv'!$B$1:$AV$1,0),FALSE),VLOOKUP($B15,'Justerad allokering'!$B$1:$AG$461,MATCH(N$1,'Justerad allokering'!$B$1:$AF$1,0),FALSE))</f>
        <v>0</v>
      </c>
      <c r="O15">
        <f>IF(ISERROR(1/VLOOKUP($B15,'Justerad allokering'!$B$1:$AG$461,MATCH(O$1,'Justerad allokering'!$B$1:$AF$1,0),FALSE)),VLOOKUP($B15,'Allokerad kvv'!$B$2:$AV$468,MATCH(O$1,'Allokerad kvv'!$B$1:$AV$1,0),FALSE),VLOOKUP($B15,'Justerad allokering'!$B$1:$AG$461,MATCH(O$1,'Justerad allokering'!$B$1:$AF$1,0),FALSE))</f>
        <v>0</v>
      </c>
      <c r="P15">
        <f>IF(ISERROR(1/VLOOKUP($B15,'Justerad allokering'!$B$1:$AG$461,MATCH(P$1,'Justerad allokering'!$B$1:$AF$1,0),FALSE)),VLOOKUP($B15,'Allokerad kvv'!$B$2:$AV$468,MATCH(P$1,'Allokerad kvv'!$B$1:$AV$1,0),FALSE),VLOOKUP($B15,'Justerad allokering'!$B$1:$AG$461,MATCH(P$1,'Justerad allokering'!$B$1:$AF$1,0),FALSE))</f>
        <v>0</v>
      </c>
      <c r="Q15">
        <f>IF(ISERROR(1/VLOOKUP($B15,'Justerad allokering'!$B$1:$AG$461,MATCH(Q$1,'Justerad allokering'!$B$1:$AF$1,0),FALSE)),VLOOKUP($B15,'Allokerad kvv'!$B$2:$AV$468,MATCH(Q$1,'Allokerad kvv'!$B$1:$AV$1,0),FALSE),VLOOKUP($B15,'Justerad allokering'!$B$1:$AG$461,MATCH(Q$1,'Justerad allokering'!$B$1:$AF$1,0),FALSE))</f>
        <v>0</v>
      </c>
      <c r="R15">
        <f>IF(ISERROR(1/VLOOKUP($B15,'Justerad allokering'!$B$1:$AG$461,MATCH(R$1,'Justerad allokering'!$B$1:$AF$1,0),FALSE)),VLOOKUP($B15,'Allokerad kvv'!$B$2:$AV$468,MATCH(R$1,'Allokerad kvv'!$B$1:$AV$1,0),FALSE),VLOOKUP($B15,'Justerad allokering'!$B$1:$AG$461,MATCH(R$1,'Justerad allokering'!$B$1:$AF$1,0),FALSE))</f>
        <v>0</v>
      </c>
      <c r="S15">
        <f>IF(ISERROR(1/VLOOKUP($B15,'Justerad allokering'!$B$1:$AG$461,MATCH(S$1,'Justerad allokering'!$B$1:$AF$1,0),FALSE)),VLOOKUP($B15,'Allokerad kvv'!$B$2:$AV$468,MATCH(S$1,'Allokerad kvv'!$B$1:$AV$1,0),FALSE),VLOOKUP($B15,'Justerad allokering'!$B$1:$AG$461,MATCH(S$1,'Justerad allokering'!$B$1:$AF$1,0),FALSE))</f>
        <v>0</v>
      </c>
      <c r="T15">
        <f>IF(ISERROR(1/VLOOKUP($B15,'Justerad allokering'!$B$1:$AG$461,MATCH(T$1,'Justerad allokering'!$B$1:$AF$1,0),FALSE)),VLOOKUP($B15,'Allokerad kvv'!$B$2:$AV$468,MATCH(T$1,'Allokerad kvv'!$B$1:$AV$1,0),FALSE),VLOOKUP($B15,'Justerad allokering'!$B$1:$AG$461,MATCH(T$1,'Justerad allokering'!$B$1:$AF$1,0),FALSE))</f>
        <v>0</v>
      </c>
      <c r="U15">
        <f>IF(ISERROR(1/VLOOKUP($B15,'Justerad allokering'!$B$1:$AG$461,MATCH(U$1,'Justerad allokering'!$B$1:$AF$1,0),FALSE)),VLOOKUP($B15,'Allokerad kvv'!$B$2:$AV$468,MATCH(U$1,'Allokerad kvv'!$B$1:$AV$1,0),FALSE),VLOOKUP($B15,'Justerad allokering'!$B$1:$AG$461,MATCH(U$1,'Justerad allokering'!$B$1:$AF$1,0),FALSE))</f>
        <v>0</v>
      </c>
      <c r="V15">
        <f>IF(ISERROR(1/VLOOKUP($B15,'Justerad allokering'!$B$1:$AG$461,MATCH(V$1,'Justerad allokering'!$B$1:$AF$1,0),FALSE)),VLOOKUP($B15,'Allokerad kvv'!$B$2:$AV$468,MATCH(V$1,'Allokerad kvv'!$B$1:$AV$1,0),FALSE),VLOOKUP($B15,'Justerad allokering'!$B$1:$AG$461,MATCH(V$1,'Justerad allokering'!$B$1:$AF$1,0),FALSE))</f>
        <v>0</v>
      </c>
      <c r="W15">
        <f>IF(ISERROR(1/VLOOKUP($B15,'Justerad allokering'!$B$1:$AG$461,MATCH(W$1,'Justerad allokering'!$B$1:$AF$1,0),FALSE)),VLOOKUP($B15,'Allokerad kvv'!$B$2:$AV$468,MATCH(W$1,'Allokerad kvv'!$B$1:$AV$1,0),FALSE),VLOOKUP($B15,'Justerad allokering'!$B$1:$AG$461,MATCH(W$1,'Justerad allokering'!$B$1:$AF$1,0),FALSE))</f>
        <v>0</v>
      </c>
      <c r="X15">
        <f>IF(ISERROR(1/VLOOKUP($B15,'Justerad allokering'!$B$1:$AG$461,MATCH(X$1,'Justerad allokering'!$B$1:$AF$1,0),FALSE)),VLOOKUP($B15,'Allokerad kvv'!$B$2:$AV$468,MATCH(X$1,'Allokerad kvv'!$B$1:$AV$1,0),FALSE),VLOOKUP($B15,'Justerad allokering'!$B$1:$AG$461,MATCH(X$1,'Justerad allokering'!$B$1:$AF$1,0),FALSE))</f>
        <v>0</v>
      </c>
      <c r="Y15">
        <f>IF(ISERROR(1/VLOOKUP($B15,'Justerad allokering'!$B$1:$AG$461,MATCH(Y$1,'Justerad allokering'!$B$1:$AF$1,0),FALSE)),VLOOKUP($B15,'Allokerad kvv'!$B$2:$AV$468,MATCH(Y$1,'Allokerad kvv'!$B$1:$AV$1,0),FALSE),VLOOKUP($B15,'Justerad allokering'!$B$1:$AG$461,MATCH(Y$1,'Justerad allokering'!$B$1:$AF$1,0),FALSE))</f>
        <v>0</v>
      </c>
      <c r="Z15">
        <f>IF(ISERROR(1/VLOOKUP($B15,'Justerad allokering'!$B$1:$AG$461,MATCH(Z$1,'Justerad allokering'!$B$1:$AF$1,0),FALSE)),VLOOKUP($B15,'Allokerad kvv'!$B$2:$AV$468,MATCH(Z$1,'Allokerad kvv'!$B$1:$AV$1,0),FALSE),VLOOKUP($B15,'Justerad allokering'!$B$1:$AG$461,MATCH(Z$1,'Justerad allokering'!$B$1:$AF$1,0),FALSE))</f>
        <v>0</v>
      </c>
      <c r="AE15" s="89">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25">
      <c r="A16" s="2" t="s">
        <v>33</v>
      </c>
      <c r="B16" s="2" t="s">
        <v>35</v>
      </c>
      <c r="C16">
        <f>IF(ISERROR(1/VLOOKUP($B16,'Justerad allokering'!$B$1:$AG$461,MATCH(C$1,'Justerad allokering'!$B$1:$AF$1,0),FALSE)),VLOOKUP($B16,'Allokerad kvv'!$B$2:$AV$468,MATCH(C$1,'Allokerad kvv'!$B$1:$AV$1,0),FALSE),VLOOKUP($B16,'Justerad allokering'!$B$1:$AG$461,MATCH(C$1,'Justerad allokering'!$B$1:$AF$1,0),FALSE))</f>
        <v>0</v>
      </c>
      <c r="D16">
        <f>IF(ISERROR(1/VLOOKUP($B16,'Justerad allokering'!$B$1:$AG$461,MATCH(D$1,'Justerad allokering'!$B$1:$AF$1,0),FALSE)),VLOOKUP($B16,'Allokerad kvv'!$B$2:$AV$468,MATCH(D$1,'Allokerad kvv'!$B$1:$AV$1,0),FALSE),VLOOKUP($B16,'Justerad allokering'!$B$1:$AG$461,MATCH(D$1,'Justerad allokering'!$B$1:$AF$1,0),FALSE))</f>
        <v>0</v>
      </c>
      <c r="E16">
        <f>IF(ISERROR(1/VLOOKUP($B16,'Justerad allokering'!$B$1:$AG$461,MATCH(E$1,'Justerad allokering'!$B$1:$AF$1,0),FALSE)),VLOOKUP($B16,'Allokerad kvv'!$B$2:$AV$468,MATCH(E$1,'Allokerad kvv'!$B$1:$AV$1,0),FALSE),VLOOKUP($B16,'Justerad allokering'!$B$1:$AG$461,MATCH(E$1,'Justerad allokering'!$B$1:$AF$1,0),FALSE))</f>
        <v>0</v>
      </c>
      <c r="F16">
        <f>IF(ISERROR(1/VLOOKUP($B16,'Justerad allokering'!$B$1:$AG$461,MATCH(F$1,'Justerad allokering'!$B$1:$AF$1,0),FALSE)),VLOOKUP($B16,'Allokerad kvv'!$B$2:$AV$468,MATCH(F$1,'Allokerad kvv'!$B$1:$AV$1,0),FALSE),VLOOKUP($B16,'Justerad allokering'!$B$1:$AG$461,MATCH(F$1,'Justerad allokering'!$B$1:$AF$1,0),FALSE))</f>
        <v>0</v>
      </c>
      <c r="G16">
        <f>IF(ISERROR(1/VLOOKUP($B16,'Justerad allokering'!$B$1:$AG$461,MATCH(G$1,'Justerad allokering'!$B$1:$AF$1,0),FALSE)),VLOOKUP($B16,'Allokerad kvv'!$B$2:$AV$468,MATCH(G$1,'Allokerad kvv'!$B$1:$AV$1,0),FALSE),VLOOKUP($B16,'Justerad allokering'!$B$1:$AG$461,MATCH(G$1,'Justerad allokering'!$B$1:$AF$1,0),FALSE))</f>
        <v>0</v>
      </c>
      <c r="H16">
        <f>IF(ISERROR(1/VLOOKUP($B16,'Justerad allokering'!$B$1:$AG$461,MATCH(H$1,'Justerad allokering'!$B$1:$AF$1,0),FALSE)),VLOOKUP($B16,'Allokerad kvv'!$B$2:$AV$468,MATCH(H$1,'Allokerad kvv'!$B$1:$AV$1,0),FALSE),VLOOKUP($B16,'Justerad allokering'!$B$1:$AG$461,MATCH(H$1,'Justerad allokering'!$B$1:$AF$1,0),FALSE))</f>
        <v>0</v>
      </c>
      <c r="I16">
        <f>IF(ISERROR(1/VLOOKUP($B16,'Justerad allokering'!$B$1:$AG$461,MATCH(I$1,'Justerad allokering'!$B$1:$AF$1,0),FALSE)),VLOOKUP($B16,'Allokerad kvv'!$B$2:$AV$468,MATCH(I$1,'Allokerad kvv'!$B$1:$AV$1,0),FALSE),VLOOKUP($B16,'Justerad allokering'!$B$1:$AG$461,MATCH(I$1,'Justerad allokering'!$B$1:$AF$1,0),FALSE))</f>
        <v>0</v>
      </c>
      <c r="J16">
        <f>IF(ISERROR(1/VLOOKUP($B16,'Justerad allokering'!$B$1:$AG$461,MATCH(J$1,'Justerad allokering'!$B$1:$AF$1,0),FALSE)),VLOOKUP($B16,'Allokerad kvv'!$B$2:$AV$468,MATCH(J$1,'Allokerad kvv'!$B$1:$AV$1,0),FALSE),VLOOKUP($B16,'Justerad allokering'!$B$1:$AG$461,MATCH(J$1,'Justerad allokering'!$B$1:$AF$1,0),FALSE))</f>
        <v>0</v>
      </c>
      <c r="K16">
        <f>IF(ISERROR(1/VLOOKUP($B16,'Justerad allokering'!$B$1:$AG$461,MATCH(K$1,'Justerad allokering'!$B$1:$AF$1,0),FALSE)),VLOOKUP($B16,'Allokerad kvv'!$B$2:$AV$468,MATCH(K$1,'Allokerad kvv'!$B$1:$AV$1,0),FALSE),VLOOKUP($B16,'Justerad allokering'!$B$1:$AG$461,MATCH(K$1,'Justerad allokering'!$B$1:$AF$1,0),FALSE))</f>
        <v>0</v>
      </c>
      <c r="L16">
        <f>IF(ISERROR(1/VLOOKUP($B16,'Justerad allokering'!$B$1:$AG$461,MATCH(L$1,'Justerad allokering'!$B$1:$AF$1,0),FALSE)),VLOOKUP($B16,'Allokerad kvv'!$B$2:$AV$468,MATCH(L$1,'Allokerad kvv'!$B$1:$AV$1,0),FALSE),VLOOKUP($B16,'Justerad allokering'!$B$1:$AG$461,MATCH(L$1,'Justerad allokering'!$B$1:$AF$1,0),FALSE))</f>
        <v>0</v>
      </c>
      <c r="M16">
        <f>IF(ISERROR(1/VLOOKUP($B16,'Justerad allokering'!$B$1:$AG$461,MATCH(M$1,'Justerad allokering'!$B$1:$AF$1,0),FALSE)),VLOOKUP($B16,'Allokerad kvv'!$B$2:$AV$468,MATCH(M$1,'Allokerad kvv'!$B$1:$AV$1,0),FALSE),VLOOKUP($B16,'Justerad allokering'!$B$1:$AG$461,MATCH(M$1,'Justerad allokering'!$B$1:$AF$1,0),FALSE))</f>
        <v>0</v>
      </c>
      <c r="N16">
        <f>IF(ISERROR(1/VLOOKUP($B16,'Justerad allokering'!$B$1:$AG$461,MATCH(N$1,'Justerad allokering'!$B$1:$AF$1,0),FALSE)),VLOOKUP($B16,'Allokerad kvv'!$B$2:$AV$468,MATCH(N$1,'Allokerad kvv'!$B$1:$AV$1,0),FALSE),VLOOKUP($B16,'Justerad allokering'!$B$1:$AG$461,MATCH(N$1,'Justerad allokering'!$B$1:$AF$1,0),FALSE))</f>
        <v>0</v>
      </c>
      <c r="O16">
        <f>IF(ISERROR(1/VLOOKUP($B16,'Justerad allokering'!$B$1:$AG$461,MATCH(O$1,'Justerad allokering'!$B$1:$AF$1,0),FALSE)),VLOOKUP($B16,'Allokerad kvv'!$B$2:$AV$468,MATCH(O$1,'Allokerad kvv'!$B$1:$AV$1,0),FALSE),VLOOKUP($B16,'Justerad allokering'!$B$1:$AG$461,MATCH(O$1,'Justerad allokering'!$B$1:$AF$1,0),FALSE))</f>
        <v>0</v>
      </c>
      <c r="P16">
        <f>IF(ISERROR(1/VLOOKUP($B16,'Justerad allokering'!$B$1:$AG$461,MATCH(P$1,'Justerad allokering'!$B$1:$AF$1,0),FALSE)),VLOOKUP($B16,'Allokerad kvv'!$B$2:$AV$468,MATCH(P$1,'Allokerad kvv'!$B$1:$AV$1,0),FALSE),VLOOKUP($B16,'Justerad allokering'!$B$1:$AG$461,MATCH(P$1,'Justerad allokering'!$B$1:$AF$1,0),FALSE))</f>
        <v>0</v>
      </c>
      <c r="Q16">
        <f>IF(ISERROR(1/VLOOKUP($B16,'Justerad allokering'!$B$1:$AG$461,MATCH(Q$1,'Justerad allokering'!$B$1:$AF$1,0),FALSE)),VLOOKUP($B16,'Allokerad kvv'!$B$2:$AV$468,MATCH(Q$1,'Allokerad kvv'!$B$1:$AV$1,0),FALSE),VLOOKUP($B16,'Justerad allokering'!$B$1:$AG$461,MATCH(Q$1,'Justerad allokering'!$B$1:$AF$1,0),FALSE))</f>
        <v>0</v>
      </c>
      <c r="R16">
        <f>IF(ISERROR(1/VLOOKUP($B16,'Justerad allokering'!$B$1:$AG$461,MATCH(R$1,'Justerad allokering'!$B$1:$AF$1,0),FALSE)),VLOOKUP($B16,'Allokerad kvv'!$B$2:$AV$468,MATCH(R$1,'Allokerad kvv'!$B$1:$AV$1,0),FALSE),VLOOKUP($B16,'Justerad allokering'!$B$1:$AG$461,MATCH(R$1,'Justerad allokering'!$B$1:$AF$1,0),FALSE))</f>
        <v>0</v>
      </c>
      <c r="S16">
        <f>IF(ISERROR(1/VLOOKUP($B16,'Justerad allokering'!$B$1:$AG$461,MATCH(S$1,'Justerad allokering'!$B$1:$AF$1,0),FALSE)),VLOOKUP($B16,'Allokerad kvv'!$B$2:$AV$468,MATCH(S$1,'Allokerad kvv'!$B$1:$AV$1,0),FALSE),VLOOKUP($B16,'Justerad allokering'!$B$1:$AG$461,MATCH(S$1,'Justerad allokering'!$B$1:$AF$1,0),FALSE))</f>
        <v>0</v>
      </c>
      <c r="T16">
        <f>IF(ISERROR(1/VLOOKUP($B16,'Justerad allokering'!$B$1:$AG$461,MATCH(T$1,'Justerad allokering'!$B$1:$AF$1,0),FALSE)),VLOOKUP($B16,'Allokerad kvv'!$B$2:$AV$468,MATCH(T$1,'Allokerad kvv'!$B$1:$AV$1,0),FALSE),VLOOKUP($B16,'Justerad allokering'!$B$1:$AG$461,MATCH(T$1,'Justerad allokering'!$B$1:$AF$1,0),FALSE))</f>
        <v>0</v>
      </c>
      <c r="U16">
        <f>IF(ISERROR(1/VLOOKUP($B16,'Justerad allokering'!$B$1:$AG$461,MATCH(U$1,'Justerad allokering'!$B$1:$AF$1,0),FALSE)),VLOOKUP($B16,'Allokerad kvv'!$B$2:$AV$468,MATCH(U$1,'Allokerad kvv'!$B$1:$AV$1,0),FALSE),VLOOKUP($B16,'Justerad allokering'!$B$1:$AG$461,MATCH(U$1,'Justerad allokering'!$B$1:$AF$1,0),FALSE))</f>
        <v>0</v>
      </c>
      <c r="V16">
        <f>IF(ISERROR(1/VLOOKUP($B16,'Justerad allokering'!$B$1:$AG$461,MATCH(V$1,'Justerad allokering'!$B$1:$AF$1,0),FALSE)),VLOOKUP($B16,'Allokerad kvv'!$B$2:$AV$468,MATCH(V$1,'Allokerad kvv'!$B$1:$AV$1,0),FALSE),VLOOKUP($B16,'Justerad allokering'!$B$1:$AG$461,MATCH(V$1,'Justerad allokering'!$B$1:$AF$1,0),FALSE))</f>
        <v>0</v>
      </c>
      <c r="W16">
        <f>IF(ISERROR(1/VLOOKUP($B16,'Justerad allokering'!$B$1:$AG$461,MATCH(W$1,'Justerad allokering'!$B$1:$AF$1,0),FALSE)),VLOOKUP($B16,'Allokerad kvv'!$B$2:$AV$468,MATCH(W$1,'Allokerad kvv'!$B$1:$AV$1,0),FALSE),VLOOKUP($B16,'Justerad allokering'!$B$1:$AG$461,MATCH(W$1,'Justerad allokering'!$B$1:$AF$1,0),FALSE))</f>
        <v>0</v>
      </c>
      <c r="X16">
        <f>IF(ISERROR(1/VLOOKUP($B16,'Justerad allokering'!$B$1:$AG$461,MATCH(X$1,'Justerad allokering'!$B$1:$AF$1,0),FALSE)),VLOOKUP($B16,'Allokerad kvv'!$B$2:$AV$468,MATCH(X$1,'Allokerad kvv'!$B$1:$AV$1,0),FALSE),VLOOKUP($B16,'Justerad allokering'!$B$1:$AG$461,MATCH(X$1,'Justerad allokering'!$B$1:$AF$1,0),FALSE))</f>
        <v>0</v>
      </c>
      <c r="Y16">
        <f>IF(ISERROR(1/VLOOKUP($B16,'Justerad allokering'!$B$1:$AG$461,MATCH(Y$1,'Justerad allokering'!$B$1:$AF$1,0),FALSE)),VLOOKUP($B16,'Allokerad kvv'!$B$2:$AV$468,MATCH(Y$1,'Allokerad kvv'!$B$1:$AV$1,0),FALSE),VLOOKUP($B16,'Justerad allokering'!$B$1:$AG$461,MATCH(Y$1,'Justerad allokering'!$B$1:$AF$1,0),FALSE))</f>
        <v>0</v>
      </c>
      <c r="Z16">
        <f>IF(ISERROR(1/VLOOKUP($B16,'Justerad allokering'!$B$1:$AG$461,MATCH(Z$1,'Justerad allokering'!$B$1:$AF$1,0),FALSE)),VLOOKUP($B16,'Allokerad kvv'!$B$2:$AV$468,MATCH(Z$1,'Allokerad kvv'!$B$1:$AV$1,0),FALSE),VLOOKUP($B16,'Justerad allokering'!$B$1:$AG$461,MATCH(Z$1,'Justerad allokering'!$B$1:$AF$1,0),FALSE))</f>
        <v>0</v>
      </c>
      <c r="AE16" s="89">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25">
      <c r="A17" s="2" t="s">
        <v>33</v>
      </c>
      <c r="B17" s="2" t="s">
        <v>36</v>
      </c>
      <c r="C17">
        <f>IF(ISERROR(1/VLOOKUP($B17,'Justerad allokering'!$B$1:$AG$461,MATCH(C$1,'Justerad allokering'!$B$1:$AF$1,0),FALSE)),VLOOKUP($B17,'Allokerad kvv'!$B$2:$AV$468,MATCH(C$1,'Allokerad kvv'!$B$1:$AV$1,0),FALSE),VLOOKUP($B17,'Justerad allokering'!$B$1:$AG$461,MATCH(C$1,'Justerad allokering'!$B$1:$AF$1,0),FALSE))</f>
        <v>0</v>
      </c>
      <c r="D17">
        <f>IF(ISERROR(1/VLOOKUP($B17,'Justerad allokering'!$B$1:$AG$461,MATCH(D$1,'Justerad allokering'!$B$1:$AF$1,0),FALSE)),VLOOKUP($B17,'Allokerad kvv'!$B$2:$AV$468,MATCH(D$1,'Allokerad kvv'!$B$1:$AV$1,0),FALSE),VLOOKUP($B17,'Justerad allokering'!$B$1:$AG$461,MATCH(D$1,'Justerad allokering'!$B$1:$AF$1,0),FALSE))</f>
        <v>0</v>
      </c>
      <c r="E17">
        <f>IF(ISERROR(1/VLOOKUP($B17,'Justerad allokering'!$B$1:$AG$461,MATCH(E$1,'Justerad allokering'!$B$1:$AF$1,0),FALSE)),VLOOKUP($B17,'Allokerad kvv'!$B$2:$AV$468,MATCH(E$1,'Allokerad kvv'!$B$1:$AV$1,0),FALSE),VLOOKUP($B17,'Justerad allokering'!$B$1:$AG$461,MATCH(E$1,'Justerad allokering'!$B$1:$AF$1,0),FALSE))</f>
        <v>0</v>
      </c>
      <c r="F17">
        <f>IF(ISERROR(1/VLOOKUP($B17,'Justerad allokering'!$B$1:$AG$461,MATCH(F$1,'Justerad allokering'!$B$1:$AF$1,0),FALSE)),VLOOKUP($B17,'Allokerad kvv'!$B$2:$AV$468,MATCH(F$1,'Allokerad kvv'!$B$1:$AV$1,0),FALSE),VLOOKUP($B17,'Justerad allokering'!$B$1:$AG$461,MATCH(F$1,'Justerad allokering'!$B$1:$AF$1,0),FALSE))</f>
        <v>0</v>
      </c>
      <c r="G17">
        <f>IF(ISERROR(1/VLOOKUP($B17,'Justerad allokering'!$B$1:$AG$461,MATCH(G$1,'Justerad allokering'!$B$1:$AF$1,0),FALSE)),VLOOKUP($B17,'Allokerad kvv'!$B$2:$AV$468,MATCH(G$1,'Allokerad kvv'!$B$1:$AV$1,0),FALSE),VLOOKUP($B17,'Justerad allokering'!$B$1:$AG$461,MATCH(G$1,'Justerad allokering'!$B$1:$AF$1,0),FALSE))</f>
        <v>0</v>
      </c>
      <c r="H17">
        <f>IF(ISERROR(1/VLOOKUP($B17,'Justerad allokering'!$B$1:$AG$461,MATCH(H$1,'Justerad allokering'!$B$1:$AF$1,0),FALSE)),VLOOKUP($B17,'Allokerad kvv'!$B$2:$AV$468,MATCH(H$1,'Allokerad kvv'!$B$1:$AV$1,0),FALSE),VLOOKUP($B17,'Justerad allokering'!$B$1:$AG$461,MATCH(H$1,'Justerad allokering'!$B$1:$AF$1,0),FALSE))</f>
        <v>0</v>
      </c>
      <c r="I17">
        <f>IF(ISERROR(1/VLOOKUP($B17,'Justerad allokering'!$B$1:$AG$461,MATCH(I$1,'Justerad allokering'!$B$1:$AF$1,0),FALSE)),VLOOKUP($B17,'Allokerad kvv'!$B$2:$AV$468,MATCH(I$1,'Allokerad kvv'!$B$1:$AV$1,0),FALSE),VLOOKUP($B17,'Justerad allokering'!$B$1:$AG$461,MATCH(I$1,'Justerad allokering'!$B$1:$AF$1,0),FALSE))</f>
        <v>0</v>
      </c>
      <c r="J17">
        <f>IF(ISERROR(1/VLOOKUP($B17,'Justerad allokering'!$B$1:$AG$461,MATCH(J$1,'Justerad allokering'!$B$1:$AF$1,0),FALSE)),VLOOKUP($B17,'Allokerad kvv'!$B$2:$AV$468,MATCH(J$1,'Allokerad kvv'!$B$1:$AV$1,0),FALSE),VLOOKUP($B17,'Justerad allokering'!$B$1:$AG$461,MATCH(J$1,'Justerad allokering'!$B$1:$AF$1,0),FALSE))</f>
        <v>0</v>
      </c>
      <c r="K17">
        <f>IF(ISERROR(1/VLOOKUP($B17,'Justerad allokering'!$B$1:$AG$461,MATCH(K$1,'Justerad allokering'!$B$1:$AF$1,0),FALSE)),VLOOKUP($B17,'Allokerad kvv'!$B$2:$AV$468,MATCH(K$1,'Allokerad kvv'!$B$1:$AV$1,0),FALSE),VLOOKUP($B17,'Justerad allokering'!$B$1:$AG$461,MATCH(K$1,'Justerad allokering'!$B$1:$AF$1,0),FALSE))</f>
        <v>0</v>
      </c>
      <c r="L17">
        <f>IF(ISERROR(1/VLOOKUP($B17,'Justerad allokering'!$B$1:$AG$461,MATCH(L$1,'Justerad allokering'!$B$1:$AF$1,0),FALSE)),VLOOKUP($B17,'Allokerad kvv'!$B$2:$AV$468,MATCH(L$1,'Allokerad kvv'!$B$1:$AV$1,0),FALSE),VLOOKUP($B17,'Justerad allokering'!$B$1:$AG$461,MATCH(L$1,'Justerad allokering'!$B$1:$AF$1,0),FALSE))</f>
        <v>0</v>
      </c>
      <c r="M17">
        <f>IF(ISERROR(1/VLOOKUP($B17,'Justerad allokering'!$B$1:$AG$461,MATCH(M$1,'Justerad allokering'!$B$1:$AF$1,0),FALSE)),VLOOKUP($B17,'Allokerad kvv'!$B$2:$AV$468,MATCH(M$1,'Allokerad kvv'!$B$1:$AV$1,0),FALSE),VLOOKUP($B17,'Justerad allokering'!$B$1:$AG$461,MATCH(M$1,'Justerad allokering'!$B$1:$AF$1,0),FALSE))</f>
        <v>0</v>
      </c>
      <c r="N17">
        <f>IF(ISERROR(1/VLOOKUP($B17,'Justerad allokering'!$B$1:$AG$461,MATCH(N$1,'Justerad allokering'!$B$1:$AF$1,0),FALSE)),VLOOKUP($B17,'Allokerad kvv'!$B$2:$AV$468,MATCH(N$1,'Allokerad kvv'!$B$1:$AV$1,0),FALSE),VLOOKUP($B17,'Justerad allokering'!$B$1:$AG$461,MATCH(N$1,'Justerad allokering'!$B$1:$AF$1,0),FALSE))</f>
        <v>0</v>
      </c>
      <c r="O17">
        <f>IF(ISERROR(1/VLOOKUP($B17,'Justerad allokering'!$B$1:$AG$461,MATCH(O$1,'Justerad allokering'!$B$1:$AF$1,0),FALSE)),VLOOKUP($B17,'Allokerad kvv'!$B$2:$AV$468,MATCH(O$1,'Allokerad kvv'!$B$1:$AV$1,0),FALSE),VLOOKUP($B17,'Justerad allokering'!$B$1:$AG$461,MATCH(O$1,'Justerad allokering'!$B$1:$AF$1,0),FALSE))</f>
        <v>0</v>
      </c>
      <c r="P17">
        <f>IF(ISERROR(1/VLOOKUP($B17,'Justerad allokering'!$B$1:$AG$461,MATCH(P$1,'Justerad allokering'!$B$1:$AF$1,0),FALSE)),VLOOKUP($B17,'Allokerad kvv'!$B$2:$AV$468,MATCH(P$1,'Allokerad kvv'!$B$1:$AV$1,0),FALSE),VLOOKUP($B17,'Justerad allokering'!$B$1:$AG$461,MATCH(P$1,'Justerad allokering'!$B$1:$AF$1,0),FALSE))</f>
        <v>0</v>
      </c>
      <c r="Q17">
        <f>IF(ISERROR(1/VLOOKUP($B17,'Justerad allokering'!$B$1:$AG$461,MATCH(Q$1,'Justerad allokering'!$B$1:$AF$1,0),FALSE)),VLOOKUP($B17,'Allokerad kvv'!$B$2:$AV$468,MATCH(Q$1,'Allokerad kvv'!$B$1:$AV$1,0),FALSE),VLOOKUP($B17,'Justerad allokering'!$B$1:$AG$461,MATCH(Q$1,'Justerad allokering'!$B$1:$AF$1,0),FALSE))</f>
        <v>0</v>
      </c>
      <c r="R17">
        <f>IF(ISERROR(1/VLOOKUP($B17,'Justerad allokering'!$B$1:$AG$461,MATCH(R$1,'Justerad allokering'!$B$1:$AF$1,0),FALSE)),VLOOKUP($B17,'Allokerad kvv'!$B$2:$AV$468,MATCH(R$1,'Allokerad kvv'!$B$1:$AV$1,0),FALSE),VLOOKUP($B17,'Justerad allokering'!$B$1:$AG$461,MATCH(R$1,'Justerad allokering'!$B$1:$AF$1,0),FALSE))</f>
        <v>0</v>
      </c>
      <c r="S17">
        <f>IF(ISERROR(1/VLOOKUP($B17,'Justerad allokering'!$B$1:$AG$461,MATCH(S$1,'Justerad allokering'!$B$1:$AF$1,0),FALSE)),VLOOKUP($B17,'Allokerad kvv'!$B$2:$AV$468,MATCH(S$1,'Allokerad kvv'!$B$1:$AV$1,0),FALSE),VLOOKUP($B17,'Justerad allokering'!$B$1:$AG$461,MATCH(S$1,'Justerad allokering'!$B$1:$AF$1,0),FALSE))</f>
        <v>0</v>
      </c>
      <c r="T17">
        <f>IF(ISERROR(1/VLOOKUP($B17,'Justerad allokering'!$B$1:$AG$461,MATCH(T$1,'Justerad allokering'!$B$1:$AF$1,0),FALSE)),VLOOKUP($B17,'Allokerad kvv'!$B$2:$AV$468,MATCH(T$1,'Allokerad kvv'!$B$1:$AV$1,0),FALSE),VLOOKUP($B17,'Justerad allokering'!$B$1:$AG$461,MATCH(T$1,'Justerad allokering'!$B$1:$AF$1,0),FALSE))</f>
        <v>0</v>
      </c>
      <c r="U17">
        <f>IF(ISERROR(1/VLOOKUP($B17,'Justerad allokering'!$B$1:$AG$461,MATCH(U$1,'Justerad allokering'!$B$1:$AF$1,0),FALSE)),VLOOKUP($B17,'Allokerad kvv'!$B$2:$AV$468,MATCH(U$1,'Allokerad kvv'!$B$1:$AV$1,0),FALSE),VLOOKUP($B17,'Justerad allokering'!$B$1:$AG$461,MATCH(U$1,'Justerad allokering'!$B$1:$AF$1,0),FALSE))</f>
        <v>0</v>
      </c>
      <c r="V17">
        <f>IF(ISERROR(1/VLOOKUP($B17,'Justerad allokering'!$B$1:$AG$461,MATCH(V$1,'Justerad allokering'!$B$1:$AF$1,0),FALSE)),VLOOKUP($B17,'Allokerad kvv'!$B$2:$AV$468,MATCH(V$1,'Allokerad kvv'!$B$1:$AV$1,0),FALSE),VLOOKUP($B17,'Justerad allokering'!$B$1:$AG$461,MATCH(V$1,'Justerad allokering'!$B$1:$AF$1,0),FALSE))</f>
        <v>0</v>
      </c>
      <c r="W17">
        <f>IF(ISERROR(1/VLOOKUP($B17,'Justerad allokering'!$B$1:$AG$461,MATCH(W$1,'Justerad allokering'!$B$1:$AF$1,0),FALSE)),VLOOKUP($B17,'Allokerad kvv'!$B$2:$AV$468,MATCH(W$1,'Allokerad kvv'!$B$1:$AV$1,0),FALSE),VLOOKUP($B17,'Justerad allokering'!$B$1:$AG$461,MATCH(W$1,'Justerad allokering'!$B$1:$AF$1,0),FALSE))</f>
        <v>0</v>
      </c>
      <c r="X17">
        <f>IF(ISERROR(1/VLOOKUP($B17,'Justerad allokering'!$B$1:$AG$461,MATCH(X$1,'Justerad allokering'!$B$1:$AF$1,0),FALSE)),VLOOKUP($B17,'Allokerad kvv'!$B$2:$AV$468,MATCH(X$1,'Allokerad kvv'!$B$1:$AV$1,0),FALSE),VLOOKUP($B17,'Justerad allokering'!$B$1:$AG$461,MATCH(X$1,'Justerad allokering'!$B$1:$AF$1,0),FALSE))</f>
        <v>0</v>
      </c>
      <c r="Y17">
        <f>IF(ISERROR(1/VLOOKUP($B17,'Justerad allokering'!$B$1:$AG$461,MATCH(Y$1,'Justerad allokering'!$B$1:$AF$1,0),FALSE)),VLOOKUP($B17,'Allokerad kvv'!$B$2:$AV$468,MATCH(Y$1,'Allokerad kvv'!$B$1:$AV$1,0),FALSE),VLOOKUP($B17,'Justerad allokering'!$B$1:$AG$461,MATCH(Y$1,'Justerad allokering'!$B$1:$AF$1,0),FALSE))</f>
        <v>0</v>
      </c>
      <c r="Z17">
        <f>IF(ISERROR(1/VLOOKUP($B17,'Justerad allokering'!$B$1:$AG$461,MATCH(Z$1,'Justerad allokering'!$B$1:$AF$1,0),FALSE)),VLOOKUP($B17,'Allokerad kvv'!$B$2:$AV$468,MATCH(Z$1,'Allokerad kvv'!$B$1:$AV$1,0),FALSE),VLOOKUP($B17,'Justerad allokering'!$B$1:$AG$461,MATCH(Z$1,'Justerad allokering'!$B$1:$AF$1,0),FALSE))</f>
        <v>0</v>
      </c>
      <c r="AE17" s="89">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25">
      <c r="A18" s="2" t="s">
        <v>33</v>
      </c>
      <c r="B18" s="2" t="s">
        <v>37</v>
      </c>
      <c r="C18">
        <f>IF(ISERROR(1/VLOOKUP($B18,'Justerad allokering'!$B$1:$AG$461,MATCH(C$1,'Justerad allokering'!$B$1:$AF$1,0),FALSE)),VLOOKUP($B18,'Allokerad kvv'!$B$2:$AV$468,MATCH(C$1,'Allokerad kvv'!$B$1:$AV$1,0),FALSE),VLOOKUP($B18,'Justerad allokering'!$B$1:$AG$461,MATCH(C$1,'Justerad allokering'!$B$1:$AF$1,0),FALSE))</f>
        <v>0</v>
      </c>
      <c r="D18">
        <f>IF(ISERROR(1/VLOOKUP($B18,'Justerad allokering'!$B$1:$AG$461,MATCH(D$1,'Justerad allokering'!$B$1:$AF$1,0),FALSE)),VLOOKUP($B18,'Allokerad kvv'!$B$2:$AV$468,MATCH(D$1,'Allokerad kvv'!$B$1:$AV$1,0),FALSE),VLOOKUP($B18,'Justerad allokering'!$B$1:$AG$461,MATCH(D$1,'Justerad allokering'!$B$1:$AF$1,0),FALSE))</f>
        <v>0</v>
      </c>
      <c r="E18">
        <f>IF(ISERROR(1/VLOOKUP($B18,'Justerad allokering'!$B$1:$AG$461,MATCH(E$1,'Justerad allokering'!$B$1:$AF$1,0),FALSE)),VLOOKUP($B18,'Allokerad kvv'!$B$2:$AV$468,MATCH(E$1,'Allokerad kvv'!$B$1:$AV$1,0),FALSE),VLOOKUP($B18,'Justerad allokering'!$B$1:$AG$461,MATCH(E$1,'Justerad allokering'!$B$1:$AF$1,0),FALSE))</f>
        <v>0</v>
      </c>
      <c r="F18">
        <f>IF(ISERROR(1/VLOOKUP($B18,'Justerad allokering'!$B$1:$AG$461,MATCH(F$1,'Justerad allokering'!$B$1:$AF$1,0),FALSE)),VLOOKUP($B18,'Allokerad kvv'!$B$2:$AV$468,MATCH(F$1,'Allokerad kvv'!$B$1:$AV$1,0),FALSE),VLOOKUP($B18,'Justerad allokering'!$B$1:$AG$461,MATCH(F$1,'Justerad allokering'!$B$1:$AF$1,0),FALSE))</f>
        <v>0</v>
      </c>
      <c r="G18">
        <f>IF(ISERROR(1/VLOOKUP($B18,'Justerad allokering'!$B$1:$AG$461,MATCH(G$1,'Justerad allokering'!$B$1:$AF$1,0),FALSE)),VLOOKUP($B18,'Allokerad kvv'!$B$2:$AV$468,MATCH(G$1,'Allokerad kvv'!$B$1:$AV$1,0),FALSE),VLOOKUP($B18,'Justerad allokering'!$B$1:$AG$461,MATCH(G$1,'Justerad allokering'!$B$1:$AF$1,0),FALSE))</f>
        <v>0</v>
      </c>
      <c r="H18">
        <f>IF(ISERROR(1/VLOOKUP($B18,'Justerad allokering'!$B$1:$AG$461,MATCH(H$1,'Justerad allokering'!$B$1:$AF$1,0),FALSE)),VLOOKUP($B18,'Allokerad kvv'!$B$2:$AV$468,MATCH(H$1,'Allokerad kvv'!$B$1:$AV$1,0),FALSE),VLOOKUP($B18,'Justerad allokering'!$B$1:$AG$461,MATCH(H$1,'Justerad allokering'!$B$1:$AF$1,0),FALSE))</f>
        <v>0</v>
      </c>
      <c r="I18">
        <f>IF(ISERROR(1/VLOOKUP($B18,'Justerad allokering'!$B$1:$AG$461,MATCH(I$1,'Justerad allokering'!$B$1:$AF$1,0),FALSE)),VLOOKUP($B18,'Allokerad kvv'!$B$2:$AV$468,MATCH(I$1,'Allokerad kvv'!$B$1:$AV$1,0),FALSE),VLOOKUP($B18,'Justerad allokering'!$B$1:$AG$461,MATCH(I$1,'Justerad allokering'!$B$1:$AF$1,0),FALSE))</f>
        <v>0</v>
      </c>
      <c r="J18">
        <f>IF(ISERROR(1/VLOOKUP($B18,'Justerad allokering'!$B$1:$AG$461,MATCH(J$1,'Justerad allokering'!$B$1:$AF$1,0),FALSE)),VLOOKUP($B18,'Allokerad kvv'!$B$2:$AV$468,MATCH(J$1,'Allokerad kvv'!$B$1:$AV$1,0),FALSE),VLOOKUP($B18,'Justerad allokering'!$B$1:$AG$461,MATCH(J$1,'Justerad allokering'!$B$1:$AF$1,0),FALSE))</f>
        <v>0</v>
      </c>
      <c r="K18">
        <f>IF(ISERROR(1/VLOOKUP($B18,'Justerad allokering'!$B$1:$AG$461,MATCH(K$1,'Justerad allokering'!$B$1:$AF$1,0),FALSE)),VLOOKUP($B18,'Allokerad kvv'!$B$2:$AV$468,MATCH(K$1,'Allokerad kvv'!$B$1:$AV$1,0),FALSE),VLOOKUP($B18,'Justerad allokering'!$B$1:$AG$461,MATCH(K$1,'Justerad allokering'!$B$1:$AF$1,0),FALSE))</f>
        <v>0</v>
      </c>
      <c r="L18">
        <f>IF(ISERROR(1/VLOOKUP($B18,'Justerad allokering'!$B$1:$AG$461,MATCH(L$1,'Justerad allokering'!$B$1:$AF$1,0),FALSE)),VLOOKUP($B18,'Allokerad kvv'!$B$2:$AV$468,MATCH(L$1,'Allokerad kvv'!$B$1:$AV$1,0),FALSE),VLOOKUP($B18,'Justerad allokering'!$B$1:$AG$461,MATCH(L$1,'Justerad allokering'!$B$1:$AF$1,0),FALSE))</f>
        <v>0</v>
      </c>
      <c r="M18">
        <f>IF(ISERROR(1/VLOOKUP($B18,'Justerad allokering'!$B$1:$AG$461,MATCH(M$1,'Justerad allokering'!$B$1:$AF$1,0),FALSE)),VLOOKUP($B18,'Allokerad kvv'!$B$2:$AV$468,MATCH(M$1,'Allokerad kvv'!$B$1:$AV$1,0),FALSE),VLOOKUP($B18,'Justerad allokering'!$B$1:$AG$461,MATCH(M$1,'Justerad allokering'!$B$1:$AF$1,0),FALSE))</f>
        <v>0</v>
      </c>
      <c r="N18">
        <f>IF(ISERROR(1/VLOOKUP($B18,'Justerad allokering'!$B$1:$AG$461,MATCH(N$1,'Justerad allokering'!$B$1:$AF$1,0),FALSE)),VLOOKUP($B18,'Allokerad kvv'!$B$2:$AV$468,MATCH(N$1,'Allokerad kvv'!$B$1:$AV$1,0),FALSE),VLOOKUP($B18,'Justerad allokering'!$B$1:$AG$461,MATCH(N$1,'Justerad allokering'!$B$1:$AF$1,0),FALSE))</f>
        <v>0</v>
      </c>
      <c r="O18">
        <f>IF(ISERROR(1/VLOOKUP($B18,'Justerad allokering'!$B$1:$AG$461,MATCH(O$1,'Justerad allokering'!$B$1:$AF$1,0),FALSE)),VLOOKUP($B18,'Allokerad kvv'!$B$2:$AV$468,MATCH(O$1,'Allokerad kvv'!$B$1:$AV$1,0),FALSE),VLOOKUP($B18,'Justerad allokering'!$B$1:$AG$461,MATCH(O$1,'Justerad allokering'!$B$1:$AF$1,0),FALSE))</f>
        <v>0</v>
      </c>
      <c r="P18">
        <f>IF(ISERROR(1/VLOOKUP($B18,'Justerad allokering'!$B$1:$AG$461,MATCH(P$1,'Justerad allokering'!$B$1:$AF$1,0),FALSE)),VLOOKUP($B18,'Allokerad kvv'!$B$2:$AV$468,MATCH(P$1,'Allokerad kvv'!$B$1:$AV$1,0),FALSE),VLOOKUP($B18,'Justerad allokering'!$B$1:$AG$461,MATCH(P$1,'Justerad allokering'!$B$1:$AF$1,0),FALSE))</f>
        <v>0</v>
      </c>
      <c r="Q18">
        <f>IF(ISERROR(1/VLOOKUP($B18,'Justerad allokering'!$B$1:$AG$461,MATCH(Q$1,'Justerad allokering'!$B$1:$AF$1,0),FALSE)),VLOOKUP($B18,'Allokerad kvv'!$B$2:$AV$468,MATCH(Q$1,'Allokerad kvv'!$B$1:$AV$1,0),FALSE),VLOOKUP($B18,'Justerad allokering'!$B$1:$AG$461,MATCH(Q$1,'Justerad allokering'!$B$1:$AF$1,0),FALSE))</f>
        <v>0</v>
      </c>
      <c r="R18">
        <f>IF(ISERROR(1/VLOOKUP($B18,'Justerad allokering'!$B$1:$AG$461,MATCH(R$1,'Justerad allokering'!$B$1:$AF$1,0),FALSE)),VLOOKUP($B18,'Allokerad kvv'!$B$2:$AV$468,MATCH(R$1,'Allokerad kvv'!$B$1:$AV$1,0),FALSE),VLOOKUP($B18,'Justerad allokering'!$B$1:$AG$461,MATCH(R$1,'Justerad allokering'!$B$1:$AF$1,0),FALSE))</f>
        <v>0</v>
      </c>
      <c r="S18">
        <f>IF(ISERROR(1/VLOOKUP($B18,'Justerad allokering'!$B$1:$AG$461,MATCH(S$1,'Justerad allokering'!$B$1:$AF$1,0),FALSE)),VLOOKUP($B18,'Allokerad kvv'!$B$2:$AV$468,MATCH(S$1,'Allokerad kvv'!$B$1:$AV$1,0),FALSE),VLOOKUP($B18,'Justerad allokering'!$B$1:$AG$461,MATCH(S$1,'Justerad allokering'!$B$1:$AF$1,0),FALSE))</f>
        <v>0</v>
      </c>
      <c r="T18">
        <f>IF(ISERROR(1/VLOOKUP($B18,'Justerad allokering'!$B$1:$AG$461,MATCH(T$1,'Justerad allokering'!$B$1:$AF$1,0),FALSE)),VLOOKUP($B18,'Allokerad kvv'!$B$2:$AV$468,MATCH(T$1,'Allokerad kvv'!$B$1:$AV$1,0),FALSE),VLOOKUP($B18,'Justerad allokering'!$B$1:$AG$461,MATCH(T$1,'Justerad allokering'!$B$1:$AF$1,0),FALSE))</f>
        <v>0</v>
      </c>
      <c r="U18">
        <f>IF(ISERROR(1/VLOOKUP($B18,'Justerad allokering'!$B$1:$AG$461,MATCH(U$1,'Justerad allokering'!$B$1:$AF$1,0),FALSE)),VLOOKUP($B18,'Allokerad kvv'!$B$2:$AV$468,MATCH(U$1,'Allokerad kvv'!$B$1:$AV$1,0),FALSE),VLOOKUP($B18,'Justerad allokering'!$B$1:$AG$461,MATCH(U$1,'Justerad allokering'!$B$1:$AF$1,0),FALSE))</f>
        <v>0</v>
      </c>
      <c r="V18">
        <f>IF(ISERROR(1/VLOOKUP($B18,'Justerad allokering'!$B$1:$AG$461,MATCH(V$1,'Justerad allokering'!$B$1:$AF$1,0),FALSE)),VLOOKUP($B18,'Allokerad kvv'!$B$2:$AV$468,MATCH(V$1,'Allokerad kvv'!$B$1:$AV$1,0),FALSE),VLOOKUP($B18,'Justerad allokering'!$B$1:$AG$461,MATCH(V$1,'Justerad allokering'!$B$1:$AF$1,0),FALSE))</f>
        <v>0</v>
      </c>
      <c r="W18">
        <f>IF(ISERROR(1/VLOOKUP($B18,'Justerad allokering'!$B$1:$AG$461,MATCH(W$1,'Justerad allokering'!$B$1:$AF$1,0),FALSE)),VLOOKUP($B18,'Allokerad kvv'!$B$2:$AV$468,MATCH(W$1,'Allokerad kvv'!$B$1:$AV$1,0),FALSE),VLOOKUP($B18,'Justerad allokering'!$B$1:$AG$461,MATCH(W$1,'Justerad allokering'!$B$1:$AF$1,0),FALSE))</f>
        <v>0</v>
      </c>
      <c r="X18">
        <f>IF(ISERROR(1/VLOOKUP($B18,'Justerad allokering'!$B$1:$AG$461,MATCH(X$1,'Justerad allokering'!$B$1:$AF$1,0),FALSE)),VLOOKUP($B18,'Allokerad kvv'!$B$2:$AV$468,MATCH(X$1,'Allokerad kvv'!$B$1:$AV$1,0),FALSE),VLOOKUP($B18,'Justerad allokering'!$B$1:$AG$461,MATCH(X$1,'Justerad allokering'!$B$1:$AF$1,0),FALSE))</f>
        <v>0</v>
      </c>
      <c r="Y18">
        <f>IF(ISERROR(1/VLOOKUP($B18,'Justerad allokering'!$B$1:$AG$461,MATCH(Y$1,'Justerad allokering'!$B$1:$AF$1,0),FALSE)),VLOOKUP($B18,'Allokerad kvv'!$B$2:$AV$468,MATCH(Y$1,'Allokerad kvv'!$B$1:$AV$1,0),FALSE),VLOOKUP($B18,'Justerad allokering'!$B$1:$AG$461,MATCH(Y$1,'Justerad allokering'!$B$1:$AF$1,0),FALSE))</f>
        <v>0</v>
      </c>
      <c r="Z18">
        <f>IF(ISERROR(1/VLOOKUP($B18,'Justerad allokering'!$B$1:$AG$461,MATCH(Z$1,'Justerad allokering'!$B$1:$AF$1,0),FALSE)),VLOOKUP($B18,'Allokerad kvv'!$B$2:$AV$468,MATCH(Z$1,'Allokerad kvv'!$B$1:$AV$1,0),FALSE),VLOOKUP($B18,'Justerad allokering'!$B$1:$AG$461,MATCH(Z$1,'Justerad allokering'!$B$1:$AF$1,0),FALSE))</f>
        <v>0</v>
      </c>
      <c r="AE18" s="89">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25">
      <c r="A19" s="2" t="s">
        <v>33</v>
      </c>
      <c r="B19" s="2" t="s">
        <v>38</v>
      </c>
      <c r="C19">
        <f>IF(ISERROR(1/VLOOKUP($B19,'Justerad allokering'!$B$1:$AG$461,MATCH(C$1,'Justerad allokering'!$B$1:$AF$1,0),FALSE)),VLOOKUP($B19,'Allokerad kvv'!$B$2:$AV$468,MATCH(C$1,'Allokerad kvv'!$B$1:$AV$1,0),FALSE),VLOOKUP($B19,'Justerad allokering'!$B$1:$AG$461,MATCH(C$1,'Justerad allokering'!$B$1:$AF$1,0),FALSE))</f>
        <v>0</v>
      </c>
      <c r="D19">
        <f>IF(ISERROR(1/VLOOKUP($B19,'Justerad allokering'!$B$1:$AG$461,MATCH(D$1,'Justerad allokering'!$B$1:$AF$1,0),FALSE)),VLOOKUP($B19,'Allokerad kvv'!$B$2:$AV$468,MATCH(D$1,'Allokerad kvv'!$B$1:$AV$1,0),FALSE),VLOOKUP($B19,'Justerad allokering'!$B$1:$AG$461,MATCH(D$1,'Justerad allokering'!$B$1:$AF$1,0),FALSE))</f>
        <v>0</v>
      </c>
      <c r="E19">
        <f>IF(ISERROR(1/VLOOKUP($B19,'Justerad allokering'!$B$1:$AG$461,MATCH(E$1,'Justerad allokering'!$B$1:$AF$1,0),FALSE)),VLOOKUP($B19,'Allokerad kvv'!$B$2:$AV$468,MATCH(E$1,'Allokerad kvv'!$B$1:$AV$1,0),FALSE),VLOOKUP($B19,'Justerad allokering'!$B$1:$AG$461,MATCH(E$1,'Justerad allokering'!$B$1:$AF$1,0),FALSE))</f>
        <v>0</v>
      </c>
      <c r="F19">
        <f>IF(ISERROR(1/VLOOKUP($B19,'Justerad allokering'!$B$1:$AG$461,MATCH(F$1,'Justerad allokering'!$B$1:$AF$1,0),FALSE)),VLOOKUP($B19,'Allokerad kvv'!$B$2:$AV$468,MATCH(F$1,'Allokerad kvv'!$B$1:$AV$1,0),FALSE),VLOOKUP($B19,'Justerad allokering'!$B$1:$AG$461,MATCH(F$1,'Justerad allokering'!$B$1:$AF$1,0),FALSE))</f>
        <v>0</v>
      </c>
      <c r="G19">
        <f>IF(ISERROR(1/VLOOKUP($B19,'Justerad allokering'!$B$1:$AG$461,MATCH(G$1,'Justerad allokering'!$B$1:$AF$1,0),FALSE)),VLOOKUP($B19,'Allokerad kvv'!$B$2:$AV$468,MATCH(G$1,'Allokerad kvv'!$B$1:$AV$1,0),FALSE),VLOOKUP($B19,'Justerad allokering'!$B$1:$AG$461,MATCH(G$1,'Justerad allokering'!$B$1:$AF$1,0),FALSE))</f>
        <v>0</v>
      </c>
      <c r="H19">
        <f>IF(ISERROR(1/VLOOKUP($B19,'Justerad allokering'!$B$1:$AG$461,MATCH(H$1,'Justerad allokering'!$B$1:$AF$1,0),FALSE)),VLOOKUP($B19,'Allokerad kvv'!$B$2:$AV$468,MATCH(H$1,'Allokerad kvv'!$B$1:$AV$1,0),FALSE),VLOOKUP($B19,'Justerad allokering'!$B$1:$AG$461,MATCH(H$1,'Justerad allokering'!$B$1:$AF$1,0),FALSE))</f>
        <v>0</v>
      </c>
      <c r="I19">
        <f>IF(ISERROR(1/VLOOKUP($B19,'Justerad allokering'!$B$1:$AG$461,MATCH(I$1,'Justerad allokering'!$B$1:$AF$1,0),FALSE)),VLOOKUP($B19,'Allokerad kvv'!$B$2:$AV$468,MATCH(I$1,'Allokerad kvv'!$B$1:$AV$1,0),FALSE),VLOOKUP($B19,'Justerad allokering'!$B$1:$AG$461,MATCH(I$1,'Justerad allokering'!$B$1:$AF$1,0),FALSE))</f>
        <v>0</v>
      </c>
      <c r="J19">
        <f>IF(ISERROR(1/VLOOKUP($B19,'Justerad allokering'!$B$1:$AG$461,MATCH(J$1,'Justerad allokering'!$B$1:$AF$1,0),FALSE)),VLOOKUP($B19,'Allokerad kvv'!$B$2:$AV$468,MATCH(J$1,'Allokerad kvv'!$B$1:$AV$1,0),FALSE),VLOOKUP($B19,'Justerad allokering'!$B$1:$AG$461,MATCH(J$1,'Justerad allokering'!$B$1:$AF$1,0),FALSE))</f>
        <v>0</v>
      </c>
      <c r="K19">
        <f>IF(ISERROR(1/VLOOKUP($B19,'Justerad allokering'!$B$1:$AG$461,MATCH(K$1,'Justerad allokering'!$B$1:$AF$1,0),FALSE)),VLOOKUP($B19,'Allokerad kvv'!$B$2:$AV$468,MATCH(K$1,'Allokerad kvv'!$B$1:$AV$1,0),FALSE),VLOOKUP($B19,'Justerad allokering'!$B$1:$AG$461,MATCH(K$1,'Justerad allokering'!$B$1:$AF$1,0),FALSE))</f>
        <v>0</v>
      </c>
      <c r="L19">
        <f>IF(ISERROR(1/VLOOKUP($B19,'Justerad allokering'!$B$1:$AG$461,MATCH(L$1,'Justerad allokering'!$B$1:$AF$1,0),FALSE)),VLOOKUP($B19,'Allokerad kvv'!$B$2:$AV$468,MATCH(L$1,'Allokerad kvv'!$B$1:$AV$1,0),FALSE),VLOOKUP($B19,'Justerad allokering'!$B$1:$AG$461,MATCH(L$1,'Justerad allokering'!$B$1:$AF$1,0),FALSE))</f>
        <v>0</v>
      </c>
      <c r="M19">
        <f>IF(ISERROR(1/VLOOKUP($B19,'Justerad allokering'!$B$1:$AG$461,MATCH(M$1,'Justerad allokering'!$B$1:$AF$1,0),FALSE)),VLOOKUP($B19,'Allokerad kvv'!$B$2:$AV$468,MATCH(M$1,'Allokerad kvv'!$B$1:$AV$1,0),FALSE),VLOOKUP($B19,'Justerad allokering'!$B$1:$AG$461,MATCH(M$1,'Justerad allokering'!$B$1:$AF$1,0),FALSE))</f>
        <v>0</v>
      </c>
      <c r="N19">
        <f>IF(ISERROR(1/VLOOKUP($B19,'Justerad allokering'!$B$1:$AG$461,MATCH(N$1,'Justerad allokering'!$B$1:$AF$1,0),FALSE)),VLOOKUP($B19,'Allokerad kvv'!$B$2:$AV$468,MATCH(N$1,'Allokerad kvv'!$B$1:$AV$1,0),FALSE),VLOOKUP($B19,'Justerad allokering'!$B$1:$AG$461,MATCH(N$1,'Justerad allokering'!$B$1:$AF$1,0),FALSE))</f>
        <v>0</v>
      </c>
      <c r="O19">
        <f>IF(ISERROR(1/VLOOKUP($B19,'Justerad allokering'!$B$1:$AG$461,MATCH(O$1,'Justerad allokering'!$B$1:$AF$1,0),FALSE)),VLOOKUP($B19,'Allokerad kvv'!$B$2:$AV$468,MATCH(O$1,'Allokerad kvv'!$B$1:$AV$1,0),FALSE),VLOOKUP($B19,'Justerad allokering'!$B$1:$AG$461,MATCH(O$1,'Justerad allokering'!$B$1:$AF$1,0),FALSE))</f>
        <v>0</v>
      </c>
      <c r="P19">
        <f>IF(ISERROR(1/VLOOKUP($B19,'Justerad allokering'!$B$1:$AG$461,MATCH(P$1,'Justerad allokering'!$B$1:$AF$1,0),FALSE)),VLOOKUP($B19,'Allokerad kvv'!$B$2:$AV$468,MATCH(P$1,'Allokerad kvv'!$B$1:$AV$1,0),FALSE),VLOOKUP($B19,'Justerad allokering'!$B$1:$AG$461,MATCH(P$1,'Justerad allokering'!$B$1:$AF$1,0),FALSE))</f>
        <v>0</v>
      </c>
      <c r="Q19">
        <f>IF(ISERROR(1/VLOOKUP($B19,'Justerad allokering'!$B$1:$AG$461,MATCH(Q$1,'Justerad allokering'!$B$1:$AF$1,0),FALSE)),VLOOKUP($B19,'Allokerad kvv'!$B$2:$AV$468,MATCH(Q$1,'Allokerad kvv'!$B$1:$AV$1,0),FALSE),VLOOKUP($B19,'Justerad allokering'!$B$1:$AG$461,MATCH(Q$1,'Justerad allokering'!$B$1:$AF$1,0),FALSE))</f>
        <v>0</v>
      </c>
      <c r="R19">
        <f>IF(ISERROR(1/VLOOKUP($B19,'Justerad allokering'!$B$1:$AG$461,MATCH(R$1,'Justerad allokering'!$B$1:$AF$1,0),FALSE)),VLOOKUP($B19,'Allokerad kvv'!$B$2:$AV$468,MATCH(R$1,'Allokerad kvv'!$B$1:$AV$1,0),FALSE),VLOOKUP($B19,'Justerad allokering'!$B$1:$AG$461,MATCH(R$1,'Justerad allokering'!$B$1:$AF$1,0),FALSE))</f>
        <v>0</v>
      </c>
      <c r="S19">
        <f>IF(ISERROR(1/VLOOKUP($B19,'Justerad allokering'!$B$1:$AG$461,MATCH(S$1,'Justerad allokering'!$B$1:$AF$1,0),FALSE)),VLOOKUP($B19,'Allokerad kvv'!$B$2:$AV$468,MATCH(S$1,'Allokerad kvv'!$B$1:$AV$1,0),FALSE),VLOOKUP($B19,'Justerad allokering'!$B$1:$AG$461,MATCH(S$1,'Justerad allokering'!$B$1:$AF$1,0),FALSE))</f>
        <v>0</v>
      </c>
      <c r="T19">
        <f>IF(ISERROR(1/VLOOKUP($B19,'Justerad allokering'!$B$1:$AG$461,MATCH(T$1,'Justerad allokering'!$B$1:$AF$1,0),FALSE)),VLOOKUP($B19,'Allokerad kvv'!$B$2:$AV$468,MATCH(T$1,'Allokerad kvv'!$B$1:$AV$1,0),FALSE),VLOOKUP($B19,'Justerad allokering'!$B$1:$AG$461,MATCH(T$1,'Justerad allokering'!$B$1:$AF$1,0),FALSE))</f>
        <v>0</v>
      </c>
      <c r="U19">
        <f>IF(ISERROR(1/VLOOKUP($B19,'Justerad allokering'!$B$1:$AG$461,MATCH(U$1,'Justerad allokering'!$B$1:$AF$1,0),FALSE)),VLOOKUP($B19,'Allokerad kvv'!$B$2:$AV$468,MATCH(U$1,'Allokerad kvv'!$B$1:$AV$1,0),FALSE),VLOOKUP($B19,'Justerad allokering'!$B$1:$AG$461,MATCH(U$1,'Justerad allokering'!$B$1:$AF$1,0),FALSE))</f>
        <v>0</v>
      </c>
      <c r="V19">
        <f>IF(ISERROR(1/VLOOKUP($B19,'Justerad allokering'!$B$1:$AG$461,MATCH(V$1,'Justerad allokering'!$B$1:$AF$1,0),FALSE)),VLOOKUP($B19,'Allokerad kvv'!$B$2:$AV$468,MATCH(V$1,'Allokerad kvv'!$B$1:$AV$1,0),FALSE),VLOOKUP($B19,'Justerad allokering'!$B$1:$AG$461,MATCH(V$1,'Justerad allokering'!$B$1:$AF$1,0),FALSE))</f>
        <v>0</v>
      </c>
      <c r="W19">
        <f>IF(ISERROR(1/VLOOKUP($B19,'Justerad allokering'!$B$1:$AG$461,MATCH(W$1,'Justerad allokering'!$B$1:$AF$1,0),FALSE)),VLOOKUP($B19,'Allokerad kvv'!$B$2:$AV$468,MATCH(W$1,'Allokerad kvv'!$B$1:$AV$1,0),FALSE),VLOOKUP($B19,'Justerad allokering'!$B$1:$AG$461,MATCH(W$1,'Justerad allokering'!$B$1:$AF$1,0),FALSE))</f>
        <v>0</v>
      </c>
      <c r="X19">
        <f>IF(ISERROR(1/VLOOKUP($B19,'Justerad allokering'!$B$1:$AG$461,MATCH(X$1,'Justerad allokering'!$B$1:$AF$1,0),FALSE)),VLOOKUP($B19,'Allokerad kvv'!$B$2:$AV$468,MATCH(X$1,'Allokerad kvv'!$B$1:$AV$1,0),FALSE),VLOOKUP($B19,'Justerad allokering'!$B$1:$AG$461,MATCH(X$1,'Justerad allokering'!$B$1:$AF$1,0),FALSE))</f>
        <v>0</v>
      </c>
      <c r="Y19">
        <f>IF(ISERROR(1/VLOOKUP($B19,'Justerad allokering'!$B$1:$AG$461,MATCH(Y$1,'Justerad allokering'!$B$1:$AF$1,0),FALSE)),VLOOKUP($B19,'Allokerad kvv'!$B$2:$AV$468,MATCH(Y$1,'Allokerad kvv'!$B$1:$AV$1,0),FALSE),VLOOKUP($B19,'Justerad allokering'!$B$1:$AG$461,MATCH(Y$1,'Justerad allokering'!$B$1:$AF$1,0),FALSE))</f>
        <v>0</v>
      </c>
      <c r="Z19">
        <f>IF(ISERROR(1/VLOOKUP($B19,'Justerad allokering'!$B$1:$AG$461,MATCH(Z$1,'Justerad allokering'!$B$1:$AF$1,0),FALSE)),VLOOKUP($B19,'Allokerad kvv'!$B$2:$AV$468,MATCH(Z$1,'Allokerad kvv'!$B$1:$AV$1,0),FALSE),VLOOKUP($B19,'Justerad allokering'!$B$1:$AG$461,MATCH(Z$1,'Justerad allokering'!$B$1:$AF$1,0),FALSE))</f>
        <v>0</v>
      </c>
      <c r="AE19" s="89">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25">
      <c r="A20" s="2" t="s">
        <v>33</v>
      </c>
      <c r="B20" s="2" t="s">
        <v>39</v>
      </c>
      <c r="C20">
        <f>IF(ISERROR(1/VLOOKUP($B20,'Justerad allokering'!$B$1:$AG$461,MATCH(C$1,'Justerad allokering'!$B$1:$AF$1,0),FALSE)),VLOOKUP($B20,'Allokerad kvv'!$B$2:$AV$468,MATCH(C$1,'Allokerad kvv'!$B$1:$AV$1,0),FALSE),VLOOKUP($B20,'Justerad allokering'!$B$1:$AG$461,MATCH(C$1,'Justerad allokering'!$B$1:$AF$1,0),FALSE))</f>
        <v>0</v>
      </c>
      <c r="D20">
        <f>IF(ISERROR(1/VLOOKUP($B20,'Justerad allokering'!$B$1:$AG$461,MATCH(D$1,'Justerad allokering'!$B$1:$AF$1,0),FALSE)),VLOOKUP($B20,'Allokerad kvv'!$B$2:$AV$468,MATCH(D$1,'Allokerad kvv'!$B$1:$AV$1,0),FALSE),VLOOKUP($B20,'Justerad allokering'!$B$1:$AG$461,MATCH(D$1,'Justerad allokering'!$B$1:$AF$1,0),FALSE))</f>
        <v>0</v>
      </c>
      <c r="E20">
        <f>IF(ISERROR(1/VLOOKUP($B20,'Justerad allokering'!$B$1:$AG$461,MATCH(E$1,'Justerad allokering'!$B$1:$AF$1,0),FALSE)),VLOOKUP($B20,'Allokerad kvv'!$B$2:$AV$468,MATCH(E$1,'Allokerad kvv'!$B$1:$AV$1,0),FALSE),VLOOKUP($B20,'Justerad allokering'!$B$1:$AG$461,MATCH(E$1,'Justerad allokering'!$B$1:$AF$1,0),FALSE))</f>
        <v>0</v>
      </c>
      <c r="F20">
        <f>IF(ISERROR(1/VLOOKUP($B20,'Justerad allokering'!$B$1:$AG$461,MATCH(F$1,'Justerad allokering'!$B$1:$AF$1,0),FALSE)),VLOOKUP($B20,'Allokerad kvv'!$B$2:$AV$468,MATCH(F$1,'Allokerad kvv'!$B$1:$AV$1,0),FALSE),VLOOKUP($B20,'Justerad allokering'!$B$1:$AG$461,MATCH(F$1,'Justerad allokering'!$B$1:$AF$1,0),FALSE))</f>
        <v>0</v>
      </c>
      <c r="G20">
        <f>IF(ISERROR(1/VLOOKUP($B20,'Justerad allokering'!$B$1:$AG$461,MATCH(G$1,'Justerad allokering'!$B$1:$AF$1,0),FALSE)),VLOOKUP($B20,'Allokerad kvv'!$B$2:$AV$468,MATCH(G$1,'Allokerad kvv'!$B$1:$AV$1,0),FALSE),VLOOKUP($B20,'Justerad allokering'!$B$1:$AG$461,MATCH(G$1,'Justerad allokering'!$B$1:$AF$1,0),FALSE))</f>
        <v>0</v>
      </c>
      <c r="H20">
        <f>IF(ISERROR(1/VLOOKUP($B20,'Justerad allokering'!$B$1:$AG$461,MATCH(H$1,'Justerad allokering'!$B$1:$AF$1,0),FALSE)),VLOOKUP($B20,'Allokerad kvv'!$B$2:$AV$468,MATCH(H$1,'Allokerad kvv'!$B$1:$AV$1,0),FALSE),VLOOKUP($B20,'Justerad allokering'!$B$1:$AG$461,MATCH(H$1,'Justerad allokering'!$B$1:$AF$1,0),FALSE))</f>
        <v>0</v>
      </c>
      <c r="I20">
        <f>IF(ISERROR(1/VLOOKUP($B20,'Justerad allokering'!$B$1:$AG$461,MATCH(I$1,'Justerad allokering'!$B$1:$AF$1,0),FALSE)),VLOOKUP($B20,'Allokerad kvv'!$B$2:$AV$468,MATCH(I$1,'Allokerad kvv'!$B$1:$AV$1,0),FALSE),VLOOKUP($B20,'Justerad allokering'!$B$1:$AG$461,MATCH(I$1,'Justerad allokering'!$B$1:$AF$1,0),FALSE))</f>
        <v>0</v>
      </c>
      <c r="J20">
        <f>IF(ISERROR(1/VLOOKUP($B20,'Justerad allokering'!$B$1:$AG$461,MATCH(J$1,'Justerad allokering'!$B$1:$AF$1,0),FALSE)),VLOOKUP($B20,'Allokerad kvv'!$B$2:$AV$468,MATCH(J$1,'Allokerad kvv'!$B$1:$AV$1,0),FALSE),VLOOKUP($B20,'Justerad allokering'!$B$1:$AG$461,MATCH(J$1,'Justerad allokering'!$B$1:$AF$1,0),FALSE))</f>
        <v>0</v>
      </c>
      <c r="K20">
        <f>IF(ISERROR(1/VLOOKUP($B20,'Justerad allokering'!$B$1:$AG$461,MATCH(K$1,'Justerad allokering'!$B$1:$AF$1,0),FALSE)),VLOOKUP($B20,'Allokerad kvv'!$B$2:$AV$468,MATCH(K$1,'Allokerad kvv'!$B$1:$AV$1,0),FALSE),VLOOKUP($B20,'Justerad allokering'!$B$1:$AG$461,MATCH(K$1,'Justerad allokering'!$B$1:$AF$1,0),FALSE))</f>
        <v>0</v>
      </c>
      <c r="L20">
        <f>IF(ISERROR(1/VLOOKUP($B20,'Justerad allokering'!$B$1:$AG$461,MATCH(L$1,'Justerad allokering'!$B$1:$AF$1,0),FALSE)),VLOOKUP($B20,'Allokerad kvv'!$B$2:$AV$468,MATCH(L$1,'Allokerad kvv'!$B$1:$AV$1,0),FALSE),VLOOKUP($B20,'Justerad allokering'!$B$1:$AG$461,MATCH(L$1,'Justerad allokering'!$B$1:$AF$1,0),FALSE))</f>
        <v>0</v>
      </c>
      <c r="M20">
        <f>IF(ISERROR(1/VLOOKUP($B20,'Justerad allokering'!$B$1:$AG$461,MATCH(M$1,'Justerad allokering'!$B$1:$AF$1,0),FALSE)),VLOOKUP($B20,'Allokerad kvv'!$B$2:$AV$468,MATCH(M$1,'Allokerad kvv'!$B$1:$AV$1,0),FALSE),VLOOKUP($B20,'Justerad allokering'!$B$1:$AG$461,MATCH(M$1,'Justerad allokering'!$B$1:$AF$1,0),FALSE))</f>
        <v>0</v>
      </c>
      <c r="N20">
        <f>IF(ISERROR(1/VLOOKUP($B20,'Justerad allokering'!$B$1:$AG$461,MATCH(N$1,'Justerad allokering'!$B$1:$AF$1,0),FALSE)),VLOOKUP($B20,'Allokerad kvv'!$B$2:$AV$468,MATCH(N$1,'Allokerad kvv'!$B$1:$AV$1,0),FALSE),VLOOKUP($B20,'Justerad allokering'!$B$1:$AG$461,MATCH(N$1,'Justerad allokering'!$B$1:$AF$1,0),FALSE))</f>
        <v>0</v>
      </c>
      <c r="O20">
        <f>IF(ISERROR(1/VLOOKUP($B20,'Justerad allokering'!$B$1:$AG$461,MATCH(O$1,'Justerad allokering'!$B$1:$AF$1,0),FALSE)),VLOOKUP($B20,'Allokerad kvv'!$B$2:$AV$468,MATCH(O$1,'Allokerad kvv'!$B$1:$AV$1,0),FALSE),VLOOKUP($B20,'Justerad allokering'!$B$1:$AG$461,MATCH(O$1,'Justerad allokering'!$B$1:$AF$1,0),FALSE))</f>
        <v>0</v>
      </c>
      <c r="P20">
        <f>IF(ISERROR(1/VLOOKUP($B20,'Justerad allokering'!$B$1:$AG$461,MATCH(P$1,'Justerad allokering'!$B$1:$AF$1,0),FALSE)),VLOOKUP($B20,'Allokerad kvv'!$B$2:$AV$468,MATCH(P$1,'Allokerad kvv'!$B$1:$AV$1,0),FALSE),VLOOKUP($B20,'Justerad allokering'!$B$1:$AG$461,MATCH(P$1,'Justerad allokering'!$B$1:$AF$1,0),FALSE))</f>
        <v>0</v>
      </c>
      <c r="Q20">
        <f>IF(ISERROR(1/VLOOKUP($B20,'Justerad allokering'!$B$1:$AG$461,MATCH(Q$1,'Justerad allokering'!$B$1:$AF$1,0),FALSE)),VLOOKUP($B20,'Allokerad kvv'!$B$2:$AV$468,MATCH(Q$1,'Allokerad kvv'!$B$1:$AV$1,0),FALSE),VLOOKUP($B20,'Justerad allokering'!$B$1:$AG$461,MATCH(Q$1,'Justerad allokering'!$B$1:$AF$1,0),FALSE))</f>
        <v>0</v>
      </c>
      <c r="R20">
        <f>IF(ISERROR(1/VLOOKUP($B20,'Justerad allokering'!$B$1:$AG$461,MATCH(R$1,'Justerad allokering'!$B$1:$AF$1,0),FALSE)),VLOOKUP($B20,'Allokerad kvv'!$B$2:$AV$468,MATCH(R$1,'Allokerad kvv'!$B$1:$AV$1,0),FALSE),VLOOKUP($B20,'Justerad allokering'!$B$1:$AG$461,MATCH(R$1,'Justerad allokering'!$B$1:$AF$1,0),FALSE))</f>
        <v>0</v>
      </c>
      <c r="S20">
        <f>IF(ISERROR(1/VLOOKUP($B20,'Justerad allokering'!$B$1:$AG$461,MATCH(S$1,'Justerad allokering'!$B$1:$AF$1,0),FALSE)),VLOOKUP($B20,'Allokerad kvv'!$B$2:$AV$468,MATCH(S$1,'Allokerad kvv'!$B$1:$AV$1,0),FALSE),VLOOKUP($B20,'Justerad allokering'!$B$1:$AG$461,MATCH(S$1,'Justerad allokering'!$B$1:$AF$1,0),FALSE))</f>
        <v>0</v>
      </c>
      <c r="T20">
        <f>IF(ISERROR(1/VLOOKUP($B20,'Justerad allokering'!$B$1:$AG$461,MATCH(T$1,'Justerad allokering'!$B$1:$AF$1,0),FALSE)),VLOOKUP($B20,'Allokerad kvv'!$B$2:$AV$468,MATCH(T$1,'Allokerad kvv'!$B$1:$AV$1,0),FALSE),VLOOKUP($B20,'Justerad allokering'!$B$1:$AG$461,MATCH(T$1,'Justerad allokering'!$B$1:$AF$1,0),FALSE))</f>
        <v>0</v>
      </c>
      <c r="U20">
        <f>IF(ISERROR(1/VLOOKUP($B20,'Justerad allokering'!$B$1:$AG$461,MATCH(U$1,'Justerad allokering'!$B$1:$AF$1,0),FALSE)),VLOOKUP($B20,'Allokerad kvv'!$B$2:$AV$468,MATCH(U$1,'Allokerad kvv'!$B$1:$AV$1,0),FALSE),VLOOKUP($B20,'Justerad allokering'!$B$1:$AG$461,MATCH(U$1,'Justerad allokering'!$B$1:$AF$1,0),FALSE))</f>
        <v>0</v>
      </c>
      <c r="V20">
        <f>IF(ISERROR(1/VLOOKUP($B20,'Justerad allokering'!$B$1:$AG$461,MATCH(V$1,'Justerad allokering'!$B$1:$AF$1,0),FALSE)),VLOOKUP($B20,'Allokerad kvv'!$B$2:$AV$468,MATCH(V$1,'Allokerad kvv'!$B$1:$AV$1,0),FALSE),VLOOKUP($B20,'Justerad allokering'!$B$1:$AG$461,MATCH(V$1,'Justerad allokering'!$B$1:$AF$1,0),FALSE))</f>
        <v>0</v>
      </c>
      <c r="W20">
        <f>IF(ISERROR(1/VLOOKUP($B20,'Justerad allokering'!$B$1:$AG$461,MATCH(W$1,'Justerad allokering'!$B$1:$AF$1,0),FALSE)),VLOOKUP($B20,'Allokerad kvv'!$B$2:$AV$468,MATCH(W$1,'Allokerad kvv'!$B$1:$AV$1,0),FALSE),VLOOKUP($B20,'Justerad allokering'!$B$1:$AG$461,MATCH(W$1,'Justerad allokering'!$B$1:$AF$1,0),FALSE))</f>
        <v>0</v>
      </c>
      <c r="X20">
        <f>IF(ISERROR(1/VLOOKUP($B20,'Justerad allokering'!$B$1:$AG$461,MATCH(X$1,'Justerad allokering'!$B$1:$AF$1,0),FALSE)),VLOOKUP($B20,'Allokerad kvv'!$B$2:$AV$468,MATCH(X$1,'Allokerad kvv'!$B$1:$AV$1,0),FALSE),VLOOKUP($B20,'Justerad allokering'!$B$1:$AG$461,MATCH(X$1,'Justerad allokering'!$B$1:$AF$1,0),FALSE))</f>
        <v>0</v>
      </c>
      <c r="Y20">
        <f>IF(ISERROR(1/VLOOKUP($B20,'Justerad allokering'!$B$1:$AG$461,MATCH(Y$1,'Justerad allokering'!$B$1:$AF$1,0),FALSE)),VLOOKUP($B20,'Allokerad kvv'!$B$2:$AV$468,MATCH(Y$1,'Allokerad kvv'!$B$1:$AV$1,0),FALSE),VLOOKUP($B20,'Justerad allokering'!$B$1:$AG$461,MATCH(Y$1,'Justerad allokering'!$B$1:$AF$1,0),FALSE))</f>
        <v>0</v>
      </c>
      <c r="Z20">
        <f>IF(ISERROR(1/VLOOKUP($B20,'Justerad allokering'!$B$1:$AG$461,MATCH(Z$1,'Justerad allokering'!$B$1:$AF$1,0),FALSE)),VLOOKUP($B20,'Allokerad kvv'!$B$2:$AV$468,MATCH(Z$1,'Allokerad kvv'!$B$1:$AV$1,0),FALSE),VLOOKUP($B20,'Justerad allokering'!$B$1:$AG$461,MATCH(Z$1,'Justerad allokering'!$B$1:$AF$1,0),FALSE))</f>
        <v>0</v>
      </c>
      <c r="AE20" s="89">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25">
      <c r="A21" s="2" t="s">
        <v>33</v>
      </c>
      <c r="B21" s="2" t="s">
        <v>40</v>
      </c>
      <c r="C21">
        <f>IF(ISERROR(1/VLOOKUP($B21,'Justerad allokering'!$B$1:$AG$461,MATCH(C$1,'Justerad allokering'!$B$1:$AF$1,0),FALSE)),VLOOKUP($B21,'Allokerad kvv'!$B$2:$AV$468,MATCH(C$1,'Allokerad kvv'!$B$1:$AV$1,0),FALSE),VLOOKUP($B21,'Justerad allokering'!$B$1:$AG$461,MATCH(C$1,'Justerad allokering'!$B$1:$AF$1,0),FALSE))</f>
        <v>0</v>
      </c>
      <c r="D21">
        <f>IF(ISERROR(1/VLOOKUP($B21,'Justerad allokering'!$B$1:$AG$461,MATCH(D$1,'Justerad allokering'!$B$1:$AF$1,0),FALSE)),VLOOKUP($B21,'Allokerad kvv'!$B$2:$AV$468,MATCH(D$1,'Allokerad kvv'!$B$1:$AV$1,0),FALSE),VLOOKUP($B21,'Justerad allokering'!$B$1:$AG$461,MATCH(D$1,'Justerad allokering'!$B$1:$AF$1,0),FALSE))</f>
        <v>0</v>
      </c>
      <c r="E21">
        <f>IF(ISERROR(1/VLOOKUP($B21,'Justerad allokering'!$B$1:$AG$461,MATCH(E$1,'Justerad allokering'!$B$1:$AF$1,0),FALSE)),VLOOKUP($B21,'Allokerad kvv'!$B$2:$AV$468,MATCH(E$1,'Allokerad kvv'!$B$1:$AV$1,0),FALSE),VLOOKUP($B21,'Justerad allokering'!$B$1:$AG$461,MATCH(E$1,'Justerad allokering'!$B$1:$AF$1,0),FALSE))</f>
        <v>0</v>
      </c>
      <c r="F21">
        <f>IF(ISERROR(1/VLOOKUP($B21,'Justerad allokering'!$B$1:$AG$461,MATCH(F$1,'Justerad allokering'!$B$1:$AF$1,0),FALSE)),VLOOKUP($B21,'Allokerad kvv'!$B$2:$AV$468,MATCH(F$1,'Allokerad kvv'!$B$1:$AV$1,0),FALSE),VLOOKUP($B21,'Justerad allokering'!$B$1:$AG$461,MATCH(F$1,'Justerad allokering'!$B$1:$AF$1,0),FALSE))</f>
        <v>0</v>
      </c>
      <c r="G21">
        <f>IF(ISERROR(1/VLOOKUP($B21,'Justerad allokering'!$B$1:$AG$461,MATCH(G$1,'Justerad allokering'!$B$1:$AF$1,0),FALSE)),VLOOKUP($B21,'Allokerad kvv'!$B$2:$AV$468,MATCH(G$1,'Allokerad kvv'!$B$1:$AV$1,0),FALSE),VLOOKUP($B21,'Justerad allokering'!$B$1:$AG$461,MATCH(G$1,'Justerad allokering'!$B$1:$AF$1,0),FALSE))</f>
        <v>0</v>
      </c>
      <c r="H21">
        <f>IF(ISERROR(1/VLOOKUP($B21,'Justerad allokering'!$B$1:$AG$461,MATCH(H$1,'Justerad allokering'!$B$1:$AF$1,0),FALSE)),VLOOKUP($B21,'Allokerad kvv'!$B$2:$AV$468,MATCH(H$1,'Allokerad kvv'!$B$1:$AV$1,0),FALSE),VLOOKUP($B21,'Justerad allokering'!$B$1:$AG$461,MATCH(H$1,'Justerad allokering'!$B$1:$AF$1,0),FALSE))</f>
        <v>0</v>
      </c>
      <c r="I21">
        <f>IF(ISERROR(1/VLOOKUP($B21,'Justerad allokering'!$B$1:$AG$461,MATCH(I$1,'Justerad allokering'!$B$1:$AF$1,0),FALSE)),VLOOKUP($B21,'Allokerad kvv'!$B$2:$AV$468,MATCH(I$1,'Allokerad kvv'!$B$1:$AV$1,0),FALSE),VLOOKUP($B21,'Justerad allokering'!$B$1:$AG$461,MATCH(I$1,'Justerad allokering'!$B$1:$AF$1,0),FALSE))</f>
        <v>0</v>
      </c>
      <c r="J21">
        <f>IF(ISERROR(1/VLOOKUP($B21,'Justerad allokering'!$B$1:$AG$461,MATCH(J$1,'Justerad allokering'!$B$1:$AF$1,0),FALSE)),VLOOKUP($B21,'Allokerad kvv'!$B$2:$AV$468,MATCH(J$1,'Allokerad kvv'!$B$1:$AV$1,0),FALSE),VLOOKUP($B21,'Justerad allokering'!$B$1:$AG$461,MATCH(J$1,'Justerad allokering'!$B$1:$AF$1,0),FALSE))</f>
        <v>0</v>
      </c>
      <c r="K21">
        <f>IF(ISERROR(1/VLOOKUP($B21,'Justerad allokering'!$B$1:$AG$461,MATCH(K$1,'Justerad allokering'!$B$1:$AF$1,0),FALSE)),VLOOKUP($B21,'Allokerad kvv'!$B$2:$AV$468,MATCH(K$1,'Allokerad kvv'!$B$1:$AV$1,0),FALSE),VLOOKUP($B21,'Justerad allokering'!$B$1:$AG$461,MATCH(K$1,'Justerad allokering'!$B$1:$AF$1,0),FALSE))</f>
        <v>0</v>
      </c>
      <c r="L21">
        <f>IF(ISERROR(1/VLOOKUP($B21,'Justerad allokering'!$B$1:$AG$461,MATCH(L$1,'Justerad allokering'!$B$1:$AF$1,0),FALSE)),VLOOKUP($B21,'Allokerad kvv'!$B$2:$AV$468,MATCH(L$1,'Allokerad kvv'!$B$1:$AV$1,0),FALSE),VLOOKUP($B21,'Justerad allokering'!$B$1:$AG$461,MATCH(L$1,'Justerad allokering'!$B$1:$AF$1,0),FALSE))</f>
        <v>0</v>
      </c>
      <c r="M21">
        <f>IF(ISERROR(1/VLOOKUP($B21,'Justerad allokering'!$B$1:$AG$461,MATCH(M$1,'Justerad allokering'!$B$1:$AF$1,0),FALSE)),VLOOKUP($B21,'Allokerad kvv'!$B$2:$AV$468,MATCH(M$1,'Allokerad kvv'!$B$1:$AV$1,0),FALSE),VLOOKUP($B21,'Justerad allokering'!$B$1:$AG$461,MATCH(M$1,'Justerad allokering'!$B$1:$AF$1,0),FALSE))</f>
        <v>0</v>
      </c>
      <c r="N21">
        <f>IF(ISERROR(1/VLOOKUP($B21,'Justerad allokering'!$B$1:$AG$461,MATCH(N$1,'Justerad allokering'!$B$1:$AF$1,0),FALSE)),VLOOKUP($B21,'Allokerad kvv'!$B$2:$AV$468,MATCH(N$1,'Allokerad kvv'!$B$1:$AV$1,0),FALSE),VLOOKUP($B21,'Justerad allokering'!$B$1:$AG$461,MATCH(N$1,'Justerad allokering'!$B$1:$AF$1,0),FALSE))</f>
        <v>0</v>
      </c>
      <c r="O21">
        <f>IF(ISERROR(1/VLOOKUP($B21,'Justerad allokering'!$B$1:$AG$461,MATCH(O$1,'Justerad allokering'!$B$1:$AF$1,0),FALSE)),VLOOKUP($B21,'Allokerad kvv'!$B$2:$AV$468,MATCH(O$1,'Allokerad kvv'!$B$1:$AV$1,0),FALSE),VLOOKUP($B21,'Justerad allokering'!$B$1:$AG$461,MATCH(O$1,'Justerad allokering'!$B$1:$AF$1,0),FALSE))</f>
        <v>0</v>
      </c>
      <c r="P21">
        <f>IF(ISERROR(1/VLOOKUP($B21,'Justerad allokering'!$B$1:$AG$461,MATCH(P$1,'Justerad allokering'!$B$1:$AF$1,0),FALSE)),VLOOKUP($B21,'Allokerad kvv'!$B$2:$AV$468,MATCH(P$1,'Allokerad kvv'!$B$1:$AV$1,0),FALSE),VLOOKUP($B21,'Justerad allokering'!$B$1:$AG$461,MATCH(P$1,'Justerad allokering'!$B$1:$AF$1,0),FALSE))</f>
        <v>0</v>
      </c>
      <c r="Q21">
        <f>IF(ISERROR(1/VLOOKUP($B21,'Justerad allokering'!$B$1:$AG$461,MATCH(Q$1,'Justerad allokering'!$B$1:$AF$1,0),FALSE)),VLOOKUP($B21,'Allokerad kvv'!$B$2:$AV$468,MATCH(Q$1,'Allokerad kvv'!$B$1:$AV$1,0),FALSE),VLOOKUP($B21,'Justerad allokering'!$B$1:$AG$461,MATCH(Q$1,'Justerad allokering'!$B$1:$AF$1,0),FALSE))</f>
        <v>0</v>
      </c>
      <c r="R21">
        <f>IF(ISERROR(1/VLOOKUP($B21,'Justerad allokering'!$B$1:$AG$461,MATCH(R$1,'Justerad allokering'!$B$1:$AF$1,0),FALSE)),VLOOKUP($B21,'Allokerad kvv'!$B$2:$AV$468,MATCH(R$1,'Allokerad kvv'!$B$1:$AV$1,0),FALSE),VLOOKUP($B21,'Justerad allokering'!$B$1:$AG$461,MATCH(R$1,'Justerad allokering'!$B$1:$AF$1,0),FALSE))</f>
        <v>0</v>
      </c>
      <c r="S21">
        <f>IF(ISERROR(1/VLOOKUP($B21,'Justerad allokering'!$B$1:$AG$461,MATCH(S$1,'Justerad allokering'!$B$1:$AF$1,0),FALSE)),VLOOKUP($B21,'Allokerad kvv'!$B$2:$AV$468,MATCH(S$1,'Allokerad kvv'!$B$1:$AV$1,0),FALSE),VLOOKUP($B21,'Justerad allokering'!$B$1:$AG$461,MATCH(S$1,'Justerad allokering'!$B$1:$AF$1,0),FALSE))</f>
        <v>0</v>
      </c>
      <c r="T21">
        <f>IF(ISERROR(1/VLOOKUP($B21,'Justerad allokering'!$B$1:$AG$461,MATCH(T$1,'Justerad allokering'!$B$1:$AF$1,0),FALSE)),VLOOKUP($B21,'Allokerad kvv'!$B$2:$AV$468,MATCH(T$1,'Allokerad kvv'!$B$1:$AV$1,0),FALSE),VLOOKUP($B21,'Justerad allokering'!$B$1:$AG$461,MATCH(T$1,'Justerad allokering'!$B$1:$AF$1,0),FALSE))</f>
        <v>0</v>
      </c>
      <c r="U21">
        <f>IF(ISERROR(1/VLOOKUP($B21,'Justerad allokering'!$B$1:$AG$461,MATCH(U$1,'Justerad allokering'!$B$1:$AF$1,0),FALSE)),VLOOKUP($B21,'Allokerad kvv'!$B$2:$AV$468,MATCH(U$1,'Allokerad kvv'!$B$1:$AV$1,0),FALSE),VLOOKUP($B21,'Justerad allokering'!$B$1:$AG$461,MATCH(U$1,'Justerad allokering'!$B$1:$AF$1,0),FALSE))</f>
        <v>0</v>
      </c>
      <c r="V21">
        <f>IF(ISERROR(1/VLOOKUP($B21,'Justerad allokering'!$B$1:$AG$461,MATCH(V$1,'Justerad allokering'!$B$1:$AF$1,0),FALSE)),VLOOKUP($B21,'Allokerad kvv'!$B$2:$AV$468,MATCH(V$1,'Allokerad kvv'!$B$1:$AV$1,0),FALSE),VLOOKUP($B21,'Justerad allokering'!$B$1:$AG$461,MATCH(V$1,'Justerad allokering'!$B$1:$AF$1,0),FALSE))</f>
        <v>0</v>
      </c>
      <c r="W21">
        <f>IF(ISERROR(1/VLOOKUP($B21,'Justerad allokering'!$B$1:$AG$461,MATCH(W$1,'Justerad allokering'!$B$1:$AF$1,0),FALSE)),VLOOKUP($B21,'Allokerad kvv'!$B$2:$AV$468,MATCH(W$1,'Allokerad kvv'!$B$1:$AV$1,0),FALSE),VLOOKUP($B21,'Justerad allokering'!$B$1:$AG$461,MATCH(W$1,'Justerad allokering'!$B$1:$AF$1,0),FALSE))</f>
        <v>0</v>
      </c>
      <c r="X21">
        <f>IF(ISERROR(1/VLOOKUP($B21,'Justerad allokering'!$B$1:$AG$461,MATCH(X$1,'Justerad allokering'!$B$1:$AF$1,0),FALSE)),VLOOKUP($B21,'Allokerad kvv'!$B$2:$AV$468,MATCH(X$1,'Allokerad kvv'!$B$1:$AV$1,0),FALSE),VLOOKUP($B21,'Justerad allokering'!$B$1:$AG$461,MATCH(X$1,'Justerad allokering'!$B$1:$AF$1,0),FALSE))</f>
        <v>0</v>
      </c>
      <c r="Y21">
        <f>IF(ISERROR(1/VLOOKUP($B21,'Justerad allokering'!$B$1:$AG$461,MATCH(Y$1,'Justerad allokering'!$B$1:$AF$1,0),FALSE)),VLOOKUP($B21,'Allokerad kvv'!$B$2:$AV$468,MATCH(Y$1,'Allokerad kvv'!$B$1:$AV$1,0),FALSE),VLOOKUP($B21,'Justerad allokering'!$B$1:$AG$461,MATCH(Y$1,'Justerad allokering'!$B$1:$AF$1,0),FALSE))</f>
        <v>0</v>
      </c>
      <c r="Z21">
        <f>IF(ISERROR(1/VLOOKUP($B21,'Justerad allokering'!$B$1:$AG$461,MATCH(Z$1,'Justerad allokering'!$B$1:$AF$1,0),FALSE)),VLOOKUP($B21,'Allokerad kvv'!$B$2:$AV$468,MATCH(Z$1,'Allokerad kvv'!$B$1:$AV$1,0),FALSE),VLOOKUP($B21,'Justerad allokering'!$B$1:$AG$461,MATCH(Z$1,'Justerad allokering'!$B$1:$AF$1,0),FALSE))</f>
        <v>0</v>
      </c>
      <c r="AE21" s="89">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25">
      <c r="A22" s="2" t="s">
        <v>33</v>
      </c>
      <c r="B22" s="2" t="s">
        <v>41</v>
      </c>
      <c r="C22">
        <f>IF(ISERROR(1/VLOOKUP($B22,'Justerad allokering'!$B$1:$AG$461,MATCH(C$1,'Justerad allokering'!$B$1:$AF$1,0),FALSE)),VLOOKUP($B22,'Allokerad kvv'!$B$2:$AV$468,MATCH(C$1,'Allokerad kvv'!$B$1:$AV$1,0),FALSE),VLOOKUP($B22,'Justerad allokering'!$B$1:$AG$461,MATCH(C$1,'Justerad allokering'!$B$1:$AF$1,0),FALSE))</f>
        <v>0</v>
      </c>
      <c r="D22">
        <f>IF(ISERROR(1/VLOOKUP($B22,'Justerad allokering'!$B$1:$AG$461,MATCH(D$1,'Justerad allokering'!$B$1:$AF$1,0),FALSE)),VLOOKUP($B22,'Allokerad kvv'!$B$2:$AV$468,MATCH(D$1,'Allokerad kvv'!$B$1:$AV$1,0),FALSE),VLOOKUP($B22,'Justerad allokering'!$B$1:$AG$461,MATCH(D$1,'Justerad allokering'!$B$1:$AF$1,0),FALSE))</f>
        <v>0</v>
      </c>
      <c r="E22">
        <f>IF(ISERROR(1/VLOOKUP($B22,'Justerad allokering'!$B$1:$AG$461,MATCH(E$1,'Justerad allokering'!$B$1:$AF$1,0),FALSE)),VLOOKUP($B22,'Allokerad kvv'!$B$2:$AV$468,MATCH(E$1,'Allokerad kvv'!$B$1:$AV$1,0),FALSE),VLOOKUP($B22,'Justerad allokering'!$B$1:$AG$461,MATCH(E$1,'Justerad allokering'!$B$1:$AF$1,0),FALSE))</f>
        <v>0</v>
      </c>
      <c r="F22">
        <f>IF(ISERROR(1/VLOOKUP($B22,'Justerad allokering'!$B$1:$AG$461,MATCH(F$1,'Justerad allokering'!$B$1:$AF$1,0),FALSE)),VLOOKUP($B22,'Allokerad kvv'!$B$2:$AV$468,MATCH(F$1,'Allokerad kvv'!$B$1:$AV$1,0),FALSE),VLOOKUP($B22,'Justerad allokering'!$B$1:$AG$461,MATCH(F$1,'Justerad allokering'!$B$1:$AF$1,0),FALSE))</f>
        <v>0</v>
      </c>
      <c r="G22">
        <f>IF(ISERROR(1/VLOOKUP($B22,'Justerad allokering'!$B$1:$AG$461,MATCH(G$1,'Justerad allokering'!$B$1:$AF$1,0),FALSE)),VLOOKUP($B22,'Allokerad kvv'!$B$2:$AV$468,MATCH(G$1,'Allokerad kvv'!$B$1:$AV$1,0),FALSE),VLOOKUP($B22,'Justerad allokering'!$B$1:$AG$461,MATCH(G$1,'Justerad allokering'!$B$1:$AF$1,0),FALSE))</f>
        <v>0</v>
      </c>
      <c r="H22">
        <f>IF(ISERROR(1/VLOOKUP($B22,'Justerad allokering'!$B$1:$AG$461,MATCH(H$1,'Justerad allokering'!$B$1:$AF$1,0),FALSE)),VLOOKUP($B22,'Allokerad kvv'!$B$2:$AV$468,MATCH(H$1,'Allokerad kvv'!$B$1:$AV$1,0),FALSE),VLOOKUP($B22,'Justerad allokering'!$B$1:$AG$461,MATCH(H$1,'Justerad allokering'!$B$1:$AF$1,0),FALSE))</f>
        <v>0</v>
      </c>
      <c r="I22">
        <f>IF(ISERROR(1/VLOOKUP($B22,'Justerad allokering'!$B$1:$AG$461,MATCH(I$1,'Justerad allokering'!$B$1:$AF$1,0),FALSE)),VLOOKUP($B22,'Allokerad kvv'!$B$2:$AV$468,MATCH(I$1,'Allokerad kvv'!$B$1:$AV$1,0),FALSE),VLOOKUP($B22,'Justerad allokering'!$B$1:$AG$461,MATCH(I$1,'Justerad allokering'!$B$1:$AF$1,0),FALSE))</f>
        <v>0</v>
      </c>
      <c r="J22">
        <f>IF(ISERROR(1/VLOOKUP($B22,'Justerad allokering'!$B$1:$AG$461,MATCH(J$1,'Justerad allokering'!$B$1:$AF$1,0),FALSE)),VLOOKUP($B22,'Allokerad kvv'!$B$2:$AV$468,MATCH(J$1,'Allokerad kvv'!$B$1:$AV$1,0),FALSE),VLOOKUP($B22,'Justerad allokering'!$B$1:$AG$461,MATCH(J$1,'Justerad allokering'!$B$1:$AF$1,0),FALSE))</f>
        <v>0</v>
      </c>
      <c r="K22">
        <f>IF(ISERROR(1/VLOOKUP($B22,'Justerad allokering'!$B$1:$AG$461,MATCH(K$1,'Justerad allokering'!$B$1:$AF$1,0),FALSE)),VLOOKUP($B22,'Allokerad kvv'!$B$2:$AV$468,MATCH(K$1,'Allokerad kvv'!$B$1:$AV$1,0),FALSE),VLOOKUP($B22,'Justerad allokering'!$B$1:$AG$461,MATCH(K$1,'Justerad allokering'!$B$1:$AF$1,0),FALSE))</f>
        <v>0</v>
      </c>
      <c r="L22">
        <f>IF(ISERROR(1/VLOOKUP($B22,'Justerad allokering'!$B$1:$AG$461,MATCH(L$1,'Justerad allokering'!$B$1:$AF$1,0),FALSE)),VLOOKUP($B22,'Allokerad kvv'!$B$2:$AV$468,MATCH(L$1,'Allokerad kvv'!$B$1:$AV$1,0),FALSE),VLOOKUP($B22,'Justerad allokering'!$B$1:$AG$461,MATCH(L$1,'Justerad allokering'!$B$1:$AF$1,0),FALSE))</f>
        <v>0</v>
      </c>
      <c r="M22">
        <f>IF(ISERROR(1/VLOOKUP($B22,'Justerad allokering'!$B$1:$AG$461,MATCH(M$1,'Justerad allokering'!$B$1:$AF$1,0),FALSE)),VLOOKUP($B22,'Allokerad kvv'!$B$2:$AV$468,MATCH(M$1,'Allokerad kvv'!$B$1:$AV$1,0),FALSE),VLOOKUP($B22,'Justerad allokering'!$B$1:$AG$461,MATCH(M$1,'Justerad allokering'!$B$1:$AF$1,0),FALSE))</f>
        <v>0</v>
      </c>
      <c r="N22">
        <f>IF(ISERROR(1/VLOOKUP($B22,'Justerad allokering'!$B$1:$AG$461,MATCH(N$1,'Justerad allokering'!$B$1:$AF$1,0),FALSE)),VLOOKUP($B22,'Allokerad kvv'!$B$2:$AV$468,MATCH(N$1,'Allokerad kvv'!$B$1:$AV$1,0),FALSE),VLOOKUP($B22,'Justerad allokering'!$B$1:$AG$461,MATCH(N$1,'Justerad allokering'!$B$1:$AF$1,0),FALSE))</f>
        <v>0</v>
      </c>
      <c r="O22">
        <f>IF(ISERROR(1/VLOOKUP($B22,'Justerad allokering'!$B$1:$AG$461,MATCH(O$1,'Justerad allokering'!$B$1:$AF$1,0),FALSE)),VLOOKUP($B22,'Allokerad kvv'!$B$2:$AV$468,MATCH(O$1,'Allokerad kvv'!$B$1:$AV$1,0),FALSE),VLOOKUP($B22,'Justerad allokering'!$B$1:$AG$461,MATCH(O$1,'Justerad allokering'!$B$1:$AF$1,0),FALSE))</f>
        <v>0</v>
      </c>
      <c r="P22">
        <f>IF(ISERROR(1/VLOOKUP($B22,'Justerad allokering'!$B$1:$AG$461,MATCH(P$1,'Justerad allokering'!$B$1:$AF$1,0),FALSE)),VLOOKUP($B22,'Allokerad kvv'!$B$2:$AV$468,MATCH(P$1,'Allokerad kvv'!$B$1:$AV$1,0),FALSE),VLOOKUP($B22,'Justerad allokering'!$B$1:$AG$461,MATCH(P$1,'Justerad allokering'!$B$1:$AF$1,0),FALSE))</f>
        <v>0</v>
      </c>
      <c r="Q22">
        <f>IF(ISERROR(1/VLOOKUP($B22,'Justerad allokering'!$B$1:$AG$461,MATCH(Q$1,'Justerad allokering'!$B$1:$AF$1,0),FALSE)),VLOOKUP($B22,'Allokerad kvv'!$B$2:$AV$468,MATCH(Q$1,'Allokerad kvv'!$B$1:$AV$1,0),FALSE),VLOOKUP($B22,'Justerad allokering'!$B$1:$AG$461,MATCH(Q$1,'Justerad allokering'!$B$1:$AF$1,0),FALSE))</f>
        <v>0</v>
      </c>
      <c r="R22">
        <f>IF(ISERROR(1/VLOOKUP($B22,'Justerad allokering'!$B$1:$AG$461,MATCH(R$1,'Justerad allokering'!$B$1:$AF$1,0),FALSE)),VLOOKUP($B22,'Allokerad kvv'!$B$2:$AV$468,MATCH(R$1,'Allokerad kvv'!$B$1:$AV$1,0),FALSE),VLOOKUP($B22,'Justerad allokering'!$B$1:$AG$461,MATCH(R$1,'Justerad allokering'!$B$1:$AF$1,0),FALSE))</f>
        <v>0</v>
      </c>
      <c r="S22">
        <f>IF(ISERROR(1/VLOOKUP($B22,'Justerad allokering'!$B$1:$AG$461,MATCH(S$1,'Justerad allokering'!$B$1:$AF$1,0),FALSE)),VLOOKUP($B22,'Allokerad kvv'!$B$2:$AV$468,MATCH(S$1,'Allokerad kvv'!$B$1:$AV$1,0),FALSE),VLOOKUP($B22,'Justerad allokering'!$B$1:$AG$461,MATCH(S$1,'Justerad allokering'!$B$1:$AF$1,0),FALSE))</f>
        <v>0</v>
      </c>
      <c r="T22">
        <f>IF(ISERROR(1/VLOOKUP($B22,'Justerad allokering'!$B$1:$AG$461,MATCH(T$1,'Justerad allokering'!$B$1:$AF$1,0),FALSE)),VLOOKUP($B22,'Allokerad kvv'!$B$2:$AV$468,MATCH(T$1,'Allokerad kvv'!$B$1:$AV$1,0),FALSE),VLOOKUP($B22,'Justerad allokering'!$B$1:$AG$461,MATCH(T$1,'Justerad allokering'!$B$1:$AF$1,0),FALSE))</f>
        <v>0</v>
      </c>
      <c r="U22">
        <f>IF(ISERROR(1/VLOOKUP($B22,'Justerad allokering'!$B$1:$AG$461,MATCH(U$1,'Justerad allokering'!$B$1:$AF$1,0),FALSE)),VLOOKUP($B22,'Allokerad kvv'!$B$2:$AV$468,MATCH(U$1,'Allokerad kvv'!$B$1:$AV$1,0),FALSE),VLOOKUP($B22,'Justerad allokering'!$B$1:$AG$461,MATCH(U$1,'Justerad allokering'!$B$1:$AF$1,0),FALSE))</f>
        <v>0</v>
      </c>
      <c r="V22">
        <f>IF(ISERROR(1/VLOOKUP($B22,'Justerad allokering'!$B$1:$AG$461,MATCH(V$1,'Justerad allokering'!$B$1:$AF$1,0),FALSE)),VLOOKUP($B22,'Allokerad kvv'!$B$2:$AV$468,MATCH(V$1,'Allokerad kvv'!$B$1:$AV$1,0),FALSE),VLOOKUP($B22,'Justerad allokering'!$B$1:$AG$461,MATCH(V$1,'Justerad allokering'!$B$1:$AF$1,0),FALSE))</f>
        <v>0</v>
      </c>
      <c r="W22">
        <f>IF(ISERROR(1/VLOOKUP($B22,'Justerad allokering'!$B$1:$AG$461,MATCH(W$1,'Justerad allokering'!$B$1:$AF$1,0),FALSE)),VLOOKUP($B22,'Allokerad kvv'!$B$2:$AV$468,MATCH(W$1,'Allokerad kvv'!$B$1:$AV$1,0),FALSE),VLOOKUP($B22,'Justerad allokering'!$B$1:$AG$461,MATCH(W$1,'Justerad allokering'!$B$1:$AF$1,0),FALSE))</f>
        <v>0</v>
      </c>
      <c r="X22">
        <f>IF(ISERROR(1/VLOOKUP($B22,'Justerad allokering'!$B$1:$AG$461,MATCH(X$1,'Justerad allokering'!$B$1:$AF$1,0),FALSE)),VLOOKUP($B22,'Allokerad kvv'!$B$2:$AV$468,MATCH(X$1,'Allokerad kvv'!$B$1:$AV$1,0),FALSE),VLOOKUP($B22,'Justerad allokering'!$B$1:$AG$461,MATCH(X$1,'Justerad allokering'!$B$1:$AF$1,0),FALSE))</f>
        <v>0</v>
      </c>
      <c r="Y22">
        <f>IF(ISERROR(1/VLOOKUP($B22,'Justerad allokering'!$B$1:$AG$461,MATCH(Y$1,'Justerad allokering'!$B$1:$AF$1,0),FALSE)),VLOOKUP($B22,'Allokerad kvv'!$B$2:$AV$468,MATCH(Y$1,'Allokerad kvv'!$B$1:$AV$1,0),FALSE),VLOOKUP($B22,'Justerad allokering'!$B$1:$AG$461,MATCH(Y$1,'Justerad allokering'!$B$1:$AF$1,0),FALSE))</f>
        <v>0</v>
      </c>
      <c r="Z22">
        <f>IF(ISERROR(1/VLOOKUP($B22,'Justerad allokering'!$B$1:$AG$461,MATCH(Z$1,'Justerad allokering'!$B$1:$AF$1,0),FALSE)),VLOOKUP($B22,'Allokerad kvv'!$B$2:$AV$468,MATCH(Z$1,'Allokerad kvv'!$B$1:$AV$1,0),FALSE),VLOOKUP($B22,'Justerad allokering'!$B$1:$AG$461,MATCH(Z$1,'Justerad allokering'!$B$1:$AF$1,0),FALSE))</f>
        <v>0</v>
      </c>
      <c r="AE22" s="89">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25">
      <c r="A23" s="2" t="s">
        <v>33</v>
      </c>
      <c r="B23" s="2" t="s">
        <v>42</v>
      </c>
      <c r="C23">
        <f>IF(ISERROR(1/VLOOKUP($B23,'Justerad allokering'!$B$1:$AG$461,MATCH(C$1,'Justerad allokering'!$B$1:$AF$1,0),FALSE)),VLOOKUP($B23,'Allokerad kvv'!$B$2:$AV$468,MATCH(C$1,'Allokerad kvv'!$B$1:$AV$1,0),FALSE),VLOOKUP($B23,'Justerad allokering'!$B$1:$AG$461,MATCH(C$1,'Justerad allokering'!$B$1:$AF$1,0),FALSE))</f>
        <v>0</v>
      </c>
      <c r="D23">
        <f>IF(ISERROR(1/VLOOKUP($B23,'Justerad allokering'!$B$1:$AG$461,MATCH(D$1,'Justerad allokering'!$B$1:$AF$1,0),FALSE)),VLOOKUP($B23,'Allokerad kvv'!$B$2:$AV$468,MATCH(D$1,'Allokerad kvv'!$B$1:$AV$1,0),FALSE),VLOOKUP($B23,'Justerad allokering'!$B$1:$AG$461,MATCH(D$1,'Justerad allokering'!$B$1:$AF$1,0),FALSE))</f>
        <v>0</v>
      </c>
      <c r="E23">
        <f>IF(ISERROR(1/VLOOKUP($B23,'Justerad allokering'!$B$1:$AG$461,MATCH(E$1,'Justerad allokering'!$B$1:$AF$1,0),FALSE)),VLOOKUP($B23,'Allokerad kvv'!$B$2:$AV$468,MATCH(E$1,'Allokerad kvv'!$B$1:$AV$1,0),FALSE),VLOOKUP($B23,'Justerad allokering'!$B$1:$AG$461,MATCH(E$1,'Justerad allokering'!$B$1:$AF$1,0),FALSE))</f>
        <v>0</v>
      </c>
      <c r="F23">
        <f>IF(ISERROR(1/VLOOKUP($B23,'Justerad allokering'!$B$1:$AG$461,MATCH(F$1,'Justerad allokering'!$B$1:$AF$1,0),FALSE)),VLOOKUP($B23,'Allokerad kvv'!$B$2:$AV$468,MATCH(F$1,'Allokerad kvv'!$B$1:$AV$1,0),FALSE),VLOOKUP($B23,'Justerad allokering'!$B$1:$AG$461,MATCH(F$1,'Justerad allokering'!$B$1:$AF$1,0),FALSE))</f>
        <v>0</v>
      </c>
      <c r="G23">
        <f>IF(ISERROR(1/VLOOKUP($B23,'Justerad allokering'!$B$1:$AG$461,MATCH(G$1,'Justerad allokering'!$B$1:$AF$1,0),FALSE)),VLOOKUP($B23,'Allokerad kvv'!$B$2:$AV$468,MATCH(G$1,'Allokerad kvv'!$B$1:$AV$1,0),FALSE),VLOOKUP($B23,'Justerad allokering'!$B$1:$AG$461,MATCH(G$1,'Justerad allokering'!$B$1:$AF$1,0),FALSE))</f>
        <v>0</v>
      </c>
      <c r="H23">
        <f>IF(ISERROR(1/VLOOKUP($B23,'Justerad allokering'!$B$1:$AG$461,MATCH(H$1,'Justerad allokering'!$B$1:$AF$1,0),FALSE)),VLOOKUP($B23,'Allokerad kvv'!$B$2:$AV$468,MATCH(H$1,'Allokerad kvv'!$B$1:$AV$1,0),FALSE),VLOOKUP($B23,'Justerad allokering'!$B$1:$AG$461,MATCH(H$1,'Justerad allokering'!$B$1:$AF$1,0),FALSE))</f>
        <v>0</v>
      </c>
      <c r="I23">
        <f>IF(ISERROR(1/VLOOKUP($B23,'Justerad allokering'!$B$1:$AG$461,MATCH(I$1,'Justerad allokering'!$B$1:$AF$1,0),FALSE)),VLOOKUP($B23,'Allokerad kvv'!$B$2:$AV$468,MATCH(I$1,'Allokerad kvv'!$B$1:$AV$1,0),FALSE),VLOOKUP($B23,'Justerad allokering'!$B$1:$AG$461,MATCH(I$1,'Justerad allokering'!$B$1:$AF$1,0),FALSE))</f>
        <v>0</v>
      </c>
      <c r="J23">
        <f>IF(ISERROR(1/VLOOKUP($B23,'Justerad allokering'!$B$1:$AG$461,MATCH(J$1,'Justerad allokering'!$B$1:$AF$1,0),FALSE)),VLOOKUP($B23,'Allokerad kvv'!$B$2:$AV$468,MATCH(J$1,'Allokerad kvv'!$B$1:$AV$1,0),FALSE),VLOOKUP($B23,'Justerad allokering'!$B$1:$AG$461,MATCH(J$1,'Justerad allokering'!$B$1:$AF$1,0),FALSE))</f>
        <v>0</v>
      </c>
      <c r="K23">
        <f>IF(ISERROR(1/VLOOKUP($B23,'Justerad allokering'!$B$1:$AG$461,MATCH(K$1,'Justerad allokering'!$B$1:$AF$1,0),FALSE)),VLOOKUP($B23,'Allokerad kvv'!$B$2:$AV$468,MATCH(K$1,'Allokerad kvv'!$B$1:$AV$1,0),FALSE),VLOOKUP($B23,'Justerad allokering'!$B$1:$AG$461,MATCH(K$1,'Justerad allokering'!$B$1:$AF$1,0),FALSE))</f>
        <v>0</v>
      </c>
      <c r="L23">
        <f>IF(ISERROR(1/VLOOKUP($B23,'Justerad allokering'!$B$1:$AG$461,MATCH(L$1,'Justerad allokering'!$B$1:$AF$1,0),FALSE)),VLOOKUP($B23,'Allokerad kvv'!$B$2:$AV$468,MATCH(L$1,'Allokerad kvv'!$B$1:$AV$1,0),FALSE),VLOOKUP($B23,'Justerad allokering'!$B$1:$AG$461,MATCH(L$1,'Justerad allokering'!$B$1:$AF$1,0),FALSE))</f>
        <v>0</v>
      </c>
      <c r="M23">
        <f>IF(ISERROR(1/VLOOKUP($B23,'Justerad allokering'!$B$1:$AG$461,MATCH(M$1,'Justerad allokering'!$B$1:$AF$1,0),FALSE)),VLOOKUP($B23,'Allokerad kvv'!$B$2:$AV$468,MATCH(M$1,'Allokerad kvv'!$B$1:$AV$1,0),FALSE),VLOOKUP($B23,'Justerad allokering'!$B$1:$AG$461,MATCH(M$1,'Justerad allokering'!$B$1:$AF$1,0),FALSE))</f>
        <v>0</v>
      </c>
      <c r="N23">
        <f>IF(ISERROR(1/VLOOKUP($B23,'Justerad allokering'!$B$1:$AG$461,MATCH(N$1,'Justerad allokering'!$B$1:$AF$1,0),FALSE)),VLOOKUP($B23,'Allokerad kvv'!$B$2:$AV$468,MATCH(N$1,'Allokerad kvv'!$B$1:$AV$1,0),FALSE),VLOOKUP($B23,'Justerad allokering'!$B$1:$AG$461,MATCH(N$1,'Justerad allokering'!$B$1:$AF$1,0),FALSE))</f>
        <v>0</v>
      </c>
      <c r="O23">
        <f>IF(ISERROR(1/VLOOKUP($B23,'Justerad allokering'!$B$1:$AG$461,MATCH(O$1,'Justerad allokering'!$B$1:$AF$1,0),FALSE)),VLOOKUP($B23,'Allokerad kvv'!$B$2:$AV$468,MATCH(O$1,'Allokerad kvv'!$B$1:$AV$1,0),FALSE),VLOOKUP($B23,'Justerad allokering'!$B$1:$AG$461,MATCH(O$1,'Justerad allokering'!$B$1:$AF$1,0),FALSE))</f>
        <v>0</v>
      </c>
      <c r="P23">
        <f>IF(ISERROR(1/VLOOKUP($B23,'Justerad allokering'!$B$1:$AG$461,MATCH(P$1,'Justerad allokering'!$B$1:$AF$1,0),FALSE)),VLOOKUP($B23,'Allokerad kvv'!$B$2:$AV$468,MATCH(P$1,'Allokerad kvv'!$B$1:$AV$1,0),FALSE),VLOOKUP($B23,'Justerad allokering'!$B$1:$AG$461,MATCH(P$1,'Justerad allokering'!$B$1:$AF$1,0),FALSE))</f>
        <v>0</v>
      </c>
      <c r="Q23">
        <f>IF(ISERROR(1/VLOOKUP($B23,'Justerad allokering'!$B$1:$AG$461,MATCH(Q$1,'Justerad allokering'!$B$1:$AF$1,0),FALSE)),VLOOKUP($B23,'Allokerad kvv'!$B$2:$AV$468,MATCH(Q$1,'Allokerad kvv'!$B$1:$AV$1,0),FALSE),VLOOKUP($B23,'Justerad allokering'!$B$1:$AG$461,MATCH(Q$1,'Justerad allokering'!$B$1:$AF$1,0),FALSE))</f>
        <v>0</v>
      </c>
      <c r="R23">
        <f>IF(ISERROR(1/VLOOKUP($B23,'Justerad allokering'!$B$1:$AG$461,MATCH(R$1,'Justerad allokering'!$B$1:$AF$1,0),FALSE)),VLOOKUP($B23,'Allokerad kvv'!$B$2:$AV$468,MATCH(R$1,'Allokerad kvv'!$B$1:$AV$1,0),FALSE),VLOOKUP($B23,'Justerad allokering'!$B$1:$AG$461,MATCH(R$1,'Justerad allokering'!$B$1:$AF$1,0),FALSE))</f>
        <v>0</v>
      </c>
      <c r="S23">
        <f>IF(ISERROR(1/VLOOKUP($B23,'Justerad allokering'!$B$1:$AG$461,MATCH(S$1,'Justerad allokering'!$B$1:$AF$1,0),FALSE)),VLOOKUP($B23,'Allokerad kvv'!$B$2:$AV$468,MATCH(S$1,'Allokerad kvv'!$B$1:$AV$1,0),FALSE),VLOOKUP($B23,'Justerad allokering'!$B$1:$AG$461,MATCH(S$1,'Justerad allokering'!$B$1:$AF$1,0),FALSE))</f>
        <v>0</v>
      </c>
      <c r="T23">
        <f>IF(ISERROR(1/VLOOKUP($B23,'Justerad allokering'!$B$1:$AG$461,MATCH(T$1,'Justerad allokering'!$B$1:$AF$1,0),FALSE)),VLOOKUP($B23,'Allokerad kvv'!$B$2:$AV$468,MATCH(T$1,'Allokerad kvv'!$B$1:$AV$1,0),FALSE),VLOOKUP($B23,'Justerad allokering'!$B$1:$AG$461,MATCH(T$1,'Justerad allokering'!$B$1:$AF$1,0),FALSE))</f>
        <v>0</v>
      </c>
      <c r="U23">
        <f>IF(ISERROR(1/VLOOKUP($B23,'Justerad allokering'!$B$1:$AG$461,MATCH(U$1,'Justerad allokering'!$B$1:$AF$1,0),FALSE)),VLOOKUP($B23,'Allokerad kvv'!$B$2:$AV$468,MATCH(U$1,'Allokerad kvv'!$B$1:$AV$1,0),FALSE),VLOOKUP($B23,'Justerad allokering'!$B$1:$AG$461,MATCH(U$1,'Justerad allokering'!$B$1:$AF$1,0),FALSE))</f>
        <v>0</v>
      </c>
      <c r="V23">
        <f>IF(ISERROR(1/VLOOKUP($B23,'Justerad allokering'!$B$1:$AG$461,MATCH(V$1,'Justerad allokering'!$B$1:$AF$1,0),FALSE)),VLOOKUP($B23,'Allokerad kvv'!$B$2:$AV$468,MATCH(V$1,'Allokerad kvv'!$B$1:$AV$1,0),FALSE),VLOOKUP($B23,'Justerad allokering'!$B$1:$AG$461,MATCH(V$1,'Justerad allokering'!$B$1:$AF$1,0),FALSE))</f>
        <v>0</v>
      </c>
      <c r="W23">
        <f>IF(ISERROR(1/VLOOKUP($B23,'Justerad allokering'!$B$1:$AG$461,MATCH(W$1,'Justerad allokering'!$B$1:$AF$1,0),FALSE)),VLOOKUP($B23,'Allokerad kvv'!$B$2:$AV$468,MATCH(W$1,'Allokerad kvv'!$B$1:$AV$1,0),FALSE),VLOOKUP($B23,'Justerad allokering'!$B$1:$AG$461,MATCH(W$1,'Justerad allokering'!$B$1:$AF$1,0),FALSE))</f>
        <v>0</v>
      </c>
      <c r="X23">
        <f>IF(ISERROR(1/VLOOKUP($B23,'Justerad allokering'!$B$1:$AG$461,MATCH(X$1,'Justerad allokering'!$B$1:$AF$1,0),FALSE)),VLOOKUP($B23,'Allokerad kvv'!$B$2:$AV$468,MATCH(X$1,'Allokerad kvv'!$B$1:$AV$1,0),FALSE),VLOOKUP($B23,'Justerad allokering'!$B$1:$AG$461,MATCH(X$1,'Justerad allokering'!$B$1:$AF$1,0),FALSE))</f>
        <v>0</v>
      </c>
      <c r="Y23">
        <f>IF(ISERROR(1/VLOOKUP($B23,'Justerad allokering'!$B$1:$AG$461,MATCH(Y$1,'Justerad allokering'!$B$1:$AF$1,0),FALSE)),VLOOKUP($B23,'Allokerad kvv'!$B$2:$AV$468,MATCH(Y$1,'Allokerad kvv'!$B$1:$AV$1,0),FALSE),VLOOKUP($B23,'Justerad allokering'!$B$1:$AG$461,MATCH(Y$1,'Justerad allokering'!$B$1:$AF$1,0),FALSE))</f>
        <v>0</v>
      </c>
      <c r="Z23">
        <f>IF(ISERROR(1/VLOOKUP($B23,'Justerad allokering'!$B$1:$AG$461,MATCH(Z$1,'Justerad allokering'!$B$1:$AF$1,0),FALSE)),VLOOKUP($B23,'Allokerad kvv'!$B$2:$AV$468,MATCH(Z$1,'Allokerad kvv'!$B$1:$AV$1,0),FALSE),VLOOKUP($B23,'Justerad allokering'!$B$1:$AG$461,MATCH(Z$1,'Justerad allokering'!$B$1:$AF$1,0),FALSE))</f>
        <v>0</v>
      </c>
      <c r="AE23" s="89">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25">
      <c r="A24" s="2" t="s">
        <v>33</v>
      </c>
      <c r="B24" s="2" t="s">
        <v>43</v>
      </c>
      <c r="C24">
        <f>IF(ISERROR(1/VLOOKUP($B24,'Justerad allokering'!$B$1:$AG$461,MATCH(C$1,'Justerad allokering'!$B$1:$AF$1,0),FALSE)),VLOOKUP($B24,'Allokerad kvv'!$B$2:$AV$468,MATCH(C$1,'Allokerad kvv'!$B$1:$AV$1,0),FALSE),VLOOKUP($B24,'Justerad allokering'!$B$1:$AG$461,MATCH(C$1,'Justerad allokering'!$B$1:$AF$1,0),FALSE))</f>
        <v>0</v>
      </c>
      <c r="D24">
        <f>IF(ISERROR(1/VLOOKUP($B24,'Justerad allokering'!$B$1:$AG$461,MATCH(D$1,'Justerad allokering'!$B$1:$AF$1,0),FALSE)),VLOOKUP($B24,'Allokerad kvv'!$B$2:$AV$468,MATCH(D$1,'Allokerad kvv'!$B$1:$AV$1,0),FALSE),VLOOKUP($B24,'Justerad allokering'!$B$1:$AG$461,MATCH(D$1,'Justerad allokering'!$B$1:$AF$1,0),FALSE))</f>
        <v>0</v>
      </c>
      <c r="E24">
        <f>IF(ISERROR(1/VLOOKUP($B24,'Justerad allokering'!$B$1:$AG$461,MATCH(E$1,'Justerad allokering'!$B$1:$AF$1,0),FALSE)),VLOOKUP($B24,'Allokerad kvv'!$B$2:$AV$468,MATCH(E$1,'Allokerad kvv'!$B$1:$AV$1,0),FALSE),VLOOKUP($B24,'Justerad allokering'!$B$1:$AG$461,MATCH(E$1,'Justerad allokering'!$B$1:$AF$1,0),FALSE))</f>
        <v>0</v>
      </c>
      <c r="F24">
        <f>IF(ISERROR(1/VLOOKUP($B24,'Justerad allokering'!$B$1:$AG$461,MATCH(F$1,'Justerad allokering'!$B$1:$AF$1,0),FALSE)),VLOOKUP($B24,'Allokerad kvv'!$B$2:$AV$468,MATCH(F$1,'Allokerad kvv'!$B$1:$AV$1,0),FALSE),VLOOKUP($B24,'Justerad allokering'!$B$1:$AG$461,MATCH(F$1,'Justerad allokering'!$B$1:$AF$1,0),FALSE))</f>
        <v>0</v>
      </c>
      <c r="G24">
        <f>IF(ISERROR(1/VLOOKUP($B24,'Justerad allokering'!$B$1:$AG$461,MATCH(G$1,'Justerad allokering'!$B$1:$AF$1,0),FALSE)),VLOOKUP($B24,'Allokerad kvv'!$B$2:$AV$468,MATCH(G$1,'Allokerad kvv'!$B$1:$AV$1,0),FALSE),VLOOKUP($B24,'Justerad allokering'!$B$1:$AG$461,MATCH(G$1,'Justerad allokering'!$B$1:$AF$1,0),FALSE))</f>
        <v>0</v>
      </c>
      <c r="H24">
        <f>IF(ISERROR(1/VLOOKUP($B24,'Justerad allokering'!$B$1:$AG$461,MATCH(H$1,'Justerad allokering'!$B$1:$AF$1,0),FALSE)),VLOOKUP($B24,'Allokerad kvv'!$B$2:$AV$468,MATCH(H$1,'Allokerad kvv'!$B$1:$AV$1,0),FALSE),VLOOKUP($B24,'Justerad allokering'!$B$1:$AG$461,MATCH(H$1,'Justerad allokering'!$B$1:$AF$1,0),FALSE))</f>
        <v>0</v>
      </c>
      <c r="I24">
        <f>IF(ISERROR(1/VLOOKUP($B24,'Justerad allokering'!$B$1:$AG$461,MATCH(I$1,'Justerad allokering'!$B$1:$AF$1,0),FALSE)),VLOOKUP($B24,'Allokerad kvv'!$B$2:$AV$468,MATCH(I$1,'Allokerad kvv'!$B$1:$AV$1,0),FALSE),VLOOKUP($B24,'Justerad allokering'!$B$1:$AG$461,MATCH(I$1,'Justerad allokering'!$B$1:$AF$1,0),FALSE))</f>
        <v>0</v>
      </c>
      <c r="J24">
        <f>IF(ISERROR(1/VLOOKUP($B24,'Justerad allokering'!$B$1:$AG$461,MATCH(J$1,'Justerad allokering'!$B$1:$AF$1,0),FALSE)),VLOOKUP($B24,'Allokerad kvv'!$B$2:$AV$468,MATCH(J$1,'Allokerad kvv'!$B$1:$AV$1,0),FALSE),VLOOKUP($B24,'Justerad allokering'!$B$1:$AG$461,MATCH(J$1,'Justerad allokering'!$B$1:$AF$1,0),FALSE))</f>
        <v>0</v>
      </c>
      <c r="K24">
        <f>IF(ISERROR(1/VLOOKUP($B24,'Justerad allokering'!$B$1:$AG$461,MATCH(K$1,'Justerad allokering'!$B$1:$AF$1,0),FALSE)),VLOOKUP($B24,'Allokerad kvv'!$B$2:$AV$468,MATCH(K$1,'Allokerad kvv'!$B$1:$AV$1,0),FALSE),VLOOKUP($B24,'Justerad allokering'!$B$1:$AG$461,MATCH(K$1,'Justerad allokering'!$B$1:$AF$1,0),FALSE))</f>
        <v>0</v>
      </c>
      <c r="L24">
        <f>IF(ISERROR(1/VLOOKUP($B24,'Justerad allokering'!$B$1:$AG$461,MATCH(L$1,'Justerad allokering'!$B$1:$AF$1,0),FALSE)),VLOOKUP($B24,'Allokerad kvv'!$B$2:$AV$468,MATCH(L$1,'Allokerad kvv'!$B$1:$AV$1,0),FALSE),VLOOKUP($B24,'Justerad allokering'!$B$1:$AG$461,MATCH(L$1,'Justerad allokering'!$B$1:$AF$1,0),FALSE))</f>
        <v>0</v>
      </c>
      <c r="M24">
        <f>IF(ISERROR(1/VLOOKUP($B24,'Justerad allokering'!$B$1:$AG$461,MATCH(M$1,'Justerad allokering'!$B$1:$AF$1,0),FALSE)),VLOOKUP($B24,'Allokerad kvv'!$B$2:$AV$468,MATCH(M$1,'Allokerad kvv'!$B$1:$AV$1,0),FALSE),VLOOKUP($B24,'Justerad allokering'!$B$1:$AG$461,MATCH(M$1,'Justerad allokering'!$B$1:$AF$1,0),FALSE))</f>
        <v>0</v>
      </c>
      <c r="N24">
        <f>IF(ISERROR(1/VLOOKUP($B24,'Justerad allokering'!$B$1:$AG$461,MATCH(N$1,'Justerad allokering'!$B$1:$AF$1,0),FALSE)),VLOOKUP($B24,'Allokerad kvv'!$B$2:$AV$468,MATCH(N$1,'Allokerad kvv'!$B$1:$AV$1,0),FALSE),VLOOKUP($B24,'Justerad allokering'!$B$1:$AG$461,MATCH(N$1,'Justerad allokering'!$B$1:$AF$1,0),FALSE))</f>
        <v>0</v>
      </c>
      <c r="O24">
        <f>IF(ISERROR(1/VLOOKUP($B24,'Justerad allokering'!$B$1:$AG$461,MATCH(O$1,'Justerad allokering'!$B$1:$AF$1,0),FALSE)),VLOOKUP($B24,'Allokerad kvv'!$B$2:$AV$468,MATCH(O$1,'Allokerad kvv'!$B$1:$AV$1,0),FALSE),VLOOKUP($B24,'Justerad allokering'!$B$1:$AG$461,MATCH(O$1,'Justerad allokering'!$B$1:$AF$1,0),FALSE))</f>
        <v>0</v>
      </c>
      <c r="P24">
        <f>IF(ISERROR(1/VLOOKUP($B24,'Justerad allokering'!$B$1:$AG$461,MATCH(P$1,'Justerad allokering'!$B$1:$AF$1,0),FALSE)),VLOOKUP($B24,'Allokerad kvv'!$B$2:$AV$468,MATCH(P$1,'Allokerad kvv'!$B$1:$AV$1,0),FALSE),VLOOKUP($B24,'Justerad allokering'!$B$1:$AG$461,MATCH(P$1,'Justerad allokering'!$B$1:$AF$1,0),FALSE))</f>
        <v>0</v>
      </c>
      <c r="Q24">
        <f>IF(ISERROR(1/VLOOKUP($B24,'Justerad allokering'!$B$1:$AG$461,MATCH(Q$1,'Justerad allokering'!$B$1:$AF$1,0),FALSE)),VLOOKUP($B24,'Allokerad kvv'!$B$2:$AV$468,MATCH(Q$1,'Allokerad kvv'!$B$1:$AV$1,0),FALSE),VLOOKUP($B24,'Justerad allokering'!$B$1:$AG$461,MATCH(Q$1,'Justerad allokering'!$B$1:$AF$1,0),FALSE))</f>
        <v>0</v>
      </c>
      <c r="R24">
        <f>IF(ISERROR(1/VLOOKUP($B24,'Justerad allokering'!$B$1:$AG$461,MATCH(R$1,'Justerad allokering'!$B$1:$AF$1,0),FALSE)),VLOOKUP($B24,'Allokerad kvv'!$B$2:$AV$468,MATCH(R$1,'Allokerad kvv'!$B$1:$AV$1,0),FALSE),VLOOKUP($B24,'Justerad allokering'!$B$1:$AG$461,MATCH(R$1,'Justerad allokering'!$B$1:$AF$1,0),FALSE))</f>
        <v>0</v>
      </c>
      <c r="S24">
        <f>IF(ISERROR(1/VLOOKUP($B24,'Justerad allokering'!$B$1:$AG$461,MATCH(S$1,'Justerad allokering'!$B$1:$AF$1,0),FALSE)),VLOOKUP($B24,'Allokerad kvv'!$B$2:$AV$468,MATCH(S$1,'Allokerad kvv'!$B$1:$AV$1,0),FALSE),VLOOKUP($B24,'Justerad allokering'!$B$1:$AG$461,MATCH(S$1,'Justerad allokering'!$B$1:$AF$1,0),FALSE))</f>
        <v>0</v>
      </c>
      <c r="T24">
        <f>IF(ISERROR(1/VLOOKUP($B24,'Justerad allokering'!$B$1:$AG$461,MATCH(T$1,'Justerad allokering'!$B$1:$AF$1,0),FALSE)),VLOOKUP($B24,'Allokerad kvv'!$B$2:$AV$468,MATCH(T$1,'Allokerad kvv'!$B$1:$AV$1,0),FALSE),VLOOKUP($B24,'Justerad allokering'!$B$1:$AG$461,MATCH(T$1,'Justerad allokering'!$B$1:$AF$1,0),FALSE))</f>
        <v>0</v>
      </c>
      <c r="U24">
        <f>IF(ISERROR(1/VLOOKUP($B24,'Justerad allokering'!$B$1:$AG$461,MATCH(U$1,'Justerad allokering'!$B$1:$AF$1,0),FALSE)),VLOOKUP($B24,'Allokerad kvv'!$B$2:$AV$468,MATCH(U$1,'Allokerad kvv'!$B$1:$AV$1,0),FALSE),VLOOKUP($B24,'Justerad allokering'!$B$1:$AG$461,MATCH(U$1,'Justerad allokering'!$B$1:$AF$1,0),FALSE))</f>
        <v>0</v>
      </c>
      <c r="V24">
        <f>IF(ISERROR(1/VLOOKUP($B24,'Justerad allokering'!$B$1:$AG$461,MATCH(V$1,'Justerad allokering'!$B$1:$AF$1,0),FALSE)),VLOOKUP($B24,'Allokerad kvv'!$B$2:$AV$468,MATCH(V$1,'Allokerad kvv'!$B$1:$AV$1,0),FALSE),VLOOKUP($B24,'Justerad allokering'!$B$1:$AG$461,MATCH(V$1,'Justerad allokering'!$B$1:$AF$1,0),FALSE))</f>
        <v>0</v>
      </c>
      <c r="W24">
        <f>IF(ISERROR(1/VLOOKUP($B24,'Justerad allokering'!$B$1:$AG$461,MATCH(W$1,'Justerad allokering'!$B$1:$AF$1,0),FALSE)),VLOOKUP($B24,'Allokerad kvv'!$B$2:$AV$468,MATCH(W$1,'Allokerad kvv'!$B$1:$AV$1,0),FALSE),VLOOKUP($B24,'Justerad allokering'!$B$1:$AG$461,MATCH(W$1,'Justerad allokering'!$B$1:$AF$1,0),FALSE))</f>
        <v>0</v>
      </c>
      <c r="X24">
        <f>IF(ISERROR(1/VLOOKUP($B24,'Justerad allokering'!$B$1:$AG$461,MATCH(X$1,'Justerad allokering'!$B$1:$AF$1,0),FALSE)),VLOOKUP($B24,'Allokerad kvv'!$B$2:$AV$468,MATCH(X$1,'Allokerad kvv'!$B$1:$AV$1,0),FALSE),VLOOKUP($B24,'Justerad allokering'!$B$1:$AG$461,MATCH(X$1,'Justerad allokering'!$B$1:$AF$1,0),FALSE))</f>
        <v>0</v>
      </c>
      <c r="Y24">
        <f>IF(ISERROR(1/VLOOKUP($B24,'Justerad allokering'!$B$1:$AG$461,MATCH(Y$1,'Justerad allokering'!$B$1:$AF$1,0),FALSE)),VLOOKUP($B24,'Allokerad kvv'!$B$2:$AV$468,MATCH(Y$1,'Allokerad kvv'!$B$1:$AV$1,0),FALSE),VLOOKUP($B24,'Justerad allokering'!$B$1:$AG$461,MATCH(Y$1,'Justerad allokering'!$B$1:$AF$1,0),FALSE))</f>
        <v>0</v>
      </c>
      <c r="Z24">
        <f>IF(ISERROR(1/VLOOKUP($B24,'Justerad allokering'!$B$1:$AG$461,MATCH(Z$1,'Justerad allokering'!$B$1:$AF$1,0),FALSE)),VLOOKUP($B24,'Allokerad kvv'!$B$2:$AV$468,MATCH(Z$1,'Allokerad kvv'!$B$1:$AV$1,0),FALSE),VLOOKUP($B24,'Justerad allokering'!$B$1:$AG$461,MATCH(Z$1,'Justerad allokering'!$B$1:$AF$1,0),FALSE))</f>
        <v>0</v>
      </c>
      <c r="AE24" s="89">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25">
      <c r="A25" s="2" t="s">
        <v>44</v>
      </c>
      <c r="B25" s="2" t="s">
        <v>45</v>
      </c>
      <c r="C25">
        <f>IF(ISERROR(1/VLOOKUP($B25,'Justerad allokering'!$B$1:$AG$461,MATCH(C$1,'Justerad allokering'!$B$1:$AF$1,0),FALSE)),VLOOKUP($B25,'Allokerad kvv'!$B$2:$AV$468,MATCH(C$1,'Allokerad kvv'!$B$1:$AV$1,0),FALSE),VLOOKUP($B25,'Justerad allokering'!$B$1:$AG$461,MATCH(C$1,'Justerad allokering'!$B$1:$AF$1,0),FALSE))</f>
        <v>0</v>
      </c>
      <c r="D25">
        <f>IF(ISERROR(1/VLOOKUP($B25,'Justerad allokering'!$B$1:$AG$461,MATCH(D$1,'Justerad allokering'!$B$1:$AF$1,0),FALSE)),VLOOKUP($B25,'Allokerad kvv'!$B$2:$AV$468,MATCH(D$1,'Allokerad kvv'!$B$1:$AV$1,0),FALSE),VLOOKUP($B25,'Justerad allokering'!$B$1:$AG$461,MATCH(D$1,'Justerad allokering'!$B$1:$AF$1,0),FALSE))</f>
        <v>0</v>
      </c>
      <c r="E25">
        <f>IF(ISERROR(1/VLOOKUP($B25,'Justerad allokering'!$B$1:$AG$461,MATCH(E$1,'Justerad allokering'!$B$1:$AF$1,0),FALSE)),VLOOKUP($B25,'Allokerad kvv'!$B$2:$AV$468,MATCH(E$1,'Allokerad kvv'!$B$1:$AV$1,0),FALSE),VLOOKUP($B25,'Justerad allokering'!$B$1:$AG$461,MATCH(E$1,'Justerad allokering'!$B$1:$AF$1,0),FALSE))</f>
        <v>0</v>
      </c>
      <c r="F25">
        <f>IF(ISERROR(1/VLOOKUP($B25,'Justerad allokering'!$B$1:$AG$461,MATCH(F$1,'Justerad allokering'!$B$1:$AF$1,0),FALSE)),VLOOKUP($B25,'Allokerad kvv'!$B$2:$AV$468,MATCH(F$1,'Allokerad kvv'!$B$1:$AV$1,0),FALSE),VLOOKUP($B25,'Justerad allokering'!$B$1:$AG$461,MATCH(F$1,'Justerad allokering'!$B$1:$AF$1,0),FALSE))</f>
        <v>0</v>
      </c>
      <c r="G25">
        <f>IF(ISERROR(1/VLOOKUP($B25,'Justerad allokering'!$B$1:$AG$461,MATCH(G$1,'Justerad allokering'!$B$1:$AF$1,0),FALSE)),VLOOKUP($B25,'Allokerad kvv'!$B$2:$AV$468,MATCH(G$1,'Allokerad kvv'!$B$1:$AV$1,0),FALSE),VLOOKUP($B25,'Justerad allokering'!$B$1:$AG$461,MATCH(G$1,'Justerad allokering'!$B$1:$AF$1,0),FALSE))</f>
        <v>0</v>
      </c>
      <c r="H25">
        <f>IF(ISERROR(1/VLOOKUP($B25,'Justerad allokering'!$B$1:$AG$461,MATCH(H$1,'Justerad allokering'!$B$1:$AF$1,0),FALSE)),VLOOKUP($B25,'Allokerad kvv'!$B$2:$AV$468,MATCH(H$1,'Allokerad kvv'!$B$1:$AV$1,0),FALSE),VLOOKUP($B25,'Justerad allokering'!$B$1:$AG$461,MATCH(H$1,'Justerad allokering'!$B$1:$AF$1,0),FALSE))</f>
        <v>0</v>
      </c>
      <c r="I25">
        <f>IF(ISERROR(1/VLOOKUP($B25,'Justerad allokering'!$B$1:$AG$461,MATCH(I$1,'Justerad allokering'!$B$1:$AF$1,0),FALSE)),VLOOKUP($B25,'Allokerad kvv'!$B$2:$AV$468,MATCH(I$1,'Allokerad kvv'!$B$1:$AV$1,0),FALSE),VLOOKUP($B25,'Justerad allokering'!$B$1:$AG$461,MATCH(I$1,'Justerad allokering'!$B$1:$AF$1,0),FALSE))</f>
        <v>0</v>
      </c>
      <c r="J25">
        <f>IF(ISERROR(1/VLOOKUP($B25,'Justerad allokering'!$B$1:$AG$461,MATCH(J$1,'Justerad allokering'!$B$1:$AF$1,0),FALSE)),VLOOKUP($B25,'Allokerad kvv'!$B$2:$AV$468,MATCH(J$1,'Allokerad kvv'!$B$1:$AV$1,0),FALSE),VLOOKUP($B25,'Justerad allokering'!$B$1:$AG$461,MATCH(J$1,'Justerad allokering'!$B$1:$AF$1,0),FALSE))</f>
        <v>0</v>
      </c>
      <c r="K25">
        <f>IF(ISERROR(1/VLOOKUP($B25,'Justerad allokering'!$B$1:$AG$461,MATCH(K$1,'Justerad allokering'!$B$1:$AF$1,0),FALSE)),VLOOKUP($B25,'Allokerad kvv'!$B$2:$AV$468,MATCH(K$1,'Allokerad kvv'!$B$1:$AV$1,0),FALSE),VLOOKUP($B25,'Justerad allokering'!$B$1:$AG$461,MATCH(K$1,'Justerad allokering'!$B$1:$AF$1,0),FALSE))</f>
        <v>0</v>
      </c>
      <c r="L25">
        <f>IF(ISERROR(1/VLOOKUP($B25,'Justerad allokering'!$B$1:$AG$461,MATCH(L$1,'Justerad allokering'!$B$1:$AF$1,0),FALSE)),VLOOKUP($B25,'Allokerad kvv'!$B$2:$AV$468,MATCH(L$1,'Allokerad kvv'!$B$1:$AV$1,0),FALSE),VLOOKUP($B25,'Justerad allokering'!$B$1:$AG$461,MATCH(L$1,'Justerad allokering'!$B$1:$AF$1,0),FALSE))</f>
        <v>0</v>
      </c>
      <c r="M25">
        <f>IF(ISERROR(1/VLOOKUP($B25,'Justerad allokering'!$B$1:$AG$461,MATCH(M$1,'Justerad allokering'!$B$1:$AF$1,0),FALSE)),VLOOKUP($B25,'Allokerad kvv'!$B$2:$AV$468,MATCH(M$1,'Allokerad kvv'!$B$1:$AV$1,0),FALSE),VLOOKUP($B25,'Justerad allokering'!$B$1:$AG$461,MATCH(M$1,'Justerad allokering'!$B$1:$AF$1,0),FALSE))</f>
        <v>0</v>
      </c>
      <c r="N25">
        <f>IF(ISERROR(1/VLOOKUP($B25,'Justerad allokering'!$B$1:$AG$461,MATCH(N$1,'Justerad allokering'!$B$1:$AF$1,0),FALSE)),VLOOKUP($B25,'Allokerad kvv'!$B$2:$AV$468,MATCH(N$1,'Allokerad kvv'!$B$1:$AV$1,0),FALSE),VLOOKUP($B25,'Justerad allokering'!$B$1:$AG$461,MATCH(N$1,'Justerad allokering'!$B$1:$AF$1,0),FALSE))</f>
        <v>0</v>
      </c>
      <c r="O25">
        <f>IF(ISERROR(1/VLOOKUP($B25,'Justerad allokering'!$B$1:$AG$461,MATCH(O$1,'Justerad allokering'!$B$1:$AF$1,0),FALSE)),VLOOKUP($B25,'Allokerad kvv'!$B$2:$AV$468,MATCH(O$1,'Allokerad kvv'!$B$1:$AV$1,0),FALSE),VLOOKUP($B25,'Justerad allokering'!$B$1:$AG$461,MATCH(O$1,'Justerad allokering'!$B$1:$AF$1,0),FALSE))</f>
        <v>0</v>
      </c>
      <c r="P25">
        <f>IF(ISERROR(1/VLOOKUP($B25,'Justerad allokering'!$B$1:$AG$461,MATCH(P$1,'Justerad allokering'!$B$1:$AF$1,0),FALSE)),VLOOKUP($B25,'Allokerad kvv'!$B$2:$AV$468,MATCH(P$1,'Allokerad kvv'!$B$1:$AV$1,0),FALSE),VLOOKUP($B25,'Justerad allokering'!$B$1:$AG$461,MATCH(P$1,'Justerad allokering'!$B$1:$AF$1,0),FALSE))</f>
        <v>0</v>
      </c>
      <c r="Q25">
        <f>IF(ISERROR(1/VLOOKUP($B25,'Justerad allokering'!$B$1:$AG$461,MATCH(Q$1,'Justerad allokering'!$B$1:$AF$1,0),FALSE)),VLOOKUP($B25,'Allokerad kvv'!$B$2:$AV$468,MATCH(Q$1,'Allokerad kvv'!$B$1:$AV$1,0),FALSE),VLOOKUP($B25,'Justerad allokering'!$B$1:$AG$461,MATCH(Q$1,'Justerad allokering'!$B$1:$AF$1,0),FALSE))</f>
        <v>0</v>
      </c>
      <c r="R25">
        <f>IF(ISERROR(1/VLOOKUP($B25,'Justerad allokering'!$B$1:$AG$461,MATCH(R$1,'Justerad allokering'!$B$1:$AF$1,0),FALSE)),VLOOKUP($B25,'Allokerad kvv'!$B$2:$AV$468,MATCH(R$1,'Allokerad kvv'!$B$1:$AV$1,0),FALSE),VLOOKUP($B25,'Justerad allokering'!$B$1:$AG$461,MATCH(R$1,'Justerad allokering'!$B$1:$AF$1,0),FALSE))</f>
        <v>0</v>
      </c>
      <c r="S25">
        <f>IF(ISERROR(1/VLOOKUP($B25,'Justerad allokering'!$B$1:$AG$461,MATCH(S$1,'Justerad allokering'!$B$1:$AF$1,0),FALSE)),VLOOKUP($B25,'Allokerad kvv'!$B$2:$AV$468,MATCH(S$1,'Allokerad kvv'!$B$1:$AV$1,0),FALSE),VLOOKUP($B25,'Justerad allokering'!$B$1:$AG$461,MATCH(S$1,'Justerad allokering'!$B$1:$AF$1,0),FALSE))</f>
        <v>0</v>
      </c>
      <c r="T25">
        <f>IF(ISERROR(1/VLOOKUP($B25,'Justerad allokering'!$B$1:$AG$461,MATCH(T$1,'Justerad allokering'!$B$1:$AF$1,0),FALSE)),VLOOKUP($B25,'Allokerad kvv'!$B$2:$AV$468,MATCH(T$1,'Allokerad kvv'!$B$1:$AV$1,0),FALSE),VLOOKUP($B25,'Justerad allokering'!$B$1:$AG$461,MATCH(T$1,'Justerad allokering'!$B$1:$AF$1,0),FALSE))</f>
        <v>0</v>
      </c>
      <c r="U25">
        <f>IF(ISERROR(1/VLOOKUP($B25,'Justerad allokering'!$B$1:$AG$461,MATCH(U$1,'Justerad allokering'!$B$1:$AF$1,0),FALSE)),VLOOKUP($B25,'Allokerad kvv'!$B$2:$AV$468,MATCH(U$1,'Allokerad kvv'!$B$1:$AV$1,0),FALSE),VLOOKUP($B25,'Justerad allokering'!$B$1:$AG$461,MATCH(U$1,'Justerad allokering'!$B$1:$AF$1,0),FALSE))</f>
        <v>0</v>
      </c>
      <c r="V25">
        <f>IF(ISERROR(1/VLOOKUP($B25,'Justerad allokering'!$B$1:$AG$461,MATCH(V$1,'Justerad allokering'!$B$1:$AF$1,0),FALSE)),VLOOKUP($B25,'Allokerad kvv'!$B$2:$AV$468,MATCH(V$1,'Allokerad kvv'!$B$1:$AV$1,0),FALSE),VLOOKUP($B25,'Justerad allokering'!$B$1:$AG$461,MATCH(V$1,'Justerad allokering'!$B$1:$AF$1,0),FALSE))</f>
        <v>0</v>
      </c>
      <c r="W25">
        <f>IF(ISERROR(1/VLOOKUP($B25,'Justerad allokering'!$B$1:$AG$461,MATCH(W$1,'Justerad allokering'!$B$1:$AF$1,0),FALSE)),VLOOKUP($B25,'Allokerad kvv'!$B$2:$AV$468,MATCH(W$1,'Allokerad kvv'!$B$1:$AV$1,0),FALSE),VLOOKUP($B25,'Justerad allokering'!$B$1:$AG$461,MATCH(W$1,'Justerad allokering'!$B$1:$AF$1,0),FALSE))</f>
        <v>0</v>
      </c>
      <c r="X25">
        <f>IF(ISERROR(1/VLOOKUP($B25,'Justerad allokering'!$B$1:$AG$461,MATCH(X$1,'Justerad allokering'!$B$1:$AF$1,0),FALSE)),VLOOKUP($B25,'Allokerad kvv'!$B$2:$AV$468,MATCH(X$1,'Allokerad kvv'!$B$1:$AV$1,0),FALSE),VLOOKUP($B25,'Justerad allokering'!$B$1:$AG$461,MATCH(X$1,'Justerad allokering'!$B$1:$AF$1,0),FALSE))</f>
        <v>0</v>
      </c>
      <c r="Y25">
        <f>IF(ISERROR(1/VLOOKUP($B25,'Justerad allokering'!$B$1:$AG$461,MATCH(Y$1,'Justerad allokering'!$B$1:$AF$1,0),FALSE)),VLOOKUP($B25,'Allokerad kvv'!$B$2:$AV$468,MATCH(Y$1,'Allokerad kvv'!$B$1:$AV$1,0),FALSE),VLOOKUP($B25,'Justerad allokering'!$B$1:$AG$461,MATCH(Y$1,'Justerad allokering'!$B$1:$AF$1,0),FALSE))</f>
        <v>0</v>
      </c>
      <c r="Z25">
        <f>IF(ISERROR(1/VLOOKUP($B25,'Justerad allokering'!$B$1:$AG$461,MATCH(Z$1,'Justerad allokering'!$B$1:$AF$1,0),FALSE)),VLOOKUP($B25,'Allokerad kvv'!$B$2:$AV$468,MATCH(Z$1,'Allokerad kvv'!$B$1:$AV$1,0),FALSE),VLOOKUP($B25,'Justerad allokering'!$B$1:$AG$461,MATCH(Z$1,'Justerad allokering'!$B$1:$AF$1,0),FALSE))</f>
        <v>0</v>
      </c>
      <c r="AE25" s="89">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25">
      <c r="A26" s="2" t="s">
        <v>44</v>
      </c>
      <c r="B26" s="2" t="s">
        <v>46</v>
      </c>
      <c r="C26">
        <f>IF(ISERROR(1/VLOOKUP($B26,'Justerad allokering'!$B$1:$AG$461,MATCH(C$1,'Justerad allokering'!$B$1:$AF$1,0),FALSE)),VLOOKUP($B26,'Allokerad kvv'!$B$2:$AV$468,MATCH(C$1,'Allokerad kvv'!$B$1:$AV$1,0),FALSE),VLOOKUP($B26,'Justerad allokering'!$B$1:$AG$461,MATCH(C$1,'Justerad allokering'!$B$1:$AF$1,0),FALSE))</f>
        <v>78.936199999999999</v>
      </c>
      <c r="D26">
        <f>IF(ISERROR(1/VLOOKUP($B26,'Justerad allokering'!$B$1:$AG$461,MATCH(D$1,'Justerad allokering'!$B$1:$AF$1,0),FALSE)),VLOOKUP($B26,'Allokerad kvv'!$B$2:$AV$468,MATCH(D$1,'Allokerad kvv'!$B$1:$AV$1,0),FALSE),VLOOKUP($B26,'Justerad allokering'!$B$1:$AG$461,MATCH(D$1,'Justerad allokering'!$B$1:$AF$1,0),FALSE))</f>
        <v>0</v>
      </c>
      <c r="E26">
        <f>IF(ISERROR(1/VLOOKUP($B26,'Justerad allokering'!$B$1:$AG$461,MATCH(E$1,'Justerad allokering'!$B$1:$AF$1,0),FALSE)),VLOOKUP($B26,'Allokerad kvv'!$B$2:$AV$468,MATCH(E$1,'Allokerad kvv'!$B$1:$AV$1,0),FALSE),VLOOKUP($B26,'Justerad allokering'!$B$1:$AG$461,MATCH(E$1,'Justerad allokering'!$B$1:$AF$1,0),FALSE))</f>
        <v>0</v>
      </c>
      <c r="F26">
        <f>IF(ISERROR(1/VLOOKUP($B26,'Justerad allokering'!$B$1:$AG$461,MATCH(F$1,'Justerad allokering'!$B$1:$AF$1,0),FALSE)),VLOOKUP($B26,'Allokerad kvv'!$B$2:$AV$468,MATCH(F$1,'Allokerad kvv'!$B$1:$AV$1,0),FALSE),VLOOKUP($B26,'Justerad allokering'!$B$1:$AG$461,MATCH(F$1,'Justerad allokering'!$B$1:$AF$1,0),FALSE))</f>
        <v>0</v>
      </c>
      <c r="G26">
        <f>IF(ISERROR(1/VLOOKUP($B26,'Justerad allokering'!$B$1:$AG$461,MATCH(G$1,'Justerad allokering'!$B$1:$AF$1,0),FALSE)),VLOOKUP($B26,'Allokerad kvv'!$B$2:$AV$468,MATCH(G$1,'Allokerad kvv'!$B$1:$AV$1,0),FALSE),VLOOKUP($B26,'Justerad allokering'!$B$1:$AG$461,MATCH(G$1,'Justerad allokering'!$B$1:$AF$1,0),FALSE))</f>
        <v>0.76795400000000003</v>
      </c>
      <c r="H26">
        <f>IF(ISERROR(1/VLOOKUP($B26,'Justerad allokering'!$B$1:$AG$461,MATCH(H$1,'Justerad allokering'!$B$1:$AF$1,0),FALSE)),VLOOKUP($B26,'Allokerad kvv'!$B$2:$AV$468,MATCH(H$1,'Allokerad kvv'!$B$1:$AV$1,0),FALSE),VLOOKUP($B26,'Justerad allokering'!$B$1:$AG$461,MATCH(H$1,'Justerad allokering'!$B$1:$AF$1,0),FALSE))</f>
        <v>0</v>
      </c>
      <c r="I26">
        <f>IF(ISERROR(1/VLOOKUP($B26,'Justerad allokering'!$B$1:$AG$461,MATCH(I$1,'Justerad allokering'!$B$1:$AF$1,0),FALSE)),VLOOKUP($B26,'Allokerad kvv'!$B$2:$AV$468,MATCH(I$1,'Allokerad kvv'!$B$1:$AV$1,0),FALSE),VLOOKUP($B26,'Justerad allokering'!$B$1:$AG$461,MATCH(I$1,'Justerad allokering'!$B$1:$AF$1,0),FALSE))</f>
        <v>0</v>
      </c>
      <c r="J26">
        <f>IF(ISERROR(1/VLOOKUP($B26,'Justerad allokering'!$B$1:$AG$461,MATCH(J$1,'Justerad allokering'!$B$1:$AF$1,0),FALSE)),VLOOKUP($B26,'Allokerad kvv'!$B$2:$AV$468,MATCH(J$1,'Allokerad kvv'!$B$1:$AV$1,0),FALSE),VLOOKUP($B26,'Justerad allokering'!$B$1:$AG$461,MATCH(J$1,'Justerad allokering'!$B$1:$AF$1,0),FALSE))</f>
        <v>0.402061</v>
      </c>
      <c r="K26">
        <f>IF(ISERROR(1/VLOOKUP($B26,'Justerad allokering'!$B$1:$AG$461,MATCH(K$1,'Justerad allokering'!$B$1:$AF$1,0),FALSE)),VLOOKUP($B26,'Allokerad kvv'!$B$2:$AV$468,MATCH(K$1,'Allokerad kvv'!$B$1:$AV$1,0),FALSE),VLOOKUP($B26,'Justerad allokering'!$B$1:$AG$461,MATCH(K$1,'Justerad allokering'!$B$1:$AF$1,0),FALSE))</f>
        <v>3.9803500000000001</v>
      </c>
      <c r="L26">
        <f>IF(ISERROR(1/VLOOKUP($B26,'Justerad allokering'!$B$1:$AG$461,MATCH(L$1,'Justerad allokering'!$B$1:$AF$1,0),FALSE)),VLOOKUP($B26,'Allokerad kvv'!$B$2:$AV$468,MATCH(L$1,'Allokerad kvv'!$B$1:$AV$1,0),FALSE),VLOOKUP($B26,'Justerad allokering'!$B$1:$AG$461,MATCH(L$1,'Justerad allokering'!$B$1:$AF$1,0),FALSE))</f>
        <v>0</v>
      </c>
      <c r="M26">
        <f>IF(ISERROR(1/VLOOKUP($B26,'Justerad allokering'!$B$1:$AG$461,MATCH(M$1,'Justerad allokering'!$B$1:$AF$1,0),FALSE)),VLOOKUP($B26,'Allokerad kvv'!$B$2:$AV$468,MATCH(M$1,'Allokerad kvv'!$B$1:$AV$1,0),FALSE),VLOOKUP($B26,'Justerad allokering'!$B$1:$AG$461,MATCH(M$1,'Justerad allokering'!$B$1:$AF$1,0),FALSE))</f>
        <v>0.52031400000000005</v>
      </c>
      <c r="N26">
        <f>IF(ISERROR(1/VLOOKUP($B26,'Justerad allokering'!$B$1:$AG$461,MATCH(N$1,'Justerad allokering'!$B$1:$AF$1,0),FALSE)),VLOOKUP($B26,'Allokerad kvv'!$B$2:$AV$468,MATCH(N$1,'Allokerad kvv'!$B$1:$AV$1,0),FALSE),VLOOKUP($B26,'Justerad allokering'!$B$1:$AG$461,MATCH(N$1,'Justerad allokering'!$B$1:$AF$1,0),FALSE))</f>
        <v>10.86</v>
      </c>
      <c r="O26">
        <f>IF(ISERROR(1/VLOOKUP($B26,'Justerad allokering'!$B$1:$AG$461,MATCH(O$1,'Justerad allokering'!$B$1:$AF$1,0),FALSE)),VLOOKUP($B26,'Allokerad kvv'!$B$2:$AV$468,MATCH(O$1,'Allokerad kvv'!$B$1:$AV$1,0),FALSE),VLOOKUP($B26,'Justerad allokering'!$B$1:$AG$461,MATCH(O$1,'Justerad allokering'!$B$1:$AF$1,0),FALSE))</f>
        <v>0</v>
      </c>
      <c r="P26">
        <f>IF(ISERROR(1/VLOOKUP($B26,'Justerad allokering'!$B$1:$AG$461,MATCH(P$1,'Justerad allokering'!$B$1:$AF$1,0),FALSE)),VLOOKUP($B26,'Allokerad kvv'!$B$2:$AV$468,MATCH(P$1,'Allokerad kvv'!$B$1:$AV$1,0),FALSE),VLOOKUP($B26,'Justerad allokering'!$B$1:$AG$461,MATCH(P$1,'Justerad allokering'!$B$1:$AF$1,0),FALSE))</f>
        <v>0</v>
      </c>
      <c r="Q26">
        <f>IF(ISERROR(1/VLOOKUP($B26,'Justerad allokering'!$B$1:$AG$461,MATCH(Q$1,'Justerad allokering'!$B$1:$AF$1,0),FALSE)),VLOOKUP($B26,'Allokerad kvv'!$B$2:$AV$468,MATCH(Q$1,'Allokerad kvv'!$B$1:$AV$1,0),FALSE),VLOOKUP($B26,'Justerad allokering'!$B$1:$AG$461,MATCH(Q$1,'Justerad allokering'!$B$1:$AF$1,0),FALSE))</f>
        <v>0</v>
      </c>
      <c r="R26">
        <f>IF(ISERROR(1/VLOOKUP($B26,'Justerad allokering'!$B$1:$AG$461,MATCH(R$1,'Justerad allokering'!$B$1:$AF$1,0),FALSE)),VLOOKUP($B26,'Allokerad kvv'!$B$2:$AV$468,MATCH(R$1,'Allokerad kvv'!$B$1:$AV$1,0),FALSE),VLOOKUP($B26,'Justerad allokering'!$B$1:$AG$461,MATCH(R$1,'Justerad allokering'!$B$1:$AF$1,0),FALSE))</f>
        <v>0</v>
      </c>
      <c r="S26">
        <f>IF(ISERROR(1/VLOOKUP($B26,'Justerad allokering'!$B$1:$AG$461,MATCH(S$1,'Justerad allokering'!$B$1:$AF$1,0),FALSE)),VLOOKUP($B26,'Allokerad kvv'!$B$2:$AV$468,MATCH(S$1,'Allokerad kvv'!$B$1:$AV$1,0),FALSE),VLOOKUP($B26,'Justerad allokering'!$B$1:$AG$461,MATCH(S$1,'Justerad allokering'!$B$1:$AF$1,0),FALSE))</f>
        <v>0</v>
      </c>
      <c r="T26">
        <f>IF(ISERROR(1/VLOOKUP($B26,'Justerad allokering'!$B$1:$AG$461,MATCH(T$1,'Justerad allokering'!$B$1:$AF$1,0),FALSE)),VLOOKUP($B26,'Allokerad kvv'!$B$2:$AV$468,MATCH(T$1,'Allokerad kvv'!$B$1:$AV$1,0),FALSE),VLOOKUP($B26,'Justerad allokering'!$B$1:$AG$461,MATCH(T$1,'Justerad allokering'!$B$1:$AF$1,0),FALSE))</f>
        <v>0</v>
      </c>
      <c r="U26">
        <f>IF(ISERROR(1/VLOOKUP($B26,'Justerad allokering'!$B$1:$AG$461,MATCH(U$1,'Justerad allokering'!$B$1:$AF$1,0),FALSE)),VLOOKUP($B26,'Allokerad kvv'!$B$2:$AV$468,MATCH(U$1,'Allokerad kvv'!$B$1:$AV$1,0),FALSE),VLOOKUP($B26,'Justerad allokering'!$B$1:$AG$461,MATCH(U$1,'Justerad allokering'!$B$1:$AF$1,0),FALSE))</f>
        <v>0</v>
      </c>
      <c r="V26">
        <f>IF(ISERROR(1/VLOOKUP($B26,'Justerad allokering'!$B$1:$AG$461,MATCH(V$1,'Justerad allokering'!$B$1:$AF$1,0),FALSE)),VLOOKUP($B26,'Allokerad kvv'!$B$2:$AV$468,MATCH(V$1,'Allokerad kvv'!$B$1:$AV$1,0),FALSE),VLOOKUP($B26,'Justerad allokering'!$B$1:$AG$461,MATCH(V$1,'Justerad allokering'!$B$1:$AF$1,0),FALSE))</f>
        <v>0</v>
      </c>
      <c r="W26">
        <f>IF(ISERROR(1/VLOOKUP($B26,'Justerad allokering'!$B$1:$AG$461,MATCH(W$1,'Justerad allokering'!$B$1:$AF$1,0),FALSE)),VLOOKUP($B26,'Allokerad kvv'!$B$2:$AV$468,MATCH(W$1,'Allokerad kvv'!$B$1:$AV$1,0),FALSE),VLOOKUP($B26,'Justerad allokering'!$B$1:$AG$461,MATCH(W$1,'Justerad allokering'!$B$1:$AF$1,0),FALSE))</f>
        <v>0</v>
      </c>
      <c r="X26">
        <f>IF(ISERROR(1/VLOOKUP($B26,'Justerad allokering'!$B$1:$AG$461,MATCH(X$1,'Justerad allokering'!$B$1:$AF$1,0),FALSE)),VLOOKUP($B26,'Allokerad kvv'!$B$2:$AV$468,MATCH(X$1,'Allokerad kvv'!$B$1:$AV$1,0),FALSE),VLOOKUP($B26,'Justerad allokering'!$B$1:$AG$461,MATCH(X$1,'Justerad allokering'!$B$1:$AF$1,0),FALSE))</f>
        <v>0</v>
      </c>
      <c r="Y26">
        <f>IF(ISERROR(1/VLOOKUP($B26,'Justerad allokering'!$B$1:$AG$461,MATCH(Y$1,'Justerad allokering'!$B$1:$AF$1,0),FALSE)),VLOOKUP($B26,'Allokerad kvv'!$B$2:$AV$468,MATCH(Y$1,'Allokerad kvv'!$B$1:$AV$1,0),FALSE),VLOOKUP($B26,'Justerad allokering'!$B$1:$AG$461,MATCH(Y$1,'Justerad allokering'!$B$1:$AF$1,0),FALSE))</f>
        <v>0</v>
      </c>
      <c r="Z26">
        <f>IF(ISERROR(1/VLOOKUP($B26,'Justerad allokering'!$B$1:$AG$461,MATCH(Z$1,'Justerad allokering'!$B$1:$AF$1,0),FALSE)),VLOOKUP($B26,'Allokerad kvv'!$B$2:$AV$468,MATCH(Z$1,'Allokerad kvv'!$B$1:$AV$1,0),FALSE),VLOOKUP($B26,'Justerad allokering'!$B$1:$AG$461,MATCH(Z$1,'Justerad allokering'!$B$1:$AF$1,0),FALSE))</f>
        <v>0</v>
      </c>
      <c r="AE26" s="89">
        <f t="shared" si="0"/>
        <v>95.466879000000006</v>
      </c>
      <c r="AG26">
        <f t="shared" si="1"/>
        <v>91.486529000000004</v>
      </c>
      <c r="AH26">
        <f t="shared" si="2"/>
        <v>80.626529000000005</v>
      </c>
      <c r="AI26">
        <f>IF(AH26=0,"",AH26/VLOOKUP(B26,Kraftvärmeprod!$B$1:$BC$480,MATCH("Summa tillförd energi exklusive rökgaskondensering",Kraftvärmeprod!$B$1:$BC$1,0),FALSE))</f>
        <v>0.54228227737422652</v>
      </c>
      <c r="AK26">
        <f t="shared" si="3"/>
        <v>0.92237500000000006</v>
      </c>
    </row>
    <row r="27" spans="1:37" x14ac:dyDescent="0.25">
      <c r="A27" s="2" t="s">
        <v>44</v>
      </c>
      <c r="B27" s="2" t="s">
        <v>47</v>
      </c>
      <c r="C27">
        <f>IF(ISERROR(1/VLOOKUP($B27,'Justerad allokering'!$B$1:$AG$461,MATCH(C$1,'Justerad allokering'!$B$1:$AF$1,0),FALSE)),VLOOKUP($B27,'Allokerad kvv'!$B$2:$AV$468,MATCH(C$1,'Allokerad kvv'!$B$1:$AV$1,0),FALSE),VLOOKUP($B27,'Justerad allokering'!$B$1:$AG$461,MATCH(C$1,'Justerad allokering'!$B$1:$AF$1,0),FALSE))</f>
        <v>0</v>
      </c>
      <c r="D27">
        <f>IF(ISERROR(1/VLOOKUP($B27,'Justerad allokering'!$B$1:$AG$461,MATCH(D$1,'Justerad allokering'!$B$1:$AF$1,0),FALSE)),VLOOKUP($B27,'Allokerad kvv'!$B$2:$AV$468,MATCH(D$1,'Allokerad kvv'!$B$1:$AV$1,0),FALSE),VLOOKUP($B27,'Justerad allokering'!$B$1:$AG$461,MATCH(D$1,'Justerad allokering'!$B$1:$AF$1,0),FALSE))</f>
        <v>0</v>
      </c>
      <c r="E27">
        <f>IF(ISERROR(1/VLOOKUP($B27,'Justerad allokering'!$B$1:$AG$461,MATCH(E$1,'Justerad allokering'!$B$1:$AF$1,0),FALSE)),VLOOKUP($B27,'Allokerad kvv'!$B$2:$AV$468,MATCH(E$1,'Allokerad kvv'!$B$1:$AV$1,0),FALSE),VLOOKUP($B27,'Justerad allokering'!$B$1:$AG$461,MATCH(E$1,'Justerad allokering'!$B$1:$AF$1,0),FALSE))</f>
        <v>0</v>
      </c>
      <c r="F27">
        <f>IF(ISERROR(1/VLOOKUP($B27,'Justerad allokering'!$B$1:$AG$461,MATCH(F$1,'Justerad allokering'!$B$1:$AF$1,0),FALSE)),VLOOKUP($B27,'Allokerad kvv'!$B$2:$AV$468,MATCH(F$1,'Allokerad kvv'!$B$1:$AV$1,0),FALSE),VLOOKUP($B27,'Justerad allokering'!$B$1:$AG$461,MATCH(F$1,'Justerad allokering'!$B$1:$AF$1,0),FALSE))</f>
        <v>0</v>
      </c>
      <c r="G27">
        <f>IF(ISERROR(1/VLOOKUP($B27,'Justerad allokering'!$B$1:$AG$461,MATCH(G$1,'Justerad allokering'!$B$1:$AF$1,0),FALSE)),VLOOKUP($B27,'Allokerad kvv'!$B$2:$AV$468,MATCH(G$1,'Allokerad kvv'!$B$1:$AV$1,0),FALSE),VLOOKUP($B27,'Justerad allokering'!$B$1:$AG$461,MATCH(G$1,'Justerad allokering'!$B$1:$AF$1,0),FALSE))</f>
        <v>0</v>
      </c>
      <c r="H27">
        <f>IF(ISERROR(1/VLOOKUP($B27,'Justerad allokering'!$B$1:$AG$461,MATCH(H$1,'Justerad allokering'!$B$1:$AF$1,0),FALSE)),VLOOKUP($B27,'Allokerad kvv'!$B$2:$AV$468,MATCH(H$1,'Allokerad kvv'!$B$1:$AV$1,0),FALSE),VLOOKUP($B27,'Justerad allokering'!$B$1:$AG$461,MATCH(H$1,'Justerad allokering'!$B$1:$AF$1,0),FALSE))</f>
        <v>0</v>
      </c>
      <c r="I27">
        <f>IF(ISERROR(1/VLOOKUP($B27,'Justerad allokering'!$B$1:$AG$461,MATCH(I$1,'Justerad allokering'!$B$1:$AF$1,0),FALSE)),VLOOKUP($B27,'Allokerad kvv'!$B$2:$AV$468,MATCH(I$1,'Allokerad kvv'!$B$1:$AV$1,0),FALSE),VLOOKUP($B27,'Justerad allokering'!$B$1:$AG$461,MATCH(I$1,'Justerad allokering'!$B$1:$AF$1,0),FALSE))</f>
        <v>0</v>
      </c>
      <c r="J27">
        <f>IF(ISERROR(1/VLOOKUP($B27,'Justerad allokering'!$B$1:$AG$461,MATCH(J$1,'Justerad allokering'!$B$1:$AF$1,0),FALSE)),VLOOKUP($B27,'Allokerad kvv'!$B$2:$AV$468,MATCH(J$1,'Allokerad kvv'!$B$1:$AV$1,0),FALSE),VLOOKUP($B27,'Justerad allokering'!$B$1:$AG$461,MATCH(J$1,'Justerad allokering'!$B$1:$AF$1,0),FALSE))</f>
        <v>0</v>
      </c>
      <c r="K27">
        <f>IF(ISERROR(1/VLOOKUP($B27,'Justerad allokering'!$B$1:$AG$461,MATCH(K$1,'Justerad allokering'!$B$1:$AF$1,0),FALSE)),VLOOKUP($B27,'Allokerad kvv'!$B$2:$AV$468,MATCH(K$1,'Allokerad kvv'!$B$1:$AV$1,0),FALSE),VLOOKUP($B27,'Justerad allokering'!$B$1:$AG$461,MATCH(K$1,'Justerad allokering'!$B$1:$AF$1,0),FALSE))</f>
        <v>0</v>
      </c>
      <c r="L27">
        <f>IF(ISERROR(1/VLOOKUP($B27,'Justerad allokering'!$B$1:$AG$461,MATCH(L$1,'Justerad allokering'!$B$1:$AF$1,0),FALSE)),VLOOKUP($B27,'Allokerad kvv'!$B$2:$AV$468,MATCH(L$1,'Allokerad kvv'!$B$1:$AV$1,0),FALSE),VLOOKUP($B27,'Justerad allokering'!$B$1:$AG$461,MATCH(L$1,'Justerad allokering'!$B$1:$AF$1,0),FALSE))</f>
        <v>0</v>
      </c>
      <c r="M27">
        <f>IF(ISERROR(1/VLOOKUP($B27,'Justerad allokering'!$B$1:$AG$461,MATCH(M$1,'Justerad allokering'!$B$1:$AF$1,0),FALSE)),VLOOKUP($B27,'Allokerad kvv'!$B$2:$AV$468,MATCH(M$1,'Allokerad kvv'!$B$1:$AV$1,0),FALSE),VLOOKUP($B27,'Justerad allokering'!$B$1:$AG$461,MATCH(M$1,'Justerad allokering'!$B$1:$AF$1,0),FALSE))</f>
        <v>0</v>
      </c>
      <c r="N27">
        <f>IF(ISERROR(1/VLOOKUP($B27,'Justerad allokering'!$B$1:$AG$461,MATCH(N$1,'Justerad allokering'!$B$1:$AF$1,0),FALSE)),VLOOKUP($B27,'Allokerad kvv'!$B$2:$AV$468,MATCH(N$1,'Allokerad kvv'!$B$1:$AV$1,0),FALSE),VLOOKUP($B27,'Justerad allokering'!$B$1:$AG$461,MATCH(N$1,'Justerad allokering'!$B$1:$AF$1,0),FALSE))</f>
        <v>0</v>
      </c>
      <c r="O27">
        <f>IF(ISERROR(1/VLOOKUP($B27,'Justerad allokering'!$B$1:$AG$461,MATCH(O$1,'Justerad allokering'!$B$1:$AF$1,0),FALSE)),VLOOKUP($B27,'Allokerad kvv'!$B$2:$AV$468,MATCH(O$1,'Allokerad kvv'!$B$1:$AV$1,0),FALSE),VLOOKUP($B27,'Justerad allokering'!$B$1:$AG$461,MATCH(O$1,'Justerad allokering'!$B$1:$AF$1,0),FALSE))</f>
        <v>0</v>
      </c>
      <c r="P27">
        <f>IF(ISERROR(1/VLOOKUP($B27,'Justerad allokering'!$B$1:$AG$461,MATCH(P$1,'Justerad allokering'!$B$1:$AF$1,0),FALSE)),VLOOKUP($B27,'Allokerad kvv'!$B$2:$AV$468,MATCH(P$1,'Allokerad kvv'!$B$1:$AV$1,0),FALSE),VLOOKUP($B27,'Justerad allokering'!$B$1:$AG$461,MATCH(P$1,'Justerad allokering'!$B$1:$AF$1,0),FALSE))</f>
        <v>0</v>
      </c>
      <c r="Q27">
        <f>IF(ISERROR(1/VLOOKUP($B27,'Justerad allokering'!$B$1:$AG$461,MATCH(Q$1,'Justerad allokering'!$B$1:$AF$1,0),FALSE)),VLOOKUP($B27,'Allokerad kvv'!$B$2:$AV$468,MATCH(Q$1,'Allokerad kvv'!$B$1:$AV$1,0),FALSE),VLOOKUP($B27,'Justerad allokering'!$B$1:$AG$461,MATCH(Q$1,'Justerad allokering'!$B$1:$AF$1,0),FALSE))</f>
        <v>0</v>
      </c>
      <c r="R27">
        <f>IF(ISERROR(1/VLOOKUP($B27,'Justerad allokering'!$B$1:$AG$461,MATCH(R$1,'Justerad allokering'!$B$1:$AF$1,0),FALSE)),VLOOKUP($B27,'Allokerad kvv'!$B$2:$AV$468,MATCH(R$1,'Allokerad kvv'!$B$1:$AV$1,0),FALSE),VLOOKUP($B27,'Justerad allokering'!$B$1:$AG$461,MATCH(R$1,'Justerad allokering'!$B$1:$AF$1,0),FALSE))</f>
        <v>0</v>
      </c>
      <c r="S27">
        <f>IF(ISERROR(1/VLOOKUP($B27,'Justerad allokering'!$B$1:$AG$461,MATCH(S$1,'Justerad allokering'!$B$1:$AF$1,0),FALSE)),VLOOKUP($B27,'Allokerad kvv'!$B$2:$AV$468,MATCH(S$1,'Allokerad kvv'!$B$1:$AV$1,0),FALSE),VLOOKUP($B27,'Justerad allokering'!$B$1:$AG$461,MATCH(S$1,'Justerad allokering'!$B$1:$AF$1,0),FALSE))</f>
        <v>0</v>
      </c>
      <c r="T27">
        <f>IF(ISERROR(1/VLOOKUP($B27,'Justerad allokering'!$B$1:$AG$461,MATCH(T$1,'Justerad allokering'!$B$1:$AF$1,0),FALSE)),VLOOKUP($B27,'Allokerad kvv'!$B$2:$AV$468,MATCH(T$1,'Allokerad kvv'!$B$1:$AV$1,0),FALSE),VLOOKUP($B27,'Justerad allokering'!$B$1:$AG$461,MATCH(T$1,'Justerad allokering'!$B$1:$AF$1,0),FALSE))</f>
        <v>0</v>
      </c>
      <c r="U27">
        <f>IF(ISERROR(1/VLOOKUP($B27,'Justerad allokering'!$B$1:$AG$461,MATCH(U$1,'Justerad allokering'!$B$1:$AF$1,0),FALSE)),VLOOKUP($B27,'Allokerad kvv'!$B$2:$AV$468,MATCH(U$1,'Allokerad kvv'!$B$1:$AV$1,0),FALSE),VLOOKUP($B27,'Justerad allokering'!$B$1:$AG$461,MATCH(U$1,'Justerad allokering'!$B$1:$AF$1,0),FALSE))</f>
        <v>0</v>
      </c>
      <c r="V27">
        <f>IF(ISERROR(1/VLOOKUP($B27,'Justerad allokering'!$B$1:$AG$461,MATCH(V$1,'Justerad allokering'!$B$1:$AF$1,0),FALSE)),VLOOKUP($B27,'Allokerad kvv'!$B$2:$AV$468,MATCH(V$1,'Allokerad kvv'!$B$1:$AV$1,0),FALSE),VLOOKUP($B27,'Justerad allokering'!$B$1:$AG$461,MATCH(V$1,'Justerad allokering'!$B$1:$AF$1,0),FALSE))</f>
        <v>0</v>
      </c>
      <c r="W27">
        <f>IF(ISERROR(1/VLOOKUP($B27,'Justerad allokering'!$B$1:$AG$461,MATCH(W$1,'Justerad allokering'!$B$1:$AF$1,0),FALSE)),VLOOKUP($B27,'Allokerad kvv'!$B$2:$AV$468,MATCH(W$1,'Allokerad kvv'!$B$1:$AV$1,0),FALSE),VLOOKUP($B27,'Justerad allokering'!$B$1:$AG$461,MATCH(W$1,'Justerad allokering'!$B$1:$AF$1,0),FALSE))</f>
        <v>0</v>
      </c>
      <c r="X27">
        <f>IF(ISERROR(1/VLOOKUP($B27,'Justerad allokering'!$B$1:$AG$461,MATCH(X$1,'Justerad allokering'!$B$1:$AF$1,0),FALSE)),VLOOKUP($B27,'Allokerad kvv'!$B$2:$AV$468,MATCH(X$1,'Allokerad kvv'!$B$1:$AV$1,0),FALSE),VLOOKUP($B27,'Justerad allokering'!$B$1:$AG$461,MATCH(X$1,'Justerad allokering'!$B$1:$AF$1,0),FALSE))</f>
        <v>0</v>
      </c>
      <c r="Y27">
        <f>IF(ISERROR(1/VLOOKUP($B27,'Justerad allokering'!$B$1:$AG$461,MATCH(Y$1,'Justerad allokering'!$B$1:$AF$1,0),FALSE)),VLOOKUP($B27,'Allokerad kvv'!$B$2:$AV$468,MATCH(Y$1,'Allokerad kvv'!$B$1:$AV$1,0),FALSE),VLOOKUP($B27,'Justerad allokering'!$B$1:$AG$461,MATCH(Y$1,'Justerad allokering'!$B$1:$AF$1,0),FALSE))</f>
        <v>0</v>
      </c>
      <c r="Z27">
        <f>IF(ISERROR(1/VLOOKUP($B27,'Justerad allokering'!$B$1:$AG$461,MATCH(Z$1,'Justerad allokering'!$B$1:$AF$1,0),FALSE)),VLOOKUP($B27,'Allokerad kvv'!$B$2:$AV$468,MATCH(Z$1,'Allokerad kvv'!$B$1:$AV$1,0),FALSE),VLOOKUP($B27,'Justerad allokering'!$B$1:$AG$461,MATCH(Z$1,'Justerad allokering'!$B$1:$AF$1,0),FALSE))</f>
        <v>0</v>
      </c>
      <c r="AE27" s="89">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25">
      <c r="A28" s="2" t="s">
        <v>48</v>
      </c>
      <c r="B28" s="2" t="s">
        <v>49</v>
      </c>
      <c r="C28">
        <f>IF(ISERROR(1/VLOOKUP($B28,'Justerad allokering'!$B$1:$AG$461,MATCH(C$1,'Justerad allokering'!$B$1:$AF$1,0),FALSE)),VLOOKUP($B28,'Allokerad kvv'!$B$2:$AV$468,MATCH(C$1,'Allokerad kvv'!$B$1:$AV$1,0),FALSE),VLOOKUP($B28,'Justerad allokering'!$B$1:$AG$461,MATCH(C$1,'Justerad allokering'!$B$1:$AF$1,0),FALSE))</f>
        <v>0</v>
      </c>
      <c r="D28">
        <f>IF(ISERROR(1/VLOOKUP($B28,'Justerad allokering'!$B$1:$AG$461,MATCH(D$1,'Justerad allokering'!$B$1:$AF$1,0),FALSE)),VLOOKUP($B28,'Allokerad kvv'!$B$2:$AV$468,MATCH(D$1,'Allokerad kvv'!$B$1:$AV$1,0),FALSE),VLOOKUP($B28,'Justerad allokering'!$B$1:$AG$461,MATCH(D$1,'Justerad allokering'!$B$1:$AF$1,0),FALSE))</f>
        <v>0</v>
      </c>
      <c r="E28">
        <f>IF(ISERROR(1/VLOOKUP($B28,'Justerad allokering'!$B$1:$AG$461,MATCH(E$1,'Justerad allokering'!$B$1:$AF$1,0),FALSE)),VLOOKUP($B28,'Allokerad kvv'!$B$2:$AV$468,MATCH(E$1,'Allokerad kvv'!$B$1:$AV$1,0),FALSE),VLOOKUP($B28,'Justerad allokering'!$B$1:$AG$461,MATCH(E$1,'Justerad allokering'!$B$1:$AF$1,0),FALSE))</f>
        <v>0</v>
      </c>
      <c r="F28">
        <f>IF(ISERROR(1/VLOOKUP($B28,'Justerad allokering'!$B$1:$AG$461,MATCH(F$1,'Justerad allokering'!$B$1:$AF$1,0),FALSE)),VLOOKUP($B28,'Allokerad kvv'!$B$2:$AV$468,MATCH(F$1,'Allokerad kvv'!$B$1:$AV$1,0),FALSE),VLOOKUP($B28,'Justerad allokering'!$B$1:$AG$461,MATCH(F$1,'Justerad allokering'!$B$1:$AF$1,0),FALSE))</f>
        <v>0</v>
      </c>
      <c r="G28">
        <f>IF(ISERROR(1/VLOOKUP($B28,'Justerad allokering'!$B$1:$AG$461,MATCH(G$1,'Justerad allokering'!$B$1:$AF$1,0),FALSE)),VLOOKUP($B28,'Allokerad kvv'!$B$2:$AV$468,MATCH(G$1,'Allokerad kvv'!$B$1:$AV$1,0),FALSE),VLOOKUP($B28,'Justerad allokering'!$B$1:$AG$461,MATCH(G$1,'Justerad allokering'!$B$1:$AF$1,0),FALSE))</f>
        <v>0</v>
      </c>
      <c r="H28">
        <f>IF(ISERROR(1/VLOOKUP($B28,'Justerad allokering'!$B$1:$AG$461,MATCH(H$1,'Justerad allokering'!$B$1:$AF$1,0),FALSE)),VLOOKUP($B28,'Allokerad kvv'!$B$2:$AV$468,MATCH(H$1,'Allokerad kvv'!$B$1:$AV$1,0),FALSE),VLOOKUP($B28,'Justerad allokering'!$B$1:$AG$461,MATCH(H$1,'Justerad allokering'!$B$1:$AF$1,0),FALSE))</f>
        <v>0</v>
      </c>
      <c r="I28">
        <f>IF(ISERROR(1/VLOOKUP($B28,'Justerad allokering'!$B$1:$AG$461,MATCH(I$1,'Justerad allokering'!$B$1:$AF$1,0),FALSE)),VLOOKUP($B28,'Allokerad kvv'!$B$2:$AV$468,MATCH(I$1,'Allokerad kvv'!$B$1:$AV$1,0),FALSE),VLOOKUP($B28,'Justerad allokering'!$B$1:$AG$461,MATCH(I$1,'Justerad allokering'!$B$1:$AF$1,0),FALSE))</f>
        <v>0</v>
      </c>
      <c r="J28">
        <f>IF(ISERROR(1/VLOOKUP($B28,'Justerad allokering'!$B$1:$AG$461,MATCH(J$1,'Justerad allokering'!$B$1:$AF$1,0),FALSE)),VLOOKUP($B28,'Allokerad kvv'!$B$2:$AV$468,MATCH(J$1,'Allokerad kvv'!$B$1:$AV$1,0),FALSE),VLOOKUP($B28,'Justerad allokering'!$B$1:$AG$461,MATCH(J$1,'Justerad allokering'!$B$1:$AF$1,0),FALSE))</f>
        <v>0</v>
      </c>
      <c r="K28">
        <f>IF(ISERROR(1/VLOOKUP($B28,'Justerad allokering'!$B$1:$AG$461,MATCH(K$1,'Justerad allokering'!$B$1:$AF$1,0),FALSE)),VLOOKUP($B28,'Allokerad kvv'!$B$2:$AV$468,MATCH(K$1,'Allokerad kvv'!$B$1:$AV$1,0),FALSE),VLOOKUP($B28,'Justerad allokering'!$B$1:$AG$461,MATCH(K$1,'Justerad allokering'!$B$1:$AF$1,0),FALSE))</f>
        <v>0</v>
      </c>
      <c r="L28">
        <f>IF(ISERROR(1/VLOOKUP($B28,'Justerad allokering'!$B$1:$AG$461,MATCH(L$1,'Justerad allokering'!$B$1:$AF$1,0),FALSE)),VLOOKUP($B28,'Allokerad kvv'!$B$2:$AV$468,MATCH(L$1,'Allokerad kvv'!$B$1:$AV$1,0),FALSE),VLOOKUP($B28,'Justerad allokering'!$B$1:$AG$461,MATCH(L$1,'Justerad allokering'!$B$1:$AF$1,0),FALSE))</f>
        <v>0</v>
      </c>
      <c r="M28">
        <f>IF(ISERROR(1/VLOOKUP($B28,'Justerad allokering'!$B$1:$AG$461,MATCH(M$1,'Justerad allokering'!$B$1:$AF$1,0),FALSE)),VLOOKUP($B28,'Allokerad kvv'!$B$2:$AV$468,MATCH(M$1,'Allokerad kvv'!$B$1:$AV$1,0),FALSE),VLOOKUP($B28,'Justerad allokering'!$B$1:$AG$461,MATCH(M$1,'Justerad allokering'!$B$1:$AF$1,0),FALSE))</f>
        <v>0</v>
      </c>
      <c r="N28">
        <f>IF(ISERROR(1/VLOOKUP($B28,'Justerad allokering'!$B$1:$AG$461,MATCH(N$1,'Justerad allokering'!$B$1:$AF$1,0),FALSE)),VLOOKUP($B28,'Allokerad kvv'!$B$2:$AV$468,MATCH(N$1,'Allokerad kvv'!$B$1:$AV$1,0),FALSE),VLOOKUP($B28,'Justerad allokering'!$B$1:$AG$461,MATCH(N$1,'Justerad allokering'!$B$1:$AF$1,0),FALSE))</f>
        <v>0</v>
      </c>
      <c r="O28">
        <f>IF(ISERROR(1/VLOOKUP($B28,'Justerad allokering'!$B$1:$AG$461,MATCH(O$1,'Justerad allokering'!$B$1:$AF$1,0),FALSE)),VLOOKUP($B28,'Allokerad kvv'!$B$2:$AV$468,MATCH(O$1,'Allokerad kvv'!$B$1:$AV$1,0),FALSE),VLOOKUP($B28,'Justerad allokering'!$B$1:$AG$461,MATCH(O$1,'Justerad allokering'!$B$1:$AF$1,0),FALSE))</f>
        <v>0</v>
      </c>
      <c r="P28">
        <f>IF(ISERROR(1/VLOOKUP($B28,'Justerad allokering'!$B$1:$AG$461,MATCH(P$1,'Justerad allokering'!$B$1:$AF$1,0),FALSE)),VLOOKUP($B28,'Allokerad kvv'!$B$2:$AV$468,MATCH(P$1,'Allokerad kvv'!$B$1:$AV$1,0),FALSE),VLOOKUP($B28,'Justerad allokering'!$B$1:$AG$461,MATCH(P$1,'Justerad allokering'!$B$1:$AF$1,0),FALSE))</f>
        <v>0</v>
      </c>
      <c r="Q28">
        <f>IF(ISERROR(1/VLOOKUP($B28,'Justerad allokering'!$B$1:$AG$461,MATCH(Q$1,'Justerad allokering'!$B$1:$AF$1,0),FALSE)),VLOOKUP($B28,'Allokerad kvv'!$B$2:$AV$468,MATCH(Q$1,'Allokerad kvv'!$B$1:$AV$1,0),FALSE),VLOOKUP($B28,'Justerad allokering'!$B$1:$AG$461,MATCH(Q$1,'Justerad allokering'!$B$1:$AF$1,0),FALSE))</f>
        <v>0</v>
      </c>
      <c r="R28">
        <f>IF(ISERROR(1/VLOOKUP($B28,'Justerad allokering'!$B$1:$AG$461,MATCH(R$1,'Justerad allokering'!$B$1:$AF$1,0),FALSE)),VLOOKUP($B28,'Allokerad kvv'!$B$2:$AV$468,MATCH(R$1,'Allokerad kvv'!$B$1:$AV$1,0),FALSE),VLOOKUP($B28,'Justerad allokering'!$B$1:$AG$461,MATCH(R$1,'Justerad allokering'!$B$1:$AF$1,0),FALSE))</f>
        <v>0</v>
      </c>
      <c r="S28">
        <f>IF(ISERROR(1/VLOOKUP($B28,'Justerad allokering'!$B$1:$AG$461,MATCH(S$1,'Justerad allokering'!$B$1:$AF$1,0),FALSE)),VLOOKUP($B28,'Allokerad kvv'!$B$2:$AV$468,MATCH(S$1,'Allokerad kvv'!$B$1:$AV$1,0),FALSE),VLOOKUP($B28,'Justerad allokering'!$B$1:$AG$461,MATCH(S$1,'Justerad allokering'!$B$1:$AF$1,0),FALSE))</f>
        <v>0</v>
      </c>
      <c r="T28">
        <f>IF(ISERROR(1/VLOOKUP($B28,'Justerad allokering'!$B$1:$AG$461,MATCH(T$1,'Justerad allokering'!$B$1:$AF$1,0),FALSE)),VLOOKUP($B28,'Allokerad kvv'!$B$2:$AV$468,MATCH(T$1,'Allokerad kvv'!$B$1:$AV$1,0),FALSE),VLOOKUP($B28,'Justerad allokering'!$B$1:$AG$461,MATCH(T$1,'Justerad allokering'!$B$1:$AF$1,0),FALSE))</f>
        <v>0</v>
      </c>
      <c r="U28">
        <f>IF(ISERROR(1/VLOOKUP($B28,'Justerad allokering'!$B$1:$AG$461,MATCH(U$1,'Justerad allokering'!$B$1:$AF$1,0),FALSE)),VLOOKUP($B28,'Allokerad kvv'!$B$2:$AV$468,MATCH(U$1,'Allokerad kvv'!$B$1:$AV$1,0),FALSE),VLOOKUP($B28,'Justerad allokering'!$B$1:$AG$461,MATCH(U$1,'Justerad allokering'!$B$1:$AF$1,0),FALSE))</f>
        <v>0</v>
      </c>
      <c r="V28">
        <f>IF(ISERROR(1/VLOOKUP($B28,'Justerad allokering'!$B$1:$AG$461,MATCH(V$1,'Justerad allokering'!$B$1:$AF$1,0),FALSE)),VLOOKUP($B28,'Allokerad kvv'!$B$2:$AV$468,MATCH(V$1,'Allokerad kvv'!$B$1:$AV$1,0),FALSE),VLOOKUP($B28,'Justerad allokering'!$B$1:$AG$461,MATCH(V$1,'Justerad allokering'!$B$1:$AF$1,0),FALSE))</f>
        <v>0</v>
      </c>
      <c r="W28">
        <f>IF(ISERROR(1/VLOOKUP($B28,'Justerad allokering'!$B$1:$AG$461,MATCH(W$1,'Justerad allokering'!$B$1:$AF$1,0),FALSE)),VLOOKUP($B28,'Allokerad kvv'!$B$2:$AV$468,MATCH(W$1,'Allokerad kvv'!$B$1:$AV$1,0),FALSE),VLOOKUP($B28,'Justerad allokering'!$B$1:$AG$461,MATCH(W$1,'Justerad allokering'!$B$1:$AF$1,0),FALSE))</f>
        <v>0</v>
      </c>
      <c r="X28">
        <f>IF(ISERROR(1/VLOOKUP($B28,'Justerad allokering'!$B$1:$AG$461,MATCH(X$1,'Justerad allokering'!$B$1:$AF$1,0),FALSE)),VLOOKUP($B28,'Allokerad kvv'!$B$2:$AV$468,MATCH(X$1,'Allokerad kvv'!$B$1:$AV$1,0),FALSE),VLOOKUP($B28,'Justerad allokering'!$B$1:$AG$461,MATCH(X$1,'Justerad allokering'!$B$1:$AF$1,0),FALSE))</f>
        <v>0</v>
      </c>
      <c r="Y28">
        <f>IF(ISERROR(1/VLOOKUP($B28,'Justerad allokering'!$B$1:$AG$461,MATCH(Y$1,'Justerad allokering'!$B$1:$AF$1,0),FALSE)),VLOOKUP($B28,'Allokerad kvv'!$B$2:$AV$468,MATCH(Y$1,'Allokerad kvv'!$B$1:$AV$1,0),FALSE),VLOOKUP($B28,'Justerad allokering'!$B$1:$AG$461,MATCH(Y$1,'Justerad allokering'!$B$1:$AF$1,0),FALSE))</f>
        <v>0</v>
      </c>
      <c r="Z28">
        <f>IF(ISERROR(1/VLOOKUP($B28,'Justerad allokering'!$B$1:$AG$461,MATCH(Z$1,'Justerad allokering'!$B$1:$AF$1,0),FALSE)),VLOOKUP($B28,'Allokerad kvv'!$B$2:$AV$468,MATCH(Z$1,'Allokerad kvv'!$B$1:$AV$1,0),FALSE),VLOOKUP($B28,'Justerad allokering'!$B$1:$AG$461,MATCH(Z$1,'Justerad allokering'!$B$1:$AF$1,0),FALSE))</f>
        <v>0</v>
      </c>
      <c r="AE28" s="89">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25">
      <c r="A29" s="2" t="s">
        <v>48</v>
      </c>
      <c r="B29" s="2" t="s">
        <v>50</v>
      </c>
      <c r="C29">
        <f>IF(ISERROR(1/VLOOKUP($B29,'Justerad allokering'!$B$1:$AG$461,MATCH(C$1,'Justerad allokering'!$B$1:$AF$1,0),FALSE)),VLOOKUP($B29,'Allokerad kvv'!$B$2:$AV$468,MATCH(C$1,'Allokerad kvv'!$B$1:$AV$1,0),FALSE),VLOOKUP($B29,'Justerad allokering'!$B$1:$AG$461,MATCH(C$1,'Justerad allokering'!$B$1:$AF$1,0),FALSE))</f>
        <v>0</v>
      </c>
      <c r="D29">
        <f>IF(ISERROR(1/VLOOKUP($B29,'Justerad allokering'!$B$1:$AG$461,MATCH(D$1,'Justerad allokering'!$B$1:$AF$1,0),FALSE)),VLOOKUP($B29,'Allokerad kvv'!$B$2:$AV$468,MATCH(D$1,'Allokerad kvv'!$B$1:$AV$1,0),FALSE),VLOOKUP($B29,'Justerad allokering'!$B$1:$AG$461,MATCH(D$1,'Justerad allokering'!$B$1:$AF$1,0),FALSE))</f>
        <v>0</v>
      </c>
      <c r="E29">
        <f>IF(ISERROR(1/VLOOKUP($B29,'Justerad allokering'!$B$1:$AG$461,MATCH(E$1,'Justerad allokering'!$B$1:$AF$1,0),FALSE)),VLOOKUP($B29,'Allokerad kvv'!$B$2:$AV$468,MATCH(E$1,'Allokerad kvv'!$B$1:$AV$1,0),FALSE),VLOOKUP($B29,'Justerad allokering'!$B$1:$AG$461,MATCH(E$1,'Justerad allokering'!$B$1:$AF$1,0),FALSE))</f>
        <v>0</v>
      </c>
      <c r="F29">
        <f>IF(ISERROR(1/VLOOKUP($B29,'Justerad allokering'!$B$1:$AG$461,MATCH(F$1,'Justerad allokering'!$B$1:$AF$1,0),FALSE)),VLOOKUP($B29,'Allokerad kvv'!$B$2:$AV$468,MATCH(F$1,'Allokerad kvv'!$B$1:$AV$1,0),FALSE),VLOOKUP($B29,'Justerad allokering'!$B$1:$AG$461,MATCH(F$1,'Justerad allokering'!$B$1:$AF$1,0),FALSE))</f>
        <v>0</v>
      </c>
      <c r="G29">
        <f>IF(ISERROR(1/VLOOKUP($B29,'Justerad allokering'!$B$1:$AG$461,MATCH(G$1,'Justerad allokering'!$B$1:$AF$1,0),FALSE)),VLOOKUP($B29,'Allokerad kvv'!$B$2:$AV$468,MATCH(G$1,'Allokerad kvv'!$B$1:$AV$1,0),FALSE),VLOOKUP($B29,'Justerad allokering'!$B$1:$AG$461,MATCH(G$1,'Justerad allokering'!$B$1:$AF$1,0),FALSE))</f>
        <v>0</v>
      </c>
      <c r="H29">
        <f>IF(ISERROR(1/VLOOKUP($B29,'Justerad allokering'!$B$1:$AG$461,MATCH(H$1,'Justerad allokering'!$B$1:$AF$1,0),FALSE)),VLOOKUP($B29,'Allokerad kvv'!$B$2:$AV$468,MATCH(H$1,'Allokerad kvv'!$B$1:$AV$1,0),FALSE),VLOOKUP($B29,'Justerad allokering'!$B$1:$AG$461,MATCH(H$1,'Justerad allokering'!$B$1:$AF$1,0),FALSE))</f>
        <v>0</v>
      </c>
      <c r="I29">
        <f>IF(ISERROR(1/VLOOKUP($B29,'Justerad allokering'!$B$1:$AG$461,MATCH(I$1,'Justerad allokering'!$B$1:$AF$1,0),FALSE)),VLOOKUP($B29,'Allokerad kvv'!$B$2:$AV$468,MATCH(I$1,'Allokerad kvv'!$B$1:$AV$1,0),FALSE),VLOOKUP($B29,'Justerad allokering'!$B$1:$AG$461,MATCH(I$1,'Justerad allokering'!$B$1:$AF$1,0),FALSE))</f>
        <v>0</v>
      </c>
      <c r="J29">
        <f>IF(ISERROR(1/VLOOKUP($B29,'Justerad allokering'!$B$1:$AG$461,MATCH(J$1,'Justerad allokering'!$B$1:$AF$1,0),FALSE)),VLOOKUP($B29,'Allokerad kvv'!$B$2:$AV$468,MATCH(J$1,'Allokerad kvv'!$B$1:$AV$1,0),FALSE),VLOOKUP($B29,'Justerad allokering'!$B$1:$AG$461,MATCH(J$1,'Justerad allokering'!$B$1:$AF$1,0),FALSE))</f>
        <v>0</v>
      </c>
      <c r="K29">
        <f>IF(ISERROR(1/VLOOKUP($B29,'Justerad allokering'!$B$1:$AG$461,MATCH(K$1,'Justerad allokering'!$B$1:$AF$1,0),FALSE)),VLOOKUP($B29,'Allokerad kvv'!$B$2:$AV$468,MATCH(K$1,'Allokerad kvv'!$B$1:$AV$1,0),FALSE),VLOOKUP($B29,'Justerad allokering'!$B$1:$AG$461,MATCH(K$1,'Justerad allokering'!$B$1:$AF$1,0),FALSE))</f>
        <v>0</v>
      </c>
      <c r="L29">
        <f>IF(ISERROR(1/VLOOKUP($B29,'Justerad allokering'!$B$1:$AG$461,MATCH(L$1,'Justerad allokering'!$B$1:$AF$1,0),FALSE)),VLOOKUP($B29,'Allokerad kvv'!$B$2:$AV$468,MATCH(L$1,'Allokerad kvv'!$B$1:$AV$1,0),FALSE),VLOOKUP($B29,'Justerad allokering'!$B$1:$AG$461,MATCH(L$1,'Justerad allokering'!$B$1:$AF$1,0),FALSE))</f>
        <v>0</v>
      </c>
      <c r="M29">
        <f>IF(ISERROR(1/VLOOKUP($B29,'Justerad allokering'!$B$1:$AG$461,MATCH(M$1,'Justerad allokering'!$B$1:$AF$1,0),FALSE)),VLOOKUP($B29,'Allokerad kvv'!$B$2:$AV$468,MATCH(M$1,'Allokerad kvv'!$B$1:$AV$1,0),FALSE),VLOOKUP($B29,'Justerad allokering'!$B$1:$AG$461,MATCH(M$1,'Justerad allokering'!$B$1:$AF$1,0),FALSE))</f>
        <v>0</v>
      </c>
      <c r="N29">
        <f>IF(ISERROR(1/VLOOKUP($B29,'Justerad allokering'!$B$1:$AG$461,MATCH(N$1,'Justerad allokering'!$B$1:$AF$1,0),FALSE)),VLOOKUP($B29,'Allokerad kvv'!$B$2:$AV$468,MATCH(N$1,'Allokerad kvv'!$B$1:$AV$1,0),FALSE),VLOOKUP($B29,'Justerad allokering'!$B$1:$AG$461,MATCH(N$1,'Justerad allokering'!$B$1:$AF$1,0),FALSE))</f>
        <v>0</v>
      </c>
      <c r="O29">
        <f>IF(ISERROR(1/VLOOKUP($B29,'Justerad allokering'!$B$1:$AG$461,MATCH(O$1,'Justerad allokering'!$B$1:$AF$1,0),FALSE)),VLOOKUP($B29,'Allokerad kvv'!$B$2:$AV$468,MATCH(O$1,'Allokerad kvv'!$B$1:$AV$1,0),FALSE),VLOOKUP($B29,'Justerad allokering'!$B$1:$AG$461,MATCH(O$1,'Justerad allokering'!$B$1:$AF$1,0),FALSE))</f>
        <v>0</v>
      </c>
      <c r="P29">
        <f>IF(ISERROR(1/VLOOKUP($B29,'Justerad allokering'!$B$1:$AG$461,MATCH(P$1,'Justerad allokering'!$B$1:$AF$1,0),FALSE)),VLOOKUP($B29,'Allokerad kvv'!$B$2:$AV$468,MATCH(P$1,'Allokerad kvv'!$B$1:$AV$1,0),FALSE),VLOOKUP($B29,'Justerad allokering'!$B$1:$AG$461,MATCH(P$1,'Justerad allokering'!$B$1:$AF$1,0),FALSE))</f>
        <v>0</v>
      </c>
      <c r="Q29">
        <f>IF(ISERROR(1/VLOOKUP($B29,'Justerad allokering'!$B$1:$AG$461,MATCH(Q$1,'Justerad allokering'!$B$1:$AF$1,0),FALSE)),VLOOKUP($B29,'Allokerad kvv'!$B$2:$AV$468,MATCH(Q$1,'Allokerad kvv'!$B$1:$AV$1,0),FALSE),VLOOKUP($B29,'Justerad allokering'!$B$1:$AG$461,MATCH(Q$1,'Justerad allokering'!$B$1:$AF$1,0),FALSE))</f>
        <v>0</v>
      </c>
      <c r="R29">
        <f>IF(ISERROR(1/VLOOKUP($B29,'Justerad allokering'!$B$1:$AG$461,MATCH(R$1,'Justerad allokering'!$B$1:$AF$1,0),FALSE)),VLOOKUP($B29,'Allokerad kvv'!$B$2:$AV$468,MATCH(R$1,'Allokerad kvv'!$B$1:$AV$1,0),FALSE),VLOOKUP($B29,'Justerad allokering'!$B$1:$AG$461,MATCH(R$1,'Justerad allokering'!$B$1:$AF$1,0),FALSE))</f>
        <v>0</v>
      </c>
      <c r="S29">
        <f>IF(ISERROR(1/VLOOKUP($B29,'Justerad allokering'!$B$1:$AG$461,MATCH(S$1,'Justerad allokering'!$B$1:$AF$1,0),FALSE)),VLOOKUP($B29,'Allokerad kvv'!$B$2:$AV$468,MATCH(S$1,'Allokerad kvv'!$B$1:$AV$1,0),FALSE),VLOOKUP($B29,'Justerad allokering'!$B$1:$AG$461,MATCH(S$1,'Justerad allokering'!$B$1:$AF$1,0),FALSE))</f>
        <v>0</v>
      </c>
      <c r="T29">
        <f>IF(ISERROR(1/VLOOKUP($B29,'Justerad allokering'!$B$1:$AG$461,MATCH(T$1,'Justerad allokering'!$B$1:$AF$1,0),FALSE)),VLOOKUP($B29,'Allokerad kvv'!$B$2:$AV$468,MATCH(T$1,'Allokerad kvv'!$B$1:$AV$1,0),FALSE),VLOOKUP($B29,'Justerad allokering'!$B$1:$AG$461,MATCH(T$1,'Justerad allokering'!$B$1:$AF$1,0),FALSE))</f>
        <v>0</v>
      </c>
      <c r="U29">
        <f>IF(ISERROR(1/VLOOKUP($B29,'Justerad allokering'!$B$1:$AG$461,MATCH(U$1,'Justerad allokering'!$B$1:$AF$1,0),FALSE)),VLOOKUP($B29,'Allokerad kvv'!$B$2:$AV$468,MATCH(U$1,'Allokerad kvv'!$B$1:$AV$1,0),FALSE),VLOOKUP($B29,'Justerad allokering'!$B$1:$AG$461,MATCH(U$1,'Justerad allokering'!$B$1:$AF$1,0),FALSE))</f>
        <v>0</v>
      </c>
      <c r="V29">
        <f>IF(ISERROR(1/VLOOKUP($B29,'Justerad allokering'!$B$1:$AG$461,MATCH(V$1,'Justerad allokering'!$B$1:$AF$1,0),FALSE)),VLOOKUP($B29,'Allokerad kvv'!$B$2:$AV$468,MATCH(V$1,'Allokerad kvv'!$B$1:$AV$1,0),FALSE),VLOOKUP($B29,'Justerad allokering'!$B$1:$AG$461,MATCH(V$1,'Justerad allokering'!$B$1:$AF$1,0),FALSE))</f>
        <v>0</v>
      </c>
      <c r="W29">
        <f>IF(ISERROR(1/VLOOKUP($B29,'Justerad allokering'!$B$1:$AG$461,MATCH(W$1,'Justerad allokering'!$B$1:$AF$1,0),FALSE)),VLOOKUP($B29,'Allokerad kvv'!$B$2:$AV$468,MATCH(W$1,'Allokerad kvv'!$B$1:$AV$1,0),FALSE),VLOOKUP($B29,'Justerad allokering'!$B$1:$AG$461,MATCH(W$1,'Justerad allokering'!$B$1:$AF$1,0),FALSE))</f>
        <v>0</v>
      </c>
      <c r="X29">
        <f>IF(ISERROR(1/VLOOKUP($B29,'Justerad allokering'!$B$1:$AG$461,MATCH(X$1,'Justerad allokering'!$B$1:$AF$1,0),FALSE)),VLOOKUP($B29,'Allokerad kvv'!$B$2:$AV$468,MATCH(X$1,'Allokerad kvv'!$B$1:$AV$1,0),FALSE),VLOOKUP($B29,'Justerad allokering'!$B$1:$AG$461,MATCH(X$1,'Justerad allokering'!$B$1:$AF$1,0),FALSE))</f>
        <v>0</v>
      </c>
      <c r="Y29">
        <f>IF(ISERROR(1/VLOOKUP($B29,'Justerad allokering'!$B$1:$AG$461,MATCH(Y$1,'Justerad allokering'!$B$1:$AF$1,0),FALSE)),VLOOKUP($B29,'Allokerad kvv'!$B$2:$AV$468,MATCH(Y$1,'Allokerad kvv'!$B$1:$AV$1,0),FALSE),VLOOKUP($B29,'Justerad allokering'!$B$1:$AG$461,MATCH(Y$1,'Justerad allokering'!$B$1:$AF$1,0),FALSE))</f>
        <v>0</v>
      </c>
      <c r="Z29">
        <f>IF(ISERROR(1/VLOOKUP($B29,'Justerad allokering'!$B$1:$AG$461,MATCH(Z$1,'Justerad allokering'!$B$1:$AF$1,0),FALSE)),VLOOKUP($B29,'Allokerad kvv'!$B$2:$AV$468,MATCH(Z$1,'Allokerad kvv'!$B$1:$AV$1,0),FALSE),VLOOKUP($B29,'Justerad allokering'!$B$1:$AG$461,MATCH(Z$1,'Justerad allokering'!$B$1:$AF$1,0),FALSE))</f>
        <v>0</v>
      </c>
      <c r="AE29" s="89">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25">
      <c r="A30" s="2" t="s">
        <v>51</v>
      </c>
      <c r="B30" s="2" t="s">
        <v>52</v>
      </c>
      <c r="C30">
        <f>IF(ISERROR(1/VLOOKUP($B30,'Justerad allokering'!$B$1:$AG$461,MATCH(C$1,'Justerad allokering'!$B$1:$AF$1,0),FALSE)),VLOOKUP($B30,'Allokerad kvv'!$B$2:$AV$468,MATCH(C$1,'Allokerad kvv'!$B$1:$AV$1,0),FALSE),VLOOKUP($B30,'Justerad allokering'!$B$1:$AG$461,MATCH(C$1,'Justerad allokering'!$B$1:$AF$1,0),FALSE))</f>
        <v>121.124</v>
      </c>
      <c r="D30">
        <f>IF(ISERROR(1/VLOOKUP($B30,'Justerad allokering'!$B$1:$AG$461,MATCH(D$1,'Justerad allokering'!$B$1:$AF$1,0),FALSE)),VLOOKUP($B30,'Allokerad kvv'!$B$2:$AV$468,MATCH(D$1,'Allokerad kvv'!$B$1:$AV$1,0),FALSE),VLOOKUP($B30,'Justerad allokering'!$B$1:$AG$461,MATCH(D$1,'Justerad allokering'!$B$1:$AF$1,0),FALSE))</f>
        <v>0</v>
      </c>
      <c r="E30">
        <f>IF(ISERROR(1/VLOOKUP($B30,'Justerad allokering'!$B$1:$AG$461,MATCH(E$1,'Justerad allokering'!$B$1:$AF$1,0),FALSE)),VLOOKUP($B30,'Allokerad kvv'!$B$2:$AV$468,MATCH(E$1,'Allokerad kvv'!$B$1:$AV$1,0),FALSE),VLOOKUP($B30,'Justerad allokering'!$B$1:$AG$461,MATCH(E$1,'Justerad allokering'!$B$1:$AF$1,0),FALSE))</f>
        <v>0</v>
      </c>
      <c r="F30">
        <f>IF(ISERROR(1/VLOOKUP($B30,'Justerad allokering'!$B$1:$AG$461,MATCH(F$1,'Justerad allokering'!$B$1:$AF$1,0),FALSE)),VLOOKUP($B30,'Allokerad kvv'!$B$2:$AV$468,MATCH(F$1,'Allokerad kvv'!$B$1:$AV$1,0),FALSE),VLOOKUP($B30,'Justerad allokering'!$B$1:$AG$461,MATCH(F$1,'Justerad allokering'!$B$1:$AF$1,0),FALSE))</f>
        <v>0</v>
      </c>
      <c r="G30">
        <f>IF(ISERROR(1/VLOOKUP($B30,'Justerad allokering'!$B$1:$AG$461,MATCH(G$1,'Justerad allokering'!$B$1:$AF$1,0),FALSE)),VLOOKUP($B30,'Allokerad kvv'!$B$2:$AV$468,MATCH(G$1,'Allokerad kvv'!$B$1:$AV$1,0),FALSE),VLOOKUP($B30,'Justerad allokering'!$B$1:$AG$461,MATCH(G$1,'Justerad allokering'!$B$1:$AF$1,0),FALSE))</f>
        <v>0.69486400000000004</v>
      </c>
      <c r="H30">
        <f>IF(ISERROR(1/VLOOKUP($B30,'Justerad allokering'!$B$1:$AG$461,MATCH(H$1,'Justerad allokering'!$B$1:$AF$1,0),FALSE)),VLOOKUP($B30,'Allokerad kvv'!$B$2:$AV$468,MATCH(H$1,'Allokerad kvv'!$B$1:$AV$1,0),FALSE),VLOOKUP($B30,'Justerad allokering'!$B$1:$AG$461,MATCH(H$1,'Justerad allokering'!$B$1:$AF$1,0),FALSE))</f>
        <v>0</v>
      </c>
      <c r="I30">
        <f>IF(ISERROR(1/VLOOKUP($B30,'Justerad allokering'!$B$1:$AG$461,MATCH(I$1,'Justerad allokering'!$B$1:$AF$1,0),FALSE)),VLOOKUP($B30,'Allokerad kvv'!$B$2:$AV$468,MATCH(I$1,'Allokerad kvv'!$B$1:$AV$1,0),FALSE),VLOOKUP($B30,'Justerad allokering'!$B$1:$AG$461,MATCH(I$1,'Justerad allokering'!$B$1:$AF$1,0),FALSE))</f>
        <v>0</v>
      </c>
      <c r="J30">
        <f>IF(ISERROR(1/VLOOKUP($B30,'Justerad allokering'!$B$1:$AG$461,MATCH(J$1,'Justerad allokering'!$B$1:$AF$1,0),FALSE)),VLOOKUP($B30,'Allokerad kvv'!$B$2:$AV$468,MATCH(J$1,'Allokerad kvv'!$B$1:$AV$1,0),FALSE),VLOOKUP($B30,'Justerad allokering'!$B$1:$AG$461,MATCH(J$1,'Justerad allokering'!$B$1:$AF$1,0),FALSE))</f>
        <v>0</v>
      </c>
      <c r="K30">
        <f>IF(ISERROR(1/VLOOKUP($B30,'Justerad allokering'!$B$1:$AG$461,MATCH(K$1,'Justerad allokering'!$B$1:$AF$1,0),FALSE)),VLOOKUP($B30,'Allokerad kvv'!$B$2:$AV$468,MATCH(K$1,'Allokerad kvv'!$B$1:$AV$1,0),FALSE),VLOOKUP($B30,'Justerad allokering'!$B$1:$AG$461,MATCH(K$1,'Justerad allokering'!$B$1:$AF$1,0),FALSE))</f>
        <v>3.6372900000000001</v>
      </c>
      <c r="L30">
        <f>IF(ISERROR(1/VLOOKUP($B30,'Justerad allokering'!$B$1:$AG$461,MATCH(L$1,'Justerad allokering'!$B$1:$AF$1,0),FALSE)),VLOOKUP($B30,'Allokerad kvv'!$B$2:$AV$468,MATCH(L$1,'Allokerad kvv'!$B$1:$AV$1,0),FALSE),VLOOKUP($B30,'Justerad allokering'!$B$1:$AG$461,MATCH(L$1,'Justerad allokering'!$B$1:$AF$1,0),FALSE))</f>
        <v>0</v>
      </c>
      <c r="M30">
        <f>IF(ISERROR(1/VLOOKUP($B30,'Justerad allokering'!$B$1:$AG$461,MATCH(M$1,'Justerad allokering'!$B$1:$AF$1,0),FALSE)),VLOOKUP($B30,'Allokerad kvv'!$B$2:$AV$468,MATCH(M$1,'Allokerad kvv'!$B$1:$AV$1,0),FALSE),VLOOKUP($B30,'Justerad allokering'!$B$1:$AG$461,MATCH(M$1,'Justerad allokering'!$B$1:$AF$1,0),FALSE))</f>
        <v>0</v>
      </c>
      <c r="N30">
        <f>IF(ISERROR(1/VLOOKUP($B30,'Justerad allokering'!$B$1:$AG$461,MATCH(N$1,'Justerad allokering'!$B$1:$AF$1,0),FALSE)),VLOOKUP($B30,'Allokerad kvv'!$B$2:$AV$468,MATCH(N$1,'Allokerad kvv'!$B$1:$AV$1,0),FALSE),VLOOKUP($B30,'Justerad allokering'!$B$1:$AG$461,MATCH(N$1,'Justerad allokering'!$B$1:$AF$1,0),FALSE))</f>
        <v>0</v>
      </c>
      <c r="O30">
        <f>IF(ISERROR(1/VLOOKUP($B30,'Justerad allokering'!$B$1:$AG$461,MATCH(O$1,'Justerad allokering'!$B$1:$AF$1,0),FALSE)),VLOOKUP($B30,'Allokerad kvv'!$B$2:$AV$468,MATCH(O$1,'Allokerad kvv'!$B$1:$AV$1,0),FALSE),VLOOKUP($B30,'Justerad allokering'!$B$1:$AG$461,MATCH(O$1,'Justerad allokering'!$B$1:$AF$1,0),FALSE))</f>
        <v>0</v>
      </c>
      <c r="P30">
        <f>IF(ISERROR(1/VLOOKUP($B30,'Justerad allokering'!$B$1:$AG$461,MATCH(P$1,'Justerad allokering'!$B$1:$AF$1,0),FALSE)),VLOOKUP($B30,'Allokerad kvv'!$B$2:$AV$468,MATCH(P$1,'Allokerad kvv'!$B$1:$AV$1,0),FALSE),VLOOKUP($B30,'Justerad allokering'!$B$1:$AG$461,MATCH(P$1,'Justerad allokering'!$B$1:$AF$1,0),FALSE))</f>
        <v>0</v>
      </c>
      <c r="Q30">
        <f>IF(ISERROR(1/VLOOKUP($B30,'Justerad allokering'!$B$1:$AG$461,MATCH(Q$1,'Justerad allokering'!$B$1:$AF$1,0),FALSE)),VLOOKUP($B30,'Allokerad kvv'!$B$2:$AV$468,MATCH(Q$1,'Allokerad kvv'!$B$1:$AV$1,0),FALSE),VLOOKUP($B30,'Justerad allokering'!$B$1:$AG$461,MATCH(Q$1,'Justerad allokering'!$B$1:$AF$1,0),FALSE))</f>
        <v>0</v>
      </c>
      <c r="R30">
        <f>IF(ISERROR(1/VLOOKUP($B30,'Justerad allokering'!$B$1:$AG$461,MATCH(R$1,'Justerad allokering'!$B$1:$AF$1,0),FALSE)),VLOOKUP($B30,'Allokerad kvv'!$B$2:$AV$468,MATCH(R$1,'Allokerad kvv'!$B$1:$AV$1,0),FALSE),VLOOKUP($B30,'Justerad allokering'!$B$1:$AG$461,MATCH(R$1,'Justerad allokering'!$B$1:$AF$1,0),FALSE))</f>
        <v>0</v>
      </c>
      <c r="S30">
        <f>IF(ISERROR(1/VLOOKUP($B30,'Justerad allokering'!$B$1:$AG$461,MATCH(S$1,'Justerad allokering'!$B$1:$AF$1,0),FALSE)),VLOOKUP($B30,'Allokerad kvv'!$B$2:$AV$468,MATCH(S$1,'Allokerad kvv'!$B$1:$AV$1,0),FALSE),VLOOKUP($B30,'Justerad allokering'!$B$1:$AG$461,MATCH(S$1,'Justerad allokering'!$B$1:$AF$1,0),FALSE))</f>
        <v>0</v>
      </c>
      <c r="T30">
        <f>IF(ISERROR(1/VLOOKUP($B30,'Justerad allokering'!$B$1:$AG$461,MATCH(T$1,'Justerad allokering'!$B$1:$AF$1,0),FALSE)),VLOOKUP($B30,'Allokerad kvv'!$B$2:$AV$468,MATCH(T$1,'Allokerad kvv'!$B$1:$AV$1,0),FALSE),VLOOKUP($B30,'Justerad allokering'!$B$1:$AG$461,MATCH(T$1,'Justerad allokering'!$B$1:$AF$1,0),FALSE))</f>
        <v>0</v>
      </c>
      <c r="U30">
        <f>IF(ISERROR(1/VLOOKUP($B30,'Justerad allokering'!$B$1:$AG$461,MATCH(U$1,'Justerad allokering'!$B$1:$AF$1,0),FALSE)),VLOOKUP($B30,'Allokerad kvv'!$B$2:$AV$468,MATCH(U$1,'Allokerad kvv'!$B$1:$AV$1,0),FALSE),VLOOKUP($B30,'Justerad allokering'!$B$1:$AG$461,MATCH(U$1,'Justerad allokering'!$B$1:$AF$1,0),FALSE))</f>
        <v>0</v>
      </c>
      <c r="V30">
        <f>IF(ISERROR(1/VLOOKUP($B30,'Justerad allokering'!$B$1:$AG$461,MATCH(V$1,'Justerad allokering'!$B$1:$AF$1,0),FALSE)),VLOOKUP($B30,'Allokerad kvv'!$B$2:$AV$468,MATCH(V$1,'Allokerad kvv'!$B$1:$AV$1,0),FALSE),VLOOKUP($B30,'Justerad allokering'!$B$1:$AG$461,MATCH(V$1,'Justerad allokering'!$B$1:$AF$1,0),FALSE))</f>
        <v>0</v>
      </c>
      <c r="W30">
        <f>IF(ISERROR(1/VLOOKUP($B30,'Justerad allokering'!$B$1:$AG$461,MATCH(W$1,'Justerad allokering'!$B$1:$AF$1,0),FALSE)),VLOOKUP($B30,'Allokerad kvv'!$B$2:$AV$468,MATCH(W$1,'Allokerad kvv'!$B$1:$AV$1,0),FALSE),VLOOKUP($B30,'Justerad allokering'!$B$1:$AG$461,MATCH(W$1,'Justerad allokering'!$B$1:$AF$1,0),FALSE))</f>
        <v>0</v>
      </c>
      <c r="X30">
        <f>IF(ISERROR(1/VLOOKUP($B30,'Justerad allokering'!$B$1:$AG$461,MATCH(X$1,'Justerad allokering'!$B$1:$AF$1,0),FALSE)),VLOOKUP($B30,'Allokerad kvv'!$B$2:$AV$468,MATCH(X$1,'Allokerad kvv'!$B$1:$AV$1,0),FALSE),VLOOKUP($B30,'Justerad allokering'!$B$1:$AG$461,MATCH(X$1,'Justerad allokering'!$B$1:$AF$1,0),FALSE))</f>
        <v>0</v>
      </c>
      <c r="Y30">
        <f>IF(ISERROR(1/VLOOKUP($B30,'Justerad allokering'!$B$1:$AG$461,MATCH(Y$1,'Justerad allokering'!$B$1:$AF$1,0),FALSE)),VLOOKUP($B30,'Allokerad kvv'!$B$2:$AV$468,MATCH(Y$1,'Allokerad kvv'!$B$1:$AV$1,0),FALSE),VLOOKUP($B30,'Justerad allokering'!$B$1:$AG$461,MATCH(Y$1,'Justerad allokering'!$B$1:$AF$1,0),FALSE))</f>
        <v>0</v>
      </c>
      <c r="Z30">
        <f>IF(ISERROR(1/VLOOKUP($B30,'Justerad allokering'!$B$1:$AG$461,MATCH(Z$1,'Justerad allokering'!$B$1:$AF$1,0),FALSE)),VLOOKUP($B30,'Allokerad kvv'!$B$2:$AV$468,MATCH(Z$1,'Allokerad kvv'!$B$1:$AV$1,0),FALSE),VLOOKUP($B30,'Justerad allokering'!$B$1:$AG$461,MATCH(Z$1,'Justerad allokering'!$B$1:$AF$1,0),FALSE))</f>
        <v>0</v>
      </c>
      <c r="AE30" s="89">
        <f t="shared" si="0"/>
        <v>125.456154</v>
      </c>
      <c r="AG30">
        <f t="shared" si="1"/>
        <v>121.81886399999999</v>
      </c>
      <c r="AH30">
        <f t="shared" si="2"/>
        <v>121.81886399999999</v>
      </c>
      <c r="AI30">
        <f>IF(AH30=0,"",AH30/VLOOKUP(B30,Kraftvärmeprod!$B$1:$BC$480,MATCH("Summa tillförd energi exklusive rökgaskondensering",Kraftvärmeprod!$B$1:$BC$1,0),FALSE))</f>
        <v>0.5699288120368291</v>
      </c>
      <c r="AK30">
        <f t="shared" si="3"/>
        <v>0</v>
      </c>
    </row>
    <row r="31" spans="1:37" x14ac:dyDescent="0.25">
      <c r="A31" s="2" t="s">
        <v>51</v>
      </c>
      <c r="B31" s="2" t="s">
        <v>53</v>
      </c>
      <c r="C31">
        <f>IF(ISERROR(1/VLOOKUP($B31,'Justerad allokering'!$B$1:$AG$461,MATCH(C$1,'Justerad allokering'!$B$1:$AF$1,0),FALSE)),VLOOKUP($B31,'Allokerad kvv'!$B$2:$AV$468,MATCH(C$1,'Allokerad kvv'!$B$1:$AV$1,0),FALSE),VLOOKUP($B31,'Justerad allokering'!$B$1:$AG$461,MATCH(C$1,'Justerad allokering'!$B$1:$AF$1,0),FALSE))</f>
        <v>0</v>
      </c>
      <c r="D31">
        <f>IF(ISERROR(1/VLOOKUP($B31,'Justerad allokering'!$B$1:$AG$461,MATCH(D$1,'Justerad allokering'!$B$1:$AF$1,0),FALSE)),VLOOKUP($B31,'Allokerad kvv'!$B$2:$AV$468,MATCH(D$1,'Allokerad kvv'!$B$1:$AV$1,0),FALSE),VLOOKUP($B31,'Justerad allokering'!$B$1:$AG$461,MATCH(D$1,'Justerad allokering'!$B$1:$AF$1,0),FALSE))</f>
        <v>0</v>
      </c>
      <c r="E31">
        <f>IF(ISERROR(1/VLOOKUP($B31,'Justerad allokering'!$B$1:$AG$461,MATCH(E$1,'Justerad allokering'!$B$1:$AF$1,0),FALSE)),VLOOKUP($B31,'Allokerad kvv'!$B$2:$AV$468,MATCH(E$1,'Allokerad kvv'!$B$1:$AV$1,0),FALSE),VLOOKUP($B31,'Justerad allokering'!$B$1:$AG$461,MATCH(E$1,'Justerad allokering'!$B$1:$AF$1,0),FALSE))</f>
        <v>0</v>
      </c>
      <c r="F31">
        <f>IF(ISERROR(1/VLOOKUP($B31,'Justerad allokering'!$B$1:$AG$461,MATCH(F$1,'Justerad allokering'!$B$1:$AF$1,0),FALSE)),VLOOKUP($B31,'Allokerad kvv'!$B$2:$AV$468,MATCH(F$1,'Allokerad kvv'!$B$1:$AV$1,0),FALSE),VLOOKUP($B31,'Justerad allokering'!$B$1:$AG$461,MATCH(F$1,'Justerad allokering'!$B$1:$AF$1,0),FALSE))</f>
        <v>0</v>
      </c>
      <c r="G31">
        <f>IF(ISERROR(1/VLOOKUP($B31,'Justerad allokering'!$B$1:$AG$461,MATCH(G$1,'Justerad allokering'!$B$1:$AF$1,0),FALSE)),VLOOKUP($B31,'Allokerad kvv'!$B$2:$AV$468,MATCH(G$1,'Allokerad kvv'!$B$1:$AV$1,0),FALSE),VLOOKUP($B31,'Justerad allokering'!$B$1:$AG$461,MATCH(G$1,'Justerad allokering'!$B$1:$AF$1,0),FALSE))</f>
        <v>0</v>
      </c>
      <c r="H31">
        <f>IF(ISERROR(1/VLOOKUP($B31,'Justerad allokering'!$B$1:$AG$461,MATCH(H$1,'Justerad allokering'!$B$1:$AF$1,0),FALSE)),VLOOKUP($B31,'Allokerad kvv'!$B$2:$AV$468,MATCH(H$1,'Allokerad kvv'!$B$1:$AV$1,0),FALSE),VLOOKUP($B31,'Justerad allokering'!$B$1:$AG$461,MATCH(H$1,'Justerad allokering'!$B$1:$AF$1,0),FALSE))</f>
        <v>0</v>
      </c>
      <c r="I31">
        <f>IF(ISERROR(1/VLOOKUP($B31,'Justerad allokering'!$B$1:$AG$461,MATCH(I$1,'Justerad allokering'!$B$1:$AF$1,0),FALSE)),VLOOKUP($B31,'Allokerad kvv'!$B$2:$AV$468,MATCH(I$1,'Allokerad kvv'!$B$1:$AV$1,0),FALSE),VLOOKUP($B31,'Justerad allokering'!$B$1:$AG$461,MATCH(I$1,'Justerad allokering'!$B$1:$AF$1,0),FALSE))</f>
        <v>0</v>
      </c>
      <c r="J31">
        <f>IF(ISERROR(1/VLOOKUP($B31,'Justerad allokering'!$B$1:$AG$461,MATCH(J$1,'Justerad allokering'!$B$1:$AF$1,0),FALSE)),VLOOKUP($B31,'Allokerad kvv'!$B$2:$AV$468,MATCH(J$1,'Allokerad kvv'!$B$1:$AV$1,0),FALSE),VLOOKUP($B31,'Justerad allokering'!$B$1:$AG$461,MATCH(J$1,'Justerad allokering'!$B$1:$AF$1,0),FALSE))</f>
        <v>0</v>
      </c>
      <c r="K31">
        <f>IF(ISERROR(1/VLOOKUP($B31,'Justerad allokering'!$B$1:$AG$461,MATCH(K$1,'Justerad allokering'!$B$1:$AF$1,0),FALSE)),VLOOKUP($B31,'Allokerad kvv'!$B$2:$AV$468,MATCH(K$1,'Allokerad kvv'!$B$1:$AV$1,0),FALSE),VLOOKUP($B31,'Justerad allokering'!$B$1:$AG$461,MATCH(K$1,'Justerad allokering'!$B$1:$AF$1,0),FALSE))</f>
        <v>0</v>
      </c>
      <c r="L31">
        <f>IF(ISERROR(1/VLOOKUP($B31,'Justerad allokering'!$B$1:$AG$461,MATCH(L$1,'Justerad allokering'!$B$1:$AF$1,0),FALSE)),VLOOKUP($B31,'Allokerad kvv'!$B$2:$AV$468,MATCH(L$1,'Allokerad kvv'!$B$1:$AV$1,0),FALSE),VLOOKUP($B31,'Justerad allokering'!$B$1:$AG$461,MATCH(L$1,'Justerad allokering'!$B$1:$AF$1,0),FALSE))</f>
        <v>0</v>
      </c>
      <c r="M31">
        <f>IF(ISERROR(1/VLOOKUP($B31,'Justerad allokering'!$B$1:$AG$461,MATCH(M$1,'Justerad allokering'!$B$1:$AF$1,0),FALSE)),VLOOKUP($B31,'Allokerad kvv'!$B$2:$AV$468,MATCH(M$1,'Allokerad kvv'!$B$1:$AV$1,0),FALSE),VLOOKUP($B31,'Justerad allokering'!$B$1:$AG$461,MATCH(M$1,'Justerad allokering'!$B$1:$AF$1,0),FALSE))</f>
        <v>0</v>
      </c>
      <c r="N31">
        <f>IF(ISERROR(1/VLOOKUP($B31,'Justerad allokering'!$B$1:$AG$461,MATCH(N$1,'Justerad allokering'!$B$1:$AF$1,0),FALSE)),VLOOKUP($B31,'Allokerad kvv'!$B$2:$AV$468,MATCH(N$1,'Allokerad kvv'!$B$1:$AV$1,0),FALSE),VLOOKUP($B31,'Justerad allokering'!$B$1:$AG$461,MATCH(N$1,'Justerad allokering'!$B$1:$AF$1,0),FALSE))</f>
        <v>0</v>
      </c>
      <c r="O31">
        <f>IF(ISERROR(1/VLOOKUP($B31,'Justerad allokering'!$B$1:$AG$461,MATCH(O$1,'Justerad allokering'!$B$1:$AF$1,0),FALSE)),VLOOKUP($B31,'Allokerad kvv'!$B$2:$AV$468,MATCH(O$1,'Allokerad kvv'!$B$1:$AV$1,0),FALSE),VLOOKUP($B31,'Justerad allokering'!$B$1:$AG$461,MATCH(O$1,'Justerad allokering'!$B$1:$AF$1,0),FALSE))</f>
        <v>0</v>
      </c>
      <c r="P31">
        <f>IF(ISERROR(1/VLOOKUP($B31,'Justerad allokering'!$B$1:$AG$461,MATCH(P$1,'Justerad allokering'!$B$1:$AF$1,0),FALSE)),VLOOKUP($B31,'Allokerad kvv'!$B$2:$AV$468,MATCH(P$1,'Allokerad kvv'!$B$1:$AV$1,0),FALSE),VLOOKUP($B31,'Justerad allokering'!$B$1:$AG$461,MATCH(P$1,'Justerad allokering'!$B$1:$AF$1,0),FALSE))</f>
        <v>0</v>
      </c>
      <c r="Q31">
        <f>IF(ISERROR(1/VLOOKUP($B31,'Justerad allokering'!$B$1:$AG$461,MATCH(Q$1,'Justerad allokering'!$B$1:$AF$1,0),FALSE)),VLOOKUP($B31,'Allokerad kvv'!$B$2:$AV$468,MATCH(Q$1,'Allokerad kvv'!$B$1:$AV$1,0),FALSE),VLOOKUP($B31,'Justerad allokering'!$B$1:$AG$461,MATCH(Q$1,'Justerad allokering'!$B$1:$AF$1,0),FALSE))</f>
        <v>0</v>
      </c>
      <c r="R31">
        <f>IF(ISERROR(1/VLOOKUP($B31,'Justerad allokering'!$B$1:$AG$461,MATCH(R$1,'Justerad allokering'!$B$1:$AF$1,0),FALSE)),VLOOKUP($B31,'Allokerad kvv'!$B$2:$AV$468,MATCH(R$1,'Allokerad kvv'!$B$1:$AV$1,0),FALSE),VLOOKUP($B31,'Justerad allokering'!$B$1:$AG$461,MATCH(R$1,'Justerad allokering'!$B$1:$AF$1,0),FALSE))</f>
        <v>0</v>
      </c>
      <c r="S31">
        <f>IF(ISERROR(1/VLOOKUP($B31,'Justerad allokering'!$B$1:$AG$461,MATCH(S$1,'Justerad allokering'!$B$1:$AF$1,0),FALSE)),VLOOKUP($B31,'Allokerad kvv'!$B$2:$AV$468,MATCH(S$1,'Allokerad kvv'!$B$1:$AV$1,0),FALSE),VLOOKUP($B31,'Justerad allokering'!$B$1:$AG$461,MATCH(S$1,'Justerad allokering'!$B$1:$AF$1,0),FALSE))</f>
        <v>0</v>
      </c>
      <c r="T31">
        <f>IF(ISERROR(1/VLOOKUP($B31,'Justerad allokering'!$B$1:$AG$461,MATCH(T$1,'Justerad allokering'!$B$1:$AF$1,0),FALSE)),VLOOKUP($B31,'Allokerad kvv'!$B$2:$AV$468,MATCH(T$1,'Allokerad kvv'!$B$1:$AV$1,0),FALSE),VLOOKUP($B31,'Justerad allokering'!$B$1:$AG$461,MATCH(T$1,'Justerad allokering'!$B$1:$AF$1,0),FALSE))</f>
        <v>0</v>
      </c>
      <c r="U31">
        <f>IF(ISERROR(1/VLOOKUP($B31,'Justerad allokering'!$B$1:$AG$461,MATCH(U$1,'Justerad allokering'!$B$1:$AF$1,0),FALSE)),VLOOKUP($B31,'Allokerad kvv'!$B$2:$AV$468,MATCH(U$1,'Allokerad kvv'!$B$1:$AV$1,0),FALSE),VLOOKUP($B31,'Justerad allokering'!$B$1:$AG$461,MATCH(U$1,'Justerad allokering'!$B$1:$AF$1,0),FALSE))</f>
        <v>0</v>
      </c>
      <c r="V31">
        <f>IF(ISERROR(1/VLOOKUP($B31,'Justerad allokering'!$B$1:$AG$461,MATCH(V$1,'Justerad allokering'!$B$1:$AF$1,0),FALSE)),VLOOKUP($B31,'Allokerad kvv'!$B$2:$AV$468,MATCH(V$1,'Allokerad kvv'!$B$1:$AV$1,0),FALSE),VLOOKUP($B31,'Justerad allokering'!$B$1:$AG$461,MATCH(V$1,'Justerad allokering'!$B$1:$AF$1,0),FALSE))</f>
        <v>0</v>
      </c>
      <c r="W31">
        <f>IF(ISERROR(1/VLOOKUP($B31,'Justerad allokering'!$B$1:$AG$461,MATCH(W$1,'Justerad allokering'!$B$1:$AF$1,0),FALSE)),VLOOKUP($B31,'Allokerad kvv'!$B$2:$AV$468,MATCH(W$1,'Allokerad kvv'!$B$1:$AV$1,0),FALSE),VLOOKUP($B31,'Justerad allokering'!$B$1:$AG$461,MATCH(W$1,'Justerad allokering'!$B$1:$AF$1,0),FALSE))</f>
        <v>0</v>
      </c>
      <c r="X31">
        <f>IF(ISERROR(1/VLOOKUP($B31,'Justerad allokering'!$B$1:$AG$461,MATCH(X$1,'Justerad allokering'!$B$1:$AF$1,0),FALSE)),VLOOKUP($B31,'Allokerad kvv'!$B$2:$AV$468,MATCH(X$1,'Allokerad kvv'!$B$1:$AV$1,0),FALSE),VLOOKUP($B31,'Justerad allokering'!$B$1:$AG$461,MATCH(X$1,'Justerad allokering'!$B$1:$AF$1,0),FALSE))</f>
        <v>0</v>
      </c>
      <c r="Y31">
        <f>IF(ISERROR(1/VLOOKUP($B31,'Justerad allokering'!$B$1:$AG$461,MATCH(Y$1,'Justerad allokering'!$B$1:$AF$1,0),FALSE)),VLOOKUP($B31,'Allokerad kvv'!$B$2:$AV$468,MATCH(Y$1,'Allokerad kvv'!$B$1:$AV$1,0),FALSE),VLOOKUP($B31,'Justerad allokering'!$B$1:$AG$461,MATCH(Y$1,'Justerad allokering'!$B$1:$AF$1,0),FALSE))</f>
        <v>0</v>
      </c>
      <c r="Z31">
        <f>IF(ISERROR(1/VLOOKUP($B31,'Justerad allokering'!$B$1:$AG$461,MATCH(Z$1,'Justerad allokering'!$B$1:$AF$1,0),FALSE)),VLOOKUP($B31,'Allokerad kvv'!$B$2:$AV$468,MATCH(Z$1,'Allokerad kvv'!$B$1:$AV$1,0),FALSE),VLOOKUP($B31,'Justerad allokering'!$B$1:$AG$461,MATCH(Z$1,'Justerad allokering'!$B$1:$AF$1,0),FALSE))</f>
        <v>0</v>
      </c>
      <c r="AE31" s="89">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25">
      <c r="A32" s="2" t="s">
        <v>51</v>
      </c>
      <c r="B32" s="2" t="s">
        <v>54</v>
      </c>
      <c r="C32">
        <f>IF(ISERROR(1/VLOOKUP($B32,'Justerad allokering'!$B$1:$AG$461,MATCH(C$1,'Justerad allokering'!$B$1:$AF$1,0),FALSE)),VLOOKUP($B32,'Allokerad kvv'!$B$2:$AV$468,MATCH(C$1,'Allokerad kvv'!$B$1:$AV$1,0),FALSE),VLOOKUP($B32,'Justerad allokering'!$B$1:$AG$461,MATCH(C$1,'Justerad allokering'!$B$1:$AF$1,0),FALSE))</f>
        <v>0</v>
      </c>
      <c r="D32">
        <f>IF(ISERROR(1/VLOOKUP($B32,'Justerad allokering'!$B$1:$AG$461,MATCH(D$1,'Justerad allokering'!$B$1:$AF$1,0),FALSE)),VLOOKUP($B32,'Allokerad kvv'!$B$2:$AV$468,MATCH(D$1,'Allokerad kvv'!$B$1:$AV$1,0),FALSE),VLOOKUP($B32,'Justerad allokering'!$B$1:$AG$461,MATCH(D$1,'Justerad allokering'!$B$1:$AF$1,0),FALSE))</f>
        <v>0</v>
      </c>
      <c r="E32">
        <f>IF(ISERROR(1/VLOOKUP($B32,'Justerad allokering'!$B$1:$AG$461,MATCH(E$1,'Justerad allokering'!$B$1:$AF$1,0),FALSE)),VLOOKUP($B32,'Allokerad kvv'!$B$2:$AV$468,MATCH(E$1,'Allokerad kvv'!$B$1:$AV$1,0),FALSE),VLOOKUP($B32,'Justerad allokering'!$B$1:$AG$461,MATCH(E$1,'Justerad allokering'!$B$1:$AF$1,0),FALSE))</f>
        <v>0</v>
      </c>
      <c r="F32">
        <f>IF(ISERROR(1/VLOOKUP($B32,'Justerad allokering'!$B$1:$AG$461,MATCH(F$1,'Justerad allokering'!$B$1:$AF$1,0),FALSE)),VLOOKUP($B32,'Allokerad kvv'!$B$2:$AV$468,MATCH(F$1,'Allokerad kvv'!$B$1:$AV$1,0),FALSE),VLOOKUP($B32,'Justerad allokering'!$B$1:$AG$461,MATCH(F$1,'Justerad allokering'!$B$1:$AF$1,0),FALSE))</f>
        <v>0</v>
      </c>
      <c r="G32">
        <f>IF(ISERROR(1/VLOOKUP($B32,'Justerad allokering'!$B$1:$AG$461,MATCH(G$1,'Justerad allokering'!$B$1:$AF$1,0),FALSE)),VLOOKUP($B32,'Allokerad kvv'!$B$2:$AV$468,MATCH(G$1,'Allokerad kvv'!$B$1:$AV$1,0),FALSE),VLOOKUP($B32,'Justerad allokering'!$B$1:$AG$461,MATCH(G$1,'Justerad allokering'!$B$1:$AF$1,0),FALSE))</f>
        <v>0</v>
      </c>
      <c r="H32">
        <f>IF(ISERROR(1/VLOOKUP($B32,'Justerad allokering'!$B$1:$AG$461,MATCH(H$1,'Justerad allokering'!$B$1:$AF$1,0),FALSE)),VLOOKUP($B32,'Allokerad kvv'!$B$2:$AV$468,MATCH(H$1,'Allokerad kvv'!$B$1:$AV$1,0),FALSE),VLOOKUP($B32,'Justerad allokering'!$B$1:$AG$461,MATCH(H$1,'Justerad allokering'!$B$1:$AF$1,0),FALSE))</f>
        <v>0</v>
      </c>
      <c r="I32">
        <f>IF(ISERROR(1/VLOOKUP($B32,'Justerad allokering'!$B$1:$AG$461,MATCH(I$1,'Justerad allokering'!$B$1:$AF$1,0),FALSE)),VLOOKUP($B32,'Allokerad kvv'!$B$2:$AV$468,MATCH(I$1,'Allokerad kvv'!$B$1:$AV$1,0),FALSE),VLOOKUP($B32,'Justerad allokering'!$B$1:$AG$461,MATCH(I$1,'Justerad allokering'!$B$1:$AF$1,0),FALSE))</f>
        <v>0</v>
      </c>
      <c r="J32">
        <f>IF(ISERROR(1/VLOOKUP($B32,'Justerad allokering'!$B$1:$AG$461,MATCH(J$1,'Justerad allokering'!$B$1:$AF$1,0),FALSE)),VLOOKUP($B32,'Allokerad kvv'!$B$2:$AV$468,MATCH(J$1,'Allokerad kvv'!$B$1:$AV$1,0),FALSE),VLOOKUP($B32,'Justerad allokering'!$B$1:$AG$461,MATCH(J$1,'Justerad allokering'!$B$1:$AF$1,0),FALSE))</f>
        <v>0</v>
      </c>
      <c r="K32">
        <f>IF(ISERROR(1/VLOOKUP($B32,'Justerad allokering'!$B$1:$AG$461,MATCH(K$1,'Justerad allokering'!$B$1:$AF$1,0),FALSE)),VLOOKUP($B32,'Allokerad kvv'!$B$2:$AV$468,MATCH(K$1,'Allokerad kvv'!$B$1:$AV$1,0),FALSE),VLOOKUP($B32,'Justerad allokering'!$B$1:$AG$461,MATCH(K$1,'Justerad allokering'!$B$1:$AF$1,0),FALSE))</f>
        <v>0</v>
      </c>
      <c r="L32">
        <f>IF(ISERROR(1/VLOOKUP($B32,'Justerad allokering'!$B$1:$AG$461,MATCH(L$1,'Justerad allokering'!$B$1:$AF$1,0),FALSE)),VLOOKUP($B32,'Allokerad kvv'!$B$2:$AV$468,MATCH(L$1,'Allokerad kvv'!$B$1:$AV$1,0),FALSE),VLOOKUP($B32,'Justerad allokering'!$B$1:$AG$461,MATCH(L$1,'Justerad allokering'!$B$1:$AF$1,0),FALSE))</f>
        <v>0</v>
      </c>
      <c r="M32">
        <f>IF(ISERROR(1/VLOOKUP($B32,'Justerad allokering'!$B$1:$AG$461,MATCH(M$1,'Justerad allokering'!$B$1:$AF$1,0),FALSE)),VLOOKUP($B32,'Allokerad kvv'!$B$2:$AV$468,MATCH(M$1,'Allokerad kvv'!$B$1:$AV$1,0),FALSE),VLOOKUP($B32,'Justerad allokering'!$B$1:$AG$461,MATCH(M$1,'Justerad allokering'!$B$1:$AF$1,0),FALSE))</f>
        <v>0</v>
      </c>
      <c r="N32">
        <f>IF(ISERROR(1/VLOOKUP($B32,'Justerad allokering'!$B$1:$AG$461,MATCH(N$1,'Justerad allokering'!$B$1:$AF$1,0),FALSE)),VLOOKUP($B32,'Allokerad kvv'!$B$2:$AV$468,MATCH(N$1,'Allokerad kvv'!$B$1:$AV$1,0),FALSE),VLOOKUP($B32,'Justerad allokering'!$B$1:$AG$461,MATCH(N$1,'Justerad allokering'!$B$1:$AF$1,0),FALSE))</f>
        <v>0</v>
      </c>
      <c r="O32">
        <f>IF(ISERROR(1/VLOOKUP($B32,'Justerad allokering'!$B$1:$AG$461,MATCH(O$1,'Justerad allokering'!$B$1:$AF$1,0),FALSE)),VLOOKUP($B32,'Allokerad kvv'!$B$2:$AV$468,MATCH(O$1,'Allokerad kvv'!$B$1:$AV$1,0),FALSE),VLOOKUP($B32,'Justerad allokering'!$B$1:$AG$461,MATCH(O$1,'Justerad allokering'!$B$1:$AF$1,0),FALSE))</f>
        <v>0</v>
      </c>
      <c r="P32">
        <f>IF(ISERROR(1/VLOOKUP($B32,'Justerad allokering'!$B$1:$AG$461,MATCH(P$1,'Justerad allokering'!$B$1:$AF$1,0),FALSE)),VLOOKUP($B32,'Allokerad kvv'!$B$2:$AV$468,MATCH(P$1,'Allokerad kvv'!$B$1:$AV$1,0),FALSE),VLOOKUP($B32,'Justerad allokering'!$B$1:$AG$461,MATCH(P$1,'Justerad allokering'!$B$1:$AF$1,0),FALSE))</f>
        <v>0</v>
      </c>
      <c r="Q32">
        <f>IF(ISERROR(1/VLOOKUP($B32,'Justerad allokering'!$B$1:$AG$461,MATCH(Q$1,'Justerad allokering'!$B$1:$AF$1,0),FALSE)),VLOOKUP($B32,'Allokerad kvv'!$B$2:$AV$468,MATCH(Q$1,'Allokerad kvv'!$B$1:$AV$1,0),FALSE),VLOOKUP($B32,'Justerad allokering'!$B$1:$AG$461,MATCH(Q$1,'Justerad allokering'!$B$1:$AF$1,0),FALSE))</f>
        <v>0</v>
      </c>
      <c r="R32">
        <f>IF(ISERROR(1/VLOOKUP($B32,'Justerad allokering'!$B$1:$AG$461,MATCH(R$1,'Justerad allokering'!$B$1:$AF$1,0),FALSE)),VLOOKUP($B32,'Allokerad kvv'!$B$2:$AV$468,MATCH(R$1,'Allokerad kvv'!$B$1:$AV$1,0),FALSE),VLOOKUP($B32,'Justerad allokering'!$B$1:$AG$461,MATCH(R$1,'Justerad allokering'!$B$1:$AF$1,0),FALSE))</f>
        <v>0</v>
      </c>
      <c r="S32">
        <f>IF(ISERROR(1/VLOOKUP($B32,'Justerad allokering'!$B$1:$AG$461,MATCH(S$1,'Justerad allokering'!$B$1:$AF$1,0),FALSE)),VLOOKUP($B32,'Allokerad kvv'!$B$2:$AV$468,MATCH(S$1,'Allokerad kvv'!$B$1:$AV$1,0),FALSE),VLOOKUP($B32,'Justerad allokering'!$B$1:$AG$461,MATCH(S$1,'Justerad allokering'!$B$1:$AF$1,0),FALSE))</f>
        <v>0</v>
      </c>
      <c r="T32">
        <f>IF(ISERROR(1/VLOOKUP($B32,'Justerad allokering'!$B$1:$AG$461,MATCH(T$1,'Justerad allokering'!$B$1:$AF$1,0),FALSE)),VLOOKUP($B32,'Allokerad kvv'!$B$2:$AV$468,MATCH(T$1,'Allokerad kvv'!$B$1:$AV$1,0),FALSE),VLOOKUP($B32,'Justerad allokering'!$B$1:$AG$461,MATCH(T$1,'Justerad allokering'!$B$1:$AF$1,0),FALSE))</f>
        <v>0</v>
      </c>
      <c r="U32">
        <f>IF(ISERROR(1/VLOOKUP($B32,'Justerad allokering'!$B$1:$AG$461,MATCH(U$1,'Justerad allokering'!$B$1:$AF$1,0),FALSE)),VLOOKUP($B32,'Allokerad kvv'!$B$2:$AV$468,MATCH(U$1,'Allokerad kvv'!$B$1:$AV$1,0),FALSE),VLOOKUP($B32,'Justerad allokering'!$B$1:$AG$461,MATCH(U$1,'Justerad allokering'!$B$1:$AF$1,0),FALSE))</f>
        <v>0</v>
      </c>
      <c r="V32">
        <f>IF(ISERROR(1/VLOOKUP($B32,'Justerad allokering'!$B$1:$AG$461,MATCH(V$1,'Justerad allokering'!$B$1:$AF$1,0),FALSE)),VLOOKUP($B32,'Allokerad kvv'!$B$2:$AV$468,MATCH(V$1,'Allokerad kvv'!$B$1:$AV$1,0),FALSE),VLOOKUP($B32,'Justerad allokering'!$B$1:$AG$461,MATCH(V$1,'Justerad allokering'!$B$1:$AF$1,0),FALSE))</f>
        <v>0</v>
      </c>
      <c r="W32">
        <f>IF(ISERROR(1/VLOOKUP($B32,'Justerad allokering'!$B$1:$AG$461,MATCH(W$1,'Justerad allokering'!$B$1:$AF$1,0),FALSE)),VLOOKUP($B32,'Allokerad kvv'!$B$2:$AV$468,MATCH(W$1,'Allokerad kvv'!$B$1:$AV$1,0),FALSE),VLOOKUP($B32,'Justerad allokering'!$B$1:$AG$461,MATCH(W$1,'Justerad allokering'!$B$1:$AF$1,0),FALSE))</f>
        <v>0</v>
      </c>
      <c r="X32">
        <f>IF(ISERROR(1/VLOOKUP($B32,'Justerad allokering'!$B$1:$AG$461,MATCH(X$1,'Justerad allokering'!$B$1:$AF$1,0),FALSE)),VLOOKUP($B32,'Allokerad kvv'!$B$2:$AV$468,MATCH(X$1,'Allokerad kvv'!$B$1:$AV$1,0),FALSE),VLOOKUP($B32,'Justerad allokering'!$B$1:$AG$461,MATCH(X$1,'Justerad allokering'!$B$1:$AF$1,0),FALSE))</f>
        <v>0</v>
      </c>
      <c r="Y32">
        <f>IF(ISERROR(1/VLOOKUP($B32,'Justerad allokering'!$B$1:$AG$461,MATCH(Y$1,'Justerad allokering'!$B$1:$AF$1,0),FALSE)),VLOOKUP($B32,'Allokerad kvv'!$B$2:$AV$468,MATCH(Y$1,'Allokerad kvv'!$B$1:$AV$1,0),FALSE),VLOOKUP($B32,'Justerad allokering'!$B$1:$AG$461,MATCH(Y$1,'Justerad allokering'!$B$1:$AF$1,0),FALSE))</f>
        <v>0</v>
      </c>
      <c r="Z32">
        <f>IF(ISERROR(1/VLOOKUP($B32,'Justerad allokering'!$B$1:$AG$461,MATCH(Z$1,'Justerad allokering'!$B$1:$AF$1,0),FALSE)),VLOOKUP($B32,'Allokerad kvv'!$B$2:$AV$468,MATCH(Z$1,'Allokerad kvv'!$B$1:$AV$1,0),FALSE),VLOOKUP($B32,'Justerad allokering'!$B$1:$AG$461,MATCH(Z$1,'Justerad allokering'!$B$1:$AF$1,0),FALSE))</f>
        <v>0</v>
      </c>
      <c r="AE32" s="89">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25">
      <c r="A33" s="2" t="s">
        <v>55</v>
      </c>
      <c r="B33" s="2" t="s">
        <v>56</v>
      </c>
      <c r="C33">
        <f>IF(ISERROR(1/VLOOKUP($B33,'Justerad allokering'!$B$1:$AG$461,MATCH(C$1,'Justerad allokering'!$B$1:$AF$1,0),FALSE)),VLOOKUP($B33,'Allokerad kvv'!$B$2:$AV$468,MATCH(C$1,'Allokerad kvv'!$B$1:$AV$1,0),FALSE),VLOOKUP($B33,'Justerad allokering'!$B$1:$AG$461,MATCH(C$1,'Justerad allokering'!$B$1:$AF$1,0),FALSE))</f>
        <v>193.95699999999999</v>
      </c>
      <c r="D33">
        <f>IF(ISERROR(1/VLOOKUP($B33,'Justerad allokering'!$B$1:$AG$461,MATCH(D$1,'Justerad allokering'!$B$1:$AF$1,0),FALSE)),VLOOKUP($B33,'Allokerad kvv'!$B$2:$AV$468,MATCH(D$1,'Allokerad kvv'!$B$1:$AV$1,0),FALSE),VLOOKUP($B33,'Justerad allokering'!$B$1:$AG$461,MATCH(D$1,'Justerad allokering'!$B$1:$AF$1,0),FALSE))</f>
        <v>0</v>
      </c>
      <c r="E33">
        <f>IF(ISERROR(1/VLOOKUP($B33,'Justerad allokering'!$B$1:$AG$461,MATCH(E$1,'Justerad allokering'!$B$1:$AF$1,0),FALSE)),VLOOKUP($B33,'Allokerad kvv'!$B$2:$AV$468,MATCH(E$1,'Allokerad kvv'!$B$1:$AV$1,0),FALSE),VLOOKUP($B33,'Justerad allokering'!$B$1:$AG$461,MATCH(E$1,'Justerad allokering'!$B$1:$AF$1,0),FALSE))</f>
        <v>20.569900000000001</v>
      </c>
      <c r="F33">
        <f>IF(ISERROR(1/VLOOKUP($B33,'Justerad allokering'!$B$1:$AG$461,MATCH(F$1,'Justerad allokering'!$B$1:$AF$1,0),FALSE)),VLOOKUP($B33,'Allokerad kvv'!$B$2:$AV$468,MATCH(F$1,'Allokerad kvv'!$B$1:$AV$1,0),FALSE),VLOOKUP($B33,'Justerad allokering'!$B$1:$AG$461,MATCH(F$1,'Justerad allokering'!$B$1:$AF$1,0),FALSE))</f>
        <v>0</v>
      </c>
      <c r="G33">
        <f>IF(ISERROR(1/VLOOKUP($B33,'Justerad allokering'!$B$1:$AG$461,MATCH(G$1,'Justerad allokering'!$B$1:$AF$1,0),FALSE)),VLOOKUP($B33,'Allokerad kvv'!$B$2:$AV$468,MATCH(G$1,'Allokerad kvv'!$B$1:$AV$1,0),FALSE),VLOOKUP($B33,'Justerad allokering'!$B$1:$AG$461,MATCH(G$1,'Justerad allokering'!$B$1:$AF$1,0),FALSE))</f>
        <v>0</v>
      </c>
      <c r="H33">
        <f>IF(ISERROR(1/VLOOKUP($B33,'Justerad allokering'!$B$1:$AG$461,MATCH(H$1,'Justerad allokering'!$B$1:$AF$1,0),FALSE)),VLOOKUP($B33,'Allokerad kvv'!$B$2:$AV$468,MATCH(H$1,'Allokerad kvv'!$B$1:$AV$1,0),FALSE),VLOOKUP($B33,'Justerad allokering'!$B$1:$AG$461,MATCH(H$1,'Justerad allokering'!$B$1:$AF$1,0),FALSE))</f>
        <v>5.8179299999999996</v>
      </c>
      <c r="I33">
        <f>IF(ISERROR(1/VLOOKUP($B33,'Justerad allokering'!$B$1:$AG$461,MATCH(I$1,'Justerad allokering'!$B$1:$AF$1,0),FALSE)),VLOOKUP($B33,'Allokerad kvv'!$B$2:$AV$468,MATCH(I$1,'Allokerad kvv'!$B$1:$AV$1,0),FALSE),VLOOKUP($B33,'Justerad allokering'!$B$1:$AG$461,MATCH(I$1,'Justerad allokering'!$B$1:$AF$1,0),FALSE))</f>
        <v>0</v>
      </c>
      <c r="J33">
        <f>IF(ISERROR(1/VLOOKUP($B33,'Justerad allokering'!$B$1:$AG$461,MATCH(J$1,'Justerad allokering'!$B$1:$AF$1,0),FALSE)),VLOOKUP($B33,'Allokerad kvv'!$B$2:$AV$468,MATCH(J$1,'Allokerad kvv'!$B$1:$AV$1,0),FALSE),VLOOKUP($B33,'Justerad allokering'!$B$1:$AG$461,MATCH(J$1,'Justerad allokering'!$B$1:$AF$1,0),FALSE))</f>
        <v>257.20499999999998</v>
      </c>
      <c r="K33">
        <f>IF(ISERROR(1/VLOOKUP($B33,'Justerad allokering'!$B$1:$AG$461,MATCH(K$1,'Justerad allokering'!$B$1:$AF$1,0),FALSE)),VLOOKUP($B33,'Allokerad kvv'!$B$2:$AV$468,MATCH(K$1,'Allokerad kvv'!$B$1:$AV$1,0),FALSE),VLOOKUP($B33,'Justerad allokering'!$B$1:$AG$461,MATCH(K$1,'Justerad allokering'!$B$1:$AF$1,0),FALSE))</f>
        <v>22.396999999999998</v>
      </c>
      <c r="L33">
        <f>IF(ISERROR(1/VLOOKUP($B33,'Justerad allokering'!$B$1:$AG$461,MATCH(L$1,'Justerad allokering'!$B$1:$AF$1,0),FALSE)),VLOOKUP($B33,'Allokerad kvv'!$B$2:$AV$468,MATCH(L$1,'Allokerad kvv'!$B$1:$AV$1,0),FALSE),VLOOKUP($B33,'Justerad allokering'!$B$1:$AG$461,MATCH(L$1,'Justerad allokering'!$B$1:$AF$1,0),FALSE))</f>
        <v>0</v>
      </c>
      <c r="M33">
        <f>IF(ISERROR(1/VLOOKUP($B33,'Justerad allokering'!$B$1:$AG$461,MATCH(M$1,'Justerad allokering'!$B$1:$AF$1,0),FALSE)),VLOOKUP($B33,'Allokerad kvv'!$B$2:$AV$468,MATCH(M$1,'Allokerad kvv'!$B$1:$AV$1,0),FALSE),VLOOKUP($B33,'Justerad allokering'!$B$1:$AG$461,MATCH(M$1,'Justerad allokering'!$B$1:$AF$1,0),FALSE))</f>
        <v>0</v>
      </c>
      <c r="N33">
        <f>IF(ISERROR(1/VLOOKUP($B33,'Justerad allokering'!$B$1:$AG$461,MATCH(N$1,'Justerad allokering'!$B$1:$AF$1,0),FALSE)),VLOOKUP($B33,'Allokerad kvv'!$B$2:$AV$468,MATCH(N$1,'Allokerad kvv'!$B$1:$AV$1,0),FALSE),VLOOKUP($B33,'Justerad allokering'!$B$1:$AG$461,MATCH(N$1,'Justerad allokering'!$B$1:$AF$1,0),FALSE))</f>
        <v>6.681</v>
      </c>
      <c r="O33">
        <f>IF(ISERROR(1/VLOOKUP($B33,'Justerad allokering'!$B$1:$AG$461,MATCH(O$1,'Justerad allokering'!$B$1:$AF$1,0),FALSE)),VLOOKUP($B33,'Allokerad kvv'!$B$2:$AV$468,MATCH(O$1,'Allokerad kvv'!$B$1:$AV$1,0),FALSE),VLOOKUP($B33,'Justerad allokering'!$B$1:$AG$461,MATCH(O$1,'Justerad allokering'!$B$1:$AF$1,0),FALSE))</f>
        <v>0</v>
      </c>
      <c r="P33">
        <f>IF(ISERROR(1/VLOOKUP($B33,'Justerad allokering'!$B$1:$AG$461,MATCH(P$1,'Justerad allokering'!$B$1:$AF$1,0),FALSE)),VLOOKUP($B33,'Allokerad kvv'!$B$2:$AV$468,MATCH(P$1,'Allokerad kvv'!$B$1:$AV$1,0),FALSE),VLOOKUP($B33,'Justerad allokering'!$B$1:$AG$461,MATCH(P$1,'Justerad allokering'!$B$1:$AF$1,0),FALSE))</f>
        <v>31.3919</v>
      </c>
      <c r="Q33">
        <f>IF(ISERROR(1/VLOOKUP($B33,'Justerad allokering'!$B$1:$AG$461,MATCH(Q$1,'Justerad allokering'!$B$1:$AF$1,0),FALSE)),VLOOKUP($B33,'Allokerad kvv'!$B$2:$AV$468,MATCH(Q$1,'Allokerad kvv'!$B$1:$AV$1,0),FALSE),VLOOKUP($B33,'Justerad allokering'!$B$1:$AG$461,MATCH(Q$1,'Justerad allokering'!$B$1:$AF$1,0),FALSE))</f>
        <v>0</v>
      </c>
      <c r="R33">
        <f>IF(ISERROR(1/VLOOKUP($B33,'Justerad allokering'!$B$1:$AG$461,MATCH(R$1,'Justerad allokering'!$B$1:$AF$1,0),FALSE)),VLOOKUP($B33,'Allokerad kvv'!$B$2:$AV$468,MATCH(R$1,'Allokerad kvv'!$B$1:$AV$1,0),FALSE),VLOOKUP($B33,'Justerad allokering'!$B$1:$AG$461,MATCH(R$1,'Justerad allokering'!$B$1:$AF$1,0),FALSE))</f>
        <v>0</v>
      </c>
      <c r="S33">
        <f>IF(ISERROR(1/VLOOKUP($B33,'Justerad allokering'!$B$1:$AG$461,MATCH(S$1,'Justerad allokering'!$B$1:$AF$1,0),FALSE)),VLOOKUP($B33,'Allokerad kvv'!$B$2:$AV$468,MATCH(S$1,'Allokerad kvv'!$B$1:$AV$1,0),FALSE),VLOOKUP($B33,'Justerad allokering'!$B$1:$AG$461,MATCH(S$1,'Justerad allokering'!$B$1:$AF$1,0),FALSE))</f>
        <v>0</v>
      </c>
      <c r="T33">
        <f>IF(ISERROR(1/VLOOKUP($B33,'Justerad allokering'!$B$1:$AG$461,MATCH(T$1,'Justerad allokering'!$B$1:$AF$1,0),FALSE)),VLOOKUP($B33,'Allokerad kvv'!$B$2:$AV$468,MATCH(T$1,'Allokerad kvv'!$B$1:$AV$1,0),FALSE),VLOOKUP($B33,'Justerad allokering'!$B$1:$AG$461,MATCH(T$1,'Justerad allokering'!$B$1:$AF$1,0),FALSE))</f>
        <v>0</v>
      </c>
      <c r="U33">
        <f>IF(ISERROR(1/VLOOKUP($B33,'Justerad allokering'!$B$1:$AG$461,MATCH(U$1,'Justerad allokering'!$B$1:$AF$1,0),FALSE)),VLOOKUP($B33,'Allokerad kvv'!$B$2:$AV$468,MATCH(U$1,'Allokerad kvv'!$B$1:$AV$1,0),FALSE),VLOOKUP($B33,'Justerad allokering'!$B$1:$AG$461,MATCH(U$1,'Justerad allokering'!$B$1:$AF$1,0),FALSE))</f>
        <v>0</v>
      </c>
      <c r="V33">
        <f>IF(ISERROR(1/VLOOKUP($B33,'Justerad allokering'!$B$1:$AG$461,MATCH(V$1,'Justerad allokering'!$B$1:$AF$1,0),FALSE)),VLOOKUP($B33,'Allokerad kvv'!$B$2:$AV$468,MATCH(V$1,'Allokerad kvv'!$B$1:$AV$1,0),FALSE),VLOOKUP($B33,'Justerad allokering'!$B$1:$AG$461,MATCH(V$1,'Justerad allokering'!$B$1:$AF$1,0),FALSE))</f>
        <v>0</v>
      </c>
      <c r="W33">
        <f>IF(ISERROR(1/VLOOKUP($B33,'Justerad allokering'!$B$1:$AG$461,MATCH(W$1,'Justerad allokering'!$B$1:$AF$1,0),FALSE)),VLOOKUP($B33,'Allokerad kvv'!$B$2:$AV$468,MATCH(W$1,'Allokerad kvv'!$B$1:$AV$1,0),FALSE),VLOOKUP($B33,'Justerad allokering'!$B$1:$AG$461,MATCH(W$1,'Justerad allokering'!$B$1:$AF$1,0),FALSE))</f>
        <v>0</v>
      </c>
      <c r="X33">
        <f>IF(ISERROR(1/VLOOKUP($B33,'Justerad allokering'!$B$1:$AG$461,MATCH(X$1,'Justerad allokering'!$B$1:$AF$1,0),FALSE)),VLOOKUP($B33,'Allokerad kvv'!$B$2:$AV$468,MATCH(X$1,'Allokerad kvv'!$B$1:$AV$1,0),FALSE),VLOOKUP($B33,'Justerad allokering'!$B$1:$AG$461,MATCH(X$1,'Justerad allokering'!$B$1:$AF$1,0),FALSE))</f>
        <v>0</v>
      </c>
      <c r="Y33">
        <f>IF(ISERROR(1/VLOOKUP($B33,'Justerad allokering'!$B$1:$AG$461,MATCH(Y$1,'Justerad allokering'!$B$1:$AF$1,0),FALSE)),VLOOKUP($B33,'Allokerad kvv'!$B$2:$AV$468,MATCH(Y$1,'Allokerad kvv'!$B$1:$AV$1,0),FALSE),VLOOKUP($B33,'Justerad allokering'!$B$1:$AG$461,MATCH(Y$1,'Justerad allokering'!$B$1:$AF$1,0),FALSE))</f>
        <v>0</v>
      </c>
      <c r="Z33">
        <f>IF(ISERROR(1/VLOOKUP($B33,'Justerad allokering'!$B$1:$AG$461,MATCH(Z$1,'Justerad allokering'!$B$1:$AF$1,0),FALSE)),VLOOKUP($B33,'Allokerad kvv'!$B$2:$AV$468,MATCH(Z$1,'Allokerad kvv'!$B$1:$AV$1,0),FALSE),VLOOKUP($B33,'Justerad allokering'!$B$1:$AG$461,MATCH(Z$1,'Justerad allokering'!$B$1:$AF$1,0),FALSE))</f>
        <v>0</v>
      </c>
      <c r="AE33" s="89">
        <f t="shared" si="0"/>
        <v>538.01972999999987</v>
      </c>
      <c r="AG33">
        <f t="shared" si="1"/>
        <v>515.62272999999982</v>
      </c>
      <c r="AH33">
        <f t="shared" si="2"/>
        <v>508.94172999999984</v>
      </c>
      <c r="AI33">
        <f>IF(AH33=0,"",AH33/VLOOKUP(B33,Kraftvärmeprod!$B$1:$BC$480,MATCH("Summa tillförd energi exklusive rökgaskondensering",Kraftvärmeprod!$B$1:$BC$1,0),FALSE))</f>
        <v>0.6473133800622457</v>
      </c>
      <c r="AK33">
        <f t="shared" si="3"/>
        <v>309.16680000000002</v>
      </c>
    </row>
    <row r="34" spans="1:37" x14ac:dyDescent="0.25">
      <c r="A34" s="2" t="s">
        <v>55</v>
      </c>
      <c r="B34" s="2" t="s">
        <v>57</v>
      </c>
      <c r="C34">
        <f>IF(ISERROR(1/VLOOKUP($B34,'Justerad allokering'!$B$1:$AG$461,MATCH(C$1,'Justerad allokering'!$B$1:$AF$1,0),FALSE)),VLOOKUP($B34,'Allokerad kvv'!$B$2:$AV$468,MATCH(C$1,'Allokerad kvv'!$B$1:$AV$1,0),FALSE),VLOOKUP($B34,'Justerad allokering'!$B$1:$AG$461,MATCH(C$1,'Justerad allokering'!$B$1:$AF$1,0),FALSE))</f>
        <v>0</v>
      </c>
      <c r="D34">
        <f>IF(ISERROR(1/VLOOKUP($B34,'Justerad allokering'!$B$1:$AG$461,MATCH(D$1,'Justerad allokering'!$B$1:$AF$1,0),FALSE)),VLOOKUP($B34,'Allokerad kvv'!$B$2:$AV$468,MATCH(D$1,'Allokerad kvv'!$B$1:$AV$1,0),FALSE),VLOOKUP($B34,'Justerad allokering'!$B$1:$AG$461,MATCH(D$1,'Justerad allokering'!$B$1:$AF$1,0),FALSE))</f>
        <v>0</v>
      </c>
      <c r="E34">
        <f>IF(ISERROR(1/VLOOKUP($B34,'Justerad allokering'!$B$1:$AG$461,MATCH(E$1,'Justerad allokering'!$B$1:$AF$1,0),FALSE)),VLOOKUP($B34,'Allokerad kvv'!$B$2:$AV$468,MATCH(E$1,'Allokerad kvv'!$B$1:$AV$1,0),FALSE),VLOOKUP($B34,'Justerad allokering'!$B$1:$AG$461,MATCH(E$1,'Justerad allokering'!$B$1:$AF$1,0),FALSE))</f>
        <v>0</v>
      </c>
      <c r="F34">
        <f>IF(ISERROR(1/VLOOKUP($B34,'Justerad allokering'!$B$1:$AG$461,MATCH(F$1,'Justerad allokering'!$B$1:$AF$1,0),FALSE)),VLOOKUP($B34,'Allokerad kvv'!$B$2:$AV$468,MATCH(F$1,'Allokerad kvv'!$B$1:$AV$1,0),FALSE),VLOOKUP($B34,'Justerad allokering'!$B$1:$AG$461,MATCH(F$1,'Justerad allokering'!$B$1:$AF$1,0),FALSE))</f>
        <v>0</v>
      </c>
      <c r="G34">
        <f>IF(ISERROR(1/VLOOKUP($B34,'Justerad allokering'!$B$1:$AG$461,MATCH(G$1,'Justerad allokering'!$B$1:$AF$1,0),FALSE)),VLOOKUP($B34,'Allokerad kvv'!$B$2:$AV$468,MATCH(G$1,'Allokerad kvv'!$B$1:$AV$1,0),FALSE),VLOOKUP($B34,'Justerad allokering'!$B$1:$AG$461,MATCH(G$1,'Justerad allokering'!$B$1:$AF$1,0),FALSE))</f>
        <v>0</v>
      </c>
      <c r="H34">
        <f>IF(ISERROR(1/VLOOKUP($B34,'Justerad allokering'!$B$1:$AG$461,MATCH(H$1,'Justerad allokering'!$B$1:$AF$1,0),FALSE)),VLOOKUP($B34,'Allokerad kvv'!$B$2:$AV$468,MATCH(H$1,'Allokerad kvv'!$B$1:$AV$1,0),FALSE),VLOOKUP($B34,'Justerad allokering'!$B$1:$AG$461,MATCH(H$1,'Justerad allokering'!$B$1:$AF$1,0),FALSE))</f>
        <v>0</v>
      </c>
      <c r="I34">
        <f>IF(ISERROR(1/VLOOKUP($B34,'Justerad allokering'!$B$1:$AG$461,MATCH(I$1,'Justerad allokering'!$B$1:$AF$1,0),FALSE)),VLOOKUP($B34,'Allokerad kvv'!$B$2:$AV$468,MATCH(I$1,'Allokerad kvv'!$B$1:$AV$1,0),FALSE),VLOOKUP($B34,'Justerad allokering'!$B$1:$AG$461,MATCH(I$1,'Justerad allokering'!$B$1:$AF$1,0),FALSE))</f>
        <v>0</v>
      </c>
      <c r="J34">
        <f>IF(ISERROR(1/VLOOKUP($B34,'Justerad allokering'!$B$1:$AG$461,MATCH(J$1,'Justerad allokering'!$B$1:$AF$1,0),FALSE)),VLOOKUP($B34,'Allokerad kvv'!$B$2:$AV$468,MATCH(J$1,'Allokerad kvv'!$B$1:$AV$1,0),FALSE),VLOOKUP($B34,'Justerad allokering'!$B$1:$AG$461,MATCH(J$1,'Justerad allokering'!$B$1:$AF$1,0),FALSE))</f>
        <v>0</v>
      </c>
      <c r="K34">
        <f>IF(ISERROR(1/VLOOKUP($B34,'Justerad allokering'!$B$1:$AG$461,MATCH(K$1,'Justerad allokering'!$B$1:$AF$1,0),FALSE)),VLOOKUP($B34,'Allokerad kvv'!$B$2:$AV$468,MATCH(K$1,'Allokerad kvv'!$B$1:$AV$1,0),FALSE),VLOOKUP($B34,'Justerad allokering'!$B$1:$AG$461,MATCH(K$1,'Justerad allokering'!$B$1:$AF$1,0),FALSE))</f>
        <v>0</v>
      </c>
      <c r="L34">
        <f>IF(ISERROR(1/VLOOKUP($B34,'Justerad allokering'!$B$1:$AG$461,MATCH(L$1,'Justerad allokering'!$B$1:$AF$1,0),FALSE)),VLOOKUP($B34,'Allokerad kvv'!$B$2:$AV$468,MATCH(L$1,'Allokerad kvv'!$B$1:$AV$1,0),FALSE),VLOOKUP($B34,'Justerad allokering'!$B$1:$AG$461,MATCH(L$1,'Justerad allokering'!$B$1:$AF$1,0),FALSE))</f>
        <v>0</v>
      </c>
      <c r="M34">
        <f>IF(ISERROR(1/VLOOKUP($B34,'Justerad allokering'!$B$1:$AG$461,MATCH(M$1,'Justerad allokering'!$B$1:$AF$1,0),FALSE)),VLOOKUP($B34,'Allokerad kvv'!$B$2:$AV$468,MATCH(M$1,'Allokerad kvv'!$B$1:$AV$1,0),FALSE),VLOOKUP($B34,'Justerad allokering'!$B$1:$AG$461,MATCH(M$1,'Justerad allokering'!$B$1:$AF$1,0),FALSE))</f>
        <v>0</v>
      </c>
      <c r="N34">
        <f>IF(ISERROR(1/VLOOKUP($B34,'Justerad allokering'!$B$1:$AG$461,MATCH(N$1,'Justerad allokering'!$B$1:$AF$1,0),FALSE)),VLOOKUP($B34,'Allokerad kvv'!$B$2:$AV$468,MATCH(N$1,'Allokerad kvv'!$B$1:$AV$1,0),FALSE),VLOOKUP($B34,'Justerad allokering'!$B$1:$AG$461,MATCH(N$1,'Justerad allokering'!$B$1:$AF$1,0),FALSE))</f>
        <v>0</v>
      </c>
      <c r="O34">
        <f>IF(ISERROR(1/VLOOKUP($B34,'Justerad allokering'!$B$1:$AG$461,MATCH(O$1,'Justerad allokering'!$B$1:$AF$1,0),FALSE)),VLOOKUP($B34,'Allokerad kvv'!$B$2:$AV$468,MATCH(O$1,'Allokerad kvv'!$B$1:$AV$1,0),FALSE),VLOOKUP($B34,'Justerad allokering'!$B$1:$AG$461,MATCH(O$1,'Justerad allokering'!$B$1:$AF$1,0),FALSE))</f>
        <v>0</v>
      </c>
      <c r="P34">
        <f>IF(ISERROR(1/VLOOKUP($B34,'Justerad allokering'!$B$1:$AG$461,MATCH(P$1,'Justerad allokering'!$B$1:$AF$1,0),FALSE)),VLOOKUP($B34,'Allokerad kvv'!$B$2:$AV$468,MATCH(P$1,'Allokerad kvv'!$B$1:$AV$1,0),FALSE),VLOOKUP($B34,'Justerad allokering'!$B$1:$AG$461,MATCH(P$1,'Justerad allokering'!$B$1:$AF$1,0),FALSE))</f>
        <v>0</v>
      </c>
      <c r="Q34">
        <f>IF(ISERROR(1/VLOOKUP($B34,'Justerad allokering'!$B$1:$AG$461,MATCH(Q$1,'Justerad allokering'!$B$1:$AF$1,0),FALSE)),VLOOKUP($B34,'Allokerad kvv'!$B$2:$AV$468,MATCH(Q$1,'Allokerad kvv'!$B$1:$AV$1,0),FALSE),VLOOKUP($B34,'Justerad allokering'!$B$1:$AG$461,MATCH(Q$1,'Justerad allokering'!$B$1:$AF$1,0),FALSE))</f>
        <v>0</v>
      </c>
      <c r="R34">
        <f>IF(ISERROR(1/VLOOKUP($B34,'Justerad allokering'!$B$1:$AG$461,MATCH(R$1,'Justerad allokering'!$B$1:$AF$1,0),FALSE)),VLOOKUP($B34,'Allokerad kvv'!$B$2:$AV$468,MATCH(R$1,'Allokerad kvv'!$B$1:$AV$1,0),FALSE),VLOOKUP($B34,'Justerad allokering'!$B$1:$AG$461,MATCH(R$1,'Justerad allokering'!$B$1:$AF$1,0),FALSE))</f>
        <v>0</v>
      </c>
      <c r="S34">
        <f>IF(ISERROR(1/VLOOKUP($B34,'Justerad allokering'!$B$1:$AG$461,MATCH(S$1,'Justerad allokering'!$B$1:$AF$1,0),FALSE)),VLOOKUP($B34,'Allokerad kvv'!$B$2:$AV$468,MATCH(S$1,'Allokerad kvv'!$B$1:$AV$1,0),FALSE),VLOOKUP($B34,'Justerad allokering'!$B$1:$AG$461,MATCH(S$1,'Justerad allokering'!$B$1:$AF$1,0),FALSE))</f>
        <v>0</v>
      </c>
      <c r="T34">
        <f>IF(ISERROR(1/VLOOKUP($B34,'Justerad allokering'!$B$1:$AG$461,MATCH(T$1,'Justerad allokering'!$B$1:$AF$1,0),FALSE)),VLOOKUP($B34,'Allokerad kvv'!$B$2:$AV$468,MATCH(T$1,'Allokerad kvv'!$B$1:$AV$1,0),FALSE),VLOOKUP($B34,'Justerad allokering'!$B$1:$AG$461,MATCH(T$1,'Justerad allokering'!$B$1:$AF$1,0),FALSE))</f>
        <v>0</v>
      </c>
      <c r="U34">
        <f>IF(ISERROR(1/VLOOKUP($B34,'Justerad allokering'!$B$1:$AG$461,MATCH(U$1,'Justerad allokering'!$B$1:$AF$1,0),FALSE)),VLOOKUP($B34,'Allokerad kvv'!$B$2:$AV$468,MATCH(U$1,'Allokerad kvv'!$B$1:$AV$1,0),FALSE),VLOOKUP($B34,'Justerad allokering'!$B$1:$AG$461,MATCH(U$1,'Justerad allokering'!$B$1:$AF$1,0),FALSE))</f>
        <v>0</v>
      </c>
      <c r="V34">
        <f>IF(ISERROR(1/VLOOKUP($B34,'Justerad allokering'!$B$1:$AG$461,MATCH(V$1,'Justerad allokering'!$B$1:$AF$1,0),FALSE)),VLOOKUP($B34,'Allokerad kvv'!$B$2:$AV$468,MATCH(V$1,'Allokerad kvv'!$B$1:$AV$1,0),FALSE),VLOOKUP($B34,'Justerad allokering'!$B$1:$AG$461,MATCH(V$1,'Justerad allokering'!$B$1:$AF$1,0),FALSE))</f>
        <v>0</v>
      </c>
      <c r="W34">
        <f>IF(ISERROR(1/VLOOKUP($B34,'Justerad allokering'!$B$1:$AG$461,MATCH(W$1,'Justerad allokering'!$B$1:$AF$1,0),FALSE)),VLOOKUP($B34,'Allokerad kvv'!$B$2:$AV$468,MATCH(W$1,'Allokerad kvv'!$B$1:$AV$1,0),FALSE),VLOOKUP($B34,'Justerad allokering'!$B$1:$AG$461,MATCH(W$1,'Justerad allokering'!$B$1:$AF$1,0),FALSE))</f>
        <v>0</v>
      </c>
      <c r="X34">
        <f>IF(ISERROR(1/VLOOKUP($B34,'Justerad allokering'!$B$1:$AG$461,MATCH(X$1,'Justerad allokering'!$B$1:$AF$1,0),FALSE)),VLOOKUP($B34,'Allokerad kvv'!$B$2:$AV$468,MATCH(X$1,'Allokerad kvv'!$B$1:$AV$1,0),FALSE),VLOOKUP($B34,'Justerad allokering'!$B$1:$AG$461,MATCH(X$1,'Justerad allokering'!$B$1:$AF$1,0),FALSE))</f>
        <v>0</v>
      </c>
      <c r="Y34">
        <f>IF(ISERROR(1/VLOOKUP($B34,'Justerad allokering'!$B$1:$AG$461,MATCH(Y$1,'Justerad allokering'!$B$1:$AF$1,0),FALSE)),VLOOKUP($B34,'Allokerad kvv'!$B$2:$AV$468,MATCH(Y$1,'Allokerad kvv'!$B$1:$AV$1,0),FALSE),VLOOKUP($B34,'Justerad allokering'!$B$1:$AG$461,MATCH(Y$1,'Justerad allokering'!$B$1:$AF$1,0),FALSE))</f>
        <v>0</v>
      </c>
      <c r="Z34">
        <f>IF(ISERROR(1/VLOOKUP($B34,'Justerad allokering'!$B$1:$AG$461,MATCH(Z$1,'Justerad allokering'!$B$1:$AF$1,0),FALSE)),VLOOKUP($B34,'Allokerad kvv'!$B$2:$AV$468,MATCH(Z$1,'Allokerad kvv'!$B$1:$AV$1,0),FALSE),VLOOKUP($B34,'Justerad allokering'!$B$1:$AG$461,MATCH(Z$1,'Justerad allokering'!$B$1:$AF$1,0),FALSE))</f>
        <v>0</v>
      </c>
      <c r="AE34" s="89">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25">
      <c r="A35" s="2" t="s">
        <v>58</v>
      </c>
      <c r="B35" s="2" t="s">
        <v>59</v>
      </c>
      <c r="C35">
        <f>IF(ISERROR(1/VLOOKUP($B35,'Justerad allokering'!$B$1:$AG$461,MATCH(C$1,'Justerad allokering'!$B$1:$AF$1,0),FALSE)),VLOOKUP($B35,'Allokerad kvv'!$B$2:$AV$468,MATCH(C$1,'Allokerad kvv'!$B$1:$AV$1,0),FALSE),VLOOKUP($B35,'Justerad allokering'!$B$1:$AG$461,MATCH(C$1,'Justerad allokering'!$B$1:$AF$1,0),FALSE))</f>
        <v>0</v>
      </c>
      <c r="D35">
        <f>IF(ISERROR(1/VLOOKUP($B35,'Justerad allokering'!$B$1:$AG$461,MATCH(D$1,'Justerad allokering'!$B$1:$AF$1,0),FALSE)),VLOOKUP($B35,'Allokerad kvv'!$B$2:$AV$468,MATCH(D$1,'Allokerad kvv'!$B$1:$AV$1,0),FALSE),VLOOKUP($B35,'Justerad allokering'!$B$1:$AG$461,MATCH(D$1,'Justerad allokering'!$B$1:$AF$1,0),FALSE))</f>
        <v>0</v>
      </c>
      <c r="E35">
        <f>IF(ISERROR(1/VLOOKUP($B35,'Justerad allokering'!$B$1:$AG$461,MATCH(E$1,'Justerad allokering'!$B$1:$AF$1,0),FALSE)),VLOOKUP($B35,'Allokerad kvv'!$B$2:$AV$468,MATCH(E$1,'Allokerad kvv'!$B$1:$AV$1,0),FALSE),VLOOKUP($B35,'Justerad allokering'!$B$1:$AG$461,MATCH(E$1,'Justerad allokering'!$B$1:$AF$1,0),FALSE))</f>
        <v>0</v>
      </c>
      <c r="F35">
        <f>IF(ISERROR(1/VLOOKUP($B35,'Justerad allokering'!$B$1:$AG$461,MATCH(F$1,'Justerad allokering'!$B$1:$AF$1,0),FALSE)),VLOOKUP($B35,'Allokerad kvv'!$B$2:$AV$468,MATCH(F$1,'Allokerad kvv'!$B$1:$AV$1,0),FALSE),VLOOKUP($B35,'Justerad allokering'!$B$1:$AG$461,MATCH(F$1,'Justerad allokering'!$B$1:$AF$1,0),FALSE))</f>
        <v>0</v>
      </c>
      <c r="G35">
        <f>IF(ISERROR(1/VLOOKUP($B35,'Justerad allokering'!$B$1:$AG$461,MATCH(G$1,'Justerad allokering'!$B$1:$AF$1,0),FALSE)),VLOOKUP($B35,'Allokerad kvv'!$B$2:$AV$468,MATCH(G$1,'Allokerad kvv'!$B$1:$AV$1,0),FALSE),VLOOKUP($B35,'Justerad allokering'!$B$1:$AG$461,MATCH(G$1,'Justerad allokering'!$B$1:$AF$1,0),FALSE))</f>
        <v>0</v>
      </c>
      <c r="H35">
        <f>IF(ISERROR(1/VLOOKUP($B35,'Justerad allokering'!$B$1:$AG$461,MATCH(H$1,'Justerad allokering'!$B$1:$AF$1,0),FALSE)),VLOOKUP($B35,'Allokerad kvv'!$B$2:$AV$468,MATCH(H$1,'Allokerad kvv'!$B$1:$AV$1,0),FALSE),VLOOKUP($B35,'Justerad allokering'!$B$1:$AG$461,MATCH(H$1,'Justerad allokering'!$B$1:$AF$1,0),FALSE))</f>
        <v>0</v>
      </c>
      <c r="I35">
        <f>IF(ISERROR(1/VLOOKUP($B35,'Justerad allokering'!$B$1:$AG$461,MATCH(I$1,'Justerad allokering'!$B$1:$AF$1,0),FALSE)),VLOOKUP($B35,'Allokerad kvv'!$B$2:$AV$468,MATCH(I$1,'Allokerad kvv'!$B$1:$AV$1,0),FALSE),VLOOKUP($B35,'Justerad allokering'!$B$1:$AG$461,MATCH(I$1,'Justerad allokering'!$B$1:$AF$1,0),FALSE))</f>
        <v>0</v>
      </c>
      <c r="J35">
        <f>IF(ISERROR(1/VLOOKUP($B35,'Justerad allokering'!$B$1:$AG$461,MATCH(J$1,'Justerad allokering'!$B$1:$AF$1,0),FALSE)),VLOOKUP($B35,'Allokerad kvv'!$B$2:$AV$468,MATCH(J$1,'Allokerad kvv'!$B$1:$AV$1,0),FALSE),VLOOKUP($B35,'Justerad allokering'!$B$1:$AG$461,MATCH(J$1,'Justerad allokering'!$B$1:$AF$1,0),FALSE))</f>
        <v>0</v>
      </c>
      <c r="K35">
        <f>IF(ISERROR(1/VLOOKUP($B35,'Justerad allokering'!$B$1:$AG$461,MATCH(K$1,'Justerad allokering'!$B$1:$AF$1,0),FALSE)),VLOOKUP($B35,'Allokerad kvv'!$B$2:$AV$468,MATCH(K$1,'Allokerad kvv'!$B$1:$AV$1,0),FALSE),VLOOKUP($B35,'Justerad allokering'!$B$1:$AG$461,MATCH(K$1,'Justerad allokering'!$B$1:$AF$1,0),FALSE))</f>
        <v>0</v>
      </c>
      <c r="L35">
        <f>IF(ISERROR(1/VLOOKUP($B35,'Justerad allokering'!$B$1:$AG$461,MATCH(L$1,'Justerad allokering'!$B$1:$AF$1,0),FALSE)),VLOOKUP($B35,'Allokerad kvv'!$B$2:$AV$468,MATCH(L$1,'Allokerad kvv'!$B$1:$AV$1,0),FALSE),VLOOKUP($B35,'Justerad allokering'!$B$1:$AG$461,MATCH(L$1,'Justerad allokering'!$B$1:$AF$1,0),FALSE))</f>
        <v>0</v>
      </c>
      <c r="M35">
        <f>IF(ISERROR(1/VLOOKUP($B35,'Justerad allokering'!$B$1:$AG$461,MATCH(M$1,'Justerad allokering'!$B$1:$AF$1,0),FALSE)),VLOOKUP($B35,'Allokerad kvv'!$B$2:$AV$468,MATCH(M$1,'Allokerad kvv'!$B$1:$AV$1,0),FALSE),VLOOKUP($B35,'Justerad allokering'!$B$1:$AG$461,MATCH(M$1,'Justerad allokering'!$B$1:$AF$1,0),FALSE))</f>
        <v>0</v>
      </c>
      <c r="N35">
        <f>IF(ISERROR(1/VLOOKUP($B35,'Justerad allokering'!$B$1:$AG$461,MATCH(N$1,'Justerad allokering'!$B$1:$AF$1,0),FALSE)),VLOOKUP($B35,'Allokerad kvv'!$B$2:$AV$468,MATCH(N$1,'Allokerad kvv'!$B$1:$AV$1,0),FALSE),VLOOKUP($B35,'Justerad allokering'!$B$1:$AG$461,MATCH(N$1,'Justerad allokering'!$B$1:$AF$1,0),FALSE))</f>
        <v>0</v>
      </c>
      <c r="O35">
        <f>IF(ISERROR(1/VLOOKUP($B35,'Justerad allokering'!$B$1:$AG$461,MATCH(O$1,'Justerad allokering'!$B$1:$AF$1,0),FALSE)),VLOOKUP($B35,'Allokerad kvv'!$B$2:$AV$468,MATCH(O$1,'Allokerad kvv'!$B$1:$AV$1,0),FALSE),VLOOKUP($B35,'Justerad allokering'!$B$1:$AG$461,MATCH(O$1,'Justerad allokering'!$B$1:$AF$1,0),FALSE))</f>
        <v>0</v>
      </c>
      <c r="P35">
        <f>IF(ISERROR(1/VLOOKUP($B35,'Justerad allokering'!$B$1:$AG$461,MATCH(P$1,'Justerad allokering'!$B$1:$AF$1,0),FALSE)),VLOOKUP($B35,'Allokerad kvv'!$B$2:$AV$468,MATCH(P$1,'Allokerad kvv'!$B$1:$AV$1,0),FALSE),VLOOKUP($B35,'Justerad allokering'!$B$1:$AG$461,MATCH(P$1,'Justerad allokering'!$B$1:$AF$1,0),FALSE))</f>
        <v>0</v>
      </c>
      <c r="Q35">
        <f>IF(ISERROR(1/VLOOKUP($B35,'Justerad allokering'!$B$1:$AG$461,MATCH(Q$1,'Justerad allokering'!$B$1:$AF$1,0),FALSE)),VLOOKUP($B35,'Allokerad kvv'!$B$2:$AV$468,MATCH(Q$1,'Allokerad kvv'!$B$1:$AV$1,0),FALSE),VLOOKUP($B35,'Justerad allokering'!$B$1:$AG$461,MATCH(Q$1,'Justerad allokering'!$B$1:$AF$1,0),FALSE))</f>
        <v>0</v>
      </c>
      <c r="R35">
        <f>IF(ISERROR(1/VLOOKUP($B35,'Justerad allokering'!$B$1:$AG$461,MATCH(R$1,'Justerad allokering'!$B$1:$AF$1,0),FALSE)),VLOOKUP($B35,'Allokerad kvv'!$B$2:$AV$468,MATCH(R$1,'Allokerad kvv'!$B$1:$AV$1,0),FALSE),VLOOKUP($B35,'Justerad allokering'!$B$1:$AG$461,MATCH(R$1,'Justerad allokering'!$B$1:$AF$1,0),FALSE))</f>
        <v>0</v>
      </c>
      <c r="S35">
        <f>IF(ISERROR(1/VLOOKUP($B35,'Justerad allokering'!$B$1:$AG$461,MATCH(S$1,'Justerad allokering'!$B$1:$AF$1,0),FALSE)),VLOOKUP($B35,'Allokerad kvv'!$B$2:$AV$468,MATCH(S$1,'Allokerad kvv'!$B$1:$AV$1,0),FALSE),VLOOKUP($B35,'Justerad allokering'!$B$1:$AG$461,MATCH(S$1,'Justerad allokering'!$B$1:$AF$1,0),FALSE))</f>
        <v>0</v>
      </c>
      <c r="T35">
        <f>IF(ISERROR(1/VLOOKUP($B35,'Justerad allokering'!$B$1:$AG$461,MATCH(T$1,'Justerad allokering'!$B$1:$AF$1,0),FALSE)),VLOOKUP($B35,'Allokerad kvv'!$B$2:$AV$468,MATCH(T$1,'Allokerad kvv'!$B$1:$AV$1,0),FALSE),VLOOKUP($B35,'Justerad allokering'!$B$1:$AG$461,MATCH(T$1,'Justerad allokering'!$B$1:$AF$1,0),FALSE))</f>
        <v>0</v>
      </c>
      <c r="U35">
        <f>IF(ISERROR(1/VLOOKUP($B35,'Justerad allokering'!$B$1:$AG$461,MATCH(U$1,'Justerad allokering'!$B$1:$AF$1,0),FALSE)),VLOOKUP($B35,'Allokerad kvv'!$B$2:$AV$468,MATCH(U$1,'Allokerad kvv'!$B$1:$AV$1,0),FALSE),VLOOKUP($B35,'Justerad allokering'!$B$1:$AG$461,MATCH(U$1,'Justerad allokering'!$B$1:$AF$1,0),FALSE))</f>
        <v>0</v>
      </c>
      <c r="V35">
        <f>IF(ISERROR(1/VLOOKUP($B35,'Justerad allokering'!$B$1:$AG$461,MATCH(V$1,'Justerad allokering'!$B$1:$AF$1,0),FALSE)),VLOOKUP($B35,'Allokerad kvv'!$B$2:$AV$468,MATCH(V$1,'Allokerad kvv'!$B$1:$AV$1,0),FALSE),VLOOKUP($B35,'Justerad allokering'!$B$1:$AG$461,MATCH(V$1,'Justerad allokering'!$B$1:$AF$1,0),FALSE))</f>
        <v>0</v>
      </c>
      <c r="W35">
        <f>IF(ISERROR(1/VLOOKUP($B35,'Justerad allokering'!$B$1:$AG$461,MATCH(W$1,'Justerad allokering'!$B$1:$AF$1,0),FALSE)),VLOOKUP($B35,'Allokerad kvv'!$B$2:$AV$468,MATCH(W$1,'Allokerad kvv'!$B$1:$AV$1,0),FALSE),VLOOKUP($B35,'Justerad allokering'!$B$1:$AG$461,MATCH(W$1,'Justerad allokering'!$B$1:$AF$1,0),FALSE))</f>
        <v>0</v>
      </c>
      <c r="X35">
        <f>IF(ISERROR(1/VLOOKUP($B35,'Justerad allokering'!$B$1:$AG$461,MATCH(X$1,'Justerad allokering'!$B$1:$AF$1,0),FALSE)),VLOOKUP($B35,'Allokerad kvv'!$B$2:$AV$468,MATCH(X$1,'Allokerad kvv'!$B$1:$AV$1,0),FALSE),VLOOKUP($B35,'Justerad allokering'!$B$1:$AG$461,MATCH(X$1,'Justerad allokering'!$B$1:$AF$1,0),FALSE))</f>
        <v>0</v>
      </c>
      <c r="Y35">
        <f>IF(ISERROR(1/VLOOKUP($B35,'Justerad allokering'!$B$1:$AG$461,MATCH(Y$1,'Justerad allokering'!$B$1:$AF$1,0),FALSE)),VLOOKUP($B35,'Allokerad kvv'!$B$2:$AV$468,MATCH(Y$1,'Allokerad kvv'!$B$1:$AV$1,0),FALSE),VLOOKUP($B35,'Justerad allokering'!$B$1:$AG$461,MATCH(Y$1,'Justerad allokering'!$B$1:$AF$1,0),FALSE))</f>
        <v>0</v>
      </c>
      <c r="Z35">
        <f>IF(ISERROR(1/VLOOKUP($B35,'Justerad allokering'!$B$1:$AG$461,MATCH(Z$1,'Justerad allokering'!$B$1:$AF$1,0),FALSE)),VLOOKUP($B35,'Allokerad kvv'!$B$2:$AV$468,MATCH(Z$1,'Allokerad kvv'!$B$1:$AV$1,0),FALSE),VLOOKUP($B35,'Justerad allokering'!$B$1:$AG$461,MATCH(Z$1,'Justerad allokering'!$B$1:$AF$1,0),FALSE))</f>
        <v>0</v>
      </c>
      <c r="AE35" s="89">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25">
      <c r="A36" s="2" t="s">
        <v>60</v>
      </c>
      <c r="B36" s="2" t="s">
        <v>61</v>
      </c>
      <c r="C36">
        <f>IF(ISERROR(1/VLOOKUP($B36,'Justerad allokering'!$B$1:$AG$461,MATCH(C$1,'Justerad allokering'!$B$1:$AF$1,0),FALSE)),VLOOKUP($B36,'Allokerad kvv'!$B$2:$AV$468,MATCH(C$1,'Allokerad kvv'!$B$1:$AV$1,0),FALSE),VLOOKUP($B36,'Justerad allokering'!$B$1:$AG$461,MATCH(C$1,'Justerad allokering'!$B$1:$AF$1,0),FALSE))</f>
        <v>0</v>
      </c>
      <c r="D36">
        <f>IF(ISERROR(1/VLOOKUP($B36,'Justerad allokering'!$B$1:$AG$461,MATCH(D$1,'Justerad allokering'!$B$1:$AF$1,0),FALSE)),VLOOKUP($B36,'Allokerad kvv'!$B$2:$AV$468,MATCH(D$1,'Allokerad kvv'!$B$1:$AV$1,0),FALSE),VLOOKUP($B36,'Justerad allokering'!$B$1:$AG$461,MATCH(D$1,'Justerad allokering'!$B$1:$AF$1,0),FALSE))</f>
        <v>0</v>
      </c>
      <c r="E36">
        <f>IF(ISERROR(1/VLOOKUP($B36,'Justerad allokering'!$B$1:$AG$461,MATCH(E$1,'Justerad allokering'!$B$1:$AF$1,0),FALSE)),VLOOKUP($B36,'Allokerad kvv'!$B$2:$AV$468,MATCH(E$1,'Allokerad kvv'!$B$1:$AV$1,0),FALSE),VLOOKUP($B36,'Justerad allokering'!$B$1:$AG$461,MATCH(E$1,'Justerad allokering'!$B$1:$AF$1,0),FALSE))</f>
        <v>0</v>
      </c>
      <c r="F36">
        <f>IF(ISERROR(1/VLOOKUP($B36,'Justerad allokering'!$B$1:$AG$461,MATCH(F$1,'Justerad allokering'!$B$1:$AF$1,0),FALSE)),VLOOKUP($B36,'Allokerad kvv'!$B$2:$AV$468,MATCH(F$1,'Allokerad kvv'!$B$1:$AV$1,0),FALSE),VLOOKUP($B36,'Justerad allokering'!$B$1:$AG$461,MATCH(F$1,'Justerad allokering'!$B$1:$AF$1,0),FALSE))</f>
        <v>0</v>
      </c>
      <c r="G36">
        <f>IF(ISERROR(1/VLOOKUP($B36,'Justerad allokering'!$B$1:$AG$461,MATCH(G$1,'Justerad allokering'!$B$1:$AF$1,0),FALSE)),VLOOKUP($B36,'Allokerad kvv'!$B$2:$AV$468,MATCH(G$1,'Allokerad kvv'!$B$1:$AV$1,0),FALSE),VLOOKUP($B36,'Justerad allokering'!$B$1:$AG$461,MATCH(G$1,'Justerad allokering'!$B$1:$AF$1,0),FALSE))</f>
        <v>0</v>
      </c>
      <c r="H36">
        <f>IF(ISERROR(1/VLOOKUP($B36,'Justerad allokering'!$B$1:$AG$461,MATCH(H$1,'Justerad allokering'!$B$1:$AF$1,0),FALSE)),VLOOKUP($B36,'Allokerad kvv'!$B$2:$AV$468,MATCH(H$1,'Allokerad kvv'!$B$1:$AV$1,0),FALSE),VLOOKUP($B36,'Justerad allokering'!$B$1:$AG$461,MATCH(H$1,'Justerad allokering'!$B$1:$AF$1,0),FALSE))</f>
        <v>0</v>
      </c>
      <c r="I36">
        <f>IF(ISERROR(1/VLOOKUP($B36,'Justerad allokering'!$B$1:$AG$461,MATCH(I$1,'Justerad allokering'!$B$1:$AF$1,0),FALSE)),VLOOKUP($B36,'Allokerad kvv'!$B$2:$AV$468,MATCH(I$1,'Allokerad kvv'!$B$1:$AV$1,0),FALSE),VLOOKUP($B36,'Justerad allokering'!$B$1:$AG$461,MATCH(I$1,'Justerad allokering'!$B$1:$AF$1,0),FALSE))</f>
        <v>0</v>
      </c>
      <c r="J36">
        <f>IF(ISERROR(1/VLOOKUP($B36,'Justerad allokering'!$B$1:$AG$461,MATCH(J$1,'Justerad allokering'!$B$1:$AF$1,0),FALSE)),VLOOKUP($B36,'Allokerad kvv'!$B$2:$AV$468,MATCH(J$1,'Allokerad kvv'!$B$1:$AV$1,0),FALSE),VLOOKUP($B36,'Justerad allokering'!$B$1:$AG$461,MATCH(J$1,'Justerad allokering'!$B$1:$AF$1,0),FALSE))</f>
        <v>0</v>
      </c>
      <c r="K36">
        <f>IF(ISERROR(1/VLOOKUP($B36,'Justerad allokering'!$B$1:$AG$461,MATCH(K$1,'Justerad allokering'!$B$1:$AF$1,0),FALSE)),VLOOKUP($B36,'Allokerad kvv'!$B$2:$AV$468,MATCH(K$1,'Allokerad kvv'!$B$1:$AV$1,0),FALSE),VLOOKUP($B36,'Justerad allokering'!$B$1:$AG$461,MATCH(K$1,'Justerad allokering'!$B$1:$AF$1,0),FALSE))</f>
        <v>0</v>
      </c>
      <c r="L36">
        <f>IF(ISERROR(1/VLOOKUP($B36,'Justerad allokering'!$B$1:$AG$461,MATCH(L$1,'Justerad allokering'!$B$1:$AF$1,0),FALSE)),VLOOKUP($B36,'Allokerad kvv'!$B$2:$AV$468,MATCH(L$1,'Allokerad kvv'!$B$1:$AV$1,0),FALSE),VLOOKUP($B36,'Justerad allokering'!$B$1:$AG$461,MATCH(L$1,'Justerad allokering'!$B$1:$AF$1,0),FALSE))</f>
        <v>0</v>
      </c>
      <c r="M36">
        <f>IF(ISERROR(1/VLOOKUP($B36,'Justerad allokering'!$B$1:$AG$461,MATCH(M$1,'Justerad allokering'!$B$1:$AF$1,0),FALSE)),VLOOKUP($B36,'Allokerad kvv'!$B$2:$AV$468,MATCH(M$1,'Allokerad kvv'!$B$1:$AV$1,0),FALSE),VLOOKUP($B36,'Justerad allokering'!$B$1:$AG$461,MATCH(M$1,'Justerad allokering'!$B$1:$AF$1,0),FALSE))</f>
        <v>0</v>
      </c>
      <c r="N36">
        <f>IF(ISERROR(1/VLOOKUP($B36,'Justerad allokering'!$B$1:$AG$461,MATCH(N$1,'Justerad allokering'!$B$1:$AF$1,0),FALSE)),VLOOKUP($B36,'Allokerad kvv'!$B$2:$AV$468,MATCH(N$1,'Allokerad kvv'!$B$1:$AV$1,0),FALSE),VLOOKUP($B36,'Justerad allokering'!$B$1:$AG$461,MATCH(N$1,'Justerad allokering'!$B$1:$AF$1,0),FALSE))</f>
        <v>0</v>
      </c>
      <c r="O36">
        <f>IF(ISERROR(1/VLOOKUP($B36,'Justerad allokering'!$B$1:$AG$461,MATCH(O$1,'Justerad allokering'!$B$1:$AF$1,0),FALSE)),VLOOKUP($B36,'Allokerad kvv'!$B$2:$AV$468,MATCH(O$1,'Allokerad kvv'!$B$1:$AV$1,0),FALSE),VLOOKUP($B36,'Justerad allokering'!$B$1:$AG$461,MATCH(O$1,'Justerad allokering'!$B$1:$AF$1,0),FALSE))</f>
        <v>0</v>
      </c>
      <c r="P36">
        <f>IF(ISERROR(1/VLOOKUP($B36,'Justerad allokering'!$B$1:$AG$461,MATCH(P$1,'Justerad allokering'!$B$1:$AF$1,0),FALSE)),VLOOKUP($B36,'Allokerad kvv'!$B$2:$AV$468,MATCH(P$1,'Allokerad kvv'!$B$1:$AV$1,0),FALSE),VLOOKUP($B36,'Justerad allokering'!$B$1:$AG$461,MATCH(P$1,'Justerad allokering'!$B$1:$AF$1,0),FALSE))</f>
        <v>0</v>
      </c>
      <c r="Q36">
        <f>IF(ISERROR(1/VLOOKUP($B36,'Justerad allokering'!$B$1:$AG$461,MATCH(Q$1,'Justerad allokering'!$B$1:$AF$1,0),FALSE)),VLOOKUP($B36,'Allokerad kvv'!$B$2:$AV$468,MATCH(Q$1,'Allokerad kvv'!$B$1:$AV$1,0),FALSE),VLOOKUP($B36,'Justerad allokering'!$B$1:$AG$461,MATCH(Q$1,'Justerad allokering'!$B$1:$AF$1,0),FALSE))</f>
        <v>0</v>
      </c>
      <c r="R36">
        <f>IF(ISERROR(1/VLOOKUP($B36,'Justerad allokering'!$B$1:$AG$461,MATCH(R$1,'Justerad allokering'!$B$1:$AF$1,0),FALSE)),VLOOKUP($B36,'Allokerad kvv'!$B$2:$AV$468,MATCH(R$1,'Allokerad kvv'!$B$1:$AV$1,0),FALSE),VLOOKUP($B36,'Justerad allokering'!$B$1:$AG$461,MATCH(R$1,'Justerad allokering'!$B$1:$AF$1,0),FALSE))</f>
        <v>0</v>
      </c>
      <c r="S36">
        <f>IF(ISERROR(1/VLOOKUP($B36,'Justerad allokering'!$B$1:$AG$461,MATCH(S$1,'Justerad allokering'!$B$1:$AF$1,0),FALSE)),VLOOKUP($B36,'Allokerad kvv'!$B$2:$AV$468,MATCH(S$1,'Allokerad kvv'!$B$1:$AV$1,0),FALSE),VLOOKUP($B36,'Justerad allokering'!$B$1:$AG$461,MATCH(S$1,'Justerad allokering'!$B$1:$AF$1,0),FALSE))</f>
        <v>0</v>
      </c>
      <c r="T36">
        <f>IF(ISERROR(1/VLOOKUP($B36,'Justerad allokering'!$B$1:$AG$461,MATCH(T$1,'Justerad allokering'!$B$1:$AF$1,0),FALSE)),VLOOKUP($B36,'Allokerad kvv'!$B$2:$AV$468,MATCH(T$1,'Allokerad kvv'!$B$1:$AV$1,0),FALSE),VLOOKUP($B36,'Justerad allokering'!$B$1:$AG$461,MATCH(T$1,'Justerad allokering'!$B$1:$AF$1,0),FALSE))</f>
        <v>0</v>
      </c>
      <c r="U36">
        <f>IF(ISERROR(1/VLOOKUP($B36,'Justerad allokering'!$B$1:$AG$461,MATCH(U$1,'Justerad allokering'!$B$1:$AF$1,0),FALSE)),VLOOKUP($B36,'Allokerad kvv'!$B$2:$AV$468,MATCH(U$1,'Allokerad kvv'!$B$1:$AV$1,0),FALSE),VLOOKUP($B36,'Justerad allokering'!$B$1:$AG$461,MATCH(U$1,'Justerad allokering'!$B$1:$AF$1,0),FALSE))</f>
        <v>0</v>
      </c>
      <c r="V36">
        <f>IF(ISERROR(1/VLOOKUP($B36,'Justerad allokering'!$B$1:$AG$461,MATCH(V$1,'Justerad allokering'!$B$1:$AF$1,0),FALSE)),VLOOKUP($B36,'Allokerad kvv'!$B$2:$AV$468,MATCH(V$1,'Allokerad kvv'!$B$1:$AV$1,0),FALSE),VLOOKUP($B36,'Justerad allokering'!$B$1:$AG$461,MATCH(V$1,'Justerad allokering'!$B$1:$AF$1,0),FALSE))</f>
        <v>0</v>
      </c>
      <c r="W36">
        <f>IF(ISERROR(1/VLOOKUP($B36,'Justerad allokering'!$B$1:$AG$461,MATCH(W$1,'Justerad allokering'!$B$1:$AF$1,0),FALSE)),VLOOKUP($B36,'Allokerad kvv'!$B$2:$AV$468,MATCH(W$1,'Allokerad kvv'!$B$1:$AV$1,0),FALSE),VLOOKUP($B36,'Justerad allokering'!$B$1:$AG$461,MATCH(W$1,'Justerad allokering'!$B$1:$AF$1,0),FALSE))</f>
        <v>0</v>
      </c>
      <c r="X36">
        <f>IF(ISERROR(1/VLOOKUP($B36,'Justerad allokering'!$B$1:$AG$461,MATCH(X$1,'Justerad allokering'!$B$1:$AF$1,0),FALSE)),VLOOKUP($B36,'Allokerad kvv'!$B$2:$AV$468,MATCH(X$1,'Allokerad kvv'!$B$1:$AV$1,0),FALSE),VLOOKUP($B36,'Justerad allokering'!$B$1:$AG$461,MATCH(X$1,'Justerad allokering'!$B$1:$AF$1,0),FALSE))</f>
        <v>0</v>
      </c>
      <c r="Y36">
        <f>IF(ISERROR(1/VLOOKUP($B36,'Justerad allokering'!$B$1:$AG$461,MATCH(Y$1,'Justerad allokering'!$B$1:$AF$1,0),FALSE)),VLOOKUP($B36,'Allokerad kvv'!$B$2:$AV$468,MATCH(Y$1,'Allokerad kvv'!$B$1:$AV$1,0),FALSE),VLOOKUP($B36,'Justerad allokering'!$B$1:$AG$461,MATCH(Y$1,'Justerad allokering'!$B$1:$AF$1,0),FALSE))</f>
        <v>0</v>
      </c>
      <c r="Z36">
        <f>IF(ISERROR(1/VLOOKUP($B36,'Justerad allokering'!$B$1:$AG$461,MATCH(Z$1,'Justerad allokering'!$B$1:$AF$1,0),FALSE)),VLOOKUP($B36,'Allokerad kvv'!$B$2:$AV$468,MATCH(Z$1,'Allokerad kvv'!$B$1:$AV$1,0),FALSE),VLOOKUP($B36,'Justerad allokering'!$B$1:$AG$461,MATCH(Z$1,'Justerad allokering'!$B$1:$AF$1,0),FALSE))</f>
        <v>0</v>
      </c>
      <c r="AE36" s="89">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25">
      <c r="A37" s="2" t="s">
        <v>60</v>
      </c>
      <c r="B37" s="2" t="s">
        <v>62</v>
      </c>
      <c r="C37">
        <f>IF(ISERROR(1/VLOOKUP($B37,'Justerad allokering'!$B$1:$AG$461,MATCH(C$1,'Justerad allokering'!$B$1:$AF$1,0),FALSE)),VLOOKUP($B37,'Allokerad kvv'!$B$2:$AV$468,MATCH(C$1,'Allokerad kvv'!$B$1:$AV$1,0),FALSE),VLOOKUP($B37,'Justerad allokering'!$B$1:$AG$461,MATCH(C$1,'Justerad allokering'!$B$1:$AF$1,0),FALSE))</f>
        <v>0</v>
      </c>
      <c r="D37">
        <f>IF(ISERROR(1/VLOOKUP($B37,'Justerad allokering'!$B$1:$AG$461,MATCH(D$1,'Justerad allokering'!$B$1:$AF$1,0),FALSE)),VLOOKUP($B37,'Allokerad kvv'!$B$2:$AV$468,MATCH(D$1,'Allokerad kvv'!$B$1:$AV$1,0),FALSE),VLOOKUP($B37,'Justerad allokering'!$B$1:$AG$461,MATCH(D$1,'Justerad allokering'!$B$1:$AF$1,0),FALSE))</f>
        <v>0</v>
      </c>
      <c r="E37">
        <f>IF(ISERROR(1/VLOOKUP($B37,'Justerad allokering'!$B$1:$AG$461,MATCH(E$1,'Justerad allokering'!$B$1:$AF$1,0),FALSE)),VLOOKUP($B37,'Allokerad kvv'!$B$2:$AV$468,MATCH(E$1,'Allokerad kvv'!$B$1:$AV$1,0),FALSE),VLOOKUP($B37,'Justerad allokering'!$B$1:$AG$461,MATCH(E$1,'Justerad allokering'!$B$1:$AF$1,0),FALSE))</f>
        <v>0</v>
      </c>
      <c r="F37">
        <f>IF(ISERROR(1/VLOOKUP($B37,'Justerad allokering'!$B$1:$AG$461,MATCH(F$1,'Justerad allokering'!$B$1:$AF$1,0),FALSE)),VLOOKUP($B37,'Allokerad kvv'!$B$2:$AV$468,MATCH(F$1,'Allokerad kvv'!$B$1:$AV$1,0),FALSE),VLOOKUP($B37,'Justerad allokering'!$B$1:$AG$461,MATCH(F$1,'Justerad allokering'!$B$1:$AF$1,0),FALSE))</f>
        <v>0</v>
      </c>
      <c r="G37">
        <f>IF(ISERROR(1/VLOOKUP($B37,'Justerad allokering'!$B$1:$AG$461,MATCH(G$1,'Justerad allokering'!$B$1:$AF$1,0),FALSE)),VLOOKUP($B37,'Allokerad kvv'!$B$2:$AV$468,MATCH(G$1,'Allokerad kvv'!$B$1:$AV$1,0),FALSE),VLOOKUP($B37,'Justerad allokering'!$B$1:$AG$461,MATCH(G$1,'Justerad allokering'!$B$1:$AF$1,0),FALSE))</f>
        <v>0</v>
      </c>
      <c r="H37">
        <f>IF(ISERROR(1/VLOOKUP($B37,'Justerad allokering'!$B$1:$AG$461,MATCH(H$1,'Justerad allokering'!$B$1:$AF$1,0),FALSE)),VLOOKUP($B37,'Allokerad kvv'!$B$2:$AV$468,MATCH(H$1,'Allokerad kvv'!$B$1:$AV$1,0),FALSE),VLOOKUP($B37,'Justerad allokering'!$B$1:$AG$461,MATCH(H$1,'Justerad allokering'!$B$1:$AF$1,0),FALSE))</f>
        <v>0</v>
      </c>
      <c r="I37">
        <f>IF(ISERROR(1/VLOOKUP($B37,'Justerad allokering'!$B$1:$AG$461,MATCH(I$1,'Justerad allokering'!$B$1:$AF$1,0),FALSE)),VLOOKUP($B37,'Allokerad kvv'!$B$2:$AV$468,MATCH(I$1,'Allokerad kvv'!$B$1:$AV$1,0),FALSE),VLOOKUP($B37,'Justerad allokering'!$B$1:$AG$461,MATCH(I$1,'Justerad allokering'!$B$1:$AF$1,0),FALSE))</f>
        <v>0</v>
      </c>
      <c r="J37">
        <f>IF(ISERROR(1/VLOOKUP($B37,'Justerad allokering'!$B$1:$AG$461,MATCH(J$1,'Justerad allokering'!$B$1:$AF$1,0),FALSE)),VLOOKUP($B37,'Allokerad kvv'!$B$2:$AV$468,MATCH(J$1,'Allokerad kvv'!$B$1:$AV$1,0),FALSE),VLOOKUP($B37,'Justerad allokering'!$B$1:$AG$461,MATCH(J$1,'Justerad allokering'!$B$1:$AF$1,0),FALSE))</f>
        <v>0</v>
      </c>
      <c r="K37">
        <f>IF(ISERROR(1/VLOOKUP($B37,'Justerad allokering'!$B$1:$AG$461,MATCH(K$1,'Justerad allokering'!$B$1:$AF$1,0),FALSE)),VLOOKUP($B37,'Allokerad kvv'!$B$2:$AV$468,MATCH(K$1,'Allokerad kvv'!$B$1:$AV$1,0),FALSE),VLOOKUP($B37,'Justerad allokering'!$B$1:$AG$461,MATCH(K$1,'Justerad allokering'!$B$1:$AF$1,0),FALSE))</f>
        <v>0</v>
      </c>
      <c r="L37">
        <f>IF(ISERROR(1/VLOOKUP($B37,'Justerad allokering'!$B$1:$AG$461,MATCH(L$1,'Justerad allokering'!$B$1:$AF$1,0),FALSE)),VLOOKUP($B37,'Allokerad kvv'!$B$2:$AV$468,MATCH(L$1,'Allokerad kvv'!$B$1:$AV$1,0),FALSE),VLOOKUP($B37,'Justerad allokering'!$B$1:$AG$461,MATCH(L$1,'Justerad allokering'!$B$1:$AF$1,0),FALSE))</f>
        <v>0</v>
      </c>
      <c r="M37">
        <f>IF(ISERROR(1/VLOOKUP($B37,'Justerad allokering'!$B$1:$AG$461,MATCH(M$1,'Justerad allokering'!$B$1:$AF$1,0),FALSE)),VLOOKUP($B37,'Allokerad kvv'!$B$2:$AV$468,MATCH(M$1,'Allokerad kvv'!$B$1:$AV$1,0),FALSE),VLOOKUP($B37,'Justerad allokering'!$B$1:$AG$461,MATCH(M$1,'Justerad allokering'!$B$1:$AF$1,0),FALSE))</f>
        <v>0</v>
      </c>
      <c r="N37">
        <f>IF(ISERROR(1/VLOOKUP($B37,'Justerad allokering'!$B$1:$AG$461,MATCH(N$1,'Justerad allokering'!$B$1:$AF$1,0),FALSE)),VLOOKUP($B37,'Allokerad kvv'!$B$2:$AV$468,MATCH(N$1,'Allokerad kvv'!$B$1:$AV$1,0),FALSE),VLOOKUP($B37,'Justerad allokering'!$B$1:$AG$461,MATCH(N$1,'Justerad allokering'!$B$1:$AF$1,0),FALSE))</f>
        <v>0</v>
      </c>
      <c r="O37">
        <f>IF(ISERROR(1/VLOOKUP($B37,'Justerad allokering'!$B$1:$AG$461,MATCH(O$1,'Justerad allokering'!$B$1:$AF$1,0),FALSE)),VLOOKUP($B37,'Allokerad kvv'!$B$2:$AV$468,MATCH(O$1,'Allokerad kvv'!$B$1:$AV$1,0),FALSE),VLOOKUP($B37,'Justerad allokering'!$B$1:$AG$461,MATCH(O$1,'Justerad allokering'!$B$1:$AF$1,0),FALSE))</f>
        <v>0</v>
      </c>
      <c r="P37">
        <f>IF(ISERROR(1/VLOOKUP($B37,'Justerad allokering'!$B$1:$AG$461,MATCH(P$1,'Justerad allokering'!$B$1:$AF$1,0),FALSE)),VLOOKUP($B37,'Allokerad kvv'!$B$2:$AV$468,MATCH(P$1,'Allokerad kvv'!$B$1:$AV$1,0),FALSE),VLOOKUP($B37,'Justerad allokering'!$B$1:$AG$461,MATCH(P$1,'Justerad allokering'!$B$1:$AF$1,0),FALSE))</f>
        <v>0</v>
      </c>
      <c r="Q37">
        <f>IF(ISERROR(1/VLOOKUP($B37,'Justerad allokering'!$B$1:$AG$461,MATCH(Q$1,'Justerad allokering'!$B$1:$AF$1,0),FALSE)),VLOOKUP($B37,'Allokerad kvv'!$B$2:$AV$468,MATCH(Q$1,'Allokerad kvv'!$B$1:$AV$1,0),FALSE),VLOOKUP($B37,'Justerad allokering'!$B$1:$AG$461,MATCH(Q$1,'Justerad allokering'!$B$1:$AF$1,0),FALSE))</f>
        <v>0</v>
      </c>
      <c r="R37">
        <f>IF(ISERROR(1/VLOOKUP($B37,'Justerad allokering'!$B$1:$AG$461,MATCH(R$1,'Justerad allokering'!$B$1:$AF$1,0),FALSE)),VLOOKUP($B37,'Allokerad kvv'!$B$2:$AV$468,MATCH(R$1,'Allokerad kvv'!$B$1:$AV$1,0),FALSE),VLOOKUP($B37,'Justerad allokering'!$B$1:$AG$461,MATCH(R$1,'Justerad allokering'!$B$1:$AF$1,0),FALSE))</f>
        <v>0</v>
      </c>
      <c r="S37">
        <f>IF(ISERROR(1/VLOOKUP($B37,'Justerad allokering'!$B$1:$AG$461,MATCH(S$1,'Justerad allokering'!$B$1:$AF$1,0),FALSE)),VLOOKUP($B37,'Allokerad kvv'!$B$2:$AV$468,MATCH(S$1,'Allokerad kvv'!$B$1:$AV$1,0),FALSE),VLOOKUP($B37,'Justerad allokering'!$B$1:$AG$461,MATCH(S$1,'Justerad allokering'!$B$1:$AF$1,0),FALSE))</f>
        <v>0</v>
      </c>
      <c r="T37">
        <f>IF(ISERROR(1/VLOOKUP($B37,'Justerad allokering'!$B$1:$AG$461,MATCH(T$1,'Justerad allokering'!$B$1:$AF$1,0),FALSE)),VLOOKUP($B37,'Allokerad kvv'!$B$2:$AV$468,MATCH(T$1,'Allokerad kvv'!$B$1:$AV$1,0),FALSE),VLOOKUP($B37,'Justerad allokering'!$B$1:$AG$461,MATCH(T$1,'Justerad allokering'!$B$1:$AF$1,0),FALSE))</f>
        <v>0</v>
      </c>
      <c r="U37">
        <f>IF(ISERROR(1/VLOOKUP($B37,'Justerad allokering'!$B$1:$AG$461,MATCH(U$1,'Justerad allokering'!$B$1:$AF$1,0),FALSE)),VLOOKUP($B37,'Allokerad kvv'!$B$2:$AV$468,MATCH(U$1,'Allokerad kvv'!$B$1:$AV$1,0),FALSE),VLOOKUP($B37,'Justerad allokering'!$B$1:$AG$461,MATCH(U$1,'Justerad allokering'!$B$1:$AF$1,0),FALSE))</f>
        <v>0</v>
      </c>
      <c r="V37">
        <f>IF(ISERROR(1/VLOOKUP($B37,'Justerad allokering'!$B$1:$AG$461,MATCH(V$1,'Justerad allokering'!$B$1:$AF$1,0),FALSE)),VLOOKUP($B37,'Allokerad kvv'!$B$2:$AV$468,MATCH(V$1,'Allokerad kvv'!$B$1:$AV$1,0),FALSE),VLOOKUP($B37,'Justerad allokering'!$B$1:$AG$461,MATCH(V$1,'Justerad allokering'!$B$1:$AF$1,0),FALSE))</f>
        <v>0</v>
      </c>
      <c r="W37">
        <f>IF(ISERROR(1/VLOOKUP($B37,'Justerad allokering'!$B$1:$AG$461,MATCH(W$1,'Justerad allokering'!$B$1:$AF$1,0),FALSE)),VLOOKUP($B37,'Allokerad kvv'!$B$2:$AV$468,MATCH(W$1,'Allokerad kvv'!$B$1:$AV$1,0),FALSE),VLOOKUP($B37,'Justerad allokering'!$B$1:$AG$461,MATCH(W$1,'Justerad allokering'!$B$1:$AF$1,0),FALSE))</f>
        <v>0</v>
      </c>
      <c r="X37">
        <f>IF(ISERROR(1/VLOOKUP($B37,'Justerad allokering'!$B$1:$AG$461,MATCH(X$1,'Justerad allokering'!$B$1:$AF$1,0),FALSE)),VLOOKUP($B37,'Allokerad kvv'!$B$2:$AV$468,MATCH(X$1,'Allokerad kvv'!$B$1:$AV$1,0),FALSE),VLOOKUP($B37,'Justerad allokering'!$B$1:$AG$461,MATCH(X$1,'Justerad allokering'!$B$1:$AF$1,0),FALSE))</f>
        <v>0</v>
      </c>
      <c r="Y37">
        <f>IF(ISERROR(1/VLOOKUP($B37,'Justerad allokering'!$B$1:$AG$461,MATCH(Y$1,'Justerad allokering'!$B$1:$AF$1,0),FALSE)),VLOOKUP($B37,'Allokerad kvv'!$B$2:$AV$468,MATCH(Y$1,'Allokerad kvv'!$B$1:$AV$1,0),FALSE),VLOOKUP($B37,'Justerad allokering'!$B$1:$AG$461,MATCH(Y$1,'Justerad allokering'!$B$1:$AF$1,0),FALSE))</f>
        <v>0</v>
      </c>
      <c r="Z37">
        <f>IF(ISERROR(1/VLOOKUP($B37,'Justerad allokering'!$B$1:$AG$461,MATCH(Z$1,'Justerad allokering'!$B$1:$AF$1,0),FALSE)),VLOOKUP($B37,'Allokerad kvv'!$B$2:$AV$468,MATCH(Z$1,'Allokerad kvv'!$B$1:$AV$1,0),FALSE),VLOOKUP($B37,'Justerad allokering'!$B$1:$AG$461,MATCH(Z$1,'Justerad allokering'!$B$1:$AF$1,0),FALSE))</f>
        <v>0</v>
      </c>
      <c r="AE37" s="89">
        <f t="shared" si="0"/>
        <v>0</v>
      </c>
      <c r="AG37">
        <f t="shared" si="1"/>
        <v>0</v>
      </c>
      <c r="AH37">
        <f t="shared" si="2"/>
        <v>0</v>
      </c>
      <c r="AI37" t="str">
        <f>IF(AH37=0,"",AH37/VLOOKUP(B37,Kraftvärmeprod!$B$1:$BC$480,MATCH("Summa tillförd energi exklusive rökgaskondensering",Kraftvärmeprod!$B$1:$BC$1,0),FALSE))</f>
        <v/>
      </c>
      <c r="AK37">
        <f t="shared" si="3"/>
        <v>0</v>
      </c>
    </row>
    <row r="38" spans="1:37" x14ac:dyDescent="0.25">
      <c r="A38" s="2" t="s">
        <v>63</v>
      </c>
      <c r="B38" s="2" t="s">
        <v>64</v>
      </c>
      <c r="C38">
        <f>IF(ISERROR(1/VLOOKUP($B38,'Justerad allokering'!$B$1:$AG$461,MATCH(C$1,'Justerad allokering'!$B$1:$AF$1,0),FALSE)),VLOOKUP($B38,'Allokerad kvv'!$B$2:$AV$468,MATCH(C$1,'Allokerad kvv'!$B$1:$AV$1,0),FALSE),VLOOKUP($B38,'Justerad allokering'!$B$1:$AG$461,MATCH(C$1,'Justerad allokering'!$B$1:$AF$1,0),FALSE))</f>
        <v>0</v>
      </c>
      <c r="D38">
        <f>IF(ISERROR(1/VLOOKUP($B38,'Justerad allokering'!$B$1:$AG$461,MATCH(D$1,'Justerad allokering'!$B$1:$AF$1,0),FALSE)),VLOOKUP($B38,'Allokerad kvv'!$B$2:$AV$468,MATCH(D$1,'Allokerad kvv'!$B$1:$AV$1,0),FALSE),VLOOKUP($B38,'Justerad allokering'!$B$1:$AG$461,MATCH(D$1,'Justerad allokering'!$B$1:$AF$1,0),FALSE))</f>
        <v>0</v>
      </c>
      <c r="E38">
        <f>IF(ISERROR(1/VLOOKUP($B38,'Justerad allokering'!$B$1:$AG$461,MATCH(E$1,'Justerad allokering'!$B$1:$AF$1,0),FALSE)),VLOOKUP($B38,'Allokerad kvv'!$B$2:$AV$468,MATCH(E$1,'Allokerad kvv'!$B$1:$AV$1,0),FALSE),VLOOKUP($B38,'Justerad allokering'!$B$1:$AG$461,MATCH(E$1,'Justerad allokering'!$B$1:$AF$1,0),FALSE))</f>
        <v>0</v>
      </c>
      <c r="F38">
        <f>IF(ISERROR(1/VLOOKUP($B38,'Justerad allokering'!$B$1:$AG$461,MATCH(F$1,'Justerad allokering'!$B$1:$AF$1,0),FALSE)),VLOOKUP($B38,'Allokerad kvv'!$B$2:$AV$468,MATCH(F$1,'Allokerad kvv'!$B$1:$AV$1,0),FALSE),VLOOKUP($B38,'Justerad allokering'!$B$1:$AG$461,MATCH(F$1,'Justerad allokering'!$B$1:$AF$1,0),FALSE))</f>
        <v>0</v>
      </c>
      <c r="G38">
        <f>IF(ISERROR(1/VLOOKUP($B38,'Justerad allokering'!$B$1:$AG$461,MATCH(G$1,'Justerad allokering'!$B$1:$AF$1,0),FALSE)),VLOOKUP($B38,'Allokerad kvv'!$B$2:$AV$468,MATCH(G$1,'Allokerad kvv'!$B$1:$AV$1,0),FALSE),VLOOKUP($B38,'Justerad allokering'!$B$1:$AG$461,MATCH(G$1,'Justerad allokering'!$B$1:$AF$1,0),FALSE))</f>
        <v>0</v>
      </c>
      <c r="H38">
        <f>IF(ISERROR(1/VLOOKUP($B38,'Justerad allokering'!$B$1:$AG$461,MATCH(H$1,'Justerad allokering'!$B$1:$AF$1,0),FALSE)),VLOOKUP($B38,'Allokerad kvv'!$B$2:$AV$468,MATCH(H$1,'Allokerad kvv'!$B$1:$AV$1,0),FALSE),VLOOKUP($B38,'Justerad allokering'!$B$1:$AG$461,MATCH(H$1,'Justerad allokering'!$B$1:$AF$1,0),FALSE))</f>
        <v>0</v>
      </c>
      <c r="I38">
        <f>IF(ISERROR(1/VLOOKUP($B38,'Justerad allokering'!$B$1:$AG$461,MATCH(I$1,'Justerad allokering'!$B$1:$AF$1,0),FALSE)),VLOOKUP($B38,'Allokerad kvv'!$B$2:$AV$468,MATCH(I$1,'Allokerad kvv'!$B$1:$AV$1,0),FALSE),VLOOKUP($B38,'Justerad allokering'!$B$1:$AG$461,MATCH(I$1,'Justerad allokering'!$B$1:$AF$1,0),FALSE))</f>
        <v>0</v>
      </c>
      <c r="J38">
        <f>IF(ISERROR(1/VLOOKUP($B38,'Justerad allokering'!$B$1:$AG$461,MATCH(J$1,'Justerad allokering'!$B$1:$AF$1,0),FALSE)),VLOOKUP($B38,'Allokerad kvv'!$B$2:$AV$468,MATCH(J$1,'Allokerad kvv'!$B$1:$AV$1,0),FALSE),VLOOKUP($B38,'Justerad allokering'!$B$1:$AG$461,MATCH(J$1,'Justerad allokering'!$B$1:$AF$1,0),FALSE))</f>
        <v>0</v>
      </c>
      <c r="K38">
        <f>IF(ISERROR(1/VLOOKUP($B38,'Justerad allokering'!$B$1:$AG$461,MATCH(K$1,'Justerad allokering'!$B$1:$AF$1,0),FALSE)),VLOOKUP($B38,'Allokerad kvv'!$B$2:$AV$468,MATCH(K$1,'Allokerad kvv'!$B$1:$AV$1,0),FALSE),VLOOKUP($B38,'Justerad allokering'!$B$1:$AG$461,MATCH(K$1,'Justerad allokering'!$B$1:$AF$1,0),FALSE))</f>
        <v>0</v>
      </c>
      <c r="L38">
        <f>IF(ISERROR(1/VLOOKUP($B38,'Justerad allokering'!$B$1:$AG$461,MATCH(L$1,'Justerad allokering'!$B$1:$AF$1,0),FALSE)),VLOOKUP($B38,'Allokerad kvv'!$B$2:$AV$468,MATCH(L$1,'Allokerad kvv'!$B$1:$AV$1,0),FALSE),VLOOKUP($B38,'Justerad allokering'!$B$1:$AG$461,MATCH(L$1,'Justerad allokering'!$B$1:$AF$1,0),FALSE))</f>
        <v>0</v>
      </c>
      <c r="M38">
        <f>IF(ISERROR(1/VLOOKUP($B38,'Justerad allokering'!$B$1:$AG$461,MATCH(M$1,'Justerad allokering'!$B$1:$AF$1,0),FALSE)),VLOOKUP($B38,'Allokerad kvv'!$B$2:$AV$468,MATCH(M$1,'Allokerad kvv'!$B$1:$AV$1,0),FALSE),VLOOKUP($B38,'Justerad allokering'!$B$1:$AG$461,MATCH(M$1,'Justerad allokering'!$B$1:$AF$1,0),FALSE))</f>
        <v>0</v>
      </c>
      <c r="N38">
        <f>IF(ISERROR(1/VLOOKUP($B38,'Justerad allokering'!$B$1:$AG$461,MATCH(N$1,'Justerad allokering'!$B$1:$AF$1,0),FALSE)),VLOOKUP($B38,'Allokerad kvv'!$B$2:$AV$468,MATCH(N$1,'Allokerad kvv'!$B$1:$AV$1,0),FALSE),VLOOKUP($B38,'Justerad allokering'!$B$1:$AG$461,MATCH(N$1,'Justerad allokering'!$B$1:$AF$1,0),FALSE))</f>
        <v>0</v>
      </c>
      <c r="O38">
        <f>IF(ISERROR(1/VLOOKUP($B38,'Justerad allokering'!$B$1:$AG$461,MATCH(O$1,'Justerad allokering'!$B$1:$AF$1,0),FALSE)),VLOOKUP($B38,'Allokerad kvv'!$B$2:$AV$468,MATCH(O$1,'Allokerad kvv'!$B$1:$AV$1,0),FALSE),VLOOKUP($B38,'Justerad allokering'!$B$1:$AG$461,MATCH(O$1,'Justerad allokering'!$B$1:$AF$1,0),FALSE))</f>
        <v>0</v>
      </c>
      <c r="P38">
        <f>IF(ISERROR(1/VLOOKUP($B38,'Justerad allokering'!$B$1:$AG$461,MATCH(P$1,'Justerad allokering'!$B$1:$AF$1,0),FALSE)),VLOOKUP($B38,'Allokerad kvv'!$B$2:$AV$468,MATCH(P$1,'Allokerad kvv'!$B$1:$AV$1,0),FALSE),VLOOKUP($B38,'Justerad allokering'!$B$1:$AG$461,MATCH(P$1,'Justerad allokering'!$B$1:$AF$1,0),FALSE))</f>
        <v>0</v>
      </c>
      <c r="Q38">
        <f>IF(ISERROR(1/VLOOKUP($B38,'Justerad allokering'!$B$1:$AG$461,MATCH(Q$1,'Justerad allokering'!$B$1:$AF$1,0),FALSE)),VLOOKUP($B38,'Allokerad kvv'!$B$2:$AV$468,MATCH(Q$1,'Allokerad kvv'!$B$1:$AV$1,0),FALSE),VLOOKUP($B38,'Justerad allokering'!$B$1:$AG$461,MATCH(Q$1,'Justerad allokering'!$B$1:$AF$1,0),FALSE))</f>
        <v>0</v>
      </c>
      <c r="R38">
        <f>IF(ISERROR(1/VLOOKUP($B38,'Justerad allokering'!$B$1:$AG$461,MATCH(R$1,'Justerad allokering'!$B$1:$AF$1,0),FALSE)),VLOOKUP($B38,'Allokerad kvv'!$B$2:$AV$468,MATCH(R$1,'Allokerad kvv'!$B$1:$AV$1,0),FALSE),VLOOKUP($B38,'Justerad allokering'!$B$1:$AG$461,MATCH(R$1,'Justerad allokering'!$B$1:$AF$1,0),FALSE))</f>
        <v>0</v>
      </c>
      <c r="S38">
        <f>IF(ISERROR(1/VLOOKUP($B38,'Justerad allokering'!$B$1:$AG$461,MATCH(S$1,'Justerad allokering'!$B$1:$AF$1,0),FALSE)),VLOOKUP($B38,'Allokerad kvv'!$B$2:$AV$468,MATCH(S$1,'Allokerad kvv'!$B$1:$AV$1,0),FALSE),VLOOKUP($B38,'Justerad allokering'!$B$1:$AG$461,MATCH(S$1,'Justerad allokering'!$B$1:$AF$1,0),FALSE))</f>
        <v>0</v>
      </c>
      <c r="T38">
        <f>IF(ISERROR(1/VLOOKUP($B38,'Justerad allokering'!$B$1:$AG$461,MATCH(T$1,'Justerad allokering'!$B$1:$AF$1,0),FALSE)),VLOOKUP($B38,'Allokerad kvv'!$B$2:$AV$468,MATCH(T$1,'Allokerad kvv'!$B$1:$AV$1,0),FALSE),VLOOKUP($B38,'Justerad allokering'!$B$1:$AG$461,MATCH(T$1,'Justerad allokering'!$B$1:$AF$1,0),FALSE))</f>
        <v>0</v>
      </c>
      <c r="U38">
        <f>IF(ISERROR(1/VLOOKUP($B38,'Justerad allokering'!$B$1:$AG$461,MATCH(U$1,'Justerad allokering'!$B$1:$AF$1,0),FALSE)),VLOOKUP($B38,'Allokerad kvv'!$B$2:$AV$468,MATCH(U$1,'Allokerad kvv'!$B$1:$AV$1,0),FALSE),VLOOKUP($B38,'Justerad allokering'!$B$1:$AG$461,MATCH(U$1,'Justerad allokering'!$B$1:$AF$1,0),FALSE))</f>
        <v>0</v>
      </c>
      <c r="V38">
        <f>IF(ISERROR(1/VLOOKUP($B38,'Justerad allokering'!$B$1:$AG$461,MATCH(V$1,'Justerad allokering'!$B$1:$AF$1,0),FALSE)),VLOOKUP($B38,'Allokerad kvv'!$B$2:$AV$468,MATCH(V$1,'Allokerad kvv'!$B$1:$AV$1,0),FALSE),VLOOKUP($B38,'Justerad allokering'!$B$1:$AG$461,MATCH(V$1,'Justerad allokering'!$B$1:$AF$1,0),FALSE))</f>
        <v>0</v>
      </c>
      <c r="W38">
        <f>IF(ISERROR(1/VLOOKUP($B38,'Justerad allokering'!$B$1:$AG$461,MATCH(W$1,'Justerad allokering'!$B$1:$AF$1,0),FALSE)),VLOOKUP($B38,'Allokerad kvv'!$B$2:$AV$468,MATCH(W$1,'Allokerad kvv'!$B$1:$AV$1,0),FALSE),VLOOKUP($B38,'Justerad allokering'!$B$1:$AG$461,MATCH(W$1,'Justerad allokering'!$B$1:$AF$1,0),FALSE))</f>
        <v>0</v>
      </c>
      <c r="X38">
        <f>IF(ISERROR(1/VLOOKUP($B38,'Justerad allokering'!$B$1:$AG$461,MATCH(X$1,'Justerad allokering'!$B$1:$AF$1,0),FALSE)),VLOOKUP($B38,'Allokerad kvv'!$B$2:$AV$468,MATCH(X$1,'Allokerad kvv'!$B$1:$AV$1,0),FALSE),VLOOKUP($B38,'Justerad allokering'!$B$1:$AG$461,MATCH(X$1,'Justerad allokering'!$B$1:$AF$1,0),FALSE))</f>
        <v>0</v>
      </c>
      <c r="Y38">
        <f>IF(ISERROR(1/VLOOKUP($B38,'Justerad allokering'!$B$1:$AG$461,MATCH(Y$1,'Justerad allokering'!$B$1:$AF$1,0),FALSE)),VLOOKUP($B38,'Allokerad kvv'!$B$2:$AV$468,MATCH(Y$1,'Allokerad kvv'!$B$1:$AV$1,0),FALSE),VLOOKUP($B38,'Justerad allokering'!$B$1:$AG$461,MATCH(Y$1,'Justerad allokering'!$B$1:$AF$1,0),FALSE))</f>
        <v>0</v>
      </c>
      <c r="Z38">
        <f>IF(ISERROR(1/VLOOKUP($B38,'Justerad allokering'!$B$1:$AG$461,MATCH(Z$1,'Justerad allokering'!$B$1:$AF$1,0),FALSE)),VLOOKUP($B38,'Allokerad kvv'!$B$2:$AV$468,MATCH(Z$1,'Allokerad kvv'!$B$1:$AV$1,0),FALSE),VLOOKUP($B38,'Justerad allokering'!$B$1:$AG$461,MATCH(Z$1,'Justerad allokering'!$B$1:$AF$1,0),FALSE))</f>
        <v>0</v>
      </c>
      <c r="AE38" s="89">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25">
      <c r="A39" s="2" t="s">
        <v>65</v>
      </c>
      <c r="B39" s="2" t="s">
        <v>66</v>
      </c>
      <c r="C39">
        <f>IF(ISERROR(1/VLOOKUP($B39,'Justerad allokering'!$B$1:$AG$461,MATCH(C$1,'Justerad allokering'!$B$1:$AF$1,0),FALSE)),VLOOKUP($B39,'Allokerad kvv'!$B$2:$AV$468,MATCH(C$1,'Allokerad kvv'!$B$1:$AV$1,0),FALSE),VLOOKUP($B39,'Justerad allokering'!$B$1:$AG$461,MATCH(C$1,'Justerad allokering'!$B$1:$AF$1,0),FALSE))</f>
        <v>0</v>
      </c>
      <c r="D39">
        <f>IF(ISERROR(1/VLOOKUP($B39,'Justerad allokering'!$B$1:$AG$461,MATCH(D$1,'Justerad allokering'!$B$1:$AF$1,0),FALSE)),VLOOKUP($B39,'Allokerad kvv'!$B$2:$AV$468,MATCH(D$1,'Allokerad kvv'!$B$1:$AV$1,0),FALSE),VLOOKUP($B39,'Justerad allokering'!$B$1:$AG$461,MATCH(D$1,'Justerad allokering'!$B$1:$AF$1,0),FALSE))</f>
        <v>0</v>
      </c>
      <c r="E39">
        <f>IF(ISERROR(1/VLOOKUP($B39,'Justerad allokering'!$B$1:$AG$461,MATCH(E$1,'Justerad allokering'!$B$1:$AF$1,0),FALSE)),VLOOKUP($B39,'Allokerad kvv'!$B$2:$AV$468,MATCH(E$1,'Allokerad kvv'!$B$1:$AV$1,0),FALSE),VLOOKUP($B39,'Justerad allokering'!$B$1:$AG$461,MATCH(E$1,'Justerad allokering'!$B$1:$AF$1,0),FALSE))</f>
        <v>0</v>
      </c>
      <c r="F39">
        <f>IF(ISERROR(1/VLOOKUP($B39,'Justerad allokering'!$B$1:$AG$461,MATCH(F$1,'Justerad allokering'!$B$1:$AF$1,0),FALSE)),VLOOKUP($B39,'Allokerad kvv'!$B$2:$AV$468,MATCH(F$1,'Allokerad kvv'!$B$1:$AV$1,0),FALSE),VLOOKUP($B39,'Justerad allokering'!$B$1:$AG$461,MATCH(F$1,'Justerad allokering'!$B$1:$AF$1,0),FALSE))</f>
        <v>0</v>
      </c>
      <c r="G39">
        <f>IF(ISERROR(1/VLOOKUP($B39,'Justerad allokering'!$B$1:$AG$461,MATCH(G$1,'Justerad allokering'!$B$1:$AF$1,0),FALSE)),VLOOKUP($B39,'Allokerad kvv'!$B$2:$AV$468,MATCH(G$1,'Allokerad kvv'!$B$1:$AV$1,0),FALSE),VLOOKUP($B39,'Justerad allokering'!$B$1:$AG$461,MATCH(G$1,'Justerad allokering'!$B$1:$AF$1,0),FALSE))</f>
        <v>0</v>
      </c>
      <c r="H39">
        <f>IF(ISERROR(1/VLOOKUP($B39,'Justerad allokering'!$B$1:$AG$461,MATCH(H$1,'Justerad allokering'!$B$1:$AF$1,0),FALSE)),VLOOKUP($B39,'Allokerad kvv'!$B$2:$AV$468,MATCH(H$1,'Allokerad kvv'!$B$1:$AV$1,0),FALSE),VLOOKUP($B39,'Justerad allokering'!$B$1:$AG$461,MATCH(H$1,'Justerad allokering'!$B$1:$AF$1,0),FALSE))</f>
        <v>0</v>
      </c>
      <c r="I39">
        <f>IF(ISERROR(1/VLOOKUP($B39,'Justerad allokering'!$B$1:$AG$461,MATCH(I$1,'Justerad allokering'!$B$1:$AF$1,0),FALSE)),VLOOKUP($B39,'Allokerad kvv'!$B$2:$AV$468,MATCH(I$1,'Allokerad kvv'!$B$1:$AV$1,0),FALSE),VLOOKUP($B39,'Justerad allokering'!$B$1:$AG$461,MATCH(I$1,'Justerad allokering'!$B$1:$AF$1,0),FALSE))</f>
        <v>0</v>
      </c>
      <c r="J39">
        <f>IF(ISERROR(1/VLOOKUP($B39,'Justerad allokering'!$B$1:$AG$461,MATCH(J$1,'Justerad allokering'!$B$1:$AF$1,0),FALSE)),VLOOKUP($B39,'Allokerad kvv'!$B$2:$AV$468,MATCH(J$1,'Allokerad kvv'!$B$1:$AV$1,0),FALSE),VLOOKUP($B39,'Justerad allokering'!$B$1:$AG$461,MATCH(J$1,'Justerad allokering'!$B$1:$AF$1,0),FALSE))</f>
        <v>0</v>
      </c>
      <c r="K39">
        <f>IF(ISERROR(1/VLOOKUP($B39,'Justerad allokering'!$B$1:$AG$461,MATCH(K$1,'Justerad allokering'!$B$1:$AF$1,0),FALSE)),VLOOKUP($B39,'Allokerad kvv'!$B$2:$AV$468,MATCH(K$1,'Allokerad kvv'!$B$1:$AV$1,0),FALSE),VLOOKUP($B39,'Justerad allokering'!$B$1:$AG$461,MATCH(K$1,'Justerad allokering'!$B$1:$AF$1,0),FALSE))</f>
        <v>0</v>
      </c>
      <c r="L39">
        <f>IF(ISERROR(1/VLOOKUP($B39,'Justerad allokering'!$B$1:$AG$461,MATCH(L$1,'Justerad allokering'!$B$1:$AF$1,0),FALSE)),VLOOKUP($B39,'Allokerad kvv'!$B$2:$AV$468,MATCH(L$1,'Allokerad kvv'!$B$1:$AV$1,0),FALSE),VLOOKUP($B39,'Justerad allokering'!$B$1:$AG$461,MATCH(L$1,'Justerad allokering'!$B$1:$AF$1,0),FALSE))</f>
        <v>0</v>
      </c>
      <c r="M39">
        <f>IF(ISERROR(1/VLOOKUP($B39,'Justerad allokering'!$B$1:$AG$461,MATCH(M$1,'Justerad allokering'!$B$1:$AF$1,0),FALSE)),VLOOKUP($B39,'Allokerad kvv'!$B$2:$AV$468,MATCH(M$1,'Allokerad kvv'!$B$1:$AV$1,0),FALSE),VLOOKUP($B39,'Justerad allokering'!$B$1:$AG$461,MATCH(M$1,'Justerad allokering'!$B$1:$AF$1,0),FALSE))</f>
        <v>0</v>
      </c>
      <c r="N39">
        <f>IF(ISERROR(1/VLOOKUP($B39,'Justerad allokering'!$B$1:$AG$461,MATCH(N$1,'Justerad allokering'!$B$1:$AF$1,0),FALSE)),VLOOKUP($B39,'Allokerad kvv'!$B$2:$AV$468,MATCH(N$1,'Allokerad kvv'!$B$1:$AV$1,0),FALSE),VLOOKUP($B39,'Justerad allokering'!$B$1:$AG$461,MATCH(N$1,'Justerad allokering'!$B$1:$AF$1,0),FALSE))</f>
        <v>0</v>
      </c>
      <c r="O39">
        <f>IF(ISERROR(1/VLOOKUP($B39,'Justerad allokering'!$B$1:$AG$461,MATCH(O$1,'Justerad allokering'!$B$1:$AF$1,0),FALSE)),VLOOKUP($B39,'Allokerad kvv'!$B$2:$AV$468,MATCH(O$1,'Allokerad kvv'!$B$1:$AV$1,0),FALSE),VLOOKUP($B39,'Justerad allokering'!$B$1:$AG$461,MATCH(O$1,'Justerad allokering'!$B$1:$AF$1,0),FALSE))</f>
        <v>0</v>
      </c>
      <c r="P39">
        <f>IF(ISERROR(1/VLOOKUP($B39,'Justerad allokering'!$B$1:$AG$461,MATCH(P$1,'Justerad allokering'!$B$1:$AF$1,0),FALSE)),VLOOKUP($B39,'Allokerad kvv'!$B$2:$AV$468,MATCH(P$1,'Allokerad kvv'!$B$1:$AV$1,0),FALSE),VLOOKUP($B39,'Justerad allokering'!$B$1:$AG$461,MATCH(P$1,'Justerad allokering'!$B$1:$AF$1,0),FALSE))</f>
        <v>0</v>
      </c>
      <c r="Q39">
        <f>IF(ISERROR(1/VLOOKUP($B39,'Justerad allokering'!$B$1:$AG$461,MATCH(Q$1,'Justerad allokering'!$B$1:$AF$1,0),FALSE)),VLOOKUP($B39,'Allokerad kvv'!$B$2:$AV$468,MATCH(Q$1,'Allokerad kvv'!$B$1:$AV$1,0),FALSE),VLOOKUP($B39,'Justerad allokering'!$B$1:$AG$461,MATCH(Q$1,'Justerad allokering'!$B$1:$AF$1,0),FALSE))</f>
        <v>0</v>
      </c>
      <c r="R39">
        <f>IF(ISERROR(1/VLOOKUP($B39,'Justerad allokering'!$B$1:$AG$461,MATCH(R$1,'Justerad allokering'!$B$1:$AF$1,0),FALSE)),VLOOKUP($B39,'Allokerad kvv'!$B$2:$AV$468,MATCH(R$1,'Allokerad kvv'!$B$1:$AV$1,0),FALSE),VLOOKUP($B39,'Justerad allokering'!$B$1:$AG$461,MATCH(R$1,'Justerad allokering'!$B$1:$AF$1,0),FALSE))</f>
        <v>0</v>
      </c>
      <c r="S39">
        <f>IF(ISERROR(1/VLOOKUP($B39,'Justerad allokering'!$B$1:$AG$461,MATCH(S$1,'Justerad allokering'!$B$1:$AF$1,0),FALSE)),VLOOKUP($B39,'Allokerad kvv'!$B$2:$AV$468,MATCH(S$1,'Allokerad kvv'!$B$1:$AV$1,0),FALSE),VLOOKUP($B39,'Justerad allokering'!$B$1:$AG$461,MATCH(S$1,'Justerad allokering'!$B$1:$AF$1,0),FALSE))</f>
        <v>0</v>
      </c>
      <c r="T39">
        <f>IF(ISERROR(1/VLOOKUP($B39,'Justerad allokering'!$B$1:$AG$461,MATCH(T$1,'Justerad allokering'!$B$1:$AF$1,0),FALSE)),VLOOKUP($B39,'Allokerad kvv'!$B$2:$AV$468,MATCH(T$1,'Allokerad kvv'!$B$1:$AV$1,0),FALSE),VLOOKUP($B39,'Justerad allokering'!$B$1:$AG$461,MATCH(T$1,'Justerad allokering'!$B$1:$AF$1,0),FALSE))</f>
        <v>0</v>
      </c>
      <c r="U39">
        <f>IF(ISERROR(1/VLOOKUP($B39,'Justerad allokering'!$B$1:$AG$461,MATCH(U$1,'Justerad allokering'!$B$1:$AF$1,0),FALSE)),VLOOKUP($B39,'Allokerad kvv'!$B$2:$AV$468,MATCH(U$1,'Allokerad kvv'!$B$1:$AV$1,0),FALSE),VLOOKUP($B39,'Justerad allokering'!$B$1:$AG$461,MATCH(U$1,'Justerad allokering'!$B$1:$AF$1,0),FALSE))</f>
        <v>0</v>
      </c>
      <c r="V39">
        <f>IF(ISERROR(1/VLOOKUP($B39,'Justerad allokering'!$B$1:$AG$461,MATCH(V$1,'Justerad allokering'!$B$1:$AF$1,0),FALSE)),VLOOKUP($B39,'Allokerad kvv'!$B$2:$AV$468,MATCH(V$1,'Allokerad kvv'!$B$1:$AV$1,0),FALSE),VLOOKUP($B39,'Justerad allokering'!$B$1:$AG$461,MATCH(V$1,'Justerad allokering'!$B$1:$AF$1,0),FALSE))</f>
        <v>0</v>
      </c>
      <c r="W39">
        <f>IF(ISERROR(1/VLOOKUP($B39,'Justerad allokering'!$B$1:$AG$461,MATCH(W$1,'Justerad allokering'!$B$1:$AF$1,0),FALSE)),VLOOKUP($B39,'Allokerad kvv'!$B$2:$AV$468,MATCH(W$1,'Allokerad kvv'!$B$1:$AV$1,0),FALSE),VLOOKUP($B39,'Justerad allokering'!$B$1:$AG$461,MATCH(W$1,'Justerad allokering'!$B$1:$AF$1,0),FALSE))</f>
        <v>0</v>
      </c>
      <c r="X39">
        <f>IF(ISERROR(1/VLOOKUP($B39,'Justerad allokering'!$B$1:$AG$461,MATCH(X$1,'Justerad allokering'!$B$1:$AF$1,0),FALSE)),VLOOKUP($B39,'Allokerad kvv'!$B$2:$AV$468,MATCH(X$1,'Allokerad kvv'!$B$1:$AV$1,0),FALSE),VLOOKUP($B39,'Justerad allokering'!$B$1:$AG$461,MATCH(X$1,'Justerad allokering'!$B$1:$AF$1,0),FALSE))</f>
        <v>0</v>
      </c>
      <c r="Y39">
        <f>IF(ISERROR(1/VLOOKUP($B39,'Justerad allokering'!$B$1:$AG$461,MATCH(Y$1,'Justerad allokering'!$B$1:$AF$1,0),FALSE)),VLOOKUP($B39,'Allokerad kvv'!$B$2:$AV$468,MATCH(Y$1,'Allokerad kvv'!$B$1:$AV$1,0),FALSE),VLOOKUP($B39,'Justerad allokering'!$B$1:$AG$461,MATCH(Y$1,'Justerad allokering'!$B$1:$AF$1,0),FALSE))</f>
        <v>0</v>
      </c>
      <c r="Z39">
        <f>IF(ISERROR(1/VLOOKUP($B39,'Justerad allokering'!$B$1:$AG$461,MATCH(Z$1,'Justerad allokering'!$B$1:$AF$1,0),FALSE)),VLOOKUP($B39,'Allokerad kvv'!$B$2:$AV$468,MATCH(Z$1,'Allokerad kvv'!$B$1:$AV$1,0),FALSE),VLOOKUP($B39,'Justerad allokering'!$B$1:$AG$461,MATCH(Z$1,'Justerad allokering'!$B$1:$AF$1,0),FALSE))</f>
        <v>0</v>
      </c>
      <c r="AE39" s="89">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25">
      <c r="A40" s="2" t="s">
        <v>65</v>
      </c>
      <c r="B40" s="2" t="s">
        <v>67</v>
      </c>
      <c r="C40">
        <f>IF(ISERROR(1/VLOOKUP($B40,'Justerad allokering'!$B$1:$AG$461,MATCH(C$1,'Justerad allokering'!$B$1:$AF$1,0),FALSE)),VLOOKUP($B40,'Allokerad kvv'!$B$2:$AV$468,MATCH(C$1,'Allokerad kvv'!$B$1:$AV$1,0),FALSE),VLOOKUP($B40,'Justerad allokering'!$B$1:$AG$461,MATCH(C$1,'Justerad allokering'!$B$1:$AF$1,0),FALSE))</f>
        <v>0</v>
      </c>
      <c r="D40">
        <f>IF(ISERROR(1/VLOOKUP($B40,'Justerad allokering'!$B$1:$AG$461,MATCH(D$1,'Justerad allokering'!$B$1:$AF$1,0),FALSE)),VLOOKUP($B40,'Allokerad kvv'!$B$2:$AV$468,MATCH(D$1,'Allokerad kvv'!$B$1:$AV$1,0),FALSE),VLOOKUP($B40,'Justerad allokering'!$B$1:$AG$461,MATCH(D$1,'Justerad allokering'!$B$1:$AF$1,0),FALSE))</f>
        <v>0</v>
      </c>
      <c r="E40">
        <f>IF(ISERROR(1/VLOOKUP($B40,'Justerad allokering'!$B$1:$AG$461,MATCH(E$1,'Justerad allokering'!$B$1:$AF$1,0),FALSE)),VLOOKUP($B40,'Allokerad kvv'!$B$2:$AV$468,MATCH(E$1,'Allokerad kvv'!$B$1:$AV$1,0),FALSE),VLOOKUP($B40,'Justerad allokering'!$B$1:$AG$461,MATCH(E$1,'Justerad allokering'!$B$1:$AF$1,0),FALSE))</f>
        <v>0</v>
      </c>
      <c r="F40">
        <f>IF(ISERROR(1/VLOOKUP($B40,'Justerad allokering'!$B$1:$AG$461,MATCH(F$1,'Justerad allokering'!$B$1:$AF$1,0),FALSE)),VLOOKUP($B40,'Allokerad kvv'!$B$2:$AV$468,MATCH(F$1,'Allokerad kvv'!$B$1:$AV$1,0),FALSE),VLOOKUP($B40,'Justerad allokering'!$B$1:$AG$461,MATCH(F$1,'Justerad allokering'!$B$1:$AF$1,0),FALSE))</f>
        <v>0</v>
      </c>
      <c r="G40">
        <f>IF(ISERROR(1/VLOOKUP($B40,'Justerad allokering'!$B$1:$AG$461,MATCH(G$1,'Justerad allokering'!$B$1:$AF$1,0),FALSE)),VLOOKUP($B40,'Allokerad kvv'!$B$2:$AV$468,MATCH(G$1,'Allokerad kvv'!$B$1:$AV$1,0),FALSE),VLOOKUP($B40,'Justerad allokering'!$B$1:$AG$461,MATCH(G$1,'Justerad allokering'!$B$1:$AF$1,0),FALSE))</f>
        <v>0.17038400000000001</v>
      </c>
      <c r="H40">
        <f>IF(ISERROR(1/VLOOKUP($B40,'Justerad allokering'!$B$1:$AG$461,MATCH(H$1,'Justerad allokering'!$B$1:$AF$1,0),FALSE)),VLOOKUP($B40,'Allokerad kvv'!$B$2:$AV$468,MATCH(H$1,'Allokerad kvv'!$B$1:$AV$1,0),FALSE),VLOOKUP($B40,'Justerad allokering'!$B$1:$AG$461,MATCH(H$1,'Justerad allokering'!$B$1:$AF$1,0),FALSE))</f>
        <v>0</v>
      </c>
      <c r="I40">
        <f>IF(ISERROR(1/VLOOKUP($B40,'Justerad allokering'!$B$1:$AG$461,MATCH(I$1,'Justerad allokering'!$B$1:$AF$1,0),FALSE)),VLOOKUP($B40,'Allokerad kvv'!$B$2:$AV$468,MATCH(I$1,'Allokerad kvv'!$B$1:$AV$1,0),FALSE),VLOOKUP($B40,'Justerad allokering'!$B$1:$AG$461,MATCH(I$1,'Justerad allokering'!$B$1:$AF$1,0),FALSE))</f>
        <v>0</v>
      </c>
      <c r="J40">
        <f>IF(ISERROR(1/VLOOKUP($B40,'Justerad allokering'!$B$1:$AG$461,MATCH(J$1,'Justerad allokering'!$B$1:$AF$1,0),FALSE)),VLOOKUP($B40,'Allokerad kvv'!$B$2:$AV$468,MATCH(J$1,'Allokerad kvv'!$B$1:$AV$1,0),FALSE),VLOOKUP($B40,'Justerad allokering'!$B$1:$AG$461,MATCH(J$1,'Justerad allokering'!$B$1:$AF$1,0),FALSE))</f>
        <v>180.28899999999999</v>
      </c>
      <c r="K40">
        <f>IF(ISERROR(1/VLOOKUP($B40,'Justerad allokering'!$B$1:$AG$461,MATCH(K$1,'Justerad allokering'!$B$1:$AF$1,0),FALSE)),VLOOKUP($B40,'Allokerad kvv'!$B$2:$AV$468,MATCH(K$1,'Allokerad kvv'!$B$1:$AV$1,0),FALSE),VLOOKUP($B40,'Justerad allokering'!$B$1:$AG$461,MATCH(K$1,'Justerad allokering'!$B$1:$AF$1,0),FALSE))</f>
        <v>9.2622900000000001</v>
      </c>
      <c r="L40">
        <f>IF(ISERROR(1/VLOOKUP($B40,'Justerad allokering'!$B$1:$AG$461,MATCH(L$1,'Justerad allokering'!$B$1:$AF$1,0),FALSE)),VLOOKUP($B40,'Allokerad kvv'!$B$2:$AV$468,MATCH(L$1,'Allokerad kvv'!$B$1:$AV$1,0),FALSE),VLOOKUP($B40,'Justerad allokering'!$B$1:$AG$461,MATCH(L$1,'Justerad allokering'!$B$1:$AF$1,0),FALSE))</f>
        <v>0</v>
      </c>
      <c r="M40">
        <f>IF(ISERROR(1/VLOOKUP($B40,'Justerad allokering'!$B$1:$AG$461,MATCH(M$1,'Justerad allokering'!$B$1:$AF$1,0),FALSE)),VLOOKUP($B40,'Allokerad kvv'!$B$2:$AV$468,MATCH(M$1,'Allokerad kvv'!$B$1:$AV$1,0),FALSE),VLOOKUP($B40,'Justerad allokering'!$B$1:$AG$461,MATCH(M$1,'Justerad allokering'!$B$1:$AF$1,0),FALSE))</f>
        <v>0</v>
      </c>
      <c r="N40">
        <f>IF(ISERROR(1/VLOOKUP($B40,'Justerad allokering'!$B$1:$AG$461,MATCH(N$1,'Justerad allokering'!$B$1:$AF$1,0),FALSE)),VLOOKUP($B40,'Allokerad kvv'!$B$2:$AV$468,MATCH(N$1,'Allokerad kvv'!$B$1:$AV$1,0),FALSE),VLOOKUP($B40,'Justerad allokering'!$B$1:$AG$461,MATCH(N$1,'Justerad allokering'!$B$1:$AF$1,0),FALSE))</f>
        <v>60.265000000000001</v>
      </c>
      <c r="O40">
        <f>IF(ISERROR(1/VLOOKUP($B40,'Justerad allokering'!$B$1:$AG$461,MATCH(O$1,'Justerad allokering'!$B$1:$AF$1,0),FALSE)),VLOOKUP($B40,'Allokerad kvv'!$B$2:$AV$468,MATCH(O$1,'Allokerad kvv'!$B$1:$AV$1,0),FALSE),VLOOKUP($B40,'Justerad allokering'!$B$1:$AG$461,MATCH(O$1,'Justerad allokering'!$B$1:$AF$1,0),FALSE))</f>
        <v>0</v>
      </c>
      <c r="P40">
        <f>IF(ISERROR(1/VLOOKUP($B40,'Justerad allokering'!$B$1:$AG$461,MATCH(P$1,'Justerad allokering'!$B$1:$AF$1,0),FALSE)),VLOOKUP($B40,'Allokerad kvv'!$B$2:$AV$468,MATCH(P$1,'Allokerad kvv'!$B$1:$AV$1,0),FALSE),VLOOKUP($B40,'Justerad allokering'!$B$1:$AG$461,MATCH(P$1,'Justerad allokering'!$B$1:$AF$1,0),FALSE))</f>
        <v>48.387599999999999</v>
      </c>
      <c r="Q40">
        <f>IF(ISERROR(1/VLOOKUP($B40,'Justerad allokering'!$B$1:$AG$461,MATCH(Q$1,'Justerad allokering'!$B$1:$AF$1,0),FALSE)),VLOOKUP($B40,'Allokerad kvv'!$B$2:$AV$468,MATCH(Q$1,'Allokerad kvv'!$B$1:$AV$1,0),FALSE),VLOOKUP($B40,'Justerad allokering'!$B$1:$AG$461,MATCH(Q$1,'Justerad allokering'!$B$1:$AF$1,0),FALSE))</f>
        <v>0</v>
      </c>
      <c r="R40">
        <f>IF(ISERROR(1/VLOOKUP($B40,'Justerad allokering'!$B$1:$AG$461,MATCH(R$1,'Justerad allokering'!$B$1:$AF$1,0),FALSE)),VLOOKUP($B40,'Allokerad kvv'!$B$2:$AV$468,MATCH(R$1,'Allokerad kvv'!$B$1:$AV$1,0),FALSE),VLOOKUP($B40,'Justerad allokering'!$B$1:$AG$461,MATCH(R$1,'Justerad allokering'!$B$1:$AF$1,0),FALSE))</f>
        <v>0</v>
      </c>
      <c r="S40">
        <f>IF(ISERROR(1/VLOOKUP($B40,'Justerad allokering'!$B$1:$AG$461,MATCH(S$1,'Justerad allokering'!$B$1:$AF$1,0),FALSE)),VLOOKUP($B40,'Allokerad kvv'!$B$2:$AV$468,MATCH(S$1,'Allokerad kvv'!$B$1:$AV$1,0),FALSE),VLOOKUP($B40,'Justerad allokering'!$B$1:$AG$461,MATCH(S$1,'Justerad allokering'!$B$1:$AF$1,0),FALSE))</f>
        <v>0</v>
      </c>
      <c r="T40">
        <f>IF(ISERROR(1/VLOOKUP($B40,'Justerad allokering'!$B$1:$AG$461,MATCH(T$1,'Justerad allokering'!$B$1:$AF$1,0),FALSE)),VLOOKUP($B40,'Allokerad kvv'!$B$2:$AV$468,MATCH(T$1,'Allokerad kvv'!$B$1:$AV$1,0),FALSE),VLOOKUP($B40,'Justerad allokering'!$B$1:$AG$461,MATCH(T$1,'Justerad allokering'!$B$1:$AF$1,0),FALSE))</f>
        <v>0</v>
      </c>
      <c r="U40">
        <f>IF(ISERROR(1/VLOOKUP($B40,'Justerad allokering'!$B$1:$AG$461,MATCH(U$1,'Justerad allokering'!$B$1:$AF$1,0),FALSE)),VLOOKUP($B40,'Allokerad kvv'!$B$2:$AV$468,MATCH(U$1,'Allokerad kvv'!$B$1:$AV$1,0),FALSE),VLOOKUP($B40,'Justerad allokering'!$B$1:$AG$461,MATCH(U$1,'Justerad allokering'!$B$1:$AF$1,0),FALSE))</f>
        <v>0</v>
      </c>
      <c r="V40">
        <f>IF(ISERROR(1/VLOOKUP($B40,'Justerad allokering'!$B$1:$AG$461,MATCH(V$1,'Justerad allokering'!$B$1:$AF$1,0),FALSE)),VLOOKUP($B40,'Allokerad kvv'!$B$2:$AV$468,MATCH(V$1,'Allokerad kvv'!$B$1:$AV$1,0),FALSE),VLOOKUP($B40,'Justerad allokering'!$B$1:$AG$461,MATCH(V$1,'Justerad allokering'!$B$1:$AF$1,0),FALSE))</f>
        <v>0</v>
      </c>
      <c r="W40">
        <f>IF(ISERROR(1/VLOOKUP($B40,'Justerad allokering'!$B$1:$AG$461,MATCH(W$1,'Justerad allokering'!$B$1:$AF$1,0),FALSE)),VLOOKUP($B40,'Allokerad kvv'!$B$2:$AV$468,MATCH(W$1,'Allokerad kvv'!$B$1:$AV$1,0),FALSE),VLOOKUP($B40,'Justerad allokering'!$B$1:$AG$461,MATCH(W$1,'Justerad allokering'!$B$1:$AF$1,0),FALSE))</f>
        <v>0</v>
      </c>
      <c r="X40">
        <f>IF(ISERROR(1/VLOOKUP($B40,'Justerad allokering'!$B$1:$AG$461,MATCH(X$1,'Justerad allokering'!$B$1:$AF$1,0),FALSE)),VLOOKUP($B40,'Allokerad kvv'!$B$2:$AV$468,MATCH(X$1,'Allokerad kvv'!$B$1:$AV$1,0),FALSE),VLOOKUP($B40,'Justerad allokering'!$B$1:$AG$461,MATCH(X$1,'Justerad allokering'!$B$1:$AF$1,0),FALSE))</f>
        <v>0</v>
      </c>
      <c r="Y40">
        <f>IF(ISERROR(1/VLOOKUP($B40,'Justerad allokering'!$B$1:$AG$461,MATCH(Y$1,'Justerad allokering'!$B$1:$AF$1,0),FALSE)),VLOOKUP($B40,'Allokerad kvv'!$B$2:$AV$468,MATCH(Y$1,'Allokerad kvv'!$B$1:$AV$1,0),FALSE),VLOOKUP($B40,'Justerad allokering'!$B$1:$AG$461,MATCH(Y$1,'Justerad allokering'!$B$1:$AF$1,0),FALSE))</f>
        <v>0</v>
      </c>
      <c r="Z40">
        <f>IF(ISERROR(1/VLOOKUP($B40,'Justerad allokering'!$B$1:$AG$461,MATCH(Z$1,'Justerad allokering'!$B$1:$AF$1,0),FALSE)),VLOOKUP($B40,'Allokerad kvv'!$B$2:$AV$468,MATCH(Z$1,'Allokerad kvv'!$B$1:$AV$1,0),FALSE),VLOOKUP($B40,'Justerad allokering'!$B$1:$AG$461,MATCH(Z$1,'Justerad allokering'!$B$1:$AF$1,0),FALSE))</f>
        <v>28.775600000000001</v>
      </c>
      <c r="AE40" s="89">
        <f t="shared" si="0"/>
        <v>327.14987400000001</v>
      </c>
      <c r="AG40">
        <f t="shared" si="1"/>
        <v>317.887584</v>
      </c>
      <c r="AH40">
        <f t="shared" si="2"/>
        <v>257.62258400000002</v>
      </c>
      <c r="AI40">
        <f>IF(AH40=0,"",AH40/VLOOKUP(B40,Kraftvärmeprod!$B$1:$BC$480,MATCH("Summa tillförd energi exklusive rökgaskondensering",Kraftvärmeprod!$B$1:$BC$1,0),FALSE))</f>
        <v>0.5881565875297079</v>
      </c>
      <c r="AK40">
        <f t="shared" si="3"/>
        <v>257.4522</v>
      </c>
    </row>
    <row r="41" spans="1:37" x14ac:dyDescent="0.25">
      <c r="A41" s="2" t="s">
        <v>68</v>
      </c>
      <c r="B41" s="2" t="s">
        <v>69</v>
      </c>
      <c r="C41">
        <f>IF(ISERROR(1/VLOOKUP($B41,'Justerad allokering'!$B$1:$AG$461,MATCH(C$1,'Justerad allokering'!$B$1:$AF$1,0),FALSE)),VLOOKUP($B41,'Allokerad kvv'!$B$2:$AV$468,MATCH(C$1,'Allokerad kvv'!$B$1:$AV$1,0),FALSE),VLOOKUP($B41,'Justerad allokering'!$B$1:$AG$461,MATCH(C$1,'Justerad allokering'!$B$1:$AF$1,0),FALSE))</f>
        <v>0</v>
      </c>
      <c r="D41">
        <f>IF(ISERROR(1/VLOOKUP($B41,'Justerad allokering'!$B$1:$AG$461,MATCH(D$1,'Justerad allokering'!$B$1:$AF$1,0),FALSE)),VLOOKUP($B41,'Allokerad kvv'!$B$2:$AV$468,MATCH(D$1,'Allokerad kvv'!$B$1:$AV$1,0),FALSE),VLOOKUP($B41,'Justerad allokering'!$B$1:$AG$461,MATCH(D$1,'Justerad allokering'!$B$1:$AF$1,0),FALSE))</f>
        <v>0</v>
      </c>
      <c r="E41">
        <f>IF(ISERROR(1/VLOOKUP($B41,'Justerad allokering'!$B$1:$AG$461,MATCH(E$1,'Justerad allokering'!$B$1:$AF$1,0),FALSE)),VLOOKUP($B41,'Allokerad kvv'!$B$2:$AV$468,MATCH(E$1,'Allokerad kvv'!$B$1:$AV$1,0),FALSE),VLOOKUP($B41,'Justerad allokering'!$B$1:$AG$461,MATCH(E$1,'Justerad allokering'!$B$1:$AF$1,0),FALSE))</f>
        <v>0</v>
      </c>
      <c r="F41">
        <f>IF(ISERROR(1/VLOOKUP($B41,'Justerad allokering'!$B$1:$AG$461,MATCH(F$1,'Justerad allokering'!$B$1:$AF$1,0),FALSE)),VLOOKUP($B41,'Allokerad kvv'!$B$2:$AV$468,MATCH(F$1,'Allokerad kvv'!$B$1:$AV$1,0),FALSE),VLOOKUP($B41,'Justerad allokering'!$B$1:$AG$461,MATCH(F$1,'Justerad allokering'!$B$1:$AF$1,0),FALSE))</f>
        <v>0</v>
      </c>
      <c r="G41">
        <f>IF(ISERROR(1/VLOOKUP($B41,'Justerad allokering'!$B$1:$AG$461,MATCH(G$1,'Justerad allokering'!$B$1:$AF$1,0),FALSE)),VLOOKUP($B41,'Allokerad kvv'!$B$2:$AV$468,MATCH(G$1,'Allokerad kvv'!$B$1:$AV$1,0),FALSE),VLOOKUP($B41,'Justerad allokering'!$B$1:$AG$461,MATCH(G$1,'Justerad allokering'!$B$1:$AF$1,0),FALSE))</f>
        <v>0</v>
      </c>
      <c r="H41">
        <f>IF(ISERROR(1/VLOOKUP($B41,'Justerad allokering'!$B$1:$AG$461,MATCH(H$1,'Justerad allokering'!$B$1:$AF$1,0),FALSE)),VLOOKUP($B41,'Allokerad kvv'!$B$2:$AV$468,MATCH(H$1,'Allokerad kvv'!$B$1:$AV$1,0),FALSE),VLOOKUP($B41,'Justerad allokering'!$B$1:$AG$461,MATCH(H$1,'Justerad allokering'!$B$1:$AF$1,0),FALSE))</f>
        <v>0</v>
      </c>
      <c r="I41">
        <f>IF(ISERROR(1/VLOOKUP($B41,'Justerad allokering'!$B$1:$AG$461,MATCH(I$1,'Justerad allokering'!$B$1:$AF$1,0),FALSE)),VLOOKUP($B41,'Allokerad kvv'!$B$2:$AV$468,MATCH(I$1,'Allokerad kvv'!$B$1:$AV$1,0),FALSE),VLOOKUP($B41,'Justerad allokering'!$B$1:$AG$461,MATCH(I$1,'Justerad allokering'!$B$1:$AF$1,0),FALSE))</f>
        <v>0</v>
      </c>
      <c r="J41">
        <f>IF(ISERROR(1/VLOOKUP($B41,'Justerad allokering'!$B$1:$AG$461,MATCH(J$1,'Justerad allokering'!$B$1:$AF$1,0),FALSE)),VLOOKUP($B41,'Allokerad kvv'!$B$2:$AV$468,MATCH(J$1,'Allokerad kvv'!$B$1:$AV$1,0),FALSE),VLOOKUP($B41,'Justerad allokering'!$B$1:$AG$461,MATCH(J$1,'Justerad allokering'!$B$1:$AF$1,0),FALSE))</f>
        <v>0</v>
      </c>
      <c r="K41">
        <f>IF(ISERROR(1/VLOOKUP($B41,'Justerad allokering'!$B$1:$AG$461,MATCH(K$1,'Justerad allokering'!$B$1:$AF$1,0),FALSE)),VLOOKUP($B41,'Allokerad kvv'!$B$2:$AV$468,MATCH(K$1,'Allokerad kvv'!$B$1:$AV$1,0),FALSE),VLOOKUP($B41,'Justerad allokering'!$B$1:$AG$461,MATCH(K$1,'Justerad allokering'!$B$1:$AF$1,0),FALSE))</f>
        <v>0</v>
      </c>
      <c r="L41">
        <f>IF(ISERROR(1/VLOOKUP($B41,'Justerad allokering'!$B$1:$AG$461,MATCH(L$1,'Justerad allokering'!$B$1:$AF$1,0),FALSE)),VLOOKUP($B41,'Allokerad kvv'!$B$2:$AV$468,MATCH(L$1,'Allokerad kvv'!$B$1:$AV$1,0),FALSE),VLOOKUP($B41,'Justerad allokering'!$B$1:$AG$461,MATCH(L$1,'Justerad allokering'!$B$1:$AF$1,0),FALSE))</f>
        <v>0</v>
      </c>
      <c r="M41">
        <f>IF(ISERROR(1/VLOOKUP($B41,'Justerad allokering'!$B$1:$AG$461,MATCH(M$1,'Justerad allokering'!$B$1:$AF$1,0),FALSE)),VLOOKUP($B41,'Allokerad kvv'!$B$2:$AV$468,MATCH(M$1,'Allokerad kvv'!$B$1:$AV$1,0),FALSE),VLOOKUP($B41,'Justerad allokering'!$B$1:$AG$461,MATCH(M$1,'Justerad allokering'!$B$1:$AF$1,0),FALSE))</f>
        <v>0</v>
      </c>
      <c r="N41">
        <f>IF(ISERROR(1/VLOOKUP($B41,'Justerad allokering'!$B$1:$AG$461,MATCH(N$1,'Justerad allokering'!$B$1:$AF$1,0),FALSE)),VLOOKUP($B41,'Allokerad kvv'!$B$2:$AV$468,MATCH(N$1,'Allokerad kvv'!$B$1:$AV$1,0),FALSE),VLOOKUP($B41,'Justerad allokering'!$B$1:$AG$461,MATCH(N$1,'Justerad allokering'!$B$1:$AF$1,0),FALSE))</f>
        <v>0</v>
      </c>
      <c r="O41">
        <f>IF(ISERROR(1/VLOOKUP($B41,'Justerad allokering'!$B$1:$AG$461,MATCH(O$1,'Justerad allokering'!$B$1:$AF$1,0),FALSE)),VLOOKUP($B41,'Allokerad kvv'!$B$2:$AV$468,MATCH(O$1,'Allokerad kvv'!$B$1:$AV$1,0),FALSE),VLOOKUP($B41,'Justerad allokering'!$B$1:$AG$461,MATCH(O$1,'Justerad allokering'!$B$1:$AF$1,0),FALSE))</f>
        <v>0</v>
      </c>
      <c r="P41">
        <f>IF(ISERROR(1/VLOOKUP($B41,'Justerad allokering'!$B$1:$AG$461,MATCH(P$1,'Justerad allokering'!$B$1:$AF$1,0),FALSE)),VLOOKUP($B41,'Allokerad kvv'!$B$2:$AV$468,MATCH(P$1,'Allokerad kvv'!$B$1:$AV$1,0),FALSE),VLOOKUP($B41,'Justerad allokering'!$B$1:$AG$461,MATCH(P$1,'Justerad allokering'!$B$1:$AF$1,0),FALSE))</f>
        <v>0</v>
      </c>
      <c r="Q41">
        <f>IF(ISERROR(1/VLOOKUP($B41,'Justerad allokering'!$B$1:$AG$461,MATCH(Q$1,'Justerad allokering'!$B$1:$AF$1,0),FALSE)),VLOOKUP($B41,'Allokerad kvv'!$B$2:$AV$468,MATCH(Q$1,'Allokerad kvv'!$B$1:$AV$1,0),FALSE),VLOOKUP($B41,'Justerad allokering'!$B$1:$AG$461,MATCH(Q$1,'Justerad allokering'!$B$1:$AF$1,0),FALSE))</f>
        <v>0</v>
      </c>
      <c r="R41">
        <f>IF(ISERROR(1/VLOOKUP($B41,'Justerad allokering'!$B$1:$AG$461,MATCH(R$1,'Justerad allokering'!$B$1:$AF$1,0),FALSE)),VLOOKUP($B41,'Allokerad kvv'!$B$2:$AV$468,MATCH(R$1,'Allokerad kvv'!$B$1:$AV$1,0),FALSE),VLOOKUP($B41,'Justerad allokering'!$B$1:$AG$461,MATCH(R$1,'Justerad allokering'!$B$1:$AF$1,0),FALSE))</f>
        <v>0</v>
      </c>
      <c r="S41">
        <f>IF(ISERROR(1/VLOOKUP($B41,'Justerad allokering'!$B$1:$AG$461,MATCH(S$1,'Justerad allokering'!$B$1:$AF$1,0),FALSE)),VLOOKUP($B41,'Allokerad kvv'!$B$2:$AV$468,MATCH(S$1,'Allokerad kvv'!$B$1:$AV$1,0),FALSE),VLOOKUP($B41,'Justerad allokering'!$B$1:$AG$461,MATCH(S$1,'Justerad allokering'!$B$1:$AF$1,0),FALSE))</f>
        <v>0</v>
      </c>
      <c r="T41">
        <f>IF(ISERROR(1/VLOOKUP($B41,'Justerad allokering'!$B$1:$AG$461,MATCH(T$1,'Justerad allokering'!$B$1:$AF$1,0),FALSE)),VLOOKUP($B41,'Allokerad kvv'!$B$2:$AV$468,MATCH(T$1,'Allokerad kvv'!$B$1:$AV$1,0),FALSE),VLOOKUP($B41,'Justerad allokering'!$B$1:$AG$461,MATCH(T$1,'Justerad allokering'!$B$1:$AF$1,0),FALSE))</f>
        <v>0</v>
      </c>
      <c r="U41">
        <f>IF(ISERROR(1/VLOOKUP($B41,'Justerad allokering'!$B$1:$AG$461,MATCH(U$1,'Justerad allokering'!$B$1:$AF$1,0),FALSE)),VLOOKUP($B41,'Allokerad kvv'!$B$2:$AV$468,MATCH(U$1,'Allokerad kvv'!$B$1:$AV$1,0),FALSE),VLOOKUP($B41,'Justerad allokering'!$B$1:$AG$461,MATCH(U$1,'Justerad allokering'!$B$1:$AF$1,0),FALSE))</f>
        <v>0</v>
      </c>
      <c r="V41">
        <f>IF(ISERROR(1/VLOOKUP($B41,'Justerad allokering'!$B$1:$AG$461,MATCH(V$1,'Justerad allokering'!$B$1:$AF$1,0),FALSE)),VLOOKUP($B41,'Allokerad kvv'!$B$2:$AV$468,MATCH(V$1,'Allokerad kvv'!$B$1:$AV$1,0),FALSE),VLOOKUP($B41,'Justerad allokering'!$B$1:$AG$461,MATCH(V$1,'Justerad allokering'!$B$1:$AF$1,0),FALSE))</f>
        <v>0</v>
      </c>
      <c r="W41">
        <f>IF(ISERROR(1/VLOOKUP($B41,'Justerad allokering'!$B$1:$AG$461,MATCH(W$1,'Justerad allokering'!$B$1:$AF$1,0),FALSE)),VLOOKUP($B41,'Allokerad kvv'!$B$2:$AV$468,MATCH(W$1,'Allokerad kvv'!$B$1:$AV$1,0),FALSE),VLOOKUP($B41,'Justerad allokering'!$B$1:$AG$461,MATCH(W$1,'Justerad allokering'!$B$1:$AF$1,0),FALSE))</f>
        <v>0</v>
      </c>
      <c r="X41">
        <f>IF(ISERROR(1/VLOOKUP($B41,'Justerad allokering'!$B$1:$AG$461,MATCH(X$1,'Justerad allokering'!$B$1:$AF$1,0),FALSE)),VLOOKUP($B41,'Allokerad kvv'!$B$2:$AV$468,MATCH(X$1,'Allokerad kvv'!$B$1:$AV$1,0),FALSE),VLOOKUP($B41,'Justerad allokering'!$B$1:$AG$461,MATCH(X$1,'Justerad allokering'!$B$1:$AF$1,0),FALSE))</f>
        <v>0</v>
      </c>
      <c r="Y41">
        <f>IF(ISERROR(1/VLOOKUP($B41,'Justerad allokering'!$B$1:$AG$461,MATCH(Y$1,'Justerad allokering'!$B$1:$AF$1,0),FALSE)),VLOOKUP($B41,'Allokerad kvv'!$B$2:$AV$468,MATCH(Y$1,'Allokerad kvv'!$B$1:$AV$1,0),FALSE),VLOOKUP($B41,'Justerad allokering'!$B$1:$AG$461,MATCH(Y$1,'Justerad allokering'!$B$1:$AF$1,0),FALSE))</f>
        <v>0</v>
      </c>
      <c r="Z41">
        <f>IF(ISERROR(1/VLOOKUP($B41,'Justerad allokering'!$B$1:$AG$461,MATCH(Z$1,'Justerad allokering'!$B$1:$AF$1,0),FALSE)),VLOOKUP($B41,'Allokerad kvv'!$B$2:$AV$468,MATCH(Z$1,'Allokerad kvv'!$B$1:$AV$1,0),FALSE),VLOOKUP($B41,'Justerad allokering'!$B$1:$AG$461,MATCH(Z$1,'Justerad allokering'!$B$1:$AF$1,0),FALSE))</f>
        <v>0</v>
      </c>
      <c r="AE41" s="89">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25">
      <c r="A42" s="2" t="s">
        <v>68</v>
      </c>
      <c r="B42" s="2" t="s">
        <v>70</v>
      </c>
      <c r="C42">
        <f>IF(ISERROR(1/VLOOKUP($B42,'Justerad allokering'!$B$1:$AG$461,MATCH(C$1,'Justerad allokering'!$B$1:$AF$1,0),FALSE)),VLOOKUP($B42,'Allokerad kvv'!$B$2:$AV$468,MATCH(C$1,'Allokerad kvv'!$B$1:$AV$1,0),FALSE),VLOOKUP($B42,'Justerad allokering'!$B$1:$AG$461,MATCH(C$1,'Justerad allokering'!$B$1:$AF$1,0),FALSE))</f>
        <v>0</v>
      </c>
      <c r="D42">
        <f>IF(ISERROR(1/VLOOKUP($B42,'Justerad allokering'!$B$1:$AG$461,MATCH(D$1,'Justerad allokering'!$B$1:$AF$1,0),FALSE)),VLOOKUP($B42,'Allokerad kvv'!$B$2:$AV$468,MATCH(D$1,'Allokerad kvv'!$B$1:$AV$1,0),FALSE),VLOOKUP($B42,'Justerad allokering'!$B$1:$AG$461,MATCH(D$1,'Justerad allokering'!$B$1:$AF$1,0),FALSE))</f>
        <v>0</v>
      </c>
      <c r="E42">
        <f>IF(ISERROR(1/VLOOKUP($B42,'Justerad allokering'!$B$1:$AG$461,MATCH(E$1,'Justerad allokering'!$B$1:$AF$1,0),FALSE)),VLOOKUP($B42,'Allokerad kvv'!$B$2:$AV$468,MATCH(E$1,'Allokerad kvv'!$B$1:$AV$1,0),FALSE),VLOOKUP($B42,'Justerad allokering'!$B$1:$AG$461,MATCH(E$1,'Justerad allokering'!$B$1:$AF$1,0),FALSE))</f>
        <v>0</v>
      </c>
      <c r="F42">
        <f>IF(ISERROR(1/VLOOKUP($B42,'Justerad allokering'!$B$1:$AG$461,MATCH(F$1,'Justerad allokering'!$B$1:$AF$1,0),FALSE)),VLOOKUP($B42,'Allokerad kvv'!$B$2:$AV$468,MATCH(F$1,'Allokerad kvv'!$B$1:$AV$1,0),FALSE),VLOOKUP($B42,'Justerad allokering'!$B$1:$AG$461,MATCH(F$1,'Justerad allokering'!$B$1:$AF$1,0),FALSE))</f>
        <v>0</v>
      </c>
      <c r="G42">
        <f>IF(ISERROR(1/VLOOKUP($B42,'Justerad allokering'!$B$1:$AG$461,MATCH(G$1,'Justerad allokering'!$B$1:$AF$1,0),FALSE)),VLOOKUP($B42,'Allokerad kvv'!$B$2:$AV$468,MATCH(G$1,'Allokerad kvv'!$B$1:$AV$1,0),FALSE),VLOOKUP($B42,'Justerad allokering'!$B$1:$AG$461,MATCH(G$1,'Justerad allokering'!$B$1:$AF$1,0),FALSE))</f>
        <v>0</v>
      </c>
      <c r="H42">
        <f>IF(ISERROR(1/VLOOKUP($B42,'Justerad allokering'!$B$1:$AG$461,MATCH(H$1,'Justerad allokering'!$B$1:$AF$1,0),FALSE)),VLOOKUP($B42,'Allokerad kvv'!$B$2:$AV$468,MATCH(H$1,'Allokerad kvv'!$B$1:$AV$1,0),FALSE),VLOOKUP($B42,'Justerad allokering'!$B$1:$AG$461,MATCH(H$1,'Justerad allokering'!$B$1:$AF$1,0),FALSE))</f>
        <v>0</v>
      </c>
      <c r="I42">
        <f>IF(ISERROR(1/VLOOKUP($B42,'Justerad allokering'!$B$1:$AG$461,MATCH(I$1,'Justerad allokering'!$B$1:$AF$1,0),FALSE)),VLOOKUP($B42,'Allokerad kvv'!$B$2:$AV$468,MATCH(I$1,'Allokerad kvv'!$B$1:$AV$1,0),FALSE),VLOOKUP($B42,'Justerad allokering'!$B$1:$AG$461,MATCH(I$1,'Justerad allokering'!$B$1:$AF$1,0),FALSE))</f>
        <v>0</v>
      </c>
      <c r="J42">
        <f>IF(ISERROR(1/VLOOKUP($B42,'Justerad allokering'!$B$1:$AG$461,MATCH(J$1,'Justerad allokering'!$B$1:$AF$1,0),FALSE)),VLOOKUP($B42,'Allokerad kvv'!$B$2:$AV$468,MATCH(J$1,'Allokerad kvv'!$B$1:$AV$1,0),FALSE),VLOOKUP($B42,'Justerad allokering'!$B$1:$AG$461,MATCH(J$1,'Justerad allokering'!$B$1:$AF$1,0),FALSE))</f>
        <v>0</v>
      </c>
      <c r="K42">
        <f>IF(ISERROR(1/VLOOKUP($B42,'Justerad allokering'!$B$1:$AG$461,MATCH(K$1,'Justerad allokering'!$B$1:$AF$1,0),FALSE)),VLOOKUP($B42,'Allokerad kvv'!$B$2:$AV$468,MATCH(K$1,'Allokerad kvv'!$B$1:$AV$1,0),FALSE),VLOOKUP($B42,'Justerad allokering'!$B$1:$AG$461,MATCH(K$1,'Justerad allokering'!$B$1:$AF$1,0),FALSE))</f>
        <v>0</v>
      </c>
      <c r="L42">
        <f>IF(ISERROR(1/VLOOKUP($B42,'Justerad allokering'!$B$1:$AG$461,MATCH(L$1,'Justerad allokering'!$B$1:$AF$1,0),FALSE)),VLOOKUP($B42,'Allokerad kvv'!$B$2:$AV$468,MATCH(L$1,'Allokerad kvv'!$B$1:$AV$1,0),FALSE),VLOOKUP($B42,'Justerad allokering'!$B$1:$AG$461,MATCH(L$1,'Justerad allokering'!$B$1:$AF$1,0),FALSE))</f>
        <v>0</v>
      </c>
      <c r="M42">
        <f>IF(ISERROR(1/VLOOKUP($B42,'Justerad allokering'!$B$1:$AG$461,MATCH(M$1,'Justerad allokering'!$B$1:$AF$1,0),FALSE)),VLOOKUP($B42,'Allokerad kvv'!$B$2:$AV$468,MATCH(M$1,'Allokerad kvv'!$B$1:$AV$1,0),FALSE),VLOOKUP($B42,'Justerad allokering'!$B$1:$AG$461,MATCH(M$1,'Justerad allokering'!$B$1:$AF$1,0),FALSE))</f>
        <v>0</v>
      </c>
      <c r="N42">
        <f>IF(ISERROR(1/VLOOKUP($B42,'Justerad allokering'!$B$1:$AG$461,MATCH(N$1,'Justerad allokering'!$B$1:$AF$1,0),FALSE)),VLOOKUP($B42,'Allokerad kvv'!$B$2:$AV$468,MATCH(N$1,'Allokerad kvv'!$B$1:$AV$1,0),FALSE),VLOOKUP($B42,'Justerad allokering'!$B$1:$AG$461,MATCH(N$1,'Justerad allokering'!$B$1:$AF$1,0),FALSE))</f>
        <v>0</v>
      </c>
      <c r="O42">
        <f>IF(ISERROR(1/VLOOKUP($B42,'Justerad allokering'!$B$1:$AG$461,MATCH(O$1,'Justerad allokering'!$B$1:$AF$1,0),FALSE)),VLOOKUP($B42,'Allokerad kvv'!$B$2:$AV$468,MATCH(O$1,'Allokerad kvv'!$B$1:$AV$1,0),FALSE),VLOOKUP($B42,'Justerad allokering'!$B$1:$AG$461,MATCH(O$1,'Justerad allokering'!$B$1:$AF$1,0),FALSE))</f>
        <v>0</v>
      </c>
      <c r="P42">
        <f>IF(ISERROR(1/VLOOKUP($B42,'Justerad allokering'!$B$1:$AG$461,MATCH(P$1,'Justerad allokering'!$B$1:$AF$1,0),FALSE)),VLOOKUP($B42,'Allokerad kvv'!$B$2:$AV$468,MATCH(P$1,'Allokerad kvv'!$B$1:$AV$1,0),FALSE),VLOOKUP($B42,'Justerad allokering'!$B$1:$AG$461,MATCH(P$1,'Justerad allokering'!$B$1:$AF$1,0),FALSE))</f>
        <v>0</v>
      </c>
      <c r="Q42">
        <f>IF(ISERROR(1/VLOOKUP($B42,'Justerad allokering'!$B$1:$AG$461,MATCH(Q$1,'Justerad allokering'!$B$1:$AF$1,0),FALSE)),VLOOKUP($B42,'Allokerad kvv'!$B$2:$AV$468,MATCH(Q$1,'Allokerad kvv'!$B$1:$AV$1,0),FALSE),VLOOKUP($B42,'Justerad allokering'!$B$1:$AG$461,MATCH(Q$1,'Justerad allokering'!$B$1:$AF$1,0),FALSE))</f>
        <v>0</v>
      </c>
      <c r="R42">
        <f>IF(ISERROR(1/VLOOKUP($B42,'Justerad allokering'!$B$1:$AG$461,MATCH(R$1,'Justerad allokering'!$B$1:$AF$1,0),FALSE)),VLOOKUP($B42,'Allokerad kvv'!$B$2:$AV$468,MATCH(R$1,'Allokerad kvv'!$B$1:$AV$1,0),FALSE),VLOOKUP($B42,'Justerad allokering'!$B$1:$AG$461,MATCH(R$1,'Justerad allokering'!$B$1:$AF$1,0),FALSE))</f>
        <v>0</v>
      </c>
      <c r="S42">
        <f>IF(ISERROR(1/VLOOKUP($B42,'Justerad allokering'!$B$1:$AG$461,MATCH(S$1,'Justerad allokering'!$B$1:$AF$1,0),FALSE)),VLOOKUP($B42,'Allokerad kvv'!$B$2:$AV$468,MATCH(S$1,'Allokerad kvv'!$B$1:$AV$1,0),FALSE),VLOOKUP($B42,'Justerad allokering'!$B$1:$AG$461,MATCH(S$1,'Justerad allokering'!$B$1:$AF$1,0),FALSE))</f>
        <v>0</v>
      </c>
      <c r="T42">
        <f>IF(ISERROR(1/VLOOKUP($B42,'Justerad allokering'!$B$1:$AG$461,MATCH(T$1,'Justerad allokering'!$B$1:$AF$1,0),FALSE)),VLOOKUP($B42,'Allokerad kvv'!$B$2:$AV$468,MATCH(T$1,'Allokerad kvv'!$B$1:$AV$1,0),FALSE),VLOOKUP($B42,'Justerad allokering'!$B$1:$AG$461,MATCH(T$1,'Justerad allokering'!$B$1:$AF$1,0),FALSE))</f>
        <v>0</v>
      </c>
      <c r="U42">
        <f>IF(ISERROR(1/VLOOKUP($B42,'Justerad allokering'!$B$1:$AG$461,MATCH(U$1,'Justerad allokering'!$B$1:$AF$1,0),FALSE)),VLOOKUP($B42,'Allokerad kvv'!$B$2:$AV$468,MATCH(U$1,'Allokerad kvv'!$B$1:$AV$1,0),FALSE),VLOOKUP($B42,'Justerad allokering'!$B$1:$AG$461,MATCH(U$1,'Justerad allokering'!$B$1:$AF$1,0),FALSE))</f>
        <v>0</v>
      </c>
      <c r="V42">
        <f>IF(ISERROR(1/VLOOKUP($B42,'Justerad allokering'!$B$1:$AG$461,MATCH(V$1,'Justerad allokering'!$B$1:$AF$1,0),FALSE)),VLOOKUP($B42,'Allokerad kvv'!$B$2:$AV$468,MATCH(V$1,'Allokerad kvv'!$B$1:$AV$1,0),FALSE),VLOOKUP($B42,'Justerad allokering'!$B$1:$AG$461,MATCH(V$1,'Justerad allokering'!$B$1:$AF$1,0),FALSE))</f>
        <v>0</v>
      </c>
      <c r="W42">
        <f>IF(ISERROR(1/VLOOKUP($B42,'Justerad allokering'!$B$1:$AG$461,MATCH(W$1,'Justerad allokering'!$B$1:$AF$1,0),FALSE)),VLOOKUP($B42,'Allokerad kvv'!$B$2:$AV$468,MATCH(W$1,'Allokerad kvv'!$B$1:$AV$1,0),FALSE),VLOOKUP($B42,'Justerad allokering'!$B$1:$AG$461,MATCH(W$1,'Justerad allokering'!$B$1:$AF$1,0),FALSE))</f>
        <v>0</v>
      </c>
      <c r="X42">
        <f>IF(ISERROR(1/VLOOKUP($B42,'Justerad allokering'!$B$1:$AG$461,MATCH(X$1,'Justerad allokering'!$B$1:$AF$1,0),FALSE)),VLOOKUP($B42,'Allokerad kvv'!$B$2:$AV$468,MATCH(X$1,'Allokerad kvv'!$B$1:$AV$1,0),FALSE),VLOOKUP($B42,'Justerad allokering'!$B$1:$AG$461,MATCH(X$1,'Justerad allokering'!$B$1:$AF$1,0),FALSE))</f>
        <v>0</v>
      </c>
      <c r="Y42">
        <f>IF(ISERROR(1/VLOOKUP($B42,'Justerad allokering'!$B$1:$AG$461,MATCH(Y$1,'Justerad allokering'!$B$1:$AF$1,0),FALSE)),VLOOKUP($B42,'Allokerad kvv'!$B$2:$AV$468,MATCH(Y$1,'Allokerad kvv'!$B$1:$AV$1,0),FALSE),VLOOKUP($B42,'Justerad allokering'!$B$1:$AG$461,MATCH(Y$1,'Justerad allokering'!$B$1:$AF$1,0),FALSE))</f>
        <v>0</v>
      </c>
      <c r="Z42">
        <f>IF(ISERROR(1/VLOOKUP($B42,'Justerad allokering'!$B$1:$AG$461,MATCH(Z$1,'Justerad allokering'!$B$1:$AF$1,0),FALSE)),VLOOKUP($B42,'Allokerad kvv'!$B$2:$AV$468,MATCH(Z$1,'Allokerad kvv'!$B$1:$AV$1,0),FALSE),VLOOKUP($B42,'Justerad allokering'!$B$1:$AG$461,MATCH(Z$1,'Justerad allokering'!$B$1:$AF$1,0),FALSE))</f>
        <v>0</v>
      </c>
      <c r="AE42" s="89">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25">
      <c r="A43" s="2" t="s">
        <v>71</v>
      </c>
      <c r="B43" s="2" t="s">
        <v>72</v>
      </c>
      <c r="C43">
        <f>IF(ISERROR(1/VLOOKUP($B43,'Justerad allokering'!$B$1:$AG$461,MATCH(C$1,'Justerad allokering'!$B$1:$AF$1,0),FALSE)),VLOOKUP($B43,'Allokerad kvv'!$B$2:$AV$468,MATCH(C$1,'Allokerad kvv'!$B$1:$AV$1,0),FALSE),VLOOKUP($B43,'Justerad allokering'!$B$1:$AG$461,MATCH(C$1,'Justerad allokering'!$B$1:$AF$1,0),FALSE))</f>
        <v>0</v>
      </c>
      <c r="D43">
        <f>IF(ISERROR(1/VLOOKUP($B43,'Justerad allokering'!$B$1:$AG$461,MATCH(D$1,'Justerad allokering'!$B$1:$AF$1,0),FALSE)),VLOOKUP($B43,'Allokerad kvv'!$B$2:$AV$468,MATCH(D$1,'Allokerad kvv'!$B$1:$AV$1,0),FALSE),VLOOKUP($B43,'Justerad allokering'!$B$1:$AG$461,MATCH(D$1,'Justerad allokering'!$B$1:$AF$1,0),FALSE))</f>
        <v>0</v>
      </c>
      <c r="E43">
        <f>IF(ISERROR(1/VLOOKUP($B43,'Justerad allokering'!$B$1:$AG$461,MATCH(E$1,'Justerad allokering'!$B$1:$AF$1,0),FALSE)),VLOOKUP($B43,'Allokerad kvv'!$B$2:$AV$468,MATCH(E$1,'Allokerad kvv'!$B$1:$AV$1,0),FALSE),VLOOKUP($B43,'Justerad allokering'!$B$1:$AG$461,MATCH(E$1,'Justerad allokering'!$B$1:$AF$1,0),FALSE))</f>
        <v>0</v>
      </c>
      <c r="F43">
        <f>IF(ISERROR(1/VLOOKUP($B43,'Justerad allokering'!$B$1:$AG$461,MATCH(F$1,'Justerad allokering'!$B$1:$AF$1,0),FALSE)),VLOOKUP($B43,'Allokerad kvv'!$B$2:$AV$468,MATCH(F$1,'Allokerad kvv'!$B$1:$AV$1,0),FALSE),VLOOKUP($B43,'Justerad allokering'!$B$1:$AG$461,MATCH(F$1,'Justerad allokering'!$B$1:$AF$1,0),FALSE))</f>
        <v>0</v>
      </c>
      <c r="G43">
        <f>IF(ISERROR(1/VLOOKUP($B43,'Justerad allokering'!$B$1:$AG$461,MATCH(G$1,'Justerad allokering'!$B$1:$AF$1,0),FALSE)),VLOOKUP($B43,'Allokerad kvv'!$B$2:$AV$468,MATCH(G$1,'Allokerad kvv'!$B$1:$AV$1,0),FALSE),VLOOKUP($B43,'Justerad allokering'!$B$1:$AG$461,MATCH(G$1,'Justerad allokering'!$B$1:$AF$1,0),FALSE))</f>
        <v>0</v>
      </c>
      <c r="H43">
        <f>IF(ISERROR(1/VLOOKUP($B43,'Justerad allokering'!$B$1:$AG$461,MATCH(H$1,'Justerad allokering'!$B$1:$AF$1,0),FALSE)),VLOOKUP($B43,'Allokerad kvv'!$B$2:$AV$468,MATCH(H$1,'Allokerad kvv'!$B$1:$AV$1,0),FALSE),VLOOKUP($B43,'Justerad allokering'!$B$1:$AG$461,MATCH(H$1,'Justerad allokering'!$B$1:$AF$1,0),FALSE))</f>
        <v>0</v>
      </c>
      <c r="I43">
        <f>IF(ISERROR(1/VLOOKUP($B43,'Justerad allokering'!$B$1:$AG$461,MATCH(I$1,'Justerad allokering'!$B$1:$AF$1,0),FALSE)),VLOOKUP($B43,'Allokerad kvv'!$B$2:$AV$468,MATCH(I$1,'Allokerad kvv'!$B$1:$AV$1,0),FALSE),VLOOKUP($B43,'Justerad allokering'!$B$1:$AG$461,MATCH(I$1,'Justerad allokering'!$B$1:$AF$1,0),FALSE))</f>
        <v>0</v>
      </c>
      <c r="J43">
        <f>IF(ISERROR(1/VLOOKUP($B43,'Justerad allokering'!$B$1:$AG$461,MATCH(J$1,'Justerad allokering'!$B$1:$AF$1,0),FALSE)),VLOOKUP($B43,'Allokerad kvv'!$B$2:$AV$468,MATCH(J$1,'Allokerad kvv'!$B$1:$AV$1,0),FALSE),VLOOKUP($B43,'Justerad allokering'!$B$1:$AG$461,MATCH(J$1,'Justerad allokering'!$B$1:$AF$1,0),FALSE))</f>
        <v>0</v>
      </c>
      <c r="K43">
        <f>IF(ISERROR(1/VLOOKUP($B43,'Justerad allokering'!$B$1:$AG$461,MATCH(K$1,'Justerad allokering'!$B$1:$AF$1,0),FALSE)),VLOOKUP($B43,'Allokerad kvv'!$B$2:$AV$468,MATCH(K$1,'Allokerad kvv'!$B$1:$AV$1,0),FALSE),VLOOKUP($B43,'Justerad allokering'!$B$1:$AG$461,MATCH(K$1,'Justerad allokering'!$B$1:$AF$1,0),FALSE))</f>
        <v>0</v>
      </c>
      <c r="L43">
        <f>IF(ISERROR(1/VLOOKUP($B43,'Justerad allokering'!$B$1:$AG$461,MATCH(L$1,'Justerad allokering'!$B$1:$AF$1,0),FALSE)),VLOOKUP($B43,'Allokerad kvv'!$B$2:$AV$468,MATCH(L$1,'Allokerad kvv'!$B$1:$AV$1,0),FALSE),VLOOKUP($B43,'Justerad allokering'!$B$1:$AG$461,MATCH(L$1,'Justerad allokering'!$B$1:$AF$1,0),FALSE))</f>
        <v>0</v>
      </c>
      <c r="M43">
        <f>IF(ISERROR(1/VLOOKUP($B43,'Justerad allokering'!$B$1:$AG$461,MATCH(M$1,'Justerad allokering'!$B$1:$AF$1,0),FALSE)),VLOOKUP($B43,'Allokerad kvv'!$B$2:$AV$468,MATCH(M$1,'Allokerad kvv'!$B$1:$AV$1,0),FALSE),VLOOKUP($B43,'Justerad allokering'!$B$1:$AG$461,MATCH(M$1,'Justerad allokering'!$B$1:$AF$1,0),FALSE))</f>
        <v>0</v>
      </c>
      <c r="N43">
        <f>IF(ISERROR(1/VLOOKUP($B43,'Justerad allokering'!$B$1:$AG$461,MATCH(N$1,'Justerad allokering'!$B$1:$AF$1,0),FALSE)),VLOOKUP($B43,'Allokerad kvv'!$B$2:$AV$468,MATCH(N$1,'Allokerad kvv'!$B$1:$AV$1,0),FALSE),VLOOKUP($B43,'Justerad allokering'!$B$1:$AG$461,MATCH(N$1,'Justerad allokering'!$B$1:$AF$1,0),FALSE))</f>
        <v>0</v>
      </c>
      <c r="O43">
        <f>IF(ISERROR(1/VLOOKUP($B43,'Justerad allokering'!$B$1:$AG$461,MATCH(O$1,'Justerad allokering'!$B$1:$AF$1,0),FALSE)),VLOOKUP($B43,'Allokerad kvv'!$B$2:$AV$468,MATCH(O$1,'Allokerad kvv'!$B$1:$AV$1,0),FALSE),VLOOKUP($B43,'Justerad allokering'!$B$1:$AG$461,MATCH(O$1,'Justerad allokering'!$B$1:$AF$1,0),FALSE))</f>
        <v>0</v>
      </c>
      <c r="P43">
        <f>IF(ISERROR(1/VLOOKUP($B43,'Justerad allokering'!$B$1:$AG$461,MATCH(P$1,'Justerad allokering'!$B$1:$AF$1,0),FALSE)),VLOOKUP($B43,'Allokerad kvv'!$B$2:$AV$468,MATCH(P$1,'Allokerad kvv'!$B$1:$AV$1,0),FALSE),VLOOKUP($B43,'Justerad allokering'!$B$1:$AG$461,MATCH(P$1,'Justerad allokering'!$B$1:$AF$1,0),FALSE))</f>
        <v>0</v>
      </c>
      <c r="Q43">
        <f>IF(ISERROR(1/VLOOKUP($B43,'Justerad allokering'!$B$1:$AG$461,MATCH(Q$1,'Justerad allokering'!$B$1:$AF$1,0),FALSE)),VLOOKUP($B43,'Allokerad kvv'!$B$2:$AV$468,MATCH(Q$1,'Allokerad kvv'!$B$1:$AV$1,0),FALSE),VLOOKUP($B43,'Justerad allokering'!$B$1:$AG$461,MATCH(Q$1,'Justerad allokering'!$B$1:$AF$1,0),FALSE))</f>
        <v>0</v>
      </c>
      <c r="R43">
        <f>IF(ISERROR(1/VLOOKUP($B43,'Justerad allokering'!$B$1:$AG$461,MATCH(R$1,'Justerad allokering'!$B$1:$AF$1,0),FALSE)),VLOOKUP($B43,'Allokerad kvv'!$B$2:$AV$468,MATCH(R$1,'Allokerad kvv'!$B$1:$AV$1,0),FALSE),VLOOKUP($B43,'Justerad allokering'!$B$1:$AG$461,MATCH(R$1,'Justerad allokering'!$B$1:$AF$1,0),FALSE))</f>
        <v>0</v>
      </c>
      <c r="S43">
        <f>IF(ISERROR(1/VLOOKUP($B43,'Justerad allokering'!$B$1:$AG$461,MATCH(S$1,'Justerad allokering'!$B$1:$AF$1,0),FALSE)),VLOOKUP($B43,'Allokerad kvv'!$B$2:$AV$468,MATCH(S$1,'Allokerad kvv'!$B$1:$AV$1,0),FALSE),VLOOKUP($B43,'Justerad allokering'!$B$1:$AG$461,MATCH(S$1,'Justerad allokering'!$B$1:$AF$1,0),FALSE))</f>
        <v>0</v>
      </c>
      <c r="T43">
        <f>IF(ISERROR(1/VLOOKUP($B43,'Justerad allokering'!$B$1:$AG$461,MATCH(T$1,'Justerad allokering'!$B$1:$AF$1,0),FALSE)),VLOOKUP($B43,'Allokerad kvv'!$B$2:$AV$468,MATCH(T$1,'Allokerad kvv'!$B$1:$AV$1,0),FALSE),VLOOKUP($B43,'Justerad allokering'!$B$1:$AG$461,MATCH(T$1,'Justerad allokering'!$B$1:$AF$1,0),FALSE))</f>
        <v>0</v>
      </c>
      <c r="U43">
        <f>IF(ISERROR(1/VLOOKUP($B43,'Justerad allokering'!$B$1:$AG$461,MATCH(U$1,'Justerad allokering'!$B$1:$AF$1,0),FALSE)),VLOOKUP($B43,'Allokerad kvv'!$B$2:$AV$468,MATCH(U$1,'Allokerad kvv'!$B$1:$AV$1,0),FALSE),VLOOKUP($B43,'Justerad allokering'!$B$1:$AG$461,MATCH(U$1,'Justerad allokering'!$B$1:$AF$1,0),FALSE))</f>
        <v>0</v>
      </c>
      <c r="V43">
        <f>IF(ISERROR(1/VLOOKUP($B43,'Justerad allokering'!$B$1:$AG$461,MATCH(V$1,'Justerad allokering'!$B$1:$AF$1,0),FALSE)),VLOOKUP($B43,'Allokerad kvv'!$B$2:$AV$468,MATCH(V$1,'Allokerad kvv'!$B$1:$AV$1,0),FALSE),VLOOKUP($B43,'Justerad allokering'!$B$1:$AG$461,MATCH(V$1,'Justerad allokering'!$B$1:$AF$1,0),FALSE))</f>
        <v>0</v>
      </c>
      <c r="W43">
        <f>IF(ISERROR(1/VLOOKUP($B43,'Justerad allokering'!$B$1:$AG$461,MATCH(W$1,'Justerad allokering'!$B$1:$AF$1,0),FALSE)),VLOOKUP($B43,'Allokerad kvv'!$B$2:$AV$468,MATCH(W$1,'Allokerad kvv'!$B$1:$AV$1,0),FALSE),VLOOKUP($B43,'Justerad allokering'!$B$1:$AG$461,MATCH(W$1,'Justerad allokering'!$B$1:$AF$1,0),FALSE))</f>
        <v>0</v>
      </c>
      <c r="X43">
        <f>IF(ISERROR(1/VLOOKUP($B43,'Justerad allokering'!$B$1:$AG$461,MATCH(X$1,'Justerad allokering'!$B$1:$AF$1,0),FALSE)),VLOOKUP($B43,'Allokerad kvv'!$B$2:$AV$468,MATCH(X$1,'Allokerad kvv'!$B$1:$AV$1,0),FALSE),VLOOKUP($B43,'Justerad allokering'!$B$1:$AG$461,MATCH(X$1,'Justerad allokering'!$B$1:$AF$1,0),FALSE))</f>
        <v>0</v>
      </c>
      <c r="Y43">
        <f>IF(ISERROR(1/VLOOKUP($B43,'Justerad allokering'!$B$1:$AG$461,MATCH(Y$1,'Justerad allokering'!$B$1:$AF$1,0),FALSE)),VLOOKUP($B43,'Allokerad kvv'!$B$2:$AV$468,MATCH(Y$1,'Allokerad kvv'!$B$1:$AV$1,0),FALSE),VLOOKUP($B43,'Justerad allokering'!$B$1:$AG$461,MATCH(Y$1,'Justerad allokering'!$B$1:$AF$1,0),FALSE))</f>
        <v>0</v>
      </c>
      <c r="Z43">
        <f>IF(ISERROR(1/VLOOKUP($B43,'Justerad allokering'!$B$1:$AG$461,MATCH(Z$1,'Justerad allokering'!$B$1:$AF$1,0),FALSE)),VLOOKUP($B43,'Allokerad kvv'!$B$2:$AV$468,MATCH(Z$1,'Allokerad kvv'!$B$1:$AV$1,0),FALSE),VLOOKUP($B43,'Justerad allokering'!$B$1:$AG$461,MATCH(Z$1,'Justerad allokering'!$B$1:$AF$1,0),FALSE))</f>
        <v>0</v>
      </c>
      <c r="AE43" s="89">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25">
      <c r="A44" s="2" t="s">
        <v>71</v>
      </c>
      <c r="B44" s="2" t="s">
        <v>73</v>
      </c>
      <c r="C44">
        <f>IF(ISERROR(1/VLOOKUP($B44,'Justerad allokering'!$B$1:$AG$461,MATCH(C$1,'Justerad allokering'!$B$1:$AF$1,0),FALSE)),VLOOKUP($B44,'Allokerad kvv'!$B$2:$AV$468,MATCH(C$1,'Allokerad kvv'!$B$1:$AV$1,0),FALSE),VLOOKUP($B44,'Justerad allokering'!$B$1:$AG$461,MATCH(C$1,'Justerad allokering'!$B$1:$AF$1,0),FALSE))</f>
        <v>0</v>
      </c>
      <c r="D44">
        <f>IF(ISERROR(1/VLOOKUP($B44,'Justerad allokering'!$B$1:$AG$461,MATCH(D$1,'Justerad allokering'!$B$1:$AF$1,0),FALSE)),VLOOKUP($B44,'Allokerad kvv'!$B$2:$AV$468,MATCH(D$1,'Allokerad kvv'!$B$1:$AV$1,0),FALSE),VLOOKUP($B44,'Justerad allokering'!$B$1:$AG$461,MATCH(D$1,'Justerad allokering'!$B$1:$AF$1,0),FALSE))</f>
        <v>0</v>
      </c>
      <c r="E44">
        <f>IF(ISERROR(1/VLOOKUP($B44,'Justerad allokering'!$B$1:$AG$461,MATCH(E$1,'Justerad allokering'!$B$1:$AF$1,0),FALSE)),VLOOKUP($B44,'Allokerad kvv'!$B$2:$AV$468,MATCH(E$1,'Allokerad kvv'!$B$1:$AV$1,0),FALSE),VLOOKUP($B44,'Justerad allokering'!$B$1:$AG$461,MATCH(E$1,'Justerad allokering'!$B$1:$AF$1,0),FALSE))</f>
        <v>0</v>
      </c>
      <c r="F44">
        <f>IF(ISERROR(1/VLOOKUP($B44,'Justerad allokering'!$B$1:$AG$461,MATCH(F$1,'Justerad allokering'!$B$1:$AF$1,0),FALSE)),VLOOKUP($B44,'Allokerad kvv'!$B$2:$AV$468,MATCH(F$1,'Allokerad kvv'!$B$1:$AV$1,0),FALSE),VLOOKUP($B44,'Justerad allokering'!$B$1:$AG$461,MATCH(F$1,'Justerad allokering'!$B$1:$AF$1,0),FALSE))</f>
        <v>0</v>
      </c>
      <c r="G44">
        <f>IF(ISERROR(1/VLOOKUP($B44,'Justerad allokering'!$B$1:$AG$461,MATCH(G$1,'Justerad allokering'!$B$1:$AF$1,0),FALSE)),VLOOKUP($B44,'Allokerad kvv'!$B$2:$AV$468,MATCH(G$1,'Allokerad kvv'!$B$1:$AV$1,0),FALSE),VLOOKUP($B44,'Justerad allokering'!$B$1:$AG$461,MATCH(G$1,'Justerad allokering'!$B$1:$AF$1,0),FALSE))</f>
        <v>0</v>
      </c>
      <c r="H44">
        <f>IF(ISERROR(1/VLOOKUP($B44,'Justerad allokering'!$B$1:$AG$461,MATCH(H$1,'Justerad allokering'!$B$1:$AF$1,0),FALSE)),VLOOKUP($B44,'Allokerad kvv'!$B$2:$AV$468,MATCH(H$1,'Allokerad kvv'!$B$1:$AV$1,0),FALSE),VLOOKUP($B44,'Justerad allokering'!$B$1:$AG$461,MATCH(H$1,'Justerad allokering'!$B$1:$AF$1,0),FALSE))</f>
        <v>0</v>
      </c>
      <c r="I44">
        <f>IF(ISERROR(1/VLOOKUP($B44,'Justerad allokering'!$B$1:$AG$461,MATCH(I$1,'Justerad allokering'!$B$1:$AF$1,0),FALSE)),VLOOKUP($B44,'Allokerad kvv'!$B$2:$AV$468,MATCH(I$1,'Allokerad kvv'!$B$1:$AV$1,0),FALSE),VLOOKUP($B44,'Justerad allokering'!$B$1:$AG$461,MATCH(I$1,'Justerad allokering'!$B$1:$AF$1,0),FALSE))</f>
        <v>0</v>
      </c>
      <c r="J44">
        <f>IF(ISERROR(1/VLOOKUP($B44,'Justerad allokering'!$B$1:$AG$461,MATCH(J$1,'Justerad allokering'!$B$1:$AF$1,0),FALSE)),VLOOKUP($B44,'Allokerad kvv'!$B$2:$AV$468,MATCH(J$1,'Allokerad kvv'!$B$1:$AV$1,0),FALSE),VLOOKUP($B44,'Justerad allokering'!$B$1:$AG$461,MATCH(J$1,'Justerad allokering'!$B$1:$AF$1,0),FALSE))</f>
        <v>0</v>
      </c>
      <c r="K44">
        <f>IF(ISERROR(1/VLOOKUP($B44,'Justerad allokering'!$B$1:$AG$461,MATCH(K$1,'Justerad allokering'!$B$1:$AF$1,0),FALSE)),VLOOKUP($B44,'Allokerad kvv'!$B$2:$AV$468,MATCH(K$1,'Allokerad kvv'!$B$1:$AV$1,0),FALSE),VLOOKUP($B44,'Justerad allokering'!$B$1:$AG$461,MATCH(K$1,'Justerad allokering'!$B$1:$AF$1,0),FALSE))</f>
        <v>0</v>
      </c>
      <c r="L44">
        <f>IF(ISERROR(1/VLOOKUP($B44,'Justerad allokering'!$B$1:$AG$461,MATCH(L$1,'Justerad allokering'!$B$1:$AF$1,0),FALSE)),VLOOKUP($B44,'Allokerad kvv'!$B$2:$AV$468,MATCH(L$1,'Allokerad kvv'!$B$1:$AV$1,0),FALSE),VLOOKUP($B44,'Justerad allokering'!$B$1:$AG$461,MATCH(L$1,'Justerad allokering'!$B$1:$AF$1,0),FALSE))</f>
        <v>0</v>
      </c>
      <c r="M44">
        <f>IF(ISERROR(1/VLOOKUP($B44,'Justerad allokering'!$B$1:$AG$461,MATCH(M$1,'Justerad allokering'!$B$1:$AF$1,0),FALSE)),VLOOKUP($B44,'Allokerad kvv'!$B$2:$AV$468,MATCH(M$1,'Allokerad kvv'!$B$1:$AV$1,0),FALSE),VLOOKUP($B44,'Justerad allokering'!$B$1:$AG$461,MATCH(M$1,'Justerad allokering'!$B$1:$AF$1,0),FALSE))</f>
        <v>0</v>
      </c>
      <c r="N44">
        <f>IF(ISERROR(1/VLOOKUP($B44,'Justerad allokering'!$B$1:$AG$461,MATCH(N$1,'Justerad allokering'!$B$1:$AF$1,0),FALSE)),VLOOKUP($B44,'Allokerad kvv'!$B$2:$AV$468,MATCH(N$1,'Allokerad kvv'!$B$1:$AV$1,0),FALSE),VLOOKUP($B44,'Justerad allokering'!$B$1:$AG$461,MATCH(N$1,'Justerad allokering'!$B$1:$AF$1,0),FALSE))</f>
        <v>0</v>
      </c>
      <c r="O44">
        <f>IF(ISERROR(1/VLOOKUP($B44,'Justerad allokering'!$B$1:$AG$461,MATCH(O$1,'Justerad allokering'!$B$1:$AF$1,0),FALSE)),VLOOKUP($B44,'Allokerad kvv'!$B$2:$AV$468,MATCH(O$1,'Allokerad kvv'!$B$1:$AV$1,0),FALSE),VLOOKUP($B44,'Justerad allokering'!$B$1:$AG$461,MATCH(O$1,'Justerad allokering'!$B$1:$AF$1,0),FALSE))</f>
        <v>0</v>
      </c>
      <c r="P44">
        <f>IF(ISERROR(1/VLOOKUP($B44,'Justerad allokering'!$B$1:$AG$461,MATCH(P$1,'Justerad allokering'!$B$1:$AF$1,0),FALSE)),VLOOKUP($B44,'Allokerad kvv'!$B$2:$AV$468,MATCH(P$1,'Allokerad kvv'!$B$1:$AV$1,0),FALSE),VLOOKUP($B44,'Justerad allokering'!$B$1:$AG$461,MATCH(P$1,'Justerad allokering'!$B$1:$AF$1,0),FALSE))</f>
        <v>0</v>
      </c>
      <c r="Q44">
        <f>IF(ISERROR(1/VLOOKUP($B44,'Justerad allokering'!$B$1:$AG$461,MATCH(Q$1,'Justerad allokering'!$B$1:$AF$1,0),FALSE)),VLOOKUP($B44,'Allokerad kvv'!$B$2:$AV$468,MATCH(Q$1,'Allokerad kvv'!$B$1:$AV$1,0),FALSE),VLOOKUP($B44,'Justerad allokering'!$B$1:$AG$461,MATCH(Q$1,'Justerad allokering'!$B$1:$AF$1,0),FALSE))</f>
        <v>0</v>
      </c>
      <c r="R44">
        <f>IF(ISERROR(1/VLOOKUP($B44,'Justerad allokering'!$B$1:$AG$461,MATCH(R$1,'Justerad allokering'!$B$1:$AF$1,0),FALSE)),VLOOKUP($B44,'Allokerad kvv'!$B$2:$AV$468,MATCH(R$1,'Allokerad kvv'!$B$1:$AV$1,0),FALSE),VLOOKUP($B44,'Justerad allokering'!$B$1:$AG$461,MATCH(R$1,'Justerad allokering'!$B$1:$AF$1,0),FALSE))</f>
        <v>0</v>
      </c>
      <c r="S44">
        <f>IF(ISERROR(1/VLOOKUP($B44,'Justerad allokering'!$B$1:$AG$461,MATCH(S$1,'Justerad allokering'!$B$1:$AF$1,0),FALSE)),VLOOKUP($B44,'Allokerad kvv'!$B$2:$AV$468,MATCH(S$1,'Allokerad kvv'!$B$1:$AV$1,0),FALSE),VLOOKUP($B44,'Justerad allokering'!$B$1:$AG$461,MATCH(S$1,'Justerad allokering'!$B$1:$AF$1,0),FALSE))</f>
        <v>0</v>
      </c>
      <c r="T44">
        <f>IF(ISERROR(1/VLOOKUP($B44,'Justerad allokering'!$B$1:$AG$461,MATCH(T$1,'Justerad allokering'!$B$1:$AF$1,0),FALSE)),VLOOKUP($B44,'Allokerad kvv'!$B$2:$AV$468,MATCH(T$1,'Allokerad kvv'!$B$1:$AV$1,0),FALSE),VLOOKUP($B44,'Justerad allokering'!$B$1:$AG$461,MATCH(T$1,'Justerad allokering'!$B$1:$AF$1,0),FALSE))</f>
        <v>0</v>
      </c>
      <c r="U44">
        <f>IF(ISERROR(1/VLOOKUP($B44,'Justerad allokering'!$B$1:$AG$461,MATCH(U$1,'Justerad allokering'!$B$1:$AF$1,0),FALSE)),VLOOKUP($B44,'Allokerad kvv'!$B$2:$AV$468,MATCH(U$1,'Allokerad kvv'!$B$1:$AV$1,0),FALSE),VLOOKUP($B44,'Justerad allokering'!$B$1:$AG$461,MATCH(U$1,'Justerad allokering'!$B$1:$AF$1,0),FALSE))</f>
        <v>0</v>
      </c>
      <c r="V44">
        <f>IF(ISERROR(1/VLOOKUP($B44,'Justerad allokering'!$B$1:$AG$461,MATCH(V$1,'Justerad allokering'!$B$1:$AF$1,0),FALSE)),VLOOKUP($B44,'Allokerad kvv'!$B$2:$AV$468,MATCH(V$1,'Allokerad kvv'!$B$1:$AV$1,0),FALSE),VLOOKUP($B44,'Justerad allokering'!$B$1:$AG$461,MATCH(V$1,'Justerad allokering'!$B$1:$AF$1,0),FALSE))</f>
        <v>0</v>
      </c>
      <c r="W44">
        <f>IF(ISERROR(1/VLOOKUP($B44,'Justerad allokering'!$B$1:$AG$461,MATCH(W$1,'Justerad allokering'!$B$1:$AF$1,0),FALSE)),VLOOKUP($B44,'Allokerad kvv'!$B$2:$AV$468,MATCH(W$1,'Allokerad kvv'!$B$1:$AV$1,0),FALSE),VLOOKUP($B44,'Justerad allokering'!$B$1:$AG$461,MATCH(W$1,'Justerad allokering'!$B$1:$AF$1,0),FALSE))</f>
        <v>0</v>
      </c>
      <c r="X44">
        <f>IF(ISERROR(1/VLOOKUP($B44,'Justerad allokering'!$B$1:$AG$461,MATCH(X$1,'Justerad allokering'!$B$1:$AF$1,0),FALSE)),VLOOKUP($B44,'Allokerad kvv'!$B$2:$AV$468,MATCH(X$1,'Allokerad kvv'!$B$1:$AV$1,0),FALSE),VLOOKUP($B44,'Justerad allokering'!$B$1:$AG$461,MATCH(X$1,'Justerad allokering'!$B$1:$AF$1,0),FALSE))</f>
        <v>0</v>
      </c>
      <c r="Y44">
        <f>IF(ISERROR(1/VLOOKUP($B44,'Justerad allokering'!$B$1:$AG$461,MATCH(Y$1,'Justerad allokering'!$B$1:$AF$1,0),FALSE)),VLOOKUP($B44,'Allokerad kvv'!$B$2:$AV$468,MATCH(Y$1,'Allokerad kvv'!$B$1:$AV$1,0),FALSE),VLOOKUP($B44,'Justerad allokering'!$B$1:$AG$461,MATCH(Y$1,'Justerad allokering'!$B$1:$AF$1,0),FALSE))</f>
        <v>0</v>
      </c>
      <c r="Z44">
        <f>IF(ISERROR(1/VLOOKUP($B44,'Justerad allokering'!$B$1:$AG$461,MATCH(Z$1,'Justerad allokering'!$B$1:$AF$1,0),FALSE)),VLOOKUP($B44,'Allokerad kvv'!$B$2:$AV$468,MATCH(Z$1,'Allokerad kvv'!$B$1:$AV$1,0),FALSE),VLOOKUP($B44,'Justerad allokering'!$B$1:$AG$461,MATCH(Z$1,'Justerad allokering'!$B$1:$AF$1,0),FALSE))</f>
        <v>0</v>
      </c>
      <c r="AE44" s="89">
        <f t="shared" si="0"/>
        <v>0</v>
      </c>
      <c r="AG44">
        <f t="shared" si="1"/>
        <v>0</v>
      </c>
      <c r="AH44">
        <f t="shared" si="2"/>
        <v>0</v>
      </c>
      <c r="AI44" t="str">
        <f>IF(AH44=0,"",AH44/VLOOKUP(B44,Kraftvärmeprod!$B$1:$BC$480,MATCH("Summa tillförd energi exklusive rökgaskondensering",Kraftvärmeprod!$B$1:$BC$1,0),FALSE))</f>
        <v/>
      </c>
      <c r="AK44">
        <f t="shared" si="3"/>
        <v>0</v>
      </c>
    </row>
    <row r="45" spans="1:37" x14ac:dyDescent="0.25">
      <c r="A45" s="2" t="s">
        <v>71</v>
      </c>
      <c r="B45" s="2" t="s">
        <v>74</v>
      </c>
      <c r="C45">
        <f>IF(ISERROR(1/VLOOKUP($B45,'Justerad allokering'!$B$1:$AG$461,MATCH(C$1,'Justerad allokering'!$B$1:$AF$1,0),FALSE)),VLOOKUP($B45,'Allokerad kvv'!$B$2:$AV$468,MATCH(C$1,'Allokerad kvv'!$B$1:$AV$1,0),FALSE),VLOOKUP($B45,'Justerad allokering'!$B$1:$AG$461,MATCH(C$1,'Justerad allokering'!$B$1:$AF$1,0),FALSE))</f>
        <v>0</v>
      </c>
      <c r="D45">
        <f>IF(ISERROR(1/VLOOKUP($B45,'Justerad allokering'!$B$1:$AG$461,MATCH(D$1,'Justerad allokering'!$B$1:$AF$1,0),FALSE)),VLOOKUP($B45,'Allokerad kvv'!$B$2:$AV$468,MATCH(D$1,'Allokerad kvv'!$B$1:$AV$1,0),FALSE),VLOOKUP($B45,'Justerad allokering'!$B$1:$AG$461,MATCH(D$1,'Justerad allokering'!$B$1:$AF$1,0),FALSE))</f>
        <v>0</v>
      </c>
      <c r="E45">
        <f>IF(ISERROR(1/VLOOKUP($B45,'Justerad allokering'!$B$1:$AG$461,MATCH(E$1,'Justerad allokering'!$B$1:$AF$1,0),FALSE)),VLOOKUP($B45,'Allokerad kvv'!$B$2:$AV$468,MATCH(E$1,'Allokerad kvv'!$B$1:$AV$1,0),FALSE),VLOOKUP($B45,'Justerad allokering'!$B$1:$AG$461,MATCH(E$1,'Justerad allokering'!$B$1:$AF$1,0),FALSE))</f>
        <v>0</v>
      </c>
      <c r="F45">
        <f>IF(ISERROR(1/VLOOKUP($B45,'Justerad allokering'!$B$1:$AG$461,MATCH(F$1,'Justerad allokering'!$B$1:$AF$1,0),FALSE)),VLOOKUP($B45,'Allokerad kvv'!$B$2:$AV$468,MATCH(F$1,'Allokerad kvv'!$B$1:$AV$1,0),FALSE),VLOOKUP($B45,'Justerad allokering'!$B$1:$AG$461,MATCH(F$1,'Justerad allokering'!$B$1:$AF$1,0),FALSE))</f>
        <v>0</v>
      </c>
      <c r="G45">
        <f>IF(ISERROR(1/VLOOKUP($B45,'Justerad allokering'!$B$1:$AG$461,MATCH(G$1,'Justerad allokering'!$B$1:$AF$1,0),FALSE)),VLOOKUP($B45,'Allokerad kvv'!$B$2:$AV$468,MATCH(G$1,'Allokerad kvv'!$B$1:$AV$1,0),FALSE),VLOOKUP($B45,'Justerad allokering'!$B$1:$AG$461,MATCH(G$1,'Justerad allokering'!$B$1:$AF$1,0),FALSE))</f>
        <v>0</v>
      </c>
      <c r="H45">
        <f>IF(ISERROR(1/VLOOKUP($B45,'Justerad allokering'!$B$1:$AG$461,MATCH(H$1,'Justerad allokering'!$B$1:$AF$1,0),FALSE)),VLOOKUP($B45,'Allokerad kvv'!$B$2:$AV$468,MATCH(H$1,'Allokerad kvv'!$B$1:$AV$1,0),FALSE),VLOOKUP($B45,'Justerad allokering'!$B$1:$AG$461,MATCH(H$1,'Justerad allokering'!$B$1:$AF$1,0),FALSE))</f>
        <v>0</v>
      </c>
      <c r="I45">
        <f>IF(ISERROR(1/VLOOKUP($B45,'Justerad allokering'!$B$1:$AG$461,MATCH(I$1,'Justerad allokering'!$B$1:$AF$1,0),FALSE)),VLOOKUP($B45,'Allokerad kvv'!$B$2:$AV$468,MATCH(I$1,'Allokerad kvv'!$B$1:$AV$1,0),FALSE),VLOOKUP($B45,'Justerad allokering'!$B$1:$AG$461,MATCH(I$1,'Justerad allokering'!$B$1:$AF$1,0),FALSE))</f>
        <v>0</v>
      </c>
      <c r="J45">
        <f>IF(ISERROR(1/VLOOKUP($B45,'Justerad allokering'!$B$1:$AG$461,MATCH(J$1,'Justerad allokering'!$B$1:$AF$1,0),FALSE)),VLOOKUP($B45,'Allokerad kvv'!$B$2:$AV$468,MATCH(J$1,'Allokerad kvv'!$B$1:$AV$1,0),FALSE),VLOOKUP($B45,'Justerad allokering'!$B$1:$AG$461,MATCH(J$1,'Justerad allokering'!$B$1:$AF$1,0),FALSE))</f>
        <v>0</v>
      </c>
      <c r="K45">
        <f>IF(ISERROR(1/VLOOKUP($B45,'Justerad allokering'!$B$1:$AG$461,MATCH(K$1,'Justerad allokering'!$B$1:$AF$1,0),FALSE)),VLOOKUP($B45,'Allokerad kvv'!$B$2:$AV$468,MATCH(K$1,'Allokerad kvv'!$B$1:$AV$1,0),FALSE),VLOOKUP($B45,'Justerad allokering'!$B$1:$AG$461,MATCH(K$1,'Justerad allokering'!$B$1:$AF$1,0),FALSE))</f>
        <v>0</v>
      </c>
      <c r="L45">
        <f>IF(ISERROR(1/VLOOKUP($B45,'Justerad allokering'!$B$1:$AG$461,MATCH(L$1,'Justerad allokering'!$B$1:$AF$1,0),FALSE)),VLOOKUP($B45,'Allokerad kvv'!$B$2:$AV$468,MATCH(L$1,'Allokerad kvv'!$B$1:$AV$1,0),FALSE),VLOOKUP($B45,'Justerad allokering'!$B$1:$AG$461,MATCH(L$1,'Justerad allokering'!$B$1:$AF$1,0),FALSE))</f>
        <v>0</v>
      </c>
      <c r="M45">
        <f>IF(ISERROR(1/VLOOKUP($B45,'Justerad allokering'!$B$1:$AG$461,MATCH(M$1,'Justerad allokering'!$B$1:$AF$1,0),FALSE)),VLOOKUP($B45,'Allokerad kvv'!$B$2:$AV$468,MATCH(M$1,'Allokerad kvv'!$B$1:$AV$1,0),FALSE),VLOOKUP($B45,'Justerad allokering'!$B$1:$AG$461,MATCH(M$1,'Justerad allokering'!$B$1:$AF$1,0),FALSE))</f>
        <v>0</v>
      </c>
      <c r="N45">
        <f>IF(ISERROR(1/VLOOKUP($B45,'Justerad allokering'!$B$1:$AG$461,MATCH(N$1,'Justerad allokering'!$B$1:$AF$1,0),FALSE)),VLOOKUP($B45,'Allokerad kvv'!$B$2:$AV$468,MATCH(N$1,'Allokerad kvv'!$B$1:$AV$1,0),FALSE),VLOOKUP($B45,'Justerad allokering'!$B$1:$AG$461,MATCH(N$1,'Justerad allokering'!$B$1:$AF$1,0),FALSE))</f>
        <v>0</v>
      </c>
      <c r="O45">
        <f>IF(ISERROR(1/VLOOKUP($B45,'Justerad allokering'!$B$1:$AG$461,MATCH(O$1,'Justerad allokering'!$B$1:$AF$1,0),FALSE)),VLOOKUP($B45,'Allokerad kvv'!$B$2:$AV$468,MATCH(O$1,'Allokerad kvv'!$B$1:$AV$1,0),FALSE),VLOOKUP($B45,'Justerad allokering'!$B$1:$AG$461,MATCH(O$1,'Justerad allokering'!$B$1:$AF$1,0),FALSE))</f>
        <v>0</v>
      </c>
      <c r="P45">
        <f>IF(ISERROR(1/VLOOKUP($B45,'Justerad allokering'!$B$1:$AG$461,MATCH(P$1,'Justerad allokering'!$B$1:$AF$1,0),FALSE)),VLOOKUP($B45,'Allokerad kvv'!$B$2:$AV$468,MATCH(P$1,'Allokerad kvv'!$B$1:$AV$1,0),FALSE),VLOOKUP($B45,'Justerad allokering'!$B$1:$AG$461,MATCH(P$1,'Justerad allokering'!$B$1:$AF$1,0),FALSE))</f>
        <v>0</v>
      </c>
      <c r="Q45">
        <f>IF(ISERROR(1/VLOOKUP($B45,'Justerad allokering'!$B$1:$AG$461,MATCH(Q$1,'Justerad allokering'!$B$1:$AF$1,0),FALSE)),VLOOKUP($B45,'Allokerad kvv'!$B$2:$AV$468,MATCH(Q$1,'Allokerad kvv'!$B$1:$AV$1,0),FALSE),VLOOKUP($B45,'Justerad allokering'!$B$1:$AG$461,MATCH(Q$1,'Justerad allokering'!$B$1:$AF$1,0),FALSE))</f>
        <v>0</v>
      </c>
      <c r="R45">
        <f>IF(ISERROR(1/VLOOKUP($B45,'Justerad allokering'!$B$1:$AG$461,MATCH(R$1,'Justerad allokering'!$B$1:$AF$1,0),FALSE)),VLOOKUP($B45,'Allokerad kvv'!$B$2:$AV$468,MATCH(R$1,'Allokerad kvv'!$B$1:$AV$1,0),FALSE),VLOOKUP($B45,'Justerad allokering'!$B$1:$AG$461,MATCH(R$1,'Justerad allokering'!$B$1:$AF$1,0),FALSE))</f>
        <v>0</v>
      </c>
      <c r="S45">
        <f>IF(ISERROR(1/VLOOKUP($B45,'Justerad allokering'!$B$1:$AG$461,MATCH(S$1,'Justerad allokering'!$B$1:$AF$1,0),FALSE)),VLOOKUP($B45,'Allokerad kvv'!$B$2:$AV$468,MATCH(S$1,'Allokerad kvv'!$B$1:$AV$1,0),FALSE),VLOOKUP($B45,'Justerad allokering'!$B$1:$AG$461,MATCH(S$1,'Justerad allokering'!$B$1:$AF$1,0),FALSE))</f>
        <v>0</v>
      </c>
      <c r="T45">
        <f>IF(ISERROR(1/VLOOKUP($B45,'Justerad allokering'!$B$1:$AG$461,MATCH(T$1,'Justerad allokering'!$B$1:$AF$1,0),FALSE)),VLOOKUP($B45,'Allokerad kvv'!$B$2:$AV$468,MATCH(T$1,'Allokerad kvv'!$B$1:$AV$1,0),FALSE),VLOOKUP($B45,'Justerad allokering'!$B$1:$AG$461,MATCH(T$1,'Justerad allokering'!$B$1:$AF$1,0),FALSE))</f>
        <v>0</v>
      </c>
      <c r="U45">
        <f>IF(ISERROR(1/VLOOKUP($B45,'Justerad allokering'!$B$1:$AG$461,MATCH(U$1,'Justerad allokering'!$B$1:$AF$1,0),FALSE)),VLOOKUP($B45,'Allokerad kvv'!$B$2:$AV$468,MATCH(U$1,'Allokerad kvv'!$B$1:$AV$1,0),FALSE),VLOOKUP($B45,'Justerad allokering'!$B$1:$AG$461,MATCH(U$1,'Justerad allokering'!$B$1:$AF$1,0),FALSE))</f>
        <v>0</v>
      </c>
      <c r="V45">
        <f>IF(ISERROR(1/VLOOKUP($B45,'Justerad allokering'!$B$1:$AG$461,MATCH(V$1,'Justerad allokering'!$B$1:$AF$1,0),FALSE)),VLOOKUP($B45,'Allokerad kvv'!$B$2:$AV$468,MATCH(V$1,'Allokerad kvv'!$B$1:$AV$1,0),FALSE),VLOOKUP($B45,'Justerad allokering'!$B$1:$AG$461,MATCH(V$1,'Justerad allokering'!$B$1:$AF$1,0),FALSE))</f>
        <v>0</v>
      </c>
      <c r="W45">
        <f>IF(ISERROR(1/VLOOKUP($B45,'Justerad allokering'!$B$1:$AG$461,MATCH(W$1,'Justerad allokering'!$B$1:$AF$1,0),FALSE)),VLOOKUP($B45,'Allokerad kvv'!$B$2:$AV$468,MATCH(W$1,'Allokerad kvv'!$B$1:$AV$1,0),FALSE),VLOOKUP($B45,'Justerad allokering'!$B$1:$AG$461,MATCH(W$1,'Justerad allokering'!$B$1:$AF$1,0),FALSE))</f>
        <v>0</v>
      </c>
      <c r="X45">
        <f>IF(ISERROR(1/VLOOKUP($B45,'Justerad allokering'!$B$1:$AG$461,MATCH(X$1,'Justerad allokering'!$B$1:$AF$1,0),FALSE)),VLOOKUP($B45,'Allokerad kvv'!$B$2:$AV$468,MATCH(X$1,'Allokerad kvv'!$B$1:$AV$1,0),FALSE),VLOOKUP($B45,'Justerad allokering'!$B$1:$AG$461,MATCH(X$1,'Justerad allokering'!$B$1:$AF$1,0),FALSE))</f>
        <v>0</v>
      </c>
      <c r="Y45">
        <f>IF(ISERROR(1/VLOOKUP($B45,'Justerad allokering'!$B$1:$AG$461,MATCH(Y$1,'Justerad allokering'!$B$1:$AF$1,0),FALSE)),VLOOKUP($B45,'Allokerad kvv'!$B$2:$AV$468,MATCH(Y$1,'Allokerad kvv'!$B$1:$AV$1,0),FALSE),VLOOKUP($B45,'Justerad allokering'!$B$1:$AG$461,MATCH(Y$1,'Justerad allokering'!$B$1:$AF$1,0),FALSE))</f>
        <v>0</v>
      </c>
      <c r="Z45">
        <f>IF(ISERROR(1/VLOOKUP($B45,'Justerad allokering'!$B$1:$AG$461,MATCH(Z$1,'Justerad allokering'!$B$1:$AF$1,0),FALSE)),VLOOKUP($B45,'Allokerad kvv'!$B$2:$AV$468,MATCH(Z$1,'Allokerad kvv'!$B$1:$AV$1,0),FALSE),VLOOKUP($B45,'Justerad allokering'!$B$1:$AG$461,MATCH(Z$1,'Justerad allokering'!$B$1:$AF$1,0),FALSE))</f>
        <v>0</v>
      </c>
      <c r="AE45" s="89">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25">
      <c r="A46" s="2" t="s">
        <v>71</v>
      </c>
      <c r="B46" s="2" t="s">
        <v>75</v>
      </c>
      <c r="C46">
        <f>IF(ISERROR(1/VLOOKUP($B46,'Justerad allokering'!$B$1:$AG$461,MATCH(C$1,'Justerad allokering'!$B$1:$AF$1,0),FALSE)),VLOOKUP($B46,'Allokerad kvv'!$B$2:$AV$468,MATCH(C$1,'Allokerad kvv'!$B$1:$AV$1,0),FALSE),VLOOKUP($B46,'Justerad allokering'!$B$1:$AG$461,MATCH(C$1,'Justerad allokering'!$B$1:$AF$1,0),FALSE))</f>
        <v>0</v>
      </c>
      <c r="D46">
        <f>IF(ISERROR(1/VLOOKUP($B46,'Justerad allokering'!$B$1:$AG$461,MATCH(D$1,'Justerad allokering'!$B$1:$AF$1,0),FALSE)),VLOOKUP($B46,'Allokerad kvv'!$B$2:$AV$468,MATCH(D$1,'Allokerad kvv'!$B$1:$AV$1,0),FALSE),VLOOKUP($B46,'Justerad allokering'!$B$1:$AG$461,MATCH(D$1,'Justerad allokering'!$B$1:$AF$1,0),FALSE))</f>
        <v>0</v>
      </c>
      <c r="E46">
        <f>IF(ISERROR(1/VLOOKUP($B46,'Justerad allokering'!$B$1:$AG$461,MATCH(E$1,'Justerad allokering'!$B$1:$AF$1,0),FALSE)),VLOOKUP($B46,'Allokerad kvv'!$B$2:$AV$468,MATCH(E$1,'Allokerad kvv'!$B$1:$AV$1,0),FALSE),VLOOKUP($B46,'Justerad allokering'!$B$1:$AG$461,MATCH(E$1,'Justerad allokering'!$B$1:$AF$1,0),FALSE))</f>
        <v>0</v>
      </c>
      <c r="F46">
        <f>IF(ISERROR(1/VLOOKUP($B46,'Justerad allokering'!$B$1:$AG$461,MATCH(F$1,'Justerad allokering'!$B$1:$AF$1,0),FALSE)),VLOOKUP($B46,'Allokerad kvv'!$B$2:$AV$468,MATCH(F$1,'Allokerad kvv'!$B$1:$AV$1,0),FALSE),VLOOKUP($B46,'Justerad allokering'!$B$1:$AG$461,MATCH(F$1,'Justerad allokering'!$B$1:$AF$1,0),FALSE))</f>
        <v>0</v>
      </c>
      <c r="G46">
        <f>IF(ISERROR(1/VLOOKUP($B46,'Justerad allokering'!$B$1:$AG$461,MATCH(G$1,'Justerad allokering'!$B$1:$AF$1,0),FALSE)),VLOOKUP($B46,'Allokerad kvv'!$B$2:$AV$468,MATCH(G$1,'Allokerad kvv'!$B$1:$AV$1,0),FALSE),VLOOKUP($B46,'Justerad allokering'!$B$1:$AG$461,MATCH(G$1,'Justerad allokering'!$B$1:$AF$1,0),FALSE))</f>
        <v>0</v>
      </c>
      <c r="H46">
        <f>IF(ISERROR(1/VLOOKUP($B46,'Justerad allokering'!$B$1:$AG$461,MATCH(H$1,'Justerad allokering'!$B$1:$AF$1,0),FALSE)),VLOOKUP($B46,'Allokerad kvv'!$B$2:$AV$468,MATCH(H$1,'Allokerad kvv'!$B$1:$AV$1,0),FALSE),VLOOKUP($B46,'Justerad allokering'!$B$1:$AG$461,MATCH(H$1,'Justerad allokering'!$B$1:$AF$1,0),FALSE))</f>
        <v>0</v>
      </c>
      <c r="I46">
        <f>IF(ISERROR(1/VLOOKUP($B46,'Justerad allokering'!$B$1:$AG$461,MATCH(I$1,'Justerad allokering'!$B$1:$AF$1,0),FALSE)),VLOOKUP($B46,'Allokerad kvv'!$B$2:$AV$468,MATCH(I$1,'Allokerad kvv'!$B$1:$AV$1,0),FALSE),VLOOKUP($B46,'Justerad allokering'!$B$1:$AG$461,MATCH(I$1,'Justerad allokering'!$B$1:$AF$1,0),FALSE))</f>
        <v>0</v>
      </c>
      <c r="J46">
        <f>IF(ISERROR(1/VLOOKUP($B46,'Justerad allokering'!$B$1:$AG$461,MATCH(J$1,'Justerad allokering'!$B$1:$AF$1,0),FALSE)),VLOOKUP($B46,'Allokerad kvv'!$B$2:$AV$468,MATCH(J$1,'Allokerad kvv'!$B$1:$AV$1,0),FALSE),VLOOKUP($B46,'Justerad allokering'!$B$1:$AG$461,MATCH(J$1,'Justerad allokering'!$B$1:$AF$1,0),FALSE))</f>
        <v>0</v>
      </c>
      <c r="K46">
        <f>IF(ISERROR(1/VLOOKUP($B46,'Justerad allokering'!$B$1:$AG$461,MATCH(K$1,'Justerad allokering'!$B$1:$AF$1,0),FALSE)),VLOOKUP($B46,'Allokerad kvv'!$B$2:$AV$468,MATCH(K$1,'Allokerad kvv'!$B$1:$AV$1,0),FALSE),VLOOKUP($B46,'Justerad allokering'!$B$1:$AG$461,MATCH(K$1,'Justerad allokering'!$B$1:$AF$1,0),FALSE))</f>
        <v>0</v>
      </c>
      <c r="L46">
        <f>IF(ISERROR(1/VLOOKUP($B46,'Justerad allokering'!$B$1:$AG$461,MATCH(L$1,'Justerad allokering'!$B$1:$AF$1,0),FALSE)),VLOOKUP($B46,'Allokerad kvv'!$B$2:$AV$468,MATCH(L$1,'Allokerad kvv'!$B$1:$AV$1,0),FALSE),VLOOKUP($B46,'Justerad allokering'!$B$1:$AG$461,MATCH(L$1,'Justerad allokering'!$B$1:$AF$1,0),FALSE))</f>
        <v>0</v>
      </c>
      <c r="M46">
        <f>IF(ISERROR(1/VLOOKUP($B46,'Justerad allokering'!$B$1:$AG$461,MATCH(M$1,'Justerad allokering'!$B$1:$AF$1,0),FALSE)),VLOOKUP($B46,'Allokerad kvv'!$B$2:$AV$468,MATCH(M$1,'Allokerad kvv'!$B$1:$AV$1,0),FALSE),VLOOKUP($B46,'Justerad allokering'!$B$1:$AG$461,MATCH(M$1,'Justerad allokering'!$B$1:$AF$1,0),FALSE))</f>
        <v>0</v>
      </c>
      <c r="N46">
        <f>IF(ISERROR(1/VLOOKUP($B46,'Justerad allokering'!$B$1:$AG$461,MATCH(N$1,'Justerad allokering'!$B$1:$AF$1,0),FALSE)),VLOOKUP($B46,'Allokerad kvv'!$B$2:$AV$468,MATCH(N$1,'Allokerad kvv'!$B$1:$AV$1,0),FALSE),VLOOKUP($B46,'Justerad allokering'!$B$1:$AG$461,MATCH(N$1,'Justerad allokering'!$B$1:$AF$1,0),FALSE))</f>
        <v>0</v>
      </c>
      <c r="O46">
        <f>IF(ISERROR(1/VLOOKUP($B46,'Justerad allokering'!$B$1:$AG$461,MATCH(O$1,'Justerad allokering'!$B$1:$AF$1,0),FALSE)),VLOOKUP($B46,'Allokerad kvv'!$B$2:$AV$468,MATCH(O$1,'Allokerad kvv'!$B$1:$AV$1,0),FALSE),VLOOKUP($B46,'Justerad allokering'!$B$1:$AG$461,MATCH(O$1,'Justerad allokering'!$B$1:$AF$1,0),FALSE))</f>
        <v>0</v>
      </c>
      <c r="P46">
        <f>IF(ISERROR(1/VLOOKUP($B46,'Justerad allokering'!$B$1:$AG$461,MATCH(P$1,'Justerad allokering'!$B$1:$AF$1,0),FALSE)),VLOOKUP($B46,'Allokerad kvv'!$B$2:$AV$468,MATCH(P$1,'Allokerad kvv'!$B$1:$AV$1,0),FALSE),VLOOKUP($B46,'Justerad allokering'!$B$1:$AG$461,MATCH(P$1,'Justerad allokering'!$B$1:$AF$1,0),FALSE))</f>
        <v>0</v>
      </c>
      <c r="Q46">
        <f>IF(ISERROR(1/VLOOKUP($B46,'Justerad allokering'!$B$1:$AG$461,MATCH(Q$1,'Justerad allokering'!$B$1:$AF$1,0),FALSE)),VLOOKUP($B46,'Allokerad kvv'!$B$2:$AV$468,MATCH(Q$1,'Allokerad kvv'!$B$1:$AV$1,0),FALSE),VLOOKUP($B46,'Justerad allokering'!$B$1:$AG$461,MATCH(Q$1,'Justerad allokering'!$B$1:$AF$1,0),FALSE))</f>
        <v>0</v>
      </c>
      <c r="R46">
        <f>IF(ISERROR(1/VLOOKUP($B46,'Justerad allokering'!$B$1:$AG$461,MATCH(R$1,'Justerad allokering'!$B$1:$AF$1,0),FALSE)),VLOOKUP($B46,'Allokerad kvv'!$B$2:$AV$468,MATCH(R$1,'Allokerad kvv'!$B$1:$AV$1,0),FALSE),VLOOKUP($B46,'Justerad allokering'!$B$1:$AG$461,MATCH(R$1,'Justerad allokering'!$B$1:$AF$1,0),FALSE))</f>
        <v>0</v>
      </c>
      <c r="S46">
        <f>IF(ISERROR(1/VLOOKUP($B46,'Justerad allokering'!$B$1:$AG$461,MATCH(S$1,'Justerad allokering'!$B$1:$AF$1,0),FALSE)),VLOOKUP($B46,'Allokerad kvv'!$B$2:$AV$468,MATCH(S$1,'Allokerad kvv'!$B$1:$AV$1,0),FALSE),VLOOKUP($B46,'Justerad allokering'!$B$1:$AG$461,MATCH(S$1,'Justerad allokering'!$B$1:$AF$1,0),FALSE))</f>
        <v>0</v>
      </c>
      <c r="T46">
        <f>IF(ISERROR(1/VLOOKUP($B46,'Justerad allokering'!$B$1:$AG$461,MATCH(T$1,'Justerad allokering'!$B$1:$AF$1,0),FALSE)),VLOOKUP($B46,'Allokerad kvv'!$B$2:$AV$468,MATCH(T$1,'Allokerad kvv'!$B$1:$AV$1,0),FALSE),VLOOKUP($B46,'Justerad allokering'!$B$1:$AG$461,MATCH(T$1,'Justerad allokering'!$B$1:$AF$1,0),FALSE))</f>
        <v>0</v>
      </c>
      <c r="U46">
        <f>IF(ISERROR(1/VLOOKUP($B46,'Justerad allokering'!$B$1:$AG$461,MATCH(U$1,'Justerad allokering'!$B$1:$AF$1,0),FALSE)),VLOOKUP($B46,'Allokerad kvv'!$B$2:$AV$468,MATCH(U$1,'Allokerad kvv'!$B$1:$AV$1,0),FALSE),VLOOKUP($B46,'Justerad allokering'!$B$1:$AG$461,MATCH(U$1,'Justerad allokering'!$B$1:$AF$1,0),FALSE))</f>
        <v>0</v>
      </c>
      <c r="V46">
        <f>IF(ISERROR(1/VLOOKUP($B46,'Justerad allokering'!$B$1:$AG$461,MATCH(V$1,'Justerad allokering'!$B$1:$AF$1,0),FALSE)),VLOOKUP($B46,'Allokerad kvv'!$B$2:$AV$468,MATCH(V$1,'Allokerad kvv'!$B$1:$AV$1,0),FALSE),VLOOKUP($B46,'Justerad allokering'!$B$1:$AG$461,MATCH(V$1,'Justerad allokering'!$B$1:$AF$1,0),FALSE))</f>
        <v>0</v>
      </c>
      <c r="W46">
        <f>IF(ISERROR(1/VLOOKUP($B46,'Justerad allokering'!$B$1:$AG$461,MATCH(W$1,'Justerad allokering'!$B$1:$AF$1,0),FALSE)),VLOOKUP($B46,'Allokerad kvv'!$B$2:$AV$468,MATCH(W$1,'Allokerad kvv'!$B$1:$AV$1,0),FALSE),VLOOKUP($B46,'Justerad allokering'!$B$1:$AG$461,MATCH(W$1,'Justerad allokering'!$B$1:$AF$1,0),FALSE))</f>
        <v>0</v>
      </c>
      <c r="X46">
        <f>IF(ISERROR(1/VLOOKUP($B46,'Justerad allokering'!$B$1:$AG$461,MATCH(X$1,'Justerad allokering'!$B$1:$AF$1,0),FALSE)),VLOOKUP($B46,'Allokerad kvv'!$B$2:$AV$468,MATCH(X$1,'Allokerad kvv'!$B$1:$AV$1,0),FALSE),VLOOKUP($B46,'Justerad allokering'!$B$1:$AG$461,MATCH(X$1,'Justerad allokering'!$B$1:$AF$1,0),FALSE))</f>
        <v>0</v>
      </c>
      <c r="Y46">
        <f>IF(ISERROR(1/VLOOKUP($B46,'Justerad allokering'!$B$1:$AG$461,MATCH(Y$1,'Justerad allokering'!$B$1:$AF$1,0),FALSE)),VLOOKUP($B46,'Allokerad kvv'!$B$2:$AV$468,MATCH(Y$1,'Allokerad kvv'!$B$1:$AV$1,0),FALSE),VLOOKUP($B46,'Justerad allokering'!$B$1:$AG$461,MATCH(Y$1,'Justerad allokering'!$B$1:$AF$1,0),FALSE))</f>
        <v>0</v>
      </c>
      <c r="Z46">
        <f>IF(ISERROR(1/VLOOKUP($B46,'Justerad allokering'!$B$1:$AG$461,MATCH(Z$1,'Justerad allokering'!$B$1:$AF$1,0),FALSE)),VLOOKUP($B46,'Allokerad kvv'!$B$2:$AV$468,MATCH(Z$1,'Allokerad kvv'!$B$1:$AV$1,0),FALSE),VLOOKUP($B46,'Justerad allokering'!$B$1:$AG$461,MATCH(Z$1,'Justerad allokering'!$B$1:$AF$1,0),FALSE))</f>
        <v>0</v>
      </c>
      <c r="AE46" s="89">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25">
      <c r="A47" s="2" t="s">
        <v>76</v>
      </c>
      <c r="B47" s="2" t="s">
        <v>77</v>
      </c>
      <c r="C47">
        <f>IF(ISERROR(1/VLOOKUP($B47,'Justerad allokering'!$B$1:$AG$461,MATCH(C$1,'Justerad allokering'!$B$1:$AF$1,0),FALSE)),VLOOKUP($B47,'Allokerad kvv'!$B$2:$AV$468,MATCH(C$1,'Allokerad kvv'!$B$1:$AV$1,0),FALSE),VLOOKUP($B47,'Justerad allokering'!$B$1:$AG$461,MATCH(C$1,'Justerad allokering'!$B$1:$AF$1,0),FALSE))</f>
        <v>0</v>
      </c>
      <c r="D47">
        <f>IF(ISERROR(1/VLOOKUP($B47,'Justerad allokering'!$B$1:$AG$461,MATCH(D$1,'Justerad allokering'!$B$1:$AF$1,0),FALSE)),VLOOKUP($B47,'Allokerad kvv'!$B$2:$AV$468,MATCH(D$1,'Allokerad kvv'!$B$1:$AV$1,0),FALSE),VLOOKUP($B47,'Justerad allokering'!$B$1:$AG$461,MATCH(D$1,'Justerad allokering'!$B$1:$AF$1,0),FALSE))</f>
        <v>0</v>
      </c>
      <c r="E47">
        <f>IF(ISERROR(1/VLOOKUP($B47,'Justerad allokering'!$B$1:$AG$461,MATCH(E$1,'Justerad allokering'!$B$1:$AF$1,0),FALSE)),VLOOKUP($B47,'Allokerad kvv'!$B$2:$AV$468,MATCH(E$1,'Allokerad kvv'!$B$1:$AV$1,0),FALSE),VLOOKUP($B47,'Justerad allokering'!$B$1:$AG$461,MATCH(E$1,'Justerad allokering'!$B$1:$AF$1,0),FALSE))</f>
        <v>0</v>
      </c>
      <c r="F47">
        <f>IF(ISERROR(1/VLOOKUP($B47,'Justerad allokering'!$B$1:$AG$461,MATCH(F$1,'Justerad allokering'!$B$1:$AF$1,0),FALSE)),VLOOKUP($B47,'Allokerad kvv'!$B$2:$AV$468,MATCH(F$1,'Allokerad kvv'!$B$1:$AV$1,0),FALSE),VLOOKUP($B47,'Justerad allokering'!$B$1:$AG$461,MATCH(F$1,'Justerad allokering'!$B$1:$AF$1,0),FALSE))</f>
        <v>0</v>
      </c>
      <c r="G47">
        <f>IF(ISERROR(1/VLOOKUP($B47,'Justerad allokering'!$B$1:$AG$461,MATCH(G$1,'Justerad allokering'!$B$1:$AF$1,0),FALSE)),VLOOKUP($B47,'Allokerad kvv'!$B$2:$AV$468,MATCH(G$1,'Allokerad kvv'!$B$1:$AV$1,0),FALSE),VLOOKUP($B47,'Justerad allokering'!$B$1:$AG$461,MATCH(G$1,'Justerad allokering'!$B$1:$AF$1,0),FALSE))</f>
        <v>0</v>
      </c>
      <c r="H47">
        <f>IF(ISERROR(1/VLOOKUP($B47,'Justerad allokering'!$B$1:$AG$461,MATCH(H$1,'Justerad allokering'!$B$1:$AF$1,0),FALSE)),VLOOKUP($B47,'Allokerad kvv'!$B$2:$AV$468,MATCH(H$1,'Allokerad kvv'!$B$1:$AV$1,0),FALSE),VLOOKUP($B47,'Justerad allokering'!$B$1:$AG$461,MATCH(H$1,'Justerad allokering'!$B$1:$AF$1,0),FALSE))</f>
        <v>0</v>
      </c>
      <c r="I47">
        <f>IF(ISERROR(1/VLOOKUP($B47,'Justerad allokering'!$B$1:$AG$461,MATCH(I$1,'Justerad allokering'!$B$1:$AF$1,0),FALSE)),VLOOKUP($B47,'Allokerad kvv'!$B$2:$AV$468,MATCH(I$1,'Allokerad kvv'!$B$1:$AV$1,0),FALSE),VLOOKUP($B47,'Justerad allokering'!$B$1:$AG$461,MATCH(I$1,'Justerad allokering'!$B$1:$AF$1,0),FALSE))</f>
        <v>0</v>
      </c>
      <c r="J47">
        <f>IF(ISERROR(1/VLOOKUP($B47,'Justerad allokering'!$B$1:$AG$461,MATCH(J$1,'Justerad allokering'!$B$1:$AF$1,0),FALSE)),VLOOKUP($B47,'Allokerad kvv'!$B$2:$AV$468,MATCH(J$1,'Allokerad kvv'!$B$1:$AV$1,0),FALSE),VLOOKUP($B47,'Justerad allokering'!$B$1:$AG$461,MATCH(J$1,'Justerad allokering'!$B$1:$AF$1,0),FALSE))</f>
        <v>0</v>
      </c>
      <c r="K47">
        <f>IF(ISERROR(1/VLOOKUP($B47,'Justerad allokering'!$B$1:$AG$461,MATCH(K$1,'Justerad allokering'!$B$1:$AF$1,0),FALSE)),VLOOKUP($B47,'Allokerad kvv'!$B$2:$AV$468,MATCH(K$1,'Allokerad kvv'!$B$1:$AV$1,0),FALSE),VLOOKUP($B47,'Justerad allokering'!$B$1:$AG$461,MATCH(K$1,'Justerad allokering'!$B$1:$AF$1,0),FALSE))</f>
        <v>0</v>
      </c>
      <c r="L47">
        <f>IF(ISERROR(1/VLOOKUP($B47,'Justerad allokering'!$B$1:$AG$461,MATCH(L$1,'Justerad allokering'!$B$1:$AF$1,0),FALSE)),VLOOKUP($B47,'Allokerad kvv'!$B$2:$AV$468,MATCH(L$1,'Allokerad kvv'!$B$1:$AV$1,0),FALSE),VLOOKUP($B47,'Justerad allokering'!$B$1:$AG$461,MATCH(L$1,'Justerad allokering'!$B$1:$AF$1,0),FALSE))</f>
        <v>0</v>
      </c>
      <c r="M47">
        <f>IF(ISERROR(1/VLOOKUP($B47,'Justerad allokering'!$B$1:$AG$461,MATCH(M$1,'Justerad allokering'!$B$1:$AF$1,0),FALSE)),VLOOKUP($B47,'Allokerad kvv'!$B$2:$AV$468,MATCH(M$1,'Allokerad kvv'!$B$1:$AV$1,0),FALSE),VLOOKUP($B47,'Justerad allokering'!$B$1:$AG$461,MATCH(M$1,'Justerad allokering'!$B$1:$AF$1,0),FALSE))</f>
        <v>0</v>
      </c>
      <c r="N47">
        <f>IF(ISERROR(1/VLOOKUP($B47,'Justerad allokering'!$B$1:$AG$461,MATCH(N$1,'Justerad allokering'!$B$1:$AF$1,0),FALSE)),VLOOKUP($B47,'Allokerad kvv'!$B$2:$AV$468,MATCH(N$1,'Allokerad kvv'!$B$1:$AV$1,0),FALSE),VLOOKUP($B47,'Justerad allokering'!$B$1:$AG$461,MATCH(N$1,'Justerad allokering'!$B$1:$AF$1,0),FALSE))</f>
        <v>0</v>
      </c>
      <c r="O47">
        <f>IF(ISERROR(1/VLOOKUP($B47,'Justerad allokering'!$B$1:$AG$461,MATCH(O$1,'Justerad allokering'!$B$1:$AF$1,0),FALSE)),VLOOKUP($B47,'Allokerad kvv'!$B$2:$AV$468,MATCH(O$1,'Allokerad kvv'!$B$1:$AV$1,0),FALSE),VLOOKUP($B47,'Justerad allokering'!$B$1:$AG$461,MATCH(O$1,'Justerad allokering'!$B$1:$AF$1,0),FALSE))</f>
        <v>0</v>
      </c>
      <c r="P47">
        <f>IF(ISERROR(1/VLOOKUP($B47,'Justerad allokering'!$B$1:$AG$461,MATCH(P$1,'Justerad allokering'!$B$1:$AF$1,0),FALSE)),VLOOKUP($B47,'Allokerad kvv'!$B$2:$AV$468,MATCH(P$1,'Allokerad kvv'!$B$1:$AV$1,0),FALSE),VLOOKUP($B47,'Justerad allokering'!$B$1:$AG$461,MATCH(P$1,'Justerad allokering'!$B$1:$AF$1,0),FALSE))</f>
        <v>0</v>
      </c>
      <c r="Q47">
        <f>IF(ISERROR(1/VLOOKUP($B47,'Justerad allokering'!$B$1:$AG$461,MATCH(Q$1,'Justerad allokering'!$B$1:$AF$1,0),FALSE)),VLOOKUP($B47,'Allokerad kvv'!$B$2:$AV$468,MATCH(Q$1,'Allokerad kvv'!$B$1:$AV$1,0),FALSE),VLOOKUP($B47,'Justerad allokering'!$B$1:$AG$461,MATCH(Q$1,'Justerad allokering'!$B$1:$AF$1,0),FALSE))</f>
        <v>0</v>
      </c>
      <c r="R47">
        <f>IF(ISERROR(1/VLOOKUP($B47,'Justerad allokering'!$B$1:$AG$461,MATCH(R$1,'Justerad allokering'!$B$1:$AF$1,0),FALSE)),VLOOKUP($B47,'Allokerad kvv'!$B$2:$AV$468,MATCH(R$1,'Allokerad kvv'!$B$1:$AV$1,0),FALSE),VLOOKUP($B47,'Justerad allokering'!$B$1:$AG$461,MATCH(R$1,'Justerad allokering'!$B$1:$AF$1,0),FALSE))</f>
        <v>0</v>
      </c>
      <c r="S47">
        <f>IF(ISERROR(1/VLOOKUP($B47,'Justerad allokering'!$B$1:$AG$461,MATCH(S$1,'Justerad allokering'!$B$1:$AF$1,0),FALSE)),VLOOKUP($B47,'Allokerad kvv'!$B$2:$AV$468,MATCH(S$1,'Allokerad kvv'!$B$1:$AV$1,0),FALSE),VLOOKUP($B47,'Justerad allokering'!$B$1:$AG$461,MATCH(S$1,'Justerad allokering'!$B$1:$AF$1,0),FALSE))</f>
        <v>0</v>
      </c>
      <c r="T47">
        <f>IF(ISERROR(1/VLOOKUP($B47,'Justerad allokering'!$B$1:$AG$461,MATCH(T$1,'Justerad allokering'!$B$1:$AF$1,0),FALSE)),VLOOKUP($B47,'Allokerad kvv'!$B$2:$AV$468,MATCH(T$1,'Allokerad kvv'!$B$1:$AV$1,0),FALSE),VLOOKUP($B47,'Justerad allokering'!$B$1:$AG$461,MATCH(T$1,'Justerad allokering'!$B$1:$AF$1,0),FALSE))</f>
        <v>0</v>
      </c>
      <c r="U47">
        <f>IF(ISERROR(1/VLOOKUP($B47,'Justerad allokering'!$B$1:$AG$461,MATCH(U$1,'Justerad allokering'!$B$1:$AF$1,0),FALSE)),VLOOKUP($B47,'Allokerad kvv'!$B$2:$AV$468,MATCH(U$1,'Allokerad kvv'!$B$1:$AV$1,0),FALSE),VLOOKUP($B47,'Justerad allokering'!$B$1:$AG$461,MATCH(U$1,'Justerad allokering'!$B$1:$AF$1,0),FALSE))</f>
        <v>0</v>
      </c>
      <c r="V47">
        <f>IF(ISERROR(1/VLOOKUP($B47,'Justerad allokering'!$B$1:$AG$461,MATCH(V$1,'Justerad allokering'!$B$1:$AF$1,0),FALSE)),VLOOKUP($B47,'Allokerad kvv'!$B$2:$AV$468,MATCH(V$1,'Allokerad kvv'!$B$1:$AV$1,0),FALSE),VLOOKUP($B47,'Justerad allokering'!$B$1:$AG$461,MATCH(V$1,'Justerad allokering'!$B$1:$AF$1,0),FALSE))</f>
        <v>0</v>
      </c>
      <c r="W47">
        <f>IF(ISERROR(1/VLOOKUP($B47,'Justerad allokering'!$B$1:$AG$461,MATCH(W$1,'Justerad allokering'!$B$1:$AF$1,0),FALSE)),VLOOKUP($B47,'Allokerad kvv'!$B$2:$AV$468,MATCH(W$1,'Allokerad kvv'!$B$1:$AV$1,0),FALSE),VLOOKUP($B47,'Justerad allokering'!$B$1:$AG$461,MATCH(W$1,'Justerad allokering'!$B$1:$AF$1,0),FALSE))</f>
        <v>0</v>
      </c>
      <c r="X47">
        <f>IF(ISERROR(1/VLOOKUP($B47,'Justerad allokering'!$B$1:$AG$461,MATCH(X$1,'Justerad allokering'!$B$1:$AF$1,0),FALSE)),VLOOKUP($B47,'Allokerad kvv'!$B$2:$AV$468,MATCH(X$1,'Allokerad kvv'!$B$1:$AV$1,0),FALSE),VLOOKUP($B47,'Justerad allokering'!$B$1:$AG$461,MATCH(X$1,'Justerad allokering'!$B$1:$AF$1,0),FALSE))</f>
        <v>0</v>
      </c>
      <c r="Y47">
        <f>IF(ISERROR(1/VLOOKUP($B47,'Justerad allokering'!$B$1:$AG$461,MATCH(Y$1,'Justerad allokering'!$B$1:$AF$1,0),FALSE)),VLOOKUP($B47,'Allokerad kvv'!$B$2:$AV$468,MATCH(Y$1,'Allokerad kvv'!$B$1:$AV$1,0),FALSE),VLOOKUP($B47,'Justerad allokering'!$B$1:$AG$461,MATCH(Y$1,'Justerad allokering'!$B$1:$AF$1,0),FALSE))</f>
        <v>0</v>
      </c>
      <c r="Z47">
        <f>IF(ISERROR(1/VLOOKUP($B47,'Justerad allokering'!$B$1:$AG$461,MATCH(Z$1,'Justerad allokering'!$B$1:$AF$1,0),FALSE)),VLOOKUP($B47,'Allokerad kvv'!$B$2:$AV$468,MATCH(Z$1,'Allokerad kvv'!$B$1:$AV$1,0),FALSE),VLOOKUP($B47,'Justerad allokering'!$B$1:$AG$461,MATCH(Z$1,'Justerad allokering'!$B$1:$AF$1,0),FALSE))</f>
        <v>0</v>
      </c>
      <c r="AE47" s="89">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25">
      <c r="A48" s="2" t="s">
        <v>76</v>
      </c>
      <c r="B48" s="2" t="s">
        <v>78</v>
      </c>
      <c r="C48">
        <f>IF(ISERROR(1/VLOOKUP($B48,'Justerad allokering'!$B$1:$AG$461,MATCH(C$1,'Justerad allokering'!$B$1:$AF$1,0),FALSE)),VLOOKUP($B48,'Allokerad kvv'!$B$2:$AV$468,MATCH(C$1,'Allokerad kvv'!$B$1:$AV$1,0),FALSE),VLOOKUP($B48,'Justerad allokering'!$B$1:$AG$461,MATCH(C$1,'Justerad allokering'!$B$1:$AF$1,0),FALSE))</f>
        <v>0</v>
      </c>
      <c r="D48">
        <f>IF(ISERROR(1/VLOOKUP($B48,'Justerad allokering'!$B$1:$AG$461,MATCH(D$1,'Justerad allokering'!$B$1:$AF$1,0),FALSE)),VLOOKUP($B48,'Allokerad kvv'!$B$2:$AV$468,MATCH(D$1,'Allokerad kvv'!$B$1:$AV$1,0),FALSE),VLOOKUP($B48,'Justerad allokering'!$B$1:$AG$461,MATCH(D$1,'Justerad allokering'!$B$1:$AF$1,0),FALSE))</f>
        <v>0</v>
      </c>
      <c r="E48">
        <f>IF(ISERROR(1/VLOOKUP($B48,'Justerad allokering'!$B$1:$AG$461,MATCH(E$1,'Justerad allokering'!$B$1:$AF$1,0),FALSE)),VLOOKUP($B48,'Allokerad kvv'!$B$2:$AV$468,MATCH(E$1,'Allokerad kvv'!$B$1:$AV$1,0),FALSE),VLOOKUP($B48,'Justerad allokering'!$B$1:$AG$461,MATCH(E$1,'Justerad allokering'!$B$1:$AF$1,0),FALSE))</f>
        <v>0</v>
      </c>
      <c r="F48">
        <f>IF(ISERROR(1/VLOOKUP($B48,'Justerad allokering'!$B$1:$AG$461,MATCH(F$1,'Justerad allokering'!$B$1:$AF$1,0),FALSE)),VLOOKUP($B48,'Allokerad kvv'!$B$2:$AV$468,MATCH(F$1,'Allokerad kvv'!$B$1:$AV$1,0),FALSE),VLOOKUP($B48,'Justerad allokering'!$B$1:$AG$461,MATCH(F$1,'Justerad allokering'!$B$1:$AF$1,0),FALSE))</f>
        <v>0</v>
      </c>
      <c r="G48">
        <f>IF(ISERROR(1/VLOOKUP($B48,'Justerad allokering'!$B$1:$AG$461,MATCH(G$1,'Justerad allokering'!$B$1:$AF$1,0),FALSE)),VLOOKUP($B48,'Allokerad kvv'!$B$2:$AV$468,MATCH(G$1,'Allokerad kvv'!$B$1:$AV$1,0),FALSE),VLOOKUP($B48,'Justerad allokering'!$B$1:$AG$461,MATCH(G$1,'Justerad allokering'!$B$1:$AF$1,0),FALSE))</f>
        <v>0</v>
      </c>
      <c r="H48">
        <f>IF(ISERROR(1/VLOOKUP($B48,'Justerad allokering'!$B$1:$AG$461,MATCH(H$1,'Justerad allokering'!$B$1:$AF$1,0),FALSE)),VLOOKUP($B48,'Allokerad kvv'!$B$2:$AV$468,MATCH(H$1,'Allokerad kvv'!$B$1:$AV$1,0),FALSE),VLOOKUP($B48,'Justerad allokering'!$B$1:$AG$461,MATCH(H$1,'Justerad allokering'!$B$1:$AF$1,0),FALSE))</f>
        <v>0</v>
      </c>
      <c r="I48">
        <f>IF(ISERROR(1/VLOOKUP($B48,'Justerad allokering'!$B$1:$AG$461,MATCH(I$1,'Justerad allokering'!$B$1:$AF$1,0),FALSE)),VLOOKUP($B48,'Allokerad kvv'!$B$2:$AV$468,MATCH(I$1,'Allokerad kvv'!$B$1:$AV$1,0),FALSE),VLOOKUP($B48,'Justerad allokering'!$B$1:$AG$461,MATCH(I$1,'Justerad allokering'!$B$1:$AF$1,0),FALSE))</f>
        <v>0</v>
      </c>
      <c r="J48">
        <f>IF(ISERROR(1/VLOOKUP($B48,'Justerad allokering'!$B$1:$AG$461,MATCH(J$1,'Justerad allokering'!$B$1:$AF$1,0),FALSE)),VLOOKUP($B48,'Allokerad kvv'!$B$2:$AV$468,MATCH(J$1,'Allokerad kvv'!$B$1:$AV$1,0),FALSE),VLOOKUP($B48,'Justerad allokering'!$B$1:$AG$461,MATCH(J$1,'Justerad allokering'!$B$1:$AF$1,0),FALSE))</f>
        <v>0</v>
      </c>
      <c r="K48">
        <f>IF(ISERROR(1/VLOOKUP($B48,'Justerad allokering'!$B$1:$AG$461,MATCH(K$1,'Justerad allokering'!$B$1:$AF$1,0),FALSE)),VLOOKUP($B48,'Allokerad kvv'!$B$2:$AV$468,MATCH(K$1,'Allokerad kvv'!$B$1:$AV$1,0),FALSE),VLOOKUP($B48,'Justerad allokering'!$B$1:$AG$461,MATCH(K$1,'Justerad allokering'!$B$1:$AF$1,0),FALSE))</f>
        <v>0</v>
      </c>
      <c r="L48">
        <f>IF(ISERROR(1/VLOOKUP($B48,'Justerad allokering'!$B$1:$AG$461,MATCH(L$1,'Justerad allokering'!$B$1:$AF$1,0),FALSE)),VLOOKUP($B48,'Allokerad kvv'!$B$2:$AV$468,MATCH(L$1,'Allokerad kvv'!$B$1:$AV$1,0),FALSE),VLOOKUP($B48,'Justerad allokering'!$B$1:$AG$461,MATCH(L$1,'Justerad allokering'!$B$1:$AF$1,0),FALSE))</f>
        <v>0</v>
      </c>
      <c r="M48">
        <f>IF(ISERROR(1/VLOOKUP($B48,'Justerad allokering'!$B$1:$AG$461,MATCH(M$1,'Justerad allokering'!$B$1:$AF$1,0),FALSE)),VLOOKUP($B48,'Allokerad kvv'!$B$2:$AV$468,MATCH(M$1,'Allokerad kvv'!$B$1:$AV$1,0),FALSE),VLOOKUP($B48,'Justerad allokering'!$B$1:$AG$461,MATCH(M$1,'Justerad allokering'!$B$1:$AF$1,0),FALSE))</f>
        <v>0</v>
      </c>
      <c r="N48">
        <f>IF(ISERROR(1/VLOOKUP($B48,'Justerad allokering'!$B$1:$AG$461,MATCH(N$1,'Justerad allokering'!$B$1:$AF$1,0),FALSE)),VLOOKUP($B48,'Allokerad kvv'!$B$2:$AV$468,MATCH(N$1,'Allokerad kvv'!$B$1:$AV$1,0),FALSE),VLOOKUP($B48,'Justerad allokering'!$B$1:$AG$461,MATCH(N$1,'Justerad allokering'!$B$1:$AF$1,0),FALSE))</f>
        <v>0</v>
      </c>
      <c r="O48">
        <f>IF(ISERROR(1/VLOOKUP($B48,'Justerad allokering'!$B$1:$AG$461,MATCH(O$1,'Justerad allokering'!$B$1:$AF$1,0),FALSE)),VLOOKUP($B48,'Allokerad kvv'!$B$2:$AV$468,MATCH(O$1,'Allokerad kvv'!$B$1:$AV$1,0),FALSE),VLOOKUP($B48,'Justerad allokering'!$B$1:$AG$461,MATCH(O$1,'Justerad allokering'!$B$1:$AF$1,0),FALSE))</f>
        <v>0</v>
      </c>
      <c r="P48">
        <f>IF(ISERROR(1/VLOOKUP($B48,'Justerad allokering'!$B$1:$AG$461,MATCH(P$1,'Justerad allokering'!$B$1:$AF$1,0),FALSE)),VLOOKUP($B48,'Allokerad kvv'!$B$2:$AV$468,MATCH(P$1,'Allokerad kvv'!$B$1:$AV$1,0),FALSE),VLOOKUP($B48,'Justerad allokering'!$B$1:$AG$461,MATCH(P$1,'Justerad allokering'!$B$1:$AF$1,0),FALSE))</f>
        <v>0</v>
      </c>
      <c r="Q48">
        <f>IF(ISERROR(1/VLOOKUP($B48,'Justerad allokering'!$B$1:$AG$461,MATCH(Q$1,'Justerad allokering'!$B$1:$AF$1,0),FALSE)),VLOOKUP($B48,'Allokerad kvv'!$B$2:$AV$468,MATCH(Q$1,'Allokerad kvv'!$B$1:$AV$1,0),FALSE),VLOOKUP($B48,'Justerad allokering'!$B$1:$AG$461,MATCH(Q$1,'Justerad allokering'!$B$1:$AF$1,0),FALSE))</f>
        <v>0</v>
      </c>
      <c r="R48">
        <f>IF(ISERROR(1/VLOOKUP($B48,'Justerad allokering'!$B$1:$AG$461,MATCH(R$1,'Justerad allokering'!$B$1:$AF$1,0),FALSE)),VLOOKUP($B48,'Allokerad kvv'!$B$2:$AV$468,MATCH(R$1,'Allokerad kvv'!$B$1:$AV$1,0),FALSE),VLOOKUP($B48,'Justerad allokering'!$B$1:$AG$461,MATCH(R$1,'Justerad allokering'!$B$1:$AF$1,0),FALSE))</f>
        <v>0</v>
      </c>
      <c r="S48">
        <f>IF(ISERROR(1/VLOOKUP($B48,'Justerad allokering'!$B$1:$AG$461,MATCH(S$1,'Justerad allokering'!$B$1:$AF$1,0),FALSE)),VLOOKUP($B48,'Allokerad kvv'!$B$2:$AV$468,MATCH(S$1,'Allokerad kvv'!$B$1:$AV$1,0),FALSE),VLOOKUP($B48,'Justerad allokering'!$B$1:$AG$461,MATCH(S$1,'Justerad allokering'!$B$1:$AF$1,0),FALSE))</f>
        <v>0</v>
      </c>
      <c r="T48">
        <f>IF(ISERROR(1/VLOOKUP($B48,'Justerad allokering'!$B$1:$AG$461,MATCH(T$1,'Justerad allokering'!$B$1:$AF$1,0),FALSE)),VLOOKUP($B48,'Allokerad kvv'!$B$2:$AV$468,MATCH(T$1,'Allokerad kvv'!$B$1:$AV$1,0),FALSE),VLOOKUP($B48,'Justerad allokering'!$B$1:$AG$461,MATCH(T$1,'Justerad allokering'!$B$1:$AF$1,0),FALSE))</f>
        <v>0</v>
      </c>
      <c r="U48">
        <f>IF(ISERROR(1/VLOOKUP($B48,'Justerad allokering'!$B$1:$AG$461,MATCH(U$1,'Justerad allokering'!$B$1:$AF$1,0),FALSE)),VLOOKUP($B48,'Allokerad kvv'!$B$2:$AV$468,MATCH(U$1,'Allokerad kvv'!$B$1:$AV$1,0),FALSE),VLOOKUP($B48,'Justerad allokering'!$B$1:$AG$461,MATCH(U$1,'Justerad allokering'!$B$1:$AF$1,0),FALSE))</f>
        <v>0</v>
      </c>
      <c r="V48">
        <f>IF(ISERROR(1/VLOOKUP($B48,'Justerad allokering'!$B$1:$AG$461,MATCH(V$1,'Justerad allokering'!$B$1:$AF$1,0),FALSE)),VLOOKUP($B48,'Allokerad kvv'!$B$2:$AV$468,MATCH(V$1,'Allokerad kvv'!$B$1:$AV$1,0),FALSE),VLOOKUP($B48,'Justerad allokering'!$B$1:$AG$461,MATCH(V$1,'Justerad allokering'!$B$1:$AF$1,0),FALSE))</f>
        <v>0</v>
      </c>
      <c r="W48">
        <f>IF(ISERROR(1/VLOOKUP($B48,'Justerad allokering'!$B$1:$AG$461,MATCH(W$1,'Justerad allokering'!$B$1:$AF$1,0),FALSE)),VLOOKUP($B48,'Allokerad kvv'!$B$2:$AV$468,MATCH(W$1,'Allokerad kvv'!$B$1:$AV$1,0),FALSE),VLOOKUP($B48,'Justerad allokering'!$B$1:$AG$461,MATCH(W$1,'Justerad allokering'!$B$1:$AF$1,0),FALSE))</f>
        <v>0</v>
      </c>
      <c r="X48">
        <f>IF(ISERROR(1/VLOOKUP($B48,'Justerad allokering'!$B$1:$AG$461,MATCH(X$1,'Justerad allokering'!$B$1:$AF$1,0),FALSE)),VLOOKUP($B48,'Allokerad kvv'!$B$2:$AV$468,MATCH(X$1,'Allokerad kvv'!$B$1:$AV$1,0),FALSE),VLOOKUP($B48,'Justerad allokering'!$B$1:$AG$461,MATCH(X$1,'Justerad allokering'!$B$1:$AF$1,0),FALSE))</f>
        <v>0</v>
      </c>
      <c r="Y48">
        <f>IF(ISERROR(1/VLOOKUP($B48,'Justerad allokering'!$B$1:$AG$461,MATCH(Y$1,'Justerad allokering'!$B$1:$AF$1,0),FALSE)),VLOOKUP($B48,'Allokerad kvv'!$B$2:$AV$468,MATCH(Y$1,'Allokerad kvv'!$B$1:$AV$1,0),FALSE),VLOOKUP($B48,'Justerad allokering'!$B$1:$AG$461,MATCH(Y$1,'Justerad allokering'!$B$1:$AF$1,0),FALSE))</f>
        <v>0</v>
      </c>
      <c r="Z48">
        <f>IF(ISERROR(1/VLOOKUP($B48,'Justerad allokering'!$B$1:$AG$461,MATCH(Z$1,'Justerad allokering'!$B$1:$AF$1,0),FALSE)),VLOOKUP($B48,'Allokerad kvv'!$B$2:$AV$468,MATCH(Z$1,'Allokerad kvv'!$B$1:$AV$1,0),FALSE),VLOOKUP($B48,'Justerad allokering'!$B$1:$AG$461,MATCH(Z$1,'Justerad allokering'!$B$1:$AF$1,0),FALSE))</f>
        <v>0</v>
      </c>
      <c r="AE48" s="89">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25">
      <c r="A49" s="2" t="s">
        <v>76</v>
      </c>
      <c r="B49" s="2" t="s">
        <v>79</v>
      </c>
      <c r="C49">
        <f>IF(ISERROR(1/VLOOKUP($B49,'Justerad allokering'!$B$1:$AG$461,MATCH(C$1,'Justerad allokering'!$B$1:$AF$1,0),FALSE)),VLOOKUP($B49,'Allokerad kvv'!$B$2:$AV$468,MATCH(C$1,'Allokerad kvv'!$B$1:$AV$1,0),FALSE),VLOOKUP($B49,'Justerad allokering'!$B$1:$AG$461,MATCH(C$1,'Justerad allokering'!$B$1:$AF$1,0),FALSE))</f>
        <v>0</v>
      </c>
      <c r="D49">
        <f>IF(ISERROR(1/VLOOKUP($B49,'Justerad allokering'!$B$1:$AG$461,MATCH(D$1,'Justerad allokering'!$B$1:$AF$1,0),FALSE)),VLOOKUP($B49,'Allokerad kvv'!$B$2:$AV$468,MATCH(D$1,'Allokerad kvv'!$B$1:$AV$1,0),FALSE),VLOOKUP($B49,'Justerad allokering'!$B$1:$AG$461,MATCH(D$1,'Justerad allokering'!$B$1:$AF$1,0),FALSE))</f>
        <v>0</v>
      </c>
      <c r="E49">
        <f>IF(ISERROR(1/VLOOKUP($B49,'Justerad allokering'!$B$1:$AG$461,MATCH(E$1,'Justerad allokering'!$B$1:$AF$1,0),FALSE)),VLOOKUP($B49,'Allokerad kvv'!$B$2:$AV$468,MATCH(E$1,'Allokerad kvv'!$B$1:$AV$1,0),FALSE),VLOOKUP($B49,'Justerad allokering'!$B$1:$AG$461,MATCH(E$1,'Justerad allokering'!$B$1:$AF$1,0),FALSE))</f>
        <v>0</v>
      </c>
      <c r="F49">
        <f>IF(ISERROR(1/VLOOKUP($B49,'Justerad allokering'!$B$1:$AG$461,MATCH(F$1,'Justerad allokering'!$B$1:$AF$1,0),FALSE)),VLOOKUP($B49,'Allokerad kvv'!$B$2:$AV$468,MATCH(F$1,'Allokerad kvv'!$B$1:$AV$1,0),FALSE),VLOOKUP($B49,'Justerad allokering'!$B$1:$AG$461,MATCH(F$1,'Justerad allokering'!$B$1:$AF$1,0),FALSE))</f>
        <v>0</v>
      </c>
      <c r="G49">
        <f>IF(ISERROR(1/VLOOKUP($B49,'Justerad allokering'!$B$1:$AG$461,MATCH(G$1,'Justerad allokering'!$B$1:$AF$1,0),FALSE)),VLOOKUP($B49,'Allokerad kvv'!$B$2:$AV$468,MATCH(G$1,'Allokerad kvv'!$B$1:$AV$1,0),FALSE),VLOOKUP($B49,'Justerad allokering'!$B$1:$AG$461,MATCH(G$1,'Justerad allokering'!$B$1:$AF$1,0),FALSE))</f>
        <v>0</v>
      </c>
      <c r="H49">
        <f>IF(ISERROR(1/VLOOKUP($B49,'Justerad allokering'!$B$1:$AG$461,MATCH(H$1,'Justerad allokering'!$B$1:$AF$1,0),FALSE)),VLOOKUP($B49,'Allokerad kvv'!$B$2:$AV$468,MATCH(H$1,'Allokerad kvv'!$B$1:$AV$1,0),FALSE),VLOOKUP($B49,'Justerad allokering'!$B$1:$AG$461,MATCH(H$1,'Justerad allokering'!$B$1:$AF$1,0),FALSE))</f>
        <v>0</v>
      </c>
      <c r="I49">
        <f>IF(ISERROR(1/VLOOKUP($B49,'Justerad allokering'!$B$1:$AG$461,MATCH(I$1,'Justerad allokering'!$B$1:$AF$1,0),FALSE)),VLOOKUP($B49,'Allokerad kvv'!$B$2:$AV$468,MATCH(I$1,'Allokerad kvv'!$B$1:$AV$1,0),FALSE),VLOOKUP($B49,'Justerad allokering'!$B$1:$AG$461,MATCH(I$1,'Justerad allokering'!$B$1:$AF$1,0),FALSE))</f>
        <v>0</v>
      </c>
      <c r="J49">
        <f>IF(ISERROR(1/VLOOKUP($B49,'Justerad allokering'!$B$1:$AG$461,MATCH(J$1,'Justerad allokering'!$B$1:$AF$1,0),FALSE)),VLOOKUP($B49,'Allokerad kvv'!$B$2:$AV$468,MATCH(J$1,'Allokerad kvv'!$B$1:$AV$1,0),FALSE),VLOOKUP($B49,'Justerad allokering'!$B$1:$AG$461,MATCH(J$1,'Justerad allokering'!$B$1:$AF$1,0),FALSE))</f>
        <v>0</v>
      </c>
      <c r="K49">
        <f>IF(ISERROR(1/VLOOKUP($B49,'Justerad allokering'!$B$1:$AG$461,MATCH(K$1,'Justerad allokering'!$B$1:$AF$1,0),FALSE)),VLOOKUP($B49,'Allokerad kvv'!$B$2:$AV$468,MATCH(K$1,'Allokerad kvv'!$B$1:$AV$1,0),FALSE),VLOOKUP($B49,'Justerad allokering'!$B$1:$AG$461,MATCH(K$1,'Justerad allokering'!$B$1:$AF$1,0),FALSE))</f>
        <v>0</v>
      </c>
      <c r="L49">
        <f>IF(ISERROR(1/VLOOKUP($B49,'Justerad allokering'!$B$1:$AG$461,MATCH(L$1,'Justerad allokering'!$B$1:$AF$1,0),FALSE)),VLOOKUP($B49,'Allokerad kvv'!$B$2:$AV$468,MATCH(L$1,'Allokerad kvv'!$B$1:$AV$1,0),FALSE),VLOOKUP($B49,'Justerad allokering'!$B$1:$AG$461,MATCH(L$1,'Justerad allokering'!$B$1:$AF$1,0),FALSE))</f>
        <v>0</v>
      </c>
      <c r="M49">
        <f>IF(ISERROR(1/VLOOKUP($B49,'Justerad allokering'!$B$1:$AG$461,MATCH(M$1,'Justerad allokering'!$B$1:$AF$1,0),FALSE)),VLOOKUP($B49,'Allokerad kvv'!$B$2:$AV$468,MATCH(M$1,'Allokerad kvv'!$B$1:$AV$1,0),FALSE),VLOOKUP($B49,'Justerad allokering'!$B$1:$AG$461,MATCH(M$1,'Justerad allokering'!$B$1:$AF$1,0),FALSE))</f>
        <v>0</v>
      </c>
      <c r="N49">
        <f>IF(ISERROR(1/VLOOKUP($B49,'Justerad allokering'!$B$1:$AG$461,MATCH(N$1,'Justerad allokering'!$B$1:$AF$1,0),FALSE)),VLOOKUP($B49,'Allokerad kvv'!$B$2:$AV$468,MATCH(N$1,'Allokerad kvv'!$B$1:$AV$1,0),FALSE),VLOOKUP($B49,'Justerad allokering'!$B$1:$AG$461,MATCH(N$1,'Justerad allokering'!$B$1:$AF$1,0),FALSE))</f>
        <v>0</v>
      </c>
      <c r="O49">
        <f>IF(ISERROR(1/VLOOKUP($B49,'Justerad allokering'!$B$1:$AG$461,MATCH(O$1,'Justerad allokering'!$B$1:$AF$1,0),FALSE)),VLOOKUP($B49,'Allokerad kvv'!$B$2:$AV$468,MATCH(O$1,'Allokerad kvv'!$B$1:$AV$1,0),FALSE),VLOOKUP($B49,'Justerad allokering'!$B$1:$AG$461,MATCH(O$1,'Justerad allokering'!$B$1:$AF$1,0),FALSE))</f>
        <v>0</v>
      </c>
      <c r="P49">
        <f>IF(ISERROR(1/VLOOKUP($B49,'Justerad allokering'!$B$1:$AG$461,MATCH(P$1,'Justerad allokering'!$B$1:$AF$1,0),FALSE)),VLOOKUP($B49,'Allokerad kvv'!$B$2:$AV$468,MATCH(P$1,'Allokerad kvv'!$B$1:$AV$1,0),FALSE),VLOOKUP($B49,'Justerad allokering'!$B$1:$AG$461,MATCH(P$1,'Justerad allokering'!$B$1:$AF$1,0),FALSE))</f>
        <v>0</v>
      </c>
      <c r="Q49">
        <f>IF(ISERROR(1/VLOOKUP($B49,'Justerad allokering'!$B$1:$AG$461,MATCH(Q$1,'Justerad allokering'!$B$1:$AF$1,0),FALSE)),VLOOKUP($B49,'Allokerad kvv'!$B$2:$AV$468,MATCH(Q$1,'Allokerad kvv'!$B$1:$AV$1,0),FALSE),VLOOKUP($B49,'Justerad allokering'!$B$1:$AG$461,MATCH(Q$1,'Justerad allokering'!$B$1:$AF$1,0),FALSE))</f>
        <v>0</v>
      </c>
      <c r="R49">
        <f>IF(ISERROR(1/VLOOKUP($B49,'Justerad allokering'!$B$1:$AG$461,MATCH(R$1,'Justerad allokering'!$B$1:$AF$1,0),FALSE)),VLOOKUP($B49,'Allokerad kvv'!$B$2:$AV$468,MATCH(R$1,'Allokerad kvv'!$B$1:$AV$1,0),FALSE),VLOOKUP($B49,'Justerad allokering'!$B$1:$AG$461,MATCH(R$1,'Justerad allokering'!$B$1:$AF$1,0),FALSE))</f>
        <v>0</v>
      </c>
      <c r="S49">
        <f>IF(ISERROR(1/VLOOKUP($B49,'Justerad allokering'!$B$1:$AG$461,MATCH(S$1,'Justerad allokering'!$B$1:$AF$1,0),FALSE)),VLOOKUP($B49,'Allokerad kvv'!$B$2:$AV$468,MATCH(S$1,'Allokerad kvv'!$B$1:$AV$1,0),FALSE),VLOOKUP($B49,'Justerad allokering'!$B$1:$AG$461,MATCH(S$1,'Justerad allokering'!$B$1:$AF$1,0),FALSE))</f>
        <v>0</v>
      </c>
      <c r="T49">
        <f>IF(ISERROR(1/VLOOKUP($B49,'Justerad allokering'!$B$1:$AG$461,MATCH(T$1,'Justerad allokering'!$B$1:$AF$1,0),FALSE)),VLOOKUP($B49,'Allokerad kvv'!$B$2:$AV$468,MATCH(T$1,'Allokerad kvv'!$B$1:$AV$1,0),FALSE),VLOOKUP($B49,'Justerad allokering'!$B$1:$AG$461,MATCH(T$1,'Justerad allokering'!$B$1:$AF$1,0),FALSE))</f>
        <v>0</v>
      </c>
      <c r="U49">
        <f>IF(ISERROR(1/VLOOKUP($B49,'Justerad allokering'!$B$1:$AG$461,MATCH(U$1,'Justerad allokering'!$B$1:$AF$1,0),FALSE)),VLOOKUP($B49,'Allokerad kvv'!$B$2:$AV$468,MATCH(U$1,'Allokerad kvv'!$B$1:$AV$1,0),FALSE),VLOOKUP($B49,'Justerad allokering'!$B$1:$AG$461,MATCH(U$1,'Justerad allokering'!$B$1:$AF$1,0),FALSE))</f>
        <v>0</v>
      </c>
      <c r="V49">
        <f>IF(ISERROR(1/VLOOKUP($B49,'Justerad allokering'!$B$1:$AG$461,MATCH(V$1,'Justerad allokering'!$B$1:$AF$1,0),FALSE)),VLOOKUP($B49,'Allokerad kvv'!$B$2:$AV$468,MATCH(V$1,'Allokerad kvv'!$B$1:$AV$1,0),FALSE),VLOOKUP($B49,'Justerad allokering'!$B$1:$AG$461,MATCH(V$1,'Justerad allokering'!$B$1:$AF$1,0),FALSE))</f>
        <v>0</v>
      </c>
      <c r="W49">
        <f>IF(ISERROR(1/VLOOKUP($B49,'Justerad allokering'!$B$1:$AG$461,MATCH(W$1,'Justerad allokering'!$B$1:$AF$1,0),FALSE)),VLOOKUP($B49,'Allokerad kvv'!$B$2:$AV$468,MATCH(W$1,'Allokerad kvv'!$B$1:$AV$1,0),FALSE),VLOOKUP($B49,'Justerad allokering'!$B$1:$AG$461,MATCH(W$1,'Justerad allokering'!$B$1:$AF$1,0),FALSE))</f>
        <v>0</v>
      </c>
      <c r="X49">
        <f>IF(ISERROR(1/VLOOKUP($B49,'Justerad allokering'!$B$1:$AG$461,MATCH(X$1,'Justerad allokering'!$B$1:$AF$1,0),FALSE)),VLOOKUP($B49,'Allokerad kvv'!$B$2:$AV$468,MATCH(X$1,'Allokerad kvv'!$B$1:$AV$1,0),FALSE),VLOOKUP($B49,'Justerad allokering'!$B$1:$AG$461,MATCH(X$1,'Justerad allokering'!$B$1:$AF$1,0),FALSE))</f>
        <v>0</v>
      </c>
      <c r="Y49">
        <f>IF(ISERROR(1/VLOOKUP($B49,'Justerad allokering'!$B$1:$AG$461,MATCH(Y$1,'Justerad allokering'!$B$1:$AF$1,0),FALSE)),VLOOKUP($B49,'Allokerad kvv'!$B$2:$AV$468,MATCH(Y$1,'Allokerad kvv'!$B$1:$AV$1,0),FALSE),VLOOKUP($B49,'Justerad allokering'!$B$1:$AG$461,MATCH(Y$1,'Justerad allokering'!$B$1:$AF$1,0),FALSE))</f>
        <v>0</v>
      </c>
      <c r="Z49">
        <f>IF(ISERROR(1/VLOOKUP($B49,'Justerad allokering'!$B$1:$AG$461,MATCH(Z$1,'Justerad allokering'!$B$1:$AF$1,0),FALSE)),VLOOKUP($B49,'Allokerad kvv'!$B$2:$AV$468,MATCH(Z$1,'Allokerad kvv'!$B$1:$AV$1,0),FALSE),VLOOKUP($B49,'Justerad allokering'!$B$1:$AG$461,MATCH(Z$1,'Justerad allokering'!$B$1:$AF$1,0),FALSE))</f>
        <v>0</v>
      </c>
      <c r="AE49" s="89">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25">
      <c r="A50" s="2" t="s">
        <v>76</v>
      </c>
      <c r="B50" s="2" t="s">
        <v>80</v>
      </c>
      <c r="C50">
        <f>IF(ISERROR(1/VLOOKUP($B50,'Justerad allokering'!$B$1:$AG$461,MATCH(C$1,'Justerad allokering'!$B$1:$AF$1,0),FALSE)),VLOOKUP($B50,'Allokerad kvv'!$B$2:$AV$468,MATCH(C$1,'Allokerad kvv'!$B$1:$AV$1,0),FALSE),VLOOKUP($B50,'Justerad allokering'!$B$1:$AG$461,MATCH(C$1,'Justerad allokering'!$B$1:$AF$1,0),FALSE))</f>
        <v>0</v>
      </c>
      <c r="D50">
        <f>IF(ISERROR(1/VLOOKUP($B50,'Justerad allokering'!$B$1:$AG$461,MATCH(D$1,'Justerad allokering'!$B$1:$AF$1,0),FALSE)),VLOOKUP($B50,'Allokerad kvv'!$B$2:$AV$468,MATCH(D$1,'Allokerad kvv'!$B$1:$AV$1,0),FALSE),VLOOKUP($B50,'Justerad allokering'!$B$1:$AG$461,MATCH(D$1,'Justerad allokering'!$B$1:$AF$1,0),FALSE))</f>
        <v>0</v>
      </c>
      <c r="E50">
        <f>IF(ISERROR(1/VLOOKUP($B50,'Justerad allokering'!$B$1:$AG$461,MATCH(E$1,'Justerad allokering'!$B$1:$AF$1,0),FALSE)),VLOOKUP($B50,'Allokerad kvv'!$B$2:$AV$468,MATCH(E$1,'Allokerad kvv'!$B$1:$AV$1,0),FALSE),VLOOKUP($B50,'Justerad allokering'!$B$1:$AG$461,MATCH(E$1,'Justerad allokering'!$B$1:$AF$1,0),FALSE))</f>
        <v>0</v>
      </c>
      <c r="F50">
        <f>IF(ISERROR(1/VLOOKUP($B50,'Justerad allokering'!$B$1:$AG$461,MATCH(F$1,'Justerad allokering'!$B$1:$AF$1,0),FALSE)),VLOOKUP($B50,'Allokerad kvv'!$B$2:$AV$468,MATCH(F$1,'Allokerad kvv'!$B$1:$AV$1,0),FALSE),VLOOKUP($B50,'Justerad allokering'!$B$1:$AG$461,MATCH(F$1,'Justerad allokering'!$B$1:$AF$1,0),FALSE))</f>
        <v>0</v>
      </c>
      <c r="G50">
        <f>IF(ISERROR(1/VLOOKUP($B50,'Justerad allokering'!$B$1:$AG$461,MATCH(G$1,'Justerad allokering'!$B$1:$AF$1,0),FALSE)),VLOOKUP($B50,'Allokerad kvv'!$B$2:$AV$468,MATCH(G$1,'Allokerad kvv'!$B$1:$AV$1,0),FALSE),VLOOKUP($B50,'Justerad allokering'!$B$1:$AG$461,MATCH(G$1,'Justerad allokering'!$B$1:$AF$1,0),FALSE))</f>
        <v>0</v>
      </c>
      <c r="H50">
        <f>IF(ISERROR(1/VLOOKUP($B50,'Justerad allokering'!$B$1:$AG$461,MATCH(H$1,'Justerad allokering'!$B$1:$AF$1,0),FALSE)),VLOOKUP($B50,'Allokerad kvv'!$B$2:$AV$468,MATCH(H$1,'Allokerad kvv'!$B$1:$AV$1,0),FALSE),VLOOKUP($B50,'Justerad allokering'!$B$1:$AG$461,MATCH(H$1,'Justerad allokering'!$B$1:$AF$1,0),FALSE))</f>
        <v>0</v>
      </c>
      <c r="I50">
        <f>IF(ISERROR(1/VLOOKUP($B50,'Justerad allokering'!$B$1:$AG$461,MATCH(I$1,'Justerad allokering'!$B$1:$AF$1,0),FALSE)),VLOOKUP($B50,'Allokerad kvv'!$B$2:$AV$468,MATCH(I$1,'Allokerad kvv'!$B$1:$AV$1,0),FALSE),VLOOKUP($B50,'Justerad allokering'!$B$1:$AG$461,MATCH(I$1,'Justerad allokering'!$B$1:$AF$1,0),FALSE))</f>
        <v>0</v>
      </c>
      <c r="J50">
        <f>IF(ISERROR(1/VLOOKUP($B50,'Justerad allokering'!$B$1:$AG$461,MATCH(J$1,'Justerad allokering'!$B$1:$AF$1,0),FALSE)),VLOOKUP($B50,'Allokerad kvv'!$B$2:$AV$468,MATCH(J$1,'Allokerad kvv'!$B$1:$AV$1,0),FALSE),VLOOKUP($B50,'Justerad allokering'!$B$1:$AG$461,MATCH(J$1,'Justerad allokering'!$B$1:$AF$1,0),FALSE))</f>
        <v>0</v>
      </c>
      <c r="K50">
        <f>IF(ISERROR(1/VLOOKUP($B50,'Justerad allokering'!$B$1:$AG$461,MATCH(K$1,'Justerad allokering'!$B$1:$AF$1,0),FALSE)),VLOOKUP($B50,'Allokerad kvv'!$B$2:$AV$468,MATCH(K$1,'Allokerad kvv'!$B$1:$AV$1,0),FALSE),VLOOKUP($B50,'Justerad allokering'!$B$1:$AG$461,MATCH(K$1,'Justerad allokering'!$B$1:$AF$1,0),FALSE))</f>
        <v>0</v>
      </c>
      <c r="L50">
        <f>IF(ISERROR(1/VLOOKUP($B50,'Justerad allokering'!$B$1:$AG$461,MATCH(L$1,'Justerad allokering'!$B$1:$AF$1,0),FALSE)),VLOOKUP($B50,'Allokerad kvv'!$B$2:$AV$468,MATCH(L$1,'Allokerad kvv'!$B$1:$AV$1,0),FALSE),VLOOKUP($B50,'Justerad allokering'!$B$1:$AG$461,MATCH(L$1,'Justerad allokering'!$B$1:$AF$1,0),FALSE))</f>
        <v>0</v>
      </c>
      <c r="M50">
        <f>IF(ISERROR(1/VLOOKUP($B50,'Justerad allokering'!$B$1:$AG$461,MATCH(M$1,'Justerad allokering'!$B$1:$AF$1,0),FALSE)),VLOOKUP($B50,'Allokerad kvv'!$B$2:$AV$468,MATCH(M$1,'Allokerad kvv'!$B$1:$AV$1,0),FALSE),VLOOKUP($B50,'Justerad allokering'!$B$1:$AG$461,MATCH(M$1,'Justerad allokering'!$B$1:$AF$1,0),FALSE))</f>
        <v>0</v>
      </c>
      <c r="N50">
        <f>IF(ISERROR(1/VLOOKUP($B50,'Justerad allokering'!$B$1:$AG$461,MATCH(N$1,'Justerad allokering'!$B$1:$AF$1,0),FALSE)),VLOOKUP($B50,'Allokerad kvv'!$B$2:$AV$468,MATCH(N$1,'Allokerad kvv'!$B$1:$AV$1,0),FALSE),VLOOKUP($B50,'Justerad allokering'!$B$1:$AG$461,MATCH(N$1,'Justerad allokering'!$B$1:$AF$1,0),FALSE))</f>
        <v>0</v>
      </c>
      <c r="O50">
        <f>IF(ISERROR(1/VLOOKUP($B50,'Justerad allokering'!$B$1:$AG$461,MATCH(O$1,'Justerad allokering'!$B$1:$AF$1,0),FALSE)),VLOOKUP($B50,'Allokerad kvv'!$B$2:$AV$468,MATCH(O$1,'Allokerad kvv'!$B$1:$AV$1,0),FALSE),VLOOKUP($B50,'Justerad allokering'!$B$1:$AG$461,MATCH(O$1,'Justerad allokering'!$B$1:$AF$1,0),FALSE))</f>
        <v>0</v>
      </c>
      <c r="P50">
        <f>IF(ISERROR(1/VLOOKUP($B50,'Justerad allokering'!$B$1:$AG$461,MATCH(P$1,'Justerad allokering'!$B$1:$AF$1,0),FALSE)),VLOOKUP($B50,'Allokerad kvv'!$B$2:$AV$468,MATCH(P$1,'Allokerad kvv'!$B$1:$AV$1,0),FALSE),VLOOKUP($B50,'Justerad allokering'!$B$1:$AG$461,MATCH(P$1,'Justerad allokering'!$B$1:$AF$1,0),FALSE))</f>
        <v>0</v>
      </c>
      <c r="Q50">
        <f>IF(ISERROR(1/VLOOKUP($B50,'Justerad allokering'!$B$1:$AG$461,MATCH(Q$1,'Justerad allokering'!$B$1:$AF$1,0),FALSE)),VLOOKUP($B50,'Allokerad kvv'!$B$2:$AV$468,MATCH(Q$1,'Allokerad kvv'!$B$1:$AV$1,0),FALSE),VLOOKUP($B50,'Justerad allokering'!$B$1:$AG$461,MATCH(Q$1,'Justerad allokering'!$B$1:$AF$1,0),FALSE))</f>
        <v>0</v>
      </c>
      <c r="R50">
        <f>IF(ISERROR(1/VLOOKUP($B50,'Justerad allokering'!$B$1:$AG$461,MATCH(R$1,'Justerad allokering'!$B$1:$AF$1,0),FALSE)),VLOOKUP($B50,'Allokerad kvv'!$B$2:$AV$468,MATCH(R$1,'Allokerad kvv'!$B$1:$AV$1,0),FALSE),VLOOKUP($B50,'Justerad allokering'!$B$1:$AG$461,MATCH(R$1,'Justerad allokering'!$B$1:$AF$1,0),FALSE))</f>
        <v>0</v>
      </c>
      <c r="S50">
        <f>IF(ISERROR(1/VLOOKUP($B50,'Justerad allokering'!$B$1:$AG$461,MATCH(S$1,'Justerad allokering'!$B$1:$AF$1,0),FALSE)),VLOOKUP($B50,'Allokerad kvv'!$B$2:$AV$468,MATCH(S$1,'Allokerad kvv'!$B$1:$AV$1,0),FALSE),VLOOKUP($B50,'Justerad allokering'!$B$1:$AG$461,MATCH(S$1,'Justerad allokering'!$B$1:$AF$1,0),FALSE))</f>
        <v>0</v>
      </c>
      <c r="T50">
        <f>IF(ISERROR(1/VLOOKUP($B50,'Justerad allokering'!$B$1:$AG$461,MATCH(T$1,'Justerad allokering'!$B$1:$AF$1,0),FALSE)),VLOOKUP($B50,'Allokerad kvv'!$B$2:$AV$468,MATCH(T$1,'Allokerad kvv'!$B$1:$AV$1,0),FALSE),VLOOKUP($B50,'Justerad allokering'!$B$1:$AG$461,MATCH(T$1,'Justerad allokering'!$B$1:$AF$1,0),FALSE))</f>
        <v>0</v>
      </c>
      <c r="U50">
        <f>IF(ISERROR(1/VLOOKUP($B50,'Justerad allokering'!$B$1:$AG$461,MATCH(U$1,'Justerad allokering'!$B$1:$AF$1,0),FALSE)),VLOOKUP($B50,'Allokerad kvv'!$B$2:$AV$468,MATCH(U$1,'Allokerad kvv'!$B$1:$AV$1,0),FALSE),VLOOKUP($B50,'Justerad allokering'!$B$1:$AG$461,MATCH(U$1,'Justerad allokering'!$B$1:$AF$1,0),FALSE))</f>
        <v>0</v>
      </c>
      <c r="V50">
        <f>IF(ISERROR(1/VLOOKUP($B50,'Justerad allokering'!$B$1:$AG$461,MATCH(V$1,'Justerad allokering'!$B$1:$AF$1,0),FALSE)),VLOOKUP($B50,'Allokerad kvv'!$B$2:$AV$468,MATCH(V$1,'Allokerad kvv'!$B$1:$AV$1,0),FALSE),VLOOKUP($B50,'Justerad allokering'!$B$1:$AG$461,MATCH(V$1,'Justerad allokering'!$B$1:$AF$1,0),FALSE))</f>
        <v>0</v>
      </c>
      <c r="W50">
        <f>IF(ISERROR(1/VLOOKUP($B50,'Justerad allokering'!$B$1:$AG$461,MATCH(W$1,'Justerad allokering'!$B$1:$AF$1,0),FALSE)),VLOOKUP($B50,'Allokerad kvv'!$B$2:$AV$468,MATCH(W$1,'Allokerad kvv'!$B$1:$AV$1,0),FALSE),VLOOKUP($B50,'Justerad allokering'!$B$1:$AG$461,MATCH(W$1,'Justerad allokering'!$B$1:$AF$1,0),FALSE))</f>
        <v>0</v>
      </c>
      <c r="X50">
        <f>IF(ISERROR(1/VLOOKUP($B50,'Justerad allokering'!$B$1:$AG$461,MATCH(X$1,'Justerad allokering'!$B$1:$AF$1,0),FALSE)),VLOOKUP($B50,'Allokerad kvv'!$B$2:$AV$468,MATCH(X$1,'Allokerad kvv'!$B$1:$AV$1,0),FALSE),VLOOKUP($B50,'Justerad allokering'!$B$1:$AG$461,MATCH(X$1,'Justerad allokering'!$B$1:$AF$1,0),FALSE))</f>
        <v>0</v>
      </c>
      <c r="Y50">
        <f>IF(ISERROR(1/VLOOKUP($B50,'Justerad allokering'!$B$1:$AG$461,MATCH(Y$1,'Justerad allokering'!$B$1:$AF$1,0),FALSE)),VLOOKUP($B50,'Allokerad kvv'!$B$2:$AV$468,MATCH(Y$1,'Allokerad kvv'!$B$1:$AV$1,0),FALSE),VLOOKUP($B50,'Justerad allokering'!$B$1:$AG$461,MATCH(Y$1,'Justerad allokering'!$B$1:$AF$1,0),FALSE))</f>
        <v>0</v>
      </c>
      <c r="Z50">
        <f>IF(ISERROR(1/VLOOKUP($B50,'Justerad allokering'!$B$1:$AG$461,MATCH(Z$1,'Justerad allokering'!$B$1:$AF$1,0),FALSE)),VLOOKUP($B50,'Allokerad kvv'!$B$2:$AV$468,MATCH(Z$1,'Allokerad kvv'!$B$1:$AV$1,0),FALSE),VLOOKUP($B50,'Justerad allokering'!$B$1:$AG$461,MATCH(Z$1,'Justerad allokering'!$B$1:$AF$1,0),FALSE))</f>
        <v>0</v>
      </c>
      <c r="AE50" s="89">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25">
      <c r="A51" s="2" t="s">
        <v>76</v>
      </c>
      <c r="B51" s="2" t="s">
        <v>81</v>
      </c>
      <c r="C51">
        <f>IF(ISERROR(1/VLOOKUP($B51,'Justerad allokering'!$B$1:$AG$461,MATCH(C$1,'Justerad allokering'!$B$1:$AF$1,0),FALSE)),VLOOKUP($B51,'Allokerad kvv'!$B$2:$AV$468,MATCH(C$1,'Allokerad kvv'!$B$1:$AV$1,0),FALSE),VLOOKUP($B51,'Justerad allokering'!$B$1:$AG$461,MATCH(C$1,'Justerad allokering'!$B$1:$AF$1,0),FALSE))</f>
        <v>0</v>
      </c>
      <c r="D51">
        <f>IF(ISERROR(1/VLOOKUP($B51,'Justerad allokering'!$B$1:$AG$461,MATCH(D$1,'Justerad allokering'!$B$1:$AF$1,0),FALSE)),VLOOKUP($B51,'Allokerad kvv'!$B$2:$AV$468,MATCH(D$1,'Allokerad kvv'!$B$1:$AV$1,0),FALSE),VLOOKUP($B51,'Justerad allokering'!$B$1:$AG$461,MATCH(D$1,'Justerad allokering'!$B$1:$AF$1,0),FALSE))</f>
        <v>0</v>
      </c>
      <c r="E51">
        <f>IF(ISERROR(1/VLOOKUP($B51,'Justerad allokering'!$B$1:$AG$461,MATCH(E$1,'Justerad allokering'!$B$1:$AF$1,0),FALSE)),VLOOKUP($B51,'Allokerad kvv'!$B$2:$AV$468,MATCH(E$1,'Allokerad kvv'!$B$1:$AV$1,0),FALSE),VLOOKUP($B51,'Justerad allokering'!$B$1:$AG$461,MATCH(E$1,'Justerad allokering'!$B$1:$AF$1,0),FALSE))</f>
        <v>0</v>
      </c>
      <c r="F51">
        <f>IF(ISERROR(1/VLOOKUP($B51,'Justerad allokering'!$B$1:$AG$461,MATCH(F$1,'Justerad allokering'!$B$1:$AF$1,0),FALSE)),VLOOKUP($B51,'Allokerad kvv'!$B$2:$AV$468,MATCH(F$1,'Allokerad kvv'!$B$1:$AV$1,0),FALSE),VLOOKUP($B51,'Justerad allokering'!$B$1:$AG$461,MATCH(F$1,'Justerad allokering'!$B$1:$AF$1,0),FALSE))</f>
        <v>0</v>
      </c>
      <c r="G51">
        <f>IF(ISERROR(1/VLOOKUP($B51,'Justerad allokering'!$B$1:$AG$461,MATCH(G$1,'Justerad allokering'!$B$1:$AF$1,0),FALSE)),VLOOKUP($B51,'Allokerad kvv'!$B$2:$AV$468,MATCH(G$1,'Allokerad kvv'!$B$1:$AV$1,0),FALSE),VLOOKUP($B51,'Justerad allokering'!$B$1:$AG$461,MATCH(G$1,'Justerad allokering'!$B$1:$AF$1,0),FALSE))</f>
        <v>0</v>
      </c>
      <c r="H51">
        <f>IF(ISERROR(1/VLOOKUP($B51,'Justerad allokering'!$B$1:$AG$461,MATCH(H$1,'Justerad allokering'!$B$1:$AF$1,0),FALSE)),VLOOKUP($B51,'Allokerad kvv'!$B$2:$AV$468,MATCH(H$1,'Allokerad kvv'!$B$1:$AV$1,0),FALSE),VLOOKUP($B51,'Justerad allokering'!$B$1:$AG$461,MATCH(H$1,'Justerad allokering'!$B$1:$AF$1,0),FALSE))</f>
        <v>0</v>
      </c>
      <c r="I51">
        <f>IF(ISERROR(1/VLOOKUP($B51,'Justerad allokering'!$B$1:$AG$461,MATCH(I$1,'Justerad allokering'!$B$1:$AF$1,0),FALSE)),VLOOKUP($B51,'Allokerad kvv'!$B$2:$AV$468,MATCH(I$1,'Allokerad kvv'!$B$1:$AV$1,0),FALSE),VLOOKUP($B51,'Justerad allokering'!$B$1:$AG$461,MATCH(I$1,'Justerad allokering'!$B$1:$AF$1,0),FALSE))</f>
        <v>0</v>
      </c>
      <c r="J51">
        <f>IF(ISERROR(1/VLOOKUP($B51,'Justerad allokering'!$B$1:$AG$461,MATCH(J$1,'Justerad allokering'!$B$1:$AF$1,0),FALSE)),VLOOKUP($B51,'Allokerad kvv'!$B$2:$AV$468,MATCH(J$1,'Allokerad kvv'!$B$1:$AV$1,0),FALSE),VLOOKUP($B51,'Justerad allokering'!$B$1:$AG$461,MATCH(J$1,'Justerad allokering'!$B$1:$AF$1,0),FALSE))</f>
        <v>0</v>
      </c>
      <c r="K51">
        <f>IF(ISERROR(1/VLOOKUP($B51,'Justerad allokering'!$B$1:$AG$461,MATCH(K$1,'Justerad allokering'!$B$1:$AF$1,0),FALSE)),VLOOKUP($B51,'Allokerad kvv'!$B$2:$AV$468,MATCH(K$1,'Allokerad kvv'!$B$1:$AV$1,0),FALSE),VLOOKUP($B51,'Justerad allokering'!$B$1:$AG$461,MATCH(K$1,'Justerad allokering'!$B$1:$AF$1,0),FALSE))</f>
        <v>0</v>
      </c>
      <c r="L51">
        <f>IF(ISERROR(1/VLOOKUP($B51,'Justerad allokering'!$B$1:$AG$461,MATCH(L$1,'Justerad allokering'!$B$1:$AF$1,0),FALSE)),VLOOKUP($B51,'Allokerad kvv'!$B$2:$AV$468,MATCH(L$1,'Allokerad kvv'!$B$1:$AV$1,0),FALSE),VLOOKUP($B51,'Justerad allokering'!$B$1:$AG$461,MATCH(L$1,'Justerad allokering'!$B$1:$AF$1,0),FALSE))</f>
        <v>0</v>
      </c>
      <c r="M51">
        <f>IF(ISERROR(1/VLOOKUP($B51,'Justerad allokering'!$B$1:$AG$461,MATCH(M$1,'Justerad allokering'!$B$1:$AF$1,0),FALSE)),VLOOKUP($B51,'Allokerad kvv'!$B$2:$AV$468,MATCH(M$1,'Allokerad kvv'!$B$1:$AV$1,0),FALSE),VLOOKUP($B51,'Justerad allokering'!$B$1:$AG$461,MATCH(M$1,'Justerad allokering'!$B$1:$AF$1,0),FALSE))</f>
        <v>0</v>
      </c>
      <c r="N51">
        <f>IF(ISERROR(1/VLOOKUP($B51,'Justerad allokering'!$B$1:$AG$461,MATCH(N$1,'Justerad allokering'!$B$1:$AF$1,0),FALSE)),VLOOKUP($B51,'Allokerad kvv'!$B$2:$AV$468,MATCH(N$1,'Allokerad kvv'!$B$1:$AV$1,0),FALSE),VLOOKUP($B51,'Justerad allokering'!$B$1:$AG$461,MATCH(N$1,'Justerad allokering'!$B$1:$AF$1,0),FALSE))</f>
        <v>0</v>
      </c>
      <c r="O51">
        <f>IF(ISERROR(1/VLOOKUP($B51,'Justerad allokering'!$B$1:$AG$461,MATCH(O$1,'Justerad allokering'!$B$1:$AF$1,0),FALSE)),VLOOKUP($B51,'Allokerad kvv'!$B$2:$AV$468,MATCH(O$1,'Allokerad kvv'!$B$1:$AV$1,0),FALSE),VLOOKUP($B51,'Justerad allokering'!$B$1:$AG$461,MATCH(O$1,'Justerad allokering'!$B$1:$AF$1,0),FALSE))</f>
        <v>0</v>
      </c>
      <c r="P51">
        <f>IF(ISERROR(1/VLOOKUP($B51,'Justerad allokering'!$B$1:$AG$461,MATCH(P$1,'Justerad allokering'!$B$1:$AF$1,0),FALSE)),VLOOKUP($B51,'Allokerad kvv'!$B$2:$AV$468,MATCH(P$1,'Allokerad kvv'!$B$1:$AV$1,0),FALSE),VLOOKUP($B51,'Justerad allokering'!$B$1:$AG$461,MATCH(P$1,'Justerad allokering'!$B$1:$AF$1,0),FALSE))</f>
        <v>0</v>
      </c>
      <c r="Q51">
        <f>IF(ISERROR(1/VLOOKUP($B51,'Justerad allokering'!$B$1:$AG$461,MATCH(Q$1,'Justerad allokering'!$B$1:$AF$1,0),FALSE)),VLOOKUP($B51,'Allokerad kvv'!$B$2:$AV$468,MATCH(Q$1,'Allokerad kvv'!$B$1:$AV$1,0),FALSE),VLOOKUP($B51,'Justerad allokering'!$B$1:$AG$461,MATCH(Q$1,'Justerad allokering'!$B$1:$AF$1,0),FALSE))</f>
        <v>0</v>
      </c>
      <c r="R51">
        <f>IF(ISERROR(1/VLOOKUP($B51,'Justerad allokering'!$B$1:$AG$461,MATCH(R$1,'Justerad allokering'!$B$1:$AF$1,0),FALSE)),VLOOKUP($B51,'Allokerad kvv'!$B$2:$AV$468,MATCH(R$1,'Allokerad kvv'!$B$1:$AV$1,0),FALSE),VLOOKUP($B51,'Justerad allokering'!$B$1:$AG$461,MATCH(R$1,'Justerad allokering'!$B$1:$AF$1,0),FALSE))</f>
        <v>0</v>
      </c>
      <c r="S51">
        <f>IF(ISERROR(1/VLOOKUP($B51,'Justerad allokering'!$B$1:$AG$461,MATCH(S$1,'Justerad allokering'!$B$1:$AF$1,0),FALSE)),VLOOKUP($B51,'Allokerad kvv'!$B$2:$AV$468,MATCH(S$1,'Allokerad kvv'!$B$1:$AV$1,0),FALSE),VLOOKUP($B51,'Justerad allokering'!$B$1:$AG$461,MATCH(S$1,'Justerad allokering'!$B$1:$AF$1,0),FALSE))</f>
        <v>0</v>
      </c>
      <c r="T51">
        <f>IF(ISERROR(1/VLOOKUP($B51,'Justerad allokering'!$B$1:$AG$461,MATCH(T$1,'Justerad allokering'!$B$1:$AF$1,0),FALSE)),VLOOKUP($B51,'Allokerad kvv'!$B$2:$AV$468,MATCH(T$1,'Allokerad kvv'!$B$1:$AV$1,0),FALSE),VLOOKUP($B51,'Justerad allokering'!$B$1:$AG$461,MATCH(T$1,'Justerad allokering'!$B$1:$AF$1,0),FALSE))</f>
        <v>0</v>
      </c>
      <c r="U51">
        <f>IF(ISERROR(1/VLOOKUP($B51,'Justerad allokering'!$B$1:$AG$461,MATCH(U$1,'Justerad allokering'!$B$1:$AF$1,0),FALSE)),VLOOKUP($B51,'Allokerad kvv'!$B$2:$AV$468,MATCH(U$1,'Allokerad kvv'!$B$1:$AV$1,0),FALSE),VLOOKUP($B51,'Justerad allokering'!$B$1:$AG$461,MATCH(U$1,'Justerad allokering'!$B$1:$AF$1,0),FALSE))</f>
        <v>0</v>
      </c>
      <c r="V51">
        <f>IF(ISERROR(1/VLOOKUP($B51,'Justerad allokering'!$B$1:$AG$461,MATCH(V$1,'Justerad allokering'!$B$1:$AF$1,0),FALSE)),VLOOKUP($B51,'Allokerad kvv'!$B$2:$AV$468,MATCH(V$1,'Allokerad kvv'!$B$1:$AV$1,0),FALSE),VLOOKUP($B51,'Justerad allokering'!$B$1:$AG$461,MATCH(V$1,'Justerad allokering'!$B$1:$AF$1,0),FALSE))</f>
        <v>0</v>
      </c>
      <c r="W51">
        <f>IF(ISERROR(1/VLOOKUP($B51,'Justerad allokering'!$B$1:$AG$461,MATCH(W$1,'Justerad allokering'!$B$1:$AF$1,0),FALSE)),VLOOKUP($B51,'Allokerad kvv'!$B$2:$AV$468,MATCH(W$1,'Allokerad kvv'!$B$1:$AV$1,0),FALSE),VLOOKUP($B51,'Justerad allokering'!$B$1:$AG$461,MATCH(W$1,'Justerad allokering'!$B$1:$AF$1,0),FALSE))</f>
        <v>0</v>
      </c>
      <c r="X51">
        <f>IF(ISERROR(1/VLOOKUP($B51,'Justerad allokering'!$B$1:$AG$461,MATCH(X$1,'Justerad allokering'!$B$1:$AF$1,0),FALSE)),VLOOKUP($B51,'Allokerad kvv'!$B$2:$AV$468,MATCH(X$1,'Allokerad kvv'!$B$1:$AV$1,0),FALSE),VLOOKUP($B51,'Justerad allokering'!$B$1:$AG$461,MATCH(X$1,'Justerad allokering'!$B$1:$AF$1,0),FALSE))</f>
        <v>0</v>
      </c>
      <c r="Y51">
        <f>IF(ISERROR(1/VLOOKUP($B51,'Justerad allokering'!$B$1:$AG$461,MATCH(Y$1,'Justerad allokering'!$B$1:$AF$1,0),FALSE)),VLOOKUP($B51,'Allokerad kvv'!$B$2:$AV$468,MATCH(Y$1,'Allokerad kvv'!$B$1:$AV$1,0),FALSE),VLOOKUP($B51,'Justerad allokering'!$B$1:$AG$461,MATCH(Y$1,'Justerad allokering'!$B$1:$AF$1,0),FALSE))</f>
        <v>0</v>
      </c>
      <c r="Z51">
        <f>IF(ISERROR(1/VLOOKUP($B51,'Justerad allokering'!$B$1:$AG$461,MATCH(Z$1,'Justerad allokering'!$B$1:$AF$1,0),FALSE)),VLOOKUP($B51,'Allokerad kvv'!$B$2:$AV$468,MATCH(Z$1,'Allokerad kvv'!$B$1:$AV$1,0),FALSE),VLOOKUP($B51,'Justerad allokering'!$B$1:$AG$461,MATCH(Z$1,'Justerad allokering'!$B$1:$AF$1,0),FALSE))</f>
        <v>0</v>
      </c>
      <c r="AE51" s="89">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25">
      <c r="A52" s="2" t="s">
        <v>76</v>
      </c>
      <c r="B52" s="2" t="s">
        <v>82</v>
      </c>
      <c r="C52">
        <f>IF(ISERROR(1/VLOOKUP($B52,'Justerad allokering'!$B$1:$AG$461,MATCH(C$1,'Justerad allokering'!$B$1:$AF$1,0),FALSE)),VLOOKUP($B52,'Allokerad kvv'!$B$2:$AV$468,MATCH(C$1,'Allokerad kvv'!$B$1:$AV$1,0),FALSE),VLOOKUP($B52,'Justerad allokering'!$B$1:$AG$461,MATCH(C$1,'Justerad allokering'!$B$1:$AF$1,0),FALSE))</f>
        <v>0</v>
      </c>
      <c r="D52">
        <f>IF(ISERROR(1/VLOOKUP($B52,'Justerad allokering'!$B$1:$AG$461,MATCH(D$1,'Justerad allokering'!$B$1:$AF$1,0),FALSE)),VLOOKUP($B52,'Allokerad kvv'!$B$2:$AV$468,MATCH(D$1,'Allokerad kvv'!$B$1:$AV$1,0),FALSE),VLOOKUP($B52,'Justerad allokering'!$B$1:$AG$461,MATCH(D$1,'Justerad allokering'!$B$1:$AF$1,0),FALSE))</f>
        <v>0</v>
      </c>
      <c r="E52">
        <f>IF(ISERROR(1/VLOOKUP($B52,'Justerad allokering'!$B$1:$AG$461,MATCH(E$1,'Justerad allokering'!$B$1:$AF$1,0),FALSE)),VLOOKUP($B52,'Allokerad kvv'!$B$2:$AV$468,MATCH(E$1,'Allokerad kvv'!$B$1:$AV$1,0),FALSE),VLOOKUP($B52,'Justerad allokering'!$B$1:$AG$461,MATCH(E$1,'Justerad allokering'!$B$1:$AF$1,0),FALSE))</f>
        <v>0</v>
      </c>
      <c r="F52">
        <f>IF(ISERROR(1/VLOOKUP($B52,'Justerad allokering'!$B$1:$AG$461,MATCH(F$1,'Justerad allokering'!$B$1:$AF$1,0),FALSE)),VLOOKUP($B52,'Allokerad kvv'!$B$2:$AV$468,MATCH(F$1,'Allokerad kvv'!$B$1:$AV$1,0),FALSE),VLOOKUP($B52,'Justerad allokering'!$B$1:$AG$461,MATCH(F$1,'Justerad allokering'!$B$1:$AF$1,0),FALSE))</f>
        <v>0</v>
      </c>
      <c r="G52">
        <f>IF(ISERROR(1/VLOOKUP($B52,'Justerad allokering'!$B$1:$AG$461,MATCH(G$1,'Justerad allokering'!$B$1:$AF$1,0),FALSE)),VLOOKUP($B52,'Allokerad kvv'!$B$2:$AV$468,MATCH(G$1,'Allokerad kvv'!$B$1:$AV$1,0),FALSE),VLOOKUP($B52,'Justerad allokering'!$B$1:$AG$461,MATCH(G$1,'Justerad allokering'!$B$1:$AF$1,0),FALSE))</f>
        <v>0</v>
      </c>
      <c r="H52">
        <f>IF(ISERROR(1/VLOOKUP($B52,'Justerad allokering'!$B$1:$AG$461,MATCH(H$1,'Justerad allokering'!$B$1:$AF$1,0),FALSE)),VLOOKUP($B52,'Allokerad kvv'!$B$2:$AV$468,MATCH(H$1,'Allokerad kvv'!$B$1:$AV$1,0),FALSE),VLOOKUP($B52,'Justerad allokering'!$B$1:$AG$461,MATCH(H$1,'Justerad allokering'!$B$1:$AF$1,0),FALSE))</f>
        <v>0</v>
      </c>
      <c r="I52">
        <f>IF(ISERROR(1/VLOOKUP($B52,'Justerad allokering'!$B$1:$AG$461,MATCH(I$1,'Justerad allokering'!$B$1:$AF$1,0),FALSE)),VLOOKUP($B52,'Allokerad kvv'!$B$2:$AV$468,MATCH(I$1,'Allokerad kvv'!$B$1:$AV$1,0),FALSE),VLOOKUP($B52,'Justerad allokering'!$B$1:$AG$461,MATCH(I$1,'Justerad allokering'!$B$1:$AF$1,0),FALSE))</f>
        <v>0</v>
      </c>
      <c r="J52">
        <f>IF(ISERROR(1/VLOOKUP($B52,'Justerad allokering'!$B$1:$AG$461,MATCH(J$1,'Justerad allokering'!$B$1:$AF$1,0),FALSE)),VLOOKUP($B52,'Allokerad kvv'!$B$2:$AV$468,MATCH(J$1,'Allokerad kvv'!$B$1:$AV$1,0),FALSE),VLOOKUP($B52,'Justerad allokering'!$B$1:$AG$461,MATCH(J$1,'Justerad allokering'!$B$1:$AF$1,0),FALSE))</f>
        <v>0</v>
      </c>
      <c r="K52">
        <f>IF(ISERROR(1/VLOOKUP($B52,'Justerad allokering'!$B$1:$AG$461,MATCH(K$1,'Justerad allokering'!$B$1:$AF$1,0),FALSE)),VLOOKUP($B52,'Allokerad kvv'!$B$2:$AV$468,MATCH(K$1,'Allokerad kvv'!$B$1:$AV$1,0),FALSE),VLOOKUP($B52,'Justerad allokering'!$B$1:$AG$461,MATCH(K$1,'Justerad allokering'!$B$1:$AF$1,0),FALSE))</f>
        <v>0</v>
      </c>
      <c r="L52">
        <f>IF(ISERROR(1/VLOOKUP($B52,'Justerad allokering'!$B$1:$AG$461,MATCH(L$1,'Justerad allokering'!$B$1:$AF$1,0),FALSE)),VLOOKUP($B52,'Allokerad kvv'!$B$2:$AV$468,MATCH(L$1,'Allokerad kvv'!$B$1:$AV$1,0),FALSE),VLOOKUP($B52,'Justerad allokering'!$B$1:$AG$461,MATCH(L$1,'Justerad allokering'!$B$1:$AF$1,0),FALSE))</f>
        <v>0</v>
      </c>
      <c r="M52">
        <f>IF(ISERROR(1/VLOOKUP($B52,'Justerad allokering'!$B$1:$AG$461,MATCH(M$1,'Justerad allokering'!$B$1:$AF$1,0),FALSE)),VLOOKUP($B52,'Allokerad kvv'!$B$2:$AV$468,MATCH(M$1,'Allokerad kvv'!$B$1:$AV$1,0),FALSE),VLOOKUP($B52,'Justerad allokering'!$B$1:$AG$461,MATCH(M$1,'Justerad allokering'!$B$1:$AF$1,0),FALSE))</f>
        <v>0</v>
      </c>
      <c r="N52">
        <f>IF(ISERROR(1/VLOOKUP($B52,'Justerad allokering'!$B$1:$AG$461,MATCH(N$1,'Justerad allokering'!$B$1:$AF$1,0),FALSE)),VLOOKUP($B52,'Allokerad kvv'!$B$2:$AV$468,MATCH(N$1,'Allokerad kvv'!$B$1:$AV$1,0),FALSE),VLOOKUP($B52,'Justerad allokering'!$B$1:$AG$461,MATCH(N$1,'Justerad allokering'!$B$1:$AF$1,0),FALSE))</f>
        <v>0</v>
      </c>
      <c r="O52">
        <f>IF(ISERROR(1/VLOOKUP($B52,'Justerad allokering'!$B$1:$AG$461,MATCH(O$1,'Justerad allokering'!$B$1:$AF$1,0),FALSE)),VLOOKUP($B52,'Allokerad kvv'!$B$2:$AV$468,MATCH(O$1,'Allokerad kvv'!$B$1:$AV$1,0),FALSE),VLOOKUP($B52,'Justerad allokering'!$B$1:$AG$461,MATCH(O$1,'Justerad allokering'!$B$1:$AF$1,0),FALSE))</f>
        <v>0</v>
      </c>
      <c r="P52">
        <f>IF(ISERROR(1/VLOOKUP($B52,'Justerad allokering'!$B$1:$AG$461,MATCH(P$1,'Justerad allokering'!$B$1:$AF$1,0),FALSE)),VLOOKUP($B52,'Allokerad kvv'!$B$2:$AV$468,MATCH(P$1,'Allokerad kvv'!$B$1:$AV$1,0),FALSE),VLOOKUP($B52,'Justerad allokering'!$B$1:$AG$461,MATCH(P$1,'Justerad allokering'!$B$1:$AF$1,0),FALSE))</f>
        <v>0</v>
      </c>
      <c r="Q52">
        <f>IF(ISERROR(1/VLOOKUP($B52,'Justerad allokering'!$B$1:$AG$461,MATCH(Q$1,'Justerad allokering'!$B$1:$AF$1,0),FALSE)),VLOOKUP($B52,'Allokerad kvv'!$B$2:$AV$468,MATCH(Q$1,'Allokerad kvv'!$B$1:$AV$1,0),FALSE),VLOOKUP($B52,'Justerad allokering'!$B$1:$AG$461,MATCH(Q$1,'Justerad allokering'!$B$1:$AF$1,0),FALSE))</f>
        <v>0</v>
      </c>
      <c r="R52">
        <f>IF(ISERROR(1/VLOOKUP($B52,'Justerad allokering'!$B$1:$AG$461,MATCH(R$1,'Justerad allokering'!$B$1:$AF$1,0),FALSE)),VLOOKUP($B52,'Allokerad kvv'!$B$2:$AV$468,MATCH(R$1,'Allokerad kvv'!$B$1:$AV$1,0),FALSE),VLOOKUP($B52,'Justerad allokering'!$B$1:$AG$461,MATCH(R$1,'Justerad allokering'!$B$1:$AF$1,0),FALSE))</f>
        <v>0</v>
      </c>
      <c r="S52">
        <f>IF(ISERROR(1/VLOOKUP($B52,'Justerad allokering'!$B$1:$AG$461,MATCH(S$1,'Justerad allokering'!$B$1:$AF$1,0),FALSE)),VLOOKUP($B52,'Allokerad kvv'!$B$2:$AV$468,MATCH(S$1,'Allokerad kvv'!$B$1:$AV$1,0),FALSE),VLOOKUP($B52,'Justerad allokering'!$B$1:$AG$461,MATCH(S$1,'Justerad allokering'!$B$1:$AF$1,0),FALSE))</f>
        <v>0</v>
      </c>
      <c r="T52">
        <f>IF(ISERROR(1/VLOOKUP($B52,'Justerad allokering'!$B$1:$AG$461,MATCH(T$1,'Justerad allokering'!$B$1:$AF$1,0),FALSE)),VLOOKUP($B52,'Allokerad kvv'!$B$2:$AV$468,MATCH(T$1,'Allokerad kvv'!$B$1:$AV$1,0),FALSE),VLOOKUP($B52,'Justerad allokering'!$B$1:$AG$461,MATCH(T$1,'Justerad allokering'!$B$1:$AF$1,0),FALSE))</f>
        <v>0</v>
      </c>
      <c r="U52">
        <f>IF(ISERROR(1/VLOOKUP($B52,'Justerad allokering'!$B$1:$AG$461,MATCH(U$1,'Justerad allokering'!$B$1:$AF$1,0),FALSE)),VLOOKUP($B52,'Allokerad kvv'!$B$2:$AV$468,MATCH(U$1,'Allokerad kvv'!$B$1:$AV$1,0),FALSE),VLOOKUP($B52,'Justerad allokering'!$B$1:$AG$461,MATCH(U$1,'Justerad allokering'!$B$1:$AF$1,0),FALSE))</f>
        <v>0</v>
      </c>
      <c r="V52">
        <f>IF(ISERROR(1/VLOOKUP($B52,'Justerad allokering'!$B$1:$AG$461,MATCH(V$1,'Justerad allokering'!$B$1:$AF$1,0),FALSE)),VLOOKUP($B52,'Allokerad kvv'!$B$2:$AV$468,MATCH(V$1,'Allokerad kvv'!$B$1:$AV$1,0),FALSE),VLOOKUP($B52,'Justerad allokering'!$B$1:$AG$461,MATCH(V$1,'Justerad allokering'!$B$1:$AF$1,0),FALSE))</f>
        <v>0</v>
      </c>
      <c r="W52">
        <f>IF(ISERROR(1/VLOOKUP($B52,'Justerad allokering'!$B$1:$AG$461,MATCH(W$1,'Justerad allokering'!$B$1:$AF$1,0),FALSE)),VLOOKUP($B52,'Allokerad kvv'!$B$2:$AV$468,MATCH(W$1,'Allokerad kvv'!$B$1:$AV$1,0),FALSE),VLOOKUP($B52,'Justerad allokering'!$B$1:$AG$461,MATCH(W$1,'Justerad allokering'!$B$1:$AF$1,0),FALSE))</f>
        <v>0</v>
      </c>
      <c r="X52">
        <f>IF(ISERROR(1/VLOOKUP($B52,'Justerad allokering'!$B$1:$AG$461,MATCH(X$1,'Justerad allokering'!$B$1:$AF$1,0),FALSE)),VLOOKUP($B52,'Allokerad kvv'!$B$2:$AV$468,MATCH(X$1,'Allokerad kvv'!$B$1:$AV$1,0),FALSE),VLOOKUP($B52,'Justerad allokering'!$B$1:$AG$461,MATCH(X$1,'Justerad allokering'!$B$1:$AF$1,0),FALSE))</f>
        <v>0</v>
      </c>
      <c r="Y52">
        <f>IF(ISERROR(1/VLOOKUP($B52,'Justerad allokering'!$B$1:$AG$461,MATCH(Y$1,'Justerad allokering'!$B$1:$AF$1,0),FALSE)),VLOOKUP($B52,'Allokerad kvv'!$B$2:$AV$468,MATCH(Y$1,'Allokerad kvv'!$B$1:$AV$1,0),FALSE),VLOOKUP($B52,'Justerad allokering'!$B$1:$AG$461,MATCH(Y$1,'Justerad allokering'!$B$1:$AF$1,0),FALSE))</f>
        <v>0</v>
      </c>
      <c r="Z52">
        <f>IF(ISERROR(1/VLOOKUP($B52,'Justerad allokering'!$B$1:$AG$461,MATCH(Z$1,'Justerad allokering'!$B$1:$AF$1,0),FALSE)),VLOOKUP($B52,'Allokerad kvv'!$B$2:$AV$468,MATCH(Z$1,'Allokerad kvv'!$B$1:$AV$1,0),FALSE),VLOOKUP($B52,'Justerad allokering'!$B$1:$AG$461,MATCH(Z$1,'Justerad allokering'!$B$1:$AF$1,0),FALSE))</f>
        <v>0</v>
      </c>
      <c r="AE52" s="89">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25">
      <c r="A53" s="2" t="s">
        <v>76</v>
      </c>
      <c r="B53" s="2" t="s">
        <v>83</v>
      </c>
      <c r="C53">
        <f>IF(ISERROR(1/VLOOKUP($B53,'Justerad allokering'!$B$1:$AG$461,MATCH(C$1,'Justerad allokering'!$B$1:$AF$1,0),FALSE)),VLOOKUP($B53,'Allokerad kvv'!$B$2:$AV$468,MATCH(C$1,'Allokerad kvv'!$B$1:$AV$1,0),FALSE),VLOOKUP($B53,'Justerad allokering'!$B$1:$AG$461,MATCH(C$1,'Justerad allokering'!$B$1:$AF$1,0),FALSE))</f>
        <v>0</v>
      </c>
      <c r="D53">
        <f>IF(ISERROR(1/VLOOKUP($B53,'Justerad allokering'!$B$1:$AG$461,MATCH(D$1,'Justerad allokering'!$B$1:$AF$1,0),FALSE)),VLOOKUP($B53,'Allokerad kvv'!$B$2:$AV$468,MATCH(D$1,'Allokerad kvv'!$B$1:$AV$1,0),FALSE),VLOOKUP($B53,'Justerad allokering'!$B$1:$AG$461,MATCH(D$1,'Justerad allokering'!$B$1:$AF$1,0),FALSE))</f>
        <v>0</v>
      </c>
      <c r="E53">
        <f>IF(ISERROR(1/VLOOKUP($B53,'Justerad allokering'!$B$1:$AG$461,MATCH(E$1,'Justerad allokering'!$B$1:$AF$1,0),FALSE)),VLOOKUP($B53,'Allokerad kvv'!$B$2:$AV$468,MATCH(E$1,'Allokerad kvv'!$B$1:$AV$1,0),FALSE),VLOOKUP($B53,'Justerad allokering'!$B$1:$AG$461,MATCH(E$1,'Justerad allokering'!$B$1:$AF$1,0),FALSE))</f>
        <v>59.398699999999998</v>
      </c>
      <c r="F53">
        <f>IF(ISERROR(1/VLOOKUP($B53,'Justerad allokering'!$B$1:$AG$461,MATCH(F$1,'Justerad allokering'!$B$1:$AF$1,0),FALSE)),VLOOKUP($B53,'Allokerad kvv'!$B$2:$AV$468,MATCH(F$1,'Allokerad kvv'!$B$1:$AV$1,0),FALSE),VLOOKUP($B53,'Justerad allokering'!$B$1:$AG$461,MATCH(F$1,'Justerad allokering'!$B$1:$AF$1,0),FALSE))</f>
        <v>0</v>
      </c>
      <c r="G53">
        <f>IF(ISERROR(1/VLOOKUP($B53,'Justerad allokering'!$B$1:$AG$461,MATCH(G$1,'Justerad allokering'!$B$1:$AF$1,0),FALSE)),VLOOKUP($B53,'Allokerad kvv'!$B$2:$AV$468,MATCH(G$1,'Allokerad kvv'!$B$1:$AV$1,0),FALSE),VLOOKUP($B53,'Justerad allokering'!$B$1:$AG$461,MATCH(G$1,'Justerad allokering'!$B$1:$AF$1,0),FALSE))</f>
        <v>0</v>
      </c>
      <c r="H53">
        <f>IF(ISERROR(1/VLOOKUP($B53,'Justerad allokering'!$B$1:$AG$461,MATCH(H$1,'Justerad allokering'!$B$1:$AF$1,0),FALSE)),VLOOKUP($B53,'Allokerad kvv'!$B$2:$AV$468,MATCH(H$1,'Allokerad kvv'!$B$1:$AV$1,0),FALSE),VLOOKUP($B53,'Justerad allokering'!$B$1:$AG$461,MATCH(H$1,'Justerad allokering'!$B$1:$AF$1,0),FALSE))</f>
        <v>0</v>
      </c>
      <c r="I53">
        <f>IF(ISERROR(1/VLOOKUP($B53,'Justerad allokering'!$B$1:$AG$461,MATCH(I$1,'Justerad allokering'!$B$1:$AF$1,0),FALSE)),VLOOKUP($B53,'Allokerad kvv'!$B$2:$AV$468,MATCH(I$1,'Allokerad kvv'!$B$1:$AV$1,0),FALSE),VLOOKUP($B53,'Justerad allokering'!$B$1:$AG$461,MATCH(I$1,'Justerad allokering'!$B$1:$AF$1,0),FALSE))</f>
        <v>22.2242</v>
      </c>
      <c r="J53">
        <f>IF(ISERROR(1/VLOOKUP($B53,'Justerad allokering'!$B$1:$AG$461,MATCH(J$1,'Justerad allokering'!$B$1:$AF$1,0),FALSE)),VLOOKUP($B53,'Allokerad kvv'!$B$2:$AV$468,MATCH(J$1,'Allokerad kvv'!$B$1:$AV$1,0),FALSE),VLOOKUP($B53,'Justerad allokering'!$B$1:$AG$461,MATCH(J$1,'Justerad allokering'!$B$1:$AF$1,0),FALSE))</f>
        <v>112.858</v>
      </c>
      <c r="K53">
        <f>IF(ISERROR(1/VLOOKUP($B53,'Justerad allokering'!$B$1:$AG$461,MATCH(K$1,'Justerad allokering'!$B$1:$AF$1,0),FALSE)),VLOOKUP($B53,'Allokerad kvv'!$B$2:$AV$468,MATCH(K$1,'Allokerad kvv'!$B$1:$AV$1,0),FALSE),VLOOKUP($B53,'Justerad allokering'!$B$1:$AG$461,MATCH(K$1,'Justerad allokering'!$B$1:$AF$1,0),FALSE))</f>
        <v>20.596599999999999</v>
      </c>
      <c r="L53">
        <f>IF(ISERROR(1/VLOOKUP($B53,'Justerad allokering'!$B$1:$AG$461,MATCH(L$1,'Justerad allokering'!$B$1:$AF$1,0),FALSE)),VLOOKUP($B53,'Allokerad kvv'!$B$2:$AV$468,MATCH(L$1,'Allokerad kvv'!$B$1:$AV$1,0),FALSE),VLOOKUP($B53,'Justerad allokering'!$B$1:$AG$461,MATCH(L$1,'Justerad allokering'!$B$1:$AF$1,0),FALSE))</f>
        <v>0</v>
      </c>
      <c r="M53">
        <f>IF(ISERROR(1/VLOOKUP($B53,'Justerad allokering'!$B$1:$AG$461,MATCH(M$1,'Justerad allokering'!$B$1:$AF$1,0),FALSE)),VLOOKUP($B53,'Allokerad kvv'!$B$2:$AV$468,MATCH(M$1,'Allokerad kvv'!$B$1:$AV$1,0),FALSE),VLOOKUP($B53,'Justerad allokering'!$B$1:$AG$461,MATCH(M$1,'Justerad allokering'!$B$1:$AF$1,0),FALSE))</f>
        <v>77.812299999999993</v>
      </c>
      <c r="N53">
        <f>IF(ISERROR(1/VLOOKUP($B53,'Justerad allokering'!$B$1:$AG$461,MATCH(N$1,'Justerad allokering'!$B$1:$AF$1,0),FALSE)),VLOOKUP($B53,'Allokerad kvv'!$B$2:$AV$468,MATCH(N$1,'Allokerad kvv'!$B$1:$AV$1,0),FALSE),VLOOKUP($B53,'Justerad allokering'!$B$1:$AG$461,MATCH(N$1,'Justerad allokering'!$B$1:$AF$1,0),FALSE))</f>
        <v>133.821</v>
      </c>
      <c r="O53">
        <f>IF(ISERROR(1/VLOOKUP($B53,'Justerad allokering'!$B$1:$AG$461,MATCH(O$1,'Justerad allokering'!$B$1:$AF$1,0),FALSE)),VLOOKUP($B53,'Allokerad kvv'!$B$2:$AV$468,MATCH(O$1,'Allokerad kvv'!$B$1:$AV$1,0),FALSE),VLOOKUP($B53,'Justerad allokering'!$B$1:$AG$461,MATCH(O$1,'Justerad allokering'!$B$1:$AF$1,0),FALSE))</f>
        <v>95.037899999999993</v>
      </c>
      <c r="P53">
        <f>IF(ISERROR(1/VLOOKUP($B53,'Justerad allokering'!$B$1:$AG$461,MATCH(P$1,'Justerad allokering'!$B$1:$AF$1,0),FALSE)),VLOOKUP($B53,'Allokerad kvv'!$B$2:$AV$468,MATCH(P$1,'Allokerad kvv'!$B$1:$AV$1,0),FALSE),VLOOKUP($B53,'Justerad allokering'!$B$1:$AG$461,MATCH(P$1,'Justerad allokering'!$B$1:$AF$1,0),FALSE))</f>
        <v>100.97799999999999</v>
      </c>
      <c r="Q53">
        <f>IF(ISERROR(1/VLOOKUP($B53,'Justerad allokering'!$B$1:$AG$461,MATCH(Q$1,'Justerad allokering'!$B$1:$AF$1,0),FALSE)),VLOOKUP($B53,'Allokerad kvv'!$B$2:$AV$468,MATCH(Q$1,'Allokerad kvv'!$B$1:$AV$1,0),FALSE),VLOOKUP($B53,'Justerad allokering'!$B$1:$AG$461,MATCH(Q$1,'Justerad allokering'!$B$1:$AF$1,0),FALSE))</f>
        <v>4.1952699999999998</v>
      </c>
      <c r="R53">
        <f>IF(ISERROR(1/VLOOKUP($B53,'Justerad allokering'!$B$1:$AG$461,MATCH(R$1,'Justerad allokering'!$B$1:$AF$1,0),FALSE)),VLOOKUP($B53,'Allokerad kvv'!$B$2:$AV$468,MATCH(R$1,'Allokerad kvv'!$B$1:$AV$1,0),FALSE),VLOOKUP($B53,'Justerad allokering'!$B$1:$AG$461,MATCH(R$1,'Justerad allokering'!$B$1:$AF$1,0),FALSE))</f>
        <v>0</v>
      </c>
      <c r="S53">
        <f>IF(ISERROR(1/VLOOKUP($B53,'Justerad allokering'!$B$1:$AG$461,MATCH(S$1,'Justerad allokering'!$B$1:$AF$1,0),FALSE)),VLOOKUP($B53,'Allokerad kvv'!$B$2:$AV$468,MATCH(S$1,'Allokerad kvv'!$B$1:$AV$1,0),FALSE),VLOOKUP($B53,'Justerad allokering'!$B$1:$AG$461,MATCH(S$1,'Justerad allokering'!$B$1:$AF$1,0),FALSE))</f>
        <v>53</v>
      </c>
      <c r="T53">
        <f>IF(ISERROR(1/VLOOKUP($B53,'Justerad allokering'!$B$1:$AG$461,MATCH(T$1,'Justerad allokering'!$B$1:$AF$1,0),FALSE)),VLOOKUP($B53,'Allokerad kvv'!$B$2:$AV$468,MATCH(T$1,'Allokerad kvv'!$B$1:$AV$1,0),FALSE),VLOOKUP($B53,'Justerad allokering'!$B$1:$AG$461,MATCH(T$1,'Justerad allokering'!$B$1:$AF$1,0),FALSE))</f>
        <v>0</v>
      </c>
      <c r="U53">
        <f>IF(ISERROR(1/VLOOKUP($B53,'Justerad allokering'!$B$1:$AG$461,MATCH(U$1,'Justerad allokering'!$B$1:$AF$1,0),FALSE)),VLOOKUP($B53,'Allokerad kvv'!$B$2:$AV$468,MATCH(U$1,'Allokerad kvv'!$B$1:$AV$1,0),FALSE),VLOOKUP($B53,'Justerad allokering'!$B$1:$AG$461,MATCH(U$1,'Justerad allokering'!$B$1:$AF$1,0),FALSE))</f>
        <v>0</v>
      </c>
      <c r="V53">
        <f>IF(ISERROR(1/VLOOKUP($B53,'Justerad allokering'!$B$1:$AG$461,MATCH(V$1,'Justerad allokering'!$B$1:$AF$1,0),FALSE)),VLOOKUP($B53,'Allokerad kvv'!$B$2:$AV$468,MATCH(V$1,'Allokerad kvv'!$B$1:$AV$1,0),FALSE),VLOOKUP($B53,'Justerad allokering'!$B$1:$AG$461,MATCH(V$1,'Justerad allokering'!$B$1:$AF$1,0),FALSE))</f>
        <v>0</v>
      </c>
      <c r="W53">
        <f>IF(ISERROR(1/VLOOKUP($B53,'Justerad allokering'!$B$1:$AG$461,MATCH(W$1,'Justerad allokering'!$B$1:$AF$1,0),FALSE)),VLOOKUP($B53,'Allokerad kvv'!$B$2:$AV$468,MATCH(W$1,'Allokerad kvv'!$B$1:$AV$1,0),FALSE),VLOOKUP($B53,'Justerad allokering'!$B$1:$AG$461,MATCH(W$1,'Justerad allokering'!$B$1:$AF$1,0),FALSE))</f>
        <v>10.8736</v>
      </c>
      <c r="X53">
        <f>IF(ISERROR(1/VLOOKUP($B53,'Justerad allokering'!$B$1:$AG$461,MATCH(X$1,'Justerad allokering'!$B$1:$AF$1,0),FALSE)),VLOOKUP($B53,'Allokerad kvv'!$B$2:$AV$468,MATCH(X$1,'Allokerad kvv'!$B$1:$AV$1,0),FALSE),VLOOKUP($B53,'Justerad allokering'!$B$1:$AG$461,MATCH(X$1,'Justerad allokering'!$B$1:$AF$1,0),FALSE))</f>
        <v>0</v>
      </c>
      <c r="Y53">
        <f>IF(ISERROR(1/VLOOKUP($B53,'Justerad allokering'!$B$1:$AG$461,MATCH(Y$1,'Justerad allokering'!$B$1:$AF$1,0),FALSE)),VLOOKUP($B53,'Allokerad kvv'!$B$2:$AV$468,MATCH(Y$1,'Allokerad kvv'!$B$1:$AV$1,0),FALSE),VLOOKUP($B53,'Justerad allokering'!$B$1:$AG$461,MATCH(Y$1,'Justerad allokering'!$B$1:$AF$1,0),FALSE))</f>
        <v>0</v>
      </c>
      <c r="Z53">
        <f>IF(ISERROR(1/VLOOKUP($B53,'Justerad allokering'!$B$1:$AG$461,MATCH(Z$1,'Justerad allokering'!$B$1:$AF$1,0),FALSE)),VLOOKUP($B53,'Allokerad kvv'!$B$2:$AV$468,MATCH(Z$1,'Allokerad kvv'!$B$1:$AV$1,0),FALSE),VLOOKUP($B53,'Justerad allokering'!$B$1:$AG$461,MATCH(Z$1,'Justerad allokering'!$B$1:$AF$1,0),FALSE))</f>
        <v>0</v>
      </c>
      <c r="AE53" s="89">
        <f t="shared" si="0"/>
        <v>690.79557000000011</v>
      </c>
      <c r="AG53">
        <f t="shared" si="1"/>
        <v>670.19897000000014</v>
      </c>
      <c r="AH53">
        <f t="shared" si="2"/>
        <v>536.37797000000012</v>
      </c>
      <c r="AI53">
        <f>IF(AH53=0,"",AH53/VLOOKUP(B53,Kraftvärmeprod!$B$1:$BC$480,MATCH("Summa tillförd energi exklusive rökgaskondensering",Kraftvärmeprod!$B$1:$BC$1,0),FALSE))</f>
        <v>0.59926147263047957</v>
      </c>
      <c r="AK53">
        <f t="shared" si="3"/>
        <v>456.95850000000002</v>
      </c>
    </row>
    <row r="54" spans="1:37" x14ac:dyDescent="0.25">
      <c r="A54" s="2" t="s">
        <v>76</v>
      </c>
      <c r="B54" s="2" t="s">
        <v>84</v>
      </c>
      <c r="C54">
        <f>IF(ISERROR(1/VLOOKUP($B54,'Justerad allokering'!$B$1:$AG$461,MATCH(C$1,'Justerad allokering'!$B$1:$AF$1,0),FALSE)),VLOOKUP($B54,'Allokerad kvv'!$B$2:$AV$468,MATCH(C$1,'Allokerad kvv'!$B$1:$AV$1,0),FALSE),VLOOKUP($B54,'Justerad allokering'!$B$1:$AG$461,MATCH(C$1,'Justerad allokering'!$B$1:$AF$1,0),FALSE))</f>
        <v>0</v>
      </c>
      <c r="D54">
        <f>IF(ISERROR(1/VLOOKUP($B54,'Justerad allokering'!$B$1:$AG$461,MATCH(D$1,'Justerad allokering'!$B$1:$AF$1,0),FALSE)),VLOOKUP($B54,'Allokerad kvv'!$B$2:$AV$468,MATCH(D$1,'Allokerad kvv'!$B$1:$AV$1,0),FALSE),VLOOKUP($B54,'Justerad allokering'!$B$1:$AG$461,MATCH(D$1,'Justerad allokering'!$B$1:$AF$1,0),FALSE))</f>
        <v>0</v>
      </c>
      <c r="E54">
        <f>IF(ISERROR(1/VLOOKUP($B54,'Justerad allokering'!$B$1:$AG$461,MATCH(E$1,'Justerad allokering'!$B$1:$AF$1,0),FALSE)),VLOOKUP($B54,'Allokerad kvv'!$B$2:$AV$468,MATCH(E$1,'Allokerad kvv'!$B$1:$AV$1,0),FALSE),VLOOKUP($B54,'Justerad allokering'!$B$1:$AG$461,MATCH(E$1,'Justerad allokering'!$B$1:$AF$1,0),FALSE))</f>
        <v>0</v>
      </c>
      <c r="F54">
        <f>IF(ISERROR(1/VLOOKUP($B54,'Justerad allokering'!$B$1:$AG$461,MATCH(F$1,'Justerad allokering'!$B$1:$AF$1,0),FALSE)),VLOOKUP($B54,'Allokerad kvv'!$B$2:$AV$468,MATCH(F$1,'Allokerad kvv'!$B$1:$AV$1,0),FALSE),VLOOKUP($B54,'Justerad allokering'!$B$1:$AG$461,MATCH(F$1,'Justerad allokering'!$B$1:$AF$1,0),FALSE))</f>
        <v>0</v>
      </c>
      <c r="G54">
        <f>IF(ISERROR(1/VLOOKUP($B54,'Justerad allokering'!$B$1:$AG$461,MATCH(G$1,'Justerad allokering'!$B$1:$AF$1,0),FALSE)),VLOOKUP($B54,'Allokerad kvv'!$B$2:$AV$468,MATCH(G$1,'Allokerad kvv'!$B$1:$AV$1,0),FALSE),VLOOKUP($B54,'Justerad allokering'!$B$1:$AG$461,MATCH(G$1,'Justerad allokering'!$B$1:$AF$1,0),FALSE))</f>
        <v>0</v>
      </c>
      <c r="H54">
        <f>IF(ISERROR(1/VLOOKUP($B54,'Justerad allokering'!$B$1:$AG$461,MATCH(H$1,'Justerad allokering'!$B$1:$AF$1,0),FALSE)),VLOOKUP($B54,'Allokerad kvv'!$B$2:$AV$468,MATCH(H$1,'Allokerad kvv'!$B$1:$AV$1,0),FALSE),VLOOKUP($B54,'Justerad allokering'!$B$1:$AG$461,MATCH(H$1,'Justerad allokering'!$B$1:$AF$1,0),FALSE))</f>
        <v>0</v>
      </c>
      <c r="I54">
        <f>IF(ISERROR(1/VLOOKUP($B54,'Justerad allokering'!$B$1:$AG$461,MATCH(I$1,'Justerad allokering'!$B$1:$AF$1,0),FALSE)),VLOOKUP($B54,'Allokerad kvv'!$B$2:$AV$468,MATCH(I$1,'Allokerad kvv'!$B$1:$AV$1,0),FALSE),VLOOKUP($B54,'Justerad allokering'!$B$1:$AG$461,MATCH(I$1,'Justerad allokering'!$B$1:$AF$1,0),FALSE))</f>
        <v>0</v>
      </c>
      <c r="J54">
        <f>IF(ISERROR(1/VLOOKUP($B54,'Justerad allokering'!$B$1:$AG$461,MATCH(J$1,'Justerad allokering'!$B$1:$AF$1,0),FALSE)),VLOOKUP($B54,'Allokerad kvv'!$B$2:$AV$468,MATCH(J$1,'Allokerad kvv'!$B$1:$AV$1,0),FALSE),VLOOKUP($B54,'Justerad allokering'!$B$1:$AG$461,MATCH(J$1,'Justerad allokering'!$B$1:$AF$1,0),FALSE))</f>
        <v>0</v>
      </c>
      <c r="K54">
        <f>IF(ISERROR(1/VLOOKUP($B54,'Justerad allokering'!$B$1:$AG$461,MATCH(K$1,'Justerad allokering'!$B$1:$AF$1,0),FALSE)),VLOOKUP($B54,'Allokerad kvv'!$B$2:$AV$468,MATCH(K$1,'Allokerad kvv'!$B$1:$AV$1,0),FALSE),VLOOKUP($B54,'Justerad allokering'!$B$1:$AG$461,MATCH(K$1,'Justerad allokering'!$B$1:$AF$1,0),FALSE))</f>
        <v>0</v>
      </c>
      <c r="L54">
        <f>IF(ISERROR(1/VLOOKUP($B54,'Justerad allokering'!$B$1:$AG$461,MATCH(L$1,'Justerad allokering'!$B$1:$AF$1,0),FALSE)),VLOOKUP($B54,'Allokerad kvv'!$B$2:$AV$468,MATCH(L$1,'Allokerad kvv'!$B$1:$AV$1,0),FALSE),VLOOKUP($B54,'Justerad allokering'!$B$1:$AG$461,MATCH(L$1,'Justerad allokering'!$B$1:$AF$1,0),FALSE))</f>
        <v>0</v>
      </c>
      <c r="M54">
        <f>IF(ISERROR(1/VLOOKUP($B54,'Justerad allokering'!$B$1:$AG$461,MATCH(M$1,'Justerad allokering'!$B$1:$AF$1,0),FALSE)),VLOOKUP($B54,'Allokerad kvv'!$B$2:$AV$468,MATCH(M$1,'Allokerad kvv'!$B$1:$AV$1,0),FALSE),VLOOKUP($B54,'Justerad allokering'!$B$1:$AG$461,MATCH(M$1,'Justerad allokering'!$B$1:$AF$1,0),FALSE))</f>
        <v>0</v>
      </c>
      <c r="N54">
        <f>IF(ISERROR(1/VLOOKUP($B54,'Justerad allokering'!$B$1:$AG$461,MATCH(N$1,'Justerad allokering'!$B$1:$AF$1,0),FALSE)),VLOOKUP($B54,'Allokerad kvv'!$B$2:$AV$468,MATCH(N$1,'Allokerad kvv'!$B$1:$AV$1,0),FALSE),VLOOKUP($B54,'Justerad allokering'!$B$1:$AG$461,MATCH(N$1,'Justerad allokering'!$B$1:$AF$1,0),FALSE))</f>
        <v>0</v>
      </c>
      <c r="O54">
        <f>IF(ISERROR(1/VLOOKUP($B54,'Justerad allokering'!$B$1:$AG$461,MATCH(O$1,'Justerad allokering'!$B$1:$AF$1,0),FALSE)),VLOOKUP($B54,'Allokerad kvv'!$B$2:$AV$468,MATCH(O$1,'Allokerad kvv'!$B$1:$AV$1,0),FALSE),VLOOKUP($B54,'Justerad allokering'!$B$1:$AG$461,MATCH(O$1,'Justerad allokering'!$B$1:$AF$1,0),FALSE))</f>
        <v>0</v>
      </c>
      <c r="P54">
        <f>IF(ISERROR(1/VLOOKUP($B54,'Justerad allokering'!$B$1:$AG$461,MATCH(P$1,'Justerad allokering'!$B$1:$AF$1,0),FALSE)),VLOOKUP($B54,'Allokerad kvv'!$B$2:$AV$468,MATCH(P$1,'Allokerad kvv'!$B$1:$AV$1,0),FALSE),VLOOKUP($B54,'Justerad allokering'!$B$1:$AG$461,MATCH(P$1,'Justerad allokering'!$B$1:$AF$1,0),FALSE))</f>
        <v>0</v>
      </c>
      <c r="Q54">
        <f>IF(ISERROR(1/VLOOKUP($B54,'Justerad allokering'!$B$1:$AG$461,MATCH(Q$1,'Justerad allokering'!$B$1:$AF$1,0),FALSE)),VLOOKUP($B54,'Allokerad kvv'!$B$2:$AV$468,MATCH(Q$1,'Allokerad kvv'!$B$1:$AV$1,0),FALSE),VLOOKUP($B54,'Justerad allokering'!$B$1:$AG$461,MATCH(Q$1,'Justerad allokering'!$B$1:$AF$1,0),FALSE))</f>
        <v>0</v>
      </c>
      <c r="R54">
        <f>IF(ISERROR(1/VLOOKUP($B54,'Justerad allokering'!$B$1:$AG$461,MATCH(R$1,'Justerad allokering'!$B$1:$AF$1,0),FALSE)),VLOOKUP($B54,'Allokerad kvv'!$B$2:$AV$468,MATCH(R$1,'Allokerad kvv'!$B$1:$AV$1,0),FALSE),VLOOKUP($B54,'Justerad allokering'!$B$1:$AG$461,MATCH(R$1,'Justerad allokering'!$B$1:$AF$1,0),FALSE))</f>
        <v>0</v>
      </c>
      <c r="S54">
        <f>IF(ISERROR(1/VLOOKUP($B54,'Justerad allokering'!$B$1:$AG$461,MATCH(S$1,'Justerad allokering'!$B$1:$AF$1,0),FALSE)),VLOOKUP($B54,'Allokerad kvv'!$B$2:$AV$468,MATCH(S$1,'Allokerad kvv'!$B$1:$AV$1,0),FALSE),VLOOKUP($B54,'Justerad allokering'!$B$1:$AG$461,MATCH(S$1,'Justerad allokering'!$B$1:$AF$1,0),FALSE))</f>
        <v>0</v>
      </c>
      <c r="T54">
        <f>IF(ISERROR(1/VLOOKUP($B54,'Justerad allokering'!$B$1:$AG$461,MATCH(T$1,'Justerad allokering'!$B$1:$AF$1,0),FALSE)),VLOOKUP($B54,'Allokerad kvv'!$B$2:$AV$468,MATCH(T$1,'Allokerad kvv'!$B$1:$AV$1,0),FALSE),VLOOKUP($B54,'Justerad allokering'!$B$1:$AG$461,MATCH(T$1,'Justerad allokering'!$B$1:$AF$1,0),FALSE))</f>
        <v>0</v>
      </c>
      <c r="U54">
        <f>IF(ISERROR(1/VLOOKUP($B54,'Justerad allokering'!$B$1:$AG$461,MATCH(U$1,'Justerad allokering'!$B$1:$AF$1,0),FALSE)),VLOOKUP($B54,'Allokerad kvv'!$B$2:$AV$468,MATCH(U$1,'Allokerad kvv'!$B$1:$AV$1,0),FALSE),VLOOKUP($B54,'Justerad allokering'!$B$1:$AG$461,MATCH(U$1,'Justerad allokering'!$B$1:$AF$1,0),FALSE))</f>
        <v>0</v>
      </c>
      <c r="V54">
        <f>IF(ISERROR(1/VLOOKUP($B54,'Justerad allokering'!$B$1:$AG$461,MATCH(V$1,'Justerad allokering'!$B$1:$AF$1,0),FALSE)),VLOOKUP($B54,'Allokerad kvv'!$B$2:$AV$468,MATCH(V$1,'Allokerad kvv'!$B$1:$AV$1,0),FALSE),VLOOKUP($B54,'Justerad allokering'!$B$1:$AG$461,MATCH(V$1,'Justerad allokering'!$B$1:$AF$1,0),FALSE))</f>
        <v>0</v>
      </c>
      <c r="W54">
        <f>IF(ISERROR(1/VLOOKUP($B54,'Justerad allokering'!$B$1:$AG$461,MATCH(W$1,'Justerad allokering'!$B$1:$AF$1,0),FALSE)),VLOOKUP($B54,'Allokerad kvv'!$B$2:$AV$468,MATCH(W$1,'Allokerad kvv'!$B$1:$AV$1,0),FALSE),VLOOKUP($B54,'Justerad allokering'!$B$1:$AG$461,MATCH(W$1,'Justerad allokering'!$B$1:$AF$1,0),FALSE))</f>
        <v>0</v>
      </c>
      <c r="X54">
        <f>IF(ISERROR(1/VLOOKUP($B54,'Justerad allokering'!$B$1:$AG$461,MATCH(X$1,'Justerad allokering'!$B$1:$AF$1,0),FALSE)),VLOOKUP($B54,'Allokerad kvv'!$B$2:$AV$468,MATCH(X$1,'Allokerad kvv'!$B$1:$AV$1,0),FALSE),VLOOKUP($B54,'Justerad allokering'!$B$1:$AG$461,MATCH(X$1,'Justerad allokering'!$B$1:$AF$1,0),FALSE))</f>
        <v>0</v>
      </c>
      <c r="Y54">
        <f>IF(ISERROR(1/VLOOKUP($B54,'Justerad allokering'!$B$1:$AG$461,MATCH(Y$1,'Justerad allokering'!$B$1:$AF$1,0),FALSE)),VLOOKUP($B54,'Allokerad kvv'!$B$2:$AV$468,MATCH(Y$1,'Allokerad kvv'!$B$1:$AV$1,0),FALSE),VLOOKUP($B54,'Justerad allokering'!$B$1:$AG$461,MATCH(Y$1,'Justerad allokering'!$B$1:$AF$1,0),FALSE))</f>
        <v>0</v>
      </c>
      <c r="Z54">
        <f>IF(ISERROR(1/VLOOKUP($B54,'Justerad allokering'!$B$1:$AG$461,MATCH(Z$1,'Justerad allokering'!$B$1:$AF$1,0),FALSE)),VLOOKUP($B54,'Allokerad kvv'!$B$2:$AV$468,MATCH(Z$1,'Allokerad kvv'!$B$1:$AV$1,0),FALSE),VLOOKUP($B54,'Justerad allokering'!$B$1:$AG$461,MATCH(Z$1,'Justerad allokering'!$B$1:$AF$1,0),FALSE))</f>
        <v>0</v>
      </c>
      <c r="AE54" s="89">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25">
      <c r="A55" s="2" t="s">
        <v>76</v>
      </c>
      <c r="B55" s="2" t="s">
        <v>85</v>
      </c>
      <c r="C55">
        <f>IF(ISERROR(1/VLOOKUP($B55,'Justerad allokering'!$B$1:$AG$461,MATCH(C$1,'Justerad allokering'!$B$1:$AF$1,0),FALSE)),VLOOKUP($B55,'Allokerad kvv'!$B$2:$AV$468,MATCH(C$1,'Allokerad kvv'!$B$1:$AV$1,0),FALSE),VLOOKUP($B55,'Justerad allokering'!$B$1:$AG$461,MATCH(C$1,'Justerad allokering'!$B$1:$AF$1,0),FALSE))</f>
        <v>0</v>
      </c>
      <c r="D55">
        <f>IF(ISERROR(1/VLOOKUP($B55,'Justerad allokering'!$B$1:$AG$461,MATCH(D$1,'Justerad allokering'!$B$1:$AF$1,0),FALSE)),VLOOKUP($B55,'Allokerad kvv'!$B$2:$AV$468,MATCH(D$1,'Allokerad kvv'!$B$1:$AV$1,0),FALSE),VLOOKUP($B55,'Justerad allokering'!$B$1:$AG$461,MATCH(D$1,'Justerad allokering'!$B$1:$AF$1,0),FALSE))</f>
        <v>0</v>
      </c>
      <c r="E55">
        <f>IF(ISERROR(1/VLOOKUP($B55,'Justerad allokering'!$B$1:$AG$461,MATCH(E$1,'Justerad allokering'!$B$1:$AF$1,0),FALSE)),VLOOKUP($B55,'Allokerad kvv'!$B$2:$AV$468,MATCH(E$1,'Allokerad kvv'!$B$1:$AV$1,0),FALSE),VLOOKUP($B55,'Justerad allokering'!$B$1:$AG$461,MATCH(E$1,'Justerad allokering'!$B$1:$AF$1,0),FALSE))</f>
        <v>0</v>
      </c>
      <c r="F55">
        <f>IF(ISERROR(1/VLOOKUP($B55,'Justerad allokering'!$B$1:$AG$461,MATCH(F$1,'Justerad allokering'!$B$1:$AF$1,0),FALSE)),VLOOKUP($B55,'Allokerad kvv'!$B$2:$AV$468,MATCH(F$1,'Allokerad kvv'!$B$1:$AV$1,0),FALSE),VLOOKUP($B55,'Justerad allokering'!$B$1:$AG$461,MATCH(F$1,'Justerad allokering'!$B$1:$AF$1,0),FALSE))</f>
        <v>0</v>
      </c>
      <c r="G55">
        <f>IF(ISERROR(1/VLOOKUP($B55,'Justerad allokering'!$B$1:$AG$461,MATCH(G$1,'Justerad allokering'!$B$1:$AF$1,0),FALSE)),VLOOKUP($B55,'Allokerad kvv'!$B$2:$AV$468,MATCH(G$1,'Allokerad kvv'!$B$1:$AV$1,0),FALSE),VLOOKUP($B55,'Justerad allokering'!$B$1:$AG$461,MATCH(G$1,'Justerad allokering'!$B$1:$AF$1,0),FALSE))</f>
        <v>0</v>
      </c>
      <c r="H55">
        <f>IF(ISERROR(1/VLOOKUP($B55,'Justerad allokering'!$B$1:$AG$461,MATCH(H$1,'Justerad allokering'!$B$1:$AF$1,0),FALSE)),VLOOKUP($B55,'Allokerad kvv'!$B$2:$AV$468,MATCH(H$1,'Allokerad kvv'!$B$1:$AV$1,0),FALSE),VLOOKUP($B55,'Justerad allokering'!$B$1:$AG$461,MATCH(H$1,'Justerad allokering'!$B$1:$AF$1,0),FALSE))</f>
        <v>0</v>
      </c>
      <c r="I55">
        <f>IF(ISERROR(1/VLOOKUP($B55,'Justerad allokering'!$B$1:$AG$461,MATCH(I$1,'Justerad allokering'!$B$1:$AF$1,0),FALSE)),VLOOKUP($B55,'Allokerad kvv'!$B$2:$AV$468,MATCH(I$1,'Allokerad kvv'!$B$1:$AV$1,0),FALSE),VLOOKUP($B55,'Justerad allokering'!$B$1:$AG$461,MATCH(I$1,'Justerad allokering'!$B$1:$AF$1,0),FALSE))</f>
        <v>0</v>
      </c>
      <c r="J55">
        <f>IF(ISERROR(1/VLOOKUP($B55,'Justerad allokering'!$B$1:$AG$461,MATCH(J$1,'Justerad allokering'!$B$1:$AF$1,0),FALSE)),VLOOKUP($B55,'Allokerad kvv'!$B$2:$AV$468,MATCH(J$1,'Allokerad kvv'!$B$1:$AV$1,0),FALSE),VLOOKUP($B55,'Justerad allokering'!$B$1:$AG$461,MATCH(J$1,'Justerad allokering'!$B$1:$AF$1,0),FALSE))</f>
        <v>0</v>
      </c>
      <c r="K55">
        <f>IF(ISERROR(1/VLOOKUP($B55,'Justerad allokering'!$B$1:$AG$461,MATCH(K$1,'Justerad allokering'!$B$1:$AF$1,0),FALSE)),VLOOKUP($B55,'Allokerad kvv'!$B$2:$AV$468,MATCH(K$1,'Allokerad kvv'!$B$1:$AV$1,0),FALSE),VLOOKUP($B55,'Justerad allokering'!$B$1:$AG$461,MATCH(K$1,'Justerad allokering'!$B$1:$AF$1,0),FALSE))</f>
        <v>0</v>
      </c>
      <c r="L55">
        <f>IF(ISERROR(1/VLOOKUP($B55,'Justerad allokering'!$B$1:$AG$461,MATCH(L$1,'Justerad allokering'!$B$1:$AF$1,0),FALSE)),VLOOKUP($B55,'Allokerad kvv'!$B$2:$AV$468,MATCH(L$1,'Allokerad kvv'!$B$1:$AV$1,0),FALSE),VLOOKUP($B55,'Justerad allokering'!$B$1:$AG$461,MATCH(L$1,'Justerad allokering'!$B$1:$AF$1,0),FALSE))</f>
        <v>0</v>
      </c>
      <c r="M55">
        <f>IF(ISERROR(1/VLOOKUP($B55,'Justerad allokering'!$B$1:$AG$461,MATCH(M$1,'Justerad allokering'!$B$1:$AF$1,0),FALSE)),VLOOKUP($B55,'Allokerad kvv'!$B$2:$AV$468,MATCH(M$1,'Allokerad kvv'!$B$1:$AV$1,0),FALSE),VLOOKUP($B55,'Justerad allokering'!$B$1:$AG$461,MATCH(M$1,'Justerad allokering'!$B$1:$AF$1,0),FALSE))</f>
        <v>0</v>
      </c>
      <c r="N55">
        <f>IF(ISERROR(1/VLOOKUP($B55,'Justerad allokering'!$B$1:$AG$461,MATCH(N$1,'Justerad allokering'!$B$1:$AF$1,0),FALSE)),VLOOKUP($B55,'Allokerad kvv'!$B$2:$AV$468,MATCH(N$1,'Allokerad kvv'!$B$1:$AV$1,0),FALSE),VLOOKUP($B55,'Justerad allokering'!$B$1:$AG$461,MATCH(N$1,'Justerad allokering'!$B$1:$AF$1,0),FALSE))</f>
        <v>0</v>
      </c>
      <c r="O55">
        <f>IF(ISERROR(1/VLOOKUP($B55,'Justerad allokering'!$B$1:$AG$461,MATCH(O$1,'Justerad allokering'!$B$1:$AF$1,0),FALSE)),VLOOKUP($B55,'Allokerad kvv'!$B$2:$AV$468,MATCH(O$1,'Allokerad kvv'!$B$1:$AV$1,0),FALSE),VLOOKUP($B55,'Justerad allokering'!$B$1:$AG$461,MATCH(O$1,'Justerad allokering'!$B$1:$AF$1,0),FALSE))</f>
        <v>0</v>
      </c>
      <c r="P55">
        <f>IF(ISERROR(1/VLOOKUP($B55,'Justerad allokering'!$B$1:$AG$461,MATCH(P$1,'Justerad allokering'!$B$1:$AF$1,0),FALSE)),VLOOKUP($B55,'Allokerad kvv'!$B$2:$AV$468,MATCH(P$1,'Allokerad kvv'!$B$1:$AV$1,0),FALSE),VLOOKUP($B55,'Justerad allokering'!$B$1:$AG$461,MATCH(P$1,'Justerad allokering'!$B$1:$AF$1,0),FALSE))</f>
        <v>0</v>
      </c>
      <c r="Q55">
        <f>IF(ISERROR(1/VLOOKUP($B55,'Justerad allokering'!$B$1:$AG$461,MATCH(Q$1,'Justerad allokering'!$B$1:$AF$1,0),FALSE)),VLOOKUP($B55,'Allokerad kvv'!$B$2:$AV$468,MATCH(Q$1,'Allokerad kvv'!$B$1:$AV$1,0),FALSE),VLOOKUP($B55,'Justerad allokering'!$B$1:$AG$461,MATCH(Q$1,'Justerad allokering'!$B$1:$AF$1,0),FALSE))</f>
        <v>0</v>
      </c>
      <c r="R55">
        <f>IF(ISERROR(1/VLOOKUP($B55,'Justerad allokering'!$B$1:$AG$461,MATCH(R$1,'Justerad allokering'!$B$1:$AF$1,0),FALSE)),VLOOKUP($B55,'Allokerad kvv'!$B$2:$AV$468,MATCH(R$1,'Allokerad kvv'!$B$1:$AV$1,0),FALSE),VLOOKUP($B55,'Justerad allokering'!$B$1:$AG$461,MATCH(R$1,'Justerad allokering'!$B$1:$AF$1,0),FALSE))</f>
        <v>0</v>
      </c>
      <c r="S55">
        <f>IF(ISERROR(1/VLOOKUP($B55,'Justerad allokering'!$B$1:$AG$461,MATCH(S$1,'Justerad allokering'!$B$1:$AF$1,0),FALSE)),VLOOKUP($B55,'Allokerad kvv'!$B$2:$AV$468,MATCH(S$1,'Allokerad kvv'!$B$1:$AV$1,0),FALSE),VLOOKUP($B55,'Justerad allokering'!$B$1:$AG$461,MATCH(S$1,'Justerad allokering'!$B$1:$AF$1,0),FALSE))</f>
        <v>0</v>
      </c>
      <c r="T55">
        <f>IF(ISERROR(1/VLOOKUP($B55,'Justerad allokering'!$B$1:$AG$461,MATCH(T$1,'Justerad allokering'!$B$1:$AF$1,0),FALSE)),VLOOKUP($B55,'Allokerad kvv'!$B$2:$AV$468,MATCH(T$1,'Allokerad kvv'!$B$1:$AV$1,0),FALSE),VLOOKUP($B55,'Justerad allokering'!$B$1:$AG$461,MATCH(T$1,'Justerad allokering'!$B$1:$AF$1,0),FALSE))</f>
        <v>0</v>
      </c>
      <c r="U55">
        <f>IF(ISERROR(1/VLOOKUP($B55,'Justerad allokering'!$B$1:$AG$461,MATCH(U$1,'Justerad allokering'!$B$1:$AF$1,0),FALSE)),VLOOKUP($B55,'Allokerad kvv'!$B$2:$AV$468,MATCH(U$1,'Allokerad kvv'!$B$1:$AV$1,0),FALSE),VLOOKUP($B55,'Justerad allokering'!$B$1:$AG$461,MATCH(U$1,'Justerad allokering'!$B$1:$AF$1,0),FALSE))</f>
        <v>0</v>
      </c>
      <c r="V55">
        <f>IF(ISERROR(1/VLOOKUP($B55,'Justerad allokering'!$B$1:$AG$461,MATCH(V$1,'Justerad allokering'!$B$1:$AF$1,0),FALSE)),VLOOKUP($B55,'Allokerad kvv'!$B$2:$AV$468,MATCH(V$1,'Allokerad kvv'!$B$1:$AV$1,0),FALSE),VLOOKUP($B55,'Justerad allokering'!$B$1:$AG$461,MATCH(V$1,'Justerad allokering'!$B$1:$AF$1,0),FALSE))</f>
        <v>0</v>
      </c>
      <c r="W55">
        <f>IF(ISERROR(1/VLOOKUP($B55,'Justerad allokering'!$B$1:$AG$461,MATCH(W$1,'Justerad allokering'!$B$1:$AF$1,0),FALSE)),VLOOKUP($B55,'Allokerad kvv'!$B$2:$AV$468,MATCH(W$1,'Allokerad kvv'!$B$1:$AV$1,0),FALSE),VLOOKUP($B55,'Justerad allokering'!$B$1:$AG$461,MATCH(W$1,'Justerad allokering'!$B$1:$AF$1,0),FALSE))</f>
        <v>0</v>
      </c>
      <c r="X55">
        <f>IF(ISERROR(1/VLOOKUP($B55,'Justerad allokering'!$B$1:$AG$461,MATCH(X$1,'Justerad allokering'!$B$1:$AF$1,0),FALSE)),VLOOKUP($B55,'Allokerad kvv'!$B$2:$AV$468,MATCH(X$1,'Allokerad kvv'!$B$1:$AV$1,0),FALSE),VLOOKUP($B55,'Justerad allokering'!$B$1:$AG$461,MATCH(X$1,'Justerad allokering'!$B$1:$AF$1,0),FALSE))</f>
        <v>0</v>
      </c>
      <c r="Y55">
        <f>IF(ISERROR(1/VLOOKUP($B55,'Justerad allokering'!$B$1:$AG$461,MATCH(Y$1,'Justerad allokering'!$B$1:$AF$1,0),FALSE)),VLOOKUP($B55,'Allokerad kvv'!$B$2:$AV$468,MATCH(Y$1,'Allokerad kvv'!$B$1:$AV$1,0),FALSE),VLOOKUP($B55,'Justerad allokering'!$B$1:$AG$461,MATCH(Y$1,'Justerad allokering'!$B$1:$AF$1,0),FALSE))</f>
        <v>0</v>
      </c>
      <c r="Z55">
        <f>IF(ISERROR(1/VLOOKUP($B55,'Justerad allokering'!$B$1:$AG$461,MATCH(Z$1,'Justerad allokering'!$B$1:$AF$1,0),FALSE)),VLOOKUP($B55,'Allokerad kvv'!$B$2:$AV$468,MATCH(Z$1,'Allokerad kvv'!$B$1:$AV$1,0),FALSE),VLOOKUP($B55,'Justerad allokering'!$B$1:$AG$461,MATCH(Z$1,'Justerad allokering'!$B$1:$AF$1,0),FALSE))</f>
        <v>0</v>
      </c>
      <c r="AE55" s="89">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25">
      <c r="A56" s="2" t="s">
        <v>76</v>
      </c>
      <c r="B56" s="2" t="s">
        <v>86</v>
      </c>
      <c r="C56">
        <f>IF(ISERROR(1/VLOOKUP($B56,'Justerad allokering'!$B$1:$AG$461,MATCH(C$1,'Justerad allokering'!$B$1:$AF$1,0),FALSE)),VLOOKUP($B56,'Allokerad kvv'!$B$2:$AV$468,MATCH(C$1,'Allokerad kvv'!$B$1:$AV$1,0),FALSE),VLOOKUP($B56,'Justerad allokering'!$B$1:$AG$461,MATCH(C$1,'Justerad allokering'!$B$1:$AF$1,0),FALSE))</f>
        <v>1129</v>
      </c>
      <c r="D56">
        <f>IF(ISERROR(1/VLOOKUP($B56,'Justerad allokering'!$B$1:$AG$461,MATCH(D$1,'Justerad allokering'!$B$1:$AF$1,0),FALSE)),VLOOKUP($B56,'Allokerad kvv'!$B$2:$AV$468,MATCH(D$1,'Allokerad kvv'!$B$1:$AV$1,0),FALSE),VLOOKUP($B56,'Justerad allokering'!$B$1:$AG$461,MATCH(D$1,'Justerad allokering'!$B$1:$AF$1,0),FALSE))</f>
        <v>0</v>
      </c>
      <c r="E56">
        <f>IF(ISERROR(1/VLOOKUP($B56,'Justerad allokering'!$B$1:$AG$461,MATCH(E$1,'Justerad allokering'!$B$1:$AF$1,0),FALSE)),VLOOKUP($B56,'Allokerad kvv'!$B$2:$AV$468,MATCH(E$1,'Allokerad kvv'!$B$1:$AV$1,0),FALSE),VLOOKUP($B56,'Justerad allokering'!$B$1:$AG$461,MATCH(E$1,'Justerad allokering'!$B$1:$AF$1,0),FALSE))</f>
        <v>0</v>
      </c>
      <c r="F56">
        <f>IF(ISERROR(1/VLOOKUP($B56,'Justerad allokering'!$B$1:$AG$461,MATCH(F$1,'Justerad allokering'!$B$1:$AF$1,0),FALSE)),VLOOKUP($B56,'Allokerad kvv'!$B$2:$AV$468,MATCH(F$1,'Allokerad kvv'!$B$1:$AV$1,0),FALSE),VLOOKUP($B56,'Justerad allokering'!$B$1:$AG$461,MATCH(F$1,'Justerad allokering'!$B$1:$AF$1,0),FALSE))</f>
        <v>0</v>
      </c>
      <c r="G56">
        <f>IF(ISERROR(1/VLOOKUP($B56,'Justerad allokering'!$B$1:$AG$461,MATCH(G$1,'Justerad allokering'!$B$1:$AF$1,0),FALSE)),VLOOKUP($B56,'Allokerad kvv'!$B$2:$AV$468,MATCH(G$1,'Allokerad kvv'!$B$1:$AV$1,0),FALSE),VLOOKUP($B56,'Justerad allokering'!$B$1:$AG$461,MATCH(G$1,'Justerad allokering'!$B$1:$AF$1,0),FALSE))</f>
        <v>0.127</v>
      </c>
      <c r="H56">
        <f>IF(ISERROR(1/VLOOKUP($B56,'Justerad allokering'!$B$1:$AG$461,MATCH(H$1,'Justerad allokering'!$B$1:$AF$1,0),FALSE)),VLOOKUP($B56,'Allokerad kvv'!$B$2:$AV$468,MATCH(H$1,'Allokerad kvv'!$B$1:$AV$1,0),FALSE),VLOOKUP($B56,'Justerad allokering'!$B$1:$AG$461,MATCH(H$1,'Justerad allokering'!$B$1:$AF$1,0),FALSE))</f>
        <v>0</v>
      </c>
      <c r="I56">
        <f>IF(ISERROR(1/VLOOKUP($B56,'Justerad allokering'!$B$1:$AG$461,MATCH(I$1,'Justerad allokering'!$B$1:$AF$1,0),FALSE)),VLOOKUP($B56,'Allokerad kvv'!$B$2:$AV$468,MATCH(I$1,'Allokerad kvv'!$B$1:$AV$1,0),FALSE),VLOOKUP($B56,'Justerad allokering'!$B$1:$AG$461,MATCH(I$1,'Justerad allokering'!$B$1:$AF$1,0),FALSE))</f>
        <v>0.52800000000000002</v>
      </c>
      <c r="J56">
        <f>IF(ISERROR(1/VLOOKUP($B56,'Justerad allokering'!$B$1:$AG$461,MATCH(J$1,'Justerad allokering'!$B$1:$AF$1,0),FALSE)),VLOOKUP($B56,'Allokerad kvv'!$B$2:$AV$468,MATCH(J$1,'Allokerad kvv'!$B$1:$AV$1,0),FALSE),VLOOKUP($B56,'Justerad allokering'!$B$1:$AG$461,MATCH(J$1,'Justerad allokering'!$B$1:$AF$1,0),FALSE))</f>
        <v>0</v>
      </c>
      <c r="K56">
        <f>IF(ISERROR(1/VLOOKUP($B56,'Justerad allokering'!$B$1:$AG$461,MATCH(K$1,'Justerad allokering'!$B$1:$AF$1,0),FALSE)),VLOOKUP($B56,'Allokerad kvv'!$B$2:$AV$468,MATCH(K$1,'Allokerad kvv'!$B$1:$AV$1,0),FALSE),VLOOKUP($B56,'Justerad allokering'!$B$1:$AG$461,MATCH(K$1,'Justerad allokering'!$B$1:$AF$1,0),FALSE))</f>
        <v>12.94</v>
      </c>
      <c r="L56">
        <f>IF(ISERROR(1/VLOOKUP($B56,'Justerad allokering'!$B$1:$AG$461,MATCH(L$1,'Justerad allokering'!$B$1:$AF$1,0),FALSE)),VLOOKUP($B56,'Allokerad kvv'!$B$2:$AV$468,MATCH(L$1,'Allokerad kvv'!$B$1:$AV$1,0),FALSE),VLOOKUP($B56,'Justerad allokering'!$B$1:$AG$461,MATCH(L$1,'Justerad allokering'!$B$1:$AF$1,0),FALSE))</f>
        <v>511.2</v>
      </c>
      <c r="M56">
        <f>IF(ISERROR(1/VLOOKUP($B56,'Justerad allokering'!$B$1:$AG$461,MATCH(M$1,'Justerad allokering'!$B$1:$AF$1,0),FALSE)),VLOOKUP($B56,'Allokerad kvv'!$B$2:$AV$468,MATCH(M$1,'Allokerad kvv'!$B$1:$AV$1,0),FALSE),VLOOKUP($B56,'Justerad allokering'!$B$1:$AG$461,MATCH(M$1,'Justerad allokering'!$B$1:$AF$1,0),FALSE))</f>
        <v>0</v>
      </c>
      <c r="N56">
        <f>IF(ISERROR(1/VLOOKUP($B56,'Justerad allokering'!$B$1:$AG$461,MATCH(N$1,'Justerad allokering'!$B$1:$AF$1,0),FALSE)),VLOOKUP($B56,'Allokerad kvv'!$B$2:$AV$468,MATCH(N$1,'Allokerad kvv'!$B$1:$AV$1,0),FALSE),VLOOKUP($B56,'Justerad allokering'!$B$1:$AG$461,MATCH(N$1,'Justerad allokering'!$B$1:$AF$1,0),FALSE))</f>
        <v>21.734000000000002</v>
      </c>
      <c r="O56">
        <f>IF(ISERROR(1/VLOOKUP($B56,'Justerad allokering'!$B$1:$AG$461,MATCH(O$1,'Justerad allokering'!$B$1:$AF$1,0),FALSE)),VLOOKUP($B56,'Allokerad kvv'!$B$2:$AV$468,MATCH(O$1,'Allokerad kvv'!$B$1:$AV$1,0),FALSE),VLOOKUP($B56,'Justerad allokering'!$B$1:$AG$461,MATCH(O$1,'Justerad allokering'!$B$1:$AF$1,0),FALSE))</f>
        <v>0</v>
      </c>
      <c r="P56">
        <f>IF(ISERROR(1/VLOOKUP($B56,'Justerad allokering'!$B$1:$AG$461,MATCH(P$1,'Justerad allokering'!$B$1:$AF$1,0),FALSE)),VLOOKUP($B56,'Allokerad kvv'!$B$2:$AV$468,MATCH(P$1,'Allokerad kvv'!$B$1:$AV$1,0),FALSE),VLOOKUP($B56,'Justerad allokering'!$B$1:$AG$461,MATCH(P$1,'Justerad allokering'!$B$1:$AF$1,0),FALSE))</f>
        <v>0</v>
      </c>
      <c r="Q56">
        <f>IF(ISERROR(1/VLOOKUP($B56,'Justerad allokering'!$B$1:$AG$461,MATCH(Q$1,'Justerad allokering'!$B$1:$AF$1,0),FALSE)),VLOOKUP($B56,'Allokerad kvv'!$B$2:$AV$468,MATCH(Q$1,'Allokerad kvv'!$B$1:$AV$1,0),FALSE),VLOOKUP($B56,'Justerad allokering'!$B$1:$AG$461,MATCH(Q$1,'Justerad allokering'!$B$1:$AF$1,0),FALSE))</f>
        <v>0</v>
      </c>
      <c r="R56">
        <f>IF(ISERROR(1/VLOOKUP($B56,'Justerad allokering'!$B$1:$AG$461,MATCH(R$1,'Justerad allokering'!$B$1:$AF$1,0),FALSE)),VLOOKUP($B56,'Allokerad kvv'!$B$2:$AV$468,MATCH(R$1,'Allokerad kvv'!$B$1:$AV$1,0),FALSE),VLOOKUP($B56,'Justerad allokering'!$B$1:$AG$461,MATCH(R$1,'Justerad allokering'!$B$1:$AF$1,0),FALSE))</f>
        <v>0</v>
      </c>
      <c r="S56">
        <f>IF(ISERROR(1/VLOOKUP($B56,'Justerad allokering'!$B$1:$AG$461,MATCH(S$1,'Justerad allokering'!$B$1:$AF$1,0),FALSE)),VLOOKUP($B56,'Allokerad kvv'!$B$2:$AV$468,MATCH(S$1,'Allokerad kvv'!$B$1:$AV$1,0),FALSE),VLOOKUP($B56,'Justerad allokering'!$B$1:$AG$461,MATCH(S$1,'Justerad allokering'!$B$1:$AF$1,0),FALSE))</f>
        <v>0</v>
      </c>
      <c r="T56">
        <f>IF(ISERROR(1/VLOOKUP($B56,'Justerad allokering'!$B$1:$AG$461,MATCH(T$1,'Justerad allokering'!$B$1:$AF$1,0),FALSE)),VLOOKUP($B56,'Allokerad kvv'!$B$2:$AV$468,MATCH(T$1,'Allokerad kvv'!$B$1:$AV$1,0),FALSE),VLOOKUP($B56,'Justerad allokering'!$B$1:$AG$461,MATCH(T$1,'Justerad allokering'!$B$1:$AF$1,0),FALSE))</f>
        <v>0</v>
      </c>
      <c r="U56">
        <f>IF(ISERROR(1/VLOOKUP($B56,'Justerad allokering'!$B$1:$AG$461,MATCH(U$1,'Justerad allokering'!$B$1:$AF$1,0),FALSE)),VLOOKUP($B56,'Allokerad kvv'!$B$2:$AV$468,MATCH(U$1,'Allokerad kvv'!$B$1:$AV$1,0),FALSE),VLOOKUP($B56,'Justerad allokering'!$B$1:$AG$461,MATCH(U$1,'Justerad allokering'!$B$1:$AF$1,0),FALSE))</f>
        <v>0</v>
      </c>
      <c r="V56">
        <f>IF(ISERROR(1/VLOOKUP($B56,'Justerad allokering'!$B$1:$AG$461,MATCH(V$1,'Justerad allokering'!$B$1:$AF$1,0),FALSE)),VLOOKUP($B56,'Allokerad kvv'!$B$2:$AV$468,MATCH(V$1,'Allokerad kvv'!$B$1:$AV$1,0),FALSE),VLOOKUP($B56,'Justerad allokering'!$B$1:$AG$461,MATCH(V$1,'Justerad allokering'!$B$1:$AF$1,0),FALSE))</f>
        <v>0</v>
      </c>
      <c r="W56">
        <f>IF(ISERROR(1/VLOOKUP($B56,'Justerad allokering'!$B$1:$AG$461,MATCH(W$1,'Justerad allokering'!$B$1:$AF$1,0),FALSE)),VLOOKUP($B56,'Allokerad kvv'!$B$2:$AV$468,MATCH(W$1,'Allokerad kvv'!$B$1:$AV$1,0),FALSE),VLOOKUP($B56,'Justerad allokering'!$B$1:$AG$461,MATCH(W$1,'Justerad allokering'!$B$1:$AF$1,0),FALSE))</f>
        <v>0</v>
      </c>
      <c r="X56">
        <f>IF(ISERROR(1/VLOOKUP($B56,'Justerad allokering'!$B$1:$AG$461,MATCH(X$1,'Justerad allokering'!$B$1:$AF$1,0),FALSE)),VLOOKUP($B56,'Allokerad kvv'!$B$2:$AV$468,MATCH(X$1,'Allokerad kvv'!$B$1:$AV$1,0),FALSE),VLOOKUP($B56,'Justerad allokering'!$B$1:$AG$461,MATCH(X$1,'Justerad allokering'!$B$1:$AF$1,0),FALSE))</f>
        <v>0</v>
      </c>
      <c r="Y56">
        <f>IF(ISERROR(1/VLOOKUP($B56,'Justerad allokering'!$B$1:$AG$461,MATCH(Y$1,'Justerad allokering'!$B$1:$AF$1,0),FALSE)),VLOOKUP($B56,'Allokerad kvv'!$B$2:$AV$468,MATCH(Y$1,'Allokerad kvv'!$B$1:$AV$1,0),FALSE),VLOOKUP($B56,'Justerad allokering'!$B$1:$AG$461,MATCH(Y$1,'Justerad allokering'!$B$1:$AF$1,0),FALSE))</f>
        <v>0</v>
      </c>
      <c r="Z56">
        <f>IF(ISERROR(1/VLOOKUP($B56,'Justerad allokering'!$B$1:$AG$461,MATCH(Z$1,'Justerad allokering'!$B$1:$AF$1,0),FALSE)),VLOOKUP($B56,'Allokerad kvv'!$B$2:$AV$468,MATCH(Z$1,'Allokerad kvv'!$B$1:$AV$1,0),FALSE),VLOOKUP($B56,'Justerad allokering'!$B$1:$AG$461,MATCH(Z$1,'Justerad allokering'!$B$1:$AF$1,0),FALSE))</f>
        <v>0</v>
      </c>
      <c r="AE56" s="89">
        <f t="shared" si="0"/>
        <v>1675.529</v>
      </c>
      <c r="AG56">
        <f t="shared" si="1"/>
        <v>1662.5889999999999</v>
      </c>
      <c r="AH56">
        <f t="shared" si="2"/>
        <v>1640.855</v>
      </c>
      <c r="AI56">
        <f>IF(AH56=0,"",AH56/VLOOKUP(B56,Kraftvärmeprod!$B$1:$BC$480,MATCH("Summa tillförd energi exklusive rökgaskondensering",Kraftvärmeprod!$B$1:$BC$1,0),FALSE))</f>
        <v>1</v>
      </c>
      <c r="AK56">
        <f t="shared" si="3"/>
        <v>0</v>
      </c>
    </row>
    <row r="57" spans="1:37" x14ac:dyDescent="0.25">
      <c r="A57" s="2" t="s">
        <v>76</v>
      </c>
      <c r="B57" s="2" t="s">
        <v>87</v>
      </c>
      <c r="C57">
        <f>IF(ISERROR(1/VLOOKUP($B57,'Justerad allokering'!$B$1:$AG$461,MATCH(C$1,'Justerad allokering'!$B$1:$AF$1,0),FALSE)),VLOOKUP($B57,'Allokerad kvv'!$B$2:$AV$468,MATCH(C$1,'Allokerad kvv'!$B$1:$AV$1,0),FALSE),VLOOKUP($B57,'Justerad allokering'!$B$1:$AG$461,MATCH(C$1,'Justerad allokering'!$B$1:$AF$1,0),FALSE))</f>
        <v>0</v>
      </c>
      <c r="D57">
        <f>IF(ISERROR(1/VLOOKUP($B57,'Justerad allokering'!$B$1:$AG$461,MATCH(D$1,'Justerad allokering'!$B$1:$AF$1,0),FALSE)),VLOOKUP($B57,'Allokerad kvv'!$B$2:$AV$468,MATCH(D$1,'Allokerad kvv'!$B$1:$AV$1,0),FALSE),VLOOKUP($B57,'Justerad allokering'!$B$1:$AG$461,MATCH(D$1,'Justerad allokering'!$B$1:$AF$1,0),FALSE))</f>
        <v>0</v>
      </c>
      <c r="E57">
        <f>IF(ISERROR(1/VLOOKUP($B57,'Justerad allokering'!$B$1:$AG$461,MATCH(E$1,'Justerad allokering'!$B$1:$AF$1,0),FALSE)),VLOOKUP($B57,'Allokerad kvv'!$B$2:$AV$468,MATCH(E$1,'Allokerad kvv'!$B$1:$AV$1,0),FALSE),VLOOKUP($B57,'Justerad allokering'!$B$1:$AG$461,MATCH(E$1,'Justerad allokering'!$B$1:$AF$1,0),FALSE))</f>
        <v>0</v>
      </c>
      <c r="F57">
        <f>IF(ISERROR(1/VLOOKUP($B57,'Justerad allokering'!$B$1:$AG$461,MATCH(F$1,'Justerad allokering'!$B$1:$AF$1,0),FALSE)),VLOOKUP($B57,'Allokerad kvv'!$B$2:$AV$468,MATCH(F$1,'Allokerad kvv'!$B$1:$AV$1,0),FALSE),VLOOKUP($B57,'Justerad allokering'!$B$1:$AG$461,MATCH(F$1,'Justerad allokering'!$B$1:$AF$1,0),FALSE))</f>
        <v>0</v>
      </c>
      <c r="G57">
        <f>IF(ISERROR(1/VLOOKUP($B57,'Justerad allokering'!$B$1:$AG$461,MATCH(G$1,'Justerad allokering'!$B$1:$AF$1,0),FALSE)),VLOOKUP($B57,'Allokerad kvv'!$B$2:$AV$468,MATCH(G$1,'Allokerad kvv'!$B$1:$AV$1,0),FALSE),VLOOKUP($B57,'Justerad allokering'!$B$1:$AG$461,MATCH(G$1,'Justerad allokering'!$B$1:$AF$1,0),FALSE))</f>
        <v>0</v>
      </c>
      <c r="H57">
        <f>IF(ISERROR(1/VLOOKUP($B57,'Justerad allokering'!$B$1:$AG$461,MATCH(H$1,'Justerad allokering'!$B$1:$AF$1,0),FALSE)),VLOOKUP($B57,'Allokerad kvv'!$B$2:$AV$468,MATCH(H$1,'Allokerad kvv'!$B$1:$AV$1,0),FALSE),VLOOKUP($B57,'Justerad allokering'!$B$1:$AG$461,MATCH(H$1,'Justerad allokering'!$B$1:$AF$1,0),FALSE))</f>
        <v>0</v>
      </c>
      <c r="I57">
        <f>IF(ISERROR(1/VLOOKUP($B57,'Justerad allokering'!$B$1:$AG$461,MATCH(I$1,'Justerad allokering'!$B$1:$AF$1,0),FALSE)),VLOOKUP($B57,'Allokerad kvv'!$B$2:$AV$468,MATCH(I$1,'Allokerad kvv'!$B$1:$AV$1,0),FALSE),VLOOKUP($B57,'Justerad allokering'!$B$1:$AG$461,MATCH(I$1,'Justerad allokering'!$B$1:$AF$1,0),FALSE))</f>
        <v>0</v>
      </c>
      <c r="J57">
        <f>IF(ISERROR(1/VLOOKUP($B57,'Justerad allokering'!$B$1:$AG$461,MATCH(J$1,'Justerad allokering'!$B$1:$AF$1,0),FALSE)),VLOOKUP($B57,'Allokerad kvv'!$B$2:$AV$468,MATCH(J$1,'Allokerad kvv'!$B$1:$AV$1,0),FALSE),VLOOKUP($B57,'Justerad allokering'!$B$1:$AG$461,MATCH(J$1,'Justerad allokering'!$B$1:$AF$1,0),FALSE))</f>
        <v>0</v>
      </c>
      <c r="K57">
        <f>IF(ISERROR(1/VLOOKUP($B57,'Justerad allokering'!$B$1:$AG$461,MATCH(K$1,'Justerad allokering'!$B$1:$AF$1,0),FALSE)),VLOOKUP($B57,'Allokerad kvv'!$B$2:$AV$468,MATCH(K$1,'Allokerad kvv'!$B$1:$AV$1,0),FALSE),VLOOKUP($B57,'Justerad allokering'!$B$1:$AG$461,MATCH(K$1,'Justerad allokering'!$B$1:$AF$1,0),FALSE))</f>
        <v>0</v>
      </c>
      <c r="L57">
        <f>IF(ISERROR(1/VLOOKUP($B57,'Justerad allokering'!$B$1:$AG$461,MATCH(L$1,'Justerad allokering'!$B$1:$AF$1,0),FALSE)),VLOOKUP($B57,'Allokerad kvv'!$B$2:$AV$468,MATCH(L$1,'Allokerad kvv'!$B$1:$AV$1,0),FALSE),VLOOKUP($B57,'Justerad allokering'!$B$1:$AG$461,MATCH(L$1,'Justerad allokering'!$B$1:$AF$1,0),FALSE))</f>
        <v>0</v>
      </c>
      <c r="M57">
        <f>IF(ISERROR(1/VLOOKUP($B57,'Justerad allokering'!$B$1:$AG$461,MATCH(M$1,'Justerad allokering'!$B$1:$AF$1,0),FALSE)),VLOOKUP($B57,'Allokerad kvv'!$B$2:$AV$468,MATCH(M$1,'Allokerad kvv'!$B$1:$AV$1,0),FALSE),VLOOKUP($B57,'Justerad allokering'!$B$1:$AG$461,MATCH(M$1,'Justerad allokering'!$B$1:$AF$1,0),FALSE))</f>
        <v>0</v>
      </c>
      <c r="N57">
        <f>IF(ISERROR(1/VLOOKUP($B57,'Justerad allokering'!$B$1:$AG$461,MATCH(N$1,'Justerad allokering'!$B$1:$AF$1,0),FALSE)),VLOOKUP($B57,'Allokerad kvv'!$B$2:$AV$468,MATCH(N$1,'Allokerad kvv'!$B$1:$AV$1,0),FALSE),VLOOKUP($B57,'Justerad allokering'!$B$1:$AG$461,MATCH(N$1,'Justerad allokering'!$B$1:$AF$1,0),FALSE))</f>
        <v>0</v>
      </c>
      <c r="O57">
        <f>IF(ISERROR(1/VLOOKUP($B57,'Justerad allokering'!$B$1:$AG$461,MATCH(O$1,'Justerad allokering'!$B$1:$AF$1,0),FALSE)),VLOOKUP($B57,'Allokerad kvv'!$B$2:$AV$468,MATCH(O$1,'Allokerad kvv'!$B$1:$AV$1,0),FALSE),VLOOKUP($B57,'Justerad allokering'!$B$1:$AG$461,MATCH(O$1,'Justerad allokering'!$B$1:$AF$1,0),FALSE))</f>
        <v>0</v>
      </c>
      <c r="P57">
        <f>IF(ISERROR(1/VLOOKUP($B57,'Justerad allokering'!$B$1:$AG$461,MATCH(P$1,'Justerad allokering'!$B$1:$AF$1,0),FALSE)),VLOOKUP($B57,'Allokerad kvv'!$B$2:$AV$468,MATCH(P$1,'Allokerad kvv'!$B$1:$AV$1,0),FALSE),VLOOKUP($B57,'Justerad allokering'!$B$1:$AG$461,MATCH(P$1,'Justerad allokering'!$B$1:$AF$1,0),FALSE))</f>
        <v>0</v>
      </c>
      <c r="Q57">
        <f>IF(ISERROR(1/VLOOKUP($B57,'Justerad allokering'!$B$1:$AG$461,MATCH(Q$1,'Justerad allokering'!$B$1:$AF$1,0),FALSE)),VLOOKUP($B57,'Allokerad kvv'!$B$2:$AV$468,MATCH(Q$1,'Allokerad kvv'!$B$1:$AV$1,0),FALSE),VLOOKUP($B57,'Justerad allokering'!$B$1:$AG$461,MATCH(Q$1,'Justerad allokering'!$B$1:$AF$1,0),FALSE))</f>
        <v>0</v>
      </c>
      <c r="R57">
        <f>IF(ISERROR(1/VLOOKUP($B57,'Justerad allokering'!$B$1:$AG$461,MATCH(R$1,'Justerad allokering'!$B$1:$AF$1,0),FALSE)),VLOOKUP($B57,'Allokerad kvv'!$B$2:$AV$468,MATCH(R$1,'Allokerad kvv'!$B$1:$AV$1,0),FALSE),VLOOKUP($B57,'Justerad allokering'!$B$1:$AG$461,MATCH(R$1,'Justerad allokering'!$B$1:$AF$1,0),FALSE))</f>
        <v>0</v>
      </c>
      <c r="S57">
        <f>IF(ISERROR(1/VLOOKUP($B57,'Justerad allokering'!$B$1:$AG$461,MATCH(S$1,'Justerad allokering'!$B$1:$AF$1,0),FALSE)),VLOOKUP($B57,'Allokerad kvv'!$B$2:$AV$468,MATCH(S$1,'Allokerad kvv'!$B$1:$AV$1,0),FALSE),VLOOKUP($B57,'Justerad allokering'!$B$1:$AG$461,MATCH(S$1,'Justerad allokering'!$B$1:$AF$1,0),FALSE))</f>
        <v>0</v>
      </c>
      <c r="T57">
        <f>IF(ISERROR(1/VLOOKUP($B57,'Justerad allokering'!$B$1:$AG$461,MATCH(T$1,'Justerad allokering'!$B$1:$AF$1,0),FALSE)),VLOOKUP($B57,'Allokerad kvv'!$B$2:$AV$468,MATCH(T$1,'Allokerad kvv'!$B$1:$AV$1,0),FALSE),VLOOKUP($B57,'Justerad allokering'!$B$1:$AG$461,MATCH(T$1,'Justerad allokering'!$B$1:$AF$1,0),FALSE))</f>
        <v>0</v>
      </c>
      <c r="U57">
        <f>IF(ISERROR(1/VLOOKUP($B57,'Justerad allokering'!$B$1:$AG$461,MATCH(U$1,'Justerad allokering'!$B$1:$AF$1,0),FALSE)),VLOOKUP($B57,'Allokerad kvv'!$B$2:$AV$468,MATCH(U$1,'Allokerad kvv'!$B$1:$AV$1,0),FALSE),VLOOKUP($B57,'Justerad allokering'!$B$1:$AG$461,MATCH(U$1,'Justerad allokering'!$B$1:$AF$1,0),FALSE))</f>
        <v>0</v>
      </c>
      <c r="V57">
        <f>IF(ISERROR(1/VLOOKUP($B57,'Justerad allokering'!$B$1:$AG$461,MATCH(V$1,'Justerad allokering'!$B$1:$AF$1,0),FALSE)),VLOOKUP($B57,'Allokerad kvv'!$B$2:$AV$468,MATCH(V$1,'Allokerad kvv'!$B$1:$AV$1,0),FALSE),VLOOKUP($B57,'Justerad allokering'!$B$1:$AG$461,MATCH(V$1,'Justerad allokering'!$B$1:$AF$1,0),FALSE))</f>
        <v>0</v>
      </c>
      <c r="W57">
        <f>IF(ISERROR(1/VLOOKUP($B57,'Justerad allokering'!$B$1:$AG$461,MATCH(W$1,'Justerad allokering'!$B$1:$AF$1,0),FALSE)),VLOOKUP($B57,'Allokerad kvv'!$B$2:$AV$468,MATCH(W$1,'Allokerad kvv'!$B$1:$AV$1,0),FALSE),VLOOKUP($B57,'Justerad allokering'!$B$1:$AG$461,MATCH(W$1,'Justerad allokering'!$B$1:$AF$1,0),FALSE))</f>
        <v>0</v>
      </c>
      <c r="X57">
        <f>IF(ISERROR(1/VLOOKUP($B57,'Justerad allokering'!$B$1:$AG$461,MATCH(X$1,'Justerad allokering'!$B$1:$AF$1,0),FALSE)),VLOOKUP($B57,'Allokerad kvv'!$B$2:$AV$468,MATCH(X$1,'Allokerad kvv'!$B$1:$AV$1,0),FALSE),VLOOKUP($B57,'Justerad allokering'!$B$1:$AG$461,MATCH(X$1,'Justerad allokering'!$B$1:$AF$1,0),FALSE))</f>
        <v>0</v>
      </c>
      <c r="Y57">
        <f>IF(ISERROR(1/VLOOKUP($B57,'Justerad allokering'!$B$1:$AG$461,MATCH(Y$1,'Justerad allokering'!$B$1:$AF$1,0),FALSE)),VLOOKUP($B57,'Allokerad kvv'!$B$2:$AV$468,MATCH(Y$1,'Allokerad kvv'!$B$1:$AV$1,0),FALSE),VLOOKUP($B57,'Justerad allokering'!$B$1:$AG$461,MATCH(Y$1,'Justerad allokering'!$B$1:$AF$1,0),FALSE))</f>
        <v>0</v>
      </c>
      <c r="Z57">
        <f>IF(ISERROR(1/VLOOKUP($B57,'Justerad allokering'!$B$1:$AG$461,MATCH(Z$1,'Justerad allokering'!$B$1:$AF$1,0),FALSE)),VLOOKUP($B57,'Allokerad kvv'!$B$2:$AV$468,MATCH(Z$1,'Allokerad kvv'!$B$1:$AV$1,0),FALSE),VLOOKUP($B57,'Justerad allokering'!$B$1:$AG$461,MATCH(Z$1,'Justerad allokering'!$B$1:$AF$1,0),FALSE))</f>
        <v>0</v>
      </c>
      <c r="AE57" s="89">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25">
      <c r="A58" s="2" t="s">
        <v>76</v>
      </c>
      <c r="B58" s="2" t="s">
        <v>88</v>
      </c>
      <c r="C58">
        <f>IF(ISERROR(1/VLOOKUP($B58,'Justerad allokering'!$B$1:$AG$461,MATCH(C$1,'Justerad allokering'!$B$1:$AF$1,0),FALSE)),VLOOKUP($B58,'Allokerad kvv'!$B$2:$AV$468,MATCH(C$1,'Allokerad kvv'!$B$1:$AV$1,0),FALSE),VLOOKUP($B58,'Justerad allokering'!$B$1:$AG$461,MATCH(C$1,'Justerad allokering'!$B$1:$AF$1,0),FALSE))</f>
        <v>0</v>
      </c>
      <c r="D58">
        <f>IF(ISERROR(1/VLOOKUP($B58,'Justerad allokering'!$B$1:$AG$461,MATCH(D$1,'Justerad allokering'!$B$1:$AF$1,0),FALSE)),VLOOKUP($B58,'Allokerad kvv'!$B$2:$AV$468,MATCH(D$1,'Allokerad kvv'!$B$1:$AV$1,0),FALSE),VLOOKUP($B58,'Justerad allokering'!$B$1:$AG$461,MATCH(D$1,'Justerad allokering'!$B$1:$AF$1,0),FALSE))</f>
        <v>0</v>
      </c>
      <c r="E58">
        <f>IF(ISERROR(1/VLOOKUP($B58,'Justerad allokering'!$B$1:$AG$461,MATCH(E$1,'Justerad allokering'!$B$1:$AF$1,0),FALSE)),VLOOKUP($B58,'Allokerad kvv'!$B$2:$AV$468,MATCH(E$1,'Allokerad kvv'!$B$1:$AV$1,0),FALSE),VLOOKUP($B58,'Justerad allokering'!$B$1:$AG$461,MATCH(E$1,'Justerad allokering'!$B$1:$AF$1,0),FALSE))</f>
        <v>0</v>
      </c>
      <c r="F58">
        <f>IF(ISERROR(1/VLOOKUP($B58,'Justerad allokering'!$B$1:$AG$461,MATCH(F$1,'Justerad allokering'!$B$1:$AF$1,0),FALSE)),VLOOKUP($B58,'Allokerad kvv'!$B$2:$AV$468,MATCH(F$1,'Allokerad kvv'!$B$1:$AV$1,0),FALSE),VLOOKUP($B58,'Justerad allokering'!$B$1:$AG$461,MATCH(F$1,'Justerad allokering'!$B$1:$AF$1,0),FALSE))</f>
        <v>0</v>
      </c>
      <c r="G58">
        <f>IF(ISERROR(1/VLOOKUP($B58,'Justerad allokering'!$B$1:$AG$461,MATCH(G$1,'Justerad allokering'!$B$1:$AF$1,0),FALSE)),VLOOKUP($B58,'Allokerad kvv'!$B$2:$AV$468,MATCH(G$1,'Allokerad kvv'!$B$1:$AV$1,0),FALSE),VLOOKUP($B58,'Justerad allokering'!$B$1:$AG$461,MATCH(G$1,'Justerad allokering'!$B$1:$AF$1,0),FALSE))</f>
        <v>0</v>
      </c>
      <c r="H58">
        <f>IF(ISERROR(1/VLOOKUP($B58,'Justerad allokering'!$B$1:$AG$461,MATCH(H$1,'Justerad allokering'!$B$1:$AF$1,0),FALSE)),VLOOKUP($B58,'Allokerad kvv'!$B$2:$AV$468,MATCH(H$1,'Allokerad kvv'!$B$1:$AV$1,0),FALSE),VLOOKUP($B58,'Justerad allokering'!$B$1:$AG$461,MATCH(H$1,'Justerad allokering'!$B$1:$AF$1,0),FALSE))</f>
        <v>0</v>
      </c>
      <c r="I58">
        <f>IF(ISERROR(1/VLOOKUP($B58,'Justerad allokering'!$B$1:$AG$461,MATCH(I$1,'Justerad allokering'!$B$1:$AF$1,0),FALSE)),VLOOKUP($B58,'Allokerad kvv'!$B$2:$AV$468,MATCH(I$1,'Allokerad kvv'!$B$1:$AV$1,0),FALSE),VLOOKUP($B58,'Justerad allokering'!$B$1:$AG$461,MATCH(I$1,'Justerad allokering'!$B$1:$AF$1,0),FALSE))</f>
        <v>0</v>
      </c>
      <c r="J58">
        <f>IF(ISERROR(1/VLOOKUP($B58,'Justerad allokering'!$B$1:$AG$461,MATCH(J$1,'Justerad allokering'!$B$1:$AF$1,0),FALSE)),VLOOKUP($B58,'Allokerad kvv'!$B$2:$AV$468,MATCH(J$1,'Allokerad kvv'!$B$1:$AV$1,0),FALSE),VLOOKUP($B58,'Justerad allokering'!$B$1:$AG$461,MATCH(J$1,'Justerad allokering'!$B$1:$AF$1,0),FALSE))</f>
        <v>0</v>
      </c>
      <c r="K58">
        <f>IF(ISERROR(1/VLOOKUP($B58,'Justerad allokering'!$B$1:$AG$461,MATCH(K$1,'Justerad allokering'!$B$1:$AF$1,0),FALSE)),VLOOKUP($B58,'Allokerad kvv'!$B$2:$AV$468,MATCH(K$1,'Allokerad kvv'!$B$1:$AV$1,0),FALSE),VLOOKUP($B58,'Justerad allokering'!$B$1:$AG$461,MATCH(K$1,'Justerad allokering'!$B$1:$AF$1,0),FALSE))</f>
        <v>0</v>
      </c>
      <c r="L58">
        <f>IF(ISERROR(1/VLOOKUP($B58,'Justerad allokering'!$B$1:$AG$461,MATCH(L$1,'Justerad allokering'!$B$1:$AF$1,0),FALSE)),VLOOKUP($B58,'Allokerad kvv'!$B$2:$AV$468,MATCH(L$1,'Allokerad kvv'!$B$1:$AV$1,0),FALSE),VLOOKUP($B58,'Justerad allokering'!$B$1:$AG$461,MATCH(L$1,'Justerad allokering'!$B$1:$AF$1,0),FALSE))</f>
        <v>0</v>
      </c>
      <c r="M58">
        <f>IF(ISERROR(1/VLOOKUP($B58,'Justerad allokering'!$B$1:$AG$461,MATCH(M$1,'Justerad allokering'!$B$1:$AF$1,0),FALSE)),VLOOKUP($B58,'Allokerad kvv'!$B$2:$AV$468,MATCH(M$1,'Allokerad kvv'!$B$1:$AV$1,0),FALSE),VLOOKUP($B58,'Justerad allokering'!$B$1:$AG$461,MATCH(M$1,'Justerad allokering'!$B$1:$AF$1,0),FALSE))</f>
        <v>0</v>
      </c>
      <c r="N58">
        <f>IF(ISERROR(1/VLOOKUP($B58,'Justerad allokering'!$B$1:$AG$461,MATCH(N$1,'Justerad allokering'!$B$1:$AF$1,0),FALSE)),VLOOKUP($B58,'Allokerad kvv'!$B$2:$AV$468,MATCH(N$1,'Allokerad kvv'!$B$1:$AV$1,0),FALSE),VLOOKUP($B58,'Justerad allokering'!$B$1:$AG$461,MATCH(N$1,'Justerad allokering'!$B$1:$AF$1,0),FALSE))</f>
        <v>0</v>
      </c>
      <c r="O58">
        <f>IF(ISERROR(1/VLOOKUP($B58,'Justerad allokering'!$B$1:$AG$461,MATCH(O$1,'Justerad allokering'!$B$1:$AF$1,0),FALSE)),VLOOKUP($B58,'Allokerad kvv'!$B$2:$AV$468,MATCH(O$1,'Allokerad kvv'!$B$1:$AV$1,0),FALSE),VLOOKUP($B58,'Justerad allokering'!$B$1:$AG$461,MATCH(O$1,'Justerad allokering'!$B$1:$AF$1,0),FALSE))</f>
        <v>0</v>
      </c>
      <c r="P58">
        <f>IF(ISERROR(1/VLOOKUP($B58,'Justerad allokering'!$B$1:$AG$461,MATCH(P$1,'Justerad allokering'!$B$1:$AF$1,0),FALSE)),VLOOKUP($B58,'Allokerad kvv'!$B$2:$AV$468,MATCH(P$1,'Allokerad kvv'!$B$1:$AV$1,0),FALSE),VLOOKUP($B58,'Justerad allokering'!$B$1:$AG$461,MATCH(P$1,'Justerad allokering'!$B$1:$AF$1,0),FALSE))</f>
        <v>0</v>
      </c>
      <c r="Q58">
        <f>IF(ISERROR(1/VLOOKUP($B58,'Justerad allokering'!$B$1:$AG$461,MATCH(Q$1,'Justerad allokering'!$B$1:$AF$1,0),FALSE)),VLOOKUP($B58,'Allokerad kvv'!$B$2:$AV$468,MATCH(Q$1,'Allokerad kvv'!$B$1:$AV$1,0),FALSE),VLOOKUP($B58,'Justerad allokering'!$B$1:$AG$461,MATCH(Q$1,'Justerad allokering'!$B$1:$AF$1,0),FALSE))</f>
        <v>0</v>
      </c>
      <c r="R58">
        <f>IF(ISERROR(1/VLOOKUP($B58,'Justerad allokering'!$B$1:$AG$461,MATCH(R$1,'Justerad allokering'!$B$1:$AF$1,0),FALSE)),VLOOKUP($B58,'Allokerad kvv'!$B$2:$AV$468,MATCH(R$1,'Allokerad kvv'!$B$1:$AV$1,0),FALSE),VLOOKUP($B58,'Justerad allokering'!$B$1:$AG$461,MATCH(R$1,'Justerad allokering'!$B$1:$AF$1,0),FALSE))</f>
        <v>0</v>
      </c>
      <c r="S58">
        <f>IF(ISERROR(1/VLOOKUP($B58,'Justerad allokering'!$B$1:$AG$461,MATCH(S$1,'Justerad allokering'!$B$1:$AF$1,0),FALSE)),VLOOKUP($B58,'Allokerad kvv'!$B$2:$AV$468,MATCH(S$1,'Allokerad kvv'!$B$1:$AV$1,0),FALSE),VLOOKUP($B58,'Justerad allokering'!$B$1:$AG$461,MATCH(S$1,'Justerad allokering'!$B$1:$AF$1,0),FALSE))</f>
        <v>0</v>
      </c>
      <c r="T58">
        <f>IF(ISERROR(1/VLOOKUP($B58,'Justerad allokering'!$B$1:$AG$461,MATCH(T$1,'Justerad allokering'!$B$1:$AF$1,0),FALSE)),VLOOKUP($B58,'Allokerad kvv'!$B$2:$AV$468,MATCH(T$1,'Allokerad kvv'!$B$1:$AV$1,0),FALSE),VLOOKUP($B58,'Justerad allokering'!$B$1:$AG$461,MATCH(T$1,'Justerad allokering'!$B$1:$AF$1,0),FALSE))</f>
        <v>0</v>
      </c>
      <c r="U58">
        <f>IF(ISERROR(1/VLOOKUP($B58,'Justerad allokering'!$B$1:$AG$461,MATCH(U$1,'Justerad allokering'!$B$1:$AF$1,0),FALSE)),VLOOKUP($B58,'Allokerad kvv'!$B$2:$AV$468,MATCH(U$1,'Allokerad kvv'!$B$1:$AV$1,0),FALSE),VLOOKUP($B58,'Justerad allokering'!$B$1:$AG$461,MATCH(U$1,'Justerad allokering'!$B$1:$AF$1,0),FALSE))</f>
        <v>0</v>
      </c>
      <c r="V58">
        <f>IF(ISERROR(1/VLOOKUP($B58,'Justerad allokering'!$B$1:$AG$461,MATCH(V$1,'Justerad allokering'!$B$1:$AF$1,0),FALSE)),VLOOKUP($B58,'Allokerad kvv'!$B$2:$AV$468,MATCH(V$1,'Allokerad kvv'!$B$1:$AV$1,0),FALSE),VLOOKUP($B58,'Justerad allokering'!$B$1:$AG$461,MATCH(V$1,'Justerad allokering'!$B$1:$AF$1,0),FALSE))</f>
        <v>0</v>
      </c>
      <c r="W58">
        <f>IF(ISERROR(1/VLOOKUP($B58,'Justerad allokering'!$B$1:$AG$461,MATCH(W$1,'Justerad allokering'!$B$1:$AF$1,0),FALSE)),VLOOKUP($B58,'Allokerad kvv'!$B$2:$AV$468,MATCH(W$1,'Allokerad kvv'!$B$1:$AV$1,0),FALSE),VLOOKUP($B58,'Justerad allokering'!$B$1:$AG$461,MATCH(W$1,'Justerad allokering'!$B$1:$AF$1,0),FALSE))</f>
        <v>0</v>
      </c>
      <c r="X58">
        <f>IF(ISERROR(1/VLOOKUP($B58,'Justerad allokering'!$B$1:$AG$461,MATCH(X$1,'Justerad allokering'!$B$1:$AF$1,0),FALSE)),VLOOKUP($B58,'Allokerad kvv'!$B$2:$AV$468,MATCH(X$1,'Allokerad kvv'!$B$1:$AV$1,0),FALSE),VLOOKUP($B58,'Justerad allokering'!$B$1:$AG$461,MATCH(X$1,'Justerad allokering'!$B$1:$AF$1,0),FALSE))</f>
        <v>0</v>
      </c>
      <c r="Y58">
        <f>IF(ISERROR(1/VLOOKUP($B58,'Justerad allokering'!$B$1:$AG$461,MATCH(Y$1,'Justerad allokering'!$B$1:$AF$1,0),FALSE)),VLOOKUP($B58,'Allokerad kvv'!$B$2:$AV$468,MATCH(Y$1,'Allokerad kvv'!$B$1:$AV$1,0),FALSE),VLOOKUP($B58,'Justerad allokering'!$B$1:$AG$461,MATCH(Y$1,'Justerad allokering'!$B$1:$AF$1,0),FALSE))</f>
        <v>0</v>
      </c>
      <c r="Z58">
        <f>IF(ISERROR(1/VLOOKUP($B58,'Justerad allokering'!$B$1:$AG$461,MATCH(Z$1,'Justerad allokering'!$B$1:$AF$1,0),FALSE)),VLOOKUP($B58,'Allokerad kvv'!$B$2:$AV$468,MATCH(Z$1,'Allokerad kvv'!$B$1:$AV$1,0),FALSE),VLOOKUP($B58,'Justerad allokering'!$B$1:$AG$461,MATCH(Z$1,'Justerad allokering'!$B$1:$AF$1,0),FALSE))</f>
        <v>0</v>
      </c>
      <c r="AE58" s="89">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25">
      <c r="A59" s="2" t="s">
        <v>76</v>
      </c>
      <c r="B59" s="2" t="s">
        <v>89</v>
      </c>
      <c r="C59">
        <f>IF(ISERROR(1/VLOOKUP($B59,'Justerad allokering'!$B$1:$AG$461,MATCH(C$1,'Justerad allokering'!$B$1:$AF$1,0),FALSE)),VLOOKUP($B59,'Allokerad kvv'!$B$2:$AV$468,MATCH(C$1,'Allokerad kvv'!$B$1:$AV$1,0),FALSE),VLOOKUP($B59,'Justerad allokering'!$B$1:$AG$461,MATCH(C$1,'Justerad allokering'!$B$1:$AF$1,0),FALSE))</f>
        <v>411.51600000000002</v>
      </c>
      <c r="D59">
        <f>IF(ISERROR(1/VLOOKUP($B59,'Justerad allokering'!$B$1:$AG$461,MATCH(D$1,'Justerad allokering'!$B$1:$AF$1,0),FALSE)),VLOOKUP($B59,'Allokerad kvv'!$B$2:$AV$468,MATCH(D$1,'Allokerad kvv'!$B$1:$AV$1,0),FALSE),VLOOKUP($B59,'Justerad allokering'!$B$1:$AG$461,MATCH(D$1,'Justerad allokering'!$B$1:$AF$1,0),FALSE))</f>
        <v>0</v>
      </c>
      <c r="E59">
        <f>IF(ISERROR(1/VLOOKUP($B59,'Justerad allokering'!$B$1:$AG$461,MATCH(E$1,'Justerad allokering'!$B$1:$AF$1,0),FALSE)),VLOOKUP($B59,'Allokerad kvv'!$B$2:$AV$468,MATCH(E$1,'Allokerad kvv'!$B$1:$AV$1,0),FALSE),VLOOKUP($B59,'Justerad allokering'!$B$1:$AG$461,MATCH(E$1,'Justerad allokering'!$B$1:$AF$1,0),FALSE))</f>
        <v>0</v>
      </c>
      <c r="F59">
        <f>IF(ISERROR(1/VLOOKUP($B59,'Justerad allokering'!$B$1:$AG$461,MATCH(F$1,'Justerad allokering'!$B$1:$AF$1,0),FALSE)),VLOOKUP($B59,'Allokerad kvv'!$B$2:$AV$468,MATCH(F$1,'Allokerad kvv'!$B$1:$AV$1,0),FALSE),VLOOKUP($B59,'Justerad allokering'!$B$1:$AG$461,MATCH(F$1,'Justerad allokering'!$B$1:$AF$1,0),FALSE))</f>
        <v>0</v>
      </c>
      <c r="G59">
        <f>IF(ISERROR(1/VLOOKUP($B59,'Justerad allokering'!$B$1:$AG$461,MATCH(G$1,'Justerad allokering'!$B$1:$AF$1,0),FALSE)),VLOOKUP($B59,'Allokerad kvv'!$B$2:$AV$468,MATCH(G$1,'Allokerad kvv'!$B$1:$AV$1,0),FALSE),VLOOKUP($B59,'Justerad allokering'!$B$1:$AG$461,MATCH(G$1,'Justerad allokering'!$B$1:$AF$1,0),FALSE))</f>
        <v>11.94</v>
      </c>
      <c r="H59">
        <f>IF(ISERROR(1/VLOOKUP($B59,'Justerad allokering'!$B$1:$AG$461,MATCH(H$1,'Justerad allokering'!$B$1:$AF$1,0),FALSE)),VLOOKUP($B59,'Allokerad kvv'!$B$2:$AV$468,MATCH(H$1,'Allokerad kvv'!$B$1:$AV$1,0),FALSE),VLOOKUP($B59,'Justerad allokering'!$B$1:$AG$461,MATCH(H$1,'Justerad allokering'!$B$1:$AF$1,0),FALSE))</f>
        <v>0</v>
      </c>
      <c r="I59">
        <f>IF(ISERROR(1/VLOOKUP($B59,'Justerad allokering'!$B$1:$AG$461,MATCH(I$1,'Justerad allokering'!$B$1:$AF$1,0),FALSE)),VLOOKUP($B59,'Allokerad kvv'!$B$2:$AV$468,MATCH(I$1,'Allokerad kvv'!$B$1:$AV$1,0),FALSE),VLOOKUP($B59,'Justerad allokering'!$B$1:$AG$461,MATCH(I$1,'Justerad allokering'!$B$1:$AF$1,0),FALSE))</f>
        <v>0</v>
      </c>
      <c r="J59">
        <f>IF(ISERROR(1/VLOOKUP($B59,'Justerad allokering'!$B$1:$AG$461,MATCH(J$1,'Justerad allokering'!$B$1:$AF$1,0),FALSE)),VLOOKUP($B59,'Allokerad kvv'!$B$2:$AV$468,MATCH(J$1,'Allokerad kvv'!$B$1:$AV$1,0),FALSE),VLOOKUP($B59,'Justerad allokering'!$B$1:$AG$461,MATCH(J$1,'Justerad allokering'!$B$1:$AF$1,0),FALSE))</f>
        <v>49.715499999999999</v>
      </c>
      <c r="K59">
        <f>IF(ISERROR(1/VLOOKUP($B59,'Justerad allokering'!$B$1:$AG$461,MATCH(K$1,'Justerad allokering'!$B$1:$AF$1,0),FALSE)),VLOOKUP($B59,'Allokerad kvv'!$B$2:$AV$468,MATCH(K$1,'Allokerad kvv'!$B$1:$AV$1,0),FALSE),VLOOKUP($B59,'Justerad allokering'!$B$1:$AG$461,MATCH(K$1,'Justerad allokering'!$B$1:$AF$1,0),FALSE))</f>
        <v>34.6297</v>
      </c>
      <c r="L59">
        <f>IF(ISERROR(1/VLOOKUP($B59,'Justerad allokering'!$B$1:$AG$461,MATCH(L$1,'Justerad allokering'!$B$1:$AF$1,0),FALSE)),VLOOKUP($B59,'Allokerad kvv'!$B$2:$AV$468,MATCH(L$1,'Allokerad kvv'!$B$1:$AV$1,0),FALSE),VLOOKUP($B59,'Justerad allokering'!$B$1:$AG$461,MATCH(L$1,'Justerad allokering'!$B$1:$AF$1,0),FALSE))</f>
        <v>0</v>
      </c>
      <c r="M59">
        <f>IF(ISERROR(1/VLOOKUP($B59,'Justerad allokering'!$B$1:$AG$461,MATCH(M$1,'Justerad allokering'!$B$1:$AF$1,0),FALSE)),VLOOKUP($B59,'Allokerad kvv'!$B$2:$AV$468,MATCH(M$1,'Allokerad kvv'!$B$1:$AV$1,0),FALSE),VLOOKUP($B59,'Justerad allokering'!$B$1:$AG$461,MATCH(M$1,'Justerad allokering'!$B$1:$AF$1,0),FALSE))</f>
        <v>49.454099999999997</v>
      </c>
      <c r="N59">
        <f>IF(ISERROR(1/VLOOKUP($B59,'Justerad allokering'!$B$1:$AG$461,MATCH(N$1,'Justerad allokering'!$B$1:$AF$1,0),FALSE)),VLOOKUP($B59,'Allokerad kvv'!$B$2:$AV$468,MATCH(N$1,'Allokerad kvv'!$B$1:$AV$1,0),FALSE),VLOOKUP($B59,'Justerad allokering'!$B$1:$AG$461,MATCH(N$1,'Justerad allokering'!$B$1:$AF$1,0),FALSE))</f>
        <v>55.1</v>
      </c>
      <c r="O59">
        <f>IF(ISERROR(1/VLOOKUP($B59,'Justerad allokering'!$B$1:$AG$461,MATCH(O$1,'Justerad allokering'!$B$1:$AF$1,0),FALSE)),VLOOKUP($B59,'Allokerad kvv'!$B$2:$AV$468,MATCH(O$1,'Allokerad kvv'!$B$1:$AV$1,0),FALSE),VLOOKUP($B59,'Justerad allokering'!$B$1:$AG$461,MATCH(O$1,'Justerad allokering'!$B$1:$AF$1,0),FALSE))</f>
        <v>0</v>
      </c>
      <c r="P59">
        <f>IF(ISERROR(1/VLOOKUP($B59,'Justerad allokering'!$B$1:$AG$461,MATCH(P$1,'Justerad allokering'!$B$1:$AF$1,0),FALSE)),VLOOKUP($B59,'Allokerad kvv'!$B$2:$AV$468,MATCH(P$1,'Allokerad kvv'!$B$1:$AV$1,0),FALSE),VLOOKUP($B59,'Justerad allokering'!$B$1:$AG$461,MATCH(P$1,'Justerad allokering'!$B$1:$AF$1,0),FALSE))</f>
        <v>0</v>
      </c>
      <c r="Q59">
        <f>IF(ISERROR(1/VLOOKUP($B59,'Justerad allokering'!$B$1:$AG$461,MATCH(Q$1,'Justerad allokering'!$B$1:$AF$1,0),FALSE)),VLOOKUP($B59,'Allokerad kvv'!$B$2:$AV$468,MATCH(Q$1,'Allokerad kvv'!$B$1:$AV$1,0),FALSE),VLOOKUP($B59,'Justerad allokering'!$B$1:$AG$461,MATCH(Q$1,'Justerad allokering'!$B$1:$AF$1,0),FALSE))</f>
        <v>41.867899999999999</v>
      </c>
      <c r="R59">
        <f>IF(ISERROR(1/VLOOKUP($B59,'Justerad allokering'!$B$1:$AG$461,MATCH(R$1,'Justerad allokering'!$B$1:$AF$1,0),FALSE)),VLOOKUP($B59,'Allokerad kvv'!$B$2:$AV$468,MATCH(R$1,'Allokerad kvv'!$B$1:$AV$1,0),FALSE),VLOOKUP($B59,'Justerad allokering'!$B$1:$AG$461,MATCH(R$1,'Justerad allokering'!$B$1:$AF$1,0),FALSE))</f>
        <v>0</v>
      </c>
      <c r="S59">
        <f>IF(ISERROR(1/VLOOKUP($B59,'Justerad allokering'!$B$1:$AG$461,MATCH(S$1,'Justerad allokering'!$B$1:$AF$1,0),FALSE)),VLOOKUP($B59,'Allokerad kvv'!$B$2:$AV$468,MATCH(S$1,'Allokerad kvv'!$B$1:$AV$1,0),FALSE),VLOOKUP($B59,'Justerad allokering'!$B$1:$AG$461,MATCH(S$1,'Justerad allokering'!$B$1:$AF$1,0),FALSE))</f>
        <v>0</v>
      </c>
      <c r="T59">
        <f>IF(ISERROR(1/VLOOKUP($B59,'Justerad allokering'!$B$1:$AG$461,MATCH(T$1,'Justerad allokering'!$B$1:$AF$1,0),FALSE)),VLOOKUP($B59,'Allokerad kvv'!$B$2:$AV$468,MATCH(T$1,'Allokerad kvv'!$B$1:$AV$1,0),FALSE),VLOOKUP($B59,'Justerad allokering'!$B$1:$AG$461,MATCH(T$1,'Justerad allokering'!$B$1:$AF$1,0),FALSE))</f>
        <v>0</v>
      </c>
      <c r="U59">
        <f>IF(ISERROR(1/VLOOKUP($B59,'Justerad allokering'!$B$1:$AG$461,MATCH(U$1,'Justerad allokering'!$B$1:$AF$1,0),FALSE)),VLOOKUP($B59,'Allokerad kvv'!$B$2:$AV$468,MATCH(U$1,'Allokerad kvv'!$B$1:$AV$1,0),FALSE),VLOOKUP($B59,'Justerad allokering'!$B$1:$AG$461,MATCH(U$1,'Justerad allokering'!$B$1:$AF$1,0),FALSE))</f>
        <v>0</v>
      </c>
      <c r="V59">
        <f>IF(ISERROR(1/VLOOKUP($B59,'Justerad allokering'!$B$1:$AG$461,MATCH(V$1,'Justerad allokering'!$B$1:$AF$1,0),FALSE)),VLOOKUP($B59,'Allokerad kvv'!$B$2:$AV$468,MATCH(V$1,'Allokerad kvv'!$B$1:$AV$1,0),FALSE),VLOOKUP($B59,'Justerad allokering'!$B$1:$AG$461,MATCH(V$1,'Justerad allokering'!$B$1:$AF$1,0),FALSE))</f>
        <v>0</v>
      </c>
      <c r="W59">
        <f>IF(ISERROR(1/VLOOKUP($B59,'Justerad allokering'!$B$1:$AG$461,MATCH(W$1,'Justerad allokering'!$B$1:$AF$1,0),FALSE)),VLOOKUP($B59,'Allokerad kvv'!$B$2:$AV$468,MATCH(W$1,'Allokerad kvv'!$B$1:$AV$1,0),FALSE),VLOOKUP($B59,'Justerad allokering'!$B$1:$AG$461,MATCH(W$1,'Justerad allokering'!$B$1:$AF$1,0),FALSE))</f>
        <v>0</v>
      </c>
      <c r="X59">
        <f>IF(ISERROR(1/VLOOKUP($B59,'Justerad allokering'!$B$1:$AG$461,MATCH(X$1,'Justerad allokering'!$B$1:$AF$1,0),FALSE)),VLOOKUP($B59,'Allokerad kvv'!$B$2:$AV$468,MATCH(X$1,'Allokerad kvv'!$B$1:$AV$1,0),FALSE),VLOOKUP($B59,'Justerad allokering'!$B$1:$AG$461,MATCH(X$1,'Justerad allokering'!$B$1:$AF$1,0),FALSE))</f>
        <v>0</v>
      </c>
      <c r="Y59">
        <f>IF(ISERROR(1/VLOOKUP($B59,'Justerad allokering'!$B$1:$AG$461,MATCH(Y$1,'Justerad allokering'!$B$1:$AF$1,0),FALSE)),VLOOKUP($B59,'Allokerad kvv'!$B$2:$AV$468,MATCH(Y$1,'Allokerad kvv'!$B$1:$AV$1,0),FALSE),VLOOKUP($B59,'Justerad allokering'!$B$1:$AG$461,MATCH(Y$1,'Justerad allokering'!$B$1:$AF$1,0),FALSE))</f>
        <v>0</v>
      </c>
      <c r="Z59">
        <f>IF(ISERROR(1/VLOOKUP($B59,'Justerad allokering'!$B$1:$AG$461,MATCH(Z$1,'Justerad allokering'!$B$1:$AF$1,0),FALSE)),VLOOKUP($B59,'Allokerad kvv'!$B$2:$AV$468,MATCH(Z$1,'Allokerad kvv'!$B$1:$AV$1,0),FALSE),VLOOKUP($B59,'Justerad allokering'!$B$1:$AG$461,MATCH(Z$1,'Justerad allokering'!$B$1:$AF$1,0),FALSE))</f>
        <v>0</v>
      </c>
      <c r="AE59" s="89">
        <f t="shared" si="0"/>
        <v>654.22320000000002</v>
      </c>
      <c r="AG59">
        <f t="shared" si="1"/>
        <v>619.59350000000006</v>
      </c>
      <c r="AH59">
        <f t="shared" si="2"/>
        <v>564.49350000000004</v>
      </c>
      <c r="AI59">
        <f>IF(AH59=0,"",AH59/VLOOKUP(B59,Kraftvärmeprod!$B$1:$BC$480,MATCH("Summa tillförd energi exklusive rökgaskondensering",Kraftvärmeprod!$B$1:$BC$1,0),FALSE))</f>
        <v>0.48912009357941261</v>
      </c>
      <c r="AK59">
        <f t="shared" si="3"/>
        <v>99.169600000000003</v>
      </c>
    </row>
    <row r="60" spans="1:37" x14ac:dyDescent="0.25">
      <c r="A60" s="2" t="s">
        <v>76</v>
      </c>
      <c r="B60" s="2" t="s">
        <v>90</v>
      </c>
      <c r="C60">
        <f>IF(ISERROR(1/VLOOKUP($B60,'Justerad allokering'!$B$1:$AG$461,MATCH(C$1,'Justerad allokering'!$B$1:$AF$1,0),FALSE)),VLOOKUP($B60,'Allokerad kvv'!$B$2:$AV$468,MATCH(C$1,'Allokerad kvv'!$B$1:$AV$1,0),FALSE),VLOOKUP($B60,'Justerad allokering'!$B$1:$AG$461,MATCH(C$1,'Justerad allokering'!$B$1:$AF$1,0),FALSE))</f>
        <v>0</v>
      </c>
      <c r="D60">
        <f>IF(ISERROR(1/VLOOKUP($B60,'Justerad allokering'!$B$1:$AG$461,MATCH(D$1,'Justerad allokering'!$B$1:$AF$1,0),FALSE)),VLOOKUP($B60,'Allokerad kvv'!$B$2:$AV$468,MATCH(D$1,'Allokerad kvv'!$B$1:$AV$1,0),FALSE),VLOOKUP($B60,'Justerad allokering'!$B$1:$AG$461,MATCH(D$1,'Justerad allokering'!$B$1:$AF$1,0),FALSE))</f>
        <v>0</v>
      </c>
      <c r="E60">
        <f>IF(ISERROR(1/VLOOKUP($B60,'Justerad allokering'!$B$1:$AG$461,MATCH(E$1,'Justerad allokering'!$B$1:$AF$1,0),FALSE)),VLOOKUP($B60,'Allokerad kvv'!$B$2:$AV$468,MATCH(E$1,'Allokerad kvv'!$B$1:$AV$1,0),FALSE),VLOOKUP($B60,'Justerad allokering'!$B$1:$AG$461,MATCH(E$1,'Justerad allokering'!$B$1:$AF$1,0),FALSE))</f>
        <v>0</v>
      </c>
      <c r="F60">
        <f>IF(ISERROR(1/VLOOKUP($B60,'Justerad allokering'!$B$1:$AG$461,MATCH(F$1,'Justerad allokering'!$B$1:$AF$1,0),FALSE)),VLOOKUP($B60,'Allokerad kvv'!$B$2:$AV$468,MATCH(F$1,'Allokerad kvv'!$B$1:$AV$1,0),FALSE),VLOOKUP($B60,'Justerad allokering'!$B$1:$AG$461,MATCH(F$1,'Justerad allokering'!$B$1:$AF$1,0),FALSE))</f>
        <v>0</v>
      </c>
      <c r="G60">
        <f>IF(ISERROR(1/VLOOKUP($B60,'Justerad allokering'!$B$1:$AG$461,MATCH(G$1,'Justerad allokering'!$B$1:$AF$1,0),FALSE)),VLOOKUP($B60,'Allokerad kvv'!$B$2:$AV$468,MATCH(G$1,'Allokerad kvv'!$B$1:$AV$1,0),FALSE),VLOOKUP($B60,'Justerad allokering'!$B$1:$AG$461,MATCH(G$1,'Justerad allokering'!$B$1:$AF$1,0),FALSE))</f>
        <v>0</v>
      </c>
      <c r="H60">
        <f>IF(ISERROR(1/VLOOKUP($B60,'Justerad allokering'!$B$1:$AG$461,MATCH(H$1,'Justerad allokering'!$B$1:$AF$1,0),FALSE)),VLOOKUP($B60,'Allokerad kvv'!$B$2:$AV$468,MATCH(H$1,'Allokerad kvv'!$B$1:$AV$1,0),FALSE),VLOOKUP($B60,'Justerad allokering'!$B$1:$AG$461,MATCH(H$1,'Justerad allokering'!$B$1:$AF$1,0),FALSE))</f>
        <v>0</v>
      </c>
      <c r="I60">
        <f>IF(ISERROR(1/VLOOKUP($B60,'Justerad allokering'!$B$1:$AG$461,MATCH(I$1,'Justerad allokering'!$B$1:$AF$1,0),FALSE)),VLOOKUP($B60,'Allokerad kvv'!$B$2:$AV$468,MATCH(I$1,'Allokerad kvv'!$B$1:$AV$1,0),FALSE),VLOOKUP($B60,'Justerad allokering'!$B$1:$AG$461,MATCH(I$1,'Justerad allokering'!$B$1:$AF$1,0),FALSE))</f>
        <v>0</v>
      </c>
      <c r="J60">
        <f>IF(ISERROR(1/VLOOKUP($B60,'Justerad allokering'!$B$1:$AG$461,MATCH(J$1,'Justerad allokering'!$B$1:$AF$1,0),FALSE)),VLOOKUP($B60,'Allokerad kvv'!$B$2:$AV$468,MATCH(J$1,'Allokerad kvv'!$B$1:$AV$1,0),FALSE),VLOOKUP($B60,'Justerad allokering'!$B$1:$AG$461,MATCH(J$1,'Justerad allokering'!$B$1:$AF$1,0),FALSE))</f>
        <v>0</v>
      </c>
      <c r="K60">
        <f>IF(ISERROR(1/VLOOKUP($B60,'Justerad allokering'!$B$1:$AG$461,MATCH(K$1,'Justerad allokering'!$B$1:$AF$1,0),FALSE)),VLOOKUP($B60,'Allokerad kvv'!$B$2:$AV$468,MATCH(K$1,'Allokerad kvv'!$B$1:$AV$1,0),FALSE),VLOOKUP($B60,'Justerad allokering'!$B$1:$AG$461,MATCH(K$1,'Justerad allokering'!$B$1:$AF$1,0),FALSE))</f>
        <v>0</v>
      </c>
      <c r="L60">
        <f>IF(ISERROR(1/VLOOKUP($B60,'Justerad allokering'!$B$1:$AG$461,MATCH(L$1,'Justerad allokering'!$B$1:$AF$1,0),FALSE)),VLOOKUP($B60,'Allokerad kvv'!$B$2:$AV$468,MATCH(L$1,'Allokerad kvv'!$B$1:$AV$1,0),FALSE),VLOOKUP($B60,'Justerad allokering'!$B$1:$AG$461,MATCH(L$1,'Justerad allokering'!$B$1:$AF$1,0),FALSE))</f>
        <v>0</v>
      </c>
      <c r="M60">
        <f>IF(ISERROR(1/VLOOKUP($B60,'Justerad allokering'!$B$1:$AG$461,MATCH(M$1,'Justerad allokering'!$B$1:$AF$1,0),FALSE)),VLOOKUP($B60,'Allokerad kvv'!$B$2:$AV$468,MATCH(M$1,'Allokerad kvv'!$B$1:$AV$1,0),FALSE),VLOOKUP($B60,'Justerad allokering'!$B$1:$AG$461,MATCH(M$1,'Justerad allokering'!$B$1:$AF$1,0),FALSE))</f>
        <v>0</v>
      </c>
      <c r="N60">
        <f>IF(ISERROR(1/VLOOKUP($B60,'Justerad allokering'!$B$1:$AG$461,MATCH(N$1,'Justerad allokering'!$B$1:$AF$1,0),FALSE)),VLOOKUP($B60,'Allokerad kvv'!$B$2:$AV$468,MATCH(N$1,'Allokerad kvv'!$B$1:$AV$1,0),FALSE),VLOOKUP($B60,'Justerad allokering'!$B$1:$AG$461,MATCH(N$1,'Justerad allokering'!$B$1:$AF$1,0),FALSE))</f>
        <v>0</v>
      </c>
      <c r="O60">
        <f>IF(ISERROR(1/VLOOKUP($B60,'Justerad allokering'!$B$1:$AG$461,MATCH(O$1,'Justerad allokering'!$B$1:$AF$1,0),FALSE)),VLOOKUP($B60,'Allokerad kvv'!$B$2:$AV$468,MATCH(O$1,'Allokerad kvv'!$B$1:$AV$1,0),FALSE),VLOOKUP($B60,'Justerad allokering'!$B$1:$AG$461,MATCH(O$1,'Justerad allokering'!$B$1:$AF$1,0),FALSE))</f>
        <v>0</v>
      </c>
      <c r="P60">
        <f>IF(ISERROR(1/VLOOKUP($B60,'Justerad allokering'!$B$1:$AG$461,MATCH(P$1,'Justerad allokering'!$B$1:$AF$1,0),FALSE)),VLOOKUP($B60,'Allokerad kvv'!$B$2:$AV$468,MATCH(P$1,'Allokerad kvv'!$B$1:$AV$1,0),FALSE),VLOOKUP($B60,'Justerad allokering'!$B$1:$AG$461,MATCH(P$1,'Justerad allokering'!$B$1:$AF$1,0),FALSE))</f>
        <v>0</v>
      </c>
      <c r="Q60">
        <f>IF(ISERROR(1/VLOOKUP($B60,'Justerad allokering'!$B$1:$AG$461,MATCH(Q$1,'Justerad allokering'!$B$1:$AF$1,0),FALSE)),VLOOKUP($B60,'Allokerad kvv'!$B$2:$AV$468,MATCH(Q$1,'Allokerad kvv'!$B$1:$AV$1,0),FALSE),VLOOKUP($B60,'Justerad allokering'!$B$1:$AG$461,MATCH(Q$1,'Justerad allokering'!$B$1:$AF$1,0),FALSE))</f>
        <v>0</v>
      </c>
      <c r="R60">
        <f>IF(ISERROR(1/VLOOKUP($B60,'Justerad allokering'!$B$1:$AG$461,MATCH(R$1,'Justerad allokering'!$B$1:$AF$1,0),FALSE)),VLOOKUP($B60,'Allokerad kvv'!$B$2:$AV$468,MATCH(R$1,'Allokerad kvv'!$B$1:$AV$1,0),FALSE),VLOOKUP($B60,'Justerad allokering'!$B$1:$AG$461,MATCH(R$1,'Justerad allokering'!$B$1:$AF$1,0),FALSE))</f>
        <v>0</v>
      </c>
      <c r="S60">
        <f>IF(ISERROR(1/VLOOKUP($B60,'Justerad allokering'!$B$1:$AG$461,MATCH(S$1,'Justerad allokering'!$B$1:$AF$1,0),FALSE)),VLOOKUP($B60,'Allokerad kvv'!$B$2:$AV$468,MATCH(S$1,'Allokerad kvv'!$B$1:$AV$1,0),FALSE),VLOOKUP($B60,'Justerad allokering'!$B$1:$AG$461,MATCH(S$1,'Justerad allokering'!$B$1:$AF$1,0),FALSE))</f>
        <v>0</v>
      </c>
      <c r="T60">
        <f>IF(ISERROR(1/VLOOKUP($B60,'Justerad allokering'!$B$1:$AG$461,MATCH(T$1,'Justerad allokering'!$B$1:$AF$1,0),FALSE)),VLOOKUP($B60,'Allokerad kvv'!$B$2:$AV$468,MATCH(T$1,'Allokerad kvv'!$B$1:$AV$1,0),FALSE),VLOOKUP($B60,'Justerad allokering'!$B$1:$AG$461,MATCH(T$1,'Justerad allokering'!$B$1:$AF$1,0),FALSE))</f>
        <v>0</v>
      </c>
      <c r="U60">
        <f>IF(ISERROR(1/VLOOKUP($B60,'Justerad allokering'!$B$1:$AG$461,MATCH(U$1,'Justerad allokering'!$B$1:$AF$1,0),FALSE)),VLOOKUP($B60,'Allokerad kvv'!$B$2:$AV$468,MATCH(U$1,'Allokerad kvv'!$B$1:$AV$1,0),FALSE),VLOOKUP($B60,'Justerad allokering'!$B$1:$AG$461,MATCH(U$1,'Justerad allokering'!$B$1:$AF$1,0),FALSE))</f>
        <v>0</v>
      </c>
      <c r="V60">
        <f>IF(ISERROR(1/VLOOKUP($B60,'Justerad allokering'!$B$1:$AG$461,MATCH(V$1,'Justerad allokering'!$B$1:$AF$1,0),FALSE)),VLOOKUP($B60,'Allokerad kvv'!$B$2:$AV$468,MATCH(V$1,'Allokerad kvv'!$B$1:$AV$1,0),FALSE),VLOOKUP($B60,'Justerad allokering'!$B$1:$AG$461,MATCH(V$1,'Justerad allokering'!$B$1:$AF$1,0),FALSE))</f>
        <v>0</v>
      </c>
      <c r="W60">
        <f>IF(ISERROR(1/VLOOKUP($B60,'Justerad allokering'!$B$1:$AG$461,MATCH(W$1,'Justerad allokering'!$B$1:$AF$1,0),FALSE)),VLOOKUP($B60,'Allokerad kvv'!$B$2:$AV$468,MATCH(W$1,'Allokerad kvv'!$B$1:$AV$1,0),FALSE),VLOOKUP($B60,'Justerad allokering'!$B$1:$AG$461,MATCH(W$1,'Justerad allokering'!$B$1:$AF$1,0),FALSE))</f>
        <v>0</v>
      </c>
      <c r="X60">
        <f>IF(ISERROR(1/VLOOKUP($B60,'Justerad allokering'!$B$1:$AG$461,MATCH(X$1,'Justerad allokering'!$B$1:$AF$1,0),FALSE)),VLOOKUP($B60,'Allokerad kvv'!$B$2:$AV$468,MATCH(X$1,'Allokerad kvv'!$B$1:$AV$1,0),FALSE),VLOOKUP($B60,'Justerad allokering'!$B$1:$AG$461,MATCH(X$1,'Justerad allokering'!$B$1:$AF$1,0),FALSE))</f>
        <v>0</v>
      </c>
      <c r="Y60">
        <f>IF(ISERROR(1/VLOOKUP($B60,'Justerad allokering'!$B$1:$AG$461,MATCH(Y$1,'Justerad allokering'!$B$1:$AF$1,0),FALSE)),VLOOKUP($B60,'Allokerad kvv'!$B$2:$AV$468,MATCH(Y$1,'Allokerad kvv'!$B$1:$AV$1,0),FALSE),VLOOKUP($B60,'Justerad allokering'!$B$1:$AG$461,MATCH(Y$1,'Justerad allokering'!$B$1:$AF$1,0),FALSE))</f>
        <v>0</v>
      </c>
      <c r="Z60">
        <f>IF(ISERROR(1/VLOOKUP($B60,'Justerad allokering'!$B$1:$AG$461,MATCH(Z$1,'Justerad allokering'!$B$1:$AF$1,0),FALSE)),VLOOKUP($B60,'Allokerad kvv'!$B$2:$AV$468,MATCH(Z$1,'Allokerad kvv'!$B$1:$AV$1,0),FALSE),VLOOKUP($B60,'Justerad allokering'!$B$1:$AG$461,MATCH(Z$1,'Justerad allokering'!$B$1:$AF$1,0),FALSE))</f>
        <v>0</v>
      </c>
      <c r="AE60" s="89">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25">
      <c r="A61" s="2" t="s">
        <v>76</v>
      </c>
      <c r="B61" s="2" t="s">
        <v>91</v>
      </c>
      <c r="C61">
        <f>IF(ISERROR(1/VLOOKUP($B61,'Justerad allokering'!$B$1:$AG$461,MATCH(C$1,'Justerad allokering'!$B$1:$AF$1,0),FALSE)),VLOOKUP($B61,'Allokerad kvv'!$B$2:$AV$468,MATCH(C$1,'Allokerad kvv'!$B$1:$AV$1,0),FALSE),VLOOKUP($B61,'Justerad allokering'!$B$1:$AG$461,MATCH(C$1,'Justerad allokering'!$B$1:$AF$1,0),FALSE))</f>
        <v>0</v>
      </c>
      <c r="D61">
        <f>IF(ISERROR(1/VLOOKUP($B61,'Justerad allokering'!$B$1:$AG$461,MATCH(D$1,'Justerad allokering'!$B$1:$AF$1,0),FALSE)),VLOOKUP($B61,'Allokerad kvv'!$B$2:$AV$468,MATCH(D$1,'Allokerad kvv'!$B$1:$AV$1,0),FALSE),VLOOKUP($B61,'Justerad allokering'!$B$1:$AG$461,MATCH(D$1,'Justerad allokering'!$B$1:$AF$1,0),FALSE))</f>
        <v>0</v>
      </c>
      <c r="E61">
        <f>IF(ISERROR(1/VLOOKUP($B61,'Justerad allokering'!$B$1:$AG$461,MATCH(E$1,'Justerad allokering'!$B$1:$AF$1,0),FALSE)),VLOOKUP($B61,'Allokerad kvv'!$B$2:$AV$468,MATCH(E$1,'Allokerad kvv'!$B$1:$AV$1,0),FALSE),VLOOKUP($B61,'Justerad allokering'!$B$1:$AG$461,MATCH(E$1,'Justerad allokering'!$B$1:$AF$1,0),FALSE))</f>
        <v>0</v>
      </c>
      <c r="F61">
        <f>IF(ISERROR(1/VLOOKUP($B61,'Justerad allokering'!$B$1:$AG$461,MATCH(F$1,'Justerad allokering'!$B$1:$AF$1,0),FALSE)),VLOOKUP($B61,'Allokerad kvv'!$B$2:$AV$468,MATCH(F$1,'Allokerad kvv'!$B$1:$AV$1,0),FALSE),VLOOKUP($B61,'Justerad allokering'!$B$1:$AG$461,MATCH(F$1,'Justerad allokering'!$B$1:$AF$1,0),FALSE))</f>
        <v>0</v>
      </c>
      <c r="G61">
        <f>IF(ISERROR(1/VLOOKUP($B61,'Justerad allokering'!$B$1:$AG$461,MATCH(G$1,'Justerad allokering'!$B$1:$AF$1,0),FALSE)),VLOOKUP($B61,'Allokerad kvv'!$B$2:$AV$468,MATCH(G$1,'Allokerad kvv'!$B$1:$AV$1,0),FALSE),VLOOKUP($B61,'Justerad allokering'!$B$1:$AG$461,MATCH(G$1,'Justerad allokering'!$B$1:$AF$1,0),FALSE))</f>
        <v>0</v>
      </c>
      <c r="H61">
        <f>IF(ISERROR(1/VLOOKUP($B61,'Justerad allokering'!$B$1:$AG$461,MATCH(H$1,'Justerad allokering'!$B$1:$AF$1,0),FALSE)),VLOOKUP($B61,'Allokerad kvv'!$B$2:$AV$468,MATCH(H$1,'Allokerad kvv'!$B$1:$AV$1,0),FALSE),VLOOKUP($B61,'Justerad allokering'!$B$1:$AG$461,MATCH(H$1,'Justerad allokering'!$B$1:$AF$1,0),FALSE))</f>
        <v>0</v>
      </c>
      <c r="I61">
        <f>IF(ISERROR(1/VLOOKUP($B61,'Justerad allokering'!$B$1:$AG$461,MATCH(I$1,'Justerad allokering'!$B$1:$AF$1,0),FALSE)),VLOOKUP($B61,'Allokerad kvv'!$B$2:$AV$468,MATCH(I$1,'Allokerad kvv'!$B$1:$AV$1,0),FALSE),VLOOKUP($B61,'Justerad allokering'!$B$1:$AG$461,MATCH(I$1,'Justerad allokering'!$B$1:$AF$1,0),FALSE))</f>
        <v>0</v>
      </c>
      <c r="J61">
        <f>IF(ISERROR(1/VLOOKUP($B61,'Justerad allokering'!$B$1:$AG$461,MATCH(J$1,'Justerad allokering'!$B$1:$AF$1,0),FALSE)),VLOOKUP($B61,'Allokerad kvv'!$B$2:$AV$468,MATCH(J$1,'Allokerad kvv'!$B$1:$AV$1,0),FALSE),VLOOKUP($B61,'Justerad allokering'!$B$1:$AG$461,MATCH(J$1,'Justerad allokering'!$B$1:$AF$1,0),FALSE))</f>
        <v>0</v>
      </c>
      <c r="K61">
        <f>IF(ISERROR(1/VLOOKUP($B61,'Justerad allokering'!$B$1:$AG$461,MATCH(K$1,'Justerad allokering'!$B$1:$AF$1,0),FALSE)),VLOOKUP($B61,'Allokerad kvv'!$B$2:$AV$468,MATCH(K$1,'Allokerad kvv'!$B$1:$AV$1,0),FALSE),VLOOKUP($B61,'Justerad allokering'!$B$1:$AG$461,MATCH(K$1,'Justerad allokering'!$B$1:$AF$1,0),FALSE))</f>
        <v>0</v>
      </c>
      <c r="L61">
        <f>IF(ISERROR(1/VLOOKUP($B61,'Justerad allokering'!$B$1:$AG$461,MATCH(L$1,'Justerad allokering'!$B$1:$AF$1,0),FALSE)),VLOOKUP($B61,'Allokerad kvv'!$B$2:$AV$468,MATCH(L$1,'Allokerad kvv'!$B$1:$AV$1,0),FALSE),VLOOKUP($B61,'Justerad allokering'!$B$1:$AG$461,MATCH(L$1,'Justerad allokering'!$B$1:$AF$1,0),FALSE))</f>
        <v>0</v>
      </c>
      <c r="M61">
        <f>IF(ISERROR(1/VLOOKUP($B61,'Justerad allokering'!$B$1:$AG$461,MATCH(M$1,'Justerad allokering'!$B$1:$AF$1,0),FALSE)),VLOOKUP($B61,'Allokerad kvv'!$B$2:$AV$468,MATCH(M$1,'Allokerad kvv'!$B$1:$AV$1,0),FALSE),VLOOKUP($B61,'Justerad allokering'!$B$1:$AG$461,MATCH(M$1,'Justerad allokering'!$B$1:$AF$1,0),FALSE))</f>
        <v>0</v>
      </c>
      <c r="N61">
        <f>IF(ISERROR(1/VLOOKUP($B61,'Justerad allokering'!$B$1:$AG$461,MATCH(N$1,'Justerad allokering'!$B$1:$AF$1,0),FALSE)),VLOOKUP($B61,'Allokerad kvv'!$B$2:$AV$468,MATCH(N$1,'Allokerad kvv'!$B$1:$AV$1,0),FALSE),VLOOKUP($B61,'Justerad allokering'!$B$1:$AG$461,MATCH(N$1,'Justerad allokering'!$B$1:$AF$1,0),FALSE))</f>
        <v>0</v>
      </c>
      <c r="O61">
        <f>IF(ISERROR(1/VLOOKUP($B61,'Justerad allokering'!$B$1:$AG$461,MATCH(O$1,'Justerad allokering'!$B$1:$AF$1,0),FALSE)),VLOOKUP($B61,'Allokerad kvv'!$B$2:$AV$468,MATCH(O$1,'Allokerad kvv'!$B$1:$AV$1,0),FALSE),VLOOKUP($B61,'Justerad allokering'!$B$1:$AG$461,MATCH(O$1,'Justerad allokering'!$B$1:$AF$1,0),FALSE))</f>
        <v>0</v>
      </c>
      <c r="P61">
        <f>IF(ISERROR(1/VLOOKUP($B61,'Justerad allokering'!$B$1:$AG$461,MATCH(P$1,'Justerad allokering'!$B$1:$AF$1,0),FALSE)),VLOOKUP($B61,'Allokerad kvv'!$B$2:$AV$468,MATCH(P$1,'Allokerad kvv'!$B$1:$AV$1,0),FALSE),VLOOKUP($B61,'Justerad allokering'!$B$1:$AG$461,MATCH(P$1,'Justerad allokering'!$B$1:$AF$1,0),FALSE))</f>
        <v>0</v>
      </c>
      <c r="Q61">
        <f>IF(ISERROR(1/VLOOKUP($B61,'Justerad allokering'!$B$1:$AG$461,MATCH(Q$1,'Justerad allokering'!$B$1:$AF$1,0),FALSE)),VLOOKUP($B61,'Allokerad kvv'!$B$2:$AV$468,MATCH(Q$1,'Allokerad kvv'!$B$1:$AV$1,0),FALSE),VLOOKUP($B61,'Justerad allokering'!$B$1:$AG$461,MATCH(Q$1,'Justerad allokering'!$B$1:$AF$1,0),FALSE))</f>
        <v>0</v>
      </c>
      <c r="R61">
        <f>IF(ISERROR(1/VLOOKUP($B61,'Justerad allokering'!$B$1:$AG$461,MATCH(R$1,'Justerad allokering'!$B$1:$AF$1,0),FALSE)),VLOOKUP($B61,'Allokerad kvv'!$B$2:$AV$468,MATCH(R$1,'Allokerad kvv'!$B$1:$AV$1,0),FALSE),VLOOKUP($B61,'Justerad allokering'!$B$1:$AG$461,MATCH(R$1,'Justerad allokering'!$B$1:$AF$1,0),FALSE))</f>
        <v>0</v>
      </c>
      <c r="S61">
        <f>IF(ISERROR(1/VLOOKUP($B61,'Justerad allokering'!$B$1:$AG$461,MATCH(S$1,'Justerad allokering'!$B$1:$AF$1,0),FALSE)),VLOOKUP($B61,'Allokerad kvv'!$B$2:$AV$468,MATCH(S$1,'Allokerad kvv'!$B$1:$AV$1,0),FALSE),VLOOKUP($B61,'Justerad allokering'!$B$1:$AG$461,MATCH(S$1,'Justerad allokering'!$B$1:$AF$1,0),FALSE))</f>
        <v>0</v>
      </c>
      <c r="T61">
        <f>IF(ISERROR(1/VLOOKUP($B61,'Justerad allokering'!$B$1:$AG$461,MATCH(T$1,'Justerad allokering'!$B$1:$AF$1,0),FALSE)),VLOOKUP($B61,'Allokerad kvv'!$B$2:$AV$468,MATCH(T$1,'Allokerad kvv'!$B$1:$AV$1,0),FALSE),VLOOKUP($B61,'Justerad allokering'!$B$1:$AG$461,MATCH(T$1,'Justerad allokering'!$B$1:$AF$1,0),FALSE))</f>
        <v>0</v>
      </c>
      <c r="U61">
        <f>IF(ISERROR(1/VLOOKUP($B61,'Justerad allokering'!$B$1:$AG$461,MATCH(U$1,'Justerad allokering'!$B$1:$AF$1,0),FALSE)),VLOOKUP($B61,'Allokerad kvv'!$B$2:$AV$468,MATCH(U$1,'Allokerad kvv'!$B$1:$AV$1,0),FALSE),VLOOKUP($B61,'Justerad allokering'!$B$1:$AG$461,MATCH(U$1,'Justerad allokering'!$B$1:$AF$1,0),FALSE))</f>
        <v>0</v>
      </c>
      <c r="V61">
        <f>IF(ISERROR(1/VLOOKUP($B61,'Justerad allokering'!$B$1:$AG$461,MATCH(V$1,'Justerad allokering'!$B$1:$AF$1,0),FALSE)),VLOOKUP($B61,'Allokerad kvv'!$B$2:$AV$468,MATCH(V$1,'Allokerad kvv'!$B$1:$AV$1,0),FALSE),VLOOKUP($B61,'Justerad allokering'!$B$1:$AG$461,MATCH(V$1,'Justerad allokering'!$B$1:$AF$1,0),FALSE))</f>
        <v>0</v>
      </c>
      <c r="W61">
        <f>IF(ISERROR(1/VLOOKUP($B61,'Justerad allokering'!$B$1:$AG$461,MATCH(W$1,'Justerad allokering'!$B$1:$AF$1,0),FALSE)),VLOOKUP($B61,'Allokerad kvv'!$B$2:$AV$468,MATCH(W$1,'Allokerad kvv'!$B$1:$AV$1,0),FALSE),VLOOKUP($B61,'Justerad allokering'!$B$1:$AG$461,MATCH(W$1,'Justerad allokering'!$B$1:$AF$1,0),FALSE))</f>
        <v>0</v>
      </c>
      <c r="X61">
        <f>IF(ISERROR(1/VLOOKUP($B61,'Justerad allokering'!$B$1:$AG$461,MATCH(X$1,'Justerad allokering'!$B$1:$AF$1,0),FALSE)),VLOOKUP($B61,'Allokerad kvv'!$B$2:$AV$468,MATCH(X$1,'Allokerad kvv'!$B$1:$AV$1,0),FALSE),VLOOKUP($B61,'Justerad allokering'!$B$1:$AG$461,MATCH(X$1,'Justerad allokering'!$B$1:$AF$1,0),FALSE))</f>
        <v>0</v>
      </c>
      <c r="Y61">
        <f>IF(ISERROR(1/VLOOKUP($B61,'Justerad allokering'!$B$1:$AG$461,MATCH(Y$1,'Justerad allokering'!$B$1:$AF$1,0),FALSE)),VLOOKUP($B61,'Allokerad kvv'!$B$2:$AV$468,MATCH(Y$1,'Allokerad kvv'!$B$1:$AV$1,0),FALSE),VLOOKUP($B61,'Justerad allokering'!$B$1:$AG$461,MATCH(Y$1,'Justerad allokering'!$B$1:$AF$1,0),FALSE))</f>
        <v>0</v>
      </c>
      <c r="Z61">
        <f>IF(ISERROR(1/VLOOKUP($B61,'Justerad allokering'!$B$1:$AG$461,MATCH(Z$1,'Justerad allokering'!$B$1:$AF$1,0),FALSE)),VLOOKUP($B61,'Allokerad kvv'!$B$2:$AV$468,MATCH(Z$1,'Allokerad kvv'!$B$1:$AV$1,0),FALSE),VLOOKUP($B61,'Justerad allokering'!$B$1:$AG$461,MATCH(Z$1,'Justerad allokering'!$B$1:$AF$1,0),FALSE))</f>
        <v>0</v>
      </c>
      <c r="AE61" s="89">
        <f t="shared" si="0"/>
        <v>0</v>
      </c>
      <c r="AG61">
        <f t="shared" si="1"/>
        <v>0</v>
      </c>
      <c r="AH61">
        <f t="shared" si="2"/>
        <v>0</v>
      </c>
      <c r="AI61" t="str">
        <f>IF(AH61=0,"",AH61/VLOOKUP(B61,Kraftvärmeprod!$B$1:$BC$480,MATCH("Summa tillförd energi exklusive rökgaskondensering",Kraftvärmeprod!$B$1:$BC$1,0),FALSE))</f>
        <v/>
      </c>
      <c r="AK61">
        <f t="shared" si="3"/>
        <v>0</v>
      </c>
    </row>
    <row r="62" spans="1:37" x14ac:dyDescent="0.25">
      <c r="A62" s="2" t="s">
        <v>76</v>
      </c>
      <c r="B62" s="2" t="s">
        <v>92</v>
      </c>
      <c r="C62">
        <f>IF(ISERROR(1/VLOOKUP($B62,'Justerad allokering'!$B$1:$AG$461,MATCH(C$1,'Justerad allokering'!$B$1:$AF$1,0),FALSE)),VLOOKUP($B62,'Allokerad kvv'!$B$2:$AV$468,MATCH(C$1,'Allokerad kvv'!$B$1:$AV$1,0),FALSE),VLOOKUP($B62,'Justerad allokering'!$B$1:$AG$461,MATCH(C$1,'Justerad allokering'!$B$1:$AF$1,0),FALSE))</f>
        <v>0</v>
      </c>
      <c r="D62">
        <f>IF(ISERROR(1/VLOOKUP($B62,'Justerad allokering'!$B$1:$AG$461,MATCH(D$1,'Justerad allokering'!$B$1:$AF$1,0),FALSE)),VLOOKUP($B62,'Allokerad kvv'!$B$2:$AV$468,MATCH(D$1,'Allokerad kvv'!$B$1:$AV$1,0),FALSE),VLOOKUP($B62,'Justerad allokering'!$B$1:$AG$461,MATCH(D$1,'Justerad allokering'!$B$1:$AF$1,0),FALSE))</f>
        <v>0</v>
      </c>
      <c r="E62">
        <f>IF(ISERROR(1/VLOOKUP($B62,'Justerad allokering'!$B$1:$AG$461,MATCH(E$1,'Justerad allokering'!$B$1:$AF$1,0),FALSE)),VLOOKUP($B62,'Allokerad kvv'!$B$2:$AV$468,MATCH(E$1,'Allokerad kvv'!$B$1:$AV$1,0),FALSE),VLOOKUP($B62,'Justerad allokering'!$B$1:$AG$461,MATCH(E$1,'Justerad allokering'!$B$1:$AF$1,0),FALSE))</f>
        <v>0</v>
      </c>
      <c r="F62">
        <f>IF(ISERROR(1/VLOOKUP($B62,'Justerad allokering'!$B$1:$AG$461,MATCH(F$1,'Justerad allokering'!$B$1:$AF$1,0),FALSE)),VLOOKUP($B62,'Allokerad kvv'!$B$2:$AV$468,MATCH(F$1,'Allokerad kvv'!$B$1:$AV$1,0),FALSE),VLOOKUP($B62,'Justerad allokering'!$B$1:$AG$461,MATCH(F$1,'Justerad allokering'!$B$1:$AF$1,0),FALSE))</f>
        <v>0</v>
      </c>
      <c r="G62">
        <f>IF(ISERROR(1/VLOOKUP($B62,'Justerad allokering'!$B$1:$AG$461,MATCH(G$1,'Justerad allokering'!$B$1:$AF$1,0),FALSE)),VLOOKUP($B62,'Allokerad kvv'!$B$2:$AV$468,MATCH(G$1,'Allokerad kvv'!$B$1:$AV$1,0),FALSE),VLOOKUP($B62,'Justerad allokering'!$B$1:$AG$461,MATCH(G$1,'Justerad allokering'!$B$1:$AF$1,0),FALSE))</f>
        <v>0</v>
      </c>
      <c r="H62">
        <f>IF(ISERROR(1/VLOOKUP($B62,'Justerad allokering'!$B$1:$AG$461,MATCH(H$1,'Justerad allokering'!$B$1:$AF$1,0),FALSE)),VLOOKUP($B62,'Allokerad kvv'!$B$2:$AV$468,MATCH(H$1,'Allokerad kvv'!$B$1:$AV$1,0),FALSE),VLOOKUP($B62,'Justerad allokering'!$B$1:$AG$461,MATCH(H$1,'Justerad allokering'!$B$1:$AF$1,0),FALSE))</f>
        <v>0</v>
      </c>
      <c r="I62">
        <f>IF(ISERROR(1/VLOOKUP($B62,'Justerad allokering'!$B$1:$AG$461,MATCH(I$1,'Justerad allokering'!$B$1:$AF$1,0),FALSE)),VLOOKUP($B62,'Allokerad kvv'!$B$2:$AV$468,MATCH(I$1,'Allokerad kvv'!$B$1:$AV$1,0),FALSE),VLOOKUP($B62,'Justerad allokering'!$B$1:$AG$461,MATCH(I$1,'Justerad allokering'!$B$1:$AF$1,0),FALSE))</f>
        <v>0</v>
      </c>
      <c r="J62">
        <f>IF(ISERROR(1/VLOOKUP($B62,'Justerad allokering'!$B$1:$AG$461,MATCH(J$1,'Justerad allokering'!$B$1:$AF$1,0),FALSE)),VLOOKUP($B62,'Allokerad kvv'!$B$2:$AV$468,MATCH(J$1,'Allokerad kvv'!$B$1:$AV$1,0),FALSE),VLOOKUP($B62,'Justerad allokering'!$B$1:$AG$461,MATCH(J$1,'Justerad allokering'!$B$1:$AF$1,0),FALSE))</f>
        <v>0</v>
      </c>
      <c r="K62">
        <f>IF(ISERROR(1/VLOOKUP($B62,'Justerad allokering'!$B$1:$AG$461,MATCH(K$1,'Justerad allokering'!$B$1:$AF$1,0),FALSE)),VLOOKUP($B62,'Allokerad kvv'!$B$2:$AV$468,MATCH(K$1,'Allokerad kvv'!$B$1:$AV$1,0),FALSE),VLOOKUP($B62,'Justerad allokering'!$B$1:$AG$461,MATCH(K$1,'Justerad allokering'!$B$1:$AF$1,0),FALSE))</f>
        <v>0</v>
      </c>
      <c r="L62">
        <f>IF(ISERROR(1/VLOOKUP($B62,'Justerad allokering'!$B$1:$AG$461,MATCH(L$1,'Justerad allokering'!$B$1:$AF$1,0),FALSE)),VLOOKUP($B62,'Allokerad kvv'!$B$2:$AV$468,MATCH(L$1,'Allokerad kvv'!$B$1:$AV$1,0),FALSE),VLOOKUP($B62,'Justerad allokering'!$B$1:$AG$461,MATCH(L$1,'Justerad allokering'!$B$1:$AF$1,0),FALSE))</f>
        <v>0</v>
      </c>
      <c r="M62">
        <f>IF(ISERROR(1/VLOOKUP($B62,'Justerad allokering'!$B$1:$AG$461,MATCH(M$1,'Justerad allokering'!$B$1:$AF$1,0),FALSE)),VLOOKUP($B62,'Allokerad kvv'!$B$2:$AV$468,MATCH(M$1,'Allokerad kvv'!$B$1:$AV$1,0),FALSE),VLOOKUP($B62,'Justerad allokering'!$B$1:$AG$461,MATCH(M$1,'Justerad allokering'!$B$1:$AF$1,0),FALSE))</f>
        <v>0</v>
      </c>
      <c r="N62">
        <f>IF(ISERROR(1/VLOOKUP($B62,'Justerad allokering'!$B$1:$AG$461,MATCH(N$1,'Justerad allokering'!$B$1:$AF$1,0),FALSE)),VLOOKUP($B62,'Allokerad kvv'!$B$2:$AV$468,MATCH(N$1,'Allokerad kvv'!$B$1:$AV$1,0),FALSE),VLOOKUP($B62,'Justerad allokering'!$B$1:$AG$461,MATCH(N$1,'Justerad allokering'!$B$1:$AF$1,0),FALSE))</f>
        <v>0</v>
      </c>
      <c r="O62">
        <f>IF(ISERROR(1/VLOOKUP($B62,'Justerad allokering'!$B$1:$AG$461,MATCH(O$1,'Justerad allokering'!$B$1:$AF$1,0),FALSE)),VLOOKUP($B62,'Allokerad kvv'!$B$2:$AV$468,MATCH(O$1,'Allokerad kvv'!$B$1:$AV$1,0),FALSE),VLOOKUP($B62,'Justerad allokering'!$B$1:$AG$461,MATCH(O$1,'Justerad allokering'!$B$1:$AF$1,0),FALSE))</f>
        <v>0</v>
      </c>
      <c r="P62">
        <f>IF(ISERROR(1/VLOOKUP($B62,'Justerad allokering'!$B$1:$AG$461,MATCH(P$1,'Justerad allokering'!$B$1:$AF$1,0),FALSE)),VLOOKUP($B62,'Allokerad kvv'!$B$2:$AV$468,MATCH(P$1,'Allokerad kvv'!$B$1:$AV$1,0),FALSE),VLOOKUP($B62,'Justerad allokering'!$B$1:$AG$461,MATCH(P$1,'Justerad allokering'!$B$1:$AF$1,0),FALSE))</f>
        <v>0</v>
      </c>
      <c r="Q62">
        <f>IF(ISERROR(1/VLOOKUP($B62,'Justerad allokering'!$B$1:$AG$461,MATCH(Q$1,'Justerad allokering'!$B$1:$AF$1,0),FALSE)),VLOOKUP($B62,'Allokerad kvv'!$B$2:$AV$468,MATCH(Q$1,'Allokerad kvv'!$B$1:$AV$1,0),FALSE),VLOOKUP($B62,'Justerad allokering'!$B$1:$AG$461,MATCH(Q$1,'Justerad allokering'!$B$1:$AF$1,0),FALSE))</f>
        <v>0</v>
      </c>
      <c r="R62">
        <f>IF(ISERROR(1/VLOOKUP($B62,'Justerad allokering'!$B$1:$AG$461,MATCH(R$1,'Justerad allokering'!$B$1:$AF$1,0),FALSE)),VLOOKUP($B62,'Allokerad kvv'!$B$2:$AV$468,MATCH(R$1,'Allokerad kvv'!$B$1:$AV$1,0),FALSE),VLOOKUP($B62,'Justerad allokering'!$B$1:$AG$461,MATCH(R$1,'Justerad allokering'!$B$1:$AF$1,0),FALSE))</f>
        <v>0</v>
      </c>
      <c r="S62">
        <f>IF(ISERROR(1/VLOOKUP($B62,'Justerad allokering'!$B$1:$AG$461,MATCH(S$1,'Justerad allokering'!$B$1:$AF$1,0),FALSE)),VLOOKUP($B62,'Allokerad kvv'!$B$2:$AV$468,MATCH(S$1,'Allokerad kvv'!$B$1:$AV$1,0),FALSE),VLOOKUP($B62,'Justerad allokering'!$B$1:$AG$461,MATCH(S$1,'Justerad allokering'!$B$1:$AF$1,0),FALSE))</f>
        <v>0</v>
      </c>
      <c r="T62">
        <f>IF(ISERROR(1/VLOOKUP($B62,'Justerad allokering'!$B$1:$AG$461,MATCH(T$1,'Justerad allokering'!$B$1:$AF$1,0),FALSE)),VLOOKUP($B62,'Allokerad kvv'!$B$2:$AV$468,MATCH(T$1,'Allokerad kvv'!$B$1:$AV$1,0),FALSE),VLOOKUP($B62,'Justerad allokering'!$B$1:$AG$461,MATCH(T$1,'Justerad allokering'!$B$1:$AF$1,0),FALSE))</f>
        <v>0</v>
      </c>
      <c r="U62">
        <f>IF(ISERROR(1/VLOOKUP($B62,'Justerad allokering'!$B$1:$AG$461,MATCH(U$1,'Justerad allokering'!$B$1:$AF$1,0),FALSE)),VLOOKUP($B62,'Allokerad kvv'!$B$2:$AV$468,MATCH(U$1,'Allokerad kvv'!$B$1:$AV$1,0),FALSE),VLOOKUP($B62,'Justerad allokering'!$B$1:$AG$461,MATCH(U$1,'Justerad allokering'!$B$1:$AF$1,0),FALSE))</f>
        <v>0</v>
      </c>
      <c r="V62">
        <f>IF(ISERROR(1/VLOOKUP($B62,'Justerad allokering'!$B$1:$AG$461,MATCH(V$1,'Justerad allokering'!$B$1:$AF$1,0),FALSE)),VLOOKUP($B62,'Allokerad kvv'!$B$2:$AV$468,MATCH(V$1,'Allokerad kvv'!$B$1:$AV$1,0),FALSE),VLOOKUP($B62,'Justerad allokering'!$B$1:$AG$461,MATCH(V$1,'Justerad allokering'!$B$1:$AF$1,0),FALSE))</f>
        <v>0</v>
      </c>
      <c r="W62">
        <f>IF(ISERROR(1/VLOOKUP($B62,'Justerad allokering'!$B$1:$AG$461,MATCH(W$1,'Justerad allokering'!$B$1:$AF$1,0),FALSE)),VLOOKUP($B62,'Allokerad kvv'!$B$2:$AV$468,MATCH(W$1,'Allokerad kvv'!$B$1:$AV$1,0),FALSE),VLOOKUP($B62,'Justerad allokering'!$B$1:$AG$461,MATCH(W$1,'Justerad allokering'!$B$1:$AF$1,0),FALSE))</f>
        <v>0</v>
      </c>
      <c r="X62">
        <f>IF(ISERROR(1/VLOOKUP($B62,'Justerad allokering'!$B$1:$AG$461,MATCH(X$1,'Justerad allokering'!$B$1:$AF$1,0),FALSE)),VLOOKUP($B62,'Allokerad kvv'!$B$2:$AV$468,MATCH(X$1,'Allokerad kvv'!$B$1:$AV$1,0),FALSE),VLOOKUP($B62,'Justerad allokering'!$B$1:$AG$461,MATCH(X$1,'Justerad allokering'!$B$1:$AF$1,0),FALSE))</f>
        <v>0</v>
      </c>
      <c r="Y62">
        <f>IF(ISERROR(1/VLOOKUP($B62,'Justerad allokering'!$B$1:$AG$461,MATCH(Y$1,'Justerad allokering'!$B$1:$AF$1,0),FALSE)),VLOOKUP($B62,'Allokerad kvv'!$B$2:$AV$468,MATCH(Y$1,'Allokerad kvv'!$B$1:$AV$1,0),FALSE),VLOOKUP($B62,'Justerad allokering'!$B$1:$AG$461,MATCH(Y$1,'Justerad allokering'!$B$1:$AF$1,0),FALSE))</f>
        <v>0</v>
      </c>
      <c r="Z62">
        <f>IF(ISERROR(1/VLOOKUP($B62,'Justerad allokering'!$B$1:$AG$461,MATCH(Z$1,'Justerad allokering'!$B$1:$AF$1,0),FALSE)),VLOOKUP($B62,'Allokerad kvv'!$B$2:$AV$468,MATCH(Z$1,'Allokerad kvv'!$B$1:$AV$1,0),FALSE),VLOOKUP($B62,'Justerad allokering'!$B$1:$AG$461,MATCH(Z$1,'Justerad allokering'!$B$1:$AF$1,0),FALSE))</f>
        <v>0</v>
      </c>
      <c r="AE62" s="89">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25">
      <c r="A63" s="2" t="s">
        <v>76</v>
      </c>
      <c r="B63" s="2" t="s">
        <v>93</v>
      </c>
      <c r="C63">
        <f>IF(ISERROR(1/VLOOKUP($B63,'Justerad allokering'!$B$1:$AG$461,MATCH(C$1,'Justerad allokering'!$B$1:$AF$1,0),FALSE)),VLOOKUP($B63,'Allokerad kvv'!$B$2:$AV$468,MATCH(C$1,'Allokerad kvv'!$B$1:$AV$1,0),FALSE),VLOOKUP($B63,'Justerad allokering'!$B$1:$AG$461,MATCH(C$1,'Justerad allokering'!$B$1:$AF$1,0),FALSE))</f>
        <v>0</v>
      </c>
      <c r="D63">
        <f>IF(ISERROR(1/VLOOKUP($B63,'Justerad allokering'!$B$1:$AG$461,MATCH(D$1,'Justerad allokering'!$B$1:$AF$1,0),FALSE)),VLOOKUP($B63,'Allokerad kvv'!$B$2:$AV$468,MATCH(D$1,'Allokerad kvv'!$B$1:$AV$1,0),FALSE),VLOOKUP($B63,'Justerad allokering'!$B$1:$AG$461,MATCH(D$1,'Justerad allokering'!$B$1:$AF$1,0),FALSE))</f>
        <v>0</v>
      </c>
      <c r="E63">
        <f>IF(ISERROR(1/VLOOKUP($B63,'Justerad allokering'!$B$1:$AG$461,MATCH(E$1,'Justerad allokering'!$B$1:$AF$1,0),FALSE)),VLOOKUP($B63,'Allokerad kvv'!$B$2:$AV$468,MATCH(E$1,'Allokerad kvv'!$B$1:$AV$1,0),FALSE),VLOOKUP($B63,'Justerad allokering'!$B$1:$AG$461,MATCH(E$1,'Justerad allokering'!$B$1:$AF$1,0),FALSE))</f>
        <v>0</v>
      </c>
      <c r="F63">
        <f>IF(ISERROR(1/VLOOKUP($B63,'Justerad allokering'!$B$1:$AG$461,MATCH(F$1,'Justerad allokering'!$B$1:$AF$1,0),FALSE)),VLOOKUP($B63,'Allokerad kvv'!$B$2:$AV$468,MATCH(F$1,'Allokerad kvv'!$B$1:$AV$1,0),FALSE),VLOOKUP($B63,'Justerad allokering'!$B$1:$AG$461,MATCH(F$1,'Justerad allokering'!$B$1:$AF$1,0),FALSE))</f>
        <v>0</v>
      </c>
      <c r="G63">
        <f>IF(ISERROR(1/VLOOKUP($B63,'Justerad allokering'!$B$1:$AG$461,MATCH(G$1,'Justerad allokering'!$B$1:$AF$1,0),FALSE)),VLOOKUP($B63,'Allokerad kvv'!$B$2:$AV$468,MATCH(G$1,'Allokerad kvv'!$B$1:$AV$1,0),FALSE),VLOOKUP($B63,'Justerad allokering'!$B$1:$AG$461,MATCH(G$1,'Justerad allokering'!$B$1:$AF$1,0),FALSE))</f>
        <v>0</v>
      </c>
      <c r="H63">
        <f>IF(ISERROR(1/VLOOKUP($B63,'Justerad allokering'!$B$1:$AG$461,MATCH(H$1,'Justerad allokering'!$B$1:$AF$1,0),FALSE)),VLOOKUP($B63,'Allokerad kvv'!$B$2:$AV$468,MATCH(H$1,'Allokerad kvv'!$B$1:$AV$1,0),FALSE),VLOOKUP($B63,'Justerad allokering'!$B$1:$AG$461,MATCH(H$1,'Justerad allokering'!$B$1:$AF$1,0),FALSE))</f>
        <v>0</v>
      </c>
      <c r="I63">
        <f>IF(ISERROR(1/VLOOKUP($B63,'Justerad allokering'!$B$1:$AG$461,MATCH(I$1,'Justerad allokering'!$B$1:$AF$1,0),FALSE)),VLOOKUP($B63,'Allokerad kvv'!$B$2:$AV$468,MATCH(I$1,'Allokerad kvv'!$B$1:$AV$1,0),FALSE),VLOOKUP($B63,'Justerad allokering'!$B$1:$AG$461,MATCH(I$1,'Justerad allokering'!$B$1:$AF$1,0),FALSE))</f>
        <v>0</v>
      </c>
      <c r="J63">
        <f>IF(ISERROR(1/VLOOKUP($B63,'Justerad allokering'!$B$1:$AG$461,MATCH(J$1,'Justerad allokering'!$B$1:$AF$1,0),FALSE)),VLOOKUP($B63,'Allokerad kvv'!$B$2:$AV$468,MATCH(J$1,'Allokerad kvv'!$B$1:$AV$1,0),FALSE),VLOOKUP($B63,'Justerad allokering'!$B$1:$AG$461,MATCH(J$1,'Justerad allokering'!$B$1:$AF$1,0),FALSE))</f>
        <v>0</v>
      </c>
      <c r="K63">
        <f>IF(ISERROR(1/VLOOKUP($B63,'Justerad allokering'!$B$1:$AG$461,MATCH(K$1,'Justerad allokering'!$B$1:$AF$1,0),FALSE)),VLOOKUP($B63,'Allokerad kvv'!$B$2:$AV$468,MATCH(K$1,'Allokerad kvv'!$B$1:$AV$1,0),FALSE),VLOOKUP($B63,'Justerad allokering'!$B$1:$AG$461,MATCH(K$1,'Justerad allokering'!$B$1:$AF$1,0),FALSE))</f>
        <v>0</v>
      </c>
      <c r="L63">
        <f>IF(ISERROR(1/VLOOKUP($B63,'Justerad allokering'!$B$1:$AG$461,MATCH(L$1,'Justerad allokering'!$B$1:$AF$1,0),FALSE)),VLOOKUP($B63,'Allokerad kvv'!$B$2:$AV$468,MATCH(L$1,'Allokerad kvv'!$B$1:$AV$1,0),FALSE),VLOOKUP($B63,'Justerad allokering'!$B$1:$AG$461,MATCH(L$1,'Justerad allokering'!$B$1:$AF$1,0),FALSE))</f>
        <v>0</v>
      </c>
      <c r="M63">
        <f>IF(ISERROR(1/VLOOKUP($B63,'Justerad allokering'!$B$1:$AG$461,MATCH(M$1,'Justerad allokering'!$B$1:$AF$1,0),FALSE)),VLOOKUP($B63,'Allokerad kvv'!$B$2:$AV$468,MATCH(M$1,'Allokerad kvv'!$B$1:$AV$1,0),FALSE),VLOOKUP($B63,'Justerad allokering'!$B$1:$AG$461,MATCH(M$1,'Justerad allokering'!$B$1:$AF$1,0),FALSE))</f>
        <v>0</v>
      </c>
      <c r="N63">
        <f>IF(ISERROR(1/VLOOKUP($B63,'Justerad allokering'!$B$1:$AG$461,MATCH(N$1,'Justerad allokering'!$B$1:$AF$1,0),FALSE)),VLOOKUP($B63,'Allokerad kvv'!$B$2:$AV$468,MATCH(N$1,'Allokerad kvv'!$B$1:$AV$1,0),FALSE),VLOOKUP($B63,'Justerad allokering'!$B$1:$AG$461,MATCH(N$1,'Justerad allokering'!$B$1:$AF$1,0),FALSE))</f>
        <v>0</v>
      </c>
      <c r="O63">
        <f>IF(ISERROR(1/VLOOKUP($B63,'Justerad allokering'!$B$1:$AG$461,MATCH(O$1,'Justerad allokering'!$B$1:$AF$1,0),FALSE)),VLOOKUP($B63,'Allokerad kvv'!$B$2:$AV$468,MATCH(O$1,'Allokerad kvv'!$B$1:$AV$1,0),FALSE),VLOOKUP($B63,'Justerad allokering'!$B$1:$AG$461,MATCH(O$1,'Justerad allokering'!$B$1:$AF$1,0),FALSE))</f>
        <v>0</v>
      </c>
      <c r="P63">
        <f>IF(ISERROR(1/VLOOKUP($B63,'Justerad allokering'!$B$1:$AG$461,MATCH(P$1,'Justerad allokering'!$B$1:$AF$1,0),FALSE)),VLOOKUP($B63,'Allokerad kvv'!$B$2:$AV$468,MATCH(P$1,'Allokerad kvv'!$B$1:$AV$1,0),FALSE),VLOOKUP($B63,'Justerad allokering'!$B$1:$AG$461,MATCH(P$1,'Justerad allokering'!$B$1:$AF$1,0),FALSE))</f>
        <v>0</v>
      </c>
      <c r="Q63">
        <f>IF(ISERROR(1/VLOOKUP($B63,'Justerad allokering'!$B$1:$AG$461,MATCH(Q$1,'Justerad allokering'!$B$1:$AF$1,0),FALSE)),VLOOKUP($B63,'Allokerad kvv'!$B$2:$AV$468,MATCH(Q$1,'Allokerad kvv'!$B$1:$AV$1,0),FALSE),VLOOKUP($B63,'Justerad allokering'!$B$1:$AG$461,MATCH(Q$1,'Justerad allokering'!$B$1:$AF$1,0),FALSE))</f>
        <v>0</v>
      </c>
      <c r="R63">
        <f>IF(ISERROR(1/VLOOKUP($B63,'Justerad allokering'!$B$1:$AG$461,MATCH(R$1,'Justerad allokering'!$B$1:$AF$1,0),FALSE)),VLOOKUP($B63,'Allokerad kvv'!$B$2:$AV$468,MATCH(R$1,'Allokerad kvv'!$B$1:$AV$1,0),FALSE),VLOOKUP($B63,'Justerad allokering'!$B$1:$AG$461,MATCH(R$1,'Justerad allokering'!$B$1:$AF$1,0),FALSE))</f>
        <v>0</v>
      </c>
      <c r="S63">
        <f>IF(ISERROR(1/VLOOKUP($B63,'Justerad allokering'!$B$1:$AG$461,MATCH(S$1,'Justerad allokering'!$B$1:$AF$1,0),FALSE)),VLOOKUP($B63,'Allokerad kvv'!$B$2:$AV$468,MATCH(S$1,'Allokerad kvv'!$B$1:$AV$1,0),FALSE),VLOOKUP($B63,'Justerad allokering'!$B$1:$AG$461,MATCH(S$1,'Justerad allokering'!$B$1:$AF$1,0),FALSE))</f>
        <v>0</v>
      </c>
      <c r="T63">
        <f>IF(ISERROR(1/VLOOKUP($B63,'Justerad allokering'!$B$1:$AG$461,MATCH(T$1,'Justerad allokering'!$B$1:$AF$1,0),FALSE)),VLOOKUP($B63,'Allokerad kvv'!$B$2:$AV$468,MATCH(T$1,'Allokerad kvv'!$B$1:$AV$1,0),FALSE),VLOOKUP($B63,'Justerad allokering'!$B$1:$AG$461,MATCH(T$1,'Justerad allokering'!$B$1:$AF$1,0),FALSE))</f>
        <v>0</v>
      </c>
      <c r="U63">
        <f>IF(ISERROR(1/VLOOKUP($B63,'Justerad allokering'!$B$1:$AG$461,MATCH(U$1,'Justerad allokering'!$B$1:$AF$1,0),FALSE)),VLOOKUP($B63,'Allokerad kvv'!$B$2:$AV$468,MATCH(U$1,'Allokerad kvv'!$B$1:$AV$1,0),FALSE),VLOOKUP($B63,'Justerad allokering'!$B$1:$AG$461,MATCH(U$1,'Justerad allokering'!$B$1:$AF$1,0),FALSE))</f>
        <v>0</v>
      </c>
      <c r="V63">
        <f>IF(ISERROR(1/VLOOKUP($B63,'Justerad allokering'!$B$1:$AG$461,MATCH(V$1,'Justerad allokering'!$B$1:$AF$1,0),FALSE)),VLOOKUP($B63,'Allokerad kvv'!$B$2:$AV$468,MATCH(V$1,'Allokerad kvv'!$B$1:$AV$1,0),FALSE),VLOOKUP($B63,'Justerad allokering'!$B$1:$AG$461,MATCH(V$1,'Justerad allokering'!$B$1:$AF$1,0),FALSE))</f>
        <v>0</v>
      </c>
      <c r="W63">
        <f>IF(ISERROR(1/VLOOKUP($B63,'Justerad allokering'!$B$1:$AG$461,MATCH(W$1,'Justerad allokering'!$B$1:$AF$1,0),FALSE)),VLOOKUP($B63,'Allokerad kvv'!$B$2:$AV$468,MATCH(W$1,'Allokerad kvv'!$B$1:$AV$1,0),FALSE),VLOOKUP($B63,'Justerad allokering'!$B$1:$AG$461,MATCH(W$1,'Justerad allokering'!$B$1:$AF$1,0),FALSE))</f>
        <v>0</v>
      </c>
      <c r="X63">
        <f>IF(ISERROR(1/VLOOKUP($B63,'Justerad allokering'!$B$1:$AG$461,MATCH(X$1,'Justerad allokering'!$B$1:$AF$1,0),FALSE)),VLOOKUP($B63,'Allokerad kvv'!$B$2:$AV$468,MATCH(X$1,'Allokerad kvv'!$B$1:$AV$1,0),FALSE),VLOOKUP($B63,'Justerad allokering'!$B$1:$AG$461,MATCH(X$1,'Justerad allokering'!$B$1:$AF$1,0),FALSE))</f>
        <v>0</v>
      </c>
      <c r="Y63">
        <f>IF(ISERROR(1/VLOOKUP($B63,'Justerad allokering'!$B$1:$AG$461,MATCH(Y$1,'Justerad allokering'!$B$1:$AF$1,0),FALSE)),VLOOKUP($B63,'Allokerad kvv'!$B$2:$AV$468,MATCH(Y$1,'Allokerad kvv'!$B$1:$AV$1,0),FALSE),VLOOKUP($B63,'Justerad allokering'!$B$1:$AG$461,MATCH(Y$1,'Justerad allokering'!$B$1:$AF$1,0),FALSE))</f>
        <v>0</v>
      </c>
      <c r="Z63">
        <f>IF(ISERROR(1/VLOOKUP($B63,'Justerad allokering'!$B$1:$AG$461,MATCH(Z$1,'Justerad allokering'!$B$1:$AF$1,0),FALSE)),VLOOKUP($B63,'Allokerad kvv'!$B$2:$AV$468,MATCH(Z$1,'Allokerad kvv'!$B$1:$AV$1,0),FALSE),VLOOKUP($B63,'Justerad allokering'!$B$1:$AG$461,MATCH(Z$1,'Justerad allokering'!$B$1:$AF$1,0),FALSE))</f>
        <v>0</v>
      </c>
      <c r="AE63" s="89">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25">
      <c r="A64" s="2" t="s">
        <v>76</v>
      </c>
      <c r="B64" s="2" t="s">
        <v>94</v>
      </c>
      <c r="C64">
        <f>IF(ISERROR(1/VLOOKUP($B64,'Justerad allokering'!$B$1:$AG$461,MATCH(C$1,'Justerad allokering'!$B$1:$AF$1,0),FALSE)),VLOOKUP($B64,'Allokerad kvv'!$B$2:$AV$468,MATCH(C$1,'Allokerad kvv'!$B$1:$AV$1,0),FALSE),VLOOKUP($B64,'Justerad allokering'!$B$1:$AG$461,MATCH(C$1,'Justerad allokering'!$B$1:$AF$1,0),FALSE))</f>
        <v>0</v>
      </c>
      <c r="D64">
        <f>IF(ISERROR(1/VLOOKUP($B64,'Justerad allokering'!$B$1:$AG$461,MATCH(D$1,'Justerad allokering'!$B$1:$AF$1,0),FALSE)),VLOOKUP($B64,'Allokerad kvv'!$B$2:$AV$468,MATCH(D$1,'Allokerad kvv'!$B$1:$AV$1,0),FALSE),VLOOKUP($B64,'Justerad allokering'!$B$1:$AG$461,MATCH(D$1,'Justerad allokering'!$B$1:$AF$1,0),FALSE))</f>
        <v>0</v>
      </c>
      <c r="E64">
        <f>IF(ISERROR(1/VLOOKUP($B64,'Justerad allokering'!$B$1:$AG$461,MATCH(E$1,'Justerad allokering'!$B$1:$AF$1,0),FALSE)),VLOOKUP($B64,'Allokerad kvv'!$B$2:$AV$468,MATCH(E$1,'Allokerad kvv'!$B$1:$AV$1,0),FALSE),VLOOKUP($B64,'Justerad allokering'!$B$1:$AG$461,MATCH(E$1,'Justerad allokering'!$B$1:$AF$1,0),FALSE))</f>
        <v>0</v>
      </c>
      <c r="F64">
        <f>IF(ISERROR(1/VLOOKUP($B64,'Justerad allokering'!$B$1:$AG$461,MATCH(F$1,'Justerad allokering'!$B$1:$AF$1,0),FALSE)),VLOOKUP($B64,'Allokerad kvv'!$B$2:$AV$468,MATCH(F$1,'Allokerad kvv'!$B$1:$AV$1,0),FALSE),VLOOKUP($B64,'Justerad allokering'!$B$1:$AG$461,MATCH(F$1,'Justerad allokering'!$B$1:$AF$1,0),FALSE))</f>
        <v>0</v>
      </c>
      <c r="G64">
        <f>IF(ISERROR(1/VLOOKUP($B64,'Justerad allokering'!$B$1:$AG$461,MATCH(G$1,'Justerad allokering'!$B$1:$AF$1,0),FALSE)),VLOOKUP($B64,'Allokerad kvv'!$B$2:$AV$468,MATCH(G$1,'Allokerad kvv'!$B$1:$AV$1,0),FALSE),VLOOKUP($B64,'Justerad allokering'!$B$1:$AG$461,MATCH(G$1,'Justerad allokering'!$B$1:$AF$1,0),FALSE))</f>
        <v>0</v>
      </c>
      <c r="H64">
        <f>IF(ISERROR(1/VLOOKUP($B64,'Justerad allokering'!$B$1:$AG$461,MATCH(H$1,'Justerad allokering'!$B$1:$AF$1,0),FALSE)),VLOOKUP($B64,'Allokerad kvv'!$B$2:$AV$468,MATCH(H$1,'Allokerad kvv'!$B$1:$AV$1,0),FALSE),VLOOKUP($B64,'Justerad allokering'!$B$1:$AG$461,MATCH(H$1,'Justerad allokering'!$B$1:$AF$1,0),FALSE))</f>
        <v>0</v>
      </c>
      <c r="I64">
        <f>IF(ISERROR(1/VLOOKUP($B64,'Justerad allokering'!$B$1:$AG$461,MATCH(I$1,'Justerad allokering'!$B$1:$AF$1,0),FALSE)),VLOOKUP($B64,'Allokerad kvv'!$B$2:$AV$468,MATCH(I$1,'Allokerad kvv'!$B$1:$AV$1,0),FALSE),VLOOKUP($B64,'Justerad allokering'!$B$1:$AG$461,MATCH(I$1,'Justerad allokering'!$B$1:$AF$1,0),FALSE))</f>
        <v>0</v>
      </c>
      <c r="J64">
        <f>IF(ISERROR(1/VLOOKUP($B64,'Justerad allokering'!$B$1:$AG$461,MATCH(J$1,'Justerad allokering'!$B$1:$AF$1,0),FALSE)),VLOOKUP($B64,'Allokerad kvv'!$B$2:$AV$468,MATCH(J$1,'Allokerad kvv'!$B$1:$AV$1,0),FALSE),VLOOKUP($B64,'Justerad allokering'!$B$1:$AG$461,MATCH(J$1,'Justerad allokering'!$B$1:$AF$1,0),FALSE))</f>
        <v>0</v>
      </c>
      <c r="K64">
        <f>IF(ISERROR(1/VLOOKUP($B64,'Justerad allokering'!$B$1:$AG$461,MATCH(K$1,'Justerad allokering'!$B$1:$AF$1,0),FALSE)),VLOOKUP($B64,'Allokerad kvv'!$B$2:$AV$468,MATCH(K$1,'Allokerad kvv'!$B$1:$AV$1,0),FALSE),VLOOKUP($B64,'Justerad allokering'!$B$1:$AG$461,MATCH(K$1,'Justerad allokering'!$B$1:$AF$1,0),FALSE))</f>
        <v>0</v>
      </c>
      <c r="L64">
        <f>IF(ISERROR(1/VLOOKUP($B64,'Justerad allokering'!$B$1:$AG$461,MATCH(L$1,'Justerad allokering'!$B$1:$AF$1,0),FALSE)),VLOOKUP($B64,'Allokerad kvv'!$B$2:$AV$468,MATCH(L$1,'Allokerad kvv'!$B$1:$AV$1,0),FALSE),VLOOKUP($B64,'Justerad allokering'!$B$1:$AG$461,MATCH(L$1,'Justerad allokering'!$B$1:$AF$1,0),FALSE))</f>
        <v>0</v>
      </c>
      <c r="M64">
        <f>IF(ISERROR(1/VLOOKUP($B64,'Justerad allokering'!$B$1:$AG$461,MATCH(M$1,'Justerad allokering'!$B$1:$AF$1,0),FALSE)),VLOOKUP($B64,'Allokerad kvv'!$B$2:$AV$468,MATCH(M$1,'Allokerad kvv'!$B$1:$AV$1,0),FALSE),VLOOKUP($B64,'Justerad allokering'!$B$1:$AG$461,MATCH(M$1,'Justerad allokering'!$B$1:$AF$1,0),FALSE))</f>
        <v>0</v>
      </c>
      <c r="N64">
        <f>IF(ISERROR(1/VLOOKUP($B64,'Justerad allokering'!$B$1:$AG$461,MATCH(N$1,'Justerad allokering'!$B$1:$AF$1,0),FALSE)),VLOOKUP($B64,'Allokerad kvv'!$B$2:$AV$468,MATCH(N$1,'Allokerad kvv'!$B$1:$AV$1,0),FALSE),VLOOKUP($B64,'Justerad allokering'!$B$1:$AG$461,MATCH(N$1,'Justerad allokering'!$B$1:$AF$1,0),FALSE))</f>
        <v>0</v>
      </c>
      <c r="O64">
        <f>IF(ISERROR(1/VLOOKUP($B64,'Justerad allokering'!$B$1:$AG$461,MATCH(O$1,'Justerad allokering'!$B$1:$AF$1,0),FALSE)),VLOOKUP($B64,'Allokerad kvv'!$B$2:$AV$468,MATCH(O$1,'Allokerad kvv'!$B$1:$AV$1,0),FALSE),VLOOKUP($B64,'Justerad allokering'!$B$1:$AG$461,MATCH(O$1,'Justerad allokering'!$B$1:$AF$1,0),FALSE))</f>
        <v>0</v>
      </c>
      <c r="P64">
        <f>IF(ISERROR(1/VLOOKUP($B64,'Justerad allokering'!$B$1:$AG$461,MATCH(P$1,'Justerad allokering'!$B$1:$AF$1,0),FALSE)),VLOOKUP($B64,'Allokerad kvv'!$B$2:$AV$468,MATCH(P$1,'Allokerad kvv'!$B$1:$AV$1,0),FALSE),VLOOKUP($B64,'Justerad allokering'!$B$1:$AG$461,MATCH(P$1,'Justerad allokering'!$B$1:$AF$1,0),FALSE))</f>
        <v>0</v>
      </c>
      <c r="Q64">
        <f>IF(ISERROR(1/VLOOKUP($B64,'Justerad allokering'!$B$1:$AG$461,MATCH(Q$1,'Justerad allokering'!$B$1:$AF$1,0),FALSE)),VLOOKUP($B64,'Allokerad kvv'!$B$2:$AV$468,MATCH(Q$1,'Allokerad kvv'!$B$1:$AV$1,0),FALSE),VLOOKUP($B64,'Justerad allokering'!$B$1:$AG$461,MATCH(Q$1,'Justerad allokering'!$B$1:$AF$1,0),FALSE))</f>
        <v>0</v>
      </c>
      <c r="R64">
        <f>IF(ISERROR(1/VLOOKUP($B64,'Justerad allokering'!$B$1:$AG$461,MATCH(R$1,'Justerad allokering'!$B$1:$AF$1,0),FALSE)),VLOOKUP($B64,'Allokerad kvv'!$B$2:$AV$468,MATCH(R$1,'Allokerad kvv'!$B$1:$AV$1,0),FALSE),VLOOKUP($B64,'Justerad allokering'!$B$1:$AG$461,MATCH(R$1,'Justerad allokering'!$B$1:$AF$1,0),FALSE))</f>
        <v>0</v>
      </c>
      <c r="S64">
        <f>IF(ISERROR(1/VLOOKUP($B64,'Justerad allokering'!$B$1:$AG$461,MATCH(S$1,'Justerad allokering'!$B$1:$AF$1,0),FALSE)),VLOOKUP($B64,'Allokerad kvv'!$B$2:$AV$468,MATCH(S$1,'Allokerad kvv'!$B$1:$AV$1,0),FALSE),VLOOKUP($B64,'Justerad allokering'!$B$1:$AG$461,MATCH(S$1,'Justerad allokering'!$B$1:$AF$1,0),FALSE))</f>
        <v>0</v>
      </c>
      <c r="T64">
        <f>IF(ISERROR(1/VLOOKUP($B64,'Justerad allokering'!$B$1:$AG$461,MATCH(T$1,'Justerad allokering'!$B$1:$AF$1,0),FALSE)),VLOOKUP($B64,'Allokerad kvv'!$B$2:$AV$468,MATCH(T$1,'Allokerad kvv'!$B$1:$AV$1,0),FALSE),VLOOKUP($B64,'Justerad allokering'!$B$1:$AG$461,MATCH(T$1,'Justerad allokering'!$B$1:$AF$1,0),FALSE))</f>
        <v>0</v>
      </c>
      <c r="U64">
        <f>IF(ISERROR(1/VLOOKUP($B64,'Justerad allokering'!$B$1:$AG$461,MATCH(U$1,'Justerad allokering'!$B$1:$AF$1,0),FALSE)),VLOOKUP($B64,'Allokerad kvv'!$B$2:$AV$468,MATCH(U$1,'Allokerad kvv'!$B$1:$AV$1,0),FALSE),VLOOKUP($B64,'Justerad allokering'!$B$1:$AG$461,MATCH(U$1,'Justerad allokering'!$B$1:$AF$1,0),FALSE))</f>
        <v>0</v>
      </c>
      <c r="V64">
        <f>IF(ISERROR(1/VLOOKUP($B64,'Justerad allokering'!$B$1:$AG$461,MATCH(V$1,'Justerad allokering'!$B$1:$AF$1,0),FALSE)),VLOOKUP($B64,'Allokerad kvv'!$B$2:$AV$468,MATCH(V$1,'Allokerad kvv'!$B$1:$AV$1,0),FALSE),VLOOKUP($B64,'Justerad allokering'!$B$1:$AG$461,MATCH(V$1,'Justerad allokering'!$B$1:$AF$1,0),FALSE))</f>
        <v>0</v>
      </c>
      <c r="W64">
        <f>IF(ISERROR(1/VLOOKUP($B64,'Justerad allokering'!$B$1:$AG$461,MATCH(W$1,'Justerad allokering'!$B$1:$AF$1,0),FALSE)),VLOOKUP($B64,'Allokerad kvv'!$B$2:$AV$468,MATCH(W$1,'Allokerad kvv'!$B$1:$AV$1,0),FALSE),VLOOKUP($B64,'Justerad allokering'!$B$1:$AG$461,MATCH(W$1,'Justerad allokering'!$B$1:$AF$1,0),FALSE))</f>
        <v>0</v>
      </c>
      <c r="X64">
        <f>IF(ISERROR(1/VLOOKUP($B64,'Justerad allokering'!$B$1:$AG$461,MATCH(X$1,'Justerad allokering'!$B$1:$AF$1,0),FALSE)),VLOOKUP($B64,'Allokerad kvv'!$B$2:$AV$468,MATCH(X$1,'Allokerad kvv'!$B$1:$AV$1,0),FALSE),VLOOKUP($B64,'Justerad allokering'!$B$1:$AG$461,MATCH(X$1,'Justerad allokering'!$B$1:$AF$1,0),FALSE))</f>
        <v>0</v>
      </c>
      <c r="Y64">
        <f>IF(ISERROR(1/VLOOKUP($B64,'Justerad allokering'!$B$1:$AG$461,MATCH(Y$1,'Justerad allokering'!$B$1:$AF$1,0),FALSE)),VLOOKUP($B64,'Allokerad kvv'!$B$2:$AV$468,MATCH(Y$1,'Allokerad kvv'!$B$1:$AV$1,0),FALSE),VLOOKUP($B64,'Justerad allokering'!$B$1:$AG$461,MATCH(Y$1,'Justerad allokering'!$B$1:$AF$1,0),FALSE))</f>
        <v>0</v>
      </c>
      <c r="Z64">
        <f>IF(ISERROR(1/VLOOKUP($B64,'Justerad allokering'!$B$1:$AG$461,MATCH(Z$1,'Justerad allokering'!$B$1:$AF$1,0),FALSE)),VLOOKUP($B64,'Allokerad kvv'!$B$2:$AV$468,MATCH(Z$1,'Allokerad kvv'!$B$1:$AV$1,0),FALSE),VLOOKUP($B64,'Justerad allokering'!$B$1:$AG$461,MATCH(Z$1,'Justerad allokering'!$B$1:$AF$1,0),FALSE))</f>
        <v>0</v>
      </c>
      <c r="AE64" s="89">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25">
      <c r="A65" s="2" t="s">
        <v>76</v>
      </c>
      <c r="B65" s="2" t="s">
        <v>95</v>
      </c>
      <c r="C65">
        <f>IF(ISERROR(1/VLOOKUP($B65,'Justerad allokering'!$B$1:$AG$461,MATCH(C$1,'Justerad allokering'!$B$1:$AF$1,0),FALSE)),VLOOKUP($B65,'Allokerad kvv'!$B$2:$AV$468,MATCH(C$1,'Allokerad kvv'!$B$1:$AV$1,0),FALSE),VLOOKUP($B65,'Justerad allokering'!$B$1:$AG$461,MATCH(C$1,'Justerad allokering'!$B$1:$AF$1,0),FALSE))</f>
        <v>0</v>
      </c>
      <c r="D65">
        <f>IF(ISERROR(1/VLOOKUP($B65,'Justerad allokering'!$B$1:$AG$461,MATCH(D$1,'Justerad allokering'!$B$1:$AF$1,0),FALSE)),VLOOKUP($B65,'Allokerad kvv'!$B$2:$AV$468,MATCH(D$1,'Allokerad kvv'!$B$1:$AV$1,0),FALSE),VLOOKUP($B65,'Justerad allokering'!$B$1:$AG$461,MATCH(D$1,'Justerad allokering'!$B$1:$AF$1,0),FALSE))</f>
        <v>0</v>
      </c>
      <c r="E65">
        <f>IF(ISERROR(1/VLOOKUP($B65,'Justerad allokering'!$B$1:$AG$461,MATCH(E$1,'Justerad allokering'!$B$1:$AF$1,0),FALSE)),VLOOKUP($B65,'Allokerad kvv'!$B$2:$AV$468,MATCH(E$1,'Allokerad kvv'!$B$1:$AV$1,0),FALSE),VLOOKUP($B65,'Justerad allokering'!$B$1:$AG$461,MATCH(E$1,'Justerad allokering'!$B$1:$AF$1,0),FALSE))</f>
        <v>0</v>
      </c>
      <c r="F65">
        <f>IF(ISERROR(1/VLOOKUP($B65,'Justerad allokering'!$B$1:$AG$461,MATCH(F$1,'Justerad allokering'!$B$1:$AF$1,0),FALSE)),VLOOKUP($B65,'Allokerad kvv'!$B$2:$AV$468,MATCH(F$1,'Allokerad kvv'!$B$1:$AV$1,0),FALSE),VLOOKUP($B65,'Justerad allokering'!$B$1:$AG$461,MATCH(F$1,'Justerad allokering'!$B$1:$AF$1,0),FALSE))</f>
        <v>0</v>
      </c>
      <c r="G65">
        <f>IF(ISERROR(1/VLOOKUP($B65,'Justerad allokering'!$B$1:$AG$461,MATCH(G$1,'Justerad allokering'!$B$1:$AF$1,0),FALSE)),VLOOKUP($B65,'Allokerad kvv'!$B$2:$AV$468,MATCH(G$1,'Allokerad kvv'!$B$1:$AV$1,0),FALSE),VLOOKUP($B65,'Justerad allokering'!$B$1:$AG$461,MATCH(G$1,'Justerad allokering'!$B$1:$AF$1,0),FALSE))</f>
        <v>0</v>
      </c>
      <c r="H65">
        <f>IF(ISERROR(1/VLOOKUP($B65,'Justerad allokering'!$B$1:$AG$461,MATCH(H$1,'Justerad allokering'!$B$1:$AF$1,0),FALSE)),VLOOKUP($B65,'Allokerad kvv'!$B$2:$AV$468,MATCH(H$1,'Allokerad kvv'!$B$1:$AV$1,0),FALSE),VLOOKUP($B65,'Justerad allokering'!$B$1:$AG$461,MATCH(H$1,'Justerad allokering'!$B$1:$AF$1,0),FALSE))</f>
        <v>0</v>
      </c>
      <c r="I65">
        <f>IF(ISERROR(1/VLOOKUP($B65,'Justerad allokering'!$B$1:$AG$461,MATCH(I$1,'Justerad allokering'!$B$1:$AF$1,0),FALSE)),VLOOKUP($B65,'Allokerad kvv'!$B$2:$AV$468,MATCH(I$1,'Allokerad kvv'!$B$1:$AV$1,0),FALSE),VLOOKUP($B65,'Justerad allokering'!$B$1:$AG$461,MATCH(I$1,'Justerad allokering'!$B$1:$AF$1,0),FALSE))</f>
        <v>0</v>
      </c>
      <c r="J65">
        <f>IF(ISERROR(1/VLOOKUP($B65,'Justerad allokering'!$B$1:$AG$461,MATCH(J$1,'Justerad allokering'!$B$1:$AF$1,0),FALSE)),VLOOKUP($B65,'Allokerad kvv'!$B$2:$AV$468,MATCH(J$1,'Allokerad kvv'!$B$1:$AV$1,0),FALSE),VLOOKUP($B65,'Justerad allokering'!$B$1:$AG$461,MATCH(J$1,'Justerad allokering'!$B$1:$AF$1,0),FALSE))</f>
        <v>0</v>
      </c>
      <c r="K65">
        <f>IF(ISERROR(1/VLOOKUP($B65,'Justerad allokering'!$B$1:$AG$461,MATCH(K$1,'Justerad allokering'!$B$1:$AF$1,0),FALSE)),VLOOKUP($B65,'Allokerad kvv'!$B$2:$AV$468,MATCH(K$1,'Allokerad kvv'!$B$1:$AV$1,0),FALSE),VLOOKUP($B65,'Justerad allokering'!$B$1:$AG$461,MATCH(K$1,'Justerad allokering'!$B$1:$AF$1,0),FALSE))</f>
        <v>0</v>
      </c>
      <c r="L65">
        <f>IF(ISERROR(1/VLOOKUP($B65,'Justerad allokering'!$B$1:$AG$461,MATCH(L$1,'Justerad allokering'!$B$1:$AF$1,0),FALSE)),VLOOKUP($B65,'Allokerad kvv'!$B$2:$AV$468,MATCH(L$1,'Allokerad kvv'!$B$1:$AV$1,0),FALSE),VLOOKUP($B65,'Justerad allokering'!$B$1:$AG$461,MATCH(L$1,'Justerad allokering'!$B$1:$AF$1,0),FALSE))</f>
        <v>0</v>
      </c>
      <c r="M65">
        <f>IF(ISERROR(1/VLOOKUP($B65,'Justerad allokering'!$B$1:$AG$461,MATCH(M$1,'Justerad allokering'!$B$1:$AF$1,0),FALSE)),VLOOKUP($B65,'Allokerad kvv'!$B$2:$AV$468,MATCH(M$1,'Allokerad kvv'!$B$1:$AV$1,0),FALSE),VLOOKUP($B65,'Justerad allokering'!$B$1:$AG$461,MATCH(M$1,'Justerad allokering'!$B$1:$AF$1,0),FALSE))</f>
        <v>0</v>
      </c>
      <c r="N65">
        <f>IF(ISERROR(1/VLOOKUP($B65,'Justerad allokering'!$B$1:$AG$461,MATCH(N$1,'Justerad allokering'!$B$1:$AF$1,0),FALSE)),VLOOKUP($B65,'Allokerad kvv'!$B$2:$AV$468,MATCH(N$1,'Allokerad kvv'!$B$1:$AV$1,0),FALSE),VLOOKUP($B65,'Justerad allokering'!$B$1:$AG$461,MATCH(N$1,'Justerad allokering'!$B$1:$AF$1,0),FALSE))</f>
        <v>0</v>
      </c>
      <c r="O65">
        <f>IF(ISERROR(1/VLOOKUP($B65,'Justerad allokering'!$B$1:$AG$461,MATCH(O$1,'Justerad allokering'!$B$1:$AF$1,0),FALSE)),VLOOKUP($B65,'Allokerad kvv'!$B$2:$AV$468,MATCH(O$1,'Allokerad kvv'!$B$1:$AV$1,0),FALSE),VLOOKUP($B65,'Justerad allokering'!$B$1:$AG$461,MATCH(O$1,'Justerad allokering'!$B$1:$AF$1,0),FALSE))</f>
        <v>0</v>
      </c>
      <c r="P65">
        <f>IF(ISERROR(1/VLOOKUP($B65,'Justerad allokering'!$B$1:$AG$461,MATCH(P$1,'Justerad allokering'!$B$1:$AF$1,0),FALSE)),VLOOKUP($B65,'Allokerad kvv'!$B$2:$AV$468,MATCH(P$1,'Allokerad kvv'!$B$1:$AV$1,0),FALSE),VLOOKUP($B65,'Justerad allokering'!$B$1:$AG$461,MATCH(P$1,'Justerad allokering'!$B$1:$AF$1,0),FALSE))</f>
        <v>0</v>
      </c>
      <c r="Q65">
        <f>IF(ISERROR(1/VLOOKUP($B65,'Justerad allokering'!$B$1:$AG$461,MATCH(Q$1,'Justerad allokering'!$B$1:$AF$1,0),FALSE)),VLOOKUP($B65,'Allokerad kvv'!$B$2:$AV$468,MATCH(Q$1,'Allokerad kvv'!$B$1:$AV$1,0),FALSE),VLOOKUP($B65,'Justerad allokering'!$B$1:$AG$461,MATCH(Q$1,'Justerad allokering'!$B$1:$AF$1,0),FALSE))</f>
        <v>0</v>
      </c>
      <c r="R65">
        <f>IF(ISERROR(1/VLOOKUP($B65,'Justerad allokering'!$B$1:$AG$461,MATCH(R$1,'Justerad allokering'!$B$1:$AF$1,0),FALSE)),VLOOKUP($B65,'Allokerad kvv'!$B$2:$AV$468,MATCH(R$1,'Allokerad kvv'!$B$1:$AV$1,0),FALSE),VLOOKUP($B65,'Justerad allokering'!$B$1:$AG$461,MATCH(R$1,'Justerad allokering'!$B$1:$AF$1,0),FALSE))</f>
        <v>0</v>
      </c>
      <c r="S65">
        <f>IF(ISERROR(1/VLOOKUP($B65,'Justerad allokering'!$B$1:$AG$461,MATCH(S$1,'Justerad allokering'!$B$1:$AF$1,0),FALSE)),VLOOKUP($B65,'Allokerad kvv'!$B$2:$AV$468,MATCH(S$1,'Allokerad kvv'!$B$1:$AV$1,0),FALSE),VLOOKUP($B65,'Justerad allokering'!$B$1:$AG$461,MATCH(S$1,'Justerad allokering'!$B$1:$AF$1,0),FALSE))</f>
        <v>0</v>
      </c>
      <c r="T65">
        <f>IF(ISERROR(1/VLOOKUP($B65,'Justerad allokering'!$B$1:$AG$461,MATCH(T$1,'Justerad allokering'!$B$1:$AF$1,0),FALSE)),VLOOKUP($B65,'Allokerad kvv'!$B$2:$AV$468,MATCH(T$1,'Allokerad kvv'!$B$1:$AV$1,0),FALSE),VLOOKUP($B65,'Justerad allokering'!$B$1:$AG$461,MATCH(T$1,'Justerad allokering'!$B$1:$AF$1,0),FALSE))</f>
        <v>0</v>
      </c>
      <c r="U65">
        <f>IF(ISERROR(1/VLOOKUP($B65,'Justerad allokering'!$B$1:$AG$461,MATCH(U$1,'Justerad allokering'!$B$1:$AF$1,0),FALSE)),VLOOKUP($B65,'Allokerad kvv'!$B$2:$AV$468,MATCH(U$1,'Allokerad kvv'!$B$1:$AV$1,0),FALSE),VLOOKUP($B65,'Justerad allokering'!$B$1:$AG$461,MATCH(U$1,'Justerad allokering'!$B$1:$AF$1,0),FALSE))</f>
        <v>0</v>
      </c>
      <c r="V65">
        <f>IF(ISERROR(1/VLOOKUP($B65,'Justerad allokering'!$B$1:$AG$461,MATCH(V$1,'Justerad allokering'!$B$1:$AF$1,0),FALSE)),VLOOKUP($B65,'Allokerad kvv'!$B$2:$AV$468,MATCH(V$1,'Allokerad kvv'!$B$1:$AV$1,0),FALSE),VLOOKUP($B65,'Justerad allokering'!$B$1:$AG$461,MATCH(V$1,'Justerad allokering'!$B$1:$AF$1,0),FALSE))</f>
        <v>0</v>
      </c>
      <c r="W65">
        <f>IF(ISERROR(1/VLOOKUP($B65,'Justerad allokering'!$B$1:$AG$461,MATCH(W$1,'Justerad allokering'!$B$1:$AF$1,0),FALSE)),VLOOKUP($B65,'Allokerad kvv'!$B$2:$AV$468,MATCH(W$1,'Allokerad kvv'!$B$1:$AV$1,0),FALSE),VLOOKUP($B65,'Justerad allokering'!$B$1:$AG$461,MATCH(W$1,'Justerad allokering'!$B$1:$AF$1,0),FALSE))</f>
        <v>0</v>
      </c>
      <c r="X65">
        <f>IF(ISERROR(1/VLOOKUP($B65,'Justerad allokering'!$B$1:$AG$461,MATCH(X$1,'Justerad allokering'!$B$1:$AF$1,0),FALSE)),VLOOKUP($B65,'Allokerad kvv'!$B$2:$AV$468,MATCH(X$1,'Allokerad kvv'!$B$1:$AV$1,0),FALSE),VLOOKUP($B65,'Justerad allokering'!$B$1:$AG$461,MATCH(X$1,'Justerad allokering'!$B$1:$AF$1,0),FALSE))</f>
        <v>0</v>
      </c>
      <c r="Y65">
        <f>IF(ISERROR(1/VLOOKUP($B65,'Justerad allokering'!$B$1:$AG$461,MATCH(Y$1,'Justerad allokering'!$B$1:$AF$1,0),FALSE)),VLOOKUP($B65,'Allokerad kvv'!$B$2:$AV$468,MATCH(Y$1,'Allokerad kvv'!$B$1:$AV$1,0),FALSE),VLOOKUP($B65,'Justerad allokering'!$B$1:$AG$461,MATCH(Y$1,'Justerad allokering'!$B$1:$AF$1,0),FALSE))</f>
        <v>0</v>
      </c>
      <c r="Z65">
        <f>IF(ISERROR(1/VLOOKUP($B65,'Justerad allokering'!$B$1:$AG$461,MATCH(Z$1,'Justerad allokering'!$B$1:$AF$1,0),FALSE)),VLOOKUP($B65,'Allokerad kvv'!$B$2:$AV$468,MATCH(Z$1,'Allokerad kvv'!$B$1:$AV$1,0),FALSE),VLOOKUP($B65,'Justerad allokering'!$B$1:$AG$461,MATCH(Z$1,'Justerad allokering'!$B$1:$AF$1,0),FALSE))</f>
        <v>0</v>
      </c>
      <c r="AE65" s="89">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25">
      <c r="A66" s="2" t="s">
        <v>76</v>
      </c>
      <c r="B66" s="2" t="s">
        <v>96</v>
      </c>
      <c r="C66">
        <f>IF(ISERROR(1/VLOOKUP($B66,'Justerad allokering'!$B$1:$AG$461,MATCH(C$1,'Justerad allokering'!$B$1:$AF$1,0),FALSE)),VLOOKUP($B66,'Allokerad kvv'!$B$2:$AV$468,MATCH(C$1,'Allokerad kvv'!$B$1:$AV$1,0),FALSE),VLOOKUP($B66,'Justerad allokering'!$B$1:$AG$461,MATCH(C$1,'Justerad allokering'!$B$1:$AF$1,0),FALSE))</f>
        <v>0</v>
      </c>
      <c r="D66">
        <f>IF(ISERROR(1/VLOOKUP($B66,'Justerad allokering'!$B$1:$AG$461,MATCH(D$1,'Justerad allokering'!$B$1:$AF$1,0),FALSE)),VLOOKUP($B66,'Allokerad kvv'!$B$2:$AV$468,MATCH(D$1,'Allokerad kvv'!$B$1:$AV$1,0),FALSE),VLOOKUP($B66,'Justerad allokering'!$B$1:$AG$461,MATCH(D$1,'Justerad allokering'!$B$1:$AF$1,0),FALSE))</f>
        <v>0</v>
      </c>
      <c r="E66">
        <f>IF(ISERROR(1/VLOOKUP($B66,'Justerad allokering'!$B$1:$AG$461,MATCH(E$1,'Justerad allokering'!$B$1:$AF$1,0),FALSE)),VLOOKUP($B66,'Allokerad kvv'!$B$2:$AV$468,MATCH(E$1,'Allokerad kvv'!$B$1:$AV$1,0),FALSE),VLOOKUP($B66,'Justerad allokering'!$B$1:$AG$461,MATCH(E$1,'Justerad allokering'!$B$1:$AF$1,0),FALSE))</f>
        <v>0</v>
      </c>
      <c r="F66">
        <f>IF(ISERROR(1/VLOOKUP($B66,'Justerad allokering'!$B$1:$AG$461,MATCH(F$1,'Justerad allokering'!$B$1:$AF$1,0),FALSE)),VLOOKUP($B66,'Allokerad kvv'!$B$2:$AV$468,MATCH(F$1,'Allokerad kvv'!$B$1:$AV$1,0),FALSE),VLOOKUP($B66,'Justerad allokering'!$B$1:$AG$461,MATCH(F$1,'Justerad allokering'!$B$1:$AF$1,0),FALSE))</f>
        <v>0</v>
      </c>
      <c r="G66">
        <f>IF(ISERROR(1/VLOOKUP($B66,'Justerad allokering'!$B$1:$AG$461,MATCH(G$1,'Justerad allokering'!$B$1:$AF$1,0),FALSE)),VLOOKUP($B66,'Allokerad kvv'!$B$2:$AV$468,MATCH(G$1,'Allokerad kvv'!$B$1:$AV$1,0),FALSE),VLOOKUP($B66,'Justerad allokering'!$B$1:$AG$461,MATCH(G$1,'Justerad allokering'!$B$1:$AF$1,0),FALSE))</f>
        <v>0</v>
      </c>
      <c r="H66">
        <f>IF(ISERROR(1/VLOOKUP($B66,'Justerad allokering'!$B$1:$AG$461,MATCH(H$1,'Justerad allokering'!$B$1:$AF$1,0),FALSE)),VLOOKUP($B66,'Allokerad kvv'!$B$2:$AV$468,MATCH(H$1,'Allokerad kvv'!$B$1:$AV$1,0),FALSE),VLOOKUP($B66,'Justerad allokering'!$B$1:$AG$461,MATCH(H$1,'Justerad allokering'!$B$1:$AF$1,0),FALSE))</f>
        <v>0</v>
      </c>
      <c r="I66">
        <f>IF(ISERROR(1/VLOOKUP($B66,'Justerad allokering'!$B$1:$AG$461,MATCH(I$1,'Justerad allokering'!$B$1:$AF$1,0),FALSE)),VLOOKUP($B66,'Allokerad kvv'!$B$2:$AV$468,MATCH(I$1,'Allokerad kvv'!$B$1:$AV$1,0),FALSE),VLOOKUP($B66,'Justerad allokering'!$B$1:$AG$461,MATCH(I$1,'Justerad allokering'!$B$1:$AF$1,0),FALSE))</f>
        <v>0</v>
      </c>
      <c r="J66">
        <f>IF(ISERROR(1/VLOOKUP($B66,'Justerad allokering'!$B$1:$AG$461,MATCH(J$1,'Justerad allokering'!$B$1:$AF$1,0),FALSE)),VLOOKUP($B66,'Allokerad kvv'!$B$2:$AV$468,MATCH(J$1,'Allokerad kvv'!$B$1:$AV$1,0),FALSE),VLOOKUP($B66,'Justerad allokering'!$B$1:$AG$461,MATCH(J$1,'Justerad allokering'!$B$1:$AF$1,0),FALSE))</f>
        <v>0</v>
      </c>
      <c r="K66">
        <f>IF(ISERROR(1/VLOOKUP($B66,'Justerad allokering'!$B$1:$AG$461,MATCH(K$1,'Justerad allokering'!$B$1:$AF$1,0),FALSE)),VLOOKUP($B66,'Allokerad kvv'!$B$2:$AV$468,MATCH(K$1,'Allokerad kvv'!$B$1:$AV$1,0),FALSE),VLOOKUP($B66,'Justerad allokering'!$B$1:$AG$461,MATCH(K$1,'Justerad allokering'!$B$1:$AF$1,0),FALSE))</f>
        <v>0</v>
      </c>
      <c r="L66">
        <f>IF(ISERROR(1/VLOOKUP($B66,'Justerad allokering'!$B$1:$AG$461,MATCH(L$1,'Justerad allokering'!$B$1:$AF$1,0),FALSE)),VLOOKUP($B66,'Allokerad kvv'!$B$2:$AV$468,MATCH(L$1,'Allokerad kvv'!$B$1:$AV$1,0),FALSE),VLOOKUP($B66,'Justerad allokering'!$B$1:$AG$461,MATCH(L$1,'Justerad allokering'!$B$1:$AF$1,0),FALSE))</f>
        <v>0</v>
      </c>
      <c r="M66">
        <f>IF(ISERROR(1/VLOOKUP($B66,'Justerad allokering'!$B$1:$AG$461,MATCH(M$1,'Justerad allokering'!$B$1:$AF$1,0),FALSE)),VLOOKUP($B66,'Allokerad kvv'!$B$2:$AV$468,MATCH(M$1,'Allokerad kvv'!$B$1:$AV$1,0),FALSE),VLOOKUP($B66,'Justerad allokering'!$B$1:$AG$461,MATCH(M$1,'Justerad allokering'!$B$1:$AF$1,0),FALSE))</f>
        <v>0</v>
      </c>
      <c r="N66">
        <f>IF(ISERROR(1/VLOOKUP($B66,'Justerad allokering'!$B$1:$AG$461,MATCH(N$1,'Justerad allokering'!$B$1:$AF$1,0),FALSE)),VLOOKUP($B66,'Allokerad kvv'!$B$2:$AV$468,MATCH(N$1,'Allokerad kvv'!$B$1:$AV$1,0),FALSE),VLOOKUP($B66,'Justerad allokering'!$B$1:$AG$461,MATCH(N$1,'Justerad allokering'!$B$1:$AF$1,0),FALSE))</f>
        <v>0</v>
      </c>
      <c r="O66">
        <f>IF(ISERROR(1/VLOOKUP($B66,'Justerad allokering'!$B$1:$AG$461,MATCH(O$1,'Justerad allokering'!$B$1:$AF$1,0),FALSE)),VLOOKUP($B66,'Allokerad kvv'!$B$2:$AV$468,MATCH(O$1,'Allokerad kvv'!$B$1:$AV$1,0),FALSE),VLOOKUP($B66,'Justerad allokering'!$B$1:$AG$461,MATCH(O$1,'Justerad allokering'!$B$1:$AF$1,0),FALSE))</f>
        <v>0</v>
      </c>
      <c r="P66">
        <f>IF(ISERROR(1/VLOOKUP($B66,'Justerad allokering'!$B$1:$AG$461,MATCH(P$1,'Justerad allokering'!$B$1:$AF$1,0),FALSE)),VLOOKUP($B66,'Allokerad kvv'!$B$2:$AV$468,MATCH(P$1,'Allokerad kvv'!$B$1:$AV$1,0),FALSE),VLOOKUP($B66,'Justerad allokering'!$B$1:$AG$461,MATCH(P$1,'Justerad allokering'!$B$1:$AF$1,0),FALSE))</f>
        <v>0</v>
      </c>
      <c r="Q66">
        <f>IF(ISERROR(1/VLOOKUP($B66,'Justerad allokering'!$B$1:$AG$461,MATCH(Q$1,'Justerad allokering'!$B$1:$AF$1,0),FALSE)),VLOOKUP($B66,'Allokerad kvv'!$B$2:$AV$468,MATCH(Q$1,'Allokerad kvv'!$B$1:$AV$1,0),FALSE),VLOOKUP($B66,'Justerad allokering'!$B$1:$AG$461,MATCH(Q$1,'Justerad allokering'!$B$1:$AF$1,0),FALSE))</f>
        <v>0</v>
      </c>
      <c r="R66">
        <f>IF(ISERROR(1/VLOOKUP($B66,'Justerad allokering'!$B$1:$AG$461,MATCH(R$1,'Justerad allokering'!$B$1:$AF$1,0),FALSE)),VLOOKUP($B66,'Allokerad kvv'!$B$2:$AV$468,MATCH(R$1,'Allokerad kvv'!$B$1:$AV$1,0),FALSE),VLOOKUP($B66,'Justerad allokering'!$B$1:$AG$461,MATCH(R$1,'Justerad allokering'!$B$1:$AF$1,0),FALSE))</f>
        <v>0</v>
      </c>
      <c r="S66">
        <f>IF(ISERROR(1/VLOOKUP($B66,'Justerad allokering'!$B$1:$AG$461,MATCH(S$1,'Justerad allokering'!$B$1:$AF$1,0),FALSE)),VLOOKUP($B66,'Allokerad kvv'!$B$2:$AV$468,MATCH(S$1,'Allokerad kvv'!$B$1:$AV$1,0),FALSE),VLOOKUP($B66,'Justerad allokering'!$B$1:$AG$461,MATCH(S$1,'Justerad allokering'!$B$1:$AF$1,0),FALSE))</f>
        <v>0</v>
      </c>
      <c r="T66">
        <f>IF(ISERROR(1/VLOOKUP($B66,'Justerad allokering'!$B$1:$AG$461,MATCH(T$1,'Justerad allokering'!$B$1:$AF$1,0),FALSE)),VLOOKUP($B66,'Allokerad kvv'!$B$2:$AV$468,MATCH(T$1,'Allokerad kvv'!$B$1:$AV$1,0),FALSE),VLOOKUP($B66,'Justerad allokering'!$B$1:$AG$461,MATCH(T$1,'Justerad allokering'!$B$1:$AF$1,0),FALSE))</f>
        <v>0</v>
      </c>
      <c r="U66">
        <f>IF(ISERROR(1/VLOOKUP($B66,'Justerad allokering'!$B$1:$AG$461,MATCH(U$1,'Justerad allokering'!$B$1:$AF$1,0),FALSE)),VLOOKUP($B66,'Allokerad kvv'!$B$2:$AV$468,MATCH(U$1,'Allokerad kvv'!$B$1:$AV$1,0),FALSE),VLOOKUP($B66,'Justerad allokering'!$B$1:$AG$461,MATCH(U$1,'Justerad allokering'!$B$1:$AF$1,0),FALSE))</f>
        <v>0</v>
      </c>
      <c r="V66">
        <f>IF(ISERROR(1/VLOOKUP($B66,'Justerad allokering'!$B$1:$AG$461,MATCH(V$1,'Justerad allokering'!$B$1:$AF$1,0),FALSE)),VLOOKUP($B66,'Allokerad kvv'!$B$2:$AV$468,MATCH(V$1,'Allokerad kvv'!$B$1:$AV$1,0),FALSE),VLOOKUP($B66,'Justerad allokering'!$B$1:$AG$461,MATCH(V$1,'Justerad allokering'!$B$1:$AF$1,0),FALSE))</f>
        <v>0</v>
      </c>
      <c r="W66">
        <f>IF(ISERROR(1/VLOOKUP($B66,'Justerad allokering'!$B$1:$AG$461,MATCH(W$1,'Justerad allokering'!$B$1:$AF$1,0),FALSE)),VLOOKUP($B66,'Allokerad kvv'!$B$2:$AV$468,MATCH(W$1,'Allokerad kvv'!$B$1:$AV$1,0),FALSE),VLOOKUP($B66,'Justerad allokering'!$B$1:$AG$461,MATCH(W$1,'Justerad allokering'!$B$1:$AF$1,0),FALSE))</f>
        <v>0</v>
      </c>
      <c r="X66">
        <f>IF(ISERROR(1/VLOOKUP($B66,'Justerad allokering'!$B$1:$AG$461,MATCH(X$1,'Justerad allokering'!$B$1:$AF$1,0),FALSE)),VLOOKUP($B66,'Allokerad kvv'!$B$2:$AV$468,MATCH(X$1,'Allokerad kvv'!$B$1:$AV$1,0),FALSE),VLOOKUP($B66,'Justerad allokering'!$B$1:$AG$461,MATCH(X$1,'Justerad allokering'!$B$1:$AF$1,0),FALSE))</f>
        <v>0</v>
      </c>
      <c r="Y66">
        <f>IF(ISERROR(1/VLOOKUP($B66,'Justerad allokering'!$B$1:$AG$461,MATCH(Y$1,'Justerad allokering'!$B$1:$AF$1,0),FALSE)),VLOOKUP($B66,'Allokerad kvv'!$B$2:$AV$468,MATCH(Y$1,'Allokerad kvv'!$B$1:$AV$1,0),FALSE),VLOOKUP($B66,'Justerad allokering'!$B$1:$AG$461,MATCH(Y$1,'Justerad allokering'!$B$1:$AF$1,0),FALSE))</f>
        <v>0</v>
      </c>
      <c r="Z66">
        <f>IF(ISERROR(1/VLOOKUP($B66,'Justerad allokering'!$B$1:$AG$461,MATCH(Z$1,'Justerad allokering'!$B$1:$AF$1,0),FALSE)),VLOOKUP($B66,'Allokerad kvv'!$B$2:$AV$468,MATCH(Z$1,'Allokerad kvv'!$B$1:$AV$1,0),FALSE),VLOOKUP($B66,'Justerad allokering'!$B$1:$AG$461,MATCH(Z$1,'Justerad allokering'!$B$1:$AF$1,0),FALSE))</f>
        <v>0</v>
      </c>
      <c r="AE66" s="89">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25">
      <c r="A67" s="2" t="s">
        <v>76</v>
      </c>
      <c r="B67" s="2" t="s">
        <v>97</v>
      </c>
      <c r="C67">
        <f>IF(ISERROR(1/VLOOKUP($B67,'Justerad allokering'!$B$1:$AG$461,MATCH(C$1,'Justerad allokering'!$B$1:$AF$1,0),FALSE)),VLOOKUP($B67,'Allokerad kvv'!$B$2:$AV$468,MATCH(C$1,'Allokerad kvv'!$B$1:$AV$1,0),FALSE),VLOOKUP($B67,'Justerad allokering'!$B$1:$AG$461,MATCH(C$1,'Justerad allokering'!$B$1:$AF$1,0),FALSE))</f>
        <v>0</v>
      </c>
      <c r="D67">
        <f>IF(ISERROR(1/VLOOKUP($B67,'Justerad allokering'!$B$1:$AG$461,MATCH(D$1,'Justerad allokering'!$B$1:$AF$1,0),FALSE)),VLOOKUP($B67,'Allokerad kvv'!$B$2:$AV$468,MATCH(D$1,'Allokerad kvv'!$B$1:$AV$1,0),FALSE),VLOOKUP($B67,'Justerad allokering'!$B$1:$AG$461,MATCH(D$1,'Justerad allokering'!$B$1:$AF$1,0),FALSE))</f>
        <v>0</v>
      </c>
      <c r="E67">
        <f>IF(ISERROR(1/VLOOKUP($B67,'Justerad allokering'!$B$1:$AG$461,MATCH(E$1,'Justerad allokering'!$B$1:$AF$1,0),FALSE)),VLOOKUP($B67,'Allokerad kvv'!$B$2:$AV$468,MATCH(E$1,'Allokerad kvv'!$B$1:$AV$1,0),FALSE),VLOOKUP($B67,'Justerad allokering'!$B$1:$AG$461,MATCH(E$1,'Justerad allokering'!$B$1:$AF$1,0),FALSE))</f>
        <v>0</v>
      </c>
      <c r="F67">
        <f>IF(ISERROR(1/VLOOKUP($B67,'Justerad allokering'!$B$1:$AG$461,MATCH(F$1,'Justerad allokering'!$B$1:$AF$1,0),FALSE)),VLOOKUP($B67,'Allokerad kvv'!$B$2:$AV$468,MATCH(F$1,'Allokerad kvv'!$B$1:$AV$1,0),FALSE),VLOOKUP($B67,'Justerad allokering'!$B$1:$AG$461,MATCH(F$1,'Justerad allokering'!$B$1:$AF$1,0),FALSE))</f>
        <v>0</v>
      </c>
      <c r="G67">
        <f>IF(ISERROR(1/VLOOKUP($B67,'Justerad allokering'!$B$1:$AG$461,MATCH(G$1,'Justerad allokering'!$B$1:$AF$1,0),FALSE)),VLOOKUP($B67,'Allokerad kvv'!$B$2:$AV$468,MATCH(G$1,'Allokerad kvv'!$B$1:$AV$1,0),FALSE),VLOOKUP($B67,'Justerad allokering'!$B$1:$AG$461,MATCH(G$1,'Justerad allokering'!$B$1:$AF$1,0),FALSE))</f>
        <v>0</v>
      </c>
      <c r="H67">
        <f>IF(ISERROR(1/VLOOKUP($B67,'Justerad allokering'!$B$1:$AG$461,MATCH(H$1,'Justerad allokering'!$B$1:$AF$1,0),FALSE)),VLOOKUP($B67,'Allokerad kvv'!$B$2:$AV$468,MATCH(H$1,'Allokerad kvv'!$B$1:$AV$1,0),FALSE),VLOOKUP($B67,'Justerad allokering'!$B$1:$AG$461,MATCH(H$1,'Justerad allokering'!$B$1:$AF$1,0),FALSE))</f>
        <v>0</v>
      </c>
      <c r="I67">
        <f>IF(ISERROR(1/VLOOKUP($B67,'Justerad allokering'!$B$1:$AG$461,MATCH(I$1,'Justerad allokering'!$B$1:$AF$1,0),FALSE)),VLOOKUP($B67,'Allokerad kvv'!$B$2:$AV$468,MATCH(I$1,'Allokerad kvv'!$B$1:$AV$1,0),FALSE),VLOOKUP($B67,'Justerad allokering'!$B$1:$AG$461,MATCH(I$1,'Justerad allokering'!$B$1:$AF$1,0),FALSE))</f>
        <v>0</v>
      </c>
      <c r="J67">
        <f>IF(ISERROR(1/VLOOKUP($B67,'Justerad allokering'!$B$1:$AG$461,MATCH(J$1,'Justerad allokering'!$B$1:$AF$1,0),FALSE)),VLOOKUP($B67,'Allokerad kvv'!$B$2:$AV$468,MATCH(J$1,'Allokerad kvv'!$B$1:$AV$1,0),FALSE),VLOOKUP($B67,'Justerad allokering'!$B$1:$AG$461,MATCH(J$1,'Justerad allokering'!$B$1:$AF$1,0),FALSE))</f>
        <v>0</v>
      </c>
      <c r="K67">
        <f>IF(ISERROR(1/VLOOKUP($B67,'Justerad allokering'!$B$1:$AG$461,MATCH(K$1,'Justerad allokering'!$B$1:$AF$1,0),FALSE)),VLOOKUP($B67,'Allokerad kvv'!$B$2:$AV$468,MATCH(K$1,'Allokerad kvv'!$B$1:$AV$1,0),FALSE),VLOOKUP($B67,'Justerad allokering'!$B$1:$AG$461,MATCH(K$1,'Justerad allokering'!$B$1:$AF$1,0),FALSE))</f>
        <v>0</v>
      </c>
      <c r="L67">
        <f>IF(ISERROR(1/VLOOKUP($B67,'Justerad allokering'!$B$1:$AG$461,MATCH(L$1,'Justerad allokering'!$B$1:$AF$1,0),FALSE)),VLOOKUP($B67,'Allokerad kvv'!$B$2:$AV$468,MATCH(L$1,'Allokerad kvv'!$B$1:$AV$1,0),FALSE),VLOOKUP($B67,'Justerad allokering'!$B$1:$AG$461,MATCH(L$1,'Justerad allokering'!$B$1:$AF$1,0),FALSE))</f>
        <v>0</v>
      </c>
      <c r="M67">
        <f>IF(ISERROR(1/VLOOKUP($B67,'Justerad allokering'!$B$1:$AG$461,MATCH(M$1,'Justerad allokering'!$B$1:$AF$1,0),FALSE)),VLOOKUP($B67,'Allokerad kvv'!$B$2:$AV$468,MATCH(M$1,'Allokerad kvv'!$B$1:$AV$1,0),FALSE),VLOOKUP($B67,'Justerad allokering'!$B$1:$AG$461,MATCH(M$1,'Justerad allokering'!$B$1:$AF$1,0),FALSE))</f>
        <v>0</v>
      </c>
      <c r="N67">
        <f>IF(ISERROR(1/VLOOKUP($B67,'Justerad allokering'!$B$1:$AG$461,MATCH(N$1,'Justerad allokering'!$B$1:$AF$1,0),FALSE)),VLOOKUP($B67,'Allokerad kvv'!$B$2:$AV$468,MATCH(N$1,'Allokerad kvv'!$B$1:$AV$1,0),FALSE),VLOOKUP($B67,'Justerad allokering'!$B$1:$AG$461,MATCH(N$1,'Justerad allokering'!$B$1:$AF$1,0),FALSE))</f>
        <v>0</v>
      </c>
      <c r="O67">
        <f>IF(ISERROR(1/VLOOKUP($B67,'Justerad allokering'!$B$1:$AG$461,MATCH(O$1,'Justerad allokering'!$B$1:$AF$1,0),FALSE)),VLOOKUP($B67,'Allokerad kvv'!$B$2:$AV$468,MATCH(O$1,'Allokerad kvv'!$B$1:$AV$1,0),FALSE),VLOOKUP($B67,'Justerad allokering'!$B$1:$AG$461,MATCH(O$1,'Justerad allokering'!$B$1:$AF$1,0),FALSE))</f>
        <v>0</v>
      </c>
      <c r="P67">
        <f>IF(ISERROR(1/VLOOKUP($B67,'Justerad allokering'!$B$1:$AG$461,MATCH(P$1,'Justerad allokering'!$B$1:$AF$1,0),FALSE)),VLOOKUP($B67,'Allokerad kvv'!$B$2:$AV$468,MATCH(P$1,'Allokerad kvv'!$B$1:$AV$1,0),FALSE),VLOOKUP($B67,'Justerad allokering'!$B$1:$AG$461,MATCH(P$1,'Justerad allokering'!$B$1:$AF$1,0),FALSE))</f>
        <v>0</v>
      </c>
      <c r="Q67">
        <f>IF(ISERROR(1/VLOOKUP($B67,'Justerad allokering'!$B$1:$AG$461,MATCH(Q$1,'Justerad allokering'!$B$1:$AF$1,0),FALSE)),VLOOKUP($B67,'Allokerad kvv'!$B$2:$AV$468,MATCH(Q$1,'Allokerad kvv'!$B$1:$AV$1,0),FALSE),VLOOKUP($B67,'Justerad allokering'!$B$1:$AG$461,MATCH(Q$1,'Justerad allokering'!$B$1:$AF$1,0),FALSE))</f>
        <v>0</v>
      </c>
      <c r="R67">
        <f>IF(ISERROR(1/VLOOKUP($B67,'Justerad allokering'!$B$1:$AG$461,MATCH(R$1,'Justerad allokering'!$B$1:$AF$1,0),FALSE)),VLOOKUP($B67,'Allokerad kvv'!$B$2:$AV$468,MATCH(R$1,'Allokerad kvv'!$B$1:$AV$1,0),FALSE),VLOOKUP($B67,'Justerad allokering'!$B$1:$AG$461,MATCH(R$1,'Justerad allokering'!$B$1:$AF$1,0),FALSE))</f>
        <v>0</v>
      </c>
      <c r="S67">
        <f>IF(ISERROR(1/VLOOKUP($B67,'Justerad allokering'!$B$1:$AG$461,MATCH(S$1,'Justerad allokering'!$B$1:$AF$1,0),FALSE)),VLOOKUP($B67,'Allokerad kvv'!$B$2:$AV$468,MATCH(S$1,'Allokerad kvv'!$B$1:$AV$1,0),FALSE),VLOOKUP($B67,'Justerad allokering'!$B$1:$AG$461,MATCH(S$1,'Justerad allokering'!$B$1:$AF$1,0),FALSE))</f>
        <v>0</v>
      </c>
      <c r="T67">
        <f>IF(ISERROR(1/VLOOKUP($B67,'Justerad allokering'!$B$1:$AG$461,MATCH(T$1,'Justerad allokering'!$B$1:$AF$1,0),FALSE)),VLOOKUP($B67,'Allokerad kvv'!$B$2:$AV$468,MATCH(T$1,'Allokerad kvv'!$B$1:$AV$1,0),FALSE),VLOOKUP($B67,'Justerad allokering'!$B$1:$AG$461,MATCH(T$1,'Justerad allokering'!$B$1:$AF$1,0),FALSE))</f>
        <v>0</v>
      </c>
      <c r="U67">
        <f>IF(ISERROR(1/VLOOKUP($B67,'Justerad allokering'!$B$1:$AG$461,MATCH(U$1,'Justerad allokering'!$B$1:$AF$1,0),FALSE)),VLOOKUP($B67,'Allokerad kvv'!$B$2:$AV$468,MATCH(U$1,'Allokerad kvv'!$B$1:$AV$1,0),FALSE),VLOOKUP($B67,'Justerad allokering'!$B$1:$AG$461,MATCH(U$1,'Justerad allokering'!$B$1:$AF$1,0),FALSE))</f>
        <v>0</v>
      </c>
      <c r="V67">
        <f>IF(ISERROR(1/VLOOKUP($B67,'Justerad allokering'!$B$1:$AG$461,MATCH(V$1,'Justerad allokering'!$B$1:$AF$1,0),FALSE)),VLOOKUP($B67,'Allokerad kvv'!$B$2:$AV$468,MATCH(V$1,'Allokerad kvv'!$B$1:$AV$1,0),FALSE),VLOOKUP($B67,'Justerad allokering'!$B$1:$AG$461,MATCH(V$1,'Justerad allokering'!$B$1:$AF$1,0),FALSE))</f>
        <v>0</v>
      </c>
      <c r="W67">
        <f>IF(ISERROR(1/VLOOKUP($B67,'Justerad allokering'!$B$1:$AG$461,MATCH(W$1,'Justerad allokering'!$B$1:$AF$1,0),FALSE)),VLOOKUP($B67,'Allokerad kvv'!$B$2:$AV$468,MATCH(W$1,'Allokerad kvv'!$B$1:$AV$1,0),FALSE),VLOOKUP($B67,'Justerad allokering'!$B$1:$AG$461,MATCH(W$1,'Justerad allokering'!$B$1:$AF$1,0),FALSE))</f>
        <v>0</v>
      </c>
      <c r="X67">
        <f>IF(ISERROR(1/VLOOKUP($B67,'Justerad allokering'!$B$1:$AG$461,MATCH(X$1,'Justerad allokering'!$B$1:$AF$1,0),FALSE)),VLOOKUP($B67,'Allokerad kvv'!$B$2:$AV$468,MATCH(X$1,'Allokerad kvv'!$B$1:$AV$1,0),FALSE),VLOOKUP($B67,'Justerad allokering'!$B$1:$AG$461,MATCH(X$1,'Justerad allokering'!$B$1:$AF$1,0),FALSE))</f>
        <v>0</v>
      </c>
      <c r="Y67">
        <f>IF(ISERROR(1/VLOOKUP($B67,'Justerad allokering'!$B$1:$AG$461,MATCH(Y$1,'Justerad allokering'!$B$1:$AF$1,0),FALSE)),VLOOKUP($B67,'Allokerad kvv'!$B$2:$AV$468,MATCH(Y$1,'Allokerad kvv'!$B$1:$AV$1,0),FALSE),VLOOKUP($B67,'Justerad allokering'!$B$1:$AG$461,MATCH(Y$1,'Justerad allokering'!$B$1:$AF$1,0),FALSE))</f>
        <v>0</v>
      </c>
      <c r="Z67">
        <f>IF(ISERROR(1/VLOOKUP($B67,'Justerad allokering'!$B$1:$AG$461,MATCH(Z$1,'Justerad allokering'!$B$1:$AF$1,0),FALSE)),VLOOKUP($B67,'Allokerad kvv'!$B$2:$AV$468,MATCH(Z$1,'Allokerad kvv'!$B$1:$AV$1,0),FALSE),VLOOKUP($B67,'Justerad allokering'!$B$1:$AG$461,MATCH(Z$1,'Justerad allokering'!$B$1:$AF$1,0),FALSE))</f>
        <v>0</v>
      </c>
      <c r="AE67" s="89">
        <f t="shared" ref="AE67:AE130" si="4">SUM(C67:Z67)</f>
        <v>0</v>
      </c>
      <c r="AG67">
        <f t="shared" ref="AG67:AG130" si="5">AE67-K67</f>
        <v>0</v>
      </c>
      <c r="AH67">
        <f t="shared" ref="AH67:AH130" si="6">AG67-N67</f>
        <v>0</v>
      </c>
      <c r="AI67" t="str">
        <f>IF(AH67=0,"",AH67/VLOOKUP(B67,Kraftvärmeprod!$B$1:$BC$480,MATCH("Summa tillförd energi exklusive rökgaskondensering",Kraftvärmeprod!$B$1:$BC$1,0),FALSE))</f>
        <v/>
      </c>
      <c r="AK67">
        <f t="shared" ref="AK67:AK130" si="7">E67+F67+J67+M67+O67+P67+R67+T67+U67+V67+W67+Y67+Z67</f>
        <v>0</v>
      </c>
    </row>
    <row r="68" spans="1:37" x14ac:dyDescent="0.25">
      <c r="A68" s="2" t="s">
        <v>76</v>
      </c>
      <c r="B68" s="2" t="s">
        <v>98</v>
      </c>
      <c r="C68">
        <f>IF(ISERROR(1/VLOOKUP($B68,'Justerad allokering'!$B$1:$AG$461,MATCH(C$1,'Justerad allokering'!$B$1:$AF$1,0),FALSE)),VLOOKUP($B68,'Allokerad kvv'!$B$2:$AV$468,MATCH(C$1,'Allokerad kvv'!$B$1:$AV$1,0),FALSE),VLOOKUP($B68,'Justerad allokering'!$B$1:$AG$461,MATCH(C$1,'Justerad allokering'!$B$1:$AF$1,0),FALSE))</f>
        <v>0</v>
      </c>
      <c r="D68">
        <f>IF(ISERROR(1/VLOOKUP($B68,'Justerad allokering'!$B$1:$AG$461,MATCH(D$1,'Justerad allokering'!$B$1:$AF$1,0),FALSE)),VLOOKUP($B68,'Allokerad kvv'!$B$2:$AV$468,MATCH(D$1,'Allokerad kvv'!$B$1:$AV$1,0),FALSE),VLOOKUP($B68,'Justerad allokering'!$B$1:$AG$461,MATCH(D$1,'Justerad allokering'!$B$1:$AF$1,0),FALSE))</f>
        <v>0</v>
      </c>
      <c r="E68">
        <f>IF(ISERROR(1/VLOOKUP($B68,'Justerad allokering'!$B$1:$AG$461,MATCH(E$1,'Justerad allokering'!$B$1:$AF$1,0),FALSE)),VLOOKUP($B68,'Allokerad kvv'!$B$2:$AV$468,MATCH(E$1,'Allokerad kvv'!$B$1:$AV$1,0),FALSE),VLOOKUP($B68,'Justerad allokering'!$B$1:$AG$461,MATCH(E$1,'Justerad allokering'!$B$1:$AF$1,0),FALSE))</f>
        <v>0</v>
      </c>
      <c r="F68">
        <f>IF(ISERROR(1/VLOOKUP($B68,'Justerad allokering'!$B$1:$AG$461,MATCH(F$1,'Justerad allokering'!$B$1:$AF$1,0),FALSE)),VLOOKUP($B68,'Allokerad kvv'!$B$2:$AV$468,MATCH(F$1,'Allokerad kvv'!$B$1:$AV$1,0),FALSE),VLOOKUP($B68,'Justerad allokering'!$B$1:$AG$461,MATCH(F$1,'Justerad allokering'!$B$1:$AF$1,0),FALSE))</f>
        <v>0</v>
      </c>
      <c r="G68">
        <f>IF(ISERROR(1/VLOOKUP($B68,'Justerad allokering'!$B$1:$AG$461,MATCH(G$1,'Justerad allokering'!$B$1:$AF$1,0),FALSE)),VLOOKUP($B68,'Allokerad kvv'!$B$2:$AV$468,MATCH(G$1,'Allokerad kvv'!$B$1:$AV$1,0),FALSE),VLOOKUP($B68,'Justerad allokering'!$B$1:$AG$461,MATCH(G$1,'Justerad allokering'!$B$1:$AF$1,0),FALSE))</f>
        <v>0</v>
      </c>
      <c r="H68">
        <f>IF(ISERROR(1/VLOOKUP($B68,'Justerad allokering'!$B$1:$AG$461,MATCH(H$1,'Justerad allokering'!$B$1:$AF$1,0),FALSE)),VLOOKUP($B68,'Allokerad kvv'!$B$2:$AV$468,MATCH(H$1,'Allokerad kvv'!$B$1:$AV$1,0),FALSE),VLOOKUP($B68,'Justerad allokering'!$B$1:$AG$461,MATCH(H$1,'Justerad allokering'!$B$1:$AF$1,0),FALSE))</f>
        <v>0</v>
      </c>
      <c r="I68">
        <f>IF(ISERROR(1/VLOOKUP($B68,'Justerad allokering'!$B$1:$AG$461,MATCH(I$1,'Justerad allokering'!$B$1:$AF$1,0),FALSE)),VLOOKUP($B68,'Allokerad kvv'!$B$2:$AV$468,MATCH(I$1,'Allokerad kvv'!$B$1:$AV$1,0),FALSE),VLOOKUP($B68,'Justerad allokering'!$B$1:$AG$461,MATCH(I$1,'Justerad allokering'!$B$1:$AF$1,0),FALSE))</f>
        <v>0</v>
      </c>
      <c r="J68">
        <f>IF(ISERROR(1/VLOOKUP($B68,'Justerad allokering'!$B$1:$AG$461,MATCH(J$1,'Justerad allokering'!$B$1:$AF$1,0),FALSE)),VLOOKUP($B68,'Allokerad kvv'!$B$2:$AV$468,MATCH(J$1,'Allokerad kvv'!$B$1:$AV$1,0),FALSE),VLOOKUP($B68,'Justerad allokering'!$B$1:$AG$461,MATCH(J$1,'Justerad allokering'!$B$1:$AF$1,0),FALSE))</f>
        <v>0</v>
      </c>
      <c r="K68">
        <f>IF(ISERROR(1/VLOOKUP($B68,'Justerad allokering'!$B$1:$AG$461,MATCH(K$1,'Justerad allokering'!$B$1:$AF$1,0),FALSE)),VLOOKUP($B68,'Allokerad kvv'!$B$2:$AV$468,MATCH(K$1,'Allokerad kvv'!$B$1:$AV$1,0),FALSE),VLOOKUP($B68,'Justerad allokering'!$B$1:$AG$461,MATCH(K$1,'Justerad allokering'!$B$1:$AF$1,0),FALSE))</f>
        <v>0</v>
      </c>
      <c r="L68">
        <f>IF(ISERROR(1/VLOOKUP($B68,'Justerad allokering'!$B$1:$AG$461,MATCH(L$1,'Justerad allokering'!$B$1:$AF$1,0),FALSE)),VLOOKUP($B68,'Allokerad kvv'!$B$2:$AV$468,MATCH(L$1,'Allokerad kvv'!$B$1:$AV$1,0),FALSE),VLOOKUP($B68,'Justerad allokering'!$B$1:$AG$461,MATCH(L$1,'Justerad allokering'!$B$1:$AF$1,0),FALSE))</f>
        <v>0</v>
      </c>
      <c r="M68">
        <f>IF(ISERROR(1/VLOOKUP($B68,'Justerad allokering'!$B$1:$AG$461,MATCH(M$1,'Justerad allokering'!$B$1:$AF$1,0),FALSE)),VLOOKUP($B68,'Allokerad kvv'!$B$2:$AV$468,MATCH(M$1,'Allokerad kvv'!$B$1:$AV$1,0),FALSE),VLOOKUP($B68,'Justerad allokering'!$B$1:$AG$461,MATCH(M$1,'Justerad allokering'!$B$1:$AF$1,0),FALSE))</f>
        <v>0</v>
      </c>
      <c r="N68">
        <f>IF(ISERROR(1/VLOOKUP($B68,'Justerad allokering'!$B$1:$AG$461,MATCH(N$1,'Justerad allokering'!$B$1:$AF$1,0),FALSE)),VLOOKUP($B68,'Allokerad kvv'!$B$2:$AV$468,MATCH(N$1,'Allokerad kvv'!$B$1:$AV$1,0),FALSE),VLOOKUP($B68,'Justerad allokering'!$B$1:$AG$461,MATCH(N$1,'Justerad allokering'!$B$1:$AF$1,0),FALSE))</f>
        <v>0</v>
      </c>
      <c r="O68">
        <f>IF(ISERROR(1/VLOOKUP($B68,'Justerad allokering'!$B$1:$AG$461,MATCH(O$1,'Justerad allokering'!$B$1:$AF$1,0),FALSE)),VLOOKUP($B68,'Allokerad kvv'!$B$2:$AV$468,MATCH(O$1,'Allokerad kvv'!$B$1:$AV$1,0),FALSE),VLOOKUP($B68,'Justerad allokering'!$B$1:$AG$461,MATCH(O$1,'Justerad allokering'!$B$1:$AF$1,0),FALSE))</f>
        <v>0</v>
      </c>
      <c r="P68">
        <f>IF(ISERROR(1/VLOOKUP($B68,'Justerad allokering'!$B$1:$AG$461,MATCH(P$1,'Justerad allokering'!$B$1:$AF$1,0),FALSE)),VLOOKUP($B68,'Allokerad kvv'!$B$2:$AV$468,MATCH(P$1,'Allokerad kvv'!$B$1:$AV$1,0),FALSE),VLOOKUP($B68,'Justerad allokering'!$B$1:$AG$461,MATCH(P$1,'Justerad allokering'!$B$1:$AF$1,0),FALSE))</f>
        <v>0</v>
      </c>
      <c r="Q68">
        <f>IF(ISERROR(1/VLOOKUP($B68,'Justerad allokering'!$B$1:$AG$461,MATCH(Q$1,'Justerad allokering'!$B$1:$AF$1,0),FALSE)),VLOOKUP($B68,'Allokerad kvv'!$B$2:$AV$468,MATCH(Q$1,'Allokerad kvv'!$B$1:$AV$1,0),FALSE),VLOOKUP($B68,'Justerad allokering'!$B$1:$AG$461,MATCH(Q$1,'Justerad allokering'!$B$1:$AF$1,0),FALSE))</f>
        <v>0</v>
      </c>
      <c r="R68">
        <f>IF(ISERROR(1/VLOOKUP($B68,'Justerad allokering'!$B$1:$AG$461,MATCH(R$1,'Justerad allokering'!$B$1:$AF$1,0),FALSE)),VLOOKUP($B68,'Allokerad kvv'!$B$2:$AV$468,MATCH(R$1,'Allokerad kvv'!$B$1:$AV$1,0),FALSE),VLOOKUP($B68,'Justerad allokering'!$B$1:$AG$461,MATCH(R$1,'Justerad allokering'!$B$1:$AF$1,0),FALSE))</f>
        <v>0</v>
      </c>
      <c r="S68">
        <f>IF(ISERROR(1/VLOOKUP($B68,'Justerad allokering'!$B$1:$AG$461,MATCH(S$1,'Justerad allokering'!$B$1:$AF$1,0),FALSE)),VLOOKUP($B68,'Allokerad kvv'!$B$2:$AV$468,MATCH(S$1,'Allokerad kvv'!$B$1:$AV$1,0),FALSE),VLOOKUP($B68,'Justerad allokering'!$B$1:$AG$461,MATCH(S$1,'Justerad allokering'!$B$1:$AF$1,0),FALSE))</f>
        <v>0</v>
      </c>
      <c r="T68">
        <f>IF(ISERROR(1/VLOOKUP($B68,'Justerad allokering'!$B$1:$AG$461,MATCH(T$1,'Justerad allokering'!$B$1:$AF$1,0),FALSE)),VLOOKUP($B68,'Allokerad kvv'!$B$2:$AV$468,MATCH(T$1,'Allokerad kvv'!$B$1:$AV$1,0),FALSE),VLOOKUP($B68,'Justerad allokering'!$B$1:$AG$461,MATCH(T$1,'Justerad allokering'!$B$1:$AF$1,0),FALSE))</f>
        <v>0</v>
      </c>
      <c r="U68">
        <f>IF(ISERROR(1/VLOOKUP($B68,'Justerad allokering'!$B$1:$AG$461,MATCH(U$1,'Justerad allokering'!$B$1:$AF$1,0),FALSE)),VLOOKUP($B68,'Allokerad kvv'!$B$2:$AV$468,MATCH(U$1,'Allokerad kvv'!$B$1:$AV$1,0),FALSE),VLOOKUP($B68,'Justerad allokering'!$B$1:$AG$461,MATCH(U$1,'Justerad allokering'!$B$1:$AF$1,0),FALSE))</f>
        <v>0</v>
      </c>
      <c r="V68">
        <f>IF(ISERROR(1/VLOOKUP($B68,'Justerad allokering'!$B$1:$AG$461,MATCH(V$1,'Justerad allokering'!$B$1:$AF$1,0),FALSE)),VLOOKUP($B68,'Allokerad kvv'!$B$2:$AV$468,MATCH(V$1,'Allokerad kvv'!$B$1:$AV$1,0),FALSE),VLOOKUP($B68,'Justerad allokering'!$B$1:$AG$461,MATCH(V$1,'Justerad allokering'!$B$1:$AF$1,0),FALSE))</f>
        <v>0</v>
      </c>
      <c r="W68">
        <f>IF(ISERROR(1/VLOOKUP($B68,'Justerad allokering'!$B$1:$AG$461,MATCH(W$1,'Justerad allokering'!$B$1:$AF$1,0),FALSE)),VLOOKUP($B68,'Allokerad kvv'!$B$2:$AV$468,MATCH(W$1,'Allokerad kvv'!$B$1:$AV$1,0),FALSE),VLOOKUP($B68,'Justerad allokering'!$B$1:$AG$461,MATCH(W$1,'Justerad allokering'!$B$1:$AF$1,0),FALSE))</f>
        <v>0</v>
      </c>
      <c r="X68">
        <f>IF(ISERROR(1/VLOOKUP($B68,'Justerad allokering'!$B$1:$AG$461,MATCH(X$1,'Justerad allokering'!$B$1:$AF$1,0),FALSE)),VLOOKUP($B68,'Allokerad kvv'!$B$2:$AV$468,MATCH(X$1,'Allokerad kvv'!$B$1:$AV$1,0),FALSE),VLOOKUP($B68,'Justerad allokering'!$B$1:$AG$461,MATCH(X$1,'Justerad allokering'!$B$1:$AF$1,0),FALSE))</f>
        <v>0</v>
      </c>
      <c r="Y68">
        <f>IF(ISERROR(1/VLOOKUP($B68,'Justerad allokering'!$B$1:$AG$461,MATCH(Y$1,'Justerad allokering'!$B$1:$AF$1,0),FALSE)),VLOOKUP($B68,'Allokerad kvv'!$B$2:$AV$468,MATCH(Y$1,'Allokerad kvv'!$B$1:$AV$1,0),FALSE),VLOOKUP($B68,'Justerad allokering'!$B$1:$AG$461,MATCH(Y$1,'Justerad allokering'!$B$1:$AF$1,0),FALSE))</f>
        <v>0</v>
      </c>
      <c r="Z68">
        <f>IF(ISERROR(1/VLOOKUP($B68,'Justerad allokering'!$B$1:$AG$461,MATCH(Z$1,'Justerad allokering'!$B$1:$AF$1,0),FALSE)),VLOOKUP($B68,'Allokerad kvv'!$B$2:$AV$468,MATCH(Z$1,'Allokerad kvv'!$B$1:$AV$1,0),FALSE),VLOOKUP($B68,'Justerad allokering'!$B$1:$AG$461,MATCH(Z$1,'Justerad allokering'!$B$1:$AF$1,0),FALSE))</f>
        <v>0</v>
      </c>
      <c r="AE68" s="89">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25">
      <c r="A69" s="2" t="s">
        <v>76</v>
      </c>
      <c r="B69" s="2" t="s">
        <v>99</v>
      </c>
      <c r="C69">
        <f>IF(ISERROR(1/VLOOKUP($B69,'Justerad allokering'!$B$1:$AG$461,MATCH(C$1,'Justerad allokering'!$B$1:$AF$1,0),FALSE)),VLOOKUP($B69,'Allokerad kvv'!$B$2:$AV$468,MATCH(C$1,'Allokerad kvv'!$B$1:$AV$1,0),FALSE),VLOOKUP($B69,'Justerad allokering'!$B$1:$AG$461,MATCH(C$1,'Justerad allokering'!$B$1:$AF$1,0),FALSE))</f>
        <v>0</v>
      </c>
      <c r="D69">
        <f>IF(ISERROR(1/VLOOKUP($B69,'Justerad allokering'!$B$1:$AG$461,MATCH(D$1,'Justerad allokering'!$B$1:$AF$1,0),FALSE)),VLOOKUP($B69,'Allokerad kvv'!$B$2:$AV$468,MATCH(D$1,'Allokerad kvv'!$B$1:$AV$1,0),FALSE),VLOOKUP($B69,'Justerad allokering'!$B$1:$AG$461,MATCH(D$1,'Justerad allokering'!$B$1:$AF$1,0),FALSE))</f>
        <v>0</v>
      </c>
      <c r="E69">
        <f>IF(ISERROR(1/VLOOKUP($B69,'Justerad allokering'!$B$1:$AG$461,MATCH(E$1,'Justerad allokering'!$B$1:$AF$1,0),FALSE)),VLOOKUP($B69,'Allokerad kvv'!$B$2:$AV$468,MATCH(E$1,'Allokerad kvv'!$B$1:$AV$1,0),FALSE),VLOOKUP($B69,'Justerad allokering'!$B$1:$AG$461,MATCH(E$1,'Justerad allokering'!$B$1:$AF$1,0),FALSE))</f>
        <v>0</v>
      </c>
      <c r="F69">
        <f>IF(ISERROR(1/VLOOKUP($B69,'Justerad allokering'!$B$1:$AG$461,MATCH(F$1,'Justerad allokering'!$B$1:$AF$1,0),FALSE)),VLOOKUP($B69,'Allokerad kvv'!$B$2:$AV$468,MATCH(F$1,'Allokerad kvv'!$B$1:$AV$1,0),FALSE),VLOOKUP($B69,'Justerad allokering'!$B$1:$AG$461,MATCH(F$1,'Justerad allokering'!$B$1:$AF$1,0),FALSE))</f>
        <v>0</v>
      </c>
      <c r="G69">
        <f>IF(ISERROR(1/VLOOKUP($B69,'Justerad allokering'!$B$1:$AG$461,MATCH(G$1,'Justerad allokering'!$B$1:$AF$1,0),FALSE)),VLOOKUP($B69,'Allokerad kvv'!$B$2:$AV$468,MATCH(G$1,'Allokerad kvv'!$B$1:$AV$1,0),FALSE),VLOOKUP($B69,'Justerad allokering'!$B$1:$AG$461,MATCH(G$1,'Justerad allokering'!$B$1:$AF$1,0),FALSE))</f>
        <v>0</v>
      </c>
      <c r="H69">
        <f>IF(ISERROR(1/VLOOKUP($B69,'Justerad allokering'!$B$1:$AG$461,MATCH(H$1,'Justerad allokering'!$B$1:$AF$1,0),FALSE)),VLOOKUP($B69,'Allokerad kvv'!$B$2:$AV$468,MATCH(H$1,'Allokerad kvv'!$B$1:$AV$1,0),FALSE),VLOOKUP($B69,'Justerad allokering'!$B$1:$AG$461,MATCH(H$1,'Justerad allokering'!$B$1:$AF$1,0),FALSE))</f>
        <v>0</v>
      </c>
      <c r="I69">
        <f>IF(ISERROR(1/VLOOKUP($B69,'Justerad allokering'!$B$1:$AG$461,MATCH(I$1,'Justerad allokering'!$B$1:$AF$1,0),FALSE)),VLOOKUP($B69,'Allokerad kvv'!$B$2:$AV$468,MATCH(I$1,'Allokerad kvv'!$B$1:$AV$1,0),FALSE),VLOOKUP($B69,'Justerad allokering'!$B$1:$AG$461,MATCH(I$1,'Justerad allokering'!$B$1:$AF$1,0),FALSE))</f>
        <v>0</v>
      </c>
      <c r="J69">
        <f>IF(ISERROR(1/VLOOKUP($B69,'Justerad allokering'!$B$1:$AG$461,MATCH(J$1,'Justerad allokering'!$B$1:$AF$1,0),FALSE)),VLOOKUP($B69,'Allokerad kvv'!$B$2:$AV$468,MATCH(J$1,'Allokerad kvv'!$B$1:$AV$1,0),FALSE),VLOOKUP($B69,'Justerad allokering'!$B$1:$AG$461,MATCH(J$1,'Justerad allokering'!$B$1:$AF$1,0),FALSE))</f>
        <v>0</v>
      </c>
      <c r="K69">
        <f>IF(ISERROR(1/VLOOKUP($B69,'Justerad allokering'!$B$1:$AG$461,MATCH(K$1,'Justerad allokering'!$B$1:$AF$1,0),FALSE)),VLOOKUP($B69,'Allokerad kvv'!$B$2:$AV$468,MATCH(K$1,'Allokerad kvv'!$B$1:$AV$1,0),FALSE),VLOOKUP($B69,'Justerad allokering'!$B$1:$AG$461,MATCH(K$1,'Justerad allokering'!$B$1:$AF$1,0),FALSE))</f>
        <v>0</v>
      </c>
      <c r="L69">
        <f>IF(ISERROR(1/VLOOKUP($B69,'Justerad allokering'!$B$1:$AG$461,MATCH(L$1,'Justerad allokering'!$B$1:$AF$1,0),FALSE)),VLOOKUP($B69,'Allokerad kvv'!$B$2:$AV$468,MATCH(L$1,'Allokerad kvv'!$B$1:$AV$1,0),FALSE),VLOOKUP($B69,'Justerad allokering'!$B$1:$AG$461,MATCH(L$1,'Justerad allokering'!$B$1:$AF$1,0),FALSE))</f>
        <v>0</v>
      </c>
      <c r="M69">
        <f>IF(ISERROR(1/VLOOKUP($B69,'Justerad allokering'!$B$1:$AG$461,MATCH(M$1,'Justerad allokering'!$B$1:$AF$1,0),FALSE)),VLOOKUP($B69,'Allokerad kvv'!$B$2:$AV$468,MATCH(M$1,'Allokerad kvv'!$B$1:$AV$1,0),FALSE),VLOOKUP($B69,'Justerad allokering'!$B$1:$AG$461,MATCH(M$1,'Justerad allokering'!$B$1:$AF$1,0),FALSE))</f>
        <v>0</v>
      </c>
      <c r="N69">
        <f>IF(ISERROR(1/VLOOKUP($B69,'Justerad allokering'!$B$1:$AG$461,MATCH(N$1,'Justerad allokering'!$B$1:$AF$1,0),FALSE)),VLOOKUP($B69,'Allokerad kvv'!$B$2:$AV$468,MATCH(N$1,'Allokerad kvv'!$B$1:$AV$1,0),FALSE),VLOOKUP($B69,'Justerad allokering'!$B$1:$AG$461,MATCH(N$1,'Justerad allokering'!$B$1:$AF$1,0),FALSE))</f>
        <v>0</v>
      </c>
      <c r="O69">
        <f>IF(ISERROR(1/VLOOKUP($B69,'Justerad allokering'!$B$1:$AG$461,MATCH(O$1,'Justerad allokering'!$B$1:$AF$1,0),FALSE)),VLOOKUP($B69,'Allokerad kvv'!$B$2:$AV$468,MATCH(O$1,'Allokerad kvv'!$B$1:$AV$1,0),FALSE),VLOOKUP($B69,'Justerad allokering'!$B$1:$AG$461,MATCH(O$1,'Justerad allokering'!$B$1:$AF$1,0),FALSE))</f>
        <v>0</v>
      </c>
      <c r="P69">
        <f>IF(ISERROR(1/VLOOKUP($B69,'Justerad allokering'!$B$1:$AG$461,MATCH(P$1,'Justerad allokering'!$B$1:$AF$1,0),FALSE)),VLOOKUP($B69,'Allokerad kvv'!$B$2:$AV$468,MATCH(P$1,'Allokerad kvv'!$B$1:$AV$1,0),FALSE),VLOOKUP($B69,'Justerad allokering'!$B$1:$AG$461,MATCH(P$1,'Justerad allokering'!$B$1:$AF$1,0),FALSE))</f>
        <v>0</v>
      </c>
      <c r="Q69">
        <f>IF(ISERROR(1/VLOOKUP($B69,'Justerad allokering'!$B$1:$AG$461,MATCH(Q$1,'Justerad allokering'!$B$1:$AF$1,0),FALSE)),VLOOKUP($B69,'Allokerad kvv'!$B$2:$AV$468,MATCH(Q$1,'Allokerad kvv'!$B$1:$AV$1,0),FALSE),VLOOKUP($B69,'Justerad allokering'!$B$1:$AG$461,MATCH(Q$1,'Justerad allokering'!$B$1:$AF$1,0),FALSE))</f>
        <v>0</v>
      </c>
      <c r="R69">
        <f>IF(ISERROR(1/VLOOKUP($B69,'Justerad allokering'!$B$1:$AG$461,MATCH(R$1,'Justerad allokering'!$B$1:$AF$1,0),FALSE)),VLOOKUP($B69,'Allokerad kvv'!$B$2:$AV$468,MATCH(R$1,'Allokerad kvv'!$B$1:$AV$1,0),FALSE),VLOOKUP($B69,'Justerad allokering'!$B$1:$AG$461,MATCH(R$1,'Justerad allokering'!$B$1:$AF$1,0),FALSE))</f>
        <v>0</v>
      </c>
      <c r="S69">
        <f>IF(ISERROR(1/VLOOKUP($B69,'Justerad allokering'!$B$1:$AG$461,MATCH(S$1,'Justerad allokering'!$B$1:$AF$1,0),FALSE)),VLOOKUP($B69,'Allokerad kvv'!$B$2:$AV$468,MATCH(S$1,'Allokerad kvv'!$B$1:$AV$1,0),FALSE),VLOOKUP($B69,'Justerad allokering'!$B$1:$AG$461,MATCH(S$1,'Justerad allokering'!$B$1:$AF$1,0),FALSE))</f>
        <v>0</v>
      </c>
      <c r="T69">
        <f>IF(ISERROR(1/VLOOKUP($B69,'Justerad allokering'!$B$1:$AG$461,MATCH(T$1,'Justerad allokering'!$B$1:$AF$1,0),FALSE)),VLOOKUP($B69,'Allokerad kvv'!$B$2:$AV$468,MATCH(T$1,'Allokerad kvv'!$B$1:$AV$1,0),FALSE),VLOOKUP($B69,'Justerad allokering'!$B$1:$AG$461,MATCH(T$1,'Justerad allokering'!$B$1:$AF$1,0),FALSE))</f>
        <v>0</v>
      </c>
      <c r="U69">
        <f>IF(ISERROR(1/VLOOKUP($B69,'Justerad allokering'!$B$1:$AG$461,MATCH(U$1,'Justerad allokering'!$B$1:$AF$1,0),FALSE)),VLOOKUP($B69,'Allokerad kvv'!$B$2:$AV$468,MATCH(U$1,'Allokerad kvv'!$B$1:$AV$1,0),FALSE),VLOOKUP($B69,'Justerad allokering'!$B$1:$AG$461,MATCH(U$1,'Justerad allokering'!$B$1:$AF$1,0),FALSE))</f>
        <v>0</v>
      </c>
      <c r="V69">
        <f>IF(ISERROR(1/VLOOKUP($B69,'Justerad allokering'!$B$1:$AG$461,MATCH(V$1,'Justerad allokering'!$B$1:$AF$1,0),FALSE)),VLOOKUP($B69,'Allokerad kvv'!$B$2:$AV$468,MATCH(V$1,'Allokerad kvv'!$B$1:$AV$1,0),FALSE),VLOOKUP($B69,'Justerad allokering'!$B$1:$AG$461,MATCH(V$1,'Justerad allokering'!$B$1:$AF$1,0),FALSE))</f>
        <v>0</v>
      </c>
      <c r="W69">
        <f>IF(ISERROR(1/VLOOKUP($B69,'Justerad allokering'!$B$1:$AG$461,MATCH(W$1,'Justerad allokering'!$B$1:$AF$1,0),FALSE)),VLOOKUP($B69,'Allokerad kvv'!$B$2:$AV$468,MATCH(W$1,'Allokerad kvv'!$B$1:$AV$1,0),FALSE),VLOOKUP($B69,'Justerad allokering'!$B$1:$AG$461,MATCH(W$1,'Justerad allokering'!$B$1:$AF$1,0),FALSE))</f>
        <v>0</v>
      </c>
      <c r="X69">
        <f>IF(ISERROR(1/VLOOKUP($B69,'Justerad allokering'!$B$1:$AG$461,MATCH(X$1,'Justerad allokering'!$B$1:$AF$1,0),FALSE)),VLOOKUP($B69,'Allokerad kvv'!$B$2:$AV$468,MATCH(X$1,'Allokerad kvv'!$B$1:$AV$1,0),FALSE),VLOOKUP($B69,'Justerad allokering'!$B$1:$AG$461,MATCH(X$1,'Justerad allokering'!$B$1:$AF$1,0),FALSE))</f>
        <v>0</v>
      </c>
      <c r="Y69">
        <f>IF(ISERROR(1/VLOOKUP($B69,'Justerad allokering'!$B$1:$AG$461,MATCH(Y$1,'Justerad allokering'!$B$1:$AF$1,0),FALSE)),VLOOKUP($B69,'Allokerad kvv'!$B$2:$AV$468,MATCH(Y$1,'Allokerad kvv'!$B$1:$AV$1,0),FALSE),VLOOKUP($B69,'Justerad allokering'!$B$1:$AG$461,MATCH(Y$1,'Justerad allokering'!$B$1:$AF$1,0),FALSE))</f>
        <v>0</v>
      </c>
      <c r="Z69">
        <f>IF(ISERROR(1/VLOOKUP($B69,'Justerad allokering'!$B$1:$AG$461,MATCH(Z$1,'Justerad allokering'!$B$1:$AF$1,0),FALSE)),VLOOKUP($B69,'Allokerad kvv'!$B$2:$AV$468,MATCH(Z$1,'Allokerad kvv'!$B$1:$AV$1,0),FALSE),VLOOKUP($B69,'Justerad allokering'!$B$1:$AG$461,MATCH(Z$1,'Justerad allokering'!$B$1:$AF$1,0),FALSE))</f>
        <v>0</v>
      </c>
      <c r="AE69" s="89">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25">
      <c r="A70" s="2" t="s">
        <v>100</v>
      </c>
      <c r="B70" s="2" t="s">
        <v>101</v>
      </c>
      <c r="C70">
        <f>IF(ISERROR(1/VLOOKUP($B70,'Justerad allokering'!$B$1:$AG$461,MATCH(C$1,'Justerad allokering'!$B$1:$AF$1,0),FALSE)),VLOOKUP($B70,'Allokerad kvv'!$B$2:$AV$468,MATCH(C$1,'Allokerad kvv'!$B$1:$AV$1,0),FALSE),VLOOKUP($B70,'Justerad allokering'!$B$1:$AG$461,MATCH(C$1,'Justerad allokering'!$B$1:$AF$1,0),FALSE))</f>
        <v>0</v>
      </c>
      <c r="D70">
        <f>IF(ISERROR(1/VLOOKUP($B70,'Justerad allokering'!$B$1:$AG$461,MATCH(D$1,'Justerad allokering'!$B$1:$AF$1,0),FALSE)),VLOOKUP($B70,'Allokerad kvv'!$B$2:$AV$468,MATCH(D$1,'Allokerad kvv'!$B$1:$AV$1,0),FALSE),VLOOKUP($B70,'Justerad allokering'!$B$1:$AG$461,MATCH(D$1,'Justerad allokering'!$B$1:$AF$1,0),FALSE))</f>
        <v>0</v>
      </c>
      <c r="E70">
        <f>IF(ISERROR(1/VLOOKUP($B70,'Justerad allokering'!$B$1:$AG$461,MATCH(E$1,'Justerad allokering'!$B$1:$AF$1,0),FALSE)),VLOOKUP($B70,'Allokerad kvv'!$B$2:$AV$468,MATCH(E$1,'Allokerad kvv'!$B$1:$AV$1,0),FALSE),VLOOKUP($B70,'Justerad allokering'!$B$1:$AG$461,MATCH(E$1,'Justerad allokering'!$B$1:$AF$1,0),FALSE))</f>
        <v>0</v>
      </c>
      <c r="F70">
        <f>IF(ISERROR(1/VLOOKUP($B70,'Justerad allokering'!$B$1:$AG$461,MATCH(F$1,'Justerad allokering'!$B$1:$AF$1,0),FALSE)),VLOOKUP($B70,'Allokerad kvv'!$B$2:$AV$468,MATCH(F$1,'Allokerad kvv'!$B$1:$AV$1,0),FALSE),VLOOKUP($B70,'Justerad allokering'!$B$1:$AG$461,MATCH(F$1,'Justerad allokering'!$B$1:$AF$1,0),FALSE))</f>
        <v>0</v>
      </c>
      <c r="G70">
        <f>IF(ISERROR(1/VLOOKUP($B70,'Justerad allokering'!$B$1:$AG$461,MATCH(G$1,'Justerad allokering'!$B$1:$AF$1,0),FALSE)),VLOOKUP($B70,'Allokerad kvv'!$B$2:$AV$468,MATCH(G$1,'Allokerad kvv'!$B$1:$AV$1,0),FALSE),VLOOKUP($B70,'Justerad allokering'!$B$1:$AG$461,MATCH(G$1,'Justerad allokering'!$B$1:$AF$1,0),FALSE))</f>
        <v>0</v>
      </c>
      <c r="H70">
        <f>IF(ISERROR(1/VLOOKUP($B70,'Justerad allokering'!$B$1:$AG$461,MATCH(H$1,'Justerad allokering'!$B$1:$AF$1,0),FALSE)),VLOOKUP($B70,'Allokerad kvv'!$B$2:$AV$468,MATCH(H$1,'Allokerad kvv'!$B$1:$AV$1,0),FALSE),VLOOKUP($B70,'Justerad allokering'!$B$1:$AG$461,MATCH(H$1,'Justerad allokering'!$B$1:$AF$1,0),FALSE))</f>
        <v>0</v>
      </c>
      <c r="I70">
        <f>IF(ISERROR(1/VLOOKUP($B70,'Justerad allokering'!$B$1:$AG$461,MATCH(I$1,'Justerad allokering'!$B$1:$AF$1,0),FALSE)),VLOOKUP($B70,'Allokerad kvv'!$B$2:$AV$468,MATCH(I$1,'Allokerad kvv'!$B$1:$AV$1,0),FALSE),VLOOKUP($B70,'Justerad allokering'!$B$1:$AG$461,MATCH(I$1,'Justerad allokering'!$B$1:$AF$1,0),FALSE))</f>
        <v>0</v>
      </c>
      <c r="J70">
        <f>IF(ISERROR(1/VLOOKUP($B70,'Justerad allokering'!$B$1:$AG$461,MATCH(J$1,'Justerad allokering'!$B$1:$AF$1,0),FALSE)),VLOOKUP($B70,'Allokerad kvv'!$B$2:$AV$468,MATCH(J$1,'Allokerad kvv'!$B$1:$AV$1,0),FALSE),VLOOKUP($B70,'Justerad allokering'!$B$1:$AG$461,MATCH(J$1,'Justerad allokering'!$B$1:$AF$1,0),FALSE))</f>
        <v>0</v>
      </c>
      <c r="K70">
        <f>IF(ISERROR(1/VLOOKUP($B70,'Justerad allokering'!$B$1:$AG$461,MATCH(K$1,'Justerad allokering'!$B$1:$AF$1,0),FALSE)),VLOOKUP($B70,'Allokerad kvv'!$B$2:$AV$468,MATCH(K$1,'Allokerad kvv'!$B$1:$AV$1,0),FALSE),VLOOKUP($B70,'Justerad allokering'!$B$1:$AG$461,MATCH(K$1,'Justerad allokering'!$B$1:$AF$1,0),FALSE))</f>
        <v>0</v>
      </c>
      <c r="L70">
        <f>IF(ISERROR(1/VLOOKUP($B70,'Justerad allokering'!$B$1:$AG$461,MATCH(L$1,'Justerad allokering'!$B$1:$AF$1,0),FALSE)),VLOOKUP($B70,'Allokerad kvv'!$B$2:$AV$468,MATCH(L$1,'Allokerad kvv'!$B$1:$AV$1,0),FALSE),VLOOKUP($B70,'Justerad allokering'!$B$1:$AG$461,MATCH(L$1,'Justerad allokering'!$B$1:$AF$1,0),FALSE))</f>
        <v>0</v>
      </c>
      <c r="M70">
        <f>IF(ISERROR(1/VLOOKUP($B70,'Justerad allokering'!$B$1:$AG$461,MATCH(M$1,'Justerad allokering'!$B$1:$AF$1,0),FALSE)),VLOOKUP($B70,'Allokerad kvv'!$B$2:$AV$468,MATCH(M$1,'Allokerad kvv'!$B$1:$AV$1,0),FALSE),VLOOKUP($B70,'Justerad allokering'!$B$1:$AG$461,MATCH(M$1,'Justerad allokering'!$B$1:$AF$1,0),FALSE))</f>
        <v>0</v>
      </c>
      <c r="N70">
        <f>IF(ISERROR(1/VLOOKUP($B70,'Justerad allokering'!$B$1:$AG$461,MATCH(N$1,'Justerad allokering'!$B$1:$AF$1,0),FALSE)),VLOOKUP($B70,'Allokerad kvv'!$B$2:$AV$468,MATCH(N$1,'Allokerad kvv'!$B$1:$AV$1,0),FALSE),VLOOKUP($B70,'Justerad allokering'!$B$1:$AG$461,MATCH(N$1,'Justerad allokering'!$B$1:$AF$1,0),FALSE))</f>
        <v>0</v>
      </c>
      <c r="O70">
        <f>IF(ISERROR(1/VLOOKUP($B70,'Justerad allokering'!$B$1:$AG$461,MATCH(O$1,'Justerad allokering'!$B$1:$AF$1,0),FALSE)),VLOOKUP($B70,'Allokerad kvv'!$B$2:$AV$468,MATCH(O$1,'Allokerad kvv'!$B$1:$AV$1,0),FALSE),VLOOKUP($B70,'Justerad allokering'!$B$1:$AG$461,MATCH(O$1,'Justerad allokering'!$B$1:$AF$1,0),FALSE))</f>
        <v>0</v>
      </c>
      <c r="P70">
        <f>IF(ISERROR(1/VLOOKUP($B70,'Justerad allokering'!$B$1:$AG$461,MATCH(P$1,'Justerad allokering'!$B$1:$AF$1,0),FALSE)),VLOOKUP($B70,'Allokerad kvv'!$B$2:$AV$468,MATCH(P$1,'Allokerad kvv'!$B$1:$AV$1,0),FALSE),VLOOKUP($B70,'Justerad allokering'!$B$1:$AG$461,MATCH(P$1,'Justerad allokering'!$B$1:$AF$1,0),FALSE))</f>
        <v>0</v>
      </c>
      <c r="Q70">
        <f>IF(ISERROR(1/VLOOKUP($B70,'Justerad allokering'!$B$1:$AG$461,MATCH(Q$1,'Justerad allokering'!$B$1:$AF$1,0),FALSE)),VLOOKUP($B70,'Allokerad kvv'!$B$2:$AV$468,MATCH(Q$1,'Allokerad kvv'!$B$1:$AV$1,0),FALSE),VLOOKUP($B70,'Justerad allokering'!$B$1:$AG$461,MATCH(Q$1,'Justerad allokering'!$B$1:$AF$1,0),FALSE))</f>
        <v>0</v>
      </c>
      <c r="R70">
        <f>IF(ISERROR(1/VLOOKUP($B70,'Justerad allokering'!$B$1:$AG$461,MATCH(R$1,'Justerad allokering'!$B$1:$AF$1,0),FALSE)),VLOOKUP($B70,'Allokerad kvv'!$B$2:$AV$468,MATCH(R$1,'Allokerad kvv'!$B$1:$AV$1,0),FALSE),VLOOKUP($B70,'Justerad allokering'!$B$1:$AG$461,MATCH(R$1,'Justerad allokering'!$B$1:$AF$1,0),FALSE))</f>
        <v>0</v>
      </c>
      <c r="S70">
        <f>IF(ISERROR(1/VLOOKUP($B70,'Justerad allokering'!$B$1:$AG$461,MATCH(S$1,'Justerad allokering'!$B$1:$AF$1,0),FALSE)),VLOOKUP($B70,'Allokerad kvv'!$B$2:$AV$468,MATCH(S$1,'Allokerad kvv'!$B$1:$AV$1,0),FALSE),VLOOKUP($B70,'Justerad allokering'!$B$1:$AG$461,MATCH(S$1,'Justerad allokering'!$B$1:$AF$1,0),FALSE))</f>
        <v>0</v>
      </c>
      <c r="T70">
        <f>IF(ISERROR(1/VLOOKUP($B70,'Justerad allokering'!$B$1:$AG$461,MATCH(T$1,'Justerad allokering'!$B$1:$AF$1,0),FALSE)),VLOOKUP($B70,'Allokerad kvv'!$B$2:$AV$468,MATCH(T$1,'Allokerad kvv'!$B$1:$AV$1,0),FALSE),VLOOKUP($B70,'Justerad allokering'!$B$1:$AG$461,MATCH(T$1,'Justerad allokering'!$B$1:$AF$1,0),FALSE))</f>
        <v>0</v>
      </c>
      <c r="U70">
        <f>IF(ISERROR(1/VLOOKUP($B70,'Justerad allokering'!$B$1:$AG$461,MATCH(U$1,'Justerad allokering'!$B$1:$AF$1,0),FALSE)),VLOOKUP($B70,'Allokerad kvv'!$B$2:$AV$468,MATCH(U$1,'Allokerad kvv'!$B$1:$AV$1,0),FALSE),VLOOKUP($B70,'Justerad allokering'!$B$1:$AG$461,MATCH(U$1,'Justerad allokering'!$B$1:$AF$1,0),FALSE))</f>
        <v>0</v>
      </c>
      <c r="V70">
        <f>IF(ISERROR(1/VLOOKUP($B70,'Justerad allokering'!$B$1:$AG$461,MATCH(V$1,'Justerad allokering'!$B$1:$AF$1,0),FALSE)),VLOOKUP($B70,'Allokerad kvv'!$B$2:$AV$468,MATCH(V$1,'Allokerad kvv'!$B$1:$AV$1,0),FALSE),VLOOKUP($B70,'Justerad allokering'!$B$1:$AG$461,MATCH(V$1,'Justerad allokering'!$B$1:$AF$1,0),FALSE))</f>
        <v>0</v>
      </c>
      <c r="W70">
        <f>IF(ISERROR(1/VLOOKUP($B70,'Justerad allokering'!$B$1:$AG$461,MATCH(W$1,'Justerad allokering'!$B$1:$AF$1,0),FALSE)),VLOOKUP($B70,'Allokerad kvv'!$B$2:$AV$468,MATCH(W$1,'Allokerad kvv'!$B$1:$AV$1,0),FALSE),VLOOKUP($B70,'Justerad allokering'!$B$1:$AG$461,MATCH(W$1,'Justerad allokering'!$B$1:$AF$1,0),FALSE))</f>
        <v>0</v>
      </c>
      <c r="X70">
        <f>IF(ISERROR(1/VLOOKUP($B70,'Justerad allokering'!$B$1:$AG$461,MATCH(X$1,'Justerad allokering'!$B$1:$AF$1,0),FALSE)),VLOOKUP($B70,'Allokerad kvv'!$B$2:$AV$468,MATCH(X$1,'Allokerad kvv'!$B$1:$AV$1,0),FALSE),VLOOKUP($B70,'Justerad allokering'!$B$1:$AG$461,MATCH(X$1,'Justerad allokering'!$B$1:$AF$1,0),FALSE))</f>
        <v>0</v>
      </c>
      <c r="Y70">
        <f>IF(ISERROR(1/VLOOKUP($B70,'Justerad allokering'!$B$1:$AG$461,MATCH(Y$1,'Justerad allokering'!$B$1:$AF$1,0),FALSE)),VLOOKUP($B70,'Allokerad kvv'!$B$2:$AV$468,MATCH(Y$1,'Allokerad kvv'!$B$1:$AV$1,0),FALSE),VLOOKUP($B70,'Justerad allokering'!$B$1:$AG$461,MATCH(Y$1,'Justerad allokering'!$B$1:$AF$1,0),FALSE))</f>
        <v>0</v>
      </c>
      <c r="Z70">
        <f>IF(ISERROR(1/VLOOKUP($B70,'Justerad allokering'!$B$1:$AG$461,MATCH(Z$1,'Justerad allokering'!$B$1:$AF$1,0),FALSE)),VLOOKUP($B70,'Allokerad kvv'!$B$2:$AV$468,MATCH(Z$1,'Allokerad kvv'!$B$1:$AV$1,0),FALSE),VLOOKUP($B70,'Justerad allokering'!$B$1:$AG$461,MATCH(Z$1,'Justerad allokering'!$B$1:$AF$1,0),FALSE))</f>
        <v>0</v>
      </c>
      <c r="AE70" s="89">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25">
      <c r="A71" s="2" t="s">
        <v>102</v>
      </c>
      <c r="B71" s="2" t="s">
        <v>103</v>
      </c>
      <c r="C71">
        <f>IF(ISERROR(1/VLOOKUP($B71,'Justerad allokering'!$B$1:$AG$461,MATCH(C$1,'Justerad allokering'!$B$1:$AF$1,0),FALSE)),VLOOKUP($B71,'Allokerad kvv'!$B$2:$AV$468,MATCH(C$1,'Allokerad kvv'!$B$1:$AV$1,0),FALSE),VLOOKUP($B71,'Justerad allokering'!$B$1:$AG$461,MATCH(C$1,'Justerad allokering'!$B$1:$AF$1,0),FALSE))</f>
        <v>94.660200000000003</v>
      </c>
      <c r="D71">
        <f>IF(ISERROR(1/VLOOKUP($B71,'Justerad allokering'!$B$1:$AG$461,MATCH(D$1,'Justerad allokering'!$B$1:$AF$1,0),FALSE)),VLOOKUP($B71,'Allokerad kvv'!$B$2:$AV$468,MATCH(D$1,'Allokerad kvv'!$B$1:$AV$1,0),FALSE),VLOOKUP($B71,'Justerad allokering'!$B$1:$AG$461,MATCH(D$1,'Justerad allokering'!$B$1:$AF$1,0),FALSE))</f>
        <v>0</v>
      </c>
      <c r="E71">
        <f>IF(ISERROR(1/VLOOKUP($B71,'Justerad allokering'!$B$1:$AG$461,MATCH(E$1,'Justerad allokering'!$B$1:$AF$1,0),FALSE)),VLOOKUP($B71,'Allokerad kvv'!$B$2:$AV$468,MATCH(E$1,'Allokerad kvv'!$B$1:$AV$1,0),FALSE),VLOOKUP($B71,'Justerad allokering'!$B$1:$AG$461,MATCH(E$1,'Justerad allokering'!$B$1:$AF$1,0),FALSE))</f>
        <v>0</v>
      </c>
      <c r="F71">
        <f>IF(ISERROR(1/VLOOKUP($B71,'Justerad allokering'!$B$1:$AG$461,MATCH(F$1,'Justerad allokering'!$B$1:$AF$1,0),FALSE)),VLOOKUP($B71,'Allokerad kvv'!$B$2:$AV$468,MATCH(F$1,'Allokerad kvv'!$B$1:$AV$1,0),FALSE),VLOOKUP($B71,'Justerad allokering'!$B$1:$AG$461,MATCH(F$1,'Justerad allokering'!$B$1:$AF$1,0),FALSE))</f>
        <v>0</v>
      </c>
      <c r="G71">
        <f>IF(ISERROR(1/VLOOKUP($B71,'Justerad allokering'!$B$1:$AG$461,MATCH(G$1,'Justerad allokering'!$B$1:$AF$1,0),FALSE)),VLOOKUP($B71,'Allokerad kvv'!$B$2:$AV$468,MATCH(G$1,'Allokerad kvv'!$B$1:$AV$1,0),FALSE),VLOOKUP($B71,'Justerad allokering'!$B$1:$AG$461,MATCH(G$1,'Justerad allokering'!$B$1:$AF$1,0),FALSE))</f>
        <v>0.402613</v>
      </c>
      <c r="H71">
        <f>IF(ISERROR(1/VLOOKUP($B71,'Justerad allokering'!$B$1:$AG$461,MATCH(H$1,'Justerad allokering'!$B$1:$AF$1,0),FALSE)),VLOOKUP($B71,'Allokerad kvv'!$B$2:$AV$468,MATCH(H$1,'Allokerad kvv'!$B$1:$AV$1,0),FALSE),VLOOKUP($B71,'Justerad allokering'!$B$1:$AG$461,MATCH(H$1,'Justerad allokering'!$B$1:$AF$1,0),FALSE))</f>
        <v>0</v>
      </c>
      <c r="I71">
        <f>IF(ISERROR(1/VLOOKUP($B71,'Justerad allokering'!$B$1:$AG$461,MATCH(I$1,'Justerad allokering'!$B$1:$AF$1,0),FALSE)),VLOOKUP($B71,'Allokerad kvv'!$B$2:$AV$468,MATCH(I$1,'Allokerad kvv'!$B$1:$AV$1,0),FALSE),VLOOKUP($B71,'Justerad allokering'!$B$1:$AG$461,MATCH(I$1,'Justerad allokering'!$B$1:$AF$1,0),FALSE))</f>
        <v>0</v>
      </c>
      <c r="J71">
        <f>IF(ISERROR(1/VLOOKUP($B71,'Justerad allokering'!$B$1:$AG$461,MATCH(J$1,'Justerad allokering'!$B$1:$AF$1,0),FALSE)),VLOOKUP($B71,'Allokerad kvv'!$B$2:$AV$468,MATCH(J$1,'Allokerad kvv'!$B$1:$AV$1,0),FALSE),VLOOKUP($B71,'Justerad allokering'!$B$1:$AG$461,MATCH(J$1,'Justerad allokering'!$B$1:$AF$1,0),FALSE))</f>
        <v>0</v>
      </c>
      <c r="K71">
        <f>IF(ISERROR(1/VLOOKUP($B71,'Justerad allokering'!$B$1:$AG$461,MATCH(K$1,'Justerad allokering'!$B$1:$AF$1,0),FALSE)),VLOOKUP($B71,'Allokerad kvv'!$B$2:$AV$468,MATCH(K$1,'Allokerad kvv'!$B$1:$AV$1,0),FALSE),VLOOKUP($B71,'Justerad allokering'!$B$1:$AG$461,MATCH(K$1,'Justerad allokering'!$B$1:$AF$1,0),FALSE))</f>
        <v>0</v>
      </c>
      <c r="L71">
        <f>IF(ISERROR(1/VLOOKUP($B71,'Justerad allokering'!$B$1:$AG$461,MATCH(L$1,'Justerad allokering'!$B$1:$AF$1,0),FALSE)),VLOOKUP($B71,'Allokerad kvv'!$B$2:$AV$468,MATCH(L$1,'Allokerad kvv'!$B$1:$AV$1,0),FALSE),VLOOKUP($B71,'Justerad allokering'!$B$1:$AG$461,MATCH(L$1,'Justerad allokering'!$B$1:$AF$1,0),FALSE))</f>
        <v>0</v>
      </c>
      <c r="M71">
        <f>IF(ISERROR(1/VLOOKUP($B71,'Justerad allokering'!$B$1:$AG$461,MATCH(M$1,'Justerad allokering'!$B$1:$AF$1,0),FALSE)),VLOOKUP($B71,'Allokerad kvv'!$B$2:$AV$468,MATCH(M$1,'Allokerad kvv'!$B$1:$AV$1,0),FALSE),VLOOKUP($B71,'Justerad allokering'!$B$1:$AG$461,MATCH(M$1,'Justerad allokering'!$B$1:$AF$1,0),FALSE))</f>
        <v>0</v>
      </c>
      <c r="N71">
        <f>IF(ISERROR(1/VLOOKUP($B71,'Justerad allokering'!$B$1:$AG$461,MATCH(N$1,'Justerad allokering'!$B$1:$AF$1,0),FALSE)),VLOOKUP($B71,'Allokerad kvv'!$B$2:$AV$468,MATCH(N$1,'Allokerad kvv'!$B$1:$AV$1,0),FALSE),VLOOKUP($B71,'Justerad allokering'!$B$1:$AG$461,MATCH(N$1,'Justerad allokering'!$B$1:$AF$1,0),FALSE))</f>
        <v>12</v>
      </c>
      <c r="O71">
        <f>IF(ISERROR(1/VLOOKUP($B71,'Justerad allokering'!$B$1:$AG$461,MATCH(O$1,'Justerad allokering'!$B$1:$AF$1,0),FALSE)),VLOOKUP($B71,'Allokerad kvv'!$B$2:$AV$468,MATCH(O$1,'Allokerad kvv'!$B$1:$AV$1,0),FALSE),VLOOKUP($B71,'Justerad allokering'!$B$1:$AG$461,MATCH(O$1,'Justerad allokering'!$B$1:$AF$1,0),FALSE))</f>
        <v>0</v>
      </c>
      <c r="P71">
        <f>IF(ISERROR(1/VLOOKUP($B71,'Justerad allokering'!$B$1:$AG$461,MATCH(P$1,'Justerad allokering'!$B$1:$AF$1,0),FALSE)),VLOOKUP($B71,'Allokerad kvv'!$B$2:$AV$468,MATCH(P$1,'Allokerad kvv'!$B$1:$AV$1,0),FALSE),VLOOKUP($B71,'Justerad allokering'!$B$1:$AG$461,MATCH(P$1,'Justerad allokering'!$B$1:$AF$1,0),FALSE))</f>
        <v>0</v>
      </c>
      <c r="Q71">
        <f>IF(ISERROR(1/VLOOKUP($B71,'Justerad allokering'!$B$1:$AG$461,MATCH(Q$1,'Justerad allokering'!$B$1:$AF$1,0),FALSE)),VLOOKUP($B71,'Allokerad kvv'!$B$2:$AV$468,MATCH(Q$1,'Allokerad kvv'!$B$1:$AV$1,0),FALSE),VLOOKUP($B71,'Justerad allokering'!$B$1:$AG$461,MATCH(Q$1,'Justerad allokering'!$B$1:$AF$1,0),FALSE))</f>
        <v>0</v>
      </c>
      <c r="R71">
        <f>IF(ISERROR(1/VLOOKUP($B71,'Justerad allokering'!$B$1:$AG$461,MATCH(R$1,'Justerad allokering'!$B$1:$AF$1,0),FALSE)),VLOOKUP($B71,'Allokerad kvv'!$B$2:$AV$468,MATCH(R$1,'Allokerad kvv'!$B$1:$AV$1,0),FALSE),VLOOKUP($B71,'Justerad allokering'!$B$1:$AG$461,MATCH(R$1,'Justerad allokering'!$B$1:$AF$1,0),FALSE))</f>
        <v>0</v>
      </c>
      <c r="S71">
        <f>IF(ISERROR(1/VLOOKUP($B71,'Justerad allokering'!$B$1:$AG$461,MATCH(S$1,'Justerad allokering'!$B$1:$AF$1,0),FALSE)),VLOOKUP($B71,'Allokerad kvv'!$B$2:$AV$468,MATCH(S$1,'Allokerad kvv'!$B$1:$AV$1,0),FALSE),VLOOKUP($B71,'Justerad allokering'!$B$1:$AG$461,MATCH(S$1,'Justerad allokering'!$B$1:$AF$1,0),FALSE))</f>
        <v>0</v>
      </c>
      <c r="T71">
        <f>IF(ISERROR(1/VLOOKUP($B71,'Justerad allokering'!$B$1:$AG$461,MATCH(T$1,'Justerad allokering'!$B$1:$AF$1,0),FALSE)),VLOOKUP($B71,'Allokerad kvv'!$B$2:$AV$468,MATCH(T$1,'Allokerad kvv'!$B$1:$AV$1,0),FALSE),VLOOKUP($B71,'Justerad allokering'!$B$1:$AG$461,MATCH(T$1,'Justerad allokering'!$B$1:$AF$1,0),FALSE))</f>
        <v>0</v>
      </c>
      <c r="U71">
        <f>IF(ISERROR(1/VLOOKUP($B71,'Justerad allokering'!$B$1:$AG$461,MATCH(U$1,'Justerad allokering'!$B$1:$AF$1,0),FALSE)),VLOOKUP($B71,'Allokerad kvv'!$B$2:$AV$468,MATCH(U$1,'Allokerad kvv'!$B$1:$AV$1,0),FALSE),VLOOKUP($B71,'Justerad allokering'!$B$1:$AG$461,MATCH(U$1,'Justerad allokering'!$B$1:$AF$1,0),FALSE))</f>
        <v>0</v>
      </c>
      <c r="V71">
        <f>IF(ISERROR(1/VLOOKUP($B71,'Justerad allokering'!$B$1:$AG$461,MATCH(V$1,'Justerad allokering'!$B$1:$AF$1,0),FALSE)),VLOOKUP($B71,'Allokerad kvv'!$B$2:$AV$468,MATCH(V$1,'Allokerad kvv'!$B$1:$AV$1,0),FALSE),VLOOKUP($B71,'Justerad allokering'!$B$1:$AG$461,MATCH(V$1,'Justerad allokering'!$B$1:$AF$1,0),FALSE))</f>
        <v>0</v>
      </c>
      <c r="W71">
        <f>IF(ISERROR(1/VLOOKUP($B71,'Justerad allokering'!$B$1:$AG$461,MATCH(W$1,'Justerad allokering'!$B$1:$AF$1,0),FALSE)),VLOOKUP($B71,'Allokerad kvv'!$B$2:$AV$468,MATCH(W$1,'Allokerad kvv'!$B$1:$AV$1,0),FALSE),VLOOKUP($B71,'Justerad allokering'!$B$1:$AG$461,MATCH(W$1,'Justerad allokering'!$B$1:$AF$1,0),FALSE))</f>
        <v>0</v>
      </c>
      <c r="X71">
        <f>IF(ISERROR(1/VLOOKUP($B71,'Justerad allokering'!$B$1:$AG$461,MATCH(X$1,'Justerad allokering'!$B$1:$AF$1,0),FALSE)),VLOOKUP($B71,'Allokerad kvv'!$B$2:$AV$468,MATCH(X$1,'Allokerad kvv'!$B$1:$AV$1,0),FALSE),VLOOKUP($B71,'Justerad allokering'!$B$1:$AG$461,MATCH(X$1,'Justerad allokering'!$B$1:$AF$1,0),FALSE))</f>
        <v>0</v>
      </c>
      <c r="Y71">
        <f>IF(ISERROR(1/VLOOKUP($B71,'Justerad allokering'!$B$1:$AG$461,MATCH(Y$1,'Justerad allokering'!$B$1:$AF$1,0),FALSE)),VLOOKUP($B71,'Allokerad kvv'!$B$2:$AV$468,MATCH(Y$1,'Allokerad kvv'!$B$1:$AV$1,0),FALSE),VLOOKUP($B71,'Justerad allokering'!$B$1:$AG$461,MATCH(Y$1,'Justerad allokering'!$B$1:$AF$1,0),FALSE))</f>
        <v>0</v>
      </c>
      <c r="Z71">
        <f>IF(ISERROR(1/VLOOKUP($B71,'Justerad allokering'!$B$1:$AG$461,MATCH(Z$1,'Justerad allokering'!$B$1:$AF$1,0),FALSE)),VLOOKUP($B71,'Allokerad kvv'!$B$2:$AV$468,MATCH(Z$1,'Allokerad kvv'!$B$1:$AV$1,0),FALSE),VLOOKUP($B71,'Justerad allokering'!$B$1:$AG$461,MATCH(Z$1,'Justerad allokering'!$B$1:$AF$1,0),FALSE))</f>
        <v>0</v>
      </c>
      <c r="AE71" s="89">
        <f t="shared" si="4"/>
        <v>107.06281300000001</v>
      </c>
      <c r="AG71">
        <f t="shared" si="5"/>
        <v>107.06281300000001</v>
      </c>
      <c r="AH71">
        <f t="shared" si="6"/>
        <v>95.062813000000006</v>
      </c>
      <c r="AI71">
        <f>IF(AH71=0,"",AH71/VLOOKUP(B71,Kraftvärmeprod!$B$1:$BC$480,MATCH("Summa tillförd energi exklusive rökgaskondensering",Kraftvärmeprod!$B$1:$BC$1,0),FALSE))</f>
        <v>0.72354938957559534</v>
      </c>
      <c r="AK71">
        <f t="shared" si="7"/>
        <v>0</v>
      </c>
    </row>
    <row r="72" spans="1:37" x14ac:dyDescent="0.25">
      <c r="A72" s="2" t="s">
        <v>102</v>
      </c>
      <c r="B72" s="2" t="s">
        <v>104</v>
      </c>
      <c r="C72">
        <f>IF(ISERROR(1/VLOOKUP($B72,'Justerad allokering'!$B$1:$AG$461,MATCH(C$1,'Justerad allokering'!$B$1:$AF$1,0),FALSE)),VLOOKUP($B72,'Allokerad kvv'!$B$2:$AV$468,MATCH(C$1,'Allokerad kvv'!$B$1:$AV$1,0),FALSE),VLOOKUP($B72,'Justerad allokering'!$B$1:$AG$461,MATCH(C$1,'Justerad allokering'!$B$1:$AF$1,0),FALSE))</f>
        <v>0</v>
      </c>
      <c r="D72">
        <f>IF(ISERROR(1/VLOOKUP($B72,'Justerad allokering'!$B$1:$AG$461,MATCH(D$1,'Justerad allokering'!$B$1:$AF$1,0),FALSE)),VLOOKUP($B72,'Allokerad kvv'!$B$2:$AV$468,MATCH(D$1,'Allokerad kvv'!$B$1:$AV$1,0),FALSE),VLOOKUP($B72,'Justerad allokering'!$B$1:$AG$461,MATCH(D$1,'Justerad allokering'!$B$1:$AF$1,0),FALSE))</f>
        <v>0</v>
      </c>
      <c r="E72">
        <f>IF(ISERROR(1/VLOOKUP($B72,'Justerad allokering'!$B$1:$AG$461,MATCH(E$1,'Justerad allokering'!$B$1:$AF$1,0),FALSE)),VLOOKUP($B72,'Allokerad kvv'!$B$2:$AV$468,MATCH(E$1,'Allokerad kvv'!$B$1:$AV$1,0),FALSE),VLOOKUP($B72,'Justerad allokering'!$B$1:$AG$461,MATCH(E$1,'Justerad allokering'!$B$1:$AF$1,0),FALSE))</f>
        <v>0</v>
      </c>
      <c r="F72">
        <f>IF(ISERROR(1/VLOOKUP($B72,'Justerad allokering'!$B$1:$AG$461,MATCH(F$1,'Justerad allokering'!$B$1:$AF$1,0),FALSE)),VLOOKUP($B72,'Allokerad kvv'!$B$2:$AV$468,MATCH(F$1,'Allokerad kvv'!$B$1:$AV$1,0),FALSE),VLOOKUP($B72,'Justerad allokering'!$B$1:$AG$461,MATCH(F$1,'Justerad allokering'!$B$1:$AF$1,0),FALSE))</f>
        <v>0</v>
      </c>
      <c r="G72">
        <f>IF(ISERROR(1/VLOOKUP($B72,'Justerad allokering'!$B$1:$AG$461,MATCH(G$1,'Justerad allokering'!$B$1:$AF$1,0),FALSE)),VLOOKUP($B72,'Allokerad kvv'!$B$2:$AV$468,MATCH(G$1,'Allokerad kvv'!$B$1:$AV$1,0),FALSE),VLOOKUP($B72,'Justerad allokering'!$B$1:$AG$461,MATCH(G$1,'Justerad allokering'!$B$1:$AF$1,0),FALSE))</f>
        <v>0</v>
      </c>
      <c r="H72">
        <f>IF(ISERROR(1/VLOOKUP($B72,'Justerad allokering'!$B$1:$AG$461,MATCH(H$1,'Justerad allokering'!$B$1:$AF$1,0),FALSE)),VLOOKUP($B72,'Allokerad kvv'!$B$2:$AV$468,MATCH(H$1,'Allokerad kvv'!$B$1:$AV$1,0),FALSE),VLOOKUP($B72,'Justerad allokering'!$B$1:$AG$461,MATCH(H$1,'Justerad allokering'!$B$1:$AF$1,0),FALSE))</f>
        <v>0</v>
      </c>
      <c r="I72">
        <f>IF(ISERROR(1/VLOOKUP($B72,'Justerad allokering'!$B$1:$AG$461,MATCH(I$1,'Justerad allokering'!$B$1:$AF$1,0),FALSE)),VLOOKUP($B72,'Allokerad kvv'!$B$2:$AV$468,MATCH(I$1,'Allokerad kvv'!$B$1:$AV$1,0),FALSE),VLOOKUP($B72,'Justerad allokering'!$B$1:$AG$461,MATCH(I$1,'Justerad allokering'!$B$1:$AF$1,0),FALSE))</f>
        <v>0</v>
      </c>
      <c r="J72">
        <f>IF(ISERROR(1/VLOOKUP($B72,'Justerad allokering'!$B$1:$AG$461,MATCH(J$1,'Justerad allokering'!$B$1:$AF$1,0),FALSE)),VLOOKUP($B72,'Allokerad kvv'!$B$2:$AV$468,MATCH(J$1,'Allokerad kvv'!$B$1:$AV$1,0),FALSE),VLOOKUP($B72,'Justerad allokering'!$B$1:$AG$461,MATCH(J$1,'Justerad allokering'!$B$1:$AF$1,0),FALSE))</f>
        <v>0</v>
      </c>
      <c r="K72">
        <f>IF(ISERROR(1/VLOOKUP($B72,'Justerad allokering'!$B$1:$AG$461,MATCH(K$1,'Justerad allokering'!$B$1:$AF$1,0),FALSE)),VLOOKUP($B72,'Allokerad kvv'!$B$2:$AV$468,MATCH(K$1,'Allokerad kvv'!$B$1:$AV$1,0),FALSE),VLOOKUP($B72,'Justerad allokering'!$B$1:$AG$461,MATCH(K$1,'Justerad allokering'!$B$1:$AF$1,0),FALSE))</f>
        <v>0</v>
      </c>
      <c r="L72">
        <f>IF(ISERROR(1/VLOOKUP($B72,'Justerad allokering'!$B$1:$AG$461,MATCH(L$1,'Justerad allokering'!$B$1:$AF$1,0),FALSE)),VLOOKUP($B72,'Allokerad kvv'!$B$2:$AV$468,MATCH(L$1,'Allokerad kvv'!$B$1:$AV$1,0),FALSE),VLOOKUP($B72,'Justerad allokering'!$B$1:$AG$461,MATCH(L$1,'Justerad allokering'!$B$1:$AF$1,0),FALSE))</f>
        <v>0</v>
      </c>
      <c r="M72">
        <f>IF(ISERROR(1/VLOOKUP($B72,'Justerad allokering'!$B$1:$AG$461,MATCH(M$1,'Justerad allokering'!$B$1:$AF$1,0),FALSE)),VLOOKUP($B72,'Allokerad kvv'!$B$2:$AV$468,MATCH(M$1,'Allokerad kvv'!$B$1:$AV$1,0),FALSE),VLOOKUP($B72,'Justerad allokering'!$B$1:$AG$461,MATCH(M$1,'Justerad allokering'!$B$1:$AF$1,0),FALSE))</f>
        <v>0</v>
      </c>
      <c r="N72">
        <f>IF(ISERROR(1/VLOOKUP($B72,'Justerad allokering'!$B$1:$AG$461,MATCH(N$1,'Justerad allokering'!$B$1:$AF$1,0),FALSE)),VLOOKUP($B72,'Allokerad kvv'!$B$2:$AV$468,MATCH(N$1,'Allokerad kvv'!$B$1:$AV$1,0),FALSE),VLOOKUP($B72,'Justerad allokering'!$B$1:$AG$461,MATCH(N$1,'Justerad allokering'!$B$1:$AF$1,0),FALSE))</f>
        <v>0</v>
      </c>
      <c r="O72">
        <f>IF(ISERROR(1/VLOOKUP($B72,'Justerad allokering'!$B$1:$AG$461,MATCH(O$1,'Justerad allokering'!$B$1:$AF$1,0),FALSE)),VLOOKUP($B72,'Allokerad kvv'!$B$2:$AV$468,MATCH(O$1,'Allokerad kvv'!$B$1:$AV$1,0),FALSE),VLOOKUP($B72,'Justerad allokering'!$B$1:$AG$461,MATCH(O$1,'Justerad allokering'!$B$1:$AF$1,0),FALSE))</f>
        <v>0</v>
      </c>
      <c r="P72">
        <f>IF(ISERROR(1/VLOOKUP($B72,'Justerad allokering'!$B$1:$AG$461,MATCH(P$1,'Justerad allokering'!$B$1:$AF$1,0),FALSE)),VLOOKUP($B72,'Allokerad kvv'!$B$2:$AV$468,MATCH(P$1,'Allokerad kvv'!$B$1:$AV$1,0),FALSE),VLOOKUP($B72,'Justerad allokering'!$B$1:$AG$461,MATCH(P$1,'Justerad allokering'!$B$1:$AF$1,0),FALSE))</f>
        <v>0</v>
      </c>
      <c r="Q72">
        <f>IF(ISERROR(1/VLOOKUP($B72,'Justerad allokering'!$B$1:$AG$461,MATCH(Q$1,'Justerad allokering'!$B$1:$AF$1,0),FALSE)),VLOOKUP($B72,'Allokerad kvv'!$B$2:$AV$468,MATCH(Q$1,'Allokerad kvv'!$B$1:$AV$1,0),FALSE),VLOOKUP($B72,'Justerad allokering'!$B$1:$AG$461,MATCH(Q$1,'Justerad allokering'!$B$1:$AF$1,0),FALSE))</f>
        <v>0</v>
      </c>
      <c r="R72">
        <f>IF(ISERROR(1/VLOOKUP($B72,'Justerad allokering'!$B$1:$AG$461,MATCH(R$1,'Justerad allokering'!$B$1:$AF$1,0),FALSE)),VLOOKUP($B72,'Allokerad kvv'!$B$2:$AV$468,MATCH(R$1,'Allokerad kvv'!$B$1:$AV$1,0),FALSE),VLOOKUP($B72,'Justerad allokering'!$B$1:$AG$461,MATCH(R$1,'Justerad allokering'!$B$1:$AF$1,0),FALSE))</f>
        <v>0</v>
      </c>
      <c r="S72">
        <f>IF(ISERROR(1/VLOOKUP($B72,'Justerad allokering'!$B$1:$AG$461,MATCH(S$1,'Justerad allokering'!$B$1:$AF$1,0),FALSE)),VLOOKUP($B72,'Allokerad kvv'!$B$2:$AV$468,MATCH(S$1,'Allokerad kvv'!$B$1:$AV$1,0),FALSE),VLOOKUP($B72,'Justerad allokering'!$B$1:$AG$461,MATCH(S$1,'Justerad allokering'!$B$1:$AF$1,0),FALSE))</f>
        <v>0</v>
      </c>
      <c r="T72">
        <f>IF(ISERROR(1/VLOOKUP($B72,'Justerad allokering'!$B$1:$AG$461,MATCH(T$1,'Justerad allokering'!$B$1:$AF$1,0),FALSE)),VLOOKUP($B72,'Allokerad kvv'!$B$2:$AV$468,MATCH(T$1,'Allokerad kvv'!$B$1:$AV$1,0),FALSE),VLOOKUP($B72,'Justerad allokering'!$B$1:$AG$461,MATCH(T$1,'Justerad allokering'!$B$1:$AF$1,0),FALSE))</f>
        <v>0</v>
      </c>
      <c r="U72">
        <f>IF(ISERROR(1/VLOOKUP($B72,'Justerad allokering'!$B$1:$AG$461,MATCH(U$1,'Justerad allokering'!$B$1:$AF$1,0),FALSE)),VLOOKUP($B72,'Allokerad kvv'!$B$2:$AV$468,MATCH(U$1,'Allokerad kvv'!$B$1:$AV$1,0),FALSE),VLOOKUP($B72,'Justerad allokering'!$B$1:$AG$461,MATCH(U$1,'Justerad allokering'!$B$1:$AF$1,0),FALSE))</f>
        <v>0</v>
      </c>
      <c r="V72">
        <f>IF(ISERROR(1/VLOOKUP($B72,'Justerad allokering'!$B$1:$AG$461,MATCH(V$1,'Justerad allokering'!$B$1:$AF$1,0),FALSE)),VLOOKUP($B72,'Allokerad kvv'!$B$2:$AV$468,MATCH(V$1,'Allokerad kvv'!$B$1:$AV$1,0),FALSE),VLOOKUP($B72,'Justerad allokering'!$B$1:$AG$461,MATCH(V$1,'Justerad allokering'!$B$1:$AF$1,0),FALSE))</f>
        <v>0</v>
      </c>
      <c r="W72">
        <f>IF(ISERROR(1/VLOOKUP($B72,'Justerad allokering'!$B$1:$AG$461,MATCH(W$1,'Justerad allokering'!$B$1:$AF$1,0),FALSE)),VLOOKUP($B72,'Allokerad kvv'!$B$2:$AV$468,MATCH(W$1,'Allokerad kvv'!$B$1:$AV$1,0),FALSE),VLOOKUP($B72,'Justerad allokering'!$B$1:$AG$461,MATCH(W$1,'Justerad allokering'!$B$1:$AF$1,0),FALSE))</f>
        <v>0</v>
      </c>
      <c r="X72">
        <f>IF(ISERROR(1/VLOOKUP($B72,'Justerad allokering'!$B$1:$AG$461,MATCH(X$1,'Justerad allokering'!$B$1:$AF$1,0),FALSE)),VLOOKUP($B72,'Allokerad kvv'!$B$2:$AV$468,MATCH(X$1,'Allokerad kvv'!$B$1:$AV$1,0),FALSE),VLOOKUP($B72,'Justerad allokering'!$B$1:$AG$461,MATCH(X$1,'Justerad allokering'!$B$1:$AF$1,0),FALSE))</f>
        <v>0</v>
      </c>
      <c r="Y72">
        <f>IF(ISERROR(1/VLOOKUP($B72,'Justerad allokering'!$B$1:$AG$461,MATCH(Y$1,'Justerad allokering'!$B$1:$AF$1,0),FALSE)),VLOOKUP($B72,'Allokerad kvv'!$B$2:$AV$468,MATCH(Y$1,'Allokerad kvv'!$B$1:$AV$1,0),FALSE),VLOOKUP($B72,'Justerad allokering'!$B$1:$AG$461,MATCH(Y$1,'Justerad allokering'!$B$1:$AF$1,0),FALSE))</f>
        <v>0</v>
      </c>
      <c r="Z72">
        <f>IF(ISERROR(1/VLOOKUP($B72,'Justerad allokering'!$B$1:$AG$461,MATCH(Z$1,'Justerad allokering'!$B$1:$AF$1,0),FALSE)),VLOOKUP($B72,'Allokerad kvv'!$B$2:$AV$468,MATCH(Z$1,'Allokerad kvv'!$B$1:$AV$1,0),FALSE),VLOOKUP($B72,'Justerad allokering'!$B$1:$AG$461,MATCH(Z$1,'Justerad allokering'!$B$1:$AF$1,0),FALSE))</f>
        <v>0</v>
      </c>
      <c r="AE72" s="89">
        <f t="shared" si="4"/>
        <v>0</v>
      </c>
      <c r="AG72">
        <f t="shared" si="5"/>
        <v>0</v>
      </c>
      <c r="AH72">
        <f t="shared" si="6"/>
        <v>0</v>
      </c>
      <c r="AI72" t="str">
        <f>IF(AH72=0,"",AH72/VLOOKUP(B72,Kraftvärmeprod!$B$1:$BC$480,MATCH("Summa tillförd energi exklusive rökgaskondensering",Kraftvärmeprod!$B$1:$BC$1,0),FALSE))</f>
        <v/>
      </c>
      <c r="AK72">
        <f t="shared" si="7"/>
        <v>0</v>
      </c>
    </row>
    <row r="73" spans="1:37" x14ac:dyDescent="0.25">
      <c r="A73" s="2" t="s">
        <v>102</v>
      </c>
      <c r="B73" s="2" t="s">
        <v>105</v>
      </c>
      <c r="C73">
        <f>IF(ISERROR(1/VLOOKUP($B73,'Justerad allokering'!$B$1:$AG$461,MATCH(C$1,'Justerad allokering'!$B$1:$AF$1,0),FALSE)),VLOOKUP($B73,'Allokerad kvv'!$B$2:$AV$468,MATCH(C$1,'Allokerad kvv'!$B$1:$AV$1,0),FALSE),VLOOKUP($B73,'Justerad allokering'!$B$1:$AG$461,MATCH(C$1,'Justerad allokering'!$B$1:$AF$1,0),FALSE))</f>
        <v>0</v>
      </c>
      <c r="D73">
        <f>IF(ISERROR(1/VLOOKUP($B73,'Justerad allokering'!$B$1:$AG$461,MATCH(D$1,'Justerad allokering'!$B$1:$AF$1,0),FALSE)),VLOOKUP($B73,'Allokerad kvv'!$B$2:$AV$468,MATCH(D$1,'Allokerad kvv'!$B$1:$AV$1,0),FALSE),VLOOKUP($B73,'Justerad allokering'!$B$1:$AG$461,MATCH(D$1,'Justerad allokering'!$B$1:$AF$1,0),FALSE))</f>
        <v>0</v>
      </c>
      <c r="E73">
        <f>IF(ISERROR(1/VLOOKUP($B73,'Justerad allokering'!$B$1:$AG$461,MATCH(E$1,'Justerad allokering'!$B$1:$AF$1,0),FALSE)),VLOOKUP($B73,'Allokerad kvv'!$B$2:$AV$468,MATCH(E$1,'Allokerad kvv'!$B$1:$AV$1,0),FALSE),VLOOKUP($B73,'Justerad allokering'!$B$1:$AG$461,MATCH(E$1,'Justerad allokering'!$B$1:$AF$1,0),FALSE))</f>
        <v>0</v>
      </c>
      <c r="F73">
        <f>IF(ISERROR(1/VLOOKUP($B73,'Justerad allokering'!$B$1:$AG$461,MATCH(F$1,'Justerad allokering'!$B$1:$AF$1,0),FALSE)),VLOOKUP($B73,'Allokerad kvv'!$B$2:$AV$468,MATCH(F$1,'Allokerad kvv'!$B$1:$AV$1,0),FALSE),VLOOKUP($B73,'Justerad allokering'!$B$1:$AG$461,MATCH(F$1,'Justerad allokering'!$B$1:$AF$1,0),FALSE))</f>
        <v>0</v>
      </c>
      <c r="G73">
        <f>IF(ISERROR(1/VLOOKUP($B73,'Justerad allokering'!$B$1:$AG$461,MATCH(G$1,'Justerad allokering'!$B$1:$AF$1,0),FALSE)),VLOOKUP($B73,'Allokerad kvv'!$B$2:$AV$468,MATCH(G$1,'Allokerad kvv'!$B$1:$AV$1,0),FALSE),VLOOKUP($B73,'Justerad allokering'!$B$1:$AG$461,MATCH(G$1,'Justerad allokering'!$B$1:$AF$1,0),FALSE))</f>
        <v>0</v>
      </c>
      <c r="H73">
        <f>IF(ISERROR(1/VLOOKUP($B73,'Justerad allokering'!$B$1:$AG$461,MATCH(H$1,'Justerad allokering'!$B$1:$AF$1,0),FALSE)),VLOOKUP($B73,'Allokerad kvv'!$B$2:$AV$468,MATCH(H$1,'Allokerad kvv'!$B$1:$AV$1,0),FALSE),VLOOKUP($B73,'Justerad allokering'!$B$1:$AG$461,MATCH(H$1,'Justerad allokering'!$B$1:$AF$1,0),FALSE))</f>
        <v>0</v>
      </c>
      <c r="I73">
        <f>IF(ISERROR(1/VLOOKUP($B73,'Justerad allokering'!$B$1:$AG$461,MATCH(I$1,'Justerad allokering'!$B$1:$AF$1,0),FALSE)),VLOOKUP($B73,'Allokerad kvv'!$B$2:$AV$468,MATCH(I$1,'Allokerad kvv'!$B$1:$AV$1,0),FALSE),VLOOKUP($B73,'Justerad allokering'!$B$1:$AG$461,MATCH(I$1,'Justerad allokering'!$B$1:$AF$1,0),FALSE))</f>
        <v>0</v>
      </c>
      <c r="J73">
        <f>IF(ISERROR(1/VLOOKUP($B73,'Justerad allokering'!$B$1:$AG$461,MATCH(J$1,'Justerad allokering'!$B$1:$AF$1,0),FALSE)),VLOOKUP($B73,'Allokerad kvv'!$B$2:$AV$468,MATCH(J$1,'Allokerad kvv'!$B$1:$AV$1,0),FALSE),VLOOKUP($B73,'Justerad allokering'!$B$1:$AG$461,MATCH(J$1,'Justerad allokering'!$B$1:$AF$1,0),FALSE))</f>
        <v>0</v>
      </c>
      <c r="K73">
        <f>IF(ISERROR(1/VLOOKUP($B73,'Justerad allokering'!$B$1:$AG$461,MATCH(K$1,'Justerad allokering'!$B$1:$AF$1,0),FALSE)),VLOOKUP($B73,'Allokerad kvv'!$B$2:$AV$468,MATCH(K$1,'Allokerad kvv'!$B$1:$AV$1,0),FALSE),VLOOKUP($B73,'Justerad allokering'!$B$1:$AG$461,MATCH(K$1,'Justerad allokering'!$B$1:$AF$1,0),FALSE))</f>
        <v>0</v>
      </c>
      <c r="L73">
        <f>IF(ISERROR(1/VLOOKUP($B73,'Justerad allokering'!$B$1:$AG$461,MATCH(L$1,'Justerad allokering'!$B$1:$AF$1,0),FALSE)),VLOOKUP($B73,'Allokerad kvv'!$B$2:$AV$468,MATCH(L$1,'Allokerad kvv'!$B$1:$AV$1,0),FALSE),VLOOKUP($B73,'Justerad allokering'!$B$1:$AG$461,MATCH(L$1,'Justerad allokering'!$B$1:$AF$1,0),FALSE))</f>
        <v>0</v>
      </c>
      <c r="M73">
        <f>IF(ISERROR(1/VLOOKUP($B73,'Justerad allokering'!$B$1:$AG$461,MATCH(M$1,'Justerad allokering'!$B$1:$AF$1,0),FALSE)),VLOOKUP($B73,'Allokerad kvv'!$B$2:$AV$468,MATCH(M$1,'Allokerad kvv'!$B$1:$AV$1,0),FALSE),VLOOKUP($B73,'Justerad allokering'!$B$1:$AG$461,MATCH(M$1,'Justerad allokering'!$B$1:$AF$1,0),FALSE))</f>
        <v>0</v>
      </c>
      <c r="N73">
        <f>IF(ISERROR(1/VLOOKUP($B73,'Justerad allokering'!$B$1:$AG$461,MATCH(N$1,'Justerad allokering'!$B$1:$AF$1,0),FALSE)),VLOOKUP($B73,'Allokerad kvv'!$B$2:$AV$468,MATCH(N$1,'Allokerad kvv'!$B$1:$AV$1,0),FALSE),VLOOKUP($B73,'Justerad allokering'!$B$1:$AG$461,MATCH(N$1,'Justerad allokering'!$B$1:$AF$1,0),FALSE))</f>
        <v>0</v>
      </c>
      <c r="O73">
        <f>IF(ISERROR(1/VLOOKUP($B73,'Justerad allokering'!$B$1:$AG$461,MATCH(O$1,'Justerad allokering'!$B$1:$AF$1,0),FALSE)),VLOOKUP($B73,'Allokerad kvv'!$B$2:$AV$468,MATCH(O$1,'Allokerad kvv'!$B$1:$AV$1,0),FALSE),VLOOKUP($B73,'Justerad allokering'!$B$1:$AG$461,MATCH(O$1,'Justerad allokering'!$B$1:$AF$1,0),FALSE))</f>
        <v>0</v>
      </c>
      <c r="P73">
        <f>IF(ISERROR(1/VLOOKUP($B73,'Justerad allokering'!$B$1:$AG$461,MATCH(P$1,'Justerad allokering'!$B$1:$AF$1,0),FALSE)),VLOOKUP($B73,'Allokerad kvv'!$B$2:$AV$468,MATCH(P$1,'Allokerad kvv'!$B$1:$AV$1,0),FALSE),VLOOKUP($B73,'Justerad allokering'!$B$1:$AG$461,MATCH(P$1,'Justerad allokering'!$B$1:$AF$1,0),FALSE))</f>
        <v>0</v>
      </c>
      <c r="Q73">
        <f>IF(ISERROR(1/VLOOKUP($B73,'Justerad allokering'!$B$1:$AG$461,MATCH(Q$1,'Justerad allokering'!$B$1:$AF$1,0),FALSE)),VLOOKUP($B73,'Allokerad kvv'!$B$2:$AV$468,MATCH(Q$1,'Allokerad kvv'!$B$1:$AV$1,0),FALSE),VLOOKUP($B73,'Justerad allokering'!$B$1:$AG$461,MATCH(Q$1,'Justerad allokering'!$B$1:$AF$1,0),FALSE))</f>
        <v>0</v>
      </c>
      <c r="R73">
        <f>IF(ISERROR(1/VLOOKUP($B73,'Justerad allokering'!$B$1:$AG$461,MATCH(R$1,'Justerad allokering'!$B$1:$AF$1,0),FALSE)),VLOOKUP($B73,'Allokerad kvv'!$B$2:$AV$468,MATCH(R$1,'Allokerad kvv'!$B$1:$AV$1,0),FALSE),VLOOKUP($B73,'Justerad allokering'!$B$1:$AG$461,MATCH(R$1,'Justerad allokering'!$B$1:$AF$1,0),FALSE))</f>
        <v>0</v>
      </c>
      <c r="S73">
        <f>IF(ISERROR(1/VLOOKUP($B73,'Justerad allokering'!$B$1:$AG$461,MATCH(S$1,'Justerad allokering'!$B$1:$AF$1,0),FALSE)),VLOOKUP($B73,'Allokerad kvv'!$B$2:$AV$468,MATCH(S$1,'Allokerad kvv'!$B$1:$AV$1,0),FALSE),VLOOKUP($B73,'Justerad allokering'!$B$1:$AG$461,MATCH(S$1,'Justerad allokering'!$B$1:$AF$1,0),FALSE))</f>
        <v>0</v>
      </c>
      <c r="T73">
        <f>IF(ISERROR(1/VLOOKUP($B73,'Justerad allokering'!$B$1:$AG$461,MATCH(T$1,'Justerad allokering'!$B$1:$AF$1,0),FALSE)),VLOOKUP($B73,'Allokerad kvv'!$B$2:$AV$468,MATCH(T$1,'Allokerad kvv'!$B$1:$AV$1,0),FALSE),VLOOKUP($B73,'Justerad allokering'!$B$1:$AG$461,MATCH(T$1,'Justerad allokering'!$B$1:$AF$1,0),FALSE))</f>
        <v>0</v>
      </c>
      <c r="U73">
        <f>IF(ISERROR(1/VLOOKUP($B73,'Justerad allokering'!$B$1:$AG$461,MATCH(U$1,'Justerad allokering'!$B$1:$AF$1,0),FALSE)),VLOOKUP($B73,'Allokerad kvv'!$B$2:$AV$468,MATCH(U$1,'Allokerad kvv'!$B$1:$AV$1,0),FALSE),VLOOKUP($B73,'Justerad allokering'!$B$1:$AG$461,MATCH(U$1,'Justerad allokering'!$B$1:$AF$1,0),FALSE))</f>
        <v>0</v>
      </c>
      <c r="V73">
        <f>IF(ISERROR(1/VLOOKUP($B73,'Justerad allokering'!$B$1:$AG$461,MATCH(V$1,'Justerad allokering'!$B$1:$AF$1,0),FALSE)),VLOOKUP($B73,'Allokerad kvv'!$B$2:$AV$468,MATCH(V$1,'Allokerad kvv'!$B$1:$AV$1,0),FALSE),VLOOKUP($B73,'Justerad allokering'!$B$1:$AG$461,MATCH(V$1,'Justerad allokering'!$B$1:$AF$1,0),FALSE))</f>
        <v>0</v>
      </c>
      <c r="W73">
        <f>IF(ISERROR(1/VLOOKUP($B73,'Justerad allokering'!$B$1:$AG$461,MATCH(W$1,'Justerad allokering'!$B$1:$AF$1,0),FALSE)),VLOOKUP($B73,'Allokerad kvv'!$B$2:$AV$468,MATCH(W$1,'Allokerad kvv'!$B$1:$AV$1,0),FALSE),VLOOKUP($B73,'Justerad allokering'!$B$1:$AG$461,MATCH(W$1,'Justerad allokering'!$B$1:$AF$1,0),FALSE))</f>
        <v>0</v>
      </c>
      <c r="X73">
        <f>IF(ISERROR(1/VLOOKUP($B73,'Justerad allokering'!$B$1:$AG$461,MATCH(X$1,'Justerad allokering'!$B$1:$AF$1,0),FALSE)),VLOOKUP($B73,'Allokerad kvv'!$B$2:$AV$468,MATCH(X$1,'Allokerad kvv'!$B$1:$AV$1,0),FALSE),VLOOKUP($B73,'Justerad allokering'!$B$1:$AG$461,MATCH(X$1,'Justerad allokering'!$B$1:$AF$1,0),FALSE))</f>
        <v>0</v>
      </c>
      <c r="Y73">
        <f>IF(ISERROR(1/VLOOKUP($B73,'Justerad allokering'!$B$1:$AG$461,MATCH(Y$1,'Justerad allokering'!$B$1:$AF$1,0),FALSE)),VLOOKUP($B73,'Allokerad kvv'!$B$2:$AV$468,MATCH(Y$1,'Allokerad kvv'!$B$1:$AV$1,0),FALSE),VLOOKUP($B73,'Justerad allokering'!$B$1:$AG$461,MATCH(Y$1,'Justerad allokering'!$B$1:$AF$1,0),FALSE))</f>
        <v>0</v>
      </c>
      <c r="Z73">
        <f>IF(ISERROR(1/VLOOKUP($B73,'Justerad allokering'!$B$1:$AG$461,MATCH(Z$1,'Justerad allokering'!$B$1:$AF$1,0),FALSE)),VLOOKUP($B73,'Allokerad kvv'!$B$2:$AV$468,MATCH(Z$1,'Allokerad kvv'!$B$1:$AV$1,0),FALSE),VLOOKUP($B73,'Justerad allokering'!$B$1:$AG$461,MATCH(Z$1,'Justerad allokering'!$B$1:$AF$1,0),FALSE))</f>
        <v>0</v>
      </c>
      <c r="AE73" s="89">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25">
      <c r="A74" s="2" t="s">
        <v>106</v>
      </c>
      <c r="B74" s="2" t="s">
        <v>107</v>
      </c>
      <c r="C74">
        <f>IF(ISERROR(1/VLOOKUP($B74,'Justerad allokering'!$B$1:$AG$461,MATCH(C$1,'Justerad allokering'!$B$1:$AF$1,0),FALSE)),VLOOKUP($B74,'Allokerad kvv'!$B$2:$AV$468,MATCH(C$1,'Allokerad kvv'!$B$1:$AV$1,0),FALSE),VLOOKUP($B74,'Justerad allokering'!$B$1:$AG$461,MATCH(C$1,'Justerad allokering'!$B$1:$AF$1,0),FALSE))</f>
        <v>0</v>
      </c>
      <c r="D74">
        <f>IF(ISERROR(1/VLOOKUP($B74,'Justerad allokering'!$B$1:$AG$461,MATCH(D$1,'Justerad allokering'!$B$1:$AF$1,0),FALSE)),VLOOKUP($B74,'Allokerad kvv'!$B$2:$AV$468,MATCH(D$1,'Allokerad kvv'!$B$1:$AV$1,0),FALSE),VLOOKUP($B74,'Justerad allokering'!$B$1:$AG$461,MATCH(D$1,'Justerad allokering'!$B$1:$AF$1,0),FALSE))</f>
        <v>0</v>
      </c>
      <c r="E74">
        <f>IF(ISERROR(1/VLOOKUP($B74,'Justerad allokering'!$B$1:$AG$461,MATCH(E$1,'Justerad allokering'!$B$1:$AF$1,0),FALSE)),VLOOKUP($B74,'Allokerad kvv'!$B$2:$AV$468,MATCH(E$1,'Allokerad kvv'!$B$1:$AV$1,0),FALSE),VLOOKUP($B74,'Justerad allokering'!$B$1:$AG$461,MATCH(E$1,'Justerad allokering'!$B$1:$AF$1,0),FALSE))</f>
        <v>0</v>
      </c>
      <c r="F74">
        <f>IF(ISERROR(1/VLOOKUP($B74,'Justerad allokering'!$B$1:$AG$461,MATCH(F$1,'Justerad allokering'!$B$1:$AF$1,0),FALSE)),VLOOKUP($B74,'Allokerad kvv'!$B$2:$AV$468,MATCH(F$1,'Allokerad kvv'!$B$1:$AV$1,0),FALSE),VLOOKUP($B74,'Justerad allokering'!$B$1:$AG$461,MATCH(F$1,'Justerad allokering'!$B$1:$AF$1,0),FALSE))</f>
        <v>0</v>
      </c>
      <c r="G74">
        <f>IF(ISERROR(1/VLOOKUP($B74,'Justerad allokering'!$B$1:$AG$461,MATCH(G$1,'Justerad allokering'!$B$1:$AF$1,0),FALSE)),VLOOKUP($B74,'Allokerad kvv'!$B$2:$AV$468,MATCH(G$1,'Allokerad kvv'!$B$1:$AV$1,0),FALSE),VLOOKUP($B74,'Justerad allokering'!$B$1:$AG$461,MATCH(G$1,'Justerad allokering'!$B$1:$AF$1,0),FALSE))</f>
        <v>0</v>
      </c>
      <c r="H74">
        <f>IF(ISERROR(1/VLOOKUP($B74,'Justerad allokering'!$B$1:$AG$461,MATCH(H$1,'Justerad allokering'!$B$1:$AF$1,0),FALSE)),VLOOKUP($B74,'Allokerad kvv'!$B$2:$AV$468,MATCH(H$1,'Allokerad kvv'!$B$1:$AV$1,0),FALSE),VLOOKUP($B74,'Justerad allokering'!$B$1:$AG$461,MATCH(H$1,'Justerad allokering'!$B$1:$AF$1,0),FALSE))</f>
        <v>0</v>
      </c>
      <c r="I74">
        <f>IF(ISERROR(1/VLOOKUP($B74,'Justerad allokering'!$B$1:$AG$461,MATCH(I$1,'Justerad allokering'!$B$1:$AF$1,0),FALSE)),VLOOKUP($B74,'Allokerad kvv'!$B$2:$AV$468,MATCH(I$1,'Allokerad kvv'!$B$1:$AV$1,0),FALSE),VLOOKUP($B74,'Justerad allokering'!$B$1:$AG$461,MATCH(I$1,'Justerad allokering'!$B$1:$AF$1,0),FALSE))</f>
        <v>0</v>
      </c>
      <c r="J74">
        <f>IF(ISERROR(1/VLOOKUP($B74,'Justerad allokering'!$B$1:$AG$461,MATCH(J$1,'Justerad allokering'!$B$1:$AF$1,0),FALSE)),VLOOKUP($B74,'Allokerad kvv'!$B$2:$AV$468,MATCH(J$1,'Allokerad kvv'!$B$1:$AV$1,0),FALSE),VLOOKUP($B74,'Justerad allokering'!$B$1:$AG$461,MATCH(J$1,'Justerad allokering'!$B$1:$AF$1,0),FALSE))</f>
        <v>0</v>
      </c>
      <c r="K74">
        <f>IF(ISERROR(1/VLOOKUP($B74,'Justerad allokering'!$B$1:$AG$461,MATCH(K$1,'Justerad allokering'!$B$1:$AF$1,0),FALSE)),VLOOKUP($B74,'Allokerad kvv'!$B$2:$AV$468,MATCH(K$1,'Allokerad kvv'!$B$1:$AV$1,0),FALSE),VLOOKUP($B74,'Justerad allokering'!$B$1:$AG$461,MATCH(K$1,'Justerad allokering'!$B$1:$AF$1,0),FALSE))</f>
        <v>0</v>
      </c>
      <c r="L74">
        <f>IF(ISERROR(1/VLOOKUP($B74,'Justerad allokering'!$B$1:$AG$461,MATCH(L$1,'Justerad allokering'!$B$1:$AF$1,0),FALSE)),VLOOKUP($B74,'Allokerad kvv'!$B$2:$AV$468,MATCH(L$1,'Allokerad kvv'!$B$1:$AV$1,0),FALSE),VLOOKUP($B74,'Justerad allokering'!$B$1:$AG$461,MATCH(L$1,'Justerad allokering'!$B$1:$AF$1,0),FALSE))</f>
        <v>0</v>
      </c>
      <c r="M74">
        <f>IF(ISERROR(1/VLOOKUP($B74,'Justerad allokering'!$B$1:$AG$461,MATCH(M$1,'Justerad allokering'!$B$1:$AF$1,0),FALSE)),VLOOKUP($B74,'Allokerad kvv'!$B$2:$AV$468,MATCH(M$1,'Allokerad kvv'!$B$1:$AV$1,0),FALSE),VLOOKUP($B74,'Justerad allokering'!$B$1:$AG$461,MATCH(M$1,'Justerad allokering'!$B$1:$AF$1,0),FALSE))</f>
        <v>0</v>
      </c>
      <c r="N74">
        <f>IF(ISERROR(1/VLOOKUP($B74,'Justerad allokering'!$B$1:$AG$461,MATCH(N$1,'Justerad allokering'!$B$1:$AF$1,0),FALSE)),VLOOKUP($B74,'Allokerad kvv'!$B$2:$AV$468,MATCH(N$1,'Allokerad kvv'!$B$1:$AV$1,0),FALSE),VLOOKUP($B74,'Justerad allokering'!$B$1:$AG$461,MATCH(N$1,'Justerad allokering'!$B$1:$AF$1,0),FALSE))</f>
        <v>0</v>
      </c>
      <c r="O74">
        <f>IF(ISERROR(1/VLOOKUP($B74,'Justerad allokering'!$B$1:$AG$461,MATCH(O$1,'Justerad allokering'!$B$1:$AF$1,0),FALSE)),VLOOKUP($B74,'Allokerad kvv'!$B$2:$AV$468,MATCH(O$1,'Allokerad kvv'!$B$1:$AV$1,0),FALSE),VLOOKUP($B74,'Justerad allokering'!$B$1:$AG$461,MATCH(O$1,'Justerad allokering'!$B$1:$AF$1,0),FALSE))</f>
        <v>0</v>
      </c>
      <c r="P74">
        <f>IF(ISERROR(1/VLOOKUP($B74,'Justerad allokering'!$B$1:$AG$461,MATCH(P$1,'Justerad allokering'!$B$1:$AF$1,0),FALSE)),VLOOKUP($B74,'Allokerad kvv'!$B$2:$AV$468,MATCH(P$1,'Allokerad kvv'!$B$1:$AV$1,0),FALSE),VLOOKUP($B74,'Justerad allokering'!$B$1:$AG$461,MATCH(P$1,'Justerad allokering'!$B$1:$AF$1,0),FALSE))</f>
        <v>0</v>
      </c>
      <c r="Q74">
        <f>IF(ISERROR(1/VLOOKUP($B74,'Justerad allokering'!$B$1:$AG$461,MATCH(Q$1,'Justerad allokering'!$B$1:$AF$1,0),FALSE)),VLOOKUP($B74,'Allokerad kvv'!$B$2:$AV$468,MATCH(Q$1,'Allokerad kvv'!$B$1:$AV$1,0),FALSE),VLOOKUP($B74,'Justerad allokering'!$B$1:$AG$461,MATCH(Q$1,'Justerad allokering'!$B$1:$AF$1,0),FALSE))</f>
        <v>0</v>
      </c>
      <c r="R74">
        <f>IF(ISERROR(1/VLOOKUP($B74,'Justerad allokering'!$B$1:$AG$461,MATCH(R$1,'Justerad allokering'!$B$1:$AF$1,0),FALSE)),VLOOKUP($B74,'Allokerad kvv'!$B$2:$AV$468,MATCH(R$1,'Allokerad kvv'!$B$1:$AV$1,0),FALSE),VLOOKUP($B74,'Justerad allokering'!$B$1:$AG$461,MATCH(R$1,'Justerad allokering'!$B$1:$AF$1,0),FALSE))</f>
        <v>0</v>
      </c>
      <c r="S74">
        <f>IF(ISERROR(1/VLOOKUP($B74,'Justerad allokering'!$B$1:$AG$461,MATCH(S$1,'Justerad allokering'!$B$1:$AF$1,0),FALSE)),VLOOKUP($B74,'Allokerad kvv'!$B$2:$AV$468,MATCH(S$1,'Allokerad kvv'!$B$1:$AV$1,0),FALSE),VLOOKUP($B74,'Justerad allokering'!$B$1:$AG$461,MATCH(S$1,'Justerad allokering'!$B$1:$AF$1,0),FALSE))</f>
        <v>0</v>
      </c>
      <c r="T74">
        <f>IF(ISERROR(1/VLOOKUP($B74,'Justerad allokering'!$B$1:$AG$461,MATCH(T$1,'Justerad allokering'!$B$1:$AF$1,0),FALSE)),VLOOKUP($B74,'Allokerad kvv'!$B$2:$AV$468,MATCH(T$1,'Allokerad kvv'!$B$1:$AV$1,0),FALSE),VLOOKUP($B74,'Justerad allokering'!$B$1:$AG$461,MATCH(T$1,'Justerad allokering'!$B$1:$AF$1,0),FALSE))</f>
        <v>0</v>
      </c>
      <c r="U74">
        <f>IF(ISERROR(1/VLOOKUP($B74,'Justerad allokering'!$B$1:$AG$461,MATCH(U$1,'Justerad allokering'!$B$1:$AF$1,0),FALSE)),VLOOKUP($B74,'Allokerad kvv'!$B$2:$AV$468,MATCH(U$1,'Allokerad kvv'!$B$1:$AV$1,0),FALSE),VLOOKUP($B74,'Justerad allokering'!$B$1:$AG$461,MATCH(U$1,'Justerad allokering'!$B$1:$AF$1,0),FALSE))</f>
        <v>0</v>
      </c>
      <c r="V74">
        <f>IF(ISERROR(1/VLOOKUP($B74,'Justerad allokering'!$B$1:$AG$461,MATCH(V$1,'Justerad allokering'!$B$1:$AF$1,0),FALSE)),VLOOKUP($B74,'Allokerad kvv'!$B$2:$AV$468,MATCH(V$1,'Allokerad kvv'!$B$1:$AV$1,0),FALSE),VLOOKUP($B74,'Justerad allokering'!$B$1:$AG$461,MATCH(V$1,'Justerad allokering'!$B$1:$AF$1,0),FALSE))</f>
        <v>0</v>
      </c>
      <c r="W74">
        <f>IF(ISERROR(1/VLOOKUP($B74,'Justerad allokering'!$B$1:$AG$461,MATCH(W$1,'Justerad allokering'!$B$1:$AF$1,0),FALSE)),VLOOKUP($B74,'Allokerad kvv'!$B$2:$AV$468,MATCH(W$1,'Allokerad kvv'!$B$1:$AV$1,0),FALSE),VLOOKUP($B74,'Justerad allokering'!$B$1:$AG$461,MATCH(W$1,'Justerad allokering'!$B$1:$AF$1,0),FALSE))</f>
        <v>0</v>
      </c>
      <c r="X74">
        <f>IF(ISERROR(1/VLOOKUP($B74,'Justerad allokering'!$B$1:$AG$461,MATCH(X$1,'Justerad allokering'!$B$1:$AF$1,0),FALSE)),VLOOKUP($B74,'Allokerad kvv'!$B$2:$AV$468,MATCH(X$1,'Allokerad kvv'!$B$1:$AV$1,0),FALSE),VLOOKUP($B74,'Justerad allokering'!$B$1:$AG$461,MATCH(X$1,'Justerad allokering'!$B$1:$AF$1,0),FALSE))</f>
        <v>0</v>
      </c>
      <c r="Y74">
        <f>IF(ISERROR(1/VLOOKUP($B74,'Justerad allokering'!$B$1:$AG$461,MATCH(Y$1,'Justerad allokering'!$B$1:$AF$1,0),FALSE)),VLOOKUP($B74,'Allokerad kvv'!$B$2:$AV$468,MATCH(Y$1,'Allokerad kvv'!$B$1:$AV$1,0),FALSE),VLOOKUP($B74,'Justerad allokering'!$B$1:$AG$461,MATCH(Y$1,'Justerad allokering'!$B$1:$AF$1,0),FALSE))</f>
        <v>0</v>
      </c>
      <c r="Z74">
        <f>IF(ISERROR(1/VLOOKUP($B74,'Justerad allokering'!$B$1:$AG$461,MATCH(Z$1,'Justerad allokering'!$B$1:$AF$1,0),FALSE)),VLOOKUP($B74,'Allokerad kvv'!$B$2:$AV$468,MATCH(Z$1,'Allokerad kvv'!$B$1:$AV$1,0),FALSE),VLOOKUP($B74,'Justerad allokering'!$B$1:$AG$461,MATCH(Z$1,'Justerad allokering'!$B$1:$AF$1,0),FALSE))</f>
        <v>0</v>
      </c>
      <c r="AE74" s="89">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25">
      <c r="A75" s="2" t="s">
        <v>108</v>
      </c>
      <c r="B75" s="2" t="s">
        <v>109</v>
      </c>
      <c r="C75">
        <f>IF(ISERROR(1/VLOOKUP($B75,'Justerad allokering'!$B$1:$AG$461,MATCH(C$1,'Justerad allokering'!$B$1:$AF$1,0),FALSE)),VLOOKUP($B75,'Allokerad kvv'!$B$2:$AV$468,MATCH(C$1,'Allokerad kvv'!$B$1:$AV$1,0),FALSE),VLOOKUP($B75,'Justerad allokering'!$B$1:$AG$461,MATCH(C$1,'Justerad allokering'!$B$1:$AF$1,0),FALSE))</f>
        <v>0</v>
      </c>
      <c r="D75">
        <f>IF(ISERROR(1/VLOOKUP($B75,'Justerad allokering'!$B$1:$AG$461,MATCH(D$1,'Justerad allokering'!$B$1:$AF$1,0),FALSE)),VLOOKUP($B75,'Allokerad kvv'!$B$2:$AV$468,MATCH(D$1,'Allokerad kvv'!$B$1:$AV$1,0),FALSE),VLOOKUP($B75,'Justerad allokering'!$B$1:$AG$461,MATCH(D$1,'Justerad allokering'!$B$1:$AF$1,0),FALSE))</f>
        <v>0</v>
      </c>
      <c r="E75">
        <f>IF(ISERROR(1/VLOOKUP($B75,'Justerad allokering'!$B$1:$AG$461,MATCH(E$1,'Justerad allokering'!$B$1:$AF$1,0),FALSE)),VLOOKUP($B75,'Allokerad kvv'!$B$2:$AV$468,MATCH(E$1,'Allokerad kvv'!$B$1:$AV$1,0),FALSE),VLOOKUP($B75,'Justerad allokering'!$B$1:$AG$461,MATCH(E$1,'Justerad allokering'!$B$1:$AF$1,0),FALSE))</f>
        <v>0</v>
      </c>
      <c r="F75">
        <f>IF(ISERROR(1/VLOOKUP($B75,'Justerad allokering'!$B$1:$AG$461,MATCH(F$1,'Justerad allokering'!$B$1:$AF$1,0),FALSE)),VLOOKUP($B75,'Allokerad kvv'!$B$2:$AV$468,MATCH(F$1,'Allokerad kvv'!$B$1:$AV$1,0),FALSE),VLOOKUP($B75,'Justerad allokering'!$B$1:$AG$461,MATCH(F$1,'Justerad allokering'!$B$1:$AF$1,0),FALSE))</f>
        <v>0</v>
      </c>
      <c r="G75">
        <f>IF(ISERROR(1/VLOOKUP($B75,'Justerad allokering'!$B$1:$AG$461,MATCH(G$1,'Justerad allokering'!$B$1:$AF$1,0),FALSE)),VLOOKUP($B75,'Allokerad kvv'!$B$2:$AV$468,MATCH(G$1,'Allokerad kvv'!$B$1:$AV$1,0),FALSE),VLOOKUP($B75,'Justerad allokering'!$B$1:$AG$461,MATCH(G$1,'Justerad allokering'!$B$1:$AF$1,0),FALSE))</f>
        <v>0</v>
      </c>
      <c r="H75">
        <f>IF(ISERROR(1/VLOOKUP($B75,'Justerad allokering'!$B$1:$AG$461,MATCH(H$1,'Justerad allokering'!$B$1:$AF$1,0),FALSE)),VLOOKUP($B75,'Allokerad kvv'!$B$2:$AV$468,MATCH(H$1,'Allokerad kvv'!$B$1:$AV$1,0),FALSE),VLOOKUP($B75,'Justerad allokering'!$B$1:$AG$461,MATCH(H$1,'Justerad allokering'!$B$1:$AF$1,0),FALSE))</f>
        <v>0</v>
      </c>
      <c r="I75">
        <f>IF(ISERROR(1/VLOOKUP($B75,'Justerad allokering'!$B$1:$AG$461,MATCH(I$1,'Justerad allokering'!$B$1:$AF$1,0),FALSE)),VLOOKUP($B75,'Allokerad kvv'!$B$2:$AV$468,MATCH(I$1,'Allokerad kvv'!$B$1:$AV$1,0),FALSE),VLOOKUP($B75,'Justerad allokering'!$B$1:$AG$461,MATCH(I$1,'Justerad allokering'!$B$1:$AF$1,0),FALSE))</f>
        <v>0</v>
      </c>
      <c r="J75">
        <f>IF(ISERROR(1/VLOOKUP($B75,'Justerad allokering'!$B$1:$AG$461,MATCH(J$1,'Justerad allokering'!$B$1:$AF$1,0),FALSE)),VLOOKUP($B75,'Allokerad kvv'!$B$2:$AV$468,MATCH(J$1,'Allokerad kvv'!$B$1:$AV$1,0),FALSE),VLOOKUP($B75,'Justerad allokering'!$B$1:$AG$461,MATCH(J$1,'Justerad allokering'!$B$1:$AF$1,0),FALSE))</f>
        <v>0</v>
      </c>
      <c r="K75">
        <f>IF(ISERROR(1/VLOOKUP($B75,'Justerad allokering'!$B$1:$AG$461,MATCH(K$1,'Justerad allokering'!$B$1:$AF$1,0),FALSE)),VLOOKUP($B75,'Allokerad kvv'!$B$2:$AV$468,MATCH(K$1,'Allokerad kvv'!$B$1:$AV$1,0),FALSE),VLOOKUP($B75,'Justerad allokering'!$B$1:$AG$461,MATCH(K$1,'Justerad allokering'!$B$1:$AF$1,0),FALSE))</f>
        <v>0</v>
      </c>
      <c r="L75">
        <f>IF(ISERROR(1/VLOOKUP($B75,'Justerad allokering'!$B$1:$AG$461,MATCH(L$1,'Justerad allokering'!$B$1:$AF$1,0),FALSE)),VLOOKUP($B75,'Allokerad kvv'!$B$2:$AV$468,MATCH(L$1,'Allokerad kvv'!$B$1:$AV$1,0),FALSE),VLOOKUP($B75,'Justerad allokering'!$B$1:$AG$461,MATCH(L$1,'Justerad allokering'!$B$1:$AF$1,0),FALSE))</f>
        <v>0</v>
      </c>
      <c r="M75">
        <f>IF(ISERROR(1/VLOOKUP($B75,'Justerad allokering'!$B$1:$AG$461,MATCH(M$1,'Justerad allokering'!$B$1:$AF$1,0),FALSE)),VLOOKUP($B75,'Allokerad kvv'!$B$2:$AV$468,MATCH(M$1,'Allokerad kvv'!$B$1:$AV$1,0),FALSE),VLOOKUP($B75,'Justerad allokering'!$B$1:$AG$461,MATCH(M$1,'Justerad allokering'!$B$1:$AF$1,0),FALSE))</f>
        <v>0</v>
      </c>
      <c r="N75">
        <f>IF(ISERROR(1/VLOOKUP($B75,'Justerad allokering'!$B$1:$AG$461,MATCH(N$1,'Justerad allokering'!$B$1:$AF$1,0),FALSE)),VLOOKUP($B75,'Allokerad kvv'!$B$2:$AV$468,MATCH(N$1,'Allokerad kvv'!$B$1:$AV$1,0),FALSE),VLOOKUP($B75,'Justerad allokering'!$B$1:$AG$461,MATCH(N$1,'Justerad allokering'!$B$1:$AF$1,0),FALSE))</f>
        <v>0</v>
      </c>
      <c r="O75">
        <f>IF(ISERROR(1/VLOOKUP($B75,'Justerad allokering'!$B$1:$AG$461,MATCH(O$1,'Justerad allokering'!$B$1:$AF$1,0),FALSE)),VLOOKUP($B75,'Allokerad kvv'!$B$2:$AV$468,MATCH(O$1,'Allokerad kvv'!$B$1:$AV$1,0),FALSE),VLOOKUP($B75,'Justerad allokering'!$B$1:$AG$461,MATCH(O$1,'Justerad allokering'!$B$1:$AF$1,0),FALSE))</f>
        <v>0</v>
      </c>
      <c r="P75">
        <f>IF(ISERROR(1/VLOOKUP($B75,'Justerad allokering'!$B$1:$AG$461,MATCH(P$1,'Justerad allokering'!$B$1:$AF$1,0),FALSE)),VLOOKUP($B75,'Allokerad kvv'!$B$2:$AV$468,MATCH(P$1,'Allokerad kvv'!$B$1:$AV$1,0),FALSE),VLOOKUP($B75,'Justerad allokering'!$B$1:$AG$461,MATCH(P$1,'Justerad allokering'!$B$1:$AF$1,0),FALSE))</f>
        <v>0</v>
      </c>
      <c r="Q75">
        <f>IF(ISERROR(1/VLOOKUP($B75,'Justerad allokering'!$B$1:$AG$461,MATCH(Q$1,'Justerad allokering'!$B$1:$AF$1,0),FALSE)),VLOOKUP($B75,'Allokerad kvv'!$B$2:$AV$468,MATCH(Q$1,'Allokerad kvv'!$B$1:$AV$1,0),FALSE),VLOOKUP($B75,'Justerad allokering'!$B$1:$AG$461,MATCH(Q$1,'Justerad allokering'!$B$1:$AF$1,0),FALSE))</f>
        <v>0</v>
      </c>
      <c r="R75">
        <f>IF(ISERROR(1/VLOOKUP($B75,'Justerad allokering'!$B$1:$AG$461,MATCH(R$1,'Justerad allokering'!$B$1:$AF$1,0),FALSE)),VLOOKUP($B75,'Allokerad kvv'!$B$2:$AV$468,MATCH(R$1,'Allokerad kvv'!$B$1:$AV$1,0),FALSE),VLOOKUP($B75,'Justerad allokering'!$B$1:$AG$461,MATCH(R$1,'Justerad allokering'!$B$1:$AF$1,0),FALSE))</f>
        <v>0</v>
      </c>
      <c r="S75">
        <f>IF(ISERROR(1/VLOOKUP($B75,'Justerad allokering'!$B$1:$AG$461,MATCH(S$1,'Justerad allokering'!$B$1:$AF$1,0),FALSE)),VLOOKUP($B75,'Allokerad kvv'!$B$2:$AV$468,MATCH(S$1,'Allokerad kvv'!$B$1:$AV$1,0),FALSE),VLOOKUP($B75,'Justerad allokering'!$B$1:$AG$461,MATCH(S$1,'Justerad allokering'!$B$1:$AF$1,0),FALSE))</f>
        <v>0</v>
      </c>
      <c r="T75">
        <f>IF(ISERROR(1/VLOOKUP($B75,'Justerad allokering'!$B$1:$AG$461,MATCH(T$1,'Justerad allokering'!$B$1:$AF$1,0),FALSE)),VLOOKUP($B75,'Allokerad kvv'!$B$2:$AV$468,MATCH(T$1,'Allokerad kvv'!$B$1:$AV$1,0),FALSE),VLOOKUP($B75,'Justerad allokering'!$B$1:$AG$461,MATCH(T$1,'Justerad allokering'!$B$1:$AF$1,0),FALSE))</f>
        <v>0</v>
      </c>
      <c r="U75">
        <f>IF(ISERROR(1/VLOOKUP($B75,'Justerad allokering'!$B$1:$AG$461,MATCH(U$1,'Justerad allokering'!$B$1:$AF$1,0),FALSE)),VLOOKUP($B75,'Allokerad kvv'!$B$2:$AV$468,MATCH(U$1,'Allokerad kvv'!$B$1:$AV$1,0),FALSE),VLOOKUP($B75,'Justerad allokering'!$B$1:$AG$461,MATCH(U$1,'Justerad allokering'!$B$1:$AF$1,0),FALSE))</f>
        <v>0</v>
      </c>
      <c r="V75">
        <f>IF(ISERROR(1/VLOOKUP($B75,'Justerad allokering'!$B$1:$AG$461,MATCH(V$1,'Justerad allokering'!$B$1:$AF$1,0),FALSE)),VLOOKUP($B75,'Allokerad kvv'!$B$2:$AV$468,MATCH(V$1,'Allokerad kvv'!$B$1:$AV$1,0),FALSE),VLOOKUP($B75,'Justerad allokering'!$B$1:$AG$461,MATCH(V$1,'Justerad allokering'!$B$1:$AF$1,0),FALSE))</f>
        <v>0</v>
      </c>
      <c r="W75">
        <f>IF(ISERROR(1/VLOOKUP($B75,'Justerad allokering'!$B$1:$AG$461,MATCH(W$1,'Justerad allokering'!$B$1:$AF$1,0),FALSE)),VLOOKUP($B75,'Allokerad kvv'!$B$2:$AV$468,MATCH(W$1,'Allokerad kvv'!$B$1:$AV$1,0),FALSE),VLOOKUP($B75,'Justerad allokering'!$B$1:$AG$461,MATCH(W$1,'Justerad allokering'!$B$1:$AF$1,0),FALSE))</f>
        <v>0</v>
      </c>
      <c r="X75">
        <f>IF(ISERROR(1/VLOOKUP($B75,'Justerad allokering'!$B$1:$AG$461,MATCH(X$1,'Justerad allokering'!$B$1:$AF$1,0),FALSE)),VLOOKUP($B75,'Allokerad kvv'!$B$2:$AV$468,MATCH(X$1,'Allokerad kvv'!$B$1:$AV$1,0),FALSE),VLOOKUP($B75,'Justerad allokering'!$B$1:$AG$461,MATCH(X$1,'Justerad allokering'!$B$1:$AF$1,0),FALSE))</f>
        <v>0</v>
      </c>
      <c r="Y75">
        <f>IF(ISERROR(1/VLOOKUP($B75,'Justerad allokering'!$B$1:$AG$461,MATCH(Y$1,'Justerad allokering'!$B$1:$AF$1,0),FALSE)),VLOOKUP($B75,'Allokerad kvv'!$B$2:$AV$468,MATCH(Y$1,'Allokerad kvv'!$B$1:$AV$1,0),FALSE),VLOOKUP($B75,'Justerad allokering'!$B$1:$AG$461,MATCH(Y$1,'Justerad allokering'!$B$1:$AF$1,0),FALSE))</f>
        <v>0</v>
      </c>
      <c r="Z75">
        <f>IF(ISERROR(1/VLOOKUP($B75,'Justerad allokering'!$B$1:$AG$461,MATCH(Z$1,'Justerad allokering'!$B$1:$AF$1,0),FALSE)),VLOOKUP($B75,'Allokerad kvv'!$B$2:$AV$468,MATCH(Z$1,'Allokerad kvv'!$B$1:$AV$1,0),FALSE),VLOOKUP($B75,'Justerad allokering'!$B$1:$AG$461,MATCH(Z$1,'Justerad allokering'!$B$1:$AF$1,0),FALSE))</f>
        <v>0</v>
      </c>
      <c r="AE75" s="89">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25">
      <c r="A76" s="2" t="s">
        <v>108</v>
      </c>
      <c r="B76" s="2" t="s">
        <v>110</v>
      </c>
      <c r="C76">
        <f>IF(ISERROR(1/VLOOKUP($B76,'Justerad allokering'!$B$1:$AG$461,MATCH(C$1,'Justerad allokering'!$B$1:$AF$1,0),FALSE)),VLOOKUP($B76,'Allokerad kvv'!$B$2:$AV$468,MATCH(C$1,'Allokerad kvv'!$B$1:$AV$1,0),FALSE),VLOOKUP($B76,'Justerad allokering'!$B$1:$AG$461,MATCH(C$1,'Justerad allokering'!$B$1:$AF$1,0),FALSE))</f>
        <v>0</v>
      </c>
      <c r="D76">
        <f>IF(ISERROR(1/VLOOKUP($B76,'Justerad allokering'!$B$1:$AG$461,MATCH(D$1,'Justerad allokering'!$B$1:$AF$1,0),FALSE)),VLOOKUP($B76,'Allokerad kvv'!$B$2:$AV$468,MATCH(D$1,'Allokerad kvv'!$B$1:$AV$1,0),FALSE),VLOOKUP($B76,'Justerad allokering'!$B$1:$AG$461,MATCH(D$1,'Justerad allokering'!$B$1:$AF$1,0),FALSE))</f>
        <v>0</v>
      </c>
      <c r="E76">
        <f>IF(ISERROR(1/VLOOKUP($B76,'Justerad allokering'!$B$1:$AG$461,MATCH(E$1,'Justerad allokering'!$B$1:$AF$1,0),FALSE)),VLOOKUP($B76,'Allokerad kvv'!$B$2:$AV$468,MATCH(E$1,'Allokerad kvv'!$B$1:$AV$1,0),FALSE),VLOOKUP($B76,'Justerad allokering'!$B$1:$AG$461,MATCH(E$1,'Justerad allokering'!$B$1:$AF$1,0),FALSE))</f>
        <v>0</v>
      </c>
      <c r="F76">
        <f>IF(ISERROR(1/VLOOKUP($B76,'Justerad allokering'!$B$1:$AG$461,MATCH(F$1,'Justerad allokering'!$B$1:$AF$1,0),FALSE)),VLOOKUP($B76,'Allokerad kvv'!$B$2:$AV$468,MATCH(F$1,'Allokerad kvv'!$B$1:$AV$1,0),FALSE),VLOOKUP($B76,'Justerad allokering'!$B$1:$AG$461,MATCH(F$1,'Justerad allokering'!$B$1:$AF$1,0),FALSE))</f>
        <v>0</v>
      </c>
      <c r="G76">
        <f>IF(ISERROR(1/VLOOKUP($B76,'Justerad allokering'!$B$1:$AG$461,MATCH(G$1,'Justerad allokering'!$B$1:$AF$1,0),FALSE)),VLOOKUP($B76,'Allokerad kvv'!$B$2:$AV$468,MATCH(G$1,'Allokerad kvv'!$B$1:$AV$1,0),FALSE),VLOOKUP($B76,'Justerad allokering'!$B$1:$AG$461,MATCH(G$1,'Justerad allokering'!$B$1:$AF$1,0),FALSE))</f>
        <v>0</v>
      </c>
      <c r="H76">
        <f>IF(ISERROR(1/VLOOKUP($B76,'Justerad allokering'!$B$1:$AG$461,MATCH(H$1,'Justerad allokering'!$B$1:$AF$1,0),FALSE)),VLOOKUP($B76,'Allokerad kvv'!$B$2:$AV$468,MATCH(H$1,'Allokerad kvv'!$B$1:$AV$1,0),FALSE),VLOOKUP($B76,'Justerad allokering'!$B$1:$AG$461,MATCH(H$1,'Justerad allokering'!$B$1:$AF$1,0),FALSE))</f>
        <v>0</v>
      </c>
      <c r="I76">
        <f>IF(ISERROR(1/VLOOKUP($B76,'Justerad allokering'!$B$1:$AG$461,MATCH(I$1,'Justerad allokering'!$B$1:$AF$1,0),FALSE)),VLOOKUP($B76,'Allokerad kvv'!$B$2:$AV$468,MATCH(I$1,'Allokerad kvv'!$B$1:$AV$1,0),FALSE),VLOOKUP($B76,'Justerad allokering'!$B$1:$AG$461,MATCH(I$1,'Justerad allokering'!$B$1:$AF$1,0),FALSE))</f>
        <v>0</v>
      </c>
      <c r="J76">
        <f>IF(ISERROR(1/VLOOKUP($B76,'Justerad allokering'!$B$1:$AG$461,MATCH(J$1,'Justerad allokering'!$B$1:$AF$1,0),FALSE)),VLOOKUP($B76,'Allokerad kvv'!$B$2:$AV$468,MATCH(J$1,'Allokerad kvv'!$B$1:$AV$1,0),FALSE),VLOOKUP($B76,'Justerad allokering'!$B$1:$AG$461,MATCH(J$1,'Justerad allokering'!$B$1:$AF$1,0),FALSE))</f>
        <v>0</v>
      </c>
      <c r="K76">
        <f>IF(ISERROR(1/VLOOKUP($B76,'Justerad allokering'!$B$1:$AG$461,MATCH(K$1,'Justerad allokering'!$B$1:$AF$1,0),FALSE)),VLOOKUP($B76,'Allokerad kvv'!$B$2:$AV$468,MATCH(K$1,'Allokerad kvv'!$B$1:$AV$1,0),FALSE),VLOOKUP($B76,'Justerad allokering'!$B$1:$AG$461,MATCH(K$1,'Justerad allokering'!$B$1:$AF$1,0),FALSE))</f>
        <v>0</v>
      </c>
      <c r="L76">
        <f>IF(ISERROR(1/VLOOKUP($B76,'Justerad allokering'!$B$1:$AG$461,MATCH(L$1,'Justerad allokering'!$B$1:$AF$1,0),FALSE)),VLOOKUP($B76,'Allokerad kvv'!$B$2:$AV$468,MATCH(L$1,'Allokerad kvv'!$B$1:$AV$1,0),FALSE),VLOOKUP($B76,'Justerad allokering'!$B$1:$AG$461,MATCH(L$1,'Justerad allokering'!$B$1:$AF$1,0),FALSE))</f>
        <v>0</v>
      </c>
      <c r="M76">
        <f>IF(ISERROR(1/VLOOKUP($B76,'Justerad allokering'!$B$1:$AG$461,MATCH(M$1,'Justerad allokering'!$B$1:$AF$1,0),FALSE)),VLOOKUP($B76,'Allokerad kvv'!$B$2:$AV$468,MATCH(M$1,'Allokerad kvv'!$B$1:$AV$1,0),FALSE),VLOOKUP($B76,'Justerad allokering'!$B$1:$AG$461,MATCH(M$1,'Justerad allokering'!$B$1:$AF$1,0),FALSE))</f>
        <v>0</v>
      </c>
      <c r="N76">
        <f>IF(ISERROR(1/VLOOKUP($B76,'Justerad allokering'!$B$1:$AG$461,MATCH(N$1,'Justerad allokering'!$B$1:$AF$1,0),FALSE)),VLOOKUP($B76,'Allokerad kvv'!$B$2:$AV$468,MATCH(N$1,'Allokerad kvv'!$B$1:$AV$1,0),FALSE),VLOOKUP($B76,'Justerad allokering'!$B$1:$AG$461,MATCH(N$1,'Justerad allokering'!$B$1:$AF$1,0),FALSE))</f>
        <v>0</v>
      </c>
      <c r="O76">
        <f>IF(ISERROR(1/VLOOKUP($B76,'Justerad allokering'!$B$1:$AG$461,MATCH(O$1,'Justerad allokering'!$B$1:$AF$1,0),FALSE)),VLOOKUP($B76,'Allokerad kvv'!$B$2:$AV$468,MATCH(O$1,'Allokerad kvv'!$B$1:$AV$1,0),FALSE),VLOOKUP($B76,'Justerad allokering'!$B$1:$AG$461,MATCH(O$1,'Justerad allokering'!$B$1:$AF$1,0),FALSE))</f>
        <v>0</v>
      </c>
      <c r="P76">
        <f>IF(ISERROR(1/VLOOKUP($B76,'Justerad allokering'!$B$1:$AG$461,MATCH(P$1,'Justerad allokering'!$B$1:$AF$1,0),FALSE)),VLOOKUP($B76,'Allokerad kvv'!$B$2:$AV$468,MATCH(P$1,'Allokerad kvv'!$B$1:$AV$1,0),FALSE),VLOOKUP($B76,'Justerad allokering'!$B$1:$AG$461,MATCH(P$1,'Justerad allokering'!$B$1:$AF$1,0),FALSE))</f>
        <v>0</v>
      </c>
      <c r="Q76">
        <f>IF(ISERROR(1/VLOOKUP($B76,'Justerad allokering'!$B$1:$AG$461,MATCH(Q$1,'Justerad allokering'!$B$1:$AF$1,0),FALSE)),VLOOKUP($B76,'Allokerad kvv'!$B$2:$AV$468,MATCH(Q$1,'Allokerad kvv'!$B$1:$AV$1,0),FALSE),VLOOKUP($B76,'Justerad allokering'!$B$1:$AG$461,MATCH(Q$1,'Justerad allokering'!$B$1:$AF$1,0),FALSE))</f>
        <v>0</v>
      </c>
      <c r="R76">
        <f>IF(ISERROR(1/VLOOKUP($B76,'Justerad allokering'!$B$1:$AG$461,MATCH(R$1,'Justerad allokering'!$B$1:$AF$1,0),FALSE)),VLOOKUP($B76,'Allokerad kvv'!$B$2:$AV$468,MATCH(R$1,'Allokerad kvv'!$B$1:$AV$1,0),FALSE),VLOOKUP($B76,'Justerad allokering'!$B$1:$AG$461,MATCH(R$1,'Justerad allokering'!$B$1:$AF$1,0),FALSE))</f>
        <v>0</v>
      </c>
      <c r="S76">
        <f>IF(ISERROR(1/VLOOKUP($B76,'Justerad allokering'!$B$1:$AG$461,MATCH(S$1,'Justerad allokering'!$B$1:$AF$1,0),FALSE)),VLOOKUP($B76,'Allokerad kvv'!$B$2:$AV$468,MATCH(S$1,'Allokerad kvv'!$B$1:$AV$1,0),FALSE),VLOOKUP($B76,'Justerad allokering'!$B$1:$AG$461,MATCH(S$1,'Justerad allokering'!$B$1:$AF$1,0),FALSE))</f>
        <v>0</v>
      </c>
      <c r="T76">
        <f>IF(ISERROR(1/VLOOKUP($B76,'Justerad allokering'!$B$1:$AG$461,MATCH(T$1,'Justerad allokering'!$B$1:$AF$1,0),FALSE)),VLOOKUP($B76,'Allokerad kvv'!$B$2:$AV$468,MATCH(T$1,'Allokerad kvv'!$B$1:$AV$1,0),FALSE),VLOOKUP($B76,'Justerad allokering'!$B$1:$AG$461,MATCH(T$1,'Justerad allokering'!$B$1:$AF$1,0),FALSE))</f>
        <v>0</v>
      </c>
      <c r="U76">
        <f>IF(ISERROR(1/VLOOKUP($B76,'Justerad allokering'!$B$1:$AG$461,MATCH(U$1,'Justerad allokering'!$B$1:$AF$1,0),FALSE)),VLOOKUP($B76,'Allokerad kvv'!$B$2:$AV$468,MATCH(U$1,'Allokerad kvv'!$B$1:$AV$1,0),FALSE),VLOOKUP($B76,'Justerad allokering'!$B$1:$AG$461,MATCH(U$1,'Justerad allokering'!$B$1:$AF$1,0),FALSE))</f>
        <v>0</v>
      </c>
      <c r="V76">
        <f>IF(ISERROR(1/VLOOKUP($B76,'Justerad allokering'!$B$1:$AG$461,MATCH(V$1,'Justerad allokering'!$B$1:$AF$1,0),FALSE)),VLOOKUP($B76,'Allokerad kvv'!$B$2:$AV$468,MATCH(V$1,'Allokerad kvv'!$B$1:$AV$1,0),FALSE),VLOOKUP($B76,'Justerad allokering'!$B$1:$AG$461,MATCH(V$1,'Justerad allokering'!$B$1:$AF$1,0),FALSE))</f>
        <v>0</v>
      </c>
      <c r="W76">
        <f>IF(ISERROR(1/VLOOKUP($B76,'Justerad allokering'!$B$1:$AG$461,MATCH(W$1,'Justerad allokering'!$B$1:$AF$1,0),FALSE)),VLOOKUP($B76,'Allokerad kvv'!$B$2:$AV$468,MATCH(W$1,'Allokerad kvv'!$B$1:$AV$1,0),FALSE),VLOOKUP($B76,'Justerad allokering'!$B$1:$AG$461,MATCH(W$1,'Justerad allokering'!$B$1:$AF$1,0),FALSE))</f>
        <v>0</v>
      </c>
      <c r="X76">
        <f>IF(ISERROR(1/VLOOKUP($B76,'Justerad allokering'!$B$1:$AG$461,MATCH(X$1,'Justerad allokering'!$B$1:$AF$1,0),FALSE)),VLOOKUP($B76,'Allokerad kvv'!$B$2:$AV$468,MATCH(X$1,'Allokerad kvv'!$B$1:$AV$1,0),FALSE),VLOOKUP($B76,'Justerad allokering'!$B$1:$AG$461,MATCH(X$1,'Justerad allokering'!$B$1:$AF$1,0),FALSE))</f>
        <v>0</v>
      </c>
      <c r="Y76">
        <f>IF(ISERROR(1/VLOOKUP($B76,'Justerad allokering'!$B$1:$AG$461,MATCH(Y$1,'Justerad allokering'!$B$1:$AF$1,0),FALSE)),VLOOKUP($B76,'Allokerad kvv'!$B$2:$AV$468,MATCH(Y$1,'Allokerad kvv'!$B$1:$AV$1,0),FALSE),VLOOKUP($B76,'Justerad allokering'!$B$1:$AG$461,MATCH(Y$1,'Justerad allokering'!$B$1:$AF$1,0),FALSE))</f>
        <v>0</v>
      </c>
      <c r="Z76">
        <f>IF(ISERROR(1/VLOOKUP($B76,'Justerad allokering'!$B$1:$AG$461,MATCH(Z$1,'Justerad allokering'!$B$1:$AF$1,0),FALSE)),VLOOKUP($B76,'Allokerad kvv'!$B$2:$AV$468,MATCH(Z$1,'Allokerad kvv'!$B$1:$AV$1,0),FALSE),VLOOKUP($B76,'Justerad allokering'!$B$1:$AG$461,MATCH(Z$1,'Justerad allokering'!$B$1:$AF$1,0),FALSE))</f>
        <v>0</v>
      </c>
      <c r="AE76" s="89">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25">
      <c r="A77" s="2" t="s">
        <v>111</v>
      </c>
      <c r="B77" s="2" t="s">
        <v>112</v>
      </c>
      <c r="C77">
        <f>IF(ISERROR(1/VLOOKUP($B77,'Justerad allokering'!$B$1:$AG$461,MATCH(C$1,'Justerad allokering'!$B$1:$AF$1,0),FALSE)),VLOOKUP($B77,'Allokerad kvv'!$B$2:$AV$468,MATCH(C$1,'Allokerad kvv'!$B$1:$AV$1,0),FALSE),VLOOKUP($B77,'Justerad allokering'!$B$1:$AG$461,MATCH(C$1,'Justerad allokering'!$B$1:$AF$1,0),FALSE))</f>
        <v>0</v>
      </c>
      <c r="D77">
        <f>IF(ISERROR(1/VLOOKUP($B77,'Justerad allokering'!$B$1:$AG$461,MATCH(D$1,'Justerad allokering'!$B$1:$AF$1,0),FALSE)),VLOOKUP($B77,'Allokerad kvv'!$B$2:$AV$468,MATCH(D$1,'Allokerad kvv'!$B$1:$AV$1,0),FALSE),VLOOKUP($B77,'Justerad allokering'!$B$1:$AG$461,MATCH(D$1,'Justerad allokering'!$B$1:$AF$1,0),FALSE))</f>
        <v>0</v>
      </c>
      <c r="E77">
        <f>IF(ISERROR(1/VLOOKUP($B77,'Justerad allokering'!$B$1:$AG$461,MATCH(E$1,'Justerad allokering'!$B$1:$AF$1,0),FALSE)),VLOOKUP($B77,'Allokerad kvv'!$B$2:$AV$468,MATCH(E$1,'Allokerad kvv'!$B$1:$AV$1,0),FALSE),VLOOKUP($B77,'Justerad allokering'!$B$1:$AG$461,MATCH(E$1,'Justerad allokering'!$B$1:$AF$1,0),FALSE))</f>
        <v>0</v>
      </c>
      <c r="F77">
        <f>IF(ISERROR(1/VLOOKUP($B77,'Justerad allokering'!$B$1:$AG$461,MATCH(F$1,'Justerad allokering'!$B$1:$AF$1,0),FALSE)),VLOOKUP($B77,'Allokerad kvv'!$B$2:$AV$468,MATCH(F$1,'Allokerad kvv'!$B$1:$AV$1,0),FALSE),VLOOKUP($B77,'Justerad allokering'!$B$1:$AG$461,MATCH(F$1,'Justerad allokering'!$B$1:$AF$1,0),FALSE))</f>
        <v>0</v>
      </c>
      <c r="G77">
        <f>IF(ISERROR(1/VLOOKUP($B77,'Justerad allokering'!$B$1:$AG$461,MATCH(G$1,'Justerad allokering'!$B$1:$AF$1,0),FALSE)),VLOOKUP($B77,'Allokerad kvv'!$B$2:$AV$468,MATCH(G$1,'Allokerad kvv'!$B$1:$AV$1,0),FALSE),VLOOKUP($B77,'Justerad allokering'!$B$1:$AG$461,MATCH(G$1,'Justerad allokering'!$B$1:$AF$1,0),FALSE))</f>
        <v>0</v>
      </c>
      <c r="H77">
        <f>IF(ISERROR(1/VLOOKUP($B77,'Justerad allokering'!$B$1:$AG$461,MATCH(H$1,'Justerad allokering'!$B$1:$AF$1,0),FALSE)),VLOOKUP($B77,'Allokerad kvv'!$B$2:$AV$468,MATCH(H$1,'Allokerad kvv'!$B$1:$AV$1,0),FALSE),VLOOKUP($B77,'Justerad allokering'!$B$1:$AG$461,MATCH(H$1,'Justerad allokering'!$B$1:$AF$1,0),FALSE))</f>
        <v>0</v>
      </c>
      <c r="I77">
        <f>IF(ISERROR(1/VLOOKUP($B77,'Justerad allokering'!$B$1:$AG$461,MATCH(I$1,'Justerad allokering'!$B$1:$AF$1,0),FALSE)),VLOOKUP($B77,'Allokerad kvv'!$B$2:$AV$468,MATCH(I$1,'Allokerad kvv'!$B$1:$AV$1,0),FALSE),VLOOKUP($B77,'Justerad allokering'!$B$1:$AG$461,MATCH(I$1,'Justerad allokering'!$B$1:$AF$1,0),FALSE))</f>
        <v>0</v>
      </c>
      <c r="J77">
        <f>IF(ISERROR(1/VLOOKUP($B77,'Justerad allokering'!$B$1:$AG$461,MATCH(J$1,'Justerad allokering'!$B$1:$AF$1,0),FALSE)),VLOOKUP($B77,'Allokerad kvv'!$B$2:$AV$468,MATCH(J$1,'Allokerad kvv'!$B$1:$AV$1,0),FALSE),VLOOKUP($B77,'Justerad allokering'!$B$1:$AG$461,MATCH(J$1,'Justerad allokering'!$B$1:$AF$1,0),FALSE))</f>
        <v>0</v>
      </c>
      <c r="K77">
        <f>IF(ISERROR(1/VLOOKUP($B77,'Justerad allokering'!$B$1:$AG$461,MATCH(K$1,'Justerad allokering'!$B$1:$AF$1,0),FALSE)),VLOOKUP($B77,'Allokerad kvv'!$B$2:$AV$468,MATCH(K$1,'Allokerad kvv'!$B$1:$AV$1,0),FALSE),VLOOKUP($B77,'Justerad allokering'!$B$1:$AG$461,MATCH(K$1,'Justerad allokering'!$B$1:$AF$1,0),FALSE))</f>
        <v>0</v>
      </c>
      <c r="L77">
        <f>IF(ISERROR(1/VLOOKUP($B77,'Justerad allokering'!$B$1:$AG$461,MATCH(L$1,'Justerad allokering'!$B$1:$AF$1,0),FALSE)),VLOOKUP($B77,'Allokerad kvv'!$B$2:$AV$468,MATCH(L$1,'Allokerad kvv'!$B$1:$AV$1,0),FALSE),VLOOKUP($B77,'Justerad allokering'!$B$1:$AG$461,MATCH(L$1,'Justerad allokering'!$B$1:$AF$1,0),FALSE))</f>
        <v>0</v>
      </c>
      <c r="M77">
        <f>IF(ISERROR(1/VLOOKUP($B77,'Justerad allokering'!$B$1:$AG$461,MATCH(M$1,'Justerad allokering'!$B$1:$AF$1,0),FALSE)),VLOOKUP($B77,'Allokerad kvv'!$B$2:$AV$468,MATCH(M$1,'Allokerad kvv'!$B$1:$AV$1,0),FALSE),VLOOKUP($B77,'Justerad allokering'!$B$1:$AG$461,MATCH(M$1,'Justerad allokering'!$B$1:$AF$1,0),FALSE))</f>
        <v>0</v>
      </c>
      <c r="N77">
        <f>IF(ISERROR(1/VLOOKUP($B77,'Justerad allokering'!$B$1:$AG$461,MATCH(N$1,'Justerad allokering'!$B$1:$AF$1,0),FALSE)),VLOOKUP($B77,'Allokerad kvv'!$B$2:$AV$468,MATCH(N$1,'Allokerad kvv'!$B$1:$AV$1,0),FALSE),VLOOKUP($B77,'Justerad allokering'!$B$1:$AG$461,MATCH(N$1,'Justerad allokering'!$B$1:$AF$1,0),FALSE))</f>
        <v>0</v>
      </c>
      <c r="O77">
        <f>IF(ISERROR(1/VLOOKUP($B77,'Justerad allokering'!$B$1:$AG$461,MATCH(O$1,'Justerad allokering'!$B$1:$AF$1,0),FALSE)),VLOOKUP($B77,'Allokerad kvv'!$B$2:$AV$468,MATCH(O$1,'Allokerad kvv'!$B$1:$AV$1,0),FALSE),VLOOKUP($B77,'Justerad allokering'!$B$1:$AG$461,MATCH(O$1,'Justerad allokering'!$B$1:$AF$1,0),FALSE))</f>
        <v>0</v>
      </c>
      <c r="P77">
        <f>IF(ISERROR(1/VLOOKUP($B77,'Justerad allokering'!$B$1:$AG$461,MATCH(P$1,'Justerad allokering'!$B$1:$AF$1,0),FALSE)),VLOOKUP($B77,'Allokerad kvv'!$B$2:$AV$468,MATCH(P$1,'Allokerad kvv'!$B$1:$AV$1,0),FALSE),VLOOKUP($B77,'Justerad allokering'!$B$1:$AG$461,MATCH(P$1,'Justerad allokering'!$B$1:$AF$1,0),FALSE))</f>
        <v>0</v>
      </c>
      <c r="Q77">
        <f>IF(ISERROR(1/VLOOKUP($B77,'Justerad allokering'!$B$1:$AG$461,MATCH(Q$1,'Justerad allokering'!$B$1:$AF$1,0),FALSE)),VLOOKUP($B77,'Allokerad kvv'!$B$2:$AV$468,MATCH(Q$1,'Allokerad kvv'!$B$1:$AV$1,0),FALSE),VLOOKUP($B77,'Justerad allokering'!$B$1:$AG$461,MATCH(Q$1,'Justerad allokering'!$B$1:$AF$1,0),FALSE))</f>
        <v>0</v>
      </c>
      <c r="R77">
        <f>IF(ISERROR(1/VLOOKUP($B77,'Justerad allokering'!$B$1:$AG$461,MATCH(R$1,'Justerad allokering'!$B$1:$AF$1,0),FALSE)),VLOOKUP($B77,'Allokerad kvv'!$B$2:$AV$468,MATCH(R$1,'Allokerad kvv'!$B$1:$AV$1,0),FALSE),VLOOKUP($B77,'Justerad allokering'!$B$1:$AG$461,MATCH(R$1,'Justerad allokering'!$B$1:$AF$1,0),FALSE))</f>
        <v>0</v>
      </c>
      <c r="S77">
        <f>IF(ISERROR(1/VLOOKUP($B77,'Justerad allokering'!$B$1:$AG$461,MATCH(S$1,'Justerad allokering'!$B$1:$AF$1,0),FALSE)),VLOOKUP($B77,'Allokerad kvv'!$B$2:$AV$468,MATCH(S$1,'Allokerad kvv'!$B$1:$AV$1,0),FALSE),VLOOKUP($B77,'Justerad allokering'!$B$1:$AG$461,MATCH(S$1,'Justerad allokering'!$B$1:$AF$1,0),FALSE))</f>
        <v>0</v>
      </c>
      <c r="T77">
        <f>IF(ISERROR(1/VLOOKUP($B77,'Justerad allokering'!$B$1:$AG$461,MATCH(T$1,'Justerad allokering'!$B$1:$AF$1,0),FALSE)),VLOOKUP($B77,'Allokerad kvv'!$B$2:$AV$468,MATCH(T$1,'Allokerad kvv'!$B$1:$AV$1,0),FALSE),VLOOKUP($B77,'Justerad allokering'!$B$1:$AG$461,MATCH(T$1,'Justerad allokering'!$B$1:$AF$1,0),FALSE))</f>
        <v>0</v>
      </c>
      <c r="U77">
        <f>IF(ISERROR(1/VLOOKUP($B77,'Justerad allokering'!$B$1:$AG$461,MATCH(U$1,'Justerad allokering'!$B$1:$AF$1,0),FALSE)),VLOOKUP($B77,'Allokerad kvv'!$B$2:$AV$468,MATCH(U$1,'Allokerad kvv'!$B$1:$AV$1,0),FALSE),VLOOKUP($B77,'Justerad allokering'!$B$1:$AG$461,MATCH(U$1,'Justerad allokering'!$B$1:$AF$1,0),FALSE))</f>
        <v>0</v>
      </c>
      <c r="V77">
        <f>IF(ISERROR(1/VLOOKUP($B77,'Justerad allokering'!$B$1:$AG$461,MATCH(V$1,'Justerad allokering'!$B$1:$AF$1,0),FALSE)),VLOOKUP($B77,'Allokerad kvv'!$B$2:$AV$468,MATCH(V$1,'Allokerad kvv'!$B$1:$AV$1,0),FALSE),VLOOKUP($B77,'Justerad allokering'!$B$1:$AG$461,MATCH(V$1,'Justerad allokering'!$B$1:$AF$1,0),FALSE))</f>
        <v>0</v>
      </c>
      <c r="W77">
        <f>IF(ISERROR(1/VLOOKUP($B77,'Justerad allokering'!$B$1:$AG$461,MATCH(W$1,'Justerad allokering'!$B$1:$AF$1,0),FALSE)),VLOOKUP($B77,'Allokerad kvv'!$B$2:$AV$468,MATCH(W$1,'Allokerad kvv'!$B$1:$AV$1,0),FALSE),VLOOKUP($B77,'Justerad allokering'!$B$1:$AG$461,MATCH(W$1,'Justerad allokering'!$B$1:$AF$1,0),FALSE))</f>
        <v>0</v>
      </c>
      <c r="X77">
        <f>IF(ISERROR(1/VLOOKUP($B77,'Justerad allokering'!$B$1:$AG$461,MATCH(X$1,'Justerad allokering'!$B$1:$AF$1,0),FALSE)),VLOOKUP($B77,'Allokerad kvv'!$B$2:$AV$468,MATCH(X$1,'Allokerad kvv'!$B$1:$AV$1,0),FALSE),VLOOKUP($B77,'Justerad allokering'!$B$1:$AG$461,MATCH(X$1,'Justerad allokering'!$B$1:$AF$1,0),FALSE))</f>
        <v>0</v>
      </c>
      <c r="Y77">
        <f>IF(ISERROR(1/VLOOKUP($B77,'Justerad allokering'!$B$1:$AG$461,MATCH(Y$1,'Justerad allokering'!$B$1:$AF$1,0),FALSE)),VLOOKUP($B77,'Allokerad kvv'!$B$2:$AV$468,MATCH(Y$1,'Allokerad kvv'!$B$1:$AV$1,0),FALSE),VLOOKUP($B77,'Justerad allokering'!$B$1:$AG$461,MATCH(Y$1,'Justerad allokering'!$B$1:$AF$1,0),FALSE))</f>
        <v>0</v>
      </c>
      <c r="Z77">
        <f>IF(ISERROR(1/VLOOKUP($B77,'Justerad allokering'!$B$1:$AG$461,MATCH(Z$1,'Justerad allokering'!$B$1:$AF$1,0),FALSE)),VLOOKUP($B77,'Allokerad kvv'!$B$2:$AV$468,MATCH(Z$1,'Allokerad kvv'!$B$1:$AV$1,0),FALSE),VLOOKUP($B77,'Justerad allokering'!$B$1:$AG$461,MATCH(Z$1,'Justerad allokering'!$B$1:$AF$1,0),FALSE))</f>
        <v>0</v>
      </c>
      <c r="AE77" s="89">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25">
      <c r="A78" s="2" t="s">
        <v>113</v>
      </c>
      <c r="B78" s="2" t="s">
        <v>114</v>
      </c>
      <c r="C78">
        <f>IF(ISERROR(1/VLOOKUP($B78,'Justerad allokering'!$B$1:$AG$461,MATCH(C$1,'Justerad allokering'!$B$1:$AF$1,0),FALSE)),VLOOKUP($B78,'Allokerad kvv'!$B$2:$AV$468,MATCH(C$1,'Allokerad kvv'!$B$1:$AV$1,0),FALSE),VLOOKUP($B78,'Justerad allokering'!$B$1:$AG$461,MATCH(C$1,'Justerad allokering'!$B$1:$AF$1,0),FALSE))</f>
        <v>0</v>
      </c>
      <c r="D78">
        <f>IF(ISERROR(1/VLOOKUP($B78,'Justerad allokering'!$B$1:$AG$461,MATCH(D$1,'Justerad allokering'!$B$1:$AF$1,0),FALSE)),VLOOKUP($B78,'Allokerad kvv'!$B$2:$AV$468,MATCH(D$1,'Allokerad kvv'!$B$1:$AV$1,0),FALSE),VLOOKUP($B78,'Justerad allokering'!$B$1:$AG$461,MATCH(D$1,'Justerad allokering'!$B$1:$AF$1,0),FALSE))</f>
        <v>0</v>
      </c>
      <c r="E78">
        <f>IF(ISERROR(1/VLOOKUP($B78,'Justerad allokering'!$B$1:$AG$461,MATCH(E$1,'Justerad allokering'!$B$1:$AF$1,0),FALSE)),VLOOKUP($B78,'Allokerad kvv'!$B$2:$AV$468,MATCH(E$1,'Allokerad kvv'!$B$1:$AV$1,0),FALSE),VLOOKUP($B78,'Justerad allokering'!$B$1:$AG$461,MATCH(E$1,'Justerad allokering'!$B$1:$AF$1,0),FALSE))</f>
        <v>0</v>
      </c>
      <c r="F78">
        <f>IF(ISERROR(1/VLOOKUP($B78,'Justerad allokering'!$B$1:$AG$461,MATCH(F$1,'Justerad allokering'!$B$1:$AF$1,0),FALSE)),VLOOKUP($B78,'Allokerad kvv'!$B$2:$AV$468,MATCH(F$1,'Allokerad kvv'!$B$1:$AV$1,0),FALSE),VLOOKUP($B78,'Justerad allokering'!$B$1:$AG$461,MATCH(F$1,'Justerad allokering'!$B$1:$AF$1,0),FALSE))</f>
        <v>0</v>
      </c>
      <c r="G78">
        <f>IF(ISERROR(1/VLOOKUP($B78,'Justerad allokering'!$B$1:$AG$461,MATCH(G$1,'Justerad allokering'!$B$1:$AF$1,0),FALSE)),VLOOKUP($B78,'Allokerad kvv'!$B$2:$AV$468,MATCH(G$1,'Allokerad kvv'!$B$1:$AV$1,0),FALSE),VLOOKUP($B78,'Justerad allokering'!$B$1:$AG$461,MATCH(G$1,'Justerad allokering'!$B$1:$AF$1,0),FALSE))</f>
        <v>1.1736800000000001</v>
      </c>
      <c r="H78">
        <f>IF(ISERROR(1/VLOOKUP($B78,'Justerad allokering'!$B$1:$AG$461,MATCH(H$1,'Justerad allokering'!$B$1:$AF$1,0),FALSE)),VLOOKUP($B78,'Allokerad kvv'!$B$2:$AV$468,MATCH(H$1,'Allokerad kvv'!$B$1:$AV$1,0),FALSE),VLOOKUP($B78,'Justerad allokering'!$B$1:$AG$461,MATCH(H$1,'Justerad allokering'!$B$1:$AF$1,0),FALSE))</f>
        <v>0</v>
      </c>
      <c r="I78">
        <f>IF(ISERROR(1/VLOOKUP($B78,'Justerad allokering'!$B$1:$AG$461,MATCH(I$1,'Justerad allokering'!$B$1:$AF$1,0),FALSE)),VLOOKUP($B78,'Allokerad kvv'!$B$2:$AV$468,MATCH(I$1,'Allokerad kvv'!$B$1:$AV$1,0),FALSE),VLOOKUP($B78,'Justerad allokering'!$B$1:$AG$461,MATCH(I$1,'Justerad allokering'!$B$1:$AF$1,0),FALSE))</f>
        <v>0</v>
      </c>
      <c r="J78">
        <f>IF(ISERROR(1/VLOOKUP($B78,'Justerad allokering'!$B$1:$AG$461,MATCH(J$1,'Justerad allokering'!$B$1:$AF$1,0),FALSE)),VLOOKUP($B78,'Allokerad kvv'!$B$2:$AV$468,MATCH(J$1,'Allokerad kvv'!$B$1:$AV$1,0),FALSE),VLOOKUP($B78,'Justerad allokering'!$B$1:$AG$461,MATCH(J$1,'Justerad allokering'!$B$1:$AF$1,0),FALSE))</f>
        <v>25.1693</v>
      </c>
      <c r="K78">
        <f>IF(ISERROR(1/VLOOKUP($B78,'Justerad allokering'!$B$1:$AG$461,MATCH(K$1,'Justerad allokering'!$B$1:$AF$1,0),FALSE)),VLOOKUP($B78,'Allokerad kvv'!$B$2:$AV$468,MATCH(K$1,'Allokerad kvv'!$B$1:$AV$1,0),FALSE),VLOOKUP($B78,'Justerad allokering'!$B$1:$AG$461,MATCH(K$1,'Justerad allokering'!$B$1:$AF$1,0),FALSE))</f>
        <v>3.66859</v>
      </c>
      <c r="L78">
        <f>IF(ISERROR(1/VLOOKUP($B78,'Justerad allokering'!$B$1:$AG$461,MATCH(L$1,'Justerad allokering'!$B$1:$AF$1,0),FALSE)),VLOOKUP($B78,'Allokerad kvv'!$B$2:$AV$468,MATCH(L$1,'Allokerad kvv'!$B$1:$AV$1,0),FALSE),VLOOKUP($B78,'Justerad allokering'!$B$1:$AG$461,MATCH(L$1,'Justerad allokering'!$B$1:$AF$1,0),FALSE))</f>
        <v>0</v>
      </c>
      <c r="M78">
        <f>IF(ISERROR(1/VLOOKUP($B78,'Justerad allokering'!$B$1:$AG$461,MATCH(M$1,'Justerad allokering'!$B$1:$AF$1,0),FALSE)),VLOOKUP($B78,'Allokerad kvv'!$B$2:$AV$468,MATCH(M$1,'Allokerad kvv'!$B$1:$AV$1,0),FALSE),VLOOKUP($B78,'Justerad allokering'!$B$1:$AG$461,MATCH(M$1,'Justerad allokering'!$B$1:$AF$1,0),FALSE))</f>
        <v>104.872</v>
      </c>
      <c r="N78">
        <f>IF(ISERROR(1/VLOOKUP($B78,'Justerad allokering'!$B$1:$AG$461,MATCH(N$1,'Justerad allokering'!$B$1:$AF$1,0),FALSE)),VLOOKUP($B78,'Allokerad kvv'!$B$2:$AV$468,MATCH(N$1,'Allokerad kvv'!$B$1:$AV$1,0),FALSE),VLOOKUP($B78,'Justerad allokering'!$B$1:$AG$461,MATCH(N$1,'Justerad allokering'!$B$1:$AF$1,0),FALSE))</f>
        <v>21</v>
      </c>
      <c r="O78">
        <f>IF(ISERROR(1/VLOOKUP($B78,'Justerad allokering'!$B$1:$AG$461,MATCH(O$1,'Justerad allokering'!$B$1:$AF$1,0),FALSE)),VLOOKUP($B78,'Allokerad kvv'!$B$2:$AV$468,MATCH(O$1,'Allokerad kvv'!$B$1:$AV$1,0),FALSE),VLOOKUP($B78,'Justerad allokering'!$B$1:$AG$461,MATCH(O$1,'Justerad allokering'!$B$1:$AF$1,0),FALSE))</f>
        <v>0.52436099999999997</v>
      </c>
      <c r="P78">
        <f>IF(ISERROR(1/VLOOKUP($B78,'Justerad allokering'!$B$1:$AG$461,MATCH(P$1,'Justerad allokering'!$B$1:$AF$1,0),FALSE)),VLOOKUP($B78,'Allokerad kvv'!$B$2:$AV$468,MATCH(P$1,'Allokerad kvv'!$B$1:$AV$1,0),FALSE),VLOOKUP($B78,'Justerad allokering'!$B$1:$AG$461,MATCH(P$1,'Justerad allokering'!$B$1:$AF$1,0),FALSE))</f>
        <v>3.6705299999999998</v>
      </c>
      <c r="Q78">
        <f>IF(ISERROR(1/VLOOKUP($B78,'Justerad allokering'!$B$1:$AG$461,MATCH(Q$1,'Justerad allokering'!$B$1:$AF$1,0),FALSE)),VLOOKUP($B78,'Allokerad kvv'!$B$2:$AV$468,MATCH(Q$1,'Allokerad kvv'!$B$1:$AV$1,0),FALSE),VLOOKUP($B78,'Justerad allokering'!$B$1:$AG$461,MATCH(Q$1,'Justerad allokering'!$B$1:$AF$1,0),FALSE))</f>
        <v>0</v>
      </c>
      <c r="R78">
        <f>IF(ISERROR(1/VLOOKUP($B78,'Justerad allokering'!$B$1:$AG$461,MATCH(R$1,'Justerad allokering'!$B$1:$AF$1,0),FALSE)),VLOOKUP($B78,'Allokerad kvv'!$B$2:$AV$468,MATCH(R$1,'Allokerad kvv'!$B$1:$AV$1,0),FALSE),VLOOKUP($B78,'Justerad allokering'!$B$1:$AG$461,MATCH(R$1,'Justerad allokering'!$B$1:$AF$1,0),FALSE))</f>
        <v>0</v>
      </c>
      <c r="S78">
        <f>IF(ISERROR(1/VLOOKUP($B78,'Justerad allokering'!$B$1:$AG$461,MATCH(S$1,'Justerad allokering'!$B$1:$AF$1,0),FALSE)),VLOOKUP($B78,'Allokerad kvv'!$B$2:$AV$468,MATCH(S$1,'Allokerad kvv'!$B$1:$AV$1,0),FALSE),VLOOKUP($B78,'Justerad allokering'!$B$1:$AG$461,MATCH(S$1,'Justerad allokering'!$B$1:$AF$1,0),FALSE))</f>
        <v>0</v>
      </c>
      <c r="T78">
        <f>IF(ISERROR(1/VLOOKUP($B78,'Justerad allokering'!$B$1:$AG$461,MATCH(T$1,'Justerad allokering'!$B$1:$AF$1,0),FALSE)),VLOOKUP($B78,'Allokerad kvv'!$B$2:$AV$468,MATCH(T$1,'Allokerad kvv'!$B$1:$AV$1,0),FALSE),VLOOKUP($B78,'Justerad allokering'!$B$1:$AG$461,MATCH(T$1,'Justerad allokering'!$B$1:$AF$1,0),FALSE))</f>
        <v>0</v>
      </c>
      <c r="U78">
        <f>IF(ISERROR(1/VLOOKUP($B78,'Justerad allokering'!$B$1:$AG$461,MATCH(U$1,'Justerad allokering'!$B$1:$AF$1,0),FALSE)),VLOOKUP($B78,'Allokerad kvv'!$B$2:$AV$468,MATCH(U$1,'Allokerad kvv'!$B$1:$AV$1,0),FALSE),VLOOKUP($B78,'Justerad allokering'!$B$1:$AG$461,MATCH(U$1,'Justerad allokering'!$B$1:$AF$1,0),FALSE))</f>
        <v>0</v>
      </c>
      <c r="V78">
        <f>IF(ISERROR(1/VLOOKUP($B78,'Justerad allokering'!$B$1:$AG$461,MATCH(V$1,'Justerad allokering'!$B$1:$AF$1,0),FALSE)),VLOOKUP($B78,'Allokerad kvv'!$B$2:$AV$468,MATCH(V$1,'Allokerad kvv'!$B$1:$AV$1,0),FALSE),VLOOKUP($B78,'Justerad allokering'!$B$1:$AG$461,MATCH(V$1,'Justerad allokering'!$B$1:$AF$1,0),FALSE))</f>
        <v>0</v>
      </c>
      <c r="W78">
        <f>IF(ISERROR(1/VLOOKUP($B78,'Justerad allokering'!$B$1:$AG$461,MATCH(W$1,'Justerad allokering'!$B$1:$AF$1,0),FALSE)),VLOOKUP($B78,'Allokerad kvv'!$B$2:$AV$468,MATCH(W$1,'Allokerad kvv'!$B$1:$AV$1,0),FALSE),VLOOKUP($B78,'Justerad allokering'!$B$1:$AG$461,MATCH(W$1,'Justerad allokering'!$B$1:$AF$1,0),FALSE))</f>
        <v>1.89232</v>
      </c>
      <c r="X78">
        <f>IF(ISERROR(1/VLOOKUP($B78,'Justerad allokering'!$B$1:$AG$461,MATCH(X$1,'Justerad allokering'!$B$1:$AF$1,0),FALSE)),VLOOKUP($B78,'Allokerad kvv'!$B$2:$AV$468,MATCH(X$1,'Allokerad kvv'!$B$1:$AV$1,0),FALSE),VLOOKUP($B78,'Justerad allokering'!$B$1:$AG$461,MATCH(X$1,'Justerad allokering'!$B$1:$AF$1,0),FALSE))</f>
        <v>0</v>
      </c>
      <c r="Y78">
        <f>IF(ISERROR(1/VLOOKUP($B78,'Justerad allokering'!$B$1:$AG$461,MATCH(Y$1,'Justerad allokering'!$B$1:$AF$1,0),FALSE)),VLOOKUP($B78,'Allokerad kvv'!$B$2:$AV$468,MATCH(Y$1,'Allokerad kvv'!$B$1:$AV$1,0),FALSE),VLOOKUP($B78,'Justerad allokering'!$B$1:$AG$461,MATCH(Y$1,'Justerad allokering'!$B$1:$AF$1,0),FALSE))</f>
        <v>0</v>
      </c>
      <c r="Z78">
        <f>IF(ISERROR(1/VLOOKUP($B78,'Justerad allokering'!$B$1:$AG$461,MATCH(Z$1,'Justerad allokering'!$B$1:$AF$1,0),FALSE)),VLOOKUP($B78,'Allokerad kvv'!$B$2:$AV$468,MATCH(Z$1,'Allokerad kvv'!$B$1:$AV$1,0),FALSE),VLOOKUP($B78,'Justerad allokering'!$B$1:$AG$461,MATCH(Z$1,'Justerad allokering'!$B$1:$AF$1,0),FALSE))</f>
        <v>15.2065</v>
      </c>
      <c r="AE78" s="89">
        <f t="shared" si="4"/>
        <v>177.17728100000002</v>
      </c>
      <c r="AG78">
        <f t="shared" si="5"/>
        <v>173.50869100000003</v>
      </c>
      <c r="AH78">
        <f t="shared" si="6"/>
        <v>152.50869100000003</v>
      </c>
      <c r="AI78">
        <f>IF(AH78=0,"",AH78/VLOOKUP(B78,Kraftvärmeprod!$B$1:$BC$480,MATCH("Summa tillförd energi exklusive rökgaskondensering",Kraftvärmeprod!$B$1:$BC$1,0),FALSE))</f>
        <v>0.52408484879725092</v>
      </c>
      <c r="AK78">
        <f t="shared" si="7"/>
        <v>151.33501100000004</v>
      </c>
    </row>
    <row r="79" spans="1:37" x14ac:dyDescent="0.25">
      <c r="A79" s="2" t="s">
        <v>115</v>
      </c>
      <c r="B79" s="2" t="s">
        <v>116</v>
      </c>
      <c r="C79">
        <f>IF(ISERROR(1/VLOOKUP($B79,'Justerad allokering'!$B$1:$AG$461,MATCH(C$1,'Justerad allokering'!$B$1:$AF$1,0),FALSE)),VLOOKUP($B79,'Allokerad kvv'!$B$2:$AV$468,MATCH(C$1,'Allokerad kvv'!$B$1:$AV$1,0),FALSE),VLOOKUP($B79,'Justerad allokering'!$B$1:$AG$461,MATCH(C$1,'Justerad allokering'!$B$1:$AF$1,0),FALSE))</f>
        <v>0</v>
      </c>
      <c r="D79">
        <f>IF(ISERROR(1/VLOOKUP($B79,'Justerad allokering'!$B$1:$AG$461,MATCH(D$1,'Justerad allokering'!$B$1:$AF$1,0),FALSE)),VLOOKUP($B79,'Allokerad kvv'!$B$2:$AV$468,MATCH(D$1,'Allokerad kvv'!$B$1:$AV$1,0),FALSE),VLOOKUP($B79,'Justerad allokering'!$B$1:$AG$461,MATCH(D$1,'Justerad allokering'!$B$1:$AF$1,0),FALSE))</f>
        <v>0</v>
      </c>
      <c r="E79">
        <f>IF(ISERROR(1/VLOOKUP($B79,'Justerad allokering'!$B$1:$AG$461,MATCH(E$1,'Justerad allokering'!$B$1:$AF$1,0),FALSE)),VLOOKUP($B79,'Allokerad kvv'!$B$2:$AV$468,MATCH(E$1,'Allokerad kvv'!$B$1:$AV$1,0),FALSE),VLOOKUP($B79,'Justerad allokering'!$B$1:$AG$461,MATCH(E$1,'Justerad allokering'!$B$1:$AF$1,0),FALSE))</f>
        <v>0</v>
      </c>
      <c r="F79">
        <f>IF(ISERROR(1/VLOOKUP($B79,'Justerad allokering'!$B$1:$AG$461,MATCH(F$1,'Justerad allokering'!$B$1:$AF$1,0),FALSE)),VLOOKUP($B79,'Allokerad kvv'!$B$2:$AV$468,MATCH(F$1,'Allokerad kvv'!$B$1:$AV$1,0),FALSE),VLOOKUP($B79,'Justerad allokering'!$B$1:$AG$461,MATCH(F$1,'Justerad allokering'!$B$1:$AF$1,0),FALSE))</f>
        <v>0</v>
      </c>
      <c r="G79">
        <f>IF(ISERROR(1/VLOOKUP($B79,'Justerad allokering'!$B$1:$AG$461,MATCH(G$1,'Justerad allokering'!$B$1:$AF$1,0),FALSE)),VLOOKUP($B79,'Allokerad kvv'!$B$2:$AV$468,MATCH(G$1,'Allokerad kvv'!$B$1:$AV$1,0),FALSE),VLOOKUP($B79,'Justerad allokering'!$B$1:$AG$461,MATCH(G$1,'Justerad allokering'!$B$1:$AF$1,0),FALSE))</f>
        <v>0</v>
      </c>
      <c r="H79">
        <f>IF(ISERROR(1/VLOOKUP($B79,'Justerad allokering'!$B$1:$AG$461,MATCH(H$1,'Justerad allokering'!$B$1:$AF$1,0),FALSE)),VLOOKUP($B79,'Allokerad kvv'!$B$2:$AV$468,MATCH(H$1,'Allokerad kvv'!$B$1:$AV$1,0),FALSE),VLOOKUP($B79,'Justerad allokering'!$B$1:$AG$461,MATCH(H$1,'Justerad allokering'!$B$1:$AF$1,0),FALSE))</f>
        <v>0</v>
      </c>
      <c r="I79">
        <f>IF(ISERROR(1/VLOOKUP($B79,'Justerad allokering'!$B$1:$AG$461,MATCH(I$1,'Justerad allokering'!$B$1:$AF$1,0),FALSE)),VLOOKUP($B79,'Allokerad kvv'!$B$2:$AV$468,MATCH(I$1,'Allokerad kvv'!$B$1:$AV$1,0),FALSE),VLOOKUP($B79,'Justerad allokering'!$B$1:$AG$461,MATCH(I$1,'Justerad allokering'!$B$1:$AF$1,0),FALSE))</f>
        <v>0</v>
      </c>
      <c r="J79">
        <f>IF(ISERROR(1/VLOOKUP($B79,'Justerad allokering'!$B$1:$AG$461,MATCH(J$1,'Justerad allokering'!$B$1:$AF$1,0),FALSE)),VLOOKUP($B79,'Allokerad kvv'!$B$2:$AV$468,MATCH(J$1,'Allokerad kvv'!$B$1:$AV$1,0),FALSE),VLOOKUP($B79,'Justerad allokering'!$B$1:$AG$461,MATCH(J$1,'Justerad allokering'!$B$1:$AF$1,0),FALSE))</f>
        <v>0</v>
      </c>
      <c r="K79">
        <f>IF(ISERROR(1/VLOOKUP($B79,'Justerad allokering'!$B$1:$AG$461,MATCH(K$1,'Justerad allokering'!$B$1:$AF$1,0),FALSE)),VLOOKUP($B79,'Allokerad kvv'!$B$2:$AV$468,MATCH(K$1,'Allokerad kvv'!$B$1:$AV$1,0),FALSE),VLOOKUP($B79,'Justerad allokering'!$B$1:$AG$461,MATCH(K$1,'Justerad allokering'!$B$1:$AF$1,0),FALSE))</f>
        <v>0</v>
      </c>
      <c r="L79">
        <f>IF(ISERROR(1/VLOOKUP($B79,'Justerad allokering'!$B$1:$AG$461,MATCH(L$1,'Justerad allokering'!$B$1:$AF$1,0),FALSE)),VLOOKUP($B79,'Allokerad kvv'!$B$2:$AV$468,MATCH(L$1,'Allokerad kvv'!$B$1:$AV$1,0),FALSE),VLOOKUP($B79,'Justerad allokering'!$B$1:$AG$461,MATCH(L$1,'Justerad allokering'!$B$1:$AF$1,0),FALSE))</f>
        <v>0</v>
      </c>
      <c r="M79">
        <f>IF(ISERROR(1/VLOOKUP($B79,'Justerad allokering'!$B$1:$AG$461,MATCH(M$1,'Justerad allokering'!$B$1:$AF$1,0),FALSE)),VLOOKUP($B79,'Allokerad kvv'!$B$2:$AV$468,MATCH(M$1,'Allokerad kvv'!$B$1:$AV$1,0),FALSE),VLOOKUP($B79,'Justerad allokering'!$B$1:$AG$461,MATCH(M$1,'Justerad allokering'!$B$1:$AF$1,0),FALSE))</f>
        <v>0</v>
      </c>
      <c r="N79">
        <f>IF(ISERROR(1/VLOOKUP($B79,'Justerad allokering'!$B$1:$AG$461,MATCH(N$1,'Justerad allokering'!$B$1:$AF$1,0),FALSE)),VLOOKUP($B79,'Allokerad kvv'!$B$2:$AV$468,MATCH(N$1,'Allokerad kvv'!$B$1:$AV$1,0),FALSE),VLOOKUP($B79,'Justerad allokering'!$B$1:$AG$461,MATCH(N$1,'Justerad allokering'!$B$1:$AF$1,0),FALSE))</f>
        <v>0</v>
      </c>
      <c r="O79">
        <f>IF(ISERROR(1/VLOOKUP($B79,'Justerad allokering'!$B$1:$AG$461,MATCH(O$1,'Justerad allokering'!$B$1:$AF$1,0),FALSE)),VLOOKUP($B79,'Allokerad kvv'!$B$2:$AV$468,MATCH(O$1,'Allokerad kvv'!$B$1:$AV$1,0),FALSE),VLOOKUP($B79,'Justerad allokering'!$B$1:$AG$461,MATCH(O$1,'Justerad allokering'!$B$1:$AF$1,0),FALSE))</f>
        <v>0</v>
      </c>
      <c r="P79">
        <f>IF(ISERROR(1/VLOOKUP($B79,'Justerad allokering'!$B$1:$AG$461,MATCH(P$1,'Justerad allokering'!$B$1:$AF$1,0),FALSE)),VLOOKUP($B79,'Allokerad kvv'!$B$2:$AV$468,MATCH(P$1,'Allokerad kvv'!$B$1:$AV$1,0),FALSE),VLOOKUP($B79,'Justerad allokering'!$B$1:$AG$461,MATCH(P$1,'Justerad allokering'!$B$1:$AF$1,0),FALSE))</f>
        <v>0</v>
      </c>
      <c r="Q79">
        <f>IF(ISERROR(1/VLOOKUP($B79,'Justerad allokering'!$B$1:$AG$461,MATCH(Q$1,'Justerad allokering'!$B$1:$AF$1,0),FALSE)),VLOOKUP($B79,'Allokerad kvv'!$B$2:$AV$468,MATCH(Q$1,'Allokerad kvv'!$B$1:$AV$1,0),FALSE),VLOOKUP($B79,'Justerad allokering'!$B$1:$AG$461,MATCH(Q$1,'Justerad allokering'!$B$1:$AF$1,0),FALSE))</f>
        <v>0</v>
      </c>
      <c r="R79">
        <f>IF(ISERROR(1/VLOOKUP($B79,'Justerad allokering'!$B$1:$AG$461,MATCH(R$1,'Justerad allokering'!$B$1:$AF$1,0),FALSE)),VLOOKUP($B79,'Allokerad kvv'!$B$2:$AV$468,MATCH(R$1,'Allokerad kvv'!$B$1:$AV$1,0),FALSE),VLOOKUP($B79,'Justerad allokering'!$B$1:$AG$461,MATCH(R$1,'Justerad allokering'!$B$1:$AF$1,0),FALSE))</f>
        <v>0</v>
      </c>
      <c r="S79">
        <f>IF(ISERROR(1/VLOOKUP($B79,'Justerad allokering'!$B$1:$AG$461,MATCH(S$1,'Justerad allokering'!$B$1:$AF$1,0),FALSE)),VLOOKUP($B79,'Allokerad kvv'!$B$2:$AV$468,MATCH(S$1,'Allokerad kvv'!$B$1:$AV$1,0),FALSE),VLOOKUP($B79,'Justerad allokering'!$B$1:$AG$461,MATCH(S$1,'Justerad allokering'!$B$1:$AF$1,0),FALSE))</f>
        <v>0</v>
      </c>
      <c r="T79">
        <f>IF(ISERROR(1/VLOOKUP($B79,'Justerad allokering'!$B$1:$AG$461,MATCH(T$1,'Justerad allokering'!$B$1:$AF$1,0),FALSE)),VLOOKUP($B79,'Allokerad kvv'!$B$2:$AV$468,MATCH(T$1,'Allokerad kvv'!$B$1:$AV$1,0),FALSE),VLOOKUP($B79,'Justerad allokering'!$B$1:$AG$461,MATCH(T$1,'Justerad allokering'!$B$1:$AF$1,0),FALSE))</f>
        <v>0</v>
      </c>
      <c r="U79">
        <f>IF(ISERROR(1/VLOOKUP($B79,'Justerad allokering'!$B$1:$AG$461,MATCH(U$1,'Justerad allokering'!$B$1:$AF$1,0),FALSE)),VLOOKUP($B79,'Allokerad kvv'!$B$2:$AV$468,MATCH(U$1,'Allokerad kvv'!$B$1:$AV$1,0),FALSE),VLOOKUP($B79,'Justerad allokering'!$B$1:$AG$461,MATCH(U$1,'Justerad allokering'!$B$1:$AF$1,0),FALSE))</f>
        <v>0</v>
      </c>
      <c r="V79">
        <f>IF(ISERROR(1/VLOOKUP($B79,'Justerad allokering'!$B$1:$AG$461,MATCH(V$1,'Justerad allokering'!$B$1:$AF$1,0),FALSE)),VLOOKUP($B79,'Allokerad kvv'!$B$2:$AV$468,MATCH(V$1,'Allokerad kvv'!$B$1:$AV$1,0),FALSE),VLOOKUP($B79,'Justerad allokering'!$B$1:$AG$461,MATCH(V$1,'Justerad allokering'!$B$1:$AF$1,0),FALSE))</f>
        <v>0</v>
      </c>
      <c r="W79">
        <f>IF(ISERROR(1/VLOOKUP($B79,'Justerad allokering'!$B$1:$AG$461,MATCH(W$1,'Justerad allokering'!$B$1:$AF$1,0),FALSE)),VLOOKUP($B79,'Allokerad kvv'!$B$2:$AV$468,MATCH(W$1,'Allokerad kvv'!$B$1:$AV$1,0),FALSE),VLOOKUP($B79,'Justerad allokering'!$B$1:$AG$461,MATCH(W$1,'Justerad allokering'!$B$1:$AF$1,0),FALSE))</f>
        <v>0</v>
      </c>
      <c r="X79">
        <f>IF(ISERROR(1/VLOOKUP($B79,'Justerad allokering'!$B$1:$AG$461,MATCH(X$1,'Justerad allokering'!$B$1:$AF$1,0),FALSE)),VLOOKUP($B79,'Allokerad kvv'!$B$2:$AV$468,MATCH(X$1,'Allokerad kvv'!$B$1:$AV$1,0),FALSE),VLOOKUP($B79,'Justerad allokering'!$B$1:$AG$461,MATCH(X$1,'Justerad allokering'!$B$1:$AF$1,0),FALSE))</f>
        <v>0</v>
      </c>
      <c r="Y79">
        <f>IF(ISERROR(1/VLOOKUP($B79,'Justerad allokering'!$B$1:$AG$461,MATCH(Y$1,'Justerad allokering'!$B$1:$AF$1,0),FALSE)),VLOOKUP($B79,'Allokerad kvv'!$B$2:$AV$468,MATCH(Y$1,'Allokerad kvv'!$B$1:$AV$1,0),FALSE),VLOOKUP($B79,'Justerad allokering'!$B$1:$AG$461,MATCH(Y$1,'Justerad allokering'!$B$1:$AF$1,0),FALSE))</f>
        <v>0</v>
      </c>
      <c r="Z79">
        <f>IF(ISERROR(1/VLOOKUP($B79,'Justerad allokering'!$B$1:$AG$461,MATCH(Z$1,'Justerad allokering'!$B$1:$AF$1,0),FALSE)),VLOOKUP($B79,'Allokerad kvv'!$B$2:$AV$468,MATCH(Z$1,'Allokerad kvv'!$B$1:$AV$1,0),FALSE),VLOOKUP($B79,'Justerad allokering'!$B$1:$AG$461,MATCH(Z$1,'Justerad allokering'!$B$1:$AF$1,0),FALSE))</f>
        <v>0</v>
      </c>
      <c r="AE79" s="89">
        <f t="shared" si="4"/>
        <v>0</v>
      </c>
      <c r="AG79">
        <f t="shared" si="5"/>
        <v>0</v>
      </c>
      <c r="AH79">
        <f t="shared" si="6"/>
        <v>0</v>
      </c>
      <c r="AI79" t="str">
        <f>IF(AH79=0,"",AH79/VLOOKUP(B79,Kraftvärmeprod!$B$1:$BC$480,MATCH("Summa tillförd energi exklusive rökgaskondensering",Kraftvärmeprod!$B$1:$BC$1,0),FALSE))</f>
        <v/>
      </c>
      <c r="AK79">
        <f t="shared" si="7"/>
        <v>0</v>
      </c>
    </row>
    <row r="80" spans="1:37" x14ac:dyDescent="0.25">
      <c r="A80" s="2" t="s">
        <v>115</v>
      </c>
      <c r="B80" s="2" t="s">
        <v>117</v>
      </c>
      <c r="C80">
        <f>IF(ISERROR(1/VLOOKUP($B80,'Justerad allokering'!$B$1:$AG$461,MATCH(C$1,'Justerad allokering'!$B$1:$AF$1,0),FALSE)),VLOOKUP($B80,'Allokerad kvv'!$B$2:$AV$468,MATCH(C$1,'Allokerad kvv'!$B$1:$AV$1,0),FALSE),VLOOKUP($B80,'Justerad allokering'!$B$1:$AG$461,MATCH(C$1,'Justerad allokering'!$B$1:$AF$1,0),FALSE))</f>
        <v>0</v>
      </c>
      <c r="D80">
        <f>IF(ISERROR(1/VLOOKUP($B80,'Justerad allokering'!$B$1:$AG$461,MATCH(D$1,'Justerad allokering'!$B$1:$AF$1,0),FALSE)),VLOOKUP($B80,'Allokerad kvv'!$B$2:$AV$468,MATCH(D$1,'Allokerad kvv'!$B$1:$AV$1,0),FALSE),VLOOKUP($B80,'Justerad allokering'!$B$1:$AG$461,MATCH(D$1,'Justerad allokering'!$B$1:$AF$1,0),FALSE))</f>
        <v>0</v>
      </c>
      <c r="E80">
        <f>IF(ISERROR(1/VLOOKUP($B80,'Justerad allokering'!$B$1:$AG$461,MATCH(E$1,'Justerad allokering'!$B$1:$AF$1,0),FALSE)),VLOOKUP($B80,'Allokerad kvv'!$B$2:$AV$468,MATCH(E$1,'Allokerad kvv'!$B$1:$AV$1,0),FALSE),VLOOKUP($B80,'Justerad allokering'!$B$1:$AG$461,MATCH(E$1,'Justerad allokering'!$B$1:$AF$1,0),FALSE))</f>
        <v>0</v>
      </c>
      <c r="F80">
        <f>IF(ISERROR(1/VLOOKUP($B80,'Justerad allokering'!$B$1:$AG$461,MATCH(F$1,'Justerad allokering'!$B$1:$AF$1,0),FALSE)),VLOOKUP($B80,'Allokerad kvv'!$B$2:$AV$468,MATCH(F$1,'Allokerad kvv'!$B$1:$AV$1,0),FALSE),VLOOKUP($B80,'Justerad allokering'!$B$1:$AG$461,MATCH(F$1,'Justerad allokering'!$B$1:$AF$1,0),FALSE))</f>
        <v>0</v>
      </c>
      <c r="G80">
        <f>IF(ISERROR(1/VLOOKUP($B80,'Justerad allokering'!$B$1:$AG$461,MATCH(G$1,'Justerad allokering'!$B$1:$AF$1,0),FALSE)),VLOOKUP($B80,'Allokerad kvv'!$B$2:$AV$468,MATCH(G$1,'Allokerad kvv'!$B$1:$AV$1,0),FALSE),VLOOKUP($B80,'Justerad allokering'!$B$1:$AG$461,MATCH(G$1,'Justerad allokering'!$B$1:$AF$1,0),FALSE))</f>
        <v>0</v>
      </c>
      <c r="H80">
        <f>IF(ISERROR(1/VLOOKUP($B80,'Justerad allokering'!$B$1:$AG$461,MATCH(H$1,'Justerad allokering'!$B$1:$AF$1,0),FALSE)),VLOOKUP($B80,'Allokerad kvv'!$B$2:$AV$468,MATCH(H$1,'Allokerad kvv'!$B$1:$AV$1,0),FALSE),VLOOKUP($B80,'Justerad allokering'!$B$1:$AG$461,MATCH(H$1,'Justerad allokering'!$B$1:$AF$1,0),FALSE))</f>
        <v>0</v>
      </c>
      <c r="I80">
        <f>IF(ISERROR(1/VLOOKUP($B80,'Justerad allokering'!$B$1:$AG$461,MATCH(I$1,'Justerad allokering'!$B$1:$AF$1,0),FALSE)),VLOOKUP($B80,'Allokerad kvv'!$B$2:$AV$468,MATCH(I$1,'Allokerad kvv'!$B$1:$AV$1,0),FALSE),VLOOKUP($B80,'Justerad allokering'!$B$1:$AG$461,MATCH(I$1,'Justerad allokering'!$B$1:$AF$1,0),FALSE))</f>
        <v>0</v>
      </c>
      <c r="J80">
        <f>IF(ISERROR(1/VLOOKUP($B80,'Justerad allokering'!$B$1:$AG$461,MATCH(J$1,'Justerad allokering'!$B$1:$AF$1,0),FALSE)),VLOOKUP($B80,'Allokerad kvv'!$B$2:$AV$468,MATCH(J$1,'Allokerad kvv'!$B$1:$AV$1,0),FALSE),VLOOKUP($B80,'Justerad allokering'!$B$1:$AG$461,MATCH(J$1,'Justerad allokering'!$B$1:$AF$1,0),FALSE))</f>
        <v>0</v>
      </c>
      <c r="K80">
        <f>IF(ISERROR(1/VLOOKUP($B80,'Justerad allokering'!$B$1:$AG$461,MATCH(K$1,'Justerad allokering'!$B$1:$AF$1,0),FALSE)),VLOOKUP($B80,'Allokerad kvv'!$B$2:$AV$468,MATCH(K$1,'Allokerad kvv'!$B$1:$AV$1,0),FALSE),VLOOKUP($B80,'Justerad allokering'!$B$1:$AG$461,MATCH(K$1,'Justerad allokering'!$B$1:$AF$1,0),FALSE))</f>
        <v>0</v>
      </c>
      <c r="L80">
        <f>IF(ISERROR(1/VLOOKUP($B80,'Justerad allokering'!$B$1:$AG$461,MATCH(L$1,'Justerad allokering'!$B$1:$AF$1,0),FALSE)),VLOOKUP($B80,'Allokerad kvv'!$B$2:$AV$468,MATCH(L$1,'Allokerad kvv'!$B$1:$AV$1,0),FALSE),VLOOKUP($B80,'Justerad allokering'!$B$1:$AG$461,MATCH(L$1,'Justerad allokering'!$B$1:$AF$1,0),FALSE))</f>
        <v>0</v>
      </c>
      <c r="M80">
        <f>IF(ISERROR(1/VLOOKUP($B80,'Justerad allokering'!$B$1:$AG$461,MATCH(M$1,'Justerad allokering'!$B$1:$AF$1,0),FALSE)),VLOOKUP($B80,'Allokerad kvv'!$B$2:$AV$468,MATCH(M$1,'Allokerad kvv'!$B$1:$AV$1,0),FALSE),VLOOKUP($B80,'Justerad allokering'!$B$1:$AG$461,MATCH(M$1,'Justerad allokering'!$B$1:$AF$1,0),FALSE))</f>
        <v>0</v>
      </c>
      <c r="N80">
        <f>IF(ISERROR(1/VLOOKUP($B80,'Justerad allokering'!$B$1:$AG$461,MATCH(N$1,'Justerad allokering'!$B$1:$AF$1,0),FALSE)),VLOOKUP($B80,'Allokerad kvv'!$B$2:$AV$468,MATCH(N$1,'Allokerad kvv'!$B$1:$AV$1,0),FALSE),VLOOKUP($B80,'Justerad allokering'!$B$1:$AG$461,MATCH(N$1,'Justerad allokering'!$B$1:$AF$1,0),FALSE))</f>
        <v>0</v>
      </c>
      <c r="O80">
        <f>IF(ISERROR(1/VLOOKUP($B80,'Justerad allokering'!$B$1:$AG$461,MATCH(O$1,'Justerad allokering'!$B$1:$AF$1,0),FALSE)),VLOOKUP($B80,'Allokerad kvv'!$B$2:$AV$468,MATCH(O$1,'Allokerad kvv'!$B$1:$AV$1,0),FALSE),VLOOKUP($B80,'Justerad allokering'!$B$1:$AG$461,MATCH(O$1,'Justerad allokering'!$B$1:$AF$1,0),FALSE))</f>
        <v>0</v>
      </c>
      <c r="P80">
        <f>IF(ISERROR(1/VLOOKUP($B80,'Justerad allokering'!$B$1:$AG$461,MATCH(P$1,'Justerad allokering'!$B$1:$AF$1,0),FALSE)),VLOOKUP($B80,'Allokerad kvv'!$B$2:$AV$468,MATCH(P$1,'Allokerad kvv'!$B$1:$AV$1,0),FALSE),VLOOKUP($B80,'Justerad allokering'!$B$1:$AG$461,MATCH(P$1,'Justerad allokering'!$B$1:$AF$1,0),FALSE))</f>
        <v>0</v>
      </c>
      <c r="Q80">
        <f>IF(ISERROR(1/VLOOKUP($B80,'Justerad allokering'!$B$1:$AG$461,MATCH(Q$1,'Justerad allokering'!$B$1:$AF$1,0),FALSE)),VLOOKUP($B80,'Allokerad kvv'!$B$2:$AV$468,MATCH(Q$1,'Allokerad kvv'!$B$1:$AV$1,0),FALSE),VLOOKUP($B80,'Justerad allokering'!$B$1:$AG$461,MATCH(Q$1,'Justerad allokering'!$B$1:$AF$1,0),FALSE))</f>
        <v>0</v>
      </c>
      <c r="R80">
        <f>IF(ISERROR(1/VLOOKUP($B80,'Justerad allokering'!$B$1:$AG$461,MATCH(R$1,'Justerad allokering'!$B$1:$AF$1,0),FALSE)),VLOOKUP($B80,'Allokerad kvv'!$B$2:$AV$468,MATCH(R$1,'Allokerad kvv'!$B$1:$AV$1,0),FALSE),VLOOKUP($B80,'Justerad allokering'!$B$1:$AG$461,MATCH(R$1,'Justerad allokering'!$B$1:$AF$1,0),FALSE))</f>
        <v>0</v>
      </c>
      <c r="S80">
        <f>IF(ISERROR(1/VLOOKUP($B80,'Justerad allokering'!$B$1:$AG$461,MATCH(S$1,'Justerad allokering'!$B$1:$AF$1,0),FALSE)),VLOOKUP($B80,'Allokerad kvv'!$B$2:$AV$468,MATCH(S$1,'Allokerad kvv'!$B$1:$AV$1,0),FALSE),VLOOKUP($B80,'Justerad allokering'!$B$1:$AG$461,MATCH(S$1,'Justerad allokering'!$B$1:$AF$1,0),FALSE))</f>
        <v>0</v>
      </c>
      <c r="T80">
        <f>IF(ISERROR(1/VLOOKUP($B80,'Justerad allokering'!$B$1:$AG$461,MATCH(T$1,'Justerad allokering'!$B$1:$AF$1,0),FALSE)),VLOOKUP($B80,'Allokerad kvv'!$B$2:$AV$468,MATCH(T$1,'Allokerad kvv'!$B$1:$AV$1,0),FALSE),VLOOKUP($B80,'Justerad allokering'!$B$1:$AG$461,MATCH(T$1,'Justerad allokering'!$B$1:$AF$1,0),FALSE))</f>
        <v>0</v>
      </c>
      <c r="U80">
        <f>IF(ISERROR(1/VLOOKUP($B80,'Justerad allokering'!$B$1:$AG$461,MATCH(U$1,'Justerad allokering'!$B$1:$AF$1,0),FALSE)),VLOOKUP($B80,'Allokerad kvv'!$B$2:$AV$468,MATCH(U$1,'Allokerad kvv'!$B$1:$AV$1,0),FALSE),VLOOKUP($B80,'Justerad allokering'!$B$1:$AG$461,MATCH(U$1,'Justerad allokering'!$B$1:$AF$1,0),FALSE))</f>
        <v>0</v>
      </c>
      <c r="V80">
        <f>IF(ISERROR(1/VLOOKUP($B80,'Justerad allokering'!$B$1:$AG$461,MATCH(V$1,'Justerad allokering'!$B$1:$AF$1,0),FALSE)),VLOOKUP($B80,'Allokerad kvv'!$B$2:$AV$468,MATCH(V$1,'Allokerad kvv'!$B$1:$AV$1,0),FALSE),VLOOKUP($B80,'Justerad allokering'!$B$1:$AG$461,MATCH(V$1,'Justerad allokering'!$B$1:$AF$1,0),FALSE))</f>
        <v>0</v>
      </c>
      <c r="W80">
        <f>IF(ISERROR(1/VLOOKUP($B80,'Justerad allokering'!$B$1:$AG$461,MATCH(W$1,'Justerad allokering'!$B$1:$AF$1,0),FALSE)),VLOOKUP($B80,'Allokerad kvv'!$B$2:$AV$468,MATCH(W$1,'Allokerad kvv'!$B$1:$AV$1,0),FALSE),VLOOKUP($B80,'Justerad allokering'!$B$1:$AG$461,MATCH(W$1,'Justerad allokering'!$B$1:$AF$1,0),FALSE))</f>
        <v>0</v>
      </c>
      <c r="X80">
        <f>IF(ISERROR(1/VLOOKUP($B80,'Justerad allokering'!$B$1:$AG$461,MATCH(X$1,'Justerad allokering'!$B$1:$AF$1,0),FALSE)),VLOOKUP($B80,'Allokerad kvv'!$B$2:$AV$468,MATCH(X$1,'Allokerad kvv'!$B$1:$AV$1,0),FALSE),VLOOKUP($B80,'Justerad allokering'!$B$1:$AG$461,MATCH(X$1,'Justerad allokering'!$B$1:$AF$1,0),FALSE))</f>
        <v>0</v>
      </c>
      <c r="Y80">
        <f>IF(ISERROR(1/VLOOKUP($B80,'Justerad allokering'!$B$1:$AG$461,MATCH(Y$1,'Justerad allokering'!$B$1:$AF$1,0),FALSE)),VLOOKUP($B80,'Allokerad kvv'!$B$2:$AV$468,MATCH(Y$1,'Allokerad kvv'!$B$1:$AV$1,0),FALSE),VLOOKUP($B80,'Justerad allokering'!$B$1:$AG$461,MATCH(Y$1,'Justerad allokering'!$B$1:$AF$1,0),FALSE))</f>
        <v>0</v>
      </c>
      <c r="Z80">
        <f>IF(ISERROR(1/VLOOKUP($B80,'Justerad allokering'!$B$1:$AG$461,MATCH(Z$1,'Justerad allokering'!$B$1:$AF$1,0),FALSE)),VLOOKUP($B80,'Allokerad kvv'!$B$2:$AV$468,MATCH(Z$1,'Allokerad kvv'!$B$1:$AV$1,0),FALSE),VLOOKUP($B80,'Justerad allokering'!$B$1:$AG$461,MATCH(Z$1,'Justerad allokering'!$B$1:$AF$1,0),FALSE))</f>
        <v>0</v>
      </c>
      <c r="AE80" s="89">
        <f t="shared" si="4"/>
        <v>0</v>
      </c>
      <c r="AG80">
        <f t="shared" si="5"/>
        <v>0</v>
      </c>
      <c r="AH80">
        <f t="shared" si="6"/>
        <v>0</v>
      </c>
      <c r="AI80" t="str">
        <f>IF(AH80=0,"",AH80/VLOOKUP(B80,Kraftvärmeprod!$B$1:$BC$480,MATCH("Summa tillförd energi exklusive rökgaskondensering",Kraftvärmeprod!$B$1:$BC$1,0),FALSE))</f>
        <v/>
      </c>
      <c r="AK80">
        <f t="shared" si="7"/>
        <v>0</v>
      </c>
    </row>
    <row r="81" spans="1:37" x14ac:dyDescent="0.25">
      <c r="A81" s="2" t="s">
        <v>115</v>
      </c>
      <c r="B81" s="2" t="s">
        <v>118</v>
      </c>
      <c r="C81">
        <f>IF(ISERROR(1/VLOOKUP($B81,'Justerad allokering'!$B$1:$AG$461,MATCH(C$1,'Justerad allokering'!$B$1:$AF$1,0),FALSE)),VLOOKUP($B81,'Allokerad kvv'!$B$2:$AV$468,MATCH(C$1,'Allokerad kvv'!$B$1:$AV$1,0),FALSE),VLOOKUP($B81,'Justerad allokering'!$B$1:$AG$461,MATCH(C$1,'Justerad allokering'!$B$1:$AF$1,0),FALSE))</f>
        <v>0</v>
      </c>
      <c r="D81">
        <f>IF(ISERROR(1/VLOOKUP($B81,'Justerad allokering'!$B$1:$AG$461,MATCH(D$1,'Justerad allokering'!$B$1:$AF$1,0),FALSE)),VLOOKUP($B81,'Allokerad kvv'!$B$2:$AV$468,MATCH(D$1,'Allokerad kvv'!$B$1:$AV$1,0),FALSE),VLOOKUP($B81,'Justerad allokering'!$B$1:$AG$461,MATCH(D$1,'Justerad allokering'!$B$1:$AF$1,0),FALSE))</f>
        <v>0</v>
      </c>
      <c r="E81">
        <f>IF(ISERROR(1/VLOOKUP($B81,'Justerad allokering'!$B$1:$AG$461,MATCH(E$1,'Justerad allokering'!$B$1:$AF$1,0),FALSE)),VLOOKUP($B81,'Allokerad kvv'!$B$2:$AV$468,MATCH(E$1,'Allokerad kvv'!$B$1:$AV$1,0),FALSE),VLOOKUP($B81,'Justerad allokering'!$B$1:$AG$461,MATCH(E$1,'Justerad allokering'!$B$1:$AF$1,0),FALSE))</f>
        <v>0</v>
      </c>
      <c r="F81">
        <f>IF(ISERROR(1/VLOOKUP($B81,'Justerad allokering'!$B$1:$AG$461,MATCH(F$1,'Justerad allokering'!$B$1:$AF$1,0),FALSE)),VLOOKUP($B81,'Allokerad kvv'!$B$2:$AV$468,MATCH(F$1,'Allokerad kvv'!$B$1:$AV$1,0),FALSE),VLOOKUP($B81,'Justerad allokering'!$B$1:$AG$461,MATCH(F$1,'Justerad allokering'!$B$1:$AF$1,0),FALSE))</f>
        <v>0</v>
      </c>
      <c r="G81">
        <f>IF(ISERROR(1/VLOOKUP($B81,'Justerad allokering'!$B$1:$AG$461,MATCH(G$1,'Justerad allokering'!$B$1:$AF$1,0),FALSE)),VLOOKUP($B81,'Allokerad kvv'!$B$2:$AV$468,MATCH(G$1,'Allokerad kvv'!$B$1:$AV$1,0),FALSE),VLOOKUP($B81,'Justerad allokering'!$B$1:$AG$461,MATCH(G$1,'Justerad allokering'!$B$1:$AF$1,0),FALSE))</f>
        <v>0</v>
      </c>
      <c r="H81">
        <f>IF(ISERROR(1/VLOOKUP($B81,'Justerad allokering'!$B$1:$AG$461,MATCH(H$1,'Justerad allokering'!$B$1:$AF$1,0),FALSE)),VLOOKUP($B81,'Allokerad kvv'!$B$2:$AV$468,MATCH(H$1,'Allokerad kvv'!$B$1:$AV$1,0),FALSE),VLOOKUP($B81,'Justerad allokering'!$B$1:$AG$461,MATCH(H$1,'Justerad allokering'!$B$1:$AF$1,0),FALSE))</f>
        <v>0</v>
      </c>
      <c r="I81">
        <f>IF(ISERROR(1/VLOOKUP($B81,'Justerad allokering'!$B$1:$AG$461,MATCH(I$1,'Justerad allokering'!$B$1:$AF$1,0),FALSE)),VLOOKUP($B81,'Allokerad kvv'!$B$2:$AV$468,MATCH(I$1,'Allokerad kvv'!$B$1:$AV$1,0),FALSE),VLOOKUP($B81,'Justerad allokering'!$B$1:$AG$461,MATCH(I$1,'Justerad allokering'!$B$1:$AF$1,0),FALSE))</f>
        <v>0</v>
      </c>
      <c r="J81">
        <f>IF(ISERROR(1/VLOOKUP($B81,'Justerad allokering'!$B$1:$AG$461,MATCH(J$1,'Justerad allokering'!$B$1:$AF$1,0),FALSE)),VLOOKUP($B81,'Allokerad kvv'!$B$2:$AV$468,MATCH(J$1,'Allokerad kvv'!$B$1:$AV$1,0),FALSE),VLOOKUP($B81,'Justerad allokering'!$B$1:$AG$461,MATCH(J$1,'Justerad allokering'!$B$1:$AF$1,0),FALSE))</f>
        <v>0</v>
      </c>
      <c r="K81">
        <f>IF(ISERROR(1/VLOOKUP($B81,'Justerad allokering'!$B$1:$AG$461,MATCH(K$1,'Justerad allokering'!$B$1:$AF$1,0),FALSE)),VLOOKUP($B81,'Allokerad kvv'!$B$2:$AV$468,MATCH(K$1,'Allokerad kvv'!$B$1:$AV$1,0),FALSE),VLOOKUP($B81,'Justerad allokering'!$B$1:$AG$461,MATCH(K$1,'Justerad allokering'!$B$1:$AF$1,0),FALSE))</f>
        <v>0</v>
      </c>
      <c r="L81">
        <f>IF(ISERROR(1/VLOOKUP($B81,'Justerad allokering'!$B$1:$AG$461,MATCH(L$1,'Justerad allokering'!$B$1:$AF$1,0),FALSE)),VLOOKUP($B81,'Allokerad kvv'!$B$2:$AV$468,MATCH(L$1,'Allokerad kvv'!$B$1:$AV$1,0),FALSE),VLOOKUP($B81,'Justerad allokering'!$B$1:$AG$461,MATCH(L$1,'Justerad allokering'!$B$1:$AF$1,0),FALSE))</f>
        <v>0</v>
      </c>
      <c r="M81">
        <f>IF(ISERROR(1/VLOOKUP($B81,'Justerad allokering'!$B$1:$AG$461,MATCH(M$1,'Justerad allokering'!$B$1:$AF$1,0),FALSE)),VLOOKUP($B81,'Allokerad kvv'!$B$2:$AV$468,MATCH(M$1,'Allokerad kvv'!$B$1:$AV$1,0),FALSE),VLOOKUP($B81,'Justerad allokering'!$B$1:$AG$461,MATCH(M$1,'Justerad allokering'!$B$1:$AF$1,0),FALSE))</f>
        <v>0</v>
      </c>
      <c r="N81">
        <f>IF(ISERROR(1/VLOOKUP($B81,'Justerad allokering'!$B$1:$AG$461,MATCH(N$1,'Justerad allokering'!$B$1:$AF$1,0),FALSE)),VLOOKUP($B81,'Allokerad kvv'!$B$2:$AV$468,MATCH(N$1,'Allokerad kvv'!$B$1:$AV$1,0),FALSE),VLOOKUP($B81,'Justerad allokering'!$B$1:$AG$461,MATCH(N$1,'Justerad allokering'!$B$1:$AF$1,0),FALSE))</f>
        <v>0</v>
      </c>
      <c r="O81">
        <f>IF(ISERROR(1/VLOOKUP($B81,'Justerad allokering'!$B$1:$AG$461,MATCH(O$1,'Justerad allokering'!$B$1:$AF$1,0),FALSE)),VLOOKUP($B81,'Allokerad kvv'!$B$2:$AV$468,MATCH(O$1,'Allokerad kvv'!$B$1:$AV$1,0),FALSE),VLOOKUP($B81,'Justerad allokering'!$B$1:$AG$461,MATCH(O$1,'Justerad allokering'!$B$1:$AF$1,0),FALSE))</f>
        <v>0</v>
      </c>
      <c r="P81">
        <f>IF(ISERROR(1/VLOOKUP($B81,'Justerad allokering'!$B$1:$AG$461,MATCH(P$1,'Justerad allokering'!$B$1:$AF$1,0),FALSE)),VLOOKUP($B81,'Allokerad kvv'!$B$2:$AV$468,MATCH(P$1,'Allokerad kvv'!$B$1:$AV$1,0),FALSE),VLOOKUP($B81,'Justerad allokering'!$B$1:$AG$461,MATCH(P$1,'Justerad allokering'!$B$1:$AF$1,0),FALSE))</f>
        <v>0</v>
      </c>
      <c r="Q81">
        <f>IF(ISERROR(1/VLOOKUP($B81,'Justerad allokering'!$B$1:$AG$461,MATCH(Q$1,'Justerad allokering'!$B$1:$AF$1,0),FALSE)),VLOOKUP($B81,'Allokerad kvv'!$B$2:$AV$468,MATCH(Q$1,'Allokerad kvv'!$B$1:$AV$1,0),FALSE),VLOOKUP($B81,'Justerad allokering'!$B$1:$AG$461,MATCH(Q$1,'Justerad allokering'!$B$1:$AF$1,0),FALSE))</f>
        <v>0</v>
      </c>
      <c r="R81">
        <f>IF(ISERROR(1/VLOOKUP($B81,'Justerad allokering'!$B$1:$AG$461,MATCH(R$1,'Justerad allokering'!$B$1:$AF$1,0),FALSE)),VLOOKUP($B81,'Allokerad kvv'!$B$2:$AV$468,MATCH(R$1,'Allokerad kvv'!$B$1:$AV$1,0),FALSE),VLOOKUP($B81,'Justerad allokering'!$B$1:$AG$461,MATCH(R$1,'Justerad allokering'!$B$1:$AF$1,0),FALSE))</f>
        <v>0</v>
      </c>
      <c r="S81">
        <f>IF(ISERROR(1/VLOOKUP($B81,'Justerad allokering'!$B$1:$AG$461,MATCH(S$1,'Justerad allokering'!$B$1:$AF$1,0),FALSE)),VLOOKUP($B81,'Allokerad kvv'!$B$2:$AV$468,MATCH(S$1,'Allokerad kvv'!$B$1:$AV$1,0),FALSE),VLOOKUP($B81,'Justerad allokering'!$B$1:$AG$461,MATCH(S$1,'Justerad allokering'!$B$1:$AF$1,0),FALSE))</f>
        <v>0</v>
      </c>
      <c r="T81">
        <f>IF(ISERROR(1/VLOOKUP($B81,'Justerad allokering'!$B$1:$AG$461,MATCH(T$1,'Justerad allokering'!$B$1:$AF$1,0),FALSE)),VLOOKUP($B81,'Allokerad kvv'!$B$2:$AV$468,MATCH(T$1,'Allokerad kvv'!$B$1:$AV$1,0),FALSE),VLOOKUP($B81,'Justerad allokering'!$B$1:$AG$461,MATCH(T$1,'Justerad allokering'!$B$1:$AF$1,0),FALSE))</f>
        <v>0</v>
      </c>
      <c r="U81">
        <f>IF(ISERROR(1/VLOOKUP($B81,'Justerad allokering'!$B$1:$AG$461,MATCH(U$1,'Justerad allokering'!$B$1:$AF$1,0),FALSE)),VLOOKUP($B81,'Allokerad kvv'!$B$2:$AV$468,MATCH(U$1,'Allokerad kvv'!$B$1:$AV$1,0),FALSE),VLOOKUP($B81,'Justerad allokering'!$B$1:$AG$461,MATCH(U$1,'Justerad allokering'!$B$1:$AF$1,0),FALSE))</f>
        <v>0</v>
      </c>
      <c r="V81">
        <f>IF(ISERROR(1/VLOOKUP($B81,'Justerad allokering'!$B$1:$AG$461,MATCH(V$1,'Justerad allokering'!$B$1:$AF$1,0),FALSE)),VLOOKUP($B81,'Allokerad kvv'!$B$2:$AV$468,MATCH(V$1,'Allokerad kvv'!$B$1:$AV$1,0),FALSE),VLOOKUP($B81,'Justerad allokering'!$B$1:$AG$461,MATCH(V$1,'Justerad allokering'!$B$1:$AF$1,0),FALSE))</f>
        <v>0</v>
      </c>
      <c r="W81">
        <f>IF(ISERROR(1/VLOOKUP($B81,'Justerad allokering'!$B$1:$AG$461,MATCH(W$1,'Justerad allokering'!$B$1:$AF$1,0),FALSE)),VLOOKUP($B81,'Allokerad kvv'!$B$2:$AV$468,MATCH(W$1,'Allokerad kvv'!$B$1:$AV$1,0),FALSE),VLOOKUP($B81,'Justerad allokering'!$B$1:$AG$461,MATCH(W$1,'Justerad allokering'!$B$1:$AF$1,0),FALSE))</f>
        <v>0</v>
      </c>
      <c r="X81">
        <f>IF(ISERROR(1/VLOOKUP($B81,'Justerad allokering'!$B$1:$AG$461,MATCH(X$1,'Justerad allokering'!$B$1:$AF$1,0),FALSE)),VLOOKUP($B81,'Allokerad kvv'!$B$2:$AV$468,MATCH(X$1,'Allokerad kvv'!$B$1:$AV$1,0),FALSE),VLOOKUP($B81,'Justerad allokering'!$B$1:$AG$461,MATCH(X$1,'Justerad allokering'!$B$1:$AF$1,0),FALSE))</f>
        <v>0</v>
      </c>
      <c r="Y81">
        <f>IF(ISERROR(1/VLOOKUP($B81,'Justerad allokering'!$B$1:$AG$461,MATCH(Y$1,'Justerad allokering'!$B$1:$AF$1,0),FALSE)),VLOOKUP($B81,'Allokerad kvv'!$B$2:$AV$468,MATCH(Y$1,'Allokerad kvv'!$B$1:$AV$1,0),FALSE),VLOOKUP($B81,'Justerad allokering'!$B$1:$AG$461,MATCH(Y$1,'Justerad allokering'!$B$1:$AF$1,0),FALSE))</f>
        <v>0</v>
      </c>
      <c r="Z81">
        <f>IF(ISERROR(1/VLOOKUP($B81,'Justerad allokering'!$B$1:$AG$461,MATCH(Z$1,'Justerad allokering'!$B$1:$AF$1,0),FALSE)),VLOOKUP($B81,'Allokerad kvv'!$B$2:$AV$468,MATCH(Z$1,'Allokerad kvv'!$B$1:$AV$1,0),FALSE),VLOOKUP($B81,'Justerad allokering'!$B$1:$AG$461,MATCH(Z$1,'Justerad allokering'!$B$1:$AF$1,0),FALSE))</f>
        <v>0</v>
      </c>
      <c r="AE81" s="89">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25">
      <c r="A82" s="2" t="s">
        <v>115</v>
      </c>
      <c r="B82" s="2" t="s">
        <v>119</v>
      </c>
      <c r="C82">
        <f>IF(ISERROR(1/VLOOKUP($B82,'Justerad allokering'!$B$1:$AG$461,MATCH(C$1,'Justerad allokering'!$B$1:$AF$1,0),FALSE)),VLOOKUP($B82,'Allokerad kvv'!$B$2:$AV$468,MATCH(C$1,'Allokerad kvv'!$B$1:$AV$1,0),FALSE),VLOOKUP($B82,'Justerad allokering'!$B$1:$AG$461,MATCH(C$1,'Justerad allokering'!$B$1:$AF$1,0),FALSE))</f>
        <v>0</v>
      </c>
      <c r="D82">
        <f>IF(ISERROR(1/VLOOKUP($B82,'Justerad allokering'!$B$1:$AG$461,MATCH(D$1,'Justerad allokering'!$B$1:$AF$1,0),FALSE)),VLOOKUP($B82,'Allokerad kvv'!$B$2:$AV$468,MATCH(D$1,'Allokerad kvv'!$B$1:$AV$1,0),FALSE),VLOOKUP($B82,'Justerad allokering'!$B$1:$AG$461,MATCH(D$1,'Justerad allokering'!$B$1:$AF$1,0),FALSE))</f>
        <v>0</v>
      </c>
      <c r="E82">
        <f>IF(ISERROR(1/VLOOKUP($B82,'Justerad allokering'!$B$1:$AG$461,MATCH(E$1,'Justerad allokering'!$B$1:$AF$1,0),FALSE)),VLOOKUP($B82,'Allokerad kvv'!$B$2:$AV$468,MATCH(E$1,'Allokerad kvv'!$B$1:$AV$1,0),FALSE),VLOOKUP($B82,'Justerad allokering'!$B$1:$AG$461,MATCH(E$1,'Justerad allokering'!$B$1:$AF$1,0),FALSE))</f>
        <v>0</v>
      </c>
      <c r="F82">
        <f>IF(ISERROR(1/VLOOKUP($B82,'Justerad allokering'!$B$1:$AG$461,MATCH(F$1,'Justerad allokering'!$B$1:$AF$1,0),FALSE)),VLOOKUP($B82,'Allokerad kvv'!$B$2:$AV$468,MATCH(F$1,'Allokerad kvv'!$B$1:$AV$1,0),FALSE),VLOOKUP($B82,'Justerad allokering'!$B$1:$AG$461,MATCH(F$1,'Justerad allokering'!$B$1:$AF$1,0),FALSE))</f>
        <v>0</v>
      </c>
      <c r="G82">
        <f>IF(ISERROR(1/VLOOKUP($B82,'Justerad allokering'!$B$1:$AG$461,MATCH(G$1,'Justerad allokering'!$B$1:$AF$1,0),FALSE)),VLOOKUP($B82,'Allokerad kvv'!$B$2:$AV$468,MATCH(G$1,'Allokerad kvv'!$B$1:$AV$1,0),FALSE),VLOOKUP($B82,'Justerad allokering'!$B$1:$AG$461,MATCH(G$1,'Justerad allokering'!$B$1:$AF$1,0),FALSE))</f>
        <v>0</v>
      </c>
      <c r="H82">
        <f>IF(ISERROR(1/VLOOKUP($B82,'Justerad allokering'!$B$1:$AG$461,MATCH(H$1,'Justerad allokering'!$B$1:$AF$1,0),FALSE)),VLOOKUP($B82,'Allokerad kvv'!$B$2:$AV$468,MATCH(H$1,'Allokerad kvv'!$B$1:$AV$1,0),FALSE),VLOOKUP($B82,'Justerad allokering'!$B$1:$AG$461,MATCH(H$1,'Justerad allokering'!$B$1:$AF$1,0),FALSE))</f>
        <v>0</v>
      </c>
      <c r="I82">
        <f>IF(ISERROR(1/VLOOKUP($B82,'Justerad allokering'!$B$1:$AG$461,MATCH(I$1,'Justerad allokering'!$B$1:$AF$1,0),FALSE)),VLOOKUP($B82,'Allokerad kvv'!$B$2:$AV$468,MATCH(I$1,'Allokerad kvv'!$B$1:$AV$1,0),FALSE),VLOOKUP($B82,'Justerad allokering'!$B$1:$AG$461,MATCH(I$1,'Justerad allokering'!$B$1:$AF$1,0),FALSE))</f>
        <v>0</v>
      </c>
      <c r="J82">
        <f>IF(ISERROR(1/VLOOKUP($B82,'Justerad allokering'!$B$1:$AG$461,MATCH(J$1,'Justerad allokering'!$B$1:$AF$1,0),FALSE)),VLOOKUP($B82,'Allokerad kvv'!$B$2:$AV$468,MATCH(J$1,'Allokerad kvv'!$B$1:$AV$1,0),FALSE),VLOOKUP($B82,'Justerad allokering'!$B$1:$AG$461,MATCH(J$1,'Justerad allokering'!$B$1:$AF$1,0),FALSE))</f>
        <v>0</v>
      </c>
      <c r="K82">
        <f>IF(ISERROR(1/VLOOKUP($B82,'Justerad allokering'!$B$1:$AG$461,MATCH(K$1,'Justerad allokering'!$B$1:$AF$1,0),FALSE)),VLOOKUP($B82,'Allokerad kvv'!$B$2:$AV$468,MATCH(K$1,'Allokerad kvv'!$B$1:$AV$1,0),FALSE),VLOOKUP($B82,'Justerad allokering'!$B$1:$AG$461,MATCH(K$1,'Justerad allokering'!$B$1:$AF$1,0),FALSE))</f>
        <v>0</v>
      </c>
      <c r="L82">
        <f>IF(ISERROR(1/VLOOKUP($B82,'Justerad allokering'!$B$1:$AG$461,MATCH(L$1,'Justerad allokering'!$B$1:$AF$1,0),FALSE)),VLOOKUP($B82,'Allokerad kvv'!$B$2:$AV$468,MATCH(L$1,'Allokerad kvv'!$B$1:$AV$1,0),FALSE),VLOOKUP($B82,'Justerad allokering'!$B$1:$AG$461,MATCH(L$1,'Justerad allokering'!$B$1:$AF$1,0),FALSE))</f>
        <v>0</v>
      </c>
      <c r="M82">
        <f>IF(ISERROR(1/VLOOKUP($B82,'Justerad allokering'!$B$1:$AG$461,MATCH(M$1,'Justerad allokering'!$B$1:$AF$1,0),FALSE)),VLOOKUP($B82,'Allokerad kvv'!$B$2:$AV$468,MATCH(M$1,'Allokerad kvv'!$B$1:$AV$1,0),FALSE),VLOOKUP($B82,'Justerad allokering'!$B$1:$AG$461,MATCH(M$1,'Justerad allokering'!$B$1:$AF$1,0),FALSE))</f>
        <v>0</v>
      </c>
      <c r="N82">
        <f>IF(ISERROR(1/VLOOKUP($B82,'Justerad allokering'!$B$1:$AG$461,MATCH(N$1,'Justerad allokering'!$B$1:$AF$1,0),FALSE)),VLOOKUP($B82,'Allokerad kvv'!$B$2:$AV$468,MATCH(N$1,'Allokerad kvv'!$B$1:$AV$1,0),FALSE),VLOOKUP($B82,'Justerad allokering'!$B$1:$AG$461,MATCH(N$1,'Justerad allokering'!$B$1:$AF$1,0),FALSE))</f>
        <v>0</v>
      </c>
      <c r="O82">
        <f>IF(ISERROR(1/VLOOKUP($B82,'Justerad allokering'!$B$1:$AG$461,MATCH(O$1,'Justerad allokering'!$B$1:$AF$1,0),FALSE)),VLOOKUP($B82,'Allokerad kvv'!$B$2:$AV$468,MATCH(O$1,'Allokerad kvv'!$B$1:$AV$1,0),FALSE),VLOOKUP($B82,'Justerad allokering'!$B$1:$AG$461,MATCH(O$1,'Justerad allokering'!$B$1:$AF$1,0),FALSE))</f>
        <v>0</v>
      </c>
      <c r="P82">
        <f>IF(ISERROR(1/VLOOKUP($B82,'Justerad allokering'!$B$1:$AG$461,MATCH(P$1,'Justerad allokering'!$B$1:$AF$1,0),FALSE)),VLOOKUP($B82,'Allokerad kvv'!$B$2:$AV$468,MATCH(P$1,'Allokerad kvv'!$B$1:$AV$1,0),FALSE),VLOOKUP($B82,'Justerad allokering'!$B$1:$AG$461,MATCH(P$1,'Justerad allokering'!$B$1:$AF$1,0),FALSE))</f>
        <v>0</v>
      </c>
      <c r="Q82">
        <f>IF(ISERROR(1/VLOOKUP($B82,'Justerad allokering'!$B$1:$AG$461,MATCH(Q$1,'Justerad allokering'!$B$1:$AF$1,0),FALSE)),VLOOKUP($B82,'Allokerad kvv'!$B$2:$AV$468,MATCH(Q$1,'Allokerad kvv'!$B$1:$AV$1,0),FALSE),VLOOKUP($B82,'Justerad allokering'!$B$1:$AG$461,MATCH(Q$1,'Justerad allokering'!$B$1:$AF$1,0),FALSE))</f>
        <v>0</v>
      </c>
      <c r="R82">
        <f>IF(ISERROR(1/VLOOKUP($B82,'Justerad allokering'!$B$1:$AG$461,MATCH(R$1,'Justerad allokering'!$B$1:$AF$1,0),FALSE)),VLOOKUP($B82,'Allokerad kvv'!$B$2:$AV$468,MATCH(R$1,'Allokerad kvv'!$B$1:$AV$1,0),FALSE),VLOOKUP($B82,'Justerad allokering'!$B$1:$AG$461,MATCH(R$1,'Justerad allokering'!$B$1:$AF$1,0),FALSE))</f>
        <v>0</v>
      </c>
      <c r="S82">
        <f>IF(ISERROR(1/VLOOKUP($B82,'Justerad allokering'!$B$1:$AG$461,MATCH(S$1,'Justerad allokering'!$B$1:$AF$1,0),FALSE)),VLOOKUP($B82,'Allokerad kvv'!$B$2:$AV$468,MATCH(S$1,'Allokerad kvv'!$B$1:$AV$1,0),FALSE),VLOOKUP($B82,'Justerad allokering'!$B$1:$AG$461,MATCH(S$1,'Justerad allokering'!$B$1:$AF$1,0),FALSE))</f>
        <v>0</v>
      </c>
      <c r="T82">
        <f>IF(ISERROR(1/VLOOKUP($B82,'Justerad allokering'!$B$1:$AG$461,MATCH(T$1,'Justerad allokering'!$B$1:$AF$1,0),FALSE)),VLOOKUP($B82,'Allokerad kvv'!$B$2:$AV$468,MATCH(T$1,'Allokerad kvv'!$B$1:$AV$1,0),FALSE),VLOOKUP($B82,'Justerad allokering'!$B$1:$AG$461,MATCH(T$1,'Justerad allokering'!$B$1:$AF$1,0),FALSE))</f>
        <v>0</v>
      </c>
      <c r="U82">
        <f>IF(ISERROR(1/VLOOKUP($B82,'Justerad allokering'!$B$1:$AG$461,MATCH(U$1,'Justerad allokering'!$B$1:$AF$1,0),FALSE)),VLOOKUP($B82,'Allokerad kvv'!$B$2:$AV$468,MATCH(U$1,'Allokerad kvv'!$B$1:$AV$1,0),FALSE),VLOOKUP($B82,'Justerad allokering'!$B$1:$AG$461,MATCH(U$1,'Justerad allokering'!$B$1:$AF$1,0),FALSE))</f>
        <v>0</v>
      </c>
      <c r="V82">
        <f>IF(ISERROR(1/VLOOKUP($B82,'Justerad allokering'!$B$1:$AG$461,MATCH(V$1,'Justerad allokering'!$B$1:$AF$1,0),FALSE)),VLOOKUP($B82,'Allokerad kvv'!$B$2:$AV$468,MATCH(V$1,'Allokerad kvv'!$B$1:$AV$1,0),FALSE),VLOOKUP($B82,'Justerad allokering'!$B$1:$AG$461,MATCH(V$1,'Justerad allokering'!$B$1:$AF$1,0),FALSE))</f>
        <v>0</v>
      </c>
      <c r="W82">
        <f>IF(ISERROR(1/VLOOKUP($B82,'Justerad allokering'!$B$1:$AG$461,MATCH(W$1,'Justerad allokering'!$B$1:$AF$1,0),FALSE)),VLOOKUP($B82,'Allokerad kvv'!$B$2:$AV$468,MATCH(W$1,'Allokerad kvv'!$B$1:$AV$1,0),FALSE),VLOOKUP($B82,'Justerad allokering'!$B$1:$AG$461,MATCH(W$1,'Justerad allokering'!$B$1:$AF$1,0),FALSE))</f>
        <v>0</v>
      </c>
      <c r="X82">
        <f>IF(ISERROR(1/VLOOKUP($B82,'Justerad allokering'!$B$1:$AG$461,MATCH(X$1,'Justerad allokering'!$B$1:$AF$1,0),FALSE)),VLOOKUP($B82,'Allokerad kvv'!$B$2:$AV$468,MATCH(X$1,'Allokerad kvv'!$B$1:$AV$1,0),FALSE),VLOOKUP($B82,'Justerad allokering'!$B$1:$AG$461,MATCH(X$1,'Justerad allokering'!$B$1:$AF$1,0),FALSE))</f>
        <v>0</v>
      </c>
      <c r="Y82">
        <f>IF(ISERROR(1/VLOOKUP($B82,'Justerad allokering'!$B$1:$AG$461,MATCH(Y$1,'Justerad allokering'!$B$1:$AF$1,0),FALSE)),VLOOKUP($B82,'Allokerad kvv'!$B$2:$AV$468,MATCH(Y$1,'Allokerad kvv'!$B$1:$AV$1,0),FALSE),VLOOKUP($B82,'Justerad allokering'!$B$1:$AG$461,MATCH(Y$1,'Justerad allokering'!$B$1:$AF$1,0),FALSE))</f>
        <v>0</v>
      </c>
      <c r="Z82">
        <f>IF(ISERROR(1/VLOOKUP($B82,'Justerad allokering'!$B$1:$AG$461,MATCH(Z$1,'Justerad allokering'!$B$1:$AF$1,0),FALSE)),VLOOKUP($B82,'Allokerad kvv'!$B$2:$AV$468,MATCH(Z$1,'Allokerad kvv'!$B$1:$AV$1,0),FALSE),VLOOKUP($B82,'Justerad allokering'!$B$1:$AG$461,MATCH(Z$1,'Justerad allokering'!$B$1:$AF$1,0),FALSE))</f>
        <v>0</v>
      </c>
      <c r="AE82" s="89">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25">
      <c r="A83" s="2" t="s">
        <v>115</v>
      </c>
      <c r="B83" s="2" t="s">
        <v>120</v>
      </c>
      <c r="C83">
        <f>IF(ISERROR(1/VLOOKUP($B83,'Justerad allokering'!$B$1:$AG$461,MATCH(C$1,'Justerad allokering'!$B$1:$AF$1,0),FALSE)),VLOOKUP($B83,'Allokerad kvv'!$B$2:$AV$468,MATCH(C$1,'Allokerad kvv'!$B$1:$AV$1,0),FALSE),VLOOKUP($B83,'Justerad allokering'!$B$1:$AG$461,MATCH(C$1,'Justerad allokering'!$B$1:$AF$1,0),FALSE))</f>
        <v>0</v>
      </c>
      <c r="D83">
        <f>IF(ISERROR(1/VLOOKUP($B83,'Justerad allokering'!$B$1:$AG$461,MATCH(D$1,'Justerad allokering'!$B$1:$AF$1,0),FALSE)),VLOOKUP($B83,'Allokerad kvv'!$B$2:$AV$468,MATCH(D$1,'Allokerad kvv'!$B$1:$AV$1,0),FALSE),VLOOKUP($B83,'Justerad allokering'!$B$1:$AG$461,MATCH(D$1,'Justerad allokering'!$B$1:$AF$1,0),FALSE))</f>
        <v>0</v>
      </c>
      <c r="E83">
        <f>IF(ISERROR(1/VLOOKUP($B83,'Justerad allokering'!$B$1:$AG$461,MATCH(E$1,'Justerad allokering'!$B$1:$AF$1,0),FALSE)),VLOOKUP($B83,'Allokerad kvv'!$B$2:$AV$468,MATCH(E$1,'Allokerad kvv'!$B$1:$AV$1,0),FALSE),VLOOKUP($B83,'Justerad allokering'!$B$1:$AG$461,MATCH(E$1,'Justerad allokering'!$B$1:$AF$1,0),FALSE))</f>
        <v>0</v>
      </c>
      <c r="F83">
        <f>IF(ISERROR(1/VLOOKUP($B83,'Justerad allokering'!$B$1:$AG$461,MATCH(F$1,'Justerad allokering'!$B$1:$AF$1,0),FALSE)),VLOOKUP($B83,'Allokerad kvv'!$B$2:$AV$468,MATCH(F$1,'Allokerad kvv'!$B$1:$AV$1,0),FALSE),VLOOKUP($B83,'Justerad allokering'!$B$1:$AG$461,MATCH(F$1,'Justerad allokering'!$B$1:$AF$1,0),FALSE))</f>
        <v>0</v>
      </c>
      <c r="G83">
        <f>IF(ISERROR(1/VLOOKUP($B83,'Justerad allokering'!$B$1:$AG$461,MATCH(G$1,'Justerad allokering'!$B$1:$AF$1,0),FALSE)),VLOOKUP($B83,'Allokerad kvv'!$B$2:$AV$468,MATCH(G$1,'Allokerad kvv'!$B$1:$AV$1,0),FALSE),VLOOKUP($B83,'Justerad allokering'!$B$1:$AG$461,MATCH(G$1,'Justerad allokering'!$B$1:$AF$1,0),FALSE))</f>
        <v>0</v>
      </c>
      <c r="H83">
        <f>IF(ISERROR(1/VLOOKUP($B83,'Justerad allokering'!$B$1:$AG$461,MATCH(H$1,'Justerad allokering'!$B$1:$AF$1,0),FALSE)),VLOOKUP($B83,'Allokerad kvv'!$B$2:$AV$468,MATCH(H$1,'Allokerad kvv'!$B$1:$AV$1,0),FALSE),VLOOKUP($B83,'Justerad allokering'!$B$1:$AG$461,MATCH(H$1,'Justerad allokering'!$B$1:$AF$1,0),FALSE))</f>
        <v>0</v>
      </c>
      <c r="I83">
        <f>IF(ISERROR(1/VLOOKUP($B83,'Justerad allokering'!$B$1:$AG$461,MATCH(I$1,'Justerad allokering'!$B$1:$AF$1,0),FALSE)),VLOOKUP($B83,'Allokerad kvv'!$B$2:$AV$468,MATCH(I$1,'Allokerad kvv'!$B$1:$AV$1,0),FALSE),VLOOKUP($B83,'Justerad allokering'!$B$1:$AG$461,MATCH(I$1,'Justerad allokering'!$B$1:$AF$1,0),FALSE))</f>
        <v>0</v>
      </c>
      <c r="J83">
        <f>IF(ISERROR(1/VLOOKUP($B83,'Justerad allokering'!$B$1:$AG$461,MATCH(J$1,'Justerad allokering'!$B$1:$AF$1,0),FALSE)),VLOOKUP($B83,'Allokerad kvv'!$B$2:$AV$468,MATCH(J$1,'Allokerad kvv'!$B$1:$AV$1,0),FALSE),VLOOKUP($B83,'Justerad allokering'!$B$1:$AG$461,MATCH(J$1,'Justerad allokering'!$B$1:$AF$1,0),FALSE))</f>
        <v>0</v>
      </c>
      <c r="K83">
        <f>IF(ISERROR(1/VLOOKUP($B83,'Justerad allokering'!$B$1:$AG$461,MATCH(K$1,'Justerad allokering'!$B$1:$AF$1,0),FALSE)),VLOOKUP($B83,'Allokerad kvv'!$B$2:$AV$468,MATCH(K$1,'Allokerad kvv'!$B$1:$AV$1,0),FALSE),VLOOKUP($B83,'Justerad allokering'!$B$1:$AG$461,MATCH(K$1,'Justerad allokering'!$B$1:$AF$1,0),FALSE))</f>
        <v>0</v>
      </c>
      <c r="L83">
        <f>IF(ISERROR(1/VLOOKUP($B83,'Justerad allokering'!$B$1:$AG$461,MATCH(L$1,'Justerad allokering'!$B$1:$AF$1,0),FALSE)),VLOOKUP($B83,'Allokerad kvv'!$B$2:$AV$468,MATCH(L$1,'Allokerad kvv'!$B$1:$AV$1,0),FALSE),VLOOKUP($B83,'Justerad allokering'!$B$1:$AG$461,MATCH(L$1,'Justerad allokering'!$B$1:$AF$1,0),FALSE))</f>
        <v>0</v>
      </c>
      <c r="M83">
        <f>IF(ISERROR(1/VLOOKUP($B83,'Justerad allokering'!$B$1:$AG$461,MATCH(M$1,'Justerad allokering'!$B$1:$AF$1,0),FALSE)),VLOOKUP($B83,'Allokerad kvv'!$B$2:$AV$468,MATCH(M$1,'Allokerad kvv'!$B$1:$AV$1,0),FALSE),VLOOKUP($B83,'Justerad allokering'!$B$1:$AG$461,MATCH(M$1,'Justerad allokering'!$B$1:$AF$1,0),FALSE))</f>
        <v>0</v>
      </c>
      <c r="N83">
        <f>IF(ISERROR(1/VLOOKUP($B83,'Justerad allokering'!$B$1:$AG$461,MATCH(N$1,'Justerad allokering'!$B$1:$AF$1,0),FALSE)),VLOOKUP($B83,'Allokerad kvv'!$B$2:$AV$468,MATCH(N$1,'Allokerad kvv'!$B$1:$AV$1,0),FALSE),VLOOKUP($B83,'Justerad allokering'!$B$1:$AG$461,MATCH(N$1,'Justerad allokering'!$B$1:$AF$1,0),FALSE))</f>
        <v>0</v>
      </c>
      <c r="O83">
        <f>IF(ISERROR(1/VLOOKUP($B83,'Justerad allokering'!$B$1:$AG$461,MATCH(O$1,'Justerad allokering'!$B$1:$AF$1,0),FALSE)),VLOOKUP($B83,'Allokerad kvv'!$B$2:$AV$468,MATCH(O$1,'Allokerad kvv'!$B$1:$AV$1,0),FALSE),VLOOKUP($B83,'Justerad allokering'!$B$1:$AG$461,MATCH(O$1,'Justerad allokering'!$B$1:$AF$1,0),FALSE))</f>
        <v>0</v>
      </c>
      <c r="P83">
        <f>IF(ISERROR(1/VLOOKUP($B83,'Justerad allokering'!$B$1:$AG$461,MATCH(P$1,'Justerad allokering'!$B$1:$AF$1,0),FALSE)),VLOOKUP($B83,'Allokerad kvv'!$B$2:$AV$468,MATCH(P$1,'Allokerad kvv'!$B$1:$AV$1,0),FALSE),VLOOKUP($B83,'Justerad allokering'!$B$1:$AG$461,MATCH(P$1,'Justerad allokering'!$B$1:$AF$1,0),FALSE))</f>
        <v>0</v>
      </c>
      <c r="Q83">
        <f>IF(ISERROR(1/VLOOKUP($B83,'Justerad allokering'!$B$1:$AG$461,MATCH(Q$1,'Justerad allokering'!$B$1:$AF$1,0),FALSE)),VLOOKUP($B83,'Allokerad kvv'!$B$2:$AV$468,MATCH(Q$1,'Allokerad kvv'!$B$1:$AV$1,0),FALSE),VLOOKUP($B83,'Justerad allokering'!$B$1:$AG$461,MATCH(Q$1,'Justerad allokering'!$B$1:$AF$1,0),FALSE))</f>
        <v>0</v>
      </c>
      <c r="R83">
        <f>IF(ISERROR(1/VLOOKUP($B83,'Justerad allokering'!$B$1:$AG$461,MATCH(R$1,'Justerad allokering'!$B$1:$AF$1,0),FALSE)),VLOOKUP($B83,'Allokerad kvv'!$B$2:$AV$468,MATCH(R$1,'Allokerad kvv'!$B$1:$AV$1,0),FALSE),VLOOKUP($B83,'Justerad allokering'!$B$1:$AG$461,MATCH(R$1,'Justerad allokering'!$B$1:$AF$1,0),FALSE))</f>
        <v>0</v>
      </c>
      <c r="S83">
        <f>IF(ISERROR(1/VLOOKUP($B83,'Justerad allokering'!$B$1:$AG$461,MATCH(S$1,'Justerad allokering'!$B$1:$AF$1,0),FALSE)),VLOOKUP($B83,'Allokerad kvv'!$B$2:$AV$468,MATCH(S$1,'Allokerad kvv'!$B$1:$AV$1,0),FALSE),VLOOKUP($B83,'Justerad allokering'!$B$1:$AG$461,MATCH(S$1,'Justerad allokering'!$B$1:$AF$1,0),FALSE))</f>
        <v>0</v>
      </c>
      <c r="T83">
        <f>IF(ISERROR(1/VLOOKUP($B83,'Justerad allokering'!$B$1:$AG$461,MATCH(T$1,'Justerad allokering'!$B$1:$AF$1,0),FALSE)),VLOOKUP($B83,'Allokerad kvv'!$B$2:$AV$468,MATCH(T$1,'Allokerad kvv'!$B$1:$AV$1,0),FALSE),VLOOKUP($B83,'Justerad allokering'!$B$1:$AG$461,MATCH(T$1,'Justerad allokering'!$B$1:$AF$1,0),FALSE))</f>
        <v>0</v>
      </c>
      <c r="U83">
        <f>IF(ISERROR(1/VLOOKUP($B83,'Justerad allokering'!$B$1:$AG$461,MATCH(U$1,'Justerad allokering'!$B$1:$AF$1,0),FALSE)),VLOOKUP($B83,'Allokerad kvv'!$B$2:$AV$468,MATCH(U$1,'Allokerad kvv'!$B$1:$AV$1,0),FALSE),VLOOKUP($B83,'Justerad allokering'!$B$1:$AG$461,MATCH(U$1,'Justerad allokering'!$B$1:$AF$1,0),FALSE))</f>
        <v>0</v>
      </c>
      <c r="V83">
        <f>IF(ISERROR(1/VLOOKUP($B83,'Justerad allokering'!$B$1:$AG$461,MATCH(V$1,'Justerad allokering'!$B$1:$AF$1,0),FALSE)),VLOOKUP($B83,'Allokerad kvv'!$B$2:$AV$468,MATCH(V$1,'Allokerad kvv'!$B$1:$AV$1,0),FALSE),VLOOKUP($B83,'Justerad allokering'!$B$1:$AG$461,MATCH(V$1,'Justerad allokering'!$B$1:$AF$1,0),FALSE))</f>
        <v>0</v>
      </c>
      <c r="W83">
        <f>IF(ISERROR(1/VLOOKUP($B83,'Justerad allokering'!$B$1:$AG$461,MATCH(W$1,'Justerad allokering'!$B$1:$AF$1,0),FALSE)),VLOOKUP($B83,'Allokerad kvv'!$B$2:$AV$468,MATCH(W$1,'Allokerad kvv'!$B$1:$AV$1,0),FALSE),VLOOKUP($B83,'Justerad allokering'!$B$1:$AG$461,MATCH(W$1,'Justerad allokering'!$B$1:$AF$1,0),FALSE))</f>
        <v>0</v>
      </c>
      <c r="X83">
        <f>IF(ISERROR(1/VLOOKUP($B83,'Justerad allokering'!$B$1:$AG$461,MATCH(X$1,'Justerad allokering'!$B$1:$AF$1,0),FALSE)),VLOOKUP($B83,'Allokerad kvv'!$B$2:$AV$468,MATCH(X$1,'Allokerad kvv'!$B$1:$AV$1,0),FALSE),VLOOKUP($B83,'Justerad allokering'!$B$1:$AG$461,MATCH(X$1,'Justerad allokering'!$B$1:$AF$1,0),FALSE))</f>
        <v>0</v>
      </c>
      <c r="Y83">
        <f>IF(ISERROR(1/VLOOKUP($B83,'Justerad allokering'!$B$1:$AG$461,MATCH(Y$1,'Justerad allokering'!$B$1:$AF$1,0),FALSE)),VLOOKUP($B83,'Allokerad kvv'!$B$2:$AV$468,MATCH(Y$1,'Allokerad kvv'!$B$1:$AV$1,0),FALSE),VLOOKUP($B83,'Justerad allokering'!$B$1:$AG$461,MATCH(Y$1,'Justerad allokering'!$B$1:$AF$1,0),FALSE))</f>
        <v>0</v>
      </c>
      <c r="Z83">
        <f>IF(ISERROR(1/VLOOKUP($B83,'Justerad allokering'!$B$1:$AG$461,MATCH(Z$1,'Justerad allokering'!$B$1:$AF$1,0),FALSE)),VLOOKUP($B83,'Allokerad kvv'!$B$2:$AV$468,MATCH(Z$1,'Allokerad kvv'!$B$1:$AV$1,0),FALSE),VLOOKUP($B83,'Justerad allokering'!$B$1:$AG$461,MATCH(Z$1,'Justerad allokering'!$B$1:$AF$1,0),FALSE))</f>
        <v>0</v>
      </c>
      <c r="AE83" s="89">
        <f t="shared" si="4"/>
        <v>0</v>
      </c>
      <c r="AG83">
        <f t="shared" si="5"/>
        <v>0</v>
      </c>
      <c r="AH83">
        <f t="shared" si="6"/>
        <v>0</v>
      </c>
      <c r="AI83" t="str">
        <f>IF(AH83=0,"",AH83/VLOOKUP(B83,Kraftvärmeprod!$B$1:$BC$480,MATCH("Summa tillförd energi exklusive rökgaskondensering",Kraftvärmeprod!$B$1:$BC$1,0),FALSE))</f>
        <v/>
      </c>
      <c r="AK83">
        <f t="shared" si="7"/>
        <v>0</v>
      </c>
    </row>
    <row r="84" spans="1:37" x14ac:dyDescent="0.25">
      <c r="A84" s="2" t="s">
        <v>115</v>
      </c>
      <c r="B84" s="2" t="s">
        <v>121</v>
      </c>
      <c r="C84">
        <f>IF(ISERROR(1/VLOOKUP($B84,'Justerad allokering'!$B$1:$AG$461,MATCH(C$1,'Justerad allokering'!$B$1:$AF$1,0),FALSE)),VLOOKUP($B84,'Allokerad kvv'!$B$2:$AV$468,MATCH(C$1,'Allokerad kvv'!$B$1:$AV$1,0),FALSE),VLOOKUP($B84,'Justerad allokering'!$B$1:$AG$461,MATCH(C$1,'Justerad allokering'!$B$1:$AF$1,0),FALSE))</f>
        <v>0</v>
      </c>
      <c r="D84">
        <f>IF(ISERROR(1/VLOOKUP($B84,'Justerad allokering'!$B$1:$AG$461,MATCH(D$1,'Justerad allokering'!$B$1:$AF$1,0),FALSE)),VLOOKUP($B84,'Allokerad kvv'!$B$2:$AV$468,MATCH(D$1,'Allokerad kvv'!$B$1:$AV$1,0),FALSE),VLOOKUP($B84,'Justerad allokering'!$B$1:$AG$461,MATCH(D$1,'Justerad allokering'!$B$1:$AF$1,0),FALSE))</f>
        <v>0</v>
      </c>
      <c r="E84">
        <f>IF(ISERROR(1/VLOOKUP($B84,'Justerad allokering'!$B$1:$AG$461,MATCH(E$1,'Justerad allokering'!$B$1:$AF$1,0),FALSE)),VLOOKUP($B84,'Allokerad kvv'!$B$2:$AV$468,MATCH(E$1,'Allokerad kvv'!$B$1:$AV$1,0),FALSE),VLOOKUP($B84,'Justerad allokering'!$B$1:$AG$461,MATCH(E$1,'Justerad allokering'!$B$1:$AF$1,0),FALSE))</f>
        <v>0</v>
      </c>
      <c r="F84">
        <f>IF(ISERROR(1/VLOOKUP($B84,'Justerad allokering'!$B$1:$AG$461,MATCH(F$1,'Justerad allokering'!$B$1:$AF$1,0),FALSE)),VLOOKUP($B84,'Allokerad kvv'!$B$2:$AV$468,MATCH(F$1,'Allokerad kvv'!$B$1:$AV$1,0),FALSE),VLOOKUP($B84,'Justerad allokering'!$B$1:$AG$461,MATCH(F$1,'Justerad allokering'!$B$1:$AF$1,0),FALSE))</f>
        <v>0</v>
      </c>
      <c r="G84">
        <f>IF(ISERROR(1/VLOOKUP($B84,'Justerad allokering'!$B$1:$AG$461,MATCH(G$1,'Justerad allokering'!$B$1:$AF$1,0),FALSE)),VLOOKUP($B84,'Allokerad kvv'!$B$2:$AV$468,MATCH(G$1,'Allokerad kvv'!$B$1:$AV$1,0),FALSE),VLOOKUP($B84,'Justerad allokering'!$B$1:$AG$461,MATCH(G$1,'Justerad allokering'!$B$1:$AF$1,0),FALSE))</f>
        <v>0</v>
      </c>
      <c r="H84">
        <f>IF(ISERROR(1/VLOOKUP($B84,'Justerad allokering'!$B$1:$AG$461,MATCH(H$1,'Justerad allokering'!$B$1:$AF$1,0),FALSE)),VLOOKUP($B84,'Allokerad kvv'!$B$2:$AV$468,MATCH(H$1,'Allokerad kvv'!$B$1:$AV$1,0),FALSE),VLOOKUP($B84,'Justerad allokering'!$B$1:$AG$461,MATCH(H$1,'Justerad allokering'!$B$1:$AF$1,0),FALSE))</f>
        <v>0</v>
      </c>
      <c r="I84">
        <f>IF(ISERROR(1/VLOOKUP($B84,'Justerad allokering'!$B$1:$AG$461,MATCH(I$1,'Justerad allokering'!$B$1:$AF$1,0),FALSE)),VLOOKUP($B84,'Allokerad kvv'!$B$2:$AV$468,MATCH(I$1,'Allokerad kvv'!$B$1:$AV$1,0),FALSE),VLOOKUP($B84,'Justerad allokering'!$B$1:$AG$461,MATCH(I$1,'Justerad allokering'!$B$1:$AF$1,0),FALSE))</f>
        <v>0</v>
      </c>
      <c r="J84">
        <f>IF(ISERROR(1/VLOOKUP($B84,'Justerad allokering'!$B$1:$AG$461,MATCH(J$1,'Justerad allokering'!$B$1:$AF$1,0),FALSE)),VLOOKUP($B84,'Allokerad kvv'!$B$2:$AV$468,MATCH(J$1,'Allokerad kvv'!$B$1:$AV$1,0),FALSE),VLOOKUP($B84,'Justerad allokering'!$B$1:$AG$461,MATCH(J$1,'Justerad allokering'!$B$1:$AF$1,0),FALSE))</f>
        <v>0</v>
      </c>
      <c r="K84">
        <f>IF(ISERROR(1/VLOOKUP($B84,'Justerad allokering'!$B$1:$AG$461,MATCH(K$1,'Justerad allokering'!$B$1:$AF$1,0),FALSE)),VLOOKUP($B84,'Allokerad kvv'!$B$2:$AV$468,MATCH(K$1,'Allokerad kvv'!$B$1:$AV$1,0),FALSE),VLOOKUP($B84,'Justerad allokering'!$B$1:$AG$461,MATCH(K$1,'Justerad allokering'!$B$1:$AF$1,0),FALSE))</f>
        <v>0</v>
      </c>
      <c r="L84">
        <f>IF(ISERROR(1/VLOOKUP($B84,'Justerad allokering'!$B$1:$AG$461,MATCH(L$1,'Justerad allokering'!$B$1:$AF$1,0),FALSE)),VLOOKUP($B84,'Allokerad kvv'!$B$2:$AV$468,MATCH(L$1,'Allokerad kvv'!$B$1:$AV$1,0),FALSE),VLOOKUP($B84,'Justerad allokering'!$B$1:$AG$461,MATCH(L$1,'Justerad allokering'!$B$1:$AF$1,0),FALSE))</f>
        <v>0</v>
      </c>
      <c r="M84">
        <f>IF(ISERROR(1/VLOOKUP($B84,'Justerad allokering'!$B$1:$AG$461,MATCH(M$1,'Justerad allokering'!$B$1:$AF$1,0),FALSE)),VLOOKUP($B84,'Allokerad kvv'!$B$2:$AV$468,MATCH(M$1,'Allokerad kvv'!$B$1:$AV$1,0),FALSE),VLOOKUP($B84,'Justerad allokering'!$B$1:$AG$461,MATCH(M$1,'Justerad allokering'!$B$1:$AF$1,0),FALSE))</f>
        <v>0</v>
      </c>
      <c r="N84">
        <f>IF(ISERROR(1/VLOOKUP($B84,'Justerad allokering'!$B$1:$AG$461,MATCH(N$1,'Justerad allokering'!$B$1:$AF$1,0),FALSE)),VLOOKUP($B84,'Allokerad kvv'!$B$2:$AV$468,MATCH(N$1,'Allokerad kvv'!$B$1:$AV$1,0),FALSE),VLOOKUP($B84,'Justerad allokering'!$B$1:$AG$461,MATCH(N$1,'Justerad allokering'!$B$1:$AF$1,0),FALSE))</f>
        <v>0</v>
      </c>
      <c r="O84">
        <f>IF(ISERROR(1/VLOOKUP($B84,'Justerad allokering'!$B$1:$AG$461,MATCH(O$1,'Justerad allokering'!$B$1:$AF$1,0),FALSE)),VLOOKUP($B84,'Allokerad kvv'!$B$2:$AV$468,MATCH(O$1,'Allokerad kvv'!$B$1:$AV$1,0),FALSE),VLOOKUP($B84,'Justerad allokering'!$B$1:$AG$461,MATCH(O$1,'Justerad allokering'!$B$1:$AF$1,0),FALSE))</f>
        <v>0</v>
      </c>
      <c r="P84">
        <f>IF(ISERROR(1/VLOOKUP($B84,'Justerad allokering'!$B$1:$AG$461,MATCH(P$1,'Justerad allokering'!$B$1:$AF$1,0),FALSE)),VLOOKUP($B84,'Allokerad kvv'!$B$2:$AV$468,MATCH(P$1,'Allokerad kvv'!$B$1:$AV$1,0),FALSE),VLOOKUP($B84,'Justerad allokering'!$B$1:$AG$461,MATCH(P$1,'Justerad allokering'!$B$1:$AF$1,0),FALSE))</f>
        <v>0</v>
      </c>
      <c r="Q84">
        <f>IF(ISERROR(1/VLOOKUP($B84,'Justerad allokering'!$B$1:$AG$461,MATCH(Q$1,'Justerad allokering'!$B$1:$AF$1,0),FALSE)),VLOOKUP($B84,'Allokerad kvv'!$B$2:$AV$468,MATCH(Q$1,'Allokerad kvv'!$B$1:$AV$1,0),FALSE),VLOOKUP($B84,'Justerad allokering'!$B$1:$AG$461,MATCH(Q$1,'Justerad allokering'!$B$1:$AF$1,0),FALSE))</f>
        <v>0</v>
      </c>
      <c r="R84">
        <f>IF(ISERROR(1/VLOOKUP($B84,'Justerad allokering'!$B$1:$AG$461,MATCH(R$1,'Justerad allokering'!$B$1:$AF$1,0),FALSE)),VLOOKUP($B84,'Allokerad kvv'!$B$2:$AV$468,MATCH(R$1,'Allokerad kvv'!$B$1:$AV$1,0),FALSE),VLOOKUP($B84,'Justerad allokering'!$B$1:$AG$461,MATCH(R$1,'Justerad allokering'!$B$1:$AF$1,0),FALSE))</f>
        <v>0</v>
      </c>
      <c r="S84">
        <f>IF(ISERROR(1/VLOOKUP($B84,'Justerad allokering'!$B$1:$AG$461,MATCH(S$1,'Justerad allokering'!$B$1:$AF$1,0),FALSE)),VLOOKUP($B84,'Allokerad kvv'!$B$2:$AV$468,MATCH(S$1,'Allokerad kvv'!$B$1:$AV$1,0),FALSE),VLOOKUP($B84,'Justerad allokering'!$B$1:$AG$461,MATCH(S$1,'Justerad allokering'!$B$1:$AF$1,0),FALSE))</f>
        <v>0</v>
      </c>
      <c r="T84">
        <f>IF(ISERROR(1/VLOOKUP($B84,'Justerad allokering'!$B$1:$AG$461,MATCH(T$1,'Justerad allokering'!$B$1:$AF$1,0),FALSE)),VLOOKUP($B84,'Allokerad kvv'!$B$2:$AV$468,MATCH(T$1,'Allokerad kvv'!$B$1:$AV$1,0),FALSE),VLOOKUP($B84,'Justerad allokering'!$B$1:$AG$461,MATCH(T$1,'Justerad allokering'!$B$1:$AF$1,0),FALSE))</f>
        <v>0</v>
      </c>
      <c r="U84">
        <f>IF(ISERROR(1/VLOOKUP($B84,'Justerad allokering'!$B$1:$AG$461,MATCH(U$1,'Justerad allokering'!$B$1:$AF$1,0),FALSE)),VLOOKUP($B84,'Allokerad kvv'!$B$2:$AV$468,MATCH(U$1,'Allokerad kvv'!$B$1:$AV$1,0),FALSE),VLOOKUP($B84,'Justerad allokering'!$B$1:$AG$461,MATCH(U$1,'Justerad allokering'!$B$1:$AF$1,0),FALSE))</f>
        <v>0</v>
      </c>
      <c r="V84">
        <f>IF(ISERROR(1/VLOOKUP($B84,'Justerad allokering'!$B$1:$AG$461,MATCH(V$1,'Justerad allokering'!$B$1:$AF$1,0),FALSE)),VLOOKUP($B84,'Allokerad kvv'!$B$2:$AV$468,MATCH(V$1,'Allokerad kvv'!$B$1:$AV$1,0),FALSE),VLOOKUP($B84,'Justerad allokering'!$B$1:$AG$461,MATCH(V$1,'Justerad allokering'!$B$1:$AF$1,0),FALSE))</f>
        <v>0</v>
      </c>
      <c r="W84">
        <f>IF(ISERROR(1/VLOOKUP($B84,'Justerad allokering'!$B$1:$AG$461,MATCH(W$1,'Justerad allokering'!$B$1:$AF$1,0),FALSE)),VLOOKUP($B84,'Allokerad kvv'!$B$2:$AV$468,MATCH(W$1,'Allokerad kvv'!$B$1:$AV$1,0),FALSE),VLOOKUP($B84,'Justerad allokering'!$B$1:$AG$461,MATCH(W$1,'Justerad allokering'!$B$1:$AF$1,0),FALSE))</f>
        <v>0</v>
      </c>
      <c r="X84">
        <f>IF(ISERROR(1/VLOOKUP($B84,'Justerad allokering'!$B$1:$AG$461,MATCH(X$1,'Justerad allokering'!$B$1:$AF$1,0),FALSE)),VLOOKUP($B84,'Allokerad kvv'!$B$2:$AV$468,MATCH(X$1,'Allokerad kvv'!$B$1:$AV$1,0),FALSE),VLOOKUP($B84,'Justerad allokering'!$B$1:$AG$461,MATCH(X$1,'Justerad allokering'!$B$1:$AF$1,0),FALSE))</f>
        <v>0</v>
      </c>
      <c r="Y84">
        <f>IF(ISERROR(1/VLOOKUP($B84,'Justerad allokering'!$B$1:$AG$461,MATCH(Y$1,'Justerad allokering'!$B$1:$AF$1,0),FALSE)),VLOOKUP($B84,'Allokerad kvv'!$B$2:$AV$468,MATCH(Y$1,'Allokerad kvv'!$B$1:$AV$1,0),FALSE),VLOOKUP($B84,'Justerad allokering'!$B$1:$AG$461,MATCH(Y$1,'Justerad allokering'!$B$1:$AF$1,0),FALSE))</f>
        <v>0</v>
      </c>
      <c r="Z84">
        <f>IF(ISERROR(1/VLOOKUP($B84,'Justerad allokering'!$B$1:$AG$461,MATCH(Z$1,'Justerad allokering'!$B$1:$AF$1,0),FALSE)),VLOOKUP($B84,'Allokerad kvv'!$B$2:$AV$468,MATCH(Z$1,'Allokerad kvv'!$B$1:$AV$1,0),FALSE),VLOOKUP($B84,'Justerad allokering'!$B$1:$AG$461,MATCH(Z$1,'Justerad allokering'!$B$1:$AF$1,0),FALSE))</f>
        <v>0</v>
      </c>
      <c r="AE84" s="89">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25">
      <c r="A85" s="2" t="s">
        <v>115</v>
      </c>
      <c r="B85" s="2" t="s">
        <v>122</v>
      </c>
      <c r="C85">
        <f>IF(ISERROR(1/VLOOKUP($B85,'Justerad allokering'!$B$1:$AG$461,MATCH(C$1,'Justerad allokering'!$B$1:$AF$1,0),FALSE)),VLOOKUP($B85,'Allokerad kvv'!$B$2:$AV$468,MATCH(C$1,'Allokerad kvv'!$B$1:$AV$1,0),FALSE),VLOOKUP($B85,'Justerad allokering'!$B$1:$AG$461,MATCH(C$1,'Justerad allokering'!$B$1:$AF$1,0),FALSE))</f>
        <v>0</v>
      </c>
      <c r="D85">
        <f>IF(ISERROR(1/VLOOKUP($B85,'Justerad allokering'!$B$1:$AG$461,MATCH(D$1,'Justerad allokering'!$B$1:$AF$1,0),FALSE)),VLOOKUP($B85,'Allokerad kvv'!$B$2:$AV$468,MATCH(D$1,'Allokerad kvv'!$B$1:$AV$1,0),FALSE),VLOOKUP($B85,'Justerad allokering'!$B$1:$AG$461,MATCH(D$1,'Justerad allokering'!$B$1:$AF$1,0),FALSE))</f>
        <v>0</v>
      </c>
      <c r="E85">
        <f>IF(ISERROR(1/VLOOKUP($B85,'Justerad allokering'!$B$1:$AG$461,MATCH(E$1,'Justerad allokering'!$B$1:$AF$1,0),FALSE)),VLOOKUP($B85,'Allokerad kvv'!$B$2:$AV$468,MATCH(E$1,'Allokerad kvv'!$B$1:$AV$1,0),FALSE),VLOOKUP($B85,'Justerad allokering'!$B$1:$AG$461,MATCH(E$1,'Justerad allokering'!$B$1:$AF$1,0),FALSE))</f>
        <v>0</v>
      </c>
      <c r="F85">
        <f>IF(ISERROR(1/VLOOKUP($B85,'Justerad allokering'!$B$1:$AG$461,MATCH(F$1,'Justerad allokering'!$B$1:$AF$1,0),FALSE)),VLOOKUP($B85,'Allokerad kvv'!$B$2:$AV$468,MATCH(F$1,'Allokerad kvv'!$B$1:$AV$1,0),FALSE),VLOOKUP($B85,'Justerad allokering'!$B$1:$AG$461,MATCH(F$1,'Justerad allokering'!$B$1:$AF$1,0),FALSE))</f>
        <v>0</v>
      </c>
      <c r="G85">
        <f>IF(ISERROR(1/VLOOKUP($B85,'Justerad allokering'!$B$1:$AG$461,MATCH(G$1,'Justerad allokering'!$B$1:$AF$1,0),FALSE)),VLOOKUP($B85,'Allokerad kvv'!$B$2:$AV$468,MATCH(G$1,'Allokerad kvv'!$B$1:$AV$1,0),FALSE),VLOOKUP($B85,'Justerad allokering'!$B$1:$AG$461,MATCH(G$1,'Justerad allokering'!$B$1:$AF$1,0),FALSE))</f>
        <v>0</v>
      </c>
      <c r="H85">
        <f>IF(ISERROR(1/VLOOKUP($B85,'Justerad allokering'!$B$1:$AG$461,MATCH(H$1,'Justerad allokering'!$B$1:$AF$1,0),FALSE)),VLOOKUP($B85,'Allokerad kvv'!$B$2:$AV$468,MATCH(H$1,'Allokerad kvv'!$B$1:$AV$1,0),FALSE),VLOOKUP($B85,'Justerad allokering'!$B$1:$AG$461,MATCH(H$1,'Justerad allokering'!$B$1:$AF$1,0),FALSE))</f>
        <v>0</v>
      </c>
      <c r="I85">
        <f>IF(ISERROR(1/VLOOKUP($B85,'Justerad allokering'!$B$1:$AG$461,MATCH(I$1,'Justerad allokering'!$B$1:$AF$1,0),FALSE)),VLOOKUP($B85,'Allokerad kvv'!$B$2:$AV$468,MATCH(I$1,'Allokerad kvv'!$B$1:$AV$1,0),FALSE),VLOOKUP($B85,'Justerad allokering'!$B$1:$AG$461,MATCH(I$1,'Justerad allokering'!$B$1:$AF$1,0),FALSE))</f>
        <v>0</v>
      </c>
      <c r="J85">
        <f>IF(ISERROR(1/VLOOKUP($B85,'Justerad allokering'!$B$1:$AG$461,MATCH(J$1,'Justerad allokering'!$B$1:$AF$1,0),FALSE)),VLOOKUP($B85,'Allokerad kvv'!$B$2:$AV$468,MATCH(J$1,'Allokerad kvv'!$B$1:$AV$1,0),FALSE),VLOOKUP($B85,'Justerad allokering'!$B$1:$AG$461,MATCH(J$1,'Justerad allokering'!$B$1:$AF$1,0),FALSE))</f>
        <v>0</v>
      </c>
      <c r="K85">
        <f>IF(ISERROR(1/VLOOKUP($B85,'Justerad allokering'!$B$1:$AG$461,MATCH(K$1,'Justerad allokering'!$B$1:$AF$1,0),FALSE)),VLOOKUP($B85,'Allokerad kvv'!$B$2:$AV$468,MATCH(K$1,'Allokerad kvv'!$B$1:$AV$1,0),FALSE),VLOOKUP($B85,'Justerad allokering'!$B$1:$AG$461,MATCH(K$1,'Justerad allokering'!$B$1:$AF$1,0),FALSE))</f>
        <v>0</v>
      </c>
      <c r="L85">
        <f>IF(ISERROR(1/VLOOKUP($B85,'Justerad allokering'!$B$1:$AG$461,MATCH(L$1,'Justerad allokering'!$B$1:$AF$1,0),FALSE)),VLOOKUP($B85,'Allokerad kvv'!$B$2:$AV$468,MATCH(L$1,'Allokerad kvv'!$B$1:$AV$1,0),FALSE),VLOOKUP($B85,'Justerad allokering'!$B$1:$AG$461,MATCH(L$1,'Justerad allokering'!$B$1:$AF$1,0),FALSE))</f>
        <v>0</v>
      </c>
      <c r="M85">
        <f>IF(ISERROR(1/VLOOKUP($B85,'Justerad allokering'!$B$1:$AG$461,MATCH(M$1,'Justerad allokering'!$B$1:$AF$1,0),FALSE)),VLOOKUP($B85,'Allokerad kvv'!$B$2:$AV$468,MATCH(M$1,'Allokerad kvv'!$B$1:$AV$1,0),FALSE),VLOOKUP($B85,'Justerad allokering'!$B$1:$AG$461,MATCH(M$1,'Justerad allokering'!$B$1:$AF$1,0),FALSE))</f>
        <v>0</v>
      </c>
      <c r="N85">
        <f>IF(ISERROR(1/VLOOKUP($B85,'Justerad allokering'!$B$1:$AG$461,MATCH(N$1,'Justerad allokering'!$B$1:$AF$1,0),FALSE)),VLOOKUP($B85,'Allokerad kvv'!$B$2:$AV$468,MATCH(N$1,'Allokerad kvv'!$B$1:$AV$1,0),FALSE),VLOOKUP($B85,'Justerad allokering'!$B$1:$AG$461,MATCH(N$1,'Justerad allokering'!$B$1:$AF$1,0),FALSE))</f>
        <v>0</v>
      </c>
      <c r="O85">
        <f>IF(ISERROR(1/VLOOKUP($B85,'Justerad allokering'!$B$1:$AG$461,MATCH(O$1,'Justerad allokering'!$B$1:$AF$1,0),FALSE)),VLOOKUP($B85,'Allokerad kvv'!$B$2:$AV$468,MATCH(O$1,'Allokerad kvv'!$B$1:$AV$1,0),FALSE),VLOOKUP($B85,'Justerad allokering'!$B$1:$AG$461,MATCH(O$1,'Justerad allokering'!$B$1:$AF$1,0),FALSE))</f>
        <v>0</v>
      </c>
      <c r="P85">
        <f>IF(ISERROR(1/VLOOKUP($B85,'Justerad allokering'!$B$1:$AG$461,MATCH(P$1,'Justerad allokering'!$B$1:$AF$1,0),FALSE)),VLOOKUP($B85,'Allokerad kvv'!$B$2:$AV$468,MATCH(P$1,'Allokerad kvv'!$B$1:$AV$1,0),FALSE),VLOOKUP($B85,'Justerad allokering'!$B$1:$AG$461,MATCH(P$1,'Justerad allokering'!$B$1:$AF$1,0),FALSE))</f>
        <v>0</v>
      </c>
      <c r="Q85">
        <f>IF(ISERROR(1/VLOOKUP($B85,'Justerad allokering'!$B$1:$AG$461,MATCH(Q$1,'Justerad allokering'!$B$1:$AF$1,0),FALSE)),VLOOKUP($B85,'Allokerad kvv'!$B$2:$AV$468,MATCH(Q$1,'Allokerad kvv'!$B$1:$AV$1,0),FALSE),VLOOKUP($B85,'Justerad allokering'!$B$1:$AG$461,MATCH(Q$1,'Justerad allokering'!$B$1:$AF$1,0),FALSE))</f>
        <v>0</v>
      </c>
      <c r="R85">
        <f>IF(ISERROR(1/VLOOKUP($B85,'Justerad allokering'!$B$1:$AG$461,MATCH(R$1,'Justerad allokering'!$B$1:$AF$1,0),FALSE)),VLOOKUP($B85,'Allokerad kvv'!$B$2:$AV$468,MATCH(R$1,'Allokerad kvv'!$B$1:$AV$1,0),FALSE),VLOOKUP($B85,'Justerad allokering'!$B$1:$AG$461,MATCH(R$1,'Justerad allokering'!$B$1:$AF$1,0),FALSE))</f>
        <v>0</v>
      </c>
      <c r="S85">
        <f>IF(ISERROR(1/VLOOKUP($B85,'Justerad allokering'!$B$1:$AG$461,MATCH(S$1,'Justerad allokering'!$B$1:$AF$1,0),FALSE)),VLOOKUP($B85,'Allokerad kvv'!$B$2:$AV$468,MATCH(S$1,'Allokerad kvv'!$B$1:$AV$1,0),FALSE),VLOOKUP($B85,'Justerad allokering'!$B$1:$AG$461,MATCH(S$1,'Justerad allokering'!$B$1:$AF$1,0),FALSE))</f>
        <v>0</v>
      </c>
      <c r="T85">
        <f>IF(ISERROR(1/VLOOKUP($B85,'Justerad allokering'!$B$1:$AG$461,MATCH(T$1,'Justerad allokering'!$B$1:$AF$1,0),FALSE)),VLOOKUP($B85,'Allokerad kvv'!$B$2:$AV$468,MATCH(T$1,'Allokerad kvv'!$B$1:$AV$1,0),FALSE),VLOOKUP($B85,'Justerad allokering'!$B$1:$AG$461,MATCH(T$1,'Justerad allokering'!$B$1:$AF$1,0),FALSE))</f>
        <v>0</v>
      </c>
      <c r="U85">
        <f>IF(ISERROR(1/VLOOKUP($B85,'Justerad allokering'!$B$1:$AG$461,MATCH(U$1,'Justerad allokering'!$B$1:$AF$1,0),FALSE)),VLOOKUP($B85,'Allokerad kvv'!$B$2:$AV$468,MATCH(U$1,'Allokerad kvv'!$B$1:$AV$1,0),FALSE),VLOOKUP($B85,'Justerad allokering'!$B$1:$AG$461,MATCH(U$1,'Justerad allokering'!$B$1:$AF$1,0),FALSE))</f>
        <v>0</v>
      </c>
      <c r="V85">
        <f>IF(ISERROR(1/VLOOKUP($B85,'Justerad allokering'!$B$1:$AG$461,MATCH(V$1,'Justerad allokering'!$B$1:$AF$1,0),FALSE)),VLOOKUP($B85,'Allokerad kvv'!$B$2:$AV$468,MATCH(V$1,'Allokerad kvv'!$B$1:$AV$1,0),FALSE),VLOOKUP($B85,'Justerad allokering'!$B$1:$AG$461,MATCH(V$1,'Justerad allokering'!$B$1:$AF$1,0),FALSE))</f>
        <v>0</v>
      </c>
      <c r="W85">
        <f>IF(ISERROR(1/VLOOKUP($B85,'Justerad allokering'!$B$1:$AG$461,MATCH(W$1,'Justerad allokering'!$B$1:$AF$1,0),FALSE)),VLOOKUP($B85,'Allokerad kvv'!$B$2:$AV$468,MATCH(W$1,'Allokerad kvv'!$B$1:$AV$1,0),FALSE),VLOOKUP($B85,'Justerad allokering'!$B$1:$AG$461,MATCH(W$1,'Justerad allokering'!$B$1:$AF$1,0),FALSE))</f>
        <v>0</v>
      </c>
      <c r="X85">
        <f>IF(ISERROR(1/VLOOKUP($B85,'Justerad allokering'!$B$1:$AG$461,MATCH(X$1,'Justerad allokering'!$B$1:$AF$1,0),FALSE)),VLOOKUP($B85,'Allokerad kvv'!$B$2:$AV$468,MATCH(X$1,'Allokerad kvv'!$B$1:$AV$1,0),FALSE),VLOOKUP($B85,'Justerad allokering'!$B$1:$AG$461,MATCH(X$1,'Justerad allokering'!$B$1:$AF$1,0),FALSE))</f>
        <v>0</v>
      </c>
      <c r="Y85">
        <f>IF(ISERROR(1/VLOOKUP($B85,'Justerad allokering'!$B$1:$AG$461,MATCH(Y$1,'Justerad allokering'!$B$1:$AF$1,0),FALSE)),VLOOKUP($B85,'Allokerad kvv'!$B$2:$AV$468,MATCH(Y$1,'Allokerad kvv'!$B$1:$AV$1,0),FALSE),VLOOKUP($B85,'Justerad allokering'!$B$1:$AG$461,MATCH(Y$1,'Justerad allokering'!$B$1:$AF$1,0),FALSE))</f>
        <v>0</v>
      </c>
      <c r="Z85">
        <f>IF(ISERROR(1/VLOOKUP($B85,'Justerad allokering'!$B$1:$AG$461,MATCH(Z$1,'Justerad allokering'!$B$1:$AF$1,0),FALSE)),VLOOKUP($B85,'Allokerad kvv'!$B$2:$AV$468,MATCH(Z$1,'Allokerad kvv'!$B$1:$AV$1,0),FALSE),VLOOKUP($B85,'Justerad allokering'!$B$1:$AG$461,MATCH(Z$1,'Justerad allokering'!$B$1:$AF$1,0),FALSE))</f>
        <v>0</v>
      </c>
      <c r="AE85" s="89">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25">
      <c r="A86" s="2" t="s">
        <v>123</v>
      </c>
      <c r="B86" s="2" t="s">
        <v>124</v>
      </c>
      <c r="C86">
        <f>IF(ISERROR(1/VLOOKUP($B86,'Justerad allokering'!$B$1:$AG$461,MATCH(C$1,'Justerad allokering'!$B$1:$AF$1,0),FALSE)),VLOOKUP($B86,'Allokerad kvv'!$B$2:$AV$468,MATCH(C$1,'Allokerad kvv'!$B$1:$AV$1,0),FALSE),VLOOKUP($B86,'Justerad allokering'!$B$1:$AG$461,MATCH(C$1,'Justerad allokering'!$B$1:$AF$1,0),FALSE))</f>
        <v>0</v>
      </c>
      <c r="D86">
        <f>IF(ISERROR(1/VLOOKUP($B86,'Justerad allokering'!$B$1:$AG$461,MATCH(D$1,'Justerad allokering'!$B$1:$AF$1,0),FALSE)),VLOOKUP($B86,'Allokerad kvv'!$B$2:$AV$468,MATCH(D$1,'Allokerad kvv'!$B$1:$AV$1,0),FALSE),VLOOKUP($B86,'Justerad allokering'!$B$1:$AG$461,MATCH(D$1,'Justerad allokering'!$B$1:$AF$1,0),FALSE))</f>
        <v>2.1746099999999999</v>
      </c>
      <c r="E86">
        <f>IF(ISERROR(1/VLOOKUP($B86,'Justerad allokering'!$B$1:$AG$461,MATCH(E$1,'Justerad allokering'!$B$1:$AF$1,0),FALSE)),VLOOKUP($B86,'Allokerad kvv'!$B$2:$AV$468,MATCH(E$1,'Allokerad kvv'!$B$1:$AV$1,0),FALSE),VLOOKUP($B86,'Justerad allokering'!$B$1:$AG$461,MATCH(E$1,'Justerad allokering'!$B$1:$AF$1,0),FALSE))</f>
        <v>82.837500000000006</v>
      </c>
      <c r="F86">
        <f>IF(ISERROR(1/VLOOKUP($B86,'Justerad allokering'!$B$1:$AG$461,MATCH(F$1,'Justerad allokering'!$B$1:$AF$1,0),FALSE)),VLOOKUP($B86,'Allokerad kvv'!$B$2:$AV$468,MATCH(F$1,'Allokerad kvv'!$B$1:$AV$1,0),FALSE),VLOOKUP($B86,'Justerad allokering'!$B$1:$AG$461,MATCH(F$1,'Justerad allokering'!$B$1:$AF$1,0),FALSE))</f>
        <v>0</v>
      </c>
      <c r="G86">
        <f>IF(ISERROR(1/VLOOKUP($B86,'Justerad allokering'!$B$1:$AG$461,MATCH(G$1,'Justerad allokering'!$B$1:$AF$1,0),FALSE)),VLOOKUP($B86,'Allokerad kvv'!$B$2:$AV$468,MATCH(G$1,'Allokerad kvv'!$B$1:$AV$1,0),FALSE),VLOOKUP($B86,'Justerad allokering'!$B$1:$AG$461,MATCH(G$1,'Justerad allokering'!$B$1:$AF$1,0),FALSE))</f>
        <v>0.688029</v>
      </c>
      <c r="H86">
        <f>IF(ISERROR(1/VLOOKUP($B86,'Justerad allokering'!$B$1:$AG$461,MATCH(H$1,'Justerad allokering'!$B$1:$AF$1,0),FALSE)),VLOOKUP($B86,'Allokerad kvv'!$B$2:$AV$468,MATCH(H$1,'Allokerad kvv'!$B$1:$AV$1,0),FALSE),VLOOKUP($B86,'Justerad allokering'!$B$1:$AG$461,MATCH(H$1,'Justerad allokering'!$B$1:$AF$1,0),FALSE))</f>
        <v>0</v>
      </c>
      <c r="I86">
        <f>IF(ISERROR(1/VLOOKUP($B86,'Justerad allokering'!$B$1:$AG$461,MATCH(I$1,'Justerad allokering'!$B$1:$AF$1,0),FALSE)),VLOOKUP($B86,'Allokerad kvv'!$B$2:$AV$468,MATCH(I$1,'Allokerad kvv'!$B$1:$AV$1,0),FALSE),VLOOKUP($B86,'Justerad allokering'!$B$1:$AG$461,MATCH(I$1,'Justerad allokering'!$B$1:$AF$1,0),FALSE))</f>
        <v>0</v>
      </c>
      <c r="J86">
        <f>IF(ISERROR(1/VLOOKUP($B86,'Justerad allokering'!$B$1:$AG$461,MATCH(J$1,'Justerad allokering'!$B$1:$AF$1,0),FALSE)),VLOOKUP($B86,'Allokerad kvv'!$B$2:$AV$468,MATCH(J$1,'Allokerad kvv'!$B$1:$AV$1,0),FALSE),VLOOKUP($B86,'Justerad allokering'!$B$1:$AG$461,MATCH(J$1,'Justerad allokering'!$B$1:$AF$1,0),FALSE))</f>
        <v>271.15499999999997</v>
      </c>
      <c r="K86">
        <f>IF(ISERROR(1/VLOOKUP($B86,'Justerad allokering'!$B$1:$AG$461,MATCH(K$1,'Justerad allokering'!$B$1:$AF$1,0),FALSE)),VLOOKUP($B86,'Allokerad kvv'!$B$2:$AV$468,MATCH(K$1,'Allokerad kvv'!$B$1:$AV$1,0),FALSE),VLOOKUP($B86,'Justerad allokering'!$B$1:$AG$461,MATCH(K$1,'Justerad allokering'!$B$1:$AF$1,0),FALSE))</f>
        <v>12.2057</v>
      </c>
      <c r="L86">
        <f>IF(ISERROR(1/VLOOKUP($B86,'Justerad allokering'!$B$1:$AG$461,MATCH(L$1,'Justerad allokering'!$B$1:$AF$1,0),FALSE)),VLOOKUP($B86,'Allokerad kvv'!$B$2:$AV$468,MATCH(L$1,'Allokerad kvv'!$B$1:$AV$1,0),FALSE),VLOOKUP($B86,'Justerad allokering'!$B$1:$AG$461,MATCH(L$1,'Justerad allokering'!$B$1:$AF$1,0),FALSE))</f>
        <v>0</v>
      </c>
      <c r="M86">
        <f>IF(ISERROR(1/VLOOKUP($B86,'Justerad allokering'!$B$1:$AG$461,MATCH(M$1,'Justerad allokering'!$B$1:$AF$1,0),FALSE)),VLOOKUP($B86,'Allokerad kvv'!$B$2:$AV$468,MATCH(M$1,'Allokerad kvv'!$B$1:$AV$1,0),FALSE),VLOOKUP($B86,'Justerad allokering'!$B$1:$AG$461,MATCH(M$1,'Justerad allokering'!$B$1:$AF$1,0),FALSE))</f>
        <v>0</v>
      </c>
      <c r="N86">
        <f>IF(ISERROR(1/VLOOKUP($B86,'Justerad allokering'!$B$1:$AG$461,MATCH(N$1,'Justerad allokering'!$B$1:$AF$1,0),FALSE)),VLOOKUP($B86,'Allokerad kvv'!$B$2:$AV$468,MATCH(N$1,'Allokerad kvv'!$B$1:$AV$1,0),FALSE),VLOOKUP($B86,'Justerad allokering'!$B$1:$AG$461,MATCH(N$1,'Justerad allokering'!$B$1:$AF$1,0),FALSE))</f>
        <v>136</v>
      </c>
      <c r="O86">
        <f>IF(ISERROR(1/VLOOKUP($B86,'Justerad allokering'!$B$1:$AG$461,MATCH(O$1,'Justerad allokering'!$B$1:$AF$1,0),FALSE)),VLOOKUP($B86,'Allokerad kvv'!$B$2:$AV$468,MATCH(O$1,'Allokerad kvv'!$B$1:$AV$1,0),FALSE),VLOOKUP($B86,'Justerad allokering'!$B$1:$AG$461,MATCH(O$1,'Justerad allokering'!$B$1:$AF$1,0),FALSE))</f>
        <v>0</v>
      </c>
      <c r="P86">
        <f>IF(ISERROR(1/VLOOKUP($B86,'Justerad allokering'!$B$1:$AG$461,MATCH(P$1,'Justerad allokering'!$B$1:$AF$1,0),FALSE)),VLOOKUP($B86,'Allokerad kvv'!$B$2:$AV$468,MATCH(P$1,'Allokerad kvv'!$B$1:$AV$1,0),FALSE),VLOOKUP($B86,'Justerad allokering'!$B$1:$AG$461,MATCH(P$1,'Justerad allokering'!$B$1:$AF$1,0),FALSE))</f>
        <v>0</v>
      </c>
      <c r="Q86">
        <f>IF(ISERROR(1/VLOOKUP($B86,'Justerad allokering'!$B$1:$AG$461,MATCH(Q$1,'Justerad allokering'!$B$1:$AF$1,0),FALSE)),VLOOKUP($B86,'Allokerad kvv'!$B$2:$AV$468,MATCH(Q$1,'Allokerad kvv'!$B$1:$AV$1,0),FALSE),VLOOKUP($B86,'Justerad allokering'!$B$1:$AG$461,MATCH(Q$1,'Justerad allokering'!$B$1:$AF$1,0),FALSE))</f>
        <v>0</v>
      </c>
      <c r="R86">
        <f>IF(ISERROR(1/VLOOKUP($B86,'Justerad allokering'!$B$1:$AG$461,MATCH(R$1,'Justerad allokering'!$B$1:$AF$1,0),FALSE)),VLOOKUP($B86,'Allokerad kvv'!$B$2:$AV$468,MATCH(R$1,'Allokerad kvv'!$B$1:$AV$1,0),FALSE),VLOOKUP($B86,'Justerad allokering'!$B$1:$AG$461,MATCH(R$1,'Justerad allokering'!$B$1:$AF$1,0),FALSE))</f>
        <v>0</v>
      </c>
      <c r="S86">
        <f>IF(ISERROR(1/VLOOKUP($B86,'Justerad allokering'!$B$1:$AG$461,MATCH(S$1,'Justerad allokering'!$B$1:$AF$1,0),FALSE)),VLOOKUP($B86,'Allokerad kvv'!$B$2:$AV$468,MATCH(S$1,'Allokerad kvv'!$B$1:$AV$1,0),FALSE),VLOOKUP($B86,'Justerad allokering'!$B$1:$AG$461,MATCH(S$1,'Justerad allokering'!$B$1:$AF$1,0),FALSE))</f>
        <v>0</v>
      </c>
      <c r="T86">
        <f>IF(ISERROR(1/VLOOKUP($B86,'Justerad allokering'!$B$1:$AG$461,MATCH(T$1,'Justerad allokering'!$B$1:$AF$1,0),FALSE)),VLOOKUP($B86,'Allokerad kvv'!$B$2:$AV$468,MATCH(T$1,'Allokerad kvv'!$B$1:$AV$1,0),FALSE),VLOOKUP($B86,'Justerad allokering'!$B$1:$AG$461,MATCH(T$1,'Justerad allokering'!$B$1:$AF$1,0),FALSE))</f>
        <v>0</v>
      </c>
      <c r="U86">
        <f>IF(ISERROR(1/VLOOKUP($B86,'Justerad allokering'!$B$1:$AG$461,MATCH(U$1,'Justerad allokering'!$B$1:$AF$1,0),FALSE)),VLOOKUP($B86,'Allokerad kvv'!$B$2:$AV$468,MATCH(U$1,'Allokerad kvv'!$B$1:$AV$1,0),FALSE),VLOOKUP($B86,'Justerad allokering'!$B$1:$AG$461,MATCH(U$1,'Justerad allokering'!$B$1:$AF$1,0),FALSE))</f>
        <v>0</v>
      </c>
      <c r="V86">
        <f>IF(ISERROR(1/VLOOKUP($B86,'Justerad allokering'!$B$1:$AG$461,MATCH(V$1,'Justerad allokering'!$B$1:$AF$1,0),FALSE)),VLOOKUP($B86,'Allokerad kvv'!$B$2:$AV$468,MATCH(V$1,'Allokerad kvv'!$B$1:$AV$1,0),FALSE),VLOOKUP($B86,'Justerad allokering'!$B$1:$AG$461,MATCH(V$1,'Justerad allokering'!$B$1:$AF$1,0),FALSE))</f>
        <v>0</v>
      </c>
      <c r="W86">
        <f>IF(ISERROR(1/VLOOKUP($B86,'Justerad allokering'!$B$1:$AG$461,MATCH(W$1,'Justerad allokering'!$B$1:$AF$1,0),FALSE)),VLOOKUP($B86,'Allokerad kvv'!$B$2:$AV$468,MATCH(W$1,'Allokerad kvv'!$B$1:$AV$1,0),FALSE),VLOOKUP($B86,'Justerad allokering'!$B$1:$AG$461,MATCH(W$1,'Justerad allokering'!$B$1:$AF$1,0),FALSE))</f>
        <v>0</v>
      </c>
      <c r="X86">
        <f>IF(ISERROR(1/VLOOKUP($B86,'Justerad allokering'!$B$1:$AG$461,MATCH(X$1,'Justerad allokering'!$B$1:$AF$1,0),FALSE)),VLOOKUP($B86,'Allokerad kvv'!$B$2:$AV$468,MATCH(X$1,'Allokerad kvv'!$B$1:$AV$1,0),FALSE),VLOOKUP($B86,'Justerad allokering'!$B$1:$AG$461,MATCH(X$1,'Justerad allokering'!$B$1:$AF$1,0),FALSE))</f>
        <v>0</v>
      </c>
      <c r="Y86">
        <f>IF(ISERROR(1/VLOOKUP($B86,'Justerad allokering'!$B$1:$AG$461,MATCH(Y$1,'Justerad allokering'!$B$1:$AF$1,0),FALSE)),VLOOKUP($B86,'Allokerad kvv'!$B$2:$AV$468,MATCH(Y$1,'Allokerad kvv'!$B$1:$AV$1,0),FALSE),VLOOKUP($B86,'Justerad allokering'!$B$1:$AG$461,MATCH(Y$1,'Justerad allokering'!$B$1:$AF$1,0),FALSE))</f>
        <v>0</v>
      </c>
      <c r="Z86">
        <f>IF(ISERROR(1/VLOOKUP($B86,'Justerad allokering'!$B$1:$AG$461,MATCH(Z$1,'Justerad allokering'!$B$1:$AF$1,0),FALSE)),VLOOKUP($B86,'Allokerad kvv'!$B$2:$AV$468,MATCH(Z$1,'Allokerad kvv'!$B$1:$AV$1,0),FALSE),VLOOKUP($B86,'Justerad allokering'!$B$1:$AG$461,MATCH(Z$1,'Justerad allokering'!$B$1:$AF$1,0),FALSE))</f>
        <v>0</v>
      </c>
      <c r="AE86" s="89">
        <f t="shared" si="4"/>
        <v>505.06083899999999</v>
      </c>
      <c r="AG86">
        <f t="shared" si="5"/>
        <v>492.85513900000001</v>
      </c>
      <c r="AH86">
        <f t="shared" si="6"/>
        <v>356.85513900000001</v>
      </c>
      <c r="AI86">
        <f>IF(AH86=0,"",AH86/VLOOKUP(B86,Kraftvärmeprod!$B$1:$BC$480,MATCH("Summa tillförd energi exklusive rökgaskondensering",Kraftvärmeprod!$B$1:$BC$1,0),FALSE))</f>
        <v>0.55254247788158717</v>
      </c>
      <c r="AK86">
        <f t="shared" si="7"/>
        <v>353.99249999999995</v>
      </c>
    </row>
    <row r="87" spans="1:37" x14ac:dyDescent="0.25">
      <c r="A87" s="2" t="s">
        <v>123</v>
      </c>
      <c r="B87" s="2" t="s">
        <v>125</v>
      </c>
      <c r="C87">
        <f>IF(ISERROR(1/VLOOKUP($B87,'Justerad allokering'!$B$1:$AG$461,MATCH(C$1,'Justerad allokering'!$B$1:$AF$1,0),FALSE)),VLOOKUP($B87,'Allokerad kvv'!$B$2:$AV$468,MATCH(C$1,'Allokerad kvv'!$B$1:$AV$1,0),FALSE),VLOOKUP($B87,'Justerad allokering'!$B$1:$AG$461,MATCH(C$1,'Justerad allokering'!$B$1:$AF$1,0),FALSE))</f>
        <v>0</v>
      </c>
      <c r="D87">
        <f>IF(ISERROR(1/VLOOKUP($B87,'Justerad allokering'!$B$1:$AG$461,MATCH(D$1,'Justerad allokering'!$B$1:$AF$1,0),FALSE)),VLOOKUP($B87,'Allokerad kvv'!$B$2:$AV$468,MATCH(D$1,'Allokerad kvv'!$B$1:$AV$1,0),FALSE),VLOOKUP($B87,'Justerad allokering'!$B$1:$AG$461,MATCH(D$1,'Justerad allokering'!$B$1:$AF$1,0),FALSE))</f>
        <v>0</v>
      </c>
      <c r="E87">
        <f>IF(ISERROR(1/VLOOKUP($B87,'Justerad allokering'!$B$1:$AG$461,MATCH(E$1,'Justerad allokering'!$B$1:$AF$1,0),FALSE)),VLOOKUP($B87,'Allokerad kvv'!$B$2:$AV$468,MATCH(E$1,'Allokerad kvv'!$B$1:$AV$1,0),FALSE),VLOOKUP($B87,'Justerad allokering'!$B$1:$AG$461,MATCH(E$1,'Justerad allokering'!$B$1:$AF$1,0),FALSE))</f>
        <v>0</v>
      </c>
      <c r="F87">
        <f>IF(ISERROR(1/VLOOKUP($B87,'Justerad allokering'!$B$1:$AG$461,MATCH(F$1,'Justerad allokering'!$B$1:$AF$1,0),FALSE)),VLOOKUP($B87,'Allokerad kvv'!$B$2:$AV$468,MATCH(F$1,'Allokerad kvv'!$B$1:$AV$1,0),FALSE),VLOOKUP($B87,'Justerad allokering'!$B$1:$AG$461,MATCH(F$1,'Justerad allokering'!$B$1:$AF$1,0),FALSE))</f>
        <v>0</v>
      </c>
      <c r="G87">
        <f>IF(ISERROR(1/VLOOKUP($B87,'Justerad allokering'!$B$1:$AG$461,MATCH(G$1,'Justerad allokering'!$B$1:$AF$1,0),FALSE)),VLOOKUP($B87,'Allokerad kvv'!$B$2:$AV$468,MATCH(G$1,'Allokerad kvv'!$B$1:$AV$1,0),FALSE),VLOOKUP($B87,'Justerad allokering'!$B$1:$AG$461,MATCH(G$1,'Justerad allokering'!$B$1:$AF$1,0),FALSE))</f>
        <v>0</v>
      </c>
      <c r="H87">
        <f>IF(ISERROR(1/VLOOKUP($B87,'Justerad allokering'!$B$1:$AG$461,MATCH(H$1,'Justerad allokering'!$B$1:$AF$1,0),FALSE)),VLOOKUP($B87,'Allokerad kvv'!$B$2:$AV$468,MATCH(H$1,'Allokerad kvv'!$B$1:$AV$1,0),FALSE),VLOOKUP($B87,'Justerad allokering'!$B$1:$AG$461,MATCH(H$1,'Justerad allokering'!$B$1:$AF$1,0),FALSE))</f>
        <v>0</v>
      </c>
      <c r="I87">
        <f>IF(ISERROR(1/VLOOKUP($B87,'Justerad allokering'!$B$1:$AG$461,MATCH(I$1,'Justerad allokering'!$B$1:$AF$1,0),FALSE)),VLOOKUP($B87,'Allokerad kvv'!$B$2:$AV$468,MATCH(I$1,'Allokerad kvv'!$B$1:$AV$1,0),FALSE),VLOOKUP($B87,'Justerad allokering'!$B$1:$AG$461,MATCH(I$1,'Justerad allokering'!$B$1:$AF$1,0),FALSE))</f>
        <v>0</v>
      </c>
      <c r="J87">
        <f>IF(ISERROR(1/VLOOKUP($B87,'Justerad allokering'!$B$1:$AG$461,MATCH(J$1,'Justerad allokering'!$B$1:$AF$1,0),FALSE)),VLOOKUP($B87,'Allokerad kvv'!$B$2:$AV$468,MATCH(J$1,'Allokerad kvv'!$B$1:$AV$1,0),FALSE),VLOOKUP($B87,'Justerad allokering'!$B$1:$AG$461,MATCH(J$1,'Justerad allokering'!$B$1:$AF$1,0),FALSE))</f>
        <v>0</v>
      </c>
      <c r="K87">
        <f>IF(ISERROR(1/VLOOKUP($B87,'Justerad allokering'!$B$1:$AG$461,MATCH(K$1,'Justerad allokering'!$B$1:$AF$1,0),FALSE)),VLOOKUP($B87,'Allokerad kvv'!$B$2:$AV$468,MATCH(K$1,'Allokerad kvv'!$B$1:$AV$1,0),FALSE),VLOOKUP($B87,'Justerad allokering'!$B$1:$AG$461,MATCH(K$1,'Justerad allokering'!$B$1:$AF$1,0),FALSE))</f>
        <v>0</v>
      </c>
      <c r="L87">
        <f>IF(ISERROR(1/VLOOKUP($B87,'Justerad allokering'!$B$1:$AG$461,MATCH(L$1,'Justerad allokering'!$B$1:$AF$1,0),FALSE)),VLOOKUP($B87,'Allokerad kvv'!$B$2:$AV$468,MATCH(L$1,'Allokerad kvv'!$B$1:$AV$1,0),FALSE),VLOOKUP($B87,'Justerad allokering'!$B$1:$AG$461,MATCH(L$1,'Justerad allokering'!$B$1:$AF$1,0),FALSE))</f>
        <v>0</v>
      </c>
      <c r="M87">
        <f>IF(ISERROR(1/VLOOKUP($B87,'Justerad allokering'!$B$1:$AG$461,MATCH(M$1,'Justerad allokering'!$B$1:$AF$1,0),FALSE)),VLOOKUP($B87,'Allokerad kvv'!$B$2:$AV$468,MATCH(M$1,'Allokerad kvv'!$B$1:$AV$1,0),FALSE),VLOOKUP($B87,'Justerad allokering'!$B$1:$AG$461,MATCH(M$1,'Justerad allokering'!$B$1:$AF$1,0),FALSE))</f>
        <v>0</v>
      </c>
      <c r="N87">
        <f>IF(ISERROR(1/VLOOKUP($B87,'Justerad allokering'!$B$1:$AG$461,MATCH(N$1,'Justerad allokering'!$B$1:$AF$1,0),FALSE)),VLOOKUP($B87,'Allokerad kvv'!$B$2:$AV$468,MATCH(N$1,'Allokerad kvv'!$B$1:$AV$1,0),FALSE),VLOOKUP($B87,'Justerad allokering'!$B$1:$AG$461,MATCH(N$1,'Justerad allokering'!$B$1:$AF$1,0),FALSE))</f>
        <v>0</v>
      </c>
      <c r="O87">
        <f>IF(ISERROR(1/VLOOKUP($B87,'Justerad allokering'!$B$1:$AG$461,MATCH(O$1,'Justerad allokering'!$B$1:$AF$1,0),FALSE)),VLOOKUP($B87,'Allokerad kvv'!$B$2:$AV$468,MATCH(O$1,'Allokerad kvv'!$B$1:$AV$1,0),FALSE),VLOOKUP($B87,'Justerad allokering'!$B$1:$AG$461,MATCH(O$1,'Justerad allokering'!$B$1:$AF$1,0),FALSE))</f>
        <v>0</v>
      </c>
      <c r="P87">
        <f>IF(ISERROR(1/VLOOKUP($B87,'Justerad allokering'!$B$1:$AG$461,MATCH(P$1,'Justerad allokering'!$B$1:$AF$1,0),FALSE)),VLOOKUP($B87,'Allokerad kvv'!$B$2:$AV$468,MATCH(P$1,'Allokerad kvv'!$B$1:$AV$1,0),FALSE),VLOOKUP($B87,'Justerad allokering'!$B$1:$AG$461,MATCH(P$1,'Justerad allokering'!$B$1:$AF$1,0),FALSE))</f>
        <v>0</v>
      </c>
      <c r="Q87">
        <f>IF(ISERROR(1/VLOOKUP($B87,'Justerad allokering'!$B$1:$AG$461,MATCH(Q$1,'Justerad allokering'!$B$1:$AF$1,0),FALSE)),VLOOKUP($B87,'Allokerad kvv'!$B$2:$AV$468,MATCH(Q$1,'Allokerad kvv'!$B$1:$AV$1,0),FALSE),VLOOKUP($B87,'Justerad allokering'!$B$1:$AG$461,MATCH(Q$1,'Justerad allokering'!$B$1:$AF$1,0),FALSE))</f>
        <v>0</v>
      </c>
      <c r="R87">
        <f>IF(ISERROR(1/VLOOKUP($B87,'Justerad allokering'!$B$1:$AG$461,MATCH(R$1,'Justerad allokering'!$B$1:$AF$1,0),FALSE)),VLOOKUP($B87,'Allokerad kvv'!$B$2:$AV$468,MATCH(R$1,'Allokerad kvv'!$B$1:$AV$1,0),FALSE),VLOOKUP($B87,'Justerad allokering'!$B$1:$AG$461,MATCH(R$1,'Justerad allokering'!$B$1:$AF$1,0),FALSE))</f>
        <v>0</v>
      </c>
      <c r="S87">
        <f>IF(ISERROR(1/VLOOKUP($B87,'Justerad allokering'!$B$1:$AG$461,MATCH(S$1,'Justerad allokering'!$B$1:$AF$1,0),FALSE)),VLOOKUP($B87,'Allokerad kvv'!$B$2:$AV$468,MATCH(S$1,'Allokerad kvv'!$B$1:$AV$1,0),FALSE),VLOOKUP($B87,'Justerad allokering'!$B$1:$AG$461,MATCH(S$1,'Justerad allokering'!$B$1:$AF$1,0),FALSE))</f>
        <v>0</v>
      </c>
      <c r="T87">
        <f>IF(ISERROR(1/VLOOKUP($B87,'Justerad allokering'!$B$1:$AG$461,MATCH(T$1,'Justerad allokering'!$B$1:$AF$1,0),FALSE)),VLOOKUP($B87,'Allokerad kvv'!$B$2:$AV$468,MATCH(T$1,'Allokerad kvv'!$B$1:$AV$1,0),FALSE),VLOOKUP($B87,'Justerad allokering'!$B$1:$AG$461,MATCH(T$1,'Justerad allokering'!$B$1:$AF$1,0),FALSE))</f>
        <v>0</v>
      </c>
      <c r="U87">
        <f>IF(ISERROR(1/VLOOKUP($B87,'Justerad allokering'!$B$1:$AG$461,MATCH(U$1,'Justerad allokering'!$B$1:$AF$1,0),FALSE)),VLOOKUP($B87,'Allokerad kvv'!$B$2:$AV$468,MATCH(U$1,'Allokerad kvv'!$B$1:$AV$1,0),FALSE),VLOOKUP($B87,'Justerad allokering'!$B$1:$AG$461,MATCH(U$1,'Justerad allokering'!$B$1:$AF$1,0),FALSE))</f>
        <v>0</v>
      </c>
      <c r="V87">
        <f>IF(ISERROR(1/VLOOKUP($B87,'Justerad allokering'!$B$1:$AG$461,MATCH(V$1,'Justerad allokering'!$B$1:$AF$1,0),FALSE)),VLOOKUP($B87,'Allokerad kvv'!$B$2:$AV$468,MATCH(V$1,'Allokerad kvv'!$B$1:$AV$1,0),FALSE),VLOOKUP($B87,'Justerad allokering'!$B$1:$AG$461,MATCH(V$1,'Justerad allokering'!$B$1:$AF$1,0),FALSE))</f>
        <v>0</v>
      </c>
      <c r="W87">
        <f>IF(ISERROR(1/VLOOKUP($B87,'Justerad allokering'!$B$1:$AG$461,MATCH(W$1,'Justerad allokering'!$B$1:$AF$1,0),FALSE)),VLOOKUP($B87,'Allokerad kvv'!$B$2:$AV$468,MATCH(W$1,'Allokerad kvv'!$B$1:$AV$1,0),FALSE),VLOOKUP($B87,'Justerad allokering'!$B$1:$AG$461,MATCH(W$1,'Justerad allokering'!$B$1:$AF$1,0),FALSE))</f>
        <v>0</v>
      </c>
      <c r="X87">
        <f>IF(ISERROR(1/VLOOKUP($B87,'Justerad allokering'!$B$1:$AG$461,MATCH(X$1,'Justerad allokering'!$B$1:$AF$1,0),FALSE)),VLOOKUP($B87,'Allokerad kvv'!$B$2:$AV$468,MATCH(X$1,'Allokerad kvv'!$B$1:$AV$1,0),FALSE),VLOOKUP($B87,'Justerad allokering'!$B$1:$AG$461,MATCH(X$1,'Justerad allokering'!$B$1:$AF$1,0),FALSE))</f>
        <v>0</v>
      </c>
      <c r="Y87">
        <f>IF(ISERROR(1/VLOOKUP($B87,'Justerad allokering'!$B$1:$AG$461,MATCH(Y$1,'Justerad allokering'!$B$1:$AF$1,0),FALSE)),VLOOKUP($B87,'Allokerad kvv'!$B$2:$AV$468,MATCH(Y$1,'Allokerad kvv'!$B$1:$AV$1,0),FALSE),VLOOKUP($B87,'Justerad allokering'!$B$1:$AG$461,MATCH(Y$1,'Justerad allokering'!$B$1:$AF$1,0),FALSE))</f>
        <v>0</v>
      </c>
      <c r="Z87">
        <f>IF(ISERROR(1/VLOOKUP($B87,'Justerad allokering'!$B$1:$AG$461,MATCH(Z$1,'Justerad allokering'!$B$1:$AF$1,0),FALSE)),VLOOKUP($B87,'Allokerad kvv'!$B$2:$AV$468,MATCH(Z$1,'Allokerad kvv'!$B$1:$AV$1,0),FALSE),VLOOKUP($B87,'Justerad allokering'!$B$1:$AG$461,MATCH(Z$1,'Justerad allokering'!$B$1:$AF$1,0),FALSE))</f>
        <v>0</v>
      </c>
      <c r="AE87" s="89">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25">
      <c r="A88" s="2" t="s">
        <v>123</v>
      </c>
      <c r="B88" s="2" t="s">
        <v>126</v>
      </c>
      <c r="C88">
        <f>IF(ISERROR(1/VLOOKUP($B88,'Justerad allokering'!$B$1:$AG$461,MATCH(C$1,'Justerad allokering'!$B$1:$AF$1,0),FALSE)),VLOOKUP($B88,'Allokerad kvv'!$B$2:$AV$468,MATCH(C$1,'Allokerad kvv'!$B$1:$AV$1,0),FALSE),VLOOKUP($B88,'Justerad allokering'!$B$1:$AG$461,MATCH(C$1,'Justerad allokering'!$B$1:$AF$1,0),FALSE))</f>
        <v>0</v>
      </c>
      <c r="D88">
        <f>IF(ISERROR(1/VLOOKUP($B88,'Justerad allokering'!$B$1:$AG$461,MATCH(D$1,'Justerad allokering'!$B$1:$AF$1,0),FALSE)),VLOOKUP($B88,'Allokerad kvv'!$B$2:$AV$468,MATCH(D$1,'Allokerad kvv'!$B$1:$AV$1,0),FALSE),VLOOKUP($B88,'Justerad allokering'!$B$1:$AG$461,MATCH(D$1,'Justerad allokering'!$B$1:$AF$1,0),FALSE))</f>
        <v>0</v>
      </c>
      <c r="E88">
        <f>IF(ISERROR(1/VLOOKUP($B88,'Justerad allokering'!$B$1:$AG$461,MATCH(E$1,'Justerad allokering'!$B$1:$AF$1,0),FALSE)),VLOOKUP($B88,'Allokerad kvv'!$B$2:$AV$468,MATCH(E$1,'Allokerad kvv'!$B$1:$AV$1,0),FALSE),VLOOKUP($B88,'Justerad allokering'!$B$1:$AG$461,MATCH(E$1,'Justerad allokering'!$B$1:$AF$1,0),FALSE))</f>
        <v>0</v>
      </c>
      <c r="F88">
        <f>IF(ISERROR(1/VLOOKUP($B88,'Justerad allokering'!$B$1:$AG$461,MATCH(F$1,'Justerad allokering'!$B$1:$AF$1,0),FALSE)),VLOOKUP($B88,'Allokerad kvv'!$B$2:$AV$468,MATCH(F$1,'Allokerad kvv'!$B$1:$AV$1,0),FALSE),VLOOKUP($B88,'Justerad allokering'!$B$1:$AG$461,MATCH(F$1,'Justerad allokering'!$B$1:$AF$1,0),FALSE))</f>
        <v>0</v>
      </c>
      <c r="G88">
        <f>IF(ISERROR(1/VLOOKUP($B88,'Justerad allokering'!$B$1:$AG$461,MATCH(G$1,'Justerad allokering'!$B$1:$AF$1,0),FALSE)),VLOOKUP($B88,'Allokerad kvv'!$B$2:$AV$468,MATCH(G$1,'Allokerad kvv'!$B$1:$AV$1,0),FALSE),VLOOKUP($B88,'Justerad allokering'!$B$1:$AG$461,MATCH(G$1,'Justerad allokering'!$B$1:$AF$1,0),FALSE))</f>
        <v>0</v>
      </c>
      <c r="H88">
        <f>IF(ISERROR(1/VLOOKUP($B88,'Justerad allokering'!$B$1:$AG$461,MATCH(H$1,'Justerad allokering'!$B$1:$AF$1,0),FALSE)),VLOOKUP($B88,'Allokerad kvv'!$B$2:$AV$468,MATCH(H$1,'Allokerad kvv'!$B$1:$AV$1,0),FALSE),VLOOKUP($B88,'Justerad allokering'!$B$1:$AG$461,MATCH(H$1,'Justerad allokering'!$B$1:$AF$1,0),FALSE))</f>
        <v>0</v>
      </c>
      <c r="I88">
        <f>IF(ISERROR(1/VLOOKUP($B88,'Justerad allokering'!$B$1:$AG$461,MATCH(I$1,'Justerad allokering'!$B$1:$AF$1,0),FALSE)),VLOOKUP($B88,'Allokerad kvv'!$B$2:$AV$468,MATCH(I$1,'Allokerad kvv'!$B$1:$AV$1,0),FALSE),VLOOKUP($B88,'Justerad allokering'!$B$1:$AG$461,MATCH(I$1,'Justerad allokering'!$B$1:$AF$1,0),FALSE))</f>
        <v>0</v>
      </c>
      <c r="J88">
        <f>IF(ISERROR(1/VLOOKUP($B88,'Justerad allokering'!$B$1:$AG$461,MATCH(J$1,'Justerad allokering'!$B$1:$AF$1,0),FALSE)),VLOOKUP($B88,'Allokerad kvv'!$B$2:$AV$468,MATCH(J$1,'Allokerad kvv'!$B$1:$AV$1,0),FALSE),VLOOKUP($B88,'Justerad allokering'!$B$1:$AG$461,MATCH(J$1,'Justerad allokering'!$B$1:$AF$1,0),FALSE))</f>
        <v>0</v>
      </c>
      <c r="K88">
        <f>IF(ISERROR(1/VLOOKUP($B88,'Justerad allokering'!$B$1:$AG$461,MATCH(K$1,'Justerad allokering'!$B$1:$AF$1,0),FALSE)),VLOOKUP($B88,'Allokerad kvv'!$B$2:$AV$468,MATCH(K$1,'Allokerad kvv'!$B$1:$AV$1,0),FALSE),VLOOKUP($B88,'Justerad allokering'!$B$1:$AG$461,MATCH(K$1,'Justerad allokering'!$B$1:$AF$1,0),FALSE))</f>
        <v>0</v>
      </c>
      <c r="L88">
        <f>IF(ISERROR(1/VLOOKUP($B88,'Justerad allokering'!$B$1:$AG$461,MATCH(L$1,'Justerad allokering'!$B$1:$AF$1,0),FALSE)),VLOOKUP($B88,'Allokerad kvv'!$B$2:$AV$468,MATCH(L$1,'Allokerad kvv'!$B$1:$AV$1,0),FALSE),VLOOKUP($B88,'Justerad allokering'!$B$1:$AG$461,MATCH(L$1,'Justerad allokering'!$B$1:$AF$1,0),FALSE))</f>
        <v>0</v>
      </c>
      <c r="M88">
        <f>IF(ISERROR(1/VLOOKUP($B88,'Justerad allokering'!$B$1:$AG$461,MATCH(M$1,'Justerad allokering'!$B$1:$AF$1,0),FALSE)),VLOOKUP($B88,'Allokerad kvv'!$B$2:$AV$468,MATCH(M$1,'Allokerad kvv'!$B$1:$AV$1,0),FALSE),VLOOKUP($B88,'Justerad allokering'!$B$1:$AG$461,MATCH(M$1,'Justerad allokering'!$B$1:$AF$1,0),FALSE))</f>
        <v>0</v>
      </c>
      <c r="N88">
        <f>IF(ISERROR(1/VLOOKUP($B88,'Justerad allokering'!$B$1:$AG$461,MATCH(N$1,'Justerad allokering'!$B$1:$AF$1,0),FALSE)),VLOOKUP($B88,'Allokerad kvv'!$B$2:$AV$468,MATCH(N$1,'Allokerad kvv'!$B$1:$AV$1,0),FALSE),VLOOKUP($B88,'Justerad allokering'!$B$1:$AG$461,MATCH(N$1,'Justerad allokering'!$B$1:$AF$1,0),FALSE))</f>
        <v>0</v>
      </c>
      <c r="O88">
        <f>IF(ISERROR(1/VLOOKUP($B88,'Justerad allokering'!$B$1:$AG$461,MATCH(O$1,'Justerad allokering'!$B$1:$AF$1,0),FALSE)),VLOOKUP($B88,'Allokerad kvv'!$B$2:$AV$468,MATCH(O$1,'Allokerad kvv'!$B$1:$AV$1,0),FALSE),VLOOKUP($B88,'Justerad allokering'!$B$1:$AG$461,MATCH(O$1,'Justerad allokering'!$B$1:$AF$1,0),FALSE))</f>
        <v>0</v>
      </c>
      <c r="P88">
        <f>IF(ISERROR(1/VLOOKUP($B88,'Justerad allokering'!$B$1:$AG$461,MATCH(P$1,'Justerad allokering'!$B$1:$AF$1,0),FALSE)),VLOOKUP($B88,'Allokerad kvv'!$B$2:$AV$468,MATCH(P$1,'Allokerad kvv'!$B$1:$AV$1,0),FALSE),VLOOKUP($B88,'Justerad allokering'!$B$1:$AG$461,MATCH(P$1,'Justerad allokering'!$B$1:$AF$1,0),FALSE))</f>
        <v>0</v>
      </c>
      <c r="Q88">
        <f>IF(ISERROR(1/VLOOKUP($B88,'Justerad allokering'!$B$1:$AG$461,MATCH(Q$1,'Justerad allokering'!$B$1:$AF$1,0),FALSE)),VLOOKUP($B88,'Allokerad kvv'!$B$2:$AV$468,MATCH(Q$1,'Allokerad kvv'!$B$1:$AV$1,0),FALSE),VLOOKUP($B88,'Justerad allokering'!$B$1:$AG$461,MATCH(Q$1,'Justerad allokering'!$B$1:$AF$1,0),FALSE))</f>
        <v>0</v>
      </c>
      <c r="R88">
        <f>IF(ISERROR(1/VLOOKUP($B88,'Justerad allokering'!$B$1:$AG$461,MATCH(R$1,'Justerad allokering'!$B$1:$AF$1,0),FALSE)),VLOOKUP($B88,'Allokerad kvv'!$B$2:$AV$468,MATCH(R$1,'Allokerad kvv'!$B$1:$AV$1,0),FALSE),VLOOKUP($B88,'Justerad allokering'!$B$1:$AG$461,MATCH(R$1,'Justerad allokering'!$B$1:$AF$1,0),FALSE))</f>
        <v>0</v>
      </c>
      <c r="S88">
        <f>IF(ISERROR(1/VLOOKUP($B88,'Justerad allokering'!$B$1:$AG$461,MATCH(S$1,'Justerad allokering'!$B$1:$AF$1,0),FALSE)),VLOOKUP($B88,'Allokerad kvv'!$B$2:$AV$468,MATCH(S$1,'Allokerad kvv'!$B$1:$AV$1,0),FALSE),VLOOKUP($B88,'Justerad allokering'!$B$1:$AG$461,MATCH(S$1,'Justerad allokering'!$B$1:$AF$1,0),FALSE))</f>
        <v>0</v>
      </c>
      <c r="T88">
        <f>IF(ISERROR(1/VLOOKUP($B88,'Justerad allokering'!$B$1:$AG$461,MATCH(T$1,'Justerad allokering'!$B$1:$AF$1,0),FALSE)),VLOOKUP($B88,'Allokerad kvv'!$B$2:$AV$468,MATCH(T$1,'Allokerad kvv'!$B$1:$AV$1,0),FALSE),VLOOKUP($B88,'Justerad allokering'!$B$1:$AG$461,MATCH(T$1,'Justerad allokering'!$B$1:$AF$1,0),FALSE))</f>
        <v>0</v>
      </c>
      <c r="U88">
        <f>IF(ISERROR(1/VLOOKUP($B88,'Justerad allokering'!$B$1:$AG$461,MATCH(U$1,'Justerad allokering'!$B$1:$AF$1,0),FALSE)),VLOOKUP($B88,'Allokerad kvv'!$B$2:$AV$468,MATCH(U$1,'Allokerad kvv'!$B$1:$AV$1,0),FALSE),VLOOKUP($B88,'Justerad allokering'!$B$1:$AG$461,MATCH(U$1,'Justerad allokering'!$B$1:$AF$1,0),FALSE))</f>
        <v>0</v>
      </c>
      <c r="V88">
        <f>IF(ISERROR(1/VLOOKUP($B88,'Justerad allokering'!$B$1:$AG$461,MATCH(V$1,'Justerad allokering'!$B$1:$AF$1,0),FALSE)),VLOOKUP($B88,'Allokerad kvv'!$B$2:$AV$468,MATCH(V$1,'Allokerad kvv'!$B$1:$AV$1,0),FALSE),VLOOKUP($B88,'Justerad allokering'!$B$1:$AG$461,MATCH(V$1,'Justerad allokering'!$B$1:$AF$1,0),FALSE))</f>
        <v>0</v>
      </c>
      <c r="W88">
        <f>IF(ISERROR(1/VLOOKUP($B88,'Justerad allokering'!$B$1:$AG$461,MATCH(W$1,'Justerad allokering'!$B$1:$AF$1,0),FALSE)),VLOOKUP($B88,'Allokerad kvv'!$B$2:$AV$468,MATCH(W$1,'Allokerad kvv'!$B$1:$AV$1,0),FALSE),VLOOKUP($B88,'Justerad allokering'!$B$1:$AG$461,MATCH(W$1,'Justerad allokering'!$B$1:$AF$1,0),FALSE))</f>
        <v>0</v>
      </c>
      <c r="X88">
        <f>IF(ISERROR(1/VLOOKUP($B88,'Justerad allokering'!$B$1:$AG$461,MATCH(X$1,'Justerad allokering'!$B$1:$AF$1,0),FALSE)),VLOOKUP($B88,'Allokerad kvv'!$B$2:$AV$468,MATCH(X$1,'Allokerad kvv'!$B$1:$AV$1,0),FALSE),VLOOKUP($B88,'Justerad allokering'!$B$1:$AG$461,MATCH(X$1,'Justerad allokering'!$B$1:$AF$1,0),FALSE))</f>
        <v>0</v>
      </c>
      <c r="Y88">
        <f>IF(ISERROR(1/VLOOKUP($B88,'Justerad allokering'!$B$1:$AG$461,MATCH(Y$1,'Justerad allokering'!$B$1:$AF$1,0),FALSE)),VLOOKUP($B88,'Allokerad kvv'!$B$2:$AV$468,MATCH(Y$1,'Allokerad kvv'!$B$1:$AV$1,0),FALSE),VLOOKUP($B88,'Justerad allokering'!$B$1:$AG$461,MATCH(Y$1,'Justerad allokering'!$B$1:$AF$1,0),FALSE))</f>
        <v>0</v>
      </c>
      <c r="Z88">
        <f>IF(ISERROR(1/VLOOKUP($B88,'Justerad allokering'!$B$1:$AG$461,MATCH(Z$1,'Justerad allokering'!$B$1:$AF$1,0),FALSE)),VLOOKUP($B88,'Allokerad kvv'!$B$2:$AV$468,MATCH(Z$1,'Allokerad kvv'!$B$1:$AV$1,0),FALSE),VLOOKUP($B88,'Justerad allokering'!$B$1:$AG$461,MATCH(Z$1,'Justerad allokering'!$B$1:$AF$1,0),FALSE))</f>
        <v>0</v>
      </c>
      <c r="AE88" s="89">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25">
      <c r="A89" s="2" t="s">
        <v>127</v>
      </c>
      <c r="B89" s="2" t="s">
        <v>128</v>
      </c>
      <c r="C89">
        <f>IF(ISERROR(1/VLOOKUP($B89,'Justerad allokering'!$B$1:$AG$461,MATCH(C$1,'Justerad allokering'!$B$1:$AF$1,0),FALSE)),VLOOKUP($B89,'Allokerad kvv'!$B$2:$AV$468,MATCH(C$1,'Allokerad kvv'!$B$1:$AV$1,0),FALSE),VLOOKUP($B89,'Justerad allokering'!$B$1:$AG$461,MATCH(C$1,'Justerad allokering'!$B$1:$AF$1,0),FALSE))</f>
        <v>0</v>
      </c>
      <c r="D89">
        <f>IF(ISERROR(1/VLOOKUP($B89,'Justerad allokering'!$B$1:$AG$461,MATCH(D$1,'Justerad allokering'!$B$1:$AF$1,0),FALSE)),VLOOKUP($B89,'Allokerad kvv'!$B$2:$AV$468,MATCH(D$1,'Allokerad kvv'!$B$1:$AV$1,0),FALSE),VLOOKUP($B89,'Justerad allokering'!$B$1:$AG$461,MATCH(D$1,'Justerad allokering'!$B$1:$AF$1,0),FALSE))</f>
        <v>0</v>
      </c>
      <c r="E89">
        <f>IF(ISERROR(1/VLOOKUP($B89,'Justerad allokering'!$B$1:$AG$461,MATCH(E$1,'Justerad allokering'!$B$1:$AF$1,0),FALSE)),VLOOKUP($B89,'Allokerad kvv'!$B$2:$AV$468,MATCH(E$1,'Allokerad kvv'!$B$1:$AV$1,0),FALSE),VLOOKUP($B89,'Justerad allokering'!$B$1:$AG$461,MATCH(E$1,'Justerad allokering'!$B$1:$AF$1,0),FALSE))</f>
        <v>13.9886</v>
      </c>
      <c r="F89">
        <f>IF(ISERROR(1/VLOOKUP($B89,'Justerad allokering'!$B$1:$AG$461,MATCH(F$1,'Justerad allokering'!$B$1:$AF$1,0),FALSE)),VLOOKUP($B89,'Allokerad kvv'!$B$2:$AV$468,MATCH(F$1,'Allokerad kvv'!$B$1:$AV$1,0),FALSE),VLOOKUP($B89,'Justerad allokering'!$B$1:$AG$461,MATCH(F$1,'Justerad allokering'!$B$1:$AF$1,0),FALSE))</f>
        <v>0.49526399999999998</v>
      </c>
      <c r="G89">
        <f>IF(ISERROR(1/VLOOKUP($B89,'Justerad allokering'!$B$1:$AG$461,MATCH(G$1,'Justerad allokering'!$B$1:$AF$1,0),FALSE)),VLOOKUP($B89,'Allokerad kvv'!$B$2:$AV$468,MATCH(G$1,'Allokerad kvv'!$B$1:$AV$1,0),FALSE),VLOOKUP($B89,'Justerad allokering'!$B$1:$AG$461,MATCH(G$1,'Justerad allokering'!$B$1:$AF$1,0),FALSE))</f>
        <v>0</v>
      </c>
      <c r="H89">
        <f>IF(ISERROR(1/VLOOKUP($B89,'Justerad allokering'!$B$1:$AG$461,MATCH(H$1,'Justerad allokering'!$B$1:$AF$1,0),FALSE)),VLOOKUP($B89,'Allokerad kvv'!$B$2:$AV$468,MATCH(H$1,'Allokerad kvv'!$B$1:$AV$1,0),FALSE),VLOOKUP($B89,'Justerad allokering'!$B$1:$AG$461,MATCH(H$1,'Justerad allokering'!$B$1:$AF$1,0),FALSE))</f>
        <v>0</v>
      </c>
      <c r="I89">
        <f>IF(ISERROR(1/VLOOKUP($B89,'Justerad allokering'!$B$1:$AG$461,MATCH(I$1,'Justerad allokering'!$B$1:$AF$1,0),FALSE)),VLOOKUP($B89,'Allokerad kvv'!$B$2:$AV$468,MATCH(I$1,'Allokerad kvv'!$B$1:$AV$1,0),FALSE),VLOOKUP($B89,'Justerad allokering'!$B$1:$AG$461,MATCH(I$1,'Justerad allokering'!$B$1:$AF$1,0),FALSE))</f>
        <v>0</v>
      </c>
      <c r="J89">
        <f>IF(ISERROR(1/VLOOKUP($B89,'Justerad allokering'!$B$1:$AG$461,MATCH(J$1,'Justerad allokering'!$B$1:$AF$1,0),FALSE)),VLOOKUP($B89,'Allokerad kvv'!$B$2:$AV$468,MATCH(J$1,'Allokerad kvv'!$B$1:$AV$1,0),FALSE),VLOOKUP($B89,'Justerad allokering'!$B$1:$AG$461,MATCH(J$1,'Justerad allokering'!$B$1:$AF$1,0),FALSE))</f>
        <v>89.590199999999996</v>
      </c>
      <c r="K89">
        <f>IF(ISERROR(1/VLOOKUP($B89,'Justerad allokering'!$B$1:$AG$461,MATCH(K$1,'Justerad allokering'!$B$1:$AF$1,0),FALSE)),VLOOKUP($B89,'Allokerad kvv'!$B$2:$AV$468,MATCH(K$1,'Allokerad kvv'!$B$1:$AV$1,0),FALSE),VLOOKUP($B89,'Justerad allokering'!$B$1:$AG$461,MATCH(K$1,'Justerad allokering'!$B$1:$AF$1,0),FALSE))</f>
        <v>0</v>
      </c>
      <c r="L89">
        <f>IF(ISERROR(1/VLOOKUP($B89,'Justerad allokering'!$B$1:$AG$461,MATCH(L$1,'Justerad allokering'!$B$1:$AF$1,0),FALSE)),VLOOKUP($B89,'Allokerad kvv'!$B$2:$AV$468,MATCH(L$1,'Allokerad kvv'!$B$1:$AV$1,0),FALSE),VLOOKUP($B89,'Justerad allokering'!$B$1:$AG$461,MATCH(L$1,'Justerad allokering'!$B$1:$AF$1,0),FALSE))</f>
        <v>0</v>
      </c>
      <c r="M89">
        <f>IF(ISERROR(1/VLOOKUP($B89,'Justerad allokering'!$B$1:$AG$461,MATCH(M$1,'Justerad allokering'!$B$1:$AF$1,0),FALSE)),VLOOKUP($B89,'Allokerad kvv'!$B$2:$AV$468,MATCH(M$1,'Allokerad kvv'!$B$1:$AV$1,0),FALSE),VLOOKUP($B89,'Justerad allokering'!$B$1:$AG$461,MATCH(M$1,'Justerad allokering'!$B$1:$AF$1,0),FALSE))</f>
        <v>0</v>
      </c>
      <c r="N89">
        <f>IF(ISERROR(1/VLOOKUP($B89,'Justerad allokering'!$B$1:$AG$461,MATCH(N$1,'Justerad allokering'!$B$1:$AF$1,0),FALSE)),VLOOKUP($B89,'Allokerad kvv'!$B$2:$AV$468,MATCH(N$1,'Allokerad kvv'!$B$1:$AV$1,0),FALSE),VLOOKUP($B89,'Justerad allokering'!$B$1:$AG$461,MATCH(N$1,'Justerad allokering'!$B$1:$AF$1,0),FALSE))</f>
        <v>0</v>
      </c>
      <c r="O89">
        <f>IF(ISERROR(1/VLOOKUP($B89,'Justerad allokering'!$B$1:$AG$461,MATCH(O$1,'Justerad allokering'!$B$1:$AF$1,0),FALSE)),VLOOKUP($B89,'Allokerad kvv'!$B$2:$AV$468,MATCH(O$1,'Allokerad kvv'!$B$1:$AV$1,0),FALSE),VLOOKUP($B89,'Justerad allokering'!$B$1:$AG$461,MATCH(O$1,'Justerad allokering'!$B$1:$AF$1,0),FALSE))</f>
        <v>0</v>
      </c>
      <c r="P89">
        <f>IF(ISERROR(1/VLOOKUP($B89,'Justerad allokering'!$B$1:$AG$461,MATCH(P$1,'Justerad allokering'!$B$1:$AF$1,0),FALSE)),VLOOKUP($B89,'Allokerad kvv'!$B$2:$AV$468,MATCH(P$1,'Allokerad kvv'!$B$1:$AV$1,0),FALSE),VLOOKUP($B89,'Justerad allokering'!$B$1:$AG$461,MATCH(P$1,'Justerad allokering'!$B$1:$AF$1,0),FALSE))</f>
        <v>0</v>
      </c>
      <c r="Q89">
        <f>IF(ISERROR(1/VLOOKUP($B89,'Justerad allokering'!$B$1:$AG$461,MATCH(Q$1,'Justerad allokering'!$B$1:$AF$1,0),FALSE)),VLOOKUP($B89,'Allokerad kvv'!$B$2:$AV$468,MATCH(Q$1,'Allokerad kvv'!$B$1:$AV$1,0),FALSE),VLOOKUP($B89,'Justerad allokering'!$B$1:$AG$461,MATCH(Q$1,'Justerad allokering'!$B$1:$AF$1,0),FALSE))</f>
        <v>0</v>
      </c>
      <c r="R89">
        <f>IF(ISERROR(1/VLOOKUP($B89,'Justerad allokering'!$B$1:$AG$461,MATCH(R$1,'Justerad allokering'!$B$1:$AF$1,0),FALSE)),VLOOKUP($B89,'Allokerad kvv'!$B$2:$AV$468,MATCH(R$1,'Allokerad kvv'!$B$1:$AV$1,0),FALSE),VLOOKUP($B89,'Justerad allokering'!$B$1:$AG$461,MATCH(R$1,'Justerad allokering'!$B$1:$AF$1,0),FALSE))</f>
        <v>0</v>
      </c>
      <c r="S89">
        <f>IF(ISERROR(1/VLOOKUP($B89,'Justerad allokering'!$B$1:$AG$461,MATCH(S$1,'Justerad allokering'!$B$1:$AF$1,0),FALSE)),VLOOKUP($B89,'Allokerad kvv'!$B$2:$AV$468,MATCH(S$1,'Allokerad kvv'!$B$1:$AV$1,0),FALSE),VLOOKUP($B89,'Justerad allokering'!$B$1:$AG$461,MATCH(S$1,'Justerad allokering'!$B$1:$AF$1,0),FALSE))</f>
        <v>0</v>
      </c>
      <c r="T89">
        <f>IF(ISERROR(1/VLOOKUP($B89,'Justerad allokering'!$B$1:$AG$461,MATCH(T$1,'Justerad allokering'!$B$1:$AF$1,0),FALSE)),VLOOKUP($B89,'Allokerad kvv'!$B$2:$AV$468,MATCH(T$1,'Allokerad kvv'!$B$1:$AV$1,0),FALSE),VLOOKUP($B89,'Justerad allokering'!$B$1:$AG$461,MATCH(T$1,'Justerad allokering'!$B$1:$AF$1,0),FALSE))</f>
        <v>0</v>
      </c>
      <c r="U89">
        <f>IF(ISERROR(1/VLOOKUP($B89,'Justerad allokering'!$B$1:$AG$461,MATCH(U$1,'Justerad allokering'!$B$1:$AF$1,0),FALSE)),VLOOKUP($B89,'Allokerad kvv'!$B$2:$AV$468,MATCH(U$1,'Allokerad kvv'!$B$1:$AV$1,0),FALSE),VLOOKUP($B89,'Justerad allokering'!$B$1:$AG$461,MATCH(U$1,'Justerad allokering'!$B$1:$AF$1,0),FALSE))</f>
        <v>0</v>
      </c>
      <c r="V89">
        <f>IF(ISERROR(1/VLOOKUP($B89,'Justerad allokering'!$B$1:$AG$461,MATCH(V$1,'Justerad allokering'!$B$1:$AF$1,0),FALSE)),VLOOKUP($B89,'Allokerad kvv'!$B$2:$AV$468,MATCH(V$1,'Allokerad kvv'!$B$1:$AV$1,0),FALSE),VLOOKUP($B89,'Justerad allokering'!$B$1:$AG$461,MATCH(V$1,'Justerad allokering'!$B$1:$AF$1,0),FALSE))</f>
        <v>0</v>
      </c>
      <c r="W89">
        <f>IF(ISERROR(1/VLOOKUP($B89,'Justerad allokering'!$B$1:$AG$461,MATCH(W$1,'Justerad allokering'!$B$1:$AF$1,0),FALSE)),VLOOKUP($B89,'Allokerad kvv'!$B$2:$AV$468,MATCH(W$1,'Allokerad kvv'!$B$1:$AV$1,0),FALSE),VLOOKUP($B89,'Justerad allokering'!$B$1:$AG$461,MATCH(W$1,'Justerad allokering'!$B$1:$AF$1,0),FALSE))</f>
        <v>0</v>
      </c>
      <c r="X89">
        <f>IF(ISERROR(1/VLOOKUP($B89,'Justerad allokering'!$B$1:$AG$461,MATCH(X$1,'Justerad allokering'!$B$1:$AF$1,0),FALSE)),VLOOKUP($B89,'Allokerad kvv'!$B$2:$AV$468,MATCH(X$1,'Allokerad kvv'!$B$1:$AV$1,0),FALSE),VLOOKUP($B89,'Justerad allokering'!$B$1:$AG$461,MATCH(X$1,'Justerad allokering'!$B$1:$AF$1,0),FALSE))</f>
        <v>0</v>
      </c>
      <c r="Y89">
        <f>IF(ISERROR(1/VLOOKUP($B89,'Justerad allokering'!$B$1:$AG$461,MATCH(Y$1,'Justerad allokering'!$B$1:$AF$1,0),FALSE)),VLOOKUP($B89,'Allokerad kvv'!$B$2:$AV$468,MATCH(Y$1,'Allokerad kvv'!$B$1:$AV$1,0),FALSE),VLOOKUP($B89,'Justerad allokering'!$B$1:$AG$461,MATCH(Y$1,'Justerad allokering'!$B$1:$AF$1,0),FALSE))</f>
        <v>0</v>
      </c>
      <c r="Z89">
        <f>IF(ISERROR(1/VLOOKUP($B89,'Justerad allokering'!$B$1:$AG$461,MATCH(Z$1,'Justerad allokering'!$B$1:$AF$1,0),FALSE)),VLOOKUP($B89,'Allokerad kvv'!$B$2:$AV$468,MATCH(Z$1,'Allokerad kvv'!$B$1:$AV$1,0),FALSE),VLOOKUP($B89,'Justerad allokering'!$B$1:$AG$461,MATCH(Z$1,'Justerad allokering'!$B$1:$AF$1,0),FALSE))</f>
        <v>6.67997</v>
      </c>
      <c r="AE89" s="89">
        <f t="shared" si="4"/>
        <v>110.75403399999999</v>
      </c>
      <c r="AG89">
        <f t="shared" si="5"/>
        <v>110.75403399999999</v>
      </c>
      <c r="AH89">
        <f t="shared" si="6"/>
        <v>110.75403399999999</v>
      </c>
      <c r="AI89">
        <f>IF(AH89=0,"",AH89/VLOOKUP(B89,Kraftvärmeprod!$B$1:$BC$480,MATCH("Summa tillförd energi exklusive rökgaskondensering",Kraftvärmeprod!$B$1:$BC$1,0),FALSE))</f>
        <v>0.78604708303761528</v>
      </c>
      <c r="AK89">
        <f t="shared" si="7"/>
        <v>110.75403399999999</v>
      </c>
    </row>
    <row r="90" spans="1:37" x14ac:dyDescent="0.25">
      <c r="A90" s="2" t="s">
        <v>127</v>
      </c>
      <c r="B90" s="2" t="s">
        <v>129</v>
      </c>
      <c r="C90">
        <f>IF(ISERROR(1/VLOOKUP($B90,'Justerad allokering'!$B$1:$AG$461,MATCH(C$1,'Justerad allokering'!$B$1:$AF$1,0),FALSE)),VLOOKUP($B90,'Allokerad kvv'!$B$2:$AV$468,MATCH(C$1,'Allokerad kvv'!$B$1:$AV$1,0),FALSE),VLOOKUP($B90,'Justerad allokering'!$B$1:$AG$461,MATCH(C$1,'Justerad allokering'!$B$1:$AF$1,0),FALSE))</f>
        <v>0</v>
      </c>
      <c r="D90">
        <f>IF(ISERROR(1/VLOOKUP($B90,'Justerad allokering'!$B$1:$AG$461,MATCH(D$1,'Justerad allokering'!$B$1:$AF$1,0),FALSE)),VLOOKUP($B90,'Allokerad kvv'!$B$2:$AV$468,MATCH(D$1,'Allokerad kvv'!$B$1:$AV$1,0),FALSE),VLOOKUP($B90,'Justerad allokering'!$B$1:$AG$461,MATCH(D$1,'Justerad allokering'!$B$1:$AF$1,0),FALSE))</f>
        <v>0</v>
      </c>
      <c r="E90">
        <f>IF(ISERROR(1/VLOOKUP($B90,'Justerad allokering'!$B$1:$AG$461,MATCH(E$1,'Justerad allokering'!$B$1:$AF$1,0),FALSE)),VLOOKUP($B90,'Allokerad kvv'!$B$2:$AV$468,MATCH(E$1,'Allokerad kvv'!$B$1:$AV$1,0),FALSE),VLOOKUP($B90,'Justerad allokering'!$B$1:$AG$461,MATCH(E$1,'Justerad allokering'!$B$1:$AF$1,0),FALSE))</f>
        <v>0</v>
      </c>
      <c r="F90">
        <f>IF(ISERROR(1/VLOOKUP($B90,'Justerad allokering'!$B$1:$AG$461,MATCH(F$1,'Justerad allokering'!$B$1:$AF$1,0),FALSE)),VLOOKUP($B90,'Allokerad kvv'!$B$2:$AV$468,MATCH(F$1,'Allokerad kvv'!$B$1:$AV$1,0),FALSE),VLOOKUP($B90,'Justerad allokering'!$B$1:$AG$461,MATCH(F$1,'Justerad allokering'!$B$1:$AF$1,0),FALSE))</f>
        <v>0</v>
      </c>
      <c r="G90">
        <f>IF(ISERROR(1/VLOOKUP($B90,'Justerad allokering'!$B$1:$AG$461,MATCH(G$1,'Justerad allokering'!$B$1:$AF$1,0),FALSE)),VLOOKUP($B90,'Allokerad kvv'!$B$2:$AV$468,MATCH(G$1,'Allokerad kvv'!$B$1:$AV$1,0),FALSE),VLOOKUP($B90,'Justerad allokering'!$B$1:$AG$461,MATCH(G$1,'Justerad allokering'!$B$1:$AF$1,0),FALSE))</f>
        <v>0</v>
      </c>
      <c r="H90">
        <f>IF(ISERROR(1/VLOOKUP($B90,'Justerad allokering'!$B$1:$AG$461,MATCH(H$1,'Justerad allokering'!$B$1:$AF$1,0),FALSE)),VLOOKUP($B90,'Allokerad kvv'!$B$2:$AV$468,MATCH(H$1,'Allokerad kvv'!$B$1:$AV$1,0),FALSE),VLOOKUP($B90,'Justerad allokering'!$B$1:$AG$461,MATCH(H$1,'Justerad allokering'!$B$1:$AF$1,0),FALSE))</f>
        <v>0</v>
      </c>
      <c r="I90">
        <f>IF(ISERROR(1/VLOOKUP($B90,'Justerad allokering'!$B$1:$AG$461,MATCH(I$1,'Justerad allokering'!$B$1:$AF$1,0),FALSE)),VLOOKUP($B90,'Allokerad kvv'!$B$2:$AV$468,MATCH(I$1,'Allokerad kvv'!$B$1:$AV$1,0),FALSE),VLOOKUP($B90,'Justerad allokering'!$B$1:$AG$461,MATCH(I$1,'Justerad allokering'!$B$1:$AF$1,0),FALSE))</f>
        <v>0</v>
      </c>
      <c r="J90">
        <f>IF(ISERROR(1/VLOOKUP($B90,'Justerad allokering'!$B$1:$AG$461,MATCH(J$1,'Justerad allokering'!$B$1:$AF$1,0),FALSE)),VLOOKUP($B90,'Allokerad kvv'!$B$2:$AV$468,MATCH(J$1,'Allokerad kvv'!$B$1:$AV$1,0),FALSE),VLOOKUP($B90,'Justerad allokering'!$B$1:$AG$461,MATCH(J$1,'Justerad allokering'!$B$1:$AF$1,0),FALSE))</f>
        <v>0</v>
      </c>
      <c r="K90">
        <f>IF(ISERROR(1/VLOOKUP($B90,'Justerad allokering'!$B$1:$AG$461,MATCH(K$1,'Justerad allokering'!$B$1:$AF$1,0),FALSE)),VLOOKUP($B90,'Allokerad kvv'!$B$2:$AV$468,MATCH(K$1,'Allokerad kvv'!$B$1:$AV$1,0),FALSE),VLOOKUP($B90,'Justerad allokering'!$B$1:$AG$461,MATCH(K$1,'Justerad allokering'!$B$1:$AF$1,0),FALSE))</f>
        <v>0</v>
      </c>
      <c r="L90">
        <f>IF(ISERROR(1/VLOOKUP($B90,'Justerad allokering'!$B$1:$AG$461,MATCH(L$1,'Justerad allokering'!$B$1:$AF$1,0),FALSE)),VLOOKUP($B90,'Allokerad kvv'!$B$2:$AV$468,MATCH(L$1,'Allokerad kvv'!$B$1:$AV$1,0),FALSE),VLOOKUP($B90,'Justerad allokering'!$B$1:$AG$461,MATCH(L$1,'Justerad allokering'!$B$1:$AF$1,0),FALSE))</f>
        <v>0</v>
      </c>
      <c r="M90">
        <f>IF(ISERROR(1/VLOOKUP($B90,'Justerad allokering'!$B$1:$AG$461,MATCH(M$1,'Justerad allokering'!$B$1:$AF$1,0),FALSE)),VLOOKUP($B90,'Allokerad kvv'!$B$2:$AV$468,MATCH(M$1,'Allokerad kvv'!$B$1:$AV$1,0),FALSE),VLOOKUP($B90,'Justerad allokering'!$B$1:$AG$461,MATCH(M$1,'Justerad allokering'!$B$1:$AF$1,0),FALSE))</f>
        <v>0</v>
      </c>
      <c r="N90">
        <f>IF(ISERROR(1/VLOOKUP($B90,'Justerad allokering'!$B$1:$AG$461,MATCH(N$1,'Justerad allokering'!$B$1:$AF$1,0),FALSE)),VLOOKUP($B90,'Allokerad kvv'!$B$2:$AV$468,MATCH(N$1,'Allokerad kvv'!$B$1:$AV$1,0),FALSE),VLOOKUP($B90,'Justerad allokering'!$B$1:$AG$461,MATCH(N$1,'Justerad allokering'!$B$1:$AF$1,0),FALSE))</f>
        <v>0</v>
      </c>
      <c r="O90">
        <f>IF(ISERROR(1/VLOOKUP($B90,'Justerad allokering'!$B$1:$AG$461,MATCH(O$1,'Justerad allokering'!$B$1:$AF$1,0),FALSE)),VLOOKUP($B90,'Allokerad kvv'!$B$2:$AV$468,MATCH(O$1,'Allokerad kvv'!$B$1:$AV$1,0),FALSE),VLOOKUP($B90,'Justerad allokering'!$B$1:$AG$461,MATCH(O$1,'Justerad allokering'!$B$1:$AF$1,0),FALSE))</f>
        <v>0</v>
      </c>
      <c r="P90">
        <f>IF(ISERROR(1/VLOOKUP($B90,'Justerad allokering'!$B$1:$AG$461,MATCH(P$1,'Justerad allokering'!$B$1:$AF$1,0),FALSE)),VLOOKUP($B90,'Allokerad kvv'!$B$2:$AV$468,MATCH(P$1,'Allokerad kvv'!$B$1:$AV$1,0),FALSE),VLOOKUP($B90,'Justerad allokering'!$B$1:$AG$461,MATCH(P$1,'Justerad allokering'!$B$1:$AF$1,0),FALSE))</f>
        <v>0</v>
      </c>
      <c r="Q90">
        <f>IF(ISERROR(1/VLOOKUP($B90,'Justerad allokering'!$B$1:$AG$461,MATCH(Q$1,'Justerad allokering'!$B$1:$AF$1,0),FALSE)),VLOOKUP($B90,'Allokerad kvv'!$B$2:$AV$468,MATCH(Q$1,'Allokerad kvv'!$B$1:$AV$1,0),FALSE),VLOOKUP($B90,'Justerad allokering'!$B$1:$AG$461,MATCH(Q$1,'Justerad allokering'!$B$1:$AF$1,0),FALSE))</f>
        <v>0</v>
      </c>
      <c r="R90">
        <f>IF(ISERROR(1/VLOOKUP($B90,'Justerad allokering'!$B$1:$AG$461,MATCH(R$1,'Justerad allokering'!$B$1:$AF$1,0),FALSE)),VLOOKUP($B90,'Allokerad kvv'!$B$2:$AV$468,MATCH(R$1,'Allokerad kvv'!$B$1:$AV$1,0),FALSE),VLOOKUP($B90,'Justerad allokering'!$B$1:$AG$461,MATCH(R$1,'Justerad allokering'!$B$1:$AF$1,0),FALSE))</f>
        <v>0</v>
      </c>
      <c r="S90">
        <f>IF(ISERROR(1/VLOOKUP($B90,'Justerad allokering'!$B$1:$AG$461,MATCH(S$1,'Justerad allokering'!$B$1:$AF$1,0),FALSE)),VLOOKUP($B90,'Allokerad kvv'!$B$2:$AV$468,MATCH(S$1,'Allokerad kvv'!$B$1:$AV$1,0),FALSE),VLOOKUP($B90,'Justerad allokering'!$B$1:$AG$461,MATCH(S$1,'Justerad allokering'!$B$1:$AF$1,0),FALSE))</f>
        <v>0</v>
      </c>
      <c r="T90">
        <f>IF(ISERROR(1/VLOOKUP($B90,'Justerad allokering'!$B$1:$AG$461,MATCH(T$1,'Justerad allokering'!$B$1:$AF$1,0),FALSE)),VLOOKUP($B90,'Allokerad kvv'!$B$2:$AV$468,MATCH(T$1,'Allokerad kvv'!$B$1:$AV$1,0),FALSE),VLOOKUP($B90,'Justerad allokering'!$B$1:$AG$461,MATCH(T$1,'Justerad allokering'!$B$1:$AF$1,0),FALSE))</f>
        <v>0</v>
      </c>
      <c r="U90">
        <f>IF(ISERROR(1/VLOOKUP($B90,'Justerad allokering'!$B$1:$AG$461,MATCH(U$1,'Justerad allokering'!$B$1:$AF$1,0),FALSE)),VLOOKUP($B90,'Allokerad kvv'!$B$2:$AV$468,MATCH(U$1,'Allokerad kvv'!$B$1:$AV$1,0),FALSE),VLOOKUP($B90,'Justerad allokering'!$B$1:$AG$461,MATCH(U$1,'Justerad allokering'!$B$1:$AF$1,0),FALSE))</f>
        <v>0</v>
      </c>
      <c r="V90">
        <f>IF(ISERROR(1/VLOOKUP($B90,'Justerad allokering'!$B$1:$AG$461,MATCH(V$1,'Justerad allokering'!$B$1:$AF$1,0),FALSE)),VLOOKUP($B90,'Allokerad kvv'!$B$2:$AV$468,MATCH(V$1,'Allokerad kvv'!$B$1:$AV$1,0),FALSE),VLOOKUP($B90,'Justerad allokering'!$B$1:$AG$461,MATCH(V$1,'Justerad allokering'!$B$1:$AF$1,0),FALSE))</f>
        <v>0</v>
      </c>
      <c r="W90">
        <f>IF(ISERROR(1/VLOOKUP($B90,'Justerad allokering'!$B$1:$AG$461,MATCH(W$1,'Justerad allokering'!$B$1:$AF$1,0),FALSE)),VLOOKUP($B90,'Allokerad kvv'!$B$2:$AV$468,MATCH(W$1,'Allokerad kvv'!$B$1:$AV$1,0),FALSE),VLOOKUP($B90,'Justerad allokering'!$B$1:$AG$461,MATCH(W$1,'Justerad allokering'!$B$1:$AF$1,0),FALSE))</f>
        <v>0</v>
      </c>
      <c r="X90">
        <f>IF(ISERROR(1/VLOOKUP($B90,'Justerad allokering'!$B$1:$AG$461,MATCH(X$1,'Justerad allokering'!$B$1:$AF$1,0),FALSE)),VLOOKUP($B90,'Allokerad kvv'!$B$2:$AV$468,MATCH(X$1,'Allokerad kvv'!$B$1:$AV$1,0),FALSE),VLOOKUP($B90,'Justerad allokering'!$B$1:$AG$461,MATCH(X$1,'Justerad allokering'!$B$1:$AF$1,0),FALSE))</f>
        <v>0</v>
      </c>
      <c r="Y90">
        <f>IF(ISERROR(1/VLOOKUP($B90,'Justerad allokering'!$B$1:$AG$461,MATCH(Y$1,'Justerad allokering'!$B$1:$AF$1,0),FALSE)),VLOOKUP($B90,'Allokerad kvv'!$B$2:$AV$468,MATCH(Y$1,'Allokerad kvv'!$B$1:$AV$1,0),FALSE),VLOOKUP($B90,'Justerad allokering'!$B$1:$AG$461,MATCH(Y$1,'Justerad allokering'!$B$1:$AF$1,0),FALSE))</f>
        <v>0</v>
      </c>
      <c r="Z90">
        <f>IF(ISERROR(1/VLOOKUP($B90,'Justerad allokering'!$B$1:$AG$461,MATCH(Z$1,'Justerad allokering'!$B$1:$AF$1,0),FALSE)),VLOOKUP($B90,'Allokerad kvv'!$B$2:$AV$468,MATCH(Z$1,'Allokerad kvv'!$B$1:$AV$1,0),FALSE),VLOOKUP($B90,'Justerad allokering'!$B$1:$AG$461,MATCH(Z$1,'Justerad allokering'!$B$1:$AF$1,0),FALSE))</f>
        <v>0</v>
      </c>
      <c r="AE90" s="89">
        <f t="shared" si="4"/>
        <v>0</v>
      </c>
      <c r="AG90">
        <f t="shared" si="5"/>
        <v>0</v>
      </c>
      <c r="AH90">
        <f t="shared" si="6"/>
        <v>0</v>
      </c>
      <c r="AI90" t="str">
        <f>IF(AH90=0,"",AH90/VLOOKUP(B90,Kraftvärmeprod!$B$1:$BC$480,MATCH("Summa tillförd energi exklusive rökgaskondensering",Kraftvärmeprod!$B$1:$BC$1,0),FALSE))</f>
        <v/>
      </c>
      <c r="AK90">
        <f t="shared" si="7"/>
        <v>0</v>
      </c>
    </row>
    <row r="91" spans="1:37" x14ac:dyDescent="0.25">
      <c r="A91" s="2" t="s">
        <v>127</v>
      </c>
      <c r="B91" s="2" t="s">
        <v>130</v>
      </c>
      <c r="C91">
        <f>IF(ISERROR(1/VLOOKUP($B91,'Justerad allokering'!$B$1:$AG$461,MATCH(C$1,'Justerad allokering'!$B$1:$AF$1,0),FALSE)),VLOOKUP($B91,'Allokerad kvv'!$B$2:$AV$468,MATCH(C$1,'Allokerad kvv'!$B$1:$AV$1,0),FALSE),VLOOKUP($B91,'Justerad allokering'!$B$1:$AG$461,MATCH(C$1,'Justerad allokering'!$B$1:$AF$1,0),FALSE))</f>
        <v>0</v>
      </c>
      <c r="D91">
        <f>IF(ISERROR(1/VLOOKUP($B91,'Justerad allokering'!$B$1:$AG$461,MATCH(D$1,'Justerad allokering'!$B$1:$AF$1,0),FALSE)),VLOOKUP($B91,'Allokerad kvv'!$B$2:$AV$468,MATCH(D$1,'Allokerad kvv'!$B$1:$AV$1,0),FALSE),VLOOKUP($B91,'Justerad allokering'!$B$1:$AG$461,MATCH(D$1,'Justerad allokering'!$B$1:$AF$1,0),FALSE))</f>
        <v>0</v>
      </c>
      <c r="E91">
        <f>IF(ISERROR(1/VLOOKUP($B91,'Justerad allokering'!$B$1:$AG$461,MATCH(E$1,'Justerad allokering'!$B$1:$AF$1,0),FALSE)),VLOOKUP($B91,'Allokerad kvv'!$B$2:$AV$468,MATCH(E$1,'Allokerad kvv'!$B$1:$AV$1,0),FALSE),VLOOKUP($B91,'Justerad allokering'!$B$1:$AG$461,MATCH(E$1,'Justerad allokering'!$B$1:$AF$1,0),FALSE))</f>
        <v>0</v>
      </c>
      <c r="F91">
        <f>IF(ISERROR(1/VLOOKUP($B91,'Justerad allokering'!$B$1:$AG$461,MATCH(F$1,'Justerad allokering'!$B$1:$AF$1,0),FALSE)),VLOOKUP($B91,'Allokerad kvv'!$B$2:$AV$468,MATCH(F$1,'Allokerad kvv'!$B$1:$AV$1,0),FALSE),VLOOKUP($B91,'Justerad allokering'!$B$1:$AG$461,MATCH(F$1,'Justerad allokering'!$B$1:$AF$1,0),FALSE))</f>
        <v>0</v>
      </c>
      <c r="G91">
        <f>IF(ISERROR(1/VLOOKUP($B91,'Justerad allokering'!$B$1:$AG$461,MATCH(G$1,'Justerad allokering'!$B$1:$AF$1,0),FALSE)),VLOOKUP($B91,'Allokerad kvv'!$B$2:$AV$468,MATCH(G$1,'Allokerad kvv'!$B$1:$AV$1,0),FALSE),VLOOKUP($B91,'Justerad allokering'!$B$1:$AG$461,MATCH(G$1,'Justerad allokering'!$B$1:$AF$1,0),FALSE))</f>
        <v>0</v>
      </c>
      <c r="H91">
        <f>IF(ISERROR(1/VLOOKUP($B91,'Justerad allokering'!$B$1:$AG$461,MATCH(H$1,'Justerad allokering'!$B$1:$AF$1,0),FALSE)),VLOOKUP($B91,'Allokerad kvv'!$B$2:$AV$468,MATCH(H$1,'Allokerad kvv'!$B$1:$AV$1,0),FALSE),VLOOKUP($B91,'Justerad allokering'!$B$1:$AG$461,MATCH(H$1,'Justerad allokering'!$B$1:$AF$1,0),FALSE))</f>
        <v>0</v>
      </c>
      <c r="I91">
        <f>IF(ISERROR(1/VLOOKUP($B91,'Justerad allokering'!$B$1:$AG$461,MATCH(I$1,'Justerad allokering'!$B$1:$AF$1,0),FALSE)),VLOOKUP($B91,'Allokerad kvv'!$B$2:$AV$468,MATCH(I$1,'Allokerad kvv'!$B$1:$AV$1,0),FALSE),VLOOKUP($B91,'Justerad allokering'!$B$1:$AG$461,MATCH(I$1,'Justerad allokering'!$B$1:$AF$1,0),FALSE))</f>
        <v>0</v>
      </c>
      <c r="J91">
        <f>IF(ISERROR(1/VLOOKUP($B91,'Justerad allokering'!$B$1:$AG$461,MATCH(J$1,'Justerad allokering'!$B$1:$AF$1,0),FALSE)),VLOOKUP($B91,'Allokerad kvv'!$B$2:$AV$468,MATCH(J$1,'Allokerad kvv'!$B$1:$AV$1,0),FALSE),VLOOKUP($B91,'Justerad allokering'!$B$1:$AG$461,MATCH(J$1,'Justerad allokering'!$B$1:$AF$1,0),FALSE))</f>
        <v>0</v>
      </c>
      <c r="K91">
        <f>IF(ISERROR(1/VLOOKUP($B91,'Justerad allokering'!$B$1:$AG$461,MATCH(K$1,'Justerad allokering'!$B$1:$AF$1,0),FALSE)),VLOOKUP($B91,'Allokerad kvv'!$B$2:$AV$468,MATCH(K$1,'Allokerad kvv'!$B$1:$AV$1,0),FALSE),VLOOKUP($B91,'Justerad allokering'!$B$1:$AG$461,MATCH(K$1,'Justerad allokering'!$B$1:$AF$1,0),FALSE))</f>
        <v>0</v>
      </c>
      <c r="L91">
        <f>IF(ISERROR(1/VLOOKUP($B91,'Justerad allokering'!$B$1:$AG$461,MATCH(L$1,'Justerad allokering'!$B$1:$AF$1,0),FALSE)),VLOOKUP($B91,'Allokerad kvv'!$B$2:$AV$468,MATCH(L$1,'Allokerad kvv'!$B$1:$AV$1,0),FALSE),VLOOKUP($B91,'Justerad allokering'!$B$1:$AG$461,MATCH(L$1,'Justerad allokering'!$B$1:$AF$1,0),FALSE))</f>
        <v>0</v>
      </c>
      <c r="M91">
        <f>IF(ISERROR(1/VLOOKUP($B91,'Justerad allokering'!$B$1:$AG$461,MATCH(M$1,'Justerad allokering'!$B$1:$AF$1,0),FALSE)),VLOOKUP($B91,'Allokerad kvv'!$B$2:$AV$468,MATCH(M$1,'Allokerad kvv'!$B$1:$AV$1,0),FALSE),VLOOKUP($B91,'Justerad allokering'!$B$1:$AG$461,MATCH(M$1,'Justerad allokering'!$B$1:$AF$1,0),FALSE))</f>
        <v>0</v>
      </c>
      <c r="N91">
        <f>IF(ISERROR(1/VLOOKUP($B91,'Justerad allokering'!$B$1:$AG$461,MATCH(N$1,'Justerad allokering'!$B$1:$AF$1,0),FALSE)),VLOOKUP($B91,'Allokerad kvv'!$B$2:$AV$468,MATCH(N$1,'Allokerad kvv'!$B$1:$AV$1,0),FALSE),VLOOKUP($B91,'Justerad allokering'!$B$1:$AG$461,MATCH(N$1,'Justerad allokering'!$B$1:$AF$1,0),FALSE))</f>
        <v>0</v>
      </c>
      <c r="O91">
        <f>IF(ISERROR(1/VLOOKUP($B91,'Justerad allokering'!$B$1:$AG$461,MATCH(O$1,'Justerad allokering'!$B$1:$AF$1,0),FALSE)),VLOOKUP($B91,'Allokerad kvv'!$B$2:$AV$468,MATCH(O$1,'Allokerad kvv'!$B$1:$AV$1,0),FALSE),VLOOKUP($B91,'Justerad allokering'!$B$1:$AG$461,MATCH(O$1,'Justerad allokering'!$B$1:$AF$1,0),FALSE))</f>
        <v>0</v>
      </c>
      <c r="P91">
        <f>IF(ISERROR(1/VLOOKUP($B91,'Justerad allokering'!$B$1:$AG$461,MATCH(P$1,'Justerad allokering'!$B$1:$AF$1,0),FALSE)),VLOOKUP($B91,'Allokerad kvv'!$B$2:$AV$468,MATCH(P$1,'Allokerad kvv'!$B$1:$AV$1,0),FALSE),VLOOKUP($B91,'Justerad allokering'!$B$1:$AG$461,MATCH(P$1,'Justerad allokering'!$B$1:$AF$1,0),FALSE))</f>
        <v>0</v>
      </c>
      <c r="Q91">
        <f>IF(ISERROR(1/VLOOKUP($B91,'Justerad allokering'!$B$1:$AG$461,MATCH(Q$1,'Justerad allokering'!$B$1:$AF$1,0),FALSE)),VLOOKUP($B91,'Allokerad kvv'!$B$2:$AV$468,MATCH(Q$1,'Allokerad kvv'!$B$1:$AV$1,0),FALSE),VLOOKUP($B91,'Justerad allokering'!$B$1:$AG$461,MATCH(Q$1,'Justerad allokering'!$B$1:$AF$1,0),FALSE))</f>
        <v>0</v>
      </c>
      <c r="R91">
        <f>IF(ISERROR(1/VLOOKUP($B91,'Justerad allokering'!$B$1:$AG$461,MATCH(R$1,'Justerad allokering'!$B$1:$AF$1,0),FALSE)),VLOOKUP($B91,'Allokerad kvv'!$B$2:$AV$468,MATCH(R$1,'Allokerad kvv'!$B$1:$AV$1,0),FALSE),VLOOKUP($B91,'Justerad allokering'!$B$1:$AG$461,MATCH(R$1,'Justerad allokering'!$B$1:$AF$1,0),FALSE))</f>
        <v>0</v>
      </c>
      <c r="S91">
        <f>IF(ISERROR(1/VLOOKUP($B91,'Justerad allokering'!$B$1:$AG$461,MATCH(S$1,'Justerad allokering'!$B$1:$AF$1,0),FALSE)),VLOOKUP($B91,'Allokerad kvv'!$B$2:$AV$468,MATCH(S$1,'Allokerad kvv'!$B$1:$AV$1,0),FALSE),VLOOKUP($B91,'Justerad allokering'!$B$1:$AG$461,MATCH(S$1,'Justerad allokering'!$B$1:$AF$1,0),FALSE))</f>
        <v>0</v>
      </c>
      <c r="T91">
        <f>IF(ISERROR(1/VLOOKUP($B91,'Justerad allokering'!$B$1:$AG$461,MATCH(T$1,'Justerad allokering'!$B$1:$AF$1,0),FALSE)),VLOOKUP($B91,'Allokerad kvv'!$B$2:$AV$468,MATCH(T$1,'Allokerad kvv'!$B$1:$AV$1,0),FALSE),VLOOKUP($B91,'Justerad allokering'!$B$1:$AG$461,MATCH(T$1,'Justerad allokering'!$B$1:$AF$1,0),FALSE))</f>
        <v>0</v>
      </c>
      <c r="U91">
        <f>IF(ISERROR(1/VLOOKUP($B91,'Justerad allokering'!$B$1:$AG$461,MATCH(U$1,'Justerad allokering'!$B$1:$AF$1,0),FALSE)),VLOOKUP($B91,'Allokerad kvv'!$B$2:$AV$468,MATCH(U$1,'Allokerad kvv'!$B$1:$AV$1,0),FALSE),VLOOKUP($B91,'Justerad allokering'!$B$1:$AG$461,MATCH(U$1,'Justerad allokering'!$B$1:$AF$1,0),FALSE))</f>
        <v>0</v>
      </c>
      <c r="V91">
        <f>IF(ISERROR(1/VLOOKUP($B91,'Justerad allokering'!$B$1:$AG$461,MATCH(V$1,'Justerad allokering'!$B$1:$AF$1,0),FALSE)),VLOOKUP($B91,'Allokerad kvv'!$B$2:$AV$468,MATCH(V$1,'Allokerad kvv'!$B$1:$AV$1,0),FALSE),VLOOKUP($B91,'Justerad allokering'!$B$1:$AG$461,MATCH(V$1,'Justerad allokering'!$B$1:$AF$1,0),FALSE))</f>
        <v>0</v>
      </c>
      <c r="W91">
        <f>IF(ISERROR(1/VLOOKUP($B91,'Justerad allokering'!$B$1:$AG$461,MATCH(W$1,'Justerad allokering'!$B$1:$AF$1,0),FALSE)),VLOOKUP($B91,'Allokerad kvv'!$B$2:$AV$468,MATCH(W$1,'Allokerad kvv'!$B$1:$AV$1,0),FALSE),VLOOKUP($B91,'Justerad allokering'!$B$1:$AG$461,MATCH(W$1,'Justerad allokering'!$B$1:$AF$1,0),FALSE))</f>
        <v>0</v>
      </c>
      <c r="X91">
        <f>IF(ISERROR(1/VLOOKUP($B91,'Justerad allokering'!$B$1:$AG$461,MATCH(X$1,'Justerad allokering'!$B$1:$AF$1,0),FALSE)),VLOOKUP($B91,'Allokerad kvv'!$B$2:$AV$468,MATCH(X$1,'Allokerad kvv'!$B$1:$AV$1,0),FALSE),VLOOKUP($B91,'Justerad allokering'!$B$1:$AG$461,MATCH(X$1,'Justerad allokering'!$B$1:$AF$1,0),FALSE))</f>
        <v>0</v>
      </c>
      <c r="Y91">
        <f>IF(ISERROR(1/VLOOKUP($B91,'Justerad allokering'!$B$1:$AG$461,MATCH(Y$1,'Justerad allokering'!$B$1:$AF$1,0),FALSE)),VLOOKUP($B91,'Allokerad kvv'!$B$2:$AV$468,MATCH(Y$1,'Allokerad kvv'!$B$1:$AV$1,0),FALSE),VLOOKUP($B91,'Justerad allokering'!$B$1:$AG$461,MATCH(Y$1,'Justerad allokering'!$B$1:$AF$1,0),FALSE))</f>
        <v>0</v>
      </c>
      <c r="Z91">
        <f>IF(ISERROR(1/VLOOKUP($B91,'Justerad allokering'!$B$1:$AG$461,MATCH(Z$1,'Justerad allokering'!$B$1:$AF$1,0),FALSE)),VLOOKUP($B91,'Allokerad kvv'!$B$2:$AV$468,MATCH(Z$1,'Allokerad kvv'!$B$1:$AV$1,0),FALSE),VLOOKUP($B91,'Justerad allokering'!$B$1:$AG$461,MATCH(Z$1,'Justerad allokering'!$B$1:$AF$1,0),FALSE))</f>
        <v>0</v>
      </c>
      <c r="AE91" s="89">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25">
      <c r="A92" s="2" t="s">
        <v>131</v>
      </c>
      <c r="B92" s="2" t="s">
        <v>132</v>
      </c>
      <c r="C92">
        <f>IF(ISERROR(1/VLOOKUP($B92,'Justerad allokering'!$B$1:$AG$461,MATCH(C$1,'Justerad allokering'!$B$1:$AF$1,0),FALSE)),VLOOKUP($B92,'Allokerad kvv'!$B$2:$AV$468,MATCH(C$1,'Allokerad kvv'!$B$1:$AV$1,0),FALSE),VLOOKUP($B92,'Justerad allokering'!$B$1:$AG$461,MATCH(C$1,'Justerad allokering'!$B$1:$AF$1,0),FALSE))</f>
        <v>0</v>
      </c>
      <c r="D92">
        <f>IF(ISERROR(1/VLOOKUP($B92,'Justerad allokering'!$B$1:$AG$461,MATCH(D$1,'Justerad allokering'!$B$1:$AF$1,0),FALSE)),VLOOKUP($B92,'Allokerad kvv'!$B$2:$AV$468,MATCH(D$1,'Allokerad kvv'!$B$1:$AV$1,0),FALSE),VLOOKUP($B92,'Justerad allokering'!$B$1:$AG$461,MATCH(D$1,'Justerad allokering'!$B$1:$AF$1,0),FALSE))</f>
        <v>0</v>
      </c>
      <c r="E92">
        <f>IF(ISERROR(1/VLOOKUP($B92,'Justerad allokering'!$B$1:$AG$461,MATCH(E$1,'Justerad allokering'!$B$1:$AF$1,0),FALSE)),VLOOKUP($B92,'Allokerad kvv'!$B$2:$AV$468,MATCH(E$1,'Allokerad kvv'!$B$1:$AV$1,0),FALSE),VLOOKUP($B92,'Justerad allokering'!$B$1:$AG$461,MATCH(E$1,'Justerad allokering'!$B$1:$AF$1,0),FALSE))</f>
        <v>0</v>
      </c>
      <c r="F92">
        <f>IF(ISERROR(1/VLOOKUP($B92,'Justerad allokering'!$B$1:$AG$461,MATCH(F$1,'Justerad allokering'!$B$1:$AF$1,0),FALSE)),VLOOKUP($B92,'Allokerad kvv'!$B$2:$AV$468,MATCH(F$1,'Allokerad kvv'!$B$1:$AV$1,0),FALSE),VLOOKUP($B92,'Justerad allokering'!$B$1:$AG$461,MATCH(F$1,'Justerad allokering'!$B$1:$AF$1,0),FALSE))</f>
        <v>0</v>
      </c>
      <c r="G92">
        <f>IF(ISERROR(1/VLOOKUP($B92,'Justerad allokering'!$B$1:$AG$461,MATCH(G$1,'Justerad allokering'!$B$1:$AF$1,0),FALSE)),VLOOKUP($B92,'Allokerad kvv'!$B$2:$AV$468,MATCH(G$1,'Allokerad kvv'!$B$1:$AV$1,0),FALSE),VLOOKUP($B92,'Justerad allokering'!$B$1:$AG$461,MATCH(G$1,'Justerad allokering'!$B$1:$AF$1,0),FALSE))</f>
        <v>0</v>
      </c>
      <c r="H92">
        <f>IF(ISERROR(1/VLOOKUP($B92,'Justerad allokering'!$B$1:$AG$461,MATCH(H$1,'Justerad allokering'!$B$1:$AF$1,0),FALSE)),VLOOKUP($B92,'Allokerad kvv'!$B$2:$AV$468,MATCH(H$1,'Allokerad kvv'!$B$1:$AV$1,0),FALSE),VLOOKUP($B92,'Justerad allokering'!$B$1:$AG$461,MATCH(H$1,'Justerad allokering'!$B$1:$AF$1,0),FALSE))</f>
        <v>0</v>
      </c>
      <c r="I92">
        <f>IF(ISERROR(1/VLOOKUP($B92,'Justerad allokering'!$B$1:$AG$461,MATCH(I$1,'Justerad allokering'!$B$1:$AF$1,0),FALSE)),VLOOKUP($B92,'Allokerad kvv'!$B$2:$AV$468,MATCH(I$1,'Allokerad kvv'!$B$1:$AV$1,0),FALSE),VLOOKUP($B92,'Justerad allokering'!$B$1:$AG$461,MATCH(I$1,'Justerad allokering'!$B$1:$AF$1,0),FALSE))</f>
        <v>0</v>
      </c>
      <c r="J92">
        <f>IF(ISERROR(1/VLOOKUP($B92,'Justerad allokering'!$B$1:$AG$461,MATCH(J$1,'Justerad allokering'!$B$1:$AF$1,0),FALSE)),VLOOKUP($B92,'Allokerad kvv'!$B$2:$AV$468,MATCH(J$1,'Allokerad kvv'!$B$1:$AV$1,0),FALSE),VLOOKUP($B92,'Justerad allokering'!$B$1:$AG$461,MATCH(J$1,'Justerad allokering'!$B$1:$AF$1,0),FALSE))</f>
        <v>0</v>
      </c>
      <c r="K92">
        <f>IF(ISERROR(1/VLOOKUP($B92,'Justerad allokering'!$B$1:$AG$461,MATCH(K$1,'Justerad allokering'!$B$1:$AF$1,0),FALSE)),VLOOKUP($B92,'Allokerad kvv'!$B$2:$AV$468,MATCH(K$1,'Allokerad kvv'!$B$1:$AV$1,0),FALSE),VLOOKUP($B92,'Justerad allokering'!$B$1:$AG$461,MATCH(K$1,'Justerad allokering'!$B$1:$AF$1,0),FALSE))</f>
        <v>0</v>
      </c>
      <c r="L92">
        <f>IF(ISERROR(1/VLOOKUP($B92,'Justerad allokering'!$B$1:$AG$461,MATCH(L$1,'Justerad allokering'!$B$1:$AF$1,0),FALSE)),VLOOKUP($B92,'Allokerad kvv'!$B$2:$AV$468,MATCH(L$1,'Allokerad kvv'!$B$1:$AV$1,0),FALSE),VLOOKUP($B92,'Justerad allokering'!$B$1:$AG$461,MATCH(L$1,'Justerad allokering'!$B$1:$AF$1,0),FALSE))</f>
        <v>0</v>
      </c>
      <c r="M92">
        <f>IF(ISERROR(1/VLOOKUP($B92,'Justerad allokering'!$B$1:$AG$461,MATCH(M$1,'Justerad allokering'!$B$1:$AF$1,0),FALSE)),VLOOKUP($B92,'Allokerad kvv'!$B$2:$AV$468,MATCH(M$1,'Allokerad kvv'!$B$1:$AV$1,0),FALSE),VLOOKUP($B92,'Justerad allokering'!$B$1:$AG$461,MATCH(M$1,'Justerad allokering'!$B$1:$AF$1,0),FALSE))</f>
        <v>0</v>
      </c>
      <c r="N92">
        <f>IF(ISERROR(1/VLOOKUP($B92,'Justerad allokering'!$B$1:$AG$461,MATCH(N$1,'Justerad allokering'!$B$1:$AF$1,0),FALSE)),VLOOKUP($B92,'Allokerad kvv'!$B$2:$AV$468,MATCH(N$1,'Allokerad kvv'!$B$1:$AV$1,0),FALSE),VLOOKUP($B92,'Justerad allokering'!$B$1:$AG$461,MATCH(N$1,'Justerad allokering'!$B$1:$AF$1,0),FALSE))</f>
        <v>0</v>
      </c>
      <c r="O92">
        <f>IF(ISERROR(1/VLOOKUP($B92,'Justerad allokering'!$B$1:$AG$461,MATCH(O$1,'Justerad allokering'!$B$1:$AF$1,0),FALSE)),VLOOKUP($B92,'Allokerad kvv'!$B$2:$AV$468,MATCH(O$1,'Allokerad kvv'!$B$1:$AV$1,0),FALSE),VLOOKUP($B92,'Justerad allokering'!$B$1:$AG$461,MATCH(O$1,'Justerad allokering'!$B$1:$AF$1,0),FALSE))</f>
        <v>0</v>
      </c>
      <c r="P92">
        <f>IF(ISERROR(1/VLOOKUP($B92,'Justerad allokering'!$B$1:$AG$461,MATCH(P$1,'Justerad allokering'!$B$1:$AF$1,0),FALSE)),VLOOKUP($B92,'Allokerad kvv'!$B$2:$AV$468,MATCH(P$1,'Allokerad kvv'!$B$1:$AV$1,0),FALSE),VLOOKUP($B92,'Justerad allokering'!$B$1:$AG$461,MATCH(P$1,'Justerad allokering'!$B$1:$AF$1,0),FALSE))</f>
        <v>0</v>
      </c>
      <c r="Q92">
        <f>IF(ISERROR(1/VLOOKUP($B92,'Justerad allokering'!$B$1:$AG$461,MATCH(Q$1,'Justerad allokering'!$B$1:$AF$1,0),FALSE)),VLOOKUP($B92,'Allokerad kvv'!$B$2:$AV$468,MATCH(Q$1,'Allokerad kvv'!$B$1:$AV$1,0),FALSE),VLOOKUP($B92,'Justerad allokering'!$B$1:$AG$461,MATCH(Q$1,'Justerad allokering'!$B$1:$AF$1,0),FALSE))</f>
        <v>0</v>
      </c>
      <c r="R92">
        <f>IF(ISERROR(1/VLOOKUP($B92,'Justerad allokering'!$B$1:$AG$461,MATCH(R$1,'Justerad allokering'!$B$1:$AF$1,0),FALSE)),VLOOKUP($B92,'Allokerad kvv'!$B$2:$AV$468,MATCH(R$1,'Allokerad kvv'!$B$1:$AV$1,0),FALSE),VLOOKUP($B92,'Justerad allokering'!$B$1:$AG$461,MATCH(R$1,'Justerad allokering'!$B$1:$AF$1,0),FALSE))</f>
        <v>0</v>
      </c>
      <c r="S92">
        <f>IF(ISERROR(1/VLOOKUP($B92,'Justerad allokering'!$B$1:$AG$461,MATCH(S$1,'Justerad allokering'!$B$1:$AF$1,0),FALSE)),VLOOKUP($B92,'Allokerad kvv'!$B$2:$AV$468,MATCH(S$1,'Allokerad kvv'!$B$1:$AV$1,0),FALSE),VLOOKUP($B92,'Justerad allokering'!$B$1:$AG$461,MATCH(S$1,'Justerad allokering'!$B$1:$AF$1,0),FALSE))</f>
        <v>0</v>
      </c>
      <c r="T92">
        <f>IF(ISERROR(1/VLOOKUP($B92,'Justerad allokering'!$B$1:$AG$461,MATCH(T$1,'Justerad allokering'!$B$1:$AF$1,0),FALSE)),VLOOKUP($B92,'Allokerad kvv'!$B$2:$AV$468,MATCH(T$1,'Allokerad kvv'!$B$1:$AV$1,0),FALSE),VLOOKUP($B92,'Justerad allokering'!$B$1:$AG$461,MATCH(T$1,'Justerad allokering'!$B$1:$AF$1,0),FALSE))</f>
        <v>0</v>
      </c>
      <c r="U92">
        <f>IF(ISERROR(1/VLOOKUP($B92,'Justerad allokering'!$B$1:$AG$461,MATCH(U$1,'Justerad allokering'!$B$1:$AF$1,0),FALSE)),VLOOKUP($B92,'Allokerad kvv'!$B$2:$AV$468,MATCH(U$1,'Allokerad kvv'!$B$1:$AV$1,0),FALSE),VLOOKUP($B92,'Justerad allokering'!$B$1:$AG$461,MATCH(U$1,'Justerad allokering'!$B$1:$AF$1,0),FALSE))</f>
        <v>0</v>
      </c>
      <c r="V92">
        <f>IF(ISERROR(1/VLOOKUP($B92,'Justerad allokering'!$B$1:$AG$461,MATCH(V$1,'Justerad allokering'!$B$1:$AF$1,0),FALSE)),VLOOKUP($B92,'Allokerad kvv'!$B$2:$AV$468,MATCH(V$1,'Allokerad kvv'!$B$1:$AV$1,0),FALSE),VLOOKUP($B92,'Justerad allokering'!$B$1:$AG$461,MATCH(V$1,'Justerad allokering'!$B$1:$AF$1,0),FALSE))</f>
        <v>0</v>
      </c>
      <c r="W92">
        <f>IF(ISERROR(1/VLOOKUP($B92,'Justerad allokering'!$B$1:$AG$461,MATCH(W$1,'Justerad allokering'!$B$1:$AF$1,0),FALSE)),VLOOKUP($B92,'Allokerad kvv'!$B$2:$AV$468,MATCH(W$1,'Allokerad kvv'!$B$1:$AV$1,0),FALSE),VLOOKUP($B92,'Justerad allokering'!$B$1:$AG$461,MATCH(W$1,'Justerad allokering'!$B$1:$AF$1,0),FALSE))</f>
        <v>0</v>
      </c>
      <c r="X92">
        <f>IF(ISERROR(1/VLOOKUP($B92,'Justerad allokering'!$B$1:$AG$461,MATCH(X$1,'Justerad allokering'!$B$1:$AF$1,0),FALSE)),VLOOKUP($B92,'Allokerad kvv'!$B$2:$AV$468,MATCH(X$1,'Allokerad kvv'!$B$1:$AV$1,0),FALSE),VLOOKUP($B92,'Justerad allokering'!$B$1:$AG$461,MATCH(X$1,'Justerad allokering'!$B$1:$AF$1,0),FALSE))</f>
        <v>0</v>
      </c>
      <c r="Y92">
        <f>IF(ISERROR(1/VLOOKUP($B92,'Justerad allokering'!$B$1:$AG$461,MATCH(Y$1,'Justerad allokering'!$B$1:$AF$1,0),FALSE)),VLOOKUP($B92,'Allokerad kvv'!$B$2:$AV$468,MATCH(Y$1,'Allokerad kvv'!$B$1:$AV$1,0),FALSE),VLOOKUP($B92,'Justerad allokering'!$B$1:$AG$461,MATCH(Y$1,'Justerad allokering'!$B$1:$AF$1,0),FALSE))</f>
        <v>0</v>
      </c>
      <c r="Z92">
        <f>IF(ISERROR(1/VLOOKUP($B92,'Justerad allokering'!$B$1:$AG$461,MATCH(Z$1,'Justerad allokering'!$B$1:$AF$1,0),FALSE)),VLOOKUP($B92,'Allokerad kvv'!$B$2:$AV$468,MATCH(Z$1,'Allokerad kvv'!$B$1:$AV$1,0),FALSE),VLOOKUP($B92,'Justerad allokering'!$B$1:$AG$461,MATCH(Z$1,'Justerad allokering'!$B$1:$AF$1,0),FALSE))</f>
        <v>0</v>
      </c>
      <c r="AE92" s="89">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25">
      <c r="A93" s="2" t="s">
        <v>131</v>
      </c>
      <c r="B93" s="2" t="s">
        <v>133</v>
      </c>
      <c r="C93">
        <f>IF(ISERROR(1/VLOOKUP($B93,'Justerad allokering'!$B$1:$AG$461,MATCH(C$1,'Justerad allokering'!$B$1:$AF$1,0),FALSE)),VLOOKUP($B93,'Allokerad kvv'!$B$2:$AV$468,MATCH(C$1,'Allokerad kvv'!$B$1:$AV$1,0),FALSE),VLOOKUP($B93,'Justerad allokering'!$B$1:$AG$461,MATCH(C$1,'Justerad allokering'!$B$1:$AF$1,0),FALSE))</f>
        <v>0</v>
      </c>
      <c r="D93">
        <f>IF(ISERROR(1/VLOOKUP($B93,'Justerad allokering'!$B$1:$AG$461,MATCH(D$1,'Justerad allokering'!$B$1:$AF$1,0),FALSE)),VLOOKUP($B93,'Allokerad kvv'!$B$2:$AV$468,MATCH(D$1,'Allokerad kvv'!$B$1:$AV$1,0),FALSE),VLOOKUP($B93,'Justerad allokering'!$B$1:$AG$461,MATCH(D$1,'Justerad allokering'!$B$1:$AF$1,0),FALSE))</f>
        <v>0</v>
      </c>
      <c r="E93">
        <f>IF(ISERROR(1/VLOOKUP($B93,'Justerad allokering'!$B$1:$AG$461,MATCH(E$1,'Justerad allokering'!$B$1:$AF$1,0),FALSE)),VLOOKUP($B93,'Allokerad kvv'!$B$2:$AV$468,MATCH(E$1,'Allokerad kvv'!$B$1:$AV$1,0),FALSE),VLOOKUP($B93,'Justerad allokering'!$B$1:$AG$461,MATCH(E$1,'Justerad allokering'!$B$1:$AF$1,0),FALSE))</f>
        <v>0</v>
      </c>
      <c r="F93">
        <f>IF(ISERROR(1/VLOOKUP($B93,'Justerad allokering'!$B$1:$AG$461,MATCH(F$1,'Justerad allokering'!$B$1:$AF$1,0),FALSE)),VLOOKUP($B93,'Allokerad kvv'!$B$2:$AV$468,MATCH(F$1,'Allokerad kvv'!$B$1:$AV$1,0),FALSE),VLOOKUP($B93,'Justerad allokering'!$B$1:$AG$461,MATCH(F$1,'Justerad allokering'!$B$1:$AF$1,0),FALSE))</f>
        <v>0</v>
      </c>
      <c r="G93">
        <f>IF(ISERROR(1/VLOOKUP($B93,'Justerad allokering'!$B$1:$AG$461,MATCH(G$1,'Justerad allokering'!$B$1:$AF$1,0),FALSE)),VLOOKUP($B93,'Allokerad kvv'!$B$2:$AV$468,MATCH(G$1,'Allokerad kvv'!$B$1:$AV$1,0),FALSE),VLOOKUP($B93,'Justerad allokering'!$B$1:$AG$461,MATCH(G$1,'Justerad allokering'!$B$1:$AF$1,0),FALSE))</f>
        <v>0</v>
      </c>
      <c r="H93">
        <f>IF(ISERROR(1/VLOOKUP($B93,'Justerad allokering'!$B$1:$AG$461,MATCH(H$1,'Justerad allokering'!$B$1:$AF$1,0),FALSE)),VLOOKUP($B93,'Allokerad kvv'!$B$2:$AV$468,MATCH(H$1,'Allokerad kvv'!$B$1:$AV$1,0),FALSE),VLOOKUP($B93,'Justerad allokering'!$B$1:$AG$461,MATCH(H$1,'Justerad allokering'!$B$1:$AF$1,0),FALSE))</f>
        <v>0</v>
      </c>
      <c r="I93">
        <f>IF(ISERROR(1/VLOOKUP($B93,'Justerad allokering'!$B$1:$AG$461,MATCH(I$1,'Justerad allokering'!$B$1:$AF$1,0),FALSE)),VLOOKUP($B93,'Allokerad kvv'!$B$2:$AV$468,MATCH(I$1,'Allokerad kvv'!$B$1:$AV$1,0),FALSE),VLOOKUP($B93,'Justerad allokering'!$B$1:$AG$461,MATCH(I$1,'Justerad allokering'!$B$1:$AF$1,0),FALSE))</f>
        <v>0</v>
      </c>
      <c r="J93">
        <f>IF(ISERROR(1/VLOOKUP($B93,'Justerad allokering'!$B$1:$AG$461,MATCH(J$1,'Justerad allokering'!$B$1:$AF$1,0),FALSE)),VLOOKUP($B93,'Allokerad kvv'!$B$2:$AV$468,MATCH(J$1,'Allokerad kvv'!$B$1:$AV$1,0),FALSE),VLOOKUP($B93,'Justerad allokering'!$B$1:$AG$461,MATCH(J$1,'Justerad allokering'!$B$1:$AF$1,0),FALSE))</f>
        <v>0</v>
      </c>
      <c r="K93">
        <f>IF(ISERROR(1/VLOOKUP($B93,'Justerad allokering'!$B$1:$AG$461,MATCH(K$1,'Justerad allokering'!$B$1:$AF$1,0),FALSE)),VLOOKUP($B93,'Allokerad kvv'!$B$2:$AV$468,MATCH(K$1,'Allokerad kvv'!$B$1:$AV$1,0),FALSE),VLOOKUP($B93,'Justerad allokering'!$B$1:$AG$461,MATCH(K$1,'Justerad allokering'!$B$1:$AF$1,0),FALSE))</f>
        <v>0</v>
      </c>
      <c r="L93">
        <f>IF(ISERROR(1/VLOOKUP($B93,'Justerad allokering'!$B$1:$AG$461,MATCH(L$1,'Justerad allokering'!$B$1:$AF$1,0),FALSE)),VLOOKUP($B93,'Allokerad kvv'!$B$2:$AV$468,MATCH(L$1,'Allokerad kvv'!$B$1:$AV$1,0),FALSE),VLOOKUP($B93,'Justerad allokering'!$B$1:$AG$461,MATCH(L$1,'Justerad allokering'!$B$1:$AF$1,0),FALSE))</f>
        <v>0</v>
      </c>
      <c r="M93">
        <f>IF(ISERROR(1/VLOOKUP($B93,'Justerad allokering'!$B$1:$AG$461,MATCH(M$1,'Justerad allokering'!$B$1:$AF$1,0),FALSE)),VLOOKUP($B93,'Allokerad kvv'!$B$2:$AV$468,MATCH(M$1,'Allokerad kvv'!$B$1:$AV$1,0),FALSE),VLOOKUP($B93,'Justerad allokering'!$B$1:$AG$461,MATCH(M$1,'Justerad allokering'!$B$1:$AF$1,0),FALSE))</f>
        <v>0</v>
      </c>
      <c r="N93">
        <f>IF(ISERROR(1/VLOOKUP($B93,'Justerad allokering'!$B$1:$AG$461,MATCH(N$1,'Justerad allokering'!$B$1:$AF$1,0),FALSE)),VLOOKUP($B93,'Allokerad kvv'!$B$2:$AV$468,MATCH(N$1,'Allokerad kvv'!$B$1:$AV$1,0),FALSE),VLOOKUP($B93,'Justerad allokering'!$B$1:$AG$461,MATCH(N$1,'Justerad allokering'!$B$1:$AF$1,0),FALSE))</f>
        <v>0</v>
      </c>
      <c r="O93">
        <f>IF(ISERROR(1/VLOOKUP($B93,'Justerad allokering'!$B$1:$AG$461,MATCH(O$1,'Justerad allokering'!$B$1:$AF$1,0),FALSE)),VLOOKUP($B93,'Allokerad kvv'!$B$2:$AV$468,MATCH(O$1,'Allokerad kvv'!$B$1:$AV$1,0),FALSE),VLOOKUP($B93,'Justerad allokering'!$B$1:$AG$461,MATCH(O$1,'Justerad allokering'!$B$1:$AF$1,0),FALSE))</f>
        <v>0</v>
      </c>
      <c r="P93">
        <f>IF(ISERROR(1/VLOOKUP($B93,'Justerad allokering'!$B$1:$AG$461,MATCH(P$1,'Justerad allokering'!$B$1:$AF$1,0),FALSE)),VLOOKUP($B93,'Allokerad kvv'!$B$2:$AV$468,MATCH(P$1,'Allokerad kvv'!$B$1:$AV$1,0),FALSE),VLOOKUP($B93,'Justerad allokering'!$B$1:$AG$461,MATCH(P$1,'Justerad allokering'!$B$1:$AF$1,0),FALSE))</f>
        <v>0</v>
      </c>
      <c r="Q93">
        <f>IF(ISERROR(1/VLOOKUP($B93,'Justerad allokering'!$B$1:$AG$461,MATCH(Q$1,'Justerad allokering'!$B$1:$AF$1,0),FALSE)),VLOOKUP($B93,'Allokerad kvv'!$B$2:$AV$468,MATCH(Q$1,'Allokerad kvv'!$B$1:$AV$1,0),FALSE),VLOOKUP($B93,'Justerad allokering'!$B$1:$AG$461,MATCH(Q$1,'Justerad allokering'!$B$1:$AF$1,0),FALSE))</f>
        <v>0</v>
      </c>
      <c r="R93">
        <f>IF(ISERROR(1/VLOOKUP($B93,'Justerad allokering'!$B$1:$AG$461,MATCH(R$1,'Justerad allokering'!$B$1:$AF$1,0),FALSE)),VLOOKUP($B93,'Allokerad kvv'!$B$2:$AV$468,MATCH(R$1,'Allokerad kvv'!$B$1:$AV$1,0),FALSE),VLOOKUP($B93,'Justerad allokering'!$B$1:$AG$461,MATCH(R$1,'Justerad allokering'!$B$1:$AF$1,0),FALSE))</f>
        <v>0</v>
      </c>
      <c r="S93">
        <f>IF(ISERROR(1/VLOOKUP($B93,'Justerad allokering'!$B$1:$AG$461,MATCH(S$1,'Justerad allokering'!$B$1:$AF$1,0),FALSE)),VLOOKUP($B93,'Allokerad kvv'!$B$2:$AV$468,MATCH(S$1,'Allokerad kvv'!$B$1:$AV$1,0),FALSE),VLOOKUP($B93,'Justerad allokering'!$B$1:$AG$461,MATCH(S$1,'Justerad allokering'!$B$1:$AF$1,0),FALSE))</f>
        <v>0</v>
      </c>
      <c r="T93">
        <f>IF(ISERROR(1/VLOOKUP($B93,'Justerad allokering'!$B$1:$AG$461,MATCH(T$1,'Justerad allokering'!$B$1:$AF$1,0),FALSE)),VLOOKUP($B93,'Allokerad kvv'!$B$2:$AV$468,MATCH(T$1,'Allokerad kvv'!$B$1:$AV$1,0),FALSE),VLOOKUP($B93,'Justerad allokering'!$B$1:$AG$461,MATCH(T$1,'Justerad allokering'!$B$1:$AF$1,0),FALSE))</f>
        <v>0</v>
      </c>
      <c r="U93">
        <f>IF(ISERROR(1/VLOOKUP($B93,'Justerad allokering'!$B$1:$AG$461,MATCH(U$1,'Justerad allokering'!$B$1:$AF$1,0),FALSE)),VLOOKUP($B93,'Allokerad kvv'!$B$2:$AV$468,MATCH(U$1,'Allokerad kvv'!$B$1:$AV$1,0),FALSE),VLOOKUP($B93,'Justerad allokering'!$B$1:$AG$461,MATCH(U$1,'Justerad allokering'!$B$1:$AF$1,0),FALSE))</f>
        <v>0</v>
      </c>
      <c r="V93">
        <f>IF(ISERROR(1/VLOOKUP($B93,'Justerad allokering'!$B$1:$AG$461,MATCH(V$1,'Justerad allokering'!$B$1:$AF$1,0),FALSE)),VLOOKUP($B93,'Allokerad kvv'!$B$2:$AV$468,MATCH(V$1,'Allokerad kvv'!$B$1:$AV$1,0),FALSE),VLOOKUP($B93,'Justerad allokering'!$B$1:$AG$461,MATCH(V$1,'Justerad allokering'!$B$1:$AF$1,0),FALSE))</f>
        <v>0</v>
      </c>
      <c r="W93">
        <f>IF(ISERROR(1/VLOOKUP($B93,'Justerad allokering'!$B$1:$AG$461,MATCH(W$1,'Justerad allokering'!$B$1:$AF$1,0),FALSE)),VLOOKUP($B93,'Allokerad kvv'!$B$2:$AV$468,MATCH(W$1,'Allokerad kvv'!$B$1:$AV$1,0),FALSE),VLOOKUP($B93,'Justerad allokering'!$B$1:$AG$461,MATCH(W$1,'Justerad allokering'!$B$1:$AF$1,0),FALSE))</f>
        <v>0</v>
      </c>
      <c r="X93">
        <f>IF(ISERROR(1/VLOOKUP($B93,'Justerad allokering'!$B$1:$AG$461,MATCH(X$1,'Justerad allokering'!$B$1:$AF$1,0),FALSE)),VLOOKUP($B93,'Allokerad kvv'!$B$2:$AV$468,MATCH(X$1,'Allokerad kvv'!$B$1:$AV$1,0),FALSE),VLOOKUP($B93,'Justerad allokering'!$B$1:$AG$461,MATCH(X$1,'Justerad allokering'!$B$1:$AF$1,0),FALSE))</f>
        <v>0</v>
      </c>
      <c r="Y93">
        <f>IF(ISERROR(1/VLOOKUP($B93,'Justerad allokering'!$B$1:$AG$461,MATCH(Y$1,'Justerad allokering'!$B$1:$AF$1,0),FALSE)),VLOOKUP($B93,'Allokerad kvv'!$B$2:$AV$468,MATCH(Y$1,'Allokerad kvv'!$B$1:$AV$1,0),FALSE),VLOOKUP($B93,'Justerad allokering'!$B$1:$AG$461,MATCH(Y$1,'Justerad allokering'!$B$1:$AF$1,0),FALSE))</f>
        <v>0</v>
      </c>
      <c r="Z93">
        <f>IF(ISERROR(1/VLOOKUP($B93,'Justerad allokering'!$B$1:$AG$461,MATCH(Z$1,'Justerad allokering'!$B$1:$AF$1,0),FALSE)),VLOOKUP($B93,'Allokerad kvv'!$B$2:$AV$468,MATCH(Z$1,'Allokerad kvv'!$B$1:$AV$1,0),FALSE),VLOOKUP($B93,'Justerad allokering'!$B$1:$AG$461,MATCH(Z$1,'Justerad allokering'!$B$1:$AF$1,0),FALSE))</f>
        <v>0</v>
      </c>
      <c r="AE93" s="89">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25">
      <c r="A94" s="2" t="s">
        <v>131</v>
      </c>
      <c r="B94" s="2" t="s">
        <v>134</v>
      </c>
      <c r="C94">
        <f>IF(ISERROR(1/VLOOKUP($B94,'Justerad allokering'!$B$1:$AG$461,MATCH(C$1,'Justerad allokering'!$B$1:$AF$1,0),FALSE)),VLOOKUP($B94,'Allokerad kvv'!$B$2:$AV$468,MATCH(C$1,'Allokerad kvv'!$B$1:$AV$1,0),FALSE),VLOOKUP($B94,'Justerad allokering'!$B$1:$AG$461,MATCH(C$1,'Justerad allokering'!$B$1:$AF$1,0),FALSE))</f>
        <v>0</v>
      </c>
      <c r="D94">
        <f>IF(ISERROR(1/VLOOKUP($B94,'Justerad allokering'!$B$1:$AG$461,MATCH(D$1,'Justerad allokering'!$B$1:$AF$1,0),FALSE)),VLOOKUP($B94,'Allokerad kvv'!$B$2:$AV$468,MATCH(D$1,'Allokerad kvv'!$B$1:$AV$1,0),FALSE),VLOOKUP($B94,'Justerad allokering'!$B$1:$AG$461,MATCH(D$1,'Justerad allokering'!$B$1:$AF$1,0),FALSE))</f>
        <v>0</v>
      </c>
      <c r="E94">
        <f>IF(ISERROR(1/VLOOKUP($B94,'Justerad allokering'!$B$1:$AG$461,MATCH(E$1,'Justerad allokering'!$B$1:$AF$1,0),FALSE)),VLOOKUP($B94,'Allokerad kvv'!$B$2:$AV$468,MATCH(E$1,'Allokerad kvv'!$B$1:$AV$1,0),FALSE),VLOOKUP($B94,'Justerad allokering'!$B$1:$AG$461,MATCH(E$1,'Justerad allokering'!$B$1:$AF$1,0),FALSE))</f>
        <v>0</v>
      </c>
      <c r="F94">
        <f>IF(ISERROR(1/VLOOKUP($B94,'Justerad allokering'!$B$1:$AG$461,MATCH(F$1,'Justerad allokering'!$B$1:$AF$1,0),FALSE)),VLOOKUP($B94,'Allokerad kvv'!$B$2:$AV$468,MATCH(F$1,'Allokerad kvv'!$B$1:$AV$1,0),FALSE),VLOOKUP($B94,'Justerad allokering'!$B$1:$AG$461,MATCH(F$1,'Justerad allokering'!$B$1:$AF$1,0),FALSE))</f>
        <v>0</v>
      </c>
      <c r="G94">
        <f>IF(ISERROR(1/VLOOKUP($B94,'Justerad allokering'!$B$1:$AG$461,MATCH(G$1,'Justerad allokering'!$B$1:$AF$1,0),FALSE)),VLOOKUP($B94,'Allokerad kvv'!$B$2:$AV$468,MATCH(G$1,'Allokerad kvv'!$B$1:$AV$1,0),FALSE),VLOOKUP($B94,'Justerad allokering'!$B$1:$AG$461,MATCH(G$1,'Justerad allokering'!$B$1:$AF$1,0),FALSE))</f>
        <v>0</v>
      </c>
      <c r="H94">
        <f>IF(ISERROR(1/VLOOKUP($B94,'Justerad allokering'!$B$1:$AG$461,MATCH(H$1,'Justerad allokering'!$B$1:$AF$1,0),FALSE)),VLOOKUP($B94,'Allokerad kvv'!$B$2:$AV$468,MATCH(H$1,'Allokerad kvv'!$B$1:$AV$1,0),FALSE),VLOOKUP($B94,'Justerad allokering'!$B$1:$AG$461,MATCH(H$1,'Justerad allokering'!$B$1:$AF$1,0),FALSE))</f>
        <v>0</v>
      </c>
      <c r="I94">
        <f>IF(ISERROR(1/VLOOKUP($B94,'Justerad allokering'!$B$1:$AG$461,MATCH(I$1,'Justerad allokering'!$B$1:$AF$1,0),FALSE)),VLOOKUP($B94,'Allokerad kvv'!$B$2:$AV$468,MATCH(I$1,'Allokerad kvv'!$B$1:$AV$1,0),FALSE),VLOOKUP($B94,'Justerad allokering'!$B$1:$AG$461,MATCH(I$1,'Justerad allokering'!$B$1:$AF$1,0),FALSE))</f>
        <v>0</v>
      </c>
      <c r="J94">
        <f>IF(ISERROR(1/VLOOKUP($B94,'Justerad allokering'!$B$1:$AG$461,MATCH(J$1,'Justerad allokering'!$B$1:$AF$1,0),FALSE)),VLOOKUP($B94,'Allokerad kvv'!$B$2:$AV$468,MATCH(J$1,'Allokerad kvv'!$B$1:$AV$1,0),FALSE),VLOOKUP($B94,'Justerad allokering'!$B$1:$AG$461,MATCH(J$1,'Justerad allokering'!$B$1:$AF$1,0),FALSE))</f>
        <v>0</v>
      </c>
      <c r="K94">
        <f>IF(ISERROR(1/VLOOKUP($B94,'Justerad allokering'!$B$1:$AG$461,MATCH(K$1,'Justerad allokering'!$B$1:$AF$1,0),FALSE)),VLOOKUP($B94,'Allokerad kvv'!$B$2:$AV$468,MATCH(K$1,'Allokerad kvv'!$B$1:$AV$1,0),FALSE),VLOOKUP($B94,'Justerad allokering'!$B$1:$AG$461,MATCH(K$1,'Justerad allokering'!$B$1:$AF$1,0),FALSE))</f>
        <v>0</v>
      </c>
      <c r="L94">
        <f>IF(ISERROR(1/VLOOKUP($B94,'Justerad allokering'!$B$1:$AG$461,MATCH(L$1,'Justerad allokering'!$B$1:$AF$1,0),FALSE)),VLOOKUP($B94,'Allokerad kvv'!$B$2:$AV$468,MATCH(L$1,'Allokerad kvv'!$B$1:$AV$1,0),FALSE),VLOOKUP($B94,'Justerad allokering'!$B$1:$AG$461,MATCH(L$1,'Justerad allokering'!$B$1:$AF$1,0),FALSE))</f>
        <v>0</v>
      </c>
      <c r="M94">
        <f>IF(ISERROR(1/VLOOKUP($B94,'Justerad allokering'!$B$1:$AG$461,MATCH(M$1,'Justerad allokering'!$B$1:$AF$1,0),FALSE)),VLOOKUP($B94,'Allokerad kvv'!$B$2:$AV$468,MATCH(M$1,'Allokerad kvv'!$B$1:$AV$1,0),FALSE),VLOOKUP($B94,'Justerad allokering'!$B$1:$AG$461,MATCH(M$1,'Justerad allokering'!$B$1:$AF$1,0),FALSE))</f>
        <v>0</v>
      </c>
      <c r="N94">
        <f>IF(ISERROR(1/VLOOKUP($B94,'Justerad allokering'!$B$1:$AG$461,MATCH(N$1,'Justerad allokering'!$B$1:$AF$1,0),FALSE)),VLOOKUP($B94,'Allokerad kvv'!$B$2:$AV$468,MATCH(N$1,'Allokerad kvv'!$B$1:$AV$1,0),FALSE),VLOOKUP($B94,'Justerad allokering'!$B$1:$AG$461,MATCH(N$1,'Justerad allokering'!$B$1:$AF$1,0),FALSE))</f>
        <v>0</v>
      </c>
      <c r="O94">
        <f>IF(ISERROR(1/VLOOKUP($B94,'Justerad allokering'!$B$1:$AG$461,MATCH(O$1,'Justerad allokering'!$B$1:$AF$1,0),FALSE)),VLOOKUP($B94,'Allokerad kvv'!$B$2:$AV$468,MATCH(O$1,'Allokerad kvv'!$B$1:$AV$1,0),FALSE),VLOOKUP($B94,'Justerad allokering'!$B$1:$AG$461,MATCH(O$1,'Justerad allokering'!$B$1:$AF$1,0),FALSE))</f>
        <v>0</v>
      </c>
      <c r="P94">
        <f>IF(ISERROR(1/VLOOKUP($B94,'Justerad allokering'!$B$1:$AG$461,MATCH(P$1,'Justerad allokering'!$B$1:$AF$1,0),FALSE)),VLOOKUP($B94,'Allokerad kvv'!$B$2:$AV$468,MATCH(P$1,'Allokerad kvv'!$B$1:$AV$1,0),FALSE),VLOOKUP($B94,'Justerad allokering'!$B$1:$AG$461,MATCH(P$1,'Justerad allokering'!$B$1:$AF$1,0),FALSE))</f>
        <v>0</v>
      </c>
      <c r="Q94">
        <f>IF(ISERROR(1/VLOOKUP($B94,'Justerad allokering'!$B$1:$AG$461,MATCH(Q$1,'Justerad allokering'!$B$1:$AF$1,0),FALSE)),VLOOKUP($B94,'Allokerad kvv'!$B$2:$AV$468,MATCH(Q$1,'Allokerad kvv'!$B$1:$AV$1,0),FALSE),VLOOKUP($B94,'Justerad allokering'!$B$1:$AG$461,MATCH(Q$1,'Justerad allokering'!$B$1:$AF$1,0),FALSE))</f>
        <v>0</v>
      </c>
      <c r="R94">
        <f>IF(ISERROR(1/VLOOKUP($B94,'Justerad allokering'!$B$1:$AG$461,MATCH(R$1,'Justerad allokering'!$B$1:$AF$1,0),FALSE)),VLOOKUP($B94,'Allokerad kvv'!$B$2:$AV$468,MATCH(R$1,'Allokerad kvv'!$B$1:$AV$1,0),FALSE),VLOOKUP($B94,'Justerad allokering'!$B$1:$AG$461,MATCH(R$1,'Justerad allokering'!$B$1:$AF$1,0),FALSE))</f>
        <v>0</v>
      </c>
      <c r="S94">
        <f>IF(ISERROR(1/VLOOKUP($B94,'Justerad allokering'!$B$1:$AG$461,MATCH(S$1,'Justerad allokering'!$B$1:$AF$1,0),FALSE)),VLOOKUP($B94,'Allokerad kvv'!$B$2:$AV$468,MATCH(S$1,'Allokerad kvv'!$B$1:$AV$1,0),FALSE),VLOOKUP($B94,'Justerad allokering'!$B$1:$AG$461,MATCH(S$1,'Justerad allokering'!$B$1:$AF$1,0),FALSE))</f>
        <v>0</v>
      </c>
      <c r="T94">
        <f>IF(ISERROR(1/VLOOKUP($B94,'Justerad allokering'!$B$1:$AG$461,MATCH(T$1,'Justerad allokering'!$B$1:$AF$1,0),FALSE)),VLOOKUP($B94,'Allokerad kvv'!$B$2:$AV$468,MATCH(T$1,'Allokerad kvv'!$B$1:$AV$1,0),FALSE),VLOOKUP($B94,'Justerad allokering'!$B$1:$AG$461,MATCH(T$1,'Justerad allokering'!$B$1:$AF$1,0),FALSE))</f>
        <v>0</v>
      </c>
      <c r="U94">
        <f>IF(ISERROR(1/VLOOKUP($B94,'Justerad allokering'!$B$1:$AG$461,MATCH(U$1,'Justerad allokering'!$B$1:$AF$1,0),FALSE)),VLOOKUP($B94,'Allokerad kvv'!$B$2:$AV$468,MATCH(U$1,'Allokerad kvv'!$B$1:$AV$1,0),FALSE),VLOOKUP($B94,'Justerad allokering'!$B$1:$AG$461,MATCH(U$1,'Justerad allokering'!$B$1:$AF$1,0),FALSE))</f>
        <v>0</v>
      </c>
      <c r="V94">
        <f>IF(ISERROR(1/VLOOKUP($B94,'Justerad allokering'!$B$1:$AG$461,MATCH(V$1,'Justerad allokering'!$B$1:$AF$1,0),FALSE)),VLOOKUP($B94,'Allokerad kvv'!$B$2:$AV$468,MATCH(V$1,'Allokerad kvv'!$B$1:$AV$1,0),FALSE),VLOOKUP($B94,'Justerad allokering'!$B$1:$AG$461,MATCH(V$1,'Justerad allokering'!$B$1:$AF$1,0),FALSE))</f>
        <v>0</v>
      </c>
      <c r="W94">
        <f>IF(ISERROR(1/VLOOKUP($B94,'Justerad allokering'!$B$1:$AG$461,MATCH(W$1,'Justerad allokering'!$B$1:$AF$1,0),FALSE)),VLOOKUP($B94,'Allokerad kvv'!$B$2:$AV$468,MATCH(W$1,'Allokerad kvv'!$B$1:$AV$1,0),FALSE),VLOOKUP($B94,'Justerad allokering'!$B$1:$AG$461,MATCH(W$1,'Justerad allokering'!$B$1:$AF$1,0),FALSE))</f>
        <v>0</v>
      </c>
      <c r="X94">
        <f>IF(ISERROR(1/VLOOKUP($B94,'Justerad allokering'!$B$1:$AG$461,MATCH(X$1,'Justerad allokering'!$B$1:$AF$1,0),FALSE)),VLOOKUP($B94,'Allokerad kvv'!$B$2:$AV$468,MATCH(X$1,'Allokerad kvv'!$B$1:$AV$1,0),FALSE),VLOOKUP($B94,'Justerad allokering'!$B$1:$AG$461,MATCH(X$1,'Justerad allokering'!$B$1:$AF$1,0),FALSE))</f>
        <v>0</v>
      </c>
      <c r="Y94">
        <f>IF(ISERROR(1/VLOOKUP($B94,'Justerad allokering'!$B$1:$AG$461,MATCH(Y$1,'Justerad allokering'!$B$1:$AF$1,0),FALSE)),VLOOKUP($B94,'Allokerad kvv'!$B$2:$AV$468,MATCH(Y$1,'Allokerad kvv'!$B$1:$AV$1,0),FALSE),VLOOKUP($B94,'Justerad allokering'!$B$1:$AG$461,MATCH(Y$1,'Justerad allokering'!$B$1:$AF$1,0),FALSE))</f>
        <v>0</v>
      </c>
      <c r="Z94">
        <f>IF(ISERROR(1/VLOOKUP($B94,'Justerad allokering'!$B$1:$AG$461,MATCH(Z$1,'Justerad allokering'!$B$1:$AF$1,0),FALSE)),VLOOKUP($B94,'Allokerad kvv'!$B$2:$AV$468,MATCH(Z$1,'Allokerad kvv'!$B$1:$AV$1,0),FALSE),VLOOKUP($B94,'Justerad allokering'!$B$1:$AG$461,MATCH(Z$1,'Justerad allokering'!$B$1:$AF$1,0),FALSE))</f>
        <v>0</v>
      </c>
      <c r="AE94" s="89">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25">
      <c r="A95" s="2" t="s">
        <v>135</v>
      </c>
      <c r="B95" s="2" t="s">
        <v>136</v>
      </c>
      <c r="C95">
        <f>IF(ISERROR(1/VLOOKUP($B95,'Justerad allokering'!$B$1:$AG$461,MATCH(C$1,'Justerad allokering'!$B$1:$AF$1,0),FALSE)),VLOOKUP($B95,'Allokerad kvv'!$B$2:$AV$468,MATCH(C$1,'Allokerad kvv'!$B$1:$AV$1,0),FALSE),VLOOKUP($B95,'Justerad allokering'!$B$1:$AG$461,MATCH(C$1,'Justerad allokering'!$B$1:$AF$1,0),FALSE))</f>
        <v>0</v>
      </c>
      <c r="D95">
        <f>IF(ISERROR(1/VLOOKUP($B95,'Justerad allokering'!$B$1:$AG$461,MATCH(D$1,'Justerad allokering'!$B$1:$AF$1,0),FALSE)),VLOOKUP($B95,'Allokerad kvv'!$B$2:$AV$468,MATCH(D$1,'Allokerad kvv'!$B$1:$AV$1,0),FALSE),VLOOKUP($B95,'Justerad allokering'!$B$1:$AG$461,MATCH(D$1,'Justerad allokering'!$B$1:$AF$1,0),FALSE))</f>
        <v>0</v>
      </c>
      <c r="E95">
        <f>IF(ISERROR(1/VLOOKUP($B95,'Justerad allokering'!$B$1:$AG$461,MATCH(E$1,'Justerad allokering'!$B$1:$AF$1,0),FALSE)),VLOOKUP($B95,'Allokerad kvv'!$B$2:$AV$468,MATCH(E$1,'Allokerad kvv'!$B$1:$AV$1,0),FALSE),VLOOKUP($B95,'Justerad allokering'!$B$1:$AG$461,MATCH(E$1,'Justerad allokering'!$B$1:$AF$1,0),FALSE))</f>
        <v>0</v>
      </c>
      <c r="F95">
        <f>IF(ISERROR(1/VLOOKUP($B95,'Justerad allokering'!$B$1:$AG$461,MATCH(F$1,'Justerad allokering'!$B$1:$AF$1,0),FALSE)),VLOOKUP($B95,'Allokerad kvv'!$B$2:$AV$468,MATCH(F$1,'Allokerad kvv'!$B$1:$AV$1,0),FALSE),VLOOKUP($B95,'Justerad allokering'!$B$1:$AG$461,MATCH(F$1,'Justerad allokering'!$B$1:$AF$1,0),FALSE))</f>
        <v>0</v>
      </c>
      <c r="G95">
        <f>IF(ISERROR(1/VLOOKUP($B95,'Justerad allokering'!$B$1:$AG$461,MATCH(G$1,'Justerad allokering'!$B$1:$AF$1,0),FALSE)),VLOOKUP($B95,'Allokerad kvv'!$B$2:$AV$468,MATCH(G$1,'Allokerad kvv'!$B$1:$AV$1,0),FALSE),VLOOKUP($B95,'Justerad allokering'!$B$1:$AG$461,MATCH(G$1,'Justerad allokering'!$B$1:$AF$1,0),FALSE))</f>
        <v>0</v>
      </c>
      <c r="H95">
        <f>IF(ISERROR(1/VLOOKUP($B95,'Justerad allokering'!$B$1:$AG$461,MATCH(H$1,'Justerad allokering'!$B$1:$AF$1,0),FALSE)),VLOOKUP($B95,'Allokerad kvv'!$B$2:$AV$468,MATCH(H$1,'Allokerad kvv'!$B$1:$AV$1,0),FALSE),VLOOKUP($B95,'Justerad allokering'!$B$1:$AG$461,MATCH(H$1,'Justerad allokering'!$B$1:$AF$1,0),FALSE))</f>
        <v>0</v>
      </c>
      <c r="I95">
        <f>IF(ISERROR(1/VLOOKUP($B95,'Justerad allokering'!$B$1:$AG$461,MATCH(I$1,'Justerad allokering'!$B$1:$AF$1,0),FALSE)),VLOOKUP($B95,'Allokerad kvv'!$B$2:$AV$468,MATCH(I$1,'Allokerad kvv'!$B$1:$AV$1,0),FALSE),VLOOKUP($B95,'Justerad allokering'!$B$1:$AG$461,MATCH(I$1,'Justerad allokering'!$B$1:$AF$1,0),FALSE))</f>
        <v>0</v>
      </c>
      <c r="J95">
        <f>IF(ISERROR(1/VLOOKUP($B95,'Justerad allokering'!$B$1:$AG$461,MATCH(J$1,'Justerad allokering'!$B$1:$AF$1,0),FALSE)),VLOOKUP($B95,'Allokerad kvv'!$B$2:$AV$468,MATCH(J$1,'Allokerad kvv'!$B$1:$AV$1,0),FALSE),VLOOKUP($B95,'Justerad allokering'!$B$1:$AG$461,MATCH(J$1,'Justerad allokering'!$B$1:$AF$1,0),FALSE))</f>
        <v>0</v>
      </c>
      <c r="K95">
        <f>IF(ISERROR(1/VLOOKUP($B95,'Justerad allokering'!$B$1:$AG$461,MATCH(K$1,'Justerad allokering'!$B$1:$AF$1,0),FALSE)),VLOOKUP($B95,'Allokerad kvv'!$B$2:$AV$468,MATCH(K$1,'Allokerad kvv'!$B$1:$AV$1,0),FALSE),VLOOKUP($B95,'Justerad allokering'!$B$1:$AG$461,MATCH(K$1,'Justerad allokering'!$B$1:$AF$1,0),FALSE))</f>
        <v>0</v>
      </c>
      <c r="L95">
        <f>IF(ISERROR(1/VLOOKUP($B95,'Justerad allokering'!$B$1:$AG$461,MATCH(L$1,'Justerad allokering'!$B$1:$AF$1,0),FALSE)),VLOOKUP($B95,'Allokerad kvv'!$B$2:$AV$468,MATCH(L$1,'Allokerad kvv'!$B$1:$AV$1,0),FALSE),VLOOKUP($B95,'Justerad allokering'!$B$1:$AG$461,MATCH(L$1,'Justerad allokering'!$B$1:$AF$1,0),FALSE))</f>
        <v>0</v>
      </c>
      <c r="M95">
        <f>IF(ISERROR(1/VLOOKUP($B95,'Justerad allokering'!$B$1:$AG$461,MATCH(M$1,'Justerad allokering'!$B$1:$AF$1,0),FALSE)),VLOOKUP($B95,'Allokerad kvv'!$B$2:$AV$468,MATCH(M$1,'Allokerad kvv'!$B$1:$AV$1,0),FALSE),VLOOKUP($B95,'Justerad allokering'!$B$1:$AG$461,MATCH(M$1,'Justerad allokering'!$B$1:$AF$1,0),FALSE))</f>
        <v>0</v>
      </c>
      <c r="N95">
        <f>IF(ISERROR(1/VLOOKUP($B95,'Justerad allokering'!$B$1:$AG$461,MATCH(N$1,'Justerad allokering'!$B$1:$AF$1,0),FALSE)),VLOOKUP($B95,'Allokerad kvv'!$B$2:$AV$468,MATCH(N$1,'Allokerad kvv'!$B$1:$AV$1,0),FALSE),VLOOKUP($B95,'Justerad allokering'!$B$1:$AG$461,MATCH(N$1,'Justerad allokering'!$B$1:$AF$1,0),FALSE))</f>
        <v>0</v>
      </c>
      <c r="O95">
        <f>IF(ISERROR(1/VLOOKUP($B95,'Justerad allokering'!$B$1:$AG$461,MATCH(O$1,'Justerad allokering'!$B$1:$AF$1,0),FALSE)),VLOOKUP($B95,'Allokerad kvv'!$B$2:$AV$468,MATCH(O$1,'Allokerad kvv'!$B$1:$AV$1,0),FALSE),VLOOKUP($B95,'Justerad allokering'!$B$1:$AG$461,MATCH(O$1,'Justerad allokering'!$B$1:$AF$1,0),FALSE))</f>
        <v>0</v>
      </c>
      <c r="P95">
        <f>IF(ISERROR(1/VLOOKUP($B95,'Justerad allokering'!$B$1:$AG$461,MATCH(P$1,'Justerad allokering'!$B$1:$AF$1,0),FALSE)),VLOOKUP($B95,'Allokerad kvv'!$B$2:$AV$468,MATCH(P$1,'Allokerad kvv'!$B$1:$AV$1,0),FALSE),VLOOKUP($B95,'Justerad allokering'!$B$1:$AG$461,MATCH(P$1,'Justerad allokering'!$B$1:$AF$1,0),FALSE))</f>
        <v>0</v>
      </c>
      <c r="Q95">
        <f>IF(ISERROR(1/VLOOKUP($B95,'Justerad allokering'!$B$1:$AG$461,MATCH(Q$1,'Justerad allokering'!$B$1:$AF$1,0),FALSE)),VLOOKUP($B95,'Allokerad kvv'!$B$2:$AV$468,MATCH(Q$1,'Allokerad kvv'!$B$1:$AV$1,0),FALSE),VLOOKUP($B95,'Justerad allokering'!$B$1:$AG$461,MATCH(Q$1,'Justerad allokering'!$B$1:$AF$1,0),FALSE))</f>
        <v>0</v>
      </c>
      <c r="R95">
        <f>IF(ISERROR(1/VLOOKUP($B95,'Justerad allokering'!$B$1:$AG$461,MATCH(R$1,'Justerad allokering'!$B$1:$AF$1,0),FALSE)),VLOOKUP($B95,'Allokerad kvv'!$B$2:$AV$468,MATCH(R$1,'Allokerad kvv'!$B$1:$AV$1,0),FALSE),VLOOKUP($B95,'Justerad allokering'!$B$1:$AG$461,MATCH(R$1,'Justerad allokering'!$B$1:$AF$1,0),FALSE))</f>
        <v>0</v>
      </c>
      <c r="S95">
        <f>IF(ISERROR(1/VLOOKUP($B95,'Justerad allokering'!$B$1:$AG$461,MATCH(S$1,'Justerad allokering'!$B$1:$AF$1,0),FALSE)),VLOOKUP($B95,'Allokerad kvv'!$B$2:$AV$468,MATCH(S$1,'Allokerad kvv'!$B$1:$AV$1,0),FALSE),VLOOKUP($B95,'Justerad allokering'!$B$1:$AG$461,MATCH(S$1,'Justerad allokering'!$B$1:$AF$1,0),FALSE))</f>
        <v>0</v>
      </c>
      <c r="T95">
        <f>IF(ISERROR(1/VLOOKUP($B95,'Justerad allokering'!$B$1:$AG$461,MATCH(T$1,'Justerad allokering'!$B$1:$AF$1,0),FALSE)),VLOOKUP($B95,'Allokerad kvv'!$B$2:$AV$468,MATCH(T$1,'Allokerad kvv'!$B$1:$AV$1,0),FALSE),VLOOKUP($B95,'Justerad allokering'!$B$1:$AG$461,MATCH(T$1,'Justerad allokering'!$B$1:$AF$1,0),FALSE))</f>
        <v>0</v>
      </c>
      <c r="U95">
        <f>IF(ISERROR(1/VLOOKUP($B95,'Justerad allokering'!$B$1:$AG$461,MATCH(U$1,'Justerad allokering'!$B$1:$AF$1,0),FALSE)),VLOOKUP($B95,'Allokerad kvv'!$B$2:$AV$468,MATCH(U$1,'Allokerad kvv'!$B$1:$AV$1,0),FALSE),VLOOKUP($B95,'Justerad allokering'!$B$1:$AG$461,MATCH(U$1,'Justerad allokering'!$B$1:$AF$1,0),FALSE))</f>
        <v>0</v>
      </c>
      <c r="V95">
        <f>IF(ISERROR(1/VLOOKUP($B95,'Justerad allokering'!$B$1:$AG$461,MATCH(V$1,'Justerad allokering'!$B$1:$AF$1,0),FALSE)),VLOOKUP($B95,'Allokerad kvv'!$B$2:$AV$468,MATCH(V$1,'Allokerad kvv'!$B$1:$AV$1,0),FALSE),VLOOKUP($B95,'Justerad allokering'!$B$1:$AG$461,MATCH(V$1,'Justerad allokering'!$B$1:$AF$1,0),FALSE))</f>
        <v>0</v>
      </c>
      <c r="W95">
        <f>IF(ISERROR(1/VLOOKUP($B95,'Justerad allokering'!$B$1:$AG$461,MATCH(W$1,'Justerad allokering'!$B$1:$AF$1,0),FALSE)),VLOOKUP($B95,'Allokerad kvv'!$B$2:$AV$468,MATCH(W$1,'Allokerad kvv'!$B$1:$AV$1,0),FALSE),VLOOKUP($B95,'Justerad allokering'!$B$1:$AG$461,MATCH(W$1,'Justerad allokering'!$B$1:$AF$1,0),FALSE))</f>
        <v>0</v>
      </c>
      <c r="X95">
        <f>IF(ISERROR(1/VLOOKUP($B95,'Justerad allokering'!$B$1:$AG$461,MATCH(X$1,'Justerad allokering'!$B$1:$AF$1,0),FALSE)),VLOOKUP($B95,'Allokerad kvv'!$B$2:$AV$468,MATCH(X$1,'Allokerad kvv'!$B$1:$AV$1,0),FALSE),VLOOKUP($B95,'Justerad allokering'!$B$1:$AG$461,MATCH(X$1,'Justerad allokering'!$B$1:$AF$1,0),FALSE))</f>
        <v>0</v>
      </c>
      <c r="Y95">
        <f>IF(ISERROR(1/VLOOKUP($B95,'Justerad allokering'!$B$1:$AG$461,MATCH(Y$1,'Justerad allokering'!$B$1:$AF$1,0),FALSE)),VLOOKUP($B95,'Allokerad kvv'!$B$2:$AV$468,MATCH(Y$1,'Allokerad kvv'!$B$1:$AV$1,0),FALSE),VLOOKUP($B95,'Justerad allokering'!$B$1:$AG$461,MATCH(Y$1,'Justerad allokering'!$B$1:$AF$1,0),FALSE))</f>
        <v>0</v>
      </c>
      <c r="Z95">
        <f>IF(ISERROR(1/VLOOKUP($B95,'Justerad allokering'!$B$1:$AG$461,MATCH(Z$1,'Justerad allokering'!$B$1:$AF$1,0),FALSE)),VLOOKUP($B95,'Allokerad kvv'!$B$2:$AV$468,MATCH(Z$1,'Allokerad kvv'!$B$1:$AV$1,0),FALSE),VLOOKUP($B95,'Justerad allokering'!$B$1:$AG$461,MATCH(Z$1,'Justerad allokering'!$B$1:$AF$1,0),FALSE))</f>
        <v>0</v>
      </c>
      <c r="AE95" s="89">
        <f t="shared" si="4"/>
        <v>0</v>
      </c>
      <c r="AG95">
        <f t="shared" si="5"/>
        <v>0</v>
      </c>
      <c r="AH95">
        <f t="shared" si="6"/>
        <v>0</v>
      </c>
      <c r="AI95" t="str">
        <f>IF(AH95=0,"",AH95/VLOOKUP(B95,Kraftvärmeprod!$B$1:$BC$480,MATCH("Summa tillförd energi exklusive rökgaskondensering",Kraftvärmeprod!$B$1:$BC$1,0),FALSE))</f>
        <v/>
      </c>
      <c r="AK95">
        <f t="shared" si="7"/>
        <v>0</v>
      </c>
    </row>
    <row r="96" spans="1:37" x14ac:dyDescent="0.25">
      <c r="A96" s="2" t="s">
        <v>135</v>
      </c>
      <c r="B96" s="2" t="s">
        <v>137</v>
      </c>
      <c r="C96">
        <f>IF(ISERROR(1/VLOOKUP($B96,'Justerad allokering'!$B$1:$AG$461,MATCH(C$1,'Justerad allokering'!$B$1:$AF$1,0),FALSE)),VLOOKUP($B96,'Allokerad kvv'!$B$2:$AV$468,MATCH(C$1,'Allokerad kvv'!$B$1:$AV$1,0),FALSE),VLOOKUP($B96,'Justerad allokering'!$B$1:$AG$461,MATCH(C$1,'Justerad allokering'!$B$1:$AF$1,0),FALSE))</f>
        <v>0</v>
      </c>
      <c r="D96">
        <f>IF(ISERROR(1/VLOOKUP($B96,'Justerad allokering'!$B$1:$AG$461,MATCH(D$1,'Justerad allokering'!$B$1:$AF$1,0),FALSE)),VLOOKUP($B96,'Allokerad kvv'!$B$2:$AV$468,MATCH(D$1,'Allokerad kvv'!$B$1:$AV$1,0),FALSE),VLOOKUP($B96,'Justerad allokering'!$B$1:$AG$461,MATCH(D$1,'Justerad allokering'!$B$1:$AF$1,0),FALSE))</f>
        <v>0</v>
      </c>
      <c r="E96">
        <f>IF(ISERROR(1/VLOOKUP($B96,'Justerad allokering'!$B$1:$AG$461,MATCH(E$1,'Justerad allokering'!$B$1:$AF$1,0),FALSE)),VLOOKUP($B96,'Allokerad kvv'!$B$2:$AV$468,MATCH(E$1,'Allokerad kvv'!$B$1:$AV$1,0),FALSE),VLOOKUP($B96,'Justerad allokering'!$B$1:$AG$461,MATCH(E$1,'Justerad allokering'!$B$1:$AF$1,0),FALSE))</f>
        <v>33.586599999999997</v>
      </c>
      <c r="F96">
        <f>IF(ISERROR(1/VLOOKUP($B96,'Justerad allokering'!$B$1:$AG$461,MATCH(F$1,'Justerad allokering'!$B$1:$AF$1,0),FALSE)),VLOOKUP($B96,'Allokerad kvv'!$B$2:$AV$468,MATCH(F$1,'Allokerad kvv'!$B$1:$AV$1,0),FALSE),VLOOKUP($B96,'Justerad allokering'!$B$1:$AG$461,MATCH(F$1,'Justerad allokering'!$B$1:$AF$1,0),FALSE))</f>
        <v>0</v>
      </c>
      <c r="G96">
        <f>IF(ISERROR(1/VLOOKUP($B96,'Justerad allokering'!$B$1:$AG$461,MATCH(G$1,'Justerad allokering'!$B$1:$AF$1,0),FALSE)),VLOOKUP($B96,'Allokerad kvv'!$B$2:$AV$468,MATCH(G$1,'Allokerad kvv'!$B$1:$AV$1,0),FALSE),VLOOKUP($B96,'Justerad allokering'!$B$1:$AG$461,MATCH(G$1,'Justerad allokering'!$B$1:$AF$1,0),FALSE))</f>
        <v>0.58610300000000004</v>
      </c>
      <c r="H96">
        <f>IF(ISERROR(1/VLOOKUP($B96,'Justerad allokering'!$B$1:$AG$461,MATCH(H$1,'Justerad allokering'!$B$1:$AF$1,0),FALSE)),VLOOKUP($B96,'Allokerad kvv'!$B$2:$AV$468,MATCH(H$1,'Allokerad kvv'!$B$1:$AV$1,0),FALSE),VLOOKUP($B96,'Justerad allokering'!$B$1:$AG$461,MATCH(H$1,'Justerad allokering'!$B$1:$AF$1,0),FALSE))</f>
        <v>0</v>
      </c>
      <c r="I96">
        <f>IF(ISERROR(1/VLOOKUP($B96,'Justerad allokering'!$B$1:$AG$461,MATCH(I$1,'Justerad allokering'!$B$1:$AF$1,0),FALSE)),VLOOKUP($B96,'Allokerad kvv'!$B$2:$AV$468,MATCH(I$1,'Allokerad kvv'!$B$1:$AV$1,0),FALSE),VLOOKUP($B96,'Justerad allokering'!$B$1:$AG$461,MATCH(I$1,'Justerad allokering'!$B$1:$AF$1,0),FALSE))</f>
        <v>0</v>
      </c>
      <c r="J96">
        <f>IF(ISERROR(1/VLOOKUP($B96,'Justerad allokering'!$B$1:$AG$461,MATCH(J$1,'Justerad allokering'!$B$1:$AF$1,0),FALSE)),VLOOKUP($B96,'Allokerad kvv'!$B$2:$AV$468,MATCH(J$1,'Allokerad kvv'!$B$1:$AV$1,0),FALSE),VLOOKUP($B96,'Justerad allokering'!$B$1:$AG$461,MATCH(J$1,'Justerad allokering'!$B$1:$AF$1,0),FALSE))</f>
        <v>40.631399999999999</v>
      </c>
      <c r="K96">
        <f>IF(ISERROR(1/VLOOKUP($B96,'Justerad allokering'!$B$1:$AG$461,MATCH(K$1,'Justerad allokering'!$B$1:$AF$1,0),FALSE)),VLOOKUP($B96,'Allokerad kvv'!$B$2:$AV$468,MATCH(K$1,'Allokerad kvv'!$B$1:$AV$1,0),FALSE),VLOOKUP($B96,'Justerad allokering'!$B$1:$AG$461,MATCH(K$1,'Justerad allokering'!$B$1:$AF$1,0),FALSE))</f>
        <v>8.4731799999999993</v>
      </c>
      <c r="L96">
        <f>IF(ISERROR(1/VLOOKUP($B96,'Justerad allokering'!$B$1:$AG$461,MATCH(L$1,'Justerad allokering'!$B$1:$AF$1,0),FALSE)),VLOOKUP($B96,'Allokerad kvv'!$B$2:$AV$468,MATCH(L$1,'Allokerad kvv'!$B$1:$AV$1,0),FALSE),VLOOKUP($B96,'Justerad allokering'!$B$1:$AG$461,MATCH(L$1,'Justerad allokering'!$B$1:$AF$1,0),FALSE))</f>
        <v>0</v>
      </c>
      <c r="M96">
        <f>IF(ISERROR(1/VLOOKUP($B96,'Justerad allokering'!$B$1:$AG$461,MATCH(M$1,'Justerad allokering'!$B$1:$AF$1,0),FALSE)),VLOOKUP($B96,'Allokerad kvv'!$B$2:$AV$468,MATCH(M$1,'Allokerad kvv'!$B$1:$AV$1,0),FALSE),VLOOKUP($B96,'Justerad allokering'!$B$1:$AG$461,MATCH(M$1,'Justerad allokering'!$B$1:$AF$1,0),FALSE))</f>
        <v>34.546500000000002</v>
      </c>
      <c r="N96">
        <f>IF(ISERROR(1/VLOOKUP($B96,'Justerad allokering'!$B$1:$AG$461,MATCH(N$1,'Justerad allokering'!$B$1:$AF$1,0),FALSE)),VLOOKUP($B96,'Allokerad kvv'!$B$2:$AV$468,MATCH(N$1,'Allokerad kvv'!$B$1:$AV$1,0),FALSE),VLOOKUP($B96,'Justerad allokering'!$B$1:$AG$461,MATCH(N$1,'Justerad allokering'!$B$1:$AF$1,0),FALSE))</f>
        <v>81.593000000000004</v>
      </c>
      <c r="O96">
        <f>IF(ISERROR(1/VLOOKUP($B96,'Justerad allokering'!$B$1:$AG$461,MATCH(O$1,'Justerad allokering'!$B$1:$AF$1,0),FALSE)),VLOOKUP($B96,'Allokerad kvv'!$B$2:$AV$468,MATCH(O$1,'Allokerad kvv'!$B$1:$AV$1,0),FALSE),VLOOKUP($B96,'Justerad allokering'!$B$1:$AG$461,MATCH(O$1,'Justerad allokering'!$B$1:$AF$1,0),FALSE))</f>
        <v>6.5784700000000003</v>
      </c>
      <c r="P96">
        <f>IF(ISERROR(1/VLOOKUP($B96,'Justerad allokering'!$B$1:$AG$461,MATCH(P$1,'Justerad allokering'!$B$1:$AF$1,0),FALSE)),VLOOKUP($B96,'Allokerad kvv'!$B$2:$AV$468,MATCH(P$1,'Allokerad kvv'!$B$1:$AV$1,0),FALSE),VLOOKUP($B96,'Justerad allokering'!$B$1:$AG$461,MATCH(P$1,'Justerad allokering'!$B$1:$AF$1,0),FALSE))</f>
        <v>48.847700000000003</v>
      </c>
      <c r="Q96">
        <f>IF(ISERROR(1/VLOOKUP($B96,'Justerad allokering'!$B$1:$AG$461,MATCH(Q$1,'Justerad allokering'!$B$1:$AF$1,0),FALSE)),VLOOKUP($B96,'Allokerad kvv'!$B$2:$AV$468,MATCH(Q$1,'Allokerad kvv'!$B$1:$AV$1,0),FALSE),VLOOKUP($B96,'Justerad allokering'!$B$1:$AG$461,MATCH(Q$1,'Justerad allokering'!$B$1:$AF$1,0),FALSE))</f>
        <v>0</v>
      </c>
      <c r="R96">
        <f>IF(ISERROR(1/VLOOKUP($B96,'Justerad allokering'!$B$1:$AG$461,MATCH(R$1,'Justerad allokering'!$B$1:$AF$1,0),FALSE)),VLOOKUP($B96,'Allokerad kvv'!$B$2:$AV$468,MATCH(R$1,'Allokerad kvv'!$B$1:$AV$1,0),FALSE),VLOOKUP($B96,'Justerad allokering'!$B$1:$AG$461,MATCH(R$1,'Justerad allokering'!$B$1:$AF$1,0),FALSE))</f>
        <v>0</v>
      </c>
      <c r="S96">
        <f>IF(ISERROR(1/VLOOKUP($B96,'Justerad allokering'!$B$1:$AG$461,MATCH(S$1,'Justerad allokering'!$B$1:$AF$1,0),FALSE)),VLOOKUP($B96,'Allokerad kvv'!$B$2:$AV$468,MATCH(S$1,'Allokerad kvv'!$B$1:$AV$1,0),FALSE),VLOOKUP($B96,'Justerad allokering'!$B$1:$AG$461,MATCH(S$1,'Justerad allokering'!$B$1:$AF$1,0),FALSE))</f>
        <v>0</v>
      </c>
      <c r="T96">
        <f>IF(ISERROR(1/VLOOKUP($B96,'Justerad allokering'!$B$1:$AG$461,MATCH(T$1,'Justerad allokering'!$B$1:$AF$1,0),FALSE)),VLOOKUP($B96,'Allokerad kvv'!$B$2:$AV$468,MATCH(T$1,'Allokerad kvv'!$B$1:$AV$1,0),FALSE),VLOOKUP($B96,'Justerad allokering'!$B$1:$AG$461,MATCH(T$1,'Justerad allokering'!$B$1:$AF$1,0),FALSE))</f>
        <v>0</v>
      </c>
      <c r="U96">
        <f>IF(ISERROR(1/VLOOKUP($B96,'Justerad allokering'!$B$1:$AG$461,MATCH(U$1,'Justerad allokering'!$B$1:$AF$1,0),FALSE)),VLOOKUP($B96,'Allokerad kvv'!$B$2:$AV$468,MATCH(U$1,'Allokerad kvv'!$B$1:$AV$1,0),FALSE),VLOOKUP($B96,'Justerad allokering'!$B$1:$AG$461,MATCH(U$1,'Justerad allokering'!$B$1:$AF$1,0),FALSE))</f>
        <v>0</v>
      </c>
      <c r="V96">
        <f>IF(ISERROR(1/VLOOKUP($B96,'Justerad allokering'!$B$1:$AG$461,MATCH(V$1,'Justerad allokering'!$B$1:$AF$1,0),FALSE)),VLOOKUP($B96,'Allokerad kvv'!$B$2:$AV$468,MATCH(V$1,'Allokerad kvv'!$B$1:$AV$1,0),FALSE),VLOOKUP($B96,'Justerad allokering'!$B$1:$AG$461,MATCH(V$1,'Justerad allokering'!$B$1:$AF$1,0),FALSE))</f>
        <v>0</v>
      </c>
      <c r="W96">
        <f>IF(ISERROR(1/VLOOKUP($B96,'Justerad allokering'!$B$1:$AG$461,MATCH(W$1,'Justerad allokering'!$B$1:$AF$1,0),FALSE)),VLOOKUP($B96,'Allokerad kvv'!$B$2:$AV$468,MATCH(W$1,'Allokerad kvv'!$B$1:$AV$1,0),FALSE),VLOOKUP($B96,'Justerad allokering'!$B$1:$AG$461,MATCH(W$1,'Justerad allokering'!$B$1:$AF$1,0),FALSE))</f>
        <v>0</v>
      </c>
      <c r="X96">
        <f>IF(ISERROR(1/VLOOKUP($B96,'Justerad allokering'!$B$1:$AG$461,MATCH(X$1,'Justerad allokering'!$B$1:$AF$1,0),FALSE)),VLOOKUP($B96,'Allokerad kvv'!$B$2:$AV$468,MATCH(X$1,'Allokerad kvv'!$B$1:$AV$1,0),FALSE),VLOOKUP($B96,'Justerad allokering'!$B$1:$AG$461,MATCH(X$1,'Justerad allokering'!$B$1:$AF$1,0),FALSE))</f>
        <v>0</v>
      </c>
      <c r="Y96">
        <f>IF(ISERROR(1/VLOOKUP($B96,'Justerad allokering'!$B$1:$AG$461,MATCH(Y$1,'Justerad allokering'!$B$1:$AF$1,0),FALSE)),VLOOKUP($B96,'Allokerad kvv'!$B$2:$AV$468,MATCH(Y$1,'Allokerad kvv'!$B$1:$AV$1,0),FALSE),VLOOKUP($B96,'Justerad allokering'!$B$1:$AG$461,MATCH(Y$1,'Justerad allokering'!$B$1:$AF$1,0),FALSE))</f>
        <v>0</v>
      </c>
      <c r="Z96">
        <f>IF(ISERROR(1/VLOOKUP($B96,'Justerad allokering'!$B$1:$AG$461,MATCH(Z$1,'Justerad allokering'!$B$1:$AF$1,0),FALSE)),VLOOKUP($B96,'Allokerad kvv'!$B$2:$AV$468,MATCH(Z$1,'Allokerad kvv'!$B$1:$AV$1,0),FALSE),VLOOKUP($B96,'Justerad allokering'!$B$1:$AG$461,MATCH(Z$1,'Justerad allokering'!$B$1:$AF$1,0),FALSE))</f>
        <v>37.990299999999998</v>
      </c>
      <c r="AE96" s="89">
        <f t="shared" si="4"/>
        <v>292.83325300000001</v>
      </c>
      <c r="AG96">
        <f t="shared" si="5"/>
        <v>284.360073</v>
      </c>
      <c r="AH96">
        <f t="shared" si="6"/>
        <v>202.76707299999998</v>
      </c>
      <c r="AI96">
        <f>IF(AH96=0,"",AH96/VLOOKUP(B96,Kraftvärmeprod!$B$1:$BC$480,MATCH("Summa tillförd energi exklusive rökgaskondensering",Kraftvärmeprod!$B$1:$BC$1,0),FALSE))</f>
        <v>0.54249156700644774</v>
      </c>
      <c r="AK96">
        <f t="shared" si="7"/>
        <v>202.18097</v>
      </c>
    </row>
    <row r="97" spans="1:37" x14ac:dyDescent="0.25">
      <c r="A97" s="2" t="s">
        <v>135</v>
      </c>
      <c r="B97" s="2" t="s">
        <v>138</v>
      </c>
      <c r="C97">
        <f>IF(ISERROR(1/VLOOKUP($B97,'Justerad allokering'!$B$1:$AG$461,MATCH(C$1,'Justerad allokering'!$B$1:$AF$1,0),FALSE)),VLOOKUP($B97,'Allokerad kvv'!$B$2:$AV$468,MATCH(C$1,'Allokerad kvv'!$B$1:$AV$1,0),FALSE),VLOOKUP($B97,'Justerad allokering'!$B$1:$AG$461,MATCH(C$1,'Justerad allokering'!$B$1:$AF$1,0),FALSE))</f>
        <v>0</v>
      </c>
      <c r="D97">
        <f>IF(ISERROR(1/VLOOKUP($B97,'Justerad allokering'!$B$1:$AG$461,MATCH(D$1,'Justerad allokering'!$B$1:$AF$1,0),FALSE)),VLOOKUP($B97,'Allokerad kvv'!$B$2:$AV$468,MATCH(D$1,'Allokerad kvv'!$B$1:$AV$1,0),FALSE),VLOOKUP($B97,'Justerad allokering'!$B$1:$AG$461,MATCH(D$1,'Justerad allokering'!$B$1:$AF$1,0),FALSE))</f>
        <v>0</v>
      </c>
      <c r="E97">
        <f>IF(ISERROR(1/VLOOKUP($B97,'Justerad allokering'!$B$1:$AG$461,MATCH(E$1,'Justerad allokering'!$B$1:$AF$1,0),FALSE)),VLOOKUP($B97,'Allokerad kvv'!$B$2:$AV$468,MATCH(E$1,'Allokerad kvv'!$B$1:$AV$1,0),FALSE),VLOOKUP($B97,'Justerad allokering'!$B$1:$AG$461,MATCH(E$1,'Justerad allokering'!$B$1:$AF$1,0),FALSE))</f>
        <v>0</v>
      </c>
      <c r="F97">
        <f>IF(ISERROR(1/VLOOKUP($B97,'Justerad allokering'!$B$1:$AG$461,MATCH(F$1,'Justerad allokering'!$B$1:$AF$1,0),FALSE)),VLOOKUP($B97,'Allokerad kvv'!$B$2:$AV$468,MATCH(F$1,'Allokerad kvv'!$B$1:$AV$1,0),FALSE),VLOOKUP($B97,'Justerad allokering'!$B$1:$AG$461,MATCH(F$1,'Justerad allokering'!$B$1:$AF$1,0),FALSE))</f>
        <v>0</v>
      </c>
      <c r="G97">
        <f>IF(ISERROR(1/VLOOKUP($B97,'Justerad allokering'!$B$1:$AG$461,MATCH(G$1,'Justerad allokering'!$B$1:$AF$1,0),FALSE)),VLOOKUP($B97,'Allokerad kvv'!$B$2:$AV$468,MATCH(G$1,'Allokerad kvv'!$B$1:$AV$1,0),FALSE),VLOOKUP($B97,'Justerad allokering'!$B$1:$AG$461,MATCH(G$1,'Justerad allokering'!$B$1:$AF$1,0),FALSE))</f>
        <v>0</v>
      </c>
      <c r="H97">
        <f>IF(ISERROR(1/VLOOKUP($B97,'Justerad allokering'!$B$1:$AG$461,MATCH(H$1,'Justerad allokering'!$B$1:$AF$1,0),FALSE)),VLOOKUP($B97,'Allokerad kvv'!$B$2:$AV$468,MATCH(H$1,'Allokerad kvv'!$B$1:$AV$1,0),FALSE),VLOOKUP($B97,'Justerad allokering'!$B$1:$AG$461,MATCH(H$1,'Justerad allokering'!$B$1:$AF$1,0),FALSE))</f>
        <v>0</v>
      </c>
      <c r="I97">
        <f>IF(ISERROR(1/VLOOKUP($B97,'Justerad allokering'!$B$1:$AG$461,MATCH(I$1,'Justerad allokering'!$B$1:$AF$1,0),FALSE)),VLOOKUP($B97,'Allokerad kvv'!$B$2:$AV$468,MATCH(I$1,'Allokerad kvv'!$B$1:$AV$1,0),FALSE),VLOOKUP($B97,'Justerad allokering'!$B$1:$AG$461,MATCH(I$1,'Justerad allokering'!$B$1:$AF$1,0),FALSE))</f>
        <v>0</v>
      </c>
      <c r="J97">
        <f>IF(ISERROR(1/VLOOKUP($B97,'Justerad allokering'!$B$1:$AG$461,MATCH(J$1,'Justerad allokering'!$B$1:$AF$1,0),FALSE)),VLOOKUP($B97,'Allokerad kvv'!$B$2:$AV$468,MATCH(J$1,'Allokerad kvv'!$B$1:$AV$1,0),FALSE),VLOOKUP($B97,'Justerad allokering'!$B$1:$AG$461,MATCH(J$1,'Justerad allokering'!$B$1:$AF$1,0),FALSE))</f>
        <v>0</v>
      </c>
      <c r="K97">
        <f>IF(ISERROR(1/VLOOKUP($B97,'Justerad allokering'!$B$1:$AG$461,MATCH(K$1,'Justerad allokering'!$B$1:$AF$1,0),FALSE)),VLOOKUP($B97,'Allokerad kvv'!$B$2:$AV$468,MATCH(K$1,'Allokerad kvv'!$B$1:$AV$1,0),FALSE),VLOOKUP($B97,'Justerad allokering'!$B$1:$AG$461,MATCH(K$1,'Justerad allokering'!$B$1:$AF$1,0),FALSE))</f>
        <v>0</v>
      </c>
      <c r="L97">
        <f>IF(ISERROR(1/VLOOKUP($B97,'Justerad allokering'!$B$1:$AG$461,MATCH(L$1,'Justerad allokering'!$B$1:$AF$1,0),FALSE)),VLOOKUP($B97,'Allokerad kvv'!$B$2:$AV$468,MATCH(L$1,'Allokerad kvv'!$B$1:$AV$1,0),FALSE),VLOOKUP($B97,'Justerad allokering'!$B$1:$AG$461,MATCH(L$1,'Justerad allokering'!$B$1:$AF$1,0),FALSE))</f>
        <v>0</v>
      </c>
      <c r="M97">
        <f>IF(ISERROR(1/VLOOKUP($B97,'Justerad allokering'!$B$1:$AG$461,MATCH(M$1,'Justerad allokering'!$B$1:$AF$1,0),FALSE)),VLOOKUP($B97,'Allokerad kvv'!$B$2:$AV$468,MATCH(M$1,'Allokerad kvv'!$B$1:$AV$1,0),FALSE),VLOOKUP($B97,'Justerad allokering'!$B$1:$AG$461,MATCH(M$1,'Justerad allokering'!$B$1:$AF$1,0),FALSE))</f>
        <v>0</v>
      </c>
      <c r="N97">
        <f>IF(ISERROR(1/VLOOKUP($B97,'Justerad allokering'!$B$1:$AG$461,MATCH(N$1,'Justerad allokering'!$B$1:$AF$1,0),FALSE)),VLOOKUP($B97,'Allokerad kvv'!$B$2:$AV$468,MATCH(N$1,'Allokerad kvv'!$B$1:$AV$1,0),FALSE),VLOOKUP($B97,'Justerad allokering'!$B$1:$AG$461,MATCH(N$1,'Justerad allokering'!$B$1:$AF$1,0),FALSE))</f>
        <v>0</v>
      </c>
      <c r="O97">
        <f>IF(ISERROR(1/VLOOKUP($B97,'Justerad allokering'!$B$1:$AG$461,MATCH(O$1,'Justerad allokering'!$B$1:$AF$1,0),FALSE)),VLOOKUP($B97,'Allokerad kvv'!$B$2:$AV$468,MATCH(O$1,'Allokerad kvv'!$B$1:$AV$1,0),FALSE),VLOOKUP($B97,'Justerad allokering'!$B$1:$AG$461,MATCH(O$1,'Justerad allokering'!$B$1:$AF$1,0),FALSE))</f>
        <v>0</v>
      </c>
      <c r="P97">
        <f>IF(ISERROR(1/VLOOKUP($B97,'Justerad allokering'!$B$1:$AG$461,MATCH(P$1,'Justerad allokering'!$B$1:$AF$1,0),FALSE)),VLOOKUP($B97,'Allokerad kvv'!$B$2:$AV$468,MATCH(P$1,'Allokerad kvv'!$B$1:$AV$1,0),FALSE),VLOOKUP($B97,'Justerad allokering'!$B$1:$AG$461,MATCH(P$1,'Justerad allokering'!$B$1:$AF$1,0),FALSE))</f>
        <v>0</v>
      </c>
      <c r="Q97">
        <f>IF(ISERROR(1/VLOOKUP($B97,'Justerad allokering'!$B$1:$AG$461,MATCH(Q$1,'Justerad allokering'!$B$1:$AF$1,0),FALSE)),VLOOKUP($B97,'Allokerad kvv'!$B$2:$AV$468,MATCH(Q$1,'Allokerad kvv'!$B$1:$AV$1,0),FALSE),VLOOKUP($B97,'Justerad allokering'!$B$1:$AG$461,MATCH(Q$1,'Justerad allokering'!$B$1:$AF$1,0),FALSE))</f>
        <v>0</v>
      </c>
      <c r="R97">
        <f>IF(ISERROR(1/VLOOKUP($B97,'Justerad allokering'!$B$1:$AG$461,MATCH(R$1,'Justerad allokering'!$B$1:$AF$1,0),FALSE)),VLOOKUP($B97,'Allokerad kvv'!$B$2:$AV$468,MATCH(R$1,'Allokerad kvv'!$B$1:$AV$1,0),FALSE),VLOOKUP($B97,'Justerad allokering'!$B$1:$AG$461,MATCH(R$1,'Justerad allokering'!$B$1:$AF$1,0),FALSE))</f>
        <v>0</v>
      </c>
      <c r="S97">
        <f>IF(ISERROR(1/VLOOKUP($B97,'Justerad allokering'!$B$1:$AG$461,MATCH(S$1,'Justerad allokering'!$B$1:$AF$1,0),FALSE)),VLOOKUP($B97,'Allokerad kvv'!$B$2:$AV$468,MATCH(S$1,'Allokerad kvv'!$B$1:$AV$1,0),FALSE),VLOOKUP($B97,'Justerad allokering'!$B$1:$AG$461,MATCH(S$1,'Justerad allokering'!$B$1:$AF$1,0),FALSE))</f>
        <v>0</v>
      </c>
      <c r="T97">
        <f>IF(ISERROR(1/VLOOKUP($B97,'Justerad allokering'!$B$1:$AG$461,MATCH(T$1,'Justerad allokering'!$B$1:$AF$1,0),FALSE)),VLOOKUP($B97,'Allokerad kvv'!$B$2:$AV$468,MATCH(T$1,'Allokerad kvv'!$B$1:$AV$1,0),FALSE),VLOOKUP($B97,'Justerad allokering'!$B$1:$AG$461,MATCH(T$1,'Justerad allokering'!$B$1:$AF$1,0),FALSE))</f>
        <v>0</v>
      </c>
      <c r="U97">
        <f>IF(ISERROR(1/VLOOKUP($B97,'Justerad allokering'!$B$1:$AG$461,MATCH(U$1,'Justerad allokering'!$B$1:$AF$1,0),FALSE)),VLOOKUP($B97,'Allokerad kvv'!$B$2:$AV$468,MATCH(U$1,'Allokerad kvv'!$B$1:$AV$1,0),FALSE),VLOOKUP($B97,'Justerad allokering'!$B$1:$AG$461,MATCH(U$1,'Justerad allokering'!$B$1:$AF$1,0),FALSE))</f>
        <v>0</v>
      </c>
      <c r="V97">
        <f>IF(ISERROR(1/VLOOKUP($B97,'Justerad allokering'!$B$1:$AG$461,MATCH(V$1,'Justerad allokering'!$B$1:$AF$1,0),FALSE)),VLOOKUP($B97,'Allokerad kvv'!$B$2:$AV$468,MATCH(V$1,'Allokerad kvv'!$B$1:$AV$1,0),FALSE),VLOOKUP($B97,'Justerad allokering'!$B$1:$AG$461,MATCH(V$1,'Justerad allokering'!$B$1:$AF$1,0),FALSE))</f>
        <v>0</v>
      </c>
      <c r="W97">
        <f>IF(ISERROR(1/VLOOKUP($B97,'Justerad allokering'!$B$1:$AG$461,MATCH(W$1,'Justerad allokering'!$B$1:$AF$1,0),FALSE)),VLOOKUP($B97,'Allokerad kvv'!$B$2:$AV$468,MATCH(W$1,'Allokerad kvv'!$B$1:$AV$1,0),FALSE),VLOOKUP($B97,'Justerad allokering'!$B$1:$AG$461,MATCH(W$1,'Justerad allokering'!$B$1:$AF$1,0),FALSE))</f>
        <v>0</v>
      </c>
      <c r="X97">
        <f>IF(ISERROR(1/VLOOKUP($B97,'Justerad allokering'!$B$1:$AG$461,MATCH(X$1,'Justerad allokering'!$B$1:$AF$1,0),FALSE)),VLOOKUP($B97,'Allokerad kvv'!$B$2:$AV$468,MATCH(X$1,'Allokerad kvv'!$B$1:$AV$1,0),FALSE),VLOOKUP($B97,'Justerad allokering'!$B$1:$AG$461,MATCH(X$1,'Justerad allokering'!$B$1:$AF$1,0),FALSE))</f>
        <v>0</v>
      </c>
      <c r="Y97">
        <f>IF(ISERROR(1/VLOOKUP($B97,'Justerad allokering'!$B$1:$AG$461,MATCH(Y$1,'Justerad allokering'!$B$1:$AF$1,0),FALSE)),VLOOKUP($B97,'Allokerad kvv'!$B$2:$AV$468,MATCH(Y$1,'Allokerad kvv'!$B$1:$AV$1,0),FALSE),VLOOKUP($B97,'Justerad allokering'!$B$1:$AG$461,MATCH(Y$1,'Justerad allokering'!$B$1:$AF$1,0),FALSE))</f>
        <v>0</v>
      </c>
      <c r="Z97">
        <f>IF(ISERROR(1/VLOOKUP($B97,'Justerad allokering'!$B$1:$AG$461,MATCH(Z$1,'Justerad allokering'!$B$1:$AF$1,0),FALSE)),VLOOKUP($B97,'Allokerad kvv'!$B$2:$AV$468,MATCH(Z$1,'Allokerad kvv'!$B$1:$AV$1,0),FALSE),VLOOKUP($B97,'Justerad allokering'!$B$1:$AG$461,MATCH(Z$1,'Justerad allokering'!$B$1:$AF$1,0),FALSE))</f>
        <v>0</v>
      </c>
      <c r="AE97" s="89">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25">
      <c r="A98" s="2" t="s">
        <v>135</v>
      </c>
      <c r="B98" s="2" t="s">
        <v>139</v>
      </c>
      <c r="C98">
        <f>IF(ISERROR(1/VLOOKUP($B98,'Justerad allokering'!$B$1:$AG$461,MATCH(C$1,'Justerad allokering'!$B$1:$AF$1,0),FALSE)),VLOOKUP($B98,'Allokerad kvv'!$B$2:$AV$468,MATCH(C$1,'Allokerad kvv'!$B$1:$AV$1,0),FALSE),VLOOKUP($B98,'Justerad allokering'!$B$1:$AG$461,MATCH(C$1,'Justerad allokering'!$B$1:$AF$1,0),FALSE))</f>
        <v>0</v>
      </c>
      <c r="D98">
        <f>IF(ISERROR(1/VLOOKUP($B98,'Justerad allokering'!$B$1:$AG$461,MATCH(D$1,'Justerad allokering'!$B$1:$AF$1,0),FALSE)),VLOOKUP($B98,'Allokerad kvv'!$B$2:$AV$468,MATCH(D$1,'Allokerad kvv'!$B$1:$AV$1,0),FALSE),VLOOKUP($B98,'Justerad allokering'!$B$1:$AG$461,MATCH(D$1,'Justerad allokering'!$B$1:$AF$1,0),FALSE))</f>
        <v>0</v>
      </c>
      <c r="E98">
        <f>IF(ISERROR(1/VLOOKUP($B98,'Justerad allokering'!$B$1:$AG$461,MATCH(E$1,'Justerad allokering'!$B$1:$AF$1,0),FALSE)),VLOOKUP($B98,'Allokerad kvv'!$B$2:$AV$468,MATCH(E$1,'Allokerad kvv'!$B$1:$AV$1,0),FALSE),VLOOKUP($B98,'Justerad allokering'!$B$1:$AG$461,MATCH(E$1,'Justerad allokering'!$B$1:$AF$1,0),FALSE))</f>
        <v>0</v>
      </c>
      <c r="F98">
        <f>IF(ISERROR(1/VLOOKUP($B98,'Justerad allokering'!$B$1:$AG$461,MATCH(F$1,'Justerad allokering'!$B$1:$AF$1,0),FALSE)),VLOOKUP($B98,'Allokerad kvv'!$B$2:$AV$468,MATCH(F$1,'Allokerad kvv'!$B$1:$AV$1,0),FALSE),VLOOKUP($B98,'Justerad allokering'!$B$1:$AG$461,MATCH(F$1,'Justerad allokering'!$B$1:$AF$1,0),FALSE))</f>
        <v>0</v>
      </c>
      <c r="G98">
        <f>IF(ISERROR(1/VLOOKUP($B98,'Justerad allokering'!$B$1:$AG$461,MATCH(G$1,'Justerad allokering'!$B$1:$AF$1,0),FALSE)),VLOOKUP($B98,'Allokerad kvv'!$B$2:$AV$468,MATCH(G$1,'Allokerad kvv'!$B$1:$AV$1,0),FALSE),VLOOKUP($B98,'Justerad allokering'!$B$1:$AG$461,MATCH(G$1,'Justerad allokering'!$B$1:$AF$1,0),FALSE))</f>
        <v>0</v>
      </c>
      <c r="H98">
        <f>IF(ISERROR(1/VLOOKUP($B98,'Justerad allokering'!$B$1:$AG$461,MATCH(H$1,'Justerad allokering'!$B$1:$AF$1,0),FALSE)),VLOOKUP($B98,'Allokerad kvv'!$B$2:$AV$468,MATCH(H$1,'Allokerad kvv'!$B$1:$AV$1,0),FALSE),VLOOKUP($B98,'Justerad allokering'!$B$1:$AG$461,MATCH(H$1,'Justerad allokering'!$B$1:$AF$1,0),FALSE))</f>
        <v>0</v>
      </c>
      <c r="I98">
        <f>IF(ISERROR(1/VLOOKUP($B98,'Justerad allokering'!$B$1:$AG$461,MATCH(I$1,'Justerad allokering'!$B$1:$AF$1,0),FALSE)),VLOOKUP($B98,'Allokerad kvv'!$B$2:$AV$468,MATCH(I$1,'Allokerad kvv'!$B$1:$AV$1,0),FALSE),VLOOKUP($B98,'Justerad allokering'!$B$1:$AG$461,MATCH(I$1,'Justerad allokering'!$B$1:$AF$1,0),FALSE))</f>
        <v>0</v>
      </c>
      <c r="J98">
        <f>IF(ISERROR(1/VLOOKUP($B98,'Justerad allokering'!$B$1:$AG$461,MATCH(J$1,'Justerad allokering'!$B$1:$AF$1,0),FALSE)),VLOOKUP($B98,'Allokerad kvv'!$B$2:$AV$468,MATCH(J$1,'Allokerad kvv'!$B$1:$AV$1,0),FALSE),VLOOKUP($B98,'Justerad allokering'!$B$1:$AG$461,MATCH(J$1,'Justerad allokering'!$B$1:$AF$1,0),FALSE))</f>
        <v>0</v>
      </c>
      <c r="K98">
        <f>IF(ISERROR(1/VLOOKUP($B98,'Justerad allokering'!$B$1:$AG$461,MATCH(K$1,'Justerad allokering'!$B$1:$AF$1,0),FALSE)),VLOOKUP($B98,'Allokerad kvv'!$B$2:$AV$468,MATCH(K$1,'Allokerad kvv'!$B$1:$AV$1,0),FALSE),VLOOKUP($B98,'Justerad allokering'!$B$1:$AG$461,MATCH(K$1,'Justerad allokering'!$B$1:$AF$1,0),FALSE))</f>
        <v>0</v>
      </c>
      <c r="L98">
        <f>IF(ISERROR(1/VLOOKUP($B98,'Justerad allokering'!$B$1:$AG$461,MATCH(L$1,'Justerad allokering'!$B$1:$AF$1,0),FALSE)),VLOOKUP($B98,'Allokerad kvv'!$B$2:$AV$468,MATCH(L$1,'Allokerad kvv'!$B$1:$AV$1,0),FALSE),VLOOKUP($B98,'Justerad allokering'!$B$1:$AG$461,MATCH(L$1,'Justerad allokering'!$B$1:$AF$1,0),FALSE))</f>
        <v>0</v>
      </c>
      <c r="M98">
        <f>IF(ISERROR(1/VLOOKUP($B98,'Justerad allokering'!$B$1:$AG$461,MATCH(M$1,'Justerad allokering'!$B$1:$AF$1,0),FALSE)),VLOOKUP($B98,'Allokerad kvv'!$B$2:$AV$468,MATCH(M$1,'Allokerad kvv'!$B$1:$AV$1,0),FALSE),VLOOKUP($B98,'Justerad allokering'!$B$1:$AG$461,MATCH(M$1,'Justerad allokering'!$B$1:$AF$1,0),FALSE))</f>
        <v>0</v>
      </c>
      <c r="N98">
        <f>IF(ISERROR(1/VLOOKUP($B98,'Justerad allokering'!$B$1:$AG$461,MATCH(N$1,'Justerad allokering'!$B$1:$AF$1,0),FALSE)),VLOOKUP($B98,'Allokerad kvv'!$B$2:$AV$468,MATCH(N$1,'Allokerad kvv'!$B$1:$AV$1,0),FALSE),VLOOKUP($B98,'Justerad allokering'!$B$1:$AG$461,MATCH(N$1,'Justerad allokering'!$B$1:$AF$1,0),FALSE))</f>
        <v>0</v>
      </c>
      <c r="O98">
        <f>IF(ISERROR(1/VLOOKUP($B98,'Justerad allokering'!$B$1:$AG$461,MATCH(O$1,'Justerad allokering'!$B$1:$AF$1,0),FALSE)),VLOOKUP($B98,'Allokerad kvv'!$B$2:$AV$468,MATCH(O$1,'Allokerad kvv'!$B$1:$AV$1,0),FALSE),VLOOKUP($B98,'Justerad allokering'!$B$1:$AG$461,MATCH(O$1,'Justerad allokering'!$B$1:$AF$1,0),FALSE))</f>
        <v>0</v>
      </c>
      <c r="P98">
        <f>IF(ISERROR(1/VLOOKUP($B98,'Justerad allokering'!$B$1:$AG$461,MATCH(P$1,'Justerad allokering'!$B$1:$AF$1,0),FALSE)),VLOOKUP($B98,'Allokerad kvv'!$B$2:$AV$468,MATCH(P$1,'Allokerad kvv'!$B$1:$AV$1,0),FALSE),VLOOKUP($B98,'Justerad allokering'!$B$1:$AG$461,MATCH(P$1,'Justerad allokering'!$B$1:$AF$1,0),FALSE))</f>
        <v>0</v>
      </c>
      <c r="Q98">
        <f>IF(ISERROR(1/VLOOKUP($B98,'Justerad allokering'!$B$1:$AG$461,MATCH(Q$1,'Justerad allokering'!$B$1:$AF$1,0),FALSE)),VLOOKUP($B98,'Allokerad kvv'!$B$2:$AV$468,MATCH(Q$1,'Allokerad kvv'!$B$1:$AV$1,0),FALSE),VLOOKUP($B98,'Justerad allokering'!$B$1:$AG$461,MATCH(Q$1,'Justerad allokering'!$B$1:$AF$1,0),FALSE))</f>
        <v>0</v>
      </c>
      <c r="R98">
        <f>IF(ISERROR(1/VLOOKUP($B98,'Justerad allokering'!$B$1:$AG$461,MATCH(R$1,'Justerad allokering'!$B$1:$AF$1,0),FALSE)),VLOOKUP($B98,'Allokerad kvv'!$B$2:$AV$468,MATCH(R$1,'Allokerad kvv'!$B$1:$AV$1,0),FALSE),VLOOKUP($B98,'Justerad allokering'!$B$1:$AG$461,MATCH(R$1,'Justerad allokering'!$B$1:$AF$1,0),FALSE))</f>
        <v>0</v>
      </c>
      <c r="S98">
        <f>IF(ISERROR(1/VLOOKUP($B98,'Justerad allokering'!$B$1:$AG$461,MATCH(S$1,'Justerad allokering'!$B$1:$AF$1,0),FALSE)),VLOOKUP($B98,'Allokerad kvv'!$B$2:$AV$468,MATCH(S$1,'Allokerad kvv'!$B$1:$AV$1,0),FALSE),VLOOKUP($B98,'Justerad allokering'!$B$1:$AG$461,MATCH(S$1,'Justerad allokering'!$B$1:$AF$1,0),FALSE))</f>
        <v>0</v>
      </c>
      <c r="T98">
        <f>IF(ISERROR(1/VLOOKUP($B98,'Justerad allokering'!$B$1:$AG$461,MATCH(T$1,'Justerad allokering'!$B$1:$AF$1,0),FALSE)),VLOOKUP($B98,'Allokerad kvv'!$B$2:$AV$468,MATCH(T$1,'Allokerad kvv'!$B$1:$AV$1,0),FALSE),VLOOKUP($B98,'Justerad allokering'!$B$1:$AG$461,MATCH(T$1,'Justerad allokering'!$B$1:$AF$1,0),FALSE))</f>
        <v>0</v>
      </c>
      <c r="U98">
        <f>IF(ISERROR(1/VLOOKUP($B98,'Justerad allokering'!$B$1:$AG$461,MATCH(U$1,'Justerad allokering'!$B$1:$AF$1,0),FALSE)),VLOOKUP($B98,'Allokerad kvv'!$B$2:$AV$468,MATCH(U$1,'Allokerad kvv'!$B$1:$AV$1,0),FALSE),VLOOKUP($B98,'Justerad allokering'!$B$1:$AG$461,MATCH(U$1,'Justerad allokering'!$B$1:$AF$1,0),FALSE))</f>
        <v>0</v>
      </c>
      <c r="V98">
        <f>IF(ISERROR(1/VLOOKUP($B98,'Justerad allokering'!$B$1:$AG$461,MATCH(V$1,'Justerad allokering'!$B$1:$AF$1,0),FALSE)),VLOOKUP($B98,'Allokerad kvv'!$B$2:$AV$468,MATCH(V$1,'Allokerad kvv'!$B$1:$AV$1,0),FALSE),VLOOKUP($B98,'Justerad allokering'!$B$1:$AG$461,MATCH(V$1,'Justerad allokering'!$B$1:$AF$1,0),FALSE))</f>
        <v>0</v>
      </c>
      <c r="W98">
        <f>IF(ISERROR(1/VLOOKUP($B98,'Justerad allokering'!$B$1:$AG$461,MATCH(W$1,'Justerad allokering'!$B$1:$AF$1,0),FALSE)),VLOOKUP($B98,'Allokerad kvv'!$B$2:$AV$468,MATCH(W$1,'Allokerad kvv'!$B$1:$AV$1,0),FALSE),VLOOKUP($B98,'Justerad allokering'!$B$1:$AG$461,MATCH(W$1,'Justerad allokering'!$B$1:$AF$1,0),FALSE))</f>
        <v>0</v>
      </c>
      <c r="X98">
        <f>IF(ISERROR(1/VLOOKUP($B98,'Justerad allokering'!$B$1:$AG$461,MATCH(X$1,'Justerad allokering'!$B$1:$AF$1,0),FALSE)),VLOOKUP($B98,'Allokerad kvv'!$B$2:$AV$468,MATCH(X$1,'Allokerad kvv'!$B$1:$AV$1,0),FALSE),VLOOKUP($B98,'Justerad allokering'!$B$1:$AG$461,MATCH(X$1,'Justerad allokering'!$B$1:$AF$1,0),FALSE))</f>
        <v>0</v>
      </c>
      <c r="Y98">
        <f>IF(ISERROR(1/VLOOKUP($B98,'Justerad allokering'!$B$1:$AG$461,MATCH(Y$1,'Justerad allokering'!$B$1:$AF$1,0),FALSE)),VLOOKUP($B98,'Allokerad kvv'!$B$2:$AV$468,MATCH(Y$1,'Allokerad kvv'!$B$1:$AV$1,0),FALSE),VLOOKUP($B98,'Justerad allokering'!$B$1:$AG$461,MATCH(Y$1,'Justerad allokering'!$B$1:$AF$1,0),FALSE))</f>
        <v>0</v>
      </c>
      <c r="Z98">
        <f>IF(ISERROR(1/VLOOKUP($B98,'Justerad allokering'!$B$1:$AG$461,MATCH(Z$1,'Justerad allokering'!$B$1:$AF$1,0),FALSE)),VLOOKUP($B98,'Allokerad kvv'!$B$2:$AV$468,MATCH(Z$1,'Allokerad kvv'!$B$1:$AV$1,0),FALSE),VLOOKUP($B98,'Justerad allokering'!$B$1:$AG$461,MATCH(Z$1,'Justerad allokering'!$B$1:$AF$1,0),FALSE))</f>
        <v>0</v>
      </c>
      <c r="AE98" s="89">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25">
      <c r="A99" s="2" t="s">
        <v>140</v>
      </c>
      <c r="B99" s="2" t="s">
        <v>141</v>
      </c>
      <c r="C99">
        <f>IF(ISERROR(1/VLOOKUP($B99,'Justerad allokering'!$B$1:$AG$461,MATCH(C$1,'Justerad allokering'!$B$1:$AF$1,0),FALSE)),VLOOKUP($B99,'Allokerad kvv'!$B$2:$AV$468,MATCH(C$1,'Allokerad kvv'!$B$1:$AV$1,0),FALSE),VLOOKUP($B99,'Justerad allokering'!$B$1:$AG$461,MATCH(C$1,'Justerad allokering'!$B$1:$AF$1,0),FALSE))</f>
        <v>0</v>
      </c>
      <c r="D99">
        <f>IF(ISERROR(1/VLOOKUP($B99,'Justerad allokering'!$B$1:$AG$461,MATCH(D$1,'Justerad allokering'!$B$1:$AF$1,0),FALSE)),VLOOKUP($B99,'Allokerad kvv'!$B$2:$AV$468,MATCH(D$1,'Allokerad kvv'!$B$1:$AV$1,0),FALSE),VLOOKUP($B99,'Justerad allokering'!$B$1:$AG$461,MATCH(D$1,'Justerad allokering'!$B$1:$AF$1,0),FALSE))</f>
        <v>0</v>
      </c>
      <c r="E99">
        <f>IF(ISERROR(1/VLOOKUP($B99,'Justerad allokering'!$B$1:$AG$461,MATCH(E$1,'Justerad allokering'!$B$1:$AF$1,0),FALSE)),VLOOKUP($B99,'Allokerad kvv'!$B$2:$AV$468,MATCH(E$1,'Allokerad kvv'!$B$1:$AV$1,0),FALSE),VLOOKUP($B99,'Justerad allokering'!$B$1:$AG$461,MATCH(E$1,'Justerad allokering'!$B$1:$AF$1,0),FALSE))</f>
        <v>0</v>
      </c>
      <c r="F99">
        <f>IF(ISERROR(1/VLOOKUP($B99,'Justerad allokering'!$B$1:$AG$461,MATCH(F$1,'Justerad allokering'!$B$1:$AF$1,0),FALSE)),VLOOKUP($B99,'Allokerad kvv'!$B$2:$AV$468,MATCH(F$1,'Allokerad kvv'!$B$1:$AV$1,0),FALSE),VLOOKUP($B99,'Justerad allokering'!$B$1:$AG$461,MATCH(F$1,'Justerad allokering'!$B$1:$AF$1,0),FALSE))</f>
        <v>0</v>
      </c>
      <c r="G99">
        <f>IF(ISERROR(1/VLOOKUP($B99,'Justerad allokering'!$B$1:$AG$461,MATCH(G$1,'Justerad allokering'!$B$1:$AF$1,0),FALSE)),VLOOKUP($B99,'Allokerad kvv'!$B$2:$AV$468,MATCH(G$1,'Allokerad kvv'!$B$1:$AV$1,0),FALSE),VLOOKUP($B99,'Justerad allokering'!$B$1:$AG$461,MATCH(G$1,'Justerad allokering'!$B$1:$AF$1,0),FALSE))</f>
        <v>0</v>
      </c>
      <c r="H99">
        <f>IF(ISERROR(1/VLOOKUP($B99,'Justerad allokering'!$B$1:$AG$461,MATCH(H$1,'Justerad allokering'!$B$1:$AF$1,0),FALSE)),VLOOKUP($B99,'Allokerad kvv'!$B$2:$AV$468,MATCH(H$1,'Allokerad kvv'!$B$1:$AV$1,0),FALSE),VLOOKUP($B99,'Justerad allokering'!$B$1:$AG$461,MATCH(H$1,'Justerad allokering'!$B$1:$AF$1,0),FALSE))</f>
        <v>0</v>
      </c>
      <c r="I99">
        <f>IF(ISERROR(1/VLOOKUP($B99,'Justerad allokering'!$B$1:$AG$461,MATCH(I$1,'Justerad allokering'!$B$1:$AF$1,0),FALSE)),VLOOKUP($B99,'Allokerad kvv'!$B$2:$AV$468,MATCH(I$1,'Allokerad kvv'!$B$1:$AV$1,0),FALSE),VLOOKUP($B99,'Justerad allokering'!$B$1:$AG$461,MATCH(I$1,'Justerad allokering'!$B$1:$AF$1,0),FALSE))</f>
        <v>0</v>
      </c>
      <c r="J99">
        <f>IF(ISERROR(1/VLOOKUP($B99,'Justerad allokering'!$B$1:$AG$461,MATCH(J$1,'Justerad allokering'!$B$1:$AF$1,0),FALSE)),VLOOKUP($B99,'Allokerad kvv'!$B$2:$AV$468,MATCH(J$1,'Allokerad kvv'!$B$1:$AV$1,0),FALSE),VLOOKUP($B99,'Justerad allokering'!$B$1:$AG$461,MATCH(J$1,'Justerad allokering'!$B$1:$AF$1,0),FALSE))</f>
        <v>0</v>
      </c>
      <c r="K99">
        <f>IF(ISERROR(1/VLOOKUP($B99,'Justerad allokering'!$B$1:$AG$461,MATCH(K$1,'Justerad allokering'!$B$1:$AF$1,0),FALSE)),VLOOKUP($B99,'Allokerad kvv'!$B$2:$AV$468,MATCH(K$1,'Allokerad kvv'!$B$1:$AV$1,0),FALSE),VLOOKUP($B99,'Justerad allokering'!$B$1:$AG$461,MATCH(K$1,'Justerad allokering'!$B$1:$AF$1,0),FALSE))</f>
        <v>0</v>
      </c>
      <c r="L99">
        <f>IF(ISERROR(1/VLOOKUP($B99,'Justerad allokering'!$B$1:$AG$461,MATCH(L$1,'Justerad allokering'!$B$1:$AF$1,0),FALSE)),VLOOKUP($B99,'Allokerad kvv'!$B$2:$AV$468,MATCH(L$1,'Allokerad kvv'!$B$1:$AV$1,0),FALSE),VLOOKUP($B99,'Justerad allokering'!$B$1:$AG$461,MATCH(L$1,'Justerad allokering'!$B$1:$AF$1,0),FALSE))</f>
        <v>0</v>
      </c>
      <c r="M99">
        <f>IF(ISERROR(1/VLOOKUP($B99,'Justerad allokering'!$B$1:$AG$461,MATCH(M$1,'Justerad allokering'!$B$1:$AF$1,0),FALSE)),VLOOKUP($B99,'Allokerad kvv'!$B$2:$AV$468,MATCH(M$1,'Allokerad kvv'!$B$1:$AV$1,0),FALSE),VLOOKUP($B99,'Justerad allokering'!$B$1:$AG$461,MATCH(M$1,'Justerad allokering'!$B$1:$AF$1,0),FALSE))</f>
        <v>0</v>
      </c>
      <c r="N99">
        <f>IF(ISERROR(1/VLOOKUP($B99,'Justerad allokering'!$B$1:$AG$461,MATCH(N$1,'Justerad allokering'!$B$1:$AF$1,0),FALSE)),VLOOKUP($B99,'Allokerad kvv'!$B$2:$AV$468,MATCH(N$1,'Allokerad kvv'!$B$1:$AV$1,0),FALSE),VLOOKUP($B99,'Justerad allokering'!$B$1:$AG$461,MATCH(N$1,'Justerad allokering'!$B$1:$AF$1,0),FALSE))</f>
        <v>0</v>
      </c>
      <c r="O99">
        <f>IF(ISERROR(1/VLOOKUP($B99,'Justerad allokering'!$B$1:$AG$461,MATCH(O$1,'Justerad allokering'!$B$1:$AF$1,0),FALSE)),VLOOKUP($B99,'Allokerad kvv'!$B$2:$AV$468,MATCH(O$1,'Allokerad kvv'!$B$1:$AV$1,0),FALSE),VLOOKUP($B99,'Justerad allokering'!$B$1:$AG$461,MATCH(O$1,'Justerad allokering'!$B$1:$AF$1,0),FALSE))</f>
        <v>0</v>
      </c>
      <c r="P99">
        <f>IF(ISERROR(1/VLOOKUP($B99,'Justerad allokering'!$B$1:$AG$461,MATCH(P$1,'Justerad allokering'!$B$1:$AF$1,0),FALSE)),VLOOKUP($B99,'Allokerad kvv'!$B$2:$AV$468,MATCH(P$1,'Allokerad kvv'!$B$1:$AV$1,0),FALSE),VLOOKUP($B99,'Justerad allokering'!$B$1:$AG$461,MATCH(P$1,'Justerad allokering'!$B$1:$AF$1,0),FALSE))</f>
        <v>0</v>
      </c>
      <c r="Q99">
        <f>IF(ISERROR(1/VLOOKUP($B99,'Justerad allokering'!$B$1:$AG$461,MATCH(Q$1,'Justerad allokering'!$B$1:$AF$1,0),FALSE)),VLOOKUP($B99,'Allokerad kvv'!$B$2:$AV$468,MATCH(Q$1,'Allokerad kvv'!$B$1:$AV$1,0),FALSE),VLOOKUP($B99,'Justerad allokering'!$B$1:$AG$461,MATCH(Q$1,'Justerad allokering'!$B$1:$AF$1,0),FALSE))</f>
        <v>0</v>
      </c>
      <c r="R99">
        <f>IF(ISERROR(1/VLOOKUP($B99,'Justerad allokering'!$B$1:$AG$461,MATCH(R$1,'Justerad allokering'!$B$1:$AF$1,0),FALSE)),VLOOKUP($B99,'Allokerad kvv'!$B$2:$AV$468,MATCH(R$1,'Allokerad kvv'!$B$1:$AV$1,0),FALSE),VLOOKUP($B99,'Justerad allokering'!$B$1:$AG$461,MATCH(R$1,'Justerad allokering'!$B$1:$AF$1,0),FALSE))</f>
        <v>0</v>
      </c>
      <c r="S99">
        <f>IF(ISERROR(1/VLOOKUP($B99,'Justerad allokering'!$B$1:$AG$461,MATCH(S$1,'Justerad allokering'!$B$1:$AF$1,0),FALSE)),VLOOKUP($B99,'Allokerad kvv'!$B$2:$AV$468,MATCH(S$1,'Allokerad kvv'!$B$1:$AV$1,0),FALSE),VLOOKUP($B99,'Justerad allokering'!$B$1:$AG$461,MATCH(S$1,'Justerad allokering'!$B$1:$AF$1,0),FALSE))</f>
        <v>0</v>
      </c>
      <c r="T99">
        <f>IF(ISERROR(1/VLOOKUP($B99,'Justerad allokering'!$B$1:$AG$461,MATCH(T$1,'Justerad allokering'!$B$1:$AF$1,0),FALSE)),VLOOKUP($B99,'Allokerad kvv'!$B$2:$AV$468,MATCH(T$1,'Allokerad kvv'!$B$1:$AV$1,0),FALSE),VLOOKUP($B99,'Justerad allokering'!$B$1:$AG$461,MATCH(T$1,'Justerad allokering'!$B$1:$AF$1,0),FALSE))</f>
        <v>0</v>
      </c>
      <c r="U99">
        <f>IF(ISERROR(1/VLOOKUP($B99,'Justerad allokering'!$B$1:$AG$461,MATCH(U$1,'Justerad allokering'!$B$1:$AF$1,0),FALSE)),VLOOKUP($B99,'Allokerad kvv'!$B$2:$AV$468,MATCH(U$1,'Allokerad kvv'!$B$1:$AV$1,0),FALSE),VLOOKUP($B99,'Justerad allokering'!$B$1:$AG$461,MATCH(U$1,'Justerad allokering'!$B$1:$AF$1,0),FALSE))</f>
        <v>0</v>
      </c>
      <c r="V99">
        <f>IF(ISERROR(1/VLOOKUP($B99,'Justerad allokering'!$B$1:$AG$461,MATCH(V$1,'Justerad allokering'!$B$1:$AF$1,0),FALSE)),VLOOKUP($B99,'Allokerad kvv'!$B$2:$AV$468,MATCH(V$1,'Allokerad kvv'!$B$1:$AV$1,0),FALSE),VLOOKUP($B99,'Justerad allokering'!$B$1:$AG$461,MATCH(V$1,'Justerad allokering'!$B$1:$AF$1,0),FALSE))</f>
        <v>0</v>
      </c>
      <c r="W99">
        <f>IF(ISERROR(1/VLOOKUP($B99,'Justerad allokering'!$B$1:$AG$461,MATCH(W$1,'Justerad allokering'!$B$1:$AF$1,0),FALSE)),VLOOKUP($B99,'Allokerad kvv'!$B$2:$AV$468,MATCH(W$1,'Allokerad kvv'!$B$1:$AV$1,0),FALSE),VLOOKUP($B99,'Justerad allokering'!$B$1:$AG$461,MATCH(W$1,'Justerad allokering'!$B$1:$AF$1,0),FALSE))</f>
        <v>0</v>
      </c>
      <c r="X99">
        <f>IF(ISERROR(1/VLOOKUP($B99,'Justerad allokering'!$B$1:$AG$461,MATCH(X$1,'Justerad allokering'!$B$1:$AF$1,0),FALSE)),VLOOKUP($B99,'Allokerad kvv'!$B$2:$AV$468,MATCH(X$1,'Allokerad kvv'!$B$1:$AV$1,0),FALSE),VLOOKUP($B99,'Justerad allokering'!$B$1:$AG$461,MATCH(X$1,'Justerad allokering'!$B$1:$AF$1,0),FALSE))</f>
        <v>0</v>
      </c>
      <c r="Y99">
        <f>IF(ISERROR(1/VLOOKUP($B99,'Justerad allokering'!$B$1:$AG$461,MATCH(Y$1,'Justerad allokering'!$B$1:$AF$1,0),FALSE)),VLOOKUP($B99,'Allokerad kvv'!$B$2:$AV$468,MATCH(Y$1,'Allokerad kvv'!$B$1:$AV$1,0),FALSE),VLOOKUP($B99,'Justerad allokering'!$B$1:$AG$461,MATCH(Y$1,'Justerad allokering'!$B$1:$AF$1,0),FALSE))</f>
        <v>0</v>
      </c>
      <c r="Z99">
        <f>IF(ISERROR(1/VLOOKUP($B99,'Justerad allokering'!$B$1:$AG$461,MATCH(Z$1,'Justerad allokering'!$B$1:$AF$1,0),FALSE)),VLOOKUP($B99,'Allokerad kvv'!$B$2:$AV$468,MATCH(Z$1,'Allokerad kvv'!$B$1:$AV$1,0),FALSE),VLOOKUP($B99,'Justerad allokering'!$B$1:$AG$461,MATCH(Z$1,'Justerad allokering'!$B$1:$AF$1,0),FALSE))</f>
        <v>0</v>
      </c>
      <c r="AE99" s="89">
        <f t="shared" si="4"/>
        <v>0</v>
      </c>
      <c r="AG99">
        <f t="shared" si="5"/>
        <v>0</v>
      </c>
      <c r="AH99">
        <f t="shared" si="6"/>
        <v>0</v>
      </c>
      <c r="AI99" t="str">
        <f>IF(AH99=0,"",AH99/VLOOKUP(B99,Kraftvärmeprod!$B$1:$BC$480,MATCH("Summa tillförd energi exklusive rökgaskondensering",Kraftvärmeprod!$B$1:$BC$1,0),FALSE))</f>
        <v/>
      </c>
      <c r="AK99">
        <f t="shared" si="7"/>
        <v>0</v>
      </c>
    </row>
    <row r="100" spans="1:37" x14ac:dyDescent="0.25">
      <c r="A100" s="2" t="s">
        <v>142</v>
      </c>
      <c r="B100" s="2" t="s">
        <v>143</v>
      </c>
      <c r="C100">
        <f>IF(ISERROR(1/VLOOKUP($B100,'Justerad allokering'!$B$1:$AG$461,MATCH(C$1,'Justerad allokering'!$B$1:$AF$1,0),FALSE)),VLOOKUP($B100,'Allokerad kvv'!$B$2:$AV$468,MATCH(C$1,'Allokerad kvv'!$B$1:$AV$1,0),FALSE),VLOOKUP($B100,'Justerad allokering'!$B$1:$AG$461,MATCH(C$1,'Justerad allokering'!$B$1:$AF$1,0),FALSE))</f>
        <v>0</v>
      </c>
      <c r="D100">
        <f>IF(ISERROR(1/VLOOKUP($B100,'Justerad allokering'!$B$1:$AG$461,MATCH(D$1,'Justerad allokering'!$B$1:$AF$1,0),FALSE)),VLOOKUP($B100,'Allokerad kvv'!$B$2:$AV$468,MATCH(D$1,'Allokerad kvv'!$B$1:$AV$1,0),FALSE),VLOOKUP($B100,'Justerad allokering'!$B$1:$AG$461,MATCH(D$1,'Justerad allokering'!$B$1:$AF$1,0),FALSE))</f>
        <v>0</v>
      </c>
      <c r="E100">
        <f>IF(ISERROR(1/VLOOKUP($B100,'Justerad allokering'!$B$1:$AG$461,MATCH(E$1,'Justerad allokering'!$B$1:$AF$1,0),FALSE)),VLOOKUP($B100,'Allokerad kvv'!$B$2:$AV$468,MATCH(E$1,'Allokerad kvv'!$B$1:$AV$1,0),FALSE),VLOOKUP($B100,'Justerad allokering'!$B$1:$AG$461,MATCH(E$1,'Justerad allokering'!$B$1:$AF$1,0),FALSE))</f>
        <v>0</v>
      </c>
      <c r="F100">
        <f>IF(ISERROR(1/VLOOKUP($B100,'Justerad allokering'!$B$1:$AG$461,MATCH(F$1,'Justerad allokering'!$B$1:$AF$1,0),FALSE)),VLOOKUP($B100,'Allokerad kvv'!$B$2:$AV$468,MATCH(F$1,'Allokerad kvv'!$B$1:$AV$1,0),FALSE),VLOOKUP($B100,'Justerad allokering'!$B$1:$AG$461,MATCH(F$1,'Justerad allokering'!$B$1:$AF$1,0),FALSE))</f>
        <v>0</v>
      </c>
      <c r="G100">
        <f>IF(ISERROR(1/VLOOKUP($B100,'Justerad allokering'!$B$1:$AG$461,MATCH(G$1,'Justerad allokering'!$B$1:$AF$1,0),FALSE)),VLOOKUP($B100,'Allokerad kvv'!$B$2:$AV$468,MATCH(G$1,'Allokerad kvv'!$B$1:$AV$1,0),FALSE),VLOOKUP($B100,'Justerad allokering'!$B$1:$AG$461,MATCH(G$1,'Justerad allokering'!$B$1:$AF$1,0),FALSE))</f>
        <v>0</v>
      </c>
      <c r="H100">
        <f>IF(ISERROR(1/VLOOKUP($B100,'Justerad allokering'!$B$1:$AG$461,MATCH(H$1,'Justerad allokering'!$B$1:$AF$1,0),FALSE)),VLOOKUP($B100,'Allokerad kvv'!$B$2:$AV$468,MATCH(H$1,'Allokerad kvv'!$B$1:$AV$1,0),FALSE),VLOOKUP($B100,'Justerad allokering'!$B$1:$AG$461,MATCH(H$1,'Justerad allokering'!$B$1:$AF$1,0),FALSE))</f>
        <v>0</v>
      </c>
      <c r="I100">
        <f>IF(ISERROR(1/VLOOKUP($B100,'Justerad allokering'!$B$1:$AG$461,MATCH(I$1,'Justerad allokering'!$B$1:$AF$1,0),FALSE)),VLOOKUP($B100,'Allokerad kvv'!$B$2:$AV$468,MATCH(I$1,'Allokerad kvv'!$B$1:$AV$1,0),FALSE),VLOOKUP($B100,'Justerad allokering'!$B$1:$AG$461,MATCH(I$1,'Justerad allokering'!$B$1:$AF$1,0),FALSE))</f>
        <v>0</v>
      </c>
      <c r="J100">
        <f>IF(ISERROR(1/VLOOKUP($B100,'Justerad allokering'!$B$1:$AG$461,MATCH(J$1,'Justerad allokering'!$B$1:$AF$1,0),FALSE)),VLOOKUP($B100,'Allokerad kvv'!$B$2:$AV$468,MATCH(J$1,'Allokerad kvv'!$B$1:$AV$1,0),FALSE),VLOOKUP($B100,'Justerad allokering'!$B$1:$AG$461,MATCH(J$1,'Justerad allokering'!$B$1:$AF$1,0),FALSE))</f>
        <v>0</v>
      </c>
      <c r="K100">
        <f>IF(ISERROR(1/VLOOKUP($B100,'Justerad allokering'!$B$1:$AG$461,MATCH(K$1,'Justerad allokering'!$B$1:$AF$1,0),FALSE)),VLOOKUP($B100,'Allokerad kvv'!$B$2:$AV$468,MATCH(K$1,'Allokerad kvv'!$B$1:$AV$1,0),FALSE),VLOOKUP($B100,'Justerad allokering'!$B$1:$AG$461,MATCH(K$1,'Justerad allokering'!$B$1:$AF$1,0),FALSE))</f>
        <v>0</v>
      </c>
      <c r="L100">
        <f>IF(ISERROR(1/VLOOKUP($B100,'Justerad allokering'!$B$1:$AG$461,MATCH(L$1,'Justerad allokering'!$B$1:$AF$1,0),FALSE)),VLOOKUP($B100,'Allokerad kvv'!$B$2:$AV$468,MATCH(L$1,'Allokerad kvv'!$B$1:$AV$1,0),FALSE),VLOOKUP($B100,'Justerad allokering'!$B$1:$AG$461,MATCH(L$1,'Justerad allokering'!$B$1:$AF$1,0),FALSE))</f>
        <v>0</v>
      </c>
      <c r="M100">
        <f>IF(ISERROR(1/VLOOKUP($B100,'Justerad allokering'!$B$1:$AG$461,MATCH(M$1,'Justerad allokering'!$B$1:$AF$1,0),FALSE)),VLOOKUP($B100,'Allokerad kvv'!$B$2:$AV$468,MATCH(M$1,'Allokerad kvv'!$B$1:$AV$1,0),FALSE),VLOOKUP($B100,'Justerad allokering'!$B$1:$AG$461,MATCH(M$1,'Justerad allokering'!$B$1:$AF$1,0),FALSE))</f>
        <v>0</v>
      </c>
      <c r="N100">
        <f>IF(ISERROR(1/VLOOKUP($B100,'Justerad allokering'!$B$1:$AG$461,MATCH(N$1,'Justerad allokering'!$B$1:$AF$1,0),FALSE)),VLOOKUP($B100,'Allokerad kvv'!$B$2:$AV$468,MATCH(N$1,'Allokerad kvv'!$B$1:$AV$1,0),FALSE),VLOOKUP($B100,'Justerad allokering'!$B$1:$AG$461,MATCH(N$1,'Justerad allokering'!$B$1:$AF$1,0),FALSE))</f>
        <v>0</v>
      </c>
      <c r="O100">
        <f>IF(ISERROR(1/VLOOKUP($B100,'Justerad allokering'!$B$1:$AG$461,MATCH(O$1,'Justerad allokering'!$B$1:$AF$1,0),FALSE)),VLOOKUP($B100,'Allokerad kvv'!$B$2:$AV$468,MATCH(O$1,'Allokerad kvv'!$B$1:$AV$1,0),FALSE),VLOOKUP($B100,'Justerad allokering'!$B$1:$AG$461,MATCH(O$1,'Justerad allokering'!$B$1:$AF$1,0),FALSE))</f>
        <v>0</v>
      </c>
      <c r="P100">
        <f>IF(ISERROR(1/VLOOKUP($B100,'Justerad allokering'!$B$1:$AG$461,MATCH(P$1,'Justerad allokering'!$B$1:$AF$1,0),FALSE)),VLOOKUP($B100,'Allokerad kvv'!$B$2:$AV$468,MATCH(P$1,'Allokerad kvv'!$B$1:$AV$1,0),FALSE),VLOOKUP($B100,'Justerad allokering'!$B$1:$AG$461,MATCH(P$1,'Justerad allokering'!$B$1:$AF$1,0),FALSE))</f>
        <v>0</v>
      </c>
      <c r="Q100">
        <f>IF(ISERROR(1/VLOOKUP($B100,'Justerad allokering'!$B$1:$AG$461,MATCH(Q$1,'Justerad allokering'!$B$1:$AF$1,0),FALSE)),VLOOKUP($B100,'Allokerad kvv'!$B$2:$AV$468,MATCH(Q$1,'Allokerad kvv'!$B$1:$AV$1,0),FALSE),VLOOKUP($B100,'Justerad allokering'!$B$1:$AG$461,MATCH(Q$1,'Justerad allokering'!$B$1:$AF$1,0),FALSE))</f>
        <v>0</v>
      </c>
      <c r="R100">
        <f>IF(ISERROR(1/VLOOKUP($B100,'Justerad allokering'!$B$1:$AG$461,MATCH(R$1,'Justerad allokering'!$B$1:$AF$1,0),FALSE)),VLOOKUP($B100,'Allokerad kvv'!$B$2:$AV$468,MATCH(R$1,'Allokerad kvv'!$B$1:$AV$1,0),FALSE),VLOOKUP($B100,'Justerad allokering'!$B$1:$AG$461,MATCH(R$1,'Justerad allokering'!$B$1:$AF$1,0),FALSE))</f>
        <v>0</v>
      </c>
      <c r="S100">
        <f>IF(ISERROR(1/VLOOKUP($B100,'Justerad allokering'!$B$1:$AG$461,MATCH(S$1,'Justerad allokering'!$B$1:$AF$1,0),FALSE)),VLOOKUP($B100,'Allokerad kvv'!$B$2:$AV$468,MATCH(S$1,'Allokerad kvv'!$B$1:$AV$1,0),FALSE),VLOOKUP($B100,'Justerad allokering'!$B$1:$AG$461,MATCH(S$1,'Justerad allokering'!$B$1:$AF$1,0),FALSE))</f>
        <v>0</v>
      </c>
      <c r="T100">
        <f>IF(ISERROR(1/VLOOKUP($B100,'Justerad allokering'!$B$1:$AG$461,MATCH(T$1,'Justerad allokering'!$B$1:$AF$1,0),FALSE)),VLOOKUP($B100,'Allokerad kvv'!$B$2:$AV$468,MATCH(T$1,'Allokerad kvv'!$B$1:$AV$1,0),FALSE),VLOOKUP($B100,'Justerad allokering'!$B$1:$AG$461,MATCH(T$1,'Justerad allokering'!$B$1:$AF$1,0),FALSE))</f>
        <v>0</v>
      </c>
      <c r="U100">
        <f>IF(ISERROR(1/VLOOKUP($B100,'Justerad allokering'!$B$1:$AG$461,MATCH(U$1,'Justerad allokering'!$B$1:$AF$1,0),FALSE)),VLOOKUP($B100,'Allokerad kvv'!$B$2:$AV$468,MATCH(U$1,'Allokerad kvv'!$B$1:$AV$1,0),FALSE),VLOOKUP($B100,'Justerad allokering'!$B$1:$AG$461,MATCH(U$1,'Justerad allokering'!$B$1:$AF$1,0),FALSE))</f>
        <v>0</v>
      </c>
      <c r="V100">
        <f>IF(ISERROR(1/VLOOKUP($B100,'Justerad allokering'!$B$1:$AG$461,MATCH(V$1,'Justerad allokering'!$B$1:$AF$1,0),FALSE)),VLOOKUP($B100,'Allokerad kvv'!$B$2:$AV$468,MATCH(V$1,'Allokerad kvv'!$B$1:$AV$1,0),FALSE),VLOOKUP($B100,'Justerad allokering'!$B$1:$AG$461,MATCH(V$1,'Justerad allokering'!$B$1:$AF$1,0),FALSE))</f>
        <v>0</v>
      </c>
      <c r="W100">
        <f>IF(ISERROR(1/VLOOKUP($B100,'Justerad allokering'!$B$1:$AG$461,MATCH(W$1,'Justerad allokering'!$B$1:$AF$1,0),FALSE)),VLOOKUP($B100,'Allokerad kvv'!$B$2:$AV$468,MATCH(W$1,'Allokerad kvv'!$B$1:$AV$1,0),FALSE),VLOOKUP($B100,'Justerad allokering'!$B$1:$AG$461,MATCH(W$1,'Justerad allokering'!$B$1:$AF$1,0),FALSE))</f>
        <v>0</v>
      </c>
      <c r="X100">
        <f>IF(ISERROR(1/VLOOKUP($B100,'Justerad allokering'!$B$1:$AG$461,MATCH(X$1,'Justerad allokering'!$B$1:$AF$1,0),FALSE)),VLOOKUP($B100,'Allokerad kvv'!$B$2:$AV$468,MATCH(X$1,'Allokerad kvv'!$B$1:$AV$1,0),FALSE),VLOOKUP($B100,'Justerad allokering'!$B$1:$AG$461,MATCH(X$1,'Justerad allokering'!$B$1:$AF$1,0),FALSE))</f>
        <v>0</v>
      </c>
      <c r="Y100">
        <f>IF(ISERROR(1/VLOOKUP($B100,'Justerad allokering'!$B$1:$AG$461,MATCH(Y$1,'Justerad allokering'!$B$1:$AF$1,0),FALSE)),VLOOKUP($B100,'Allokerad kvv'!$B$2:$AV$468,MATCH(Y$1,'Allokerad kvv'!$B$1:$AV$1,0),FALSE),VLOOKUP($B100,'Justerad allokering'!$B$1:$AG$461,MATCH(Y$1,'Justerad allokering'!$B$1:$AF$1,0),FALSE))</f>
        <v>0</v>
      </c>
      <c r="Z100">
        <f>IF(ISERROR(1/VLOOKUP($B100,'Justerad allokering'!$B$1:$AG$461,MATCH(Z$1,'Justerad allokering'!$B$1:$AF$1,0),FALSE)),VLOOKUP($B100,'Allokerad kvv'!$B$2:$AV$468,MATCH(Z$1,'Allokerad kvv'!$B$1:$AV$1,0),FALSE),VLOOKUP($B100,'Justerad allokering'!$B$1:$AG$461,MATCH(Z$1,'Justerad allokering'!$B$1:$AF$1,0),FALSE))</f>
        <v>0</v>
      </c>
      <c r="AE100" s="89">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25">
      <c r="A101" s="2" t="s">
        <v>144</v>
      </c>
      <c r="B101" s="2" t="s">
        <v>145</v>
      </c>
      <c r="C101">
        <f>IF(ISERROR(1/VLOOKUP($B101,'Justerad allokering'!$B$1:$AG$461,MATCH(C$1,'Justerad allokering'!$B$1:$AF$1,0),FALSE)),VLOOKUP($B101,'Allokerad kvv'!$B$2:$AV$468,MATCH(C$1,'Allokerad kvv'!$B$1:$AV$1,0),FALSE),VLOOKUP($B101,'Justerad allokering'!$B$1:$AG$461,MATCH(C$1,'Justerad allokering'!$B$1:$AF$1,0),FALSE))</f>
        <v>910.7</v>
      </c>
      <c r="D101">
        <f>IF(ISERROR(1/VLOOKUP($B101,'Justerad allokering'!$B$1:$AG$461,MATCH(D$1,'Justerad allokering'!$B$1:$AF$1,0),FALSE)),VLOOKUP($B101,'Allokerad kvv'!$B$2:$AV$468,MATCH(D$1,'Allokerad kvv'!$B$1:$AV$1,0),FALSE),VLOOKUP($B101,'Justerad allokering'!$B$1:$AG$461,MATCH(D$1,'Justerad allokering'!$B$1:$AF$1,0),FALSE))</f>
        <v>0</v>
      </c>
      <c r="E101">
        <f>IF(ISERROR(1/VLOOKUP($B101,'Justerad allokering'!$B$1:$AG$461,MATCH(E$1,'Justerad allokering'!$B$1:$AF$1,0),FALSE)),VLOOKUP($B101,'Allokerad kvv'!$B$2:$AV$468,MATCH(E$1,'Allokerad kvv'!$B$1:$AV$1,0),FALSE),VLOOKUP($B101,'Justerad allokering'!$B$1:$AG$461,MATCH(E$1,'Justerad allokering'!$B$1:$AF$1,0),FALSE))</f>
        <v>0</v>
      </c>
      <c r="F101">
        <f>IF(ISERROR(1/VLOOKUP($B101,'Justerad allokering'!$B$1:$AG$461,MATCH(F$1,'Justerad allokering'!$B$1:$AF$1,0),FALSE)),VLOOKUP($B101,'Allokerad kvv'!$B$2:$AV$468,MATCH(F$1,'Allokerad kvv'!$B$1:$AV$1,0),FALSE),VLOOKUP($B101,'Justerad allokering'!$B$1:$AG$461,MATCH(F$1,'Justerad allokering'!$B$1:$AF$1,0),FALSE))</f>
        <v>0.3</v>
      </c>
      <c r="G101">
        <f>IF(ISERROR(1/VLOOKUP($B101,'Justerad allokering'!$B$1:$AG$461,MATCH(G$1,'Justerad allokering'!$B$1:$AF$1,0),FALSE)),VLOOKUP($B101,'Allokerad kvv'!$B$2:$AV$468,MATCH(G$1,'Allokerad kvv'!$B$1:$AV$1,0),FALSE),VLOOKUP($B101,'Justerad allokering'!$B$1:$AG$461,MATCH(G$1,'Justerad allokering'!$B$1:$AF$1,0),FALSE))</f>
        <v>27</v>
      </c>
      <c r="H101">
        <f>IF(ISERROR(1/VLOOKUP($B101,'Justerad allokering'!$B$1:$AG$461,MATCH(H$1,'Justerad allokering'!$B$1:$AF$1,0),FALSE)),VLOOKUP($B101,'Allokerad kvv'!$B$2:$AV$468,MATCH(H$1,'Allokerad kvv'!$B$1:$AV$1,0),FALSE),VLOOKUP($B101,'Justerad allokering'!$B$1:$AG$461,MATCH(H$1,'Justerad allokering'!$B$1:$AF$1,0),FALSE))</f>
        <v>0</v>
      </c>
      <c r="I101">
        <f>IF(ISERROR(1/VLOOKUP($B101,'Justerad allokering'!$B$1:$AG$461,MATCH(I$1,'Justerad allokering'!$B$1:$AF$1,0),FALSE)),VLOOKUP($B101,'Allokerad kvv'!$B$2:$AV$468,MATCH(I$1,'Allokerad kvv'!$B$1:$AV$1,0),FALSE),VLOOKUP($B101,'Justerad allokering'!$B$1:$AG$461,MATCH(I$1,'Justerad allokering'!$B$1:$AF$1,0),FALSE))</f>
        <v>21.1</v>
      </c>
      <c r="J101">
        <f>IF(ISERROR(1/VLOOKUP($B101,'Justerad allokering'!$B$1:$AG$461,MATCH(J$1,'Justerad allokering'!$B$1:$AF$1,0),FALSE)),VLOOKUP($B101,'Allokerad kvv'!$B$2:$AV$468,MATCH(J$1,'Allokerad kvv'!$B$1:$AV$1,0),FALSE),VLOOKUP($B101,'Justerad allokering'!$B$1:$AG$461,MATCH(J$1,'Justerad allokering'!$B$1:$AF$1,0),FALSE))</f>
        <v>159</v>
      </c>
      <c r="K101">
        <f>IF(ISERROR(1/VLOOKUP($B101,'Justerad allokering'!$B$1:$AG$461,MATCH(K$1,'Justerad allokering'!$B$1:$AF$1,0),FALSE)),VLOOKUP($B101,'Allokerad kvv'!$B$2:$AV$468,MATCH(K$1,'Allokerad kvv'!$B$1:$AV$1,0),FALSE),VLOOKUP($B101,'Justerad allokering'!$B$1:$AG$461,MATCH(K$1,'Justerad allokering'!$B$1:$AF$1,0),FALSE))</f>
        <v>144.9</v>
      </c>
      <c r="L101">
        <f>IF(ISERROR(1/VLOOKUP($B101,'Justerad allokering'!$B$1:$AG$461,MATCH(L$1,'Justerad allokering'!$B$1:$AF$1,0),FALSE)),VLOOKUP($B101,'Allokerad kvv'!$B$2:$AV$468,MATCH(L$1,'Allokerad kvv'!$B$1:$AV$1,0),FALSE),VLOOKUP($B101,'Justerad allokering'!$B$1:$AG$461,MATCH(L$1,'Justerad allokering'!$B$1:$AF$1,0),FALSE))</f>
        <v>0</v>
      </c>
      <c r="M101">
        <f>IF(ISERROR(1/VLOOKUP($B101,'Justerad allokering'!$B$1:$AG$461,MATCH(M$1,'Justerad allokering'!$B$1:$AF$1,0),FALSE)),VLOOKUP($B101,'Allokerad kvv'!$B$2:$AV$468,MATCH(M$1,'Allokerad kvv'!$B$1:$AV$1,0),FALSE),VLOOKUP($B101,'Justerad allokering'!$B$1:$AG$461,MATCH(M$1,'Justerad allokering'!$B$1:$AF$1,0),FALSE))</f>
        <v>0</v>
      </c>
      <c r="N101">
        <f>IF(ISERROR(1/VLOOKUP($B101,'Justerad allokering'!$B$1:$AG$461,MATCH(N$1,'Justerad allokering'!$B$1:$AF$1,0),FALSE)),VLOOKUP($B101,'Allokerad kvv'!$B$2:$AV$468,MATCH(N$1,'Allokerad kvv'!$B$1:$AV$1,0),FALSE),VLOOKUP($B101,'Justerad allokering'!$B$1:$AG$461,MATCH(N$1,'Justerad allokering'!$B$1:$AF$1,0),FALSE))</f>
        <v>700.8</v>
      </c>
      <c r="O101">
        <f>IF(ISERROR(1/VLOOKUP($B101,'Justerad allokering'!$B$1:$AG$461,MATCH(O$1,'Justerad allokering'!$B$1:$AF$1,0),FALSE)),VLOOKUP($B101,'Allokerad kvv'!$B$2:$AV$468,MATCH(O$1,'Allokerad kvv'!$B$1:$AV$1,0),FALSE),VLOOKUP($B101,'Justerad allokering'!$B$1:$AG$461,MATCH(O$1,'Justerad allokering'!$B$1:$AF$1,0),FALSE))</f>
        <v>0</v>
      </c>
      <c r="P101">
        <f>IF(ISERROR(1/VLOOKUP($B101,'Justerad allokering'!$B$1:$AG$461,MATCH(P$1,'Justerad allokering'!$B$1:$AF$1,0),FALSE)),VLOOKUP($B101,'Allokerad kvv'!$B$2:$AV$468,MATCH(P$1,'Allokerad kvv'!$B$1:$AV$1,0),FALSE),VLOOKUP($B101,'Justerad allokering'!$B$1:$AG$461,MATCH(P$1,'Justerad allokering'!$B$1:$AF$1,0),FALSE))</f>
        <v>0</v>
      </c>
      <c r="Q101">
        <f>IF(ISERROR(1/VLOOKUP($B101,'Justerad allokering'!$B$1:$AG$461,MATCH(Q$1,'Justerad allokering'!$B$1:$AF$1,0),FALSE)),VLOOKUP($B101,'Allokerad kvv'!$B$2:$AV$468,MATCH(Q$1,'Allokerad kvv'!$B$1:$AV$1,0),FALSE),VLOOKUP($B101,'Justerad allokering'!$B$1:$AG$461,MATCH(Q$1,'Justerad allokering'!$B$1:$AF$1,0),FALSE))</f>
        <v>714.6</v>
      </c>
      <c r="R101">
        <f>IF(ISERROR(1/VLOOKUP($B101,'Justerad allokering'!$B$1:$AG$461,MATCH(R$1,'Justerad allokering'!$B$1:$AF$1,0),FALSE)),VLOOKUP($B101,'Allokerad kvv'!$B$2:$AV$468,MATCH(R$1,'Allokerad kvv'!$B$1:$AV$1,0),FALSE),VLOOKUP($B101,'Justerad allokering'!$B$1:$AG$461,MATCH(R$1,'Justerad allokering'!$B$1:$AF$1,0),FALSE))</f>
        <v>0</v>
      </c>
      <c r="S101">
        <f>IF(ISERROR(1/VLOOKUP($B101,'Justerad allokering'!$B$1:$AG$461,MATCH(S$1,'Justerad allokering'!$B$1:$AF$1,0),FALSE)),VLOOKUP($B101,'Allokerad kvv'!$B$2:$AV$468,MATCH(S$1,'Allokerad kvv'!$B$1:$AV$1,0),FALSE),VLOOKUP($B101,'Justerad allokering'!$B$1:$AG$461,MATCH(S$1,'Justerad allokering'!$B$1:$AF$1,0),FALSE))</f>
        <v>0</v>
      </c>
      <c r="T101">
        <f>IF(ISERROR(1/VLOOKUP($B101,'Justerad allokering'!$B$1:$AG$461,MATCH(T$1,'Justerad allokering'!$B$1:$AF$1,0),FALSE)),VLOOKUP($B101,'Allokerad kvv'!$B$2:$AV$468,MATCH(T$1,'Allokerad kvv'!$B$1:$AV$1,0),FALSE),VLOOKUP($B101,'Justerad allokering'!$B$1:$AG$461,MATCH(T$1,'Justerad allokering'!$B$1:$AF$1,0),FALSE))</f>
        <v>0</v>
      </c>
      <c r="U101">
        <f>IF(ISERROR(1/VLOOKUP($B101,'Justerad allokering'!$B$1:$AG$461,MATCH(U$1,'Justerad allokering'!$B$1:$AF$1,0),FALSE)),VLOOKUP($B101,'Allokerad kvv'!$B$2:$AV$468,MATCH(U$1,'Allokerad kvv'!$B$1:$AV$1,0),FALSE),VLOOKUP($B101,'Justerad allokering'!$B$1:$AG$461,MATCH(U$1,'Justerad allokering'!$B$1:$AF$1,0),FALSE))</f>
        <v>267.2</v>
      </c>
      <c r="V101">
        <f>IF(ISERROR(1/VLOOKUP($B101,'Justerad allokering'!$B$1:$AG$461,MATCH(V$1,'Justerad allokering'!$B$1:$AF$1,0),FALSE)),VLOOKUP($B101,'Allokerad kvv'!$B$2:$AV$468,MATCH(V$1,'Allokerad kvv'!$B$1:$AV$1,0),FALSE),VLOOKUP($B101,'Justerad allokering'!$B$1:$AG$461,MATCH(V$1,'Justerad allokering'!$B$1:$AF$1,0),FALSE))</f>
        <v>0</v>
      </c>
      <c r="W101">
        <f>IF(ISERROR(1/VLOOKUP($B101,'Justerad allokering'!$B$1:$AG$461,MATCH(W$1,'Justerad allokering'!$B$1:$AF$1,0),FALSE)),VLOOKUP($B101,'Allokerad kvv'!$B$2:$AV$468,MATCH(W$1,'Allokerad kvv'!$B$1:$AV$1,0),FALSE),VLOOKUP($B101,'Justerad allokering'!$B$1:$AG$461,MATCH(W$1,'Justerad allokering'!$B$1:$AF$1,0),FALSE))</f>
        <v>0</v>
      </c>
      <c r="X101">
        <f>IF(ISERROR(1/VLOOKUP($B101,'Justerad allokering'!$B$1:$AG$461,MATCH(X$1,'Justerad allokering'!$B$1:$AF$1,0),FALSE)),VLOOKUP($B101,'Allokerad kvv'!$B$2:$AV$468,MATCH(X$1,'Allokerad kvv'!$B$1:$AV$1,0),FALSE),VLOOKUP($B101,'Justerad allokering'!$B$1:$AG$461,MATCH(X$1,'Justerad allokering'!$B$1:$AF$1,0),FALSE))</f>
        <v>0</v>
      </c>
      <c r="Y101">
        <f>IF(ISERROR(1/VLOOKUP($B101,'Justerad allokering'!$B$1:$AG$461,MATCH(Y$1,'Justerad allokering'!$B$1:$AF$1,0),FALSE)),VLOOKUP($B101,'Allokerad kvv'!$B$2:$AV$468,MATCH(Y$1,'Allokerad kvv'!$B$1:$AV$1,0),FALSE),VLOOKUP($B101,'Justerad allokering'!$B$1:$AG$461,MATCH(Y$1,'Justerad allokering'!$B$1:$AF$1,0),FALSE))</f>
        <v>0</v>
      </c>
      <c r="Z101">
        <f>IF(ISERROR(1/VLOOKUP($B101,'Justerad allokering'!$B$1:$AG$461,MATCH(Z$1,'Justerad allokering'!$B$1:$AF$1,0),FALSE)),VLOOKUP($B101,'Allokerad kvv'!$B$2:$AV$468,MATCH(Z$1,'Allokerad kvv'!$B$1:$AV$1,0),FALSE),VLOOKUP($B101,'Justerad allokering'!$B$1:$AG$461,MATCH(Z$1,'Justerad allokering'!$B$1:$AF$1,0),FALSE))</f>
        <v>17.8</v>
      </c>
      <c r="AE101" s="89">
        <f t="shared" si="4"/>
        <v>2963.4</v>
      </c>
      <c r="AG101">
        <f t="shared" si="5"/>
        <v>2818.5</v>
      </c>
      <c r="AH101">
        <f t="shared" si="6"/>
        <v>2117.6999999999998</v>
      </c>
      <c r="AI101">
        <f>IF(AH101=0,"",AH101/VLOOKUP(B101,Kraftvärmeprod!$B$1:$BC$480,MATCH("Summa tillförd energi exklusive rökgaskondensering",Kraftvärmeprod!$B$1:$BC$1,0),FALSE))</f>
        <v>0.49356733324010621</v>
      </c>
      <c r="AK101">
        <f t="shared" si="7"/>
        <v>444.3</v>
      </c>
    </row>
    <row r="102" spans="1:37" x14ac:dyDescent="0.25">
      <c r="A102" s="2" t="s">
        <v>144</v>
      </c>
      <c r="B102" s="2" t="s">
        <v>146</v>
      </c>
      <c r="C102">
        <f>IF(ISERROR(1/VLOOKUP($B102,'Justerad allokering'!$B$1:$AG$461,MATCH(C$1,'Justerad allokering'!$B$1:$AF$1,0),FALSE)),VLOOKUP($B102,'Allokerad kvv'!$B$2:$AV$468,MATCH(C$1,'Allokerad kvv'!$B$1:$AV$1,0),FALSE),VLOOKUP($B102,'Justerad allokering'!$B$1:$AG$461,MATCH(C$1,'Justerad allokering'!$B$1:$AF$1,0),FALSE))</f>
        <v>0</v>
      </c>
      <c r="D102">
        <f>IF(ISERROR(1/VLOOKUP($B102,'Justerad allokering'!$B$1:$AG$461,MATCH(D$1,'Justerad allokering'!$B$1:$AF$1,0),FALSE)),VLOOKUP($B102,'Allokerad kvv'!$B$2:$AV$468,MATCH(D$1,'Allokerad kvv'!$B$1:$AV$1,0),FALSE),VLOOKUP($B102,'Justerad allokering'!$B$1:$AG$461,MATCH(D$1,'Justerad allokering'!$B$1:$AF$1,0),FALSE))</f>
        <v>0</v>
      </c>
      <c r="E102">
        <f>IF(ISERROR(1/VLOOKUP($B102,'Justerad allokering'!$B$1:$AG$461,MATCH(E$1,'Justerad allokering'!$B$1:$AF$1,0),FALSE)),VLOOKUP($B102,'Allokerad kvv'!$B$2:$AV$468,MATCH(E$1,'Allokerad kvv'!$B$1:$AV$1,0),FALSE),VLOOKUP($B102,'Justerad allokering'!$B$1:$AG$461,MATCH(E$1,'Justerad allokering'!$B$1:$AF$1,0),FALSE))</f>
        <v>0</v>
      </c>
      <c r="F102">
        <f>IF(ISERROR(1/VLOOKUP($B102,'Justerad allokering'!$B$1:$AG$461,MATCH(F$1,'Justerad allokering'!$B$1:$AF$1,0),FALSE)),VLOOKUP($B102,'Allokerad kvv'!$B$2:$AV$468,MATCH(F$1,'Allokerad kvv'!$B$1:$AV$1,0),FALSE),VLOOKUP($B102,'Justerad allokering'!$B$1:$AG$461,MATCH(F$1,'Justerad allokering'!$B$1:$AF$1,0),FALSE))</f>
        <v>0</v>
      </c>
      <c r="G102">
        <f>IF(ISERROR(1/VLOOKUP($B102,'Justerad allokering'!$B$1:$AG$461,MATCH(G$1,'Justerad allokering'!$B$1:$AF$1,0),FALSE)),VLOOKUP($B102,'Allokerad kvv'!$B$2:$AV$468,MATCH(G$1,'Allokerad kvv'!$B$1:$AV$1,0),FALSE),VLOOKUP($B102,'Justerad allokering'!$B$1:$AG$461,MATCH(G$1,'Justerad allokering'!$B$1:$AF$1,0),FALSE))</f>
        <v>0</v>
      </c>
      <c r="H102">
        <f>IF(ISERROR(1/VLOOKUP($B102,'Justerad allokering'!$B$1:$AG$461,MATCH(H$1,'Justerad allokering'!$B$1:$AF$1,0),FALSE)),VLOOKUP($B102,'Allokerad kvv'!$B$2:$AV$468,MATCH(H$1,'Allokerad kvv'!$B$1:$AV$1,0),FALSE),VLOOKUP($B102,'Justerad allokering'!$B$1:$AG$461,MATCH(H$1,'Justerad allokering'!$B$1:$AF$1,0),FALSE))</f>
        <v>0</v>
      </c>
      <c r="I102">
        <f>IF(ISERROR(1/VLOOKUP($B102,'Justerad allokering'!$B$1:$AG$461,MATCH(I$1,'Justerad allokering'!$B$1:$AF$1,0),FALSE)),VLOOKUP($B102,'Allokerad kvv'!$B$2:$AV$468,MATCH(I$1,'Allokerad kvv'!$B$1:$AV$1,0),FALSE),VLOOKUP($B102,'Justerad allokering'!$B$1:$AG$461,MATCH(I$1,'Justerad allokering'!$B$1:$AF$1,0),FALSE))</f>
        <v>0</v>
      </c>
      <c r="J102">
        <f>IF(ISERROR(1/VLOOKUP($B102,'Justerad allokering'!$B$1:$AG$461,MATCH(J$1,'Justerad allokering'!$B$1:$AF$1,0),FALSE)),VLOOKUP($B102,'Allokerad kvv'!$B$2:$AV$468,MATCH(J$1,'Allokerad kvv'!$B$1:$AV$1,0),FALSE),VLOOKUP($B102,'Justerad allokering'!$B$1:$AG$461,MATCH(J$1,'Justerad allokering'!$B$1:$AF$1,0),FALSE))</f>
        <v>0</v>
      </c>
      <c r="K102">
        <f>IF(ISERROR(1/VLOOKUP($B102,'Justerad allokering'!$B$1:$AG$461,MATCH(K$1,'Justerad allokering'!$B$1:$AF$1,0),FALSE)),VLOOKUP($B102,'Allokerad kvv'!$B$2:$AV$468,MATCH(K$1,'Allokerad kvv'!$B$1:$AV$1,0),FALSE),VLOOKUP($B102,'Justerad allokering'!$B$1:$AG$461,MATCH(K$1,'Justerad allokering'!$B$1:$AF$1,0),FALSE))</f>
        <v>0</v>
      </c>
      <c r="L102">
        <f>IF(ISERROR(1/VLOOKUP($B102,'Justerad allokering'!$B$1:$AG$461,MATCH(L$1,'Justerad allokering'!$B$1:$AF$1,0),FALSE)),VLOOKUP($B102,'Allokerad kvv'!$B$2:$AV$468,MATCH(L$1,'Allokerad kvv'!$B$1:$AV$1,0),FALSE),VLOOKUP($B102,'Justerad allokering'!$B$1:$AG$461,MATCH(L$1,'Justerad allokering'!$B$1:$AF$1,0),FALSE))</f>
        <v>0</v>
      </c>
      <c r="M102">
        <f>IF(ISERROR(1/VLOOKUP($B102,'Justerad allokering'!$B$1:$AG$461,MATCH(M$1,'Justerad allokering'!$B$1:$AF$1,0),FALSE)),VLOOKUP($B102,'Allokerad kvv'!$B$2:$AV$468,MATCH(M$1,'Allokerad kvv'!$B$1:$AV$1,0),FALSE),VLOOKUP($B102,'Justerad allokering'!$B$1:$AG$461,MATCH(M$1,'Justerad allokering'!$B$1:$AF$1,0),FALSE))</f>
        <v>0</v>
      </c>
      <c r="N102">
        <f>IF(ISERROR(1/VLOOKUP($B102,'Justerad allokering'!$B$1:$AG$461,MATCH(N$1,'Justerad allokering'!$B$1:$AF$1,0),FALSE)),VLOOKUP($B102,'Allokerad kvv'!$B$2:$AV$468,MATCH(N$1,'Allokerad kvv'!$B$1:$AV$1,0),FALSE),VLOOKUP($B102,'Justerad allokering'!$B$1:$AG$461,MATCH(N$1,'Justerad allokering'!$B$1:$AF$1,0),FALSE))</f>
        <v>0</v>
      </c>
      <c r="O102">
        <f>IF(ISERROR(1/VLOOKUP($B102,'Justerad allokering'!$B$1:$AG$461,MATCH(O$1,'Justerad allokering'!$B$1:$AF$1,0),FALSE)),VLOOKUP($B102,'Allokerad kvv'!$B$2:$AV$468,MATCH(O$1,'Allokerad kvv'!$B$1:$AV$1,0),FALSE),VLOOKUP($B102,'Justerad allokering'!$B$1:$AG$461,MATCH(O$1,'Justerad allokering'!$B$1:$AF$1,0),FALSE))</f>
        <v>0</v>
      </c>
      <c r="P102">
        <f>IF(ISERROR(1/VLOOKUP($B102,'Justerad allokering'!$B$1:$AG$461,MATCH(P$1,'Justerad allokering'!$B$1:$AF$1,0),FALSE)),VLOOKUP($B102,'Allokerad kvv'!$B$2:$AV$468,MATCH(P$1,'Allokerad kvv'!$B$1:$AV$1,0),FALSE),VLOOKUP($B102,'Justerad allokering'!$B$1:$AG$461,MATCH(P$1,'Justerad allokering'!$B$1:$AF$1,0),FALSE))</f>
        <v>0</v>
      </c>
      <c r="Q102">
        <f>IF(ISERROR(1/VLOOKUP($B102,'Justerad allokering'!$B$1:$AG$461,MATCH(Q$1,'Justerad allokering'!$B$1:$AF$1,0),FALSE)),VLOOKUP($B102,'Allokerad kvv'!$B$2:$AV$468,MATCH(Q$1,'Allokerad kvv'!$B$1:$AV$1,0),FALSE),VLOOKUP($B102,'Justerad allokering'!$B$1:$AG$461,MATCH(Q$1,'Justerad allokering'!$B$1:$AF$1,0),FALSE))</f>
        <v>0</v>
      </c>
      <c r="R102">
        <f>IF(ISERROR(1/VLOOKUP($B102,'Justerad allokering'!$B$1:$AG$461,MATCH(R$1,'Justerad allokering'!$B$1:$AF$1,0),FALSE)),VLOOKUP($B102,'Allokerad kvv'!$B$2:$AV$468,MATCH(R$1,'Allokerad kvv'!$B$1:$AV$1,0),FALSE),VLOOKUP($B102,'Justerad allokering'!$B$1:$AG$461,MATCH(R$1,'Justerad allokering'!$B$1:$AF$1,0),FALSE))</f>
        <v>0</v>
      </c>
      <c r="S102">
        <f>IF(ISERROR(1/VLOOKUP($B102,'Justerad allokering'!$B$1:$AG$461,MATCH(S$1,'Justerad allokering'!$B$1:$AF$1,0),FALSE)),VLOOKUP($B102,'Allokerad kvv'!$B$2:$AV$468,MATCH(S$1,'Allokerad kvv'!$B$1:$AV$1,0),FALSE),VLOOKUP($B102,'Justerad allokering'!$B$1:$AG$461,MATCH(S$1,'Justerad allokering'!$B$1:$AF$1,0),FALSE))</f>
        <v>0</v>
      </c>
      <c r="T102">
        <f>IF(ISERROR(1/VLOOKUP($B102,'Justerad allokering'!$B$1:$AG$461,MATCH(T$1,'Justerad allokering'!$B$1:$AF$1,0),FALSE)),VLOOKUP($B102,'Allokerad kvv'!$B$2:$AV$468,MATCH(T$1,'Allokerad kvv'!$B$1:$AV$1,0),FALSE),VLOOKUP($B102,'Justerad allokering'!$B$1:$AG$461,MATCH(T$1,'Justerad allokering'!$B$1:$AF$1,0),FALSE))</f>
        <v>0</v>
      </c>
      <c r="U102">
        <f>IF(ISERROR(1/VLOOKUP($B102,'Justerad allokering'!$B$1:$AG$461,MATCH(U$1,'Justerad allokering'!$B$1:$AF$1,0),FALSE)),VLOOKUP($B102,'Allokerad kvv'!$B$2:$AV$468,MATCH(U$1,'Allokerad kvv'!$B$1:$AV$1,0),FALSE),VLOOKUP($B102,'Justerad allokering'!$B$1:$AG$461,MATCH(U$1,'Justerad allokering'!$B$1:$AF$1,0),FALSE))</f>
        <v>0</v>
      </c>
      <c r="V102">
        <f>IF(ISERROR(1/VLOOKUP($B102,'Justerad allokering'!$B$1:$AG$461,MATCH(V$1,'Justerad allokering'!$B$1:$AF$1,0),FALSE)),VLOOKUP($B102,'Allokerad kvv'!$B$2:$AV$468,MATCH(V$1,'Allokerad kvv'!$B$1:$AV$1,0),FALSE),VLOOKUP($B102,'Justerad allokering'!$B$1:$AG$461,MATCH(V$1,'Justerad allokering'!$B$1:$AF$1,0),FALSE))</f>
        <v>0</v>
      </c>
      <c r="W102">
        <f>IF(ISERROR(1/VLOOKUP($B102,'Justerad allokering'!$B$1:$AG$461,MATCH(W$1,'Justerad allokering'!$B$1:$AF$1,0),FALSE)),VLOOKUP($B102,'Allokerad kvv'!$B$2:$AV$468,MATCH(W$1,'Allokerad kvv'!$B$1:$AV$1,0),FALSE),VLOOKUP($B102,'Justerad allokering'!$B$1:$AG$461,MATCH(W$1,'Justerad allokering'!$B$1:$AF$1,0),FALSE))</f>
        <v>0</v>
      </c>
      <c r="X102">
        <f>IF(ISERROR(1/VLOOKUP($B102,'Justerad allokering'!$B$1:$AG$461,MATCH(X$1,'Justerad allokering'!$B$1:$AF$1,0),FALSE)),VLOOKUP($B102,'Allokerad kvv'!$B$2:$AV$468,MATCH(X$1,'Allokerad kvv'!$B$1:$AV$1,0),FALSE),VLOOKUP($B102,'Justerad allokering'!$B$1:$AG$461,MATCH(X$1,'Justerad allokering'!$B$1:$AF$1,0),FALSE))</f>
        <v>0</v>
      </c>
      <c r="Y102">
        <f>IF(ISERROR(1/VLOOKUP($B102,'Justerad allokering'!$B$1:$AG$461,MATCH(Y$1,'Justerad allokering'!$B$1:$AF$1,0),FALSE)),VLOOKUP($B102,'Allokerad kvv'!$B$2:$AV$468,MATCH(Y$1,'Allokerad kvv'!$B$1:$AV$1,0),FALSE),VLOOKUP($B102,'Justerad allokering'!$B$1:$AG$461,MATCH(Y$1,'Justerad allokering'!$B$1:$AF$1,0),FALSE))</f>
        <v>0</v>
      </c>
      <c r="Z102">
        <f>IF(ISERROR(1/VLOOKUP($B102,'Justerad allokering'!$B$1:$AG$461,MATCH(Z$1,'Justerad allokering'!$B$1:$AF$1,0),FALSE)),VLOOKUP($B102,'Allokerad kvv'!$B$2:$AV$468,MATCH(Z$1,'Allokerad kvv'!$B$1:$AV$1,0),FALSE),VLOOKUP($B102,'Justerad allokering'!$B$1:$AG$461,MATCH(Z$1,'Justerad allokering'!$B$1:$AF$1,0),FALSE))</f>
        <v>0</v>
      </c>
      <c r="AE102" s="89">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25">
      <c r="A103" s="2" t="s">
        <v>147</v>
      </c>
      <c r="B103" s="2" t="s">
        <v>148</v>
      </c>
      <c r="C103">
        <f>IF(ISERROR(1/VLOOKUP($B103,'Justerad allokering'!$B$1:$AG$461,MATCH(C$1,'Justerad allokering'!$B$1:$AF$1,0),FALSE)),VLOOKUP($B103,'Allokerad kvv'!$B$2:$AV$468,MATCH(C$1,'Allokerad kvv'!$B$1:$AV$1,0),FALSE),VLOOKUP($B103,'Justerad allokering'!$B$1:$AG$461,MATCH(C$1,'Justerad allokering'!$B$1:$AF$1,0),FALSE))</f>
        <v>0</v>
      </c>
      <c r="D103">
        <f>IF(ISERROR(1/VLOOKUP($B103,'Justerad allokering'!$B$1:$AG$461,MATCH(D$1,'Justerad allokering'!$B$1:$AF$1,0),FALSE)),VLOOKUP($B103,'Allokerad kvv'!$B$2:$AV$468,MATCH(D$1,'Allokerad kvv'!$B$1:$AV$1,0),FALSE),VLOOKUP($B103,'Justerad allokering'!$B$1:$AG$461,MATCH(D$1,'Justerad allokering'!$B$1:$AF$1,0),FALSE))</f>
        <v>0</v>
      </c>
      <c r="E103">
        <f>IF(ISERROR(1/VLOOKUP($B103,'Justerad allokering'!$B$1:$AG$461,MATCH(E$1,'Justerad allokering'!$B$1:$AF$1,0),FALSE)),VLOOKUP($B103,'Allokerad kvv'!$B$2:$AV$468,MATCH(E$1,'Allokerad kvv'!$B$1:$AV$1,0),FALSE),VLOOKUP($B103,'Justerad allokering'!$B$1:$AG$461,MATCH(E$1,'Justerad allokering'!$B$1:$AF$1,0),FALSE))</f>
        <v>0</v>
      </c>
      <c r="F103">
        <f>IF(ISERROR(1/VLOOKUP($B103,'Justerad allokering'!$B$1:$AG$461,MATCH(F$1,'Justerad allokering'!$B$1:$AF$1,0),FALSE)),VLOOKUP($B103,'Allokerad kvv'!$B$2:$AV$468,MATCH(F$1,'Allokerad kvv'!$B$1:$AV$1,0),FALSE),VLOOKUP($B103,'Justerad allokering'!$B$1:$AG$461,MATCH(F$1,'Justerad allokering'!$B$1:$AF$1,0),FALSE))</f>
        <v>0</v>
      </c>
      <c r="G103">
        <f>IF(ISERROR(1/VLOOKUP($B103,'Justerad allokering'!$B$1:$AG$461,MATCH(G$1,'Justerad allokering'!$B$1:$AF$1,0),FALSE)),VLOOKUP($B103,'Allokerad kvv'!$B$2:$AV$468,MATCH(G$1,'Allokerad kvv'!$B$1:$AV$1,0),FALSE),VLOOKUP($B103,'Justerad allokering'!$B$1:$AG$461,MATCH(G$1,'Justerad allokering'!$B$1:$AF$1,0),FALSE))</f>
        <v>0</v>
      </c>
      <c r="H103">
        <f>IF(ISERROR(1/VLOOKUP($B103,'Justerad allokering'!$B$1:$AG$461,MATCH(H$1,'Justerad allokering'!$B$1:$AF$1,0),FALSE)),VLOOKUP($B103,'Allokerad kvv'!$B$2:$AV$468,MATCH(H$1,'Allokerad kvv'!$B$1:$AV$1,0),FALSE),VLOOKUP($B103,'Justerad allokering'!$B$1:$AG$461,MATCH(H$1,'Justerad allokering'!$B$1:$AF$1,0),FALSE))</f>
        <v>0</v>
      </c>
      <c r="I103">
        <f>IF(ISERROR(1/VLOOKUP($B103,'Justerad allokering'!$B$1:$AG$461,MATCH(I$1,'Justerad allokering'!$B$1:$AF$1,0),FALSE)),VLOOKUP($B103,'Allokerad kvv'!$B$2:$AV$468,MATCH(I$1,'Allokerad kvv'!$B$1:$AV$1,0),FALSE),VLOOKUP($B103,'Justerad allokering'!$B$1:$AG$461,MATCH(I$1,'Justerad allokering'!$B$1:$AF$1,0),FALSE))</f>
        <v>0</v>
      </c>
      <c r="J103">
        <f>IF(ISERROR(1/VLOOKUP($B103,'Justerad allokering'!$B$1:$AG$461,MATCH(J$1,'Justerad allokering'!$B$1:$AF$1,0),FALSE)),VLOOKUP($B103,'Allokerad kvv'!$B$2:$AV$468,MATCH(J$1,'Allokerad kvv'!$B$1:$AV$1,0),FALSE),VLOOKUP($B103,'Justerad allokering'!$B$1:$AG$461,MATCH(J$1,'Justerad allokering'!$B$1:$AF$1,0),FALSE))</f>
        <v>0</v>
      </c>
      <c r="K103">
        <f>IF(ISERROR(1/VLOOKUP($B103,'Justerad allokering'!$B$1:$AG$461,MATCH(K$1,'Justerad allokering'!$B$1:$AF$1,0),FALSE)),VLOOKUP($B103,'Allokerad kvv'!$B$2:$AV$468,MATCH(K$1,'Allokerad kvv'!$B$1:$AV$1,0),FALSE),VLOOKUP($B103,'Justerad allokering'!$B$1:$AG$461,MATCH(K$1,'Justerad allokering'!$B$1:$AF$1,0),FALSE))</f>
        <v>0</v>
      </c>
      <c r="L103">
        <f>IF(ISERROR(1/VLOOKUP($B103,'Justerad allokering'!$B$1:$AG$461,MATCH(L$1,'Justerad allokering'!$B$1:$AF$1,0),FALSE)),VLOOKUP($B103,'Allokerad kvv'!$B$2:$AV$468,MATCH(L$1,'Allokerad kvv'!$B$1:$AV$1,0),FALSE),VLOOKUP($B103,'Justerad allokering'!$B$1:$AG$461,MATCH(L$1,'Justerad allokering'!$B$1:$AF$1,0),FALSE))</f>
        <v>0</v>
      </c>
      <c r="M103">
        <f>IF(ISERROR(1/VLOOKUP($B103,'Justerad allokering'!$B$1:$AG$461,MATCH(M$1,'Justerad allokering'!$B$1:$AF$1,0),FALSE)),VLOOKUP($B103,'Allokerad kvv'!$B$2:$AV$468,MATCH(M$1,'Allokerad kvv'!$B$1:$AV$1,0),FALSE),VLOOKUP($B103,'Justerad allokering'!$B$1:$AG$461,MATCH(M$1,'Justerad allokering'!$B$1:$AF$1,0),FALSE))</f>
        <v>0</v>
      </c>
      <c r="N103">
        <f>IF(ISERROR(1/VLOOKUP($B103,'Justerad allokering'!$B$1:$AG$461,MATCH(N$1,'Justerad allokering'!$B$1:$AF$1,0),FALSE)),VLOOKUP($B103,'Allokerad kvv'!$B$2:$AV$468,MATCH(N$1,'Allokerad kvv'!$B$1:$AV$1,0),FALSE),VLOOKUP($B103,'Justerad allokering'!$B$1:$AG$461,MATCH(N$1,'Justerad allokering'!$B$1:$AF$1,0),FALSE))</f>
        <v>0</v>
      </c>
      <c r="O103">
        <f>IF(ISERROR(1/VLOOKUP($B103,'Justerad allokering'!$B$1:$AG$461,MATCH(O$1,'Justerad allokering'!$B$1:$AF$1,0),FALSE)),VLOOKUP($B103,'Allokerad kvv'!$B$2:$AV$468,MATCH(O$1,'Allokerad kvv'!$B$1:$AV$1,0),FALSE),VLOOKUP($B103,'Justerad allokering'!$B$1:$AG$461,MATCH(O$1,'Justerad allokering'!$B$1:$AF$1,0),FALSE))</f>
        <v>0</v>
      </c>
      <c r="P103">
        <f>IF(ISERROR(1/VLOOKUP($B103,'Justerad allokering'!$B$1:$AG$461,MATCH(P$1,'Justerad allokering'!$B$1:$AF$1,0),FALSE)),VLOOKUP($B103,'Allokerad kvv'!$B$2:$AV$468,MATCH(P$1,'Allokerad kvv'!$B$1:$AV$1,0),FALSE),VLOOKUP($B103,'Justerad allokering'!$B$1:$AG$461,MATCH(P$1,'Justerad allokering'!$B$1:$AF$1,0),FALSE))</f>
        <v>0</v>
      </c>
      <c r="Q103">
        <f>IF(ISERROR(1/VLOOKUP($B103,'Justerad allokering'!$B$1:$AG$461,MATCH(Q$1,'Justerad allokering'!$B$1:$AF$1,0),FALSE)),VLOOKUP($B103,'Allokerad kvv'!$B$2:$AV$468,MATCH(Q$1,'Allokerad kvv'!$B$1:$AV$1,0),FALSE),VLOOKUP($B103,'Justerad allokering'!$B$1:$AG$461,MATCH(Q$1,'Justerad allokering'!$B$1:$AF$1,0),FALSE))</f>
        <v>0</v>
      </c>
      <c r="R103">
        <f>IF(ISERROR(1/VLOOKUP($B103,'Justerad allokering'!$B$1:$AG$461,MATCH(R$1,'Justerad allokering'!$B$1:$AF$1,0),FALSE)),VLOOKUP($B103,'Allokerad kvv'!$B$2:$AV$468,MATCH(R$1,'Allokerad kvv'!$B$1:$AV$1,0),FALSE),VLOOKUP($B103,'Justerad allokering'!$B$1:$AG$461,MATCH(R$1,'Justerad allokering'!$B$1:$AF$1,0),FALSE))</f>
        <v>0</v>
      </c>
      <c r="S103">
        <f>IF(ISERROR(1/VLOOKUP($B103,'Justerad allokering'!$B$1:$AG$461,MATCH(S$1,'Justerad allokering'!$B$1:$AF$1,0),FALSE)),VLOOKUP($B103,'Allokerad kvv'!$B$2:$AV$468,MATCH(S$1,'Allokerad kvv'!$B$1:$AV$1,0),FALSE),VLOOKUP($B103,'Justerad allokering'!$B$1:$AG$461,MATCH(S$1,'Justerad allokering'!$B$1:$AF$1,0),FALSE))</f>
        <v>0</v>
      </c>
      <c r="T103">
        <f>IF(ISERROR(1/VLOOKUP($B103,'Justerad allokering'!$B$1:$AG$461,MATCH(T$1,'Justerad allokering'!$B$1:$AF$1,0),FALSE)),VLOOKUP($B103,'Allokerad kvv'!$B$2:$AV$468,MATCH(T$1,'Allokerad kvv'!$B$1:$AV$1,0),FALSE),VLOOKUP($B103,'Justerad allokering'!$B$1:$AG$461,MATCH(T$1,'Justerad allokering'!$B$1:$AF$1,0),FALSE))</f>
        <v>0</v>
      </c>
      <c r="U103">
        <f>IF(ISERROR(1/VLOOKUP($B103,'Justerad allokering'!$B$1:$AG$461,MATCH(U$1,'Justerad allokering'!$B$1:$AF$1,0),FALSE)),VLOOKUP($B103,'Allokerad kvv'!$B$2:$AV$468,MATCH(U$1,'Allokerad kvv'!$B$1:$AV$1,0),FALSE),VLOOKUP($B103,'Justerad allokering'!$B$1:$AG$461,MATCH(U$1,'Justerad allokering'!$B$1:$AF$1,0),FALSE))</f>
        <v>0</v>
      </c>
      <c r="V103">
        <f>IF(ISERROR(1/VLOOKUP($B103,'Justerad allokering'!$B$1:$AG$461,MATCH(V$1,'Justerad allokering'!$B$1:$AF$1,0),FALSE)),VLOOKUP($B103,'Allokerad kvv'!$B$2:$AV$468,MATCH(V$1,'Allokerad kvv'!$B$1:$AV$1,0),FALSE),VLOOKUP($B103,'Justerad allokering'!$B$1:$AG$461,MATCH(V$1,'Justerad allokering'!$B$1:$AF$1,0),FALSE))</f>
        <v>0</v>
      </c>
      <c r="W103">
        <f>IF(ISERROR(1/VLOOKUP($B103,'Justerad allokering'!$B$1:$AG$461,MATCH(W$1,'Justerad allokering'!$B$1:$AF$1,0),FALSE)),VLOOKUP($B103,'Allokerad kvv'!$B$2:$AV$468,MATCH(W$1,'Allokerad kvv'!$B$1:$AV$1,0),FALSE),VLOOKUP($B103,'Justerad allokering'!$B$1:$AG$461,MATCH(W$1,'Justerad allokering'!$B$1:$AF$1,0),FALSE))</f>
        <v>0</v>
      </c>
      <c r="X103">
        <f>IF(ISERROR(1/VLOOKUP($B103,'Justerad allokering'!$B$1:$AG$461,MATCH(X$1,'Justerad allokering'!$B$1:$AF$1,0),FALSE)),VLOOKUP($B103,'Allokerad kvv'!$B$2:$AV$468,MATCH(X$1,'Allokerad kvv'!$B$1:$AV$1,0),FALSE),VLOOKUP($B103,'Justerad allokering'!$B$1:$AG$461,MATCH(X$1,'Justerad allokering'!$B$1:$AF$1,0),FALSE))</f>
        <v>0</v>
      </c>
      <c r="Y103">
        <f>IF(ISERROR(1/VLOOKUP($B103,'Justerad allokering'!$B$1:$AG$461,MATCH(Y$1,'Justerad allokering'!$B$1:$AF$1,0),FALSE)),VLOOKUP($B103,'Allokerad kvv'!$B$2:$AV$468,MATCH(Y$1,'Allokerad kvv'!$B$1:$AV$1,0),FALSE),VLOOKUP($B103,'Justerad allokering'!$B$1:$AG$461,MATCH(Y$1,'Justerad allokering'!$B$1:$AF$1,0),FALSE))</f>
        <v>0</v>
      </c>
      <c r="Z103">
        <f>IF(ISERROR(1/VLOOKUP($B103,'Justerad allokering'!$B$1:$AG$461,MATCH(Z$1,'Justerad allokering'!$B$1:$AF$1,0),FALSE)),VLOOKUP($B103,'Allokerad kvv'!$B$2:$AV$468,MATCH(Z$1,'Allokerad kvv'!$B$1:$AV$1,0),FALSE),VLOOKUP($B103,'Justerad allokering'!$B$1:$AG$461,MATCH(Z$1,'Justerad allokering'!$B$1:$AF$1,0),FALSE))</f>
        <v>0</v>
      </c>
      <c r="AE103" s="89">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25">
      <c r="A104" s="2" t="s">
        <v>147</v>
      </c>
      <c r="B104" s="2" t="s">
        <v>149</v>
      </c>
      <c r="C104">
        <f>IF(ISERROR(1/VLOOKUP($B104,'Justerad allokering'!$B$1:$AG$461,MATCH(C$1,'Justerad allokering'!$B$1:$AF$1,0),FALSE)),VLOOKUP($B104,'Allokerad kvv'!$B$2:$AV$468,MATCH(C$1,'Allokerad kvv'!$B$1:$AV$1,0),FALSE),VLOOKUP($B104,'Justerad allokering'!$B$1:$AG$461,MATCH(C$1,'Justerad allokering'!$B$1:$AF$1,0),FALSE))</f>
        <v>0</v>
      </c>
      <c r="D104">
        <f>IF(ISERROR(1/VLOOKUP($B104,'Justerad allokering'!$B$1:$AG$461,MATCH(D$1,'Justerad allokering'!$B$1:$AF$1,0),FALSE)),VLOOKUP($B104,'Allokerad kvv'!$B$2:$AV$468,MATCH(D$1,'Allokerad kvv'!$B$1:$AV$1,0),FALSE),VLOOKUP($B104,'Justerad allokering'!$B$1:$AG$461,MATCH(D$1,'Justerad allokering'!$B$1:$AF$1,0),FALSE))</f>
        <v>0</v>
      </c>
      <c r="E104">
        <f>IF(ISERROR(1/VLOOKUP($B104,'Justerad allokering'!$B$1:$AG$461,MATCH(E$1,'Justerad allokering'!$B$1:$AF$1,0),FALSE)),VLOOKUP($B104,'Allokerad kvv'!$B$2:$AV$468,MATCH(E$1,'Allokerad kvv'!$B$1:$AV$1,0),FALSE),VLOOKUP($B104,'Justerad allokering'!$B$1:$AG$461,MATCH(E$1,'Justerad allokering'!$B$1:$AF$1,0),FALSE))</f>
        <v>0</v>
      </c>
      <c r="F104">
        <f>IF(ISERROR(1/VLOOKUP($B104,'Justerad allokering'!$B$1:$AG$461,MATCH(F$1,'Justerad allokering'!$B$1:$AF$1,0),FALSE)),VLOOKUP($B104,'Allokerad kvv'!$B$2:$AV$468,MATCH(F$1,'Allokerad kvv'!$B$1:$AV$1,0),FALSE),VLOOKUP($B104,'Justerad allokering'!$B$1:$AG$461,MATCH(F$1,'Justerad allokering'!$B$1:$AF$1,0),FALSE))</f>
        <v>0</v>
      </c>
      <c r="G104">
        <f>IF(ISERROR(1/VLOOKUP($B104,'Justerad allokering'!$B$1:$AG$461,MATCH(G$1,'Justerad allokering'!$B$1:$AF$1,0),FALSE)),VLOOKUP($B104,'Allokerad kvv'!$B$2:$AV$468,MATCH(G$1,'Allokerad kvv'!$B$1:$AV$1,0),FALSE),VLOOKUP($B104,'Justerad allokering'!$B$1:$AG$461,MATCH(G$1,'Justerad allokering'!$B$1:$AF$1,0),FALSE))</f>
        <v>0</v>
      </c>
      <c r="H104">
        <f>IF(ISERROR(1/VLOOKUP($B104,'Justerad allokering'!$B$1:$AG$461,MATCH(H$1,'Justerad allokering'!$B$1:$AF$1,0),FALSE)),VLOOKUP($B104,'Allokerad kvv'!$B$2:$AV$468,MATCH(H$1,'Allokerad kvv'!$B$1:$AV$1,0),FALSE),VLOOKUP($B104,'Justerad allokering'!$B$1:$AG$461,MATCH(H$1,'Justerad allokering'!$B$1:$AF$1,0),FALSE))</f>
        <v>0</v>
      </c>
      <c r="I104">
        <f>IF(ISERROR(1/VLOOKUP($B104,'Justerad allokering'!$B$1:$AG$461,MATCH(I$1,'Justerad allokering'!$B$1:$AF$1,0),FALSE)),VLOOKUP($B104,'Allokerad kvv'!$B$2:$AV$468,MATCH(I$1,'Allokerad kvv'!$B$1:$AV$1,0),FALSE),VLOOKUP($B104,'Justerad allokering'!$B$1:$AG$461,MATCH(I$1,'Justerad allokering'!$B$1:$AF$1,0),FALSE))</f>
        <v>0</v>
      </c>
      <c r="J104">
        <f>IF(ISERROR(1/VLOOKUP($B104,'Justerad allokering'!$B$1:$AG$461,MATCH(J$1,'Justerad allokering'!$B$1:$AF$1,0),FALSE)),VLOOKUP($B104,'Allokerad kvv'!$B$2:$AV$468,MATCH(J$1,'Allokerad kvv'!$B$1:$AV$1,0),FALSE),VLOOKUP($B104,'Justerad allokering'!$B$1:$AG$461,MATCH(J$1,'Justerad allokering'!$B$1:$AF$1,0),FALSE))</f>
        <v>0</v>
      </c>
      <c r="K104">
        <f>IF(ISERROR(1/VLOOKUP($B104,'Justerad allokering'!$B$1:$AG$461,MATCH(K$1,'Justerad allokering'!$B$1:$AF$1,0),FALSE)),VLOOKUP($B104,'Allokerad kvv'!$B$2:$AV$468,MATCH(K$1,'Allokerad kvv'!$B$1:$AV$1,0),FALSE),VLOOKUP($B104,'Justerad allokering'!$B$1:$AG$461,MATCH(K$1,'Justerad allokering'!$B$1:$AF$1,0),FALSE))</f>
        <v>0</v>
      </c>
      <c r="L104">
        <f>IF(ISERROR(1/VLOOKUP($B104,'Justerad allokering'!$B$1:$AG$461,MATCH(L$1,'Justerad allokering'!$B$1:$AF$1,0),FALSE)),VLOOKUP($B104,'Allokerad kvv'!$B$2:$AV$468,MATCH(L$1,'Allokerad kvv'!$B$1:$AV$1,0),FALSE),VLOOKUP($B104,'Justerad allokering'!$B$1:$AG$461,MATCH(L$1,'Justerad allokering'!$B$1:$AF$1,0),FALSE))</f>
        <v>0</v>
      </c>
      <c r="M104">
        <f>IF(ISERROR(1/VLOOKUP($B104,'Justerad allokering'!$B$1:$AG$461,MATCH(M$1,'Justerad allokering'!$B$1:$AF$1,0),FALSE)),VLOOKUP($B104,'Allokerad kvv'!$B$2:$AV$468,MATCH(M$1,'Allokerad kvv'!$B$1:$AV$1,0),FALSE),VLOOKUP($B104,'Justerad allokering'!$B$1:$AG$461,MATCH(M$1,'Justerad allokering'!$B$1:$AF$1,0),FALSE))</f>
        <v>0</v>
      </c>
      <c r="N104">
        <f>IF(ISERROR(1/VLOOKUP($B104,'Justerad allokering'!$B$1:$AG$461,MATCH(N$1,'Justerad allokering'!$B$1:$AF$1,0),FALSE)),VLOOKUP($B104,'Allokerad kvv'!$B$2:$AV$468,MATCH(N$1,'Allokerad kvv'!$B$1:$AV$1,0),FALSE),VLOOKUP($B104,'Justerad allokering'!$B$1:$AG$461,MATCH(N$1,'Justerad allokering'!$B$1:$AF$1,0),FALSE))</f>
        <v>0</v>
      </c>
      <c r="O104">
        <f>IF(ISERROR(1/VLOOKUP($B104,'Justerad allokering'!$B$1:$AG$461,MATCH(O$1,'Justerad allokering'!$B$1:$AF$1,0),FALSE)),VLOOKUP($B104,'Allokerad kvv'!$B$2:$AV$468,MATCH(O$1,'Allokerad kvv'!$B$1:$AV$1,0),FALSE),VLOOKUP($B104,'Justerad allokering'!$B$1:$AG$461,MATCH(O$1,'Justerad allokering'!$B$1:$AF$1,0),FALSE))</f>
        <v>0</v>
      </c>
      <c r="P104">
        <f>IF(ISERROR(1/VLOOKUP($B104,'Justerad allokering'!$B$1:$AG$461,MATCH(P$1,'Justerad allokering'!$B$1:$AF$1,0),FALSE)),VLOOKUP($B104,'Allokerad kvv'!$B$2:$AV$468,MATCH(P$1,'Allokerad kvv'!$B$1:$AV$1,0),FALSE),VLOOKUP($B104,'Justerad allokering'!$B$1:$AG$461,MATCH(P$1,'Justerad allokering'!$B$1:$AF$1,0),FALSE))</f>
        <v>0</v>
      </c>
      <c r="Q104">
        <f>IF(ISERROR(1/VLOOKUP($B104,'Justerad allokering'!$B$1:$AG$461,MATCH(Q$1,'Justerad allokering'!$B$1:$AF$1,0),FALSE)),VLOOKUP($B104,'Allokerad kvv'!$B$2:$AV$468,MATCH(Q$1,'Allokerad kvv'!$B$1:$AV$1,0),FALSE),VLOOKUP($B104,'Justerad allokering'!$B$1:$AG$461,MATCH(Q$1,'Justerad allokering'!$B$1:$AF$1,0),FALSE))</f>
        <v>0</v>
      </c>
      <c r="R104">
        <f>IF(ISERROR(1/VLOOKUP($B104,'Justerad allokering'!$B$1:$AG$461,MATCH(R$1,'Justerad allokering'!$B$1:$AF$1,0),FALSE)),VLOOKUP($B104,'Allokerad kvv'!$B$2:$AV$468,MATCH(R$1,'Allokerad kvv'!$B$1:$AV$1,0),FALSE),VLOOKUP($B104,'Justerad allokering'!$B$1:$AG$461,MATCH(R$1,'Justerad allokering'!$B$1:$AF$1,0),FALSE))</f>
        <v>0</v>
      </c>
      <c r="S104">
        <f>IF(ISERROR(1/VLOOKUP($B104,'Justerad allokering'!$B$1:$AG$461,MATCH(S$1,'Justerad allokering'!$B$1:$AF$1,0),FALSE)),VLOOKUP($B104,'Allokerad kvv'!$B$2:$AV$468,MATCH(S$1,'Allokerad kvv'!$B$1:$AV$1,0),FALSE),VLOOKUP($B104,'Justerad allokering'!$B$1:$AG$461,MATCH(S$1,'Justerad allokering'!$B$1:$AF$1,0),FALSE))</f>
        <v>0</v>
      </c>
      <c r="T104">
        <f>IF(ISERROR(1/VLOOKUP($B104,'Justerad allokering'!$B$1:$AG$461,MATCH(T$1,'Justerad allokering'!$B$1:$AF$1,0),FALSE)),VLOOKUP($B104,'Allokerad kvv'!$B$2:$AV$468,MATCH(T$1,'Allokerad kvv'!$B$1:$AV$1,0),FALSE),VLOOKUP($B104,'Justerad allokering'!$B$1:$AG$461,MATCH(T$1,'Justerad allokering'!$B$1:$AF$1,0),FALSE))</f>
        <v>0</v>
      </c>
      <c r="U104">
        <f>IF(ISERROR(1/VLOOKUP($B104,'Justerad allokering'!$B$1:$AG$461,MATCH(U$1,'Justerad allokering'!$B$1:$AF$1,0),FALSE)),VLOOKUP($B104,'Allokerad kvv'!$B$2:$AV$468,MATCH(U$1,'Allokerad kvv'!$B$1:$AV$1,0),FALSE),VLOOKUP($B104,'Justerad allokering'!$B$1:$AG$461,MATCH(U$1,'Justerad allokering'!$B$1:$AF$1,0),FALSE))</f>
        <v>0</v>
      </c>
      <c r="V104">
        <f>IF(ISERROR(1/VLOOKUP($B104,'Justerad allokering'!$B$1:$AG$461,MATCH(V$1,'Justerad allokering'!$B$1:$AF$1,0),FALSE)),VLOOKUP($B104,'Allokerad kvv'!$B$2:$AV$468,MATCH(V$1,'Allokerad kvv'!$B$1:$AV$1,0),FALSE),VLOOKUP($B104,'Justerad allokering'!$B$1:$AG$461,MATCH(V$1,'Justerad allokering'!$B$1:$AF$1,0),FALSE))</f>
        <v>0</v>
      </c>
      <c r="W104">
        <f>IF(ISERROR(1/VLOOKUP($B104,'Justerad allokering'!$B$1:$AG$461,MATCH(W$1,'Justerad allokering'!$B$1:$AF$1,0),FALSE)),VLOOKUP($B104,'Allokerad kvv'!$B$2:$AV$468,MATCH(W$1,'Allokerad kvv'!$B$1:$AV$1,0),FALSE),VLOOKUP($B104,'Justerad allokering'!$B$1:$AG$461,MATCH(W$1,'Justerad allokering'!$B$1:$AF$1,0),FALSE))</f>
        <v>0</v>
      </c>
      <c r="X104">
        <f>IF(ISERROR(1/VLOOKUP($B104,'Justerad allokering'!$B$1:$AG$461,MATCH(X$1,'Justerad allokering'!$B$1:$AF$1,0),FALSE)),VLOOKUP($B104,'Allokerad kvv'!$B$2:$AV$468,MATCH(X$1,'Allokerad kvv'!$B$1:$AV$1,0),FALSE),VLOOKUP($B104,'Justerad allokering'!$B$1:$AG$461,MATCH(X$1,'Justerad allokering'!$B$1:$AF$1,0),FALSE))</f>
        <v>0</v>
      </c>
      <c r="Y104">
        <f>IF(ISERROR(1/VLOOKUP($B104,'Justerad allokering'!$B$1:$AG$461,MATCH(Y$1,'Justerad allokering'!$B$1:$AF$1,0),FALSE)),VLOOKUP($B104,'Allokerad kvv'!$B$2:$AV$468,MATCH(Y$1,'Allokerad kvv'!$B$1:$AV$1,0),FALSE),VLOOKUP($B104,'Justerad allokering'!$B$1:$AG$461,MATCH(Y$1,'Justerad allokering'!$B$1:$AF$1,0),FALSE))</f>
        <v>0</v>
      </c>
      <c r="Z104">
        <f>IF(ISERROR(1/VLOOKUP($B104,'Justerad allokering'!$B$1:$AG$461,MATCH(Z$1,'Justerad allokering'!$B$1:$AF$1,0),FALSE)),VLOOKUP($B104,'Allokerad kvv'!$B$2:$AV$468,MATCH(Z$1,'Allokerad kvv'!$B$1:$AV$1,0),FALSE),VLOOKUP($B104,'Justerad allokering'!$B$1:$AG$461,MATCH(Z$1,'Justerad allokering'!$B$1:$AF$1,0),FALSE))</f>
        <v>0</v>
      </c>
      <c r="AE104" s="89">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25">
      <c r="A105" s="2" t="s">
        <v>147</v>
      </c>
      <c r="B105" s="11" t="s">
        <v>991</v>
      </c>
      <c r="C105">
        <f>IF(ISERROR(1/VLOOKUP($B105,'Justerad allokering'!$B$1:$AG$461,MATCH(C$1,'Justerad allokering'!$B$1:$AF$1,0),FALSE)),VLOOKUP($B105,'Allokerad kvv'!$B$2:$AV$468,MATCH(C$1,'Allokerad kvv'!$B$1:$AV$1,0),FALSE),VLOOKUP($B105,'Justerad allokering'!$B$1:$AG$461,MATCH(C$1,'Justerad allokering'!$B$1:$AF$1,0),FALSE))</f>
        <v>0</v>
      </c>
      <c r="D105">
        <f>IF(ISERROR(1/VLOOKUP($B105,'Justerad allokering'!$B$1:$AG$461,MATCH(D$1,'Justerad allokering'!$B$1:$AF$1,0),FALSE)),VLOOKUP($B105,'Allokerad kvv'!$B$2:$AV$468,MATCH(D$1,'Allokerad kvv'!$B$1:$AV$1,0),FALSE),VLOOKUP($B105,'Justerad allokering'!$B$1:$AG$461,MATCH(D$1,'Justerad allokering'!$B$1:$AF$1,0),FALSE))</f>
        <v>0</v>
      </c>
      <c r="E105">
        <f>IF(ISERROR(1/VLOOKUP($B105,'Justerad allokering'!$B$1:$AG$461,MATCH(E$1,'Justerad allokering'!$B$1:$AF$1,0),FALSE)),VLOOKUP($B105,'Allokerad kvv'!$B$2:$AV$468,MATCH(E$1,'Allokerad kvv'!$B$1:$AV$1,0),FALSE),VLOOKUP($B105,'Justerad allokering'!$B$1:$AG$461,MATCH(E$1,'Justerad allokering'!$B$1:$AF$1,0),FALSE))</f>
        <v>0</v>
      </c>
      <c r="F105">
        <f>IF(ISERROR(1/VLOOKUP($B105,'Justerad allokering'!$B$1:$AG$461,MATCH(F$1,'Justerad allokering'!$B$1:$AF$1,0),FALSE)),VLOOKUP($B105,'Allokerad kvv'!$B$2:$AV$468,MATCH(F$1,'Allokerad kvv'!$B$1:$AV$1,0),FALSE),VLOOKUP($B105,'Justerad allokering'!$B$1:$AG$461,MATCH(F$1,'Justerad allokering'!$B$1:$AF$1,0),FALSE))</f>
        <v>0</v>
      </c>
      <c r="G105">
        <f>IF(ISERROR(1/VLOOKUP($B105,'Justerad allokering'!$B$1:$AG$461,MATCH(G$1,'Justerad allokering'!$B$1:$AF$1,0),FALSE)),VLOOKUP($B105,'Allokerad kvv'!$B$2:$AV$468,MATCH(G$1,'Allokerad kvv'!$B$1:$AV$1,0),FALSE),VLOOKUP($B105,'Justerad allokering'!$B$1:$AG$461,MATCH(G$1,'Justerad allokering'!$B$1:$AF$1,0),FALSE))</f>
        <v>0</v>
      </c>
      <c r="H105">
        <f>IF(ISERROR(1/VLOOKUP($B105,'Justerad allokering'!$B$1:$AG$461,MATCH(H$1,'Justerad allokering'!$B$1:$AF$1,0),FALSE)),VLOOKUP($B105,'Allokerad kvv'!$B$2:$AV$468,MATCH(H$1,'Allokerad kvv'!$B$1:$AV$1,0),FALSE),VLOOKUP($B105,'Justerad allokering'!$B$1:$AG$461,MATCH(H$1,'Justerad allokering'!$B$1:$AF$1,0),FALSE))</f>
        <v>0</v>
      </c>
      <c r="I105">
        <f>IF(ISERROR(1/VLOOKUP($B105,'Justerad allokering'!$B$1:$AG$461,MATCH(I$1,'Justerad allokering'!$B$1:$AF$1,0),FALSE)),VLOOKUP($B105,'Allokerad kvv'!$B$2:$AV$468,MATCH(I$1,'Allokerad kvv'!$B$1:$AV$1,0),FALSE),VLOOKUP($B105,'Justerad allokering'!$B$1:$AG$461,MATCH(I$1,'Justerad allokering'!$B$1:$AF$1,0),FALSE))</f>
        <v>0</v>
      </c>
      <c r="J105">
        <f>IF(ISERROR(1/VLOOKUP($B105,'Justerad allokering'!$B$1:$AG$461,MATCH(J$1,'Justerad allokering'!$B$1:$AF$1,0),FALSE)),VLOOKUP($B105,'Allokerad kvv'!$B$2:$AV$468,MATCH(J$1,'Allokerad kvv'!$B$1:$AV$1,0),FALSE),VLOOKUP($B105,'Justerad allokering'!$B$1:$AG$461,MATCH(J$1,'Justerad allokering'!$B$1:$AF$1,0),FALSE))</f>
        <v>0</v>
      </c>
      <c r="K105">
        <f>IF(ISERROR(1/VLOOKUP($B105,'Justerad allokering'!$B$1:$AG$461,MATCH(K$1,'Justerad allokering'!$B$1:$AF$1,0),FALSE)),VLOOKUP($B105,'Allokerad kvv'!$B$2:$AV$468,MATCH(K$1,'Allokerad kvv'!$B$1:$AV$1,0),FALSE),VLOOKUP($B105,'Justerad allokering'!$B$1:$AG$461,MATCH(K$1,'Justerad allokering'!$B$1:$AF$1,0),FALSE))</f>
        <v>0</v>
      </c>
      <c r="L105">
        <f>IF(ISERROR(1/VLOOKUP($B105,'Justerad allokering'!$B$1:$AG$461,MATCH(L$1,'Justerad allokering'!$B$1:$AF$1,0),FALSE)),VLOOKUP($B105,'Allokerad kvv'!$B$2:$AV$468,MATCH(L$1,'Allokerad kvv'!$B$1:$AV$1,0),FALSE),VLOOKUP($B105,'Justerad allokering'!$B$1:$AG$461,MATCH(L$1,'Justerad allokering'!$B$1:$AF$1,0),FALSE))</f>
        <v>0</v>
      </c>
      <c r="M105">
        <f>IF(ISERROR(1/VLOOKUP($B105,'Justerad allokering'!$B$1:$AG$461,MATCH(M$1,'Justerad allokering'!$B$1:$AF$1,0),FALSE)),VLOOKUP($B105,'Allokerad kvv'!$B$2:$AV$468,MATCH(M$1,'Allokerad kvv'!$B$1:$AV$1,0),FALSE),VLOOKUP($B105,'Justerad allokering'!$B$1:$AG$461,MATCH(M$1,'Justerad allokering'!$B$1:$AF$1,0),FALSE))</f>
        <v>0</v>
      </c>
      <c r="N105">
        <f>IF(ISERROR(1/VLOOKUP($B105,'Justerad allokering'!$B$1:$AG$461,MATCH(N$1,'Justerad allokering'!$B$1:$AF$1,0),FALSE)),VLOOKUP($B105,'Allokerad kvv'!$B$2:$AV$468,MATCH(N$1,'Allokerad kvv'!$B$1:$AV$1,0),FALSE),VLOOKUP($B105,'Justerad allokering'!$B$1:$AG$461,MATCH(N$1,'Justerad allokering'!$B$1:$AF$1,0),FALSE))</f>
        <v>0</v>
      </c>
      <c r="O105">
        <f>IF(ISERROR(1/VLOOKUP($B105,'Justerad allokering'!$B$1:$AG$461,MATCH(O$1,'Justerad allokering'!$B$1:$AF$1,0),FALSE)),VLOOKUP($B105,'Allokerad kvv'!$B$2:$AV$468,MATCH(O$1,'Allokerad kvv'!$B$1:$AV$1,0),FALSE),VLOOKUP($B105,'Justerad allokering'!$B$1:$AG$461,MATCH(O$1,'Justerad allokering'!$B$1:$AF$1,0),FALSE))</f>
        <v>0</v>
      </c>
      <c r="P105">
        <f>IF(ISERROR(1/VLOOKUP($B105,'Justerad allokering'!$B$1:$AG$461,MATCH(P$1,'Justerad allokering'!$B$1:$AF$1,0),FALSE)),VLOOKUP($B105,'Allokerad kvv'!$B$2:$AV$468,MATCH(P$1,'Allokerad kvv'!$B$1:$AV$1,0),FALSE),VLOOKUP($B105,'Justerad allokering'!$B$1:$AG$461,MATCH(P$1,'Justerad allokering'!$B$1:$AF$1,0),FALSE))</f>
        <v>0</v>
      </c>
      <c r="Q105">
        <f>IF(ISERROR(1/VLOOKUP($B105,'Justerad allokering'!$B$1:$AG$461,MATCH(Q$1,'Justerad allokering'!$B$1:$AF$1,0),FALSE)),VLOOKUP($B105,'Allokerad kvv'!$B$2:$AV$468,MATCH(Q$1,'Allokerad kvv'!$B$1:$AV$1,0),FALSE),VLOOKUP($B105,'Justerad allokering'!$B$1:$AG$461,MATCH(Q$1,'Justerad allokering'!$B$1:$AF$1,0),FALSE))</f>
        <v>0</v>
      </c>
      <c r="R105">
        <f>IF(ISERROR(1/VLOOKUP($B105,'Justerad allokering'!$B$1:$AG$461,MATCH(R$1,'Justerad allokering'!$B$1:$AF$1,0),FALSE)),VLOOKUP($B105,'Allokerad kvv'!$B$2:$AV$468,MATCH(R$1,'Allokerad kvv'!$B$1:$AV$1,0),FALSE),VLOOKUP($B105,'Justerad allokering'!$B$1:$AG$461,MATCH(R$1,'Justerad allokering'!$B$1:$AF$1,0),FALSE))</f>
        <v>0</v>
      </c>
      <c r="S105">
        <f>IF(ISERROR(1/VLOOKUP($B105,'Justerad allokering'!$B$1:$AG$461,MATCH(S$1,'Justerad allokering'!$B$1:$AF$1,0),FALSE)),VLOOKUP($B105,'Allokerad kvv'!$B$2:$AV$468,MATCH(S$1,'Allokerad kvv'!$B$1:$AV$1,0),FALSE),VLOOKUP($B105,'Justerad allokering'!$B$1:$AG$461,MATCH(S$1,'Justerad allokering'!$B$1:$AF$1,0),FALSE))</f>
        <v>0</v>
      </c>
      <c r="T105">
        <f>IF(ISERROR(1/VLOOKUP($B105,'Justerad allokering'!$B$1:$AG$461,MATCH(T$1,'Justerad allokering'!$B$1:$AF$1,0),FALSE)),VLOOKUP($B105,'Allokerad kvv'!$B$2:$AV$468,MATCH(T$1,'Allokerad kvv'!$B$1:$AV$1,0),FALSE),VLOOKUP($B105,'Justerad allokering'!$B$1:$AG$461,MATCH(T$1,'Justerad allokering'!$B$1:$AF$1,0),FALSE))</f>
        <v>0</v>
      </c>
      <c r="U105">
        <f>IF(ISERROR(1/VLOOKUP($B105,'Justerad allokering'!$B$1:$AG$461,MATCH(U$1,'Justerad allokering'!$B$1:$AF$1,0),FALSE)),VLOOKUP($B105,'Allokerad kvv'!$B$2:$AV$468,MATCH(U$1,'Allokerad kvv'!$B$1:$AV$1,0),FALSE),VLOOKUP($B105,'Justerad allokering'!$B$1:$AG$461,MATCH(U$1,'Justerad allokering'!$B$1:$AF$1,0),FALSE))</f>
        <v>0</v>
      </c>
      <c r="V105">
        <f>IF(ISERROR(1/VLOOKUP($B105,'Justerad allokering'!$B$1:$AG$461,MATCH(V$1,'Justerad allokering'!$B$1:$AF$1,0),FALSE)),VLOOKUP($B105,'Allokerad kvv'!$B$2:$AV$468,MATCH(V$1,'Allokerad kvv'!$B$1:$AV$1,0),FALSE),VLOOKUP($B105,'Justerad allokering'!$B$1:$AG$461,MATCH(V$1,'Justerad allokering'!$B$1:$AF$1,0),FALSE))</f>
        <v>0</v>
      </c>
      <c r="W105">
        <f>IF(ISERROR(1/VLOOKUP($B105,'Justerad allokering'!$B$1:$AG$461,MATCH(W$1,'Justerad allokering'!$B$1:$AF$1,0),FALSE)),VLOOKUP($B105,'Allokerad kvv'!$B$2:$AV$468,MATCH(W$1,'Allokerad kvv'!$B$1:$AV$1,0),FALSE),VLOOKUP($B105,'Justerad allokering'!$B$1:$AG$461,MATCH(W$1,'Justerad allokering'!$B$1:$AF$1,0),FALSE))</f>
        <v>0</v>
      </c>
      <c r="X105">
        <f>IF(ISERROR(1/VLOOKUP($B105,'Justerad allokering'!$B$1:$AG$461,MATCH(X$1,'Justerad allokering'!$B$1:$AF$1,0),FALSE)),VLOOKUP($B105,'Allokerad kvv'!$B$2:$AV$468,MATCH(X$1,'Allokerad kvv'!$B$1:$AV$1,0),FALSE),VLOOKUP($B105,'Justerad allokering'!$B$1:$AG$461,MATCH(X$1,'Justerad allokering'!$B$1:$AF$1,0),FALSE))</f>
        <v>0</v>
      </c>
      <c r="Y105">
        <f>IF(ISERROR(1/VLOOKUP($B105,'Justerad allokering'!$B$1:$AG$461,MATCH(Y$1,'Justerad allokering'!$B$1:$AF$1,0),FALSE)),VLOOKUP($B105,'Allokerad kvv'!$B$2:$AV$468,MATCH(Y$1,'Allokerad kvv'!$B$1:$AV$1,0),FALSE),VLOOKUP($B105,'Justerad allokering'!$B$1:$AG$461,MATCH(Y$1,'Justerad allokering'!$B$1:$AF$1,0),FALSE))</f>
        <v>0</v>
      </c>
      <c r="Z105">
        <f>IF(ISERROR(1/VLOOKUP($B105,'Justerad allokering'!$B$1:$AG$461,MATCH(Z$1,'Justerad allokering'!$B$1:$AF$1,0),FALSE)),VLOOKUP($B105,'Allokerad kvv'!$B$2:$AV$468,MATCH(Z$1,'Allokerad kvv'!$B$1:$AV$1,0),FALSE),VLOOKUP($B105,'Justerad allokering'!$B$1:$AG$461,MATCH(Z$1,'Justerad allokering'!$B$1:$AF$1,0),FALSE))</f>
        <v>0</v>
      </c>
      <c r="AE105" s="89">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25">
      <c r="A106" s="2" t="s">
        <v>147</v>
      </c>
      <c r="B106" s="2" t="s">
        <v>151</v>
      </c>
      <c r="C106">
        <f>IF(ISERROR(1/VLOOKUP($B106,'Justerad allokering'!$B$1:$AG$461,MATCH(C$1,'Justerad allokering'!$B$1:$AF$1,0),FALSE)),VLOOKUP($B106,'Allokerad kvv'!$B$2:$AV$468,MATCH(C$1,'Allokerad kvv'!$B$1:$AV$1,0),FALSE),VLOOKUP($B106,'Justerad allokering'!$B$1:$AG$461,MATCH(C$1,'Justerad allokering'!$B$1:$AF$1,0),FALSE))</f>
        <v>0</v>
      </c>
      <c r="D106">
        <f>IF(ISERROR(1/VLOOKUP($B106,'Justerad allokering'!$B$1:$AG$461,MATCH(D$1,'Justerad allokering'!$B$1:$AF$1,0),FALSE)),VLOOKUP($B106,'Allokerad kvv'!$B$2:$AV$468,MATCH(D$1,'Allokerad kvv'!$B$1:$AV$1,0),FALSE),VLOOKUP($B106,'Justerad allokering'!$B$1:$AG$461,MATCH(D$1,'Justerad allokering'!$B$1:$AF$1,0),FALSE))</f>
        <v>0</v>
      </c>
      <c r="E106">
        <f>IF(ISERROR(1/VLOOKUP($B106,'Justerad allokering'!$B$1:$AG$461,MATCH(E$1,'Justerad allokering'!$B$1:$AF$1,0),FALSE)),VLOOKUP($B106,'Allokerad kvv'!$B$2:$AV$468,MATCH(E$1,'Allokerad kvv'!$B$1:$AV$1,0),FALSE),VLOOKUP($B106,'Justerad allokering'!$B$1:$AG$461,MATCH(E$1,'Justerad allokering'!$B$1:$AF$1,0),FALSE))</f>
        <v>0</v>
      </c>
      <c r="F106">
        <f>IF(ISERROR(1/VLOOKUP($B106,'Justerad allokering'!$B$1:$AG$461,MATCH(F$1,'Justerad allokering'!$B$1:$AF$1,0),FALSE)),VLOOKUP($B106,'Allokerad kvv'!$B$2:$AV$468,MATCH(F$1,'Allokerad kvv'!$B$1:$AV$1,0),FALSE),VLOOKUP($B106,'Justerad allokering'!$B$1:$AG$461,MATCH(F$1,'Justerad allokering'!$B$1:$AF$1,0),FALSE))</f>
        <v>0</v>
      </c>
      <c r="G106">
        <f>IF(ISERROR(1/VLOOKUP($B106,'Justerad allokering'!$B$1:$AG$461,MATCH(G$1,'Justerad allokering'!$B$1:$AF$1,0),FALSE)),VLOOKUP($B106,'Allokerad kvv'!$B$2:$AV$468,MATCH(G$1,'Allokerad kvv'!$B$1:$AV$1,0),FALSE),VLOOKUP($B106,'Justerad allokering'!$B$1:$AG$461,MATCH(G$1,'Justerad allokering'!$B$1:$AF$1,0),FALSE))</f>
        <v>0</v>
      </c>
      <c r="H106">
        <f>IF(ISERROR(1/VLOOKUP($B106,'Justerad allokering'!$B$1:$AG$461,MATCH(H$1,'Justerad allokering'!$B$1:$AF$1,0),FALSE)),VLOOKUP($B106,'Allokerad kvv'!$B$2:$AV$468,MATCH(H$1,'Allokerad kvv'!$B$1:$AV$1,0),FALSE),VLOOKUP($B106,'Justerad allokering'!$B$1:$AG$461,MATCH(H$1,'Justerad allokering'!$B$1:$AF$1,0),FALSE))</f>
        <v>0</v>
      </c>
      <c r="I106">
        <f>IF(ISERROR(1/VLOOKUP($B106,'Justerad allokering'!$B$1:$AG$461,MATCH(I$1,'Justerad allokering'!$B$1:$AF$1,0),FALSE)),VLOOKUP($B106,'Allokerad kvv'!$B$2:$AV$468,MATCH(I$1,'Allokerad kvv'!$B$1:$AV$1,0),FALSE),VLOOKUP($B106,'Justerad allokering'!$B$1:$AG$461,MATCH(I$1,'Justerad allokering'!$B$1:$AF$1,0),FALSE))</f>
        <v>0</v>
      </c>
      <c r="J106">
        <f>IF(ISERROR(1/VLOOKUP($B106,'Justerad allokering'!$B$1:$AG$461,MATCH(J$1,'Justerad allokering'!$B$1:$AF$1,0),FALSE)),VLOOKUP($B106,'Allokerad kvv'!$B$2:$AV$468,MATCH(J$1,'Allokerad kvv'!$B$1:$AV$1,0),FALSE),VLOOKUP($B106,'Justerad allokering'!$B$1:$AG$461,MATCH(J$1,'Justerad allokering'!$B$1:$AF$1,0),FALSE))</f>
        <v>0</v>
      </c>
      <c r="K106">
        <f>IF(ISERROR(1/VLOOKUP($B106,'Justerad allokering'!$B$1:$AG$461,MATCH(K$1,'Justerad allokering'!$B$1:$AF$1,0),FALSE)),VLOOKUP($B106,'Allokerad kvv'!$B$2:$AV$468,MATCH(K$1,'Allokerad kvv'!$B$1:$AV$1,0),FALSE),VLOOKUP($B106,'Justerad allokering'!$B$1:$AG$461,MATCH(K$1,'Justerad allokering'!$B$1:$AF$1,0),FALSE))</f>
        <v>0</v>
      </c>
      <c r="L106">
        <f>IF(ISERROR(1/VLOOKUP($B106,'Justerad allokering'!$B$1:$AG$461,MATCH(L$1,'Justerad allokering'!$B$1:$AF$1,0),FALSE)),VLOOKUP($B106,'Allokerad kvv'!$B$2:$AV$468,MATCH(L$1,'Allokerad kvv'!$B$1:$AV$1,0),FALSE),VLOOKUP($B106,'Justerad allokering'!$B$1:$AG$461,MATCH(L$1,'Justerad allokering'!$B$1:$AF$1,0),FALSE))</f>
        <v>0</v>
      </c>
      <c r="M106">
        <f>IF(ISERROR(1/VLOOKUP($B106,'Justerad allokering'!$B$1:$AG$461,MATCH(M$1,'Justerad allokering'!$B$1:$AF$1,0),FALSE)),VLOOKUP($B106,'Allokerad kvv'!$B$2:$AV$468,MATCH(M$1,'Allokerad kvv'!$B$1:$AV$1,0),FALSE),VLOOKUP($B106,'Justerad allokering'!$B$1:$AG$461,MATCH(M$1,'Justerad allokering'!$B$1:$AF$1,0),FALSE))</f>
        <v>0</v>
      </c>
      <c r="N106">
        <f>IF(ISERROR(1/VLOOKUP($B106,'Justerad allokering'!$B$1:$AG$461,MATCH(N$1,'Justerad allokering'!$B$1:$AF$1,0),FALSE)),VLOOKUP($B106,'Allokerad kvv'!$B$2:$AV$468,MATCH(N$1,'Allokerad kvv'!$B$1:$AV$1,0),FALSE),VLOOKUP($B106,'Justerad allokering'!$B$1:$AG$461,MATCH(N$1,'Justerad allokering'!$B$1:$AF$1,0),FALSE))</f>
        <v>0</v>
      </c>
      <c r="O106">
        <f>IF(ISERROR(1/VLOOKUP($B106,'Justerad allokering'!$B$1:$AG$461,MATCH(O$1,'Justerad allokering'!$B$1:$AF$1,0),FALSE)),VLOOKUP($B106,'Allokerad kvv'!$B$2:$AV$468,MATCH(O$1,'Allokerad kvv'!$B$1:$AV$1,0),FALSE),VLOOKUP($B106,'Justerad allokering'!$B$1:$AG$461,MATCH(O$1,'Justerad allokering'!$B$1:$AF$1,0),FALSE))</f>
        <v>0</v>
      </c>
      <c r="P106">
        <f>IF(ISERROR(1/VLOOKUP($B106,'Justerad allokering'!$B$1:$AG$461,MATCH(P$1,'Justerad allokering'!$B$1:$AF$1,0),FALSE)),VLOOKUP($B106,'Allokerad kvv'!$B$2:$AV$468,MATCH(P$1,'Allokerad kvv'!$B$1:$AV$1,0),FALSE),VLOOKUP($B106,'Justerad allokering'!$B$1:$AG$461,MATCH(P$1,'Justerad allokering'!$B$1:$AF$1,0),FALSE))</f>
        <v>0</v>
      </c>
      <c r="Q106">
        <f>IF(ISERROR(1/VLOOKUP($B106,'Justerad allokering'!$B$1:$AG$461,MATCH(Q$1,'Justerad allokering'!$B$1:$AF$1,0),FALSE)),VLOOKUP($B106,'Allokerad kvv'!$B$2:$AV$468,MATCH(Q$1,'Allokerad kvv'!$B$1:$AV$1,0),FALSE),VLOOKUP($B106,'Justerad allokering'!$B$1:$AG$461,MATCH(Q$1,'Justerad allokering'!$B$1:$AF$1,0),FALSE))</f>
        <v>0</v>
      </c>
      <c r="R106">
        <f>IF(ISERROR(1/VLOOKUP($B106,'Justerad allokering'!$B$1:$AG$461,MATCH(R$1,'Justerad allokering'!$B$1:$AF$1,0),FALSE)),VLOOKUP($B106,'Allokerad kvv'!$B$2:$AV$468,MATCH(R$1,'Allokerad kvv'!$B$1:$AV$1,0),FALSE),VLOOKUP($B106,'Justerad allokering'!$B$1:$AG$461,MATCH(R$1,'Justerad allokering'!$B$1:$AF$1,0),FALSE))</f>
        <v>0</v>
      </c>
      <c r="S106">
        <f>IF(ISERROR(1/VLOOKUP($B106,'Justerad allokering'!$B$1:$AG$461,MATCH(S$1,'Justerad allokering'!$B$1:$AF$1,0),FALSE)),VLOOKUP($B106,'Allokerad kvv'!$B$2:$AV$468,MATCH(S$1,'Allokerad kvv'!$B$1:$AV$1,0),FALSE),VLOOKUP($B106,'Justerad allokering'!$B$1:$AG$461,MATCH(S$1,'Justerad allokering'!$B$1:$AF$1,0),FALSE))</f>
        <v>0</v>
      </c>
      <c r="T106">
        <f>IF(ISERROR(1/VLOOKUP($B106,'Justerad allokering'!$B$1:$AG$461,MATCH(T$1,'Justerad allokering'!$B$1:$AF$1,0),FALSE)),VLOOKUP($B106,'Allokerad kvv'!$B$2:$AV$468,MATCH(T$1,'Allokerad kvv'!$B$1:$AV$1,0),FALSE),VLOOKUP($B106,'Justerad allokering'!$B$1:$AG$461,MATCH(T$1,'Justerad allokering'!$B$1:$AF$1,0),FALSE))</f>
        <v>0</v>
      </c>
      <c r="U106">
        <f>IF(ISERROR(1/VLOOKUP($B106,'Justerad allokering'!$B$1:$AG$461,MATCH(U$1,'Justerad allokering'!$B$1:$AF$1,0),FALSE)),VLOOKUP($B106,'Allokerad kvv'!$B$2:$AV$468,MATCH(U$1,'Allokerad kvv'!$B$1:$AV$1,0),FALSE),VLOOKUP($B106,'Justerad allokering'!$B$1:$AG$461,MATCH(U$1,'Justerad allokering'!$B$1:$AF$1,0),FALSE))</f>
        <v>0</v>
      </c>
      <c r="V106">
        <f>IF(ISERROR(1/VLOOKUP($B106,'Justerad allokering'!$B$1:$AG$461,MATCH(V$1,'Justerad allokering'!$B$1:$AF$1,0),FALSE)),VLOOKUP($B106,'Allokerad kvv'!$B$2:$AV$468,MATCH(V$1,'Allokerad kvv'!$B$1:$AV$1,0),FALSE),VLOOKUP($B106,'Justerad allokering'!$B$1:$AG$461,MATCH(V$1,'Justerad allokering'!$B$1:$AF$1,0),FALSE))</f>
        <v>0</v>
      </c>
      <c r="W106">
        <f>IF(ISERROR(1/VLOOKUP($B106,'Justerad allokering'!$B$1:$AG$461,MATCH(W$1,'Justerad allokering'!$B$1:$AF$1,0),FALSE)),VLOOKUP($B106,'Allokerad kvv'!$B$2:$AV$468,MATCH(W$1,'Allokerad kvv'!$B$1:$AV$1,0),FALSE),VLOOKUP($B106,'Justerad allokering'!$B$1:$AG$461,MATCH(W$1,'Justerad allokering'!$B$1:$AF$1,0),FALSE))</f>
        <v>0</v>
      </c>
      <c r="X106">
        <f>IF(ISERROR(1/VLOOKUP($B106,'Justerad allokering'!$B$1:$AG$461,MATCH(X$1,'Justerad allokering'!$B$1:$AF$1,0),FALSE)),VLOOKUP($B106,'Allokerad kvv'!$B$2:$AV$468,MATCH(X$1,'Allokerad kvv'!$B$1:$AV$1,0),FALSE),VLOOKUP($B106,'Justerad allokering'!$B$1:$AG$461,MATCH(X$1,'Justerad allokering'!$B$1:$AF$1,0),FALSE))</f>
        <v>0</v>
      </c>
      <c r="Y106">
        <f>IF(ISERROR(1/VLOOKUP($B106,'Justerad allokering'!$B$1:$AG$461,MATCH(Y$1,'Justerad allokering'!$B$1:$AF$1,0),FALSE)),VLOOKUP($B106,'Allokerad kvv'!$B$2:$AV$468,MATCH(Y$1,'Allokerad kvv'!$B$1:$AV$1,0),FALSE),VLOOKUP($B106,'Justerad allokering'!$B$1:$AG$461,MATCH(Y$1,'Justerad allokering'!$B$1:$AF$1,0),FALSE))</f>
        <v>0</v>
      </c>
      <c r="Z106">
        <f>IF(ISERROR(1/VLOOKUP($B106,'Justerad allokering'!$B$1:$AG$461,MATCH(Z$1,'Justerad allokering'!$B$1:$AF$1,0),FALSE)),VLOOKUP($B106,'Allokerad kvv'!$B$2:$AV$468,MATCH(Z$1,'Allokerad kvv'!$B$1:$AV$1,0),FALSE),VLOOKUP($B106,'Justerad allokering'!$B$1:$AG$461,MATCH(Z$1,'Justerad allokering'!$B$1:$AF$1,0),FALSE))</f>
        <v>0</v>
      </c>
      <c r="AE106" s="89">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25">
      <c r="A107" s="2" t="s">
        <v>147</v>
      </c>
      <c r="B107" s="2" t="s">
        <v>152</v>
      </c>
      <c r="C107">
        <f>IF(ISERROR(1/VLOOKUP($B107,'Justerad allokering'!$B$1:$AG$461,MATCH(C$1,'Justerad allokering'!$B$1:$AF$1,0),FALSE)),VLOOKUP($B107,'Allokerad kvv'!$B$2:$AV$468,MATCH(C$1,'Allokerad kvv'!$B$1:$AV$1,0),FALSE),VLOOKUP($B107,'Justerad allokering'!$B$1:$AG$461,MATCH(C$1,'Justerad allokering'!$B$1:$AF$1,0),FALSE))</f>
        <v>0</v>
      </c>
      <c r="D107">
        <f>IF(ISERROR(1/VLOOKUP($B107,'Justerad allokering'!$B$1:$AG$461,MATCH(D$1,'Justerad allokering'!$B$1:$AF$1,0),FALSE)),VLOOKUP($B107,'Allokerad kvv'!$B$2:$AV$468,MATCH(D$1,'Allokerad kvv'!$B$1:$AV$1,0),FALSE),VLOOKUP($B107,'Justerad allokering'!$B$1:$AG$461,MATCH(D$1,'Justerad allokering'!$B$1:$AF$1,0),FALSE))</f>
        <v>0</v>
      </c>
      <c r="E107">
        <f>IF(ISERROR(1/VLOOKUP($B107,'Justerad allokering'!$B$1:$AG$461,MATCH(E$1,'Justerad allokering'!$B$1:$AF$1,0),FALSE)),VLOOKUP($B107,'Allokerad kvv'!$B$2:$AV$468,MATCH(E$1,'Allokerad kvv'!$B$1:$AV$1,0),FALSE),VLOOKUP($B107,'Justerad allokering'!$B$1:$AG$461,MATCH(E$1,'Justerad allokering'!$B$1:$AF$1,0),FALSE))</f>
        <v>0</v>
      </c>
      <c r="F107">
        <f>IF(ISERROR(1/VLOOKUP($B107,'Justerad allokering'!$B$1:$AG$461,MATCH(F$1,'Justerad allokering'!$B$1:$AF$1,0),FALSE)),VLOOKUP($B107,'Allokerad kvv'!$B$2:$AV$468,MATCH(F$1,'Allokerad kvv'!$B$1:$AV$1,0),FALSE),VLOOKUP($B107,'Justerad allokering'!$B$1:$AG$461,MATCH(F$1,'Justerad allokering'!$B$1:$AF$1,0),FALSE))</f>
        <v>0</v>
      </c>
      <c r="G107">
        <f>IF(ISERROR(1/VLOOKUP($B107,'Justerad allokering'!$B$1:$AG$461,MATCH(G$1,'Justerad allokering'!$B$1:$AF$1,0),FALSE)),VLOOKUP($B107,'Allokerad kvv'!$B$2:$AV$468,MATCH(G$1,'Allokerad kvv'!$B$1:$AV$1,0),FALSE),VLOOKUP($B107,'Justerad allokering'!$B$1:$AG$461,MATCH(G$1,'Justerad allokering'!$B$1:$AF$1,0),FALSE))</f>
        <v>0</v>
      </c>
      <c r="H107">
        <f>IF(ISERROR(1/VLOOKUP($B107,'Justerad allokering'!$B$1:$AG$461,MATCH(H$1,'Justerad allokering'!$B$1:$AF$1,0),FALSE)),VLOOKUP($B107,'Allokerad kvv'!$B$2:$AV$468,MATCH(H$1,'Allokerad kvv'!$B$1:$AV$1,0),FALSE),VLOOKUP($B107,'Justerad allokering'!$B$1:$AG$461,MATCH(H$1,'Justerad allokering'!$B$1:$AF$1,0),FALSE))</f>
        <v>0</v>
      </c>
      <c r="I107">
        <f>IF(ISERROR(1/VLOOKUP($B107,'Justerad allokering'!$B$1:$AG$461,MATCH(I$1,'Justerad allokering'!$B$1:$AF$1,0),FALSE)),VLOOKUP($B107,'Allokerad kvv'!$B$2:$AV$468,MATCH(I$1,'Allokerad kvv'!$B$1:$AV$1,0),FALSE),VLOOKUP($B107,'Justerad allokering'!$B$1:$AG$461,MATCH(I$1,'Justerad allokering'!$B$1:$AF$1,0),FALSE))</f>
        <v>0</v>
      </c>
      <c r="J107">
        <f>IF(ISERROR(1/VLOOKUP($B107,'Justerad allokering'!$B$1:$AG$461,MATCH(J$1,'Justerad allokering'!$B$1:$AF$1,0),FALSE)),VLOOKUP($B107,'Allokerad kvv'!$B$2:$AV$468,MATCH(J$1,'Allokerad kvv'!$B$1:$AV$1,0),FALSE),VLOOKUP($B107,'Justerad allokering'!$B$1:$AG$461,MATCH(J$1,'Justerad allokering'!$B$1:$AF$1,0),FALSE))</f>
        <v>0</v>
      </c>
      <c r="K107">
        <f>IF(ISERROR(1/VLOOKUP($B107,'Justerad allokering'!$B$1:$AG$461,MATCH(K$1,'Justerad allokering'!$B$1:$AF$1,0),FALSE)),VLOOKUP($B107,'Allokerad kvv'!$B$2:$AV$468,MATCH(K$1,'Allokerad kvv'!$B$1:$AV$1,0),FALSE),VLOOKUP($B107,'Justerad allokering'!$B$1:$AG$461,MATCH(K$1,'Justerad allokering'!$B$1:$AF$1,0),FALSE))</f>
        <v>0</v>
      </c>
      <c r="L107">
        <f>IF(ISERROR(1/VLOOKUP($B107,'Justerad allokering'!$B$1:$AG$461,MATCH(L$1,'Justerad allokering'!$B$1:$AF$1,0),FALSE)),VLOOKUP($B107,'Allokerad kvv'!$B$2:$AV$468,MATCH(L$1,'Allokerad kvv'!$B$1:$AV$1,0),FALSE),VLOOKUP($B107,'Justerad allokering'!$B$1:$AG$461,MATCH(L$1,'Justerad allokering'!$B$1:$AF$1,0),FALSE))</f>
        <v>0</v>
      </c>
      <c r="M107">
        <f>IF(ISERROR(1/VLOOKUP($B107,'Justerad allokering'!$B$1:$AG$461,MATCH(M$1,'Justerad allokering'!$B$1:$AF$1,0),FALSE)),VLOOKUP($B107,'Allokerad kvv'!$B$2:$AV$468,MATCH(M$1,'Allokerad kvv'!$B$1:$AV$1,0),FALSE),VLOOKUP($B107,'Justerad allokering'!$B$1:$AG$461,MATCH(M$1,'Justerad allokering'!$B$1:$AF$1,0),FALSE))</f>
        <v>0</v>
      </c>
      <c r="N107">
        <f>IF(ISERROR(1/VLOOKUP($B107,'Justerad allokering'!$B$1:$AG$461,MATCH(N$1,'Justerad allokering'!$B$1:$AF$1,0),FALSE)),VLOOKUP($B107,'Allokerad kvv'!$B$2:$AV$468,MATCH(N$1,'Allokerad kvv'!$B$1:$AV$1,0),FALSE),VLOOKUP($B107,'Justerad allokering'!$B$1:$AG$461,MATCH(N$1,'Justerad allokering'!$B$1:$AF$1,0),FALSE))</f>
        <v>0</v>
      </c>
      <c r="O107">
        <f>IF(ISERROR(1/VLOOKUP($B107,'Justerad allokering'!$B$1:$AG$461,MATCH(O$1,'Justerad allokering'!$B$1:$AF$1,0),FALSE)),VLOOKUP($B107,'Allokerad kvv'!$B$2:$AV$468,MATCH(O$1,'Allokerad kvv'!$B$1:$AV$1,0),FALSE),VLOOKUP($B107,'Justerad allokering'!$B$1:$AG$461,MATCH(O$1,'Justerad allokering'!$B$1:$AF$1,0),FALSE))</f>
        <v>0</v>
      </c>
      <c r="P107">
        <f>IF(ISERROR(1/VLOOKUP($B107,'Justerad allokering'!$B$1:$AG$461,MATCH(P$1,'Justerad allokering'!$B$1:$AF$1,0),FALSE)),VLOOKUP($B107,'Allokerad kvv'!$B$2:$AV$468,MATCH(P$1,'Allokerad kvv'!$B$1:$AV$1,0),FALSE),VLOOKUP($B107,'Justerad allokering'!$B$1:$AG$461,MATCH(P$1,'Justerad allokering'!$B$1:$AF$1,0),FALSE))</f>
        <v>0</v>
      </c>
      <c r="Q107">
        <f>IF(ISERROR(1/VLOOKUP($B107,'Justerad allokering'!$B$1:$AG$461,MATCH(Q$1,'Justerad allokering'!$B$1:$AF$1,0),FALSE)),VLOOKUP($B107,'Allokerad kvv'!$B$2:$AV$468,MATCH(Q$1,'Allokerad kvv'!$B$1:$AV$1,0),FALSE),VLOOKUP($B107,'Justerad allokering'!$B$1:$AG$461,MATCH(Q$1,'Justerad allokering'!$B$1:$AF$1,0),FALSE))</f>
        <v>0</v>
      </c>
      <c r="R107">
        <f>IF(ISERROR(1/VLOOKUP($B107,'Justerad allokering'!$B$1:$AG$461,MATCH(R$1,'Justerad allokering'!$B$1:$AF$1,0),FALSE)),VLOOKUP($B107,'Allokerad kvv'!$B$2:$AV$468,MATCH(R$1,'Allokerad kvv'!$B$1:$AV$1,0),FALSE),VLOOKUP($B107,'Justerad allokering'!$B$1:$AG$461,MATCH(R$1,'Justerad allokering'!$B$1:$AF$1,0),FALSE))</f>
        <v>0</v>
      </c>
      <c r="S107">
        <f>IF(ISERROR(1/VLOOKUP($B107,'Justerad allokering'!$B$1:$AG$461,MATCH(S$1,'Justerad allokering'!$B$1:$AF$1,0),FALSE)),VLOOKUP($B107,'Allokerad kvv'!$B$2:$AV$468,MATCH(S$1,'Allokerad kvv'!$B$1:$AV$1,0),FALSE),VLOOKUP($B107,'Justerad allokering'!$B$1:$AG$461,MATCH(S$1,'Justerad allokering'!$B$1:$AF$1,0),FALSE))</f>
        <v>0</v>
      </c>
      <c r="T107">
        <f>IF(ISERROR(1/VLOOKUP($B107,'Justerad allokering'!$B$1:$AG$461,MATCH(T$1,'Justerad allokering'!$B$1:$AF$1,0),FALSE)),VLOOKUP($B107,'Allokerad kvv'!$B$2:$AV$468,MATCH(T$1,'Allokerad kvv'!$B$1:$AV$1,0),FALSE),VLOOKUP($B107,'Justerad allokering'!$B$1:$AG$461,MATCH(T$1,'Justerad allokering'!$B$1:$AF$1,0),FALSE))</f>
        <v>0</v>
      </c>
      <c r="U107">
        <f>IF(ISERROR(1/VLOOKUP($B107,'Justerad allokering'!$B$1:$AG$461,MATCH(U$1,'Justerad allokering'!$B$1:$AF$1,0),FALSE)),VLOOKUP($B107,'Allokerad kvv'!$B$2:$AV$468,MATCH(U$1,'Allokerad kvv'!$B$1:$AV$1,0),FALSE),VLOOKUP($B107,'Justerad allokering'!$B$1:$AG$461,MATCH(U$1,'Justerad allokering'!$B$1:$AF$1,0),FALSE))</f>
        <v>0</v>
      </c>
      <c r="V107">
        <f>IF(ISERROR(1/VLOOKUP($B107,'Justerad allokering'!$B$1:$AG$461,MATCH(V$1,'Justerad allokering'!$B$1:$AF$1,0),FALSE)),VLOOKUP($B107,'Allokerad kvv'!$B$2:$AV$468,MATCH(V$1,'Allokerad kvv'!$B$1:$AV$1,0),FALSE),VLOOKUP($B107,'Justerad allokering'!$B$1:$AG$461,MATCH(V$1,'Justerad allokering'!$B$1:$AF$1,0),FALSE))</f>
        <v>0</v>
      </c>
      <c r="W107">
        <f>IF(ISERROR(1/VLOOKUP($B107,'Justerad allokering'!$B$1:$AG$461,MATCH(W$1,'Justerad allokering'!$B$1:$AF$1,0),FALSE)),VLOOKUP($B107,'Allokerad kvv'!$B$2:$AV$468,MATCH(W$1,'Allokerad kvv'!$B$1:$AV$1,0),FALSE),VLOOKUP($B107,'Justerad allokering'!$B$1:$AG$461,MATCH(W$1,'Justerad allokering'!$B$1:$AF$1,0),FALSE))</f>
        <v>0</v>
      </c>
      <c r="X107">
        <f>IF(ISERROR(1/VLOOKUP($B107,'Justerad allokering'!$B$1:$AG$461,MATCH(X$1,'Justerad allokering'!$B$1:$AF$1,0),FALSE)),VLOOKUP($B107,'Allokerad kvv'!$B$2:$AV$468,MATCH(X$1,'Allokerad kvv'!$B$1:$AV$1,0),FALSE),VLOOKUP($B107,'Justerad allokering'!$B$1:$AG$461,MATCH(X$1,'Justerad allokering'!$B$1:$AF$1,0),FALSE))</f>
        <v>0</v>
      </c>
      <c r="Y107">
        <f>IF(ISERROR(1/VLOOKUP($B107,'Justerad allokering'!$B$1:$AG$461,MATCH(Y$1,'Justerad allokering'!$B$1:$AF$1,0),FALSE)),VLOOKUP($B107,'Allokerad kvv'!$B$2:$AV$468,MATCH(Y$1,'Allokerad kvv'!$B$1:$AV$1,0),FALSE),VLOOKUP($B107,'Justerad allokering'!$B$1:$AG$461,MATCH(Y$1,'Justerad allokering'!$B$1:$AF$1,0),FALSE))</f>
        <v>0</v>
      </c>
      <c r="Z107">
        <f>IF(ISERROR(1/VLOOKUP($B107,'Justerad allokering'!$B$1:$AG$461,MATCH(Z$1,'Justerad allokering'!$B$1:$AF$1,0),FALSE)),VLOOKUP($B107,'Allokerad kvv'!$B$2:$AV$468,MATCH(Z$1,'Allokerad kvv'!$B$1:$AV$1,0),FALSE),VLOOKUP($B107,'Justerad allokering'!$B$1:$AG$461,MATCH(Z$1,'Justerad allokering'!$B$1:$AF$1,0),FALSE))</f>
        <v>0</v>
      </c>
      <c r="AE107" s="89">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25">
      <c r="A108" s="2" t="s">
        <v>147</v>
      </c>
      <c r="B108" s="2" t="s">
        <v>153</v>
      </c>
      <c r="C108">
        <f>IF(ISERROR(1/VLOOKUP($B108,'Justerad allokering'!$B$1:$AG$461,MATCH(C$1,'Justerad allokering'!$B$1:$AF$1,0),FALSE)),VLOOKUP($B108,'Allokerad kvv'!$B$2:$AV$468,MATCH(C$1,'Allokerad kvv'!$B$1:$AV$1,0),FALSE),VLOOKUP($B108,'Justerad allokering'!$B$1:$AG$461,MATCH(C$1,'Justerad allokering'!$B$1:$AF$1,0),FALSE))</f>
        <v>0</v>
      </c>
      <c r="D108">
        <f>IF(ISERROR(1/VLOOKUP($B108,'Justerad allokering'!$B$1:$AG$461,MATCH(D$1,'Justerad allokering'!$B$1:$AF$1,0),FALSE)),VLOOKUP($B108,'Allokerad kvv'!$B$2:$AV$468,MATCH(D$1,'Allokerad kvv'!$B$1:$AV$1,0),FALSE),VLOOKUP($B108,'Justerad allokering'!$B$1:$AG$461,MATCH(D$1,'Justerad allokering'!$B$1:$AF$1,0),FALSE))</f>
        <v>0</v>
      </c>
      <c r="E108">
        <f>IF(ISERROR(1/VLOOKUP($B108,'Justerad allokering'!$B$1:$AG$461,MATCH(E$1,'Justerad allokering'!$B$1:$AF$1,0),FALSE)),VLOOKUP($B108,'Allokerad kvv'!$B$2:$AV$468,MATCH(E$1,'Allokerad kvv'!$B$1:$AV$1,0),FALSE),VLOOKUP($B108,'Justerad allokering'!$B$1:$AG$461,MATCH(E$1,'Justerad allokering'!$B$1:$AF$1,0),FALSE))</f>
        <v>0</v>
      </c>
      <c r="F108">
        <f>IF(ISERROR(1/VLOOKUP($B108,'Justerad allokering'!$B$1:$AG$461,MATCH(F$1,'Justerad allokering'!$B$1:$AF$1,0),FALSE)),VLOOKUP($B108,'Allokerad kvv'!$B$2:$AV$468,MATCH(F$1,'Allokerad kvv'!$B$1:$AV$1,0),FALSE),VLOOKUP($B108,'Justerad allokering'!$B$1:$AG$461,MATCH(F$1,'Justerad allokering'!$B$1:$AF$1,0),FALSE))</f>
        <v>0</v>
      </c>
      <c r="G108">
        <f>IF(ISERROR(1/VLOOKUP($B108,'Justerad allokering'!$B$1:$AG$461,MATCH(G$1,'Justerad allokering'!$B$1:$AF$1,0),FALSE)),VLOOKUP($B108,'Allokerad kvv'!$B$2:$AV$468,MATCH(G$1,'Allokerad kvv'!$B$1:$AV$1,0),FALSE),VLOOKUP($B108,'Justerad allokering'!$B$1:$AG$461,MATCH(G$1,'Justerad allokering'!$B$1:$AF$1,0),FALSE))</f>
        <v>0</v>
      </c>
      <c r="H108">
        <f>IF(ISERROR(1/VLOOKUP($B108,'Justerad allokering'!$B$1:$AG$461,MATCH(H$1,'Justerad allokering'!$B$1:$AF$1,0),FALSE)),VLOOKUP($B108,'Allokerad kvv'!$B$2:$AV$468,MATCH(H$1,'Allokerad kvv'!$B$1:$AV$1,0),FALSE),VLOOKUP($B108,'Justerad allokering'!$B$1:$AG$461,MATCH(H$1,'Justerad allokering'!$B$1:$AF$1,0),FALSE))</f>
        <v>0</v>
      </c>
      <c r="I108">
        <f>IF(ISERROR(1/VLOOKUP($B108,'Justerad allokering'!$B$1:$AG$461,MATCH(I$1,'Justerad allokering'!$B$1:$AF$1,0),FALSE)),VLOOKUP($B108,'Allokerad kvv'!$B$2:$AV$468,MATCH(I$1,'Allokerad kvv'!$B$1:$AV$1,0),FALSE),VLOOKUP($B108,'Justerad allokering'!$B$1:$AG$461,MATCH(I$1,'Justerad allokering'!$B$1:$AF$1,0),FALSE))</f>
        <v>0</v>
      </c>
      <c r="J108">
        <f>IF(ISERROR(1/VLOOKUP($B108,'Justerad allokering'!$B$1:$AG$461,MATCH(J$1,'Justerad allokering'!$B$1:$AF$1,0),FALSE)),VLOOKUP($B108,'Allokerad kvv'!$B$2:$AV$468,MATCH(J$1,'Allokerad kvv'!$B$1:$AV$1,0),FALSE),VLOOKUP($B108,'Justerad allokering'!$B$1:$AG$461,MATCH(J$1,'Justerad allokering'!$B$1:$AF$1,0),FALSE))</f>
        <v>0</v>
      </c>
      <c r="K108">
        <f>IF(ISERROR(1/VLOOKUP($B108,'Justerad allokering'!$B$1:$AG$461,MATCH(K$1,'Justerad allokering'!$B$1:$AF$1,0),FALSE)),VLOOKUP($B108,'Allokerad kvv'!$B$2:$AV$468,MATCH(K$1,'Allokerad kvv'!$B$1:$AV$1,0),FALSE),VLOOKUP($B108,'Justerad allokering'!$B$1:$AG$461,MATCH(K$1,'Justerad allokering'!$B$1:$AF$1,0),FALSE))</f>
        <v>0</v>
      </c>
      <c r="L108">
        <f>IF(ISERROR(1/VLOOKUP($B108,'Justerad allokering'!$B$1:$AG$461,MATCH(L$1,'Justerad allokering'!$B$1:$AF$1,0),FALSE)),VLOOKUP($B108,'Allokerad kvv'!$B$2:$AV$468,MATCH(L$1,'Allokerad kvv'!$B$1:$AV$1,0),FALSE),VLOOKUP($B108,'Justerad allokering'!$B$1:$AG$461,MATCH(L$1,'Justerad allokering'!$B$1:$AF$1,0),FALSE))</f>
        <v>0</v>
      </c>
      <c r="M108">
        <f>IF(ISERROR(1/VLOOKUP($B108,'Justerad allokering'!$B$1:$AG$461,MATCH(M$1,'Justerad allokering'!$B$1:$AF$1,0),FALSE)),VLOOKUP($B108,'Allokerad kvv'!$B$2:$AV$468,MATCH(M$1,'Allokerad kvv'!$B$1:$AV$1,0),FALSE),VLOOKUP($B108,'Justerad allokering'!$B$1:$AG$461,MATCH(M$1,'Justerad allokering'!$B$1:$AF$1,0),FALSE))</f>
        <v>0</v>
      </c>
      <c r="N108">
        <f>IF(ISERROR(1/VLOOKUP($B108,'Justerad allokering'!$B$1:$AG$461,MATCH(N$1,'Justerad allokering'!$B$1:$AF$1,0),FALSE)),VLOOKUP($B108,'Allokerad kvv'!$B$2:$AV$468,MATCH(N$1,'Allokerad kvv'!$B$1:$AV$1,0),FALSE),VLOOKUP($B108,'Justerad allokering'!$B$1:$AG$461,MATCH(N$1,'Justerad allokering'!$B$1:$AF$1,0),FALSE))</f>
        <v>0</v>
      </c>
      <c r="O108">
        <f>IF(ISERROR(1/VLOOKUP($B108,'Justerad allokering'!$B$1:$AG$461,MATCH(O$1,'Justerad allokering'!$B$1:$AF$1,0),FALSE)),VLOOKUP($B108,'Allokerad kvv'!$B$2:$AV$468,MATCH(O$1,'Allokerad kvv'!$B$1:$AV$1,0),FALSE),VLOOKUP($B108,'Justerad allokering'!$B$1:$AG$461,MATCH(O$1,'Justerad allokering'!$B$1:$AF$1,0),FALSE))</f>
        <v>0</v>
      </c>
      <c r="P108">
        <f>IF(ISERROR(1/VLOOKUP($B108,'Justerad allokering'!$B$1:$AG$461,MATCH(P$1,'Justerad allokering'!$B$1:$AF$1,0),FALSE)),VLOOKUP($B108,'Allokerad kvv'!$B$2:$AV$468,MATCH(P$1,'Allokerad kvv'!$B$1:$AV$1,0),FALSE),VLOOKUP($B108,'Justerad allokering'!$B$1:$AG$461,MATCH(P$1,'Justerad allokering'!$B$1:$AF$1,0),FALSE))</f>
        <v>0</v>
      </c>
      <c r="Q108">
        <f>IF(ISERROR(1/VLOOKUP($B108,'Justerad allokering'!$B$1:$AG$461,MATCH(Q$1,'Justerad allokering'!$B$1:$AF$1,0),FALSE)),VLOOKUP($B108,'Allokerad kvv'!$B$2:$AV$468,MATCH(Q$1,'Allokerad kvv'!$B$1:$AV$1,0),FALSE),VLOOKUP($B108,'Justerad allokering'!$B$1:$AG$461,MATCH(Q$1,'Justerad allokering'!$B$1:$AF$1,0),FALSE))</f>
        <v>0</v>
      </c>
      <c r="R108">
        <f>IF(ISERROR(1/VLOOKUP($B108,'Justerad allokering'!$B$1:$AG$461,MATCH(R$1,'Justerad allokering'!$B$1:$AF$1,0),FALSE)),VLOOKUP($B108,'Allokerad kvv'!$B$2:$AV$468,MATCH(R$1,'Allokerad kvv'!$B$1:$AV$1,0),FALSE),VLOOKUP($B108,'Justerad allokering'!$B$1:$AG$461,MATCH(R$1,'Justerad allokering'!$B$1:$AF$1,0),FALSE))</f>
        <v>0</v>
      </c>
      <c r="S108">
        <f>IF(ISERROR(1/VLOOKUP($B108,'Justerad allokering'!$B$1:$AG$461,MATCH(S$1,'Justerad allokering'!$B$1:$AF$1,0),FALSE)),VLOOKUP($B108,'Allokerad kvv'!$B$2:$AV$468,MATCH(S$1,'Allokerad kvv'!$B$1:$AV$1,0),FALSE),VLOOKUP($B108,'Justerad allokering'!$B$1:$AG$461,MATCH(S$1,'Justerad allokering'!$B$1:$AF$1,0),FALSE))</f>
        <v>0</v>
      </c>
      <c r="T108">
        <f>IF(ISERROR(1/VLOOKUP($B108,'Justerad allokering'!$B$1:$AG$461,MATCH(T$1,'Justerad allokering'!$B$1:$AF$1,0),FALSE)),VLOOKUP($B108,'Allokerad kvv'!$B$2:$AV$468,MATCH(T$1,'Allokerad kvv'!$B$1:$AV$1,0),FALSE),VLOOKUP($B108,'Justerad allokering'!$B$1:$AG$461,MATCH(T$1,'Justerad allokering'!$B$1:$AF$1,0),FALSE))</f>
        <v>0</v>
      </c>
      <c r="U108">
        <f>IF(ISERROR(1/VLOOKUP($B108,'Justerad allokering'!$B$1:$AG$461,MATCH(U$1,'Justerad allokering'!$B$1:$AF$1,0),FALSE)),VLOOKUP($B108,'Allokerad kvv'!$B$2:$AV$468,MATCH(U$1,'Allokerad kvv'!$B$1:$AV$1,0),FALSE),VLOOKUP($B108,'Justerad allokering'!$B$1:$AG$461,MATCH(U$1,'Justerad allokering'!$B$1:$AF$1,0),FALSE))</f>
        <v>0</v>
      </c>
      <c r="V108">
        <f>IF(ISERROR(1/VLOOKUP($B108,'Justerad allokering'!$B$1:$AG$461,MATCH(V$1,'Justerad allokering'!$B$1:$AF$1,0),FALSE)),VLOOKUP($B108,'Allokerad kvv'!$B$2:$AV$468,MATCH(V$1,'Allokerad kvv'!$B$1:$AV$1,0),FALSE),VLOOKUP($B108,'Justerad allokering'!$B$1:$AG$461,MATCH(V$1,'Justerad allokering'!$B$1:$AF$1,0),FALSE))</f>
        <v>0</v>
      </c>
      <c r="W108">
        <f>IF(ISERROR(1/VLOOKUP($B108,'Justerad allokering'!$B$1:$AG$461,MATCH(W$1,'Justerad allokering'!$B$1:$AF$1,0),FALSE)),VLOOKUP($B108,'Allokerad kvv'!$B$2:$AV$468,MATCH(W$1,'Allokerad kvv'!$B$1:$AV$1,0),FALSE),VLOOKUP($B108,'Justerad allokering'!$B$1:$AG$461,MATCH(W$1,'Justerad allokering'!$B$1:$AF$1,0),FALSE))</f>
        <v>0</v>
      </c>
      <c r="X108">
        <f>IF(ISERROR(1/VLOOKUP($B108,'Justerad allokering'!$B$1:$AG$461,MATCH(X$1,'Justerad allokering'!$B$1:$AF$1,0),FALSE)),VLOOKUP($B108,'Allokerad kvv'!$B$2:$AV$468,MATCH(X$1,'Allokerad kvv'!$B$1:$AV$1,0),FALSE),VLOOKUP($B108,'Justerad allokering'!$B$1:$AG$461,MATCH(X$1,'Justerad allokering'!$B$1:$AF$1,0),FALSE))</f>
        <v>0</v>
      </c>
      <c r="Y108">
        <f>IF(ISERROR(1/VLOOKUP($B108,'Justerad allokering'!$B$1:$AG$461,MATCH(Y$1,'Justerad allokering'!$B$1:$AF$1,0),FALSE)),VLOOKUP($B108,'Allokerad kvv'!$B$2:$AV$468,MATCH(Y$1,'Allokerad kvv'!$B$1:$AV$1,0),FALSE),VLOOKUP($B108,'Justerad allokering'!$B$1:$AG$461,MATCH(Y$1,'Justerad allokering'!$B$1:$AF$1,0),FALSE))</f>
        <v>0</v>
      </c>
      <c r="Z108">
        <f>IF(ISERROR(1/VLOOKUP($B108,'Justerad allokering'!$B$1:$AG$461,MATCH(Z$1,'Justerad allokering'!$B$1:$AF$1,0),FALSE)),VLOOKUP($B108,'Allokerad kvv'!$B$2:$AV$468,MATCH(Z$1,'Allokerad kvv'!$B$1:$AV$1,0),FALSE),VLOOKUP($B108,'Justerad allokering'!$B$1:$AG$461,MATCH(Z$1,'Justerad allokering'!$B$1:$AF$1,0),FALSE))</f>
        <v>0</v>
      </c>
      <c r="AE108" s="89">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25">
      <c r="A109" s="2" t="s">
        <v>147</v>
      </c>
      <c r="B109" s="2" t="s">
        <v>154</v>
      </c>
      <c r="C109">
        <f>IF(ISERROR(1/VLOOKUP($B109,'Justerad allokering'!$B$1:$AG$461,MATCH(C$1,'Justerad allokering'!$B$1:$AF$1,0),FALSE)),VLOOKUP($B109,'Allokerad kvv'!$B$2:$AV$468,MATCH(C$1,'Allokerad kvv'!$B$1:$AV$1,0),FALSE),VLOOKUP($B109,'Justerad allokering'!$B$1:$AG$461,MATCH(C$1,'Justerad allokering'!$B$1:$AF$1,0),FALSE))</f>
        <v>0</v>
      </c>
      <c r="D109">
        <f>IF(ISERROR(1/VLOOKUP($B109,'Justerad allokering'!$B$1:$AG$461,MATCH(D$1,'Justerad allokering'!$B$1:$AF$1,0),FALSE)),VLOOKUP($B109,'Allokerad kvv'!$B$2:$AV$468,MATCH(D$1,'Allokerad kvv'!$B$1:$AV$1,0),FALSE),VLOOKUP($B109,'Justerad allokering'!$B$1:$AG$461,MATCH(D$1,'Justerad allokering'!$B$1:$AF$1,0),FALSE))</f>
        <v>0</v>
      </c>
      <c r="E109">
        <f>IF(ISERROR(1/VLOOKUP($B109,'Justerad allokering'!$B$1:$AG$461,MATCH(E$1,'Justerad allokering'!$B$1:$AF$1,0),FALSE)),VLOOKUP($B109,'Allokerad kvv'!$B$2:$AV$468,MATCH(E$1,'Allokerad kvv'!$B$1:$AV$1,0),FALSE),VLOOKUP($B109,'Justerad allokering'!$B$1:$AG$461,MATCH(E$1,'Justerad allokering'!$B$1:$AF$1,0),FALSE))</f>
        <v>0</v>
      </c>
      <c r="F109">
        <f>IF(ISERROR(1/VLOOKUP($B109,'Justerad allokering'!$B$1:$AG$461,MATCH(F$1,'Justerad allokering'!$B$1:$AF$1,0),FALSE)),VLOOKUP($B109,'Allokerad kvv'!$B$2:$AV$468,MATCH(F$1,'Allokerad kvv'!$B$1:$AV$1,0),FALSE),VLOOKUP($B109,'Justerad allokering'!$B$1:$AG$461,MATCH(F$1,'Justerad allokering'!$B$1:$AF$1,0),FALSE))</f>
        <v>0</v>
      </c>
      <c r="G109">
        <f>IF(ISERROR(1/VLOOKUP($B109,'Justerad allokering'!$B$1:$AG$461,MATCH(G$1,'Justerad allokering'!$B$1:$AF$1,0),FALSE)),VLOOKUP($B109,'Allokerad kvv'!$B$2:$AV$468,MATCH(G$1,'Allokerad kvv'!$B$1:$AV$1,0),FALSE),VLOOKUP($B109,'Justerad allokering'!$B$1:$AG$461,MATCH(G$1,'Justerad allokering'!$B$1:$AF$1,0),FALSE))</f>
        <v>0</v>
      </c>
      <c r="H109">
        <f>IF(ISERROR(1/VLOOKUP($B109,'Justerad allokering'!$B$1:$AG$461,MATCH(H$1,'Justerad allokering'!$B$1:$AF$1,0),FALSE)),VLOOKUP($B109,'Allokerad kvv'!$B$2:$AV$468,MATCH(H$1,'Allokerad kvv'!$B$1:$AV$1,0),FALSE),VLOOKUP($B109,'Justerad allokering'!$B$1:$AG$461,MATCH(H$1,'Justerad allokering'!$B$1:$AF$1,0),FALSE))</f>
        <v>0</v>
      </c>
      <c r="I109">
        <f>IF(ISERROR(1/VLOOKUP($B109,'Justerad allokering'!$B$1:$AG$461,MATCH(I$1,'Justerad allokering'!$B$1:$AF$1,0),FALSE)),VLOOKUP($B109,'Allokerad kvv'!$B$2:$AV$468,MATCH(I$1,'Allokerad kvv'!$B$1:$AV$1,0),FALSE),VLOOKUP($B109,'Justerad allokering'!$B$1:$AG$461,MATCH(I$1,'Justerad allokering'!$B$1:$AF$1,0),FALSE))</f>
        <v>0</v>
      </c>
      <c r="J109">
        <f>IF(ISERROR(1/VLOOKUP($B109,'Justerad allokering'!$B$1:$AG$461,MATCH(J$1,'Justerad allokering'!$B$1:$AF$1,0),FALSE)),VLOOKUP($B109,'Allokerad kvv'!$B$2:$AV$468,MATCH(J$1,'Allokerad kvv'!$B$1:$AV$1,0),FALSE),VLOOKUP($B109,'Justerad allokering'!$B$1:$AG$461,MATCH(J$1,'Justerad allokering'!$B$1:$AF$1,0),FALSE))</f>
        <v>0</v>
      </c>
      <c r="K109">
        <f>IF(ISERROR(1/VLOOKUP($B109,'Justerad allokering'!$B$1:$AG$461,MATCH(K$1,'Justerad allokering'!$B$1:$AF$1,0),FALSE)),VLOOKUP($B109,'Allokerad kvv'!$B$2:$AV$468,MATCH(K$1,'Allokerad kvv'!$B$1:$AV$1,0),FALSE),VLOOKUP($B109,'Justerad allokering'!$B$1:$AG$461,MATCH(K$1,'Justerad allokering'!$B$1:$AF$1,0),FALSE))</f>
        <v>0</v>
      </c>
      <c r="L109">
        <f>IF(ISERROR(1/VLOOKUP($B109,'Justerad allokering'!$B$1:$AG$461,MATCH(L$1,'Justerad allokering'!$B$1:$AF$1,0),FALSE)),VLOOKUP($B109,'Allokerad kvv'!$B$2:$AV$468,MATCH(L$1,'Allokerad kvv'!$B$1:$AV$1,0),FALSE),VLOOKUP($B109,'Justerad allokering'!$B$1:$AG$461,MATCH(L$1,'Justerad allokering'!$B$1:$AF$1,0),FALSE))</f>
        <v>0</v>
      </c>
      <c r="M109">
        <f>IF(ISERROR(1/VLOOKUP($B109,'Justerad allokering'!$B$1:$AG$461,MATCH(M$1,'Justerad allokering'!$B$1:$AF$1,0),FALSE)),VLOOKUP($B109,'Allokerad kvv'!$B$2:$AV$468,MATCH(M$1,'Allokerad kvv'!$B$1:$AV$1,0),FALSE),VLOOKUP($B109,'Justerad allokering'!$B$1:$AG$461,MATCH(M$1,'Justerad allokering'!$B$1:$AF$1,0),FALSE))</f>
        <v>0</v>
      </c>
      <c r="N109">
        <f>IF(ISERROR(1/VLOOKUP($B109,'Justerad allokering'!$B$1:$AG$461,MATCH(N$1,'Justerad allokering'!$B$1:$AF$1,0),FALSE)),VLOOKUP($B109,'Allokerad kvv'!$B$2:$AV$468,MATCH(N$1,'Allokerad kvv'!$B$1:$AV$1,0),FALSE),VLOOKUP($B109,'Justerad allokering'!$B$1:$AG$461,MATCH(N$1,'Justerad allokering'!$B$1:$AF$1,0),FALSE))</f>
        <v>0</v>
      </c>
      <c r="O109">
        <f>IF(ISERROR(1/VLOOKUP($B109,'Justerad allokering'!$B$1:$AG$461,MATCH(O$1,'Justerad allokering'!$B$1:$AF$1,0),FALSE)),VLOOKUP($B109,'Allokerad kvv'!$B$2:$AV$468,MATCH(O$1,'Allokerad kvv'!$B$1:$AV$1,0),FALSE),VLOOKUP($B109,'Justerad allokering'!$B$1:$AG$461,MATCH(O$1,'Justerad allokering'!$B$1:$AF$1,0),FALSE))</f>
        <v>0</v>
      </c>
      <c r="P109">
        <f>IF(ISERROR(1/VLOOKUP($B109,'Justerad allokering'!$B$1:$AG$461,MATCH(P$1,'Justerad allokering'!$B$1:$AF$1,0),FALSE)),VLOOKUP($B109,'Allokerad kvv'!$B$2:$AV$468,MATCH(P$1,'Allokerad kvv'!$B$1:$AV$1,0),FALSE),VLOOKUP($B109,'Justerad allokering'!$B$1:$AG$461,MATCH(P$1,'Justerad allokering'!$B$1:$AF$1,0),FALSE))</f>
        <v>0</v>
      </c>
      <c r="Q109">
        <f>IF(ISERROR(1/VLOOKUP($B109,'Justerad allokering'!$B$1:$AG$461,MATCH(Q$1,'Justerad allokering'!$B$1:$AF$1,0),FALSE)),VLOOKUP($B109,'Allokerad kvv'!$B$2:$AV$468,MATCH(Q$1,'Allokerad kvv'!$B$1:$AV$1,0),FALSE),VLOOKUP($B109,'Justerad allokering'!$B$1:$AG$461,MATCH(Q$1,'Justerad allokering'!$B$1:$AF$1,0),FALSE))</f>
        <v>0</v>
      </c>
      <c r="R109">
        <f>IF(ISERROR(1/VLOOKUP($B109,'Justerad allokering'!$B$1:$AG$461,MATCH(R$1,'Justerad allokering'!$B$1:$AF$1,0),FALSE)),VLOOKUP($B109,'Allokerad kvv'!$B$2:$AV$468,MATCH(R$1,'Allokerad kvv'!$B$1:$AV$1,0),FALSE),VLOOKUP($B109,'Justerad allokering'!$B$1:$AG$461,MATCH(R$1,'Justerad allokering'!$B$1:$AF$1,0),FALSE))</f>
        <v>0</v>
      </c>
      <c r="S109">
        <f>IF(ISERROR(1/VLOOKUP($B109,'Justerad allokering'!$B$1:$AG$461,MATCH(S$1,'Justerad allokering'!$B$1:$AF$1,0),FALSE)),VLOOKUP($B109,'Allokerad kvv'!$B$2:$AV$468,MATCH(S$1,'Allokerad kvv'!$B$1:$AV$1,0),FALSE),VLOOKUP($B109,'Justerad allokering'!$B$1:$AG$461,MATCH(S$1,'Justerad allokering'!$B$1:$AF$1,0),FALSE))</f>
        <v>0</v>
      </c>
      <c r="T109">
        <f>IF(ISERROR(1/VLOOKUP($B109,'Justerad allokering'!$B$1:$AG$461,MATCH(T$1,'Justerad allokering'!$B$1:$AF$1,0),FALSE)),VLOOKUP($B109,'Allokerad kvv'!$B$2:$AV$468,MATCH(T$1,'Allokerad kvv'!$B$1:$AV$1,0),FALSE),VLOOKUP($B109,'Justerad allokering'!$B$1:$AG$461,MATCH(T$1,'Justerad allokering'!$B$1:$AF$1,0),FALSE))</f>
        <v>0</v>
      </c>
      <c r="U109">
        <f>IF(ISERROR(1/VLOOKUP($B109,'Justerad allokering'!$B$1:$AG$461,MATCH(U$1,'Justerad allokering'!$B$1:$AF$1,0),FALSE)),VLOOKUP($B109,'Allokerad kvv'!$B$2:$AV$468,MATCH(U$1,'Allokerad kvv'!$B$1:$AV$1,0),FALSE),VLOOKUP($B109,'Justerad allokering'!$B$1:$AG$461,MATCH(U$1,'Justerad allokering'!$B$1:$AF$1,0),FALSE))</f>
        <v>0</v>
      </c>
      <c r="V109">
        <f>IF(ISERROR(1/VLOOKUP($B109,'Justerad allokering'!$B$1:$AG$461,MATCH(V$1,'Justerad allokering'!$B$1:$AF$1,0),FALSE)),VLOOKUP($B109,'Allokerad kvv'!$B$2:$AV$468,MATCH(V$1,'Allokerad kvv'!$B$1:$AV$1,0),FALSE),VLOOKUP($B109,'Justerad allokering'!$B$1:$AG$461,MATCH(V$1,'Justerad allokering'!$B$1:$AF$1,0),FALSE))</f>
        <v>0</v>
      </c>
      <c r="W109">
        <f>IF(ISERROR(1/VLOOKUP($B109,'Justerad allokering'!$B$1:$AG$461,MATCH(W$1,'Justerad allokering'!$B$1:$AF$1,0),FALSE)),VLOOKUP($B109,'Allokerad kvv'!$B$2:$AV$468,MATCH(W$1,'Allokerad kvv'!$B$1:$AV$1,0),FALSE),VLOOKUP($B109,'Justerad allokering'!$B$1:$AG$461,MATCH(W$1,'Justerad allokering'!$B$1:$AF$1,0),FALSE))</f>
        <v>0</v>
      </c>
      <c r="X109">
        <f>IF(ISERROR(1/VLOOKUP($B109,'Justerad allokering'!$B$1:$AG$461,MATCH(X$1,'Justerad allokering'!$B$1:$AF$1,0),FALSE)),VLOOKUP($B109,'Allokerad kvv'!$B$2:$AV$468,MATCH(X$1,'Allokerad kvv'!$B$1:$AV$1,0),FALSE),VLOOKUP($B109,'Justerad allokering'!$B$1:$AG$461,MATCH(X$1,'Justerad allokering'!$B$1:$AF$1,0),FALSE))</f>
        <v>0</v>
      </c>
      <c r="Y109">
        <f>IF(ISERROR(1/VLOOKUP($B109,'Justerad allokering'!$B$1:$AG$461,MATCH(Y$1,'Justerad allokering'!$B$1:$AF$1,0),FALSE)),VLOOKUP($B109,'Allokerad kvv'!$B$2:$AV$468,MATCH(Y$1,'Allokerad kvv'!$B$1:$AV$1,0),FALSE),VLOOKUP($B109,'Justerad allokering'!$B$1:$AG$461,MATCH(Y$1,'Justerad allokering'!$B$1:$AF$1,0),FALSE))</f>
        <v>0</v>
      </c>
      <c r="Z109">
        <f>IF(ISERROR(1/VLOOKUP($B109,'Justerad allokering'!$B$1:$AG$461,MATCH(Z$1,'Justerad allokering'!$B$1:$AF$1,0),FALSE)),VLOOKUP($B109,'Allokerad kvv'!$B$2:$AV$468,MATCH(Z$1,'Allokerad kvv'!$B$1:$AV$1,0),FALSE),VLOOKUP($B109,'Justerad allokering'!$B$1:$AG$461,MATCH(Z$1,'Justerad allokering'!$B$1:$AF$1,0),FALSE))</f>
        <v>0</v>
      </c>
      <c r="AE109" s="89">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25">
      <c r="A110" s="2" t="s">
        <v>147</v>
      </c>
      <c r="B110" s="2" t="s">
        <v>155</v>
      </c>
      <c r="C110">
        <f>IF(ISERROR(1/VLOOKUP($B110,'Justerad allokering'!$B$1:$AG$461,MATCH(C$1,'Justerad allokering'!$B$1:$AF$1,0),FALSE)),VLOOKUP($B110,'Allokerad kvv'!$B$2:$AV$468,MATCH(C$1,'Allokerad kvv'!$B$1:$AV$1,0),FALSE),VLOOKUP($B110,'Justerad allokering'!$B$1:$AG$461,MATCH(C$1,'Justerad allokering'!$B$1:$AF$1,0),FALSE))</f>
        <v>0</v>
      </c>
      <c r="D110">
        <f>IF(ISERROR(1/VLOOKUP($B110,'Justerad allokering'!$B$1:$AG$461,MATCH(D$1,'Justerad allokering'!$B$1:$AF$1,0),FALSE)),VLOOKUP($B110,'Allokerad kvv'!$B$2:$AV$468,MATCH(D$1,'Allokerad kvv'!$B$1:$AV$1,0),FALSE),VLOOKUP($B110,'Justerad allokering'!$B$1:$AG$461,MATCH(D$1,'Justerad allokering'!$B$1:$AF$1,0),FALSE))</f>
        <v>0</v>
      </c>
      <c r="E110">
        <f>IF(ISERROR(1/VLOOKUP($B110,'Justerad allokering'!$B$1:$AG$461,MATCH(E$1,'Justerad allokering'!$B$1:$AF$1,0),FALSE)),VLOOKUP($B110,'Allokerad kvv'!$B$2:$AV$468,MATCH(E$1,'Allokerad kvv'!$B$1:$AV$1,0),FALSE),VLOOKUP($B110,'Justerad allokering'!$B$1:$AG$461,MATCH(E$1,'Justerad allokering'!$B$1:$AF$1,0),FALSE))</f>
        <v>0</v>
      </c>
      <c r="F110">
        <f>IF(ISERROR(1/VLOOKUP($B110,'Justerad allokering'!$B$1:$AG$461,MATCH(F$1,'Justerad allokering'!$B$1:$AF$1,0),FALSE)),VLOOKUP($B110,'Allokerad kvv'!$B$2:$AV$468,MATCH(F$1,'Allokerad kvv'!$B$1:$AV$1,0),FALSE),VLOOKUP($B110,'Justerad allokering'!$B$1:$AG$461,MATCH(F$1,'Justerad allokering'!$B$1:$AF$1,0),FALSE))</f>
        <v>0</v>
      </c>
      <c r="G110">
        <f>IF(ISERROR(1/VLOOKUP($B110,'Justerad allokering'!$B$1:$AG$461,MATCH(G$1,'Justerad allokering'!$B$1:$AF$1,0),FALSE)),VLOOKUP($B110,'Allokerad kvv'!$B$2:$AV$468,MATCH(G$1,'Allokerad kvv'!$B$1:$AV$1,0),FALSE),VLOOKUP($B110,'Justerad allokering'!$B$1:$AG$461,MATCH(G$1,'Justerad allokering'!$B$1:$AF$1,0),FALSE))</f>
        <v>0</v>
      </c>
      <c r="H110">
        <f>IF(ISERROR(1/VLOOKUP($B110,'Justerad allokering'!$B$1:$AG$461,MATCH(H$1,'Justerad allokering'!$B$1:$AF$1,0),FALSE)),VLOOKUP($B110,'Allokerad kvv'!$B$2:$AV$468,MATCH(H$1,'Allokerad kvv'!$B$1:$AV$1,0),FALSE),VLOOKUP($B110,'Justerad allokering'!$B$1:$AG$461,MATCH(H$1,'Justerad allokering'!$B$1:$AF$1,0),FALSE))</f>
        <v>0</v>
      </c>
      <c r="I110">
        <f>IF(ISERROR(1/VLOOKUP($B110,'Justerad allokering'!$B$1:$AG$461,MATCH(I$1,'Justerad allokering'!$B$1:$AF$1,0),FALSE)),VLOOKUP($B110,'Allokerad kvv'!$B$2:$AV$468,MATCH(I$1,'Allokerad kvv'!$B$1:$AV$1,0),FALSE),VLOOKUP($B110,'Justerad allokering'!$B$1:$AG$461,MATCH(I$1,'Justerad allokering'!$B$1:$AF$1,0),FALSE))</f>
        <v>0</v>
      </c>
      <c r="J110">
        <f>IF(ISERROR(1/VLOOKUP($B110,'Justerad allokering'!$B$1:$AG$461,MATCH(J$1,'Justerad allokering'!$B$1:$AF$1,0),FALSE)),VLOOKUP($B110,'Allokerad kvv'!$B$2:$AV$468,MATCH(J$1,'Allokerad kvv'!$B$1:$AV$1,0),FALSE),VLOOKUP($B110,'Justerad allokering'!$B$1:$AG$461,MATCH(J$1,'Justerad allokering'!$B$1:$AF$1,0),FALSE))</f>
        <v>0</v>
      </c>
      <c r="K110">
        <f>IF(ISERROR(1/VLOOKUP($B110,'Justerad allokering'!$B$1:$AG$461,MATCH(K$1,'Justerad allokering'!$B$1:$AF$1,0),FALSE)),VLOOKUP($B110,'Allokerad kvv'!$B$2:$AV$468,MATCH(K$1,'Allokerad kvv'!$B$1:$AV$1,0),FALSE),VLOOKUP($B110,'Justerad allokering'!$B$1:$AG$461,MATCH(K$1,'Justerad allokering'!$B$1:$AF$1,0),FALSE))</f>
        <v>0</v>
      </c>
      <c r="L110">
        <f>IF(ISERROR(1/VLOOKUP($B110,'Justerad allokering'!$B$1:$AG$461,MATCH(L$1,'Justerad allokering'!$B$1:$AF$1,0),FALSE)),VLOOKUP($B110,'Allokerad kvv'!$B$2:$AV$468,MATCH(L$1,'Allokerad kvv'!$B$1:$AV$1,0),FALSE),VLOOKUP($B110,'Justerad allokering'!$B$1:$AG$461,MATCH(L$1,'Justerad allokering'!$B$1:$AF$1,0),FALSE))</f>
        <v>0</v>
      </c>
      <c r="M110">
        <f>IF(ISERROR(1/VLOOKUP($B110,'Justerad allokering'!$B$1:$AG$461,MATCH(M$1,'Justerad allokering'!$B$1:$AF$1,0),FALSE)),VLOOKUP($B110,'Allokerad kvv'!$B$2:$AV$468,MATCH(M$1,'Allokerad kvv'!$B$1:$AV$1,0),FALSE),VLOOKUP($B110,'Justerad allokering'!$B$1:$AG$461,MATCH(M$1,'Justerad allokering'!$B$1:$AF$1,0),FALSE))</f>
        <v>0</v>
      </c>
      <c r="N110">
        <f>IF(ISERROR(1/VLOOKUP($B110,'Justerad allokering'!$B$1:$AG$461,MATCH(N$1,'Justerad allokering'!$B$1:$AF$1,0),FALSE)),VLOOKUP($B110,'Allokerad kvv'!$B$2:$AV$468,MATCH(N$1,'Allokerad kvv'!$B$1:$AV$1,0),FALSE),VLOOKUP($B110,'Justerad allokering'!$B$1:$AG$461,MATCH(N$1,'Justerad allokering'!$B$1:$AF$1,0),FALSE))</f>
        <v>0</v>
      </c>
      <c r="O110">
        <f>IF(ISERROR(1/VLOOKUP($B110,'Justerad allokering'!$B$1:$AG$461,MATCH(O$1,'Justerad allokering'!$B$1:$AF$1,0),FALSE)),VLOOKUP($B110,'Allokerad kvv'!$B$2:$AV$468,MATCH(O$1,'Allokerad kvv'!$B$1:$AV$1,0),FALSE),VLOOKUP($B110,'Justerad allokering'!$B$1:$AG$461,MATCH(O$1,'Justerad allokering'!$B$1:$AF$1,0),FALSE))</f>
        <v>0</v>
      </c>
      <c r="P110">
        <f>IF(ISERROR(1/VLOOKUP($B110,'Justerad allokering'!$B$1:$AG$461,MATCH(P$1,'Justerad allokering'!$B$1:$AF$1,0),FALSE)),VLOOKUP($B110,'Allokerad kvv'!$B$2:$AV$468,MATCH(P$1,'Allokerad kvv'!$B$1:$AV$1,0),FALSE),VLOOKUP($B110,'Justerad allokering'!$B$1:$AG$461,MATCH(P$1,'Justerad allokering'!$B$1:$AF$1,0),FALSE))</f>
        <v>0</v>
      </c>
      <c r="Q110">
        <f>IF(ISERROR(1/VLOOKUP($B110,'Justerad allokering'!$B$1:$AG$461,MATCH(Q$1,'Justerad allokering'!$B$1:$AF$1,0),FALSE)),VLOOKUP($B110,'Allokerad kvv'!$B$2:$AV$468,MATCH(Q$1,'Allokerad kvv'!$B$1:$AV$1,0),FALSE),VLOOKUP($B110,'Justerad allokering'!$B$1:$AG$461,MATCH(Q$1,'Justerad allokering'!$B$1:$AF$1,0),FALSE))</f>
        <v>0</v>
      </c>
      <c r="R110">
        <f>IF(ISERROR(1/VLOOKUP($B110,'Justerad allokering'!$B$1:$AG$461,MATCH(R$1,'Justerad allokering'!$B$1:$AF$1,0),FALSE)),VLOOKUP($B110,'Allokerad kvv'!$B$2:$AV$468,MATCH(R$1,'Allokerad kvv'!$B$1:$AV$1,0),FALSE),VLOOKUP($B110,'Justerad allokering'!$B$1:$AG$461,MATCH(R$1,'Justerad allokering'!$B$1:$AF$1,0),FALSE))</f>
        <v>0</v>
      </c>
      <c r="S110">
        <f>IF(ISERROR(1/VLOOKUP($B110,'Justerad allokering'!$B$1:$AG$461,MATCH(S$1,'Justerad allokering'!$B$1:$AF$1,0),FALSE)),VLOOKUP($B110,'Allokerad kvv'!$B$2:$AV$468,MATCH(S$1,'Allokerad kvv'!$B$1:$AV$1,0),FALSE),VLOOKUP($B110,'Justerad allokering'!$B$1:$AG$461,MATCH(S$1,'Justerad allokering'!$B$1:$AF$1,0),FALSE))</f>
        <v>0</v>
      </c>
      <c r="T110">
        <f>IF(ISERROR(1/VLOOKUP($B110,'Justerad allokering'!$B$1:$AG$461,MATCH(T$1,'Justerad allokering'!$B$1:$AF$1,0),FALSE)),VLOOKUP($B110,'Allokerad kvv'!$B$2:$AV$468,MATCH(T$1,'Allokerad kvv'!$B$1:$AV$1,0),FALSE),VLOOKUP($B110,'Justerad allokering'!$B$1:$AG$461,MATCH(T$1,'Justerad allokering'!$B$1:$AF$1,0),FALSE))</f>
        <v>0</v>
      </c>
      <c r="U110">
        <f>IF(ISERROR(1/VLOOKUP($B110,'Justerad allokering'!$B$1:$AG$461,MATCH(U$1,'Justerad allokering'!$B$1:$AF$1,0),FALSE)),VLOOKUP($B110,'Allokerad kvv'!$B$2:$AV$468,MATCH(U$1,'Allokerad kvv'!$B$1:$AV$1,0),FALSE),VLOOKUP($B110,'Justerad allokering'!$B$1:$AG$461,MATCH(U$1,'Justerad allokering'!$B$1:$AF$1,0),FALSE))</f>
        <v>0</v>
      </c>
      <c r="V110">
        <f>IF(ISERROR(1/VLOOKUP($B110,'Justerad allokering'!$B$1:$AG$461,MATCH(V$1,'Justerad allokering'!$B$1:$AF$1,0),FALSE)),VLOOKUP($B110,'Allokerad kvv'!$B$2:$AV$468,MATCH(V$1,'Allokerad kvv'!$B$1:$AV$1,0),FALSE),VLOOKUP($B110,'Justerad allokering'!$B$1:$AG$461,MATCH(V$1,'Justerad allokering'!$B$1:$AF$1,0),FALSE))</f>
        <v>0</v>
      </c>
      <c r="W110">
        <f>IF(ISERROR(1/VLOOKUP($B110,'Justerad allokering'!$B$1:$AG$461,MATCH(W$1,'Justerad allokering'!$B$1:$AF$1,0),FALSE)),VLOOKUP($B110,'Allokerad kvv'!$B$2:$AV$468,MATCH(W$1,'Allokerad kvv'!$B$1:$AV$1,0),FALSE),VLOOKUP($B110,'Justerad allokering'!$B$1:$AG$461,MATCH(W$1,'Justerad allokering'!$B$1:$AF$1,0),FALSE))</f>
        <v>0</v>
      </c>
      <c r="X110">
        <f>IF(ISERROR(1/VLOOKUP($B110,'Justerad allokering'!$B$1:$AG$461,MATCH(X$1,'Justerad allokering'!$B$1:$AF$1,0),FALSE)),VLOOKUP($B110,'Allokerad kvv'!$B$2:$AV$468,MATCH(X$1,'Allokerad kvv'!$B$1:$AV$1,0),FALSE),VLOOKUP($B110,'Justerad allokering'!$B$1:$AG$461,MATCH(X$1,'Justerad allokering'!$B$1:$AF$1,0),FALSE))</f>
        <v>0</v>
      </c>
      <c r="Y110">
        <f>IF(ISERROR(1/VLOOKUP($B110,'Justerad allokering'!$B$1:$AG$461,MATCH(Y$1,'Justerad allokering'!$B$1:$AF$1,0),FALSE)),VLOOKUP($B110,'Allokerad kvv'!$B$2:$AV$468,MATCH(Y$1,'Allokerad kvv'!$B$1:$AV$1,0),FALSE),VLOOKUP($B110,'Justerad allokering'!$B$1:$AG$461,MATCH(Y$1,'Justerad allokering'!$B$1:$AF$1,0),FALSE))</f>
        <v>0</v>
      </c>
      <c r="Z110">
        <f>IF(ISERROR(1/VLOOKUP($B110,'Justerad allokering'!$B$1:$AG$461,MATCH(Z$1,'Justerad allokering'!$B$1:$AF$1,0),FALSE)),VLOOKUP($B110,'Allokerad kvv'!$B$2:$AV$468,MATCH(Z$1,'Allokerad kvv'!$B$1:$AV$1,0),FALSE),VLOOKUP($B110,'Justerad allokering'!$B$1:$AG$461,MATCH(Z$1,'Justerad allokering'!$B$1:$AF$1,0),FALSE))</f>
        <v>0</v>
      </c>
      <c r="AE110" s="89">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25">
      <c r="A111" s="2" t="s">
        <v>156</v>
      </c>
      <c r="B111" s="2" t="s">
        <v>157</v>
      </c>
      <c r="C111">
        <f>IF(ISERROR(1/VLOOKUP($B111,'Justerad allokering'!$B$1:$AG$461,MATCH(C$1,'Justerad allokering'!$B$1:$AF$1,0),FALSE)),VLOOKUP($B111,'Allokerad kvv'!$B$2:$AV$468,MATCH(C$1,'Allokerad kvv'!$B$1:$AV$1,0),FALSE),VLOOKUP($B111,'Justerad allokering'!$B$1:$AG$461,MATCH(C$1,'Justerad allokering'!$B$1:$AF$1,0),FALSE))</f>
        <v>0</v>
      </c>
      <c r="D111">
        <f>IF(ISERROR(1/VLOOKUP($B111,'Justerad allokering'!$B$1:$AG$461,MATCH(D$1,'Justerad allokering'!$B$1:$AF$1,0),FALSE)),VLOOKUP($B111,'Allokerad kvv'!$B$2:$AV$468,MATCH(D$1,'Allokerad kvv'!$B$1:$AV$1,0),FALSE),VLOOKUP($B111,'Justerad allokering'!$B$1:$AG$461,MATCH(D$1,'Justerad allokering'!$B$1:$AF$1,0),FALSE))</f>
        <v>0</v>
      </c>
      <c r="E111">
        <f>IF(ISERROR(1/VLOOKUP($B111,'Justerad allokering'!$B$1:$AG$461,MATCH(E$1,'Justerad allokering'!$B$1:$AF$1,0),FALSE)),VLOOKUP($B111,'Allokerad kvv'!$B$2:$AV$468,MATCH(E$1,'Allokerad kvv'!$B$1:$AV$1,0),FALSE),VLOOKUP($B111,'Justerad allokering'!$B$1:$AG$461,MATCH(E$1,'Justerad allokering'!$B$1:$AF$1,0),FALSE))</f>
        <v>0</v>
      </c>
      <c r="F111">
        <f>IF(ISERROR(1/VLOOKUP($B111,'Justerad allokering'!$B$1:$AG$461,MATCH(F$1,'Justerad allokering'!$B$1:$AF$1,0),FALSE)),VLOOKUP($B111,'Allokerad kvv'!$B$2:$AV$468,MATCH(F$1,'Allokerad kvv'!$B$1:$AV$1,0),FALSE),VLOOKUP($B111,'Justerad allokering'!$B$1:$AG$461,MATCH(F$1,'Justerad allokering'!$B$1:$AF$1,0),FALSE))</f>
        <v>0</v>
      </c>
      <c r="G111">
        <f>IF(ISERROR(1/VLOOKUP($B111,'Justerad allokering'!$B$1:$AG$461,MATCH(G$1,'Justerad allokering'!$B$1:$AF$1,0),FALSE)),VLOOKUP($B111,'Allokerad kvv'!$B$2:$AV$468,MATCH(G$1,'Allokerad kvv'!$B$1:$AV$1,0),FALSE),VLOOKUP($B111,'Justerad allokering'!$B$1:$AG$461,MATCH(G$1,'Justerad allokering'!$B$1:$AF$1,0),FALSE))</f>
        <v>0</v>
      </c>
      <c r="H111">
        <f>IF(ISERROR(1/VLOOKUP($B111,'Justerad allokering'!$B$1:$AG$461,MATCH(H$1,'Justerad allokering'!$B$1:$AF$1,0),FALSE)),VLOOKUP($B111,'Allokerad kvv'!$B$2:$AV$468,MATCH(H$1,'Allokerad kvv'!$B$1:$AV$1,0),FALSE),VLOOKUP($B111,'Justerad allokering'!$B$1:$AG$461,MATCH(H$1,'Justerad allokering'!$B$1:$AF$1,0),FALSE))</f>
        <v>0</v>
      </c>
      <c r="I111">
        <f>IF(ISERROR(1/VLOOKUP($B111,'Justerad allokering'!$B$1:$AG$461,MATCH(I$1,'Justerad allokering'!$B$1:$AF$1,0),FALSE)),VLOOKUP($B111,'Allokerad kvv'!$B$2:$AV$468,MATCH(I$1,'Allokerad kvv'!$B$1:$AV$1,0),FALSE),VLOOKUP($B111,'Justerad allokering'!$B$1:$AG$461,MATCH(I$1,'Justerad allokering'!$B$1:$AF$1,0),FALSE))</f>
        <v>0</v>
      </c>
      <c r="J111">
        <f>IF(ISERROR(1/VLOOKUP($B111,'Justerad allokering'!$B$1:$AG$461,MATCH(J$1,'Justerad allokering'!$B$1:$AF$1,0),FALSE)),VLOOKUP($B111,'Allokerad kvv'!$B$2:$AV$468,MATCH(J$1,'Allokerad kvv'!$B$1:$AV$1,0),FALSE),VLOOKUP($B111,'Justerad allokering'!$B$1:$AG$461,MATCH(J$1,'Justerad allokering'!$B$1:$AF$1,0),FALSE))</f>
        <v>0</v>
      </c>
      <c r="K111">
        <f>IF(ISERROR(1/VLOOKUP($B111,'Justerad allokering'!$B$1:$AG$461,MATCH(K$1,'Justerad allokering'!$B$1:$AF$1,0),FALSE)),VLOOKUP($B111,'Allokerad kvv'!$B$2:$AV$468,MATCH(K$1,'Allokerad kvv'!$B$1:$AV$1,0),FALSE),VLOOKUP($B111,'Justerad allokering'!$B$1:$AG$461,MATCH(K$1,'Justerad allokering'!$B$1:$AF$1,0),FALSE))</f>
        <v>0</v>
      </c>
      <c r="L111">
        <f>IF(ISERROR(1/VLOOKUP($B111,'Justerad allokering'!$B$1:$AG$461,MATCH(L$1,'Justerad allokering'!$B$1:$AF$1,0),FALSE)),VLOOKUP($B111,'Allokerad kvv'!$B$2:$AV$468,MATCH(L$1,'Allokerad kvv'!$B$1:$AV$1,0),FALSE),VLOOKUP($B111,'Justerad allokering'!$B$1:$AG$461,MATCH(L$1,'Justerad allokering'!$B$1:$AF$1,0),FALSE))</f>
        <v>0</v>
      </c>
      <c r="M111">
        <f>IF(ISERROR(1/VLOOKUP($B111,'Justerad allokering'!$B$1:$AG$461,MATCH(M$1,'Justerad allokering'!$B$1:$AF$1,0),FALSE)),VLOOKUP($B111,'Allokerad kvv'!$B$2:$AV$468,MATCH(M$1,'Allokerad kvv'!$B$1:$AV$1,0),FALSE),VLOOKUP($B111,'Justerad allokering'!$B$1:$AG$461,MATCH(M$1,'Justerad allokering'!$B$1:$AF$1,0),FALSE))</f>
        <v>0</v>
      </c>
      <c r="N111">
        <f>IF(ISERROR(1/VLOOKUP($B111,'Justerad allokering'!$B$1:$AG$461,MATCH(N$1,'Justerad allokering'!$B$1:$AF$1,0),FALSE)),VLOOKUP($B111,'Allokerad kvv'!$B$2:$AV$468,MATCH(N$1,'Allokerad kvv'!$B$1:$AV$1,0),FALSE),VLOOKUP($B111,'Justerad allokering'!$B$1:$AG$461,MATCH(N$1,'Justerad allokering'!$B$1:$AF$1,0),FALSE))</f>
        <v>0</v>
      </c>
      <c r="O111">
        <f>IF(ISERROR(1/VLOOKUP($B111,'Justerad allokering'!$B$1:$AG$461,MATCH(O$1,'Justerad allokering'!$B$1:$AF$1,0),FALSE)),VLOOKUP($B111,'Allokerad kvv'!$B$2:$AV$468,MATCH(O$1,'Allokerad kvv'!$B$1:$AV$1,0),FALSE),VLOOKUP($B111,'Justerad allokering'!$B$1:$AG$461,MATCH(O$1,'Justerad allokering'!$B$1:$AF$1,0),FALSE))</f>
        <v>0</v>
      </c>
      <c r="P111">
        <f>IF(ISERROR(1/VLOOKUP($B111,'Justerad allokering'!$B$1:$AG$461,MATCH(P$1,'Justerad allokering'!$B$1:$AF$1,0),FALSE)),VLOOKUP($B111,'Allokerad kvv'!$B$2:$AV$468,MATCH(P$1,'Allokerad kvv'!$B$1:$AV$1,0),FALSE),VLOOKUP($B111,'Justerad allokering'!$B$1:$AG$461,MATCH(P$1,'Justerad allokering'!$B$1:$AF$1,0),FALSE))</f>
        <v>0</v>
      </c>
      <c r="Q111">
        <f>IF(ISERROR(1/VLOOKUP($B111,'Justerad allokering'!$B$1:$AG$461,MATCH(Q$1,'Justerad allokering'!$B$1:$AF$1,0),FALSE)),VLOOKUP($B111,'Allokerad kvv'!$B$2:$AV$468,MATCH(Q$1,'Allokerad kvv'!$B$1:$AV$1,0),FALSE),VLOOKUP($B111,'Justerad allokering'!$B$1:$AG$461,MATCH(Q$1,'Justerad allokering'!$B$1:$AF$1,0),FALSE))</f>
        <v>0</v>
      </c>
      <c r="R111">
        <f>IF(ISERROR(1/VLOOKUP($B111,'Justerad allokering'!$B$1:$AG$461,MATCH(R$1,'Justerad allokering'!$B$1:$AF$1,0),FALSE)),VLOOKUP($B111,'Allokerad kvv'!$B$2:$AV$468,MATCH(R$1,'Allokerad kvv'!$B$1:$AV$1,0),FALSE),VLOOKUP($B111,'Justerad allokering'!$B$1:$AG$461,MATCH(R$1,'Justerad allokering'!$B$1:$AF$1,0),FALSE))</f>
        <v>0</v>
      </c>
      <c r="S111">
        <f>IF(ISERROR(1/VLOOKUP($B111,'Justerad allokering'!$B$1:$AG$461,MATCH(S$1,'Justerad allokering'!$B$1:$AF$1,0),FALSE)),VLOOKUP($B111,'Allokerad kvv'!$B$2:$AV$468,MATCH(S$1,'Allokerad kvv'!$B$1:$AV$1,0),FALSE),VLOOKUP($B111,'Justerad allokering'!$B$1:$AG$461,MATCH(S$1,'Justerad allokering'!$B$1:$AF$1,0),FALSE))</f>
        <v>0</v>
      </c>
      <c r="T111">
        <f>IF(ISERROR(1/VLOOKUP($B111,'Justerad allokering'!$B$1:$AG$461,MATCH(T$1,'Justerad allokering'!$B$1:$AF$1,0),FALSE)),VLOOKUP($B111,'Allokerad kvv'!$B$2:$AV$468,MATCH(T$1,'Allokerad kvv'!$B$1:$AV$1,0),FALSE),VLOOKUP($B111,'Justerad allokering'!$B$1:$AG$461,MATCH(T$1,'Justerad allokering'!$B$1:$AF$1,0),FALSE))</f>
        <v>0</v>
      </c>
      <c r="U111">
        <f>IF(ISERROR(1/VLOOKUP($B111,'Justerad allokering'!$B$1:$AG$461,MATCH(U$1,'Justerad allokering'!$B$1:$AF$1,0),FALSE)),VLOOKUP($B111,'Allokerad kvv'!$B$2:$AV$468,MATCH(U$1,'Allokerad kvv'!$B$1:$AV$1,0),FALSE),VLOOKUP($B111,'Justerad allokering'!$B$1:$AG$461,MATCH(U$1,'Justerad allokering'!$B$1:$AF$1,0),FALSE))</f>
        <v>0</v>
      </c>
      <c r="V111">
        <f>IF(ISERROR(1/VLOOKUP($B111,'Justerad allokering'!$B$1:$AG$461,MATCH(V$1,'Justerad allokering'!$B$1:$AF$1,0),FALSE)),VLOOKUP($B111,'Allokerad kvv'!$B$2:$AV$468,MATCH(V$1,'Allokerad kvv'!$B$1:$AV$1,0),FALSE),VLOOKUP($B111,'Justerad allokering'!$B$1:$AG$461,MATCH(V$1,'Justerad allokering'!$B$1:$AF$1,0),FALSE))</f>
        <v>0</v>
      </c>
      <c r="W111">
        <f>IF(ISERROR(1/VLOOKUP($B111,'Justerad allokering'!$B$1:$AG$461,MATCH(W$1,'Justerad allokering'!$B$1:$AF$1,0),FALSE)),VLOOKUP($B111,'Allokerad kvv'!$B$2:$AV$468,MATCH(W$1,'Allokerad kvv'!$B$1:$AV$1,0),FALSE),VLOOKUP($B111,'Justerad allokering'!$B$1:$AG$461,MATCH(W$1,'Justerad allokering'!$B$1:$AF$1,0),FALSE))</f>
        <v>0</v>
      </c>
      <c r="X111">
        <f>IF(ISERROR(1/VLOOKUP($B111,'Justerad allokering'!$B$1:$AG$461,MATCH(X$1,'Justerad allokering'!$B$1:$AF$1,0),FALSE)),VLOOKUP($B111,'Allokerad kvv'!$B$2:$AV$468,MATCH(X$1,'Allokerad kvv'!$B$1:$AV$1,0),FALSE),VLOOKUP($B111,'Justerad allokering'!$B$1:$AG$461,MATCH(X$1,'Justerad allokering'!$B$1:$AF$1,0),FALSE))</f>
        <v>0</v>
      </c>
      <c r="Y111">
        <f>IF(ISERROR(1/VLOOKUP($B111,'Justerad allokering'!$B$1:$AG$461,MATCH(Y$1,'Justerad allokering'!$B$1:$AF$1,0),FALSE)),VLOOKUP($B111,'Allokerad kvv'!$B$2:$AV$468,MATCH(Y$1,'Allokerad kvv'!$B$1:$AV$1,0),FALSE),VLOOKUP($B111,'Justerad allokering'!$B$1:$AG$461,MATCH(Y$1,'Justerad allokering'!$B$1:$AF$1,0),FALSE))</f>
        <v>0</v>
      </c>
      <c r="Z111">
        <f>IF(ISERROR(1/VLOOKUP($B111,'Justerad allokering'!$B$1:$AG$461,MATCH(Z$1,'Justerad allokering'!$B$1:$AF$1,0),FALSE)),VLOOKUP($B111,'Allokerad kvv'!$B$2:$AV$468,MATCH(Z$1,'Allokerad kvv'!$B$1:$AV$1,0),FALSE),VLOOKUP($B111,'Justerad allokering'!$B$1:$AG$461,MATCH(Z$1,'Justerad allokering'!$B$1:$AF$1,0),FALSE))</f>
        <v>0</v>
      </c>
      <c r="AE111" s="89">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25">
      <c r="A112" s="2" t="s">
        <v>156</v>
      </c>
      <c r="B112" s="2" t="s">
        <v>158</v>
      </c>
      <c r="C112">
        <f>IF(ISERROR(1/VLOOKUP($B112,'Justerad allokering'!$B$1:$AG$461,MATCH(C$1,'Justerad allokering'!$B$1:$AF$1,0),FALSE)),VLOOKUP($B112,'Allokerad kvv'!$B$2:$AV$468,MATCH(C$1,'Allokerad kvv'!$B$1:$AV$1,0),FALSE),VLOOKUP($B112,'Justerad allokering'!$B$1:$AG$461,MATCH(C$1,'Justerad allokering'!$B$1:$AF$1,0),FALSE))</f>
        <v>0</v>
      </c>
      <c r="D112">
        <f>IF(ISERROR(1/VLOOKUP($B112,'Justerad allokering'!$B$1:$AG$461,MATCH(D$1,'Justerad allokering'!$B$1:$AF$1,0),FALSE)),VLOOKUP($B112,'Allokerad kvv'!$B$2:$AV$468,MATCH(D$1,'Allokerad kvv'!$B$1:$AV$1,0),FALSE),VLOOKUP($B112,'Justerad allokering'!$B$1:$AG$461,MATCH(D$1,'Justerad allokering'!$B$1:$AF$1,0),FALSE))</f>
        <v>0</v>
      </c>
      <c r="E112">
        <f>IF(ISERROR(1/VLOOKUP($B112,'Justerad allokering'!$B$1:$AG$461,MATCH(E$1,'Justerad allokering'!$B$1:$AF$1,0),FALSE)),VLOOKUP($B112,'Allokerad kvv'!$B$2:$AV$468,MATCH(E$1,'Allokerad kvv'!$B$1:$AV$1,0),FALSE),VLOOKUP($B112,'Justerad allokering'!$B$1:$AG$461,MATCH(E$1,'Justerad allokering'!$B$1:$AF$1,0),FALSE))</f>
        <v>0</v>
      </c>
      <c r="F112">
        <f>IF(ISERROR(1/VLOOKUP($B112,'Justerad allokering'!$B$1:$AG$461,MATCH(F$1,'Justerad allokering'!$B$1:$AF$1,0),FALSE)),VLOOKUP($B112,'Allokerad kvv'!$B$2:$AV$468,MATCH(F$1,'Allokerad kvv'!$B$1:$AV$1,0),FALSE),VLOOKUP($B112,'Justerad allokering'!$B$1:$AG$461,MATCH(F$1,'Justerad allokering'!$B$1:$AF$1,0),FALSE))</f>
        <v>0</v>
      </c>
      <c r="G112">
        <f>IF(ISERROR(1/VLOOKUP($B112,'Justerad allokering'!$B$1:$AG$461,MATCH(G$1,'Justerad allokering'!$B$1:$AF$1,0),FALSE)),VLOOKUP($B112,'Allokerad kvv'!$B$2:$AV$468,MATCH(G$1,'Allokerad kvv'!$B$1:$AV$1,0),FALSE),VLOOKUP($B112,'Justerad allokering'!$B$1:$AG$461,MATCH(G$1,'Justerad allokering'!$B$1:$AF$1,0),FALSE))</f>
        <v>0</v>
      </c>
      <c r="H112">
        <f>IF(ISERROR(1/VLOOKUP($B112,'Justerad allokering'!$B$1:$AG$461,MATCH(H$1,'Justerad allokering'!$B$1:$AF$1,0),FALSE)),VLOOKUP($B112,'Allokerad kvv'!$B$2:$AV$468,MATCH(H$1,'Allokerad kvv'!$B$1:$AV$1,0),FALSE),VLOOKUP($B112,'Justerad allokering'!$B$1:$AG$461,MATCH(H$1,'Justerad allokering'!$B$1:$AF$1,0),FALSE))</f>
        <v>0</v>
      </c>
      <c r="I112">
        <f>IF(ISERROR(1/VLOOKUP($B112,'Justerad allokering'!$B$1:$AG$461,MATCH(I$1,'Justerad allokering'!$B$1:$AF$1,0),FALSE)),VLOOKUP($B112,'Allokerad kvv'!$B$2:$AV$468,MATCH(I$1,'Allokerad kvv'!$B$1:$AV$1,0),FALSE),VLOOKUP($B112,'Justerad allokering'!$B$1:$AG$461,MATCH(I$1,'Justerad allokering'!$B$1:$AF$1,0),FALSE))</f>
        <v>0</v>
      </c>
      <c r="J112">
        <f>IF(ISERROR(1/VLOOKUP($B112,'Justerad allokering'!$B$1:$AG$461,MATCH(J$1,'Justerad allokering'!$B$1:$AF$1,0),FALSE)),VLOOKUP($B112,'Allokerad kvv'!$B$2:$AV$468,MATCH(J$1,'Allokerad kvv'!$B$1:$AV$1,0),FALSE),VLOOKUP($B112,'Justerad allokering'!$B$1:$AG$461,MATCH(J$1,'Justerad allokering'!$B$1:$AF$1,0),FALSE))</f>
        <v>0</v>
      </c>
      <c r="K112">
        <f>IF(ISERROR(1/VLOOKUP($B112,'Justerad allokering'!$B$1:$AG$461,MATCH(K$1,'Justerad allokering'!$B$1:$AF$1,0),FALSE)),VLOOKUP($B112,'Allokerad kvv'!$B$2:$AV$468,MATCH(K$1,'Allokerad kvv'!$B$1:$AV$1,0),FALSE),VLOOKUP($B112,'Justerad allokering'!$B$1:$AG$461,MATCH(K$1,'Justerad allokering'!$B$1:$AF$1,0),FALSE))</f>
        <v>0</v>
      </c>
      <c r="L112">
        <f>IF(ISERROR(1/VLOOKUP($B112,'Justerad allokering'!$B$1:$AG$461,MATCH(L$1,'Justerad allokering'!$B$1:$AF$1,0),FALSE)),VLOOKUP($B112,'Allokerad kvv'!$B$2:$AV$468,MATCH(L$1,'Allokerad kvv'!$B$1:$AV$1,0),FALSE),VLOOKUP($B112,'Justerad allokering'!$B$1:$AG$461,MATCH(L$1,'Justerad allokering'!$B$1:$AF$1,0),FALSE))</f>
        <v>0</v>
      </c>
      <c r="M112">
        <f>IF(ISERROR(1/VLOOKUP($B112,'Justerad allokering'!$B$1:$AG$461,MATCH(M$1,'Justerad allokering'!$B$1:$AF$1,0),FALSE)),VLOOKUP($B112,'Allokerad kvv'!$B$2:$AV$468,MATCH(M$1,'Allokerad kvv'!$B$1:$AV$1,0),FALSE),VLOOKUP($B112,'Justerad allokering'!$B$1:$AG$461,MATCH(M$1,'Justerad allokering'!$B$1:$AF$1,0),FALSE))</f>
        <v>0</v>
      </c>
      <c r="N112">
        <f>IF(ISERROR(1/VLOOKUP($B112,'Justerad allokering'!$B$1:$AG$461,MATCH(N$1,'Justerad allokering'!$B$1:$AF$1,0),FALSE)),VLOOKUP($B112,'Allokerad kvv'!$B$2:$AV$468,MATCH(N$1,'Allokerad kvv'!$B$1:$AV$1,0),FALSE),VLOOKUP($B112,'Justerad allokering'!$B$1:$AG$461,MATCH(N$1,'Justerad allokering'!$B$1:$AF$1,0),FALSE))</f>
        <v>0</v>
      </c>
      <c r="O112">
        <f>IF(ISERROR(1/VLOOKUP($B112,'Justerad allokering'!$B$1:$AG$461,MATCH(O$1,'Justerad allokering'!$B$1:$AF$1,0),FALSE)),VLOOKUP($B112,'Allokerad kvv'!$B$2:$AV$468,MATCH(O$1,'Allokerad kvv'!$B$1:$AV$1,0),FALSE),VLOOKUP($B112,'Justerad allokering'!$B$1:$AG$461,MATCH(O$1,'Justerad allokering'!$B$1:$AF$1,0),FALSE))</f>
        <v>0</v>
      </c>
      <c r="P112">
        <f>IF(ISERROR(1/VLOOKUP($B112,'Justerad allokering'!$B$1:$AG$461,MATCH(P$1,'Justerad allokering'!$B$1:$AF$1,0),FALSE)),VLOOKUP($B112,'Allokerad kvv'!$B$2:$AV$468,MATCH(P$1,'Allokerad kvv'!$B$1:$AV$1,0),FALSE),VLOOKUP($B112,'Justerad allokering'!$B$1:$AG$461,MATCH(P$1,'Justerad allokering'!$B$1:$AF$1,0),FALSE))</f>
        <v>0</v>
      </c>
      <c r="Q112">
        <f>IF(ISERROR(1/VLOOKUP($B112,'Justerad allokering'!$B$1:$AG$461,MATCH(Q$1,'Justerad allokering'!$B$1:$AF$1,0),FALSE)),VLOOKUP($B112,'Allokerad kvv'!$B$2:$AV$468,MATCH(Q$1,'Allokerad kvv'!$B$1:$AV$1,0),FALSE),VLOOKUP($B112,'Justerad allokering'!$B$1:$AG$461,MATCH(Q$1,'Justerad allokering'!$B$1:$AF$1,0),FALSE))</f>
        <v>0</v>
      </c>
      <c r="R112">
        <f>IF(ISERROR(1/VLOOKUP($B112,'Justerad allokering'!$B$1:$AG$461,MATCH(R$1,'Justerad allokering'!$B$1:$AF$1,0),FALSE)),VLOOKUP($B112,'Allokerad kvv'!$B$2:$AV$468,MATCH(R$1,'Allokerad kvv'!$B$1:$AV$1,0),FALSE),VLOOKUP($B112,'Justerad allokering'!$B$1:$AG$461,MATCH(R$1,'Justerad allokering'!$B$1:$AF$1,0),FALSE))</f>
        <v>0</v>
      </c>
      <c r="S112">
        <f>IF(ISERROR(1/VLOOKUP($B112,'Justerad allokering'!$B$1:$AG$461,MATCH(S$1,'Justerad allokering'!$B$1:$AF$1,0),FALSE)),VLOOKUP($B112,'Allokerad kvv'!$B$2:$AV$468,MATCH(S$1,'Allokerad kvv'!$B$1:$AV$1,0),FALSE),VLOOKUP($B112,'Justerad allokering'!$B$1:$AG$461,MATCH(S$1,'Justerad allokering'!$B$1:$AF$1,0),FALSE))</f>
        <v>0</v>
      </c>
      <c r="T112">
        <f>IF(ISERROR(1/VLOOKUP($B112,'Justerad allokering'!$B$1:$AG$461,MATCH(T$1,'Justerad allokering'!$B$1:$AF$1,0),FALSE)),VLOOKUP($B112,'Allokerad kvv'!$B$2:$AV$468,MATCH(T$1,'Allokerad kvv'!$B$1:$AV$1,0),FALSE),VLOOKUP($B112,'Justerad allokering'!$B$1:$AG$461,MATCH(T$1,'Justerad allokering'!$B$1:$AF$1,0),FALSE))</f>
        <v>0</v>
      </c>
      <c r="U112">
        <f>IF(ISERROR(1/VLOOKUP($B112,'Justerad allokering'!$B$1:$AG$461,MATCH(U$1,'Justerad allokering'!$B$1:$AF$1,0),FALSE)),VLOOKUP($B112,'Allokerad kvv'!$B$2:$AV$468,MATCH(U$1,'Allokerad kvv'!$B$1:$AV$1,0),FALSE),VLOOKUP($B112,'Justerad allokering'!$B$1:$AG$461,MATCH(U$1,'Justerad allokering'!$B$1:$AF$1,0),FALSE))</f>
        <v>0</v>
      </c>
      <c r="V112">
        <f>IF(ISERROR(1/VLOOKUP($B112,'Justerad allokering'!$B$1:$AG$461,MATCH(V$1,'Justerad allokering'!$B$1:$AF$1,0),FALSE)),VLOOKUP($B112,'Allokerad kvv'!$B$2:$AV$468,MATCH(V$1,'Allokerad kvv'!$B$1:$AV$1,0),FALSE),VLOOKUP($B112,'Justerad allokering'!$B$1:$AG$461,MATCH(V$1,'Justerad allokering'!$B$1:$AF$1,0),FALSE))</f>
        <v>0</v>
      </c>
      <c r="W112">
        <f>IF(ISERROR(1/VLOOKUP($B112,'Justerad allokering'!$B$1:$AG$461,MATCH(W$1,'Justerad allokering'!$B$1:$AF$1,0),FALSE)),VLOOKUP($B112,'Allokerad kvv'!$B$2:$AV$468,MATCH(W$1,'Allokerad kvv'!$B$1:$AV$1,0),FALSE),VLOOKUP($B112,'Justerad allokering'!$B$1:$AG$461,MATCH(W$1,'Justerad allokering'!$B$1:$AF$1,0),FALSE))</f>
        <v>0</v>
      </c>
      <c r="X112">
        <f>IF(ISERROR(1/VLOOKUP($B112,'Justerad allokering'!$B$1:$AG$461,MATCH(X$1,'Justerad allokering'!$B$1:$AF$1,0),FALSE)),VLOOKUP($B112,'Allokerad kvv'!$B$2:$AV$468,MATCH(X$1,'Allokerad kvv'!$B$1:$AV$1,0),FALSE),VLOOKUP($B112,'Justerad allokering'!$B$1:$AG$461,MATCH(X$1,'Justerad allokering'!$B$1:$AF$1,0),FALSE))</f>
        <v>0</v>
      </c>
      <c r="Y112">
        <f>IF(ISERROR(1/VLOOKUP($B112,'Justerad allokering'!$B$1:$AG$461,MATCH(Y$1,'Justerad allokering'!$B$1:$AF$1,0),FALSE)),VLOOKUP($B112,'Allokerad kvv'!$B$2:$AV$468,MATCH(Y$1,'Allokerad kvv'!$B$1:$AV$1,0),FALSE),VLOOKUP($B112,'Justerad allokering'!$B$1:$AG$461,MATCH(Y$1,'Justerad allokering'!$B$1:$AF$1,0),FALSE))</f>
        <v>0</v>
      </c>
      <c r="Z112">
        <f>IF(ISERROR(1/VLOOKUP($B112,'Justerad allokering'!$B$1:$AG$461,MATCH(Z$1,'Justerad allokering'!$B$1:$AF$1,0),FALSE)),VLOOKUP($B112,'Allokerad kvv'!$B$2:$AV$468,MATCH(Z$1,'Allokerad kvv'!$B$1:$AV$1,0),FALSE),VLOOKUP($B112,'Justerad allokering'!$B$1:$AG$461,MATCH(Z$1,'Justerad allokering'!$B$1:$AF$1,0),FALSE))</f>
        <v>0</v>
      </c>
      <c r="AE112" s="89">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25">
      <c r="A113" s="2" t="s">
        <v>156</v>
      </c>
      <c r="B113" s="2" t="s">
        <v>159</v>
      </c>
      <c r="C113">
        <f>IF(ISERROR(1/VLOOKUP($B113,'Justerad allokering'!$B$1:$AG$461,MATCH(C$1,'Justerad allokering'!$B$1:$AF$1,0),FALSE)),VLOOKUP($B113,'Allokerad kvv'!$B$2:$AV$468,MATCH(C$1,'Allokerad kvv'!$B$1:$AV$1,0),FALSE),VLOOKUP($B113,'Justerad allokering'!$B$1:$AG$461,MATCH(C$1,'Justerad allokering'!$B$1:$AF$1,0),FALSE))</f>
        <v>0</v>
      </c>
      <c r="D113">
        <f>IF(ISERROR(1/VLOOKUP($B113,'Justerad allokering'!$B$1:$AG$461,MATCH(D$1,'Justerad allokering'!$B$1:$AF$1,0),FALSE)),VLOOKUP($B113,'Allokerad kvv'!$B$2:$AV$468,MATCH(D$1,'Allokerad kvv'!$B$1:$AV$1,0),FALSE),VLOOKUP($B113,'Justerad allokering'!$B$1:$AG$461,MATCH(D$1,'Justerad allokering'!$B$1:$AF$1,0),FALSE))</f>
        <v>0</v>
      </c>
      <c r="E113">
        <f>IF(ISERROR(1/VLOOKUP($B113,'Justerad allokering'!$B$1:$AG$461,MATCH(E$1,'Justerad allokering'!$B$1:$AF$1,0),FALSE)),VLOOKUP($B113,'Allokerad kvv'!$B$2:$AV$468,MATCH(E$1,'Allokerad kvv'!$B$1:$AV$1,0),FALSE),VLOOKUP($B113,'Justerad allokering'!$B$1:$AG$461,MATCH(E$1,'Justerad allokering'!$B$1:$AF$1,0),FALSE))</f>
        <v>0</v>
      </c>
      <c r="F113">
        <f>IF(ISERROR(1/VLOOKUP($B113,'Justerad allokering'!$B$1:$AG$461,MATCH(F$1,'Justerad allokering'!$B$1:$AF$1,0),FALSE)),VLOOKUP($B113,'Allokerad kvv'!$B$2:$AV$468,MATCH(F$1,'Allokerad kvv'!$B$1:$AV$1,0),FALSE),VLOOKUP($B113,'Justerad allokering'!$B$1:$AG$461,MATCH(F$1,'Justerad allokering'!$B$1:$AF$1,0),FALSE))</f>
        <v>0</v>
      </c>
      <c r="G113">
        <f>IF(ISERROR(1/VLOOKUP($B113,'Justerad allokering'!$B$1:$AG$461,MATCH(G$1,'Justerad allokering'!$B$1:$AF$1,0),FALSE)),VLOOKUP($B113,'Allokerad kvv'!$B$2:$AV$468,MATCH(G$1,'Allokerad kvv'!$B$1:$AV$1,0),FALSE),VLOOKUP($B113,'Justerad allokering'!$B$1:$AG$461,MATCH(G$1,'Justerad allokering'!$B$1:$AF$1,0),FALSE))</f>
        <v>0</v>
      </c>
      <c r="H113">
        <f>IF(ISERROR(1/VLOOKUP($B113,'Justerad allokering'!$B$1:$AG$461,MATCH(H$1,'Justerad allokering'!$B$1:$AF$1,0),FALSE)),VLOOKUP($B113,'Allokerad kvv'!$B$2:$AV$468,MATCH(H$1,'Allokerad kvv'!$B$1:$AV$1,0),FALSE),VLOOKUP($B113,'Justerad allokering'!$B$1:$AG$461,MATCH(H$1,'Justerad allokering'!$B$1:$AF$1,0),FALSE))</f>
        <v>0</v>
      </c>
      <c r="I113">
        <f>IF(ISERROR(1/VLOOKUP($B113,'Justerad allokering'!$B$1:$AG$461,MATCH(I$1,'Justerad allokering'!$B$1:$AF$1,0),FALSE)),VLOOKUP($B113,'Allokerad kvv'!$B$2:$AV$468,MATCH(I$1,'Allokerad kvv'!$B$1:$AV$1,0),FALSE),VLOOKUP($B113,'Justerad allokering'!$B$1:$AG$461,MATCH(I$1,'Justerad allokering'!$B$1:$AF$1,0),FALSE))</f>
        <v>0</v>
      </c>
      <c r="J113">
        <f>IF(ISERROR(1/VLOOKUP($B113,'Justerad allokering'!$B$1:$AG$461,MATCH(J$1,'Justerad allokering'!$B$1:$AF$1,0),FALSE)),VLOOKUP($B113,'Allokerad kvv'!$B$2:$AV$468,MATCH(J$1,'Allokerad kvv'!$B$1:$AV$1,0),FALSE),VLOOKUP($B113,'Justerad allokering'!$B$1:$AG$461,MATCH(J$1,'Justerad allokering'!$B$1:$AF$1,0),FALSE))</f>
        <v>0</v>
      </c>
      <c r="K113">
        <f>IF(ISERROR(1/VLOOKUP($B113,'Justerad allokering'!$B$1:$AG$461,MATCH(K$1,'Justerad allokering'!$B$1:$AF$1,0),FALSE)),VLOOKUP($B113,'Allokerad kvv'!$B$2:$AV$468,MATCH(K$1,'Allokerad kvv'!$B$1:$AV$1,0),FALSE),VLOOKUP($B113,'Justerad allokering'!$B$1:$AG$461,MATCH(K$1,'Justerad allokering'!$B$1:$AF$1,0),FALSE))</f>
        <v>0</v>
      </c>
      <c r="L113">
        <f>IF(ISERROR(1/VLOOKUP($B113,'Justerad allokering'!$B$1:$AG$461,MATCH(L$1,'Justerad allokering'!$B$1:$AF$1,0),FALSE)),VLOOKUP($B113,'Allokerad kvv'!$B$2:$AV$468,MATCH(L$1,'Allokerad kvv'!$B$1:$AV$1,0),FALSE),VLOOKUP($B113,'Justerad allokering'!$B$1:$AG$461,MATCH(L$1,'Justerad allokering'!$B$1:$AF$1,0),FALSE))</f>
        <v>0</v>
      </c>
      <c r="M113">
        <f>IF(ISERROR(1/VLOOKUP($B113,'Justerad allokering'!$B$1:$AG$461,MATCH(M$1,'Justerad allokering'!$B$1:$AF$1,0),FALSE)),VLOOKUP($B113,'Allokerad kvv'!$B$2:$AV$468,MATCH(M$1,'Allokerad kvv'!$B$1:$AV$1,0),FALSE),VLOOKUP($B113,'Justerad allokering'!$B$1:$AG$461,MATCH(M$1,'Justerad allokering'!$B$1:$AF$1,0),FALSE))</f>
        <v>0</v>
      </c>
      <c r="N113">
        <f>IF(ISERROR(1/VLOOKUP($B113,'Justerad allokering'!$B$1:$AG$461,MATCH(N$1,'Justerad allokering'!$B$1:$AF$1,0),FALSE)),VLOOKUP($B113,'Allokerad kvv'!$B$2:$AV$468,MATCH(N$1,'Allokerad kvv'!$B$1:$AV$1,0),FALSE),VLOOKUP($B113,'Justerad allokering'!$B$1:$AG$461,MATCH(N$1,'Justerad allokering'!$B$1:$AF$1,0),FALSE))</f>
        <v>0</v>
      </c>
      <c r="O113">
        <f>IF(ISERROR(1/VLOOKUP($B113,'Justerad allokering'!$B$1:$AG$461,MATCH(O$1,'Justerad allokering'!$B$1:$AF$1,0),FALSE)),VLOOKUP($B113,'Allokerad kvv'!$B$2:$AV$468,MATCH(O$1,'Allokerad kvv'!$B$1:$AV$1,0),FALSE),VLOOKUP($B113,'Justerad allokering'!$B$1:$AG$461,MATCH(O$1,'Justerad allokering'!$B$1:$AF$1,0),FALSE))</f>
        <v>0</v>
      </c>
      <c r="P113">
        <f>IF(ISERROR(1/VLOOKUP($B113,'Justerad allokering'!$B$1:$AG$461,MATCH(P$1,'Justerad allokering'!$B$1:$AF$1,0),FALSE)),VLOOKUP($B113,'Allokerad kvv'!$B$2:$AV$468,MATCH(P$1,'Allokerad kvv'!$B$1:$AV$1,0),FALSE),VLOOKUP($B113,'Justerad allokering'!$B$1:$AG$461,MATCH(P$1,'Justerad allokering'!$B$1:$AF$1,0),FALSE))</f>
        <v>0</v>
      </c>
      <c r="Q113">
        <f>IF(ISERROR(1/VLOOKUP($B113,'Justerad allokering'!$B$1:$AG$461,MATCH(Q$1,'Justerad allokering'!$B$1:$AF$1,0),FALSE)),VLOOKUP($B113,'Allokerad kvv'!$B$2:$AV$468,MATCH(Q$1,'Allokerad kvv'!$B$1:$AV$1,0),FALSE),VLOOKUP($B113,'Justerad allokering'!$B$1:$AG$461,MATCH(Q$1,'Justerad allokering'!$B$1:$AF$1,0),FALSE))</f>
        <v>0</v>
      </c>
      <c r="R113">
        <f>IF(ISERROR(1/VLOOKUP($B113,'Justerad allokering'!$B$1:$AG$461,MATCH(R$1,'Justerad allokering'!$B$1:$AF$1,0),FALSE)),VLOOKUP($B113,'Allokerad kvv'!$B$2:$AV$468,MATCH(R$1,'Allokerad kvv'!$B$1:$AV$1,0),FALSE),VLOOKUP($B113,'Justerad allokering'!$B$1:$AG$461,MATCH(R$1,'Justerad allokering'!$B$1:$AF$1,0),FALSE))</f>
        <v>0</v>
      </c>
      <c r="S113">
        <f>IF(ISERROR(1/VLOOKUP($B113,'Justerad allokering'!$B$1:$AG$461,MATCH(S$1,'Justerad allokering'!$B$1:$AF$1,0),FALSE)),VLOOKUP($B113,'Allokerad kvv'!$B$2:$AV$468,MATCH(S$1,'Allokerad kvv'!$B$1:$AV$1,0),FALSE),VLOOKUP($B113,'Justerad allokering'!$B$1:$AG$461,MATCH(S$1,'Justerad allokering'!$B$1:$AF$1,0),FALSE))</f>
        <v>0</v>
      </c>
      <c r="T113">
        <f>IF(ISERROR(1/VLOOKUP($B113,'Justerad allokering'!$B$1:$AG$461,MATCH(T$1,'Justerad allokering'!$B$1:$AF$1,0),FALSE)),VLOOKUP($B113,'Allokerad kvv'!$B$2:$AV$468,MATCH(T$1,'Allokerad kvv'!$B$1:$AV$1,0),FALSE),VLOOKUP($B113,'Justerad allokering'!$B$1:$AG$461,MATCH(T$1,'Justerad allokering'!$B$1:$AF$1,0),FALSE))</f>
        <v>0</v>
      </c>
      <c r="U113">
        <f>IF(ISERROR(1/VLOOKUP($B113,'Justerad allokering'!$B$1:$AG$461,MATCH(U$1,'Justerad allokering'!$B$1:$AF$1,0),FALSE)),VLOOKUP($B113,'Allokerad kvv'!$B$2:$AV$468,MATCH(U$1,'Allokerad kvv'!$B$1:$AV$1,0),FALSE),VLOOKUP($B113,'Justerad allokering'!$B$1:$AG$461,MATCH(U$1,'Justerad allokering'!$B$1:$AF$1,0),FALSE))</f>
        <v>0</v>
      </c>
      <c r="V113">
        <f>IF(ISERROR(1/VLOOKUP($B113,'Justerad allokering'!$B$1:$AG$461,MATCH(V$1,'Justerad allokering'!$B$1:$AF$1,0),FALSE)),VLOOKUP($B113,'Allokerad kvv'!$B$2:$AV$468,MATCH(V$1,'Allokerad kvv'!$B$1:$AV$1,0),FALSE),VLOOKUP($B113,'Justerad allokering'!$B$1:$AG$461,MATCH(V$1,'Justerad allokering'!$B$1:$AF$1,0),FALSE))</f>
        <v>0</v>
      </c>
      <c r="W113">
        <f>IF(ISERROR(1/VLOOKUP($B113,'Justerad allokering'!$B$1:$AG$461,MATCH(W$1,'Justerad allokering'!$B$1:$AF$1,0),FALSE)),VLOOKUP($B113,'Allokerad kvv'!$B$2:$AV$468,MATCH(W$1,'Allokerad kvv'!$B$1:$AV$1,0),FALSE),VLOOKUP($B113,'Justerad allokering'!$B$1:$AG$461,MATCH(W$1,'Justerad allokering'!$B$1:$AF$1,0),FALSE))</f>
        <v>0</v>
      </c>
      <c r="X113">
        <f>IF(ISERROR(1/VLOOKUP($B113,'Justerad allokering'!$B$1:$AG$461,MATCH(X$1,'Justerad allokering'!$B$1:$AF$1,0),FALSE)),VLOOKUP($B113,'Allokerad kvv'!$B$2:$AV$468,MATCH(X$1,'Allokerad kvv'!$B$1:$AV$1,0),FALSE),VLOOKUP($B113,'Justerad allokering'!$B$1:$AG$461,MATCH(X$1,'Justerad allokering'!$B$1:$AF$1,0),FALSE))</f>
        <v>0</v>
      </c>
      <c r="Y113">
        <f>IF(ISERROR(1/VLOOKUP($B113,'Justerad allokering'!$B$1:$AG$461,MATCH(Y$1,'Justerad allokering'!$B$1:$AF$1,0),FALSE)),VLOOKUP($B113,'Allokerad kvv'!$B$2:$AV$468,MATCH(Y$1,'Allokerad kvv'!$B$1:$AV$1,0),FALSE),VLOOKUP($B113,'Justerad allokering'!$B$1:$AG$461,MATCH(Y$1,'Justerad allokering'!$B$1:$AF$1,0),FALSE))</f>
        <v>0</v>
      </c>
      <c r="Z113">
        <f>IF(ISERROR(1/VLOOKUP($B113,'Justerad allokering'!$B$1:$AG$461,MATCH(Z$1,'Justerad allokering'!$B$1:$AF$1,0),FALSE)),VLOOKUP($B113,'Allokerad kvv'!$B$2:$AV$468,MATCH(Z$1,'Allokerad kvv'!$B$1:$AV$1,0),FALSE),VLOOKUP($B113,'Justerad allokering'!$B$1:$AG$461,MATCH(Z$1,'Justerad allokering'!$B$1:$AF$1,0),FALSE))</f>
        <v>0</v>
      </c>
      <c r="AE113" s="89">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25">
      <c r="A114" s="2" t="s">
        <v>160</v>
      </c>
      <c r="B114" s="2" t="s">
        <v>161</v>
      </c>
      <c r="C114">
        <f>IF(ISERROR(1/VLOOKUP($B114,'Justerad allokering'!$B$1:$AG$461,MATCH(C$1,'Justerad allokering'!$B$1:$AF$1,0),FALSE)),VLOOKUP($B114,'Allokerad kvv'!$B$2:$AV$468,MATCH(C$1,'Allokerad kvv'!$B$1:$AV$1,0),FALSE),VLOOKUP($B114,'Justerad allokering'!$B$1:$AG$461,MATCH(C$1,'Justerad allokering'!$B$1:$AF$1,0),FALSE))</f>
        <v>0</v>
      </c>
      <c r="D114">
        <f>IF(ISERROR(1/VLOOKUP($B114,'Justerad allokering'!$B$1:$AG$461,MATCH(D$1,'Justerad allokering'!$B$1:$AF$1,0),FALSE)),VLOOKUP($B114,'Allokerad kvv'!$B$2:$AV$468,MATCH(D$1,'Allokerad kvv'!$B$1:$AV$1,0),FALSE),VLOOKUP($B114,'Justerad allokering'!$B$1:$AG$461,MATCH(D$1,'Justerad allokering'!$B$1:$AF$1,0),FALSE))</f>
        <v>0</v>
      </c>
      <c r="E114">
        <f>IF(ISERROR(1/VLOOKUP($B114,'Justerad allokering'!$B$1:$AG$461,MATCH(E$1,'Justerad allokering'!$B$1:$AF$1,0),FALSE)),VLOOKUP($B114,'Allokerad kvv'!$B$2:$AV$468,MATCH(E$1,'Allokerad kvv'!$B$1:$AV$1,0),FALSE),VLOOKUP($B114,'Justerad allokering'!$B$1:$AG$461,MATCH(E$1,'Justerad allokering'!$B$1:$AF$1,0),FALSE))</f>
        <v>0</v>
      </c>
      <c r="F114">
        <f>IF(ISERROR(1/VLOOKUP($B114,'Justerad allokering'!$B$1:$AG$461,MATCH(F$1,'Justerad allokering'!$B$1:$AF$1,0),FALSE)),VLOOKUP($B114,'Allokerad kvv'!$B$2:$AV$468,MATCH(F$1,'Allokerad kvv'!$B$1:$AV$1,0),FALSE),VLOOKUP($B114,'Justerad allokering'!$B$1:$AG$461,MATCH(F$1,'Justerad allokering'!$B$1:$AF$1,0),FALSE))</f>
        <v>0</v>
      </c>
      <c r="G114">
        <f>IF(ISERROR(1/VLOOKUP($B114,'Justerad allokering'!$B$1:$AG$461,MATCH(G$1,'Justerad allokering'!$B$1:$AF$1,0),FALSE)),VLOOKUP($B114,'Allokerad kvv'!$B$2:$AV$468,MATCH(G$1,'Allokerad kvv'!$B$1:$AV$1,0),FALSE),VLOOKUP($B114,'Justerad allokering'!$B$1:$AG$461,MATCH(G$1,'Justerad allokering'!$B$1:$AF$1,0),FALSE))</f>
        <v>0</v>
      </c>
      <c r="H114">
        <f>IF(ISERROR(1/VLOOKUP($B114,'Justerad allokering'!$B$1:$AG$461,MATCH(H$1,'Justerad allokering'!$B$1:$AF$1,0),FALSE)),VLOOKUP($B114,'Allokerad kvv'!$B$2:$AV$468,MATCH(H$1,'Allokerad kvv'!$B$1:$AV$1,0),FALSE),VLOOKUP($B114,'Justerad allokering'!$B$1:$AG$461,MATCH(H$1,'Justerad allokering'!$B$1:$AF$1,0),FALSE))</f>
        <v>0</v>
      </c>
      <c r="I114">
        <f>IF(ISERROR(1/VLOOKUP($B114,'Justerad allokering'!$B$1:$AG$461,MATCH(I$1,'Justerad allokering'!$B$1:$AF$1,0),FALSE)),VLOOKUP($B114,'Allokerad kvv'!$B$2:$AV$468,MATCH(I$1,'Allokerad kvv'!$B$1:$AV$1,0),FALSE),VLOOKUP($B114,'Justerad allokering'!$B$1:$AG$461,MATCH(I$1,'Justerad allokering'!$B$1:$AF$1,0),FALSE))</f>
        <v>0</v>
      </c>
      <c r="J114">
        <f>IF(ISERROR(1/VLOOKUP($B114,'Justerad allokering'!$B$1:$AG$461,MATCH(J$1,'Justerad allokering'!$B$1:$AF$1,0),FALSE)),VLOOKUP($B114,'Allokerad kvv'!$B$2:$AV$468,MATCH(J$1,'Allokerad kvv'!$B$1:$AV$1,0),FALSE),VLOOKUP($B114,'Justerad allokering'!$B$1:$AG$461,MATCH(J$1,'Justerad allokering'!$B$1:$AF$1,0),FALSE))</f>
        <v>0</v>
      </c>
      <c r="K114">
        <f>IF(ISERROR(1/VLOOKUP($B114,'Justerad allokering'!$B$1:$AG$461,MATCH(K$1,'Justerad allokering'!$B$1:$AF$1,0),FALSE)),VLOOKUP($B114,'Allokerad kvv'!$B$2:$AV$468,MATCH(K$1,'Allokerad kvv'!$B$1:$AV$1,0),FALSE),VLOOKUP($B114,'Justerad allokering'!$B$1:$AG$461,MATCH(K$1,'Justerad allokering'!$B$1:$AF$1,0),FALSE))</f>
        <v>0</v>
      </c>
      <c r="L114">
        <f>IF(ISERROR(1/VLOOKUP($B114,'Justerad allokering'!$B$1:$AG$461,MATCH(L$1,'Justerad allokering'!$B$1:$AF$1,0),FALSE)),VLOOKUP($B114,'Allokerad kvv'!$B$2:$AV$468,MATCH(L$1,'Allokerad kvv'!$B$1:$AV$1,0),FALSE),VLOOKUP($B114,'Justerad allokering'!$B$1:$AG$461,MATCH(L$1,'Justerad allokering'!$B$1:$AF$1,0),FALSE))</f>
        <v>0</v>
      </c>
      <c r="M114">
        <f>IF(ISERROR(1/VLOOKUP($B114,'Justerad allokering'!$B$1:$AG$461,MATCH(M$1,'Justerad allokering'!$B$1:$AF$1,0),FALSE)),VLOOKUP($B114,'Allokerad kvv'!$B$2:$AV$468,MATCH(M$1,'Allokerad kvv'!$B$1:$AV$1,0),FALSE),VLOOKUP($B114,'Justerad allokering'!$B$1:$AG$461,MATCH(M$1,'Justerad allokering'!$B$1:$AF$1,0),FALSE))</f>
        <v>0</v>
      </c>
      <c r="N114">
        <f>IF(ISERROR(1/VLOOKUP($B114,'Justerad allokering'!$B$1:$AG$461,MATCH(N$1,'Justerad allokering'!$B$1:$AF$1,0),FALSE)),VLOOKUP($B114,'Allokerad kvv'!$B$2:$AV$468,MATCH(N$1,'Allokerad kvv'!$B$1:$AV$1,0),FALSE),VLOOKUP($B114,'Justerad allokering'!$B$1:$AG$461,MATCH(N$1,'Justerad allokering'!$B$1:$AF$1,0),FALSE))</f>
        <v>0</v>
      </c>
      <c r="O114">
        <f>IF(ISERROR(1/VLOOKUP($B114,'Justerad allokering'!$B$1:$AG$461,MATCH(O$1,'Justerad allokering'!$B$1:$AF$1,0),FALSE)),VLOOKUP($B114,'Allokerad kvv'!$B$2:$AV$468,MATCH(O$1,'Allokerad kvv'!$B$1:$AV$1,0),FALSE),VLOOKUP($B114,'Justerad allokering'!$B$1:$AG$461,MATCH(O$1,'Justerad allokering'!$B$1:$AF$1,0),FALSE))</f>
        <v>0</v>
      </c>
      <c r="P114">
        <f>IF(ISERROR(1/VLOOKUP($B114,'Justerad allokering'!$B$1:$AG$461,MATCH(P$1,'Justerad allokering'!$B$1:$AF$1,0),FALSE)),VLOOKUP($B114,'Allokerad kvv'!$B$2:$AV$468,MATCH(P$1,'Allokerad kvv'!$B$1:$AV$1,0),FALSE),VLOOKUP($B114,'Justerad allokering'!$B$1:$AG$461,MATCH(P$1,'Justerad allokering'!$B$1:$AF$1,0),FALSE))</f>
        <v>0</v>
      </c>
      <c r="Q114">
        <f>IF(ISERROR(1/VLOOKUP($B114,'Justerad allokering'!$B$1:$AG$461,MATCH(Q$1,'Justerad allokering'!$B$1:$AF$1,0),FALSE)),VLOOKUP($B114,'Allokerad kvv'!$B$2:$AV$468,MATCH(Q$1,'Allokerad kvv'!$B$1:$AV$1,0),FALSE),VLOOKUP($B114,'Justerad allokering'!$B$1:$AG$461,MATCH(Q$1,'Justerad allokering'!$B$1:$AF$1,0),FALSE))</f>
        <v>0</v>
      </c>
      <c r="R114">
        <f>IF(ISERROR(1/VLOOKUP($B114,'Justerad allokering'!$B$1:$AG$461,MATCH(R$1,'Justerad allokering'!$B$1:$AF$1,0),FALSE)),VLOOKUP($B114,'Allokerad kvv'!$B$2:$AV$468,MATCH(R$1,'Allokerad kvv'!$B$1:$AV$1,0),FALSE),VLOOKUP($B114,'Justerad allokering'!$B$1:$AG$461,MATCH(R$1,'Justerad allokering'!$B$1:$AF$1,0),FALSE))</f>
        <v>0</v>
      </c>
      <c r="S114">
        <f>IF(ISERROR(1/VLOOKUP($B114,'Justerad allokering'!$B$1:$AG$461,MATCH(S$1,'Justerad allokering'!$B$1:$AF$1,0),FALSE)),VLOOKUP($B114,'Allokerad kvv'!$B$2:$AV$468,MATCH(S$1,'Allokerad kvv'!$B$1:$AV$1,0),FALSE),VLOOKUP($B114,'Justerad allokering'!$B$1:$AG$461,MATCH(S$1,'Justerad allokering'!$B$1:$AF$1,0),FALSE))</f>
        <v>0</v>
      </c>
      <c r="T114">
        <f>IF(ISERROR(1/VLOOKUP($B114,'Justerad allokering'!$B$1:$AG$461,MATCH(T$1,'Justerad allokering'!$B$1:$AF$1,0),FALSE)),VLOOKUP($B114,'Allokerad kvv'!$B$2:$AV$468,MATCH(T$1,'Allokerad kvv'!$B$1:$AV$1,0),FALSE),VLOOKUP($B114,'Justerad allokering'!$B$1:$AG$461,MATCH(T$1,'Justerad allokering'!$B$1:$AF$1,0),FALSE))</f>
        <v>0</v>
      </c>
      <c r="U114">
        <f>IF(ISERROR(1/VLOOKUP($B114,'Justerad allokering'!$B$1:$AG$461,MATCH(U$1,'Justerad allokering'!$B$1:$AF$1,0),FALSE)),VLOOKUP($B114,'Allokerad kvv'!$B$2:$AV$468,MATCH(U$1,'Allokerad kvv'!$B$1:$AV$1,0),FALSE),VLOOKUP($B114,'Justerad allokering'!$B$1:$AG$461,MATCH(U$1,'Justerad allokering'!$B$1:$AF$1,0),FALSE))</f>
        <v>0</v>
      </c>
      <c r="V114">
        <f>IF(ISERROR(1/VLOOKUP($B114,'Justerad allokering'!$B$1:$AG$461,MATCH(V$1,'Justerad allokering'!$B$1:$AF$1,0),FALSE)),VLOOKUP($B114,'Allokerad kvv'!$B$2:$AV$468,MATCH(V$1,'Allokerad kvv'!$B$1:$AV$1,0),FALSE),VLOOKUP($B114,'Justerad allokering'!$B$1:$AG$461,MATCH(V$1,'Justerad allokering'!$B$1:$AF$1,0),FALSE))</f>
        <v>0</v>
      </c>
      <c r="W114">
        <f>IF(ISERROR(1/VLOOKUP($B114,'Justerad allokering'!$B$1:$AG$461,MATCH(W$1,'Justerad allokering'!$B$1:$AF$1,0),FALSE)),VLOOKUP($B114,'Allokerad kvv'!$B$2:$AV$468,MATCH(W$1,'Allokerad kvv'!$B$1:$AV$1,0),FALSE),VLOOKUP($B114,'Justerad allokering'!$B$1:$AG$461,MATCH(W$1,'Justerad allokering'!$B$1:$AF$1,0),FALSE))</f>
        <v>0</v>
      </c>
      <c r="X114">
        <f>IF(ISERROR(1/VLOOKUP($B114,'Justerad allokering'!$B$1:$AG$461,MATCH(X$1,'Justerad allokering'!$B$1:$AF$1,0),FALSE)),VLOOKUP($B114,'Allokerad kvv'!$B$2:$AV$468,MATCH(X$1,'Allokerad kvv'!$B$1:$AV$1,0),FALSE),VLOOKUP($B114,'Justerad allokering'!$B$1:$AG$461,MATCH(X$1,'Justerad allokering'!$B$1:$AF$1,0),FALSE))</f>
        <v>0</v>
      </c>
      <c r="Y114">
        <f>IF(ISERROR(1/VLOOKUP($B114,'Justerad allokering'!$B$1:$AG$461,MATCH(Y$1,'Justerad allokering'!$B$1:$AF$1,0),FALSE)),VLOOKUP($B114,'Allokerad kvv'!$B$2:$AV$468,MATCH(Y$1,'Allokerad kvv'!$B$1:$AV$1,0),FALSE),VLOOKUP($B114,'Justerad allokering'!$B$1:$AG$461,MATCH(Y$1,'Justerad allokering'!$B$1:$AF$1,0),FALSE))</f>
        <v>0</v>
      </c>
      <c r="Z114">
        <f>IF(ISERROR(1/VLOOKUP($B114,'Justerad allokering'!$B$1:$AG$461,MATCH(Z$1,'Justerad allokering'!$B$1:$AF$1,0),FALSE)),VLOOKUP($B114,'Allokerad kvv'!$B$2:$AV$468,MATCH(Z$1,'Allokerad kvv'!$B$1:$AV$1,0),FALSE),VLOOKUP($B114,'Justerad allokering'!$B$1:$AG$461,MATCH(Z$1,'Justerad allokering'!$B$1:$AF$1,0),FALSE))</f>
        <v>0</v>
      </c>
      <c r="AE114" s="89">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25">
      <c r="A115" s="2" t="s">
        <v>160</v>
      </c>
      <c r="B115" s="2" t="s">
        <v>162</v>
      </c>
      <c r="C115">
        <f>IF(ISERROR(1/VLOOKUP($B115,'Justerad allokering'!$B$1:$AG$461,MATCH(C$1,'Justerad allokering'!$B$1:$AF$1,0),FALSE)),VLOOKUP($B115,'Allokerad kvv'!$B$2:$AV$468,MATCH(C$1,'Allokerad kvv'!$B$1:$AV$1,0),FALSE),VLOOKUP($B115,'Justerad allokering'!$B$1:$AG$461,MATCH(C$1,'Justerad allokering'!$B$1:$AF$1,0),FALSE))</f>
        <v>0</v>
      </c>
      <c r="D115">
        <f>IF(ISERROR(1/VLOOKUP($B115,'Justerad allokering'!$B$1:$AG$461,MATCH(D$1,'Justerad allokering'!$B$1:$AF$1,0),FALSE)),VLOOKUP($B115,'Allokerad kvv'!$B$2:$AV$468,MATCH(D$1,'Allokerad kvv'!$B$1:$AV$1,0),FALSE),VLOOKUP($B115,'Justerad allokering'!$B$1:$AG$461,MATCH(D$1,'Justerad allokering'!$B$1:$AF$1,0),FALSE))</f>
        <v>0</v>
      </c>
      <c r="E115">
        <f>IF(ISERROR(1/VLOOKUP($B115,'Justerad allokering'!$B$1:$AG$461,MATCH(E$1,'Justerad allokering'!$B$1:$AF$1,0),FALSE)),VLOOKUP($B115,'Allokerad kvv'!$B$2:$AV$468,MATCH(E$1,'Allokerad kvv'!$B$1:$AV$1,0),FALSE),VLOOKUP($B115,'Justerad allokering'!$B$1:$AG$461,MATCH(E$1,'Justerad allokering'!$B$1:$AF$1,0),FALSE))</f>
        <v>0</v>
      </c>
      <c r="F115">
        <f>IF(ISERROR(1/VLOOKUP($B115,'Justerad allokering'!$B$1:$AG$461,MATCH(F$1,'Justerad allokering'!$B$1:$AF$1,0),FALSE)),VLOOKUP($B115,'Allokerad kvv'!$B$2:$AV$468,MATCH(F$1,'Allokerad kvv'!$B$1:$AV$1,0),FALSE),VLOOKUP($B115,'Justerad allokering'!$B$1:$AG$461,MATCH(F$1,'Justerad allokering'!$B$1:$AF$1,0),FALSE))</f>
        <v>0</v>
      </c>
      <c r="G115">
        <f>IF(ISERROR(1/VLOOKUP($B115,'Justerad allokering'!$B$1:$AG$461,MATCH(G$1,'Justerad allokering'!$B$1:$AF$1,0),FALSE)),VLOOKUP($B115,'Allokerad kvv'!$B$2:$AV$468,MATCH(G$1,'Allokerad kvv'!$B$1:$AV$1,0),FALSE),VLOOKUP($B115,'Justerad allokering'!$B$1:$AG$461,MATCH(G$1,'Justerad allokering'!$B$1:$AF$1,0),FALSE))</f>
        <v>0</v>
      </c>
      <c r="H115">
        <f>IF(ISERROR(1/VLOOKUP($B115,'Justerad allokering'!$B$1:$AG$461,MATCH(H$1,'Justerad allokering'!$B$1:$AF$1,0),FALSE)),VLOOKUP($B115,'Allokerad kvv'!$B$2:$AV$468,MATCH(H$1,'Allokerad kvv'!$B$1:$AV$1,0),FALSE),VLOOKUP($B115,'Justerad allokering'!$B$1:$AG$461,MATCH(H$1,'Justerad allokering'!$B$1:$AF$1,0),FALSE))</f>
        <v>0</v>
      </c>
      <c r="I115">
        <f>IF(ISERROR(1/VLOOKUP($B115,'Justerad allokering'!$B$1:$AG$461,MATCH(I$1,'Justerad allokering'!$B$1:$AF$1,0),FALSE)),VLOOKUP($B115,'Allokerad kvv'!$B$2:$AV$468,MATCH(I$1,'Allokerad kvv'!$B$1:$AV$1,0),FALSE),VLOOKUP($B115,'Justerad allokering'!$B$1:$AG$461,MATCH(I$1,'Justerad allokering'!$B$1:$AF$1,0),FALSE))</f>
        <v>0</v>
      </c>
      <c r="J115">
        <f>IF(ISERROR(1/VLOOKUP($B115,'Justerad allokering'!$B$1:$AG$461,MATCH(J$1,'Justerad allokering'!$B$1:$AF$1,0),FALSE)),VLOOKUP($B115,'Allokerad kvv'!$B$2:$AV$468,MATCH(J$1,'Allokerad kvv'!$B$1:$AV$1,0),FALSE),VLOOKUP($B115,'Justerad allokering'!$B$1:$AG$461,MATCH(J$1,'Justerad allokering'!$B$1:$AF$1,0),FALSE))</f>
        <v>0</v>
      </c>
      <c r="K115">
        <f>IF(ISERROR(1/VLOOKUP($B115,'Justerad allokering'!$B$1:$AG$461,MATCH(K$1,'Justerad allokering'!$B$1:$AF$1,0),FALSE)),VLOOKUP($B115,'Allokerad kvv'!$B$2:$AV$468,MATCH(K$1,'Allokerad kvv'!$B$1:$AV$1,0),FALSE),VLOOKUP($B115,'Justerad allokering'!$B$1:$AG$461,MATCH(K$1,'Justerad allokering'!$B$1:$AF$1,0),FALSE))</f>
        <v>0</v>
      </c>
      <c r="L115">
        <f>IF(ISERROR(1/VLOOKUP($B115,'Justerad allokering'!$B$1:$AG$461,MATCH(L$1,'Justerad allokering'!$B$1:$AF$1,0),FALSE)),VLOOKUP($B115,'Allokerad kvv'!$B$2:$AV$468,MATCH(L$1,'Allokerad kvv'!$B$1:$AV$1,0),FALSE),VLOOKUP($B115,'Justerad allokering'!$B$1:$AG$461,MATCH(L$1,'Justerad allokering'!$B$1:$AF$1,0),FALSE))</f>
        <v>0</v>
      </c>
      <c r="M115">
        <f>IF(ISERROR(1/VLOOKUP($B115,'Justerad allokering'!$B$1:$AG$461,MATCH(M$1,'Justerad allokering'!$B$1:$AF$1,0),FALSE)),VLOOKUP($B115,'Allokerad kvv'!$B$2:$AV$468,MATCH(M$1,'Allokerad kvv'!$B$1:$AV$1,0),FALSE),VLOOKUP($B115,'Justerad allokering'!$B$1:$AG$461,MATCH(M$1,'Justerad allokering'!$B$1:$AF$1,0),FALSE))</f>
        <v>0</v>
      </c>
      <c r="N115">
        <f>IF(ISERROR(1/VLOOKUP($B115,'Justerad allokering'!$B$1:$AG$461,MATCH(N$1,'Justerad allokering'!$B$1:$AF$1,0),FALSE)),VLOOKUP($B115,'Allokerad kvv'!$B$2:$AV$468,MATCH(N$1,'Allokerad kvv'!$B$1:$AV$1,0),FALSE),VLOOKUP($B115,'Justerad allokering'!$B$1:$AG$461,MATCH(N$1,'Justerad allokering'!$B$1:$AF$1,0),FALSE))</f>
        <v>0</v>
      </c>
      <c r="O115">
        <f>IF(ISERROR(1/VLOOKUP($B115,'Justerad allokering'!$B$1:$AG$461,MATCH(O$1,'Justerad allokering'!$B$1:$AF$1,0),FALSE)),VLOOKUP($B115,'Allokerad kvv'!$B$2:$AV$468,MATCH(O$1,'Allokerad kvv'!$B$1:$AV$1,0),FALSE),VLOOKUP($B115,'Justerad allokering'!$B$1:$AG$461,MATCH(O$1,'Justerad allokering'!$B$1:$AF$1,0),FALSE))</f>
        <v>0</v>
      </c>
      <c r="P115">
        <f>IF(ISERROR(1/VLOOKUP($B115,'Justerad allokering'!$B$1:$AG$461,MATCH(P$1,'Justerad allokering'!$B$1:$AF$1,0),FALSE)),VLOOKUP($B115,'Allokerad kvv'!$B$2:$AV$468,MATCH(P$1,'Allokerad kvv'!$B$1:$AV$1,0),FALSE),VLOOKUP($B115,'Justerad allokering'!$B$1:$AG$461,MATCH(P$1,'Justerad allokering'!$B$1:$AF$1,0),FALSE))</f>
        <v>0</v>
      </c>
      <c r="Q115">
        <f>IF(ISERROR(1/VLOOKUP($B115,'Justerad allokering'!$B$1:$AG$461,MATCH(Q$1,'Justerad allokering'!$B$1:$AF$1,0),FALSE)),VLOOKUP($B115,'Allokerad kvv'!$B$2:$AV$468,MATCH(Q$1,'Allokerad kvv'!$B$1:$AV$1,0),FALSE),VLOOKUP($B115,'Justerad allokering'!$B$1:$AG$461,MATCH(Q$1,'Justerad allokering'!$B$1:$AF$1,0),FALSE))</f>
        <v>0</v>
      </c>
      <c r="R115">
        <f>IF(ISERROR(1/VLOOKUP($B115,'Justerad allokering'!$B$1:$AG$461,MATCH(R$1,'Justerad allokering'!$B$1:$AF$1,0),FALSE)),VLOOKUP($B115,'Allokerad kvv'!$B$2:$AV$468,MATCH(R$1,'Allokerad kvv'!$B$1:$AV$1,0),FALSE),VLOOKUP($B115,'Justerad allokering'!$B$1:$AG$461,MATCH(R$1,'Justerad allokering'!$B$1:$AF$1,0),FALSE))</f>
        <v>0</v>
      </c>
      <c r="S115">
        <f>IF(ISERROR(1/VLOOKUP($B115,'Justerad allokering'!$B$1:$AG$461,MATCH(S$1,'Justerad allokering'!$B$1:$AF$1,0),FALSE)),VLOOKUP($B115,'Allokerad kvv'!$B$2:$AV$468,MATCH(S$1,'Allokerad kvv'!$B$1:$AV$1,0),FALSE),VLOOKUP($B115,'Justerad allokering'!$B$1:$AG$461,MATCH(S$1,'Justerad allokering'!$B$1:$AF$1,0),FALSE))</f>
        <v>0</v>
      </c>
      <c r="T115">
        <f>IF(ISERROR(1/VLOOKUP($B115,'Justerad allokering'!$B$1:$AG$461,MATCH(T$1,'Justerad allokering'!$B$1:$AF$1,0),FALSE)),VLOOKUP($B115,'Allokerad kvv'!$B$2:$AV$468,MATCH(T$1,'Allokerad kvv'!$B$1:$AV$1,0),FALSE),VLOOKUP($B115,'Justerad allokering'!$B$1:$AG$461,MATCH(T$1,'Justerad allokering'!$B$1:$AF$1,0),FALSE))</f>
        <v>0</v>
      </c>
      <c r="U115">
        <f>IF(ISERROR(1/VLOOKUP($B115,'Justerad allokering'!$B$1:$AG$461,MATCH(U$1,'Justerad allokering'!$B$1:$AF$1,0),FALSE)),VLOOKUP($B115,'Allokerad kvv'!$B$2:$AV$468,MATCH(U$1,'Allokerad kvv'!$B$1:$AV$1,0),FALSE),VLOOKUP($B115,'Justerad allokering'!$B$1:$AG$461,MATCH(U$1,'Justerad allokering'!$B$1:$AF$1,0),FALSE))</f>
        <v>0</v>
      </c>
      <c r="V115">
        <f>IF(ISERROR(1/VLOOKUP($B115,'Justerad allokering'!$B$1:$AG$461,MATCH(V$1,'Justerad allokering'!$B$1:$AF$1,0),FALSE)),VLOOKUP($B115,'Allokerad kvv'!$B$2:$AV$468,MATCH(V$1,'Allokerad kvv'!$B$1:$AV$1,0),FALSE),VLOOKUP($B115,'Justerad allokering'!$B$1:$AG$461,MATCH(V$1,'Justerad allokering'!$B$1:$AF$1,0),FALSE))</f>
        <v>0</v>
      </c>
      <c r="W115">
        <f>IF(ISERROR(1/VLOOKUP($B115,'Justerad allokering'!$B$1:$AG$461,MATCH(W$1,'Justerad allokering'!$B$1:$AF$1,0),FALSE)),VLOOKUP($B115,'Allokerad kvv'!$B$2:$AV$468,MATCH(W$1,'Allokerad kvv'!$B$1:$AV$1,0),FALSE),VLOOKUP($B115,'Justerad allokering'!$B$1:$AG$461,MATCH(W$1,'Justerad allokering'!$B$1:$AF$1,0),FALSE))</f>
        <v>0</v>
      </c>
      <c r="X115">
        <f>IF(ISERROR(1/VLOOKUP($B115,'Justerad allokering'!$B$1:$AG$461,MATCH(X$1,'Justerad allokering'!$B$1:$AF$1,0),FALSE)),VLOOKUP($B115,'Allokerad kvv'!$B$2:$AV$468,MATCH(X$1,'Allokerad kvv'!$B$1:$AV$1,0),FALSE),VLOOKUP($B115,'Justerad allokering'!$B$1:$AG$461,MATCH(X$1,'Justerad allokering'!$B$1:$AF$1,0),FALSE))</f>
        <v>0</v>
      </c>
      <c r="Y115">
        <f>IF(ISERROR(1/VLOOKUP($B115,'Justerad allokering'!$B$1:$AG$461,MATCH(Y$1,'Justerad allokering'!$B$1:$AF$1,0),FALSE)),VLOOKUP($B115,'Allokerad kvv'!$B$2:$AV$468,MATCH(Y$1,'Allokerad kvv'!$B$1:$AV$1,0),FALSE),VLOOKUP($B115,'Justerad allokering'!$B$1:$AG$461,MATCH(Y$1,'Justerad allokering'!$B$1:$AF$1,0),FALSE))</f>
        <v>0</v>
      </c>
      <c r="Z115">
        <f>IF(ISERROR(1/VLOOKUP($B115,'Justerad allokering'!$B$1:$AG$461,MATCH(Z$1,'Justerad allokering'!$B$1:$AF$1,0),FALSE)),VLOOKUP($B115,'Allokerad kvv'!$B$2:$AV$468,MATCH(Z$1,'Allokerad kvv'!$B$1:$AV$1,0),FALSE),VLOOKUP($B115,'Justerad allokering'!$B$1:$AG$461,MATCH(Z$1,'Justerad allokering'!$B$1:$AF$1,0),FALSE))</f>
        <v>0</v>
      </c>
      <c r="AE115" s="89">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25">
      <c r="A116" s="2" t="s">
        <v>160</v>
      </c>
      <c r="B116" s="2" t="s">
        <v>163</v>
      </c>
      <c r="C116">
        <f>IF(ISERROR(1/VLOOKUP($B116,'Justerad allokering'!$B$1:$AG$461,MATCH(C$1,'Justerad allokering'!$B$1:$AF$1,0),FALSE)),VLOOKUP($B116,'Allokerad kvv'!$B$2:$AV$468,MATCH(C$1,'Allokerad kvv'!$B$1:$AV$1,0),FALSE),VLOOKUP($B116,'Justerad allokering'!$B$1:$AG$461,MATCH(C$1,'Justerad allokering'!$B$1:$AF$1,0),FALSE))</f>
        <v>0</v>
      </c>
      <c r="D116">
        <f>IF(ISERROR(1/VLOOKUP($B116,'Justerad allokering'!$B$1:$AG$461,MATCH(D$1,'Justerad allokering'!$B$1:$AF$1,0),FALSE)),VLOOKUP($B116,'Allokerad kvv'!$B$2:$AV$468,MATCH(D$1,'Allokerad kvv'!$B$1:$AV$1,0),FALSE),VLOOKUP($B116,'Justerad allokering'!$B$1:$AG$461,MATCH(D$1,'Justerad allokering'!$B$1:$AF$1,0),FALSE))</f>
        <v>0</v>
      </c>
      <c r="E116">
        <f>IF(ISERROR(1/VLOOKUP($B116,'Justerad allokering'!$B$1:$AG$461,MATCH(E$1,'Justerad allokering'!$B$1:$AF$1,0),FALSE)),VLOOKUP($B116,'Allokerad kvv'!$B$2:$AV$468,MATCH(E$1,'Allokerad kvv'!$B$1:$AV$1,0),FALSE),VLOOKUP($B116,'Justerad allokering'!$B$1:$AG$461,MATCH(E$1,'Justerad allokering'!$B$1:$AF$1,0),FALSE))</f>
        <v>0</v>
      </c>
      <c r="F116">
        <f>IF(ISERROR(1/VLOOKUP($B116,'Justerad allokering'!$B$1:$AG$461,MATCH(F$1,'Justerad allokering'!$B$1:$AF$1,0),FALSE)),VLOOKUP($B116,'Allokerad kvv'!$B$2:$AV$468,MATCH(F$1,'Allokerad kvv'!$B$1:$AV$1,0),FALSE),VLOOKUP($B116,'Justerad allokering'!$B$1:$AG$461,MATCH(F$1,'Justerad allokering'!$B$1:$AF$1,0),FALSE))</f>
        <v>0</v>
      </c>
      <c r="G116">
        <f>IF(ISERROR(1/VLOOKUP($B116,'Justerad allokering'!$B$1:$AG$461,MATCH(G$1,'Justerad allokering'!$B$1:$AF$1,0),FALSE)),VLOOKUP($B116,'Allokerad kvv'!$B$2:$AV$468,MATCH(G$1,'Allokerad kvv'!$B$1:$AV$1,0),FALSE),VLOOKUP($B116,'Justerad allokering'!$B$1:$AG$461,MATCH(G$1,'Justerad allokering'!$B$1:$AF$1,0),FALSE))</f>
        <v>0</v>
      </c>
      <c r="H116">
        <f>IF(ISERROR(1/VLOOKUP($B116,'Justerad allokering'!$B$1:$AG$461,MATCH(H$1,'Justerad allokering'!$B$1:$AF$1,0),FALSE)),VLOOKUP($B116,'Allokerad kvv'!$B$2:$AV$468,MATCH(H$1,'Allokerad kvv'!$B$1:$AV$1,0),FALSE),VLOOKUP($B116,'Justerad allokering'!$B$1:$AG$461,MATCH(H$1,'Justerad allokering'!$B$1:$AF$1,0),FALSE))</f>
        <v>0</v>
      </c>
      <c r="I116">
        <f>IF(ISERROR(1/VLOOKUP($B116,'Justerad allokering'!$B$1:$AG$461,MATCH(I$1,'Justerad allokering'!$B$1:$AF$1,0),FALSE)),VLOOKUP($B116,'Allokerad kvv'!$B$2:$AV$468,MATCH(I$1,'Allokerad kvv'!$B$1:$AV$1,0),FALSE),VLOOKUP($B116,'Justerad allokering'!$B$1:$AG$461,MATCH(I$1,'Justerad allokering'!$B$1:$AF$1,0),FALSE))</f>
        <v>0</v>
      </c>
      <c r="J116">
        <f>IF(ISERROR(1/VLOOKUP($B116,'Justerad allokering'!$B$1:$AG$461,MATCH(J$1,'Justerad allokering'!$B$1:$AF$1,0),FALSE)),VLOOKUP($B116,'Allokerad kvv'!$B$2:$AV$468,MATCH(J$1,'Allokerad kvv'!$B$1:$AV$1,0),FALSE),VLOOKUP($B116,'Justerad allokering'!$B$1:$AG$461,MATCH(J$1,'Justerad allokering'!$B$1:$AF$1,0),FALSE))</f>
        <v>0</v>
      </c>
      <c r="K116">
        <f>IF(ISERROR(1/VLOOKUP($B116,'Justerad allokering'!$B$1:$AG$461,MATCH(K$1,'Justerad allokering'!$B$1:$AF$1,0),FALSE)),VLOOKUP($B116,'Allokerad kvv'!$B$2:$AV$468,MATCH(K$1,'Allokerad kvv'!$B$1:$AV$1,0),FALSE),VLOOKUP($B116,'Justerad allokering'!$B$1:$AG$461,MATCH(K$1,'Justerad allokering'!$B$1:$AF$1,0),FALSE))</f>
        <v>0</v>
      </c>
      <c r="L116">
        <f>IF(ISERROR(1/VLOOKUP($B116,'Justerad allokering'!$B$1:$AG$461,MATCH(L$1,'Justerad allokering'!$B$1:$AF$1,0),FALSE)),VLOOKUP($B116,'Allokerad kvv'!$B$2:$AV$468,MATCH(L$1,'Allokerad kvv'!$B$1:$AV$1,0),FALSE),VLOOKUP($B116,'Justerad allokering'!$B$1:$AG$461,MATCH(L$1,'Justerad allokering'!$B$1:$AF$1,0),FALSE))</f>
        <v>0</v>
      </c>
      <c r="M116">
        <f>IF(ISERROR(1/VLOOKUP($B116,'Justerad allokering'!$B$1:$AG$461,MATCH(M$1,'Justerad allokering'!$B$1:$AF$1,0),FALSE)),VLOOKUP($B116,'Allokerad kvv'!$B$2:$AV$468,MATCH(M$1,'Allokerad kvv'!$B$1:$AV$1,0),FALSE),VLOOKUP($B116,'Justerad allokering'!$B$1:$AG$461,MATCH(M$1,'Justerad allokering'!$B$1:$AF$1,0),FALSE))</f>
        <v>0</v>
      </c>
      <c r="N116">
        <f>IF(ISERROR(1/VLOOKUP($B116,'Justerad allokering'!$B$1:$AG$461,MATCH(N$1,'Justerad allokering'!$B$1:$AF$1,0),FALSE)),VLOOKUP($B116,'Allokerad kvv'!$B$2:$AV$468,MATCH(N$1,'Allokerad kvv'!$B$1:$AV$1,0),FALSE),VLOOKUP($B116,'Justerad allokering'!$B$1:$AG$461,MATCH(N$1,'Justerad allokering'!$B$1:$AF$1,0),FALSE))</f>
        <v>0</v>
      </c>
      <c r="O116">
        <f>IF(ISERROR(1/VLOOKUP($B116,'Justerad allokering'!$B$1:$AG$461,MATCH(O$1,'Justerad allokering'!$B$1:$AF$1,0),FALSE)),VLOOKUP($B116,'Allokerad kvv'!$B$2:$AV$468,MATCH(O$1,'Allokerad kvv'!$B$1:$AV$1,0),FALSE),VLOOKUP($B116,'Justerad allokering'!$B$1:$AG$461,MATCH(O$1,'Justerad allokering'!$B$1:$AF$1,0),FALSE))</f>
        <v>0</v>
      </c>
      <c r="P116">
        <f>IF(ISERROR(1/VLOOKUP($B116,'Justerad allokering'!$B$1:$AG$461,MATCH(P$1,'Justerad allokering'!$B$1:$AF$1,0),FALSE)),VLOOKUP($B116,'Allokerad kvv'!$B$2:$AV$468,MATCH(P$1,'Allokerad kvv'!$B$1:$AV$1,0),FALSE),VLOOKUP($B116,'Justerad allokering'!$B$1:$AG$461,MATCH(P$1,'Justerad allokering'!$B$1:$AF$1,0),FALSE))</f>
        <v>0</v>
      </c>
      <c r="Q116">
        <f>IF(ISERROR(1/VLOOKUP($B116,'Justerad allokering'!$B$1:$AG$461,MATCH(Q$1,'Justerad allokering'!$B$1:$AF$1,0),FALSE)),VLOOKUP($B116,'Allokerad kvv'!$B$2:$AV$468,MATCH(Q$1,'Allokerad kvv'!$B$1:$AV$1,0),FALSE),VLOOKUP($B116,'Justerad allokering'!$B$1:$AG$461,MATCH(Q$1,'Justerad allokering'!$B$1:$AF$1,0),FALSE))</f>
        <v>0</v>
      </c>
      <c r="R116">
        <f>IF(ISERROR(1/VLOOKUP($B116,'Justerad allokering'!$B$1:$AG$461,MATCH(R$1,'Justerad allokering'!$B$1:$AF$1,0),FALSE)),VLOOKUP($B116,'Allokerad kvv'!$B$2:$AV$468,MATCH(R$1,'Allokerad kvv'!$B$1:$AV$1,0),FALSE),VLOOKUP($B116,'Justerad allokering'!$B$1:$AG$461,MATCH(R$1,'Justerad allokering'!$B$1:$AF$1,0),FALSE))</f>
        <v>0</v>
      </c>
      <c r="S116">
        <f>IF(ISERROR(1/VLOOKUP($B116,'Justerad allokering'!$B$1:$AG$461,MATCH(S$1,'Justerad allokering'!$B$1:$AF$1,0),FALSE)),VLOOKUP($B116,'Allokerad kvv'!$B$2:$AV$468,MATCH(S$1,'Allokerad kvv'!$B$1:$AV$1,0),FALSE),VLOOKUP($B116,'Justerad allokering'!$B$1:$AG$461,MATCH(S$1,'Justerad allokering'!$B$1:$AF$1,0),FALSE))</f>
        <v>0</v>
      </c>
      <c r="T116">
        <f>IF(ISERROR(1/VLOOKUP($B116,'Justerad allokering'!$B$1:$AG$461,MATCH(T$1,'Justerad allokering'!$B$1:$AF$1,0),FALSE)),VLOOKUP($B116,'Allokerad kvv'!$B$2:$AV$468,MATCH(T$1,'Allokerad kvv'!$B$1:$AV$1,0),FALSE),VLOOKUP($B116,'Justerad allokering'!$B$1:$AG$461,MATCH(T$1,'Justerad allokering'!$B$1:$AF$1,0),FALSE))</f>
        <v>0</v>
      </c>
      <c r="U116">
        <f>IF(ISERROR(1/VLOOKUP($B116,'Justerad allokering'!$B$1:$AG$461,MATCH(U$1,'Justerad allokering'!$B$1:$AF$1,0),FALSE)),VLOOKUP($B116,'Allokerad kvv'!$B$2:$AV$468,MATCH(U$1,'Allokerad kvv'!$B$1:$AV$1,0),FALSE),VLOOKUP($B116,'Justerad allokering'!$B$1:$AG$461,MATCH(U$1,'Justerad allokering'!$B$1:$AF$1,0),FALSE))</f>
        <v>0</v>
      </c>
      <c r="V116">
        <f>IF(ISERROR(1/VLOOKUP($B116,'Justerad allokering'!$B$1:$AG$461,MATCH(V$1,'Justerad allokering'!$B$1:$AF$1,0),FALSE)),VLOOKUP($B116,'Allokerad kvv'!$B$2:$AV$468,MATCH(V$1,'Allokerad kvv'!$B$1:$AV$1,0),FALSE),VLOOKUP($B116,'Justerad allokering'!$B$1:$AG$461,MATCH(V$1,'Justerad allokering'!$B$1:$AF$1,0),FALSE))</f>
        <v>0</v>
      </c>
      <c r="W116">
        <f>IF(ISERROR(1/VLOOKUP($B116,'Justerad allokering'!$B$1:$AG$461,MATCH(W$1,'Justerad allokering'!$B$1:$AF$1,0),FALSE)),VLOOKUP($B116,'Allokerad kvv'!$B$2:$AV$468,MATCH(W$1,'Allokerad kvv'!$B$1:$AV$1,0),FALSE),VLOOKUP($B116,'Justerad allokering'!$B$1:$AG$461,MATCH(W$1,'Justerad allokering'!$B$1:$AF$1,0),FALSE))</f>
        <v>0</v>
      </c>
      <c r="X116">
        <f>IF(ISERROR(1/VLOOKUP($B116,'Justerad allokering'!$B$1:$AG$461,MATCH(X$1,'Justerad allokering'!$B$1:$AF$1,0),FALSE)),VLOOKUP($B116,'Allokerad kvv'!$B$2:$AV$468,MATCH(X$1,'Allokerad kvv'!$B$1:$AV$1,0),FALSE),VLOOKUP($B116,'Justerad allokering'!$B$1:$AG$461,MATCH(X$1,'Justerad allokering'!$B$1:$AF$1,0),FALSE))</f>
        <v>0</v>
      </c>
      <c r="Y116">
        <f>IF(ISERROR(1/VLOOKUP($B116,'Justerad allokering'!$B$1:$AG$461,MATCH(Y$1,'Justerad allokering'!$B$1:$AF$1,0),FALSE)),VLOOKUP($B116,'Allokerad kvv'!$B$2:$AV$468,MATCH(Y$1,'Allokerad kvv'!$B$1:$AV$1,0),FALSE),VLOOKUP($B116,'Justerad allokering'!$B$1:$AG$461,MATCH(Y$1,'Justerad allokering'!$B$1:$AF$1,0),FALSE))</f>
        <v>0</v>
      </c>
      <c r="Z116">
        <f>IF(ISERROR(1/VLOOKUP($B116,'Justerad allokering'!$B$1:$AG$461,MATCH(Z$1,'Justerad allokering'!$B$1:$AF$1,0),FALSE)),VLOOKUP($B116,'Allokerad kvv'!$B$2:$AV$468,MATCH(Z$1,'Allokerad kvv'!$B$1:$AV$1,0),FALSE),VLOOKUP($B116,'Justerad allokering'!$B$1:$AG$461,MATCH(Z$1,'Justerad allokering'!$B$1:$AF$1,0),FALSE))</f>
        <v>0</v>
      </c>
      <c r="AE116" s="89">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25">
      <c r="A117" s="2" t="s">
        <v>160</v>
      </c>
      <c r="B117" s="2" t="s">
        <v>164</v>
      </c>
      <c r="C117">
        <f>IF(ISERROR(1/VLOOKUP($B117,'Justerad allokering'!$B$1:$AG$461,MATCH(C$1,'Justerad allokering'!$B$1:$AF$1,0),FALSE)),VLOOKUP($B117,'Allokerad kvv'!$B$2:$AV$468,MATCH(C$1,'Allokerad kvv'!$B$1:$AV$1,0),FALSE),VLOOKUP($B117,'Justerad allokering'!$B$1:$AG$461,MATCH(C$1,'Justerad allokering'!$B$1:$AF$1,0),FALSE))</f>
        <v>0</v>
      </c>
      <c r="D117">
        <f>IF(ISERROR(1/VLOOKUP($B117,'Justerad allokering'!$B$1:$AG$461,MATCH(D$1,'Justerad allokering'!$B$1:$AF$1,0),FALSE)),VLOOKUP($B117,'Allokerad kvv'!$B$2:$AV$468,MATCH(D$1,'Allokerad kvv'!$B$1:$AV$1,0),FALSE),VLOOKUP($B117,'Justerad allokering'!$B$1:$AG$461,MATCH(D$1,'Justerad allokering'!$B$1:$AF$1,0),FALSE))</f>
        <v>0</v>
      </c>
      <c r="E117">
        <f>IF(ISERROR(1/VLOOKUP($B117,'Justerad allokering'!$B$1:$AG$461,MATCH(E$1,'Justerad allokering'!$B$1:$AF$1,0),FALSE)),VLOOKUP($B117,'Allokerad kvv'!$B$2:$AV$468,MATCH(E$1,'Allokerad kvv'!$B$1:$AV$1,0),FALSE),VLOOKUP($B117,'Justerad allokering'!$B$1:$AG$461,MATCH(E$1,'Justerad allokering'!$B$1:$AF$1,0),FALSE))</f>
        <v>0</v>
      </c>
      <c r="F117">
        <f>IF(ISERROR(1/VLOOKUP($B117,'Justerad allokering'!$B$1:$AG$461,MATCH(F$1,'Justerad allokering'!$B$1:$AF$1,0),FALSE)),VLOOKUP($B117,'Allokerad kvv'!$B$2:$AV$468,MATCH(F$1,'Allokerad kvv'!$B$1:$AV$1,0),FALSE),VLOOKUP($B117,'Justerad allokering'!$B$1:$AG$461,MATCH(F$1,'Justerad allokering'!$B$1:$AF$1,0),FALSE))</f>
        <v>0</v>
      </c>
      <c r="G117">
        <f>IF(ISERROR(1/VLOOKUP($B117,'Justerad allokering'!$B$1:$AG$461,MATCH(G$1,'Justerad allokering'!$B$1:$AF$1,0),FALSE)),VLOOKUP($B117,'Allokerad kvv'!$B$2:$AV$468,MATCH(G$1,'Allokerad kvv'!$B$1:$AV$1,0),FALSE),VLOOKUP($B117,'Justerad allokering'!$B$1:$AG$461,MATCH(G$1,'Justerad allokering'!$B$1:$AF$1,0),FALSE))</f>
        <v>0</v>
      </c>
      <c r="H117">
        <f>IF(ISERROR(1/VLOOKUP($B117,'Justerad allokering'!$B$1:$AG$461,MATCH(H$1,'Justerad allokering'!$B$1:$AF$1,0),FALSE)),VLOOKUP($B117,'Allokerad kvv'!$B$2:$AV$468,MATCH(H$1,'Allokerad kvv'!$B$1:$AV$1,0),FALSE),VLOOKUP($B117,'Justerad allokering'!$B$1:$AG$461,MATCH(H$1,'Justerad allokering'!$B$1:$AF$1,0),FALSE))</f>
        <v>0</v>
      </c>
      <c r="I117">
        <f>IF(ISERROR(1/VLOOKUP($B117,'Justerad allokering'!$B$1:$AG$461,MATCH(I$1,'Justerad allokering'!$B$1:$AF$1,0),FALSE)),VLOOKUP($B117,'Allokerad kvv'!$B$2:$AV$468,MATCH(I$1,'Allokerad kvv'!$B$1:$AV$1,0),FALSE),VLOOKUP($B117,'Justerad allokering'!$B$1:$AG$461,MATCH(I$1,'Justerad allokering'!$B$1:$AF$1,0),FALSE))</f>
        <v>0</v>
      </c>
      <c r="J117">
        <f>IF(ISERROR(1/VLOOKUP($B117,'Justerad allokering'!$B$1:$AG$461,MATCH(J$1,'Justerad allokering'!$B$1:$AF$1,0),FALSE)),VLOOKUP($B117,'Allokerad kvv'!$B$2:$AV$468,MATCH(J$1,'Allokerad kvv'!$B$1:$AV$1,0),FALSE),VLOOKUP($B117,'Justerad allokering'!$B$1:$AG$461,MATCH(J$1,'Justerad allokering'!$B$1:$AF$1,0),FALSE))</f>
        <v>0</v>
      </c>
      <c r="K117">
        <f>IF(ISERROR(1/VLOOKUP($B117,'Justerad allokering'!$B$1:$AG$461,MATCH(K$1,'Justerad allokering'!$B$1:$AF$1,0),FALSE)),VLOOKUP($B117,'Allokerad kvv'!$B$2:$AV$468,MATCH(K$1,'Allokerad kvv'!$B$1:$AV$1,0),FALSE),VLOOKUP($B117,'Justerad allokering'!$B$1:$AG$461,MATCH(K$1,'Justerad allokering'!$B$1:$AF$1,0),FALSE))</f>
        <v>0</v>
      </c>
      <c r="L117">
        <f>IF(ISERROR(1/VLOOKUP($B117,'Justerad allokering'!$B$1:$AG$461,MATCH(L$1,'Justerad allokering'!$B$1:$AF$1,0),FALSE)),VLOOKUP($B117,'Allokerad kvv'!$B$2:$AV$468,MATCH(L$1,'Allokerad kvv'!$B$1:$AV$1,0),FALSE),VLOOKUP($B117,'Justerad allokering'!$B$1:$AG$461,MATCH(L$1,'Justerad allokering'!$B$1:$AF$1,0),FALSE))</f>
        <v>0</v>
      </c>
      <c r="M117">
        <f>IF(ISERROR(1/VLOOKUP($B117,'Justerad allokering'!$B$1:$AG$461,MATCH(M$1,'Justerad allokering'!$B$1:$AF$1,0),FALSE)),VLOOKUP($B117,'Allokerad kvv'!$B$2:$AV$468,MATCH(M$1,'Allokerad kvv'!$B$1:$AV$1,0),FALSE),VLOOKUP($B117,'Justerad allokering'!$B$1:$AG$461,MATCH(M$1,'Justerad allokering'!$B$1:$AF$1,0),FALSE))</f>
        <v>0</v>
      </c>
      <c r="N117">
        <f>IF(ISERROR(1/VLOOKUP($B117,'Justerad allokering'!$B$1:$AG$461,MATCH(N$1,'Justerad allokering'!$B$1:$AF$1,0),FALSE)),VLOOKUP($B117,'Allokerad kvv'!$B$2:$AV$468,MATCH(N$1,'Allokerad kvv'!$B$1:$AV$1,0),FALSE),VLOOKUP($B117,'Justerad allokering'!$B$1:$AG$461,MATCH(N$1,'Justerad allokering'!$B$1:$AF$1,0),FALSE))</f>
        <v>0</v>
      </c>
      <c r="O117">
        <f>IF(ISERROR(1/VLOOKUP($B117,'Justerad allokering'!$B$1:$AG$461,MATCH(O$1,'Justerad allokering'!$B$1:$AF$1,0),FALSE)),VLOOKUP($B117,'Allokerad kvv'!$B$2:$AV$468,MATCH(O$1,'Allokerad kvv'!$B$1:$AV$1,0),FALSE),VLOOKUP($B117,'Justerad allokering'!$B$1:$AG$461,MATCH(O$1,'Justerad allokering'!$B$1:$AF$1,0),FALSE))</f>
        <v>0</v>
      </c>
      <c r="P117">
        <f>IF(ISERROR(1/VLOOKUP($B117,'Justerad allokering'!$B$1:$AG$461,MATCH(P$1,'Justerad allokering'!$B$1:$AF$1,0),FALSE)),VLOOKUP($B117,'Allokerad kvv'!$B$2:$AV$468,MATCH(P$1,'Allokerad kvv'!$B$1:$AV$1,0),FALSE),VLOOKUP($B117,'Justerad allokering'!$B$1:$AG$461,MATCH(P$1,'Justerad allokering'!$B$1:$AF$1,0),FALSE))</f>
        <v>0</v>
      </c>
      <c r="Q117">
        <f>IF(ISERROR(1/VLOOKUP($B117,'Justerad allokering'!$B$1:$AG$461,MATCH(Q$1,'Justerad allokering'!$B$1:$AF$1,0),FALSE)),VLOOKUP($B117,'Allokerad kvv'!$B$2:$AV$468,MATCH(Q$1,'Allokerad kvv'!$B$1:$AV$1,0),FALSE),VLOOKUP($B117,'Justerad allokering'!$B$1:$AG$461,MATCH(Q$1,'Justerad allokering'!$B$1:$AF$1,0),FALSE))</f>
        <v>0</v>
      </c>
      <c r="R117">
        <f>IF(ISERROR(1/VLOOKUP($B117,'Justerad allokering'!$B$1:$AG$461,MATCH(R$1,'Justerad allokering'!$B$1:$AF$1,0),FALSE)),VLOOKUP($B117,'Allokerad kvv'!$B$2:$AV$468,MATCH(R$1,'Allokerad kvv'!$B$1:$AV$1,0),FALSE),VLOOKUP($B117,'Justerad allokering'!$B$1:$AG$461,MATCH(R$1,'Justerad allokering'!$B$1:$AF$1,0),FALSE))</f>
        <v>0</v>
      </c>
      <c r="S117">
        <f>IF(ISERROR(1/VLOOKUP($B117,'Justerad allokering'!$B$1:$AG$461,MATCH(S$1,'Justerad allokering'!$B$1:$AF$1,0),FALSE)),VLOOKUP($B117,'Allokerad kvv'!$B$2:$AV$468,MATCH(S$1,'Allokerad kvv'!$B$1:$AV$1,0),FALSE),VLOOKUP($B117,'Justerad allokering'!$B$1:$AG$461,MATCH(S$1,'Justerad allokering'!$B$1:$AF$1,0),FALSE))</f>
        <v>0</v>
      </c>
      <c r="T117">
        <f>IF(ISERROR(1/VLOOKUP($B117,'Justerad allokering'!$B$1:$AG$461,MATCH(T$1,'Justerad allokering'!$B$1:$AF$1,0),FALSE)),VLOOKUP($B117,'Allokerad kvv'!$B$2:$AV$468,MATCH(T$1,'Allokerad kvv'!$B$1:$AV$1,0),FALSE),VLOOKUP($B117,'Justerad allokering'!$B$1:$AG$461,MATCH(T$1,'Justerad allokering'!$B$1:$AF$1,0),FALSE))</f>
        <v>0</v>
      </c>
      <c r="U117">
        <f>IF(ISERROR(1/VLOOKUP($B117,'Justerad allokering'!$B$1:$AG$461,MATCH(U$1,'Justerad allokering'!$B$1:$AF$1,0),FALSE)),VLOOKUP($B117,'Allokerad kvv'!$B$2:$AV$468,MATCH(U$1,'Allokerad kvv'!$B$1:$AV$1,0),FALSE),VLOOKUP($B117,'Justerad allokering'!$B$1:$AG$461,MATCH(U$1,'Justerad allokering'!$B$1:$AF$1,0),FALSE))</f>
        <v>0</v>
      </c>
      <c r="V117">
        <f>IF(ISERROR(1/VLOOKUP($B117,'Justerad allokering'!$B$1:$AG$461,MATCH(V$1,'Justerad allokering'!$B$1:$AF$1,0),FALSE)),VLOOKUP($B117,'Allokerad kvv'!$B$2:$AV$468,MATCH(V$1,'Allokerad kvv'!$B$1:$AV$1,0),FALSE),VLOOKUP($B117,'Justerad allokering'!$B$1:$AG$461,MATCH(V$1,'Justerad allokering'!$B$1:$AF$1,0),FALSE))</f>
        <v>0</v>
      </c>
      <c r="W117">
        <f>IF(ISERROR(1/VLOOKUP($B117,'Justerad allokering'!$B$1:$AG$461,MATCH(W$1,'Justerad allokering'!$B$1:$AF$1,0),FALSE)),VLOOKUP($B117,'Allokerad kvv'!$B$2:$AV$468,MATCH(W$1,'Allokerad kvv'!$B$1:$AV$1,0),FALSE),VLOOKUP($B117,'Justerad allokering'!$B$1:$AG$461,MATCH(W$1,'Justerad allokering'!$B$1:$AF$1,0),FALSE))</f>
        <v>0</v>
      </c>
      <c r="X117">
        <f>IF(ISERROR(1/VLOOKUP($B117,'Justerad allokering'!$B$1:$AG$461,MATCH(X$1,'Justerad allokering'!$B$1:$AF$1,0),FALSE)),VLOOKUP($B117,'Allokerad kvv'!$B$2:$AV$468,MATCH(X$1,'Allokerad kvv'!$B$1:$AV$1,0),FALSE),VLOOKUP($B117,'Justerad allokering'!$B$1:$AG$461,MATCH(X$1,'Justerad allokering'!$B$1:$AF$1,0),FALSE))</f>
        <v>0</v>
      </c>
      <c r="Y117">
        <f>IF(ISERROR(1/VLOOKUP($B117,'Justerad allokering'!$B$1:$AG$461,MATCH(Y$1,'Justerad allokering'!$B$1:$AF$1,0),FALSE)),VLOOKUP($B117,'Allokerad kvv'!$B$2:$AV$468,MATCH(Y$1,'Allokerad kvv'!$B$1:$AV$1,0),FALSE),VLOOKUP($B117,'Justerad allokering'!$B$1:$AG$461,MATCH(Y$1,'Justerad allokering'!$B$1:$AF$1,0),FALSE))</f>
        <v>0</v>
      </c>
      <c r="Z117">
        <f>IF(ISERROR(1/VLOOKUP($B117,'Justerad allokering'!$B$1:$AG$461,MATCH(Z$1,'Justerad allokering'!$B$1:$AF$1,0),FALSE)),VLOOKUP($B117,'Allokerad kvv'!$B$2:$AV$468,MATCH(Z$1,'Allokerad kvv'!$B$1:$AV$1,0),FALSE),VLOOKUP($B117,'Justerad allokering'!$B$1:$AG$461,MATCH(Z$1,'Justerad allokering'!$B$1:$AF$1,0),FALSE))</f>
        <v>0</v>
      </c>
      <c r="AE117" s="89">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25">
      <c r="A118" s="2" t="s">
        <v>165</v>
      </c>
      <c r="B118" s="2" t="s">
        <v>166</v>
      </c>
      <c r="C118">
        <f>IF(ISERROR(1/VLOOKUP($B118,'Justerad allokering'!$B$1:$AG$461,MATCH(C$1,'Justerad allokering'!$B$1:$AF$1,0),FALSE)),VLOOKUP($B118,'Allokerad kvv'!$B$2:$AV$468,MATCH(C$1,'Allokerad kvv'!$B$1:$AV$1,0),FALSE),VLOOKUP($B118,'Justerad allokering'!$B$1:$AG$461,MATCH(C$1,'Justerad allokering'!$B$1:$AF$1,0),FALSE))</f>
        <v>0</v>
      </c>
      <c r="D118">
        <f>IF(ISERROR(1/VLOOKUP($B118,'Justerad allokering'!$B$1:$AG$461,MATCH(D$1,'Justerad allokering'!$B$1:$AF$1,0),FALSE)),VLOOKUP($B118,'Allokerad kvv'!$B$2:$AV$468,MATCH(D$1,'Allokerad kvv'!$B$1:$AV$1,0),FALSE),VLOOKUP($B118,'Justerad allokering'!$B$1:$AG$461,MATCH(D$1,'Justerad allokering'!$B$1:$AF$1,0),FALSE))</f>
        <v>0</v>
      </c>
      <c r="E118">
        <f>IF(ISERROR(1/VLOOKUP($B118,'Justerad allokering'!$B$1:$AG$461,MATCH(E$1,'Justerad allokering'!$B$1:$AF$1,0),FALSE)),VLOOKUP($B118,'Allokerad kvv'!$B$2:$AV$468,MATCH(E$1,'Allokerad kvv'!$B$1:$AV$1,0),FALSE),VLOOKUP($B118,'Justerad allokering'!$B$1:$AG$461,MATCH(E$1,'Justerad allokering'!$B$1:$AF$1,0),FALSE))</f>
        <v>0</v>
      </c>
      <c r="F118">
        <f>IF(ISERROR(1/VLOOKUP($B118,'Justerad allokering'!$B$1:$AG$461,MATCH(F$1,'Justerad allokering'!$B$1:$AF$1,0),FALSE)),VLOOKUP($B118,'Allokerad kvv'!$B$2:$AV$468,MATCH(F$1,'Allokerad kvv'!$B$1:$AV$1,0),FALSE),VLOOKUP($B118,'Justerad allokering'!$B$1:$AG$461,MATCH(F$1,'Justerad allokering'!$B$1:$AF$1,0),FALSE))</f>
        <v>0</v>
      </c>
      <c r="G118">
        <f>IF(ISERROR(1/VLOOKUP($B118,'Justerad allokering'!$B$1:$AG$461,MATCH(G$1,'Justerad allokering'!$B$1:$AF$1,0),FALSE)),VLOOKUP($B118,'Allokerad kvv'!$B$2:$AV$468,MATCH(G$1,'Allokerad kvv'!$B$1:$AV$1,0),FALSE),VLOOKUP($B118,'Justerad allokering'!$B$1:$AG$461,MATCH(G$1,'Justerad allokering'!$B$1:$AF$1,0),FALSE))</f>
        <v>0</v>
      </c>
      <c r="H118">
        <f>IF(ISERROR(1/VLOOKUP($B118,'Justerad allokering'!$B$1:$AG$461,MATCH(H$1,'Justerad allokering'!$B$1:$AF$1,0),FALSE)),VLOOKUP($B118,'Allokerad kvv'!$B$2:$AV$468,MATCH(H$1,'Allokerad kvv'!$B$1:$AV$1,0),FALSE),VLOOKUP($B118,'Justerad allokering'!$B$1:$AG$461,MATCH(H$1,'Justerad allokering'!$B$1:$AF$1,0),FALSE))</f>
        <v>0</v>
      </c>
      <c r="I118">
        <f>IF(ISERROR(1/VLOOKUP($B118,'Justerad allokering'!$B$1:$AG$461,MATCH(I$1,'Justerad allokering'!$B$1:$AF$1,0),FALSE)),VLOOKUP($B118,'Allokerad kvv'!$B$2:$AV$468,MATCH(I$1,'Allokerad kvv'!$B$1:$AV$1,0),FALSE),VLOOKUP($B118,'Justerad allokering'!$B$1:$AG$461,MATCH(I$1,'Justerad allokering'!$B$1:$AF$1,0),FALSE))</f>
        <v>0</v>
      </c>
      <c r="J118">
        <f>IF(ISERROR(1/VLOOKUP($B118,'Justerad allokering'!$B$1:$AG$461,MATCH(J$1,'Justerad allokering'!$B$1:$AF$1,0),FALSE)),VLOOKUP($B118,'Allokerad kvv'!$B$2:$AV$468,MATCH(J$1,'Allokerad kvv'!$B$1:$AV$1,0),FALSE),VLOOKUP($B118,'Justerad allokering'!$B$1:$AG$461,MATCH(J$1,'Justerad allokering'!$B$1:$AF$1,0),FALSE))</f>
        <v>0</v>
      </c>
      <c r="K118">
        <f>IF(ISERROR(1/VLOOKUP($B118,'Justerad allokering'!$B$1:$AG$461,MATCH(K$1,'Justerad allokering'!$B$1:$AF$1,0),FALSE)),VLOOKUP($B118,'Allokerad kvv'!$B$2:$AV$468,MATCH(K$1,'Allokerad kvv'!$B$1:$AV$1,0),FALSE),VLOOKUP($B118,'Justerad allokering'!$B$1:$AG$461,MATCH(K$1,'Justerad allokering'!$B$1:$AF$1,0),FALSE))</f>
        <v>0.40411900000000001</v>
      </c>
      <c r="L118">
        <f>IF(ISERROR(1/VLOOKUP($B118,'Justerad allokering'!$B$1:$AG$461,MATCH(L$1,'Justerad allokering'!$B$1:$AF$1,0),FALSE)),VLOOKUP($B118,'Allokerad kvv'!$B$2:$AV$468,MATCH(L$1,'Allokerad kvv'!$B$1:$AV$1,0),FALSE),VLOOKUP($B118,'Justerad allokering'!$B$1:$AG$461,MATCH(L$1,'Justerad allokering'!$B$1:$AF$1,0),FALSE))</f>
        <v>0</v>
      </c>
      <c r="M118">
        <f>IF(ISERROR(1/VLOOKUP($B118,'Justerad allokering'!$B$1:$AG$461,MATCH(M$1,'Justerad allokering'!$B$1:$AF$1,0),FALSE)),VLOOKUP($B118,'Allokerad kvv'!$B$2:$AV$468,MATCH(M$1,'Allokerad kvv'!$B$1:$AV$1,0),FALSE),VLOOKUP($B118,'Justerad allokering'!$B$1:$AG$461,MATCH(M$1,'Justerad allokering'!$B$1:$AF$1,0),FALSE))</f>
        <v>0</v>
      </c>
      <c r="N118">
        <f>IF(ISERROR(1/VLOOKUP($B118,'Justerad allokering'!$B$1:$AG$461,MATCH(N$1,'Justerad allokering'!$B$1:$AF$1,0),FALSE)),VLOOKUP($B118,'Allokerad kvv'!$B$2:$AV$468,MATCH(N$1,'Allokerad kvv'!$B$1:$AV$1,0),FALSE),VLOOKUP($B118,'Justerad allokering'!$B$1:$AG$461,MATCH(N$1,'Justerad allokering'!$B$1:$AF$1,0),FALSE))</f>
        <v>0</v>
      </c>
      <c r="O118">
        <f>IF(ISERROR(1/VLOOKUP($B118,'Justerad allokering'!$B$1:$AG$461,MATCH(O$1,'Justerad allokering'!$B$1:$AF$1,0),FALSE)),VLOOKUP($B118,'Allokerad kvv'!$B$2:$AV$468,MATCH(O$1,'Allokerad kvv'!$B$1:$AV$1,0),FALSE),VLOOKUP($B118,'Justerad allokering'!$B$1:$AG$461,MATCH(O$1,'Justerad allokering'!$B$1:$AF$1,0),FALSE))</f>
        <v>2.7063000000000001</v>
      </c>
      <c r="P118">
        <f>IF(ISERROR(1/VLOOKUP($B118,'Justerad allokering'!$B$1:$AG$461,MATCH(P$1,'Justerad allokering'!$B$1:$AF$1,0),FALSE)),VLOOKUP($B118,'Allokerad kvv'!$B$2:$AV$468,MATCH(P$1,'Allokerad kvv'!$B$1:$AV$1,0),FALSE),VLOOKUP($B118,'Justerad allokering'!$B$1:$AG$461,MATCH(P$1,'Justerad allokering'!$B$1:$AF$1,0),FALSE))</f>
        <v>59.132599999999996</v>
      </c>
      <c r="Q118">
        <f>IF(ISERROR(1/VLOOKUP($B118,'Justerad allokering'!$B$1:$AG$461,MATCH(Q$1,'Justerad allokering'!$B$1:$AF$1,0),FALSE)),VLOOKUP($B118,'Allokerad kvv'!$B$2:$AV$468,MATCH(Q$1,'Allokerad kvv'!$B$1:$AV$1,0),FALSE),VLOOKUP($B118,'Justerad allokering'!$B$1:$AG$461,MATCH(Q$1,'Justerad allokering'!$B$1:$AF$1,0),FALSE))</f>
        <v>0</v>
      </c>
      <c r="R118">
        <f>IF(ISERROR(1/VLOOKUP($B118,'Justerad allokering'!$B$1:$AG$461,MATCH(R$1,'Justerad allokering'!$B$1:$AF$1,0),FALSE)),VLOOKUP($B118,'Allokerad kvv'!$B$2:$AV$468,MATCH(R$1,'Allokerad kvv'!$B$1:$AV$1,0),FALSE),VLOOKUP($B118,'Justerad allokering'!$B$1:$AG$461,MATCH(R$1,'Justerad allokering'!$B$1:$AF$1,0),FALSE))</f>
        <v>0</v>
      </c>
      <c r="S118">
        <f>IF(ISERROR(1/VLOOKUP($B118,'Justerad allokering'!$B$1:$AG$461,MATCH(S$1,'Justerad allokering'!$B$1:$AF$1,0),FALSE)),VLOOKUP($B118,'Allokerad kvv'!$B$2:$AV$468,MATCH(S$1,'Allokerad kvv'!$B$1:$AV$1,0),FALSE),VLOOKUP($B118,'Justerad allokering'!$B$1:$AG$461,MATCH(S$1,'Justerad allokering'!$B$1:$AF$1,0),FALSE))</f>
        <v>86.152199999999993</v>
      </c>
      <c r="T118">
        <f>IF(ISERROR(1/VLOOKUP($B118,'Justerad allokering'!$B$1:$AG$461,MATCH(T$1,'Justerad allokering'!$B$1:$AF$1,0),FALSE)),VLOOKUP($B118,'Allokerad kvv'!$B$2:$AV$468,MATCH(T$1,'Allokerad kvv'!$B$1:$AV$1,0),FALSE),VLOOKUP($B118,'Justerad allokering'!$B$1:$AG$461,MATCH(T$1,'Justerad allokering'!$B$1:$AF$1,0),FALSE))</f>
        <v>0</v>
      </c>
      <c r="U118">
        <f>IF(ISERROR(1/VLOOKUP($B118,'Justerad allokering'!$B$1:$AG$461,MATCH(U$1,'Justerad allokering'!$B$1:$AF$1,0),FALSE)),VLOOKUP($B118,'Allokerad kvv'!$B$2:$AV$468,MATCH(U$1,'Allokerad kvv'!$B$1:$AV$1,0),FALSE),VLOOKUP($B118,'Justerad allokering'!$B$1:$AG$461,MATCH(U$1,'Justerad allokering'!$B$1:$AF$1,0),FALSE))</f>
        <v>0</v>
      </c>
      <c r="V118">
        <f>IF(ISERROR(1/VLOOKUP($B118,'Justerad allokering'!$B$1:$AG$461,MATCH(V$1,'Justerad allokering'!$B$1:$AF$1,0),FALSE)),VLOOKUP($B118,'Allokerad kvv'!$B$2:$AV$468,MATCH(V$1,'Allokerad kvv'!$B$1:$AV$1,0),FALSE),VLOOKUP($B118,'Justerad allokering'!$B$1:$AG$461,MATCH(V$1,'Justerad allokering'!$B$1:$AF$1,0),FALSE))</f>
        <v>0</v>
      </c>
      <c r="W118">
        <f>IF(ISERROR(1/VLOOKUP($B118,'Justerad allokering'!$B$1:$AG$461,MATCH(W$1,'Justerad allokering'!$B$1:$AF$1,0),FALSE)),VLOOKUP($B118,'Allokerad kvv'!$B$2:$AV$468,MATCH(W$1,'Allokerad kvv'!$B$1:$AV$1,0),FALSE),VLOOKUP($B118,'Justerad allokering'!$B$1:$AG$461,MATCH(W$1,'Justerad allokering'!$B$1:$AF$1,0),FALSE))</f>
        <v>0</v>
      </c>
      <c r="X118">
        <f>IF(ISERROR(1/VLOOKUP($B118,'Justerad allokering'!$B$1:$AG$461,MATCH(X$1,'Justerad allokering'!$B$1:$AF$1,0),FALSE)),VLOOKUP($B118,'Allokerad kvv'!$B$2:$AV$468,MATCH(X$1,'Allokerad kvv'!$B$1:$AV$1,0),FALSE),VLOOKUP($B118,'Justerad allokering'!$B$1:$AG$461,MATCH(X$1,'Justerad allokering'!$B$1:$AF$1,0),FALSE))</f>
        <v>0</v>
      </c>
      <c r="Y118">
        <f>IF(ISERROR(1/VLOOKUP($B118,'Justerad allokering'!$B$1:$AG$461,MATCH(Y$1,'Justerad allokering'!$B$1:$AF$1,0),FALSE)),VLOOKUP($B118,'Allokerad kvv'!$B$2:$AV$468,MATCH(Y$1,'Allokerad kvv'!$B$1:$AV$1,0),FALSE),VLOOKUP($B118,'Justerad allokering'!$B$1:$AG$461,MATCH(Y$1,'Justerad allokering'!$B$1:$AF$1,0),FALSE))</f>
        <v>0</v>
      </c>
      <c r="Z118">
        <f>IF(ISERROR(1/VLOOKUP($B118,'Justerad allokering'!$B$1:$AG$461,MATCH(Z$1,'Justerad allokering'!$B$1:$AF$1,0),FALSE)),VLOOKUP($B118,'Allokerad kvv'!$B$2:$AV$468,MATCH(Z$1,'Allokerad kvv'!$B$1:$AV$1,0),FALSE),VLOOKUP($B118,'Justerad allokering'!$B$1:$AG$461,MATCH(Z$1,'Justerad allokering'!$B$1:$AF$1,0),FALSE))</f>
        <v>0</v>
      </c>
      <c r="AE118" s="89">
        <f t="shared" si="4"/>
        <v>148.395219</v>
      </c>
      <c r="AG118">
        <f t="shared" si="5"/>
        <v>147.99109999999999</v>
      </c>
      <c r="AH118">
        <f t="shared" si="6"/>
        <v>147.99109999999999</v>
      </c>
      <c r="AI118">
        <f>IF(AH118=0,"",AH118/VLOOKUP(B118,Kraftvärmeprod!$B$1:$BC$480,MATCH("Summa tillförd energi exklusive rökgaskondensering",Kraftvärmeprod!$B$1:$BC$1,0),FALSE))</f>
        <v>0.69675659133709977</v>
      </c>
      <c r="AK118">
        <f t="shared" si="7"/>
        <v>61.838899999999995</v>
      </c>
    </row>
    <row r="119" spans="1:37" x14ac:dyDescent="0.25">
      <c r="A119" s="2" t="s">
        <v>167</v>
      </c>
      <c r="B119" s="2" t="s">
        <v>168</v>
      </c>
      <c r="C119">
        <f>IF(ISERROR(1/VLOOKUP($B119,'Justerad allokering'!$B$1:$AG$461,MATCH(C$1,'Justerad allokering'!$B$1:$AF$1,0),FALSE)),VLOOKUP($B119,'Allokerad kvv'!$B$2:$AV$468,MATCH(C$1,'Allokerad kvv'!$B$1:$AV$1,0),FALSE),VLOOKUP($B119,'Justerad allokering'!$B$1:$AG$461,MATCH(C$1,'Justerad allokering'!$B$1:$AF$1,0),FALSE))</f>
        <v>0</v>
      </c>
      <c r="D119">
        <f>IF(ISERROR(1/VLOOKUP($B119,'Justerad allokering'!$B$1:$AG$461,MATCH(D$1,'Justerad allokering'!$B$1:$AF$1,0),FALSE)),VLOOKUP($B119,'Allokerad kvv'!$B$2:$AV$468,MATCH(D$1,'Allokerad kvv'!$B$1:$AV$1,0),FALSE),VLOOKUP($B119,'Justerad allokering'!$B$1:$AG$461,MATCH(D$1,'Justerad allokering'!$B$1:$AF$1,0),FALSE))</f>
        <v>0</v>
      </c>
      <c r="E119">
        <f>IF(ISERROR(1/VLOOKUP($B119,'Justerad allokering'!$B$1:$AG$461,MATCH(E$1,'Justerad allokering'!$B$1:$AF$1,0),FALSE)),VLOOKUP($B119,'Allokerad kvv'!$B$2:$AV$468,MATCH(E$1,'Allokerad kvv'!$B$1:$AV$1,0),FALSE),VLOOKUP($B119,'Justerad allokering'!$B$1:$AG$461,MATCH(E$1,'Justerad allokering'!$B$1:$AF$1,0),FALSE))</f>
        <v>74.945899999999995</v>
      </c>
      <c r="F119">
        <f>IF(ISERROR(1/VLOOKUP($B119,'Justerad allokering'!$B$1:$AG$461,MATCH(F$1,'Justerad allokering'!$B$1:$AF$1,0),FALSE)),VLOOKUP($B119,'Allokerad kvv'!$B$2:$AV$468,MATCH(F$1,'Allokerad kvv'!$B$1:$AV$1,0),FALSE),VLOOKUP($B119,'Justerad allokering'!$B$1:$AG$461,MATCH(F$1,'Justerad allokering'!$B$1:$AF$1,0),FALSE))</f>
        <v>0</v>
      </c>
      <c r="G119">
        <f>IF(ISERROR(1/VLOOKUP($B119,'Justerad allokering'!$B$1:$AG$461,MATCH(G$1,'Justerad allokering'!$B$1:$AF$1,0),FALSE)),VLOOKUP($B119,'Allokerad kvv'!$B$2:$AV$468,MATCH(G$1,'Allokerad kvv'!$B$1:$AV$1,0),FALSE),VLOOKUP($B119,'Justerad allokering'!$B$1:$AG$461,MATCH(G$1,'Justerad allokering'!$B$1:$AF$1,0),FALSE))</f>
        <v>0.531196</v>
      </c>
      <c r="H119">
        <f>IF(ISERROR(1/VLOOKUP($B119,'Justerad allokering'!$B$1:$AG$461,MATCH(H$1,'Justerad allokering'!$B$1:$AF$1,0),FALSE)),VLOOKUP($B119,'Allokerad kvv'!$B$2:$AV$468,MATCH(H$1,'Allokerad kvv'!$B$1:$AV$1,0),FALSE),VLOOKUP($B119,'Justerad allokering'!$B$1:$AG$461,MATCH(H$1,'Justerad allokering'!$B$1:$AF$1,0),FALSE))</f>
        <v>0</v>
      </c>
      <c r="I119">
        <f>IF(ISERROR(1/VLOOKUP($B119,'Justerad allokering'!$B$1:$AG$461,MATCH(I$1,'Justerad allokering'!$B$1:$AF$1,0),FALSE)),VLOOKUP($B119,'Allokerad kvv'!$B$2:$AV$468,MATCH(I$1,'Allokerad kvv'!$B$1:$AV$1,0),FALSE),VLOOKUP($B119,'Justerad allokering'!$B$1:$AG$461,MATCH(I$1,'Justerad allokering'!$B$1:$AF$1,0),FALSE))</f>
        <v>0</v>
      </c>
      <c r="J119">
        <f>IF(ISERROR(1/VLOOKUP($B119,'Justerad allokering'!$B$1:$AG$461,MATCH(J$1,'Justerad allokering'!$B$1:$AF$1,0),FALSE)),VLOOKUP($B119,'Allokerad kvv'!$B$2:$AV$468,MATCH(J$1,'Allokerad kvv'!$B$1:$AV$1,0),FALSE),VLOOKUP($B119,'Justerad allokering'!$B$1:$AG$461,MATCH(J$1,'Justerad allokering'!$B$1:$AF$1,0),FALSE))</f>
        <v>15.3294</v>
      </c>
      <c r="K119">
        <f>IF(ISERROR(1/VLOOKUP($B119,'Justerad allokering'!$B$1:$AG$461,MATCH(K$1,'Justerad allokering'!$B$1:$AF$1,0),FALSE)),VLOOKUP($B119,'Allokerad kvv'!$B$2:$AV$468,MATCH(K$1,'Allokerad kvv'!$B$1:$AV$1,0),FALSE),VLOOKUP($B119,'Justerad allokering'!$B$1:$AG$461,MATCH(K$1,'Justerad allokering'!$B$1:$AF$1,0),FALSE))</f>
        <v>8.2893399999999993</v>
      </c>
      <c r="L119">
        <f>IF(ISERROR(1/VLOOKUP($B119,'Justerad allokering'!$B$1:$AG$461,MATCH(L$1,'Justerad allokering'!$B$1:$AF$1,0),FALSE)),VLOOKUP($B119,'Allokerad kvv'!$B$2:$AV$468,MATCH(L$1,'Allokerad kvv'!$B$1:$AV$1,0),FALSE),VLOOKUP($B119,'Justerad allokering'!$B$1:$AG$461,MATCH(L$1,'Justerad allokering'!$B$1:$AF$1,0),FALSE))</f>
        <v>0</v>
      </c>
      <c r="M119">
        <f>IF(ISERROR(1/VLOOKUP($B119,'Justerad allokering'!$B$1:$AG$461,MATCH(M$1,'Justerad allokering'!$B$1:$AF$1,0),FALSE)),VLOOKUP($B119,'Allokerad kvv'!$B$2:$AV$468,MATCH(M$1,'Allokerad kvv'!$B$1:$AV$1,0),FALSE),VLOOKUP($B119,'Justerad allokering'!$B$1:$AG$461,MATCH(M$1,'Justerad allokering'!$B$1:$AF$1,0),FALSE))</f>
        <v>55.459099999999999</v>
      </c>
      <c r="N119">
        <f>IF(ISERROR(1/VLOOKUP($B119,'Justerad allokering'!$B$1:$AG$461,MATCH(N$1,'Justerad allokering'!$B$1:$AF$1,0),FALSE)),VLOOKUP($B119,'Allokerad kvv'!$B$2:$AV$468,MATCH(N$1,'Allokerad kvv'!$B$1:$AV$1,0),FALSE),VLOOKUP($B119,'Justerad allokering'!$B$1:$AG$461,MATCH(N$1,'Justerad allokering'!$B$1:$AF$1,0),FALSE))</f>
        <v>185.39099999999999</v>
      </c>
      <c r="O119">
        <f>IF(ISERROR(1/VLOOKUP($B119,'Justerad allokering'!$B$1:$AG$461,MATCH(O$1,'Justerad allokering'!$B$1:$AF$1,0),FALSE)),VLOOKUP($B119,'Allokerad kvv'!$B$2:$AV$468,MATCH(O$1,'Allokerad kvv'!$B$1:$AV$1,0),FALSE),VLOOKUP($B119,'Justerad allokering'!$B$1:$AG$461,MATCH(O$1,'Justerad allokering'!$B$1:$AF$1,0),FALSE))</f>
        <v>0</v>
      </c>
      <c r="P119">
        <f>IF(ISERROR(1/VLOOKUP($B119,'Justerad allokering'!$B$1:$AG$461,MATCH(P$1,'Justerad allokering'!$B$1:$AF$1,0),FALSE)),VLOOKUP($B119,'Allokerad kvv'!$B$2:$AV$468,MATCH(P$1,'Allokerad kvv'!$B$1:$AV$1,0),FALSE),VLOOKUP($B119,'Justerad allokering'!$B$1:$AG$461,MATCH(P$1,'Justerad allokering'!$B$1:$AF$1,0),FALSE))</f>
        <v>0</v>
      </c>
      <c r="Q119">
        <f>IF(ISERROR(1/VLOOKUP($B119,'Justerad allokering'!$B$1:$AG$461,MATCH(Q$1,'Justerad allokering'!$B$1:$AF$1,0),FALSE)),VLOOKUP($B119,'Allokerad kvv'!$B$2:$AV$468,MATCH(Q$1,'Allokerad kvv'!$B$1:$AV$1,0),FALSE),VLOOKUP($B119,'Justerad allokering'!$B$1:$AG$461,MATCH(Q$1,'Justerad allokering'!$B$1:$AF$1,0),FALSE))</f>
        <v>0</v>
      </c>
      <c r="R119">
        <f>IF(ISERROR(1/VLOOKUP($B119,'Justerad allokering'!$B$1:$AG$461,MATCH(R$1,'Justerad allokering'!$B$1:$AF$1,0),FALSE)),VLOOKUP($B119,'Allokerad kvv'!$B$2:$AV$468,MATCH(R$1,'Allokerad kvv'!$B$1:$AV$1,0),FALSE),VLOOKUP($B119,'Justerad allokering'!$B$1:$AG$461,MATCH(R$1,'Justerad allokering'!$B$1:$AF$1,0),FALSE))</f>
        <v>0</v>
      </c>
      <c r="S119">
        <f>IF(ISERROR(1/VLOOKUP($B119,'Justerad allokering'!$B$1:$AG$461,MATCH(S$1,'Justerad allokering'!$B$1:$AF$1,0),FALSE)),VLOOKUP($B119,'Allokerad kvv'!$B$2:$AV$468,MATCH(S$1,'Allokerad kvv'!$B$1:$AV$1,0),FALSE),VLOOKUP($B119,'Justerad allokering'!$B$1:$AG$461,MATCH(S$1,'Justerad allokering'!$B$1:$AF$1,0),FALSE))</f>
        <v>0</v>
      </c>
      <c r="T119">
        <f>IF(ISERROR(1/VLOOKUP($B119,'Justerad allokering'!$B$1:$AG$461,MATCH(T$1,'Justerad allokering'!$B$1:$AF$1,0),FALSE)),VLOOKUP($B119,'Allokerad kvv'!$B$2:$AV$468,MATCH(T$1,'Allokerad kvv'!$B$1:$AV$1,0),FALSE),VLOOKUP($B119,'Justerad allokering'!$B$1:$AG$461,MATCH(T$1,'Justerad allokering'!$B$1:$AF$1,0),FALSE))</f>
        <v>0</v>
      </c>
      <c r="U119">
        <f>IF(ISERROR(1/VLOOKUP($B119,'Justerad allokering'!$B$1:$AG$461,MATCH(U$1,'Justerad allokering'!$B$1:$AF$1,0),FALSE)),VLOOKUP($B119,'Allokerad kvv'!$B$2:$AV$468,MATCH(U$1,'Allokerad kvv'!$B$1:$AV$1,0),FALSE),VLOOKUP($B119,'Justerad allokering'!$B$1:$AG$461,MATCH(U$1,'Justerad allokering'!$B$1:$AF$1,0),FALSE))</f>
        <v>0</v>
      </c>
      <c r="V119">
        <f>IF(ISERROR(1/VLOOKUP($B119,'Justerad allokering'!$B$1:$AG$461,MATCH(V$1,'Justerad allokering'!$B$1:$AF$1,0),FALSE)),VLOOKUP($B119,'Allokerad kvv'!$B$2:$AV$468,MATCH(V$1,'Allokerad kvv'!$B$1:$AV$1,0),FALSE),VLOOKUP($B119,'Justerad allokering'!$B$1:$AG$461,MATCH(V$1,'Justerad allokering'!$B$1:$AF$1,0),FALSE))</f>
        <v>0</v>
      </c>
      <c r="W119">
        <f>IF(ISERROR(1/VLOOKUP($B119,'Justerad allokering'!$B$1:$AG$461,MATCH(W$1,'Justerad allokering'!$B$1:$AF$1,0),FALSE)),VLOOKUP($B119,'Allokerad kvv'!$B$2:$AV$468,MATCH(W$1,'Allokerad kvv'!$B$1:$AV$1,0),FALSE),VLOOKUP($B119,'Justerad allokering'!$B$1:$AG$461,MATCH(W$1,'Justerad allokering'!$B$1:$AF$1,0),FALSE))</f>
        <v>0</v>
      </c>
      <c r="X119">
        <f>IF(ISERROR(1/VLOOKUP($B119,'Justerad allokering'!$B$1:$AG$461,MATCH(X$1,'Justerad allokering'!$B$1:$AF$1,0),FALSE)),VLOOKUP($B119,'Allokerad kvv'!$B$2:$AV$468,MATCH(X$1,'Allokerad kvv'!$B$1:$AV$1,0),FALSE),VLOOKUP($B119,'Justerad allokering'!$B$1:$AG$461,MATCH(X$1,'Justerad allokering'!$B$1:$AF$1,0),FALSE))</f>
        <v>0</v>
      </c>
      <c r="Y119">
        <f>IF(ISERROR(1/VLOOKUP($B119,'Justerad allokering'!$B$1:$AG$461,MATCH(Y$1,'Justerad allokering'!$B$1:$AF$1,0),FALSE)),VLOOKUP($B119,'Allokerad kvv'!$B$2:$AV$468,MATCH(Y$1,'Allokerad kvv'!$B$1:$AV$1,0),FALSE),VLOOKUP($B119,'Justerad allokering'!$B$1:$AG$461,MATCH(Y$1,'Justerad allokering'!$B$1:$AF$1,0),FALSE))</f>
        <v>0</v>
      </c>
      <c r="Z119">
        <f>IF(ISERROR(1/VLOOKUP($B119,'Justerad allokering'!$B$1:$AG$461,MATCH(Z$1,'Justerad allokering'!$B$1:$AF$1,0),FALSE)),VLOOKUP($B119,'Allokerad kvv'!$B$2:$AV$468,MATCH(Z$1,'Allokerad kvv'!$B$1:$AV$1,0),FALSE),VLOOKUP($B119,'Justerad allokering'!$B$1:$AG$461,MATCH(Z$1,'Justerad allokering'!$B$1:$AF$1,0),FALSE))</f>
        <v>3.0082599999999999</v>
      </c>
      <c r="AE119" s="89">
        <f t="shared" si="4"/>
        <v>342.95419599999997</v>
      </c>
      <c r="AG119">
        <f t="shared" si="5"/>
        <v>334.66485599999999</v>
      </c>
      <c r="AH119">
        <f t="shared" si="6"/>
        <v>149.27385599999999</v>
      </c>
      <c r="AI119">
        <f>IF(AH119=0,"",AH119/VLOOKUP(B119,Kraftvärmeprod!$B$1:$BC$480,MATCH("Summa tillförd energi exklusive rökgaskondensering",Kraftvärmeprod!$B$1:$BC$1,0),FALSE))</f>
        <v>0.53075526225964265</v>
      </c>
      <c r="AK119">
        <f t="shared" si="7"/>
        <v>148.74266</v>
      </c>
    </row>
    <row r="120" spans="1:37" x14ac:dyDescent="0.25">
      <c r="A120" s="2" t="s">
        <v>169</v>
      </c>
      <c r="B120" s="2" t="s">
        <v>170</v>
      </c>
      <c r="C120">
        <f>IF(ISERROR(1/VLOOKUP($B120,'Justerad allokering'!$B$1:$AG$461,MATCH(C$1,'Justerad allokering'!$B$1:$AF$1,0),FALSE)),VLOOKUP($B120,'Allokerad kvv'!$B$2:$AV$468,MATCH(C$1,'Allokerad kvv'!$B$1:$AV$1,0),FALSE),VLOOKUP($B120,'Justerad allokering'!$B$1:$AG$461,MATCH(C$1,'Justerad allokering'!$B$1:$AF$1,0),FALSE))</f>
        <v>0</v>
      </c>
      <c r="D120">
        <f>IF(ISERROR(1/VLOOKUP($B120,'Justerad allokering'!$B$1:$AG$461,MATCH(D$1,'Justerad allokering'!$B$1:$AF$1,0),FALSE)),VLOOKUP($B120,'Allokerad kvv'!$B$2:$AV$468,MATCH(D$1,'Allokerad kvv'!$B$1:$AV$1,0),FALSE),VLOOKUP($B120,'Justerad allokering'!$B$1:$AG$461,MATCH(D$1,'Justerad allokering'!$B$1:$AF$1,0),FALSE))</f>
        <v>0</v>
      </c>
      <c r="E120">
        <f>IF(ISERROR(1/VLOOKUP($B120,'Justerad allokering'!$B$1:$AG$461,MATCH(E$1,'Justerad allokering'!$B$1:$AF$1,0),FALSE)),VLOOKUP($B120,'Allokerad kvv'!$B$2:$AV$468,MATCH(E$1,'Allokerad kvv'!$B$1:$AV$1,0),FALSE),VLOOKUP($B120,'Justerad allokering'!$B$1:$AG$461,MATCH(E$1,'Justerad allokering'!$B$1:$AF$1,0),FALSE))</f>
        <v>33.314999999999998</v>
      </c>
      <c r="F120">
        <f>IF(ISERROR(1/VLOOKUP($B120,'Justerad allokering'!$B$1:$AG$461,MATCH(F$1,'Justerad allokering'!$B$1:$AF$1,0),FALSE)),VLOOKUP($B120,'Allokerad kvv'!$B$2:$AV$468,MATCH(F$1,'Allokerad kvv'!$B$1:$AV$1,0),FALSE),VLOOKUP($B120,'Justerad allokering'!$B$1:$AG$461,MATCH(F$1,'Justerad allokering'!$B$1:$AF$1,0),FALSE))</f>
        <v>0.67</v>
      </c>
      <c r="G120">
        <f>IF(ISERROR(1/VLOOKUP($B120,'Justerad allokering'!$B$1:$AG$461,MATCH(G$1,'Justerad allokering'!$B$1:$AF$1,0),FALSE)),VLOOKUP($B120,'Allokerad kvv'!$B$2:$AV$468,MATCH(G$1,'Allokerad kvv'!$B$1:$AV$1,0),FALSE),VLOOKUP($B120,'Justerad allokering'!$B$1:$AG$461,MATCH(G$1,'Justerad allokering'!$B$1:$AF$1,0),FALSE))</f>
        <v>0</v>
      </c>
      <c r="H120">
        <f>IF(ISERROR(1/VLOOKUP($B120,'Justerad allokering'!$B$1:$AG$461,MATCH(H$1,'Justerad allokering'!$B$1:$AF$1,0),FALSE)),VLOOKUP($B120,'Allokerad kvv'!$B$2:$AV$468,MATCH(H$1,'Allokerad kvv'!$B$1:$AV$1,0),FALSE),VLOOKUP($B120,'Justerad allokering'!$B$1:$AG$461,MATCH(H$1,'Justerad allokering'!$B$1:$AF$1,0),FALSE))</f>
        <v>0</v>
      </c>
      <c r="I120">
        <f>IF(ISERROR(1/VLOOKUP($B120,'Justerad allokering'!$B$1:$AG$461,MATCH(I$1,'Justerad allokering'!$B$1:$AF$1,0),FALSE)),VLOOKUP($B120,'Allokerad kvv'!$B$2:$AV$468,MATCH(I$1,'Allokerad kvv'!$B$1:$AV$1,0),FALSE),VLOOKUP($B120,'Justerad allokering'!$B$1:$AG$461,MATCH(I$1,'Justerad allokering'!$B$1:$AF$1,0),FALSE))</f>
        <v>0</v>
      </c>
      <c r="J120">
        <f>IF(ISERROR(1/VLOOKUP($B120,'Justerad allokering'!$B$1:$AG$461,MATCH(J$1,'Justerad allokering'!$B$1:$AF$1,0),FALSE)),VLOOKUP($B120,'Allokerad kvv'!$B$2:$AV$468,MATCH(J$1,'Allokerad kvv'!$B$1:$AV$1,0),FALSE),VLOOKUP($B120,'Justerad allokering'!$B$1:$AG$461,MATCH(J$1,'Justerad allokering'!$B$1:$AF$1,0),FALSE))</f>
        <v>72.099000000000004</v>
      </c>
      <c r="K120">
        <f>IF(ISERROR(1/VLOOKUP($B120,'Justerad allokering'!$B$1:$AG$461,MATCH(K$1,'Justerad allokering'!$B$1:$AF$1,0),FALSE)),VLOOKUP($B120,'Allokerad kvv'!$B$2:$AV$468,MATCH(K$1,'Allokerad kvv'!$B$1:$AV$1,0),FALSE),VLOOKUP($B120,'Justerad allokering'!$B$1:$AG$461,MATCH(K$1,'Justerad allokering'!$B$1:$AF$1,0),FALSE))</f>
        <v>3.5640000000000001</v>
      </c>
      <c r="L120">
        <f>IF(ISERROR(1/VLOOKUP($B120,'Justerad allokering'!$B$1:$AG$461,MATCH(L$1,'Justerad allokering'!$B$1:$AF$1,0),FALSE)),VLOOKUP($B120,'Allokerad kvv'!$B$2:$AV$468,MATCH(L$1,'Allokerad kvv'!$B$1:$AV$1,0),FALSE),VLOOKUP($B120,'Justerad allokering'!$B$1:$AG$461,MATCH(L$1,'Justerad allokering'!$B$1:$AF$1,0),FALSE))</f>
        <v>255.38399999999999</v>
      </c>
      <c r="M120">
        <f>IF(ISERROR(1/VLOOKUP($B120,'Justerad allokering'!$B$1:$AG$461,MATCH(M$1,'Justerad allokering'!$B$1:$AF$1,0),FALSE)),VLOOKUP($B120,'Allokerad kvv'!$B$2:$AV$468,MATCH(M$1,'Allokerad kvv'!$B$1:$AV$1,0),FALSE),VLOOKUP($B120,'Justerad allokering'!$B$1:$AG$461,MATCH(M$1,'Justerad allokering'!$B$1:$AF$1,0),FALSE))</f>
        <v>0</v>
      </c>
      <c r="N120">
        <f>IF(ISERROR(1/VLOOKUP($B120,'Justerad allokering'!$B$1:$AG$461,MATCH(N$1,'Justerad allokering'!$B$1:$AF$1,0),FALSE)),VLOOKUP($B120,'Allokerad kvv'!$B$2:$AV$468,MATCH(N$1,'Allokerad kvv'!$B$1:$AV$1,0),FALSE),VLOOKUP($B120,'Justerad allokering'!$B$1:$AG$461,MATCH(N$1,'Justerad allokering'!$B$1:$AF$1,0),FALSE))</f>
        <v>58.095999999999997</v>
      </c>
      <c r="O120">
        <f>IF(ISERROR(1/VLOOKUP($B120,'Justerad allokering'!$B$1:$AG$461,MATCH(O$1,'Justerad allokering'!$B$1:$AF$1,0),FALSE)),VLOOKUP($B120,'Allokerad kvv'!$B$2:$AV$468,MATCH(O$1,'Allokerad kvv'!$B$1:$AV$1,0),FALSE),VLOOKUP($B120,'Justerad allokering'!$B$1:$AG$461,MATCH(O$1,'Justerad allokering'!$B$1:$AF$1,0),FALSE))</f>
        <v>0</v>
      </c>
      <c r="P120">
        <f>IF(ISERROR(1/VLOOKUP($B120,'Justerad allokering'!$B$1:$AG$461,MATCH(P$1,'Justerad allokering'!$B$1:$AF$1,0),FALSE)),VLOOKUP($B120,'Allokerad kvv'!$B$2:$AV$468,MATCH(P$1,'Allokerad kvv'!$B$1:$AV$1,0),FALSE),VLOOKUP($B120,'Justerad allokering'!$B$1:$AG$461,MATCH(P$1,'Justerad allokering'!$B$1:$AF$1,0),FALSE))</f>
        <v>63.646000000000001</v>
      </c>
      <c r="Q120">
        <f>IF(ISERROR(1/VLOOKUP($B120,'Justerad allokering'!$B$1:$AG$461,MATCH(Q$1,'Justerad allokering'!$B$1:$AF$1,0),FALSE)),VLOOKUP($B120,'Allokerad kvv'!$B$2:$AV$468,MATCH(Q$1,'Allokerad kvv'!$B$1:$AV$1,0),FALSE),VLOOKUP($B120,'Justerad allokering'!$B$1:$AG$461,MATCH(Q$1,'Justerad allokering'!$B$1:$AF$1,0),FALSE))</f>
        <v>0</v>
      </c>
      <c r="R120">
        <f>IF(ISERROR(1/VLOOKUP($B120,'Justerad allokering'!$B$1:$AG$461,MATCH(R$1,'Justerad allokering'!$B$1:$AF$1,0),FALSE)),VLOOKUP($B120,'Allokerad kvv'!$B$2:$AV$468,MATCH(R$1,'Allokerad kvv'!$B$1:$AV$1,0),FALSE),VLOOKUP($B120,'Justerad allokering'!$B$1:$AG$461,MATCH(R$1,'Justerad allokering'!$B$1:$AF$1,0),FALSE))</f>
        <v>0</v>
      </c>
      <c r="S120">
        <f>IF(ISERROR(1/VLOOKUP($B120,'Justerad allokering'!$B$1:$AG$461,MATCH(S$1,'Justerad allokering'!$B$1:$AF$1,0),FALSE)),VLOOKUP($B120,'Allokerad kvv'!$B$2:$AV$468,MATCH(S$1,'Allokerad kvv'!$B$1:$AV$1,0),FALSE),VLOOKUP($B120,'Justerad allokering'!$B$1:$AG$461,MATCH(S$1,'Justerad allokering'!$B$1:$AF$1,0),FALSE))</f>
        <v>0</v>
      </c>
      <c r="T120">
        <f>IF(ISERROR(1/VLOOKUP($B120,'Justerad allokering'!$B$1:$AG$461,MATCH(T$1,'Justerad allokering'!$B$1:$AF$1,0),FALSE)),VLOOKUP($B120,'Allokerad kvv'!$B$2:$AV$468,MATCH(T$1,'Allokerad kvv'!$B$1:$AV$1,0),FALSE),VLOOKUP($B120,'Justerad allokering'!$B$1:$AG$461,MATCH(T$1,'Justerad allokering'!$B$1:$AF$1,0),FALSE))</f>
        <v>0</v>
      </c>
      <c r="U120">
        <f>IF(ISERROR(1/VLOOKUP($B120,'Justerad allokering'!$B$1:$AG$461,MATCH(U$1,'Justerad allokering'!$B$1:$AF$1,0),FALSE)),VLOOKUP($B120,'Allokerad kvv'!$B$2:$AV$468,MATCH(U$1,'Allokerad kvv'!$B$1:$AV$1,0),FALSE),VLOOKUP($B120,'Justerad allokering'!$B$1:$AG$461,MATCH(U$1,'Justerad allokering'!$B$1:$AF$1,0),FALSE))</f>
        <v>0</v>
      </c>
      <c r="V120">
        <f>IF(ISERROR(1/VLOOKUP($B120,'Justerad allokering'!$B$1:$AG$461,MATCH(V$1,'Justerad allokering'!$B$1:$AF$1,0),FALSE)),VLOOKUP($B120,'Allokerad kvv'!$B$2:$AV$468,MATCH(V$1,'Allokerad kvv'!$B$1:$AV$1,0),FALSE),VLOOKUP($B120,'Justerad allokering'!$B$1:$AG$461,MATCH(V$1,'Justerad allokering'!$B$1:$AF$1,0),FALSE))</f>
        <v>0</v>
      </c>
      <c r="W120">
        <f>IF(ISERROR(1/VLOOKUP($B120,'Justerad allokering'!$B$1:$AG$461,MATCH(W$1,'Justerad allokering'!$B$1:$AF$1,0),FALSE)),VLOOKUP($B120,'Allokerad kvv'!$B$2:$AV$468,MATCH(W$1,'Allokerad kvv'!$B$1:$AV$1,0),FALSE),VLOOKUP($B120,'Justerad allokering'!$B$1:$AG$461,MATCH(W$1,'Justerad allokering'!$B$1:$AF$1,0),FALSE))</f>
        <v>0</v>
      </c>
      <c r="X120">
        <f>IF(ISERROR(1/VLOOKUP($B120,'Justerad allokering'!$B$1:$AG$461,MATCH(X$1,'Justerad allokering'!$B$1:$AF$1,0),FALSE)),VLOOKUP($B120,'Allokerad kvv'!$B$2:$AV$468,MATCH(X$1,'Allokerad kvv'!$B$1:$AV$1,0),FALSE),VLOOKUP($B120,'Justerad allokering'!$B$1:$AG$461,MATCH(X$1,'Justerad allokering'!$B$1:$AF$1,0),FALSE))</f>
        <v>0</v>
      </c>
      <c r="Y120">
        <f>IF(ISERROR(1/VLOOKUP($B120,'Justerad allokering'!$B$1:$AG$461,MATCH(Y$1,'Justerad allokering'!$B$1:$AF$1,0),FALSE)),VLOOKUP($B120,'Allokerad kvv'!$B$2:$AV$468,MATCH(Y$1,'Allokerad kvv'!$B$1:$AV$1,0),FALSE),VLOOKUP($B120,'Justerad allokering'!$B$1:$AG$461,MATCH(Y$1,'Justerad allokering'!$B$1:$AF$1,0),FALSE))</f>
        <v>0</v>
      </c>
      <c r="Z120">
        <f>IF(ISERROR(1/VLOOKUP($B120,'Justerad allokering'!$B$1:$AG$461,MATCH(Z$1,'Justerad allokering'!$B$1:$AF$1,0),FALSE)),VLOOKUP($B120,'Allokerad kvv'!$B$2:$AV$468,MATCH(Z$1,'Allokerad kvv'!$B$1:$AV$1,0),FALSE),VLOOKUP($B120,'Justerad allokering'!$B$1:$AG$461,MATCH(Z$1,'Justerad allokering'!$B$1:$AF$1,0),FALSE))</f>
        <v>19.391999999999999</v>
      </c>
      <c r="AE120" s="89">
        <f t="shared" si="4"/>
        <v>506.166</v>
      </c>
      <c r="AG120">
        <f t="shared" si="5"/>
        <v>502.60199999999998</v>
      </c>
      <c r="AH120">
        <f t="shared" si="6"/>
        <v>444.50599999999997</v>
      </c>
      <c r="AI120">
        <f>IF(AH120=0,"",AH120/VLOOKUP(B120,Kraftvärmeprod!$B$1:$BC$480,MATCH("Summa tillförd energi exklusive rökgaskondensering",Kraftvärmeprod!$B$1:$BC$1,0),FALSE))</f>
        <v>0.51622815931433741</v>
      </c>
      <c r="AK120">
        <f t="shared" si="7"/>
        <v>189.12200000000001</v>
      </c>
    </row>
    <row r="121" spans="1:37" x14ac:dyDescent="0.25">
      <c r="A121" s="2" t="s">
        <v>169</v>
      </c>
      <c r="B121" s="2" t="s">
        <v>171</v>
      </c>
      <c r="C121">
        <f>IF(ISERROR(1/VLOOKUP($B121,'Justerad allokering'!$B$1:$AG$461,MATCH(C$1,'Justerad allokering'!$B$1:$AF$1,0),FALSE)),VLOOKUP($B121,'Allokerad kvv'!$B$2:$AV$468,MATCH(C$1,'Allokerad kvv'!$B$1:$AV$1,0),FALSE),VLOOKUP($B121,'Justerad allokering'!$B$1:$AG$461,MATCH(C$1,'Justerad allokering'!$B$1:$AF$1,0),FALSE))</f>
        <v>0</v>
      </c>
      <c r="D121">
        <f>IF(ISERROR(1/VLOOKUP($B121,'Justerad allokering'!$B$1:$AG$461,MATCH(D$1,'Justerad allokering'!$B$1:$AF$1,0),FALSE)),VLOOKUP($B121,'Allokerad kvv'!$B$2:$AV$468,MATCH(D$1,'Allokerad kvv'!$B$1:$AV$1,0),FALSE),VLOOKUP($B121,'Justerad allokering'!$B$1:$AG$461,MATCH(D$1,'Justerad allokering'!$B$1:$AF$1,0),FALSE))</f>
        <v>0</v>
      </c>
      <c r="E121">
        <f>IF(ISERROR(1/VLOOKUP($B121,'Justerad allokering'!$B$1:$AG$461,MATCH(E$1,'Justerad allokering'!$B$1:$AF$1,0),FALSE)),VLOOKUP($B121,'Allokerad kvv'!$B$2:$AV$468,MATCH(E$1,'Allokerad kvv'!$B$1:$AV$1,0),FALSE),VLOOKUP($B121,'Justerad allokering'!$B$1:$AG$461,MATCH(E$1,'Justerad allokering'!$B$1:$AF$1,0),FALSE))</f>
        <v>16.634599999999999</v>
      </c>
      <c r="F121">
        <f>IF(ISERROR(1/VLOOKUP($B121,'Justerad allokering'!$B$1:$AG$461,MATCH(F$1,'Justerad allokering'!$B$1:$AF$1,0),FALSE)),VLOOKUP($B121,'Allokerad kvv'!$B$2:$AV$468,MATCH(F$1,'Allokerad kvv'!$B$1:$AV$1,0),FALSE),VLOOKUP($B121,'Justerad allokering'!$B$1:$AG$461,MATCH(F$1,'Justerad allokering'!$B$1:$AF$1,0),FALSE))</f>
        <v>0</v>
      </c>
      <c r="G121">
        <f>IF(ISERROR(1/VLOOKUP($B121,'Justerad allokering'!$B$1:$AG$461,MATCH(G$1,'Justerad allokering'!$B$1:$AF$1,0),FALSE)),VLOOKUP($B121,'Allokerad kvv'!$B$2:$AV$468,MATCH(G$1,'Allokerad kvv'!$B$1:$AV$1,0),FALSE),VLOOKUP($B121,'Justerad allokering'!$B$1:$AG$461,MATCH(G$1,'Justerad allokering'!$B$1:$AF$1,0),FALSE))</f>
        <v>0</v>
      </c>
      <c r="H121">
        <f>IF(ISERROR(1/VLOOKUP($B121,'Justerad allokering'!$B$1:$AG$461,MATCH(H$1,'Justerad allokering'!$B$1:$AF$1,0),FALSE)),VLOOKUP($B121,'Allokerad kvv'!$B$2:$AV$468,MATCH(H$1,'Allokerad kvv'!$B$1:$AV$1,0),FALSE),VLOOKUP($B121,'Justerad allokering'!$B$1:$AG$461,MATCH(H$1,'Justerad allokering'!$B$1:$AF$1,0),FALSE))</f>
        <v>0</v>
      </c>
      <c r="I121">
        <f>IF(ISERROR(1/VLOOKUP($B121,'Justerad allokering'!$B$1:$AG$461,MATCH(I$1,'Justerad allokering'!$B$1:$AF$1,0),FALSE)),VLOOKUP($B121,'Allokerad kvv'!$B$2:$AV$468,MATCH(I$1,'Allokerad kvv'!$B$1:$AV$1,0),FALSE),VLOOKUP($B121,'Justerad allokering'!$B$1:$AG$461,MATCH(I$1,'Justerad allokering'!$B$1:$AF$1,0),FALSE))</f>
        <v>0</v>
      </c>
      <c r="J121">
        <f>IF(ISERROR(1/VLOOKUP($B121,'Justerad allokering'!$B$1:$AG$461,MATCH(J$1,'Justerad allokering'!$B$1:$AF$1,0),FALSE)),VLOOKUP($B121,'Allokerad kvv'!$B$2:$AV$468,MATCH(J$1,'Allokerad kvv'!$B$1:$AV$1,0),FALSE),VLOOKUP($B121,'Justerad allokering'!$B$1:$AG$461,MATCH(J$1,'Justerad allokering'!$B$1:$AF$1,0),FALSE))</f>
        <v>36</v>
      </c>
      <c r="K121">
        <f>IF(ISERROR(1/VLOOKUP($B121,'Justerad allokering'!$B$1:$AG$461,MATCH(K$1,'Justerad allokering'!$B$1:$AF$1,0),FALSE)),VLOOKUP($B121,'Allokerad kvv'!$B$2:$AV$468,MATCH(K$1,'Allokerad kvv'!$B$1:$AV$1,0),FALSE),VLOOKUP($B121,'Justerad allokering'!$B$1:$AG$461,MATCH(K$1,'Justerad allokering'!$B$1:$AF$1,0),FALSE))</f>
        <v>0</v>
      </c>
      <c r="L121">
        <f>IF(ISERROR(1/VLOOKUP($B121,'Justerad allokering'!$B$1:$AG$461,MATCH(L$1,'Justerad allokering'!$B$1:$AF$1,0),FALSE)),VLOOKUP($B121,'Allokerad kvv'!$B$2:$AV$468,MATCH(L$1,'Allokerad kvv'!$B$1:$AV$1,0),FALSE),VLOOKUP($B121,'Justerad allokering'!$B$1:$AG$461,MATCH(L$1,'Justerad allokering'!$B$1:$AF$1,0),FALSE))</f>
        <v>0</v>
      </c>
      <c r="M121">
        <f>IF(ISERROR(1/VLOOKUP($B121,'Justerad allokering'!$B$1:$AG$461,MATCH(M$1,'Justerad allokering'!$B$1:$AF$1,0),FALSE)),VLOOKUP($B121,'Allokerad kvv'!$B$2:$AV$468,MATCH(M$1,'Allokerad kvv'!$B$1:$AV$1,0),FALSE),VLOOKUP($B121,'Justerad allokering'!$B$1:$AG$461,MATCH(M$1,'Justerad allokering'!$B$1:$AF$1,0),FALSE))</f>
        <v>0</v>
      </c>
      <c r="N121">
        <f>IF(ISERROR(1/VLOOKUP($B121,'Justerad allokering'!$B$1:$AG$461,MATCH(N$1,'Justerad allokering'!$B$1:$AF$1,0),FALSE)),VLOOKUP($B121,'Allokerad kvv'!$B$2:$AV$468,MATCH(N$1,'Allokerad kvv'!$B$1:$AV$1,0),FALSE),VLOOKUP($B121,'Justerad allokering'!$B$1:$AG$461,MATCH(N$1,'Justerad allokering'!$B$1:$AF$1,0),FALSE))</f>
        <v>29.007999999999999</v>
      </c>
      <c r="O121">
        <f>IF(ISERROR(1/VLOOKUP($B121,'Justerad allokering'!$B$1:$AG$461,MATCH(O$1,'Justerad allokering'!$B$1:$AF$1,0),FALSE)),VLOOKUP($B121,'Allokerad kvv'!$B$2:$AV$468,MATCH(O$1,'Allokerad kvv'!$B$1:$AV$1,0),FALSE),VLOOKUP($B121,'Justerad allokering'!$B$1:$AG$461,MATCH(O$1,'Justerad allokering'!$B$1:$AF$1,0),FALSE))</f>
        <v>0</v>
      </c>
      <c r="P121">
        <f>IF(ISERROR(1/VLOOKUP($B121,'Justerad allokering'!$B$1:$AG$461,MATCH(P$1,'Justerad allokering'!$B$1:$AF$1,0),FALSE)),VLOOKUP($B121,'Allokerad kvv'!$B$2:$AV$468,MATCH(P$1,'Allokerad kvv'!$B$1:$AV$1,0),FALSE),VLOOKUP($B121,'Justerad allokering'!$B$1:$AG$461,MATCH(P$1,'Justerad allokering'!$B$1:$AF$1,0),FALSE))</f>
        <v>31.779599999999999</v>
      </c>
      <c r="Q121">
        <f>IF(ISERROR(1/VLOOKUP($B121,'Justerad allokering'!$B$1:$AG$461,MATCH(Q$1,'Justerad allokering'!$B$1:$AF$1,0),FALSE)),VLOOKUP($B121,'Allokerad kvv'!$B$2:$AV$468,MATCH(Q$1,'Allokerad kvv'!$B$1:$AV$1,0),FALSE),VLOOKUP($B121,'Justerad allokering'!$B$1:$AG$461,MATCH(Q$1,'Justerad allokering'!$B$1:$AF$1,0),FALSE))</f>
        <v>0</v>
      </c>
      <c r="R121">
        <f>IF(ISERROR(1/VLOOKUP($B121,'Justerad allokering'!$B$1:$AG$461,MATCH(R$1,'Justerad allokering'!$B$1:$AF$1,0),FALSE)),VLOOKUP($B121,'Allokerad kvv'!$B$2:$AV$468,MATCH(R$1,'Allokerad kvv'!$B$1:$AV$1,0),FALSE),VLOOKUP($B121,'Justerad allokering'!$B$1:$AG$461,MATCH(R$1,'Justerad allokering'!$B$1:$AF$1,0),FALSE))</f>
        <v>0</v>
      </c>
      <c r="S121">
        <f>IF(ISERROR(1/VLOOKUP($B121,'Justerad allokering'!$B$1:$AG$461,MATCH(S$1,'Justerad allokering'!$B$1:$AF$1,0),FALSE)),VLOOKUP($B121,'Allokerad kvv'!$B$2:$AV$468,MATCH(S$1,'Allokerad kvv'!$B$1:$AV$1,0),FALSE),VLOOKUP($B121,'Justerad allokering'!$B$1:$AG$461,MATCH(S$1,'Justerad allokering'!$B$1:$AF$1,0),FALSE))</f>
        <v>0</v>
      </c>
      <c r="T121">
        <f>IF(ISERROR(1/VLOOKUP($B121,'Justerad allokering'!$B$1:$AG$461,MATCH(T$1,'Justerad allokering'!$B$1:$AF$1,0),FALSE)),VLOOKUP($B121,'Allokerad kvv'!$B$2:$AV$468,MATCH(T$1,'Allokerad kvv'!$B$1:$AV$1,0),FALSE),VLOOKUP($B121,'Justerad allokering'!$B$1:$AG$461,MATCH(T$1,'Justerad allokering'!$B$1:$AF$1,0),FALSE))</f>
        <v>0</v>
      </c>
      <c r="U121">
        <f>IF(ISERROR(1/VLOOKUP($B121,'Justerad allokering'!$B$1:$AG$461,MATCH(U$1,'Justerad allokering'!$B$1:$AF$1,0),FALSE)),VLOOKUP($B121,'Allokerad kvv'!$B$2:$AV$468,MATCH(U$1,'Allokerad kvv'!$B$1:$AV$1,0),FALSE),VLOOKUP($B121,'Justerad allokering'!$B$1:$AG$461,MATCH(U$1,'Justerad allokering'!$B$1:$AF$1,0),FALSE))</f>
        <v>0</v>
      </c>
      <c r="V121">
        <f>IF(ISERROR(1/VLOOKUP($B121,'Justerad allokering'!$B$1:$AG$461,MATCH(V$1,'Justerad allokering'!$B$1:$AF$1,0),FALSE)),VLOOKUP($B121,'Allokerad kvv'!$B$2:$AV$468,MATCH(V$1,'Allokerad kvv'!$B$1:$AV$1,0),FALSE),VLOOKUP($B121,'Justerad allokering'!$B$1:$AG$461,MATCH(V$1,'Justerad allokering'!$B$1:$AF$1,0),FALSE))</f>
        <v>0</v>
      </c>
      <c r="W121">
        <f>IF(ISERROR(1/VLOOKUP($B121,'Justerad allokering'!$B$1:$AG$461,MATCH(W$1,'Justerad allokering'!$B$1:$AF$1,0),FALSE)),VLOOKUP($B121,'Allokerad kvv'!$B$2:$AV$468,MATCH(W$1,'Allokerad kvv'!$B$1:$AV$1,0),FALSE),VLOOKUP($B121,'Justerad allokering'!$B$1:$AG$461,MATCH(W$1,'Justerad allokering'!$B$1:$AF$1,0),FALSE))</f>
        <v>0</v>
      </c>
      <c r="X121">
        <f>IF(ISERROR(1/VLOOKUP($B121,'Justerad allokering'!$B$1:$AG$461,MATCH(X$1,'Justerad allokering'!$B$1:$AF$1,0),FALSE)),VLOOKUP($B121,'Allokerad kvv'!$B$2:$AV$468,MATCH(X$1,'Allokerad kvv'!$B$1:$AV$1,0),FALSE),VLOOKUP($B121,'Justerad allokering'!$B$1:$AG$461,MATCH(X$1,'Justerad allokering'!$B$1:$AF$1,0),FALSE))</f>
        <v>0</v>
      </c>
      <c r="Y121">
        <f>IF(ISERROR(1/VLOOKUP($B121,'Justerad allokering'!$B$1:$AG$461,MATCH(Y$1,'Justerad allokering'!$B$1:$AF$1,0),FALSE)),VLOOKUP($B121,'Allokerad kvv'!$B$2:$AV$468,MATCH(Y$1,'Allokerad kvv'!$B$1:$AV$1,0),FALSE),VLOOKUP($B121,'Justerad allokering'!$B$1:$AG$461,MATCH(Y$1,'Justerad allokering'!$B$1:$AF$1,0),FALSE))</f>
        <v>0</v>
      </c>
      <c r="Z121">
        <f>IF(ISERROR(1/VLOOKUP($B121,'Justerad allokering'!$B$1:$AG$461,MATCH(Z$1,'Justerad allokering'!$B$1:$AF$1,0),FALSE)),VLOOKUP($B121,'Allokerad kvv'!$B$2:$AV$468,MATCH(Z$1,'Allokerad kvv'!$B$1:$AV$1,0),FALSE),VLOOKUP($B121,'Justerad allokering'!$B$1:$AG$461,MATCH(Z$1,'Justerad allokering'!$B$1:$AF$1,0),FALSE))</f>
        <v>9.6827000000000005</v>
      </c>
      <c r="AE121" s="89">
        <f t="shared" si="4"/>
        <v>123.1049</v>
      </c>
      <c r="AG121">
        <f t="shared" si="5"/>
        <v>123.1049</v>
      </c>
      <c r="AH121">
        <f t="shared" si="6"/>
        <v>94.096900000000005</v>
      </c>
      <c r="AI121">
        <f>IF(AH121=0,"",AH121/VLOOKUP(B121,Kraftvärmeprod!$B$1:$BC$480,MATCH("Summa tillförd energi exklusive rökgaskondensering",Kraftvärmeprod!$B$1:$BC$1,0),FALSE))</f>
        <v>0.74185509303058961</v>
      </c>
      <c r="AK121">
        <f t="shared" si="7"/>
        <v>94.096899999999991</v>
      </c>
    </row>
    <row r="122" spans="1:37" x14ac:dyDescent="0.25">
      <c r="A122" s="2" t="s">
        <v>172</v>
      </c>
      <c r="B122" s="2" t="s">
        <v>173</v>
      </c>
      <c r="C122">
        <f>IF(ISERROR(1/VLOOKUP($B122,'Justerad allokering'!$B$1:$AG$461,MATCH(C$1,'Justerad allokering'!$B$1:$AF$1,0),FALSE)),VLOOKUP($B122,'Allokerad kvv'!$B$2:$AV$468,MATCH(C$1,'Allokerad kvv'!$B$1:$AV$1,0),FALSE),VLOOKUP($B122,'Justerad allokering'!$B$1:$AG$461,MATCH(C$1,'Justerad allokering'!$B$1:$AF$1,0),FALSE))</f>
        <v>0</v>
      </c>
      <c r="D122">
        <f>IF(ISERROR(1/VLOOKUP($B122,'Justerad allokering'!$B$1:$AG$461,MATCH(D$1,'Justerad allokering'!$B$1:$AF$1,0),FALSE)),VLOOKUP($B122,'Allokerad kvv'!$B$2:$AV$468,MATCH(D$1,'Allokerad kvv'!$B$1:$AV$1,0),FALSE),VLOOKUP($B122,'Justerad allokering'!$B$1:$AG$461,MATCH(D$1,'Justerad allokering'!$B$1:$AF$1,0),FALSE))</f>
        <v>0</v>
      </c>
      <c r="E122">
        <f>IF(ISERROR(1/VLOOKUP($B122,'Justerad allokering'!$B$1:$AG$461,MATCH(E$1,'Justerad allokering'!$B$1:$AF$1,0),FALSE)),VLOOKUP($B122,'Allokerad kvv'!$B$2:$AV$468,MATCH(E$1,'Allokerad kvv'!$B$1:$AV$1,0),FALSE),VLOOKUP($B122,'Justerad allokering'!$B$1:$AG$461,MATCH(E$1,'Justerad allokering'!$B$1:$AF$1,0),FALSE))</f>
        <v>0</v>
      </c>
      <c r="F122">
        <f>IF(ISERROR(1/VLOOKUP($B122,'Justerad allokering'!$B$1:$AG$461,MATCH(F$1,'Justerad allokering'!$B$1:$AF$1,0),FALSE)),VLOOKUP($B122,'Allokerad kvv'!$B$2:$AV$468,MATCH(F$1,'Allokerad kvv'!$B$1:$AV$1,0),FALSE),VLOOKUP($B122,'Justerad allokering'!$B$1:$AG$461,MATCH(F$1,'Justerad allokering'!$B$1:$AF$1,0),FALSE))</f>
        <v>0</v>
      </c>
      <c r="G122">
        <f>IF(ISERROR(1/VLOOKUP($B122,'Justerad allokering'!$B$1:$AG$461,MATCH(G$1,'Justerad allokering'!$B$1:$AF$1,0),FALSE)),VLOOKUP($B122,'Allokerad kvv'!$B$2:$AV$468,MATCH(G$1,'Allokerad kvv'!$B$1:$AV$1,0),FALSE),VLOOKUP($B122,'Justerad allokering'!$B$1:$AG$461,MATCH(G$1,'Justerad allokering'!$B$1:$AF$1,0),FALSE))</f>
        <v>0</v>
      </c>
      <c r="H122">
        <f>IF(ISERROR(1/VLOOKUP($B122,'Justerad allokering'!$B$1:$AG$461,MATCH(H$1,'Justerad allokering'!$B$1:$AF$1,0),FALSE)),VLOOKUP($B122,'Allokerad kvv'!$B$2:$AV$468,MATCH(H$1,'Allokerad kvv'!$B$1:$AV$1,0),FALSE),VLOOKUP($B122,'Justerad allokering'!$B$1:$AG$461,MATCH(H$1,'Justerad allokering'!$B$1:$AF$1,0),FALSE))</f>
        <v>0</v>
      </c>
      <c r="I122">
        <f>IF(ISERROR(1/VLOOKUP($B122,'Justerad allokering'!$B$1:$AG$461,MATCH(I$1,'Justerad allokering'!$B$1:$AF$1,0),FALSE)),VLOOKUP($B122,'Allokerad kvv'!$B$2:$AV$468,MATCH(I$1,'Allokerad kvv'!$B$1:$AV$1,0),FALSE),VLOOKUP($B122,'Justerad allokering'!$B$1:$AG$461,MATCH(I$1,'Justerad allokering'!$B$1:$AF$1,0),FALSE))</f>
        <v>0</v>
      </c>
      <c r="J122">
        <f>IF(ISERROR(1/VLOOKUP($B122,'Justerad allokering'!$B$1:$AG$461,MATCH(J$1,'Justerad allokering'!$B$1:$AF$1,0),FALSE)),VLOOKUP($B122,'Allokerad kvv'!$B$2:$AV$468,MATCH(J$1,'Allokerad kvv'!$B$1:$AV$1,0),FALSE),VLOOKUP($B122,'Justerad allokering'!$B$1:$AG$461,MATCH(J$1,'Justerad allokering'!$B$1:$AF$1,0),FALSE))</f>
        <v>0</v>
      </c>
      <c r="K122">
        <f>IF(ISERROR(1/VLOOKUP($B122,'Justerad allokering'!$B$1:$AG$461,MATCH(K$1,'Justerad allokering'!$B$1:$AF$1,0),FALSE)),VLOOKUP($B122,'Allokerad kvv'!$B$2:$AV$468,MATCH(K$1,'Allokerad kvv'!$B$1:$AV$1,0),FALSE),VLOOKUP($B122,'Justerad allokering'!$B$1:$AG$461,MATCH(K$1,'Justerad allokering'!$B$1:$AF$1,0),FALSE))</f>
        <v>0</v>
      </c>
      <c r="L122">
        <f>IF(ISERROR(1/VLOOKUP($B122,'Justerad allokering'!$B$1:$AG$461,MATCH(L$1,'Justerad allokering'!$B$1:$AF$1,0),FALSE)),VLOOKUP($B122,'Allokerad kvv'!$B$2:$AV$468,MATCH(L$1,'Allokerad kvv'!$B$1:$AV$1,0),FALSE),VLOOKUP($B122,'Justerad allokering'!$B$1:$AG$461,MATCH(L$1,'Justerad allokering'!$B$1:$AF$1,0),FALSE))</f>
        <v>0</v>
      </c>
      <c r="M122">
        <f>IF(ISERROR(1/VLOOKUP($B122,'Justerad allokering'!$B$1:$AG$461,MATCH(M$1,'Justerad allokering'!$B$1:$AF$1,0),FALSE)),VLOOKUP($B122,'Allokerad kvv'!$B$2:$AV$468,MATCH(M$1,'Allokerad kvv'!$B$1:$AV$1,0),FALSE),VLOOKUP($B122,'Justerad allokering'!$B$1:$AG$461,MATCH(M$1,'Justerad allokering'!$B$1:$AF$1,0),FALSE))</f>
        <v>0</v>
      </c>
      <c r="N122">
        <f>IF(ISERROR(1/VLOOKUP($B122,'Justerad allokering'!$B$1:$AG$461,MATCH(N$1,'Justerad allokering'!$B$1:$AF$1,0),FALSE)),VLOOKUP($B122,'Allokerad kvv'!$B$2:$AV$468,MATCH(N$1,'Allokerad kvv'!$B$1:$AV$1,0),FALSE),VLOOKUP($B122,'Justerad allokering'!$B$1:$AG$461,MATCH(N$1,'Justerad allokering'!$B$1:$AF$1,0),FALSE))</f>
        <v>0</v>
      </c>
      <c r="O122">
        <f>IF(ISERROR(1/VLOOKUP($B122,'Justerad allokering'!$B$1:$AG$461,MATCH(O$1,'Justerad allokering'!$B$1:$AF$1,0),FALSE)),VLOOKUP($B122,'Allokerad kvv'!$B$2:$AV$468,MATCH(O$1,'Allokerad kvv'!$B$1:$AV$1,0),FALSE),VLOOKUP($B122,'Justerad allokering'!$B$1:$AG$461,MATCH(O$1,'Justerad allokering'!$B$1:$AF$1,0),FALSE))</f>
        <v>0</v>
      </c>
      <c r="P122">
        <f>IF(ISERROR(1/VLOOKUP($B122,'Justerad allokering'!$B$1:$AG$461,MATCH(P$1,'Justerad allokering'!$B$1:$AF$1,0),FALSE)),VLOOKUP($B122,'Allokerad kvv'!$B$2:$AV$468,MATCH(P$1,'Allokerad kvv'!$B$1:$AV$1,0),FALSE),VLOOKUP($B122,'Justerad allokering'!$B$1:$AG$461,MATCH(P$1,'Justerad allokering'!$B$1:$AF$1,0),FALSE))</f>
        <v>0</v>
      </c>
      <c r="Q122">
        <f>IF(ISERROR(1/VLOOKUP($B122,'Justerad allokering'!$B$1:$AG$461,MATCH(Q$1,'Justerad allokering'!$B$1:$AF$1,0),FALSE)),VLOOKUP($B122,'Allokerad kvv'!$B$2:$AV$468,MATCH(Q$1,'Allokerad kvv'!$B$1:$AV$1,0),FALSE),VLOOKUP($B122,'Justerad allokering'!$B$1:$AG$461,MATCH(Q$1,'Justerad allokering'!$B$1:$AF$1,0),FALSE))</f>
        <v>0</v>
      </c>
      <c r="R122">
        <f>IF(ISERROR(1/VLOOKUP($B122,'Justerad allokering'!$B$1:$AG$461,MATCH(R$1,'Justerad allokering'!$B$1:$AF$1,0),FALSE)),VLOOKUP($B122,'Allokerad kvv'!$B$2:$AV$468,MATCH(R$1,'Allokerad kvv'!$B$1:$AV$1,0),FALSE),VLOOKUP($B122,'Justerad allokering'!$B$1:$AG$461,MATCH(R$1,'Justerad allokering'!$B$1:$AF$1,0),FALSE))</f>
        <v>0</v>
      </c>
      <c r="S122">
        <f>IF(ISERROR(1/VLOOKUP($B122,'Justerad allokering'!$B$1:$AG$461,MATCH(S$1,'Justerad allokering'!$B$1:$AF$1,0),FALSE)),VLOOKUP($B122,'Allokerad kvv'!$B$2:$AV$468,MATCH(S$1,'Allokerad kvv'!$B$1:$AV$1,0),FALSE),VLOOKUP($B122,'Justerad allokering'!$B$1:$AG$461,MATCH(S$1,'Justerad allokering'!$B$1:$AF$1,0),FALSE))</f>
        <v>0</v>
      </c>
      <c r="T122">
        <f>IF(ISERROR(1/VLOOKUP($B122,'Justerad allokering'!$B$1:$AG$461,MATCH(T$1,'Justerad allokering'!$B$1:$AF$1,0),FALSE)),VLOOKUP($B122,'Allokerad kvv'!$B$2:$AV$468,MATCH(T$1,'Allokerad kvv'!$B$1:$AV$1,0),FALSE),VLOOKUP($B122,'Justerad allokering'!$B$1:$AG$461,MATCH(T$1,'Justerad allokering'!$B$1:$AF$1,0),FALSE))</f>
        <v>0</v>
      </c>
      <c r="U122">
        <f>IF(ISERROR(1/VLOOKUP($B122,'Justerad allokering'!$B$1:$AG$461,MATCH(U$1,'Justerad allokering'!$B$1:$AF$1,0),FALSE)),VLOOKUP($B122,'Allokerad kvv'!$B$2:$AV$468,MATCH(U$1,'Allokerad kvv'!$B$1:$AV$1,0),FALSE),VLOOKUP($B122,'Justerad allokering'!$B$1:$AG$461,MATCH(U$1,'Justerad allokering'!$B$1:$AF$1,0),FALSE))</f>
        <v>0</v>
      </c>
      <c r="V122">
        <f>IF(ISERROR(1/VLOOKUP($B122,'Justerad allokering'!$B$1:$AG$461,MATCH(V$1,'Justerad allokering'!$B$1:$AF$1,0),FALSE)),VLOOKUP($B122,'Allokerad kvv'!$B$2:$AV$468,MATCH(V$1,'Allokerad kvv'!$B$1:$AV$1,0),FALSE),VLOOKUP($B122,'Justerad allokering'!$B$1:$AG$461,MATCH(V$1,'Justerad allokering'!$B$1:$AF$1,0),FALSE))</f>
        <v>0</v>
      </c>
      <c r="W122">
        <f>IF(ISERROR(1/VLOOKUP($B122,'Justerad allokering'!$B$1:$AG$461,MATCH(W$1,'Justerad allokering'!$B$1:$AF$1,0),FALSE)),VLOOKUP($B122,'Allokerad kvv'!$B$2:$AV$468,MATCH(W$1,'Allokerad kvv'!$B$1:$AV$1,0),FALSE),VLOOKUP($B122,'Justerad allokering'!$B$1:$AG$461,MATCH(W$1,'Justerad allokering'!$B$1:$AF$1,0),FALSE))</f>
        <v>0</v>
      </c>
      <c r="X122">
        <f>IF(ISERROR(1/VLOOKUP($B122,'Justerad allokering'!$B$1:$AG$461,MATCH(X$1,'Justerad allokering'!$B$1:$AF$1,0),FALSE)),VLOOKUP($B122,'Allokerad kvv'!$B$2:$AV$468,MATCH(X$1,'Allokerad kvv'!$B$1:$AV$1,0),FALSE),VLOOKUP($B122,'Justerad allokering'!$B$1:$AG$461,MATCH(X$1,'Justerad allokering'!$B$1:$AF$1,0),FALSE))</f>
        <v>0</v>
      </c>
      <c r="Y122">
        <f>IF(ISERROR(1/VLOOKUP($B122,'Justerad allokering'!$B$1:$AG$461,MATCH(Y$1,'Justerad allokering'!$B$1:$AF$1,0),FALSE)),VLOOKUP($B122,'Allokerad kvv'!$B$2:$AV$468,MATCH(Y$1,'Allokerad kvv'!$B$1:$AV$1,0),FALSE),VLOOKUP($B122,'Justerad allokering'!$B$1:$AG$461,MATCH(Y$1,'Justerad allokering'!$B$1:$AF$1,0),FALSE))</f>
        <v>0</v>
      </c>
      <c r="Z122">
        <f>IF(ISERROR(1/VLOOKUP($B122,'Justerad allokering'!$B$1:$AG$461,MATCH(Z$1,'Justerad allokering'!$B$1:$AF$1,0),FALSE)),VLOOKUP($B122,'Allokerad kvv'!$B$2:$AV$468,MATCH(Z$1,'Allokerad kvv'!$B$1:$AV$1,0),FALSE),VLOOKUP($B122,'Justerad allokering'!$B$1:$AG$461,MATCH(Z$1,'Justerad allokering'!$B$1:$AF$1,0),FALSE))</f>
        <v>0</v>
      </c>
      <c r="AE122" s="89">
        <f t="shared" si="4"/>
        <v>0</v>
      </c>
      <c r="AG122">
        <f t="shared" si="5"/>
        <v>0</v>
      </c>
      <c r="AH122">
        <f t="shared" si="6"/>
        <v>0</v>
      </c>
      <c r="AI122" t="str">
        <f>IF(AH122=0,"",AH122/VLOOKUP(B122,Kraftvärmeprod!$B$1:$BC$480,MATCH("Summa tillförd energi exklusive rökgaskondensering",Kraftvärmeprod!$B$1:$BC$1,0),FALSE))</f>
        <v/>
      </c>
      <c r="AK122">
        <f t="shared" si="7"/>
        <v>0</v>
      </c>
    </row>
    <row r="123" spans="1:37" x14ac:dyDescent="0.25">
      <c r="A123" s="2" t="s">
        <v>172</v>
      </c>
      <c r="B123" s="2" t="s">
        <v>174</v>
      </c>
      <c r="C123">
        <f>IF(ISERROR(1/VLOOKUP($B123,'Justerad allokering'!$B$1:$AG$461,MATCH(C$1,'Justerad allokering'!$B$1:$AF$1,0),FALSE)),VLOOKUP($B123,'Allokerad kvv'!$B$2:$AV$468,MATCH(C$1,'Allokerad kvv'!$B$1:$AV$1,0),FALSE),VLOOKUP($B123,'Justerad allokering'!$B$1:$AG$461,MATCH(C$1,'Justerad allokering'!$B$1:$AF$1,0),FALSE))</f>
        <v>0</v>
      </c>
      <c r="D123">
        <f>IF(ISERROR(1/VLOOKUP($B123,'Justerad allokering'!$B$1:$AG$461,MATCH(D$1,'Justerad allokering'!$B$1:$AF$1,0),FALSE)),VLOOKUP($B123,'Allokerad kvv'!$B$2:$AV$468,MATCH(D$1,'Allokerad kvv'!$B$1:$AV$1,0),FALSE),VLOOKUP($B123,'Justerad allokering'!$B$1:$AG$461,MATCH(D$1,'Justerad allokering'!$B$1:$AF$1,0),FALSE))</f>
        <v>0</v>
      </c>
      <c r="E123">
        <f>IF(ISERROR(1/VLOOKUP($B123,'Justerad allokering'!$B$1:$AG$461,MATCH(E$1,'Justerad allokering'!$B$1:$AF$1,0),FALSE)),VLOOKUP($B123,'Allokerad kvv'!$B$2:$AV$468,MATCH(E$1,'Allokerad kvv'!$B$1:$AV$1,0),FALSE),VLOOKUP($B123,'Justerad allokering'!$B$1:$AG$461,MATCH(E$1,'Justerad allokering'!$B$1:$AF$1,0),FALSE))</f>
        <v>0</v>
      </c>
      <c r="F123">
        <f>IF(ISERROR(1/VLOOKUP($B123,'Justerad allokering'!$B$1:$AG$461,MATCH(F$1,'Justerad allokering'!$B$1:$AF$1,0),FALSE)),VLOOKUP($B123,'Allokerad kvv'!$B$2:$AV$468,MATCH(F$1,'Allokerad kvv'!$B$1:$AV$1,0),FALSE),VLOOKUP($B123,'Justerad allokering'!$B$1:$AG$461,MATCH(F$1,'Justerad allokering'!$B$1:$AF$1,0),FALSE))</f>
        <v>0</v>
      </c>
      <c r="G123">
        <f>IF(ISERROR(1/VLOOKUP($B123,'Justerad allokering'!$B$1:$AG$461,MATCH(G$1,'Justerad allokering'!$B$1:$AF$1,0),FALSE)),VLOOKUP($B123,'Allokerad kvv'!$B$2:$AV$468,MATCH(G$1,'Allokerad kvv'!$B$1:$AV$1,0),FALSE),VLOOKUP($B123,'Justerad allokering'!$B$1:$AG$461,MATCH(G$1,'Justerad allokering'!$B$1:$AF$1,0),FALSE))</f>
        <v>0</v>
      </c>
      <c r="H123">
        <f>IF(ISERROR(1/VLOOKUP($B123,'Justerad allokering'!$B$1:$AG$461,MATCH(H$1,'Justerad allokering'!$B$1:$AF$1,0),FALSE)),VLOOKUP($B123,'Allokerad kvv'!$B$2:$AV$468,MATCH(H$1,'Allokerad kvv'!$B$1:$AV$1,0),FALSE),VLOOKUP($B123,'Justerad allokering'!$B$1:$AG$461,MATCH(H$1,'Justerad allokering'!$B$1:$AF$1,0),FALSE))</f>
        <v>0</v>
      </c>
      <c r="I123">
        <f>IF(ISERROR(1/VLOOKUP($B123,'Justerad allokering'!$B$1:$AG$461,MATCH(I$1,'Justerad allokering'!$B$1:$AF$1,0),FALSE)),VLOOKUP($B123,'Allokerad kvv'!$B$2:$AV$468,MATCH(I$1,'Allokerad kvv'!$B$1:$AV$1,0),FALSE),VLOOKUP($B123,'Justerad allokering'!$B$1:$AG$461,MATCH(I$1,'Justerad allokering'!$B$1:$AF$1,0),FALSE))</f>
        <v>0</v>
      </c>
      <c r="J123">
        <f>IF(ISERROR(1/VLOOKUP($B123,'Justerad allokering'!$B$1:$AG$461,MATCH(J$1,'Justerad allokering'!$B$1:$AF$1,0),FALSE)),VLOOKUP($B123,'Allokerad kvv'!$B$2:$AV$468,MATCH(J$1,'Allokerad kvv'!$B$1:$AV$1,0),FALSE),VLOOKUP($B123,'Justerad allokering'!$B$1:$AG$461,MATCH(J$1,'Justerad allokering'!$B$1:$AF$1,0),FALSE))</f>
        <v>0</v>
      </c>
      <c r="K123">
        <f>IF(ISERROR(1/VLOOKUP($B123,'Justerad allokering'!$B$1:$AG$461,MATCH(K$1,'Justerad allokering'!$B$1:$AF$1,0),FALSE)),VLOOKUP($B123,'Allokerad kvv'!$B$2:$AV$468,MATCH(K$1,'Allokerad kvv'!$B$1:$AV$1,0),FALSE),VLOOKUP($B123,'Justerad allokering'!$B$1:$AG$461,MATCH(K$1,'Justerad allokering'!$B$1:$AF$1,0),FALSE))</f>
        <v>0</v>
      </c>
      <c r="L123">
        <f>IF(ISERROR(1/VLOOKUP($B123,'Justerad allokering'!$B$1:$AG$461,MATCH(L$1,'Justerad allokering'!$B$1:$AF$1,0),FALSE)),VLOOKUP($B123,'Allokerad kvv'!$B$2:$AV$468,MATCH(L$1,'Allokerad kvv'!$B$1:$AV$1,0),FALSE),VLOOKUP($B123,'Justerad allokering'!$B$1:$AG$461,MATCH(L$1,'Justerad allokering'!$B$1:$AF$1,0),FALSE))</f>
        <v>0</v>
      </c>
      <c r="M123">
        <f>IF(ISERROR(1/VLOOKUP($B123,'Justerad allokering'!$B$1:$AG$461,MATCH(M$1,'Justerad allokering'!$B$1:$AF$1,0),FALSE)),VLOOKUP($B123,'Allokerad kvv'!$B$2:$AV$468,MATCH(M$1,'Allokerad kvv'!$B$1:$AV$1,0),FALSE),VLOOKUP($B123,'Justerad allokering'!$B$1:$AG$461,MATCH(M$1,'Justerad allokering'!$B$1:$AF$1,0),FALSE))</f>
        <v>0</v>
      </c>
      <c r="N123">
        <f>IF(ISERROR(1/VLOOKUP($B123,'Justerad allokering'!$B$1:$AG$461,MATCH(N$1,'Justerad allokering'!$B$1:$AF$1,0),FALSE)),VLOOKUP($B123,'Allokerad kvv'!$B$2:$AV$468,MATCH(N$1,'Allokerad kvv'!$B$1:$AV$1,0),FALSE),VLOOKUP($B123,'Justerad allokering'!$B$1:$AG$461,MATCH(N$1,'Justerad allokering'!$B$1:$AF$1,0),FALSE))</f>
        <v>0</v>
      </c>
      <c r="O123">
        <f>IF(ISERROR(1/VLOOKUP($B123,'Justerad allokering'!$B$1:$AG$461,MATCH(O$1,'Justerad allokering'!$B$1:$AF$1,0),FALSE)),VLOOKUP($B123,'Allokerad kvv'!$B$2:$AV$468,MATCH(O$1,'Allokerad kvv'!$B$1:$AV$1,0),FALSE),VLOOKUP($B123,'Justerad allokering'!$B$1:$AG$461,MATCH(O$1,'Justerad allokering'!$B$1:$AF$1,0),FALSE))</f>
        <v>0</v>
      </c>
      <c r="P123">
        <f>IF(ISERROR(1/VLOOKUP($B123,'Justerad allokering'!$B$1:$AG$461,MATCH(P$1,'Justerad allokering'!$B$1:$AF$1,0),FALSE)),VLOOKUP($B123,'Allokerad kvv'!$B$2:$AV$468,MATCH(P$1,'Allokerad kvv'!$B$1:$AV$1,0),FALSE),VLOOKUP($B123,'Justerad allokering'!$B$1:$AG$461,MATCH(P$1,'Justerad allokering'!$B$1:$AF$1,0),FALSE))</f>
        <v>0</v>
      </c>
      <c r="Q123">
        <f>IF(ISERROR(1/VLOOKUP($B123,'Justerad allokering'!$B$1:$AG$461,MATCH(Q$1,'Justerad allokering'!$B$1:$AF$1,0),FALSE)),VLOOKUP($B123,'Allokerad kvv'!$B$2:$AV$468,MATCH(Q$1,'Allokerad kvv'!$B$1:$AV$1,0),FALSE),VLOOKUP($B123,'Justerad allokering'!$B$1:$AG$461,MATCH(Q$1,'Justerad allokering'!$B$1:$AF$1,0),FALSE))</f>
        <v>0</v>
      </c>
      <c r="R123">
        <f>IF(ISERROR(1/VLOOKUP($B123,'Justerad allokering'!$B$1:$AG$461,MATCH(R$1,'Justerad allokering'!$B$1:$AF$1,0),FALSE)),VLOOKUP($B123,'Allokerad kvv'!$B$2:$AV$468,MATCH(R$1,'Allokerad kvv'!$B$1:$AV$1,0),FALSE),VLOOKUP($B123,'Justerad allokering'!$B$1:$AG$461,MATCH(R$1,'Justerad allokering'!$B$1:$AF$1,0),FALSE))</f>
        <v>0</v>
      </c>
      <c r="S123">
        <f>IF(ISERROR(1/VLOOKUP($B123,'Justerad allokering'!$B$1:$AG$461,MATCH(S$1,'Justerad allokering'!$B$1:$AF$1,0),FALSE)),VLOOKUP($B123,'Allokerad kvv'!$B$2:$AV$468,MATCH(S$1,'Allokerad kvv'!$B$1:$AV$1,0),FALSE),VLOOKUP($B123,'Justerad allokering'!$B$1:$AG$461,MATCH(S$1,'Justerad allokering'!$B$1:$AF$1,0),FALSE))</f>
        <v>0</v>
      </c>
      <c r="T123">
        <f>IF(ISERROR(1/VLOOKUP($B123,'Justerad allokering'!$B$1:$AG$461,MATCH(T$1,'Justerad allokering'!$B$1:$AF$1,0),FALSE)),VLOOKUP($B123,'Allokerad kvv'!$B$2:$AV$468,MATCH(T$1,'Allokerad kvv'!$B$1:$AV$1,0),FALSE),VLOOKUP($B123,'Justerad allokering'!$B$1:$AG$461,MATCH(T$1,'Justerad allokering'!$B$1:$AF$1,0),FALSE))</f>
        <v>0</v>
      </c>
      <c r="U123">
        <f>IF(ISERROR(1/VLOOKUP($B123,'Justerad allokering'!$B$1:$AG$461,MATCH(U$1,'Justerad allokering'!$B$1:$AF$1,0),FALSE)),VLOOKUP($B123,'Allokerad kvv'!$B$2:$AV$468,MATCH(U$1,'Allokerad kvv'!$B$1:$AV$1,0),FALSE),VLOOKUP($B123,'Justerad allokering'!$B$1:$AG$461,MATCH(U$1,'Justerad allokering'!$B$1:$AF$1,0),FALSE))</f>
        <v>0</v>
      </c>
      <c r="V123">
        <f>IF(ISERROR(1/VLOOKUP($B123,'Justerad allokering'!$B$1:$AG$461,MATCH(V$1,'Justerad allokering'!$B$1:$AF$1,0),FALSE)),VLOOKUP($B123,'Allokerad kvv'!$B$2:$AV$468,MATCH(V$1,'Allokerad kvv'!$B$1:$AV$1,0),FALSE),VLOOKUP($B123,'Justerad allokering'!$B$1:$AG$461,MATCH(V$1,'Justerad allokering'!$B$1:$AF$1,0),FALSE))</f>
        <v>0</v>
      </c>
      <c r="W123">
        <f>IF(ISERROR(1/VLOOKUP($B123,'Justerad allokering'!$B$1:$AG$461,MATCH(W$1,'Justerad allokering'!$B$1:$AF$1,0),FALSE)),VLOOKUP($B123,'Allokerad kvv'!$B$2:$AV$468,MATCH(W$1,'Allokerad kvv'!$B$1:$AV$1,0),FALSE),VLOOKUP($B123,'Justerad allokering'!$B$1:$AG$461,MATCH(W$1,'Justerad allokering'!$B$1:$AF$1,0),FALSE))</f>
        <v>0</v>
      </c>
      <c r="X123">
        <f>IF(ISERROR(1/VLOOKUP($B123,'Justerad allokering'!$B$1:$AG$461,MATCH(X$1,'Justerad allokering'!$B$1:$AF$1,0),FALSE)),VLOOKUP($B123,'Allokerad kvv'!$B$2:$AV$468,MATCH(X$1,'Allokerad kvv'!$B$1:$AV$1,0),FALSE),VLOOKUP($B123,'Justerad allokering'!$B$1:$AG$461,MATCH(X$1,'Justerad allokering'!$B$1:$AF$1,0),FALSE))</f>
        <v>0</v>
      </c>
      <c r="Y123">
        <f>IF(ISERROR(1/VLOOKUP($B123,'Justerad allokering'!$B$1:$AG$461,MATCH(Y$1,'Justerad allokering'!$B$1:$AF$1,0),FALSE)),VLOOKUP($B123,'Allokerad kvv'!$B$2:$AV$468,MATCH(Y$1,'Allokerad kvv'!$B$1:$AV$1,0),FALSE),VLOOKUP($B123,'Justerad allokering'!$B$1:$AG$461,MATCH(Y$1,'Justerad allokering'!$B$1:$AF$1,0),FALSE))</f>
        <v>0</v>
      </c>
      <c r="Z123">
        <f>IF(ISERROR(1/VLOOKUP($B123,'Justerad allokering'!$B$1:$AG$461,MATCH(Z$1,'Justerad allokering'!$B$1:$AF$1,0),FALSE)),VLOOKUP($B123,'Allokerad kvv'!$B$2:$AV$468,MATCH(Z$1,'Allokerad kvv'!$B$1:$AV$1,0),FALSE),VLOOKUP($B123,'Justerad allokering'!$B$1:$AG$461,MATCH(Z$1,'Justerad allokering'!$B$1:$AF$1,0),FALSE))</f>
        <v>0</v>
      </c>
      <c r="AE123" s="89">
        <f t="shared" si="4"/>
        <v>0</v>
      </c>
      <c r="AG123">
        <f t="shared" si="5"/>
        <v>0</v>
      </c>
      <c r="AH123">
        <f t="shared" si="6"/>
        <v>0</v>
      </c>
      <c r="AI123" t="str">
        <f>IF(AH123=0,"",AH123/VLOOKUP(B123,Kraftvärmeprod!$B$1:$BC$480,MATCH("Summa tillförd energi exklusive rökgaskondensering",Kraftvärmeprod!$B$1:$BC$1,0),FALSE))</f>
        <v/>
      </c>
      <c r="AK123">
        <f t="shared" si="7"/>
        <v>0</v>
      </c>
    </row>
    <row r="124" spans="1:37" x14ac:dyDescent="0.25">
      <c r="A124" s="2" t="s">
        <v>175</v>
      </c>
      <c r="B124" s="2" t="s">
        <v>176</v>
      </c>
      <c r="C124">
        <f>IF(ISERROR(1/VLOOKUP($B124,'Justerad allokering'!$B$1:$AG$461,MATCH(C$1,'Justerad allokering'!$B$1:$AF$1,0),FALSE)),VLOOKUP($B124,'Allokerad kvv'!$B$2:$AV$468,MATCH(C$1,'Allokerad kvv'!$B$1:$AV$1,0),FALSE),VLOOKUP($B124,'Justerad allokering'!$B$1:$AG$461,MATCH(C$1,'Justerad allokering'!$B$1:$AF$1,0),FALSE))</f>
        <v>0</v>
      </c>
      <c r="D124">
        <f>IF(ISERROR(1/VLOOKUP($B124,'Justerad allokering'!$B$1:$AG$461,MATCH(D$1,'Justerad allokering'!$B$1:$AF$1,0),FALSE)),VLOOKUP($B124,'Allokerad kvv'!$B$2:$AV$468,MATCH(D$1,'Allokerad kvv'!$B$1:$AV$1,0),FALSE),VLOOKUP($B124,'Justerad allokering'!$B$1:$AG$461,MATCH(D$1,'Justerad allokering'!$B$1:$AF$1,0),FALSE))</f>
        <v>0</v>
      </c>
      <c r="E124">
        <f>IF(ISERROR(1/VLOOKUP($B124,'Justerad allokering'!$B$1:$AG$461,MATCH(E$1,'Justerad allokering'!$B$1:$AF$1,0),FALSE)),VLOOKUP($B124,'Allokerad kvv'!$B$2:$AV$468,MATCH(E$1,'Allokerad kvv'!$B$1:$AV$1,0),FALSE),VLOOKUP($B124,'Justerad allokering'!$B$1:$AG$461,MATCH(E$1,'Justerad allokering'!$B$1:$AF$1,0),FALSE))</f>
        <v>0</v>
      </c>
      <c r="F124">
        <f>IF(ISERROR(1/VLOOKUP($B124,'Justerad allokering'!$B$1:$AG$461,MATCH(F$1,'Justerad allokering'!$B$1:$AF$1,0),FALSE)),VLOOKUP($B124,'Allokerad kvv'!$B$2:$AV$468,MATCH(F$1,'Allokerad kvv'!$B$1:$AV$1,0),FALSE),VLOOKUP($B124,'Justerad allokering'!$B$1:$AG$461,MATCH(F$1,'Justerad allokering'!$B$1:$AF$1,0),FALSE))</f>
        <v>0</v>
      </c>
      <c r="G124">
        <f>IF(ISERROR(1/VLOOKUP($B124,'Justerad allokering'!$B$1:$AG$461,MATCH(G$1,'Justerad allokering'!$B$1:$AF$1,0),FALSE)),VLOOKUP($B124,'Allokerad kvv'!$B$2:$AV$468,MATCH(G$1,'Allokerad kvv'!$B$1:$AV$1,0),FALSE),VLOOKUP($B124,'Justerad allokering'!$B$1:$AG$461,MATCH(G$1,'Justerad allokering'!$B$1:$AF$1,0),FALSE))</f>
        <v>0</v>
      </c>
      <c r="H124">
        <f>IF(ISERROR(1/VLOOKUP($B124,'Justerad allokering'!$B$1:$AG$461,MATCH(H$1,'Justerad allokering'!$B$1:$AF$1,0),FALSE)),VLOOKUP($B124,'Allokerad kvv'!$B$2:$AV$468,MATCH(H$1,'Allokerad kvv'!$B$1:$AV$1,0),FALSE),VLOOKUP($B124,'Justerad allokering'!$B$1:$AG$461,MATCH(H$1,'Justerad allokering'!$B$1:$AF$1,0),FALSE))</f>
        <v>0</v>
      </c>
      <c r="I124">
        <f>IF(ISERROR(1/VLOOKUP($B124,'Justerad allokering'!$B$1:$AG$461,MATCH(I$1,'Justerad allokering'!$B$1:$AF$1,0),FALSE)),VLOOKUP($B124,'Allokerad kvv'!$B$2:$AV$468,MATCH(I$1,'Allokerad kvv'!$B$1:$AV$1,0),FALSE),VLOOKUP($B124,'Justerad allokering'!$B$1:$AG$461,MATCH(I$1,'Justerad allokering'!$B$1:$AF$1,0),FALSE))</f>
        <v>0</v>
      </c>
      <c r="J124">
        <f>IF(ISERROR(1/VLOOKUP($B124,'Justerad allokering'!$B$1:$AG$461,MATCH(J$1,'Justerad allokering'!$B$1:$AF$1,0),FALSE)),VLOOKUP($B124,'Allokerad kvv'!$B$2:$AV$468,MATCH(J$1,'Allokerad kvv'!$B$1:$AV$1,0),FALSE),VLOOKUP($B124,'Justerad allokering'!$B$1:$AG$461,MATCH(J$1,'Justerad allokering'!$B$1:$AF$1,0),FALSE))</f>
        <v>0</v>
      </c>
      <c r="K124">
        <f>IF(ISERROR(1/VLOOKUP($B124,'Justerad allokering'!$B$1:$AG$461,MATCH(K$1,'Justerad allokering'!$B$1:$AF$1,0),FALSE)),VLOOKUP($B124,'Allokerad kvv'!$B$2:$AV$468,MATCH(K$1,'Allokerad kvv'!$B$1:$AV$1,0),FALSE),VLOOKUP($B124,'Justerad allokering'!$B$1:$AG$461,MATCH(K$1,'Justerad allokering'!$B$1:$AF$1,0),FALSE))</f>
        <v>0</v>
      </c>
      <c r="L124">
        <f>IF(ISERROR(1/VLOOKUP($B124,'Justerad allokering'!$B$1:$AG$461,MATCH(L$1,'Justerad allokering'!$B$1:$AF$1,0),FALSE)),VLOOKUP($B124,'Allokerad kvv'!$B$2:$AV$468,MATCH(L$1,'Allokerad kvv'!$B$1:$AV$1,0),FALSE),VLOOKUP($B124,'Justerad allokering'!$B$1:$AG$461,MATCH(L$1,'Justerad allokering'!$B$1:$AF$1,0),FALSE))</f>
        <v>0</v>
      </c>
      <c r="M124">
        <f>IF(ISERROR(1/VLOOKUP($B124,'Justerad allokering'!$B$1:$AG$461,MATCH(M$1,'Justerad allokering'!$B$1:$AF$1,0),FALSE)),VLOOKUP($B124,'Allokerad kvv'!$B$2:$AV$468,MATCH(M$1,'Allokerad kvv'!$B$1:$AV$1,0),FALSE),VLOOKUP($B124,'Justerad allokering'!$B$1:$AG$461,MATCH(M$1,'Justerad allokering'!$B$1:$AF$1,0),FALSE))</f>
        <v>0</v>
      </c>
      <c r="N124">
        <f>IF(ISERROR(1/VLOOKUP($B124,'Justerad allokering'!$B$1:$AG$461,MATCH(N$1,'Justerad allokering'!$B$1:$AF$1,0),FALSE)),VLOOKUP($B124,'Allokerad kvv'!$B$2:$AV$468,MATCH(N$1,'Allokerad kvv'!$B$1:$AV$1,0),FALSE),VLOOKUP($B124,'Justerad allokering'!$B$1:$AG$461,MATCH(N$1,'Justerad allokering'!$B$1:$AF$1,0),FALSE))</f>
        <v>0</v>
      </c>
      <c r="O124">
        <f>IF(ISERROR(1/VLOOKUP($B124,'Justerad allokering'!$B$1:$AG$461,MATCH(O$1,'Justerad allokering'!$B$1:$AF$1,0),FALSE)),VLOOKUP($B124,'Allokerad kvv'!$B$2:$AV$468,MATCH(O$1,'Allokerad kvv'!$B$1:$AV$1,0),FALSE),VLOOKUP($B124,'Justerad allokering'!$B$1:$AG$461,MATCH(O$1,'Justerad allokering'!$B$1:$AF$1,0),FALSE))</f>
        <v>0</v>
      </c>
      <c r="P124">
        <f>IF(ISERROR(1/VLOOKUP($B124,'Justerad allokering'!$B$1:$AG$461,MATCH(P$1,'Justerad allokering'!$B$1:$AF$1,0),FALSE)),VLOOKUP($B124,'Allokerad kvv'!$B$2:$AV$468,MATCH(P$1,'Allokerad kvv'!$B$1:$AV$1,0),FALSE),VLOOKUP($B124,'Justerad allokering'!$B$1:$AG$461,MATCH(P$1,'Justerad allokering'!$B$1:$AF$1,0),FALSE))</f>
        <v>0</v>
      </c>
      <c r="Q124">
        <f>IF(ISERROR(1/VLOOKUP($B124,'Justerad allokering'!$B$1:$AG$461,MATCH(Q$1,'Justerad allokering'!$B$1:$AF$1,0),FALSE)),VLOOKUP($B124,'Allokerad kvv'!$B$2:$AV$468,MATCH(Q$1,'Allokerad kvv'!$B$1:$AV$1,0),FALSE),VLOOKUP($B124,'Justerad allokering'!$B$1:$AG$461,MATCH(Q$1,'Justerad allokering'!$B$1:$AF$1,0),FALSE))</f>
        <v>0</v>
      </c>
      <c r="R124">
        <f>IF(ISERROR(1/VLOOKUP($B124,'Justerad allokering'!$B$1:$AG$461,MATCH(R$1,'Justerad allokering'!$B$1:$AF$1,0),FALSE)),VLOOKUP($B124,'Allokerad kvv'!$B$2:$AV$468,MATCH(R$1,'Allokerad kvv'!$B$1:$AV$1,0),FALSE),VLOOKUP($B124,'Justerad allokering'!$B$1:$AG$461,MATCH(R$1,'Justerad allokering'!$B$1:$AF$1,0),FALSE))</f>
        <v>0</v>
      </c>
      <c r="S124">
        <f>IF(ISERROR(1/VLOOKUP($B124,'Justerad allokering'!$B$1:$AG$461,MATCH(S$1,'Justerad allokering'!$B$1:$AF$1,0),FALSE)),VLOOKUP($B124,'Allokerad kvv'!$B$2:$AV$468,MATCH(S$1,'Allokerad kvv'!$B$1:$AV$1,0),FALSE),VLOOKUP($B124,'Justerad allokering'!$B$1:$AG$461,MATCH(S$1,'Justerad allokering'!$B$1:$AF$1,0),FALSE))</f>
        <v>0</v>
      </c>
      <c r="T124">
        <f>IF(ISERROR(1/VLOOKUP($B124,'Justerad allokering'!$B$1:$AG$461,MATCH(T$1,'Justerad allokering'!$B$1:$AF$1,0),FALSE)),VLOOKUP($B124,'Allokerad kvv'!$B$2:$AV$468,MATCH(T$1,'Allokerad kvv'!$B$1:$AV$1,0),FALSE),VLOOKUP($B124,'Justerad allokering'!$B$1:$AG$461,MATCH(T$1,'Justerad allokering'!$B$1:$AF$1,0),FALSE))</f>
        <v>0</v>
      </c>
      <c r="U124">
        <f>IF(ISERROR(1/VLOOKUP($B124,'Justerad allokering'!$B$1:$AG$461,MATCH(U$1,'Justerad allokering'!$B$1:$AF$1,0),FALSE)),VLOOKUP($B124,'Allokerad kvv'!$B$2:$AV$468,MATCH(U$1,'Allokerad kvv'!$B$1:$AV$1,0),FALSE),VLOOKUP($B124,'Justerad allokering'!$B$1:$AG$461,MATCH(U$1,'Justerad allokering'!$B$1:$AF$1,0),FALSE))</f>
        <v>0</v>
      </c>
      <c r="V124">
        <f>IF(ISERROR(1/VLOOKUP($B124,'Justerad allokering'!$B$1:$AG$461,MATCH(V$1,'Justerad allokering'!$B$1:$AF$1,0),FALSE)),VLOOKUP($B124,'Allokerad kvv'!$B$2:$AV$468,MATCH(V$1,'Allokerad kvv'!$B$1:$AV$1,0),FALSE),VLOOKUP($B124,'Justerad allokering'!$B$1:$AG$461,MATCH(V$1,'Justerad allokering'!$B$1:$AF$1,0),FALSE))</f>
        <v>0</v>
      </c>
      <c r="W124">
        <f>IF(ISERROR(1/VLOOKUP($B124,'Justerad allokering'!$B$1:$AG$461,MATCH(W$1,'Justerad allokering'!$B$1:$AF$1,0),FALSE)),VLOOKUP($B124,'Allokerad kvv'!$B$2:$AV$468,MATCH(W$1,'Allokerad kvv'!$B$1:$AV$1,0),FALSE),VLOOKUP($B124,'Justerad allokering'!$B$1:$AG$461,MATCH(W$1,'Justerad allokering'!$B$1:$AF$1,0),FALSE))</f>
        <v>0</v>
      </c>
      <c r="X124">
        <f>IF(ISERROR(1/VLOOKUP($B124,'Justerad allokering'!$B$1:$AG$461,MATCH(X$1,'Justerad allokering'!$B$1:$AF$1,0),FALSE)),VLOOKUP($B124,'Allokerad kvv'!$B$2:$AV$468,MATCH(X$1,'Allokerad kvv'!$B$1:$AV$1,0),FALSE),VLOOKUP($B124,'Justerad allokering'!$B$1:$AG$461,MATCH(X$1,'Justerad allokering'!$B$1:$AF$1,0),FALSE))</f>
        <v>0</v>
      </c>
      <c r="Y124">
        <f>IF(ISERROR(1/VLOOKUP($B124,'Justerad allokering'!$B$1:$AG$461,MATCH(Y$1,'Justerad allokering'!$B$1:$AF$1,0),FALSE)),VLOOKUP($B124,'Allokerad kvv'!$B$2:$AV$468,MATCH(Y$1,'Allokerad kvv'!$B$1:$AV$1,0),FALSE),VLOOKUP($B124,'Justerad allokering'!$B$1:$AG$461,MATCH(Y$1,'Justerad allokering'!$B$1:$AF$1,0),FALSE))</f>
        <v>0</v>
      </c>
      <c r="Z124">
        <f>IF(ISERROR(1/VLOOKUP($B124,'Justerad allokering'!$B$1:$AG$461,MATCH(Z$1,'Justerad allokering'!$B$1:$AF$1,0),FALSE)),VLOOKUP($B124,'Allokerad kvv'!$B$2:$AV$468,MATCH(Z$1,'Allokerad kvv'!$B$1:$AV$1,0),FALSE),VLOOKUP($B124,'Justerad allokering'!$B$1:$AG$461,MATCH(Z$1,'Justerad allokering'!$B$1:$AF$1,0),FALSE))</f>
        <v>0</v>
      </c>
      <c r="AE124" s="89">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25">
      <c r="A125" s="2" t="s">
        <v>177</v>
      </c>
      <c r="B125" s="2" t="s">
        <v>178</v>
      </c>
      <c r="C125">
        <f>IF(ISERROR(1/VLOOKUP($B125,'Justerad allokering'!$B$1:$AG$461,MATCH(C$1,'Justerad allokering'!$B$1:$AF$1,0),FALSE)),VLOOKUP($B125,'Allokerad kvv'!$B$2:$AV$468,MATCH(C$1,'Allokerad kvv'!$B$1:$AV$1,0),FALSE),VLOOKUP($B125,'Justerad allokering'!$B$1:$AG$461,MATCH(C$1,'Justerad allokering'!$B$1:$AF$1,0),FALSE))</f>
        <v>0</v>
      </c>
      <c r="D125">
        <f>IF(ISERROR(1/VLOOKUP($B125,'Justerad allokering'!$B$1:$AG$461,MATCH(D$1,'Justerad allokering'!$B$1:$AF$1,0),FALSE)),VLOOKUP($B125,'Allokerad kvv'!$B$2:$AV$468,MATCH(D$1,'Allokerad kvv'!$B$1:$AV$1,0),FALSE),VLOOKUP($B125,'Justerad allokering'!$B$1:$AG$461,MATCH(D$1,'Justerad allokering'!$B$1:$AF$1,0),FALSE))</f>
        <v>0</v>
      </c>
      <c r="E125">
        <f>IF(ISERROR(1/VLOOKUP($B125,'Justerad allokering'!$B$1:$AG$461,MATCH(E$1,'Justerad allokering'!$B$1:$AF$1,0),FALSE)),VLOOKUP($B125,'Allokerad kvv'!$B$2:$AV$468,MATCH(E$1,'Allokerad kvv'!$B$1:$AV$1,0),FALSE),VLOOKUP($B125,'Justerad allokering'!$B$1:$AG$461,MATCH(E$1,'Justerad allokering'!$B$1:$AF$1,0),FALSE))</f>
        <v>0</v>
      </c>
      <c r="F125">
        <f>IF(ISERROR(1/VLOOKUP($B125,'Justerad allokering'!$B$1:$AG$461,MATCH(F$1,'Justerad allokering'!$B$1:$AF$1,0),FALSE)),VLOOKUP($B125,'Allokerad kvv'!$B$2:$AV$468,MATCH(F$1,'Allokerad kvv'!$B$1:$AV$1,0),FALSE),VLOOKUP($B125,'Justerad allokering'!$B$1:$AG$461,MATCH(F$1,'Justerad allokering'!$B$1:$AF$1,0),FALSE))</f>
        <v>0</v>
      </c>
      <c r="G125">
        <f>IF(ISERROR(1/VLOOKUP($B125,'Justerad allokering'!$B$1:$AG$461,MATCH(G$1,'Justerad allokering'!$B$1:$AF$1,0),FALSE)),VLOOKUP($B125,'Allokerad kvv'!$B$2:$AV$468,MATCH(G$1,'Allokerad kvv'!$B$1:$AV$1,0),FALSE),VLOOKUP($B125,'Justerad allokering'!$B$1:$AG$461,MATCH(G$1,'Justerad allokering'!$B$1:$AF$1,0),FALSE))</f>
        <v>0</v>
      </c>
      <c r="H125">
        <f>IF(ISERROR(1/VLOOKUP($B125,'Justerad allokering'!$B$1:$AG$461,MATCH(H$1,'Justerad allokering'!$B$1:$AF$1,0),FALSE)),VLOOKUP($B125,'Allokerad kvv'!$B$2:$AV$468,MATCH(H$1,'Allokerad kvv'!$B$1:$AV$1,0),FALSE),VLOOKUP($B125,'Justerad allokering'!$B$1:$AG$461,MATCH(H$1,'Justerad allokering'!$B$1:$AF$1,0),FALSE))</f>
        <v>0</v>
      </c>
      <c r="I125">
        <f>IF(ISERROR(1/VLOOKUP($B125,'Justerad allokering'!$B$1:$AG$461,MATCH(I$1,'Justerad allokering'!$B$1:$AF$1,0),FALSE)),VLOOKUP($B125,'Allokerad kvv'!$B$2:$AV$468,MATCH(I$1,'Allokerad kvv'!$B$1:$AV$1,0),FALSE),VLOOKUP($B125,'Justerad allokering'!$B$1:$AG$461,MATCH(I$1,'Justerad allokering'!$B$1:$AF$1,0),FALSE))</f>
        <v>0</v>
      </c>
      <c r="J125">
        <f>IF(ISERROR(1/VLOOKUP($B125,'Justerad allokering'!$B$1:$AG$461,MATCH(J$1,'Justerad allokering'!$B$1:$AF$1,0),FALSE)),VLOOKUP($B125,'Allokerad kvv'!$B$2:$AV$468,MATCH(J$1,'Allokerad kvv'!$B$1:$AV$1,0),FALSE),VLOOKUP($B125,'Justerad allokering'!$B$1:$AG$461,MATCH(J$1,'Justerad allokering'!$B$1:$AF$1,0),FALSE))</f>
        <v>0</v>
      </c>
      <c r="K125">
        <f>IF(ISERROR(1/VLOOKUP($B125,'Justerad allokering'!$B$1:$AG$461,MATCH(K$1,'Justerad allokering'!$B$1:$AF$1,0),FALSE)),VLOOKUP($B125,'Allokerad kvv'!$B$2:$AV$468,MATCH(K$1,'Allokerad kvv'!$B$1:$AV$1,0),FALSE),VLOOKUP($B125,'Justerad allokering'!$B$1:$AG$461,MATCH(K$1,'Justerad allokering'!$B$1:$AF$1,0),FALSE))</f>
        <v>0</v>
      </c>
      <c r="L125">
        <f>IF(ISERROR(1/VLOOKUP($B125,'Justerad allokering'!$B$1:$AG$461,MATCH(L$1,'Justerad allokering'!$B$1:$AF$1,0),FALSE)),VLOOKUP($B125,'Allokerad kvv'!$B$2:$AV$468,MATCH(L$1,'Allokerad kvv'!$B$1:$AV$1,0),FALSE),VLOOKUP($B125,'Justerad allokering'!$B$1:$AG$461,MATCH(L$1,'Justerad allokering'!$B$1:$AF$1,0),FALSE))</f>
        <v>0</v>
      </c>
      <c r="M125">
        <f>IF(ISERROR(1/VLOOKUP($B125,'Justerad allokering'!$B$1:$AG$461,MATCH(M$1,'Justerad allokering'!$B$1:$AF$1,0),FALSE)),VLOOKUP($B125,'Allokerad kvv'!$B$2:$AV$468,MATCH(M$1,'Allokerad kvv'!$B$1:$AV$1,0),FALSE),VLOOKUP($B125,'Justerad allokering'!$B$1:$AG$461,MATCH(M$1,'Justerad allokering'!$B$1:$AF$1,0),FALSE))</f>
        <v>0</v>
      </c>
      <c r="N125">
        <f>IF(ISERROR(1/VLOOKUP($B125,'Justerad allokering'!$B$1:$AG$461,MATCH(N$1,'Justerad allokering'!$B$1:$AF$1,0),FALSE)),VLOOKUP($B125,'Allokerad kvv'!$B$2:$AV$468,MATCH(N$1,'Allokerad kvv'!$B$1:$AV$1,0),FALSE),VLOOKUP($B125,'Justerad allokering'!$B$1:$AG$461,MATCH(N$1,'Justerad allokering'!$B$1:$AF$1,0),FALSE))</f>
        <v>0</v>
      </c>
      <c r="O125">
        <f>IF(ISERROR(1/VLOOKUP($B125,'Justerad allokering'!$B$1:$AG$461,MATCH(O$1,'Justerad allokering'!$B$1:$AF$1,0),FALSE)),VLOOKUP($B125,'Allokerad kvv'!$B$2:$AV$468,MATCH(O$1,'Allokerad kvv'!$B$1:$AV$1,0),FALSE),VLOOKUP($B125,'Justerad allokering'!$B$1:$AG$461,MATCH(O$1,'Justerad allokering'!$B$1:$AF$1,0),FALSE))</f>
        <v>0</v>
      </c>
      <c r="P125">
        <f>IF(ISERROR(1/VLOOKUP($B125,'Justerad allokering'!$B$1:$AG$461,MATCH(P$1,'Justerad allokering'!$B$1:$AF$1,0),FALSE)),VLOOKUP($B125,'Allokerad kvv'!$B$2:$AV$468,MATCH(P$1,'Allokerad kvv'!$B$1:$AV$1,0),FALSE),VLOOKUP($B125,'Justerad allokering'!$B$1:$AG$461,MATCH(P$1,'Justerad allokering'!$B$1:$AF$1,0),FALSE))</f>
        <v>0</v>
      </c>
      <c r="Q125">
        <f>IF(ISERROR(1/VLOOKUP($B125,'Justerad allokering'!$B$1:$AG$461,MATCH(Q$1,'Justerad allokering'!$B$1:$AF$1,0),FALSE)),VLOOKUP($B125,'Allokerad kvv'!$B$2:$AV$468,MATCH(Q$1,'Allokerad kvv'!$B$1:$AV$1,0),FALSE),VLOOKUP($B125,'Justerad allokering'!$B$1:$AG$461,MATCH(Q$1,'Justerad allokering'!$B$1:$AF$1,0),FALSE))</f>
        <v>0</v>
      </c>
      <c r="R125">
        <f>IF(ISERROR(1/VLOOKUP($B125,'Justerad allokering'!$B$1:$AG$461,MATCH(R$1,'Justerad allokering'!$B$1:$AF$1,0),FALSE)),VLOOKUP($B125,'Allokerad kvv'!$B$2:$AV$468,MATCH(R$1,'Allokerad kvv'!$B$1:$AV$1,0),FALSE),VLOOKUP($B125,'Justerad allokering'!$B$1:$AG$461,MATCH(R$1,'Justerad allokering'!$B$1:$AF$1,0),FALSE))</f>
        <v>0</v>
      </c>
      <c r="S125">
        <f>IF(ISERROR(1/VLOOKUP($B125,'Justerad allokering'!$B$1:$AG$461,MATCH(S$1,'Justerad allokering'!$B$1:$AF$1,0),FALSE)),VLOOKUP($B125,'Allokerad kvv'!$B$2:$AV$468,MATCH(S$1,'Allokerad kvv'!$B$1:$AV$1,0),FALSE),VLOOKUP($B125,'Justerad allokering'!$B$1:$AG$461,MATCH(S$1,'Justerad allokering'!$B$1:$AF$1,0),FALSE))</f>
        <v>0</v>
      </c>
      <c r="T125">
        <f>IF(ISERROR(1/VLOOKUP($B125,'Justerad allokering'!$B$1:$AG$461,MATCH(T$1,'Justerad allokering'!$B$1:$AF$1,0),FALSE)),VLOOKUP($B125,'Allokerad kvv'!$B$2:$AV$468,MATCH(T$1,'Allokerad kvv'!$B$1:$AV$1,0),FALSE),VLOOKUP($B125,'Justerad allokering'!$B$1:$AG$461,MATCH(T$1,'Justerad allokering'!$B$1:$AF$1,0),FALSE))</f>
        <v>0</v>
      </c>
      <c r="U125">
        <f>IF(ISERROR(1/VLOOKUP($B125,'Justerad allokering'!$B$1:$AG$461,MATCH(U$1,'Justerad allokering'!$B$1:$AF$1,0),FALSE)),VLOOKUP($B125,'Allokerad kvv'!$B$2:$AV$468,MATCH(U$1,'Allokerad kvv'!$B$1:$AV$1,0),FALSE),VLOOKUP($B125,'Justerad allokering'!$B$1:$AG$461,MATCH(U$1,'Justerad allokering'!$B$1:$AF$1,0),FALSE))</f>
        <v>0</v>
      </c>
      <c r="V125">
        <f>IF(ISERROR(1/VLOOKUP($B125,'Justerad allokering'!$B$1:$AG$461,MATCH(V$1,'Justerad allokering'!$B$1:$AF$1,0),FALSE)),VLOOKUP($B125,'Allokerad kvv'!$B$2:$AV$468,MATCH(V$1,'Allokerad kvv'!$B$1:$AV$1,0),FALSE),VLOOKUP($B125,'Justerad allokering'!$B$1:$AG$461,MATCH(V$1,'Justerad allokering'!$B$1:$AF$1,0),FALSE))</f>
        <v>0</v>
      </c>
      <c r="W125">
        <f>IF(ISERROR(1/VLOOKUP($B125,'Justerad allokering'!$B$1:$AG$461,MATCH(W$1,'Justerad allokering'!$B$1:$AF$1,0),FALSE)),VLOOKUP($B125,'Allokerad kvv'!$B$2:$AV$468,MATCH(W$1,'Allokerad kvv'!$B$1:$AV$1,0),FALSE),VLOOKUP($B125,'Justerad allokering'!$B$1:$AG$461,MATCH(W$1,'Justerad allokering'!$B$1:$AF$1,0),FALSE))</f>
        <v>0</v>
      </c>
      <c r="X125">
        <f>IF(ISERROR(1/VLOOKUP($B125,'Justerad allokering'!$B$1:$AG$461,MATCH(X$1,'Justerad allokering'!$B$1:$AF$1,0),FALSE)),VLOOKUP($B125,'Allokerad kvv'!$B$2:$AV$468,MATCH(X$1,'Allokerad kvv'!$B$1:$AV$1,0),FALSE),VLOOKUP($B125,'Justerad allokering'!$B$1:$AG$461,MATCH(X$1,'Justerad allokering'!$B$1:$AF$1,0),FALSE))</f>
        <v>0</v>
      </c>
      <c r="Y125">
        <f>IF(ISERROR(1/VLOOKUP($B125,'Justerad allokering'!$B$1:$AG$461,MATCH(Y$1,'Justerad allokering'!$B$1:$AF$1,0),FALSE)),VLOOKUP($B125,'Allokerad kvv'!$B$2:$AV$468,MATCH(Y$1,'Allokerad kvv'!$B$1:$AV$1,0),FALSE),VLOOKUP($B125,'Justerad allokering'!$B$1:$AG$461,MATCH(Y$1,'Justerad allokering'!$B$1:$AF$1,0),FALSE))</f>
        <v>0</v>
      </c>
      <c r="Z125">
        <f>IF(ISERROR(1/VLOOKUP($B125,'Justerad allokering'!$B$1:$AG$461,MATCH(Z$1,'Justerad allokering'!$B$1:$AF$1,0),FALSE)),VLOOKUP($B125,'Allokerad kvv'!$B$2:$AV$468,MATCH(Z$1,'Allokerad kvv'!$B$1:$AV$1,0),FALSE),VLOOKUP($B125,'Justerad allokering'!$B$1:$AG$461,MATCH(Z$1,'Justerad allokering'!$B$1:$AF$1,0),FALSE))</f>
        <v>0</v>
      </c>
      <c r="AE125" s="89">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25">
      <c r="A126" s="2" t="s">
        <v>177</v>
      </c>
      <c r="B126" s="2" t="s">
        <v>179</v>
      </c>
      <c r="C126">
        <f>IF(ISERROR(1/VLOOKUP($B126,'Justerad allokering'!$B$1:$AG$461,MATCH(C$1,'Justerad allokering'!$B$1:$AF$1,0),FALSE)),VLOOKUP($B126,'Allokerad kvv'!$B$2:$AV$468,MATCH(C$1,'Allokerad kvv'!$B$1:$AV$1,0),FALSE),VLOOKUP($B126,'Justerad allokering'!$B$1:$AG$461,MATCH(C$1,'Justerad allokering'!$B$1:$AF$1,0),FALSE))</f>
        <v>0</v>
      </c>
      <c r="D126">
        <f>IF(ISERROR(1/VLOOKUP($B126,'Justerad allokering'!$B$1:$AG$461,MATCH(D$1,'Justerad allokering'!$B$1:$AF$1,0),FALSE)),VLOOKUP($B126,'Allokerad kvv'!$B$2:$AV$468,MATCH(D$1,'Allokerad kvv'!$B$1:$AV$1,0),FALSE),VLOOKUP($B126,'Justerad allokering'!$B$1:$AG$461,MATCH(D$1,'Justerad allokering'!$B$1:$AF$1,0),FALSE))</f>
        <v>0</v>
      </c>
      <c r="E126">
        <f>IF(ISERROR(1/VLOOKUP($B126,'Justerad allokering'!$B$1:$AG$461,MATCH(E$1,'Justerad allokering'!$B$1:$AF$1,0),FALSE)),VLOOKUP($B126,'Allokerad kvv'!$B$2:$AV$468,MATCH(E$1,'Allokerad kvv'!$B$1:$AV$1,0),FALSE),VLOOKUP($B126,'Justerad allokering'!$B$1:$AG$461,MATCH(E$1,'Justerad allokering'!$B$1:$AF$1,0),FALSE))</f>
        <v>0</v>
      </c>
      <c r="F126">
        <f>IF(ISERROR(1/VLOOKUP($B126,'Justerad allokering'!$B$1:$AG$461,MATCH(F$1,'Justerad allokering'!$B$1:$AF$1,0),FALSE)),VLOOKUP($B126,'Allokerad kvv'!$B$2:$AV$468,MATCH(F$1,'Allokerad kvv'!$B$1:$AV$1,0),FALSE),VLOOKUP($B126,'Justerad allokering'!$B$1:$AG$461,MATCH(F$1,'Justerad allokering'!$B$1:$AF$1,0),FALSE))</f>
        <v>0</v>
      </c>
      <c r="G126">
        <f>IF(ISERROR(1/VLOOKUP($B126,'Justerad allokering'!$B$1:$AG$461,MATCH(G$1,'Justerad allokering'!$B$1:$AF$1,0),FALSE)),VLOOKUP($B126,'Allokerad kvv'!$B$2:$AV$468,MATCH(G$1,'Allokerad kvv'!$B$1:$AV$1,0),FALSE),VLOOKUP($B126,'Justerad allokering'!$B$1:$AG$461,MATCH(G$1,'Justerad allokering'!$B$1:$AF$1,0),FALSE))</f>
        <v>0</v>
      </c>
      <c r="H126">
        <f>IF(ISERROR(1/VLOOKUP($B126,'Justerad allokering'!$B$1:$AG$461,MATCH(H$1,'Justerad allokering'!$B$1:$AF$1,0),FALSE)),VLOOKUP($B126,'Allokerad kvv'!$B$2:$AV$468,MATCH(H$1,'Allokerad kvv'!$B$1:$AV$1,0),FALSE),VLOOKUP($B126,'Justerad allokering'!$B$1:$AG$461,MATCH(H$1,'Justerad allokering'!$B$1:$AF$1,0),FALSE))</f>
        <v>0</v>
      </c>
      <c r="I126">
        <f>IF(ISERROR(1/VLOOKUP($B126,'Justerad allokering'!$B$1:$AG$461,MATCH(I$1,'Justerad allokering'!$B$1:$AF$1,0),FALSE)),VLOOKUP($B126,'Allokerad kvv'!$B$2:$AV$468,MATCH(I$1,'Allokerad kvv'!$B$1:$AV$1,0),FALSE),VLOOKUP($B126,'Justerad allokering'!$B$1:$AG$461,MATCH(I$1,'Justerad allokering'!$B$1:$AF$1,0),FALSE))</f>
        <v>0</v>
      </c>
      <c r="J126">
        <f>IF(ISERROR(1/VLOOKUP($B126,'Justerad allokering'!$B$1:$AG$461,MATCH(J$1,'Justerad allokering'!$B$1:$AF$1,0),FALSE)),VLOOKUP($B126,'Allokerad kvv'!$B$2:$AV$468,MATCH(J$1,'Allokerad kvv'!$B$1:$AV$1,0),FALSE),VLOOKUP($B126,'Justerad allokering'!$B$1:$AG$461,MATCH(J$1,'Justerad allokering'!$B$1:$AF$1,0),FALSE))</f>
        <v>0</v>
      </c>
      <c r="K126">
        <f>IF(ISERROR(1/VLOOKUP($B126,'Justerad allokering'!$B$1:$AG$461,MATCH(K$1,'Justerad allokering'!$B$1:$AF$1,0),FALSE)),VLOOKUP($B126,'Allokerad kvv'!$B$2:$AV$468,MATCH(K$1,'Allokerad kvv'!$B$1:$AV$1,0),FALSE),VLOOKUP($B126,'Justerad allokering'!$B$1:$AG$461,MATCH(K$1,'Justerad allokering'!$B$1:$AF$1,0),FALSE))</f>
        <v>0</v>
      </c>
      <c r="L126">
        <f>IF(ISERROR(1/VLOOKUP($B126,'Justerad allokering'!$B$1:$AG$461,MATCH(L$1,'Justerad allokering'!$B$1:$AF$1,0),FALSE)),VLOOKUP($B126,'Allokerad kvv'!$B$2:$AV$468,MATCH(L$1,'Allokerad kvv'!$B$1:$AV$1,0),FALSE),VLOOKUP($B126,'Justerad allokering'!$B$1:$AG$461,MATCH(L$1,'Justerad allokering'!$B$1:$AF$1,0),FALSE))</f>
        <v>0</v>
      </c>
      <c r="M126">
        <f>IF(ISERROR(1/VLOOKUP($B126,'Justerad allokering'!$B$1:$AG$461,MATCH(M$1,'Justerad allokering'!$B$1:$AF$1,0),FALSE)),VLOOKUP($B126,'Allokerad kvv'!$B$2:$AV$468,MATCH(M$1,'Allokerad kvv'!$B$1:$AV$1,0),FALSE),VLOOKUP($B126,'Justerad allokering'!$B$1:$AG$461,MATCH(M$1,'Justerad allokering'!$B$1:$AF$1,0),FALSE))</f>
        <v>0</v>
      </c>
      <c r="N126">
        <f>IF(ISERROR(1/VLOOKUP($B126,'Justerad allokering'!$B$1:$AG$461,MATCH(N$1,'Justerad allokering'!$B$1:$AF$1,0),FALSE)),VLOOKUP($B126,'Allokerad kvv'!$B$2:$AV$468,MATCH(N$1,'Allokerad kvv'!$B$1:$AV$1,0),FALSE),VLOOKUP($B126,'Justerad allokering'!$B$1:$AG$461,MATCH(N$1,'Justerad allokering'!$B$1:$AF$1,0),FALSE))</f>
        <v>0</v>
      </c>
      <c r="O126">
        <f>IF(ISERROR(1/VLOOKUP($B126,'Justerad allokering'!$B$1:$AG$461,MATCH(O$1,'Justerad allokering'!$B$1:$AF$1,0),FALSE)),VLOOKUP($B126,'Allokerad kvv'!$B$2:$AV$468,MATCH(O$1,'Allokerad kvv'!$B$1:$AV$1,0),FALSE),VLOOKUP($B126,'Justerad allokering'!$B$1:$AG$461,MATCH(O$1,'Justerad allokering'!$B$1:$AF$1,0),FALSE))</f>
        <v>0</v>
      </c>
      <c r="P126">
        <f>IF(ISERROR(1/VLOOKUP($B126,'Justerad allokering'!$B$1:$AG$461,MATCH(P$1,'Justerad allokering'!$B$1:$AF$1,0),FALSE)),VLOOKUP($B126,'Allokerad kvv'!$B$2:$AV$468,MATCH(P$1,'Allokerad kvv'!$B$1:$AV$1,0),FALSE),VLOOKUP($B126,'Justerad allokering'!$B$1:$AG$461,MATCH(P$1,'Justerad allokering'!$B$1:$AF$1,0),FALSE))</f>
        <v>0</v>
      </c>
      <c r="Q126">
        <f>IF(ISERROR(1/VLOOKUP($B126,'Justerad allokering'!$B$1:$AG$461,MATCH(Q$1,'Justerad allokering'!$B$1:$AF$1,0),FALSE)),VLOOKUP($B126,'Allokerad kvv'!$B$2:$AV$468,MATCH(Q$1,'Allokerad kvv'!$B$1:$AV$1,0),FALSE),VLOOKUP($B126,'Justerad allokering'!$B$1:$AG$461,MATCH(Q$1,'Justerad allokering'!$B$1:$AF$1,0),FALSE))</f>
        <v>0</v>
      </c>
      <c r="R126">
        <f>IF(ISERROR(1/VLOOKUP($B126,'Justerad allokering'!$B$1:$AG$461,MATCH(R$1,'Justerad allokering'!$B$1:$AF$1,0),FALSE)),VLOOKUP($B126,'Allokerad kvv'!$B$2:$AV$468,MATCH(R$1,'Allokerad kvv'!$B$1:$AV$1,0),FALSE),VLOOKUP($B126,'Justerad allokering'!$B$1:$AG$461,MATCH(R$1,'Justerad allokering'!$B$1:$AF$1,0),FALSE))</f>
        <v>0</v>
      </c>
      <c r="S126">
        <f>IF(ISERROR(1/VLOOKUP($B126,'Justerad allokering'!$B$1:$AG$461,MATCH(S$1,'Justerad allokering'!$B$1:$AF$1,0),FALSE)),VLOOKUP($B126,'Allokerad kvv'!$B$2:$AV$468,MATCH(S$1,'Allokerad kvv'!$B$1:$AV$1,0),FALSE),VLOOKUP($B126,'Justerad allokering'!$B$1:$AG$461,MATCH(S$1,'Justerad allokering'!$B$1:$AF$1,0),FALSE))</f>
        <v>0</v>
      </c>
      <c r="T126">
        <f>IF(ISERROR(1/VLOOKUP($B126,'Justerad allokering'!$B$1:$AG$461,MATCH(T$1,'Justerad allokering'!$B$1:$AF$1,0),FALSE)),VLOOKUP($B126,'Allokerad kvv'!$B$2:$AV$468,MATCH(T$1,'Allokerad kvv'!$B$1:$AV$1,0),FALSE),VLOOKUP($B126,'Justerad allokering'!$B$1:$AG$461,MATCH(T$1,'Justerad allokering'!$B$1:$AF$1,0),FALSE))</f>
        <v>0</v>
      </c>
      <c r="U126">
        <f>IF(ISERROR(1/VLOOKUP($B126,'Justerad allokering'!$B$1:$AG$461,MATCH(U$1,'Justerad allokering'!$B$1:$AF$1,0),FALSE)),VLOOKUP($B126,'Allokerad kvv'!$B$2:$AV$468,MATCH(U$1,'Allokerad kvv'!$B$1:$AV$1,0),FALSE),VLOOKUP($B126,'Justerad allokering'!$B$1:$AG$461,MATCH(U$1,'Justerad allokering'!$B$1:$AF$1,0),FALSE))</f>
        <v>0</v>
      </c>
      <c r="V126">
        <f>IF(ISERROR(1/VLOOKUP($B126,'Justerad allokering'!$B$1:$AG$461,MATCH(V$1,'Justerad allokering'!$B$1:$AF$1,0),FALSE)),VLOOKUP($B126,'Allokerad kvv'!$B$2:$AV$468,MATCH(V$1,'Allokerad kvv'!$B$1:$AV$1,0),FALSE),VLOOKUP($B126,'Justerad allokering'!$B$1:$AG$461,MATCH(V$1,'Justerad allokering'!$B$1:$AF$1,0),FALSE))</f>
        <v>0</v>
      </c>
      <c r="W126">
        <f>IF(ISERROR(1/VLOOKUP($B126,'Justerad allokering'!$B$1:$AG$461,MATCH(W$1,'Justerad allokering'!$B$1:$AF$1,0),FALSE)),VLOOKUP($B126,'Allokerad kvv'!$B$2:$AV$468,MATCH(W$1,'Allokerad kvv'!$B$1:$AV$1,0),FALSE),VLOOKUP($B126,'Justerad allokering'!$B$1:$AG$461,MATCH(W$1,'Justerad allokering'!$B$1:$AF$1,0),FALSE))</f>
        <v>0</v>
      </c>
      <c r="X126">
        <f>IF(ISERROR(1/VLOOKUP($B126,'Justerad allokering'!$B$1:$AG$461,MATCH(X$1,'Justerad allokering'!$B$1:$AF$1,0),FALSE)),VLOOKUP($B126,'Allokerad kvv'!$B$2:$AV$468,MATCH(X$1,'Allokerad kvv'!$B$1:$AV$1,0),FALSE),VLOOKUP($B126,'Justerad allokering'!$B$1:$AG$461,MATCH(X$1,'Justerad allokering'!$B$1:$AF$1,0),FALSE))</f>
        <v>0</v>
      </c>
      <c r="Y126">
        <f>IF(ISERROR(1/VLOOKUP($B126,'Justerad allokering'!$B$1:$AG$461,MATCH(Y$1,'Justerad allokering'!$B$1:$AF$1,0),FALSE)),VLOOKUP($B126,'Allokerad kvv'!$B$2:$AV$468,MATCH(Y$1,'Allokerad kvv'!$B$1:$AV$1,0),FALSE),VLOOKUP($B126,'Justerad allokering'!$B$1:$AG$461,MATCH(Y$1,'Justerad allokering'!$B$1:$AF$1,0),FALSE))</f>
        <v>0</v>
      </c>
      <c r="Z126">
        <f>IF(ISERROR(1/VLOOKUP($B126,'Justerad allokering'!$B$1:$AG$461,MATCH(Z$1,'Justerad allokering'!$B$1:$AF$1,0),FALSE)),VLOOKUP($B126,'Allokerad kvv'!$B$2:$AV$468,MATCH(Z$1,'Allokerad kvv'!$B$1:$AV$1,0),FALSE),VLOOKUP($B126,'Justerad allokering'!$B$1:$AG$461,MATCH(Z$1,'Justerad allokering'!$B$1:$AF$1,0),FALSE))</f>
        <v>0</v>
      </c>
      <c r="AE126" s="89">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25">
      <c r="A127" s="2" t="s">
        <v>177</v>
      </c>
      <c r="B127" s="2" t="s">
        <v>180</v>
      </c>
      <c r="C127">
        <f>IF(ISERROR(1/VLOOKUP($B127,'Justerad allokering'!$B$1:$AG$461,MATCH(C$1,'Justerad allokering'!$B$1:$AF$1,0),FALSE)),VLOOKUP($B127,'Allokerad kvv'!$B$2:$AV$468,MATCH(C$1,'Allokerad kvv'!$B$1:$AV$1,0),FALSE),VLOOKUP($B127,'Justerad allokering'!$B$1:$AG$461,MATCH(C$1,'Justerad allokering'!$B$1:$AF$1,0),FALSE))</f>
        <v>0</v>
      </c>
      <c r="D127">
        <f>IF(ISERROR(1/VLOOKUP($B127,'Justerad allokering'!$B$1:$AG$461,MATCH(D$1,'Justerad allokering'!$B$1:$AF$1,0),FALSE)),VLOOKUP($B127,'Allokerad kvv'!$B$2:$AV$468,MATCH(D$1,'Allokerad kvv'!$B$1:$AV$1,0),FALSE),VLOOKUP($B127,'Justerad allokering'!$B$1:$AG$461,MATCH(D$1,'Justerad allokering'!$B$1:$AF$1,0),FALSE))</f>
        <v>0</v>
      </c>
      <c r="E127">
        <f>IF(ISERROR(1/VLOOKUP($B127,'Justerad allokering'!$B$1:$AG$461,MATCH(E$1,'Justerad allokering'!$B$1:$AF$1,0),FALSE)),VLOOKUP($B127,'Allokerad kvv'!$B$2:$AV$468,MATCH(E$1,'Allokerad kvv'!$B$1:$AV$1,0),FALSE),VLOOKUP($B127,'Justerad allokering'!$B$1:$AG$461,MATCH(E$1,'Justerad allokering'!$B$1:$AF$1,0),FALSE))</f>
        <v>0</v>
      </c>
      <c r="F127">
        <f>IF(ISERROR(1/VLOOKUP($B127,'Justerad allokering'!$B$1:$AG$461,MATCH(F$1,'Justerad allokering'!$B$1:$AF$1,0),FALSE)),VLOOKUP($B127,'Allokerad kvv'!$B$2:$AV$468,MATCH(F$1,'Allokerad kvv'!$B$1:$AV$1,0),FALSE),VLOOKUP($B127,'Justerad allokering'!$B$1:$AG$461,MATCH(F$1,'Justerad allokering'!$B$1:$AF$1,0),FALSE))</f>
        <v>0</v>
      </c>
      <c r="G127">
        <f>IF(ISERROR(1/VLOOKUP($B127,'Justerad allokering'!$B$1:$AG$461,MATCH(G$1,'Justerad allokering'!$B$1:$AF$1,0),FALSE)),VLOOKUP($B127,'Allokerad kvv'!$B$2:$AV$468,MATCH(G$1,'Allokerad kvv'!$B$1:$AV$1,0),FALSE),VLOOKUP($B127,'Justerad allokering'!$B$1:$AG$461,MATCH(G$1,'Justerad allokering'!$B$1:$AF$1,0),FALSE))</f>
        <v>0</v>
      </c>
      <c r="H127">
        <f>IF(ISERROR(1/VLOOKUP($B127,'Justerad allokering'!$B$1:$AG$461,MATCH(H$1,'Justerad allokering'!$B$1:$AF$1,0),FALSE)),VLOOKUP($B127,'Allokerad kvv'!$B$2:$AV$468,MATCH(H$1,'Allokerad kvv'!$B$1:$AV$1,0),FALSE),VLOOKUP($B127,'Justerad allokering'!$B$1:$AG$461,MATCH(H$1,'Justerad allokering'!$B$1:$AF$1,0),FALSE))</f>
        <v>0</v>
      </c>
      <c r="I127">
        <f>IF(ISERROR(1/VLOOKUP($B127,'Justerad allokering'!$B$1:$AG$461,MATCH(I$1,'Justerad allokering'!$B$1:$AF$1,0),FALSE)),VLOOKUP($B127,'Allokerad kvv'!$B$2:$AV$468,MATCH(I$1,'Allokerad kvv'!$B$1:$AV$1,0),FALSE),VLOOKUP($B127,'Justerad allokering'!$B$1:$AG$461,MATCH(I$1,'Justerad allokering'!$B$1:$AF$1,0),FALSE))</f>
        <v>0</v>
      </c>
      <c r="J127">
        <f>IF(ISERROR(1/VLOOKUP($B127,'Justerad allokering'!$B$1:$AG$461,MATCH(J$1,'Justerad allokering'!$B$1:$AF$1,0),FALSE)),VLOOKUP($B127,'Allokerad kvv'!$B$2:$AV$468,MATCH(J$1,'Allokerad kvv'!$B$1:$AV$1,0),FALSE),VLOOKUP($B127,'Justerad allokering'!$B$1:$AG$461,MATCH(J$1,'Justerad allokering'!$B$1:$AF$1,0),FALSE))</f>
        <v>0</v>
      </c>
      <c r="K127">
        <f>IF(ISERROR(1/VLOOKUP($B127,'Justerad allokering'!$B$1:$AG$461,MATCH(K$1,'Justerad allokering'!$B$1:$AF$1,0),FALSE)),VLOOKUP($B127,'Allokerad kvv'!$B$2:$AV$468,MATCH(K$1,'Allokerad kvv'!$B$1:$AV$1,0),FALSE),VLOOKUP($B127,'Justerad allokering'!$B$1:$AG$461,MATCH(K$1,'Justerad allokering'!$B$1:$AF$1,0),FALSE))</f>
        <v>0</v>
      </c>
      <c r="L127">
        <f>IF(ISERROR(1/VLOOKUP($B127,'Justerad allokering'!$B$1:$AG$461,MATCH(L$1,'Justerad allokering'!$B$1:$AF$1,0),FALSE)),VLOOKUP($B127,'Allokerad kvv'!$B$2:$AV$468,MATCH(L$1,'Allokerad kvv'!$B$1:$AV$1,0),FALSE),VLOOKUP($B127,'Justerad allokering'!$B$1:$AG$461,MATCH(L$1,'Justerad allokering'!$B$1:$AF$1,0),FALSE))</f>
        <v>0</v>
      </c>
      <c r="M127">
        <f>IF(ISERROR(1/VLOOKUP($B127,'Justerad allokering'!$B$1:$AG$461,MATCH(M$1,'Justerad allokering'!$B$1:$AF$1,0),FALSE)),VLOOKUP($B127,'Allokerad kvv'!$B$2:$AV$468,MATCH(M$1,'Allokerad kvv'!$B$1:$AV$1,0),FALSE),VLOOKUP($B127,'Justerad allokering'!$B$1:$AG$461,MATCH(M$1,'Justerad allokering'!$B$1:$AF$1,0),FALSE))</f>
        <v>0</v>
      </c>
      <c r="N127">
        <f>IF(ISERROR(1/VLOOKUP($B127,'Justerad allokering'!$B$1:$AG$461,MATCH(N$1,'Justerad allokering'!$B$1:$AF$1,0),FALSE)),VLOOKUP($B127,'Allokerad kvv'!$B$2:$AV$468,MATCH(N$1,'Allokerad kvv'!$B$1:$AV$1,0),FALSE),VLOOKUP($B127,'Justerad allokering'!$B$1:$AG$461,MATCH(N$1,'Justerad allokering'!$B$1:$AF$1,0),FALSE))</f>
        <v>0</v>
      </c>
      <c r="O127">
        <f>IF(ISERROR(1/VLOOKUP($B127,'Justerad allokering'!$B$1:$AG$461,MATCH(O$1,'Justerad allokering'!$B$1:$AF$1,0),FALSE)),VLOOKUP($B127,'Allokerad kvv'!$B$2:$AV$468,MATCH(O$1,'Allokerad kvv'!$B$1:$AV$1,0),FALSE),VLOOKUP($B127,'Justerad allokering'!$B$1:$AG$461,MATCH(O$1,'Justerad allokering'!$B$1:$AF$1,0),FALSE))</f>
        <v>0</v>
      </c>
      <c r="P127">
        <f>IF(ISERROR(1/VLOOKUP($B127,'Justerad allokering'!$B$1:$AG$461,MATCH(P$1,'Justerad allokering'!$B$1:$AF$1,0),FALSE)),VLOOKUP($B127,'Allokerad kvv'!$B$2:$AV$468,MATCH(P$1,'Allokerad kvv'!$B$1:$AV$1,0),FALSE),VLOOKUP($B127,'Justerad allokering'!$B$1:$AG$461,MATCH(P$1,'Justerad allokering'!$B$1:$AF$1,0),FALSE))</f>
        <v>0</v>
      </c>
      <c r="Q127">
        <f>IF(ISERROR(1/VLOOKUP($B127,'Justerad allokering'!$B$1:$AG$461,MATCH(Q$1,'Justerad allokering'!$B$1:$AF$1,0),FALSE)),VLOOKUP($B127,'Allokerad kvv'!$B$2:$AV$468,MATCH(Q$1,'Allokerad kvv'!$B$1:$AV$1,0),FALSE),VLOOKUP($B127,'Justerad allokering'!$B$1:$AG$461,MATCH(Q$1,'Justerad allokering'!$B$1:$AF$1,0),FALSE))</f>
        <v>0</v>
      </c>
      <c r="R127">
        <f>IF(ISERROR(1/VLOOKUP($B127,'Justerad allokering'!$B$1:$AG$461,MATCH(R$1,'Justerad allokering'!$B$1:$AF$1,0),FALSE)),VLOOKUP($B127,'Allokerad kvv'!$B$2:$AV$468,MATCH(R$1,'Allokerad kvv'!$B$1:$AV$1,0),FALSE),VLOOKUP($B127,'Justerad allokering'!$B$1:$AG$461,MATCH(R$1,'Justerad allokering'!$B$1:$AF$1,0),FALSE))</f>
        <v>0</v>
      </c>
      <c r="S127">
        <f>IF(ISERROR(1/VLOOKUP($B127,'Justerad allokering'!$B$1:$AG$461,MATCH(S$1,'Justerad allokering'!$B$1:$AF$1,0),FALSE)),VLOOKUP($B127,'Allokerad kvv'!$B$2:$AV$468,MATCH(S$1,'Allokerad kvv'!$B$1:$AV$1,0),FALSE),VLOOKUP($B127,'Justerad allokering'!$B$1:$AG$461,MATCH(S$1,'Justerad allokering'!$B$1:$AF$1,0),FALSE))</f>
        <v>0</v>
      </c>
      <c r="T127">
        <f>IF(ISERROR(1/VLOOKUP($B127,'Justerad allokering'!$B$1:$AG$461,MATCH(T$1,'Justerad allokering'!$B$1:$AF$1,0),FALSE)),VLOOKUP($B127,'Allokerad kvv'!$B$2:$AV$468,MATCH(T$1,'Allokerad kvv'!$B$1:$AV$1,0),FALSE),VLOOKUP($B127,'Justerad allokering'!$B$1:$AG$461,MATCH(T$1,'Justerad allokering'!$B$1:$AF$1,0),FALSE))</f>
        <v>0</v>
      </c>
      <c r="U127">
        <f>IF(ISERROR(1/VLOOKUP($B127,'Justerad allokering'!$B$1:$AG$461,MATCH(U$1,'Justerad allokering'!$B$1:$AF$1,0),FALSE)),VLOOKUP($B127,'Allokerad kvv'!$B$2:$AV$468,MATCH(U$1,'Allokerad kvv'!$B$1:$AV$1,0),FALSE),VLOOKUP($B127,'Justerad allokering'!$B$1:$AG$461,MATCH(U$1,'Justerad allokering'!$B$1:$AF$1,0),FALSE))</f>
        <v>0</v>
      </c>
      <c r="V127">
        <f>IF(ISERROR(1/VLOOKUP($B127,'Justerad allokering'!$B$1:$AG$461,MATCH(V$1,'Justerad allokering'!$B$1:$AF$1,0),FALSE)),VLOOKUP($B127,'Allokerad kvv'!$B$2:$AV$468,MATCH(V$1,'Allokerad kvv'!$B$1:$AV$1,0),FALSE),VLOOKUP($B127,'Justerad allokering'!$B$1:$AG$461,MATCH(V$1,'Justerad allokering'!$B$1:$AF$1,0),FALSE))</f>
        <v>0</v>
      </c>
      <c r="W127">
        <f>IF(ISERROR(1/VLOOKUP($B127,'Justerad allokering'!$B$1:$AG$461,MATCH(W$1,'Justerad allokering'!$B$1:$AF$1,0),FALSE)),VLOOKUP($B127,'Allokerad kvv'!$B$2:$AV$468,MATCH(W$1,'Allokerad kvv'!$B$1:$AV$1,0),FALSE),VLOOKUP($B127,'Justerad allokering'!$B$1:$AG$461,MATCH(W$1,'Justerad allokering'!$B$1:$AF$1,0),FALSE))</f>
        <v>0</v>
      </c>
      <c r="X127">
        <f>IF(ISERROR(1/VLOOKUP($B127,'Justerad allokering'!$B$1:$AG$461,MATCH(X$1,'Justerad allokering'!$B$1:$AF$1,0),FALSE)),VLOOKUP($B127,'Allokerad kvv'!$B$2:$AV$468,MATCH(X$1,'Allokerad kvv'!$B$1:$AV$1,0),FALSE),VLOOKUP($B127,'Justerad allokering'!$B$1:$AG$461,MATCH(X$1,'Justerad allokering'!$B$1:$AF$1,0),FALSE))</f>
        <v>0</v>
      </c>
      <c r="Y127">
        <f>IF(ISERROR(1/VLOOKUP($B127,'Justerad allokering'!$B$1:$AG$461,MATCH(Y$1,'Justerad allokering'!$B$1:$AF$1,0),FALSE)),VLOOKUP($B127,'Allokerad kvv'!$B$2:$AV$468,MATCH(Y$1,'Allokerad kvv'!$B$1:$AV$1,0),FALSE),VLOOKUP($B127,'Justerad allokering'!$B$1:$AG$461,MATCH(Y$1,'Justerad allokering'!$B$1:$AF$1,0),FALSE))</f>
        <v>0</v>
      </c>
      <c r="Z127">
        <f>IF(ISERROR(1/VLOOKUP($B127,'Justerad allokering'!$B$1:$AG$461,MATCH(Z$1,'Justerad allokering'!$B$1:$AF$1,0),FALSE)),VLOOKUP($B127,'Allokerad kvv'!$B$2:$AV$468,MATCH(Z$1,'Allokerad kvv'!$B$1:$AV$1,0),FALSE),VLOOKUP($B127,'Justerad allokering'!$B$1:$AG$461,MATCH(Z$1,'Justerad allokering'!$B$1:$AF$1,0),FALSE))</f>
        <v>0</v>
      </c>
      <c r="AE127" s="89">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25">
      <c r="A128" s="2" t="s">
        <v>181</v>
      </c>
      <c r="B128" s="2" t="s">
        <v>182</v>
      </c>
      <c r="C128">
        <f>IF(ISERROR(1/VLOOKUP($B128,'Justerad allokering'!$B$1:$AG$461,MATCH(C$1,'Justerad allokering'!$B$1:$AF$1,0),FALSE)),VLOOKUP($B128,'Allokerad kvv'!$B$2:$AV$468,MATCH(C$1,'Allokerad kvv'!$B$1:$AV$1,0),FALSE),VLOOKUP($B128,'Justerad allokering'!$B$1:$AG$461,MATCH(C$1,'Justerad allokering'!$B$1:$AF$1,0),FALSE))</f>
        <v>194.25299999999999</v>
      </c>
      <c r="D128">
        <f>IF(ISERROR(1/VLOOKUP($B128,'Justerad allokering'!$B$1:$AG$461,MATCH(D$1,'Justerad allokering'!$B$1:$AF$1,0),FALSE)),VLOOKUP($B128,'Allokerad kvv'!$B$2:$AV$468,MATCH(D$1,'Allokerad kvv'!$B$1:$AV$1,0),FALSE),VLOOKUP($B128,'Justerad allokering'!$B$1:$AG$461,MATCH(D$1,'Justerad allokering'!$B$1:$AF$1,0),FALSE))</f>
        <v>0</v>
      </c>
      <c r="E128">
        <f>IF(ISERROR(1/VLOOKUP($B128,'Justerad allokering'!$B$1:$AG$461,MATCH(E$1,'Justerad allokering'!$B$1:$AF$1,0),FALSE)),VLOOKUP($B128,'Allokerad kvv'!$B$2:$AV$468,MATCH(E$1,'Allokerad kvv'!$B$1:$AV$1,0),FALSE),VLOOKUP($B128,'Justerad allokering'!$B$1:$AG$461,MATCH(E$1,'Justerad allokering'!$B$1:$AF$1,0),FALSE))</f>
        <v>0</v>
      </c>
      <c r="F128">
        <f>IF(ISERROR(1/VLOOKUP($B128,'Justerad allokering'!$B$1:$AG$461,MATCH(F$1,'Justerad allokering'!$B$1:$AF$1,0),FALSE)),VLOOKUP($B128,'Allokerad kvv'!$B$2:$AV$468,MATCH(F$1,'Allokerad kvv'!$B$1:$AV$1,0),FALSE),VLOOKUP($B128,'Justerad allokering'!$B$1:$AG$461,MATCH(F$1,'Justerad allokering'!$B$1:$AF$1,0),FALSE))</f>
        <v>0</v>
      </c>
      <c r="G128">
        <f>IF(ISERROR(1/VLOOKUP($B128,'Justerad allokering'!$B$1:$AG$461,MATCH(G$1,'Justerad allokering'!$B$1:$AF$1,0),FALSE)),VLOOKUP($B128,'Allokerad kvv'!$B$2:$AV$468,MATCH(G$1,'Allokerad kvv'!$B$1:$AV$1,0),FALSE),VLOOKUP($B128,'Justerad allokering'!$B$1:$AG$461,MATCH(G$1,'Justerad allokering'!$B$1:$AF$1,0),FALSE))</f>
        <v>1.37094</v>
      </c>
      <c r="H128">
        <f>IF(ISERROR(1/VLOOKUP($B128,'Justerad allokering'!$B$1:$AG$461,MATCH(H$1,'Justerad allokering'!$B$1:$AF$1,0),FALSE)),VLOOKUP($B128,'Allokerad kvv'!$B$2:$AV$468,MATCH(H$1,'Allokerad kvv'!$B$1:$AV$1,0),FALSE),VLOOKUP($B128,'Justerad allokering'!$B$1:$AG$461,MATCH(H$1,'Justerad allokering'!$B$1:$AF$1,0),FALSE))</f>
        <v>0</v>
      </c>
      <c r="I128">
        <f>IF(ISERROR(1/VLOOKUP($B128,'Justerad allokering'!$B$1:$AG$461,MATCH(I$1,'Justerad allokering'!$B$1:$AF$1,0),FALSE)),VLOOKUP($B128,'Allokerad kvv'!$B$2:$AV$468,MATCH(I$1,'Allokerad kvv'!$B$1:$AV$1,0),FALSE),VLOOKUP($B128,'Justerad allokering'!$B$1:$AG$461,MATCH(I$1,'Justerad allokering'!$B$1:$AF$1,0),FALSE))</f>
        <v>0</v>
      </c>
      <c r="J128">
        <f>IF(ISERROR(1/VLOOKUP($B128,'Justerad allokering'!$B$1:$AG$461,MATCH(J$1,'Justerad allokering'!$B$1:$AF$1,0),FALSE)),VLOOKUP($B128,'Allokerad kvv'!$B$2:$AV$468,MATCH(J$1,'Allokerad kvv'!$B$1:$AV$1,0),FALSE),VLOOKUP($B128,'Justerad allokering'!$B$1:$AG$461,MATCH(J$1,'Justerad allokering'!$B$1:$AF$1,0),FALSE))</f>
        <v>57.1845</v>
      </c>
      <c r="K128">
        <f>IF(ISERROR(1/VLOOKUP($B128,'Justerad allokering'!$B$1:$AG$461,MATCH(K$1,'Justerad allokering'!$B$1:$AF$1,0),FALSE)),VLOOKUP($B128,'Allokerad kvv'!$B$2:$AV$468,MATCH(K$1,'Allokerad kvv'!$B$1:$AV$1,0),FALSE),VLOOKUP($B128,'Justerad allokering'!$B$1:$AG$461,MATCH(K$1,'Justerad allokering'!$B$1:$AF$1,0),FALSE))</f>
        <v>11.429600000000001</v>
      </c>
      <c r="L128">
        <f>IF(ISERROR(1/VLOOKUP($B128,'Justerad allokering'!$B$1:$AG$461,MATCH(L$1,'Justerad allokering'!$B$1:$AF$1,0),FALSE)),VLOOKUP($B128,'Allokerad kvv'!$B$2:$AV$468,MATCH(L$1,'Allokerad kvv'!$B$1:$AV$1,0),FALSE),VLOOKUP($B128,'Justerad allokering'!$B$1:$AG$461,MATCH(L$1,'Justerad allokering'!$B$1:$AF$1,0),FALSE))</f>
        <v>0</v>
      </c>
      <c r="M128">
        <f>IF(ISERROR(1/VLOOKUP($B128,'Justerad allokering'!$B$1:$AG$461,MATCH(M$1,'Justerad allokering'!$B$1:$AF$1,0),FALSE)),VLOOKUP($B128,'Allokerad kvv'!$B$2:$AV$468,MATCH(M$1,'Allokerad kvv'!$B$1:$AV$1,0),FALSE),VLOOKUP($B128,'Justerad allokering'!$B$1:$AG$461,MATCH(M$1,'Justerad allokering'!$B$1:$AF$1,0),FALSE))</f>
        <v>0</v>
      </c>
      <c r="N128">
        <f>IF(ISERROR(1/VLOOKUP($B128,'Justerad allokering'!$B$1:$AG$461,MATCH(N$1,'Justerad allokering'!$B$1:$AF$1,0),FALSE)),VLOOKUP($B128,'Allokerad kvv'!$B$2:$AV$468,MATCH(N$1,'Allokerad kvv'!$B$1:$AV$1,0),FALSE),VLOOKUP($B128,'Justerad allokering'!$B$1:$AG$461,MATCH(N$1,'Justerad allokering'!$B$1:$AF$1,0),FALSE))</f>
        <v>52</v>
      </c>
      <c r="O128">
        <f>IF(ISERROR(1/VLOOKUP($B128,'Justerad allokering'!$B$1:$AG$461,MATCH(O$1,'Justerad allokering'!$B$1:$AF$1,0),FALSE)),VLOOKUP($B128,'Allokerad kvv'!$B$2:$AV$468,MATCH(O$1,'Allokerad kvv'!$B$1:$AV$1,0),FALSE),VLOOKUP($B128,'Justerad allokering'!$B$1:$AG$461,MATCH(O$1,'Justerad allokering'!$B$1:$AF$1,0),FALSE))</f>
        <v>0</v>
      </c>
      <c r="P128">
        <f>IF(ISERROR(1/VLOOKUP($B128,'Justerad allokering'!$B$1:$AG$461,MATCH(P$1,'Justerad allokering'!$B$1:$AF$1,0),FALSE)),VLOOKUP($B128,'Allokerad kvv'!$B$2:$AV$468,MATCH(P$1,'Allokerad kvv'!$B$1:$AV$1,0),FALSE),VLOOKUP($B128,'Justerad allokering'!$B$1:$AG$461,MATCH(P$1,'Justerad allokering'!$B$1:$AF$1,0),FALSE))</f>
        <v>0</v>
      </c>
      <c r="Q128">
        <f>IF(ISERROR(1/VLOOKUP($B128,'Justerad allokering'!$B$1:$AG$461,MATCH(Q$1,'Justerad allokering'!$B$1:$AF$1,0),FALSE)),VLOOKUP($B128,'Allokerad kvv'!$B$2:$AV$468,MATCH(Q$1,'Allokerad kvv'!$B$1:$AV$1,0),FALSE),VLOOKUP($B128,'Justerad allokering'!$B$1:$AG$461,MATCH(Q$1,'Justerad allokering'!$B$1:$AF$1,0),FALSE))</f>
        <v>0</v>
      </c>
      <c r="R128">
        <f>IF(ISERROR(1/VLOOKUP($B128,'Justerad allokering'!$B$1:$AG$461,MATCH(R$1,'Justerad allokering'!$B$1:$AF$1,0),FALSE)),VLOOKUP($B128,'Allokerad kvv'!$B$2:$AV$468,MATCH(R$1,'Allokerad kvv'!$B$1:$AV$1,0),FALSE),VLOOKUP($B128,'Justerad allokering'!$B$1:$AG$461,MATCH(R$1,'Justerad allokering'!$B$1:$AF$1,0),FALSE))</f>
        <v>0</v>
      </c>
      <c r="S128">
        <f>IF(ISERROR(1/VLOOKUP($B128,'Justerad allokering'!$B$1:$AG$461,MATCH(S$1,'Justerad allokering'!$B$1:$AF$1,0),FALSE)),VLOOKUP($B128,'Allokerad kvv'!$B$2:$AV$468,MATCH(S$1,'Allokerad kvv'!$B$1:$AV$1,0),FALSE),VLOOKUP($B128,'Justerad allokering'!$B$1:$AG$461,MATCH(S$1,'Justerad allokering'!$B$1:$AF$1,0),FALSE))</f>
        <v>0</v>
      </c>
      <c r="T128">
        <f>IF(ISERROR(1/VLOOKUP($B128,'Justerad allokering'!$B$1:$AG$461,MATCH(T$1,'Justerad allokering'!$B$1:$AF$1,0),FALSE)),VLOOKUP($B128,'Allokerad kvv'!$B$2:$AV$468,MATCH(T$1,'Allokerad kvv'!$B$1:$AV$1,0),FALSE),VLOOKUP($B128,'Justerad allokering'!$B$1:$AG$461,MATCH(T$1,'Justerad allokering'!$B$1:$AF$1,0),FALSE))</f>
        <v>0</v>
      </c>
      <c r="U128">
        <f>IF(ISERROR(1/VLOOKUP($B128,'Justerad allokering'!$B$1:$AG$461,MATCH(U$1,'Justerad allokering'!$B$1:$AF$1,0),FALSE)),VLOOKUP($B128,'Allokerad kvv'!$B$2:$AV$468,MATCH(U$1,'Allokerad kvv'!$B$1:$AV$1,0),FALSE),VLOOKUP($B128,'Justerad allokering'!$B$1:$AG$461,MATCH(U$1,'Justerad allokering'!$B$1:$AF$1,0),FALSE))</f>
        <v>0</v>
      </c>
      <c r="V128">
        <f>IF(ISERROR(1/VLOOKUP($B128,'Justerad allokering'!$B$1:$AG$461,MATCH(V$1,'Justerad allokering'!$B$1:$AF$1,0),FALSE)),VLOOKUP($B128,'Allokerad kvv'!$B$2:$AV$468,MATCH(V$1,'Allokerad kvv'!$B$1:$AV$1,0),FALSE),VLOOKUP($B128,'Justerad allokering'!$B$1:$AG$461,MATCH(V$1,'Justerad allokering'!$B$1:$AF$1,0),FALSE))</f>
        <v>0</v>
      </c>
      <c r="W128">
        <f>IF(ISERROR(1/VLOOKUP($B128,'Justerad allokering'!$B$1:$AG$461,MATCH(W$1,'Justerad allokering'!$B$1:$AF$1,0),FALSE)),VLOOKUP($B128,'Allokerad kvv'!$B$2:$AV$468,MATCH(W$1,'Allokerad kvv'!$B$1:$AV$1,0),FALSE),VLOOKUP($B128,'Justerad allokering'!$B$1:$AG$461,MATCH(W$1,'Justerad allokering'!$B$1:$AF$1,0),FALSE))</f>
        <v>0</v>
      </c>
      <c r="X128">
        <f>IF(ISERROR(1/VLOOKUP($B128,'Justerad allokering'!$B$1:$AG$461,MATCH(X$1,'Justerad allokering'!$B$1:$AF$1,0),FALSE)),VLOOKUP($B128,'Allokerad kvv'!$B$2:$AV$468,MATCH(X$1,'Allokerad kvv'!$B$1:$AV$1,0),FALSE),VLOOKUP($B128,'Justerad allokering'!$B$1:$AG$461,MATCH(X$1,'Justerad allokering'!$B$1:$AF$1,0),FALSE))</f>
        <v>0</v>
      </c>
      <c r="Y128">
        <f>IF(ISERROR(1/VLOOKUP($B128,'Justerad allokering'!$B$1:$AG$461,MATCH(Y$1,'Justerad allokering'!$B$1:$AF$1,0),FALSE)),VLOOKUP($B128,'Allokerad kvv'!$B$2:$AV$468,MATCH(Y$1,'Allokerad kvv'!$B$1:$AV$1,0),FALSE),VLOOKUP($B128,'Justerad allokering'!$B$1:$AG$461,MATCH(Y$1,'Justerad allokering'!$B$1:$AF$1,0),FALSE))</f>
        <v>0</v>
      </c>
      <c r="Z128">
        <f>IF(ISERROR(1/VLOOKUP($B128,'Justerad allokering'!$B$1:$AG$461,MATCH(Z$1,'Justerad allokering'!$B$1:$AF$1,0),FALSE)),VLOOKUP($B128,'Allokerad kvv'!$B$2:$AV$468,MATCH(Z$1,'Allokerad kvv'!$B$1:$AV$1,0),FALSE),VLOOKUP($B128,'Justerad allokering'!$B$1:$AG$461,MATCH(Z$1,'Justerad allokering'!$B$1:$AF$1,0),FALSE))</f>
        <v>0</v>
      </c>
      <c r="AE128" s="89">
        <f t="shared" si="4"/>
        <v>316.23803999999996</v>
      </c>
      <c r="AG128">
        <f t="shared" si="5"/>
        <v>304.80843999999996</v>
      </c>
      <c r="AH128">
        <f t="shared" si="6"/>
        <v>252.80843999999996</v>
      </c>
      <c r="AI128">
        <f>IF(AH128=0,"",AH128/VLOOKUP(B128,Kraftvärmeprod!$B$1:$BC$480,MATCH("Summa tillförd energi exklusive rökgaskondensering",Kraftvärmeprod!$B$1:$BC$1,0),FALSE))</f>
        <v>0.59457897546738026</v>
      </c>
      <c r="AK128">
        <f t="shared" si="7"/>
        <v>57.1845</v>
      </c>
    </row>
    <row r="129" spans="1:37" x14ac:dyDescent="0.25">
      <c r="A129" s="2" t="s">
        <v>183</v>
      </c>
      <c r="B129" s="2" t="s">
        <v>184</v>
      </c>
      <c r="C129">
        <f>IF(ISERROR(1/VLOOKUP($B129,'Justerad allokering'!$B$1:$AG$461,MATCH(C$1,'Justerad allokering'!$B$1:$AF$1,0),FALSE)),VLOOKUP($B129,'Allokerad kvv'!$B$2:$AV$468,MATCH(C$1,'Allokerad kvv'!$B$1:$AV$1,0),FALSE),VLOOKUP($B129,'Justerad allokering'!$B$1:$AG$461,MATCH(C$1,'Justerad allokering'!$B$1:$AF$1,0),FALSE))</f>
        <v>0</v>
      </c>
      <c r="D129">
        <f>IF(ISERROR(1/VLOOKUP($B129,'Justerad allokering'!$B$1:$AG$461,MATCH(D$1,'Justerad allokering'!$B$1:$AF$1,0),FALSE)),VLOOKUP($B129,'Allokerad kvv'!$B$2:$AV$468,MATCH(D$1,'Allokerad kvv'!$B$1:$AV$1,0),FALSE),VLOOKUP($B129,'Justerad allokering'!$B$1:$AG$461,MATCH(D$1,'Justerad allokering'!$B$1:$AF$1,0),FALSE))</f>
        <v>0</v>
      </c>
      <c r="E129">
        <f>IF(ISERROR(1/VLOOKUP($B129,'Justerad allokering'!$B$1:$AG$461,MATCH(E$1,'Justerad allokering'!$B$1:$AF$1,0),FALSE)),VLOOKUP($B129,'Allokerad kvv'!$B$2:$AV$468,MATCH(E$1,'Allokerad kvv'!$B$1:$AV$1,0),FALSE),VLOOKUP($B129,'Justerad allokering'!$B$1:$AG$461,MATCH(E$1,'Justerad allokering'!$B$1:$AF$1,0),FALSE))</f>
        <v>0</v>
      </c>
      <c r="F129">
        <f>IF(ISERROR(1/VLOOKUP($B129,'Justerad allokering'!$B$1:$AG$461,MATCH(F$1,'Justerad allokering'!$B$1:$AF$1,0),FALSE)),VLOOKUP($B129,'Allokerad kvv'!$B$2:$AV$468,MATCH(F$1,'Allokerad kvv'!$B$1:$AV$1,0),FALSE),VLOOKUP($B129,'Justerad allokering'!$B$1:$AG$461,MATCH(F$1,'Justerad allokering'!$B$1:$AF$1,0),FALSE))</f>
        <v>0</v>
      </c>
      <c r="G129">
        <f>IF(ISERROR(1/VLOOKUP($B129,'Justerad allokering'!$B$1:$AG$461,MATCH(G$1,'Justerad allokering'!$B$1:$AF$1,0),FALSE)),VLOOKUP($B129,'Allokerad kvv'!$B$2:$AV$468,MATCH(G$1,'Allokerad kvv'!$B$1:$AV$1,0),FALSE),VLOOKUP($B129,'Justerad allokering'!$B$1:$AG$461,MATCH(G$1,'Justerad allokering'!$B$1:$AF$1,0),FALSE))</f>
        <v>0</v>
      </c>
      <c r="H129">
        <f>IF(ISERROR(1/VLOOKUP($B129,'Justerad allokering'!$B$1:$AG$461,MATCH(H$1,'Justerad allokering'!$B$1:$AF$1,0),FALSE)),VLOOKUP($B129,'Allokerad kvv'!$B$2:$AV$468,MATCH(H$1,'Allokerad kvv'!$B$1:$AV$1,0),FALSE),VLOOKUP($B129,'Justerad allokering'!$B$1:$AG$461,MATCH(H$1,'Justerad allokering'!$B$1:$AF$1,0),FALSE))</f>
        <v>0</v>
      </c>
      <c r="I129">
        <f>IF(ISERROR(1/VLOOKUP($B129,'Justerad allokering'!$B$1:$AG$461,MATCH(I$1,'Justerad allokering'!$B$1:$AF$1,0),FALSE)),VLOOKUP($B129,'Allokerad kvv'!$B$2:$AV$468,MATCH(I$1,'Allokerad kvv'!$B$1:$AV$1,0),FALSE),VLOOKUP($B129,'Justerad allokering'!$B$1:$AG$461,MATCH(I$1,'Justerad allokering'!$B$1:$AF$1,0),FALSE))</f>
        <v>0</v>
      </c>
      <c r="J129">
        <f>IF(ISERROR(1/VLOOKUP($B129,'Justerad allokering'!$B$1:$AG$461,MATCH(J$1,'Justerad allokering'!$B$1:$AF$1,0),FALSE)),VLOOKUP($B129,'Allokerad kvv'!$B$2:$AV$468,MATCH(J$1,'Allokerad kvv'!$B$1:$AV$1,0),FALSE),VLOOKUP($B129,'Justerad allokering'!$B$1:$AG$461,MATCH(J$1,'Justerad allokering'!$B$1:$AF$1,0),FALSE))</f>
        <v>0</v>
      </c>
      <c r="K129">
        <f>IF(ISERROR(1/VLOOKUP($B129,'Justerad allokering'!$B$1:$AG$461,MATCH(K$1,'Justerad allokering'!$B$1:$AF$1,0),FALSE)),VLOOKUP($B129,'Allokerad kvv'!$B$2:$AV$468,MATCH(K$1,'Allokerad kvv'!$B$1:$AV$1,0),FALSE),VLOOKUP($B129,'Justerad allokering'!$B$1:$AG$461,MATCH(K$1,'Justerad allokering'!$B$1:$AF$1,0),FALSE))</f>
        <v>0</v>
      </c>
      <c r="L129">
        <f>IF(ISERROR(1/VLOOKUP($B129,'Justerad allokering'!$B$1:$AG$461,MATCH(L$1,'Justerad allokering'!$B$1:$AF$1,0),FALSE)),VLOOKUP($B129,'Allokerad kvv'!$B$2:$AV$468,MATCH(L$1,'Allokerad kvv'!$B$1:$AV$1,0),FALSE),VLOOKUP($B129,'Justerad allokering'!$B$1:$AG$461,MATCH(L$1,'Justerad allokering'!$B$1:$AF$1,0),FALSE))</f>
        <v>0</v>
      </c>
      <c r="M129">
        <f>IF(ISERROR(1/VLOOKUP($B129,'Justerad allokering'!$B$1:$AG$461,MATCH(M$1,'Justerad allokering'!$B$1:$AF$1,0),FALSE)),VLOOKUP($B129,'Allokerad kvv'!$B$2:$AV$468,MATCH(M$1,'Allokerad kvv'!$B$1:$AV$1,0),FALSE),VLOOKUP($B129,'Justerad allokering'!$B$1:$AG$461,MATCH(M$1,'Justerad allokering'!$B$1:$AF$1,0),FALSE))</f>
        <v>0</v>
      </c>
      <c r="N129">
        <f>IF(ISERROR(1/VLOOKUP($B129,'Justerad allokering'!$B$1:$AG$461,MATCH(N$1,'Justerad allokering'!$B$1:$AF$1,0),FALSE)),VLOOKUP($B129,'Allokerad kvv'!$B$2:$AV$468,MATCH(N$1,'Allokerad kvv'!$B$1:$AV$1,0),FALSE),VLOOKUP($B129,'Justerad allokering'!$B$1:$AG$461,MATCH(N$1,'Justerad allokering'!$B$1:$AF$1,0),FALSE))</f>
        <v>0</v>
      </c>
      <c r="O129">
        <f>IF(ISERROR(1/VLOOKUP($B129,'Justerad allokering'!$B$1:$AG$461,MATCH(O$1,'Justerad allokering'!$B$1:$AF$1,0),FALSE)),VLOOKUP($B129,'Allokerad kvv'!$B$2:$AV$468,MATCH(O$1,'Allokerad kvv'!$B$1:$AV$1,0),FALSE),VLOOKUP($B129,'Justerad allokering'!$B$1:$AG$461,MATCH(O$1,'Justerad allokering'!$B$1:$AF$1,0),FALSE))</f>
        <v>0</v>
      </c>
      <c r="P129">
        <f>IF(ISERROR(1/VLOOKUP($B129,'Justerad allokering'!$B$1:$AG$461,MATCH(P$1,'Justerad allokering'!$B$1:$AF$1,0),FALSE)),VLOOKUP($B129,'Allokerad kvv'!$B$2:$AV$468,MATCH(P$1,'Allokerad kvv'!$B$1:$AV$1,0),FALSE),VLOOKUP($B129,'Justerad allokering'!$B$1:$AG$461,MATCH(P$1,'Justerad allokering'!$B$1:$AF$1,0),FALSE))</f>
        <v>0</v>
      </c>
      <c r="Q129">
        <f>IF(ISERROR(1/VLOOKUP($B129,'Justerad allokering'!$B$1:$AG$461,MATCH(Q$1,'Justerad allokering'!$B$1:$AF$1,0),FALSE)),VLOOKUP($B129,'Allokerad kvv'!$B$2:$AV$468,MATCH(Q$1,'Allokerad kvv'!$B$1:$AV$1,0),FALSE),VLOOKUP($B129,'Justerad allokering'!$B$1:$AG$461,MATCH(Q$1,'Justerad allokering'!$B$1:$AF$1,0),FALSE))</f>
        <v>0</v>
      </c>
      <c r="R129">
        <f>IF(ISERROR(1/VLOOKUP($B129,'Justerad allokering'!$B$1:$AG$461,MATCH(R$1,'Justerad allokering'!$B$1:$AF$1,0),FALSE)),VLOOKUP($B129,'Allokerad kvv'!$B$2:$AV$468,MATCH(R$1,'Allokerad kvv'!$B$1:$AV$1,0),FALSE),VLOOKUP($B129,'Justerad allokering'!$B$1:$AG$461,MATCH(R$1,'Justerad allokering'!$B$1:$AF$1,0),FALSE))</f>
        <v>0</v>
      </c>
      <c r="S129">
        <f>IF(ISERROR(1/VLOOKUP($B129,'Justerad allokering'!$B$1:$AG$461,MATCH(S$1,'Justerad allokering'!$B$1:$AF$1,0),FALSE)),VLOOKUP($B129,'Allokerad kvv'!$B$2:$AV$468,MATCH(S$1,'Allokerad kvv'!$B$1:$AV$1,0),FALSE),VLOOKUP($B129,'Justerad allokering'!$B$1:$AG$461,MATCH(S$1,'Justerad allokering'!$B$1:$AF$1,0),FALSE))</f>
        <v>0</v>
      </c>
      <c r="T129">
        <f>IF(ISERROR(1/VLOOKUP($B129,'Justerad allokering'!$B$1:$AG$461,MATCH(T$1,'Justerad allokering'!$B$1:$AF$1,0),FALSE)),VLOOKUP($B129,'Allokerad kvv'!$B$2:$AV$468,MATCH(T$1,'Allokerad kvv'!$B$1:$AV$1,0),FALSE),VLOOKUP($B129,'Justerad allokering'!$B$1:$AG$461,MATCH(T$1,'Justerad allokering'!$B$1:$AF$1,0),FALSE))</f>
        <v>0</v>
      </c>
      <c r="U129">
        <f>IF(ISERROR(1/VLOOKUP($B129,'Justerad allokering'!$B$1:$AG$461,MATCH(U$1,'Justerad allokering'!$B$1:$AF$1,0),FALSE)),VLOOKUP($B129,'Allokerad kvv'!$B$2:$AV$468,MATCH(U$1,'Allokerad kvv'!$B$1:$AV$1,0),FALSE),VLOOKUP($B129,'Justerad allokering'!$B$1:$AG$461,MATCH(U$1,'Justerad allokering'!$B$1:$AF$1,0),FALSE))</f>
        <v>0</v>
      </c>
      <c r="V129">
        <f>IF(ISERROR(1/VLOOKUP($B129,'Justerad allokering'!$B$1:$AG$461,MATCH(V$1,'Justerad allokering'!$B$1:$AF$1,0),FALSE)),VLOOKUP($B129,'Allokerad kvv'!$B$2:$AV$468,MATCH(V$1,'Allokerad kvv'!$B$1:$AV$1,0),FALSE),VLOOKUP($B129,'Justerad allokering'!$B$1:$AG$461,MATCH(V$1,'Justerad allokering'!$B$1:$AF$1,0),FALSE))</f>
        <v>0</v>
      </c>
      <c r="W129">
        <f>IF(ISERROR(1/VLOOKUP($B129,'Justerad allokering'!$B$1:$AG$461,MATCH(W$1,'Justerad allokering'!$B$1:$AF$1,0),FALSE)),VLOOKUP($B129,'Allokerad kvv'!$B$2:$AV$468,MATCH(W$1,'Allokerad kvv'!$B$1:$AV$1,0),FALSE),VLOOKUP($B129,'Justerad allokering'!$B$1:$AG$461,MATCH(W$1,'Justerad allokering'!$B$1:$AF$1,0),FALSE))</f>
        <v>0</v>
      </c>
      <c r="X129">
        <f>IF(ISERROR(1/VLOOKUP($B129,'Justerad allokering'!$B$1:$AG$461,MATCH(X$1,'Justerad allokering'!$B$1:$AF$1,0),FALSE)),VLOOKUP($B129,'Allokerad kvv'!$B$2:$AV$468,MATCH(X$1,'Allokerad kvv'!$B$1:$AV$1,0),FALSE),VLOOKUP($B129,'Justerad allokering'!$B$1:$AG$461,MATCH(X$1,'Justerad allokering'!$B$1:$AF$1,0),FALSE))</f>
        <v>0</v>
      </c>
      <c r="Y129">
        <f>IF(ISERROR(1/VLOOKUP($B129,'Justerad allokering'!$B$1:$AG$461,MATCH(Y$1,'Justerad allokering'!$B$1:$AF$1,0),FALSE)),VLOOKUP($B129,'Allokerad kvv'!$B$2:$AV$468,MATCH(Y$1,'Allokerad kvv'!$B$1:$AV$1,0),FALSE),VLOOKUP($B129,'Justerad allokering'!$B$1:$AG$461,MATCH(Y$1,'Justerad allokering'!$B$1:$AF$1,0),FALSE))</f>
        <v>0</v>
      </c>
      <c r="Z129">
        <f>IF(ISERROR(1/VLOOKUP($B129,'Justerad allokering'!$B$1:$AG$461,MATCH(Z$1,'Justerad allokering'!$B$1:$AF$1,0),FALSE)),VLOOKUP($B129,'Allokerad kvv'!$B$2:$AV$468,MATCH(Z$1,'Allokerad kvv'!$B$1:$AV$1,0),FALSE),VLOOKUP($B129,'Justerad allokering'!$B$1:$AG$461,MATCH(Z$1,'Justerad allokering'!$B$1:$AF$1,0),FALSE))</f>
        <v>0</v>
      </c>
      <c r="AE129" s="89">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25">
      <c r="A130" s="2" t="s">
        <v>185</v>
      </c>
      <c r="B130" s="2" t="s">
        <v>186</v>
      </c>
      <c r="C130">
        <f>IF(ISERROR(1/VLOOKUP($B130,'Justerad allokering'!$B$1:$AG$461,MATCH(C$1,'Justerad allokering'!$B$1:$AF$1,0),FALSE)),VLOOKUP($B130,'Allokerad kvv'!$B$2:$AV$468,MATCH(C$1,'Allokerad kvv'!$B$1:$AV$1,0),FALSE),VLOOKUP($B130,'Justerad allokering'!$B$1:$AG$461,MATCH(C$1,'Justerad allokering'!$B$1:$AF$1,0),FALSE))</f>
        <v>0</v>
      </c>
      <c r="D130">
        <f>IF(ISERROR(1/VLOOKUP($B130,'Justerad allokering'!$B$1:$AG$461,MATCH(D$1,'Justerad allokering'!$B$1:$AF$1,0),FALSE)),VLOOKUP($B130,'Allokerad kvv'!$B$2:$AV$468,MATCH(D$1,'Allokerad kvv'!$B$1:$AV$1,0),FALSE),VLOOKUP($B130,'Justerad allokering'!$B$1:$AG$461,MATCH(D$1,'Justerad allokering'!$B$1:$AF$1,0),FALSE))</f>
        <v>0</v>
      </c>
      <c r="E130">
        <f>IF(ISERROR(1/VLOOKUP($B130,'Justerad allokering'!$B$1:$AG$461,MATCH(E$1,'Justerad allokering'!$B$1:$AF$1,0),FALSE)),VLOOKUP($B130,'Allokerad kvv'!$B$2:$AV$468,MATCH(E$1,'Allokerad kvv'!$B$1:$AV$1,0),FALSE),VLOOKUP($B130,'Justerad allokering'!$B$1:$AG$461,MATCH(E$1,'Justerad allokering'!$B$1:$AF$1,0),FALSE))</f>
        <v>7.74871</v>
      </c>
      <c r="F130">
        <f>IF(ISERROR(1/VLOOKUP($B130,'Justerad allokering'!$B$1:$AG$461,MATCH(F$1,'Justerad allokering'!$B$1:$AF$1,0),FALSE)),VLOOKUP($B130,'Allokerad kvv'!$B$2:$AV$468,MATCH(F$1,'Allokerad kvv'!$B$1:$AV$1,0),FALSE),VLOOKUP($B130,'Justerad allokering'!$B$1:$AG$461,MATCH(F$1,'Justerad allokering'!$B$1:$AF$1,0),FALSE))</f>
        <v>0</v>
      </c>
      <c r="G130">
        <f>IF(ISERROR(1/VLOOKUP($B130,'Justerad allokering'!$B$1:$AG$461,MATCH(G$1,'Justerad allokering'!$B$1:$AF$1,0),FALSE)),VLOOKUP($B130,'Allokerad kvv'!$B$2:$AV$468,MATCH(G$1,'Allokerad kvv'!$B$1:$AV$1,0),FALSE),VLOOKUP($B130,'Justerad allokering'!$B$1:$AG$461,MATCH(G$1,'Justerad allokering'!$B$1:$AF$1,0),FALSE))</f>
        <v>0</v>
      </c>
      <c r="H130">
        <f>IF(ISERROR(1/VLOOKUP($B130,'Justerad allokering'!$B$1:$AG$461,MATCH(H$1,'Justerad allokering'!$B$1:$AF$1,0),FALSE)),VLOOKUP($B130,'Allokerad kvv'!$B$2:$AV$468,MATCH(H$1,'Allokerad kvv'!$B$1:$AV$1,0),FALSE),VLOOKUP($B130,'Justerad allokering'!$B$1:$AG$461,MATCH(H$1,'Justerad allokering'!$B$1:$AF$1,0),FALSE))</f>
        <v>0</v>
      </c>
      <c r="I130">
        <f>IF(ISERROR(1/VLOOKUP($B130,'Justerad allokering'!$B$1:$AG$461,MATCH(I$1,'Justerad allokering'!$B$1:$AF$1,0),FALSE)),VLOOKUP($B130,'Allokerad kvv'!$B$2:$AV$468,MATCH(I$1,'Allokerad kvv'!$B$1:$AV$1,0),FALSE),VLOOKUP($B130,'Justerad allokering'!$B$1:$AG$461,MATCH(I$1,'Justerad allokering'!$B$1:$AF$1,0),FALSE))</f>
        <v>0</v>
      </c>
      <c r="J130">
        <f>IF(ISERROR(1/VLOOKUP($B130,'Justerad allokering'!$B$1:$AG$461,MATCH(J$1,'Justerad allokering'!$B$1:$AF$1,0),FALSE)),VLOOKUP($B130,'Allokerad kvv'!$B$2:$AV$468,MATCH(J$1,'Allokerad kvv'!$B$1:$AV$1,0),FALSE),VLOOKUP($B130,'Justerad allokering'!$B$1:$AG$461,MATCH(J$1,'Justerad allokering'!$B$1:$AF$1,0),FALSE))</f>
        <v>7.74871</v>
      </c>
      <c r="K130">
        <f>IF(ISERROR(1/VLOOKUP($B130,'Justerad allokering'!$B$1:$AG$461,MATCH(K$1,'Justerad allokering'!$B$1:$AF$1,0),FALSE)),VLOOKUP($B130,'Allokerad kvv'!$B$2:$AV$468,MATCH(K$1,'Allokerad kvv'!$B$1:$AV$1,0),FALSE),VLOOKUP($B130,'Justerad allokering'!$B$1:$AG$461,MATCH(K$1,'Justerad allokering'!$B$1:$AF$1,0),FALSE))</f>
        <v>0</v>
      </c>
      <c r="L130">
        <f>IF(ISERROR(1/VLOOKUP($B130,'Justerad allokering'!$B$1:$AG$461,MATCH(L$1,'Justerad allokering'!$B$1:$AF$1,0),FALSE)),VLOOKUP($B130,'Allokerad kvv'!$B$2:$AV$468,MATCH(L$1,'Allokerad kvv'!$B$1:$AV$1,0),FALSE),VLOOKUP($B130,'Justerad allokering'!$B$1:$AG$461,MATCH(L$1,'Justerad allokering'!$B$1:$AF$1,0),FALSE))</f>
        <v>0</v>
      </c>
      <c r="M130">
        <f>IF(ISERROR(1/VLOOKUP($B130,'Justerad allokering'!$B$1:$AG$461,MATCH(M$1,'Justerad allokering'!$B$1:$AF$1,0),FALSE)),VLOOKUP($B130,'Allokerad kvv'!$B$2:$AV$468,MATCH(M$1,'Allokerad kvv'!$B$1:$AV$1,0),FALSE),VLOOKUP($B130,'Justerad allokering'!$B$1:$AG$461,MATCH(M$1,'Justerad allokering'!$B$1:$AF$1,0),FALSE))</f>
        <v>0</v>
      </c>
      <c r="N130">
        <f>IF(ISERROR(1/VLOOKUP($B130,'Justerad allokering'!$B$1:$AG$461,MATCH(N$1,'Justerad allokering'!$B$1:$AF$1,0),FALSE)),VLOOKUP($B130,'Allokerad kvv'!$B$2:$AV$468,MATCH(N$1,'Allokerad kvv'!$B$1:$AV$1,0),FALSE),VLOOKUP($B130,'Justerad allokering'!$B$1:$AG$461,MATCH(N$1,'Justerad allokering'!$B$1:$AF$1,0),FALSE))</f>
        <v>6.3</v>
      </c>
      <c r="O130">
        <f>IF(ISERROR(1/VLOOKUP($B130,'Justerad allokering'!$B$1:$AG$461,MATCH(O$1,'Justerad allokering'!$B$1:$AF$1,0),FALSE)),VLOOKUP($B130,'Allokerad kvv'!$B$2:$AV$468,MATCH(O$1,'Allokerad kvv'!$B$1:$AV$1,0),FALSE),VLOOKUP($B130,'Justerad allokering'!$B$1:$AG$461,MATCH(O$1,'Justerad allokering'!$B$1:$AF$1,0),FALSE))</f>
        <v>11.6876</v>
      </c>
      <c r="P130">
        <f>IF(ISERROR(1/VLOOKUP($B130,'Justerad allokering'!$B$1:$AG$461,MATCH(P$1,'Justerad allokering'!$B$1:$AF$1,0),FALSE)),VLOOKUP($B130,'Allokerad kvv'!$B$2:$AV$468,MATCH(P$1,'Allokerad kvv'!$B$1:$AV$1,0),FALSE),VLOOKUP($B130,'Justerad allokering'!$B$1:$AG$461,MATCH(P$1,'Justerad allokering'!$B$1:$AF$1,0),FALSE))</f>
        <v>11.6876</v>
      </c>
      <c r="Q130">
        <f>IF(ISERROR(1/VLOOKUP($B130,'Justerad allokering'!$B$1:$AG$461,MATCH(Q$1,'Justerad allokering'!$B$1:$AF$1,0),FALSE)),VLOOKUP($B130,'Allokerad kvv'!$B$2:$AV$468,MATCH(Q$1,'Allokerad kvv'!$B$1:$AV$1,0),FALSE),VLOOKUP($B130,'Justerad allokering'!$B$1:$AG$461,MATCH(Q$1,'Justerad allokering'!$B$1:$AF$1,0),FALSE))</f>
        <v>0</v>
      </c>
      <c r="R130">
        <f>IF(ISERROR(1/VLOOKUP($B130,'Justerad allokering'!$B$1:$AG$461,MATCH(R$1,'Justerad allokering'!$B$1:$AF$1,0),FALSE)),VLOOKUP($B130,'Allokerad kvv'!$B$2:$AV$468,MATCH(R$1,'Allokerad kvv'!$B$1:$AV$1,0),FALSE),VLOOKUP($B130,'Justerad allokering'!$B$1:$AG$461,MATCH(R$1,'Justerad allokering'!$B$1:$AF$1,0),FALSE))</f>
        <v>0</v>
      </c>
      <c r="S130">
        <f>IF(ISERROR(1/VLOOKUP($B130,'Justerad allokering'!$B$1:$AG$461,MATCH(S$1,'Justerad allokering'!$B$1:$AF$1,0),FALSE)),VLOOKUP($B130,'Allokerad kvv'!$B$2:$AV$468,MATCH(S$1,'Allokerad kvv'!$B$1:$AV$1,0),FALSE),VLOOKUP($B130,'Justerad allokering'!$B$1:$AG$461,MATCH(S$1,'Justerad allokering'!$B$1:$AF$1,0),FALSE))</f>
        <v>0</v>
      </c>
      <c r="T130">
        <f>IF(ISERROR(1/VLOOKUP($B130,'Justerad allokering'!$B$1:$AG$461,MATCH(T$1,'Justerad allokering'!$B$1:$AF$1,0),FALSE)),VLOOKUP($B130,'Allokerad kvv'!$B$2:$AV$468,MATCH(T$1,'Allokerad kvv'!$B$1:$AV$1,0),FALSE),VLOOKUP($B130,'Justerad allokering'!$B$1:$AG$461,MATCH(T$1,'Justerad allokering'!$B$1:$AF$1,0),FALSE))</f>
        <v>0</v>
      </c>
      <c r="U130">
        <f>IF(ISERROR(1/VLOOKUP($B130,'Justerad allokering'!$B$1:$AG$461,MATCH(U$1,'Justerad allokering'!$B$1:$AF$1,0),FALSE)),VLOOKUP($B130,'Allokerad kvv'!$B$2:$AV$468,MATCH(U$1,'Allokerad kvv'!$B$1:$AV$1,0),FALSE),VLOOKUP($B130,'Justerad allokering'!$B$1:$AG$461,MATCH(U$1,'Justerad allokering'!$B$1:$AF$1,0),FALSE))</f>
        <v>0</v>
      </c>
      <c r="V130">
        <f>IF(ISERROR(1/VLOOKUP($B130,'Justerad allokering'!$B$1:$AG$461,MATCH(V$1,'Justerad allokering'!$B$1:$AF$1,0),FALSE)),VLOOKUP($B130,'Allokerad kvv'!$B$2:$AV$468,MATCH(V$1,'Allokerad kvv'!$B$1:$AV$1,0),FALSE),VLOOKUP($B130,'Justerad allokering'!$B$1:$AG$461,MATCH(V$1,'Justerad allokering'!$B$1:$AF$1,0),FALSE))</f>
        <v>0</v>
      </c>
      <c r="W130">
        <f>IF(ISERROR(1/VLOOKUP($B130,'Justerad allokering'!$B$1:$AG$461,MATCH(W$1,'Justerad allokering'!$B$1:$AF$1,0),FALSE)),VLOOKUP($B130,'Allokerad kvv'!$B$2:$AV$468,MATCH(W$1,'Allokerad kvv'!$B$1:$AV$1,0),FALSE),VLOOKUP($B130,'Justerad allokering'!$B$1:$AG$461,MATCH(W$1,'Justerad allokering'!$B$1:$AF$1,0),FALSE))</f>
        <v>0</v>
      </c>
      <c r="X130">
        <f>IF(ISERROR(1/VLOOKUP($B130,'Justerad allokering'!$B$1:$AG$461,MATCH(X$1,'Justerad allokering'!$B$1:$AF$1,0),FALSE)),VLOOKUP($B130,'Allokerad kvv'!$B$2:$AV$468,MATCH(X$1,'Allokerad kvv'!$B$1:$AV$1,0),FALSE),VLOOKUP($B130,'Justerad allokering'!$B$1:$AG$461,MATCH(X$1,'Justerad allokering'!$B$1:$AF$1,0),FALSE))</f>
        <v>0</v>
      </c>
      <c r="Y130">
        <f>IF(ISERROR(1/VLOOKUP($B130,'Justerad allokering'!$B$1:$AG$461,MATCH(Y$1,'Justerad allokering'!$B$1:$AF$1,0),FALSE)),VLOOKUP($B130,'Allokerad kvv'!$B$2:$AV$468,MATCH(Y$1,'Allokerad kvv'!$B$1:$AV$1,0),FALSE),VLOOKUP($B130,'Justerad allokering'!$B$1:$AG$461,MATCH(Y$1,'Justerad allokering'!$B$1:$AF$1,0),FALSE))</f>
        <v>0</v>
      </c>
      <c r="Z130">
        <f>IF(ISERROR(1/VLOOKUP($B130,'Justerad allokering'!$B$1:$AG$461,MATCH(Z$1,'Justerad allokering'!$B$1:$AF$1,0),FALSE)),VLOOKUP($B130,'Allokerad kvv'!$B$2:$AV$468,MATCH(Z$1,'Allokerad kvv'!$B$1:$AV$1,0),FALSE),VLOOKUP($B130,'Justerad allokering'!$B$1:$AG$461,MATCH(Z$1,'Justerad allokering'!$B$1:$AF$1,0),FALSE))</f>
        <v>0</v>
      </c>
      <c r="AE130" s="89">
        <f t="shared" si="4"/>
        <v>45.172619999999995</v>
      </c>
      <c r="AG130">
        <f t="shared" si="5"/>
        <v>45.172619999999995</v>
      </c>
      <c r="AH130">
        <f t="shared" si="6"/>
        <v>38.872619999999998</v>
      </c>
      <c r="AI130">
        <f>IF(AH130=0,"",AH130/VLOOKUP(B130,Kraftvärmeprod!$B$1:$BC$480,MATCH("Summa tillförd energi exklusive rökgaskondensering",Kraftvärmeprod!$B$1:$BC$1,0),FALSE))</f>
        <v>0.64572458471760785</v>
      </c>
      <c r="AK130">
        <f t="shared" si="7"/>
        <v>38.872619999999998</v>
      </c>
    </row>
    <row r="131" spans="1:37" x14ac:dyDescent="0.25">
      <c r="A131" s="2" t="s">
        <v>185</v>
      </c>
      <c r="B131" s="2" t="s">
        <v>187</v>
      </c>
      <c r="C131">
        <f>IF(ISERROR(1/VLOOKUP($B131,'Justerad allokering'!$B$1:$AG$461,MATCH(C$1,'Justerad allokering'!$B$1:$AF$1,0),FALSE)),VLOOKUP($B131,'Allokerad kvv'!$B$2:$AV$468,MATCH(C$1,'Allokerad kvv'!$B$1:$AV$1,0),FALSE),VLOOKUP($B131,'Justerad allokering'!$B$1:$AG$461,MATCH(C$1,'Justerad allokering'!$B$1:$AF$1,0),FALSE))</f>
        <v>0</v>
      </c>
      <c r="D131">
        <f>IF(ISERROR(1/VLOOKUP($B131,'Justerad allokering'!$B$1:$AG$461,MATCH(D$1,'Justerad allokering'!$B$1:$AF$1,0),FALSE)),VLOOKUP($B131,'Allokerad kvv'!$B$2:$AV$468,MATCH(D$1,'Allokerad kvv'!$B$1:$AV$1,0),FALSE),VLOOKUP($B131,'Justerad allokering'!$B$1:$AG$461,MATCH(D$1,'Justerad allokering'!$B$1:$AF$1,0),FALSE))</f>
        <v>0</v>
      </c>
      <c r="E131">
        <f>IF(ISERROR(1/VLOOKUP($B131,'Justerad allokering'!$B$1:$AG$461,MATCH(E$1,'Justerad allokering'!$B$1:$AF$1,0),FALSE)),VLOOKUP($B131,'Allokerad kvv'!$B$2:$AV$468,MATCH(E$1,'Allokerad kvv'!$B$1:$AV$1,0),FALSE),VLOOKUP($B131,'Justerad allokering'!$B$1:$AG$461,MATCH(E$1,'Justerad allokering'!$B$1:$AF$1,0),FALSE))</f>
        <v>0</v>
      </c>
      <c r="F131">
        <f>IF(ISERROR(1/VLOOKUP($B131,'Justerad allokering'!$B$1:$AG$461,MATCH(F$1,'Justerad allokering'!$B$1:$AF$1,0),FALSE)),VLOOKUP($B131,'Allokerad kvv'!$B$2:$AV$468,MATCH(F$1,'Allokerad kvv'!$B$1:$AV$1,0),FALSE),VLOOKUP($B131,'Justerad allokering'!$B$1:$AG$461,MATCH(F$1,'Justerad allokering'!$B$1:$AF$1,0),FALSE))</f>
        <v>0</v>
      </c>
      <c r="G131">
        <f>IF(ISERROR(1/VLOOKUP($B131,'Justerad allokering'!$B$1:$AG$461,MATCH(G$1,'Justerad allokering'!$B$1:$AF$1,0),FALSE)),VLOOKUP($B131,'Allokerad kvv'!$B$2:$AV$468,MATCH(G$1,'Allokerad kvv'!$B$1:$AV$1,0),FALSE),VLOOKUP($B131,'Justerad allokering'!$B$1:$AG$461,MATCH(G$1,'Justerad allokering'!$B$1:$AF$1,0),FALSE))</f>
        <v>0</v>
      </c>
      <c r="H131">
        <f>IF(ISERROR(1/VLOOKUP($B131,'Justerad allokering'!$B$1:$AG$461,MATCH(H$1,'Justerad allokering'!$B$1:$AF$1,0),FALSE)),VLOOKUP($B131,'Allokerad kvv'!$B$2:$AV$468,MATCH(H$1,'Allokerad kvv'!$B$1:$AV$1,0),FALSE),VLOOKUP($B131,'Justerad allokering'!$B$1:$AG$461,MATCH(H$1,'Justerad allokering'!$B$1:$AF$1,0),FALSE))</f>
        <v>0</v>
      </c>
      <c r="I131">
        <f>IF(ISERROR(1/VLOOKUP($B131,'Justerad allokering'!$B$1:$AG$461,MATCH(I$1,'Justerad allokering'!$B$1:$AF$1,0),FALSE)),VLOOKUP($B131,'Allokerad kvv'!$B$2:$AV$468,MATCH(I$1,'Allokerad kvv'!$B$1:$AV$1,0),FALSE),VLOOKUP($B131,'Justerad allokering'!$B$1:$AG$461,MATCH(I$1,'Justerad allokering'!$B$1:$AF$1,0),FALSE))</f>
        <v>0</v>
      </c>
      <c r="J131">
        <f>IF(ISERROR(1/VLOOKUP($B131,'Justerad allokering'!$B$1:$AG$461,MATCH(J$1,'Justerad allokering'!$B$1:$AF$1,0),FALSE)),VLOOKUP($B131,'Allokerad kvv'!$B$2:$AV$468,MATCH(J$1,'Allokerad kvv'!$B$1:$AV$1,0),FALSE),VLOOKUP($B131,'Justerad allokering'!$B$1:$AG$461,MATCH(J$1,'Justerad allokering'!$B$1:$AF$1,0),FALSE))</f>
        <v>0</v>
      </c>
      <c r="K131">
        <f>IF(ISERROR(1/VLOOKUP($B131,'Justerad allokering'!$B$1:$AG$461,MATCH(K$1,'Justerad allokering'!$B$1:$AF$1,0),FALSE)),VLOOKUP($B131,'Allokerad kvv'!$B$2:$AV$468,MATCH(K$1,'Allokerad kvv'!$B$1:$AV$1,0),FALSE),VLOOKUP($B131,'Justerad allokering'!$B$1:$AG$461,MATCH(K$1,'Justerad allokering'!$B$1:$AF$1,0),FALSE))</f>
        <v>0</v>
      </c>
      <c r="L131">
        <f>IF(ISERROR(1/VLOOKUP($B131,'Justerad allokering'!$B$1:$AG$461,MATCH(L$1,'Justerad allokering'!$B$1:$AF$1,0),FALSE)),VLOOKUP($B131,'Allokerad kvv'!$B$2:$AV$468,MATCH(L$1,'Allokerad kvv'!$B$1:$AV$1,0),FALSE),VLOOKUP($B131,'Justerad allokering'!$B$1:$AG$461,MATCH(L$1,'Justerad allokering'!$B$1:$AF$1,0),FALSE))</f>
        <v>0</v>
      </c>
      <c r="M131">
        <f>IF(ISERROR(1/VLOOKUP($B131,'Justerad allokering'!$B$1:$AG$461,MATCH(M$1,'Justerad allokering'!$B$1:$AF$1,0),FALSE)),VLOOKUP($B131,'Allokerad kvv'!$B$2:$AV$468,MATCH(M$1,'Allokerad kvv'!$B$1:$AV$1,0),FALSE),VLOOKUP($B131,'Justerad allokering'!$B$1:$AG$461,MATCH(M$1,'Justerad allokering'!$B$1:$AF$1,0),FALSE))</f>
        <v>0</v>
      </c>
      <c r="N131">
        <f>IF(ISERROR(1/VLOOKUP($B131,'Justerad allokering'!$B$1:$AG$461,MATCH(N$1,'Justerad allokering'!$B$1:$AF$1,0),FALSE)),VLOOKUP($B131,'Allokerad kvv'!$B$2:$AV$468,MATCH(N$1,'Allokerad kvv'!$B$1:$AV$1,0),FALSE),VLOOKUP($B131,'Justerad allokering'!$B$1:$AG$461,MATCH(N$1,'Justerad allokering'!$B$1:$AF$1,0),FALSE))</f>
        <v>0</v>
      </c>
      <c r="O131">
        <f>IF(ISERROR(1/VLOOKUP($B131,'Justerad allokering'!$B$1:$AG$461,MATCH(O$1,'Justerad allokering'!$B$1:$AF$1,0),FALSE)),VLOOKUP($B131,'Allokerad kvv'!$B$2:$AV$468,MATCH(O$1,'Allokerad kvv'!$B$1:$AV$1,0),FALSE),VLOOKUP($B131,'Justerad allokering'!$B$1:$AG$461,MATCH(O$1,'Justerad allokering'!$B$1:$AF$1,0),FALSE))</f>
        <v>0</v>
      </c>
      <c r="P131">
        <f>IF(ISERROR(1/VLOOKUP($B131,'Justerad allokering'!$B$1:$AG$461,MATCH(P$1,'Justerad allokering'!$B$1:$AF$1,0),FALSE)),VLOOKUP($B131,'Allokerad kvv'!$B$2:$AV$468,MATCH(P$1,'Allokerad kvv'!$B$1:$AV$1,0),FALSE),VLOOKUP($B131,'Justerad allokering'!$B$1:$AG$461,MATCH(P$1,'Justerad allokering'!$B$1:$AF$1,0),FALSE))</f>
        <v>0</v>
      </c>
      <c r="Q131">
        <f>IF(ISERROR(1/VLOOKUP($B131,'Justerad allokering'!$B$1:$AG$461,MATCH(Q$1,'Justerad allokering'!$B$1:$AF$1,0),FALSE)),VLOOKUP($B131,'Allokerad kvv'!$B$2:$AV$468,MATCH(Q$1,'Allokerad kvv'!$B$1:$AV$1,0),FALSE),VLOOKUP($B131,'Justerad allokering'!$B$1:$AG$461,MATCH(Q$1,'Justerad allokering'!$B$1:$AF$1,0),FALSE))</f>
        <v>0</v>
      </c>
      <c r="R131">
        <f>IF(ISERROR(1/VLOOKUP($B131,'Justerad allokering'!$B$1:$AG$461,MATCH(R$1,'Justerad allokering'!$B$1:$AF$1,0),FALSE)),VLOOKUP($B131,'Allokerad kvv'!$B$2:$AV$468,MATCH(R$1,'Allokerad kvv'!$B$1:$AV$1,0),FALSE),VLOOKUP($B131,'Justerad allokering'!$B$1:$AG$461,MATCH(R$1,'Justerad allokering'!$B$1:$AF$1,0),FALSE))</f>
        <v>0</v>
      </c>
      <c r="S131">
        <f>IF(ISERROR(1/VLOOKUP($B131,'Justerad allokering'!$B$1:$AG$461,MATCH(S$1,'Justerad allokering'!$B$1:$AF$1,0),FALSE)),VLOOKUP($B131,'Allokerad kvv'!$B$2:$AV$468,MATCH(S$1,'Allokerad kvv'!$B$1:$AV$1,0),FALSE),VLOOKUP($B131,'Justerad allokering'!$B$1:$AG$461,MATCH(S$1,'Justerad allokering'!$B$1:$AF$1,0),FALSE))</f>
        <v>0</v>
      </c>
      <c r="T131">
        <f>IF(ISERROR(1/VLOOKUP($B131,'Justerad allokering'!$B$1:$AG$461,MATCH(T$1,'Justerad allokering'!$B$1:$AF$1,0),FALSE)),VLOOKUP($B131,'Allokerad kvv'!$B$2:$AV$468,MATCH(T$1,'Allokerad kvv'!$B$1:$AV$1,0),FALSE),VLOOKUP($B131,'Justerad allokering'!$B$1:$AG$461,MATCH(T$1,'Justerad allokering'!$B$1:$AF$1,0),FALSE))</f>
        <v>0</v>
      </c>
      <c r="U131">
        <f>IF(ISERROR(1/VLOOKUP($B131,'Justerad allokering'!$B$1:$AG$461,MATCH(U$1,'Justerad allokering'!$B$1:$AF$1,0),FALSE)),VLOOKUP($B131,'Allokerad kvv'!$B$2:$AV$468,MATCH(U$1,'Allokerad kvv'!$B$1:$AV$1,0),FALSE),VLOOKUP($B131,'Justerad allokering'!$B$1:$AG$461,MATCH(U$1,'Justerad allokering'!$B$1:$AF$1,0),FALSE))</f>
        <v>0</v>
      </c>
      <c r="V131">
        <f>IF(ISERROR(1/VLOOKUP($B131,'Justerad allokering'!$B$1:$AG$461,MATCH(V$1,'Justerad allokering'!$B$1:$AF$1,0),FALSE)),VLOOKUP($B131,'Allokerad kvv'!$B$2:$AV$468,MATCH(V$1,'Allokerad kvv'!$B$1:$AV$1,0),FALSE),VLOOKUP($B131,'Justerad allokering'!$B$1:$AG$461,MATCH(V$1,'Justerad allokering'!$B$1:$AF$1,0),FALSE))</f>
        <v>0</v>
      </c>
      <c r="W131">
        <f>IF(ISERROR(1/VLOOKUP($B131,'Justerad allokering'!$B$1:$AG$461,MATCH(W$1,'Justerad allokering'!$B$1:$AF$1,0),FALSE)),VLOOKUP($B131,'Allokerad kvv'!$B$2:$AV$468,MATCH(W$1,'Allokerad kvv'!$B$1:$AV$1,0),FALSE),VLOOKUP($B131,'Justerad allokering'!$B$1:$AG$461,MATCH(W$1,'Justerad allokering'!$B$1:$AF$1,0),FALSE))</f>
        <v>0</v>
      </c>
      <c r="X131">
        <f>IF(ISERROR(1/VLOOKUP($B131,'Justerad allokering'!$B$1:$AG$461,MATCH(X$1,'Justerad allokering'!$B$1:$AF$1,0),FALSE)),VLOOKUP($B131,'Allokerad kvv'!$B$2:$AV$468,MATCH(X$1,'Allokerad kvv'!$B$1:$AV$1,0),FALSE),VLOOKUP($B131,'Justerad allokering'!$B$1:$AG$461,MATCH(X$1,'Justerad allokering'!$B$1:$AF$1,0),FALSE))</f>
        <v>0</v>
      </c>
      <c r="Y131">
        <f>IF(ISERROR(1/VLOOKUP($B131,'Justerad allokering'!$B$1:$AG$461,MATCH(Y$1,'Justerad allokering'!$B$1:$AF$1,0),FALSE)),VLOOKUP($B131,'Allokerad kvv'!$B$2:$AV$468,MATCH(Y$1,'Allokerad kvv'!$B$1:$AV$1,0),FALSE),VLOOKUP($B131,'Justerad allokering'!$B$1:$AG$461,MATCH(Y$1,'Justerad allokering'!$B$1:$AF$1,0),FALSE))</f>
        <v>0</v>
      </c>
      <c r="Z131">
        <f>IF(ISERROR(1/VLOOKUP($B131,'Justerad allokering'!$B$1:$AG$461,MATCH(Z$1,'Justerad allokering'!$B$1:$AF$1,0),FALSE)),VLOOKUP($B131,'Allokerad kvv'!$B$2:$AV$468,MATCH(Z$1,'Allokerad kvv'!$B$1:$AV$1,0),FALSE),VLOOKUP($B131,'Justerad allokering'!$B$1:$AG$461,MATCH(Z$1,'Justerad allokering'!$B$1:$AF$1,0),FALSE))</f>
        <v>0</v>
      </c>
      <c r="AE131" s="89">
        <f t="shared" ref="AE131:AE194" si="8">SUM(C131:Z131)</f>
        <v>0</v>
      </c>
      <c r="AG131">
        <f t="shared" ref="AG131:AG194" si="9">AE131-K131</f>
        <v>0</v>
      </c>
      <c r="AH131">
        <f t="shared" ref="AH131:AH194" si="10">AG131-N131</f>
        <v>0</v>
      </c>
      <c r="AI131" t="str">
        <f>IF(AH131=0,"",AH131/VLOOKUP(B131,Kraftvärmeprod!$B$1:$BC$480,MATCH("Summa tillförd energi exklusive rökgaskondensering",Kraftvärmeprod!$B$1:$BC$1,0),FALSE))</f>
        <v/>
      </c>
      <c r="AK131">
        <f t="shared" ref="AK131:AK194" si="11">E131+F131+J131+M131+O131+P131+R131+T131+U131+V131+W131+Y131+Z131</f>
        <v>0</v>
      </c>
    </row>
    <row r="132" spans="1:37" x14ac:dyDescent="0.25">
      <c r="A132" s="2" t="s">
        <v>185</v>
      </c>
      <c r="B132" s="2" t="s">
        <v>188</v>
      </c>
      <c r="C132">
        <f>IF(ISERROR(1/VLOOKUP($B132,'Justerad allokering'!$B$1:$AG$461,MATCH(C$1,'Justerad allokering'!$B$1:$AF$1,0),FALSE)),VLOOKUP($B132,'Allokerad kvv'!$B$2:$AV$468,MATCH(C$1,'Allokerad kvv'!$B$1:$AV$1,0),FALSE),VLOOKUP($B132,'Justerad allokering'!$B$1:$AG$461,MATCH(C$1,'Justerad allokering'!$B$1:$AF$1,0),FALSE))</f>
        <v>0</v>
      </c>
      <c r="D132">
        <f>IF(ISERROR(1/VLOOKUP($B132,'Justerad allokering'!$B$1:$AG$461,MATCH(D$1,'Justerad allokering'!$B$1:$AF$1,0),FALSE)),VLOOKUP($B132,'Allokerad kvv'!$B$2:$AV$468,MATCH(D$1,'Allokerad kvv'!$B$1:$AV$1,0),FALSE),VLOOKUP($B132,'Justerad allokering'!$B$1:$AG$461,MATCH(D$1,'Justerad allokering'!$B$1:$AF$1,0),FALSE))</f>
        <v>0</v>
      </c>
      <c r="E132">
        <f>IF(ISERROR(1/VLOOKUP($B132,'Justerad allokering'!$B$1:$AG$461,MATCH(E$1,'Justerad allokering'!$B$1:$AF$1,0),FALSE)),VLOOKUP($B132,'Allokerad kvv'!$B$2:$AV$468,MATCH(E$1,'Allokerad kvv'!$B$1:$AV$1,0),FALSE),VLOOKUP($B132,'Justerad allokering'!$B$1:$AG$461,MATCH(E$1,'Justerad allokering'!$B$1:$AF$1,0),FALSE))</f>
        <v>0</v>
      </c>
      <c r="F132">
        <f>IF(ISERROR(1/VLOOKUP($B132,'Justerad allokering'!$B$1:$AG$461,MATCH(F$1,'Justerad allokering'!$B$1:$AF$1,0),FALSE)),VLOOKUP($B132,'Allokerad kvv'!$B$2:$AV$468,MATCH(F$1,'Allokerad kvv'!$B$1:$AV$1,0),FALSE),VLOOKUP($B132,'Justerad allokering'!$B$1:$AG$461,MATCH(F$1,'Justerad allokering'!$B$1:$AF$1,0),FALSE))</f>
        <v>0</v>
      </c>
      <c r="G132">
        <f>IF(ISERROR(1/VLOOKUP($B132,'Justerad allokering'!$B$1:$AG$461,MATCH(G$1,'Justerad allokering'!$B$1:$AF$1,0),FALSE)),VLOOKUP($B132,'Allokerad kvv'!$B$2:$AV$468,MATCH(G$1,'Allokerad kvv'!$B$1:$AV$1,0),FALSE),VLOOKUP($B132,'Justerad allokering'!$B$1:$AG$461,MATCH(G$1,'Justerad allokering'!$B$1:$AF$1,0),FALSE))</f>
        <v>0</v>
      </c>
      <c r="H132">
        <f>IF(ISERROR(1/VLOOKUP($B132,'Justerad allokering'!$B$1:$AG$461,MATCH(H$1,'Justerad allokering'!$B$1:$AF$1,0),FALSE)),VLOOKUP($B132,'Allokerad kvv'!$B$2:$AV$468,MATCH(H$1,'Allokerad kvv'!$B$1:$AV$1,0),FALSE),VLOOKUP($B132,'Justerad allokering'!$B$1:$AG$461,MATCH(H$1,'Justerad allokering'!$B$1:$AF$1,0),FALSE))</f>
        <v>0</v>
      </c>
      <c r="I132">
        <f>IF(ISERROR(1/VLOOKUP($B132,'Justerad allokering'!$B$1:$AG$461,MATCH(I$1,'Justerad allokering'!$B$1:$AF$1,0),FALSE)),VLOOKUP($B132,'Allokerad kvv'!$B$2:$AV$468,MATCH(I$1,'Allokerad kvv'!$B$1:$AV$1,0),FALSE),VLOOKUP($B132,'Justerad allokering'!$B$1:$AG$461,MATCH(I$1,'Justerad allokering'!$B$1:$AF$1,0),FALSE))</f>
        <v>0</v>
      </c>
      <c r="J132">
        <f>IF(ISERROR(1/VLOOKUP($B132,'Justerad allokering'!$B$1:$AG$461,MATCH(J$1,'Justerad allokering'!$B$1:$AF$1,0),FALSE)),VLOOKUP($B132,'Allokerad kvv'!$B$2:$AV$468,MATCH(J$1,'Allokerad kvv'!$B$1:$AV$1,0),FALSE),VLOOKUP($B132,'Justerad allokering'!$B$1:$AG$461,MATCH(J$1,'Justerad allokering'!$B$1:$AF$1,0),FALSE))</f>
        <v>0</v>
      </c>
      <c r="K132">
        <f>IF(ISERROR(1/VLOOKUP($B132,'Justerad allokering'!$B$1:$AG$461,MATCH(K$1,'Justerad allokering'!$B$1:$AF$1,0),FALSE)),VLOOKUP($B132,'Allokerad kvv'!$B$2:$AV$468,MATCH(K$1,'Allokerad kvv'!$B$1:$AV$1,0),FALSE),VLOOKUP($B132,'Justerad allokering'!$B$1:$AG$461,MATCH(K$1,'Justerad allokering'!$B$1:$AF$1,0),FALSE))</f>
        <v>0</v>
      </c>
      <c r="L132">
        <f>IF(ISERROR(1/VLOOKUP($B132,'Justerad allokering'!$B$1:$AG$461,MATCH(L$1,'Justerad allokering'!$B$1:$AF$1,0),FALSE)),VLOOKUP($B132,'Allokerad kvv'!$B$2:$AV$468,MATCH(L$1,'Allokerad kvv'!$B$1:$AV$1,0),FALSE),VLOOKUP($B132,'Justerad allokering'!$B$1:$AG$461,MATCH(L$1,'Justerad allokering'!$B$1:$AF$1,0),FALSE))</f>
        <v>0</v>
      </c>
      <c r="M132">
        <f>IF(ISERROR(1/VLOOKUP($B132,'Justerad allokering'!$B$1:$AG$461,MATCH(M$1,'Justerad allokering'!$B$1:$AF$1,0),FALSE)),VLOOKUP($B132,'Allokerad kvv'!$B$2:$AV$468,MATCH(M$1,'Allokerad kvv'!$B$1:$AV$1,0),FALSE),VLOOKUP($B132,'Justerad allokering'!$B$1:$AG$461,MATCH(M$1,'Justerad allokering'!$B$1:$AF$1,0),FALSE))</f>
        <v>0</v>
      </c>
      <c r="N132">
        <f>IF(ISERROR(1/VLOOKUP($B132,'Justerad allokering'!$B$1:$AG$461,MATCH(N$1,'Justerad allokering'!$B$1:$AF$1,0),FALSE)),VLOOKUP($B132,'Allokerad kvv'!$B$2:$AV$468,MATCH(N$1,'Allokerad kvv'!$B$1:$AV$1,0),FALSE),VLOOKUP($B132,'Justerad allokering'!$B$1:$AG$461,MATCH(N$1,'Justerad allokering'!$B$1:$AF$1,0),FALSE))</f>
        <v>0</v>
      </c>
      <c r="O132">
        <f>IF(ISERROR(1/VLOOKUP($B132,'Justerad allokering'!$B$1:$AG$461,MATCH(O$1,'Justerad allokering'!$B$1:$AF$1,0),FALSE)),VLOOKUP($B132,'Allokerad kvv'!$B$2:$AV$468,MATCH(O$1,'Allokerad kvv'!$B$1:$AV$1,0),FALSE),VLOOKUP($B132,'Justerad allokering'!$B$1:$AG$461,MATCH(O$1,'Justerad allokering'!$B$1:$AF$1,0),FALSE))</f>
        <v>0</v>
      </c>
      <c r="P132">
        <f>IF(ISERROR(1/VLOOKUP($B132,'Justerad allokering'!$B$1:$AG$461,MATCH(P$1,'Justerad allokering'!$B$1:$AF$1,0),FALSE)),VLOOKUP($B132,'Allokerad kvv'!$B$2:$AV$468,MATCH(P$1,'Allokerad kvv'!$B$1:$AV$1,0),FALSE),VLOOKUP($B132,'Justerad allokering'!$B$1:$AG$461,MATCH(P$1,'Justerad allokering'!$B$1:$AF$1,0),FALSE))</f>
        <v>0</v>
      </c>
      <c r="Q132">
        <f>IF(ISERROR(1/VLOOKUP($B132,'Justerad allokering'!$B$1:$AG$461,MATCH(Q$1,'Justerad allokering'!$B$1:$AF$1,0),FALSE)),VLOOKUP($B132,'Allokerad kvv'!$B$2:$AV$468,MATCH(Q$1,'Allokerad kvv'!$B$1:$AV$1,0),FALSE),VLOOKUP($B132,'Justerad allokering'!$B$1:$AG$461,MATCH(Q$1,'Justerad allokering'!$B$1:$AF$1,0),FALSE))</f>
        <v>0</v>
      </c>
      <c r="R132">
        <f>IF(ISERROR(1/VLOOKUP($B132,'Justerad allokering'!$B$1:$AG$461,MATCH(R$1,'Justerad allokering'!$B$1:$AF$1,0),FALSE)),VLOOKUP($B132,'Allokerad kvv'!$B$2:$AV$468,MATCH(R$1,'Allokerad kvv'!$B$1:$AV$1,0),FALSE),VLOOKUP($B132,'Justerad allokering'!$B$1:$AG$461,MATCH(R$1,'Justerad allokering'!$B$1:$AF$1,0),FALSE))</f>
        <v>0</v>
      </c>
      <c r="S132">
        <f>IF(ISERROR(1/VLOOKUP($B132,'Justerad allokering'!$B$1:$AG$461,MATCH(S$1,'Justerad allokering'!$B$1:$AF$1,0),FALSE)),VLOOKUP($B132,'Allokerad kvv'!$B$2:$AV$468,MATCH(S$1,'Allokerad kvv'!$B$1:$AV$1,0),FALSE),VLOOKUP($B132,'Justerad allokering'!$B$1:$AG$461,MATCH(S$1,'Justerad allokering'!$B$1:$AF$1,0),FALSE))</f>
        <v>0</v>
      </c>
      <c r="T132">
        <f>IF(ISERROR(1/VLOOKUP($B132,'Justerad allokering'!$B$1:$AG$461,MATCH(T$1,'Justerad allokering'!$B$1:$AF$1,0),FALSE)),VLOOKUP($B132,'Allokerad kvv'!$B$2:$AV$468,MATCH(T$1,'Allokerad kvv'!$B$1:$AV$1,0),FALSE),VLOOKUP($B132,'Justerad allokering'!$B$1:$AG$461,MATCH(T$1,'Justerad allokering'!$B$1:$AF$1,0),FALSE))</f>
        <v>0</v>
      </c>
      <c r="U132">
        <f>IF(ISERROR(1/VLOOKUP($B132,'Justerad allokering'!$B$1:$AG$461,MATCH(U$1,'Justerad allokering'!$B$1:$AF$1,0),FALSE)),VLOOKUP($B132,'Allokerad kvv'!$B$2:$AV$468,MATCH(U$1,'Allokerad kvv'!$B$1:$AV$1,0),FALSE),VLOOKUP($B132,'Justerad allokering'!$B$1:$AG$461,MATCH(U$1,'Justerad allokering'!$B$1:$AF$1,0),FALSE))</f>
        <v>0</v>
      </c>
      <c r="V132">
        <f>IF(ISERROR(1/VLOOKUP($B132,'Justerad allokering'!$B$1:$AG$461,MATCH(V$1,'Justerad allokering'!$B$1:$AF$1,0),FALSE)),VLOOKUP($B132,'Allokerad kvv'!$B$2:$AV$468,MATCH(V$1,'Allokerad kvv'!$B$1:$AV$1,0),FALSE),VLOOKUP($B132,'Justerad allokering'!$B$1:$AG$461,MATCH(V$1,'Justerad allokering'!$B$1:$AF$1,0),FALSE))</f>
        <v>0</v>
      </c>
      <c r="W132">
        <f>IF(ISERROR(1/VLOOKUP($B132,'Justerad allokering'!$B$1:$AG$461,MATCH(W$1,'Justerad allokering'!$B$1:$AF$1,0),FALSE)),VLOOKUP($B132,'Allokerad kvv'!$B$2:$AV$468,MATCH(W$1,'Allokerad kvv'!$B$1:$AV$1,0),FALSE),VLOOKUP($B132,'Justerad allokering'!$B$1:$AG$461,MATCH(W$1,'Justerad allokering'!$B$1:$AF$1,0),FALSE))</f>
        <v>0</v>
      </c>
      <c r="X132">
        <f>IF(ISERROR(1/VLOOKUP($B132,'Justerad allokering'!$B$1:$AG$461,MATCH(X$1,'Justerad allokering'!$B$1:$AF$1,0),FALSE)),VLOOKUP($B132,'Allokerad kvv'!$B$2:$AV$468,MATCH(X$1,'Allokerad kvv'!$B$1:$AV$1,0),FALSE),VLOOKUP($B132,'Justerad allokering'!$B$1:$AG$461,MATCH(X$1,'Justerad allokering'!$B$1:$AF$1,0),FALSE))</f>
        <v>0</v>
      </c>
      <c r="Y132">
        <f>IF(ISERROR(1/VLOOKUP($B132,'Justerad allokering'!$B$1:$AG$461,MATCH(Y$1,'Justerad allokering'!$B$1:$AF$1,0),FALSE)),VLOOKUP($B132,'Allokerad kvv'!$B$2:$AV$468,MATCH(Y$1,'Allokerad kvv'!$B$1:$AV$1,0),FALSE),VLOOKUP($B132,'Justerad allokering'!$B$1:$AG$461,MATCH(Y$1,'Justerad allokering'!$B$1:$AF$1,0),FALSE))</f>
        <v>0</v>
      </c>
      <c r="Z132">
        <f>IF(ISERROR(1/VLOOKUP($B132,'Justerad allokering'!$B$1:$AG$461,MATCH(Z$1,'Justerad allokering'!$B$1:$AF$1,0),FALSE)),VLOOKUP($B132,'Allokerad kvv'!$B$2:$AV$468,MATCH(Z$1,'Allokerad kvv'!$B$1:$AV$1,0),FALSE),VLOOKUP($B132,'Justerad allokering'!$B$1:$AG$461,MATCH(Z$1,'Justerad allokering'!$B$1:$AF$1,0),FALSE))</f>
        <v>0</v>
      </c>
      <c r="AE132" s="89">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25">
      <c r="A133" s="2" t="s">
        <v>185</v>
      </c>
      <c r="B133" s="2" t="s">
        <v>189</v>
      </c>
      <c r="C133">
        <f>IF(ISERROR(1/VLOOKUP($B133,'Justerad allokering'!$B$1:$AG$461,MATCH(C$1,'Justerad allokering'!$B$1:$AF$1,0),FALSE)),VLOOKUP($B133,'Allokerad kvv'!$B$2:$AV$468,MATCH(C$1,'Allokerad kvv'!$B$1:$AV$1,0),FALSE),VLOOKUP($B133,'Justerad allokering'!$B$1:$AG$461,MATCH(C$1,'Justerad allokering'!$B$1:$AF$1,0),FALSE))</f>
        <v>0</v>
      </c>
      <c r="D133">
        <f>IF(ISERROR(1/VLOOKUP($B133,'Justerad allokering'!$B$1:$AG$461,MATCH(D$1,'Justerad allokering'!$B$1:$AF$1,0),FALSE)),VLOOKUP($B133,'Allokerad kvv'!$B$2:$AV$468,MATCH(D$1,'Allokerad kvv'!$B$1:$AV$1,0),FALSE),VLOOKUP($B133,'Justerad allokering'!$B$1:$AG$461,MATCH(D$1,'Justerad allokering'!$B$1:$AF$1,0),FALSE))</f>
        <v>0</v>
      </c>
      <c r="E133">
        <f>IF(ISERROR(1/VLOOKUP($B133,'Justerad allokering'!$B$1:$AG$461,MATCH(E$1,'Justerad allokering'!$B$1:$AF$1,0),FALSE)),VLOOKUP($B133,'Allokerad kvv'!$B$2:$AV$468,MATCH(E$1,'Allokerad kvv'!$B$1:$AV$1,0),FALSE),VLOOKUP($B133,'Justerad allokering'!$B$1:$AG$461,MATCH(E$1,'Justerad allokering'!$B$1:$AF$1,0),FALSE))</f>
        <v>5.9699600000000004</v>
      </c>
      <c r="F133">
        <f>IF(ISERROR(1/VLOOKUP($B133,'Justerad allokering'!$B$1:$AG$461,MATCH(F$1,'Justerad allokering'!$B$1:$AF$1,0),FALSE)),VLOOKUP($B133,'Allokerad kvv'!$B$2:$AV$468,MATCH(F$1,'Allokerad kvv'!$B$1:$AV$1,0),FALSE),VLOOKUP($B133,'Justerad allokering'!$B$1:$AG$461,MATCH(F$1,'Justerad allokering'!$B$1:$AF$1,0),FALSE))</f>
        <v>0</v>
      </c>
      <c r="G133">
        <f>IF(ISERROR(1/VLOOKUP($B133,'Justerad allokering'!$B$1:$AG$461,MATCH(G$1,'Justerad allokering'!$B$1:$AF$1,0),FALSE)),VLOOKUP($B133,'Allokerad kvv'!$B$2:$AV$468,MATCH(G$1,'Allokerad kvv'!$B$1:$AV$1,0),FALSE),VLOOKUP($B133,'Justerad allokering'!$B$1:$AG$461,MATCH(G$1,'Justerad allokering'!$B$1:$AF$1,0),FALSE))</f>
        <v>0</v>
      </c>
      <c r="H133">
        <f>IF(ISERROR(1/VLOOKUP($B133,'Justerad allokering'!$B$1:$AG$461,MATCH(H$1,'Justerad allokering'!$B$1:$AF$1,0),FALSE)),VLOOKUP($B133,'Allokerad kvv'!$B$2:$AV$468,MATCH(H$1,'Allokerad kvv'!$B$1:$AV$1,0),FALSE),VLOOKUP($B133,'Justerad allokering'!$B$1:$AG$461,MATCH(H$1,'Justerad allokering'!$B$1:$AF$1,0),FALSE))</f>
        <v>0</v>
      </c>
      <c r="I133">
        <f>IF(ISERROR(1/VLOOKUP($B133,'Justerad allokering'!$B$1:$AG$461,MATCH(I$1,'Justerad allokering'!$B$1:$AF$1,0),FALSE)),VLOOKUP($B133,'Allokerad kvv'!$B$2:$AV$468,MATCH(I$1,'Allokerad kvv'!$B$1:$AV$1,0),FALSE),VLOOKUP($B133,'Justerad allokering'!$B$1:$AG$461,MATCH(I$1,'Justerad allokering'!$B$1:$AF$1,0),FALSE))</f>
        <v>0</v>
      </c>
      <c r="J133">
        <f>IF(ISERROR(1/VLOOKUP($B133,'Justerad allokering'!$B$1:$AG$461,MATCH(J$1,'Justerad allokering'!$B$1:$AF$1,0),FALSE)),VLOOKUP($B133,'Allokerad kvv'!$B$2:$AV$468,MATCH(J$1,'Allokerad kvv'!$B$1:$AV$1,0),FALSE),VLOOKUP($B133,'Justerad allokering'!$B$1:$AG$461,MATCH(J$1,'Justerad allokering'!$B$1:$AF$1,0),FALSE))</f>
        <v>5.9699600000000004</v>
      </c>
      <c r="K133">
        <f>IF(ISERROR(1/VLOOKUP($B133,'Justerad allokering'!$B$1:$AG$461,MATCH(K$1,'Justerad allokering'!$B$1:$AF$1,0),FALSE)),VLOOKUP($B133,'Allokerad kvv'!$B$2:$AV$468,MATCH(K$1,'Allokerad kvv'!$B$1:$AV$1,0),FALSE),VLOOKUP($B133,'Justerad allokering'!$B$1:$AG$461,MATCH(K$1,'Justerad allokering'!$B$1:$AF$1,0),FALSE))</f>
        <v>0</v>
      </c>
      <c r="L133">
        <f>IF(ISERROR(1/VLOOKUP($B133,'Justerad allokering'!$B$1:$AG$461,MATCH(L$1,'Justerad allokering'!$B$1:$AF$1,0),FALSE)),VLOOKUP($B133,'Allokerad kvv'!$B$2:$AV$468,MATCH(L$1,'Allokerad kvv'!$B$1:$AV$1,0),FALSE),VLOOKUP($B133,'Justerad allokering'!$B$1:$AG$461,MATCH(L$1,'Justerad allokering'!$B$1:$AF$1,0),FALSE))</f>
        <v>0</v>
      </c>
      <c r="M133">
        <f>IF(ISERROR(1/VLOOKUP($B133,'Justerad allokering'!$B$1:$AG$461,MATCH(M$1,'Justerad allokering'!$B$1:$AF$1,0),FALSE)),VLOOKUP($B133,'Allokerad kvv'!$B$2:$AV$468,MATCH(M$1,'Allokerad kvv'!$B$1:$AV$1,0),FALSE),VLOOKUP($B133,'Justerad allokering'!$B$1:$AG$461,MATCH(M$1,'Justerad allokering'!$B$1:$AF$1,0),FALSE))</f>
        <v>0</v>
      </c>
      <c r="N133">
        <f>IF(ISERROR(1/VLOOKUP($B133,'Justerad allokering'!$B$1:$AG$461,MATCH(N$1,'Justerad allokering'!$B$1:$AF$1,0),FALSE)),VLOOKUP($B133,'Allokerad kvv'!$B$2:$AV$468,MATCH(N$1,'Allokerad kvv'!$B$1:$AV$1,0),FALSE),VLOOKUP($B133,'Justerad allokering'!$B$1:$AG$461,MATCH(N$1,'Justerad allokering'!$B$1:$AF$1,0),FALSE))</f>
        <v>0</v>
      </c>
      <c r="O133">
        <f>IF(ISERROR(1/VLOOKUP($B133,'Justerad allokering'!$B$1:$AG$461,MATCH(O$1,'Justerad allokering'!$B$1:$AF$1,0),FALSE)),VLOOKUP($B133,'Allokerad kvv'!$B$2:$AV$468,MATCH(O$1,'Allokerad kvv'!$B$1:$AV$1,0),FALSE),VLOOKUP($B133,'Justerad allokering'!$B$1:$AG$461,MATCH(O$1,'Justerad allokering'!$B$1:$AF$1,0),FALSE))</f>
        <v>8.9884799999999991</v>
      </c>
      <c r="P133">
        <f>IF(ISERROR(1/VLOOKUP($B133,'Justerad allokering'!$B$1:$AG$461,MATCH(P$1,'Justerad allokering'!$B$1:$AF$1,0),FALSE)),VLOOKUP($B133,'Allokerad kvv'!$B$2:$AV$468,MATCH(P$1,'Allokerad kvv'!$B$1:$AV$1,0),FALSE),VLOOKUP($B133,'Justerad allokering'!$B$1:$AG$461,MATCH(P$1,'Justerad allokering'!$B$1:$AF$1,0),FALSE))</f>
        <v>8.9884799999999991</v>
      </c>
      <c r="Q133">
        <f>IF(ISERROR(1/VLOOKUP($B133,'Justerad allokering'!$B$1:$AG$461,MATCH(Q$1,'Justerad allokering'!$B$1:$AF$1,0),FALSE)),VLOOKUP($B133,'Allokerad kvv'!$B$2:$AV$468,MATCH(Q$1,'Allokerad kvv'!$B$1:$AV$1,0),FALSE),VLOOKUP($B133,'Justerad allokering'!$B$1:$AG$461,MATCH(Q$1,'Justerad allokering'!$B$1:$AF$1,0),FALSE))</f>
        <v>0</v>
      </c>
      <c r="R133">
        <f>IF(ISERROR(1/VLOOKUP($B133,'Justerad allokering'!$B$1:$AG$461,MATCH(R$1,'Justerad allokering'!$B$1:$AF$1,0),FALSE)),VLOOKUP($B133,'Allokerad kvv'!$B$2:$AV$468,MATCH(R$1,'Allokerad kvv'!$B$1:$AV$1,0),FALSE),VLOOKUP($B133,'Justerad allokering'!$B$1:$AG$461,MATCH(R$1,'Justerad allokering'!$B$1:$AF$1,0),FALSE))</f>
        <v>0</v>
      </c>
      <c r="S133">
        <f>IF(ISERROR(1/VLOOKUP($B133,'Justerad allokering'!$B$1:$AG$461,MATCH(S$1,'Justerad allokering'!$B$1:$AF$1,0),FALSE)),VLOOKUP($B133,'Allokerad kvv'!$B$2:$AV$468,MATCH(S$1,'Allokerad kvv'!$B$1:$AV$1,0),FALSE),VLOOKUP($B133,'Justerad allokering'!$B$1:$AG$461,MATCH(S$1,'Justerad allokering'!$B$1:$AF$1,0),FALSE))</f>
        <v>0</v>
      </c>
      <c r="T133">
        <f>IF(ISERROR(1/VLOOKUP($B133,'Justerad allokering'!$B$1:$AG$461,MATCH(T$1,'Justerad allokering'!$B$1:$AF$1,0),FALSE)),VLOOKUP($B133,'Allokerad kvv'!$B$2:$AV$468,MATCH(T$1,'Allokerad kvv'!$B$1:$AV$1,0),FALSE),VLOOKUP($B133,'Justerad allokering'!$B$1:$AG$461,MATCH(T$1,'Justerad allokering'!$B$1:$AF$1,0),FALSE))</f>
        <v>0</v>
      </c>
      <c r="U133">
        <f>IF(ISERROR(1/VLOOKUP($B133,'Justerad allokering'!$B$1:$AG$461,MATCH(U$1,'Justerad allokering'!$B$1:$AF$1,0),FALSE)),VLOOKUP($B133,'Allokerad kvv'!$B$2:$AV$468,MATCH(U$1,'Allokerad kvv'!$B$1:$AV$1,0),FALSE),VLOOKUP($B133,'Justerad allokering'!$B$1:$AG$461,MATCH(U$1,'Justerad allokering'!$B$1:$AF$1,0),FALSE))</f>
        <v>0</v>
      </c>
      <c r="V133">
        <f>IF(ISERROR(1/VLOOKUP($B133,'Justerad allokering'!$B$1:$AG$461,MATCH(V$1,'Justerad allokering'!$B$1:$AF$1,0),FALSE)),VLOOKUP($B133,'Allokerad kvv'!$B$2:$AV$468,MATCH(V$1,'Allokerad kvv'!$B$1:$AV$1,0),FALSE),VLOOKUP($B133,'Justerad allokering'!$B$1:$AG$461,MATCH(V$1,'Justerad allokering'!$B$1:$AF$1,0),FALSE))</f>
        <v>0</v>
      </c>
      <c r="W133">
        <f>IF(ISERROR(1/VLOOKUP($B133,'Justerad allokering'!$B$1:$AG$461,MATCH(W$1,'Justerad allokering'!$B$1:$AF$1,0),FALSE)),VLOOKUP($B133,'Allokerad kvv'!$B$2:$AV$468,MATCH(W$1,'Allokerad kvv'!$B$1:$AV$1,0),FALSE),VLOOKUP($B133,'Justerad allokering'!$B$1:$AG$461,MATCH(W$1,'Justerad allokering'!$B$1:$AF$1,0),FALSE))</f>
        <v>0</v>
      </c>
      <c r="X133">
        <f>IF(ISERROR(1/VLOOKUP($B133,'Justerad allokering'!$B$1:$AG$461,MATCH(X$1,'Justerad allokering'!$B$1:$AF$1,0),FALSE)),VLOOKUP($B133,'Allokerad kvv'!$B$2:$AV$468,MATCH(X$1,'Allokerad kvv'!$B$1:$AV$1,0),FALSE),VLOOKUP($B133,'Justerad allokering'!$B$1:$AG$461,MATCH(X$1,'Justerad allokering'!$B$1:$AF$1,0),FALSE))</f>
        <v>0</v>
      </c>
      <c r="Y133">
        <f>IF(ISERROR(1/VLOOKUP($B133,'Justerad allokering'!$B$1:$AG$461,MATCH(Y$1,'Justerad allokering'!$B$1:$AF$1,0),FALSE)),VLOOKUP($B133,'Allokerad kvv'!$B$2:$AV$468,MATCH(Y$1,'Allokerad kvv'!$B$1:$AV$1,0),FALSE),VLOOKUP($B133,'Justerad allokering'!$B$1:$AG$461,MATCH(Y$1,'Justerad allokering'!$B$1:$AF$1,0),FALSE))</f>
        <v>0</v>
      </c>
      <c r="Z133">
        <f>IF(ISERROR(1/VLOOKUP($B133,'Justerad allokering'!$B$1:$AG$461,MATCH(Z$1,'Justerad allokering'!$B$1:$AF$1,0),FALSE)),VLOOKUP($B133,'Allokerad kvv'!$B$2:$AV$468,MATCH(Z$1,'Allokerad kvv'!$B$1:$AV$1,0),FALSE),VLOOKUP($B133,'Justerad allokering'!$B$1:$AG$461,MATCH(Z$1,'Justerad allokering'!$B$1:$AF$1,0),FALSE))</f>
        <v>0</v>
      </c>
      <c r="AE133" s="89">
        <f t="shared" si="8"/>
        <v>29.916879999999999</v>
      </c>
      <c r="AG133">
        <f t="shared" si="9"/>
        <v>29.916879999999999</v>
      </c>
      <c r="AH133">
        <f t="shared" si="10"/>
        <v>29.916879999999999</v>
      </c>
      <c r="AI133">
        <f>IF(AH133=0,"",AH133/VLOOKUP(B133,Kraftvärmeprod!$B$1:$BC$480,MATCH("Summa tillförd energi exklusive rökgaskondensering",Kraftvärmeprod!$B$1:$BC$1,0),FALSE))</f>
        <v>0.67078206278026897</v>
      </c>
      <c r="AK133">
        <f t="shared" si="11"/>
        <v>29.916879999999999</v>
      </c>
    </row>
    <row r="134" spans="1:37" x14ac:dyDescent="0.25">
      <c r="A134" s="2" t="s">
        <v>190</v>
      </c>
      <c r="B134" s="2" t="s">
        <v>191</v>
      </c>
      <c r="C134">
        <f>IF(ISERROR(1/VLOOKUP($B134,'Justerad allokering'!$B$1:$AG$461,MATCH(C$1,'Justerad allokering'!$B$1:$AF$1,0),FALSE)),VLOOKUP($B134,'Allokerad kvv'!$B$2:$AV$468,MATCH(C$1,'Allokerad kvv'!$B$1:$AV$1,0),FALSE),VLOOKUP($B134,'Justerad allokering'!$B$1:$AG$461,MATCH(C$1,'Justerad allokering'!$B$1:$AF$1,0),FALSE))</f>
        <v>0</v>
      </c>
      <c r="D134">
        <f>IF(ISERROR(1/VLOOKUP($B134,'Justerad allokering'!$B$1:$AG$461,MATCH(D$1,'Justerad allokering'!$B$1:$AF$1,0),FALSE)),VLOOKUP($B134,'Allokerad kvv'!$B$2:$AV$468,MATCH(D$1,'Allokerad kvv'!$B$1:$AV$1,0),FALSE),VLOOKUP($B134,'Justerad allokering'!$B$1:$AG$461,MATCH(D$1,'Justerad allokering'!$B$1:$AF$1,0),FALSE))</f>
        <v>0</v>
      </c>
      <c r="E134">
        <f>IF(ISERROR(1/VLOOKUP($B134,'Justerad allokering'!$B$1:$AG$461,MATCH(E$1,'Justerad allokering'!$B$1:$AF$1,0),FALSE)),VLOOKUP($B134,'Allokerad kvv'!$B$2:$AV$468,MATCH(E$1,'Allokerad kvv'!$B$1:$AV$1,0),FALSE),VLOOKUP($B134,'Justerad allokering'!$B$1:$AG$461,MATCH(E$1,'Justerad allokering'!$B$1:$AF$1,0),FALSE))</f>
        <v>0</v>
      </c>
      <c r="F134">
        <f>IF(ISERROR(1/VLOOKUP($B134,'Justerad allokering'!$B$1:$AG$461,MATCH(F$1,'Justerad allokering'!$B$1:$AF$1,0),FALSE)),VLOOKUP($B134,'Allokerad kvv'!$B$2:$AV$468,MATCH(F$1,'Allokerad kvv'!$B$1:$AV$1,0),FALSE),VLOOKUP($B134,'Justerad allokering'!$B$1:$AG$461,MATCH(F$1,'Justerad allokering'!$B$1:$AF$1,0),FALSE))</f>
        <v>0</v>
      </c>
      <c r="G134">
        <f>IF(ISERROR(1/VLOOKUP($B134,'Justerad allokering'!$B$1:$AG$461,MATCH(G$1,'Justerad allokering'!$B$1:$AF$1,0),FALSE)),VLOOKUP($B134,'Allokerad kvv'!$B$2:$AV$468,MATCH(G$1,'Allokerad kvv'!$B$1:$AV$1,0),FALSE),VLOOKUP($B134,'Justerad allokering'!$B$1:$AG$461,MATCH(G$1,'Justerad allokering'!$B$1:$AF$1,0),FALSE))</f>
        <v>0</v>
      </c>
      <c r="H134">
        <f>IF(ISERROR(1/VLOOKUP($B134,'Justerad allokering'!$B$1:$AG$461,MATCH(H$1,'Justerad allokering'!$B$1:$AF$1,0),FALSE)),VLOOKUP($B134,'Allokerad kvv'!$B$2:$AV$468,MATCH(H$1,'Allokerad kvv'!$B$1:$AV$1,0),FALSE),VLOOKUP($B134,'Justerad allokering'!$B$1:$AG$461,MATCH(H$1,'Justerad allokering'!$B$1:$AF$1,0),FALSE))</f>
        <v>0</v>
      </c>
      <c r="I134">
        <f>IF(ISERROR(1/VLOOKUP($B134,'Justerad allokering'!$B$1:$AG$461,MATCH(I$1,'Justerad allokering'!$B$1:$AF$1,0),FALSE)),VLOOKUP($B134,'Allokerad kvv'!$B$2:$AV$468,MATCH(I$1,'Allokerad kvv'!$B$1:$AV$1,0),FALSE),VLOOKUP($B134,'Justerad allokering'!$B$1:$AG$461,MATCH(I$1,'Justerad allokering'!$B$1:$AF$1,0),FALSE))</f>
        <v>0</v>
      </c>
      <c r="J134">
        <f>IF(ISERROR(1/VLOOKUP($B134,'Justerad allokering'!$B$1:$AG$461,MATCH(J$1,'Justerad allokering'!$B$1:$AF$1,0),FALSE)),VLOOKUP($B134,'Allokerad kvv'!$B$2:$AV$468,MATCH(J$1,'Allokerad kvv'!$B$1:$AV$1,0),FALSE),VLOOKUP($B134,'Justerad allokering'!$B$1:$AG$461,MATCH(J$1,'Justerad allokering'!$B$1:$AF$1,0),FALSE))</f>
        <v>0</v>
      </c>
      <c r="K134">
        <f>IF(ISERROR(1/VLOOKUP($B134,'Justerad allokering'!$B$1:$AG$461,MATCH(K$1,'Justerad allokering'!$B$1:$AF$1,0),FALSE)),VLOOKUP($B134,'Allokerad kvv'!$B$2:$AV$468,MATCH(K$1,'Allokerad kvv'!$B$1:$AV$1,0),FALSE),VLOOKUP($B134,'Justerad allokering'!$B$1:$AG$461,MATCH(K$1,'Justerad allokering'!$B$1:$AF$1,0),FALSE))</f>
        <v>0</v>
      </c>
      <c r="L134">
        <f>IF(ISERROR(1/VLOOKUP($B134,'Justerad allokering'!$B$1:$AG$461,MATCH(L$1,'Justerad allokering'!$B$1:$AF$1,0),FALSE)),VLOOKUP($B134,'Allokerad kvv'!$B$2:$AV$468,MATCH(L$1,'Allokerad kvv'!$B$1:$AV$1,0),FALSE),VLOOKUP($B134,'Justerad allokering'!$B$1:$AG$461,MATCH(L$1,'Justerad allokering'!$B$1:$AF$1,0),FALSE))</f>
        <v>0</v>
      </c>
      <c r="M134">
        <f>IF(ISERROR(1/VLOOKUP($B134,'Justerad allokering'!$B$1:$AG$461,MATCH(M$1,'Justerad allokering'!$B$1:$AF$1,0),FALSE)),VLOOKUP($B134,'Allokerad kvv'!$B$2:$AV$468,MATCH(M$1,'Allokerad kvv'!$B$1:$AV$1,0),FALSE),VLOOKUP($B134,'Justerad allokering'!$B$1:$AG$461,MATCH(M$1,'Justerad allokering'!$B$1:$AF$1,0),FALSE))</f>
        <v>0</v>
      </c>
      <c r="N134">
        <f>IF(ISERROR(1/VLOOKUP($B134,'Justerad allokering'!$B$1:$AG$461,MATCH(N$1,'Justerad allokering'!$B$1:$AF$1,0),FALSE)),VLOOKUP($B134,'Allokerad kvv'!$B$2:$AV$468,MATCH(N$1,'Allokerad kvv'!$B$1:$AV$1,0),FALSE),VLOOKUP($B134,'Justerad allokering'!$B$1:$AG$461,MATCH(N$1,'Justerad allokering'!$B$1:$AF$1,0),FALSE))</f>
        <v>0</v>
      </c>
      <c r="O134">
        <f>IF(ISERROR(1/VLOOKUP($B134,'Justerad allokering'!$B$1:$AG$461,MATCH(O$1,'Justerad allokering'!$B$1:$AF$1,0),FALSE)),VLOOKUP($B134,'Allokerad kvv'!$B$2:$AV$468,MATCH(O$1,'Allokerad kvv'!$B$1:$AV$1,0),FALSE),VLOOKUP($B134,'Justerad allokering'!$B$1:$AG$461,MATCH(O$1,'Justerad allokering'!$B$1:$AF$1,0),FALSE))</f>
        <v>0</v>
      </c>
      <c r="P134">
        <f>IF(ISERROR(1/VLOOKUP($B134,'Justerad allokering'!$B$1:$AG$461,MATCH(P$1,'Justerad allokering'!$B$1:$AF$1,0),FALSE)),VLOOKUP($B134,'Allokerad kvv'!$B$2:$AV$468,MATCH(P$1,'Allokerad kvv'!$B$1:$AV$1,0),FALSE),VLOOKUP($B134,'Justerad allokering'!$B$1:$AG$461,MATCH(P$1,'Justerad allokering'!$B$1:$AF$1,0),FALSE))</f>
        <v>0</v>
      </c>
      <c r="Q134">
        <f>IF(ISERROR(1/VLOOKUP($B134,'Justerad allokering'!$B$1:$AG$461,MATCH(Q$1,'Justerad allokering'!$B$1:$AF$1,0),FALSE)),VLOOKUP($B134,'Allokerad kvv'!$B$2:$AV$468,MATCH(Q$1,'Allokerad kvv'!$B$1:$AV$1,0),FALSE),VLOOKUP($B134,'Justerad allokering'!$B$1:$AG$461,MATCH(Q$1,'Justerad allokering'!$B$1:$AF$1,0),FALSE))</f>
        <v>0</v>
      </c>
      <c r="R134">
        <f>IF(ISERROR(1/VLOOKUP($B134,'Justerad allokering'!$B$1:$AG$461,MATCH(R$1,'Justerad allokering'!$B$1:$AF$1,0),FALSE)),VLOOKUP($B134,'Allokerad kvv'!$B$2:$AV$468,MATCH(R$1,'Allokerad kvv'!$B$1:$AV$1,0),FALSE),VLOOKUP($B134,'Justerad allokering'!$B$1:$AG$461,MATCH(R$1,'Justerad allokering'!$B$1:$AF$1,0),FALSE))</f>
        <v>0</v>
      </c>
      <c r="S134">
        <f>IF(ISERROR(1/VLOOKUP($B134,'Justerad allokering'!$B$1:$AG$461,MATCH(S$1,'Justerad allokering'!$B$1:$AF$1,0),FALSE)),VLOOKUP($B134,'Allokerad kvv'!$B$2:$AV$468,MATCH(S$1,'Allokerad kvv'!$B$1:$AV$1,0),FALSE),VLOOKUP($B134,'Justerad allokering'!$B$1:$AG$461,MATCH(S$1,'Justerad allokering'!$B$1:$AF$1,0),FALSE))</f>
        <v>0</v>
      </c>
      <c r="T134">
        <f>IF(ISERROR(1/VLOOKUP($B134,'Justerad allokering'!$B$1:$AG$461,MATCH(T$1,'Justerad allokering'!$B$1:$AF$1,0),FALSE)),VLOOKUP($B134,'Allokerad kvv'!$B$2:$AV$468,MATCH(T$1,'Allokerad kvv'!$B$1:$AV$1,0),FALSE),VLOOKUP($B134,'Justerad allokering'!$B$1:$AG$461,MATCH(T$1,'Justerad allokering'!$B$1:$AF$1,0),FALSE))</f>
        <v>0</v>
      </c>
      <c r="U134">
        <f>IF(ISERROR(1/VLOOKUP($B134,'Justerad allokering'!$B$1:$AG$461,MATCH(U$1,'Justerad allokering'!$B$1:$AF$1,0),FALSE)),VLOOKUP($B134,'Allokerad kvv'!$B$2:$AV$468,MATCH(U$1,'Allokerad kvv'!$B$1:$AV$1,0),FALSE),VLOOKUP($B134,'Justerad allokering'!$B$1:$AG$461,MATCH(U$1,'Justerad allokering'!$B$1:$AF$1,0),FALSE))</f>
        <v>0</v>
      </c>
      <c r="V134">
        <f>IF(ISERROR(1/VLOOKUP($B134,'Justerad allokering'!$B$1:$AG$461,MATCH(V$1,'Justerad allokering'!$B$1:$AF$1,0),FALSE)),VLOOKUP($B134,'Allokerad kvv'!$B$2:$AV$468,MATCH(V$1,'Allokerad kvv'!$B$1:$AV$1,0),FALSE),VLOOKUP($B134,'Justerad allokering'!$B$1:$AG$461,MATCH(V$1,'Justerad allokering'!$B$1:$AF$1,0),FALSE))</f>
        <v>0</v>
      </c>
      <c r="W134">
        <f>IF(ISERROR(1/VLOOKUP($B134,'Justerad allokering'!$B$1:$AG$461,MATCH(W$1,'Justerad allokering'!$B$1:$AF$1,0),FALSE)),VLOOKUP($B134,'Allokerad kvv'!$B$2:$AV$468,MATCH(W$1,'Allokerad kvv'!$B$1:$AV$1,0),FALSE),VLOOKUP($B134,'Justerad allokering'!$B$1:$AG$461,MATCH(W$1,'Justerad allokering'!$B$1:$AF$1,0),FALSE))</f>
        <v>0</v>
      </c>
      <c r="X134">
        <f>IF(ISERROR(1/VLOOKUP($B134,'Justerad allokering'!$B$1:$AG$461,MATCH(X$1,'Justerad allokering'!$B$1:$AF$1,0),FALSE)),VLOOKUP($B134,'Allokerad kvv'!$B$2:$AV$468,MATCH(X$1,'Allokerad kvv'!$B$1:$AV$1,0),FALSE),VLOOKUP($B134,'Justerad allokering'!$B$1:$AG$461,MATCH(X$1,'Justerad allokering'!$B$1:$AF$1,0),FALSE))</f>
        <v>0</v>
      </c>
      <c r="Y134">
        <f>IF(ISERROR(1/VLOOKUP($B134,'Justerad allokering'!$B$1:$AG$461,MATCH(Y$1,'Justerad allokering'!$B$1:$AF$1,0),FALSE)),VLOOKUP($B134,'Allokerad kvv'!$B$2:$AV$468,MATCH(Y$1,'Allokerad kvv'!$B$1:$AV$1,0),FALSE),VLOOKUP($B134,'Justerad allokering'!$B$1:$AG$461,MATCH(Y$1,'Justerad allokering'!$B$1:$AF$1,0),FALSE))</f>
        <v>0</v>
      </c>
      <c r="Z134">
        <f>IF(ISERROR(1/VLOOKUP($B134,'Justerad allokering'!$B$1:$AG$461,MATCH(Z$1,'Justerad allokering'!$B$1:$AF$1,0),FALSE)),VLOOKUP($B134,'Allokerad kvv'!$B$2:$AV$468,MATCH(Z$1,'Allokerad kvv'!$B$1:$AV$1,0),FALSE),VLOOKUP($B134,'Justerad allokering'!$B$1:$AG$461,MATCH(Z$1,'Justerad allokering'!$B$1:$AF$1,0),FALSE))</f>
        <v>0</v>
      </c>
      <c r="AE134" s="89">
        <f t="shared" si="8"/>
        <v>0</v>
      </c>
      <c r="AG134">
        <f t="shared" si="9"/>
        <v>0</v>
      </c>
      <c r="AH134">
        <f t="shared" si="10"/>
        <v>0</v>
      </c>
      <c r="AI134" t="str">
        <f>IF(AH134=0,"",AH134/VLOOKUP(B134,Kraftvärmeprod!$B$1:$BC$480,MATCH("Summa tillförd energi exklusive rökgaskondensering",Kraftvärmeprod!$B$1:$BC$1,0),FALSE))</f>
        <v/>
      </c>
      <c r="AK134">
        <f t="shared" si="11"/>
        <v>0</v>
      </c>
    </row>
    <row r="135" spans="1:37" x14ac:dyDescent="0.25">
      <c r="A135" s="2" t="s">
        <v>192</v>
      </c>
      <c r="B135" s="2" t="s">
        <v>193</v>
      </c>
      <c r="C135">
        <f>IF(ISERROR(1/VLOOKUP($B135,'Justerad allokering'!$B$1:$AG$461,MATCH(C$1,'Justerad allokering'!$B$1:$AF$1,0),FALSE)),VLOOKUP($B135,'Allokerad kvv'!$B$2:$AV$468,MATCH(C$1,'Allokerad kvv'!$B$1:$AV$1,0),FALSE),VLOOKUP($B135,'Justerad allokering'!$B$1:$AG$461,MATCH(C$1,'Justerad allokering'!$B$1:$AF$1,0),FALSE))</f>
        <v>0</v>
      </c>
      <c r="D135">
        <f>IF(ISERROR(1/VLOOKUP($B135,'Justerad allokering'!$B$1:$AG$461,MATCH(D$1,'Justerad allokering'!$B$1:$AF$1,0),FALSE)),VLOOKUP($B135,'Allokerad kvv'!$B$2:$AV$468,MATCH(D$1,'Allokerad kvv'!$B$1:$AV$1,0),FALSE),VLOOKUP($B135,'Justerad allokering'!$B$1:$AG$461,MATCH(D$1,'Justerad allokering'!$B$1:$AF$1,0),FALSE))</f>
        <v>0</v>
      </c>
      <c r="E135">
        <f>IF(ISERROR(1/VLOOKUP($B135,'Justerad allokering'!$B$1:$AG$461,MATCH(E$1,'Justerad allokering'!$B$1:$AF$1,0),FALSE)),VLOOKUP($B135,'Allokerad kvv'!$B$2:$AV$468,MATCH(E$1,'Allokerad kvv'!$B$1:$AV$1,0),FALSE),VLOOKUP($B135,'Justerad allokering'!$B$1:$AG$461,MATCH(E$1,'Justerad allokering'!$B$1:$AF$1,0),FALSE))</f>
        <v>26.697299999999998</v>
      </c>
      <c r="F135">
        <f>IF(ISERROR(1/VLOOKUP($B135,'Justerad allokering'!$B$1:$AG$461,MATCH(F$1,'Justerad allokering'!$B$1:$AF$1,0),FALSE)),VLOOKUP($B135,'Allokerad kvv'!$B$2:$AV$468,MATCH(F$1,'Allokerad kvv'!$B$1:$AV$1,0),FALSE),VLOOKUP($B135,'Justerad allokering'!$B$1:$AG$461,MATCH(F$1,'Justerad allokering'!$B$1:$AF$1,0),FALSE))</f>
        <v>0</v>
      </c>
      <c r="G135">
        <f>IF(ISERROR(1/VLOOKUP($B135,'Justerad allokering'!$B$1:$AG$461,MATCH(G$1,'Justerad allokering'!$B$1:$AF$1,0),FALSE)),VLOOKUP($B135,'Allokerad kvv'!$B$2:$AV$468,MATCH(G$1,'Allokerad kvv'!$B$1:$AV$1,0),FALSE),VLOOKUP($B135,'Justerad allokering'!$B$1:$AG$461,MATCH(G$1,'Justerad allokering'!$B$1:$AF$1,0),FALSE))</f>
        <v>0</v>
      </c>
      <c r="H135">
        <f>IF(ISERROR(1/VLOOKUP($B135,'Justerad allokering'!$B$1:$AG$461,MATCH(H$1,'Justerad allokering'!$B$1:$AF$1,0),FALSE)),VLOOKUP($B135,'Allokerad kvv'!$B$2:$AV$468,MATCH(H$1,'Allokerad kvv'!$B$1:$AV$1,0),FALSE),VLOOKUP($B135,'Justerad allokering'!$B$1:$AG$461,MATCH(H$1,'Justerad allokering'!$B$1:$AF$1,0),FALSE))</f>
        <v>0</v>
      </c>
      <c r="I135">
        <f>IF(ISERROR(1/VLOOKUP($B135,'Justerad allokering'!$B$1:$AG$461,MATCH(I$1,'Justerad allokering'!$B$1:$AF$1,0),FALSE)),VLOOKUP($B135,'Allokerad kvv'!$B$2:$AV$468,MATCH(I$1,'Allokerad kvv'!$B$1:$AV$1,0),FALSE),VLOOKUP($B135,'Justerad allokering'!$B$1:$AG$461,MATCH(I$1,'Justerad allokering'!$B$1:$AF$1,0),FALSE))</f>
        <v>0</v>
      </c>
      <c r="J135">
        <f>IF(ISERROR(1/VLOOKUP($B135,'Justerad allokering'!$B$1:$AG$461,MATCH(J$1,'Justerad allokering'!$B$1:$AF$1,0),FALSE)),VLOOKUP($B135,'Allokerad kvv'!$B$2:$AV$468,MATCH(J$1,'Allokerad kvv'!$B$1:$AV$1,0),FALSE),VLOOKUP($B135,'Justerad allokering'!$B$1:$AG$461,MATCH(J$1,'Justerad allokering'!$B$1:$AF$1,0),FALSE))</f>
        <v>29.670400000000001</v>
      </c>
      <c r="K135">
        <f>IF(ISERROR(1/VLOOKUP($B135,'Justerad allokering'!$B$1:$AG$461,MATCH(K$1,'Justerad allokering'!$B$1:$AF$1,0),FALSE)),VLOOKUP($B135,'Allokerad kvv'!$B$2:$AV$468,MATCH(K$1,'Allokerad kvv'!$B$1:$AV$1,0),FALSE),VLOOKUP($B135,'Justerad allokering'!$B$1:$AG$461,MATCH(K$1,'Justerad allokering'!$B$1:$AF$1,0),FALSE))</f>
        <v>3.7125300000000001</v>
      </c>
      <c r="L135">
        <f>IF(ISERROR(1/VLOOKUP($B135,'Justerad allokering'!$B$1:$AG$461,MATCH(L$1,'Justerad allokering'!$B$1:$AF$1,0),FALSE)),VLOOKUP($B135,'Allokerad kvv'!$B$2:$AV$468,MATCH(L$1,'Allokerad kvv'!$B$1:$AV$1,0),FALSE),VLOOKUP($B135,'Justerad allokering'!$B$1:$AG$461,MATCH(L$1,'Justerad allokering'!$B$1:$AF$1,0),FALSE))</f>
        <v>0</v>
      </c>
      <c r="M135">
        <f>IF(ISERROR(1/VLOOKUP($B135,'Justerad allokering'!$B$1:$AG$461,MATCH(M$1,'Justerad allokering'!$B$1:$AF$1,0),FALSE)),VLOOKUP($B135,'Allokerad kvv'!$B$2:$AV$468,MATCH(M$1,'Allokerad kvv'!$B$1:$AV$1,0),FALSE),VLOOKUP($B135,'Justerad allokering'!$B$1:$AG$461,MATCH(M$1,'Justerad allokering'!$B$1:$AF$1,0),FALSE))</f>
        <v>0</v>
      </c>
      <c r="N135">
        <f>IF(ISERROR(1/VLOOKUP($B135,'Justerad allokering'!$B$1:$AG$461,MATCH(N$1,'Justerad allokering'!$B$1:$AF$1,0),FALSE)),VLOOKUP($B135,'Allokerad kvv'!$B$2:$AV$468,MATCH(N$1,'Allokerad kvv'!$B$1:$AV$1,0),FALSE),VLOOKUP($B135,'Justerad allokering'!$B$1:$AG$461,MATCH(N$1,'Justerad allokering'!$B$1:$AF$1,0),FALSE))</f>
        <v>32.9</v>
      </c>
      <c r="O135">
        <f>IF(ISERROR(1/VLOOKUP($B135,'Justerad allokering'!$B$1:$AG$461,MATCH(O$1,'Justerad allokering'!$B$1:$AF$1,0),FALSE)),VLOOKUP($B135,'Allokerad kvv'!$B$2:$AV$468,MATCH(O$1,'Allokerad kvv'!$B$1:$AV$1,0),FALSE),VLOOKUP($B135,'Justerad allokering'!$B$1:$AG$461,MATCH(O$1,'Justerad allokering'!$B$1:$AF$1,0),FALSE))</f>
        <v>11.2857</v>
      </c>
      <c r="P135">
        <f>IF(ISERROR(1/VLOOKUP($B135,'Justerad allokering'!$B$1:$AG$461,MATCH(P$1,'Justerad allokering'!$B$1:$AF$1,0),FALSE)),VLOOKUP($B135,'Allokerad kvv'!$B$2:$AV$468,MATCH(P$1,'Allokerad kvv'!$B$1:$AV$1,0),FALSE),VLOOKUP($B135,'Justerad allokering'!$B$1:$AG$461,MATCH(P$1,'Justerad allokering'!$B$1:$AF$1,0),FALSE))</f>
        <v>22.025200000000002</v>
      </c>
      <c r="Q135">
        <f>IF(ISERROR(1/VLOOKUP($B135,'Justerad allokering'!$B$1:$AG$461,MATCH(Q$1,'Justerad allokering'!$B$1:$AF$1,0),FALSE)),VLOOKUP($B135,'Allokerad kvv'!$B$2:$AV$468,MATCH(Q$1,'Allokerad kvv'!$B$1:$AV$1,0),FALSE),VLOOKUP($B135,'Justerad allokering'!$B$1:$AG$461,MATCH(Q$1,'Justerad allokering'!$B$1:$AF$1,0),FALSE))</f>
        <v>0</v>
      </c>
      <c r="R135">
        <f>IF(ISERROR(1/VLOOKUP($B135,'Justerad allokering'!$B$1:$AG$461,MATCH(R$1,'Justerad allokering'!$B$1:$AF$1,0),FALSE)),VLOOKUP($B135,'Allokerad kvv'!$B$2:$AV$468,MATCH(R$1,'Allokerad kvv'!$B$1:$AV$1,0),FALSE),VLOOKUP($B135,'Justerad allokering'!$B$1:$AG$461,MATCH(R$1,'Justerad allokering'!$B$1:$AF$1,0),FALSE))</f>
        <v>0</v>
      </c>
      <c r="S135">
        <f>IF(ISERROR(1/VLOOKUP($B135,'Justerad allokering'!$B$1:$AG$461,MATCH(S$1,'Justerad allokering'!$B$1:$AF$1,0),FALSE)),VLOOKUP($B135,'Allokerad kvv'!$B$2:$AV$468,MATCH(S$1,'Allokerad kvv'!$B$1:$AV$1,0),FALSE),VLOOKUP($B135,'Justerad allokering'!$B$1:$AG$461,MATCH(S$1,'Justerad allokering'!$B$1:$AF$1,0),FALSE))</f>
        <v>11.3666</v>
      </c>
      <c r="T135">
        <f>IF(ISERROR(1/VLOOKUP($B135,'Justerad allokering'!$B$1:$AG$461,MATCH(T$1,'Justerad allokering'!$B$1:$AF$1,0),FALSE)),VLOOKUP($B135,'Allokerad kvv'!$B$2:$AV$468,MATCH(T$1,'Allokerad kvv'!$B$1:$AV$1,0),FALSE),VLOOKUP($B135,'Justerad allokering'!$B$1:$AG$461,MATCH(T$1,'Justerad allokering'!$B$1:$AF$1,0),FALSE))</f>
        <v>0</v>
      </c>
      <c r="U135">
        <f>IF(ISERROR(1/VLOOKUP($B135,'Justerad allokering'!$B$1:$AG$461,MATCH(U$1,'Justerad allokering'!$B$1:$AF$1,0),FALSE)),VLOOKUP($B135,'Allokerad kvv'!$B$2:$AV$468,MATCH(U$1,'Allokerad kvv'!$B$1:$AV$1,0),FALSE),VLOOKUP($B135,'Justerad allokering'!$B$1:$AG$461,MATCH(U$1,'Justerad allokering'!$B$1:$AF$1,0),FALSE))</f>
        <v>0</v>
      </c>
      <c r="V135">
        <f>IF(ISERROR(1/VLOOKUP($B135,'Justerad allokering'!$B$1:$AG$461,MATCH(V$1,'Justerad allokering'!$B$1:$AF$1,0),FALSE)),VLOOKUP($B135,'Allokerad kvv'!$B$2:$AV$468,MATCH(V$1,'Allokerad kvv'!$B$1:$AV$1,0),FALSE),VLOOKUP($B135,'Justerad allokering'!$B$1:$AG$461,MATCH(V$1,'Justerad allokering'!$B$1:$AF$1,0),FALSE))</f>
        <v>0</v>
      </c>
      <c r="W135">
        <f>IF(ISERROR(1/VLOOKUP($B135,'Justerad allokering'!$B$1:$AG$461,MATCH(W$1,'Justerad allokering'!$B$1:$AF$1,0),FALSE)),VLOOKUP($B135,'Allokerad kvv'!$B$2:$AV$468,MATCH(W$1,'Allokerad kvv'!$B$1:$AV$1,0),FALSE),VLOOKUP($B135,'Justerad allokering'!$B$1:$AG$461,MATCH(W$1,'Justerad allokering'!$B$1:$AF$1,0),FALSE))</f>
        <v>0</v>
      </c>
      <c r="X135">
        <f>IF(ISERROR(1/VLOOKUP($B135,'Justerad allokering'!$B$1:$AG$461,MATCH(X$1,'Justerad allokering'!$B$1:$AF$1,0),FALSE)),VLOOKUP($B135,'Allokerad kvv'!$B$2:$AV$468,MATCH(X$1,'Allokerad kvv'!$B$1:$AV$1,0),FALSE),VLOOKUP($B135,'Justerad allokering'!$B$1:$AG$461,MATCH(X$1,'Justerad allokering'!$B$1:$AF$1,0),FALSE))</f>
        <v>0</v>
      </c>
      <c r="Y135">
        <f>IF(ISERROR(1/VLOOKUP($B135,'Justerad allokering'!$B$1:$AG$461,MATCH(Y$1,'Justerad allokering'!$B$1:$AF$1,0),FALSE)),VLOOKUP($B135,'Allokerad kvv'!$B$2:$AV$468,MATCH(Y$1,'Allokerad kvv'!$B$1:$AV$1,0),FALSE),VLOOKUP($B135,'Justerad allokering'!$B$1:$AG$461,MATCH(Y$1,'Justerad allokering'!$B$1:$AF$1,0),FALSE))</f>
        <v>0</v>
      </c>
      <c r="Z135">
        <f>IF(ISERROR(1/VLOOKUP($B135,'Justerad allokering'!$B$1:$AG$461,MATCH(Z$1,'Justerad allokering'!$B$1:$AF$1,0),FALSE)),VLOOKUP($B135,'Allokerad kvv'!$B$2:$AV$468,MATCH(Z$1,'Allokerad kvv'!$B$1:$AV$1,0),FALSE),VLOOKUP($B135,'Justerad allokering'!$B$1:$AG$461,MATCH(Z$1,'Justerad allokering'!$B$1:$AF$1,0),FALSE))</f>
        <v>0</v>
      </c>
      <c r="AE135" s="89">
        <f t="shared" si="8"/>
        <v>137.65773000000002</v>
      </c>
      <c r="AG135">
        <f t="shared" si="9"/>
        <v>133.94520000000003</v>
      </c>
      <c r="AH135">
        <f t="shared" si="10"/>
        <v>101.04520000000002</v>
      </c>
      <c r="AI135">
        <f>IF(AH135=0,"",AH135/VLOOKUP(B135,Kraftvärmeprod!$B$1:$BC$480,MATCH("Summa tillförd energi exklusive rökgaskondensering",Kraftvärmeprod!$B$1:$BC$1,0),FALSE))</f>
        <v>0.61091414752116102</v>
      </c>
      <c r="AK135">
        <f t="shared" si="11"/>
        <v>89.678600000000003</v>
      </c>
    </row>
    <row r="136" spans="1:37" x14ac:dyDescent="0.25">
      <c r="A136" s="2" t="s">
        <v>194</v>
      </c>
      <c r="B136" s="2" t="s">
        <v>195</v>
      </c>
      <c r="C136">
        <f>IF(ISERROR(1/VLOOKUP($B136,'Justerad allokering'!$B$1:$AG$461,MATCH(C$1,'Justerad allokering'!$B$1:$AF$1,0),FALSE)),VLOOKUP($B136,'Allokerad kvv'!$B$2:$AV$468,MATCH(C$1,'Allokerad kvv'!$B$1:$AV$1,0),FALSE),VLOOKUP($B136,'Justerad allokering'!$B$1:$AG$461,MATCH(C$1,'Justerad allokering'!$B$1:$AF$1,0),FALSE))</f>
        <v>109.991</v>
      </c>
      <c r="D136">
        <f>IF(ISERROR(1/VLOOKUP($B136,'Justerad allokering'!$B$1:$AG$461,MATCH(D$1,'Justerad allokering'!$B$1:$AF$1,0),FALSE)),VLOOKUP($B136,'Allokerad kvv'!$B$2:$AV$468,MATCH(D$1,'Allokerad kvv'!$B$1:$AV$1,0),FALSE),VLOOKUP($B136,'Justerad allokering'!$B$1:$AG$461,MATCH(D$1,'Justerad allokering'!$B$1:$AF$1,0),FALSE))</f>
        <v>0</v>
      </c>
      <c r="E136">
        <f>IF(ISERROR(1/VLOOKUP($B136,'Justerad allokering'!$B$1:$AG$461,MATCH(E$1,'Justerad allokering'!$B$1:$AF$1,0),FALSE)),VLOOKUP($B136,'Allokerad kvv'!$B$2:$AV$468,MATCH(E$1,'Allokerad kvv'!$B$1:$AV$1,0),FALSE),VLOOKUP($B136,'Justerad allokering'!$B$1:$AG$461,MATCH(E$1,'Justerad allokering'!$B$1:$AF$1,0),FALSE))</f>
        <v>0</v>
      </c>
      <c r="F136">
        <f>IF(ISERROR(1/VLOOKUP($B136,'Justerad allokering'!$B$1:$AG$461,MATCH(F$1,'Justerad allokering'!$B$1:$AF$1,0),FALSE)),VLOOKUP($B136,'Allokerad kvv'!$B$2:$AV$468,MATCH(F$1,'Allokerad kvv'!$B$1:$AV$1,0),FALSE),VLOOKUP($B136,'Justerad allokering'!$B$1:$AG$461,MATCH(F$1,'Justerad allokering'!$B$1:$AF$1,0),FALSE))</f>
        <v>0</v>
      </c>
      <c r="G136">
        <f>IF(ISERROR(1/VLOOKUP($B136,'Justerad allokering'!$B$1:$AG$461,MATCH(G$1,'Justerad allokering'!$B$1:$AF$1,0),FALSE)),VLOOKUP($B136,'Allokerad kvv'!$B$2:$AV$468,MATCH(G$1,'Allokerad kvv'!$B$1:$AV$1,0),FALSE),VLOOKUP($B136,'Justerad allokering'!$B$1:$AG$461,MATCH(G$1,'Justerad allokering'!$B$1:$AF$1,0),FALSE))</f>
        <v>0.57799599999999995</v>
      </c>
      <c r="H136">
        <f>IF(ISERROR(1/VLOOKUP($B136,'Justerad allokering'!$B$1:$AG$461,MATCH(H$1,'Justerad allokering'!$B$1:$AF$1,0),FALSE)),VLOOKUP($B136,'Allokerad kvv'!$B$2:$AV$468,MATCH(H$1,'Allokerad kvv'!$B$1:$AV$1,0),FALSE),VLOOKUP($B136,'Justerad allokering'!$B$1:$AG$461,MATCH(H$1,'Justerad allokering'!$B$1:$AF$1,0),FALSE))</f>
        <v>0</v>
      </c>
      <c r="I136">
        <f>IF(ISERROR(1/VLOOKUP($B136,'Justerad allokering'!$B$1:$AG$461,MATCH(I$1,'Justerad allokering'!$B$1:$AF$1,0),FALSE)),VLOOKUP($B136,'Allokerad kvv'!$B$2:$AV$468,MATCH(I$1,'Allokerad kvv'!$B$1:$AV$1,0),FALSE),VLOOKUP($B136,'Justerad allokering'!$B$1:$AG$461,MATCH(I$1,'Justerad allokering'!$B$1:$AF$1,0),FALSE))</f>
        <v>0</v>
      </c>
      <c r="J136">
        <f>IF(ISERROR(1/VLOOKUP($B136,'Justerad allokering'!$B$1:$AG$461,MATCH(J$1,'Justerad allokering'!$B$1:$AF$1,0),FALSE)),VLOOKUP($B136,'Allokerad kvv'!$B$2:$AV$468,MATCH(J$1,'Allokerad kvv'!$B$1:$AV$1,0),FALSE),VLOOKUP($B136,'Justerad allokering'!$B$1:$AG$461,MATCH(J$1,'Justerad allokering'!$B$1:$AF$1,0),FALSE))</f>
        <v>0</v>
      </c>
      <c r="K136">
        <f>IF(ISERROR(1/VLOOKUP($B136,'Justerad allokering'!$B$1:$AG$461,MATCH(K$1,'Justerad allokering'!$B$1:$AF$1,0),FALSE)),VLOOKUP($B136,'Allokerad kvv'!$B$2:$AV$468,MATCH(K$1,'Allokerad kvv'!$B$1:$AV$1,0),FALSE),VLOOKUP($B136,'Justerad allokering'!$B$1:$AG$461,MATCH(K$1,'Justerad allokering'!$B$1:$AF$1,0),FALSE))</f>
        <v>0</v>
      </c>
      <c r="L136">
        <f>IF(ISERROR(1/VLOOKUP($B136,'Justerad allokering'!$B$1:$AG$461,MATCH(L$1,'Justerad allokering'!$B$1:$AF$1,0),FALSE)),VLOOKUP($B136,'Allokerad kvv'!$B$2:$AV$468,MATCH(L$1,'Allokerad kvv'!$B$1:$AV$1,0),FALSE),VLOOKUP($B136,'Justerad allokering'!$B$1:$AG$461,MATCH(L$1,'Justerad allokering'!$B$1:$AF$1,0),FALSE))</f>
        <v>0</v>
      </c>
      <c r="M136">
        <f>IF(ISERROR(1/VLOOKUP($B136,'Justerad allokering'!$B$1:$AG$461,MATCH(M$1,'Justerad allokering'!$B$1:$AF$1,0),FALSE)),VLOOKUP($B136,'Allokerad kvv'!$B$2:$AV$468,MATCH(M$1,'Allokerad kvv'!$B$1:$AV$1,0),FALSE),VLOOKUP($B136,'Justerad allokering'!$B$1:$AG$461,MATCH(M$1,'Justerad allokering'!$B$1:$AF$1,0),FALSE))</f>
        <v>0</v>
      </c>
      <c r="N136">
        <f>IF(ISERROR(1/VLOOKUP($B136,'Justerad allokering'!$B$1:$AG$461,MATCH(N$1,'Justerad allokering'!$B$1:$AF$1,0),FALSE)),VLOOKUP($B136,'Allokerad kvv'!$B$2:$AV$468,MATCH(N$1,'Allokerad kvv'!$B$1:$AV$1,0),FALSE),VLOOKUP($B136,'Justerad allokering'!$B$1:$AG$461,MATCH(N$1,'Justerad allokering'!$B$1:$AF$1,0),FALSE))</f>
        <v>0</v>
      </c>
      <c r="O136">
        <f>IF(ISERROR(1/VLOOKUP($B136,'Justerad allokering'!$B$1:$AG$461,MATCH(O$1,'Justerad allokering'!$B$1:$AF$1,0),FALSE)),VLOOKUP($B136,'Allokerad kvv'!$B$2:$AV$468,MATCH(O$1,'Allokerad kvv'!$B$1:$AV$1,0),FALSE),VLOOKUP($B136,'Justerad allokering'!$B$1:$AG$461,MATCH(O$1,'Justerad allokering'!$B$1:$AF$1,0),FALSE))</f>
        <v>0</v>
      </c>
      <c r="P136">
        <f>IF(ISERROR(1/VLOOKUP($B136,'Justerad allokering'!$B$1:$AG$461,MATCH(P$1,'Justerad allokering'!$B$1:$AF$1,0),FALSE)),VLOOKUP($B136,'Allokerad kvv'!$B$2:$AV$468,MATCH(P$1,'Allokerad kvv'!$B$1:$AV$1,0),FALSE),VLOOKUP($B136,'Justerad allokering'!$B$1:$AG$461,MATCH(P$1,'Justerad allokering'!$B$1:$AF$1,0),FALSE))</f>
        <v>0</v>
      </c>
      <c r="Q136">
        <f>IF(ISERROR(1/VLOOKUP($B136,'Justerad allokering'!$B$1:$AG$461,MATCH(Q$1,'Justerad allokering'!$B$1:$AF$1,0),FALSE)),VLOOKUP($B136,'Allokerad kvv'!$B$2:$AV$468,MATCH(Q$1,'Allokerad kvv'!$B$1:$AV$1,0),FALSE),VLOOKUP($B136,'Justerad allokering'!$B$1:$AG$461,MATCH(Q$1,'Justerad allokering'!$B$1:$AF$1,0),FALSE))</f>
        <v>0</v>
      </c>
      <c r="R136">
        <f>IF(ISERROR(1/VLOOKUP($B136,'Justerad allokering'!$B$1:$AG$461,MATCH(R$1,'Justerad allokering'!$B$1:$AF$1,0),FALSE)),VLOOKUP($B136,'Allokerad kvv'!$B$2:$AV$468,MATCH(R$1,'Allokerad kvv'!$B$1:$AV$1,0),FALSE),VLOOKUP($B136,'Justerad allokering'!$B$1:$AG$461,MATCH(R$1,'Justerad allokering'!$B$1:$AF$1,0),FALSE))</f>
        <v>0</v>
      </c>
      <c r="S136">
        <f>IF(ISERROR(1/VLOOKUP($B136,'Justerad allokering'!$B$1:$AG$461,MATCH(S$1,'Justerad allokering'!$B$1:$AF$1,0),FALSE)),VLOOKUP($B136,'Allokerad kvv'!$B$2:$AV$468,MATCH(S$1,'Allokerad kvv'!$B$1:$AV$1,0),FALSE),VLOOKUP($B136,'Justerad allokering'!$B$1:$AG$461,MATCH(S$1,'Justerad allokering'!$B$1:$AF$1,0),FALSE))</f>
        <v>0</v>
      </c>
      <c r="T136">
        <f>IF(ISERROR(1/VLOOKUP($B136,'Justerad allokering'!$B$1:$AG$461,MATCH(T$1,'Justerad allokering'!$B$1:$AF$1,0),FALSE)),VLOOKUP($B136,'Allokerad kvv'!$B$2:$AV$468,MATCH(T$1,'Allokerad kvv'!$B$1:$AV$1,0),FALSE),VLOOKUP($B136,'Justerad allokering'!$B$1:$AG$461,MATCH(T$1,'Justerad allokering'!$B$1:$AF$1,0),FALSE))</f>
        <v>0</v>
      </c>
      <c r="U136">
        <f>IF(ISERROR(1/VLOOKUP($B136,'Justerad allokering'!$B$1:$AG$461,MATCH(U$1,'Justerad allokering'!$B$1:$AF$1,0),FALSE)),VLOOKUP($B136,'Allokerad kvv'!$B$2:$AV$468,MATCH(U$1,'Allokerad kvv'!$B$1:$AV$1,0),FALSE),VLOOKUP($B136,'Justerad allokering'!$B$1:$AG$461,MATCH(U$1,'Justerad allokering'!$B$1:$AF$1,0),FALSE))</f>
        <v>0</v>
      </c>
      <c r="V136">
        <f>IF(ISERROR(1/VLOOKUP($B136,'Justerad allokering'!$B$1:$AG$461,MATCH(V$1,'Justerad allokering'!$B$1:$AF$1,0),FALSE)),VLOOKUP($B136,'Allokerad kvv'!$B$2:$AV$468,MATCH(V$1,'Allokerad kvv'!$B$1:$AV$1,0),FALSE),VLOOKUP($B136,'Justerad allokering'!$B$1:$AG$461,MATCH(V$1,'Justerad allokering'!$B$1:$AF$1,0),FALSE))</f>
        <v>0</v>
      </c>
      <c r="W136">
        <f>IF(ISERROR(1/VLOOKUP($B136,'Justerad allokering'!$B$1:$AG$461,MATCH(W$1,'Justerad allokering'!$B$1:$AF$1,0),FALSE)),VLOOKUP($B136,'Allokerad kvv'!$B$2:$AV$468,MATCH(W$1,'Allokerad kvv'!$B$1:$AV$1,0),FALSE),VLOOKUP($B136,'Justerad allokering'!$B$1:$AG$461,MATCH(W$1,'Justerad allokering'!$B$1:$AF$1,0),FALSE))</f>
        <v>0</v>
      </c>
      <c r="X136">
        <f>IF(ISERROR(1/VLOOKUP($B136,'Justerad allokering'!$B$1:$AG$461,MATCH(X$1,'Justerad allokering'!$B$1:$AF$1,0),FALSE)),VLOOKUP($B136,'Allokerad kvv'!$B$2:$AV$468,MATCH(X$1,'Allokerad kvv'!$B$1:$AV$1,0),FALSE),VLOOKUP($B136,'Justerad allokering'!$B$1:$AG$461,MATCH(X$1,'Justerad allokering'!$B$1:$AF$1,0),FALSE))</f>
        <v>0</v>
      </c>
      <c r="Y136">
        <f>IF(ISERROR(1/VLOOKUP($B136,'Justerad allokering'!$B$1:$AG$461,MATCH(Y$1,'Justerad allokering'!$B$1:$AF$1,0),FALSE)),VLOOKUP($B136,'Allokerad kvv'!$B$2:$AV$468,MATCH(Y$1,'Allokerad kvv'!$B$1:$AV$1,0),FALSE),VLOOKUP($B136,'Justerad allokering'!$B$1:$AG$461,MATCH(Y$1,'Justerad allokering'!$B$1:$AF$1,0),FALSE))</f>
        <v>0</v>
      </c>
      <c r="Z136">
        <f>IF(ISERROR(1/VLOOKUP($B136,'Justerad allokering'!$B$1:$AG$461,MATCH(Z$1,'Justerad allokering'!$B$1:$AF$1,0),FALSE)),VLOOKUP($B136,'Allokerad kvv'!$B$2:$AV$468,MATCH(Z$1,'Allokerad kvv'!$B$1:$AV$1,0),FALSE),VLOOKUP($B136,'Justerad allokering'!$B$1:$AG$461,MATCH(Z$1,'Justerad allokering'!$B$1:$AF$1,0),FALSE))</f>
        <v>0</v>
      </c>
      <c r="AE136" s="89">
        <f t="shared" si="8"/>
        <v>110.568996</v>
      </c>
      <c r="AG136">
        <f t="shared" si="9"/>
        <v>110.568996</v>
      </c>
      <c r="AH136">
        <f t="shared" si="10"/>
        <v>110.568996</v>
      </c>
      <c r="AI136">
        <f>IF(AH136=0,"",AH136/VLOOKUP(B136,Kraftvärmeprod!$B$1:$BC$480,MATCH("Summa tillförd energi exklusive rökgaskondensering",Kraftvärmeprod!$B$1:$BC$1,0),FALSE))</f>
        <v>0.78206957136794453</v>
      </c>
      <c r="AK136">
        <f t="shared" si="11"/>
        <v>0</v>
      </c>
    </row>
    <row r="137" spans="1:37" x14ac:dyDescent="0.25">
      <c r="A137" s="2" t="s">
        <v>194</v>
      </c>
      <c r="B137" s="2" t="s">
        <v>196</v>
      </c>
      <c r="C137">
        <f>IF(ISERROR(1/VLOOKUP($B137,'Justerad allokering'!$B$1:$AG$461,MATCH(C$1,'Justerad allokering'!$B$1:$AF$1,0),FALSE)),VLOOKUP($B137,'Allokerad kvv'!$B$2:$AV$468,MATCH(C$1,'Allokerad kvv'!$B$1:$AV$1,0),FALSE),VLOOKUP($B137,'Justerad allokering'!$B$1:$AG$461,MATCH(C$1,'Justerad allokering'!$B$1:$AF$1,0),FALSE))</f>
        <v>0</v>
      </c>
      <c r="D137">
        <f>IF(ISERROR(1/VLOOKUP($B137,'Justerad allokering'!$B$1:$AG$461,MATCH(D$1,'Justerad allokering'!$B$1:$AF$1,0),FALSE)),VLOOKUP($B137,'Allokerad kvv'!$B$2:$AV$468,MATCH(D$1,'Allokerad kvv'!$B$1:$AV$1,0),FALSE),VLOOKUP($B137,'Justerad allokering'!$B$1:$AG$461,MATCH(D$1,'Justerad allokering'!$B$1:$AF$1,0),FALSE))</f>
        <v>0</v>
      </c>
      <c r="E137">
        <f>IF(ISERROR(1/VLOOKUP($B137,'Justerad allokering'!$B$1:$AG$461,MATCH(E$1,'Justerad allokering'!$B$1:$AF$1,0),FALSE)),VLOOKUP($B137,'Allokerad kvv'!$B$2:$AV$468,MATCH(E$1,'Allokerad kvv'!$B$1:$AV$1,0),FALSE),VLOOKUP($B137,'Justerad allokering'!$B$1:$AG$461,MATCH(E$1,'Justerad allokering'!$B$1:$AF$1,0),FALSE))</f>
        <v>0</v>
      </c>
      <c r="F137">
        <f>IF(ISERROR(1/VLOOKUP($B137,'Justerad allokering'!$B$1:$AG$461,MATCH(F$1,'Justerad allokering'!$B$1:$AF$1,0),FALSE)),VLOOKUP($B137,'Allokerad kvv'!$B$2:$AV$468,MATCH(F$1,'Allokerad kvv'!$B$1:$AV$1,0),FALSE),VLOOKUP($B137,'Justerad allokering'!$B$1:$AG$461,MATCH(F$1,'Justerad allokering'!$B$1:$AF$1,0),FALSE))</f>
        <v>0</v>
      </c>
      <c r="G137">
        <f>IF(ISERROR(1/VLOOKUP($B137,'Justerad allokering'!$B$1:$AG$461,MATCH(G$1,'Justerad allokering'!$B$1:$AF$1,0),FALSE)),VLOOKUP($B137,'Allokerad kvv'!$B$2:$AV$468,MATCH(G$1,'Allokerad kvv'!$B$1:$AV$1,0),FALSE),VLOOKUP($B137,'Justerad allokering'!$B$1:$AG$461,MATCH(G$1,'Justerad allokering'!$B$1:$AF$1,0),FALSE))</f>
        <v>0</v>
      </c>
      <c r="H137">
        <f>IF(ISERROR(1/VLOOKUP($B137,'Justerad allokering'!$B$1:$AG$461,MATCH(H$1,'Justerad allokering'!$B$1:$AF$1,0),FALSE)),VLOOKUP($B137,'Allokerad kvv'!$B$2:$AV$468,MATCH(H$1,'Allokerad kvv'!$B$1:$AV$1,0),FALSE),VLOOKUP($B137,'Justerad allokering'!$B$1:$AG$461,MATCH(H$1,'Justerad allokering'!$B$1:$AF$1,0),FALSE))</f>
        <v>0</v>
      </c>
      <c r="I137">
        <f>IF(ISERROR(1/VLOOKUP($B137,'Justerad allokering'!$B$1:$AG$461,MATCH(I$1,'Justerad allokering'!$B$1:$AF$1,0),FALSE)),VLOOKUP($B137,'Allokerad kvv'!$B$2:$AV$468,MATCH(I$1,'Allokerad kvv'!$B$1:$AV$1,0),FALSE),VLOOKUP($B137,'Justerad allokering'!$B$1:$AG$461,MATCH(I$1,'Justerad allokering'!$B$1:$AF$1,0),FALSE))</f>
        <v>0</v>
      </c>
      <c r="J137">
        <f>IF(ISERROR(1/VLOOKUP($B137,'Justerad allokering'!$B$1:$AG$461,MATCH(J$1,'Justerad allokering'!$B$1:$AF$1,0),FALSE)),VLOOKUP($B137,'Allokerad kvv'!$B$2:$AV$468,MATCH(J$1,'Allokerad kvv'!$B$1:$AV$1,0),FALSE),VLOOKUP($B137,'Justerad allokering'!$B$1:$AG$461,MATCH(J$1,'Justerad allokering'!$B$1:$AF$1,0),FALSE))</f>
        <v>0</v>
      </c>
      <c r="K137">
        <f>IF(ISERROR(1/VLOOKUP($B137,'Justerad allokering'!$B$1:$AG$461,MATCH(K$1,'Justerad allokering'!$B$1:$AF$1,0),FALSE)),VLOOKUP($B137,'Allokerad kvv'!$B$2:$AV$468,MATCH(K$1,'Allokerad kvv'!$B$1:$AV$1,0),FALSE),VLOOKUP($B137,'Justerad allokering'!$B$1:$AG$461,MATCH(K$1,'Justerad allokering'!$B$1:$AF$1,0),FALSE))</f>
        <v>0</v>
      </c>
      <c r="L137">
        <f>IF(ISERROR(1/VLOOKUP($B137,'Justerad allokering'!$B$1:$AG$461,MATCH(L$1,'Justerad allokering'!$B$1:$AF$1,0),FALSE)),VLOOKUP($B137,'Allokerad kvv'!$B$2:$AV$468,MATCH(L$1,'Allokerad kvv'!$B$1:$AV$1,0),FALSE),VLOOKUP($B137,'Justerad allokering'!$B$1:$AG$461,MATCH(L$1,'Justerad allokering'!$B$1:$AF$1,0),FALSE))</f>
        <v>0</v>
      </c>
      <c r="M137">
        <f>IF(ISERROR(1/VLOOKUP($B137,'Justerad allokering'!$B$1:$AG$461,MATCH(M$1,'Justerad allokering'!$B$1:$AF$1,0),FALSE)),VLOOKUP($B137,'Allokerad kvv'!$B$2:$AV$468,MATCH(M$1,'Allokerad kvv'!$B$1:$AV$1,0),FALSE),VLOOKUP($B137,'Justerad allokering'!$B$1:$AG$461,MATCH(M$1,'Justerad allokering'!$B$1:$AF$1,0),FALSE))</f>
        <v>0</v>
      </c>
      <c r="N137">
        <f>IF(ISERROR(1/VLOOKUP($B137,'Justerad allokering'!$B$1:$AG$461,MATCH(N$1,'Justerad allokering'!$B$1:$AF$1,0),FALSE)),VLOOKUP($B137,'Allokerad kvv'!$B$2:$AV$468,MATCH(N$1,'Allokerad kvv'!$B$1:$AV$1,0),FALSE),VLOOKUP($B137,'Justerad allokering'!$B$1:$AG$461,MATCH(N$1,'Justerad allokering'!$B$1:$AF$1,0),FALSE))</f>
        <v>0</v>
      </c>
      <c r="O137">
        <f>IF(ISERROR(1/VLOOKUP($B137,'Justerad allokering'!$B$1:$AG$461,MATCH(O$1,'Justerad allokering'!$B$1:$AF$1,0),FALSE)),VLOOKUP($B137,'Allokerad kvv'!$B$2:$AV$468,MATCH(O$1,'Allokerad kvv'!$B$1:$AV$1,0),FALSE),VLOOKUP($B137,'Justerad allokering'!$B$1:$AG$461,MATCH(O$1,'Justerad allokering'!$B$1:$AF$1,0),FALSE))</f>
        <v>0</v>
      </c>
      <c r="P137">
        <f>IF(ISERROR(1/VLOOKUP($B137,'Justerad allokering'!$B$1:$AG$461,MATCH(P$1,'Justerad allokering'!$B$1:$AF$1,0),FALSE)),VLOOKUP($B137,'Allokerad kvv'!$B$2:$AV$468,MATCH(P$1,'Allokerad kvv'!$B$1:$AV$1,0),FALSE),VLOOKUP($B137,'Justerad allokering'!$B$1:$AG$461,MATCH(P$1,'Justerad allokering'!$B$1:$AF$1,0),FALSE))</f>
        <v>0</v>
      </c>
      <c r="Q137">
        <f>IF(ISERROR(1/VLOOKUP($B137,'Justerad allokering'!$B$1:$AG$461,MATCH(Q$1,'Justerad allokering'!$B$1:$AF$1,0),FALSE)),VLOOKUP($B137,'Allokerad kvv'!$B$2:$AV$468,MATCH(Q$1,'Allokerad kvv'!$B$1:$AV$1,0),FALSE),VLOOKUP($B137,'Justerad allokering'!$B$1:$AG$461,MATCH(Q$1,'Justerad allokering'!$B$1:$AF$1,0),FALSE))</f>
        <v>0</v>
      </c>
      <c r="R137">
        <f>IF(ISERROR(1/VLOOKUP($B137,'Justerad allokering'!$B$1:$AG$461,MATCH(R$1,'Justerad allokering'!$B$1:$AF$1,0),FALSE)),VLOOKUP($B137,'Allokerad kvv'!$B$2:$AV$468,MATCH(R$1,'Allokerad kvv'!$B$1:$AV$1,0),FALSE),VLOOKUP($B137,'Justerad allokering'!$B$1:$AG$461,MATCH(R$1,'Justerad allokering'!$B$1:$AF$1,0),FALSE))</f>
        <v>0</v>
      </c>
      <c r="S137">
        <f>IF(ISERROR(1/VLOOKUP($B137,'Justerad allokering'!$B$1:$AG$461,MATCH(S$1,'Justerad allokering'!$B$1:$AF$1,0),FALSE)),VLOOKUP($B137,'Allokerad kvv'!$B$2:$AV$468,MATCH(S$1,'Allokerad kvv'!$B$1:$AV$1,0),FALSE),VLOOKUP($B137,'Justerad allokering'!$B$1:$AG$461,MATCH(S$1,'Justerad allokering'!$B$1:$AF$1,0),FALSE))</f>
        <v>0</v>
      </c>
      <c r="T137">
        <f>IF(ISERROR(1/VLOOKUP($B137,'Justerad allokering'!$B$1:$AG$461,MATCH(T$1,'Justerad allokering'!$B$1:$AF$1,0),FALSE)),VLOOKUP($B137,'Allokerad kvv'!$B$2:$AV$468,MATCH(T$1,'Allokerad kvv'!$B$1:$AV$1,0),FALSE),VLOOKUP($B137,'Justerad allokering'!$B$1:$AG$461,MATCH(T$1,'Justerad allokering'!$B$1:$AF$1,0),FALSE))</f>
        <v>0</v>
      </c>
      <c r="U137">
        <f>IF(ISERROR(1/VLOOKUP($B137,'Justerad allokering'!$B$1:$AG$461,MATCH(U$1,'Justerad allokering'!$B$1:$AF$1,0),FALSE)),VLOOKUP($B137,'Allokerad kvv'!$B$2:$AV$468,MATCH(U$1,'Allokerad kvv'!$B$1:$AV$1,0),FALSE),VLOOKUP($B137,'Justerad allokering'!$B$1:$AG$461,MATCH(U$1,'Justerad allokering'!$B$1:$AF$1,0),FALSE))</f>
        <v>0</v>
      </c>
      <c r="V137">
        <f>IF(ISERROR(1/VLOOKUP($B137,'Justerad allokering'!$B$1:$AG$461,MATCH(V$1,'Justerad allokering'!$B$1:$AF$1,0),FALSE)),VLOOKUP($B137,'Allokerad kvv'!$B$2:$AV$468,MATCH(V$1,'Allokerad kvv'!$B$1:$AV$1,0),FALSE),VLOOKUP($B137,'Justerad allokering'!$B$1:$AG$461,MATCH(V$1,'Justerad allokering'!$B$1:$AF$1,0),FALSE))</f>
        <v>0</v>
      </c>
      <c r="W137">
        <f>IF(ISERROR(1/VLOOKUP($B137,'Justerad allokering'!$B$1:$AG$461,MATCH(W$1,'Justerad allokering'!$B$1:$AF$1,0),FALSE)),VLOOKUP($B137,'Allokerad kvv'!$B$2:$AV$468,MATCH(W$1,'Allokerad kvv'!$B$1:$AV$1,0),FALSE),VLOOKUP($B137,'Justerad allokering'!$B$1:$AG$461,MATCH(W$1,'Justerad allokering'!$B$1:$AF$1,0),FALSE))</f>
        <v>0</v>
      </c>
      <c r="X137">
        <f>IF(ISERROR(1/VLOOKUP($B137,'Justerad allokering'!$B$1:$AG$461,MATCH(X$1,'Justerad allokering'!$B$1:$AF$1,0),FALSE)),VLOOKUP($B137,'Allokerad kvv'!$B$2:$AV$468,MATCH(X$1,'Allokerad kvv'!$B$1:$AV$1,0),FALSE),VLOOKUP($B137,'Justerad allokering'!$B$1:$AG$461,MATCH(X$1,'Justerad allokering'!$B$1:$AF$1,0),FALSE))</f>
        <v>0</v>
      </c>
      <c r="Y137">
        <f>IF(ISERROR(1/VLOOKUP($B137,'Justerad allokering'!$B$1:$AG$461,MATCH(Y$1,'Justerad allokering'!$B$1:$AF$1,0),FALSE)),VLOOKUP($B137,'Allokerad kvv'!$B$2:$AV$468,MATCH(Y$1,'Allokerad kvv'!$B$1:$AV$1,0),FALSE),VLOOKUP($B137,'Justerad allokering'!$B$1:$AG$461,MATCH(Y$1,'Justerad allokering'!$B$1:$AF$1,0),FALSE))</f>
        <v>0</v>
      </c>
      <c r="Z137">
        <f>IF(ISERROR(1/VLOOKUP($B137,'Justerad allokering'!$B$1:$AG$461,MATCH(Z$1,'Justerad allokering'!$B$1:$AF$1,0),FALSE)),VLOOKUP($B137,'Allokerad kvv'!$B$2:$AV$468,MATCH(Z$1,'Allokerad kvv'!$B$1:$AV$1,0),FALSE),VLOOKUP($B137,'Justerad allokering'!$B$1:$AG$461,MATCH(Z$1,'Justerad allokering'!$B$1:$AF$1,0),FALSE))</f>
        <v>0</v>
      </c>
      <c r="AE137" s="89">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25">
      <c r="A138" s="2" t="s">
        <v>197</v>
      </c>
      <c r="B138" s="2" t="s">
        <v>198</v>
      </c>
      <c r="C138">
        <f>IF(ISERROR(1/VLOOKUP($B138,'Justerad allokering'!$B$1:$AG$461,MATCH(C$1,'Justerad allokering'!$B$1:$AF$1,0),FALSE)),VLOOKUP($B138,'Allokerad kvv'!$B$2:$AV$468,MATCH(C$1,'Allokerad kvv'!$B$1:$AV$1,0),FALSE),VLOOKUP($B138,'Justerad allokering'!$B$1:$AG$461,MATCH(C$1,'Justerad allokering'!$B$1:$AF$1,0),FALSE))</f>
        <v>0</v>
      </c>
      <c r="D138">
        <f>IF(ISERROR(1/VLOOKUP($B138,'Justerad allokering'!$B$1:$AG$461,MATCH(D$1,'Justerad allokering'!$B$1:$AF$1,0),FALSE)),VLOOKUP($B138,'Allokerad kvv'!$B$2:$AV$468,MATCH(D$1,'Allokerad kvv'!$B$1:$AV$1,0),FALSE),VLOOKUP($B138,'Justerad allokering'!$B$1:$AG$461,MATCH(D$1,'Justerad allokering'!$B$1:$AF$1,0),FALSE))</f>
        <v>0</v>
      </c>
      <c r="E138">
        <f>IF(ISERROR(1/VLOOKUP($B138,'Justerad allokering'!$B$1:$AG$461,MATCH(E$1,'Justerad allokering'!$B$1:$AF$1,0),FALSE)),VLOOKUP($B138,'Allokerad kvv'!$B$2:$AV$468,MATCH(E$1,'Allokerad kvv'!$B$1:$AV$1,0),FALSE),VLOOKUP($B138,'Justerad allokering'!$B$1:$AG$461,MATCH(E$1,'Justerad allokering'!$B$1:$AF$1,0),FALSE))</f>
        <v>0</v>
      </c>
      <c r="F138">
        <f>IF(ISERROR(1/VLOOKUP($B138,'Justerad allokering'!$B$1:$AG$461,MATCH(F$1,'Justerad allokering'!$B$1:$AF$1,0),FALSE)),VLOOKUP($B138,'Allokerad kvv'!$B$2:$AV$468,MATCH(F$1,'Allokerad kvv'!$B$1:$AV$1,0),FALSE),VLOOKUP($B138,'Justerad allokering'!$B$1:$AG$461,MATCH(F$1,'Justerad allokering'!$B$1:$AF$1,0),FALSE))</f>
        <v>0</v>
      </c>
      <c r="G138">
        <f>IF(ISERROR(1/VLOOKUP($B138,'Justerad allokering'!$B$1:$AG$461,MATCH(G$1,'Justerad allokering'!$B$1:$AF$1,0),FALSE)),VLOOKUP($B138,'Allokerad kvv'!$B$2:$AV$468,MATCH(G$1,'Allokerad kvv'!$B$1:$AV$1,0),FALSE),VLOOKUP($B138,'Justerad allokering'!$B$1:$AG$461,MATCH(G$1,'Justerad allokering'!$B$1:$AF$1,0),FALSE))</f>
        <v>0</v>
      </c>
      <c r="H138">
        <f>IF(ISERROR(1/VLOOKUP($B138,'Justerad allokering'!$B$1:$AG$461,MATCH(H$1,'Justerad allokering'!$B$1:$AF$1,0),FALSE)),VLOOKUP($B138,'Allokerad kvv'!$B$2:$AV$468,MATCH(H$1,'Allokerad kvv'!$B$1:$AV$1,0),FALSE),VLOOKUP($B138,'Justerad allokering'!$B$1:$AG$461,MATCH(H$1,'Justerad allokering'!$B$1:$AF$1,0),FALSE))</f>
        <v>0</v>
      </c>
      <c r="I138">
        <f>IF(ISERROR(1/VLOOKUP($B138,'Justerad allokering'!$B$1:$AG$461,MATCH(I$1,'Justerad allokering'!$B$1:$AF$1,0),FALSE)),VLOOKUP($B138,'Allokerad kvv'!$B$2:$AV$468,MATCH(I$1,'Allokerad kvv'!$B$1:$AV$1,0),FALSE),VLOOKUP($B138,'Justerad allokering'!$B$1:$AG$461,MATCH(I$1,'Justerad allokering'!$B$1:$AF$1,0),FALSE))</f>
        <v>0</v>
      </c>
      <c r="J138">
        <f>IF(ISERROR(1/VLOOKUP($B138,'Justerad allokering'!$B$1:$AG$461,MATCH(J$1,'Justerad allokering'!$B$1:$AF$1,0),FALSE)),VLOOKUP($B138,'Allokerad kvv'!$B$2:$AV$468,MATCH(J$1,'Allokerad kvv'!$B$1:$AV$1,0),FALSE),VLOOKUP($B138,'Justerad allokering'!$B$1:$AG$461,MATCH(J$1,'Justerad allokering'!$B$1:$AF$1,0),FALSE))</f>
        <v>0</v>
      </c>
      <c r="K138">
        <f>IF(ISERROR(1/VLOOKUP($B138,'Justerad allokering'!$B$1:$AG$461,MATCH(K$1,'Justerad allokering'!$B$1:$AF$1,0),FALSE)),VLOOKUP($B138,'Allokerad kvv'!$B$2:$AV$468,MATCH(K$1,'Allokerad kvv'!$B$1:$AV$1,0),FALSE),VLOOKUP($B138,'Justerad allokering'!$B$1:$AG$461,MATCH(K$1,'Justerad allokering'!$B$1:$AF$1,0),FALSE))</f>
        <v>0</v>
      </c>
      <c r="L138">
        <f>IF(ISERROR(1/VLOOKUP($B138,'Justerad allokering'!$B$1:$AG$461,MATCH(L$1,'Justerad allokering'!$B$1:$AF$1,0),FALSE)),VLOOKUP($B138,'Allokerad kvv'!$B$2:$AV$468,MATCH(L$1,'Allokerad kvv'!$B$1:$AV$1,0),FALSE),VLOOKUP($B138,'Justerad allokering'!$B$1:$AG$461,MATCH(L$1,'Justerad allokering'!$B$1:$AF$1,0),FALSE))</f>
        <v>0</v>
      </c>
      <c r="M138">
        <f>IF(ISERROR(1/VLOOKUP($B138,'Justerad allokering'!$B$1:$AG$461,MATCH(M$1,'Justerad allokering'!$B$1:$AF$1,0),FALSE)),VLOOKUP($B138,'Allokerad kvv'!$B$2:$AV$468,MATCH(M$1,'Allokerad kvv'!$B$1:$AV$1,0),FALSE),VLOOKUP($B138,'Justerad allokering'!$B$1:$AG$461,MATCH(M$1,'Justerad allokering'!$B$1:$AF$1,0),FALSE))</f>
        <v>0</v>
      </c>
      <c r="N138">
        <f>IF(ISERROR(1/VLOOKUP($B138,'Justerad allokering'!$B$1:$AG$461,MATCH(N$1,'Justerad allokering'!$B$1:$AF$1,0),FALSE)),VLOOKUP($B138,'Allokerad kvv'!$B$2:$AV$468,MATCH(N$1,'Allokerad kvv'!$B$1:$AV$1,0),FALSE),VLOOKUP($B138,'Justerad allokering'!$B$1:$AG$461,MATCH(N$1,'Justerad allokering'!$B$1:$AF$1,0),FALSE))</f>
        <v>0</v>
      </c>
      <c r="O138">
        <f>IF(ISERROR(1/VLOOKUP($B138,'Justerad allokering'!$B$1:$AG$461,MATCH(O$1,'Justerad allokering'!$B$1:$AF$1,0),FALSE)),VLOOKUP($B138,'Allokerad kvv'!$B$2:$AV$468,MATCH(O$1,'Allokerad kvv'!$B$1:$AV$1,0),FALSE),VLOOKUP($B138,'Justerad allokering'!$B$1:$AG$461,MATCH(O$1,'Justerad allokering'!$B$1:$AF$1,0),FALSE))</f>
        <v>0</v>
      </c>
      <c r="P138">
        <f>IF(ISERROR(1/VLOOKUP($B138,'Justerad allokering'!$B$1:$AG$461,MATCH(P$1,'Justerad allokering'!$B$1:$AF$1,0),FALSE)),VLOOKUP($B138,'Allokerad kvv'!$B$2:$AV$468,MATCH(P$1,'Allokerad kvv'!$B$1:$AV$1,0),FALSE),VLOOKUP($B138,'Justerad allokering'!$B$1:$AG$461,MATCH(P$1,'Justerad allokering'!$B$1:$AF$1,0),FALSE))</f>
        <v>0</v>
      </c>
      <c r="Q138">
        <f>IF(ISERROR(1/VLOOKUP($B138,'Justerad allokering'!$B$1:$AG$461,MATCH(Q$1,'Justerad allokering'!$B$1:$AF$1,0),FALSE)),VLOOKUP($B138,'Allokerad kvv'!$B$2:$AV$468,MATCH(Q$1,'Allokerad kvv'!$B$1:$AV$1,0),FALSE),VLOOKUP($B138,'Justerad allokering'!$B$1:$AG$461,MATCH(Q$1,'Justerad allokering'!$B$1:$AF$1,0),FALSE))</f>
        <v>0</v>
      </c>
      <c r="R138">
        <f>IF(ISERROR(1/VLOOKUP($B138,'Justerad allokering'!$B$1:$AG$461,MATCH(R$1,'Justerad allokering'!$B$1:$AF$1,0),FALSE)),VLOOKUP($B138,'Allokerad kvv'!$B$2:$AV$468,MATCH(R$1,'Allokerad kvv'!$B$1:$AV$1,0),FALSE),VLOOKUP($B138,'Justerad allokering'!$B$1:$AG$461,MATCH(R$1,'Justerad allokering'!$B$1:$AF$1,0),FALSE))</f>
        <v>0</v>
      </c>
      <c r="S138">
        <f>IF(ISERROR(1/VLOOKUP($B138,'Justerad allokering'!$B$1:$AG$461,MATCH(S$1,'Justerad allokering'!$B$1:$AF$1,0),FALSE)),VLOOKUP($B138,'Allokerad kvv'!$B$2:$AV$468,MATCH(S$1,'Allokerad kvv'!$B$1:$AV$1,0),FALSE),VLOOKUP($B138,'Justerad allokering'!$B$1:$AG$461,MATCH(S$1,'Justerad allokering'!$B$1:$AF$1,0),FALSE))</f>
        <v>0</v>
      </c>
      <c r="T138">
        <f>IF(ISERROR(1/VLOOKUP($B138,'Justerad allokering'!$B$1:$AG$461,MATCH(T$1,'Justerad allokering'!$B$1:$AF$1,0),FALSE)),VLOOKUP($B138,'Allokerad kvv'!$B$2:$AV$468,MATCH(T$1,'Allokerad kvv'!$B$1:$AV$1,0),FALSE),VLOOKUP($B138,'Justerad allokering'!$B$1:$AG$461,MATCH(T$1,'Justerad allokering'!$B$1:$AF$1,0),FALSE))</f>
        <v>0</v>
      </c>
      <c r="U138">
        <f>IF(ISERROR(1/VLOOKUP($B138,'Justerad allokering'!$B$1:$AG$461,MATCH(U$1,'Justerad allokering'!$B$1:$AF$1,0),FALSE)),VLOOKUP($B138,'Allokerad kvv'!$B$2:$AV$468,MATCH(U$1,'Allokerad kvv'!$B$1:$AV$1,0),FALSE),VLOOKUP($B138,'Justerad allokering'!$B$1:$AG$461,MATCH(U$1,'Justerad allokering'!$B$1:$AF$1,0),FALSE))</f>
        <v>0</v>
      </c>
      <c r="V138">
        <f>IF(ISERROR(1/VLOOKUP($B138,'Justerad allokering'!$B$1:$AG$461,MATCH(V$1,'Justerad allokering'!$B$1:$AF$1,0),FALSE)),VLOOKUP($B138,'Allokerad kvv'!$B$2:$AV$468,MATCH(V$1,'Allokerad kvv'!$B$1:$AV$1,0),FALSE),VLOOKUP($B138,'Justerad allokering'!$B$1:$AG$461,MATCH(V$1,'Justerad allokering'!$B$1:$AF$1,0),FALSE))</f>
        <v>0</v>
      </c>
      <c r="W138">
        <f>IF(ISERROR(1/VLOOKUP($B138,'Justerad allokering'!$B$1:$AG$461,MATCH(W$1,'Justerad allokering'!$B$1:$AF$1,0),FALSE)),VLOOKUP($B138,'Allokerad kvv'!$B$2:$AV$468,MATCH(W$1,'Allokerad kvv'!$B$1:$AV$1,0),FALSE),VLOOKUP($B138,'Justerad allokering'!$B$1:$AG$461,MATCH(W$1,'Justerad allokering'!$B$1:$AF$1,0),FALSE))</f>
        <v>0</v>
      </c>
      <c r="X138">
        <f>IF(ISERROR(1/VLOOKUP($B138,'Justerad allokering'!$B$1:$AG$461,MATCH(X$1,'Justerad allokering'!$B$1:$AF$1,0),FALSE)),VLOOKUP($B138,'Allokerad kvv'!$B$2:$AV$468,MATCH(X$1,'Allokerad kvv'!$B$1:$AV$1,0),FALSE),VLOOKUP($B138,'Justerad allokering'!$B$1:$AG$461,MATCH(X$1,'Justerad allokering'!$B$1:$AF$1,0),FALSE))</f>
        <v>0</v>
      </c>
      <c r="Y138">
        <f>IF(ISERROR(1/VLOOKUP($B138,'Justerad allokering'!$B$1:$AG$461,MATCH(Y$1,'Justerad allokering'!$B$1:$AF$1,0),FALSE)),VLOOKUP($B138,'Allokerad kvv'!$B$2:$AV$468,MATCH(Y$1,'Allokerad kvv'!$B$1:$AV$1,0),FALSE),VLOOKUP($B138,'Justerad allokering'!$B$1:$AG$461,MATCH(Y$1,'Justerad allokering'!$B$1:$AF$1,0),FALSE))</f>
        <v>0</v>
      </c>
      <c r="Z138">
        <f>IF(ISERROR(1/VLOOKUP($B138,'Justerad allokering'!$B$1:$AG$461,MATCH(Z$1,'Justerad allokering'!$B$1:$AF$1,0),FALSE)),VLOOKUP($B138,'Allokerad kvv'!$B$2:$AV$468,MATCH(Z$1,'Allokerad kvv'!$B$1:$AV$1,0),FALSE),VLOOKUP($B138,'Justerad allokering'!$B$1:$AG$461,MATCH(Z$1,'Justerad allokering'!$B$1:$AF$1,0),FALSE))</f>
        <v>0</v>
      </c>
      <c r="AE138" s="89">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25">
      <c r="A139" s="2" t="s">
        <v>199</v>
      </c>
      <c r="B139" s="2" t="s">
        <v>200</v>
      </c>
      <c r="C139">
        <f>IF(ISERROR(1/VLOOKUP($B139,'Justerad allokering'!$B$1:$AG$461,MATCH(C$1,'Justerad allokering'!$B$1:$AF$1,0),FALSE)),VLOOKUP($B139,'Allokerad kvv'!$B$2:$AV$468,MATCH(C$1,'Allokerad kvv'!$B$1:$AV$1,0),FALSE),VLOOKUP($B139,'Justerad allokering'!$B$1:$AG$461,MATCH(C$1,'Justerad allokering'!$B$1:$AF$1,0),FALSE))</f>
        <v>0</v>
      </c>
      <c r="D139">
        <f>IF(ISERROR(1/VLOOKUP($B139,'Justerad allokering'!$B$1:$AG$461,MATCH(D$1,'Justerad allokering'!$B$1:$AF$1,0),FALSE)),VLOOKUP($B139,'Allokerad kvv'!$B$2:$AV$468,MATCH(D$1,'Allokerad kvv'!$B$1:$AV$1,0),FALSE),VLOOKUP($B139,'Justerad allokering'!$B$1:$AG$461,MATCH(D$1,'Justerad allokering'!$B$1:$AF$1,0),FALSE))</f>
        <v>0</v>
      </c>
      <c r="E139">
        <f>IF(ISERROR(1/VLOOKUP($B139,'Justerad allokering'!$B$1:$AG$461,MATCH(E$1,'Justerad allokering'!$B$1:$AF$1,0),FALSE)),VLOOKUP($B139,'Allokerad kvv'!$B$2:$AV$468,MATCH(E$1,'Allokerad kvv'!$B$1:$AV$1,0),FALSE),VLOOKUP($B139,'Justerad allokering'!$B$1:$AG$461,MATCH(E$1,'Justerad allokering'!$B$1:$AF$1,0),FALSE))</f>
        <v>0</v>
      </c>
      <c r="F139">
        <f>IF(ISERROR(1/VLOOKUP($B139,'Justerad allokering'!$B$1:$AG$461,MATCH(F$1,'Justerad allokering'!$B$1:$AF$1,0),FALSE)),VLOOKUP($B139,'Allokerad kvv'!$B$2:$AV$468,MATCH(F$1,'Allokerad kvv'!$B$1:$AV$1,0),FALSE),VLOOKUP($B139,'Justerad allokering'!$B$1:$AG$461,MATCH(F$1,'Justerad allokering'!$B$1:$AF$1,0),FALSE))</f>
        <v>0</v>
      </c>
      <c r="G139">
        <f>IF(ISERROR(1/VLOOKUP($B139,'Justerad allokering'!$B$1:$AG$461,MATCH(G$1,'Justerad allokering'!$B$1:$AF$1,0),FALSE)),VLOOKUP($B139,'Allokerad kvv'!$B$2:$AV$468,MATCH(G$1,'Allokerad kvv'!$B$1:$AV$1,0),FALSE),VLOOKUP($B139,'Justerad allokering'!$B$1:$AG$461,MATCH(G$1,'Justerad allokering'!$B$1:$AF$1,0),FALSE))</f>
        <v>0</v>
      </c>
      <c r="H139">
        <f>IF(ISERROR(1/VLOOKUP($B139,'Justerad allokering'!$B$1:$AG$461,MATCH(H$1,'Justerad allokering'!$B$1:$AF$1,0),FALSE)),VLOOKUP($B139,'Allokerad kvv'!$B$2:$AV$468,MATCH(H$1,'Allokerad kvv'!$B$1:$AV$1,0),FALSE),VLOOKUP($B139,'Justerad allokering'!$B$1:$AG$461,MATCH(H$1,'Justerad allokering'!$B$1:$AF$1,0),FALSE))</f>
        <v>0</v>
      </c>
      <c r="I139">
        <f>IF(ISERROR(1/VLOOKUP($B139,'Justerad allokering'!$B$1:$AG$461,MATCH(I$1,'Justerad allokering'!$B$1:$AF$1,0),FALSE)),VLOOKUP($B139,'Allokerad kvv'!$B$2:$AV$468,MATCH(I$1,'Allokerad kvv'!$B$1:$AV$1,0),FALSE),VLOOKUP($B139,'Justerad allokering'!$B$1:$AG$461,MATCH(I$1,'Justerad allokering'!$B$1:$AF$1,0),FALSE))</f>
        <v>0</v>
      </c>
      <c r="J139">
        <f>IF(ISERROR(1/VLOOKUP($B139,'Justerad allokering'!$B$1:$AG$461,MATCH(J$1,'Justerad allokering'!$B$1:$AF$1,0),FALSE)),VLOOKUP($B139,'Allokerad kvv'!$B$2:$AV$468,MATCH(J$1,'Allokerad kvv'!$B$1:$AV$1,0),FALSE),VLOOKUP($B139,'Justerad allokering'!$B$1:$AG$461,MATCH(J$1,'Justerad allokering'!$B$1:$AF$1,0),FALSE))</f>
        <v>0</v>
      </c>
      <c r="K139">
        <f>IF(ISERROR(1/VLOOKUP($B139,'Justerad allokering'!$B$1:$AG$461,MATCH(K$1,'Justerad allokering'!$B$1:$AF$1,0),FALSE)),VLOOKUP($B139,'Allokerad kvv'!$B$2:$AV$468,MATCH(K$1,'Allokerad kvv'!$B$1:$AV$1,0),FALSE),VLOOKUP($B139,'Justerad allokering'!$B$1:$AG$461,MATCH(K$1,'Justerad allokering'!$B$1:$AF$1,0),FALSE))</f>
        <v>0</v>
      </c>
      <c r="L139">
        <f>IF(ISERROR(1/VLOOKUP($B139,'Justerad allokering'!$B$1:$AG$461,MATCH(L$1,'Justerad allokering'!$B$1:$AF$1,0),FALSE)),VLOOKUP($B139,'Allokerad kvv'!$B$2:$AV$468,MATCH(L$1,'Allokerad kvv'!$B$1:$AV$1,0),FALSE),VLOOKUP($B139,'Justerad allokering'!$B$1:$AG$461,MATCH(L$1,'Justerad allokering'!$B$1:$AF$1,0),FALSE))</f>
        <v>0</v>
      </c>
      <c r="M139">
        <f>IF(ISERROR(1/VLOOKUP($B139,'Justerad allokering'!$B$1:$AG$461,MATCH(M$1,'Justerad allokering'!$B$1:$AF$1,0),FALSE)),VLOOKUP($B139,'Allokerad kvv'!$B$2:$AV$468,MATCH(M$1,'Allokerad kvv'!$B$1:$AV$1,0),FALSE),VLOOKUP($B139,'Justerad allokering'!$B$1:$AG$461,MATCH(M$1,'Justerad allokering'!$B$1:$AF$1,0),FALSE))</f>
        <v>0</v>
      </c>
      <c r="N139">
        <f>IF(ISERROR(1/VLOOKUP($B139,'Justerad allokering'!$B$1:$AG$461,MATCH(N$1,'Justerad allokering'!$B$1:$AF$1,0),FALSE)),VLOOKUP($B139,'Allokerad kvv'!$B$2:$AV$468,MATCH(N$1,'Allokerad kvv'!$B$1:$AV$1,0),FALSE),VLOOKUP($B139,'Justerad allokering'!$B$1:$AG$461,MATCH(N$1,'Justerad allokering'!$B$1:$AF$1,0),FALSE))</f>
        <v>0</v>
      </c>
      <c r="O139">
        <f>IF(ISERROR(1/VLOOKUP($B139,'Justerad allokering'!$B$1:$AG$461,MATCH(O$1,'Justerad allokering'!$B$1:$AF$1,0),FALSE)),VLOOKUP($B139,'Allokerad kvv'!$B$2:$AV$468,MATCH(O$1,'Allokerad kvv'!$B$1:$AV$1,0),FALSE),VLOOKUP($B139,'Justerad allokering'!$B$1:$AG$461,MATCH(O$1,'Justerad allokering'!$B$1:$AF$1,0),FALSE))</f>
        <v>0</v>
      </c>
      <c r="P139">
        <f>IF(ISERROR(1/VLOOKUP($B139,'Justerad allokering'!$B$1:$AG$461,MATCH(P$1,'Justerad allokering'!$B$1:$AF$1,0),FALSE)),VLOOKUP($B139,'Allokerad kvv'!$B$2:$AV$468,MATCH(P$1,'Allokerad kvv'!$B$1:$AV$1,0),FALSE),VLOOKUP($B139,'Justerad allokering'!$B$1:$AG$461,MATCH(P$1,'Justerad allokering'!$B$1:$AF$1,0),FALSE))</f>
        <v>0</v>
      </c>
      <c r="Q139">
        <f>IF(ISERROR(1/VLOOKUP($B139,'Justerad allokering'!$B$1:$AG$461,MATCH(Q$1,'Justerad allokering'!$B$1:$AF$1,0),FALSE)),VLOOKUP($B139,'Allokerad kvv'!$B$2:$AV$468,MATCH(Q$1,'Allokerad kvv'!$B$1:$AV$1,0),FALSE),VLOOKUP($B139,'Justerad allokering'!$B$1:$AG$461,MATCH(Q$1,'Justerad allokering'!$B$1:$AF$1,0),FALSE))</f>
        <v>0</v>
      </c>
      <c r="R139">
        <f>IF(ISERROR(1/VLOOKUP($B139,'Justerad allokering'!$B$1:$AG$461,MATCH(R$1,'Justerad allokering'!$B$1:$AF$1,0),FALSE)),VLOOKUP($B139,'Allokerad kvv'!$B$2:$AV$468,MATCH(R$1,'Allokerad kvv'!$B$1:$AV$1,0),FALSE),VLOOKUP($B139,'Justerad allokering'!$B$1:$AG$461,MATCH(R$1,'Justerad allokering'!$B$1:$AF$1,0),FALSE))</f>
        <v>0</v>
      </c>
      <c r="S139">
        <f>IF(ISERROR(1/VLOOKUP($B139,'Justerad allokering'!$B$1:$AG$461,MATCH(S$1,'Justerad allokering'!$B$1:$AF$1,0),FALSE)),VLOOKUP($B139,'Allokerad kvv'!$B$2:$AV$468,MATCH(S$1,'Allokerad kvv'!$B$1:$AV$1,0),FALSE),VLOOKUP($B139,'Justerad allokering'!$B$1:$AG$461,MATCH(S$1,'Justerad allokering'!$B$1:$AF$1,0),FALSE))</f>
        <v>0</v>
      </c>
      <c r="T139">
        <f>IF(ISERROR(1/VLOOKUP($B139,'Justerad allokering'!$B$1:$AG$461,MATCH(T$1,'Justerad allokering'!$B$1:$AF$1,0),FALSE)),VLOOKUP($B139,'Allokerad kvv'!$B$2:$AV$468,MATCH(T$1,'Allokerad kvv'!$B$1:$AV$1,0),FALSE),VLOOKUP($B139,'Justerad allokering'!$B$1:$AG$461,MATCH(T$1,'Justerad allokering'!$B$1:$AF$1,0),FALSE))</f>
        <v>0</v>
      </c>
      <c r="U139">
        <f>IF(ISERROR(1/VLOOKUP($B139,'Justerad allokering'!$B$1:$AG$461,MATCH(U$1,'Justerad allokering'!$B$1:$AF$1,0),FALSE)),VLOOKUP($B139,'Allokerad kvv'!$B$2:$AV$468,MATCH(U$1,'Allokerad kvv'!$B$1:$AV$1,0),FALSE),VLOOKUP($B139,'Justerad allokering'!$B$1:$AG$461,MATCH(U$1,'Justerad allokering'!$B$1:$AF$1,0),FALSE))</f>
        <v>0</v>
      </c>
      <c r="V139">
        <f>IF(ISERROR(1/VLOOKUP($B139,'Justerad allokering'!$B$1:$AG$461,MATCH(V$1,'Justerad allokering'!$B$1:$AF$1,0),FALSE)),VLOOKUP($B139,'Allokerad kvv'!$B$2:$AV$468,MATCH(V$1,'Allokerad kvv'!$B$1:$AV$1,0),FALSE),VLOOKUP($B139,'Justerad allokering'!$B$1:$AG$461,MATCH(V$1,'Justerad allokering'!$B$1:$AF$1,0),FALSE))</f>
        <v>0</v>
      </c>
      <c r="W139">
        <f>IF(ISERROR(1/VLOOKUP($B139,'Justerad allokering'!$B$1:$AG$461,MATCH(W$1,'Justerad allokering'!$B$1:$AF$1,0),FALSE)),VLOOKUP($B139,'Allokerad kvv'!$B$2:$AV$468,MATCH(W$1,'Allokerad kvv'!$B$1:$AV$1,0),FALSE),VLOOKUP($B139,'Justerad allokering'!$B$1:$AG$461,MATCH(W$1,'Justerad allokering'!$B$1:$AF$1,0),FALSE))</f>
        <v>0</v>
      </c>
      <c r="X139">
        <f>IF(ISERROR(1/VLOOKUP($B139,'Justerad allokering'!$B$1:$AG$461,MATCH(X$1,'Justerad allokering'!$B$1:$AF$1,0),FALSE)),VLOOKUP($B139,'Allokerad kvv'!$B$2:$AV$468,MATCH(X$1,'Allokerad kvv'!$B$1:$AV$1,0),FALSE),VLOOKUP($B139,'Justerad allokering'!$B$1:$AG$461,MATCH(X$1,'Justerad allokering'!$B$1:$AF$1,0),FALSE))</f>
        <v>0</v>
      </c>
      <c r="Y139">
        <f>IF(ISERROR(1/VLOOKUP($B139,'Justerad allokering'!$B$1:$AG$461,MATCH(Y$1,'Justerad allokering'!$B$1:$AF$1,0),FALSE)),VLOOKUP($B139,'Allokerad kvv'!$B$2:$AV$468,MATCH(Y$1,'Allokerad kvv'!$B$1:$AV$1,0),FALSE),VLOOKUP($B139,'Justerad allokering'!$B$1:$AG$461,MATCH(Y$1,'Justerad allokering'!$B$1:$AF$1,0),FALSE))</f>
        <v>0</v>
      </c>
      <c r="Z139">
        <f>IF(ISERROR(1/VLOOKUP($B139,'Justerad allokering'!$B$1:$AG$461,MATCH(Z$1,'Justerad allokering'!$B$1:$AF$1,0),FALSE)),VLOOKUP($B139,'Allokerad kvv'!$B$2:$AV$468,MATCH(Z$1,'Allokerad kvv'!$B$1:$AV$1,0),FALSE),VLOOKUP($B139,'Justerad allokering'!$B$1:$AG$461,MATCH(Z$1,'Justerad allokering'!$B$1:$AF$1,0),FALSE))</f>
        <v>0</v>
      </c>
      <c r="AE139" s="89">
        <f t="shared" si="8"/>
        <v>0</v>
      </c>
      <c r="AG139">
        <f t="shared" si="9"/>
        <v>0</v>
      </c>
      <c r="AH139">
        <f t="shared" si="10"/>
        <v>0</v>
      </c>
      <c r="AI139" t="str">
        <f>IF(AH139=0,"",AH139/VLOOKUP(B139,Kraftvärmeprod!$B$1:$BC$480,MATCH("Summa tillförd energi exklusive rökgaskondensering",Kraftvärmeprod!$B$1:$BC$1,0),FALSE))</f>
        <v/>
      </c>
      <c r="AK139">
        <f t="shared" si="11"/>
        <v>0</v>
      </c>
    </row>
    <row r="140" spans="1:37" x14ac:dyDescent="0.25">
      <c r="A140" s="2" t="s">
        <v>201</v>
      </c>
      <c r="B140" s="2" t="s">
        <v>202</v>
      </c>
      <c r="C140">
        <f>IF(ISERROR(1/VLOOKUP($B140,'Justerad allokering'!$B$1:$AG$461,MATCH(C$1,'Justerad allokering'!$B$1:$AF$1,0),FALSE)),VLOOKUP($B140,'Allokerad kvv'!$B$2:$AV$468,MATCH(C$1,'Allokerad kvv'!$B$1:$AV$1,0),FALSE),VLOOKUP($B140,'Justerad allokering'!$B$1:$AG$461,MATCH(C$1,'Justerad allokering'!$B$1:$AF$1,0),FALSE))</f>
        <v>0</v>
      </c>
      <c r="D140">
        <f>IF(ISERROR(1/VLOOKUP($B140,'Justerad allokering'!$B$1:$AG$461,MATCH(D$1,'Justerad allokering'!$B$1:$AF$1,0),FALSE)),VLOOKUP($B140,'Allokerad kvv'!$B$2:$AV$468,MATCH(D$1,'Allokerad kvv'!$B$1:$AV$1,0),FALSE),VLOOKUP($B140,'Justerad allokering'!$B$1:$AG$461,MATCH(D$1,'Justerad allokering'!$B$1:$AF$1,0),FALSE))</f>
        <v>0</v>
      </c>
      <c r="E140">
        <f>IF(ISERROR(1/VLOOKUP($B140,'Justerad allokering'!$B$1:$AG$461,MATCH(E$1,'Justerad allokering'!$B$1:$AF$1,0),FALSE)),VLOOKUP($B140,'Allokerad kvv'!$B$2:$AV$468,MATCH(E$1,'Allokerad kvv'!$B$1:$AV$1,0),FALSE),VLOOKUP($B140,'Justerad allokering'!$B$1:$AG$461,MATCH(E$1,'Justerad allokering'!$B$1:$AF$1,0),FALSE))</f>
        <v>0</v>
      </c>
      <c r="F140">
        <f>IF(ISERROR(1/VLOOKUP($B140,'Justerad allokering'!$B$1:$AG$461,MATCH(F$1,'Justerad allokering'!$B$1:$AF$1,0),FALSE)),VLOOKUP($B140,'Allokerad kvv'!$B$2:$AV$468,MATCH(F$1,'Allokerad kvv'!$B$1:$AV$1,0),FALSE),VLOOKUP($B140,'Justerad allokering'!$B$1:$AG$461,MATCH(F$1,'Justerad allokering'!$B$1:$AF$1,0),FALSE))</f>
        <v>0</v>
      </c>
      <c r="G140">
        <f>IF(ISERROR(1/VLOOKUP($B140,'Justerad allokering'!$B$1:$AG$461,MATCH(G$1,'Justerad allokering'!$B$1:$AF$1,0),FALSE)),VLOOKUP($B140,'Allokerad kvv'!$B$2:$AV$468,MATCH(G$1,'Allokerad kvv'!$B$1:$AV$1,0),FALSE),VLOOKUP($B140,'Justerad allokering'!$B$1:$AG$461,MATCH(G$1,'Justerad allokering'!$B$1:$AF$1,0),FALSE))</f>
        <v>0</v>
      </c>
      <c r="H140">
        <f>IF(ISERROR(1/VLOOKUP($B140,'Justerad allokering'!$B$1:$AG$461,MATCH(H$1,'Justerad allokering'!$B$1:$AF$1,0),FALSE)),VLOOKUP($B140,'Allokerad kvv'!$B$2:$AV$468,MATCH(H$1,'Allokerad kvv'!$B$1:$AV$1,0),FALSE),VLOOKUP($B140,'Justerad allokering'!$B$1:$AG$461,MATCH(H$1,'Justerad allokering'!$B$1:$AF$1,0),FALSE))</f>
        <v>0</v>
      </c>
      <c r="I140">
        <f>IF(ISERROR(1/VLOOKUP($B140,'Justerad allokering'!$B$1:$AG$461,MATCH(I$1,'Justerad allokering'!$B$1:$AF$1,0),FALSE)),VLOOKUP($B140,'Allokerad kvv'!$B$2:$AV$468,MATCH(I$1,'Allokerad kvv'!$B$1:$AV$1,0),FALSE),VLOOKUP($B140,'Justerad allokering'!$B$1:$AG$461,MATCH(I$1,'Justerad allokering'!$B$1:$AF$1,0),FALSE))</f>
        <v>0</v>
      </c>
      <c r="J140">
        <f>IF(ISERROR(1/VLOOKUP($B140,'Justerad allokering'!$B$1:$AG$461,MATCH(J$1,'Justerad allokering'!$B$1:$AF$1,0),FALSE)),VLOOKUP($B140,'Allokerad kvv'!$B$2:$AV$468,MATCH(J$1,'Allokerad kvv'!$B$1:$AV$1,0),FALSE),VLOOKUP($B140,'Justerad allokering'!$B$1:$AG$461,MATCH(J$1,'Justerad allokering'!$B$1:$AF$1,0),FALSE))</f>
        <v>0</v>
      </c>
      <c r="K140">
        <f>IF(ISERROR(1/VLOOKUP($B140,'Justerad allokering'!$B$1:$AG$461,MATCH(K$1,'Justerad allokering'!$B$1:$AF$1,0),FALSE)),VLOOKUP($B140,'Allokerad kvv'!$B$2:$AV$468,MATCH(K$1,'Allokerad kvv'!$B$1:$AV$1,0),FALSE),VLOOKUP($B140,'Justerad allokering'!$B$1:$AG$461,MATCH(K$1,'Justerad allokering'!$B$1:$AF$1,0),FALSE))</f>
        <v>0</v>
      </c>
      <c r="L140">
        <f>IF(ISERROR(1/VLOOKUP($B140,'Justerad allokering'!$B$1:$AG$461,MATCH(L$1,'Justerad allokering'!$B$1:$AF$1,0),FALSE)),VLOOKUP($B140,'Allokerad kvv'!$B$2:$AV$468,MATCH(L$1,'Allokerad kvv'!$B$1:$AV$1,0),FALSE),VLOOKUP($B140,'Justerad allokering'!$B$1:$AG$461,MATCH(L$1,'Justerad allokering'!$B$1:$AF$1,0),FALSE))</f>
        <v>0</v>
      </c>
      <c r="M140">
        <f>IF(ISERROR(1/VLOOKUP($B140,'Justerad allokering'!$B$1:$AG$461,MATCH(M$1,'Justerad allokering'!$B$1:$AF$1,0),FALSE)),VLOOKUP($B140,'Allokerad kvv'!$B$2:$AV$468,MATCH(M$1,'Allokerad kvv'!$B$1:$AV$1,0),FALSE),VLOOKUP($B140,'Justerad allokering'!$B$1:$AG$461,MATCH(M$1,'Justerad allokering'!$B$1:$AF$1,0),FALSE))</f>
        <v>0</v>
      </c>
      <c r="N140">
        <f>IF(ISERROR(1/VLOOKUP($B140,'Justerad allokering'!$B$1:$AG$461,MATCH(N$1,'Justerad allokering'!$B$1:$AF$1,0),FALSE)),VLOOKUP($B140,'Allokerad kvv'!$B$2:$AV$468,MATCH(N$1,'Allokerad kvv'!$B$1:$AV$1,0),FALSE),VLOOKUP($B140,'Justerad allokering'!$B$1:$AG$461,MATCH(N$1,'Justerad allokering'!$B$1:$AF$1,0),FALSE))</f>
        <v>0</v>
      </c>
      <c r="O140">
        <f>IF(ISERROR(1/VLOOKUP($B140,'Justerad allokering'!$B$1:$AG$461,MATCH(O$1,'Justerad allokering'!$B$1:$AF$1,0),FALSE)),VLOOKUP($B140,'Allokerad kvv'!$B$2:$AV$468,MATCH(O$1,'Allokerad kvv'!$B$1:$AV$1,0),FALSE),VLOOKUP($B140,'Justerad allokering'!$B$1:$AG$461,MATCH(O$1,'Justerad allokering'!$B$1:$AF$1,0),FALSE))</f>
        <v>0</v>
      </c>
      <c r="P140">
        <f>IF(ISERROR(1/VLOOKUP($B140,'Justerad allokering'!$B$1:$AG$461,MATCH(P$1,'Justerad allokering'!$B$1:$AF$1,0),FALSE)),VLOOKUP($B140,'Allokerad kvv'!$B$2:$AV$468,MATCH(P$1,'Allokerad kvv'!$B$1:$AV$1,0),FALSE),VLOOKUP($B140,'Justerad allokering'!$B$1:$AG$461,MATCH(P$1,'Justerad allokering'!$B$1:$AF$1,0),FALSE))</f>
        <v>0</v>
      </c>
      <c r="Q140">
        <f>IF(ISERROR(1/VLOOKUP($B140,'Justerad allokering'!$B$1:$AG$461,MATCH(Q$1,'Justerad allokering'!$B$1:$AF$1,0),FALSE)),VLOOKUP($B140,'Allokerad kvv'!$B$2:$AV$468,MATCH(Q$1,'Allokerad kvv'!$B$1:$AV$1,0),FALSE),VLOOKUP($B140,'Justerad allokering'!$B$1:$AG$461,MATCH(Q$1,'Justerad allokering'!$B$1:$AF$1,0),FALSE))</f>
        <v>0</v>
      </c>
      <c r="R140">
        <f>IF(ISERROR(1/VLOOKUP($B140,'Justerad allokering'!$B$1:$AG$461,MATCH(R$1,'Justerad allokering'!$B$1:$AF$1,0),FALSE)),VLOOKUP($B140,'Allokerad kvv'!$B$2:$AV$468,MATCH(R$1,'Allokerad kvv'!$B$1:$AV$1,0),FALSE),VLOOKUP($B140,'Justerad allokering'!$B$1:$AG$461,MATCH(R$1,'Justerad allokering'!$B$1:$AF$1,0),FALSE))</f>
        <v>0</v>
      </c>
      <c r="S140">
        <f>IF(ISERROR(1/VLOOKUP($B140,'Justerad allokering'!$B$1:$AG$461,MATCH(S$1,'Justerad allokering'!$B$1:$AF$1,0),FALSE)),VLOOKUP($B140,'Allokerad kvv'!$B$2:$AV$468,MATCH(S$1,'Allokerad kvv'!$B$1:$AV$1,0),FALSE),VLOOKUP($B140,'Justerad allokering'!$B$1:$AG$461,MATCH(S$1,'Justerad allokering'!$B$1:$AF$1,0),FALSE))</f>
        <v>0</v>
      </c>
      <c r="T140">
        <f>IF(ISERROR(1/VLOOKUP($B140,'Justerad allokering'!$B$1:$AG$461,MATCH(T$1,'Justerad allokering'!$B$1:$AF$1,0),FALSE)),VLOOKUP($B140,'Allokerad kvv'!$B$2:$AV$468,MATCH(T$1,'Allokerad kvv'!$B$1:$AV$1,0),FALSE),VLOOKUP($B140,'Justerad allokering'!$B$1:$AG$461,MATCH(T$1,'Justerad allokering'!$B$1:$AF$1,0),FALSE))</f>
        <v>0</v>
      </c>
      <c r="U140">
        <f>IF(ISERROR(1/VLOOKUP($B140,'Justerad allokering'!$B$1:$AG$461,MATCH(U$1,'Justerad allokering'!$B$1:$AF$1,0),FALSE)),VLOOKUP($B140,'Allokerad kvv'!$B$2:$AV$468,MATCH(U$1,'Allokerad kvv'!$B$1:$AV$1,0),FALSE),VLOOKUP($B140,'Justerad allokering'!$B$1:$AG$461,MATCH(U$1,'Justerad allokering'!$B$1:$AF$1,0),FALSE))</f>
        <v>0</v>
      </c>
      <c r="V140">
        <f>IF(ISERROR(1/VLOOKUP($B140,'Justerad allokering'!$B$1:$AG$461,MATCH(V$1,'Justerad allokering'!$B$1:$AF$1,0),FALSE)),VLOOKUP($B140,'Allokerad kvv'!$B$2:$AV$468,MATCH(V$1,'Allokerad kvv'!$B$1:$AV$1,0),FALSE),VLOOKUP($B140,'Justerad allokering'!$B$1:$AG$461,MATCH(V$1,'Justerad allokering'!$B$1:$AF$1,0),FALSE))</f>
        <v>0</v>
      </c>
      <c r="W140">
        <f>IF(ISERROR(1/VLOOKUP($B140,'Justerad allokering'!$B$1:$AG$461,MATCH(W$1,'Justerad allokering'!$B$1:$AF$1,0),FALSE)),VLOOKUP($B140,'Allokerad kvv'!$B$2:$AV$468,MATCH(W$1,'Allokerad kvv'!$B$1:$AV$1,0),FALSE),VLOOKUP($B140,'Justerad allokering'!$B$1:$AG$461,MATCH(W$1,'Justerad allokering'!$B$1:$AF$1,0),FALSE))</f>
        <v>0</v>
      </c>
      <c r="X140">
        <f>IF(ISERROR(1/VLOOKUP($B140,'Justerad allokering'!$B$1:$AG$461,MATCH(X$1,'Justerad allokering'!$B$1:$AF$1,0),FALSE)),VLOOKUP($B140,'Allokerad kvv'!$B$2:$AV$468,MATCH(X$1,'Allokerad kvv'!$B$1:$AV$1,0),FALSE),VLOOKUP($B140,'Justerad allokering'!$B$1:$AG$461,MATCH(X$1,'Justerad allokering'!$B$1:$AF$1,0),FALSE))</f>
        <v>0</v>
      </c>
      <c r="Y140">
        <f>IF(ISERROR(1/VLOOKUP($B140,'Justerad allokering'!$B$1:$AG$461,MATCH(Y$1,'Justerad allokering'!$B$1:$AF$1,0),FALSE)),VLOOKUP($B140,'Allokerad kvv'!$B$2:$AV$468,MATCH(Y$1,'Allokerad kvv'!$B$1:$AV$1,0),FALSE),VLOOKUP($B140,'Justerad allokering'!$B$1:$AG$461,MATCH(Y$1,'Justerad allokering'!$B$1:$AF$1,0),FALSE))</f>
        <v>0</v>
      </c>
      <c r="Z140">
        <f>IF(ISERROR(1/VLOOKUP($B140,'Justerad allokering'!$B$1:$AG$461,MATCH(Z$1,'Justerad allokering'!$B$1:$AF$1,0),FALSE)),VLOOKUP($B140,'Allokerad kvv'!$B$2:$AV$468,MATCH(Z$1,'Allokerad kvv'!$B$1:$AV$1,0),FALSE),VLOOKUP($B140,'Justerad allokering'!$B$1:$AG$461,MATCH(Z$1,'Justerad allokering'!$B$1:$AF$1,0),FALSE))</f>
        <v>0</v>
      </c>
      <c r="AE140" s="89">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25">
      <c r="A141" s="2" t="s">
        <v>201</v>
      </c>
      <c r="B141" s="2" t="s">
        <v>203</v>
      </c>
      <c r="C141">
        <f>IF(ISERROR(1/VLOOKUP($B141,'Justerad allokering'!$B$1:$AG$461,MATCH(C$1,'Justerad allokering'!$B$1:$AF$1,0),FALSE)),VLOOKUP($B141,'Allokerad kvv'!$B$2:$AV$468,MATCH(C$1,'Allokerad kvv'!$B$1:$AV$1,0),FALSE),VLOOKUP($B141,'Justerad allokering'!$B$1:$AG$461,MATCH(C$1,'Justerad allokering'!$B$1:$AF$1,0),FALSE))</f>
        <v>0</v>
      </c>
      <c r="D141">
        <f>IF(ISERROR(1/VLOOKUP($B141,'Justerad allokering'!$B$1:$AG$461,MATCH(D$1,'Justerad allokering'!$B$1:$AF$1,0),FALSE)),VLOOKUP($B141,'Allokerad kvv'!$B$2:$AV$468,MATCH(D$1,'Allokerad kvv'!$B$1:$AV$1,0),FALSE),VLOOKUP($B141,'Justerad allokering'!$B$1:$AG$461,MATCH(D$1,'Justerad allokering'!$B$1:$AF$1,0),FALSE))</f>
        <v>0</v>
      </c>
      <c r="E141">
        <f>IF(ISERROR(1/VLOOKUP($B141,'Justerad allokering'!$B$1:$AG$461,MATCH(E$1,'Justerad allokering'!$B$1:$AF$1,0),FALSE)),VLOOKUP($B141,'Allokerad kvv'!$B$2:$AV$468,MATCH(E$1,'Allokerad kvv'!$B$1:$AV$1,0),FALSE),VLOOKUP($B141,'Justerad allokering'!$B$1:$AG$461,MATCH(E$1,'Justerad allokering'!$B$1:$AF$1,0),FALSE))</f>
        <v>0</v>
      </c>
      <c r="F141">
        <f>IF(ISERROR(1/VLOOKUP($B141,'Justerad allokering'!$B$1:$AG$461,MATCH(F$1,'Justerad allokering'!$B$1:$AF$1,0),FALSE)),VLOOKUP($B141,'Allokerad kvv'!$B$2:$AV$468,MATCH(F$1,'Allokerad kvv'!$B$1:$AV$1,0),FALSE),VLOOKUP($B141,'Justerad allokering'!$B$1:$AG$461,MATCH(F$1,'Justerad allokering'!$B$1:$AF$1,0),FALSE))</f>
        <v>0</v>
      </c>
      <c r="G141">
        <f>IF(ISERROR(1/VLOOKUP($B141,'Justerad allokering'!$B$1:$AG$461,MATCH(G$1,'Justerad allokering'!$B$1:$AF$1,0),FALSE)),VLOOKUP($B141,'Allokerad kvv'!$B$2:$AV$468,MATCH(G$1,'Allokerad kvv'!$B$1:$AV$1,0),FALSE),VLOOKUP($B141,'Justerad allokering'!$B$1:$AG$461,MATCH(G$1,'Justerad allokering'!$B$1:$AF$1,0),FALSE))</f>
        <v>0</v>
      </c>
      <c r="H141">
        <f>IF(ISERROR(1/VLOOKUP($B141,'Justerad allokering'!$B$1:$AG$461,MATCH(H$1,'Justerad allokering'!$B$1:$AF$1,0),FALSE)),VLOOKUP($B141,'Allokerad kvv'!$B$2:$AV$468,MATCH(H$1,'Allokerad kvv'!$B$1:$AV$1,0),FALSE),VLOOKUP($B141,'Justerad allokering'!$B$1:$AG$461,MATCH(H$1,'Justerad allokering'!$B$1:$AF$1,0),FALSE))</f>
        <v>0</v>
      </c>
      <c r="I141">
        <f>IF(ISERROR(1/VLOOKUP($B141,'Justerad allokering'!$B$1:$AG$461,MATCH(I$1,'Justerad allokering'!$B$1:$AF$1,0),FALSE)),VLOOKUP($B141,'Allokerad kvv'!$B$2:$AV$468,MATCH(I$1,'Allokerad kvv'!$B$1:$AV$1,0),FALSE),VLOOKUP($B141,'Justerad allokering'!$B$1:$AG$461,MATCH(I$1,'Justerad allokering'!$B$1:$AF$1,0),FALSE))</f>
        <v>0</v>
      </c>
      <c r="J141">
        <f>IF(ISERROR(1/VLOOKUP($B141,'Justerad allokering'!$B$1:$AG$461,MATCH(J$1,'Justerad allokering'!$B$1:$AF$1,0),FALSE)),VLOOKUP($B141,'Allokerad kvv'!$B$2:$AV$468,MATCH(J$1,'Allokerad kvv'!$B$1:$AV$1,0),FALSE),VLOOKUP($B141,'Justerad allokering'!$B$1:$AG$461,MATCH(J$1,'Justerad allokering'!$B$1:$AF$1,0),FALSE))</f>
        <v>0</v>
      </c>
      <c r="K141">
        <f>IF(ISERROR(1/VLOOKUP($B141,'Justerad allokering'!$B$1:$AG$461,MATCH(K$1,'Justerad allokering'!$B$1:$AF$1,0),FALSE)),VLOOKUP($B141,'Allokerad kvv'!$B$2:$AV$468,MATCH(K$1,'Allokerad kvv'!$B$1:$AV$1,0),FALSE),VLOOKUP($B141,'Justerad allokering'!$B$1:$AG$461,MATCH(K$1,'Justerad allokering'!$B$1:$AF$1,0),FALSE))</f>
        <v>0</v>
      </c>
      <c r="L141">
        <f>IF(ISERROR(1/VLOOKUP($B141,'Justerad allokering'!$B$1:$AG$461,MATCH(L$1,'Justerad allokering'!$B$1:$AF$1,0),FALSE)),VLOOKUP($B141,'Allokerad kvv'!$B$2:$AV$468,MATCH(L$1,'Allokerad kvv'!$B$1:$AV$1,0),FALSE),VLOOKUP($B141,'Justerad allokering'!$B$1:$AG$461,MATCH(L$1,'Justerad allokering'!$B$1:$AF$1,0),FALSE))</f>
        <v>0</v>
      </c>
      <c r="M141">
        <f>IF(ISERROR(1/VLOOKUP($B141,'Justerad allokering'!$B$1:$AG$461,MATCH(M$1,'Justerad allokering'!$B$1:$AF$1,0),FALSE)),VLOOKUP($B141,'Allokerad kvv'!$B$2:$AV$468,MATCH(M$1,'Allokerad kvv'!$B$1:$AV$1,0),FALSE),VLOOKUP($B141,'Justerad allokering'!$B$1:$AG$461,MATCH(M$1,'Justerad allokering'!$B$1:$AF$1,0),FALSE))</f>
        <v>0</v>
      </c>
      <c r="N141">
        <f>IF(ISERROR(1/VLOOKUP($B141,'Justerad allokering'!$B$1:$AG$461,MATCH(N$1,'Justerad allokering'!$B$1:$AF$1,0),FALSE)),VLOOKUP($B141,'Allokerad kvv'!$B$2:$AV$468,MATCH(N$1,'Allokerad kvv'!$B$1:$AV$1,0),FALSE),VLOOKUP($B141,'Justerad allokering'!$B$1:$AG$461,MATCH(N$1,'Justerad allokering'!$B$1:$AF$1,0),FALSE))</f>
        <v>0</v>
      </c>
      <c r="O141">
        <f>IF(ISERROR(1/VLOOKUP($B141,'Justerad allokering'!$B$1:$AG$461,MATCH(O$1,'Justerad allokering'!$B$1:$AF$1,0),FALSE)),VLOOKUP($B141,'Allokerad kvv'!$B$2:$AV$468,MATCH(O$1,'Allokerad kvv'!$B$1:$AV$1,0),FALSE),VLOOKUP($B141,'Justerad allokering'!$B$1:$AG$461,MATCH(O$1,'Justerad allokering'!$B$1:$AF$1,0),FALSE))</f>
        <v>0</v>
      </c>
      <c r="P141">
        <f>IF(ISERROR(1/VLOOKUP($B141,'Justerad allokering'!$B$1:$AG$461,MATCH(P$1,'Justerad allokering'!$B$1:$AF$1,0),FALSE)),VLOOKUP($B141,'Allokerad kvv'!$B$2:$AV$468,MATCH(P$1,'Allokerad kvv'!$B$1:$AV$1,0),FALSE),VLOOKUP($B141,'Justerad allokering'!$B$1:$AG$461,MATCH(P$1,'Justerad allokering'!$B$1:$AF$1,0),FALSE))</f>
        <v>0</v>
      </c>
      <c r="Q141">
        <f>IF(ISERROR(1/VLOOKUP($B141,'Justerad allokering'!$B$1:$AG$461,MATCH(Q$1,'Justerad allokering'!$B$1:$AF$1,0),FALSE)),VLOOKUP($B141,'Allokerad kvv'!$B$2:$AV$468,MATCH(Q$1,'Allokerad kvv'!$B$1:$AV$1,0),FALSE),VLOOKUP($B141,'Justerad allokering'!$B$1:$AG$461,MATCH(Q$1,'Justerad allokering'!$B$1:$AF$1,0),FALSE))</f>
        <v>0</v>
      </c>
      <c r="R141">
        <f>IF(ISERROR(1/VLOOKUP($B141,'Justerad allokering'!$B$1:$AG$461,MATCH(R$1,'Justerad allokering'!$B$1:$AF$1,0),FALSE)),VLOOKUP($B141,'Allokerad kvv'!$B$2:$AV$468,MATCH(R$1,'Allokerad kvv'!$B$1:$AV$1,0),FALSE),VLOOKUP($B141,'Justerad allokering'!$B$1:$AG$461,MATCH(R$1,'Justerad allokering'!$B$1:$AF$1,0),FALSE))</f>
        <v>0</v>
      </c>
      <c r="S141">
        <f>IF(ISERROR(1/VLOOKUP($B141,'Justerad allokering'!$B$1:$AG$461,MATCH(S$1,'Justerad allokering'!$B$1:$AF$1,0),FALSE)),VLOOKUP($B141,'Allokerad kvv'!$B$2:$AV$468,MATCH(S$1,'Allokerad kvv'!$B$1:$AV$1,0),FALSE),VLOOKUP($B141,'Justerad allokering'!$B$1:$AG$461,MATCH(S$1,'Justerad allokering'!$B$1:$AF$1,0),FALSE))</f>
        <v>0</v>
      </c>
      <c r="T141">
        <f>IF(ISERROR(1/VLOOKUP($B141,'Justerad allokering'!$B$1:$AG$461,MATCH(T$1,'Justerad allokering'!$B$1:$AF$1,0),FALSE)),VLOOKUP($B141,'Allokerad kvv'!$B$2:$AV$468,MATCH(T$1,'Allokerad kvv'!$B$1:$AV$1,0),FALSE),VLOOKUP($B141,'Justerad allokering'!$B$1:$AG$461,MATCH(T$1,'Justerad allokering'!$B$1:$AF$1,0),FALSE))</f>
        <v>0</v>
      </c>
      <c r="U141">
        <f>IF(ISERROR(1/VLOOKUP($B141,'Justerad allokering'!$B$1:$AG$461,MATCH(U$1,'Justerad allokering'!$B$1:$AF$1,0),FALSE)),VLOOKUP($B141,'Allokerad kvv'!$B$2:$AV$468,MATCH(U$1,'Allokerad kvv'!$B$1:$AV$1,0),FALSE),VLOOKUP($B141,'Justerad allokering'!$B$1:$AG$461,MATCH(U$1,'Justerad allokering'!$B$1:$AF$1,0),FALSE))</f>
        <v>0</v>
      </c>
      <c r="V141">
        <f>IF(ISERROR(1/VLOOKUP($B141,'Justerad allokering'!$B$1:$AG$461,MATCH(V$1,'Justerad allokering'!$B$1:$AF$1,0),FALSE)),VLOOKUP($B141,'Allokerad kvv'!$B$2:$AV$468,MATCH(V$1,'Allokerad kvv'!$B$1:$AV$1,0),FALSE),VLOOKUP($B141,'Justerad allokering'!$B$1:$AG$461,MATCH(V$1,'Justerad allokering'!$B$1:$AF$1,0),FALSE))</f>
        <v>0</v>
      </c>
      <c r="W141">
        <f>IF(ISERROR(1/VLOOKUP($B141,'Justerad allokering'!$B$1:$AG$461,MATCH(W$1,'Justerad allokering'!$B$1:$AF$1,0),FALSE)),VLOOKUP($B141,'Allokerad kvv'!$B$2:$AV$468,MATCH(W$1,'Allokerad kvv'!$B$1:$AV$1,0),FALSE),VLOOKUP($B141,'Justerad allokering'!$B$1:$AG$461,MATCH(W$1,'Justerad allokering'!$B$1:$AF$1,0),FALSE))</f>
        <v>0</v>
      </c>
      <c r="X141">
        <f>IF(ISERROR(1/VLOOKUP($B141,'Justerad allokering'!$B$1:$AG$461,MATCH(X$1,'Justerad allokering'!$B$1:$AF$1,0),FALSE)),VLOOKUP($B141,'Allokerad kvv'!$B$2:$AV$468,MATCH(X$1,'Allokerad kvv'!$B$1:$AV$1,0),FALSE),VLOOKUP($B141,'Justerad allokering'!$B$1:$AG$461,MATCH(X$1,'Justerad allokering'!$B$1:$AF$1,0),FALSE))</f>
        <v>0</v>
      </c>
      <c r="Y141">
        <f>IF(ISERROR(1/VLOOKUP($B141,'Justerad allokering'!$B$1:$AG$461,MATCH(Y$1,'Justerad allokering'!$B$1:$AF$1,0),FALSE)),VLOOKUP($B141,'Allokerad kvv'!$B$2:$AV$468,MATCH(Y$1,'Allokerad kvv'!$B$1:$AV$1,0),FALSE),VLOOKUP($B141,'Justerad allokering'!$B$1:$AG$461,MATCH(Y$1,'Justerad allokering'!$B$1:$AF$1,0),FALSE))</f>
        <v>0</v>
      </c>
      <c r="Z141">
        <f>IF(ISERROR(1/VLOOKUP($B141,'Justerad allokering'!$B$1:$AG$461,MATCH(Z$1,'Justerad allokering'!$B$1:$AF$1,0),FALSE)),VLOOKUP($B141,'Allokerad kvv'!$B$2:$AV$468,MATCH(Z$1,'Allokerad kvv'!$B$1:$AV$1,0),FALSE),VLOOKUP($B141,'Justerad allokering'!$B$1:$AG$461,MATCH(Z$1,'Justerad allokering'!$B$1:$AF$1,0),FALSE))</f>
        <v>0</v>
      </c>
      <c r="AE141" s="89">
        <f t="shared" si="8"/>
        <v>0</v>
      </c>
      <c r="AG141">
        <f t="shared" si="9"/>
        <v>0</v>
      </c>
      <c r="AH141">
        <f t="shared" si="10"/>
        <v>0</v>
      </c>
      <c r="AI141" t="str">
        <f>IF(AH141=0,"",AH141/VLOOKUP(B141,Kraftvärmeprod!$B$1:$BC$480,MATCH("Summa tillförd energi exklusive rökgaskondensering",Kraftvärmeprod!$B$1:$BC$1,0),FALSE))</f>
        <v/>
      </c>
      <c r="AK141">
        <f t="shared" si="11"/>
        <v>0</v>
      </c>
    </row>
    <row r="142" spans="1:37" x14ac:dyDescent="0.25">
      <c r="A142" s="2" t="s">
        <v>201</v>
      </c>
      <c r="B142" s="2" t="s">
        <v>204</v>
      </c>
      <c r="C142">
        <f>IF(ISERROR(1/VLOOKUP($B142,'Justerad allokering'!$B$1:$AG$461,MATCH(C$1,'Justerad allokering'!$B$1:$AF$1,0),FALSE)),VLOOKUP($B142,'Allokerad kvv'!$B$2:$AV$468,MATCH(C$1,'Allokerad kvv'!$B$1:$AV$1,0),FALSE),VLOOKUP($B142,'Justerad allokering'!$B$1:$AG$461,MATCH(C$1,'Justerad allokering'!$B$1:$AF$1,0),FALSE))</f>
        <v>0</v>
      </c>
      <c r="D142">
        <f>IF(ISERROR(1/VLOOKUP($B142,'Justerad allokering'!$B$1:$AG$461,MATCH(D$1,'Justerad allokering'!$B$1:$AF$1,0),FALSE)),VLOOKUP($B142,'Allokerad kvv'!$B$2:$AV$468,MATCH(D$1,'Allokerad kvv'!$B$1:$AV$1,0),FALSE),VLOOKUP($B142,'Justerad allokering'!$B$1:$AG$461,MATCH(D$1,'Justerad allokering'!$B$1:$AF$1,0),FALSE))</f>
        <v>0</v>
      </c>
      <c r="E142">
        <f>IF(ISERROR(1/VLOOKUP($B142,'Justerad allokering'!$B$1:$AG$461,MATCH(E$1,'Justerad allokering'!$B$1:$AF$1,0),FALSE)),VLOOKUP($B142,'Allokerad kvv'!$B$2:$AV$468,MATCH(E$1,'Allokerad kvv'!$B$1:$AV$1,0),FALSE),VLOOKUP($B142,'Justerad allokering'!$B$1:$AG$461,MATCH(E$1,'Justerad allokering'!$B$1:$AF$1,0),FALSE))</f>
        <v>0</v>
      </c>
      <c r="F142">
        <f>IF(ISERROR(1/VLOOKUP($B142,'Justerad allokering'!$B$1:$AG$461,MATCH(F$1,'Justerad allokering'!$B$1:$AF$1,0),FALSE)),VLOOKUP($B142,'Allokerad kvv'!$B$2:$AV$468,MATCH(F$1,'Allokerad kvv'!$B$1:$AV$1,0),FALSE),VLOOKUP($B142,'Justerad allokering'!$B$1:$AG$461,MATCH(F$1,'Justerad allokering'!$B$1:$AF$1,0),FALSE))</f>
        <v>0</v>
      </c>
      <c r="G142">
        <f>IF(ISERROR(1/VLOOKUP($B142,'Justerad allokering'!$B$1:$AG$461,MATCH(G$1,'Justerad allokering'!$B$1:$AF$1,0),FALSE)),VLOOKUP($B142,'Allokerad kvv'!$B$2:$AV$468,MATCH(G$1,'Allokerad kvv'!$B$1:$AV$1,0),FALSE),VLOOKUP($B142,'Justerad allokering'!$B$1:$AG$461,MATCH(G$1,'Justerad allokering'!$B$1:$AF$1,0),FALSE))</f>
        <v>0</v>
      </c>
      <c r="H142">
        <f>IF(ISERROR(1/VLOOKUP($B142,'Justerad allokering'!$B$1:$AG$461,MATCH(H$1,'Justerad allokering'!$B$1:$AF$1,0),FALSE)),VLOOKUP($B142,'Allokerad kvv'!$B$2:$AV$468,MATCH(H$1,'Allokerad kvv'!$B$1:$AV$1,0),FALSE),VLOOKUP($B142,'Justerad allokering'!$B$1:$AG$461,MATCH(H$1,'Justerad allokering'!$B$1:$AF$1,0),FALSE))</f>
        <v>0</v>
      </c>
      <c r="I142">
        <f>IF(ISERROR(1/VLOOKUP($B142,'Justerad allokering'!$B$1:$AG$461,MATCH(I$1,'Justerad allokering'!$B$1:$AF$1,0),FALSE)),VLOOKUP($B142,'Allokerad kvv'!$B$2:$AV$468,MATCH(I$1,'Allokerad kvv'!$B$1:$AV$1,0),FALSE),VLOOKUP($B142,'Justerad allokering'!$B$1:$AG$461,MATCH(I$1,'Justerad allokering'!$B$1:$AF$1,0),FALSE))</f>
        <v>0</v>
      </c>
      <c r="J142">
        <f>IF(ISERROR(1/VLOOKUP($B142,'Justerad allokering'!$B$1:$AG$461,MATCH(J$1,'Justerad allokering'!$B$1:$AF$1,0),FALSE)),VLOOKUP($B142,'Allokerad kvv'!$B$2:$AV$468,MATCH(J$1,'Allokerad kvv'!$B$1:$AV$1,0),FALSE),VLOOKUP($B142,'Justerad allokering'!$B$1:$AG$461,MATCH(J$1,'Justerad allokering'!$B$1:$AF$1,0),FALSE))</f>
        <v>0</v>
      </c>
      <c r="K142">
        <f>IF(ISERROR(1/VLOOKUP($B142,'Justerad allokering'!$B$1:$AG$461,MATCH(K$1,'Justerad allokering'!$B$1:$AF$1,0),FALSE)),VLOOKUP($B142,'Allokerad kvv'!$B$2:$AV$468,MATCH(K$1,'Allokerad kvv'!$B$1:$AV$1,0),FALSE),VLOOKUP($B142,'Justerad allokering'!$B$1:$AG$461,MATCH(K$1,'Justerad allokering'!$B$1:$AF$1,0),FALSE))</f>
        <v>0</v>
      </c>
      <c r="L142">
        <f>IF(ISERROR(1/VLOOKUP($B142,'Justerad allokering'!$B$1:$AG$461,MATCH(L$1,'Justerad allokering'!$B$1:$AF$1,0),FALSE)),VLOOKUP($B142,'Allokerad kvv'!$B$2:$AV$468,MATCH(L$1,'Allokerad kvv'!$B$1:$AV$1,0),FALSE),VLOOKUP($B142,'Justerad allokering'!$B$1:$AG$461,MATCH(L$1,'Justerad allokering'!$B$1:$AF$1,0),FALSE))</f>
        <v>0</v>
      </c>
      <c r="M142">
        <f>IF(ISERROR(1/VLOOKUP($B142,'Justerad allokering'!$B$1:$AG$461,MATCH(M$1,'Justerad allokering'!$B$1:$AF$1,0),FALSE)),VLOOKUP($B142,'Allokerad kvv'!$B$2:$AV$468,MATCH(M$1,'Allokerad kvv'!$B$1:$AV$1,0),FALSE),VLOOKUP($B142,'Justerad allokering'!$B$1:$AG$461,MATCH(M$1,'Justerad allokering'!$B$1:$AF$1,0),FALSE))</f>
        <v>0</v>
      </c>
      <c r="N142">
        <f>IF(ISERROR(1/VLOOKUP($B142,'Justerad allokering'!$B$1:$AG$461,MATCH(N$1,'Justerad allokering'!$B$1:$AF$1,0),FALSE)),VLOOKUP($B142,'Allokerad kvv'!$B$2:$AV$468,MATCH(N$1,'Allokerad kvv'!$B$1:$AV$1,0),FALSE),VLOOKUP($B142,'Justerad allokering'!$B$1:$AG$461,MATCH(N$1,'Justerad allokering'!$B$1:$AF$1,0),FALSE))</f>
        <v>0</v>
      </c>
      <c r="O142">
        <f>IF(ISERROR(1/VLOOKUP($B142,'Justerad allokering'!$B$1:$AG$461,MATCH(O$1,'Justerad allokering'!$B$1:$AF$1,0),FALSE)),VLOOKUP($B142,'Allokerad kvv'!$B$2:$AV$468,MATCH(O$1,'Allokerad kvv'!$B$1:$AV$1,0),FALSE),VLOOKUP($B142,'Justerad allokering'!$B$1:$AG$461,MATCH(O$1,'Justerad allokering'!$B$1:$AF$1,0),FALSE))</f>
        <v>0</v>
      </c>
      <c r="P142">
        <f>IF(ISERROR(1/VLOOKUP($B142,'Justerad allokering'!$B$1:$AG$461,MATCH(P$1,'Justerad allokering'!$B$1:$AF$1,0),FALSE)),VLOOKUP($B142,'Allokerad kvv'!$B$2:$AV$468,MATCH(P$1,'Allokerad kvv'!$B$1:$AV$1,0),FALSE),VLOOKUP($B142,'Justerad allokering'!$B$1:$AG$461,MATCH(P$1,'Justerad allokering'!$B$1:$AF$1,0),FALSE))</f>
        <v>0</v>
      </c>
      <c r="Q142">
        <f>IF(ISERROR(1/VLOOKUP($B142,'Justerad allokering'!$B$1:$AG$461,MATCH(Q$1,'Justerad allokering'!$B$1:$AF$1,0),FALSE)),VLOOKUP($B142,'Allokerad kvv'!$B$2:$AV$468,MATCH(Q$1,'Allokerad kvv'!$B$1:$AV$1,0),FALSE),VLOOKUP($B142,'Justerad allokering'!$B$1:$AG$461,MATCH(Q$1,'Justerad allokering'!$B$1:$AF$1,0),FALSE))</f>
        <v>0</v>
      </c>
      <c r="R142">
        <f>IF(ISERROR(1/VLOOKUP($B142,'Justerad allokering'!$B$1:$AG$461,MATCH(R$1,'Justerad allokering'!$B$1:$AF$1,0),FALSE)),VLOOKUP($B142,'Allokerad kvv'!$B$2:$AV$468,MATCH(R$1,'Allokerad kvv'!$B$1:$AV$1,0),FALSE),VLOOKUP($B142,'Justerad allokering'!$B$1:$AG$461,MATCH(R$1,'Justerad allokering'!$B$1:$AF$1,0),FALSE))</f>
        <v>0</v>
      </c>
      <c r="S142">
        <f>IF(ISERROR(1/VLOOKUP($B142,'Justerad allokering'!$B$1:$AG$461,MATCH(S$1,'Justerad allokering'!$B$1:$AF$1,0),FALSE)),VLOOKUP($B142,'Allokerad kvv'!$B$2:$AV$468,MATCH(S$1,'Allokerad kvv'!$B$1:$AV$1,0),FALSE),VLOOKUP($B142,'Justerad allokering'!$B$1:$AG$461,MATCH(S$1,'Justerad allokering'!$B$1:$AF$1,0),FALSE))</f>
        <v>0</v>
      </c>
      <c r="T142">
        <f>IF(ISERROR(1/VLOOKUP($B142,'Justerad allokering'!$B$1:$AG$461,MATCH(T$1,'Justerad allokering'!$B$1:$AF$1,0),FALSE)),VLOOKUP($B142,'Allokerad kvv'!$B$2:$AV$468,MATCH(T$1,'Allokerad kvv'!$B$1:$AV$1,0),FALSE),VLOOKUP($B142,'Justerad allokering'!$B$1:$AG$461,MATCH(T$1,'Justerad allokering'!$B$1:$AF$1,0),FALSE))</f>
        <v>0</v>
      </c>
      <c r="U142">
        <f>IF(ISERROR(1/VLOOKUP($B142,'Justerad allokering'!$B$1:$AG$461,MATCH(U$1,'Justerad allokering'!$B$1:$AF$1,0),FALSE)),VLOOKUP($B142,'Allokerad kvv'!$B$2:$AV$468,MATCH(U$1,'Allokerad kvv'!$B$1:$AV$1,0),FALSE),VLOOKUP($B142,'Justerad allokering'!$B$1:$AG$461,MATCH(U$1,'Justerad allokering'!$B$1:$AF$1,0),FALSE))</f>
        <v>0</v>
      </c>
      <c r="V142">
        <f>IF(ISERROR(1/VLOOKUP($B142,'Justerad allokering'!$B$1:$AG$461,MATCH(V$1,'Justerad allokering'!$B$1:$AF$1,0),FALSE)),VLOOKUP($B142,'Allokerad kvv'!$B$2:$AV$468,MATCH(V$1,'Allokerad kvv'!$B$1:$AV$1,0),FALSE),VLOOKUP($B142,'Justerad allokering'!$B$1:$AG$461,MATCH(V$1,'Justerad allokering'!$B$1:$AF$1,0),FALSE))</f>
        <v>0</v>
      </c>
      <c r="W142">
        <f>IF(ISERROR(1/VLOOKUP($B142,'Justerad allokering'!$B$1:$AG$461,MATCH(W$1,'Justerad allokering'!$B$1:$AF$1,0),FALSE)),VLOOKUP($B142,'Allokerad kvv'!$B$2:$AV$468,MATCH(W$1,'Allokerad kvv'!$B$1:$AV$1,0),FALSE),VLOOKUP($B142,'Justerad allokering'!$B$1:$AG$461,MATCH(W$1,'Justerad allokering'!$B$1:$AF$1,0),FALSE))</f>
        <v>0</v>
      </c>
      <c r="X142">
        <f>IF(ISERROR(1/VLOOKUP($B142,'Justerad allokering'!$B$1:$AG$461,MATCH(X$1,'Justerad allokering'!$B$1:$AF$1,0),FALSE)),VLOOKUP($B142,'Allokerad kvv'!$B$2:$AV$468,MATCH(X$1,'Allokerad kvv'!$B$1:$AV$1,0),FALSE),VLOOKUP($B142,'Justerad allokering'!$B$1:$AG$461,MATCH(X$1,'Justerad allokering'!$B$1:$AF$1,0),FALSE))</f>
        <v>0</v>
      </c>
      <c r="Y142">
        <f>IF(ISERROR(1/VLOOKUP($B142,'Justerad allokering'!$B$1:$AG$461,MATCH(Y$1,'Justerad allokering'!$B$1:$AF$1,0),FALSE)),VLOOKUP($B142,'Allokerad kvv'!$B$2:$AV$468,MATCH(Y$1,'Allokerad kvv'!$B$1:$AV$1,0),FALSE),VLOOKUP($B142,'Justerad allokering'!$B$1:$AG$461,MATCH(Y$1,'Justerad allokering'!$B$1:$AF$1,0),FALSE))</f>
        <v>0</v>
      </c>
      <c r="Z142">
        <f>IF(ISERROR(1/VLOOKUP($B142,'Justerad allokering'!$B$1:$AG$461,MATCH(Z$1,'Justerad allokering'!$B$1:$AF$1,0),FALSE)),VLOOKUP($B142,'Allokerad kvv'!$B$2:$AV$468,MATCH(Z$1,'Allokerad kvv'!$B$1:$AV$1,0),FALSE),VLOOKUP($B142,'Justerad allokering'!$B$1:$AG$461,MATCH(Z$1,'Justerad allokering'!$B$1:$AF$1,0),FALSE))</f>
        <v>0</v>
      </c>
      <c r="AE142" s="89">
        <f t="shared" si="8"/>
        <v>0</v>
      </c>
      <c r="AG142">
        <f t="shared" si="9"/>
        <v>0</v>
      </c>
      <c r="AH142">
        <f t="shared" si="10"/>
        <v>0</v>
      </c>
      <c r="AI142" t="str">
        <f>IF(AH142=0,"",AH142/VLOOKUP(B142,Kraftvärmeprod!$B$1:$BC$480,MATCH("Summa tillförd energi exklusive rökgaskondensering",Kraftvärmeprod!$B$1:$BC$1,0),FALSE))</f>
        <v/>
      </c>
      <c r="AK142">
        <f t="shared" si="11"/>
        <v>0</v>
      </c>
    </row>
    <row r="143" spans="1:37" x14ac:dyDescent="0.25">
      <c r="A143" s="2" t="s">
        <v>201</v>
      </c>
      <c r="B143" s="2" t="s">
        <v>205</v>
      </c>
      <c r="C143">
        <f>IF(ISERROR(1/VLOOKUP($B143,'Justerad allokering'!$B$1:$AG$461,MATCH(C$1,'Justerad allokering'!$B$1:$AF$1,0),FALSE)),VLOOKUP($B143,'Allokerad kvv'!$B$2:$AV$468,MATCH(C$1,'Allokerad kvv'!$B$1:$AV$1,0),FALSE),VLOOKUP($B143,'Justerad allokering'!$B$1:$AG$461,MATCH(C$1,'Justerad allokering'!$B$1:$AF$1,0),FALSE))</f>
        <v>0</v>
      </c>
      <c r="D143">
        <f>IF(ISERROR(1/VLOOKUP($B143,'Justerad allokering'!$B$1:$AG$461,MATCH(D$1,'Justerad allokering'!$B$1:$AF$1,0),FALSE)),VLOOKUP($B143,'Allokerad kvv'!$B$2:$AV$468,MATCH(D$1,'Allokerad kvv'!$B$1:$AV$1,0),FALSE),VLOOKUP($B143,'Justerad allokering'!$B$1:$AG$461,MATCH(D$1,'Justerad allokering'!$B$1:$AF$1,0),FALSE))</f>
        <v>0</v>
      </c>
      <c r="E143">
        <f>IF(ISERROR(1/VLOOKUP($B143,'Justerad allokering'!$B$1:$AG$461,MATCH(E$1,'Justerad allokering'!$B$1:$AF$1,0),FALSE)),VLOOKUP($B143,'Allokerad kvv'!$B$2:$AV$468,MATCH(E$1,'Allokerad kvv'!$B$1:$AV$1,0),FALSE),VLOOKUP($B143,'Justerad allokering'!$B$1:$AG$461,MATCH(E$1,'Justerad allokering'!$B$1:$AF$1,0),FALSE))</f>
        <v>42.359400000000001</v>
      </c>
      <c r="F143">
        <f>IF(ISERROR(1/VLOOKUP($B143,'Justerad allokering'!$B$1:$AG$461,MATCH(F$1,'Justerad allokering'!$B$1:$AF$1,0),FALSE)),VLOOKUP($B143,'Allokerad kvv'!$B$2:$AV$468,MATCH(F$1,'Allokerad kvv'!$B$1:$AV$1,0),FALSE),VLOOKUP($B143,'Justerad allokering'!$B$1:$AG$461,MATCH(F$1,'Justerad allokering'!$B$1:$AF$1,0),FALSE))</f>
        <v>0</v>
      </c>
      <c r="G143">
        <f>IF(ISERROR(1/VLOOKUP($B143,'Justerad allokering'!$B$1:$AG$461,MATCH(G$1,'Justerad allokering'!$B$1:$AF$1,0),FALSE)),VLOOKUP($B143,'Allokerad kvv'!$B$2:$AV$468,MATCH(G$1,'Allokerad kvv'!$B$1:$AV$1,0),FALSE),VLOOKUP($B143,'Justerad allokering'!$B$1:$AG$461,MATCH(G$1,'Justerad allokering'!$B$1:$AF$1,0),FALSE))</f>
        <v>0</v>
      </c>
      <c r="H143">
        <f>IF(ISERROR(1/VLOOKUP($B143,'Justerad allokering'!$B$1:$AG$461,MATCH(H$1,'Justerad allokering'!$B$1:$AF$1,0),FALSE)),VLOOKUP($B143,'Allokerad kvv'!$B$2:$AV$468,MATCH(H$1,'Allokerad kvv'!$B$1:$AV$1,0),FALSE),VLOOKUP($B143,'Justerad allokering'!$B$1:$AG$461,MATCH(H$1,'Justerad allokering'!$B$1:$AF$1,0),FALSE))</f>
        <v>0</v>
      </c>
      <c r="I143">
        <f>IF(ISERROR(1/VLOOKUP($B143,'Justerad allokering'!$B$1:$AG$461,MATCH(I$1,'Justerad allokering'!$B$1:$AF$1,0),FALSE)),VLOOKUP($B143,'Allokerad kvv'!$B$2:$AV$468,MATCH(I$1,'Allokerad kvv'!$B$1:$AV$1,0),FALSE),VLOOKUP($B143,'Justerad allokering'!$B$1:$AG$461,MATCH(I$1,'Justerad allokering'!$B$1:$AF$1,0),FALSE))</f>
        <v>0</v>
      </c>
      <c r="J143">
        <f>IF(ISERROR(1/VLOOKUP($B143,'Justerad allokering'!$B$1:$AG$461,MATCH(J$1,'Justerad allokering'!$B$1:$AF$1,0),FALSE)),VLOOKUP($B143,'Allokerad kvv'!$B$2:$AV$468,MATCH(J$1,'Allokerad kvv'!$B$1:$AV$1,0),FALSE),VLOOKUP($B143,'Justerad allokering'!$B$1:$AG$461,MATCH(J$1,'Justerad allokering'!$B$1:$AF$1,0),FALSE))</f>
        <v>23.229299999999999</v>
      </c>
      <c r="K143">
        <f>IF(ISERROR(1/VLOOKUP($B143,'Justerad allokering'!$B$1:$AG$461,MATCH(K$1,'Justerad allokering'!$B$1:$AF$1,0),FALSE)),VLOOKUP($B143,'Allokerad kvv'!$B$2:$AV$468,MATCH(K$1,'Allokerad kvv'!$B$1:$AV$1,0),FALSE),VLOOKUP($B143,'Justerad allokering'!$B$1:$AG$461,MATCH(K$1,'Justerad allokering'!$B$1:$AF$1,0),FALSE))</f>
        <v>0</v>
      </c>
      <c r="L143">
        <f>IF(ISERROR(1/VLOOKUP($B143,'Justerad allokering'!$B$1:$AG$461,MATCH(L$1,'Justerad allokering'!$B$1:$AF$1,0),FALSE)),VLOOKUP($B143,'Allokerad kvv'!$B$2:$AV$468,MATCH(L$1,'Allokerad kvv'!$B$1:$AV$1,0),FALSE),VLOOKUP($B143,'Justerad allokering'!$B$1:$AG$461,MATCH(L$1,'Justerad allokering'!$B$1:$AF$1,0),FALSE))</f>
        <v>0</v>
      </c>
      <c r="M143">
        <f>IF(ISERROR(1/VLOOKUP($B143,'Justerad allokering'!$B$1:$AG$461,MATCH(M$1,'Justerad allokering'!$B$1:$AF$1,0),FALSE)),VLOOKUP($B143,'Allokerad kvv'!$B$2:$AV$468,MATCH(M$1,'Allokerad kvv'!$B$1:$AV$1,0),FALSE),VLOOKUP($B143,'Justerad allokering'!$B$1:$AG$461,MATCH(M$1,'Justerad allokering'!$B$1:$AF$1,0),FALSE))</f>
        <v>52.379899999999999</v>
      </c>
      <c r="N143">
        <f>IF(ISERROR(1/VLOOKUP($B143,'Justerad allokering'!$B$1:$AG$461,MATCH(N$1,'Justerad allokering'!$B$1:$AF$1,0),FALSE)),VLOOKUP($B143,'Allokerad kvv'!$B$2:$AV$468,MATCH(N$1,'Allokerad kvv'!$B$1:$AV$1,0),FALSE),VLOOKUP($B143,'Justerad allokering'!$B$1:$AG$461,MATCH(N$1,'Justerad allokering'!$B$1:$AF$1,0),FALSE))</f>
        <v>118</v>
      </c>
      <c r="O143">
        <f>IF(ISERROR(1/VLOOKUP($B143,'Justerad allokering'!$B$1:$AG$461,MATCH(O$1,'Justerad allokering'!$B$1:$AF$1,0),FALSE)),VLOOKUP($B143,'Allokerad kvv'!$B$2:$AV$468,MATCH(O$1,'Allokerad kvv'!$B$1:$AV$1,0),FALSE),VLOOKUP($B143,'Justerad allokering'!$B$1:$AG$461,MATCH(O$1,'Justerad allokering'!$B$1:$AF$1,0),FALSE))</f>
        <v>32.794400000000003</v>
      </c>
      <c r="P143">
        <f>IF(ISERROR(1/VLOOKUP($B143,'Justerad allokering'!$B$1:$AG$461,MATCH(P$1,'Justerad allokering'!$B$1:$AF$1,0),FALSE)),VLOOKUP($B143,'Allokerad kvv'!$B$2:$AV$468,MATCH(P$1,'Allokerad kvv'!$B$1:$AV$1,0),FALSE),VLOOKUP($B143,'Justerad allokering'!$B$1:$AG$461,MATCH(P$1,'Justerad allokering'!$B$1:$AF$1,0),FALSE))</f>
        <v>10.9315</v>
      </c>
      <c r="Q143">
        <f>IF(ISERROR(1/VLOOKUP($B143,'Justerad allokering'!$B$1:$AG$461,MATCH(Q$1,'Justerad allokering'!$B$1:$AF$1,0),FALSE)),VLOOKUP($B143,'Allokerad kvv'!$B$2:$AV$468,MATCH(Q$1,'Allokerad kvv'!$B$1:$AV$1,0),FALSE),VLOOKUP($B143,'Justerad allokering'!$B$1:$AG$461,MATCH(Q$1,'Justerad allokering'!$B$1:$AF$1,0),FALSE))</f>
        <v>0</v>
      </c>
      <c r="R143">
        <f>IF(ISERROR(1/VLOOKUP($B143,'Justerad allokering'!$B$1:$AG$461,MATCH(R$1,'Justerad allokering'!$B$1:$AF$1,0),FALSE)),VLOOKUP($B143,'Allokerad kvv'!$B$2:$AV$468,MATCH(R$1,'Allokerad kvv'!$B$1:$AV$1,0),FALSE),VLOOKUP($B143,'Justerad allokering'!$B$1:$AG$461,MATCH(R$1,'Justerad allokering'!$B$1:$AF$1,0),FALSE))</f>
        <v>0</v>
      </c>
      <c r="S143">
        <f>IF(ISERROR(1/VLOOKUP($B143,'Justerad allokering'!$B$1:$AG$461,MATCH(S$1,'Justerad allokering'!$B$1:$AF$1,0),FALSE)),VLOOKUP($B143,'Allokerad kvv'!$B$2:$AV$468,MATCH(S$1,'Allokerad kvv'!$B$1:$AV$1,0),FALSE),VLOOKUP($B143,'Justerad allokering'!$B$1:$AG$461,MATCH(S$1,'Justerad allokering'!$B$1:$AF$1,0),FALSE))</f>
        <v>24.856100000000001</v>
      </c>
      <c r="T143">
        <f>IF(ISERROR(1/VLOOKUP($B143,'Justerad allokering'!$B$1:$AG$461,MATCH(T$1,'Justerad allokering'!$B$1:$AF$1,0),FALSE)),VLOOKUP($B143,'Allokerad kvv'!$B$2:$AV$468,MATCH(T$1,'Allokerad kvv'!$B$1:$AV$1,0),FALSE),VLOOKUP($B143,'Justerad allokering'!$B$1:$AG$461,MATCH(T$1,'Justerad allokering'!$B$1:$AF$1,0),FALSE))</f>
        <v>0</v>
      </c>
      <c r="U143">
        <f>IF(ISERROR(1/VLOOKUP($B143,'Justerad allokering'!$B$1:$AG$461,MATCH(U$1,'Justerad allokering'!$B$1:$AF$1,0),FALSE)),VLOOKUP($B143,'Allokerad kvv'!$B$2:$AV$468,MATCH(U$1,'Allokerad kvv'!$B$1:$AV$1,0),FALSE),VLOOKUP($B143,'Justerad allokering'!$B$1:$AG$461,MATCH(U$1,'Justerad allokering'!$B$1:$AF$1,0),FALSE))</f>
        <v>0</v>
      </c>
      <c r="V143">
        <f>IF(ISERROR(1/VLOOKUP($B143,'Justerad allokering'!$B$1:$AG$461,MATCH(V$1,'Justerad allokering'!$B$1:$AF$1,0),FALSE)),VLOOKUP($B143,'Allokerad kvv'!$B$2:$AV$468,MATCH(V$1,'Allokerad kvv'!$B$1:$AV$1,0),FALSE),VLOOKUP($B143,'Justerad allokering'!$B$1:$AG$461,MATCH(V$1,'Justerad allokering'!$B$1:$AF$1,0),FALSE))</f>
        <v>0</v>
      </c>
      <c r="W143">
        <f>IF(ISERROR(1/VLOOKUP($B143,'Justerad allokering'!$B$1:$AG$461,MATCH(W$1,'Justerad allokering'!$B$1:$AF$1,0),FALSE)),VLOOKUP($B143,'Allokerad kvv'!$B$2:$AV$468,MATCH(W$1,'Allokerad kvv'!$B$1:$AV$1,0),FALSE),VLOOKUP($B143,'Justerad allokering'!$B$1:$AG$461,MATCH(W$1,'Justerad allokering'!$B$1:$AF$1,0),FALSE))</f>
        <v>0</v>
      </c>
      <c r="X143">
        <f>IF(ISERROR(1/VLOOKUP($B143,'Justerad allokering'!$B$1:$AG$461,MATCH(X$1,'Justerad allokering'!$B$1:$AF$1,0),FALSE)),VLOOKUP($B143,'Allokerad kvv'!$B$2:$AV$468,MATCH(X$1,'Allokerad kvv'!$B$1:$AV$1,0),FALSE),VLOOKUP($B143,'Justerad allokering'!$B$1:$AG$461,MATCH(X$1,'Justerad allokering'!$B$1:$AF$1,0),FALSE))</f>
        <v>0</v>
      </c>
      <c r="Y143">
        <f>IF(ISERROR(1/VLOOKUP($B143,'Justerad allokering'!$B$1:$AG$461,MATCH(Y$1,'Justerad allokering'!$B$1:$AF$1,0),FALSE)),VLOOKUP($B143,'Allokerad kvv'!$B$2:$AV$468,MATCH(Y$1,'Allokerad kvv'!$B$1:$AV$1,0),FALSE),VLOOKUP($B143,'Justerad allokering'!$B$1:$AG$461,MATCH(Y$1,'Justerad allokering'!$B$1:$AF$1,0),FALSE))</f>
        <v>0</v>
      </c>
      <c r="Z143">
        <f>IF(ISERROR(1/VLOOKUP($B143,'Justerad allokering'!$B$1:$AG$461,MATCH(Z$1,'Justerad allokering'!$B$1:$AF$1,0),FALSE)),VLOOKUP($B143,'Allokerad kvv'!$B$2:$AV$468,MATCH(Z$1,'Allokerad kvv'!$B$1:$AV$1,0),FALSE),VLOOKUP($B143,'Justerad allokering'!$B$1:$AG$461,MATCH(Z$1,'Justerad allokering'!$B$1:$AF$1,0),FALSE))</f>
        <v>128.9</v>
      </c>
      <c r="AE143" s="89">
        <f t="shared" si="8"/>
        <v>433.45060000000012</v>
      </c>
      <c r="AG143">
        <f t="shared" si="9"/>
        <v>433.45060000000012</v>
      </c>
      <c r="AH143">
        <f t="shared" si="10"/>
        <v>315.45060000000012</v>
      </c>
      <c r="AI143">
        <f>IF(AH143=0,"",AH143/VLOOKUP(B143,Kraftvärmeprod!$B$1:$BC$480,MATCH("Summa tillförd energi exklusive rökgaskondensering",Kraftvärmeprod!$B$1:$BC$1,0),FALSE))</f>
        <v>0.45850377906976764</v>
      </c>
      <c r="AK143">
        <f t="shared" si="11"/>
        <v>290.59450000000004</v>
      </c>
    </row>
    <row r="144" spans="1:37" x14ac:dyDescent="0.25">
      <c r="A144" s="2" t="s">
        <v>206</v>
      </c>
      <c r="B144" s="2" t="s">
        <v>207</v>
      </c>
      <c r="C144">
        <f>IF(ISERROR(1/VLOOKUP($B144,'Justerad allokering'!$B$1:$AG$461,MATCH(C$1,'Justerad allokering'!$B$1:$AF$1,0),FALSE)),VLOOKUP($B144,'Allokerad kvv'!$B$2:$AV$468,MATCH(C$1,'Allokerad kvv'!$B$1:$AV$1,0),FALSE),VLOOKUP($B144,'Justerad allokering'!$B$1:$AG$461,MATCH(C$1,'Justerad allokering'!$B$1:$AF$1,0),FALSE))</f>
        <v>0</v>
      </c>
      <c r="D144">
        <f>IF(ISERROR(1/VLOOKUP($B144,'Justerad allokering'!$B$1:$AG$461,MATCH(D$1,'Justerad allokering'!$B$1:$AF$1,0),FALSE)),VLOOKUP($B144,'Allokerad kvv'!$B$2:$AV$468,MATCH(D$1,'Allokerad kvv'!$B$1:$AV$1,0),FALSE),VLOOKUP($B144,'Justerad allokering'!$B$1:$AG$461,MATCH(D$1,'Justerad allokering'!$B$1:$AF$1,0),FALSE))</f>
        <v>0</v>
      </c>
      <c r="E144">
        <f>IF(ISERROR(1/VLOOKUP($B144,'Justerad allokering'!$B$1:$AG$461,MATCH(E$1,'Justerad allokering'!$B$1:$AF$1,0),FALSE)),VLOOKUP($B144,'Allokerad kvv'!$B$2:$AV$468,MATCH(E$1,'Allokerad kvv'!$B$1:$AV$1,0),FALSE),VLOOKUP($B144,'Justerad allokering'!$B$1:$AG$461,MATCH(E$1,'Justerad allokering'!$B$1:$AF$1,0),FALSE))</f>
        <v>0</v>
      </c>
      <c r="F144">
        <f>IF(ISERROR(1/VLOOKUP($B144,'Justerad allokering'!$B$1:$AG$461,MATCH(F$1,'Justerad allokering'!$B$1:$AF$1,0),FALSE)),VLOOKUP($B144,'Allokerad kvv'!$B$2:$AV$468,MATCH(F$1,'Allokerad kvv'!$B$1:$AV$1,0),FALSE),VLOOKUP($B144,'Justerad allokering'!$B$1:$AG$461,MATCH(F$1,'Justerad allokering'!$B$1:$AF$1,0),FALSE))</f>
        <v>0</v>
      </c>
      <c r="G144">
        <f>IF(ISERROR(1/VLOOKUP($B144,'Justerad allokering'!$B$1:$AG$461,MATCH(G$1,'Justerad allokering'!$B$1:$AF$1,0),FALSE)),VLOOKUP($B144,'Allokerad kvv'!$B$2:$AV$468,MATCH(G$1,'Allokerad kvv'!$B$1:$AV$1,0),FALSE),VLOOKUP($B144,'Justerad allokering'!$B$1:$AG$461,MATCH(G$1,'Justerad allokering'!$B$1:$AF$1,0),FALSE))</f>
        <v>0</v>
      </c>
      <c r="H144">
        <f>IF(ISERROR(1/VLOOKUP($B144,'Justerad allokering'!$B$1:$AG$461,MATCH(H$1,'Justerad allokering'!$B$1:$AF$1,0),FALSE)),VLOOKUP($B144,'Allokerad kvv'!$B$2:$AV$468,MATCH(H$1,'Allokerad kvv'!$B$1:$AV$1,0),FALSE),VLOOKUP($B144,'Justerad allokering'!$B$1:$AG$461,MATCH(H$1,'Justerad allokering'!$B$1:$AF$1,0),FALSE))</f>
        <v>0</v>
      </c>
      <c r="I144">
        <f>IF(ISERROR(1/VLOOKUP($B144,'Justerad allokering'!$B$1:$AG$461,MATCH(I$1,'Justerad allokering'!$B$1:$AF$1,0),FALSE)),VLOOKUP($B144,'Allokerad kvv'!$B$2:$AV$468,MATCH(I$1,'Allokerad kvv'!$B$1:$AV$1,0),FALSE),VLOOKUP($B144,'Justerad allokering'!$B$1:$AG$461,MATCH(I$1,'Justerad allokering'!$B$1:$AF$1,0),FALSE))</f>
        <v>0</v>
      </c>
      <c r="J144">
        <f>IF(ISERROR(1/VLOOKUP($B144,'Justerad allokering'!$B$1:$AG$461,MATCH(J$1,'Justerad allokering'!$B$1:$AF$1,0),FALSE)),VLOOKUP($B144,'Allokerad kvv'!$B$2:$AV$468,MATCH(J$1,'Allokerad kvv'!$B$1:$AV$1,0),FALSE),VLOOKUP($B144,'Justerad allokering'!$B$1:$AG$461,MATCH(J$1,'Justerad allokering'!$B$1:$AF$1,0),FALSE))</f>
        <v>0</v>
      </c>
      <c r="K144">
        <f>IF(ISERROR(1/VLOOKUP($B144,'Justerad allokering'!$B$1:$AG$461,MATCH(K$1,'Justerad allokering'!$B$1:$AF$1,0),FALSE)),VLOOKUP($B144,'Allokerad kvv'!$B$2:$AV$468,MATCH(K$1,'Allokerad kvv'!$B$1:$AV$1,0),FALSE),VLOOKUP($B144,'Justerad allokering'!$B$1:$AG$461,MATCH(K$1,'Justerad allokering'!$B$1:$AF$1,0),FALSE))</f>
        <v>0</v>
      </c>
      <c r="L144">
        <f>IF(ISERROR(1/VLOOKUP($B144,'Justerad allokering'!$B$1:$AG$461,MATCH(L$1,'Justerad allokering'!$B$1:$AF$1,0),FALSE)),VLOOKUP($B144,'Allokerad kvv'!$B$2:$AV$468,MATCH(L$1,'Allokerad kvv'!$B$1:$AV$1,0),FALSE),VLOOKUP($B144,'Justerad allokering'!$B$1:$AG$461,MATCH(L$1,'Justerad allokering'!$B$1:$AF$1,0),FALSE))</f>
        <v>0</v>
      </c>
      <c r="M144">
        <f>IF(ISERROR(1/VLOOKUP($B144,'Justerad allokering'!$B$1:$AG$461,MATCH(M$1,'Justerad allokering'!$B$1:$AF$1,0),FALSE)),VLOOKUP($B144,'Allokerad kvv'!$B$2:$AV$468,MATCH(M$1,'Allokerad kvv'!$B$1:$AV$1,0),FALSE),VLOOKUP($B144,'Justerad allokering'!$B$1:$AG$461,MATCH(M$1,'Justerad allokering'!$B$1:$AF$1,0),FALSE))</f>
        <v>0</v>
      </c>
      <c r="N144">
        <f>IF(ISERROR(1/VLOOKUP($B144,'Justerad allokering'!$B$1:$AG$461,MATCH(N$1,'Justerad allokering'!$B$1:$AF$1,0),FALSE)),VLOOKUP($B144,'Allokerad kvv'!$B$2:$AV$468,MATCH(N$1,'Allokerad kvv'!$B$1:$AV$1,0),FALSE),VLOOKUP($B144,'Justerad allokering'!$B$1:$AG$461,MATCH(N$1,'Justerad allokering'!$B$1:$AF$1,0),FALSE))</f>
        <v>0</v>
      </c>
      <c r="O144">
        <f>IF(ISERROR(1/VLOOKUP($B144,'Justerad allokering'!$B$1:$AG$461,MATCH(O$1,'Justerad allokering'!$B$1:$AF$1,0),FALSE)),VLOOKUP($B144,'Allokerad kvv'!$B$2:$AV$468,MATCH(O$1,'Allokerad kvv'!$B$1:$AV$1,0),FALSE),VLOOKUP($B144,'Justerad allokering'!$B$1:$AG$461,MATCH(O$1,'Justerad allokering'!$B$1:$AF$1,0),FALSE))</f>
        <v>0</v>
      </c>
      <c r="P144">
        <f>IF(ISERROR(1/VLOOKUP($B144,'Justerad allokering'!$B$1:$AG$461,MATCH(P$1,'Justerad allokering'!$B$1:$AF$1,0),FALSE)),VLOOKUP($B144,'Allokerad kvv'!$B$2:$AV$468,MATCH(P$1,'Allokerad kvv'!$B$1:$AV$1,0),FALSE),VLOOKUP($B144,'Justerad allokering'!$B$1:$AG$461,MATCH(P$1,'Justerad allokering'!$B$1:$AF$1,0),FALSE))</f>
        <v>0</v>
      </c>
      <c r="Q144">
        <f>IF(ISERROR(1/VLOOKUP($B144,'Justerad allokering'!$B$1:$AG$461,MATCH(Q$1,'Justerad allokering'!$B$1:$AF$1,0),FALSE)),VLOOKUP($B144,'Allokerad kvv'!$B$2:$AV$468,MATCH(Q$1,'Allokerad kvv'!$B$1:$AV$1,0),FALSE),VLOOKUP($B144,'Justerad allokering'!$B$1:$AG$461,MATCH(Q$1,'Justerad allokering'!$B$1:$AF$1,0),FALSE))</f>
        <v>0</v>
      </c>
      <c r="R144">
        <f>IF(ISERROR(1/VLOOKUP($B144,'Justerad allokering'!$B$1:$AG$461,MATCH(R$1,'Justerad allokering'!$B$1:$AF$1,0),FALSE)),VLOOKUP($B144,'Allokerad kvv'!$B$2:$AV$468,MATCH(R$1,'Allokerad kvv'!$B$1:$AV$1,0),FALSE),VLOOKUP($B144,'Justerad allokering'!$B$1:$AG$461,MATCH(R$1,'Justerad allokering'!$B$1:$AF$1,0),FALSE))</f>
        <v>0</v>
      </c>
      <c r="S144">
        <f>IF(ISERROR(1/VLOOKUP($B144,'Justerad allokering'!$B$1:$AG$461,MATCH(S$1,'Justerad allokering'!$B$1:$AF$1,0),FALSE)),VLOOKUP($B144,'Allokerad kvv'!$B$2:$AV$468,MATCH(S$1,'Allokerad kvv'!$B$1:$AV$1,0),FALSE),VLOOKUP($B144,'Justerad allokering'!$B$1:$AG$461,MATCH(S$1,'Justerad allokering'!$B$1:$AF$1,0),FALSE))</f>
        <v>0</v>
      </c>
      <c r="T144">
        <f>IF(ISERROR(1/VLOOKUP($B144,'Justerad allokering'!$B$1:$AG$461,MATCH(T$1,'Justerad allokering'!$B$1:$AF$1,0),FALSE)),VLOOKUP($B144,'Allokerad kvv'!$B$2:$AV$468,MATCH(T$1,'Allokerad kvv'!$B$1:$AV$1,0),FALSE),VLOOKUP($B144,'Justerad allokering'!$B$1:$AG$461,MATCH(T$1,'Justerad allokering'!$B$1:$AF$1,0),FALSE))</f>
        <v>0</v>
      </c>
      <c r="U144">
        <f>IF(ISERROR(1/VLOOKUP($B144,'Justerad allokering'!$B$1:$AG$461,MATCH(U$1,'Justerad allokering'!$B$1:$AF$1,0),FALSE)),VLOOKUP($B144,'Allokerad kvv'!$B$2:$AV$468,MATCH(U$1,'Allokerad kvv'!$B$1:$AV$1,0),FALSE),VLOOKUP($B144,'Justerad allokering'!$B$1:$AG$461,MATCH(U$1,'Justerad allokering'!$B$1:$AF$1,0),FALSE))</f>
        <v>0</v>
      </c>
      <c r="V144">
        <f>IF(ISERROR(1/VLOOKUP($B144,'Justerad allokering'!$B$1:$AG$461,MATCH(V$1,'Justerad allokering'!$B$1:$AF$1,0),FALSE)),VLOOKUP($B144,'Allokerad kvv'!$B$2:$AV$468,MATCH(V$1,'Allokerad kvv'!$B$1:$AV$1,0),FALSE),VLOOKUP($B144,'Justerad allokering'!$B$1:$AG$461,MATCH(V$1,'Justerad allokering'!$B$1:$AF$1,0),FALSE))</f>
        <v>0</v>
      </c>
      <c r="W144">
        <f>IF(ISERROR(1/VLOOKUP($B144,'Justerad allokering'!$B$1:$AG$461,MATCH(W$1,'Justerad allokering'!$B$1:$AF$1,0),FALSE)),VLOOKUP($B144,'Allokerad kvv'!$B$2:$AV$468,MATCH(W$1,'Allokerad kvv'!$B$1:$AV$1,0),FALSE),VLOOKUP($B144,'Justerad allokering'!$B$1:$AG$461,MATCH(W$1,'Justerad allokering'!$B$1:$AF$1,0),FALSE))</f>
        <v>0</v>
      </c>
      <c r="X144">
        <f>IF(ISERROR(1/VLOOKUP($B144,'Justerad allokering'!$B$1:$AG$461,MATCH(X$1,'Justerad allokering'!$B$1:$AF$1,0),FALSE)),VLOOKUP($B144,'Allokerad kvv'!$B$2:$AV$468,MATCH(X$1,'Allokerad kvv'!$B$1:$AV$1,0),FALSE),VLOOKUP($B144,'Justerad allokering'!$B$1:$AG$461,MATCH(X$1,'Justerad allokering'!$B$1:$AF$1,0),FALSE))</f>
        <v>0</v>
      </c>
      <c r="Y144">
        <f>IF(ISERROR(1/VLOOKUP($B144,'Justerad allokering'!$B$1:$AG$461,MATCH(Y$1,'Justerad allokering'!$B$1:$AF$1,0),FALSE)),VLOOKUP($B144,'Allokerad kvv'!$B$2:$AV$468,MATCH(Y$1,'Allokerad kvv'!$B$1:$AV$1,0),FALSE),VLOOKUP($B144,'Justerad allokering'!$B$1:$AG$461,MATCH(Y$1,'Justerad allokering'!$B$1:$AF$1,0),FALSE))</f>
        <v>0</v>
      </c>
      <c r="Z144">
        <f>IF(ISERROR(1/VLOOKUP($B144,'Justerad allokering'!$B$1:$AG$461,MATCH(Z$1,'Justerad allokering'!$B$1:$AF$1,0),FALSE)),VLOOKUP($B144,'Allokerad kvv'!$B$2:$AV$468,MATCH(Z$1,'Allokerad kvv'!$B$1:$AV$1,0),FALSE),VLOOKUP($B144,'Justerad allokering'!$B$1:$AG$461,MATCH(Z$1,'Justerad allokering'!$B$1:$AF$1,0),FALSE))</f>
        <v>0</v>
      </c>
      <c r="AE144" s="89">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25">
      <c r="A145" s="2" t="s">
        <v>206</v>
      </c>
      <c r="B145" s="2" t="s">
        <v>208</v>
      </c>
      <c r="C145">
        <f>IF(ISERROR(1/VLOOKUP($B145,'Justerad allokering'!$B$1:$AG$461,MATCH(C$1,'Justerad allokering'!$B$1:$AF$1,0),FALSE)),VLOOKUP($B145,'Allokerad kvv'!$B$2:$AV$468,MATCH(C$1,'Allokerad kvv'!$B$1:$AV$1,0),FALSE),VLOOKUP($B145,'Justerad allokering'!$B$1:$AG$461,MATCH(C$1,'Justerad allokering'!$B$1:$AF$1,0),FALSE))</f>
        <v>0</v>
      </c>
      <c r="D145">
        <f>IF(ISERROR(1/VLOOKUP($B145,'Justerad allokering'!$B$1:$AG$461,MATCH(D$1,'Justerad allokering'!$B$1:$AF$1,0),FALSE)),VLOOKUP($B145,'Allokerad kvv'!$B$2:$AV$468,MATCH(D$1,'Allokerad kvv'!$B$1:$AV$1,0),FALSE),VLOOKUP($B145,'Justerad allokering'!$B$1:$AG$461,MATCH(D$1,'Justerad allokering'!$B$1:$AF$1,0),FALSE))</f>
        <v>0</v>
      </c>
      <c r="E145">
        <f>IF(ISERROR(1/VLOOKUP($B145,'Justerad allokering'!$B$1:$AG$461,MATCH(E$1,'Justerad allokering'!$B$1:$AF$1,0),FALSE)),VLOOKUP($B145,'Allokerad kvv'!$B$2:$AV$468,MATCH(E$1,'Allokerad kvv'!$B$1:$AV$1,0),FALSE),VLOOKUP($B145,'Justerad allokering'!$B$1:$AG$461,MATCH(E$1,'Justerad allokering'!$B$1:$AF$1,0),FALSE))</f>
        <v>0</v>
      </c>
      <c r="F145">
        <f>IF(ISERROR(1/VLOOKUP($B145,'Justerad allokering'!$B$1:$AG$461,MATCH(F$1,'Justerad allokering'!$B$1:$AF$1,0),FALSE)),VLOOKUP($B145,'Allokerad kvv'!$B$2:$AV$468,MATCH(F$1,'Allokerad kvv'!$B$1:$AV$1,0),FALSE),VLOOKUP($B145,'Justerad allokering'!$B$1:$AG$461,MATCH(F$1,'Justerad allokering'!$B$1:$AF$1,0),FALSE))</f>
        <v>0</v>
      </c>
      <c r="G145">
        <f>IF(ISERROR(1/VLOOKUP($B145,'Justerad allokering'!$B$1:$AG$461,MATCH(G$1,'Justerad allokering'!$B$1:$AF$1,0),FALSE)),VLOOKUP($B145,'Allokerad kvv'!$B$2:$AV$468,MATCH(G$1,'Allokerad kvv'!$B$1:$AV$1,0),FALSE),VLOOKUP($B145,'Justerad allokering'!$B$1:$AG$461,MATCH(G$1,'Justerad allokering'!$B$1:$AF$1,0),FALSE))</f>
        <v>0</v>
      </c>
      <c r="H145">
        <f>IF(ISERROR(1/VLOOKUP($B145,'Justerad allokering'!$B$1:$AG$461,MATCH(H$1,'Justerad allokering'!$B$1:$AF$1,0),FALSE)),VLOOKUP($B145,'Allokerad kvv'!$B$2:$AV$468,MATCH(H$1,'Allokerad kvv'!$B$1:$AV$1,0),FALSE),VLOOKUP($B145,'Justerad allokering'!$B$1:$AG$461,MATCH(H$1,'Justerad allokering'!$B$1:$AF$1,0),FALSE))</f>
        <v>0</v>
      </c>
      <c r="I145">
        <f>IF(ISERROR(1/VLOOKUP($B145,'Justerad allokering'!$B$1:$AG$461,MATCH(I$1,'Justerad allokering'!$B$1:$AF$1,0),FALSE)),VLOOKUP($B145,'Allokerad kvv'!$B$2:$AV$468,MATCH(I$1,'Allokerad kvv'!$B$1:$AV$1,0),FALSE),VLOOKUP($B145,'Justerad allokering'!$B$1:$AG$461,MATCH(I$1,'Justerad allokering'!$B$1:$AF$1,0),FALSE))</f>
        <v>0</v>
      </c>
      <c r="J145">
        <f>IF(ISERROR(1/VLOOKUP($B145,'Justerad allokering'!$B$1:$AG$461,MATCH(J$1,'Justerad allokering'!$B$1:$AF$1,0),FALSE)),VLOOKUP($B145,'Allokerad kvv'!$B$2:$AV$468,MATCH(J$1,'Allokerad kvv'!$B$1:$AV$1,0),FALSE),VLOOKUP($B145,'Justerad allokering'!$B$1:$AG$461,MATCH(J$1,'Justerad allokering'!$B$1:$AF$1,0),FALSE))</f>
        <v>0</v>
      </c>
      <c r="K145">
        <f>IF(ISERROR(1/VLOOKUP($B145,'Justerad allokering'!$B$1:$AG$461,MATCH(K$1,'Justerad allokering'!$B$1:$AF$1,0),FALSE)),VLOOKUP($B145,'Allokerad kvv'!$B$2:$AV$468,MATCH(K$1,'Allokerad kvv'!$B$1:$AV$1,0),FALSE),VLOOKUP($B145,'Justerad allokering'!$B$1:$AG$461,MATCH(K$1,'Justerad allokering'!$B$1:$AF$1,0),FALSE))</f>
        <v>0</v>
      </c>
      <c r="L145">
        <f>IF(ISERROR(1/VLOOKUP($B145,'Justerad allokering'!$B$1:$AG$461,MATCH(L$1,'Justerad allokering'!$B$1:$AF$1,0),FALSE)),VLOOKUP($B145,'Allokerad kvv'!$B$2:$AV$468,MATCH(L$1,'Allokerad kvv'!$B$1:$AV$1,0),FALSE),VLOOKUP($B145,'Justerad allokering'!$B$1:$AG$461,MATCH(L$1,'Justerad allokering'!$B$1:$AF$1,0),FALSE))</f>
        <v>0</v>
      </c>
      <c r="M145">
        <f>IF(ISERROR(1/VLOOKUP($B145,'Justerad allokering'!$B$1:$AG$461,MATCH(M$1,'Justerad allokering'!$B$1:$AF$1,0),FALSE)),VLOOKUP($B145,'Allokerad kvv'!$B$2:$AV$468,MATCH(M$1,'Allokerad kvv'!$B$1:$AV$1,0),FALSE),VLOOKUP($B145,'Justerad allokering'!$B$1:$AG$461,MATCH(M$1,'Justerad allokering'!$B$1:$AF$1,0),FALSE))</f>
        <v>0</v>
      </c>
      <c r="N145">
        <f>IF(ISERROR(1/VLOOKUP($B145,'Justerad allokering'!$B$1:$AG$461,MATCH(N$1,'Justerad allokering'!$B$1:$AF$1,0),FALSE)),VLOOKUP($B145,'Allokerad kvv'!$B$2:$AV$468,MATCH(N$1,'Allokerad kvv'!$B$1:$AV$1,0),FALSE),VLOOKUP($B145,'Justerad allokering'!$B$1:$AG$461,MATCH(N$1,'Justerad allokering'!$B$1:$AF$1,0),FALSE))</f>
        <v>0</v>
      </c>
      <c r="O145">
        <f>IF(ISERROR(1/VLOOKUP($B145,'Justerad allokering'!$B$1:$AG$461,MATCH(O$1,'Justerad allokering'!$B$1:$AF$1,0),FALSE)),VLOOKUP($B145,'Allokerad kvv'!$B$2:$AV$468,MATCH(O$1,'Allokerad kvv'!$B$1:$AV$1,0),FALSE),VLOOKUP($B145,'Justerad allokering'!$B$1:$AG$461,MATCH(O$1,'Justerad allokering'!$B$1:$AF$1,0),FALSE))</f>
        <v>0</v>
      </c>
      <c r="P145">
        <f>IF(ISERROR(1/VLOOKUP($B145,'Justerad allokering'!$B$1:$AG$461,MATCH(P$1,'Justerad allokering'!$B$1:$AF$1,0),FALSE)),VLOOKUP($B145,'Allokerad kvv'!$B$2:$AV$468,MATCH(P$1,'Allokerad kvv'!$B$1:$AV$1,0),FALSE),VLOOKUP($B145,'Justerad allokering'!$B$1:$AG$461,MATCH(P$1,'Justerad allokering'!$B$1:$AF$1,0),FALSE))</f>
        <v>0</v>
      </c>
      <c r="Q145">
        <f>IF(ISERROR(1/VLOOKUP($B145,'Justerad allokering'!$B$1:$AG$461,MATCH(Q$1,'Justerad allokering'!$B$1:$AF$1,0),FALSE)),VLOOKUP($B145,'Allokerad kvv'!$B$2:$AV$468,MATCH(Q$1,'Allokerad kvv'!$B$1:$AV$1,0),FALSE),VLOOKUP($B145,'Justerad allokering'!$B$1:$AG$461,MATCH(Q$1,'Justerad allokering'!$B$1:$AF$1,0),FALSE))</f>
        <v>0</v>
      </c>
      <c r="R145">
        <f>IF(ISERROR(1/VLOOKUP($B145,'Justerad allokering'!$B$1:$AG$461,MATCH(R$1,'Justerad allokering'!$B$1:$AF$1,0),FALSE)),VLOOKUP($B145,'Allokerad kvv'!$B$2:$AV$468,MATCH(R$1,'Allokerad kvv'!$B$1:$AV$1,0),FALSE),VLOOKUP($B145,'Justerad allokering'!$B$1:$AG$461,MATCH(R$1,'Justerad allokering'!$B$1:$AF$1,0),FALSE))</f>
        <v>0</v>
      </c>
      <c r="S145">
        <f>IF(ISERROR(1/VLOOKUP($B145,'Justerad allokering'!$B$1:$AG$461,MATCH(S$1,'Justerad allokering'!$B$1:$AF$1,0),FALSE)),VLOOKUP($B145,'Allokerad kvv'!$B$2:$AV$468,MATCH(S$1,'Allokerad kvv'!$B$1:$AV$1,0),FALSE),VLOOKUP($B145,'Justerad allokering'!$B$1:$AG$461,MATCH(S$1,'Justerad allokering'!$B$1:$AF$1,0),FALSE))</f>
        <v>0</v>
      </c>
      <c r="T145">
        <f>IF(ISERROR(1/VLOOKUP($B145,'Justerad allokering'!$B$1:$AG$461,MATCH(T$1,'Justerad allokering'!$B$1:$AF$1,0),FALSE)),VLOOKUP($B145,'Allokerad kvv'!$B$2:$AV$468,MATCH(T$1,'Allokerad kvv'!$B$1:$AV$1,0),FALSE),VLOOKUP($B145,'Justerad allokering'!$B$1:$AG$461,MATCH(T$1,'Justerad allokering'!$B$1:$AF$1,0),FALSE))</f>
        <v>0</v>
      </c>
      <c r="U145">
        <f>IF(ISERROR(1/VLOOKUP($B145,'Justerad allokering'!$B$1:$AG$461,MATCH(U$1,'Justerad allokering'!$B$1:$AF$1,0),FALSE)),VLOOKUP($B145,'Allokerad kvv'!$B$2:$AV$468,MATCH(U$1,'Allokerad kvv'!$B$1:$AV$1,0),FALSE),VLOOKUP($B145,'Justerad allokering'!$B$1:$AG$461,MATCH(U$1,'Justerad allokering'!$B$1:$AF$1,0),FALSE))</f>
        <v>0</v>
      </c>
      <c r="V145">
        <f>IF(ISERROR(1/VLOOKUP($B145,'Justerad allokering'!$B$1:$AG$461,MATCH(V$1,'Justerad allokering'!$B$1:$AF$1,0),FALSE)),VLOOKUP($B145,'Allokerad kvv'!$B$2:$AV$468,MATCH(V$1,'Allokerad kvv'!$B$1:$AV$1,0),FALSE),VLOOKUP($B145,'Justerad allokering'!$B$1:$AG$461,MATCH(V$1,'Justerad allokering'!$B$1:$AF$1,0),FALSE))</f>
        <v>0</v>
      </c>
      <c r="W145">
        <f>IF(ISERROR(1/VLOOKUP($B145,'Justerad allokering'!$B$1:$AG$461,MATCH(W$1,'Justerad allokering'!$B$1:$AF$1,0),FALSE)),VLOOKUP($B145,'Allokerad kvv'!$B$2:$AV$468,MATCH(W$1,'Allokerad kvv'!$B$1:$AV$1,0),FALSE),VLOOKUP($B145,'Justerad allokering'!$B$1:$AG$461,MATCH(W$1,'Justerad allokering'!$B$1:$AF$1,0),FALSE))</f>
        <v>0</v>
      </c>
      <c r="X145">
        <f>IF(ISERROR(1/VLOOKUP($B145,'Justerad allokering'!$B$1:$AG$461,MATCH(X$1,'Justerad allokering'!$B$1:$AF$1,0),FALSE)),VLOOKUP($B145,'Allokerad kvv'!$B$2:$AV$468,MATCH(X$1,'Allokerad kvv'!$B$1:$AV$1,0),FALSE),VLOOKUP($B145,'Justerad allokering'!$B$1:$AG$461,MATCH(X$1,'Justerad allokering'!$B$1:$AF$1,0),FALSE))</f>
        <v>0</v>
      </c>
      <c r="Y145">
        <f>IF(ISERROR(1/VLOOKUP($B145,'Justerad allokering'!$B$1:$AG$461,MATCH(Y$1,'Justerad allokering'!$B$1:$AF$1,0),FALSE)),VLOOKUP($B145,'Allokerad kvv'!$B$2:$AV$468,MATCH(Y$1,'Allokerad kvv'!$B$1:$AV$1,0),FALSE),VLOOKUP($B145,'Justerad allokering'!$B$1:$AG$461,MATCH(Y$1,'Justerad allokering'!$B$1:$AF$1,0),FALSE))</f>
        <v>0</v>
      </c>
      <c r="Z145">
        <f>IF(ISERROR(1/VLOOKUP($B145,'Justerad allokering'!$B$1:$AG$461,MATCH(Z$1,'Justerad allokering'!$B$1:$AF$1,0),FALSE)),VLOOKUP($B145,'Allokerad kvv'!$B$2:$AV$468,MATCH(Z$1,'Allokerad kvv'!$B$1:$AV$1,0),FALSE),VLOOKUP($B145,'Justerad allokering'!$B$1:$AG$461,MATCH(Z$1,'Justerad allokering'!$B$1:$AF$1,0),FALSE))</f>
        <v>0</v>
      </c>
      <c r="AE145" s="89">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25">
      <c r="A146" s="2" t="s">
        <v>206</v>
      </c>
      <c r="B146" s="2" t="s">
        <v>209</v>
      </c>
      <c r="C146">
        <f>IF(ISERROR(1/VLOOKUP($B146,'Justerad allokering'!$B$1:$AG$461,MATCH(C$1,'Justerad allokering'!$B$1:$AF$1,0),FALSE)),VLOOKUP($B146,'Allokerad kvv'!$B$2:$AV$468,MATCH(C$1,'Allokerad kvv'!$B$1:$AV$1,0),FALSE),VLOOKUP($B146,'Justerad allokering'!$B$1:$AG$461,MATCH(C$1,'Justerad allokering'!$B$1:$AF$1,0),FALSE))</f>
        <v>0</v>
      </c>
      <c r="D146">
        <f>IF(ISERROR(1/VLOOKUP($B146,'Justerad allokering'!$B$1:$AG$461,MATCH(D$1,'Justerad allokering'!$B$1:$AF$1,0),FALSE)),VLOOKUP($B146,'Allokerad kvv'!$B$2:$AV$468,MATCH(D$1,'Allokerad kvv'!$B$1:$AV$1,0),FALSE),VLOOKUP($B146,'Justerad allokering'!$B$1:$AG$461,MATCH(D$1,'Justerad allokering'!$B$1:$AF$1,0),FALSE))</f>
        <v>0</v>
      </c>
      <c r="E146">
        <f>IF(ISERROR(1/VLOOKUP($B146,'Justerad allokering'!$B$1:$AG$461,MATCH(E$1,'Justerad allokering'!$B$1:$AF$1,0),FALSE)),VLOOKUP($B146,'Allokerad kvv'!$B$2:$AV$468,MATCH(E$1,'Allokerad kvv'!$B$1:$AV$1,0),FALSE),VLOOKUP($B146,'Justerad allokering'!$B$1:$AG$461,MATCH(E$1,'Justerad allokering'!$B$1:$AF$1,0),FALSE))</f>
        <v>0</v>
      </c>
      <c r="F146">
        <f>IF(ISERROR(1/VLOOKUP($B146,'Justerad allokering'!$B$1:$AG$461,MATCH(F$1,'Justerad allokering'!$B$1:$AF$1,0),FALSE)),VLOOKUP($B146,'Allokerad kvv'!$B$2:$AV$468,MATCH(F$1,'Allokerad kvv'!$B$1:$AV$1,0),FALSE),VLOOKUP($B146,'Justerad allokering'!$B$1:$AG$461,MATCH(F$1,'Justerad allokering'!$B$1:$AF$1,0),FALSE))</f>
        <v>0</v>
      </c>
      <c r="G146">
        <f>IF(ISERROR(1/VLOOKUP($B146,'Justerad allokering'!$B$1:$AG$461,MATCH(G$1,'Justerad allokering'!$B$1:$AF$1,0),FALSE)),VLOOKUP($B146,'Allokerad kvv'!$B$2:$AV$468,MATCH(G$1,'Allokerad kvv'!$B$1:$AV$1,0),FALSE),VLOOKUP($B146,'Justerad allokering'!$B$1:$AG$461,MATCH(G$1,'Justerad allokering'!$B$1:$AF$1,0),FALSE))</f>
        <v>0</v>
      </c>
      <c r="H146">
        <f>IF(ISERROR(1/VLOOKUP($B146,'Justerad allokering'!$B$1:$AG$461,MATCH(H$1,'Justerad allokering'!$B$1:$AF$1,0),FALSE)),VLOOKUP($B146,'Allokerad kvv'!$B$2:$AV$468,MATCH(H$1,'Allokerad kvv'!$B$1:$AV$1,0),FALSE),VLOOKUP($B146,'Justerad allokering'!$B$1:$AG$461,MATCH(H$1,'Justerad allokering'!$B$1:$AF$1,0),FALSE))</f>
        <v>0</v>
      </c>
      <c r="I146">
        <f>IF(ISERROR(1/VLOOKUP($B146,'Justerad allokering'!$B$1:$AG$461,MATCH(I$1,'Justerad allokering'!$B$1:$AF$1,0),FALSE)),VLOOKUP($B146,'Allokerad kvv'!$B$2:$AV$468,MATCH(I$1,'Allokerad kvv'!$B$1:$AV$1,0),FALSE),VLOOKUP($B146,'Justerad allokering'!$B$1:$AG$461,MATCH(I$1,'Justerad allokering'!$B$1:$AF$1,0),FALSE))</f>
        <v>0</v>
      </c>
      <c r="J146">
        <f>IF(ISERROR(1/VLOOKUP($B146,'Justerad allokering'!$B$1:$AG$461,MATCH(J$1,'Justerad allokering'!$B$1:$AF$1,0),FALSE)),VLOOKUP($B146,'Allokerad kvv'!$B$2:$AV$468,MATCH(J$1,'Allokerad kvv'!$B$1:$AV$1,0),FALSE),VLOOKUP($B146,'Justerad allokering'!$B$1:$AG$461,MATCH(J$1,'Justerad allokering'!$B$1:$AF$1,0),FALSE))</f>
        <v>0</v>
      </c>
      <c r="K146">
        <f>IF(ISERROR(1/VLOOKUP($B146,'Justerad allokering'!$B$1:$AG$461,MATCH(K$1,'Justerad allokering'!$B$1:$AF$1,0),FALSE)),VLOOKUP($B146,'Allokerad kvv'!$B$2:$AV$468,MATCH(K$1,'Allokerad kvv'!$B$1:$AV$1,0),FALSE),VLOOKUP($B146,'Justerad allokering'!$B$1:$AG$461,MATCH(K$1,'Justerad allokering'!$B$1:$AF$1,0),FALSE))</f>
        <v>0</v>
      </c>
      <c r="L146">
        <f>IF(ISERROR(1/VLOOKUP($B146,'Justerad allokering'!$B$1:$AG$461,MATCH(L$1,'Justerad allokering'!$B$1:$AF$1,0),FALSE)),VLOOKUP($B146,'Allokerad kvv'!$B$2:$AV$468,MATCH(L$1,'Allokerad kvv'!$B$1:$AV$1,0),FALSE),VLOOKUP($B146,'Justerad allokering'!$B$1:$AG$461,MATCH(L$1,'Justerad allokering'!$B$1:$AF$1,0),FALSE))</f>
        <v>0</v>
      </c>
      <c r="M146">
        <f>IF(ISERROR(1/VLOOKUP($B146,'Justerad allokering'!$B$1:$AG$461,MATCH(M$1,'Justerad allokering'!$B$1:$AF$1,0),FALSE)),VLOOKUP($B146,'Allokerad kvv'!$B$2:$AV$468,MATCH(M$1,'Allokerad kvv'!$B$1:$AV$1,0),FALSE),VLOOKUP($B146,'Justerad allokering'!$B$1:$AG$461,MATCH(M$1,'Justerad allokering'!$B$1:$AF$1,0),FALSE))</f>
        <v>0</v>
      </c>
      <c r="N146">
        <f>IF(ISERROR(1/VLOOKUP($B146,'Justerad allokering'!$B$1:$AG$461,MATCH(N$1,'Justerad allokering'!$B$1:$AF$1,0),FALSE)),VLOOKUP($B146,'Allokerad kvv'!$B$2:$AV$468,MATCH(N$1,'Allokerad kvv'!$B$1:$AV$1,0),FALSE),VLOOKUP($B146,'Justerad allokering'!$B$1:$AG$461,MATCH(N$1,'Justerad allokering'!$B$1:$AF$1,0),FALSE))</f>
        <v>0</v>
      </c>
      <c r="O146">
        <f>IF(ISERROR(1/VLOOKUP($B146,'Justerad allokering'!$B$1:$AG$461,MATCH(O$1,'Justerad allokering'!$B$1:$AF$1,0),FALSE)),VLOOKUP($B146,'Allokerad kvv'!$B$2:$AV$468,MATCH(O$1,'Allokerad kvv'!$B$1:$AV$1,0),FALSE),VLOOKUP($B146,'Justerad allokering'!$B$1:$AG$461,MATCH(O$1,'Justerad allokering'!$B$1:$AF$1,0),FALSE))</f>
        <v>0</v>
      </c>
      <c r="P146">
        <f>IF(ISERROR(1/VLOOKUP($B146,'Justerad allokering'!$B$1:$AG$461,MATCH(P$1,'Justerad allokering'!$B$1:$AF$1,0),FALSE)),VLOOKUP($B146,'Allokerad kvv'!$B$2:$AV$468,MATCH(P$1,'Allokerad kvv'!$B$1:$AV$1,0),FALSE),VLOOKUP($B146,'Justerad allokering'!$B$1:$AG$461,MATCH(P$1,'Justerad allokering'!$B$1:$AF$1,0),FALSE))</f>
        <v>0</v>
      </c>
      <c r="Q146">
        <f>IF(ISERROR(1/VLOOKUP($B146,'Justerad allokering'!$B$1:$AG$461,MATCH(Q$1,'Justerad allokering'!$B$1:$AF$1,0),FALSE)),VLOOKUP($B146,'Allokerad kvv'!$B$2:$AV$468,MATCH(Q$1,'Allokerad kvv'!$B$1:$AV$1,0),FALSE),VLOOKUP($B146,'Justerad allokering'!$B$1:$AG$461,MATCH(Q$1,'Justerad allokering'!$B$1:$AF$1,0),FALSE))</f>
        <v>0</v>
      </c>
      <c r="R146">
        <f>IF(ISERROR(1/VLOOKUP($B146,'Justerad allokering'!$B$1:$AG$461,MATCH(R$1,'Justerad allokering'!$B$1:$AF$1,0),FALSE)),VLOOKUP($B146,'Allokerad kvv'!$B$2:$AV$468,MATCH(R$1,'Allokerad kvv'!$B$1:$AV$1,0),FALSE),VLOOKUP($B146,'Justerad allokering'!$B$1:$AG$461,MATCH(R$1,'Justerad allokering'!$B$1:$AF$1,0),FALSE))</f>
        <v>0</v>
      </c>
      <c r="S146">
        <f>IF(ISERROR(1/VLOOKUP($B146,'Justerad allokering'!$B$1:$AG$461,MATCH(S$1,'Justerad allokering'!$B$1:$AF$1,0),FALSE)),VLOOKUP($B146,'Allokerad kvv'!$B$2:$AV$468,MATCH(S$1,'Allokerad kvv'!$B$1:$AV$1,0),FALSE),VLOOKUP($B146,'Justerad allokering'!$B$1:$AG$461,MATCH(S$1,'Justerad allokering'!$B$1:$AF$1,0),FALSE))</f>
        <v>0</v>
      </c>
      <c r="T146">
        <f>IF(ISERROR(1/VLOOKUP($B146,'Justerad allokering'!$B$1:$AG$461,MATCH(T$1,'Justerad allokering'!$B$1:$AF$1,0),FALSE)),VLOOKUP($B146,'Allokerad kvv'!$B$2:$AV$468,MATCH(T$1,'Allokerad kvv'!$B$1:$AV$1,0),FALSE),VLOOKUP($B146,'Justerad allokering'!$B$1:$AG$461,MATCH(T$1,'Justerad allokering'!$B$1:$AF$1,0),FALSE))</f>
        <v>0</v>
      </c>
      <c r="U146">
        <f>IF(ISERROR(1/VLOOKUP($B146,'Justerad allokering'!$B$1:$AG$461,MATCH(U$1,'Justerad allokering'!$B$1:$AF$1,0),FALSE)),VLOOKUP($B146,'Allokerad kvv'!$B$2:$AV$468,MATCH(U$1,'Allokerad kvv'!$B$1:$AV$1,0),FALSE),VLOOKUP($B146,'Justerad allokering'!$B$1:$AG$461,MATCH(U$1,'Justerad allokering'!$B$1:$AF$1,0),FALSE))</f>
        <v>0</v>
      </c>
      <c r="V146">
        <f>IF(ISERROR(1/VLOOKUP($B146,'Justerad allokering'!$B$1:$AG$461,MATCH(V$1,'Justerad allokering'!$B$1:$AF$1,0),FALSE)),VLOOKUP($B146,'Allokerad kvv'!$B$2:$AV$468,MATCH(V$1,'Allokerad kvv'!$B$1:$AV$1,0),FALSE),VLOOKUP($B146,'Justerad allokering'!$B$1:$AG$461,MATCH(V$1,'Justerad allokering'!$B$1:$AF$1,0),FALSE))</f>
        <v>0</v>
      </c>
      <c r="W146">
        <f>IF(ISERROR(1/VLOOKUP($B146,'Justerad allokering'!$B$1:$AG$461,MATCH(W$1,'Justerad allokering'!$B$1:$AF$1,0),FALSE)),VLOOKUP($B146,'Allokerad kvv'!$B$2:$AV$468,MATCH(W$1,'Allokerad kvv'!$B$1:$AV$1,0),FALSE),VLOOKUP($B146,'Justerad allokering'!$B$1:$AG$461,MATCH(W$1,'Justerad allokering'!$B$1:$AF$1,0),FALSE))</f>
        <v>0</v>
      </c>
      <c r="X146">
        <f>IF(ISERROR(1/VLOOKUP($B146,'Justerad allokering'!$B$1:$AG$461,MATCH(X$1,'Justerad allokering'!$B$1:$AF$1,0),FALSE)),VLOOKUP($B146,'Allokerad kvv'!$B$2:$AV$468,MATCH(X$1,'Allokerad kvv'!$B$1:$AV$1,0),FALSE),VLOOKUP($B146,'Justerad allokering'!$B$1:$AG$461,MATCH(X$1,'Justerad allokering'!$B$1:$AF$1,0),FALSE))</f>
        <v>0</v>
      </c>
      <c r="Y146">
        <f>IF(ISERROR(1/VLOOKUP($B146,'Justerad allokering'!$B$1:$AG$461,MATCH(Y$1,'Justerad allokering'!$B$1:$AF$1,0),FALSE)),VLOOKUP($B146,'Allokerad kvv'!$B$2:$AV$468,MATCH(Y$1,'Allokerad kvv'!$B$1:$AV$1,0),FALSE),VLOOKUP($B146,'Justerad allokering'!$B$1:$AG$461,MATCH(Y$1,'Justerad allokering'!$B$1:$AF$1,0),FALSE))</f>
        <v>0</v>
      </c>
      <c r="Z146">
        <f>IF(ISERROR(1/VLOOKUP($B146,'Justerad allokering'!$B$1:$AG$461,MATCH(Z$1,'Justerad allokering'!$B$1:$AF$1,0),FALSE)),VLOOKUP($B146,'Allokerad kvv'!$B$2:$AV$468,MATCH(Z$1,'Allokerad kvv'!$B$1:$AV$1,0),FALSE),VLOOKUP($B146,'Justerad allokering'!$B$1:$AG$461,MATCH(Z$1,'Justerad allokering'!$B$1:$AF$1,0),FALSE))</f>
        <v>0</v>
      </c>
      <c r="AE146" s="89">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25">
      <c r="A147" s="2" t="s">
        <v>206</v>
      </c>
      <c r="B147" s="2" t="s">
        <v>210</v>
      </c>
      <c r="C147">
        <f>IF(ISERROR(1/VLOOKUP($B147,'Justerad allokering'!$B$1:$AG$461,MATCH(C$1,'Justerad allokering'!$B$1:$AF$1,0),FALSE)),VLOOKUP($B147,'Allokerad kvv'!$B$2:$AV$468,MATCH(C$1,'Allokerad kvv'!$B$1:$AV$1,0),FALSE),VLOOKUP($B147,'Justerad allokering'!$B$1:$AG$461,MATCH(C$1,'Justerad allokering'!$B$1:$AF$1,0),FALSE))</f>
        <v>296.774</v>
      </c>
      <c r="D147">
        <f>IF(ISERROR(1/VLOOKUP($B147,'Justerad allokering'!$B$1:$AG$461,MATCH(D$1,'Justerad allokering'!$B$1:$AF$1,0),FALSE)),VLOOKUP($B147,'Allokerad kvv'!$B$2:$AV$468,MATCH(D$1,'Allokerad kvv'!$B$1:$AV$1,0),FALSE),VLOOKUP($B147,'Justerad allokering'!$B$1:$AG$461,MATCH(D$1,'Justerad allokering'!$B$1:$AF$1,0),FALSE))</f>
        <v>0</v>
      </c>
      <c r="E147">
        <f>IF(ISERROR(1/VLOOKUP($B147,'Justerad allokering'!$B$1:$AG$461,MATCH(E$1,'Justerad allokering'!$B$1:$AF$1,0),FALSE)),VLOOKUP($B147,'Allokerad kvv'!$B$2:$AV$468,MATCH(E$1,'Allokerad kvv'!$B$1:$AV$1,0),FALSE),VLOOKUP($B147,'Justerad allokering'!$B$1:$AG$461,MATCH(E$1,'Justerad allokering'!$B$1:$AF$1,0),FALSE))</f>
        <v>2.0838000000000001</v>
      </c>
      <c r="F147">
        <f>IF(ISERROR(1/VLOOKUP($B147,'Justerad allokering'!$B$1:$AG$461,MATCH(F$1,'Justerad allokering'!$B$1:$AF$1,0),FALSE)),VLOOKUP($B147,'Allokerad kvv'!$B$2:$AV$468,MATCH(F$1,'Allokerad kvv'!$B$1:$AV$1,0),FALSE),VLOOKUP($B147,'Justerad allokering'!$B$1:$AG$461,MATCH(F$1,'Justerad allokering'!$B$1:$AF$1,0),FALSE))</f>
        <v>0</v>
      </c>
      <c r="G147">
        <f>IF(ISERROR(1/VLOOKUP($B147,'Justerad allokering'!$B$1:$AG$461,MATCH(G$1,'Justerad allokering'!$B$1:$AF$1,0),FALSE)),VLOOKUP($B147,'Allokerad kvv'!$B$2:$AV$468,MATCH(G$1,'Allokerad kvv'!$B$1:$AV$1,0),FALSE),VLOOKUP($B147,'Justerad allokering'!$B$1:$AG$461,MATCH(G$1,'Justerad allokering'!$B$1:$AF$1,0),FALSE))</f>
        <v>3.05911</v>
      </c>
      <c r="H147">
        <f>IF(ISERROR(1/VLOOKUP($B147,'Justerad allokering'!$B$1:$AG$461,MATCH(H$1,'Justerad allokering'!$B$1:$AF$1,0),FALSE)),VLOOKUP($B147,'Allokerad kvv'!$B$2:$AV$468,MATCH(H$1,'Allokerad kvv'!$B$1:$AV$1,0),FALSE),VLOOKUP($B147,'Justerad allokering'!$B$1:$AG$461,MATCH(H$1,'Justerad allokering'!$B$1:$AF$1,0),FALSE))</f>
        <v>0</v>
      </c>
      <c r="I147">
        <f>IF(ISERROR(1/VLOOKUP($B147,'Justerad allokering'!$B$1:$AG$461,MATCH(I$1,'Justerad allokering'!$B$1:$AF$1,0),FALSE)),VLOOKUP($B147,'Allokerad kvv'!$B$2:$AV$468,MATCH(I$1,'Allokerad kvv'!$B$1:$AV$1,0),FALSE),VLOOKUP($B147,'Justerad allokering'!$B$1:$AG$461,MATCH(I$1,'Justerad allokering'!$B$1:$AF$1,0),FALSE))</f>
        <v>3.4209299999999998</v>
      </c>
      <c r="J147">
        <f>IF(ISERROR(1/VLOOKUP($B147,'Justerad allokering'!$B$1:$AG$461,MATCH(J$1,'Justerad allokering'!$B$1:$AF$1,0),FALSE)),VLOOKUP($B147,'Allokerad kvv'!$B$2:$AV$468,MATCH(J$1,'Allokerad kvv'!$B$1:$AV$1,0),FALSE),VLOOKUP($B147,'Justerad allokering'!$B$1:$AG$461,MATCH(J$1,'Justerad allokering'!$B$1:$AF$1,0),FALSE))</f>
        <v>37.502299999999998</v>
      </c>
      <c r="K147">
        <f>IF(ISERROR(1/VLOOKUP($B147,'Justerad allokering'!$B$1:$AG$461,MATCH(K$1,'Justerad allokering'!$B$1:$AF$1,0),FALSE)),VLOOKUP($B147,'Allokerad kvv'!$B$2:$AV$468,MATCH(K$1,'Allokerad kvv'!$B$1:$AV$1,0),FALSE),VLOOKUP($B147,'Justerad allokering'!$B$1:$AG$461,MATCH(K$1,'Justerad allokering'!$B$1:$AF$1,0),FALSE))</f>
        <v>10.6593</v>
      </c>
      <c r="L147">
        <f>IF(ISERROR(1/VLOOKUP($B147,'Justerad allokering'!$B$1:$AG$461,MATCH(L$1,'Justerad allokering'!$B$1:$AF$1,0),FALSE)),VLOOKUP($B147,'Allokerad kvv'!$B$2:$AV$468,MATCH(L$1,'Allokerad kvv'!$B$1:$AV$1,0),FALSE),VLOOKUP($B147,'Justerad allokering'!$B$1:$AG$461,MATCH(L$1,'Justerad allokering'!$B$1:$AF$1,0),FALSE))</f>
        <v>0</v>
      </c>
      <c r="M147">
        <f>IF(ISERROR(1/VLOOKUP($B147,'Justerad allokering'!$B$1:$AG$461,MATCH(M$1,'Justerad allokering'!$B$1:$AF$1,0),FALSE)),VLOOKUP($B147,'Allokerad kvv'!$B$2:$AV$468,MATCH(M$1,'Allokerad kvv'!$B$1:$AV$1,0),FALSE),VLOOKUP($B147,'Justerad allokering'!$B$1:$AG$461,MATCH(M$1,'Justerad allokering'!$B$1:$AF$1,0),FALSE))</f>
        <v>0</v>
      </c>
      <c r="N147">
        <f>IF(ISERROR(1/VLOOKUP($B147,'Justerad allokering'!$B$1:$AG$461,MATCH(N$1,'Justerad allokering'!$B$1:$AF$1,0),FALSE)),VLOOKUP($B147,'Allokerad kvv'!$B$2:$AV$468,MATCH(N$1,'Allokerad kvv'!$B$1:$AV$1,0),FALSE),VLOOKUP($B147,'Justerad allokering'!$B$1:$AG$461,MATCH(N$1,'Justerad allokering'!$B$1:$AF$1,0),FALSE))</f>
        <v>87.757000000000005</v>
      </c>
      <c r="O147">
        <f>IF(ISERROR(1/VLOOKUP($B147,'Justerad allokering'!$B$1:$AG$461,MATCH(O$1,'Justerad allokering'!$B$1:$AF$1,0),FALSE)),VLOOKUP($B147,'Allokerad kvv'!$B$2:$AV$468,MATCH(O$1,'Allokerad kvv'!$B$1:$AV$1,0),FALSE),VLOOKUP($B147,'Justerad allokering'!$B$1:$AG$461,MATCH(O$1,'Justerad allokering'!$B$1:$AF$1,0),FALSE))</f>
        <v>0</v>
      </c>
      <c r="P147">
        <f>IF(ISERROR(1/VLOOKUP($B147,'Justerad allokering'!$B$1:$AG$461,MATCH(P$1,'Justerad allokering'!$B$1:$AF$1,0),FALSE)),VLOOKUP($B147,'Allokerad kvv'!$B$2:$AV$468,MATCH(P$1,'Allokerad kvv'!$B$1:$AV$1,0),FALSE),VLOOKUP($B147,'Justerad allokering'!$B$1:$AG$461,MATCH(P$1,'Justerad allokering'!$B$1:$AF$1,0),FALSE))</f>
        <v>7.99986</v>
      </c>
      <c r="Q147">
        <f>IF(ISERROR(1/VLOOKUP($B147,'Justerad allokering'!$B$1:$AG$461,MATCH(Q$1,'Justerad allokering'!$B$1:$AF$1,0),FALSE)),VLOOKUP($B147,'Allokerad kvv'!$B$2:$AV$468,MATCH(Q$1,'Allokerad kvv'!$B$1:$AV$1,0),FALSE),VLOOKUP($B147,'Justerad allokering'!$B$1:$AG$461,MATCH(Q$1,'Justerad allokering'!$B$1:$AF$1,0),FALSE))</f>
        <v>0</v>
      </c>
      <c r="R147">
        <f>IF(ISERROR(1/VLOOKUP($B147,'Justerad allokering'!$B$1:$AG$461,MATCH(R$1,'Justerad allokering'!$B$1:$AF$1,0),FALSE)),VLOOKUP($B147,'Allokerad kvv'!$B$2:$AV$468,MATCH(R$1,'Allokerad kvv'!$B$1:$AV$1,0),FALSE),VLOOKUP($B147,'Justerad allokering'!$B$1:$AG$461,MATCH(R$1,'Justerad allokering'!$B$1:$AF$1,0),FALSE))</f>
        <v>0</v>
      </c>
      <c r="S147">
        <f>IF(ISERROR(1/VLOOKUP($B147,'Justerad allokering'!$B$1:$AG$461,MATCH(S$1,'Justerad allokering'!$B$1:$AF$1,0),FALSE)),VLOOKUP($B147,'Allokerad kvv'!$B$2:$AV$468,MATCH(S$1,'Allokerad kvv'!$B$1:$AV$1,0),FALSE),VLOOKUP($B147,'Justerad allokering'!$B$1:$AG$461,MATCH(S$1,'Justerad allokering'!$B$1:$AF$1,0),FALSE))</f>
        <v>0</v>
      </c>
      <c r="T147">
        <f>IF(ISERROR(1/VLOOKUP($B147,'Justerad allokering'!$B$1:$AG$461,MATCH(T$1,'Justerad allokering'!$B$1:$AF$1,0),FALSE)),VLOOKUP($B147,'Allokerad kvv'!$B$2:$AV$468,MATCH(T$1,'Allokerad kvv'!$B$1:$AV$1,0),FALSE),VLOOKUP($B147,'Justerad allokering'!$B$1:$AG$461,MATCH(T$1,'Justerad allokering'!$B$1:$AF$1,0),FALSE))</f>
        <v>0</v>
      </c>
      <c r="U147">
        <f>IF(ISERROR(1/VLOOKUP($B147,'Justerad allokering'!$B$1:$AG$461,MATCH(U$1,'Justerad allokering'!$B$1:$AF$1,0),FALSE)),VLOOKUP($B147,'Allokerad kvv'!$B$2:$AV$468,MATCH(U$1,'Allokerad kvv'!$B$1:$AV$1,0),FALSE),VLOOKUP($B147,'Justerad allokering'!$B$1:$AG$461,MATCH(U$1,'Justerad allokering'!$B$1:$AF$1,0),FALSE))</f>
        <v>0</v>
      </c>
      <c r="V147">
        <f>IF(ISERROR(1/VLOOKUP($B147,'Justerad allokering'!$B$1:$AG$461,MATCH(V$1,'Justerad allokering'!$B$1:$AF$1,0),FALSE)),VLOOKUP($B147,'Allokerad kvv'!$B$2:$AV$468,MATCH(V$1,'Allokerad kvv'!$B$1:$AV$1,0),FALSE),VLOOKUP($B147,'Justerad allokering'!$B$1:$AG$461,MATCH(V$1,'Justerad allokering'!$B$1:$AF$1,0),FALSE))</f>
        <v>13.137499999999999</v>
      </c>
      <c r="W147">
        <f>IF(ISERROR(1/VLOOKUP($B147,'Justerad allokering'!$B$1:$AG$461,MATCH(W$1,'Justerad allokering'!$B$1:$AF$1,0),FALSE)),VLOOKUP($B147,'Allokerad kvv'!$B$2:$AV$468,MATCH(W$1,'Allokerad kvv'!$B$1:$AV$1,0),FALSE),VLOOKUP($B147,'Justerad allokering'!$B$1:$AG$461,MATCH(W$1,'Justerad allokering'!$B$1:$AF$1,0),FALSE))</f>
        <v>0</v>
      </c>
      <c r="X147">
        <f>IF(ISERROR(1/VLOOKUP($B147,'Justerad allokering'!$B$1:$AG$461,MATCH(X$1,'Justerad allokering'!$B$1:$AF$1,0),FALSE)),VLOOKUP($B147,'Allokerad kvv'!$B$2:$AV$468,MATCH(X$1,'Allokerad kvv'!$B$1:$AV$1,0),FALSE),VLOOKUP($B147,'Justerad allokering'!$B$1:$AG$461,MATCH(X$1,'Justerad allokering'!$B$1:$AF$1,0),FALSE))</f>
        <v>0</v>
      </c>
      <c r="Y147">
        <f>IF(ISERROR(1/VLOOKUP($B147,'Justerad allokering'!$B$1:$AG$461,MATCH(Y$1,'Justerad allokering'!$B$1:$AF$1,0),FALSE)),VLOOKUP($B147,'Allokerad kvv'!$B$2:$AV$468,MATCH(Y$1,'Allokerad kvv'!$B$1:$AV$1,0),FALSE),VLOOKUP($B147,'Justerad allokering'!$B$1:$AG$461,MATCH(Y$1,'Justerad allokering'!$B$1:$AF$1,0),FALSE))</f>
        <v>0</v>
      </c>
      <c r="Z147">
        <f>IF(ISERROR(1/VLOOKUP($B147,'Justerad allokering'!$B$1:$AG$461,MATCH(Z$1,'Justerad allokering'!$B$1:$AF$1,0),FALSE)),VLOOKUP($B147,'Allokerad kvv'!$B$2:$AV$468,MATCH(Z$1,'Allokerad kvv'!$B$1:$AV$1,0),FALSE),VLOOKUP($B147,'Justerad allokering'!$B$1:$AG$461,MATCH(Z$1,'Justerad allokering'!$B$1:$AF$1,0),FALSE))</f>
        <v>0</v>
      </c>
      <c r="AE147" s="89">
        <f t="shared" si="8"/>
        <v>462.39379999999994</v>
      </c>
      <c r="AG147">
        <f t="shared" si="9"/>
        <v>451.73449999999997</v>
      </c>
      <c r="AH147">
        <f t="shared" si="10"/>
        <v>363.97749999999996</v>
      </c>
      <c r="AI147">
        <f>IF(AH147=0,"",AH147/VLOOKUP(B147,Kraftvärmeprod!$B$1:$BC$480,MATCH("Summa tillförd energi exklusive rökgaskondensering",Kraftvärmeprod!$B$1:$BC$1,0),FALSE))</f>
        <v>0.55807651027292238</v>
      </c>
      <c r="AK147">
        <f t="shared" si="11"/>
        <v>60.723460000000003</v>
      </c>
    </row>
    <row r="148" spans="1:37" x14ac:dyDescent="0.25">
      <c r="A148" s="2" t="s">
        <v>206</v>
      </c>
      <c r="B148" s="2" t="s">
        <v>211</v>
      </c>
      <c r="C148">
        <f>IF(ISERROR(1/VLOOKUP($B148,'Justerad allokering'!$B$1:$AG$461,MATCH(C$1,'Justerad allokering'!$B$1:$AF$1,0),FALSE)),VLOOKUP($B148,'Allokerad kvv'!$B$2:$AV$468,MATCH(C$1,'Allokerad kvv'!$B$1:$AV$1,0),FALSE),VLOOKUP($B148,'Justerad allokering'!$B$1:$AG$461,MATCH(C$1,'Justerad allokering'!$B$1:$AF$1,0),FALSE))</f>
        <v>0</v>
      </c>
      <c r="D148">
        <f>IF(ISERROR(1/VLOOKUP($B148,'Justerad allokering'!$B$1:$AG$461,MATCH(D$1,'Justerad allokering'!$B$1:$AF$1,0),FALSE)),VLOOKUP($B148,'Allokerad kvv'!$B$2:$AV$468,MATCH(D$1,'Allokerad kvv'!$B$1:$AV$1,0),FALSE),VLOOKUP($B148,'Justerad allokering'!$B$1:$AG$461,MATCH(D$1,'Justerad allokering'!$B$1:$AF$1,0),FALSE))</f>
        <v>0</v>
      </c>
      <c r="E148">
        <f>IF(ISERROR(1/VLOOKUP($B148,'Justerad allokering'!$B$1:$AG$461,MATCH(E$1,'Justerad allokering'!$B$1:$AF$1,0),FALSE)),VLOOKUP($B148,'Allokerad kvv'!$B$2:$AV$468,MATCH(E$1,'Allokerad kvv'!$B$1:$AV$1,0),FALSE),VLOOKUP($B148,'Justerad allokering'!$B$1:$AG$461,MATCH(E$1,'Justerad allokering'!$B$1:$AF$1,0),FALSE))</f>
        <v>0</v>
      </c>
      <c r="F148">
        <f>IF(ISERROR(1/VLOOKUP($B148,'Justerad allokering'!$B$1:$AG$461,MATCH(F$1,'Justerad allokering'!$B$1:$AF$1,0),FALSE)),VLOOKUP($B148,'Allokerad kvv'!$B$2:$AV$468,MATCH(F$1,'Allokerad kvv'!$B$1:$AV$1,0),FALSE),VLOOKUP($B148,'Justerad allokering'!$B$1:$AG$461,MATCH(F$1,'Justerad allokering'!$B$1:$AF$1,0),FALSE))</f>
        <v>0</v>
      </c>
      <c r="G148">
        <f>IF(ISERROR(1/VLOOKUP($B148,'Justerad allokering'!$B$1:$AG$461,MATCH(G$1,'Justerad allokering'!$B$1:$AF$1,0),FALSE)),VLOOKUP($B148,'Allokerad kvv'!$B$2:$AV$468,MATCH(G$1,'Allokerad kvv'!$B$1:$AV$1,0),FALSE),VLOOKUP($B148,'Justerad allokering'!$B$1:$AG$461,MATCH(G$1,'Justerad allokering'!$B$1:$AF$1,0),FALSE))</f>
        <v>0</v>
      </c>
      <c r="H148">
        <f>IF(ISERROR(1/VLOOKUP($B148,'Justerad allokering'!$B$1:$AG$461,MATCH(H$1,'Justerad allokering'!$B$1:$AF$1,0),FALSE)),VLOOKUP($B148,'Allokerad kvv'!$B$2:$AV$468,MATCH(H$1,'Allokerad kvv'!$B$1:$AV$1,0),FALSE),VLOOKUP($B148,'Justerad allokering'!$B$1:$AG$461,MATCH(H$1,'Justerad allokering'!$B$1:$AF$1,0),FALSE))</f>
        <v>0</v>
      </c>
      <c r="I148">
        <f>IF(ISERROR(1/VLOOKUP($B148,'Justerad allokering'!$B$1:$AG$461,MATCH(I$1,'Justerad allokering'!$B$1:$AF$1,0),FALSE)),VLOOKUP($B148,'Allokerad kvv'!$B$2:$AV$468,MATCH(I$1,'Allokerad kvv'!$B$1:$AV$1,0),FALSE),VLOOKUP($B148,'Justerad allokering'!$B$1:$AG$461,MATCH(I$1,'Justerad allokering'!$B$1:$AF$1,0),FALSE))</f>
        <v>0</v>
      </c>
      <c r="J148">
        <f>IF(ISERROR(1/VLOOKUP($B148,'Justerad allokering'!$B$1:$AG$461,MATCH(J$1,'Justerad allokering'!$B$1:$AF$1,0),FALSE)),VLOOKUP($B148,'Allokerad kvv'!$B$2:$AV$468,MATCH(J$1,'Allokerad kvv'!$B$1:$AV$1,0),FALSE),VLOOKUP($B148,'Justerad allokering'!$B$1:$AG$461,MATCH(J$1,'Justerad allokering'!$B$1:$AF$1,0),FALSE))</f>
        <v>0</v>
      </c>
      <c r="K148">
        <f>IF(ISERROR(1/VLOOKUP($B148,'Justerad allokering'!$B$1:$AG$461,MATCH(K$1,'Justerad allokering'!$B$1:$AF$1,0),FALSE)),VLOOKUP($B148,'Allokerad kvv'!$B$2:$AV$468,MATCH(K$1,'Allokerad kvv'!$B$1:$AV$1,0),FALSE),VLOOKUP($B148,'Justerad allokering'!$B$1:$AG$461,MATCH(K$1,'Justerad allokering'!$B$1:$AF$1,0),FALSE))</f>
        <v>0</v>
      </c>
      <c r="L148">
        <f>IF(ISERROR(1/VLOOKUP($B148,'Justerad allokering'!$B$1:$AG$461,MATCH(L$1,'Justerad allokering'!$B$1:$AF$1,0),FALSE)),VLOOKUP($B148,'Allokerad kvv'!$B$2:$AV$468,MATCH(L$1,'Allokerad kvv'!$B$1:$AV$1,0),FALSE),VLOOKUP($B148,'Justerad allokering'!$B$1:$AG$461,MATCH(L$1,'Justerad allokering'!$B$1:$AF$1,0),FALSE))</f>
        <v>0</v>
      </c>
      <c r="M148">
        <f>IF(ISERROR(1/VLOOKUP($B148,'Justerad allokering'!$B$1:$AG$461,MATCH(M$1,'Justerad allokering'!$B$1:$AF$1,0),FALSE)),VLOOKUP($B148,'Allokerad kvv'!$B$2:$AV$468,MATCH(M$1,'Allokerad kvv'!$B$1:$AV$1,0),FALSE),VLOOKUP($B148,'Justerad allokering'!$B$1:$AG$461,MATCH(M$1,'Justerad allokering'!$B$1:$AF$1,0),FALSE))</f>
        <v>0</v>
      </c>
      <c r="N148">
        <f>IF(ISERROR(1/VLOOKUP($B148,'Justerad allokering'!$B$1:$AG$461,MATCH(N$1,'Justerad allokering'!$B$1:$AF$1,0),FALSE)),VLOOKUP($B148,'Allokerad kvv'!$B$2:$AV$468,MATCH(N$1,'Allokerad kvv'!$B$1:$AV$1,0),FALSE),VLOOKUP($B148,'Justerad allokering'!$B$1:$AG$461,MATCH(N$1,'Justerad allokering'!$B$1:$AF$1,0),FALSE))</f>
        <v>0</v>
      </c>
      <c r="O148">
        <f>IF(ISERROR(1/VLOOKUP($B148,'Justerad allokering'!$B$1:$AG$461,MATCH(O$1,'Justerad allokering'!$B$1:$AF$1,0),FALSE)),VLOOKUP($B148,'Allokerad kvv'!$B$2:$AV$468,MATCH(O$1,'Allokerad kvv'!$B$1:$AV$1,0),FALSE),VLOOKUP($B148,'Justerad allokering'!$B$1:$AG$461,MATCH(O$1,'Justerad allokering'!$B$1:$AF$1,0),FALSE))</f>
        <v>0</v>
      </c>
      <c r="P148">
        <f>IF(ISERROR(1/VLOOKUP($B148,'Justerad allokering'!$B$1:$AG$461,MATCH(P$1,'Justerad allokering'!$B$1:$AF$1,0),FALSE)),VLOOKUP($B148,'Allokerad kvv'!$B$2:$AV$468,MATCH(P$1,'Allokerad kvv'!$B$1:$AV$1,0),FALSE),VLOOKUP($B148,'Justerad allokering'!$B$1:$AG$461,MATCH(P$1,'Justerad allokering'!$B$1:$AF$1,0),FALSE))</f>
        <v>0</v>
      </c>
      <c r="Q148">
        <f>IF(ISERROR(1/VLOOKUP($B148,'Justerad allokering'!$B$1:$AG$461,MATCH(Q$1,'Justerad allokering'!$B$1:$AF$1,0),FALSE)),VLOOKUP($B148,'Allokerad kvv'!$B$2:$AV$468,MATCH(Q$1,'Allokerad kvv'!$B$1:$AV$1,0),FALSE),VLOOKUP($B148,'Justerad allokering'!$B$1:$AG$461,MATCH(Q$1,'Justerad allokering'!$B$1:$AF$1,0),FALSE))</f>
        <v>0</v>
      </c>
      <c r="R148">
        <f>IF(ISERROR(1/VLOOKUP($B148,'Justerad allokering'!$B$1:$AG$461,MATCH(R$1,'Justerad allokering'!$B$1:$AF$1,0),FALSE)),VLOOKUP($B148,'Allokerad kvv'!$B$2:$AV$468,MATCH(R$1,'Allokerad kvv'!$B$1:$AV$1,0),FALSE),VLOOKUP($B148,'Justerad allokering'!$B$1:$AG$461,MATCH(R$1,'Justerad allokering'!$B$1:$AF$1,0),FALSE))</f>
        <v>0</v>
      </c>
      <c r="S148">
        <f>IF(ISERROR(1/VLOOKUP($B148,'Justerad allokering'!$B$1:$AG$461,MATCH(S$1,'Justerad allokering'!$B$1:$AF$1,0),FALSE)),VLOOKUP($B148,'Allokerad kvv'!$B$2:$AV$468,MATCH(S$1,'Allokerad kvv'!$B$1:$AV$1,0),FALSE),VLOOKUP($B148,'Justerad allokering'!$B$1:$AG$461,MATCH(S$1,'Justerad allokering'!$B$1:$AF$1,0),FALSE))</f>
        <v>0</v>
      </c>
      <c r="T148">
        <f>IF(ISERROR(1/VLOOKUP($B148,'Justerad allokering'!$B$1:$AG$461,MATCH(T$1,'Justerad allokering'!$B$1:$AF$1,0),FALSE)),VLOOKUP($B148,'Allokerad kvv'!$B$2:$AV$468,MATCH(T$1,'Allokerad kvv'!$B$1:$AV$1,0),FALSE),VLOOKUP($B148,'Justerad allokering'!$B$1:$AG$461,MATCH(T$1,'Justerad allokering'!$B$1:$AF$1,0),FALSE))</f>
        <v>0</v>
      </c>
      <c r="U148">
        <f>IF(ISERROR(1/VLOOKUP($B148,'Justerad allokering'!$B$1:$AG$461,MATCH(U$1,'Justerad allokering'!$B$1:$AF$1,0),FALSE)),VLOOKUP($B148,'Allokerad kvv'!$B$2:$AV$468,MATCH(U$1,'Allokerad kvv'!$B$1:$AV$1,0),FALSE),VLOOKUP($B148,'Justerad allokering'!$B$1:$AG$461,MATCH(U$1,'Justerad allokering'!$B$1:$AF$1,0),FALSE))</f>
        <v>0</v>
      </c>
      <c r="V148">
        <f>IF(ISERROR(1/VLOOKUP($B148,'Justerad allokering'!$B$1:$AG$461,MATCH(V$1,'Justerad allokering'!$B$1:$AF$1,0),FALSE)),VLOOKUP($B148,'Allokerad kvv'!$B$2:$AV$468,MATCH(V$1,'Allokerad kvv'!$B$1:$AV$1,0),FALSE),VLOOKUP($B148,'Justerad allokering'!$B$1:$AG$461,MATCH(V$1,'Justerad allokering'!$B$1:$AF$1,0),FALSE))</f>
        <v>0</v>
      </c>
      <c r="W148">
        <f>IF(ISERROR(1/VLOOKUP($B148,'Justerad allokering'!$B$1:$AG$461,MATCH(W$1,'Justerad allokering'!$B$1:$AF$1,0),FALSE)),VLOOKUP($B148,'Allokerad kvv'!$B$2:$AV$468,MATCH(W$1,'Allokerad kvv'!$B$1:$AV$1,0),FALSE),VLOOKUP($B148,'Justerad allokering'!$B$1:$AG$461,MATCH(W$1,'Justerad allokering'!$B$1:$AF$1,0),FALSE))</f>
        <v>0</v>
      </c>
      <c r="X148">
        <f>IF(ISERROR(1/VLOOKUP($B148,'Justerad allokering'!$B$1:$AG$461,MATCH(X$1,'Justerad allokering'!$B$1:$AF$1,0),FALSE)),VLOOKUP($B148,'Allokerad kvv'!$B$2:$AV$468,MATCH(X$1,'Allokerad kvv'!$B$1:$AV$1,0),FALSE),VLOOKUP($B148,'Justerad allokering'!$B$1:$AG$461,MATCH(X$1,'Justerad allokering'!$B$1:$AF$1,0),FALSE))</f>
        <v>0</v>
      </c>
      <c r="Y148">
        <f>IF(ISERROR(1/VLOOKUP($B148,'Justerad allokering'!$B$1:$AG$461,MATCH(Y$1,'Justerad allokering'!$B$1:$AF$1,0),FALSE)),VLOOKUP($B148,'Allokerad kvv'!$B$2:$AV$468,MATCH(Y$1,'Allokerad kvv'!$B$1:$AV$1,0),FALSE),VLOOKUP($B148,'Justerad allokering'!$B$1:$AG$461,MATCH(Y$1,'Justerad allokering'!$B$1:$AF$1,0),FALSE))</f>
        <v>0</v>
      </c>
      <c r="Z148">
        <f>IF(ISERROR(1/VLOOKUP($B148,'Justerad allokering'!$B$1:$AG$461,MATCH(Z$1,'Justerad allokering'!$B$1:$AF$1,0),FALSE)),VLOOKUP($B148,'Allokerad kvv'!$B$2:$AV$468,MATCH(Z$1,'Allokerad kvv'!$B$1:$AV$1,0),FALSE),VLOOKUP($B148,'Justerad allokering'!$B$1:$AG$461,MATCH(Z$1,'Justerad allokering'!$B$1:$AF$1,0),FALSE))</f>
        <v>0</v>
      </c>
      <c r="AE148" s="89">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25">
      <c r="A149" s="2" t="s">
        <v>206</v>
      </c>
      <c r="B149" s="2" t="s">
        <v>212</v>
      </c>
      <c r="C149">
        <f>IF(ISERROR(1/VLOOKUP($B149,'Justerad allokering'!$B$1:$AG$461,MATCH(C$1,'Justerad allokering'!$B$1:$AF$1,0),FALSE)),VLOOKUP($B149,'Allokerad kvv'!$B$2:$AV$468,MATCH(C$1,'Allokerad kvv'!$B$1:$AV$1,0),FALSE),VLOOKUP($B149,'Justerad allokering'!$B$1:$AG$461,MATCH(C$1,'Justerad allokering'!$B$1:$AF$1,0),FALSE))</f>
        <v>0</v>
      </c>
      <c r="D149">
        <f>IF(ISERROR(1/VLOOKUP($B149,'Justerad allokering'!$B$1:$AG$461,MATCH(D$1,'Justerad allokering'!$B$1:$AF$1,0),FALSE)),VLOOKUP($B149,'Allokerad kvv'!$B$2:$AV$468,MATCH(D$1,'Allokerad kvv'!$B$1:$AV$1,0),FALSE),VLOOKUP($B149,'Justerad allokering'!$B$1:$AG$461,MATCH(D$1,'Justerad allokering'!$B$1:$AF$1,0),FALSE))</f>
        <v>0</v>
      </c>
      <c r="E149">
        <f>IF(ISERROR(1/VLOOKUP($B149,'Justerad allokering'!$B$1:$AG$461,MATCH(E$1,'Justerad allokering'!$B$1:$AF$1,0),FALSE)),VLOOKUP($B149,'Allokerad kvv'!$B$2:$AV$468,MATCH(E$1,'Allokerad kvv'!$B$1:$AV$1,0),FALSE),VLOOKUP($B149,'Justerad allokering'!$B$1:$AG$461,MATCH(E$1,'Justerad allokering'!$B$1:$AF$1,0),FALSE))</f>
        <v>0</v>
      </c>
      <c r="F149">
        <f>IF(ISERROR(1/VLOOKUP($B149,'Justerad allokering'!$B$1:$AG$461,MATCH(F$1,'Justerad allokering'!$B$1:$AF$1,0),FALSE)),VLOOKUP($B149,'Allokerad kvv'!$B$2:$AV$468,MATCH(F$1,'Allokerad kvv'!$B$1:$AV$1,0),FALSE),VLOOKUP($B149,'Justerad allokering'!$B$1:$AG$461,MATCH(F$1,'Justerad allokering'!$B$1:$AF$1,0),FALSE))</f>
        <v>0</v>
      </c>
      <c r="G149">
        <f>IF(ISERROR(1/VLOOKUP($B149,'Justerad allokering'!$B$1:$AG$461,MATCH(G$1,'Justerad allokering'!$B$1:$AF$1,0),FALSE)),VLOOKUP($B149,'Allokerad kvv'!$B$2:$AV$468,MATCH(G$1,'Allokerad kvv'!$B$1:$AV$1,0),FALSE),VLOOKUP($B149,'Justerad allokering'!$B$1:$AG$461,MATCH(G$1,'Justerad allokering'!$B$1:$AF$1,0),FALSE))</f>
        <v>0</v>
      </c>
      <c r="H149">
        <f>IF(ISERROR(1/VLOOKUP($B149,'Justerad allokering'!$B$1:$AG$461,MATCH(H$1,'Justerad allokering'!$B$1:$AF$1,0),FALSE)),VLOOKUP($B149,'Allokerad kvv'!$B$2:$AV$468,MATCH(H$1,'Allokerad kvv'!$B$1:$AV$1,0),FALSE),VLOOKUP($B149,'Justerad allokering'!$B$1:$AG$461,MATCH(H$1,'Justerad allokering'!$B$1:$AF$1,0),FALSE))</f>
        <v>0</v>
      </c>
      <c r="I149">
        <f>IF(ISERROR(1/VLOOKUP($B149,'Justerad allokering'!$B$1:$AG$461,MATCH(I$1,'Justerad allokering'!$B$1:$AF$1,0),FALSE)),VLOOKUP($B149,'Allokerad kvv'!$B$2:$AV$468,MATCH(I$1,'Allokerad kvv'!$B$1:$AV$1,0),FALSE),VLOOKUP($B149,'Justerad allokering'!$B$1:$AG$461,MATCH(I$1,'Justerad allokering'!$B$1:$AF$1,0),FALSE))</f>
        <v>0</v>
      </c>
      <c r="J149">
        <f>IF(ISERROR(1/VLOOKUP($B149,'Justerad allokering'!$B$1:$AG$461,MATCH(J$1,'Justerad allokering'!$B$1:$AF$1,0),FALSE)),VLOOKUP($B149,'Allokerad kvv'!$B$2:$AV$468,MATCH(J$1,'Allokerad kvv'!$B$1:$AV$1,0),FALSE),VLOOKUP($B149,'Justerad allokering'!$B$1:$AG$461,MATCH(J$1,'Justerad allokering'!$B$1:$AF$1,0),FALSE))</f>
        <v>0</v>
      </c>
      <c r="K149">
        <f>IF(ISERROR(1/VLOOKUP($B149,'Justerad allokering'!$B$1:$AG$461,MATCH(K$1,'Justerad allokering'!$B$1:$AF$1,0),FALSE)),VLOOKUP($B149,'Allokerad kvv'!$B$2:$AV$468,MATCH(K$1,'Allokerad kvv'!$B$1:$AV$1,0),FALSE),VLOOKUP($B149,'Justerad allokering'!$B$1:$AG$461,MATCH(K$1,'Justerad allokering'!$B$1:$AF$1,0),FALSE))</f>
        <v>0</v>
      </c>
      <c r="L149">
        <f>IF(ISERROR(1/VLOOKUP($B149,'Justerad allokering'!$B$1:$AG$461,MATCH(L$1,'Justerad allokering'!$B$1:$AF$1,0),FALSE)),VLOOKUP($B149,'Allokerad kvv'!$B$2:$AV$468,MATCH(L$1,'Allokerad kvv'!$B$1:$AV$1,0),FALSE),VLOOKUP($B149,'Justerad allokering'!$B$1:$AG$461,MATCH(L$1,'Justerad allokering'!$B$1:$AF$1,0),FALSE))</f>
        <v>0</v>
      </c>
      <c r="M149">
        <f>IF(ISERROR(1/VLOOKUP($B149,'Justerad allokering'!$B$1:$AG$461,MATCH(M$1,'Justerad allokering'!$B$1:$AF$1,0),FALSE)),VLOOKUP($B149,'Allokerad kvv'!$B$2:$AV$468,MATCH(M$1,'Allokerad kvv'!$B$1:$AV$1,0),FALSE),VLOOKUP($B149,'Justerad allokering'!$B$1:$AG$461,MATCH(M$1,'Justerad allokering'!$B$1:$AF$1,0),FALSE))</f>
        <v>0</v>
      </c>
      <c r="N149">
        <f>IF(ISERROR(1/VLOOKUP($B149,'Justerad allokering'!$B$1:$AG$461,MATCH(N$1,'Justerad allokering'!$B$1:$AF$1,0),FALSE)),VLOOKUP($B149,'Allokerad kvv'!$B$2:$AV$468,MATCH(N$1,'Allokerad kvv'!$B$1:$AV$1,0),FALSE),VLOOKUP($B149,'Justerad allokering'!$B$1:$AG$461,MATCH(N$1,'Justerad allokering'!$B$1:$AF$1,0),FALSE))</f>
        <v>0</v>
      </c>
      <c r="O149">
        <f>IF(ISERROR(1/VLOOKUP($B149,'Justerad allokering'!$B$1:$AG$461,MATCH(O$1,'Justerad allokering'!$B$1:$AF$1,0),FALSE)),VLOOKUP($B149,'Allokerad kvv'!$B$2:$AV$468,MATCH(O$1,'Allokerad kvv'!$B$1:$AV$1,0),FALSE),VLOOKUP($B149,'Justerad allokering'!$B$1:$AG$461,MATCH(O$1,'Justerad allokering'!$B$1:$AF$1,0),FALSE))</f>
        <v>0</v>
      </c>
      <c r="P149">
        <f>IF(ISERROR(1/VLOOKUP($B149,'Justerad allokering'!$B$1:$AG$461,MATCH(P$1,'Justerad allokering'!$B$1:$AF$1,0),FALSE)),VLOOKUP($B149,'Allokerad kvv'!$B$2:$AV$468,MATCH(P$1,'Allokerad kvv'!$B$1:$AV$1,0),FALSE),VLOOKUP($B149,'Justerad allokering'!$B$1:$AG$461,MATCH(P$1,'Justerad allokering'!$B$1:$AF$1,0),FALSE))</f>
        <v>0</v>
      </c>
      <c r="Q149">
        <f>IF(ISERROR(1/VLOOKUP($B149,'Justerad allokering'!$B$1:$AG$461,MATCH(Q$1,'Justerad allokering'!$B$1:$AF$1,0),FALSE)),VLOOKUP($B149,'Allokerad kvv'!$B$2:$AV$468,MATCH(Q$1,'Allokerad kvv'!$B$1:$AV$1,0),FALSE),VLOOKUP($B149,'Justerad allokering'!$B$1:$AG$461,MATCH(Q$1,'Justerad allokering'!$B$1:$AF$1,0),FALSE))</f>
        <v>0</v>
      </c>
      <c r="R149">
        <f>IF(ISERROR(1/VLOOKUP($B149,'Justerad allokering'!$B$1:$AG$461,MATCH(R$1,'Justerad allokering'!$B$1:$AF$1,0),FALSE)),VLOOKUP($B149,'Allokerad kvv'!$B$2:$AV$468,MATCH(R$1,'Allokerad kvv'!$B$1:$AV$1,0),FALSE),VLOOKUP($B149,'Justerad allokering'!$B$1:$AG$461,MATCH(R$1,'Justerad allokering'!$B$1:$AF$1,0),FALSE))</f>
        <v>0</v>
      </c>
      <c r="S149">
        <f>IF(ISERROR(1/VLOOKUP($B149,'Justerad allokering'!$B$1:$AG$461,MATCH(S$1,'Justerad allokering'!$B$1:$AF$1,0),FALSE)),VLOOKUP($B149,'Allokerad kvv'!$B$2:$AV$468,MATCH(S$1,'Allokerad kvv'!$B$1:$AV$1,0),FALSE),VLOOKUP($B149,'Justerad allokering'!$B$1:$AG$461,MATCH(S$1,'Justerad allokering'!$B$1:$AF$1,0),FALSE))</f>
        <v>0</v>
      </c>
      <c r="T149">
        <f>IF(ISERROR(1/VLOOKUP($B149,'Justerad allokering'!$B$1:$AG$461,MATCH(T$1,'Justerad allokering'!$B$1:$AF$1,0),FALSE)),VLOOKUP($B149,'Allokerad kvv'!$B$2:$AV$468,MATCH(T$1,'Allokerad kvv'!$B$1:$AV$1,0),FALSE),VLOOKUP($B149,'Justerad allokering'!$B$1:$AG$461,MATCH(T$1,'Justerad allokering'!$B$1:$AF$1,0),FALSE))</f>
        <v>0</v>
      </c>
      <c r="U149">
        <f>IF(ISERROR(1/VLOOKUP($B149,'Justerad allokering'!$B$1:$AG$461,MATCH(U$1,'Justerad allokering'!$B$1:$AF$1,0),FALSE)),VLOOKUP($B149,'Allokerad kvv'!$B$2:$AV$468,MATCH(U$1,'Allokerad kvv'!$B$1:$AV$1,0),FALSE),VLOOKUP($B149,'Justerad allokering'!$B$1:$AG$461,MATCH(U$1,'Justerad allokering'!$B$1:$AF$1,0),FALSE))</f>
        <v>0</v>
      </c>
      <c r="V149">
        <f>IF(ISERROR(1/VLOOKUP($B149,'Justerad allokering'!$B$1:$AG$461,MATCH(V$1,'Justerad allokering'!$B$1:$AF$1,0),FALSE)),VLOOKUP($B149,'Allokerad kvv'!$B$2:$AV$468,MATCH(V$1,'Allokerad kvv'!$B$1:$AV$1,0),FALSE),VLOOKUP($B149,'Justerad allokering'!$B$1:$AG$461,MATCH(V$1,'Justerad allokering'!$B$1:$AF$1,0),FALSE))</f>
        <v>0</v>
      </c>
      <c r="W149">
        <f>IF(ISERROR(1/VLOOKUP($B149,'Justerad allokering'!$B$1:$AG$461,MATCH(W$1,'Justerad allokering'!$B$1:$AF$1,0),FALSE)),VLOOKUP($B149,'Allokerad kvv'!$B$2:$AV$468,MATCH(W$1,'Allokerad kvv'!$B$1:$AV$1,0),FALSE),VLOOKUP($B149,'Justerad allokering'!$B$1:$AG$461,MATCH(W$1,'Justerad allokering'!$B$1:$AF$1,0),FALSE))</f>
        <v>0</v>
      </c>
      <c r="X149">
        <f>IF(ISERROR(1/VLOOKUP($B149,'Justerad allokering'!$B$1:$AG$461,MATCH(X$1,'Justerad allokering'!$B$1:$AF$1,0),FALSE)),VLOOKUP($B149,'Allokerad kvv'!$B$2:$AV$468,MATCH(X$1,'Allokerad kvv'!$B$1:$AV$1,0),FALSE),VLOOKUP($B149,'Justerad allokering'!$B$1:$AG$461,MATCH(X$1,'Justerad allokering'!$B$1:$AF$1,0),FALSE))</f>
        <v>0</v>
      </c>
      <c r="Y149">
        <f>IF(ISERROR(1/VLOOKUP($B149,'Justerad allokering'!$B$1:$AG$461,MATCH(Y$1,'Justerad allokering'!$B$1:$AF$1,0),FALSE)),VLOOKUP($B149,'Allokerad kvv'!$B$2:$AV$468,MATCH(Y$1,'Allokerad kvv'!$B$1:$AV$1,0),FALSE),VLOOKUP($B149,'Justerad allokering'!$B$1:$AG$461,MATCH(Y$1,'Justerad allokering'!$B$1:$AF$1,0),FALSE))</f>
        <v>0</v>
      </c>
      <c r="Z149">
        <f>IF(ISERROR(1/VLOOKUP($B149,'Justerad allokering'!$B$1:$AG$461,MATCH(Z$1,'Justerad allokering'!$B$1:$AF$1,0),FALSE)),VLOOKUP($B149,'Allokerad kvv'!$B$2:$AV$468,MATCH(Z$1,'Allokerad kvv'!$B$1:$AV$1,0),FALSE),VLOOKUP($B149,'Justerad allokering'!$B$1:$AG$461,MATCH(Z$1,'Justerad allokering'!$B$1:$AF$1,0),FALSE))</f>
        <v>0</v>
      </c>
      <c r="AE149" s="89">
        <f t="shared" si="8"/>
        <v>0</v>
      </c>
      <c r="AG149">
        <f t="shared" si="9"/>
        <v>0</v>
      </c>
      <c r="AH149">
        <f t="shared" si="10"/>
        <v>0</v>
      </c>
      <c r="AI149" t="str">
        <f>IF(AH149=0,"",AH149/VLOOKUP(B149,Kraftvärmeprod!$B$1:$BC$480,MATCH("Summa tillförd energi exklusive rökgaskondensering",Kraftvärmeprod!$B$1:$BC$1,0),FALSE))</f>
        <v/>
      </c>
      <c r="AK149">
        <f t="shared" si="11"/>
        <v>0</v>
      </c>
    </row>
    <row r="150" spans="1:37" x14ac:dyDescent="0.25">
      <c r="A150" s="2" t="s">
        <v>213</v>
      </c>
      <c r="B150" s="2" t="s">
        <v>214</v>
      </c>
      <c r="C150">
        <f>IF(ISERROR(1/VLOOKUP($B150,'Justerad allokering'!$B$1:$AG$461,MATCH(C$1,'Justerad allokering'!$B$1:$AF$1,0),FALSE)),VLOOKUP($B150,'Allokerad kvv'!$B$2:$AV$468,MATCH(C$1,'Allokerad kvv'!$B$1:$AV$1,0),FALSE),VLOOKUP($B150,'Justerad allokering'!$B$1:$AG$461,MATCH(C$1,'Justerad allokering'!$B$1:$AF$1,0),FALSE))</f>
        <v>0</v>
      </c>
      <c r="D150">
        <f>IF(ISERROR(1/VLOOKUP($B150,'Justerad allokering'!$B$1:$AG$461,MATCH(D$1,'Justerad allokering'!$B$1:$AF$1,0),FALSE)),VLOOKUP($B150,'Allokerad kvv'!$B$2:$AV$468,MATCH(D$1,'Allokerad kvv'!$B$1:$AV$1,0),FALSE),VLOOKUP($B150,'Justerad allokering'!$B$1:$AG$461,MATCH(D$1,'Justerad allokering'!$B$1:$AF$1,0),FALSE))</f>
        <v>0</v>
      </c>
      <c r="E150">
        <f>IF(ISERROR(1/VLOOKUP($B150,'Justerad allokering'!$B$1:$AG$461,MATCH(E$1,'Justerad allokering'!$B$1:$AF$1,0),FALSE)),VLOOKUP($B150,'Allokerad kvv'!$B$2:$AV$468,MATCH(E$1,'Allokerad kvv'!$B$1:$AV$1,0),FALSE),VLOOKUP($B150,'Justerad allokering'!$B$1:$AG$461,MATCH(E$1,'Justerad allokering'!$B$1:$AF$1,0),FALSE))</f>
        <v>45.693899999999999</v>
      </c>
      <c r="F150">
        <f>IF(ISERROR(1/VLOOKUP($B150,'Justerad allokering'!$B$1:$AG$461,MATCH(F$1,'Justerad allokering'!$B$1:$AF$1,0),FALSE)),VLOOKUP($B150,'Allokerad kvv'!$B$2:$AV$468,MATCH(F$1,'Allokerad kvv'!$B$1:$AV$1,0),FALSE),VLOOKUP($B150,'Justerad allokering'!$B$1:$AG$461,MATCH(F$1,'Justerad allokering'!$B$1:$AF$1,0),FALSE))</f>
        <v>0</v>
      </c>
      <c r="G150">
        <f>IF(ISERROR(1/VLOOKUP($B150,'Justerad allokering'!$B$1:$AG$461,MATCH(G$1,'Justerad allokering'!$B$1:$AF$1,0),FALSE)),VLOOKUP($B150,'Allokerad kvv'!$B$2:$AV$468,MATCH(G$1,'Allokerad kvv'!$B$1:$AV$1,0),FALSE),VLOOKUP($B150,'Justerad allokering'!$B$1:$AG$461,MATCH(G$1,'Justerad allokering'!$B$1:$AF$1,0),FALSE))</f>
        <v>0</v>
      </c>
      <c r="H150">
        <f>IF(ISERROR(1/VLOOKUP($B150,'Justerad allokering'!$B$1:$AG$461,MATCH(H$1,'Justerad allokering'!$B$1:$AF$1,0),FALSE)),VLOOKUP($B150,'Allokerad kvv'!$B$2:$AV$468,MATCH(H$1,'Allokerad kvv'!$B$1:$AV$1,0),FALSE),VLOOKUP($B150,'Justerad allokering'!$B$1:$AG$461,MATCH(H$1,'Justerad allokering'!$B$1:$AF$1,0),FALSE))</f>
        <v>0</v>
      </c>
      <c r="I150">
        <f>IF(ISERROR(1/VLOOKUP($B150,'Justerad allokering'!$B$1:$AG$461,MATCH(I$1,'Justerad allokering'!$B$1:$AF$1,0),FALSE)),VLOOKUP($B150,'Allokerad kvv'!$B$2:$AV$468,MATCH(I$1,'Allokerad kvv'!$B$1:$AV$1,0),FALSE),VLOOKUP($B150,'Justerad allokering'!$B$1:$AG$461,MATCH(I$1,'Justerad allokering'!$B$1:$AF$1,0),FALSE))</f>
        <v>0</v>
      </c>
      <c r="J150">
        <f>IF(ISERROR(1/VLOOKUP($B150,'Justerad allokering'!$B$1:$AG$461,MATCH(J$1,'Justerad allokering'!$B$1:$AF$1,0),FALSE)),VLOOKUP($B150,'Allokerad kvv'!$B$2:$AV$468,MATCH(J$1,'Allokerad kvv'!$B$1:$AV$1,0),FALSE),VLOOKUP($B150,'Justerad allokering'!$B$1:$AG$461,MATCH(J$1,'Justerad allokering'!$B$1:$AF$1,0),FALSE))</f>
        <v>135.07599999999999</v>
      </c>
      <c r="K150">
        <f>IF(ISERROR(1/VLOOKUP($B150,'Justerad allokering'!$B$1:$AG$461,MATCH(K$1,'Justerad allokering'!$B$1:$AF$1,0),FALSE)),VLOOKUP($B150,'Allokerad kvv'!$B$2:$AV$468,MATCH(K$1,'Allokerad kvv'!$B$1:$AV$1,0),FALSE),VLOOKUP($B150,'Justerad allokering'!$B$1:$AG$461,MATCH(K$1,'Justerad allokering'!$B$1:$AF$1,0),FALSE))</f>
        <v>7.2218799999999996</v>
      </c>
      <c r="L150">
        <f>IF(ISERROR(1/VLOOKUP($B150,'Justerad allokering'!$B$1:$AG$461,MATCH(L$1,'Justerad allokering'!$B$1:$AF$1,0),FALSE)),VLOOKUP($B150,'Allokerad kvv'!$B$2:$AV$468,MATCH(L$1,'Allokerad kvv'!$B$1:$AV$1,0),FALSE),VLOOKUP($B150,'Justerad allokering'!$B$1:$AG$461,MATCH(L$1,'Justerad allokering'!$B$1:$AF$1,0),FALSE))</f>
        <v>0</v>
      </c>
      <c r="M150">
        <f>IF(ISERROR(1/VLOOKUP($B150,'Justerad allokering'!$B$1:$AG$461,MATCH(M$1,'Justerad allokering'!$B$1:$AF$1,0),FALSE)),VLOOKUP($B150,'Allokerad kvv'!$B$2:$AV$468,MATCH(M$1,'Allokerad kvv'!$B$1:$AV$1,0),FALSE),VLOOKUP($B150,'Justerad allokering'!$B$1:$AG$461,MATCH(M$1,'Justerad allokering'!$B$1:$AF$1,0),FALSE))</f>
        <v>0</v>
      </c>
      <c r="N150">
        <f>IF(ISERROR(1/VLOOKUP($B150,'Justerad allokering'!$B$1:$AG$461,MATCH(N$1,'Justerad allokering'!$B$1:$AF$1,0),FALSE)),VLOOKUP($B150,'Allokerad kvv'!$B$2:$AV$468,MATCH(N$1,'Allokerad kvv'!$B$1:$AV$1,0),FALSE),VLOOKUP($B150,'Justerad allokering'!$B$1:$AG$461,MATCH(N$1,'Justerad allokering'!$B$1:$AF$1,0),FALSE))</f>
        <v>85.4</v>
      </c>
      <c r="O150">
        <f>IF(ISERROR(1/VLOOKUP($B150,'Justerad allokering'!$B$1:$AG$461,MATCH(O$1,'Justerad allokering'!$B$1:$AF$1,0),FALSE)),VLOOKUP($B150,'Allokerad kvv'!$B$2:$AV$468,MATCH(O$1,'Allokerad kvv'!$B$1:$AV$1,0),FALSE),VLOOKUP($B150,'Justerad allokering'!$B$1:$AG$461,MATCH(O$1,'Justerad allokering'!$B$1:$AF$1,0),FALSE))</f>
        <v>7.9351399999999996</v>
      </c>
      <c r="P150">
        <f>IF(ISERROR(1/VLOOKUP($B150,'Justerad allokering'!$B$1:$AG$461,MATCH(P$1,'Justerad allokering'!$B$1:$AF$1,0),FALSE)),VLOOKUP($B150,'Allokerad kvv'!$B$2:$AV$468,MATCH(P$1,'Allokerad kvv'!$B$1:$AV$1,0),FALSE),VLOOKUP($B150,'Justerad allokering'!$B$1:$AG$461,MATCH(P$1,'Justerad allokering'!$B$1:$AF$1,0),FALSE))</f>
        <v>2.1843900000000001</v>
      </c>
      <c r="Q150">
        <f>IF(ISERROR(1/VLOOKUP($B150,'Justerad allokering'!$B$1:$AG$461,MATCH(Q$1,'Justerad allokering'!$B$1:$AF$1,0),FALSE)),VLOOKUP($B150,'Allokerad kvv'!$B$2:$AV$468,MATCH(Q$1,'Allokerad kvv'!$B$1:$AV$1,0),FALSE),VLOOKUP($B150,'Justerad allokering'!$B$1:$AG$461,MATCH(Q$1,'Justerad allokering'!$B$1:$AF$1,0),FALSE))</f>
        <v>0</v>
      </c>
      <c r="R150">
        <f>IF(ISERROR(1/VLOOKUP($B150,'Justerad allokering'!$B$1:$AG$461,MATCH(R$1,'Justerad allokering'!$B$1:$AF$1,0),FALSE)),VLOOKUP($B150,'Allokerad kvv'!$B$2:$AV$468,MATCH(R$1,'Allokerad kvv'!$B$1:$AV$1,0),FALSE),VLOOKUP($B150,'Justerad allokering'!$B$1:$AG$461,MATCH(R$1,'Justerad allokering'!$B$1:$AF$1,0),FALSE))</f>
        <v>0</v>
      </c>
      <c r="S150">
        <f>IF(ISERROR(1/VLOOKUP($B150,'Justerad allokering'!$B$1:$AG$461,MATCH(S$1,'Justerad allokering'!$B$1:$AF$1,0),FALSE)),VLOOKUP($B150,'Allokerad kvv'!$B$2:$AV$468,MATCH(S$1,'Allokerad kvv'!$B$1:$AV$1,0),FALSE),VLOOKUP($B150,'Justerad allokering'!$B$1:$AG$461,MATCH(S$1,'Justerad allokering'!$B$1:$AF$1,0),FALSE))</f>
        <v>0</v>
      </c>
      <c r="T150">
        <f>IF(ISERROR(1/VLOOKUP($B150,'Justerad allokering'!$B$1:$AG$461,MATCH(T$1,'Justerad allokering'!$B$1:$AF$1,0),FALSE)),VLOOKUP($B150,'Allokerad kvv'!$B$2:$AV$468,MATCH(T$1,'Allokerad kvv'!$B$1:$AV$1,0),FALSE),VLOOKUP($B150,'Justerad allokering'!$B$1:$AG$461,MATCH(T$1,'Justerad allokering'!$B$1:$AF$1,0),FALSE))</f>
        <v>0</v>
      </c>
      <c r="U150">
        <f>IF(ISERROR(1/VLOOKUP($B150,'Justerad allokering'!$B$1:$AG$461,MATCH(U$1,'Justerad allokering'!$B$1:$AF$1,0),FALSE)),VLOOKUP($B150,'Allokerad kvv'!$B$2:$AV$468,MATCH(U$1,'Allokerad kvv'!$B$1:$AV$1,0),FALSE),VLOOKUP($B150,'Justerad allokering'!$B$1:$AG$461,MATCH(U$1,'Justerad allokering'!$B$1:$AF$1,0),FALSE))</f>
        <v>0</v>
      </c>
      <c r="V150">
        <f>IF(ISERROR(1/VLOOKUP($B150,'Justerad allokering'!$B$1:$AG$461,MATCH(V$1,'Justerad allokering'!$B$1:$AF$1,0),FALSE)),VLOOKUP($B150,'Allokerad kvv'!$B$2:$AV$468,MATCH(V$1,'Allokerad kvv'!$B$1:$AV$1,0),FALSE),VLOOKUP($B150,'Justerad allokering'!$B$1:$AG$461,MATCH(V$1,'Justerad allokering'!$B$1:$AF$1,0),FALSE))</f>
        <v>0</v>
      </c>
      <c r="W150">
        <f>IF(ISERROR(1/VLOOKUP($B150,'Justerad allokering'!$B$1:$AG$461,MATCH(W$1,'Justerad allokering'!$B$1:$AF$1,0),FALSE)),VLOOKUP($B150,'Allokerad kvv'!$B$2:$AV$468,MATCH(W$1,'Allokerad kvv'!$B$1:$AV$1,0),FALSE),VLOOKUP($B150,'Justerad allokering'!$B$1:$AG$461,MATCH(W$1,'Justerad allokering'!$B$1:$AF$1,0),FALSE))</f>
        <v>0</v>
      </c>
      <c r="X150">
        <f>IF(ISERROR(1/VLOOKUP($B150,'Justerad allokering'!$B$1:$AG$461,MATCH(X$1,'Justerad allokering'!$B$1:$AF$1,0),FALSE)),VLOOKUP($B150,'Allokerad kvv'!$B$2:$AV$468,MATCH(X$1,'Allokerad kvv'!$B$1:$AV$1,0),FALSE),VLOOKUP($B150,'Justerad allokering'!$B$1:$AG$461,MATCH(X$1,'Justerad allokering'!$B$1:$AF$1,0),FALSE))</f>
        <v>0</v>
      </c>
      <c r="Y150">
        <f>IF(ISERROR(1/VLOOKUP($B150,'Justerad allokering'!$B$1:$AG$461,MATCH(Y$1,'Justerad allokering'!$B$1:$AF$1,0),FALSE)),VLOOKUP($B150,'Allokerad kvv'!$B$2:$AV$468,MATCH(Y$1,'Allokerad kvv'!$B$1:$AV$1,0),FALSE),VLOOKUP($B150,'Justerad allokering'!$B$1:$AG$461,MATCH(Y$1,'Justerad allokering'!$B$1:$AF$1,0),FALSE))</f>
        <v>0</v>
      </c>
      <c r="Z150">
        <f>IF(ISERROR(1/VLOOKUP($B150,'Justerad allokering'!$B$1:$AG$461,MATCH(Z$1,'Justerad allokering'!$B$1:$AF$1,0),FALSE)),VLOOKUP($B150,'Allokerad kvv'!$B$2:$AV$468,MATCH(Z$1,'Allokerad kvv'!$B$1:$AV$1,0),FALSE),VLOOKUP($B150,'Justerad allokering'!$B$1:$AG$461,MATCH(Z$1,'Justerad allokering'!$B$1:$AF$1,0),FALSE))</f>
        <v>0</v>
      </c>
      <c r="AE150" s="89">
        <f t="shared" si="8"/>
        <v>283.51131000000004</v>
      </c>
      <c r="AG150">
        <f t="shared" si="9"/>
        <v>276.28943000000004</v>
      </c>
      <c r="AH150">
        <f t="shared" si="10"/>
        <v>190.88943000000003</v>
      </c>
      <c r="AI150">
        <f>IF(AH150=0,"",AH150/VLOOKUP(B150,Kraftvärmeprod!$B$1:$BC$480,MATCH("Summa tillförd energi exklusive rökgaskondensering",Kraftvärmeprod!$B$1:$BC$1,0),FALSE))</f>
        <v>0.44579502568893042</v>
      </c>
      <c r="AK150">
        <f t="shared" si="11"/>
        <v>190.88943</v>
      </c>
    </row>
    <row r="151" spans="1:37" x14ac:dyDescent="0.25">
      <c r="A151" s="2" t="s">
        <v>215</v>
      </c>
      <c r="B151" s="2" t="s">
        <v>216</v>
      </c>
      <c r="C151">
        <f>IF(ISERROR(1/VLOOKUP($B151,'Justerad allokering'!$B$1:$AG$461,MATCH(C$1,'Justerad allokering'!$B$1:$AF$1,0),FALSE)),VLOOKUP($B151,'Allokerad kvv'!$B$2:$AV$468,MATCH(C$1,'Allokerad kvv'!$B$1:$AV$1,0),FALSE),VLOOKUP($B151,'Justerad allokering'!$B$1:$AG$461,MATCH(C$1,'Justerad allokering'!$B$1:$AF$1,0),FALSE))</f>
        <v>0</v>
      </c>
      <c r="D151">
        <f>IF(ISERROR(1/VLOOKUP($B151,'Justerad allokering'!$B$1:$AG$461,MATCH(D$1,'Justerad allokering'!$B$1:$AF$1,0),FALSE)),VLOOKUP($B151,'Allokerad kvv'!$B$2:$AV$468,MATCH(D$1,'Allokerad kvv'!$B$1:$AV$1,0),FALSE),VLOOKUP($B151,'Justerad allokering'!$B$1:$AG$461,MATCH(D$1,'Justerad allokering'!$B$1:$AF$1,0),FALSE))</f>
        <v>0</v>
      </c>
      <c r="E151">
        <f>IF(ISERROR(1/VLOOKUP($B151,'Justerad allokering'!$B$1:$AG$461,MATCH(E$1,'Justerad allokering'!$B$1:$AF$1,0),FALSE)),VLOOKUP($B151,'Allokerad kvv'!$B$2:$AV$468,MATCH(E$1,'Allokerad kvv'!$B$1:$AV$1,0),FALSE),VLOOKUP($B151,'Justerad allokering'!$B$1:$AG$461,MATCH(E$1,'Justerad allokering'!$B$1:$AF$1,0),FALSE))</f>
        <v>0</v>
      </c>
      <c r="F151">
        <f>IF(ISERROR(1/VLOOKUP($B151,'Justerad allokering'!$B$1:$AG$461,MATCH(F$1,'Justerad allokering'!$B$1:$AF$1,0),FALSE)),VLOOKUP($B151,'Allokerad kvv'!$B$2:$AV$468,MATCH(F$1,'Allokerad kvv'!$B$1:$AV$1,0),FALSE),VLOOKUP($B151,'Justerad allokering'!$B$1:$AG$461,MATCH(F$1,'Justerad allokering'!$B$1:$AF$1,0),FALSE))</f>
        <v>0</v>
      </c>
      <c r="G151">
        <f>IF(ISERROR(1/VLOOKUP($B151,'Justerad allokering'!$B$1:$AG$461,MATCH(G$1,'Justerad allokering'!$B$1:$AF$1,0),FALSE)),VLOOKUP($B151,'Allokerad kvv'!$B$2:$AV$468,MATCH(G$1,'Allokerad kvv'!$B$1:$AV$1,0),FALSE),VLOOKUP($B151,'Justerad allokering'!$B$1:$AG$461,MATCH(G$1,'Justerad allokering'!$B$1:$AF$1,0),FALSE))</f>
        <v>0</v>
      </c>
      <c r="H151">
        <f>IF(ISERROR(1/VLOOKUP($B151,'Justerad allokering'!$B$1:$AG$461,MATCH(H$1,'Justerad allokering'!$B$1:$AF$1,0),FALSE)),VLOOKUP($B151,'Allokerad kvv'!$B$2:$AV$468,MATCH(H$1,'Allokerad kvv'!$B$1:$AV$1,0),FALSE),VLOOKUP($B151,'Justerad allokering'!$B$1:$AG$461,MATCH(H$1,'Justerad allokering'!$B$1:$AF$1,0),FALSE))</f>
        <v>0</v>
      </c>
      <c r="I151">
        <f>IF(ISERROR(1/VLOOKUP($B151,'Justerad allokering'!$B$1:$AG$461,MATCH(I$1,'Justerad allokering'!$B$1:$AF$1,0),FALSE)),VLOOKUP($B151,'Allokerad kvv'!$B$2:$AV$468,MATCH(I$1,'Allokerad kvv'!$B$1:$AV$1,0),FALSE),VLOOKUP($B151,'Justerad allokering'!$B$1:$AG$461,MATCH(I$1,'Justerad allokering'!$B$1:$AF$1,0),FALSE))</f>
        <v>0</v>
      </c>
      <c r="J151">
        <f>IF(ISERROR(1/VLOOKUP($B151,'Justerad allokering'!$B$1:$AG$461,MATCH(J$1,'Justerad allokering'!$B$1:$AF$1,0),FALSE)),VLOOKUP($B151,'Allokerad kvv'!$B$2:$AV$468,MATCH(J$1,'Allokerad kvv'!$B$1:$AV$1,0),FALSE),VLOOKUP($B151,'Justerad allokering'!$B$1:$AG$461,MATCH(J$1,'Justerad allokering'!$B$1:$AF$1,0),FALSE))</f>
        <v>0</v>
      </c>
      <c r="K151">
        <f>IF(ISERROR(1/VLOOKUP($B151,'Justerad allokering'!$B$1:$AG$461,MATCH(K$1,'Justerad allokering'!$B$1:$AF$1,0),FALSE)),VLOOKUP($B151,'Allokerad kvv'!$B$2:$AV$468,MATCH(K$1,'Allokerad kvv'!$B$1:$AV$1,0),FALSE),VLOOKUP($B151,'Justerad allokering'!$B$1:$AG$461,MATCH(K$1,'Justerad allokering'!$B$1:$AF$1,0),FALSE))</f>
        <v>0</v>
      </c>
      <c r="L151">
        <f>IF(ISERROR(1/VLOOKUP($B151,'Justerad allokering'!$B$1:$AG$461,MATCH(L$1,'Justerad allokering'!$B$1:$AF$1,0),FALSE)),VLOOKUP($B151,'Allokerad kvv'!$B$2:$AV$468,MATCH(L$1,'Allokerad kvv'!$B$1:$AV$1,0),FALSE),VLOOKUP($B151,'Justerad allokering'!$B$1:$AG$461,MATCH(L$1,'Justerad allokering'!$B$1:$AF$1,0),FALSE))</f>
        <v>0</v>
      </c>
      <c r="M151">
        <f>IF(ISERROR(1/VLOOKUP($B151,'Justerad allokering'!$B$1:$AG$461,MATCH(M$1,'Justerad allokering'!$B$1:$AF$1,0),FALSE)),VLOOKUP($B151,'Allokerad kvv'!$B$2:$AV$468,MATCH(M$1,'Allokerad kvv'!$B$1:$AV$1,0),FALSE),VLOOKUP($B151,'Justerad allokering'!$B$1:$AG$461,MATCH(M$1,'Justerad allokering'!$B$1:$AF$1,0),FALSE))</f>
        <v>0</v>
      </c>
      <c r="N151">
        <f>IF(ISERROR(1/VLOOKUP($B151,'Justerad allokering'!$B$1:$AG$461,MATCH(N$1,'Justerad allokering'!$B$1:$AF$1,0),FALSE)),VLOOKUP($B151,'Allokerad kvv'!$B$2:$AV$468,MATCH(N$1,'Allokerad kvv'!$B$1:$AV$1,0),FALSE),VLOOKUP($B151,'Justerad allokering'!$B$1:$AG$461,MATCH(N$1,'Justerad allokering'!$B$1:$AF$1,0),FALSE))</f>
        <v>0</v>
      </c>
      <c r="O151">
        <f>IF(ISERROR(1/VLOOKUP($B151,'Justerad allokering'!$B$1:$AG$461,MATCH(O$1,'Justerad allokering'!$B$1:$AF$1,0),FALSE)),VLOOKUP($B151,'Allokerad kvv'!$B$2:$AV$468,MATCH(O$1,'Allokerad kvv'!$B$1:$AV$1,0),FALSE),VLOOKUP($B151,'Justerad allokering'!$B$1:$AG$461,MATCH(O$1,'Justerad allokering'!$B$1:$AF$1,0),FALSE))</f>
        <v>0</v>
      </c>
      <c r="P151">
        <f>IF(ISERROR(1/VLOOKUP($B151,'Justerad allokering'!$B$1:$AG$461,MATCH(P$1,'Justerad allokering'!$B$1:$AF$1,0),FALSE)),VLOOKUP($B151,'Allokerad kvv'!$B$2:$AV$468,MATCH(P$1,'Allokerad kvv'!$B$1:$AV$1,0),FALSE),VLOOKUP($B151,'Justerad allokering'!$B$1:$AG$461,MATCH(P$1,'Justerad allokering'!$B$1:$AF$1,0),FALSE))</f>
        <v>0</v>
      </c>
      <c r="Q151">
        <f>IF(ISERROR(1/VLOOKUP($B151,'Justerad allokering'!$B$1:$AG$461,MATCH(Q$1,'Justerad allokering'!$B$1:$AF$1,0),FALSE)),VLOOKUP($B151,'Allokerad kvv'!$B$2:$AV$468,MATCH(Q$1,'Allokerad kvv'!$B$1:$AV$1,0),FALSE),VLOOKUP($B151,'Justerad allokering'!$B$1:$AG$461,MATCH(Q$1,'Justerad allokering'!$B$1:$AF$1,0),FALSE))</f>
        <v>0</v>
      </c>
      <c r="R151">
        <f>IF(ISERROR(1/VLOOKUP($B151,'Justerad allokering'!$B$1:$AG$461,MATCH(R$1,'Justerad allokering'!$B$1:$AF$1,0),FALSE)),VLOOKUP($B151,'Allokerad kvv'!$B$2:$AV$468,MATCH(R$1,'Allokerad kvv'!$B$1:$AV$1,0),FALSE),VLOOKUP($B151,'Justerad allokering'!$B$1:$AG$461,MATCH(R$1,'Justerad allokering'!$B$1:$AF$1,0),FALSE))</f>
        <v>0</v>
      </c>
      <c r="S151">
        <f>IF(ISERROR(1/VLOOKUP($B151,'Justerad allokering'!$B$1:$AG$461,MATCH(S$1,'Justerad allokering'!$B$1:$AF$1,0),FALSE)),VLOOKUP($B151,'Allokerad kvv'!$B$2:$AV$468,MATCH(S$1,'Allokerad kvv'!$B$1:$AV$1,0),FALSE),VLOOKUP($B151,'Justerad allokering'!$B$1:$AG$461,MATCH(S$1,'Justerad allokering'!$B$1:$AF$1,0),FALSE))</f>
        <v>0</v>
      </c>
      <c r="T151">
        <f>IF(ISERROR(1/VLOOKUP($B151,'Justerad allokering'!$B$1:$AG$461,MATCH(T$1,'Justerad allokering'!$B$1:$AF$1,0),FALSE)),VLOOKUP($B151,'Allokerad kvv'!$B$2:$AV$468,MATCH(T$1,'Allokerad kvv'!$B$1:$AV$1,0),FALSE),VLOOKUP($B151,'Justerad allokering'!$B$1:$AG$461,MATCH(T$1,'Justerad allokering'!$B$1:$AF$1,0),FALSE))</f>
        <v>0</v>
      </c>
      <c r="U151">
        <f>IF(ISERROR(1/VLOOKUP($B151,'Justerad allokering'!$B$1:$AG$461,MATCH(U$1,'Justerad allokering'!$B$1:$AF$1,0),FALSE)),VLOOKUP($B151,'Allokerad kvv'!$B$2:$AV$468,MATCH(U$1,'Allokerad kvv'!$B$1:$AV$1,0),FALSE),VLOOKUP($B151,'Justerad allokering'!$B$1:$AG$461,MATCH(U$1,'Justerad allokering'!$B$1:$AF$1,0),FALSE))</f>
        <v>0</v>
      </c>
      <c r="V151">
        <f>IF(ISERROR(1/VLOOKUP($B151,'Justerad allokering'!$B$1:$AG$461,MATCH(V$1,'Justerad allokering'!$B$1:$AF$1,0),FALSE)),VLOOKUP($B151,'Allokerad kvv'!$B$2:$AV$468,MATCH(V$1,'Allokerad kvv'!$B$1:$AV$1,0),FALSE),VLOOKUP($B151,'Justerad allokering'!$B$1:$AG$461,MATCH(V$1,'Justerad allokering'!$B$1:$AF$1,0),FALSE))</f>
        <v>0</v>
      </c>
      <c r="W151">
        <f>IF(ISERROR(1/VLOOKUP($B151,'Justerad allokering'!$B$1:$AG$461,MATCH(W$1,'Justerad allokering'!$B$1:$AF$1,0),FALSE)),VLOOKUP($B151,'Allokerad kvv'!$B$2:$AV$468,MATCH(W$1,'Allokerad kvv'!$B$1:$AV$1,0),FALSE),VLOOKUP($B151,'Justerad allokering'!$B$1:$AG$461,MATCH(W$1,'Justerad allokering'!$B$1:$AF$1,0),FALSE))</f>
        <v>0</v>
      </c>
      <c r="X151">
        <f>IF(ISERROR(1/VLOOKUP($B151,'Justerad allokering'!$B$1:$AG$461,MATCH(X$1,'Justerad allokering'!$B$1:$AF$1,0),FALSE)),VLOOKUP($B151,'Allokerad kvv'!$B$2:$AV$468,MATCH(X$1,'Allokerad kvv'!$B$1:$AV$1,0),FALSE),VLOOKUP($B151,'Justerad allokering'!$B$1:$AG$461,MATCH(X$1,'Justerad allokering'!$B$1:$AF$1,0),FALSE))</f>
        <v>0</v>
      </c>
      <c r="Y151">
        <f>IF(ISERROR(1/VLOOKUP($B151,'Justerad allokering'!$B$1:$AG$461,MATCH(Y$1,'Justerad allokering'!$B$1:$AF$1,0),FALSE)),VLOOKUP($B151,'Allokerad kvv'!$B$2:$AV$468,MATCH(Y$1,'Allokerad kvv'!$B$1:$AV$1,0),FALSE),VLOOKUP($B151,'Justerad allokering'!$B$1:$AG$461,MATCH(Y$1,'Justerad allokering'!$B$1:$AF$1,0),FALSE))</f>
        <v>0</v>
      </c>
      <c r="Z151">
        <f>IF(ISERROR(1/VLOOKUP($B151,'Justerad allokering'!$B$1:$AG$461,MATCH(Z$1,'Justerad allokering'!$B$1:$AF$1,0),FALSE)),VLOOKUP($B151,'Allokerad kvv'!$B$2:$AV$468,MATCH(Z$1,'Allokerad kvv'!$B$1:$AV$1,0),FALSE),VLOOKUP($B151,'Justerad allokering'!$B$1:$AG$461,MATCH(Z$1,'Justerad allokering'!$B$1:$AF$1,0),FALSE))</f>
        <v>0</v>
      </c>
      <c r="AE151" s="89">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25">
      <c r="A152" s="2" t="s">
        <v>217</v>
      </c>
      <c r="B152" s="2" t="s">
        <v>218</v>
      </c>
      <c r="C152">
        <f>IF(ISERROR(1/VLOOKUP($B152,'Justerad allokering'!$B$1:$AG$461,MATCH(C$1,'Justerad allokering'!$B$1:$AF$1,0),FALSE)),VLOOKUP($B152,'Allokerad kvv'!$B$2:$AV$468,MATCH(C$1,'Allokerad kvv'!$B$1:$AV$1,0),FALSE),VLOOKUP($B152,'Justerad allokering'!$B$1:$AG$461,MATCH(C$1,'Justerad allokering'!$B$1:$AF$1,0),FALSE))</f>
        <v>0</v>
      </c>
      <c r="D152">
        <f>IF(ISERROR(1/VLOOKUP($B152,'Justerad allokering'!$B$1:$AG$461,MATCH(D$1,'Justerad allokering'!$B$1:$AF$1,0),FALSE)),VLOOKUP($B152,'Allokerad kvv'!$B$2:$AV$468,MATCH(D$1,'Allokerad kvv'!$B$1:$AV$1,0),FALSE),VLOOKUP($B152,'Justerad allokering'!$B$1:$AG$461,MATCH(D$1,'Justerad allokering'!$B$1:$AF$1,0),FALSE))</f>
        <v>0</v>
      </c>
      <c r="E152">
        <f>IF(ISERROR(1/VLOOKUP($B152,'Justerad allokering'!$B$1:$AG$461,MATCH(E$1,'Justerad allokering'!$B$1:$AF$1,0),FALSE)),VLOOKUP($B152,'Allokerad kvv'!$B$2:$AV$468,MATCH(E$1,'Allokerad kvv'!$B$1:$AV$1,0),FALSE),VLOOKUP($B152,'Justerad allokering'!$B$1:$AG$461,MATCH(E$1,'Justerad allokering'!$B$1:$AF$1,0),FALSE))</f>
        <v>0</v>
      </c>
      <c r="F152">
        <f>IF(ISERROR(1/VLOOKUP($B152,'Justerad allokering'!$B$1:$AG$461,MATCH(F$1,'Justerad allokering'!$B$1:$AF$1,0),FALSE)),VLOOKUP($B152,'Allokerad kvv'!$B$2:$AV$468,MATCH(F$1,'Allokerad kvv'!$B$1:$AV$1,0),FALSE),VLOOKUP($B152,'Justerad allokering'!$B$1:$AG$461,MATCH(F$1,'Justerad allokering'!$B$1:$AF$1,0),FALSE))</f>
        <v>0</v>
      </c>
      <c r="G152">
        <f>IF(ISERROR(1/VLOOKUP($B152,'Justerad allokering'!$B$1:$AG$461,MATCH(G$1,'Justerad allokering'!$B$1:$AF$1,0),FALSE)),VLOOKUP($B152,'Allokerad kvv'!$B$2:$AV$468,MATCH(G$1,'Allokerad kvv'!$B$1:$AV$1,0),FALSE),VLOOKUP($B152,'Justerad allokering'!$B$1:$AG$461,MATCH(G$1,'Justerad allokering'!$B$1:$AF$1,0),FALSE))</f>
        <v>2.7210000000000001</v>
      </c>
      <c r="H152">
        <f>IF(ISERROR(1/VLOOKUP($B152,'Justerad allokering'!$B$1:$AG$461,MATCH(H$1,'Justerad allokering'!$B$1:$AF$1,0),FALSE)),VLOOKUP($B152,'Allokerad kvv'!$B$2:$AV$468,MATCH(H$1,'Allokerad kvv'!$B$1:$AV$1,0),FALSE),VLOOKUP($B152,'Justerad allokering'!$B$1:$AG$461,MATCH(H$1,'Justerad allokering'!$B$1:$AF$1,0),FALSE))</f>
        <v>0</v>
      </c>
      <c r="I152">
        <f>IF(ISERROR(1/VLOOKUP($B152,'Justerad allokering'!$B$1:$AG$461,MATCH(I$1,'Justerad allokering'!$B$1:$AF$1,0),FALSE)),VLOOKUP($B152,'Allokerad kvv'!$B$2:$AV$468,MATCH(I$1,'Allokerad kvv'!$B$1:$AV$1,0),FALSE),VLOOKUP($B152,'Justerad allokering'!$B$1:$AG$461,MATCH(I$1,'Justerad allokering'!$B$1:$AF$1,0),FALSE))</f>
        <v>1.163</v>
      </c>
      <c r="J152">
        <f>IF(ISERROR(1/VLOOKUP($B152,'Justerad allokering'!$B$1:$AG$461,MATCH(J$1,'Justerad allokering'!$B$1:$AF$1,0),FALSE)),VLOOKUP($B152,'Allokerad kvv'!$B$2:$AV$468,MATCH(J$1,'Allokerad kvv'!$B$1:$AV$1,0),FALSE),VLOOKUP($B152,'Justerad allokering'!$B$1:$AG$461,MATCH(J$1,'Justerad allokering'!$B$1:$AF$1,0),FALSE))</f>
        <v>0</v>
      </c>
      <c r="K152">
        <f>IF(ISERROR(1/VLOOKUP($B152,'Justerad allokering'!$B$1:$AG$461,MATCH(K$1,'Justerad allokering'!$B$1:$AF$1,0),FALSE)),VLOOKUP($B152,'Allokerad kvv'!$B$2:$AV$468,MATCH(K$1,'Allokerad kvv'!$B$1:$AV$1,0),FALSE),VLOOKUP($B152,'Justerad allokering'!$B$1:$AG$461,MATCH(K$1,'Justerad allokering'!$B$1:$AF$1,0),FALSE))</f>
        <v>15.6069</v>
      </c>
      <c r="L152">
        <f>IF(ISERROR(1/VLOOKUP($B152,'Justerad allokering'!$B$1:$AG$461,MATCH(L$1,'Justerad allokering'!$B$1:$AF$1,0),FALSE)),VLOOKUP($B152,'Allokerad kvv'!$B$2:$AV$468,MATCH(L$1,'Allokerad kvv'!$B$1:$AV$1,0),FALSE),VLOOKUP($B152,'Justerad allokering'!$B$1:$AG$461,MATCH(L$1,'Justerad allokering'!$B$1:$AF$1,0),FALSE))</f>
        <v>0</v>
      </c>
      <c r="M152">
        <f>IF(ISERROR(1/VLOOKUP($B152,'Justerad allokering'!$B$1:$AG$461,MATCH(M$1,'Justerad allokering'!$B$1:$AF$1,0),FALSE)),VLOOKUP($B152,'Allokerad kvv'!$B$2:$AV$468,MATCH(M$1,'Allokerad kvv'!$B$1:$AV$1,0),FALSE),VLOOKUP($B152,'Justerad allokering'!$B$1:$AG$461,MATCH(M$1,'Justerad allokering'!$B$1:$AF$1,0),FALSE))</f>
        <v>0</v>
      </c>
      <c r="N152">
        <f>IF(ISERROR(1/VLOOKUP($B152,'Justerad allokering'!$B$1:$AG$461,MATCH(N$1,'Justerad allokering'!$B$1:$AF$1,0),FALSE)),VLOOKUP($B152,'Allokerad kvv'!$B$2:$AV$468,MATCH(N$1,'Allokerad kvv'!$B$1:$AV$1,0),FALSE),VLOOKUP($B152,'Justerad allokering'!$B$1:$AG$461,MATCH(N$1,'Justerad allokering'!$B$1:$AF$1,0),FALSE))</f>
        <v>97.372</v>
      </c>
      <c r="O152">
        <f>IF(ISERROR(1/VLOOKUP($B152,'Justerad allokering'!$B$1:$AG$461,MATCH(O$1,'Justerad allokering'!$B$1:$AF$1,0),FALSE)),VLOOKUP($B152,'Allokerad kvv'!$B$2:$AV$468,MATCH(O$1,'Allokerad kvv'!$B$1:$AV$1,0),FALSE),VLOOKUP($B152,'Justerad allokering'!$B$1:$AG$461,MATCH(O$1,'Justerad allokering'!$B$1:$AF$1,0),FALSE))</f>
        <v>0</v>
      </c>
      <c r="P152">
        <f>IF(ISERROR(1/VLOOKUP($B152,'Justerad allokering'!$B$1:$AG$461,MATCH(P$1,'Justerad allokering'!$B$1:$AF$1,0),FALSE)),VLOOKUP($B152,'Allokerad kvv'!$B$2:$AV$468,MATCH(P$1,'Allokerad kvv'!$B$1:$AV$1,0),FALSE),VLOOKUP($B152,'Justerad allokering'!$B$1:$AG$461,MATCH(P$1,'Justerad allokering'!$B$1:$AF$1,0),FALSE))</f>
        <v>0</v>
      </c>
      <c r="Q152">
        <f>IF(ISERROR(1/VLOOKUP($B152,'Justerad allokering'!$B$1:$AG$461,MATCH(Q$1,'Justerad allokering'!$B$1:$AF$1,0),FALSE)),VLOOKUP($B152,'Allokerad kvv'!$B$2:$AV$468,MATCH(Q$1,'Allokerad kvv'!$B$1:$AV$1,0),FALSE),VLOOKUP($B152,'Justerad allokering'!$B$1:$AG$461,MATCH(Q$1,'Justerad allokering'!$B$1:$AF$1,0),FALSE))</f>
        <v>0</v>
      </c>
      <c r="R152">
        <f>IF(ISERROR(1/VLOOKUP($B152,'Justerad allokering'!$B$1:$AG$461,MATCH(R$1,'Justerad allokering'!$B$1:$AF$1,0),FALSE)),VLOOKUP($B152,'Allokerad kvv'!$B$2:$AV$468,MATCH(R$1,'Allokerad kvv'!$B$1:$AV$1,0),FALSE),VLOOKUP($B152,'Justerad allokering'!$B$1:$AG$461,MATCH(R$1,'Justerad allokering'!$B$1:$AF$1,0),FALSE))</f>
        <v>0</v>
      </c>
      <c r="S152">
        <f>IF(ISERROR(1/VLOOKUP($B152,'Justerad allokering'!$B$1:$AG$461,MATCH(S$1,'Justerad allokering'!$B$1:$AF$1,0),FALSE)),VLOOKUP($B152,'Allokerad kvv'!$B$2:$AV$468,MATCH(S$1,'Allokerad kvv'!$B$1:$AV$1,0),FALSE),VLOOKUP($B152,'Justerad allokering'!$B$1:$AG$461,MATCH(S$1,'Justerad allokering'!$B$1:$AF$1,0),FALSE))</f>
        <v>0</v>
      </c>
      <c r="T152">
        <f>IF(ISERROR(1/VLOOKUP($B152,'Justerad allokering'!$B$1:$AG$461,MATCH(T$1,'Justerad allokering'!$B$1:$AF$1,0),FALSE)),VLOOKUP($B152,'Allokerad kvv'!$B$2:$AV$468,MATCH(T$1,'Allokerad kvv'!$B$1:$AV$1,0),FALSE),VLOOKUP($B152,'Justerad allokering'!$B$1:$AG$461,MATCH(T$1,'Justerad allokering'!$B$1:$AF$1,0),FALSE))</f>
        <v>0</v>
      </c>
      <c r="U152">
        <f>IF(ISERROR(1/VLOOKUP($B152,'Justerad allokering'!$B$1:$AG$461,MATCH(U$1,'Justerad allokering'!$B$1:$AF$1,0),FALSE)),VLOOKUP($B152,'Allokerad kvv'!$B$2:$AV$468,MATCH(U$1,'Allokerad kvv'!$B$1:$AV$1,0),FALSE),VLOOKUP($B152,'Justerad allokering'!$B$1:$AG$461,MATCH(U$1,'Justerad allokering'!$B$1:$AF$1,0),FALSE))</f>
        <v>0</v>
      </c>
      <c r="V152">
        <f>IF(ISERROR(1/VLOOKUP($B152,'Justerad allokering'!$B$1:$AG$461,MATCH(V$1,'Justerad allokering'!$B$1:$AF$1,0),FALSE)),VLOOKUP($B152,'Allokerad kvv'!$B$2:$AV$468,MATCH(V$1,'Allokerad kvv'!$B$1:$AV$1,0),FALSE),VLOOKUP($B152,'Justerad allokering'!$B$1:$AG$461,MATCH(V$1,'Justerad allokering'!$B$1:$AF$1,0),FALSE))</f>
        <v>0</v>
      </c>
      <c r="W152">
        <f>IF(ISERROR(1/VLOOKUP($B152,'Justerad allokering'!$B$1:$AG$461,MATCH(W$1,'Justerad allokering'!$B$1:$AF$1,0),FALSE)),VLOOKUP($B152,'Allokerad kvv'!$B$2:$AV$468,MATCH(W$1,'Allokerad kvv'!$B$1:$AV$1,0),FALSE),VLOOKUP($B152,'Justerad allokering'!$B$1:$AG$461,MATCH(W$1,'Justerad allokering'!$B$1:$AF$1,0),FALSE))</f>
        <v>0</v>
      </c>
      <c r="X152">
        <f>IF(ISERROR(1/VLOOKUP($B152,'Justerad allokering'!$B$1:$AG$461,MATCH(X$1,'Justerad allokering'!$B$1:$AF$1,0),FALSE)),VLOOKUP($B152,'Allokerad kvv'!$B$2:$AV$468,MATCH(X$1,'Allokerad kvv'!$B$1:$AV$1,0),FALSE),VLOOKUP($B152,'Justerad allokering'!$B$1:$AG$461,MATCH(X$1,'Justerad allokering'!$B$1:$AF$1,0),FALSE))</f>
        <v>0</v>
      </c>
      <c r="Y152">
        <f>IF(ISERROR(1/VLOOKUP($B152,'Justerad allokering'!$B$1:$AG$461,MATCH(Y$1,'Justerad allokering'!$B$1:$AF$1,0),FALSE)),VLOOKUP($B152,'Allokerad kvv'!$B$2:$AV$468,MATCH(Y$1,'Allokerad kvv'!$B$1:$AV$1,0),FALSE),VLOOKUP($B152,'Justerad allokering'!$B$1:$AG$461,MATCH(Y$1,'Justerad allokering'!$B$1:$AF$1,0),FALSE))</f>
        <v>0</v>
      </c>
      <c r="Z152">
        <f>IF(ISERROR(1/VLOOKUP($B152,'Justerad allokering'!$B$1:$AG$461,MATCH(Z$1,'Justerad allokering'!$B$1:$AF$1,0),FALSE)),VLOOKUP($B152,'Allokerad kvv'!$B$2:$AV$468,MATCH(Z$1,'Allokerad kvv'!$B$1:$AV$1,0),FALSE),VLOOKUP($B152,'Justerad allokering'!$B$1:$AG$461,MATCH(Z$1,'Justerad allokering'!$B$1:$AF$1,0),FALSE))</f>
        <v>302.74900000000002</v>
      </c>
      <c r="AE152" s="89">
        <f t="shared" si="8"/>
        <v>419.61189999999999</v>
      </c>
      <c r="AG152">
        <f t="shared" si="9"/>
        <v>404.005</v>
      </c>
      <c r="AH152">
        <f t="shared" si="10"/>
        <v>306.63299999999998</v>
      </c>
      <c r="AI152">
        <f>IF(AH152=0,"",AH152/VLOOKUP(B152,Kraftvärmeprod!$B$1:$BC$480,MATCH("Summa tillförd energi exklusive rökgaskondensering",Kraftvärmeprod!$B$1:$BC$1,0),FALSE))</f>
        <v>0.69388738781550818</v>
      </c>
      <c r="AK152">
        <f t="shared" si="11"/>
        <v>302.74900000000002</v>
      </c>
    </row>
    <row r="153" spans="1:37" x14ac:dyDescent="0.25">
      <c r="A153" s="2" t="s">
        <v>219</v>
      </c>
      <c r="B153" s="2" t="s">
        <v>220</v>
      </c>
      <c r="C153">
        <f>IF(ISERROR(1/VLOOKUP($B153,'Justerad allokering'!$B$1:$AG$461,MATCH(C$1,'Justerad allokering'!$B$1:$AF$1,0),FALSE)),VLOOKUP($B153,'Allokerad kvv'!$B$2:$AV$468,MATCH(C$1,'Allokerad kvv'!$B$1:$AV$1,0),FALSE),VLOOKUP($B153,'Justerad allokering'!$B$1:$AG$461,MATCH(C$1,'Justerad allokering'!$B$1:$AF$1,0),FALSE))</f>
        <v>0</v>
      </c>
      <c r="D153">
        <f>IF(ISERROR(1/VLOOKUP($B153,'Justerad allokering'!$B$1:$AG$461,MATCH(D$1,'Justerad allokering'!$B$1:$AF$1,0),FALSE)),VLOOKUP($B153,'Allokerad kvv'!$B$2:$AV$468,MATCH(D$1,'Allokerad kvv'!$B$1:$AV$1,0),FALSE),VLOOKUP($B153,'Justerad allokering'!$B$1:$AG$461,MATCH(D$1,'Justerad allokering'!$B$1:$AF$1,0),FALSE))</f>
        <v>0</v>
      </c>
      <c r="E153">
        <f>IF(ISERROR(1/VLOOKUP($B153,'Justerad allokering'!$B$1:$AG$461,MATCH(E$1,'Justerad allokering'!$B$1:$AF$1,0),FALSE)),VLOOKUP($B153,'Allokerad kvv'!$B$2:$AV$468,MATCH(E$1,'Allokerad kvv'!$B$1:$AV$1,0),FALSE),VLOOKUP($B153,'Justerad allokering'!$B$1:$AG$461,MATCH(E$1,'Justerad allokering'!$B$1:$AF$1,0),FALSE))</f>
        <v>0</v>
      </c>
      <c r="F153">
        <f>IF(ISERROR(1/VLOOKUP($B153,'Justerad allokering'!$B$1:$AG$461,MATCH(F$1,'Justerad allokering'!$B$1:$AF$1,0),FALSE)),VLOOKUP($B153,'Allokerad kvv'!$B$2:$AV$468,MATCH(F$1,'Allokerad kvv'!$B$1:$AV$1,0),FALSE),VLOOKUP($B153,'Justerad allokering'!$B$1:$AG$461,MATCH(F$1,'Justerad allokering'!$B$1:$AF$1,0),FALSE))</f>
        <v>0</v>
      </c>
      <c r="G153">
        <f>IF(ISERROR(1/VLOOKUP($B153,'Justerad allokering'!$B$1:$AG$461,MATCH(G$1,'Justerad allokering'!$B$1:$AF$1,0),FALSE)),VLOOKUP($B153,'Allokerad kvv'!$B$2:$AV$468,MATCH(G$1,'Allokerad kvv'!$B$1:$AV$1,0),FALSE),VLOOKUP($B153,'Justerad allokering'!$B$1:$AG$461,MATCH(G$1,'Justerad allokering'!$B$1:$AF$1,0),FALSE))</f>
        <v>0</v>
      </c>
      <c r="H153">
        <f>IF(ISERROR(1/VLOOKUP($B153,'Justerad allokering'!$B$1:$AG$461,MATCH(H$1,'Justerad allokering'!$B$1:$AF$1,0),FALSE)),VLOOKUP($B153,'Allokerad kvv'!$B$2:$AV$468,MATCH(H$1,'Allokerad kvv'!$B$1:$AV$1,0),FALSE),VLOOKUP($B153,'Justerad allokering'!$B$1:$AG$461,MATCH(H$1,'Justerad allokering'!$B$1:$AF$1,0),FALSE))</f>
        <v>0</v>
      </c>
      <c r="I153">
        <f>IF(ISERROR(1/VLOOKUP($B153,'Justerad allokering'!$B$1:$AG$461,MATCH(I$1,'Justerad allokering'!$B$1:$AF$1,0),FALSE)),VLOOKUP($B153,'Allokerad kvv'!$B$2:$AV$468,MATCH(I$1,'Allokerad kvv'!$B$1:$AV$1,0),FALSE),VLOOKUP($B153,'Justerad allokering'!$B$1:$AG$461,MATCH(I$1,'Justerad allokering'!$B$1:$AF$1,0),FALSE))</f>
        <v>0</v>
      </c>
      <c r="J153">
        <f>IF(ISERROR(1/VLOOKUP($B153,'Justerad allokering'!$B$1:$AG$461,MATCH(J$1,'Justerad allokering'!$B$1:$AF$1,0),FALSE)),VLOOKUP($B153,'Allokerad kvv'!$B$2:$AV$468,MATCH(J$1,'Allokerad kvv'!$B$1:$AV$1,0),FALSE),VLOOKUP($B153,'Justerad allokering'!$B$1:$AG$461,MATCH(J$1,'Justerad allokering'!$B$1:$AF$1,0),FALSE))</f>
        <v>0</v>
      </c>
      <c r="K153">
        <f>IF(ISERROR(1/VLOOKUP($B153,'Justerad allokering'!$B$1:$AG$461,MATCH(K$1,'Justerad allokering'!$B$1:$AF$1,0),FALSE)),VLOOKUP($B153,'Allokerad kvv'!$B$2:$AV$468,MATCH(K$1,'Allokerad kvv'!$B$1:$AV$1,0),FALSE),VLOOKUP($B153,'Justerad allokering'!$B$1:$AG$461,MATCH(K$1,'Justerad allokering'!$B$1:$AF$1,0),FALSE))</f>
        <v>0</v>
      </c>
      <c r="L153">
        <f>IF(ISERROR(1/VLOOKUP($B153,'Justerad allokering'!$B$1:$AG$461,MATCH(L$1,'Justerad allokering'!$B$1:$AF$1,0),FALSE)),VLOOKUP($B153,'Allokerad kvv'!$B$2:$AV$468,MATCH(L$1,'Allokerad kvv'!$B$1:$AV$1,0),FALSE),VLOOKUP($B153,'Justerad allokering'!$B$1:$AG$461,MATCH(L$1,'Justerad allokering'!$B$1:$AF$1,0),FALSE))</f>
        <v>0</v>
      </c>
      <c r="M153">
        <f>IF(ISERROR(1/VLOOKUP($B153,'Justerad allokering'!$B$1:$AG$461,MATCH(M$1,'Justerad allokering'!$B$1:$AF$1,0),FALSE)),VLOOKUP($B153,'Allokerad kvv'!$B$2:$AV$468,MATCH(M$1,'Allokerad kvv'!$B$1:$AV$1,0),FALSE),VLOOKUP($B153,'Justerad allokering'!$B$1:$AG$461,MATCH(M$1,'Justerad allokering'!$B$1:$AF$1,0),FALSE))</f>
        <v>0</v>
      </c>
      <c r="N153">
        <f>IF(ISERROR(1/VLOOKUP($B153,'Justerad allokering'!$B$1:$AG$461,MATCH(N$1,'Justerad allokering'!$B$1:$AF$1,0),FALSE)),VLOOKUP($B153,'Allokerad kvv'!$B$2:$AV$468,MATCH(N$1,'Allokerad kvv'!$B$1:$AV$1,0),FALSE),VLOOKUP($B153,'Justerad allokering'!$B$1:$AG$461,MATCH(N$1,'Justerad allokering'!$B$1:$AF$1,0),FALSE))</f>
        <v>0</v>
      </c>
      <c r="O153">
        <f>IF(ISERROR(1/VLOOKUP($B153,'Justerad allokering'!$B$1:$AG$461,MATCH(O$1,'Justerad allokering'!$B$1:$AF$1,0),FALSE)),VLOOKUP($B153,'Allokerad kvv'!$B$2:$AV$468,MATCH(O$1,'Allokerad kvv'!$B$1:$AV$1,0),FALSE),VLOOKUP($B153,'Justerad allokering'!$B$1:$AG$461,MATCH(O$1,'Justerad allokering'!$B$1:$AF$1,0),FALSE))</f>
        <v>0</v>
      </c>
      <c r="P153">
        <f>IF(ISERROR(1/VLOOKUP($B153,'Justerad allokering'!$B$1:$AG$461,MATCH(P$1,'Justerad allokering'!$B$1:$AF$1,0),FALSE)),VLOOKUP($B153,'Allokerad kvv'!$B$2:$AV$468,MATCH(P$1,'Allokerad kvv'!$B$1:$AV$1,0),FALSE),VLOOKUP($B153,'Justerad allokering'!$B$1:$AG$461,MATCH(P$1,'Justerad allokering'!$B$1:$AF$1,0),FALSE))</f>
        <v>0</v>
      </c>
      <c r="Q153">
        <f>IF(ISERROR(1/VLOOKUP($B153,'Justerad allokering'!$B$1:$AG$461,MATCH(Q$1,'Justerad allokering'!$B$1:$AF$1,0),FALSE)),VLOOKUP($B153,'Allokerad kvv'!$B$2:$AV$468,MATCH(Q$1,'Allokerad kvv'!$B$1:$AV$1,0),FALSE),VLOOKUP($B153,'Justerad allokering'!$B$1:$AG$461,MATCH(Q$1,'Justerad allokering'!$B$1:$AF$1,0),FALSE))</f>
        <v>0</v>
      </c>
      <c r="R153">
        <f>IF(ISERROR(1/VLOOKUP($B153,'Justerad allokering'!$B$1:$AG$461,MATCH(R$1,'Justerad allokering'!$B$1:$AF$1,0),FALSE)),VLOOKUP($B153,'Allokerad kvv'!$B$2:$AV$468,MATCH(R$1,'Allokerad kvv'!$B$1:$AV$1,0),FALSE),VLOOKUP($B153,'Justerad allokering'!$B$1:$AG$461,MATCH(R$1,'Justerad allokering'!$B$1:$AF$1,0),FALSE))</f>
        <v>0</v>
      </c>
      <c r="S153">
        <f>IF(ISERROR(1/VLOOKUP($B153,'Justerad allokering'!$B$1:$AG$461,MATCH(S$1,'Justerad allokering'!$B$1:$AF$1,0),FALSE)),VLOOKUP($B153,'Allokerad kvv'!$B$2:$AV$468,MATCH(S$1,'Allokerad kvv'!$B$1:$AV$1,0),FALSE),VLOOKUP($B153,'Justerad allokering'!$B$1:$AG$461,MATCH(S$1,'Justerad allokering'!$B$1:$AF$1,0),FALSE))</f>
        <v>0</v>
      </c>
      <c r="T153">
        <f>IF(ISERROR(1/VLOOKUP($B153,'Justerad allokering'!$B$1:$AG$461,MATCH(T$1,'Justerad allokering'!$B$1:$AF$1,0),FALSE)),VLOOKUP($B153,'Allokerad kvv'!$B$2:$AV$468,MATCH(T$1,'Allokerad kvv'!$B$1:$AV$1,0),FALSE),VLOOKUP($B153,'Justerad allokering'!$B$1:$AG$461,MATCH(T$1,'Justerad allokering'!$B$1:$AF$1,0),FALSE))</f>
        <v>0</v>
      </c>
      <c r="U153">
        <f>IF(ISERROR(1/VLOOKUP($B153,'Justerad allokering'!$B$1:$AG$461,MATCH(U$1,'Justerad allokering'!$B$1:$AF$1,0),FALSE)),VLOOKUP($B153,'Allokerad kvv'!$B$2:$AV$468,MATCH(U$1,'Allokerad kvv'!$B$1:$AV$1,0),FALSE),VLOOKUP($B153,'Justerad allokering'!$B$1:$AG$461,MATCH(U$1,'Justerad allokering'!$B$1:$AF$1,0),FALSE))</f>
        <v>0</v>
      </c>
      <c r="V153">
        <f>IF(ISERROR(1/VLOOKUP($B153,'Justerad allokering'!$B$1:$AG$461,MATCH(V$1,'Justerad allokering'!$B$1:$AF$1,0),FALSE)),VLOOKUP($B153,'Allokerad kvv'!$B$2:$AV$468,MATCH(V$1,'Allokerad kvv'!$B$1:$AV$1,0),FALSE),VLOOKUP($B153,'Justerad allokering'!$B$1:$AG$461,MATCH(V$1,'Justerad allokering'!$B$1:$AF$1,0),FALSE))</f>
        <v>0</v>
      </c>
      <c r="W153">
        <f>IF(ISERROR(1/VLOOKUP($B153,'Justerad allokering'!$B$1:$AG$461,MATCH(W$1,'Justerad allokering'!$B$1:$AF$1,0),FALSE)),VLOOKUP($B153,'Allokerad kvv'!$B$2:$AV$468,MATCH(W$1,'Allokerad kvv'!$B$1:$AV$1,0),FALSE),VLOOKUP($B153,'Justerad allokering'!$B$1:$AG$461,MATCH(W$1,'Justerad allokering'!$B$1:$AF$1,0),FALSE))</f>
        <v>0</v>
      </c>
      <c r="X153">
        <f>IF(ISERROR(1/VLOOKUP($B153,'Justerad allokering'!$B$1:$AG$461,MATCH(X$1,'Justerad allokering'!$B$1:$AF$1,0),FALSE)),VLOOKUP($B153,'Allokerad kvv'!$B$2:$AV$468,MATCH(X$1,'Allokerad kvv'!$B$1:$AV$1,0),FALSE),VLOOKUP($B153,'Justerad allokering'!$B$1:$AG$461,MATCH(X$1,'Justerad allokering'!$B$1:$AF$1,0),FALSE))</f>
        <v>0</v>
      </c>
      <c r="Y153">
        <f>IF(ISERROR(1/VLOOKUP($B153,'Justerad allokering'!$B$1:$AG$461,MATCH(Y$1,'Justerad allokering'!$B$1:$AF$1,0),FALSE)),VLOOKUP($B153,'Allokerad kvv'!$B$2:$AV$468,MATCH(Y$1,'Allokerad kvv'!$B$1:$AV$1,0),FALSE),VLOOKUP($B153,'Justerad allokering'!$B$1:$AG$461,MATCH(Y$1,'Justerad allokering'!$B$1:$AF$1,0),FALSE))</f>
        <v>0</v>
      </c>
      <c r="Z153">
        <f>IF(ISERROR(1/VLOOKUP($B153,'Justerad allokering'!$B$1:$AG$461,MATCH(Z$1,'Justerad allokering'!$B$1:$AF$1,0),FALSE)),VLOOKUP($B153,'Allokerad kvv'!$B$2:$AV$468,MATCH(Z$1,'Allokerad kvv'!$B$1:$AV$1,0),FALSE),VLOOKUP($B153,'Justerad allokering'!$B$1:$AG$461,MATCH(Z$1,'Justerad allokering'!$B$1:$AF$1,0),FALSE))</f>
        <v>0</v>
      </c>
      <c r="AE153" s="89">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25">
      <c r="A154" s="2" t="s">
        <v>221</v>
      </c>
      <c r="B154" s="2" t="s">
        <v>222</v>
      </c>
      <c r="C154">
        <f>IF(ISERROR(1/VLOOKUP($B154,'Justerad allokering'!$B$1:$AG$461,MATCH(C$1,'Justerad allokering'!$B$1:$AF$1,0),FALSE)),VLOOKUP($B154,'Allokerad kvv'!$B$2:$AV$468,MATCH(C$1,'Allokerad kvv'!$B$1:$AV$1,0),FALSE),VLOOKUP($B154,'Justerad allokering'!$B$1:$AG$461,MATCH(C$1,'Justerad allokering'!$B$1:$AF$1,0),FALSE))</f>
        <v>0</v>
      </c>
      <c r="D154">
        <f>IF(ISERROR(1/VLOOKUP($B154,'Justerad allokering'!$B$1:$AG$461,MATCH(D$1,'Justerad allokering'!$B$1:$AF$1,0),FALSE)),VLOOKUP($B154,'Allokerad kvv'!$B$2:$AV$468,MATCH(D$1,'Allokerad kvv'!$B$1:$AV$1,0),FALSE),VLOOKUP($B154,'Justerad allokering'!$B$1:$AG$461,MATCH(D$1,'Justerad allokering'!$B$1:$AF$1,0),FALSE))</f>
        <v>0</v>
      </c>
      <c r="E154">
        <f>IF(ISERROR(1/VLOOKUP($B154,'Justerad allokering'!$B$1:$AG$461,MATCH(E$1,'Justerad allokering'!$B$1:$AF$1,0),FALSE)),VLOOKUP($B154,'Allokerad kvv'!$B$2:$AV$468,MATCH(E$1,'Allokerad kvv'!$B$1:$AV$1,0),FALSE),VLOOKUP($B154,'Justerad allokering'!$B$1:$AG$461,MATCH(E$1,'Justerad allokering'!$B$1:$AF$1,0),FALSE))</f>
        <v>0</v>
      </c>
      <c r="F154">
        <f>IF(ISERROR(1/VLOOKUP($B154,'Justerad allokering'!$B$1:$AG$461,MATCH(F$1,'Justerad allokering'!$B$1:$AF$1,0),FALSE)),VLOOKUP($B154,'Allokerad kvv'!$B$2:$AV$468,MATCH(F$1,'Allokerad kvv'!$B$1:$AV$1,0),FALSE),VLOOKUP($B154,'Justerad allokering'!$B$1:$AG$461,MATCH(F$1,'Justerad allokering'!$B$1:$AF$1,0),FALSE))</f>
        <v>0</v>
      </c>
      <c r="G154">
        <f>IF(ISERROR(1/VLOOKUP($B154,'Justerad allokering'!$B$1:$AG$461,MATCH(G$1,'Justerad allokering'!$B$1:$AF$1,0),FALSE)),VLOOKUP($B154,'Allokerad kvv'!$B$2:$AV$468,MATCH(G$1,'Allokerad kvv'!$B$1:$AV$1,0),FALSE),VLOOKUP($B154,'Justerad allokering'!$B$1:$AG$461,MATCH(G$1,'Justerad allokering'!$B$1:$AF$1,0),FALSE))</f>
        <v>0</v>
      </c>
      <c r="H154">
        <f>IF(ISERROR(1/VLOOKUP($B154,'Justerad allokering'!$B$1:$AG$461,MATCH(H$1,'Justerad allokering'!$B$1:$AF$1,0),FALSE)),VLOOKUP($B154,'Allokerad kvv'!$B$2:$AV$468,MATCH(H$1,'Allokerad kvv'!$B$1:$AV$1,0),FALSE),VLOOKUP($B154,'Justerad allokering'!$B$1:$AG$461,MATCH(H$1,'Justerad allokering'!$B$1:$AF$1,0),FALSE))</f>
        <v>0</v>
      </c>
      <c r="I154">
        <f>IF(ISERROR(1/VLOOKUP($B154,'Justerad allokering'!$B$1:$AG$461,MATCH(I$1,'Justerad allokering'!$B$1:$AF$1,0),FALSE)),VLOOKUP($B154,'Allokerad kvv'!$B$2:$AV$468,MATCH(I$1,'Allokerad kvv'!$B$1:$AV$1,0),FALSE),VLOOKUP($B154,'Justerad allokering'!$B$1:$AG$461,MATCH(I$1,'Justerad allokering'!$B$1:$AF$1,0),FALSE))</f>
        <v>0</v>
      </c>
      <c r="J154">
        <f>IF(ISERROR(1/VLOOKUP($B154,'Justerad allokering'!$B$1:$AG$461,MATCH(J$1,'Justerad allokering'!$B$1:$AF$1,0),FALSE)),VLOOKUP($B154,'Allokerad kvv'!$B$2:$AV$468,MATCH(J$1,'Allokerad kvv'!$B$1:$AV$1,0),FALSE),VLOOKUP($B154,'Justerad allokering'!$B$1:$AG$461,MATCH(J$1,'Justerad allokering'!$B$1:$AF$1,0),FALSE))</f>
        <v>0</v>
      </c>
      <c r="K154">
        <f>IF(ISERROR(1/VLOOKUP($B154,'Justerad allokering'!$B$1:$AG$461,MATCH(K$1,'Justerad allokering'!$B$1:$AF$1,0),FALSE)),VLOOKUP($B154,'Allokerad kvv'!$B$2:$AV$468,MATCH(K$1,'Allokerad kvv'!$B$1:$AV$1,0),FALSE),VLOOKUP($B154,'Justerad allokering'!$B$1:$AG$461,MATCH(K$1,'Justerad allokering'!$B$1:$AF$1,0),FALSE))</f>
        <v>0</v>
      </c>
      <c r="L154">
        <f>IF(ISERROR(1/VLOOKUP($B154,'Justerad allokering'!$B$1:$AG$461,MATCH(L$1,'Justerad allokering'!$B$1:$AF$1,0),FALSE)),VLOOKUP($B154,'Allokerad kvv'!$B$2:$AV$468,MATCH(L$1,'Allokerad kvv'!$B$1:$AV$1,0),FALSE),VLOOKUP($B154,'Justerad allokering'!$B$1:$AG$461,MATCH(L$1,'Justerad allokering'!$B$1:$AF$1,0),FALSE))</f>
        <v>0</v>
      </c>
      <c r="M154">
        <f>IF(ISERROR(1/VLOOKUP($B154,'Justerad allokering'!$B$1:$AG$461,MATCH(M$1,'Justerad allokering'!$B$1:$AF$1,0),FALSE)),VLOOKUP($B154,'Allokerad kvv'!$B$2:$AV$468,MATCH(M$1,'Allokerad kvv'!$B$1:$AV$1,0),FALSE),VLOOKUP($B154,'Justerad allokering'!$B$1:$AG$461,MATCH(M$1,'Justerad allokering'!$B$1:$AF$1,0),FALSE))</f>
        <v>0</v>
      </c>
      <c r="N154">
        <f>IF(ISERROR(1/VLOOKUP($B154,'Justerad allokering'!$B$1:$AG$461,MATCH(N$1,'Justerad allokering'!$B$1:$AF$1,0),FALSE)),VLOOKUP($B154,'Allokerad kvv'!$B$2:$AV$468,MATCH(N$1,'Allokerad kvv'!$B$1:$AV$1,0),FALSE),VLOOKUP($B154,'Justerad allokering'!$B$1:$AG$461,MATCH(N$1,'Justerad allokering'!$B$1:$AF$1,0),FALSE))</f>
        <v>0</v>
      </c>
      <c r="O154">
        <f>IF(ISERROR(1/VLOOKUP($B154,'Justerad allokering'!$B$1:$AG$461,MATCH(O$1,'Justerad allokering'!$B$1:$AF$1,0),FALSE)),VLOOKUP($B154,'Allokerad kvv'!$B$2:$AV$468,MATCH(O$1,'Allokerad kvv'!$B$1:$AV$1,0),FALSE),VLOOKUP($B154,'Justerad allokering'!$B$1:$AG$461,MATCH(O$1,'Justerad allokering'!$B$1:$AF$1,0),FALSE))</f>
        <v>0</v>
      </c>
      <c r="P154">
        <f>IF(ISERROR(1/VLOOKUP($B154,'Justerad allokering'!$B$1:$AG$461,MATCH(P$1,'Justerad allokering'!$B$1:$AF$1,0),FALSE)),VLOOKUP($B154,'Allokerad kvv'!$B$2:$AV$468,MATCH(P$1,'Allokerad kvv'!$B$1:$AV$1,0),FALSE),VLOOKUP($B154,'Justerad allokering'!$B$1:$AG$461,MATCH(P$1,'Justerad allokering'!$B$1:$AF$1,0),FALSE))</f>
        <v>0</v>
      </c>
      <c r="Q154">
        <f>IF(ISERROR(1/VLOOKUP($B154,'Justerad allokering'!$B$1:$AG$461,MATCH(Q$1,'Justerad allokering'!$B$1:$AF$1,0),FALSE)),VLOOKUP($B154,'Allokerad kvv'!$B$2:$AV$468,MATCH(Q$1,'Allokerad kvv'!$B$1:$AV$1,0),FALSE),VLOOKUP($B154,'Justerad allokering'!$B$1:$AG$461,MATCH(Q$1,'Justerad allokering'!$B$1:$AF$1,0),FALSE))</f>
        <v>0</v>
      </c>
      <c r="R154">
        <f>IF(ISERROR(1/VLOOKUP($B154,'Justerad allokering'!$B$1:$AG$461,MATCH(R$1,'Justerad allokering'!$B$1:$AF$1,0),FALSE)),VLOOKUP($B154,'Allokerad kvv'!$B$2:$AV$468,MATCH(R$1,'Allokerad kvv'!$B$1:$AV$1,0),FALSE),VLOOKUP($B154,'Justerad allokering'!$B$1:$AG$461,MATCH(R$1,'Justerad allokering'!$B$1:$AF$1,0),FALSE))</f>
        <v>0</v>
      </c>
      <c r="S154">
        <f>IF(ISERROR(1/VLOOKUP($B154,'Justerad allokering'!$B$1:$AG$461,MATCH(S$1,'Justerad allokering'!$B$1:$AF$1,0),FALSE)),VLOOKUP($B154,'Allokerad kvv'!$B$2:$AV$468,MATCH(S$1,'Allokerad kvv'!$B$1:$AV$1,0),FALSE),VLOOKUP($B154,'Justerad allokering'!$B$1:$AG$461,MATCH(S$1,'Justerad allokering'!$B$1:$AF$1,0),FALSE))</f>
        <v>0</v>
      </c>
      <c r="T154">
        <f>IF(ISERROR(1/VLOOKUP($B154,'Justerad allokering'!$B$1:$AG$461,MATCH(T$1,'Justerad allokering'!$B$1:$AF$1,0),FALSE)),VLOOKUP($B154,'Allokerad kvv'!$B$2:$AV$468,MATCH(T$1,'Allokerad kvv'!$B$1:$AV$1,0),FALSE),VLOOKUP($B154,'Justerad allokering'!$B$1:$AG$461,MATCH(T$1,'Justerad allokering'!$B$1:$AF$1,0),FALSE))</f>
        <v>0</v>
      </c>
      <c r="U154">
        <f>IF(ISERROR(1/VLOOKUP($B154,'Justerad allokering'!$B$1:$AG$461,MATCH(U$1,'Justerad allokering'!$B$1:$AF$1,0),FALSE)),VLOOKUP($B154,'Allokerad kvv'!$B$2:$AV$468,MATCH(U$1,'Allokerad kvv'!$B$1:$AV$1,0),FALSE),VLOOKUP($B154,'Justerad allokering'!$B$1:$AG$461,MATCH(U$1,'Justerad allokering'!$B$1:$AF$1,0),FALSE))</f>
        <v>0</v>
      </c>
      <c r="V154">
        <f>IF(ISERROR(1/VLOOKUP($B154,'Justerad allokering'!$B$1:$AG$461,MATCH(V$1,'Justerad allokering'!$B$1:$AF$1,0),FALSE)),VLOOKUP($B154,'Allokerad kvv'!$B$2:$AV$468,MATCH(V$1,'Allokerad kvv'!$B$1:$AV$1,0),FALSE),VLOOKUP($B154,'Justerad allokering'!$B$1:$AG$461,MATCH(V$1,'Justerad allokering'!$B$1:$AF$1,0),FALSE))</f>
        <v>0</v>
      </c>
      <c r="W154">
        <f>IF(ISERROR(1/VLOOKUP($B154,'Justerad allokering'!$B$1:$AG$461,MATCH(W$1,'Justerad allokering'!$B$1:$AF$1,0),FALSE)),VLOOKUP($B154,'Allokerad kvv'!$B$2:$AV$468,MATCH(W$1,'Allokerad kvv'!$B$1:$AV$1,0),FALSE),VLOOKUP($B154,'Justerad allokering'!$B$1:$AG$461,MATCH(W$1,'Justerad allokering'!$B$1:$AF$1,0),FALSE))</f>
        <v>0</v>
      </c>
      <c r="X154">
        <f>IF(ISERROR(1/VLOOKUP($B154,'Justerad allokering'!$B$1:$AG$461,MATCH(X$1,'Justerad allokering'!$B$1:$AF$1,0),FALSE)),VLOOKUP($B154,'Allokerad kvv'!$B$2:$AV$468,MATCH(X$1,'Allokerad kvv'!$B$1:$AV$1,0),FALSE),VLOOKUP($B154,'Justerad allokering'!$B$1:$AG$461,MATCH(X$1,'Justerad allokering'!$B$1:$AF$1,0),FALSE))</f>
        <v>0</v>
      </c>
      <c r="Y154">
        <f>IF(ISERROR(1/VLOOKUP($B154,'Justerad allokering'!$B$1:$AG$461,MATCH(Y$1,'Justerad allokering'!$B$1:$AF$1,0),FALSE)),VLOOKUP($B154,'Allokerad kvv'!$B$2:$AV$468,MATCH(Y$1,'Allokerad kvv'!$B$1:$AV$1,0),FALSE),VLOOKUP($B154,'Justerad allokering'!$B$1:$AG$461,MATCH(Y$1,'Justerad allokering'!$B$1:$AF$1,0),FALSE))</f>
        <v>0</v>
      </c>
      <c r="Z154">
        <f>IF(ISERROR(1/VLOOKUP($B154,'Justerad allokering'!$B$1:$AG$461,MATCH(Z$1,'Justerad allokering'!$B$1:$AF$1,0),FALSE)),VLOOKUP($B154,'Allokerad kvv'!$B$2:$AV$468,MATCH(Z$1,'Allokerad kvv'!$B$1:$AV$1,0),FALSE),VLOOKUP($B154,'Justerad allokering'!$B$1:$AG$461,MATCH(Z$1,'Justerad allokering'!$B$1:$AF$1,0),FALSE))</f>
        <v>0</v>
      </c>
      <c r="AE154" s="89">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25">
      <c r="A155" s="2" t="s">
        <v>223</v>
      </c>
      <c r="B155" s="2" t="s">
        <v>224</v>
      </c>
      <c r="C155">
        <f>IF(ISERROR(1/VLOOKUP($B155,'Justerad allokering'!$B$1:$AG$461,MATCH(C$1,'Justerad allokering'!$B$1:$AF$1,0),FALSE)),VLOOKUP($B155,'Allokerad kvv'!$B$2:$AV$468,MATCH(C$1,'Allokerad kvv'!$B$1:$AV$1,0),FALSE),VLOOKUP($B155,'Justerad allokering'!$B$1:$AG$461,MATCH(C$1,'Justerad allokering'!$B$1:$AF$1,0),FALSE))</f>
        <v>0</v>
      </c>
      <c r="D155">
        <f>IF(ISERROR(1/VLOOKUP($B155,'Justerad allokering'!$B$1:$AG$461,MATCH(D$1,'Justerad allokering'!$B$1:$AF$1,0),FALSE)),VLOOKUP($B155,'Allokerad kvv'!$B$2:$AV$468,MATCH(D$1,'Allokerad kvv'!$B$1:$AV$1,0),FALSE),VLOOKUP($B155,'Justerad allokering'!$B$1:$AG$461,MATCH(D$1,'Justerad allokering'!$B$1:$AF$1,0),FALSE))</f>
        <v>0</v>
      </c>
      <c r="E155">
        <f>IF(ISERROR(1/VLOOKUP($B155,'Justerad allokering'!$B$1:$AG$461,MATCH(E$1,'Justerad allokering'!$B$1:$AF$1,0),FALSE)),VLOOKUP($B155,'Allokerad kvv'!$B$2:$AV$468,MATCH(E$1,'Allokerad kvv'!$B$1:$AV$1,0),FALSE),VLOOKUP($B155,'Justerad allokering'!$B$1:$AG$461,MATCH(E$1,'Justerad allokering'!$B$1:$AF$1,0),FALSE))</f>
        <v>34.8474</v>
      </c>
      <c r="F155">
        <f>IF(ISERROR(1/VLOOKUP($B155,'Justerad allokering'!$B$1:$AG$461,MATCH(F$1,'Justerad allokering'!$B$1:$AF$1,0),FALSE)),VLOOKUP($B155,'Allokerad kvv'!$B$2:$AV$468,MATCH(F$1,'Allokerad kvv'!$B$1:$AV$1,0),FALSE),VLOOKUP($B155,'Justerad allokering'!$B$1:$AG$461,MATCH(F$1,'Justerad allokering'!$B$1:$AF$1,0),FALSE))</f>
        <v>0</v>
      </c>
      <c r="G155">
        <f>IF(ISERROR(1/VLOOKUP($B155,'Justerad allokering'!$B$1:$AG$461,MATCH(G$1,'Justerad allokering'!$B$1:$AF$1,0),FALSE)),VLOOKUP($B155,'Allokerad kvv'!$B$2:$AV$468,MATCH(G$1,'Allokerad kvv'!$B$1:$AV$1,0),FALSE),VLOOKUP($B155,'Justerad allokering'!$B$1:$AG$461,MATCH(G$1,'Justerad allokering'!$B$1:$AF$1,0),FALSE))</f>
        <v>0</v>
      </c>
      <c r="H155">
        <f>IF(ISERROR(1/VLOOKUP($B155,'Justerad allokering'!$B$1:$AG$461,MATCH(H$1,'Justerad allokering'!$B$1:$AF$1,0),FALSE)),VLOOKUP($B155,'Allokerad kvv'!$B$2:$AV$468,MATCH(H$1,'Allokerad kvv'!$B$1:$AV$1,0),FALSE),VLOOKUP($B155,'Justerad allokering'!$B$1:$AG$461,MATCH(H$1,'Justerad allokering'!$B$1:$AF$1,0),FALSE))</f>
        <v>0</v>
      </c>
      <c r="I155">
        <f>IF(ISERROR(1/VLOOKUP($B155,'Justerad allokering'!$B$1:$AG$461,MATCH(I$1,'Justerad allokering'!$B$1:$AF$1,0),FALSE)),VLOOKUP($B155,'Allokerad kvv'!$B$2:$AV$468,MATCH(I$1,'Allokerad kvv'!$B$1:$AV$1,0),FALSE),VLOOKUP($B155,'Justerad allokering'!$B$1:$AG$461,MATCH(I$1,'Justerad allokering'!$B$1:$AF$1,0),FALSE))</f>
        <v>0</v>
      </c>
      <c r="J155">
        <f>IF(ISERROR(1/VLOOKUP($B155,'Justerad allokering'!$B$1:$AG$461,MATCH(J$1,'Justerad allokering'!$B$1:$AF$1,0),FALSE)),VLOOKUP($B155,'Allokerad kvv'!$B$2:$AV$468,MATCH(J$1,'Allokerad kvv'!$B$1:$AV$1,0),FALSE),VLOOKUP($B155,'Justerad allokering'!$B$1:$AG$461,MATCH(J$1,'Justerad allokering'!$B$1:$AF$1,0),FALSE))</f>
        <v>110</v>
      </c>
      <c r="K155">
        <f>IF(ISERROR(1/VLOOKUP($B155,'Justerad allokering'!$B$1:$AG$461,MATCH(K$1,'Justerad allokering'!$B$1:$AF$1,0),FALSE)),VLOOKUP($B155,'Allokerad kvv'!$B$2:$AV$468,MATCH(K$1,'Allokerad kvv'!$B$1:$AV$1,0),FALSE),VLOOKUP($B155,'Justerad allokering'!$B$1:$AG$461,MATCH(K$1,'Justerad allokering'!$B$1:$AF$1,0),FALSE))</f>
        <v>0</v>
      </c>
      <c r="L155">
        <f>IF(ISERROR(1/VLOOKUP($B155,'Justerad allokering'!$B$1:$AG$461,MATCH(L$1,'Justerad allokering'!$B$1:$AF$1,0),FALSE)),VLOOKUP($B155,'Allokerad kvv'!$B$2:$AV$468,MATCH(L$1,'Allokerad kvv'!$B$1:$AV$1,0),FALSE),VLOOKUP($B155,'Justerad allokering'!$B$1:$AG$461,MATCH(L$1,'Justerad allokering'!$B$1:$AF$1,0),FALSE))</f>
        <v>14.468</v>
      </c>
      <c r="M155">
        <f>IF(ISERROR(1/VLOOKUP($B155,'Justerad allokering'!$B$1:$AG$461,MATCH(M$1,'Justerad allokering'!$B$1:$AF$1,0),FALSE)),VLOOKUP($B155,'Allokerad kvv'!$B$2:$AV$468,MATCH(M$1,'Allokerad kvv'!$B$1:$AV$1,0),FALSE),VLOOKUP($B155,'Justerad allokering'!$B$1:$AG$461,MATCH(M$1,'Justerad allokering'!$B$1:$AF$1,0),FALSE))</f>
        <v>111.846</v>
      </c>
      <c r="N155">
        <f>IF(ISERROR(1/VLOOKUP($B155,'Justerad allokering'!$B$1:$AG$461,MATCH(N$1,'Justerad allokering'!$B$1:$AF$1,0),FALSE)),VLOOKUP($B155,'Allokerad kvv'!$B$2:$AV$468,MATCH(N$1,'Allokerad kvv'!$B$1:$AV$1,0),FALSE),VLOOKUP($B155,'Justerad allokering'!$B$1:$AG$461,MATCH(N$1,'Justerad allokering'!$B$1:$AF$1,0),FALSE))</f>
        <v>74.599999999999994</v>
      </c>
      <c r="O155">
        <f>IF(ISERROR(1/VLOOKUP($B155,'Justerad allokering'!$B$1:$AG$461,MATCH(O$1,'Justerad allokering'!$B$1:$AF$1,0),FALSE)),VLOOKUP($B155,'Allokerad kvv'!$B$2:$AV$468,MATCH(O$1,'Allokerad kvv'!$B$1:$AV$1,0),FALSE),VLOOKUP($B155,'Justerad allokering'!$B$1:$AG$461,MATCH(O$1,'Justerad allokering'!$B$1:$AF$1,0),FALSE))</f>
        <v>23.146899999999999</v>
      </c>
      <c r="P155">
        <f>IF(ISERROR(1/VLOOKUP($B155,'Justerad allokering'!$B$1:$AG$461,MATCH(P$1,'Justerad allokering'!$B$1:$AF$1,0),FALSE)),VLOOKUP($B155,'Allokerad kvv'!$B$2:$AV$468,MATCH(P$1,'Allokerad kvv'!$B$1:$AV$1,0),FALSE),VLOOKUP($B155,'Justerad allokering'!$B$1:$AG$461,MATCH(P$1,'Justerad allokering'!$B$1:$AF$1,0),FALSE))</f>
        <v>44.244599999999998</v>
      </c>
      <c r="Q155">
        <f>IF(ISERROR(1/VLOOKUP($B155,'Justerad allokering'!$B$1:$AG$461,MATCH(Q$1,'Justerad allokering'!$B$1:$AF$1,0),FALSE)),VLOOKUP($B155,'Allokerad kvv'!$B$2:$AV$468,MATCH(Q$1,'Allokerad kvv'!$B$1:$AV$1,0),FALSE),VLOOKUP($B155,'Justerad allokering'!$B$1:$AG$461,MATCH(Q$1,'Justerad allokering'!$B$1:$AF$1,0),FALSE))</f>
        <v>0</v>
      </c>
      <c r="R155">
        <f>IF(ISERROR(1/VLOOKUP($B155,'Justerad allokering'!$B$1:$AG$461,MATCH(R$1,'Justerad allokering'!$B$1:$AF$1,0),FALSE)),VLOOKUP($B155,'Allokerad kvv'!$B$2:$AV$468,MATCH(R$1,'Allokerad kvv'!$B$1:$AV$1,0),FALSE),VLOOKUP($B155,'Justerad allokering'!$B$1:$AG$461,MATCH(R$1,'Justerad allokering'!$B$1:$AF$1,0),FALSE))</f>
        <v>0</v>
      </c>
      <c r="S155">
        <f>IF(ISERROR(1/VLOOKUP($B155,'Justerad allokering'!$B$1:$AG$461,MATCH(S$1,'Justerad allokering'!$B$1:$AF$1,0),FALSE)),VLOOKUP($B155,'Allokerad kvv'!$B$2:$AV$468,MATCH(S$1,'Allokerad kvv'!$B$1:$AV$1,0),FALSE),VLOOKUP($B155,'Justerad allokering'!$B$1:$AG$461,MATCH(S$1,'Justerad allokering'!$B$1:$AF$1,0),FALSE))</f>
        <v>23.427</v>
      </c>
      <c r="T155">
        <f>IF(ISERROR(1/VLOOKUP($B155,'Justerad allokering'!$B$1:$AG$461,MATCH(T$1,'Justerad allokering'!$B$1:$AF$1,0),FALSE)),VLOOKUP($B155,'Allokerad kvv'!$B$2:$AV$468,MATCH(T$1,'Allokerad kvv'!$B$1:$AV$1,0),FALSE),VLOOKUP($B155,'Justerad allokering'!$B$1:$AG$461,MATCH(T$1,'Justerad allokering'!$B$1:$AF$1,0),FALSE))</f>
        <v>0</v>
      </c>
      <c r="U155">
        <f>IF(ISERROR(1/VLOOKUP($B155,'Justerad allokering'!$B$1:$AG$461,MATCH(U$1,'Justerad allokering'!$B$1:$AF$1,0),FALSE)),VLOOKUP($B155,'Allokerad kvv'!$B$2:$AV$468,MATCH(U$1,'Allokerad kvv'!$B$1:$AV$1,0),FALSE),VLOOKUP($B155,'Justerad allokering'!$B$1:$AG$461,MATCH(U$1,'Justerad allokering'!$B$1:$AF$1,0),FALSE))</f>
        <v>0</v>
      </c>
      <c r="V155">
        <f>IF(ISERROR(1/VLOOKUP($B155,'Justerad allokering'!$B$1:$AG$461,MATCH(V$1,'Justerad allokering'!$B$1:$AF$1,0),FALSE)),VLOOKUP($B155,'Allokerad kvv'!$B$2:$AV$468,MATCH(V$1,'Allokerad kvv'!$B$1:$AV$1,0),FALSE),VLOOKUP($B155,'Justerad allokering'!$B$1:$AG$461,MATCH(V$1,'Justerad allokering'!$B$1:$AF$1,0),FALSE))</f>
        <v>0</v>
      </c>
      <c r="W155">
        <f>IF(ISERROR(1/VLOOKUP($B155,'Justerad allokering'!$B$1:$AG$461,MATCH(W$1,'Justerad allokering'!$B$1:$AF$1,0),FALSE)),VLOOKUP($B155,'Allokerad kvv'!$B$2:$AV$468,MATCH(W$1,'Allokerad kvv'!$B$1:$AV$1,0),FALSE),VLOOKUP($B155,'Justerad allokering'!$B$1:$AG$461,MATCH(W$1,'Justerad allokering'!$B$1:$AF$1,0),FALSE))</f>
        <v>0</v>
      </c>
      <c r="X155">
        <f>IF(ISERROR(1/VLOOKUP($B155,'Justerad allokering'!$B$1:$AG$461,MATCH(X$1,'Justerad allokering'!$B$1:$AF$1,0),FALSE)),VLOOKUP($B155,'Allokerad kvv'!$B$2:$AV$468,MATCH(X$1,'Allokerad kvv'!$B$1:$AV$1,0),FALSE),VLOOKUP($B155,'Justerad allokering'!$B$1:$AG$461,MATCH(X$1,'Justerad allokering'!$B$1:$AF$1,0),FALSE))</f>
        <v>0</v>
      </c>
      <c r="Y155">
        <f>IF(ISERROR(1/VLOOKUP($B155,'Justerad allokering'!$B$1:$AG$461,MATCH(Y$1,'Justerad allokering'!$B$1:$AF$1,0),FALSE)),VLOOKUP($B155,'Allokerad kvv'!$B$2:$AV$468,MATCH(Y$1,'Allokerad kvv'!$B$1:$AV$1,0),FALSE),VLOOKUP($B155,'Justerad allokering'!$B$1:$AG$461,MATCH(Y$1,'Justerad allokering'!$B$1:$AF$1,0),FALSE))</f>
        <v>0</v>
      </c>
      <c r="Z155">
        <f>IF(ISERROR(1/VLOOKUP($B155,'Justerad allokering'!$B$1:$AG$461,MATCH(Z$1,'Justerad allokering'!$B$1:$AF$1,0),FALSE)),VLOOKUP($B155,'Allokerad kvv'!$B$2:$AV$468,MATCH(Z$1,'Allokerad kvv'!$B$1:$AV$1,0),FALSE),VLOOKUP($B155,'Justerad allokering'!$B$1:$AG$461,MATCH(Z$1,'Justerad allokering'!$B$1:$AF$1,0),FALSE))</f>
        <v>0</v>
      </c>
      <c r="AE155" s="89">
        <f t="shared" si="8"/>
        <v>436.57990000000001</v>
      </c>
      <c r="AG155">
        <f t="shared" si="9"/>
        <v>436.57990000000001</v>
      </c>
      <c r="AH155">
        <f t="shared" si="10"/>
        <v>361.97990000000004</v>
      </c>
      <c r="AI155">
        <f>IF(AH155=0,"",AH155/VLOOKUP(B155,Kraftvärmeprod!$B$1:$BC$480,MATCH("Summa tillförd energi exklusive rökgaskondensering",Kraftvärmeprod!$B$1:$BC$1,0),FALSE))</f>
        <v>0.58341416163403725</v>
      </c>
      <c r="AK155">
        <f t="shared" si="11"/>
        <v>324.0849</v>
      </c>
    </row>
    <row r="156" spans="1:37" x14ac:dyDescent="0.25">
      <c r="A156" s="2" t="s">
        <v>223</v>
      </c>
      <c r="B156" s="2" t="s">
        <v>225</v>
      </c>
      <c r="C156">
        <f>IF(ISERROR(1/VLOOKUP($B156,'Justerad allokering'!$B$1:$AG$461,MATCH(C$1,'Justerad allokering'!$B$1:$AF$1,0),FALSE)),VLOOKUP($B156,'Allokerad kvv'!$B$2:$AV$468,MATCH(C$1,'Allokerad kvv'!$B$1:$AV$1,0),FALSE),VLOOKUP($B156,'Justerad allokering'!$B$1:$AG$461,MATCH(C$1,'Justerad allokering'!$B$1:$AF$1,0),FALSE))</f>
        <v>0</v>
      </c>
      <c r="D156">
        <f>IF(ISERROR(1/VLOOKUP($B156,'Justerad allokering'!$B$1:$AG$461,MATCH(D$1,'Justerad allokering'!$B$1:$AF$1,0),FALSE)),VLOOKUP($B156,'Allokerad kvv'!$B$2:$AV$468,MATCH(D$1,'Allokerad kvv'!$B$1:$AV$1,0),FALSE),VLOOKUP($B156,'Justerad allokering'!$B$1:$AG$461,MATCH(D$1,'Justerad allokering'!$B$1:$AF$1,0),FALSE))</f>
        <v>0</v>
      </c>
      <c r="E156">
        <f>IF(ISERROR(1/VLOOKUP($B156,'Justerad allokering'!$B$1:$AG$461,MATCH(E$1,'Justerad allokering'!$B$1:$AF$1,0),FALSE)),VLOOKUP($B156,'Allokerad kvv'!$B$2:$AV$468,MATCH(E$1,'Allokerad kvv'!$B$1:$AV$1,0),FALSE),VLOOKUP($B156,'Justerad allokering'!$B$1:$AG$461,MATCH(E$1,'Justerad allokering'!$B$1:$AF$1,0),FALSE))</f>
        <v>0</v>
      </c>
      <c r="F156">
        <f>IF(ISERROR(1/VLOOKUP($B156,'Justerad allokering'!$B$1:$AG$461,MATCH(F$1,'Justerad allokering'!$B$1:$AF$1,0),FALSE)),VLOOKUP($B156,'Allokerad kvv'!$B$2:$AV$468,MATCH(F$1,'Allokerad kvv'!$B$1:$AV$1,0),FALSE),VLOOKUP($B156,'Justerad allokering'!$B$1:$AG$461,MATCH(F$1,'Justerad allokering'!$B$1:$AF$1,0),FALSE))</f>
        <v>0</v>
      </c>
      <c r="G156">
        <f>IF(ISERROR(1/VLOOKUP($B156,'Justerad allokering'!$B$1:$AG$461,MATCH(G$1,'Justerad allokering'!$B$1:$AF$1,0),FALSE)),VLOOKUP($B156,'Allokerad kvv'!$B$2:$AV$468,MATCH(G$1,'Allokerad kvv'!$B$1:$AV$1,0),FALSE),VLOOKUP($B156,'Justerad allokering'!$B$1:$AG$461,MATCH(G$1,'Justerad allokering'!$B$1:$AF$1,0),FALSE))</f>
        <v>0</v>
      </c>
      <c r="H156">
        <f>IF(ISERROR(1/VLOOKUP($B156,'Justerad allokering'!$B$1:$AG$461,MATCH(H$1,'Justerad allokering'!$B$1:$AF$1,0),FALSE)),VLOOKUP($B156,'Allokerad kvv'!$B$2:$AV$468,MATCH(H$1,'Allokerad kvv'!$B$1:$AV$1,0),FALSE),VLOOKUP($B156,'Justerad allokering'!$B$1:$AG$461,MATCH(H$1,'Justerad allokering'!$B$1:$AF$1,0),FALSE))</f>
        <v>0</v>
      </c>
      <c r="I156">
        <f>IF(ISERROR(1/VLOOKUP($B156,'Justerad allokering'!$B$1:$AG$461,MATCH(I$1,'Justerad allokering'!$B$1:$AF$1,0),FALSE)),VLOOKUP($B156,'Allokerad kvv'!$B$2:$AV$468,MATCH(I$1,'Allokerad kvv'!$B$1:$AV$1,0),FALSE),VLOOKUP($B156,'Justerad allokering'!$B$1:$AG$461,MATCH(I$1,'Justerad allokering'!$B$1:$AF$1,0),FALSE))</f>
        <v>0</v>
      </c>
      <c r="J156">
        <f>IF(ISERROR(1/VLOOKUP($B156,'Justerad allokering'!$B$1:$AG$461,MATCH(J$1,'Justerad allokering'!$B$1:$AF$1,0),FALSE)),VLOOKUP($B156,'Allokerad kvv'!$B$2:$AV$468,MATCH(J$1,'Allokerad kvv'!$B$1:$AV$1,0),FALSE),VLOOKUP($B156,'Justerad allokering'!$B$1:$AG$461,MATCH(J$1,'Justerad allokering'!$B$1:$AF$1,0),FALSE))</f>
        <v>0</v>
      </c>
      <c r="K156">
        <f>IF(ISERROR(1/VLOOKUP($B156,'Justerad allokering'!$B$1:$AG$461,MATCH(K$1,'Justerad allokering'!$B$1:$AF$1,0),FALSE)),VLOOKUP($B156,'Allokerad kvv'!$B$2:$AV$468,MATCH(K$1,'Allokerad kvv'!$B$1:$AV$1,0),FALSE),VLOOKUP($B156,'Justerad allokering'!$B$1:$AG$461,MATCH(K$1,'Justerad allokering'!$B$1:$AF$1,0),FALSE))</f>
        <v>0</v>
      </c>
      <c r="L156">
        <f>IF(ISERROR(1/VLOOKUP($B156,'Justerad allokering'!$B$1:$AG$461,MATCH(L$1,'Justerad allokering'!$B$1:$AF$1,0),FALSE)),VLOOKUP($B156,'Allokerad kvv'!$B$2:$AV$468,MATCH(L$1,'Allokerad kvv'!$B$1:$AV$1,0),FALSE),VLOOKUP($B156,'Justerad allokering'!$B$1:$AG$461,MATCH(L$1,'Justerad allokering'!$B$1:$AF$1,0),FALSE))</f>
        <v>0</v>
      </c>
      <c r="M156">
        <f>IF(ISERROR(1/VLOOKUP($B156,'Justerad allokering'!$B$1:$AG$461,MATCH(M$1,'Justerad allokering'!$B$1:$AF$1,0),FALSE)),VLOOKUP($B156,'Allokerad kvv'!$B$2:$AV$468,MATCH(M$1,'Allokerad kvv'!$B$1:$AV$1,0),FALSE),VLOOKUP($B156,'Justerad allokering'!$B$1:$AG$461,MATCH(M$1,'Justerad allokering'!$B$1:$AF$1,0),FALSE))</f>
        <v>0</v>
      </c>
      <c r="N156">
        <f>IF(ISERROR(1/VLOOKUP($B156,'Justerad allokering'!$B$1:$AG$461,MATCH(N$1,'Justerad allokering'!$B$1:$AF$1,0),FALSE)),VLOOKUP($B156,'Allokerad kvv'!$B$2:$AV$468,MATCH(N$1,'Allokerad kvv'!$B$1:$AV$1,0),FALSE),VLOOKUP($B156,'Justerad allokering'!$B$1:$AG$461,MATCH(N$1,'Justerad allokering'!$B$1:$AF$1,0),FALSE))</f>
        <v>0</v>
      </c>
      <c r="O156">
        <f>IF(ISERROR(1/VLOOKUP($B156,'Justerad allokering'!$B$1:$AG$461,MATCH(O$1,'Justerad allokering'!$B$1:$AF$1,0),FALSE)),VLOOKUP($B156,'Allokerad kvv'!$B$2:$AV$468,MATCH(O$1,'Allokerad kvv'!$B$1:$AV$1,0),FALSE),VLOOKUP($B156,'Justerad allokering'!$B$1:$AG$461,MATCH(O$1,'Justerad allokering'!$B$1:$AF$1,0),FALSE))</f>
        <v>0</v>
      </c>
      <c r="P156">
        <f>IF(ISERROR(1/VLOOKUP($B156,'Justerad allokering'!$B$1:$AG$461,MATCH(P$1,'Justerad allokering'!$B$1:$AF$1,0),FALSE)),VLOOKUP($B156,'Allokerad kvv'!$B$2:$AV$468,MATCH(P$1,'Allokerad kvv'!$B$1:$AV$1,0),FALSE),VLOOKUP($B156,'Justerad allokering'!$B$1:$AG$461,MATCH(P$1,'Justerad allokering'!$B$1:$AF$1,0),FALSE))</f>
        <v>0</v>
      </c>
      <c r="Q156">
        <f>IF(ISERROR(1/VLOOKUP($B156,'Justerad allokering'!$B$1:$AG$461,MATCH(Q$1,'Justerad allokering'!$B$1:$AF$1,0),FALSE)),VLOOKUP($B156,'Allokerad kvv'!$B$2:$AV$468,MATCH(Q$1,'Allokerad kvv'!$B$1:$AV$1,0),FALSE),VLOOKUP($B156,'Justerad allokering'!$B$1:$AG$461,MATCH(Q$1,'Justerad allokering'!$B$1:$AF$1,0),FALSE))</f>
        <v>0</v>
      </c>
      <c r="R156">
        <f>IF(ISERROR(1/VLOOKUP($B156,'Justerad allokering'!$B$1:$AG$461,MATCH(R$1,'Justerad allokering'!$B$1:$AF$1,0),FALSE)),VLOOKUP($B156,'Allokerad kvv'!$B$2:$AV$468,MATCH(R$1,'Allokerad kvv'!$B$1:$AV$1,0),FALSE),VLOOKUP($B156,'Justerad allokering'!$B$1:$AG$461,MATCH(R$1,'Justerad allokering'!$B$1:$AF$1,0),FALSE))</f>
        <v>0</v>
      </c>
      <c r="S156">
        <f>IF(ISERROR(1/VLOOKUP($B156,'Justerad allokering'!$B$1:$AG$461,MATCH(S$1,'Justerad allokering'!$B$1:$AF$1,0),FALSE)),VLOOKUP($B156,'Allokerad kvv'!$B$2:$AV$468,MATCH(S$1,'Allokerad kvv'!$B$1:$AV$1,0),FALSE),VLOOKUP($B156,'Justerad allokering'!$B$1:$AG$461,MATCH(S$1,'Justerad allokering'!$B$1:$AF$1,0),FALSE))</f>
        <v>0</v>
      </c>
      <c r="T156">
        <f>IF(ISERROR(1/VLOOKUP($B156,'Justerad allokering'!$B$1:$AG$461,MATCH(T$1,'Justerad allokering'!$B$1:$AF$1,0),FALSE)),VLOOKUP($B156,'Allokerad kvv'!$B$2:$AV$468,MATCH(T$1,'Allokerad kvv'!$B$1:$AV$1,0),FALSE),VLOOKUP($B156,'Justerad allokering'!$B$1:$AG$461,MATCH(T$1,'Justerad allokering'!$B$1:$AF$1,0),FALSE))</f>
        <v>0</v>
      </c>
      <c r="U156">
        <f>IF(ISERROR(1/VLOOKUP($B156,'Justerad allokering'!$B$1:$AG$461,MATCH(U$1,'Justerad allokering'!$B$1:$AF$1,0),FALSE)),VLOOKUP($B156,'Allokerad kvv'!$B$2:$AV$468,MATCH(U$1,'Allokerad kvv'!$B$1:$AV$1,0),FALSE),VLOOKUP($B156,'Justerad allokering'!$B$1:$AG$461,MATCH(U$1,'Justerad allokering'!$B$1:$AF$1,0),FALSE))</f>
        <v>0</v>
      </c>
      <c r="V156">
        <f>IF(ISERROR(1/VLOOKUP($B156,'Justerad allokering'!$B$1:$AG$461,MATCH(V$1,'Justerad allokering'!$B$1:$AF$1,0),FALSE)),VLOOKUP($B156,'Allokerad kvv'!$B$2:$AV$468,MATCH(V$1,'Allokerad kvv'!$B$1:$AV$1,0),FALSE),VLOOKUP($B156,'Justerad allokering'!$B$1:$AG$461,MATCH(V$1,'Justerad allokering'!$B$1:$AF$1,0),FALSE))</f>
        <v>0</v>
      </c>
      <c r="W156">
        <f>IF(ISERROR(1/VLOOKUP($B156,'Justerad allokering'!$B$1:$AG$461,MATCH(W$1,'Justerad allokering'!$B$1:$AF$1,0),FALSE)),VLOOKUP($B156,'Allokerad kvv'!$B$2:$AV$468,MATCH(W$1,'Allokerad kvv'!$B$1:$AV$1,0),FALSE),VLOOKUP($B156,'Justerad allokering'!$B$1:$AG$461,MATCH(W$1,'Justerad allokering'!$B$1:$AF$1,0),FALSE))</f>
        <v>0</v>
      </c>
      <c r="X156">
        <f>IF(ISERROR(1/VLOOKUP($B156,'Justerad allokering'!$B$1:$AG$461,MATCH(X$1,'Justerad allokering'!$B$1:$AF$1,0),FALSE)),VLOOKUP($B156,'Allokerad kvv'!$B$2:$AV$468,MATCH(X$1,'Allokerad kvv'!$B$1:$AV$1,0),FALSE),VLOOKUP($B156,'Justerad allokering'!$B$1:$AG$461,MATCH(X$1,'Justerad allokering'!$B$1:$AF$1,0),FALSE))</f>
        <v>0</v>
      </c>
      <c r="Y156">
        <f>IF(ISERROR(1/VLOOKUP($B156,'Justerad allokering'!$B$1:$AG$461,MATCH(Y$1,'Justerad allokering'!$B$1:$AF$1,0),FALSE)),VLOOKUP($B156,'Allokerad kvv'!$B$2:$AV$468,MATCH(Y$1,'Allokerad kvv'!$B$1:$AV$1,0),FALSE),VLOOKUP($B156,'Justerad allokering'!$B$1:$AG$461,MATCH(Y$1,'Justerad allokering'!$B$1:$AF$1,0),FALSE))</f>
        <v>0</v>
      </c>
      <c r="Z156">
        <f>IF(ISERROR(1/VLOOKUP($B156,'Justerad allokering'!$B$1:$AG$461,MATCH(Z$1,'Justerad allokering'!$B$1:$AF$1,0),FALSE)),VLOOKUP($B156,'Allokerad kvv'!$B$2:$AV$468,MATCH(Z$1,'Allokerad kvv'!$B$1:$AV$1,0),FALSE),VLOOKUP($B156,'Justerad allokering'!$B$1:$AG$461,MATCH(Z$1,'Justerad allokering'!$B$1:$AF$1,0),FALSE))</f>
        <v>0</v>
      </c>
      <c r="AE156" s="89">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25">
      <c r="A157" s="2" t="s">
        <v>226</v>
      </c>
      <c r="B157" s="2" t="s">
        <v>227</v>
      </c>
      <c r="C157">
        <f>IF(ISERROR(1/VLOOKUP($B157,'Justerad allokering'!$B$1:$AG$461,MATCH(C$1,'Justerad allokering'!$B$1:$AF$1,0),FALSE)),VLOOKUP($B157,'Allokerad kvv'!$B$2:$AV$468,MATCH(C$1,'Allokerad kvv'!$B$1:$AV$1,0),FALSE),VLOOKUP($B157,'Justerad allokering'!$B$1:$AG$461,MATCH(C$1,'Justerad allokering'!$B$1:$AF$1,0),FALSE))</f>
        <v>0</v>
      </c>
      <c r="D157">
        <f>IF(ISERROR(1/VLOOKUP($B157,'Justerad allokering'!$B$1:$AG$461,MATCH(D$1,'Justerad allokering'!$B$1:$AF$1,0),FALSE)),VLOOKUP($B157,'Allokerad kvv'!$B$2:$AV$468,MATCH(D$1,'Allokerad kvv'!$B$1:$AV$1,0),FALSE),VLOOKUP($B157,'Justerad allokering'!$B$1:$AG$461,MATCH(D$1,'Justerad allokering'!$B$1:$AF$1,0),FALSE))</f>
        <v>0</v>
      </c>
      <c r="E157">
        <f>IF(ISERROR(1/VLOOKUP($B157,'Justerad allokering'!$B$1:$AG$461,MATCH(E$1,'Justerad allokering'!$B$1:$AF$1,0),FALSE)),VLOOKUP($B157,'Allokerad kvv'!$B$2:$AV$468,MATCH(E$1,'Allokerad kvv'!$B$1:$AV$1,0),FALSE),VLOOKUP($B157,'Justerad allokering'!$B$1:$AG$461,MATCH(E$1,'Justerad allokering'!$B$1:$AF$1,0),FALSE))</f>
        <v>0</v>
      </c>
      <c r="F157">
        <f>IF(ISERROR(1/VLOOKUP($B157,'Justerad allokering'!$B$1:$AG$461,MATCH(F$1,'Justerad allokering'!$B$1:$AF$1,0),FALSE)),VLOOKUP($B157,'Allokerad kvv'!$B$2:$AV$468,MATCH(F$1,'Allokerad kvv'!$B$1:$AV$1,0),FALSE),VLOOKUP($B157,'Justerad allokering'!$B$1:$AG$461,MATCH(F$1,'Justerad allokering'!$B$1:$AF$1,0),FALSE))</f>
        <v>0</v>
      </c>
      <c r="G157">
        <f>IF(ISERROR(1/VLOOKUP($B157,'Justerad allokering'!$B$1:$AG$461,MATCH(G$1,'Justerad allokering'!$B$1:$AF$1,0),FALSE)),VLOOKUP($B157,'Allokerad kvv'!$B$2:$AV$468,MATCH(G$1,'Allokerad kvv'!$B$1:$AV$1,0),FALSE),VLOOKUP($B157,'Justerad allokering'!$B$1:$AG$461,MATCH(G$1,'Justerad allokering'!$B$1:$AF$1,0),FALSE))</f>
        <v>0</v>
      </c>
      <c r="H157">
        <f>IF(ISERROR(1/VLOOKUP($B157,'Justerad allokering'!$B$1:$AG$461,MATCH(H$1,'Justerad allokering'!$B$1:$AF$1,0),FALSE)),VLOOKUP($B157,'Allokerad kvv'!$B$2:$AV$468,MATCH(H$1,'Allokerad kvv'!$B$1:$AV$1,0),FALSE),VLOOKUP($B157,'Justerad allokering'!$B$1:$AG$461,MATCH(H$1,'Justerad allokering'!$B$1:$AF$1,0),FALSE))</f>
        <v>0</v>
      </c>
      <c r="I157">
        <f>IF(ISERROR(1/VLOOKUP($B157,'Justerad allokering'!$B$1:$AG$461,MATCH(I$1,'Justerad allokering'!$B$1:$AF$1,0),FALSE)),VLOOKUP($B157,'Allokerad kvv'!$B$2:$AV$468,MATCH(I$1,'Allokerad kvv'!$B$1:$AV$1,0),FALSE),VLOOKUP($B157,'Justerad allokering'!$B$1:$AG$461,MATCH(I$1,'Justerad allokering'!$B$1:$AF$1,0),FALSE))</f>
        <v>0</v>
      </c>
      <c r="J157">
        <f>IF(ISERROR(1/VLOOKUP($B157,'Justerad allokering'!$B$1:$AG$461,MATCH(J$1,'Justerad allokering'!$B$1:$AF$1,0),FALSE)),VLOOKUP($B157,'Allokerad kvv'!$B$2:$AV$468,MATCH(J$1,'Allokerad kvv'!$B$1:$AV$1,0),FALSE),VLOOKUP($B157,'Justerad allokering'!$B$1:$AG$461,MATCH(J$1,'Justerad allokering'!$B$1:$AF$1,0),FALSE))</f>
        <v>0</v>
      </c>
      <c r="K157">
        <f>IF(ISERROR(1/VLOOKUP($B157,'Justerad allokering'!$B$1:$AG$461,MATCH(K$1,'Justerad allokering'!$B$1:$AF$1,0),FALSE)),VLOOKUP($B157,'Allokerad kvv'!$B$2:$AV$468,MATCH(K$1,'Allokerad kvv'!$B$1:$AV$1,0),FALSE),VLOOKUP($B157,'Justerad allokering'!$B$1:$AG$461,MATCH(K$1,'Justerad allokering'!$B$1:$AF$1,0),FALSE))</f>
        <v>0</v>
      </c>
      <c r="L157">
        <f>IF(ISERROR(1/VLOOKUP($B157,'Justerad allokering'!$B$1:$AG$461,MATCH(L$1,'Justerad allokering'!$B$1:$AF$1,0),FALSE)),VLOOKUP($B157,'Allokerad kvv'!$B$2:$AV$468,MATCH(L$1,'Allokerad kvv'!$B$1:$AV$1,0),FALSE),VLOOKUP($B157,'Justerad allokering'!$B$1:$AG$461,MATCH(L$1,'Justerad allokering'!$B$1:$AF$1,0),FALSE))</f>
        <v>0</v>
      </c>
      <c r="M157">
        <f>IF(ISERROR(1/VLOOKUP($B157,'Justerad allokering'!$B$1:$AG$461,MATCH(M$1,'Justerad allokering'!$B$1:$AF$1,0),FALSE)),VLOOKUP($B157,'Allokerad kvv'!$B$2:$AV$468,MATCH(M$1,'Allokerad kvv'!$B$1:$AV$1,0),FALSE),VLOOKUP($B157,'Justerad allokering'!$B$1:$AG$461,MATCH(M$1,'Justerad allokering'!$B$1:$AF$1,0),FALSE))</f>
        <v>0</v>
      </c>
      <c r="N157">
        <f>IF(ISERROR(1/VLOOKUP($B157,'Justerad allokering'!$B$1:$AG$461,MATCH(N$1,'Justerad allokering'!$B$1:$AF$1,0),FALSE)),VLOOKUP($B157,'Allokerad kvv'!$B$2:$AV$468,MATCH(N$1,'Allokerad kvv'!$B$1:$AV$1,0),FALSE),VLOOKUP($B157,'Justerad allokering'!$B$1:$AG$461,MATCH(N$1,'Justerad allokering'!$B$1:$AF$1,0),FALSE))</f>
        <v>0</v>
      </c>
      <c r="O157">
        <f>IF(ISERROR(1/VLOOKUP($B157,'Justerad allokering'!$B$1:$AG$461,MATCH(O$1,'Justerad allokering'!$B$1:$AF$1,0),FALSE)),VLOOKUP($B157,'Allokerad kvv'!$B$2:$AV$468,MATCH(O$1,'Allokerad kvv'!$B$1:$AV$1,0),FALSE),VLOOKUP($B157,'Justerad allokering'!$B$1:$AG$461,MATCH(O$1,'Justerad allokering'!$B$1:$AF$1,0),FALSE))</f>
        <v>0</v>
      </c>
      <c r="P157">
        <f>IF(ISERROR(1/VLOOKUP($B157,'Justerad allokering'!$B$1:$AG$461,MATCH(P$1,'Justerad allokering'!$B$1:$AF$1,0),FALSE)),VLOOKUP($B157,'Allokerad kvv'!$B$2:$AV$468,MATCH(P$1,'Allokerad kvv'!$B$1:$AV$1,0),FALSE),VLOOKUP($B157,'Justerad allokering'!$B$1:$AG$461,MATCH(P$1,'Justerad allokering'!$B$1:$AF$1,0),FALSE))</f>
        <v>0</v>
      </c>
      <c r="Q157">
        <f>IF(ISERROR(1/VLOOKUP($B157,'Justerad allokering'!$B$1:$AG$461,MATCH(Q$1,'Justerad allokering'!$B$1:$AF$1,0),FALSE)),VLOOKUP($B157,'Allokerad kvv'!$B$2:$AV$468,MATCH(Q$1,'Allokerad kvv'!$B$1:$AV$1,0),FALSE),VLOOKUP($B157,'Justerad allokering'!$B$1:$AG$461,MATCH(Q$1,'Justerad allokering'!$B$1:$AF$1,0),FALSE))</f>
        <v>0</v>
      </c>
      <c r="R157">
        <f>IF(ISERROR(1/VLOOKUP($B157,'Justerad allokering'!$B$1:$AG$461,MATCH(R$1,'Justerad allokering'!$B$1:$AF$1,0),FALSE)),VLOOKUP($B157,'Allokerad kvv'!$B$2:$AV$468,MATCH(R$1,'Allokerad kvv'!$B$1:$AV$1,0),FALSE),VLOOKUP($B157,'Justerad allokering'!$B$1:$AG$461,MATCH(R$1,'Justerad allokering'!$B$1:$AF$1,0),FALSE))</f>
        <v>0</v>
      </c>
      <c r="S157">
        <f>IF(ISERROR(1/VLOOKUP($B157,'Justerad allokering'!$B$1:$AG$461,MATCH(S$1,'Justerad allokering'!$B$1:$AF$1,0),FALSE)),VLOOKUP($B157,'Allokerad kvv'!$B$2:$AV$468,MATCH(S$1,'Allokerad kvv'!$B$1:$AV$1,0),FALSE),VLOOKUP($B157,'Justerad allokering'!$B$1:$AG$461,MATCH(S$1,'Justerad allokering'!$B$1:$AF$1,0),FALSE))</f>
        <v>0</v>
      </c>
      <c r="T157">
        <f>IF(ISERROR(1/VLOOKUP($B157,'Justerad allokering'!$B$1:$AG$461,MATCH(T$1,'Justerad allokering'!$B$1:$AF$1,0),FALSE)),VLOOKUP($B157,'Allokerad kvv'!$B$2:$AV$468,MATCH(T$1,'Allokerad kvv'!$B$1:$AV$1,0),FALSE),VLOOKUP($B157,'Justerad allokering'!$B$1:$AG$461,MATCH(T$1,'Justerad allokering'!$B$1:$AF$1,0),FALSE))</f>
        <v>0</v>
      </c>
      <c r="U157">
        <f>IF(ISERROR(1/VLOOKUP($B157,'Justerad allokering'!$B$1:$AG$461,MATCH(U$1,'Justerad allokering'!$B$1:$AF$1,0),FALSE)),VLOOKUP($B157,'Allokerad kvv'!$B$2:$AV$468,MATCH(U$1,'Allokerad kvv'!$B$1:$AV$1,0),FALSE),VLOOKUP($B157,'Justerad allokering'!$B$1:$AG$461,MATCH(U$1,'Justerad allokering'!$B$1:$AF$1,0),FALSE))</f>
        <v>0</v>
      </c>
      <c r="V157">
        <f>IF(ISERROR(1/VLOOKUP($B157,'Justerad allokering'!$B$1:$AG$461,MATCH(V$1,'Justerad allokering'!$B$1:$AF$1,0),FALSE)),VLOOKUP($B157,'Allokerad kvv'!$B$2:$AV$468,MATCH(V$1,'Allokerad kvv'!$B$1:$AV$1,0),FALSE),VLOOKUP($B157,'Justerad allokering'!$B$1:$AG$461,MATCH(V$1,'Justerad allokering'!$B$1:$AF$1,0),FALSE))</f>
        <v>0</v>
      </c>
      <c r="W157">
        <f>IF(ISERROR(1/VLOOKUP($B157,'Justerad allokering'!$B$1:$AG$461,MATCH(W$1,'Justerad allokering'!$B$1:$AF$1,0),FALSE)),VLOOKUP($B157,'Allokerad kvv'!$B$2:$AV$468,MATCH(W$1,'Allokerad kvv'!$B$1:$AV$1,0),FALSE),VLOOKUP($B157,'Justerad allokering'!$B$1:$AG$461,MATCH(W$1,'Justerad allokering'!$B$1:$AF$1,0),FALSE))</f>
        <v>0</v>
      </c>
      <c r="X157">
        <f>IF(ISERROR(1/VLOOKUP($B157,'Justerad allokering'!$B$1:$AG$461,MATCH(X$1,'Justerad allokering'!$B$1:$AF$1,0),FALSE)),VLOOKUP($B157,'Allokerad kvv'!$B$2:$AV$468,MATCH(X$1,'Allokerad kvv'!$B$1:$AV$1,0),FALSE),VLOOKUP($B157,'Justerad allokering'!$B$1:$AG$461,MATCH(X$1,'Justerad allokering'!$B$1:$AF$1,0),FALSE))</f>
        <v>0</v>
      </c>
      <c r="Y157">
        <f>IF(ISERROR(1/VLOOKUP($B157,'Justerad allokering'!$B$1:$AG$461,MATCH(Y$1,'Justerad allokering'!$B$1:$AF$1,0),FALSE)),VLOOKUP($B157,'Allokerad kvv'!$B$2:$AV$468,MATCH(Y$1,'Allokerad kvv'!$B$1:$AV$1,0),FALSE),VLOOKUP($B157,'Justerad allokering'!$B$1:$AG$461,MATCH(Y$1,'Justerad allokering'!$B$1:$AF$1,0),FALSE))</f>
        <v>0</v>
      </c>
      <c r="Z157">
        <f>IF(ISERROR(1/VLOOKUP($B157,'Justerad allokering'!$B$1:$AG$461,MATCH(Z$1,'Justerad allokering'!$B$1:$AF$1,0),FALSE)),VLOOKUP($B157,'Allokerad kvv'!$B$2:$AV$468,MATCH(Z$1,'Allokerad kvv'!$B$1:$AV$1,0),FALSE),VLOOKUP($B157,'Justerad allokering'!$B$1:$AG$461,MATCH(Z$1,'Justerad allokering'!$B$1:$AF$1,0),FALSE))</f>
        <v>0</v>
      </c>
      <c r="AE157" s="89">
        <f t="shared" si="8"/>
        <v>0</v>
      </c>
      <c r="AG157">
        <f t="shared" si="9"/>
        <v>0</v>
      </c>
      <c r="AH157">
        <f t="shared" si="10"/>
        <v>0</v>
      </c>
      <c r="AI157" t="str">
        <f>IF(AH157=0,"",AH157/VLOOKUP(B157,Kraftvärmeprod!$B$1:$BC$480,MATCH("Summa tillförd energi exklusive rökgaskondensering",Kraftvärmeprod!$B$1:$BC$1,0),FALSE))</f>
        <v/>
      </c>
      <c r="AK157">
        <f t="shared" si="11"/>
        <v>0</v>
      </c>
    </row>
    <row r="158" spans="1:37" x14ac:dyDescent="0.25">
      <c r="A158" s="2" t="s">
        <v>228</v>
      </c>
      <c r="B158" s="2" t="s">
        <v>229</v>
      </c>
      <c r="C158">
        <f>IF(ISERROR(1/VLOOKUP($B158,'Justerad allokering'!$B$1:$AG$461,MATCH(C$1,'Justerad allokering'!$B$1:$AF$1,0),FALSE)),VLOOKUP($B158,'Allokerad kvv'!$B$2:$AV$468,MATCH(C$1,'Allokerad kvv'!$B$1:$AV$1,0),FALSE),VLOOKUP($B158,'Justerad allokering'!$B$1:$AG$461,MATCH(C$1,'Justerad allokering'!$B$1:$AF$1,0),FALSE))</f>
        <v>0</v>
      </c>
      <c r="D158">
        <f>IF(ISERROR(1/VLOOKUP($B158,'Justerad allokering'!$B$1:$AG$461,MATCH(D$1,'Justerad allokering'!$B$1:$AF$1,0),FALSE)),VLOOKUP($B158,'Allokerad kvv'!$B$2:$AV$468,MATCH(D$1,'Allokerad kvv'!$B$1:$AV$1,0),FALSE),VLOOKUP($B158,'Justerad allokering'!$B$1:$AG$461,MATCH(D$1,'Justerad allokering'!$B$1:$AF$1,0),FALSE))</f>
        <v>0</v>
      </c>
      <c r="E158">
        <f>IF(ISERROR(1/VLOOKUP($B158,'Justerad allokering'!$B$1:$AG$461,MATCH(E$1,'Justerad allokering'!$B$1:$AF$1,0),FALSE)),VLOOKUP($B158,'Allokerad kvv'!$B$2:$AV$468,MATCH(E$1,'Allokerad kvv'!$B$1:$AV$1,0),FALSE),VLOOKUP($B158,'Justerad allokering'!$B$1:$AG$461,MATCH(E$1,'Justerad allokering'!$B$1:$AF$1,0),FALSE))</f>
        <v>0</v>
      </c>
      <c r="F158">
        <f>IF(ISERROR(1/VLOOKUP($B158,'Justerad allokering'!$B$1:$AG$461,MATCH(F$1,'Justerad allokering'!$B$1:$AF$1,0),FALSE)),VLOOKUP($B158,'Allokerad kvv'!$B$2:$AV$468,MATCH(F$1,'Allokerad kvv'!$B$1:$AV$1,0),FALSE),VLOOKUP($B158,'Justerad allokering'!$B$1:$AG$461,MATCH(F$1,'Justerad allokering'!$B$1:$AF$1,0),FALSE))</f>
        <v>0</v>
      </c>
      <c r="G158">
        <f>IF(ISERROR(1/VLOOKUP($B158,'Justerad allokering'!$B$1:$AG$461,MATCH(G$1,'Justerad allokering'!$B$1:$AF$1,0),FALSE)),VLOOKUP($B158,'Allokerad kvv'!$B$2:$AV$468,MATCH(G$1,'Allokerad kvv'!$B$1:$AV$1,0),FALSE),VLOOKUP($B158,'Justerad allokering'!$B$1:$AG$461,MATCH(G$1,'Justerad allokering'!$B$1:$AF$1,0),FALSE))</f>
        <v>0</v>
      </c>
      <c r="H158">
        <f>IF(ISERROR(1/VLOOKUP($B158,'Justerad allokering'!$B$1:$AG$461,MATCH(H$1,'Justerad allokering'!$B$1:$AF$1,0),FALSE)),VLOOKUP($B158,'Allokerad kvv'!$B$2:$AV$468,MATCH(H$1,'Allokerad kvv'!$B$1:$AV$1,0),FALSE),VLOOKUP($B158,'Justerad allokering'!$B$1:$AG$461,MATCH(H$1,'Justerad allokering'!$B$1:$AF$1,0),FALSE))</f>
        <v>0</v>
      </c>
      <c r="I158">
        <f>IF(ISERROR(1/VLOOKUP($B158,'Justerad allokering'!$B$1:$AG$461,MATCH(I$1,'Justerad allokering'!$B$1:$AF$1,0),FALSE)),VLOOKUP($B158,'Allokerad kvv'!$B$2:$AV$468,MATCH(I$1,'Allokerad kvv'!$B$1:$AV$1,0),FALSE),VLOOKUP($B158,'Justerad allokering'!$B$1:$AG$461,MATCH(I$1,'Justerad allokering'!$B$1:$AF$1,0),FALSE))</f>
        <v>0</v>
      </c>
      <c r="J158">
        <f>IF(ISERROR(1/VLOOKUP($B158,'Justerad allokering'!$B$1:$AG$461,MATCH(J$1,'Justerad allokering'!$B$1:$AF$1,0),FALSE)),VLOOKUP($B158,'Allokerad kvv'!$B$2:$AV$468,MATCH(J$1,'Allokerad kvv'!$B$1:$AV$1,0),FALSE),VLOOKUP($B158,'Justerad allokering'!$B$1:$AG$461,MATCH(J$1,'Justerad allokering'!$B$1:$AF$1,0),FALSE))</f>
        <v>0</v>
      </c>
      <c r="K158">
        <f>IF(ISERROR(1/VLOOKUP($B158,'Justerad allokering'!$B$1:$AG$461,MATCH(K$1,'Justerad allokering'!$B$1:$AF$1,0),FALSE)),VLOOKUP($B158,'Allokerad kvv'!$B$2:$AV$468,MATCH(K$1,'Allokerad kvv'!$B$1:$AV$1,0),FALSE),VLOOKUP($B158,'Justerad allokering'!$B$1:$AG$461,MATCH(K$1,'Justerad allokering'!$B$1:$AF$1,0),FALSE))</f>
        <v>0</v>
      </c>
      <c r="L158">
        <f>IF(ISERROR(1/VLOOKUP($B158,'Justerad allokering'!$B$1:$AG$461,MATCH(L$1,'Justerad allokering'!$B$1:$AF$1,0),FALSE)),VLOOKUP($B158,'Allokerad kvv'!$B$2:$AV$468,MATCH(L$1,'Allokerad kvv'!$B$1:$AV$1,0),FALSE),VLOOKUP($B158,'Justerad allokering'!$B$1:$AG$461,MATCH(L$1,'Justerad allokering'!$B$1:$AF$1,0),FALSE))</f>
        <v>0</v>
      </c>
      <c r="M158">
        <f>IF(ISERROR(1/VLOOKUP($B158,'Justerad allokering'!$B$1:$AG$461,MATCH(M$1,'Justerad allokering'!$B$1:$AF$1,0),FALSE)),VLOOKUP($B158,'Allokerad kvv'!$B$2:$AV$468,MATCH(M$1,'Allokerad kvv'!$B$1:$AV$1,0),FALSE),VLOOKUP($B158,'Justerad allokering'!$B$1:$AG$461,MATCH(M$1,'Justerad allokering'!$B$1:$AF$1,0),FALSE))</f>
        <v>0</v>
      </c>
      <c r="N158">
        <f>IF(ISERROR(1/VLOOKUP($B158,'Justerad allokering'!$B$1:$AG$461,MATCH(N$1,'Justerad allokering'!$B$1:$AF$1,0),FALSE)),VLOOKUP($B158,'Allokerad kvv'!$B$2:$AV$468,MATCH(N$1,'Allokerad kvv'!$B$1:$AV$1,0),FALSE),VLOOKUP($B158,'Justerad allokering'!$B$1:$AG$461,MATCH(N$1,'Justerad allokering'!$B$1:$AF$1,0),FALSE))</f>
        <v>0</v>
      </c>
      <c r="O158">
        <f>IF(ISERROR(1/VLOOKUP($B158,'Justerad allokering'!$B$1:$AG$461,MATCH(O$1,'Justerad allokering'!$B$1:$AF$1,0),FALSE)),VLOOKUP($B158,'Allokerad kvv'!$B$2:$AV$468,MATCH(O$1,'Allokerad kvv'!$B$1:$AV$1,0),FALSE),VLOOKUP($B158,'Justerad allokering'!$B$1:$AG$461,MATCH(O$1,'Justerad allokering'!$B$1:$AF$1,0),FALSE))</f>
        <v>0</v>
      </c>
      <c r="P158">
        <f>IF(ISERROR(1/VLOOKUP($B158,'Justerad allokering'!$B$1:$AG$461,MATCH(P$1,'Justerad allokering'!$B$1:$AF$1,0),FALSE)),VLOOKUP($B158,'Allokerad kvv'!$B$2:$AV$468,MATCH(P$1,'Allokerad kvv'!$B$1:$AV$1,0),FALSE),VLOOKUP($B158,'Justerad allokering'!$B$1:$AG$461,MATCH(P$1,'Justerad allokering'!$B$1:$AF$1,0),FALSE))</f>
        <v>0</v>
      </c>
      <c r="Q158">
        <f>IF(ISERROR(1/VLOOKUP($B158,'Justerad allokering'!$B$1:$AG$461,MATCH(Q$1,'Justerad allokering'!$B$1:$AF$1,0),FALSE)),VLOOKUP($B158,'Allokerad kvv'!$B$2:$AV$468,MATCH(Q$1,'Allokerad kvv'!$B$1:$AV$1,0),FALSE),VLOOKUP($B158,'Justerad allokering'!$B$1:$AG$461,MATCH(Q$1,'Justerad allokering'!$B$1:$AF$1,0),FALSE))</f>
        <v>0</v>
      </c>
      <c r="R158">
        <f>IF(ISERROR(1/VLOOKUP($B158,'Justerad allokering'!$B$1:$AG$461,MATCH(R$1,'Justerad allokering'!$B$1:$AF$1,0),FALSE)),VLOOKUP($B158,'Allokerad kvv'!$B$2:$AV$468,MATCH(R$1,'Allokerad kvv'!$B$1:$AV$1,0),FALSE),VLOOKUP($B158,'Justerad allokering'!$B$1:$AG$461,MATCH(R$1,'Justerad allokering'!$B$1:$AF$1,0),FALSE))</f>
        <v>0</v>
      </c>
      <c r="S158">
        <f>IF(ISERROR(1/VLOOKUP($B158,'Justerad allokering'!$B$1:$AG$461,MATCH(S$1,'Justerad allokering'!$B$1:$AF$1,0),FALSE)),VLOOKUP($B158,'Allokerad kvv'!$B$2:$AV$468,MATCH(S$1,'Allokerad kvv'!$B$1:$AV$1,0),FALSE),VLOOKUP($B158,'Justerad allokering'!$B$1:$AG$461,MATCH(S$1,'Justerad allokering'!$B$1:$AF$1,0),FALSE))</f>
        <v>0</v>
      </c>
      <c r="T158">
        <f>IF(ISERROR(1/VLOOKUP($B158,'Justerad allokering'!$B$1:$AG$461,MATCH(T$1,'Justerad allokering'!$B$1:$AF$1,0),FALSE)),VLOOKUP($B158,'Allokerad kvv'!$B$2:$AV$468,MATCH(T$1,'Allokerad kvv'!$B$1:$AV$1,0),FALSE),VLOOKUP($B158,'Justerad allokering'!$B$1:$AG$461,MATCH(T$1,'Justerad allokering'!$B$1:$AF$1,0),FALSE))</f>
        <v>0</v>
      </c>
      <c r="U158">
        <f>IF(ISERROR(1/VLOOKUP($B158,'Justerad allokering'!$B$1:$AG$461,MATCH(U$1,'Justerad allokering'!$B$1:$AF$1,0),FALSE)),VLOOKUP($B158,'Allokerad kvv'!$B$2:$AV$468,MATCH(U$1,'Allokerad kvv'!$B$1:$AV$1,0),FALSE),VLOOKUP($B158,'Justerad allokering'!$B$1:$AG$461,MATCH(U$1,'Justerad allokering'!$B$1:$AF$1,0),FALSE))</f>
        <v>0</v>
      </c>
      <c r="V158">
        <f>IF(ISERROR(1/VLOOKUP($B158,'Justerad allokering'!$B$1:$AG$461,MATCH(V$1,'Justerad allokering'!$B$1:$AF$1,0),FALSE)),VLOOKUP($B158,'Allokerad kvv'!$B$2:$AV$468,MATCH(V$1,'Allokerad kvv'!$B$1:$AV$1,0),FALSE),VLOOKUP($B158,'Justerad allokering'!$B$1:$AG$461,MATCH(V$1,'Justerad allokering'!$B$1:$AF$1,0),FALSE))</f>
        <v>0</v>
      </c>
      <c r="W158">
        <f>IF(ISERROR(1/VLOOKUP($B158,'Justerad allokering'!$B$1:$AG$461,MATCH(W$1,'Justerad allokering'!$B$1:$AF$1,0),FALSE)),VLOOKUP($B158,'Allokerad kvv'!$B$2:$AV$468,MATCH(W$1,'Allokerad kvv'!$B$1:$AV$1,0),FALSE),VLOOKUP($B158,'Justerad allokering'!$B$1:$AG$461,MATCH(W$1,'Justerad allokering'!$B$1:$AF$1,0),FALSE))</f>
        <v>0</v>
      </c>
      <c r="X158">
        <f>IF(ISERROR(1/VLOOKUP($B158,'Justerad allokering'!$B$1:$AG$461,MATCH(X$1,'Justerad allokering'!$B$1:$AF$1,0),FALSE)),VLOOKUP($B158,'Allokerad kvv'!$B$2:$AV$468,MATCH(X$1,'Allokerad kvv'!$B$1:$AV$1,0),FALSE),VLOOKUP($B158,'Justerad allokering'!$B$1:$AG$461,MATCH(X$1,'Justerad allokering'!$B$1:$AF$1,0),FALSE))</f>
        <v>0</v>
      </c>
      <c r="Y158">
        <f>IF(ISERROR(1/VLOOKUP($B158,'Justerad allokering'!$B$1:$AG$461,MATCH(Y$1,'Justerad allokering'!$B$1:$AF$1,0),FALSE)),VLOOKUP($B158,'Allokerad kvv'!$B$2:$AV$468,MATCH(Y$1,'Allokerad kvv'!$B$1:$AV$1,0),FALSE),VLOOKUP($B158,'Justerad allokering'!$B$1:$AG$461,MATCH(Y$1,'Justerad allokering'!$B$1:$AF$1,0),FALSE))</f>
        <v>0</v>
      </c>
      <c r="Z158">
        <f>IF(ISERROR(1/VLOOKUP($B158,'Justerad allokering'!$B$1:$AG$461,MATCH(Z$1,'Justerad allokering'!$B$1:$AF$1,0),FALSE)),VLOOKUP($B158,'Allokerad kvv'!$B$2:$AV$468,MATCH(Z$1,'Allokerad kvv'!$B$1:$AV$1,0),FALSE),VLOOKUP($B158,'Justerad allokering'!$B$1:$AG$461,MATCH(Z$1,'Justerad allokering'!$B$1:$AF$1,0),FALSE))</f>
        <v>0</v>
      </c>
      <c r="AE158" s="89">
        <f t="shared" si="8"/>
        <v>0</v>
      </c>
      <c r="AG158">
        <f t="shared" si="9"/>
        <v>0</v>
      </c>
      <c r="AH158">
        <f t="shared" si="10"/>
        <v>0</v>
      </c>
      <c r="AI158" t="str">
        <f>IF(AH158=0,"",AH158/VLOOKUP(B158,Kraftvärmeprod!$B$1:$BC$480,MATCH("Summa tillförd energi exklusive rökgaskondensering",Kraftvärmeprod!$B$1:$BC$1,0),FALSE))</f>
        <v/>
      </c>
      <c r="AK158">
        <f t="shared" si="11"/>
        <v>0</v>
      </c>
    </row>
    <row r="159" spans="1:37" x14ac:dyDescent="0.25">
      <c r="A159" s="2" t="s">
        <v>228</v>
      </c>
      <c r="B159" s="2" t="s">
        <v>230</v>
      </c>
      <c r="C159">
        <f>IF(ISERROR(1/VLOOKUP($B159,'Justerad allokering'!$B$1:$AG$461,MATCH(C$1,'Justerad allokering'!$B$1:$AF$1,0),FALSE)),VLOOKUP($B159,'Allokerad kvv'!$B$2:$AV$468,MATCH(C$1,'Allokerad kvv'!$B$1:$AV$1,0),FALSE),VLOOKUP($B159,'Justerad allokering'!$B$1:$AG$461,MATCH(C$1,'Justerad allokering'!$B$1:$AF$1,0),FALSE))</f>
        <v>0</v>
      </c>
      <c r="D159">
        <f>IF(ISERROR(1/VLOOKUP($B159,'Justerad allokering'!$B$1:$AG$461,MATCH(D$1,'Justerad allokering'!$B$1:$AF$1,0),FALSE)),VLOOKUP($B159,'Allokerad kvv'!$B$2:$AV$468,MATCH(D$1,'Allokerad kvv'!$B$1:$AV$1,0),FALSE),VLOOKUP($B159,'Justerad allokering'!$B$1:$AG$461,MATCH(D$1,'Justerad allokering'!$B$1:$AF$1,0),FALSE))</f>
        <v>0</v>
      </c>
      <c r="E159">
        <f>IF(ISERROR(1/VLOOKUP($B159,'Justerad allokering'!$B$1:$AG$461,MATCH(E$1,'Justerad allokering'!$B$1:$AF$1,0),FALSE)),VLOOKUP($B159,'Allokerad kvv'!$B$2:$AV$468,MATCH(E$1,'Allokerad kvv'!$B$1:$AV$1,0),FALSE),VLOOKUP($B159,'Justerad allokering'!$B$1:$AG$461,MATCH(E$1,'Justerad allokering'!$B$1:$AF$1,0),FALSE))</f>
        <v>0</v>
      </c>
      <c r="F159">
        <f>IF(ISERROR(1/VLOOKUP($B159,'Justerad allokering'!$B$1:$AG$461,MATCH(F$1,'Justerad allokering'!$B$1:$AF$1,0),FALSE)),VLOOKUP($B159,'Allokerad kvv'!$B$2:$AV$468,MATCH(F$1,'Allokerad kvv'!$B$1:$AV$1,0),FALSE),VLOOKUP($B159,'Justerad allokering'!$B$1:$AG$461,MATCH(F$1,'Justerad allokering'!$B$1:$AF$1,0),FALSE))</f>
        <v>0</v>
      </c>
      <c r="G159">
        <f>IF(ISERROR(1/VLOOKUP($B159,'Justerad allokering'!$B$1:$AG$461,MATCH(G$1,'Justerad allokering'!$B$1:$AF$1,0),FALSE)),VLOOKUP($B159,'Allokerad kvv'!$B$2:$AV$468,MATCH(G$1,'Allokerad kvv'!$B$1:$AV$1,0),FALSE),VLOOKUP($B159,'Justerad allokering'!$B$1:$AG$461,MATCH(G$1,'Justerad allokering'!$B$1:$AF$1,0),FALSE))</f>
        <v>0</v>
      </c>
      <c r="H159">
        <f>IF(ISERROR(1/VLOOKUP($B159,'Justerad allokering'!$B$1:$AG$461,MATCH(H$1,'Justerad allokering'!$B$1:$AF$1,0),FALSE)),VLOOKUP($B159,'Allokerad kvv'!$B$2:$AV$468,MATCH(H$1,'Allokerad kvv'!$B$1:$AV$1,0),FALSE),VLOOKUP($B159,'Justerad allokering'!$B$1:$AG$461,MATCH(H$1,'Justerad allokering'!$B$1:$AF$1,0),FALSE))</f>
        <v>0</v>
      </c>
      <c r="I159">
        <f>IF(ISERROR(1/VLOOKUP($B159,'Justerad allokering'!$B$1:$AG$461,MATCH(I$1,'Justerad allokering'!$B$1:$AF$1,0),FALSE)),VLOOKUP($B159,'Allokerad kvv'!$B$2:$AV$468,MATCH(I$1,'Allokerad kvv'!$B$1:$AV$1,0),FALSE),VLOOKUP($B159,'Justerad allokering'!$B$1:$AG$461,MATCH(I$1,'Justerad allokering'!$B$1:$AF$1,0),FALSE))</f>
        <v>0</v>
      </c>
      <c r="J159">
        <f>IF(ISERROR(1/VLOOKUP($B159,'Justerad allokering'!$B$1:$AG$461,MATCH(J$1,'Justerad allokering'!$B$1:$AF$1,0),FALSE)),VLOOKUP($B159,'Allokerad kvv'!$B$2:$AV$468,MATCH(J$1,'Allokerad kvv'!$B$1:$AV$1,0),FALSE),VLOOKUP($B159,'Justerad allokering'!$B$1:$AG$461,MATCH(J$1,'Justerad allokering'!$B$1:$AF$1,0),FALSE))</f>
        <v>0</v>
      </c>
      <c r="K159">
        <f>IF(ISERROR(1/VLOOKUP($B159,'Justerad allokering'!$B$1:$AG$461,MATCH(K$1,'Justerad allokering'!$B$1:$AF$1,0),FALSE)),VLOOKUP($B159,'Allokerad kvv'!$B$2:$AV$468,MATCH(K$1,'Allokerad kvv'!$B$1:$AV$1,0),FALSE),VLOOKUP($B159,'Justerad allokering'!$B$1:$AG$461,MATCH(K$1,'Justerad allokering'!$B$1:$AF$1,0),FALSE))</f>
        <v>0</v>
      </c>
      <c r="L159">
        <f>IF(ISERROR(1/VLOOKUP($B159,'Justerad allokering'!$B$1:$AG$461,MATCH(L$1,'Justerad allokering'!$B$1:$AF$1,0),FALSE)),VLOOKUP($B159,'Allokerad kvv'!$B$2:$AV$468,MATCH(L$1,'Allokerad kvv'!$B$1:$AV$1,0),FALSE),VLOOKUP($B159,'Justerad allokering'!$B$1:$AG$461,MATCH(L$1,'Justerad allokering'!$B$1:$AF$1,0),FALSE))</f>
        <v>0</v>
      </c>
      <c r="M159">
        <f>IF(ISERROR(1/VLOOKUP($B159,'Justerad allokering'!$B$1:$AG$461,MATCH(M$1,'Justerad allokering'!$B$1:$AF$1,0),FALSE)),VLOOKUP($B159,'Allokerad kvv'!$B$2:$AV$468,MATCH(M$1,'Allokerad kvv'!$B$1:$AV$1,0),FALSE),VLOOKUP($B159,'Justerad allokering'!$B$1:$AG$461,MATCH(M$1,'Justerad allokering'!$B$1:$AF$1,0),FALSE))</f>
        <v>0</v>
      </c>
      <c r="N159">
        <f>IF(ISERROR(1/VLOOKUP($B159,'Justerad allokering'!$B$1:$AG$461,MATCH(N$1,'Justerad allokering'!$B$1:$AF$1,0),FALSE)),VLOOKUP($B159,'Allokerad kvv'!$B$2:$AV$468,MATCH(N$1,'Allokerad kvv'!$B$1:$AV$1,0),FALSE),VLOOKUP($B159,'Justerad allokering'!$B$1:$AG$461,MATCH(N$1,'Justerad allokering'!$B$1:$AF$1,0),FALSE))</f>
        <v>0</v>
      </c>
      <c r="O159">
        <f>IF(ISERROR(1/VLOOKUP($B159,'Justerad allokering'!$B$1:$AG$461,MATCH(O$1,'Justerad allokering'!$B$1:$AF$1,0),FALSE)),VLOOKUP($B159,'Allokerad kvv'!$B$2:$AV$468,MATCH(O$1,'Allokerad kvv'!$B$1:$AV$1,0),FALSE),VLOOKUP($B159,'Justerad allokering'!$B$1:$AG$461,MATCH(O$1,'Justerad allokering'!$B$1:$AF$1,0),FALSE))</f>
        <v>0</v>
      </c>
      <c r="P159">
        <f>IF(ISERROR(1/VLOOKUP($B159,'Justerad allokering'!$B$1:$AG$461,MATCH(P$1,'Justerad allokering'!$B$1:$AF$1,0),FALSE)),VLOOKUP($B159,'Allokerad kvv'!$B$2:$AV$468,MATCH(P$1,'Allokerad kvv'!$B$1:$AV$1,0),FALSE),VLOOKUP($B159,'Justerad allokering'!$B$1:$AG$461,MATCH(P$1,'Justerad allokering'!$B$1:$AF$1,0),FALSE))</f>
        <v>0</v>
      </c>
      <c r="Q159">
        <f>IF(ISERROR(1/VLOOKUP($B159,'Justerad allokering'!$B$1:$AG$461,MATCH(Q$1,'Justerad allokering'!$B$1:$AF$1,0),FALSE)),VLOOKUP($B159,'Allokerad kvv'!$B$2:$AV$468,MATCH(Q$1,'Allokerad kvv'!$B$1:$AV$1,0),FALSE),VLOOKUP($B159,'Justerad allokering'!$B$1:$AG$461,MATCH(Q$1,'Justerad allokering'!$B$1:$AF$1,0),FALSE))</f>
        <v>0</v>
      </c>
      <c r="R159">
        <f>IF(ISERROR(1/VLOOKUP($B159,'Justerad allokering'!$B$1:$AG$461,MATCH(R$1,'Justerad allokering'!$B$1:$AF$1,0),FALSE)),VLOOKUP($B159,'Allokerad kvv'!$B$2:$AV$468,MATCH(R$1,'Allokerad kvv'!$B$1:$AV$1,0),FALSE),VLOOKUP($B159,'Justerad allokering'!$B$1:$AG$461,MATCH(R$1,'Justerad allokering'!$B$1:$AF$1,0),FALSE))</f>
        <v>0</v>
      </c>
      <c r="S159">
        <f>IF(ISERROR(1/VLOOKUP($B159,'Justerad allokering'!$B$1:$AG$461,MATCH(S$1,'Justerad allokering'!$B$1:$AF$1,0),FALSE)),VLOOKUP($B159,'Allokerad kvv'!$B$2:$AV$468,MATCH(S$1,'Allokerad kvv'!$B$1:$AV$1,0),FALSE),VLOOKUP($B159,'Justerad allokering'!$B$1:$AG$461,MATCH(S$1,'Justerad allokering'!$B$1:$AF$1,0),FALSE))</f>
        <v>0</v>
      </c>
      <c r="T159">
        <f>IF(ISERROR(1/VLOOKUP($B159,'Justerad allokering'!$B$1:$AG$461,MATCH(T$1,'Justerad allokering'!$B$1:$AF$1,0),FALSE)),VLOOKUP($B159,'Allokerad kvv'!$B$2:$AV$468,MATCH(T$1,'Allokerad kvv'!$B$1:$AV$1,0),FALSE),VLOOKUP($B159,'Justerad allokering'!$B$1:$AG$461,MATCH(T$1,'Justerad allokering'!$B$1:$AF$1,0),FALSE))</f>
        <v>0</v>
      </c>
      <c r="U159">
        <f>IF(ISERROR(1/VLOOKUP($B159,'Justerad allokering'!$B$1:$AG$461,MATCH(U$1,'Justerad allokering'!$B$1:$AF$1,0),FALSE)),VLOOKUP($B159,'Allokerad kvv'!$B$2:$AV$468,MATCH(U$1,'Allokerad kvv'!$B$1:$AV$1,0),FALSE),VLOOKUP($B159,'Justerad allokering'!$B$1:$AG$461,MATCH(U$1,'Justerad allokering'!$B$1:$AF$1,0),FALSE))</f>
        <v>0</v>
      </c>
      <c r="V159">
        <f>IF(ISERROR(1/VLOOKUP($B159,'Justerad allokering'!$B$1:$AG$461,MATCH(V$1,'Justerad allokering'!$B$1:$AF$1,0),FALSE)),VLOOKUP($B159,'Allokerad kvv'!$B$2:$AV$468,MATCH(V$1,'Allokerad kvv'!$B$1:$AV$1,0),FALSE),VLOOKUP($B159,'Justerad allokering'!$B$1:$AG$461,MATCH(V$1,'Justerad allokering'!$B$1:$AF$1,0),FALSE))</f>
        <v>0</v>
      </c>
      <c r="W159">
        <f>IF(ISERROR(1/VLOOKUP($B159,'Justerad allokering'!$B$1:$AG$461,MATCH(W$1,'Justerad allokering'!$B$1:$AF$1,0),FALSE)),VLOOKUP($B159,'Allokerad kvv'!$B$2:$AV$468,MATCH(W$1,'Allokerad kvv'!$B$1:$AV$1,0),FALSE),VLOOKUP($B159,'Justerad allokering'!$B$1:$AG$461,MATCH(W$1,'Justerad allokering'!$B$1:$AF$1,0),FALSE))</f>
        <v>0</v>
      </c>
      <c r="X159">
        <f>IF(ISERROR(1/VLOOKUP($B159,'Justerad allokering'!$B$1:$AG$461,MATCH(X$1,'Justerad allokering'!$B$1:$AF$1,0),FALSE)),VLOOKUP($B159,'Allokerad kvv'!$B$2:$AV$468,MATCH(X$1,'Allokerad kvv'!$B$1:$AV$1,0),FALSE),VLOOKUP($B159,'Justerad allokering'!$B$1:$AG$461,MATCH(X$1,'Justerad allokering'!$B$1:$AF$1,0),FALSE))</f>
        <v>0</v>
      </c>
      <c r="Y159">
        <f>IF(ISERROR(1/VLOOKUP($B159,'Justerad allokering'!$B$1:$AG$461,MATCH(Y$1,'Justerad allokering'!$B$1:$AF$1,0),FALSE)),VLOOKUP($B159,'Allokerad kvv'!$B$2:$AV$468,MATCH(Y$1,'Allokerad kvv'!$B$1:$AV$1,0),FALSE),VLOOKUP($B159,'Justerad allokering'!$B$1:$AG$461,MATCH(Y$1,'Justerad allokering'!$B$1:$AF$1,0),FALSE))</f>
        <v>0</v>
      </c>
      <c r="Z159">
        <f>IF(ISERROR(1/VLOOKUP($B159,'Justerad allokering'!$B$1:$AG$461,MATCH(Z$1,'Justerad allokering'!$B$1:$AF$1,0),FALSE)),VLOOKUP($B159,'Allokerad kvv'!$B$2:$AV$468,MATCH(Z$1,'Allokerad kvv'!$B$1:$AV$1,0),FALSE),VLOOKUP($B159,'Justerad allokering'!$B$1:$AG$461,MATCH(Z$1,'Justerad allokering'!$B$1:$AF$1,0),FALSE))</f>
        <v>0</v>
      </c>
      <c r="AE159" s="89">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25">
      <c r="A160" s="2" t="s">
        <v>228</v>
      </c>
      <c r="B160" s="2" t="s">
        <v>231</v>
      </c>
      <c r="C160">
        <f>IF(ISERROR(1/VLOOKUP($B160,'Justerad allokering'!$B$1:$AG$461,MATCH(C$1,'Justerad allokering'!$B$1:$AF$1,0),FALSE)),VLOOKUP($B160,'Allokerad kvv'!$B$2:$AV$468,MATCH(C$1,'Allokerad kvv'!$B$1:$AV$1,0),FALSE),VLOOKUP($B160,'Justerad allokering'!$B$1:$AG$461,MATCH(C$1,'Justerad allokering'!$B$1:$AF$1,0),FALSE))</f>
        <v>0</v>
      </c>
      <c r="D160">
        <f>IF(ISERROR(1/VLOOKUP($B160,'Justerad allokering'!$B$1:$AG$461,MATCH(D$1,'Justerad allokering'!$B$1:$AF$1,0),FALSE)),VLOOKUP($B160,'Allokerad kvv'!$B$2:$AV$468,MATCH(D$1,'Allokerad kvv'!$B$1:$AV$1,0),FALSE),VLOOKUP($B160,'Justerad allokering'!$B$1:$AG$461,MATCH(D$1,'Justerad allokering'!$B$1:$AF$1,0),FALSE))</f>
        <v>0</v>
      </c>
      <c r="E160">
        <f>IF(ISERROR(1/VLOOKUP($B160,'Justerad allokering'!$B$1:$AG$461,MATCH(E$1,'Justerad allokering'!$B$1:$AF$1,0),FALSE)),VLOOKUP($B160,'Allokerad kvv'!$B$2:$AV$468,MATCH(E$1,'Allokerad kvv'!$B$1:$AV$1,0),FALSE),VLOOKUP($B160,'Justerad allokering'!$B$1:$AG$461,MATCH(E$1,'Justerad allokering'!$B$1:$AF$1,0),FALSE))</f>
        <v>0</v>
      </c>
      <c r="F160">
        <f>IF(ISERROR(1/VLOOKUP($B160,'Justerad allokering'!$B$1:$AG$461,MATCH(F$1,'Justerad allokering'!$B$1:$AF$1,0),FALSE)),VLOOKUP($B160,'Allokerad kvv'!$B$2:$AV$468,MATCH(F$1,'Allokerad kvv'!$B$1:$AV$1,0),FALSE),VLOOKUP($B160,'Justerad allokering'!$B$1:$AG$461,MATCH(F$1,'Justerad allokering'!$B$1:$AF$1,0),FALSE))</f>
        <v>0</v>
      </c>
      <c r="G160">
        <f>IF(ISERROR(1/VLOOKUP($B160,'Justerad allokering'!$B$1:$AG$461,MATCH(G$1,'Justerad allokering'!$B$1:$AF$1,0),FALSE)),VLOOKUP($B160,'Allokerad kvv'!$B$2:$AV$468,MATCH(G$1,'Allokerad kvv'!$B$1:$AV$1,0),FALSE),VLOOKUP($B160,'Justerad allokering'!$B$1:$AG$461,MATCH(G$1,'Justerad allokering'!$B$1:$AF$1,0),FALSE))</f>
        <v>0</v>
      </c>
      <c r="H160">
        <f>IF(ISERROR(1/VLOOKUP($B160,'Justerad allokering'!$B$1:$AG$461,MATCH(H$1,'Justerad allokering'!$B$1:$AF$1,0),FALSE)),VLOOKUP($B160,'Allokerad kvv'!$B$2:$AV$468,MATCH(H$1,'Allokerad kvv'!$B$1:$AV$1,0),FALSE),VLOOKUP($B160,'Justerad allokering'!$B$1:$AG$461,MATCH(H$1,'Justerad allokering'!$B$1:$AF$1,0),FALSE))</f>
        <v>0</v>
      </c>
      <c r="I160">
        <f>IF(ISERROR(1/VLOOKUP($B160,'Justerad allokering'!$B$1:$AG$461,MATCH(I$1,'Justerad allokering'!$B$1:$AF$1,0),FALSE)),VLOOKUP($B160,'Allokerad kvv'!$B$2:$AV$468,MATCH(I$1,'Allokerad kvv'!$B$1:$AV$1,0),FALSE),VLOOKUP($B160,'Justerad allokering'!$B$1:$AG$461,MATCH(I$1,'Justerad allokering'!$B$1:$AF$1,0),FALSE))</f>
        <v>0</v>
      </c>
      <c r="J160">
        <f>IF(ISERROR(1/VLOOKUP($B160,'Justerad allokering'!$B$1:$AG$461,MATCH(J$1,'Justerad allokering'!$B$1:$AF$1,0),FALSE)),VLOOKUP($B160,'Allokerad kvv'!$B$2:$AV$468,MATCH(J$1,'Allokerad kvv'!$B$1:$AV$1,0),FALSE),VLOOKUP($B160,'Justerad allokering'!$B$1:$AG$461,MATCH(J$1,'Justerad allokering'!$B$1:$AF$1,0),FALSE))</f>
        <v>0</v>
      </c>
      <c r="K160">
        <f>IF(ISERROR(1/VLOOKUP($B160,'Justerad allokering'!$B$1:$AG$461,MATCH(K$1,'Justerad allokering'!$B$1:$AF$1,0),FALSE)),VLOOKUP($B160,'Allokerad kvv'!$B$2:$AV$468,MATCH(K$1,'Allokerad kvv'!$B$1:$AV$1,0),FALSE),VLOOKUP($B160,'Justerad allokering'!$B$1:$AG$461,MATCH(K$1,'Justerad allokering'!$B$1:$AF$1,0),FALSE))</f>
        <v>0</v>
      </c>
      <c r="L160">
        <f>IF(ISERROR(1/VLOOKUP($B160,'Justerad allokering'!$B$1:$AG$461,MATCH(L$1,'Justerad allokering'!$B$1:$AF$1,0),FALSE)),VLOOKUP($B160,'Allokerad kvv'!$B$2:$AV$468,MATCH(L$1,'Allokerad kvv'!$B$1:$AV$1,0),FALSE),VLOOKUP($B160,'Justerad allokering'!$B$1:$AG$461,MATCH(L$1,'Justerad allokering'!$B$1:$AF$1,0),FALSE))</f>
        <v>0</v>
      </c>
      <c r="M160">
        <f>IF(ISERROR(1/VLOOKUP($B160,'Justerad allokering'!$B$1:$AG$461,MATCH(M$1,'Justerad allokering'!$B$1:$AF$1,0),FALSE)),VLOOKUP($B160,'Allokerad kvv'!$B$2:$AV$468,MATCH(M$1,'Allokerad kvv'!$B$1:$AV$1,0),FALSE),VLOOKUP($B160,'Justerad allokering'!$B$1:$AG$461,MATCH(M$1,'Justerad allokering'!$B$1:$AF$1,0),FALSE))</f>
        <v>0</v>
      </c>
      <c r="N160">
        <f>IF(ISERROR(1/VLOOKUP($B160,'Justerad allokering'!$B$1:$AG$461,MATCH(N$1,'Justerad allokering'!$B$1:$AF$1,0),FALSE)),VLOOKUP($B160,'Allokerad kvv'!$B$2:$AV$468,MATCH(N$1,'Allokerad kvv'!$B$1:$AV$1,0),FALSE),VLOOKUP($B160,'Justerad allokering'!$B$1:$AG$461,MATCH(N$1,'Justerad allokering'!$B$1:$AF$1,0),FALSE))</f>
        <v>0</v>
      </c>
      <c r="O160">
        <f>IF(ISERROR(1/VLOOKUP($B160,'Justerad allokering'!$B$1:$AG$461,MATCH(O$1,'Justerad allokering'!$B$1:$AF$1,0),FALSE)),VLOOKUP($B160,'Allokerad kvv'!$B$2:$AV$468,MATCH(O$1,'Allokerad kvv'!$B$1:$AV$1,0),FALSE),VLOOKUP($B160,'Justerad allokering'!$B$1:$AG$461,MATCH(O$1,'Justerad allokering'!$B$1:$AF$1,0),FALSE))</f>
        <v>0</v>
      </c>
      <c r="P160">
        <f>IF(ISERROR(1/VLOOKUP($B160,'Justerad allokering'!$B$1:$AG$461,MATCH(P$1,'Justerad allokering'!$B$1:$AF$1,0),FALSE)),VLOOKUP($B160,'Allokerad kvv'!$B$2:$AV$468,MATCH(P$1,'Allokerad kvv'!$B$1:$AV$1,0),FALSE),VLOOKUP($B160,'Justerad allokering'!$B$1:$AG$461,MATCH(P$1,'Justerad allokering'!$B$1:$AF$1,0),FALSE))</f>
        <v>0</v>
      </c>
      <c r="Q160">
        <f>IF(ISERROR(1/VLOOKUP($B160,'Justerad allokering'!$B$1:$AG$461,MATCH(Q$1,'Justerad allokering'!$B$1:$AF$1,0),FALSE)),VLOOKUP($B160,'Allokerad kvv'!$B$2:$AV$468,MATCH(Q$1,'Allokerad kvv'!$B$1:$AV$1,0),FALSE),VLOOKUP($B160,'Justerad allokering'!$B$1:$AG$461,MATCH(Q$1,'Justerad allokering'!$B$1:$AF$1,0),FALSE))</f>
        <v>0</v>
      </c>
      <c r="R160">
        <f>IF(ISERROR(1/VLOOKUP($B160,'Justerad allokering'!$B$1:$AG$461,MATCH(R$1,'Justerad allokering'!$B$1:$AF$1,0),FALSE)),VLOOKUP($B160,'Allokerad kvv'!$B$2:$AV$468,MATCH(R$1,'Allokerad kvv'!$B$1:$AV$1,0),FALSE),VLOOKUP($B160,'Justerad allokering'!$B$1:$AG$461,MATCH(R$1,'Justerad allokering'!$B$1:$AF$1,0),FALSE))</f>
        <v>0</v>
      </c>
      <c r="S160">
        <f>IF(ISERROR(1/VLOOKUP($B160,'Justerad allokering'!$B$1:$AG$461,MATCH(S$1,'Justerad allokering'!$B$1:$AF$1,0),FALSE)),VLOOKUP($B160,'Allokerad kvv'!$B$2:$AV$468,MATCH(S$1,'Allokerad kvv'!$B$1:$AV$1,0),FALSE),VLOOKUP($B160,'Justerad allokering'!$B$1:$AG$461,MATCH(S$1,'Justerad allokering'!$B$1:$AF$1,0),FALSE))</f>
        <v>0</v>
      </c>
      <c r="T160">
        <f>IF(ISERROR(1/VLOOKUP($B160,'Justerad allokering'!$B$1:$AG$461,MATCH(T$1,'Justerad allokering'!$B$1:$AF$1,0),FALSE)),VLOOKUP($B160,'Allokerad kvv'!$B$2:$AV$468,MATCH(T$1,'Allokerad kvv'!$B$1:$AV$1,0),FALSE),VLOOKUP($B160,'Justerad allokering'!$B$1:$AG$461,MATCH(T$1,'Justerad allokering'!$B$1:$AF$1,0),FALSE))</f>
        <v>0</v>
      </c>
      <c r="U160">
        <f>IF(ISERROR(1/VLOOKUP($B160,'Justerad allokering'!$B$1:$AG$461,MATCH(U$1,'Justerad allokering'!$B$1:$AF$1,0),FALSE)),VLOOKUP($B160,'Allokerad kvv'!$B$2:$AV$468,MATCH(U$1,'Allokerad kvv'!$B$1:$AV$1,0),FALSE),VLOOKUP($B160,'Justerad allokering'!$B$1:$AG$461,MATCH(U$1,'Justerad allokering'!$B$1:$AF$1,0),FALSE))</f>
        <v>0</v>
      </c>
      <c r="V160">
        <f>IF(ISERROR(1/VLOOKUP($B160,'Justerad allokering'!$B$1:$AG$461,MATCH(V$1,'Justerad allokering'!$B$1:$AF$1,0),FALSE)),VLOOKUP($B160,'Allokerad kvv'!$B$2:$AV$468,MATCH(V$1,'Allokerad kvv'!$B$1:$AV$1,0),FALSE),VLOOKUP($B160,'Justerad allokering'!$B$1:$AG$461,MATCH(V$1,'Justerad allokering'!$B$1:$AF$1,0),FALSE))</f>
        <v>0</v>
      </c>
      <c r="W160">
        <f>IF(ISERROR(1/VLOOKUP($B160,'Justerad allokering'!$B$1:$AG$461,MATCH(W$1,'Justerad allokering'!$B$1:$AF$1,0),FALSE)),VLOOKUP($B160,'Allokerad kvv'!$B$2:$AV$468,MATCH(W$1,'Allokerad kvv'!$B$1:$AV$1,0),FALSE),VLOOKUP($B160,'Justerad allokering'!$B$1:$AG$461,MATCH(W$1,'Justerad allokering'!$B$1:$AF$1,0),FALSE))</f>
        <v>0</v>
      </c>
      <c r="X160">
        <f>IF(ISERROR(1/VLOOKUP($B160,'Justerad allokering'!$B$1:$AG$461,MATCH(X$1,'Justerad allokering'!$B$1:$AF$1,0),FALSE)),VLOOKUP($B160,'Allokerad kvv'!$B$2:$AV$468,MATCH(X$1,'Allokerad kvv'!$B$1:$AV$1,0),FALSE),VLOOKUP($B160,'Justerad allokering'!$B$1:$AG$461,MATCH(X$1,'Justerad allokering'!$B$1:$AF$1,0),FALSE))</f>
        <v>0</v>
      </c>
      <c r="Y160">
        <f>IF(ISERROR(1/VLOOKUP($B160,'Justerad allokering'!$B$1:$AG$461,MATCH(Y$1,'Justerad allokering'!$B$1:$AF$1,0),FALSE)),VLOOKUP($B160,'Allokerad kvv'!$B$2:$AV$468,MATCH(Y$1,'Allokerad kvv'!$B$1:$AV$1,0),FALSE),VLOOKUP($B160,'Justerad allokering'!$B$1:$AG$461,MATCH(Y$1,'Justerad allokering'!$B$1:$AF$1,0),FALSE))</f>
        <v>0</v>
      </c>
      <c r="Z160">
        <f>IF(ISERROR(1/VLOOKUP($B160,'Justerad allokering'!$B$1:$AG$461,MATCH(Z$1,'Justerad allokering'!$B$1:$AF$1,0),FALSE)),VLOOKUP($B160,'Allokerad kvv'!$B$2:$AV$468,MATCH(Z$1,'Allokerad kvv'!$B$1:$AV$1,0),FALSE),VLOOKUP($B160,'Justerad allokering'!$B$1:$AG$461,MATCH(Z$1,'Justerad allokering'!$B$1:$AF$1,0),FALSE))</f>
        <v>0</v>
      </c>
      <c r="AE160" s="89">
        <f t="shared" si="8"/>
        <v>0</v>
      </c>
      <c r="AG160">
        <f t="shared" si="9"/>
        <v>0</v>
      </c>
      <c r="AH160">
        <f t="shared" si="10"/>
        <v>0</v>
      </c>
      <c r="AI160" t="str">
        <f>IF(AH160=0,"",AH160/VLOOKUP(B160,Kraftvärmeprod!$B$1:$BC$480,MATCH("Summa tillförd energi exklusive rökgaskondensering",Kraftvärmeprod!$B$1:$BC$1,0),FALSE))</f>
        <v/>
      </c>
      <c r="AK160">
        <f t="shared" si="11"/>
        <v>0</v>
      </c>
    </row>
    <row r="161" spans="1:37" x14ac:dyDescent="0.25">
      <c r="A161" s="2" t="s">
        <v>228</v>
      </c>
      <c r="B161" s="2" t="s">
        <v>232</v>
      </c>
      <c r="C161">
        <f>IF(ISERROR(1/VLOOKUP($B161,'Justerad allokering'!$B$1:$AG$461,MATCH(C$1,'Justerad allokering'!$B$1:$AF$1,0),FALSE)),VLOOKUP($B161,'Allokerad kvv'!$B$2:$AV$468,MATCH(C$1,'Allokerad kvv'!$B$1:$AV$1,0),FALSE),VLOOKUP($B161,'Justerad allokering'!$B$1:$AG$461,MATCH(C$1,'Justerad allokering'!$B$1:$AF$1,0),FALSE))</f>
        <v>0</v>
      </c>
      <c r="D161">
        <f>IF(ISERROR(1/VLOOKUP($B161,'Justerad allokering'!$B$1:$AG$461,MATCH(D$1,'Justerad allokering'!$B$1:$AF$1,0),FALSE)),VLOOKUP($B161,'Allokerad kvv'!$B$2:$AV$468,MATCH(D$1,'Allokerad kvv'!$B$1:$AV$1,0),FALSE),VLOOKUP($B161,'Justerad allokering'!$B$1:$AG$461,MATCH(D$1,'Justerad allokering'!$B$1:$AF$1,0),FALSE))</f>
        <v>0</v>
      </c>
      <c r="E161">
        <f>IF(ISERROR(1/VLOOKUP($B161,'Justerad allokering'!$B$1:$AG$461,MATCH(E$1,'Justerad allokering'!$B$1:$AF$1,0),FALSE)),VLOOKUP($B161,'Allokerad kvv'!$B$2:$AV$468,MATCH(E$1,'Allokerad kvv'!$B$1:$AV$1,0),FALSE),VLOOKUP($B161,'Justerad allokering'!$B$1:$AG$461,MATCH(E$1,'Justerad allokering'!$B$1:$AF$1,0),FALSE))</f>
        <v>22.9422</v>
      </c>
      <c r="F161">
        <f>IF(ISERROR(1/VLOOKUP($B161,'Justerad allokering'!$B$1:$AG$461,MATCH(F$1,'Justerad allokering'!$B$1:$AF$1,0),FALSE)),VLOOKUP($B161,'Allokerad kvv'!$B$2:$AV$468,MATCH(F$1,'Allokerad kvv'!$B$1:$AV$1,0),FALSE),VLOOKUP($B161,'Justerad allokering'!$B$1:$AG$461,MATCH(F$1,'Justerad allokering'!$B$1:$AF$1,0),FALSE))</f>
        <v>0</v>
      </c>
      <c r="G161">
        <f>IF(ISERROR(1/VLOOKUP($B161,'Justerad allokering'!$B$1:$AG$461,MATCH(G$1,'Justerad allokering'!$B$1:$AF$1,0),FALSE)),VLOOKUP($B161,'Allokerad kvv'!$B$2:$AV$468,MATCH(G$1,'Allokerad kvv'!$B$1:$AV$1,0),FALSE),VLOOKUP($B161,'Justerad allokering'!$B$1:$AG$461,MATCH(G$1,'Justerad allokering'!$B$1:$AF$1,0),FALSE))</f>
        <v>0</v>
      </c>
      <c r="H161">
        <f>IF(ISERROR(1/VLOOKUP($B161,'Justerad allokering'!$B$1:$AG$461,MATCH(H$1,'Justerad allokering'!$B$1:$AF$1,0),FALSE)),VLOOKUP($B161,'Allokerad kvv'!$B$2:$AV$468,MATCH(H$1,'Allokerad kvv'!$B$1:$AV$1,0),FALSE),VLOOKUP($B161,'Justerad allokering'!$B$1:$AG$461,MATCH(H$1,'Justerad allokering'!$B$1:$AF$1,0),FALSE))</f>
        <v>0</v>
      </c>
      <c r="I161">
        <f>IF(ISERROR(1/VLOOKUP($B161,'Justerad allokering'!$B$1:$AG$461,MATCH(I$1,'Justerad allokering'!$B$1:$AF$1,0),FALSE)),VLOOKUP($B161,'Allokerad kvv'!$B$2:$AV$468,MATCH(I$1,'Allokerad kvv'!$B$1:$AV$1,0),FALSE),VLOOKUP($B161,'Justerad allokering'!$B$1:$AG$461,MATCH(I$1,'Justerad allokering'!$B$1:$AF$1,0),FALSE))</f>
        <v>0</v>
      </c>
      <c r="J161">
        <f>IF(ISERROR(1/VLOOKUP($B161,'Justerad allokering'!$B$1:$AG$461,MATCH(J$1,'Justerad allokering'!$B$1:$AF$1,0),FALSE)),VLOOKUP($B161,'Allokerad kvv'!$B$2:$AV$468,MATCH(J$1,'Allokerad kvv'!$B$1:$AV$1,0),FALSE),VLOOKUP($B161,'Justerad allokering'!$B$1:$AG$461,MATCH(J$1,'Justerad allokering'!$B$1:$AF$1,0),FALSE))</f>
        <v>38.262999999999998</v>
      </c>
      <c r="K161">
        <f>IF(ISERROR(1/VLOOKUP($B161,'Justerad allokering'!$B$1:$AG$461,MATCH(K$1,'Justerad allokering'!$B$1:$AF$1,0),FALSE)),VLOOKUP($B161,'Allokerad kvv'!$B$2:$AV$468,MATCH(K$1,'Allokerad kvv'!$B$1:$AV$1,0),FALSE),VLOOKUP($B161,'Justerad allokering'!$B$1:$AG$461,MATCH(K$1,'Justerad allokering'!$B$1:$AF$1,0),FALSE))</f>
        <v>3.24302</v>
      </c>
      <c r="L161">
        <f>IF(ISERROR(1/VLOOKUP($B161,'Justerad allokering'!$B$1:$AG$461,MATCH(L$1,'Justerad allokering'!$B$1:$AF$1,0),FALSE)),VLOOKUP($B161,'Allokerad kvv'!$B$2:$AV$468,MATCH(L$1,'Allokerad kvv'!$B$1:$AV$1,0),FALSE),VLOOKUP($B161,'Justerad allokering'!$B$1:$AG$461,MATCH(L$1,'Justerad allokering'!$B$1:$AF$1,0),FALSE))</f>
        <v>0</v>
      </c>
      <c r="M161">
        <f>IF(ISERROR(1/VLOOKUP($B161,'Justerad allokering'!$B$1:$AG$461,MATCH(M$1,'Justerad allokering'!$B$1:$AF$1,0),FALSE)),VLOOKUP($B161,'Allokerad kvv'!$B$2:$AV$468,MATCH(M$1,'Allokerad kvv'!$B$1:$AV$1,0),FALSE),VLOOKUP($B161,'Justerad allokering'!$B$1:$AG$461,MATCH(M$1,'Justerad allokering'!$B$1:$AF$1,0),FALSE))</f>
        <v>0</v>
      </c>
      <c r="N161">
        <f>IF(ISERROR(1/VLOOKUP($B161,'Justerad allokering'!$B$1:$AG$461,MATCH(N$1,'Justerad allokering'!$B$1:$AF$1,0),FALSE)),VLOOKUP($B161,'Allokerad kvv'!$B$2:$AV$468,MATCH(N$1,'Allokerad kvv'!$B$1:$AV$1,0),FALSE),VLOOKUP($B161,'Justerad allokering'!$B$1:$AG$461,MATCH(N$1,'Justerad allokering'!$B$1:$AF$1,0),FALSE))</f>
        <v>0</v>
      </c>
      <c r="O161">
        <f>IF(ISERROR(1/VLOOKUP($B161,'Justerad allokering'!$B$1:$AG$461,MATCH(O$1,'Justerad allokering'!$B$1:$AF$1,0),FALSE)),VLOOKUP($B161,'Allokerad kvv'!$B$2:$AV$468,MATCH(O$1,'Allokerad kvv'!$B$1:$AV$1,0),FALSE),VLOOKUP($B161,'Justerad allokering'!$B$1:$AG$461,MATCH(O$1,'Justerad allokering'!$B$1:$AF$1,0),FALSE))</f>
        <v>0</v>
      </c>
      <c r="P161">
        <f>IF(ISERROR(1/VLOOKUP($B161,'Justerad allokering'!$B$1:$AG$461,MATCH(P$1,'Justerad allokering'!$B$1:$AF$1,0),FALSE)),VLOOKUP($B161,'Allokerad kvv'!$B$2:$AV$468,MATCH(P$1,'Allokerad kvv'!$B$1:$AV$1,0),FALSE),VLOOKUP($B161,'Justerad allokering'!$B$1:$AG$461,MATCH(P$1,'Justerad allokering'!$B$1:$AF$1,0),FALSE))</f>
        <v>15.3985</v>
      </c>
      <c r="Q161">
        <f>IF(ISERROR(1/VLOOKUP($B161,'Justerad allokering'!$B$1:$AG$461,MATCH(Q$1,'Justerad allokering'!$B$1:$AF$1,0),FALSE)),VLOOKUP($B161,'Allokerad kvv'!$B$2:$AV$468,MATCH(Q$1,'Allokerad kvv'!$B$1:$AV$1,0),FALSE),VLOOKUP($B161,'Justerad allokering'!$B$1:$AG$461,MATCH(Q$1,'Justerad allokering'!$B$1:$AF$1,0),FALSE))</f>
        <v>0</v>
      </c>
      <c r="R161">
        <f>IF(ISERROR(1/VLOOKUP($B161,'Justerad allokering'!$B$1:$AG$461,MATCH(R$1,'Justerad allokering'!$B$1:$AF$1,0),FALSE)),VLOOKUP($B161,'Allokerad kvv'!$B$2:$AV$468,MATCH(R$1,'Allokerad kvv'!$B$1:$AV$1,0),FALSE),VLOOKUP($B161,'Justerad allokering'!$B$1:$AG$461,MATCH(R$1,'Justerad allokering'!$B$1:$AF$1,0),FALSE))</f>
        <v>0</v>
      </c>
      <c r="S161">
        <f>IF(ISERROR(1/VLOOKUP($B161,'Justerad allokering'!$B$1:$AG$461,MATCH(S$1,'Justerad allokering'!$B$1:$AF$1,0),FALSE)),VLOOKUP($B161,'Allokerad kvv'!$B$2:$AV$468,MATCH(S$1,'Allokerad kvv'!$B$1:$AV$1,0),FALSE),VLOOKUP($B161,'Justerad allokering'!$B$1:$AG$461,MATCH(S$1,'Justerad allokering'!$B$1:$AF$1,0),FALSE))</f>
        <v>0</v>
      </c>
      <c r="T161">
        <f>IF(ISERROR(1/VLOOKUP($B161,'Justerad allokering'!$B$1:$AG$461,MATCH(T$1,'Justerad allokering'!$B$1:$AF$1,0),FALSE)),VLOOKUP($B161,'Allokerad kvv'!$B$2:$AV$468,MATCH(T$1,'Allokerad kvv'!$B$1:$AV$1,0),FALSE),VLOOKUP($B161,'Justerad allokering'!$B$1:$AG$461,MATCH(T$1,'Justerad allokering'!$B$1:$AF$1,0),FALSE))</f>
        <v>0</v>
      </c>
      <c r="U161">
        <f>IF(ISERROR(1/VLOOKUP($B161,'Justerad allokering'!$B$1:$AG$461,MATCH(U$1,'Justerad allokering'!$B$1:$AF$1,0),FALSE)),VLOOKUP($B161,'Allokerad kvv'!$B$2:$AV$468,MATCH(U$1,'Allokerad kvv'!$B$1:$AV$1,0),FALSE),VLOOKUP($B161,'Justerad allokering'!$B$1:$AG$461,MATCH(U$1,'Justerad allokering'!$B$1:$AF$1,0),FALSE))</f>
        <v>0</v>
      </c>
      <c r="V161">
        <f>IF(ISERROR(1/VLOOKUP($B161,'Justerad allokering'!$B$1:$AG$461,MATCH(V$1,'Justerad allokering'!$B$1:$AF$1,0),FALSE)),VLOOKUP($B161,'Allokerad kvv'!$B$2:$AV$468,MATCH(V$1,'Allokerad kvv'!$B$1:$AV$1,0),FALSE),VLOOKUP($B161,'Justerad allokering'!$B$1:$AG$461,MATCH(V$1,'Justerad allokering'!$B$1:$AF$1,0),FALSE))</f>
        <v>0</v>
      </c>
      <c r="W161">
        <f>IF(ISERROR(1/VLOOKUP($B161,'Justerad allokering'!$B$1:$AG$461,MATCH(W$1,'Justerad allokering'!$B$1:$AF$1,0),FALSE)),VLOOKUP($B161,'Allokerad kvv'!$B$2:$AV$468,MATCH(W$1,'Allokerad kvv'!$B$1:$AV$1,0),FALSE),VLOOKUP($B161,'Justerad allokering'!$B$1:$AG$461,MATCH(W$1,'Justerad allokering'!$B$1:$AF$1,0),FALSE))</f>
        <v>0</v>
      </c>
      <c r="X161">
        <f>IF(ISERROR(1/VLOOKUP($B161,'Justerad allokering'!$B$1:$AG$461,MATCH(X$1,'Justerad allokering'!$B$1:$AF$1,0),FALSE)),VLOOKUP($B161,'Allokerad kvv'!$B$2:$AV$468,MATCH(X$1,'Allokerad kvv'!$B$1:$AV$1,0),FALSE),VLOOKUP($B161,'Justerad allokering'!$B$1:$AG$461,MATCH(X$1,'Justerad allokering'!$B$1:$AF$1,0),FALSE))</f>
        <v>0</v>
      </c>
      <c r="Y161">
        <f>IF(ISERROR(1/VLOOKUP($B161,'Justerad allokering'!$B$1:$AG$461,MATCH(Y$1,'Justerad allokering'!$B$1:$AF$1,0),FALSE)),VLOOKUP($B161,'Allokerad kvv'!$B$2:$AV$468,MATCH(Y$1,'Allokerad kvv'!$B$1:$AV$1,0),FALSE),VLOOKUP($B161,'Justerad allokering'!$B$1:$AG$461,MATCH(Y$1,'Justerad allokering'!$B$1:$AF$1,0),FALSE))</f>
        <v>0</v>
      </c>
      <c r="Z161">
        <f>IF(ISERROR(1/VLOOKUP($B161,'Justerad allokering'!$B$1:$AG$461,MATCH(Z$1,'Justerad allokering'!$B$1:$AF$1,0),FALSE)),VLOOKUP($B161,'Allokerad kvv'!$B$2:$AV$468,MATCH(Z$1,'Allokerad kvv'!$B$1:$AV$1,0),FALSE),VLOOKUP($B161,'Justerad allokering'!$B$1:$AG$461,MATCH(Z$1,'Justerad allokering'!$B$1:$AF$1,0),FALSE))</f>
        <v>0</v>
      </c>
      <c r="AE161" s="89">
        <f t="shared" si="8"/>
        <v>79.846719999999991</v>
      </c>
      <c r="AG161">
        <f t="shared" si="9"/>
        <v>76.603699999999989</v>
      </c>
      <c r="AH161">
        <f t="shared" si="10"/>
        <v>76.603699999999989</v>
      </c>
      <c r="AI161">
        <f>IF(AH161=0,"",AH161/VLOOKUP(B161,Kraftvärmeprod!$B$1:$BC$480,MATCH("Summa tillförd energi exklusive rökgaskondensering",Kraftvärmeprod!$B$1:$BC$1,0),FALSE))</f>
        <v>0.77770253807106593</v>
      </c>
      <c r="AK161">
        <f t="shared" si="11"/>
        <v>76.603700000000003</v>
      </c>
    </row>
    <row r="162" spans="1:37" x14ac:dyDescent="0.25">
      <c r="A162" s="2" t="s">
        <v>233</v>
      </c>
      <c r="B162" s="2" t="s">
        <v>234</v>
      </c>
      <c r="C162">
        <f>IF(ISERROR(1/VLOOKUP($B162,'Justerad allokering'!$B$1:$AG$461,MATCH(C$1,'Justerad allokering'!$B$1:$AF$1,0),FALSE)),VLOOKUP($B162,'Allokerad kvv'!$B$2:$AV$468,MATCH(C$1,'Allokerad kvv'!$B$1:$AV$1,0),FALSE),VLOOKUP($B162,'Justerad allokering'!$B$1:$AG$461,MATCH(C$1,'Justerad allokering'!$B$1:$AF$1,0),FALSE))</f>
        <v>0</v>
      </c>
      <c r="D162">
        <f>IF(ISERROR(1/VLOOKUP($B162,'Justerad allokering'!$B$1:$AG$461,MATCH(D$1,'Justerad allokering'!$B$1:$AF$1,0),FALSE)),VLOOKUP($B162,'Allokerad kvv'!$B$2:$AV$468,MATCH(D$1,'Allokerad kvv'!$B$1:$AV$1,0),FALSE),VLOOKUP($B162,'Justerad allokering'!$B$1:$AG$461,MATCH(D$1,'Justerad allokering'!$B$1:$AF$1,0),FALSE))</f>
        <v>0</v>
      </c>
      <c r="E162">
        <f>IF(ISERROR(1/VLOOKUP($B162,'Justerad allokering'!$B$1:$AG$461,MATCH(E$1,'Justerad allokering'!$B$1:$AF$1,0),FALSE)),VLOOKUP($B162,'Allokerad kvv'!$B$2:$AV$468,MATCH(E$1,'Allokerad kvv'!$B$1:$AV$1,0),FALSE),VLOOKUP($B162,'Justerad allokering'!$B$1:$AG$461,MATCH(E$1,'Justerad allokering'!$B$1:$AF$1,0),FALSE))</f>
        <v>0</v>
      </c>
      <c r="F162">
        <f>IF(ISERROR(1/VLOOKUP($B162,'Justerad allokering'!$B$1:$AG$461,MATCH(F$1,'Justerad allokering'!$B$1:$AF$1,0),FALSE)),VLOOKUP($B162,'Allokerad kvv'!$B$2:$AV$468,MATCH(F$1,'Allokerad kvv'!$B$1:$AV$1,0),FALSE),VLOOKUP($B162,'Justerad allokering'!$B$1:$AG$461,MATCH(F$1,'Justerad allokering'!$B$1:$AF$1,0),FALSE))</f>
        <v>0</v>
      </c>
      <c r="G162">
        <f>IF(ISERROR(1/VLOOKUP($B162,'Justerad allokering'!$B$1:$AG$461,MATCH(G$1,'Justerad allokering'!$B$1:$AF$1,0),FALSE)),VLOOKUP($B162,'Allokerad kvv'!$B$2:$AV$468,MATCH(G$1,'Allokerad kvv'!$B$1:$AV$1,0),FALSE),VLOOKUP($B162,'Justerad allokering'!$B$1:$AG$461,MATCH(G$1,'Justerad allokering'!$B$1:$AF$1,0),FALSE))</f>
        <v>0</v>
      </c>
      <c r="H162">
        <f>IF(ISERROR(1/VLOOKUP($B162,'Justerad allokering'!$B$1:$AG$461,MATCH(H$1,'Justerad allokering'!$B$1:$AF$1,0),FALSE)),VLOOKUP($B162,'Allokerad kvv'!$B$2:$AV$468,MATCH(H$1,'Allokerad kvv'!$B$1:$AV$1,0),FALSE),VLOOKUP($B162,'Justerad allokering'!$B$1:$AG$461,MATCH(H$1,'Justerad allokering'!$B$1:$AF$1,0),FALSE))</f>
        <v>0</v>
      </c>
      <c r="I162">
        <f>IF(ISERROR(1/VLOOKUP($B162,'Justerad allokering'!$B$1:$AG$461,MATCH(I$1,'Justerad allokering'!$B$1:$AF$1,0),FALSE)),VLOOKUP($B162,'Allokerad kvv'!$B$2:$AV$468,MATCH(I$1,'Allokerad kvv'!$B$1:$AV$1,0),FALSE),VLOOKUP($B162,'Justerad allokering'!$B$1:$AG$461,MATCH(I$1,'Justerad allokering'!$B$1:$AF$1,0),FALSE))</f>
        <v>0</v>
      </c>
      <c r="J162">
        <f>IF(ISERROR(1/VLOOKUP($B162,'Justerad allokering'!$B$1:$AG$461,MATCH(J$1,'Justerad allokering'!$B$1:$AF$1,0),FALSE)),VLOOKUP($B162,'Allokerad kvv'!$B$2:$AV$468,MATCH(J$1,'Allokerad kvv'!$B$1:$AV$1,0),FALSE),VLOOKUP($B162,'Justerad allokering'!$B$1:$AG$461,MATCH(J$1,'Justerad allokering'!$B$1:$AF$1,0),FALSE))</f>
        <v>0</v>
      </c>
      <c r="K162">
        <f>IF(ISERROR(1/VLOOKUP($B162,'Justerad allokering'!$B$1:$AG$461,MATCH(K$1,'Justerad allokering'!$B$1:$AF$1,0),FALSE)),VLOOKUP($B162,'Allokerad kvv'!$B$2:$AV$468,MATCH(K$1,'Allokerad kvv'!$B$1:$AV$1,0),FALSE),VLOOKUP($B162,'Justerad allokering'!$B$1:$AG$461,MATCH(K$1,'Justerad allokering'!$B$1:$AF$1,0),FALSE))</f>
        <v>0</v>
      </c>
      <c r="L162">
        <f>IF(ISERROR(1/VLOOKUP($B162,'Justerad allokering'!$B$1:$AG$461,MATCH(L$1,'Justerad allokering'!$B$1:$AF$1,0),FALSE)),VLOOKUP($B162,'Allokerad kvv'!$B$2:$AV$468,MATCH(L$1,'Allokerad kvv'!$B$1:$AV$1,0),FALSE),VLOOKUP($B162,'Justerad allokering'!$B$1:$AG$461,MATCH(L$1,'Justerad allokering'!$B$1:$AF$1,0),FALSE))</f>
        <v>0</v>
      </c>
      <c r="M162">
        <f>IF(ISERROR(1/VLOOKUP($B162,'Justerad allokering'!$B$1:$AG$461,MATCH(M$1,'Justerad allokering'!$B$1:$AF$1,0),FALSE)),VLOOKUP($B162,'Allokerad kvv'!$B$2:$AV$468,MATCH(M$1,'Allokerad kvv'!$B$1:$AV$1,0),FALSE),VLOOKUP($B162,'Justerad allokering'!$B$1:$AG$461,MATCH(M$1,'Justerad allokering'!$B$1:$AF$1,0),FALSE))</f>
        <v>0</v>
      </c>
      <c r="N162">
        <f>IF(ISERROR(1/VLOOKUP($B162,'Justerad allokering'!$B$1:$AG$461,MATCH(N$1,'Justerad allokering'!$B$1:$AF$1,0),FALSE)),VLOOKUP($B162,'Allokerad kvv'!$B$2:$AV$468,MATCH(N$1,'Allokerad kvv'!$B$1:$AV$1,0),FALSE),VLOOKUP($B162,'Justerad allokering'!$B$1:$AG$461,MATCH(N$1,'Justerad allokering'!$B$1:$AF$1,0),FALSE))</f>
        <v>0</v>
      </c>
      <c r="O162">
        <f>IF(ISERROR(1/VLOOKUP($B162,'Justerad allokering'!$B$1:$AG$461,MATCH(O$1,'Justerad allokering'!$B$1:$AF$1,0),FALSE)),VLOOKUP($B162,'Allokerad kvv'!$B$2:$AV$468,MATCH(O$1,'Allokerad kvv'!$B$1:$AV$1,0),FALSE),VLOOKUP($B162,'Justerad allokering'!$B$1:$AG$461,MATCH(O$1,'Justerad allokering'!$B$1:$AF$1,0),FALSE))</f>
        <v>0</v>
      </c>
      <c r="P162">
        <f>IF(ISERROR(1/VLOOKUP($B162,'Justerad allokering'!$B$1:$AG$461,MATCH(P$1,'Justerad allokering'!$B$1:$AF$1,0),FALSE)),VLOOKUP($B162,'Allokerad kvv'!$B$2:$AV$468,MATCH(P$1,'Allokerad kvv'!$B$1:$AV$1,0),FALSE),VLOOKUP($B162,'Justerad allokering'!$B$1:$AG$461,MATCH(P$1,'Justerad allokering'!$B$1:$AF$1,0),FALSE))</f>
        <v>0</v>
      </c>
      <c r="Q162">
        <f>IF(ISERROR(1/VLOOKUP($B162,'Justerad allokering'!$B$1:$AG$461,MATCH(Q$1,'Justerad allokering'!$B$1:$AF$1,0),FALSE)),VLOOKUP($B162,'Allokerad kvv'!$B$2:$AV$468,MATCH(Q$1,'Allokerad kvv'!$B$1:$AV$1,0),FALSE),VLOOKUP($B162,'Justerad allokering'!$B$1:$AG$461,MATCH(Q$1,'Justerad allokering'!$B$1:$AF$1,0),FALSE))</f>
        <v>0</v>
      </c>
      <c r="R162">
        <f>IF(ISERROR(1/VLOOKUP($B162,'Justerad allokering'!$B$1:$AG$461,MATCH(R$1,'Justerad allokering'!$B$1:$AF$1,0),FALSE)),VLOOKUP($B162,'Allokerad kvv'!$B$2:$AV$468,MATCH(R$1,'Allokerad kvv'!$B$1:$AV$1,0),FALSE),VLOOKUP($B162,'Justerad allokering'!$B$1:$AG$461,MATCH(R$1,'Justerad allokering'!$B$1:$AF$1,0),FALSE))</f>
        <v>0</v>
      </c>
      <c r="S162">
        <f>IF(ISERROR(1/VLOOKUP($B162,'Justerad allokering'!$B$1:$AG$461,MATCH(S$1,'Justerad allokering'!$B$1:$AF$1,0),FALSE)),VLOOKUP($B162,'Allokerad kvv'!$B$2:$AV$468,MATCH(S$1,'Allokerad kvv'!$B$1:$AV$1,0),FALSE),VLOOKUP($B162,'Justerad allokering'!$B$1:$AG$461,MATCH(S$1,'Justerad allokering'!$B$1:$AF$1,0),FALSE))</f>
        <v>0</v>
      </c>
      <c r="T162">
        <f>IF(ISERROR(1/VLOOKUP($B162,'Justerad allokering'!$B$1:$AG$461,MATCH(T$1,'Justerad allokering'!$B$1:$AF$1,0),FALSE)),VLOOKUP($B162,'Allokerad kvv'!$B$2:$AV$468,MATCH(T$1,'Allokerad kvv'!$B$1:$AV$1,0),FALSE),VLOOKUP($B162,'Justerad allokering'!$B$1:$AG$461,MATCH(T$1,'Justerad allokering'!$B$1:$AF$1,0),FALSE))</f>
        <v>0</v>
      </c>
      <c r="U162">
        <f>IF(ISERROR(1/VLOOKUP($B162,'Justerad allokering'!$B$1:$AG$461,MATCH(U$1,'Justerad allokering'!$B$1:$AF$1,0),FALSE)),VLOOKUP($B162,'Allokerad kvv'!$B$2:$AV$468,MATCH(U$1,'Allokerad kvv'!$B$1:$AV$1,0),FALSE),VLOOKUP($B162,'Justerad allokering'!$B$1:$AG$461,MATCH(U$1,'Justerad allokering'!$B$1:$AF$1,0),FALSE))</f>
        <v>0</v>
      </c>
      <c r="V162">
        <f>IF(ISERROR(1/VLOOKUP($B162,'Justerad allokering'!$B$1:$AG$461,MATCH(V$1,'Justerad allokering'!$B$1:$AF$1,0),FALSE)),VLOOKUP($B162,'Allokerad kvv'!$B$2:$AV$468,MATCH(V$1,'Allokerad kvv'!$B$1:$AV$1,0),FALSE),VLOOKUP($B162,'Justerad allokering'!$B$1:$AG$461,MATCH(V$1,'Justerad allokering'!$B$1:$AF$1,0),FALSE))</f>
        <v>0</v>
      </c>
      <c r="W162">
        <f>IF(ISERROR(1/VLOOKUP($B162,'Justerad allokering'!$B$1:$AG$461,MATCH(W$1,'Justerad allokering'!$B$1:$AF$1,0),FALSE)),VLOOKUP($B162,'Allokerad kvv'!$B$2:$AV$468,MATCH(W$1,'Allokerad kvv'!$B$1:$AV$1,0),FALSE),VLOOKUP($B162,'Justerad allokering'!$B$1:$AG$461,MATCH(W$1,'Justerad allokering'!$B$1:$AF$1,0),FALSE))</f>
        <v>0</v>
      </c>
      <c r="X162">
        <f>IF(ISERROR(1/VLOOKUP($B162,'Justerad allokering'!$B$1:$AG$461,MATCH(X$1,'Justerad allokering'!$B$1:$AF$1,0),FALSE)),VLOOKUP($B162,'Allokerad kvv'!$B$2:$AV$468,MATCH(X$1,'Allokerad kvv'!$B$1:$AV$1,0),FALSE),VLOOKUP($B162,'Justerad allokering'!$B$1:$AG$461,MATCH(X$1,'Justerad allokering'!$B$1:$AF$1,0),FALSE))</f>
        <v>0</v>
      </c>
      <c r="Y162">
        <f>IF(ISERROR(1/VLOOKUP($B162,'Justerad allokering'!$B$1:$AG$461,MATCH(Y$1,'Justerad allokering'!$B$1:$AF$1,0),FALSE)),VLOOKUP($B162,'Allokerad kvv'!$B$2:$AV$468,MATCH(Y$1,'Allokerad kvv'!$B$1:$AV$1,0),FALSE),VLOOKUP($B162,'Justerad allokering'!$B$1:$AG$461,MATCH(Y$1,'Justerad allokering'!$B$1:$AF$1,0),FALSE))</f>
        <v>0</v>
      </c>
      <c r="Z162">
        <f>IF(ISERROR(1/VLOOKUP($B162,'Justerad allokering'!$B$1:$AG$461,MATCH(Z$1,'Justerad allokering'!$B$1:$AF$1,0),FALSE)),VLOOKUP($B162,'Allokerad kvv'!$B$2:$AV$468,MATCH(Z$1,'Allokerad kvv'!$B$1:$AV$1,0),FALSE),VLOOKUP($B162,'Justerad allokering'!$B$1:$AG$461,MATCH(Z$1,'Justerad allokering'!$B$1:$AF$1,0),FALSE))</f>
        <v>0</v>
      </c>
      <c r="AE162" s="89">
        <f t="shared" si="8"/>
        <v>0</v>
      </c>
      <c r="AG162">
        <f t="shared" si="9"/>
        <v>0</v>
      </c>
      <c r="AH162">
        <f t="shared" si="10"/>
        <v>0</v>
      </c>
      <c r="AI162" t="str">
        <f>IF(AH162=0,"",AH162/VLOOKUP(B162,Kraftvärmeprod!$B$1:$BC$480,MATCH("Summa tillförd energi exklusive rökgaskondensering",Kraftvärmeprod!$B$1:$BC$1,0),FALSE))</f>
        <v/>
      </c>
      <c r="AK162">
        <f t="shared" si="11"/>
        <v>0</v>
      </c>
    </row>
    <row r="163" spans="1:37" x14ac:dyDescent="0.25">
      <c r="A163" s="2" t="s">
        <v>233</v>
      </c>
      <c r="B163" s="2" t="s">
        <v>235</v>
      </c>
      <c r="C163">
        <f>IF(ISERROR(1/VLOOKUP($B163,'Justerad allokering'!$B$1:$AG$461,MATCH(C$1,'Justerad allokering'!$B$1:$AF$1,0),FALSE)),VLOOKUP($B163,'Allokerad kvv'!$B$2:$AV$468,MATCH(C$1,'Allokerad kvv'!$B$1:$AV$1,0),FALSE),VLOOKUP($B163,'Justerad allokering'!$B$1:$AG$461,MATCH(C$1,'Justerad allokering'!$B$1:$AF$1,0),FALSE))</f>
        <v>0</v>
      </c>
      <c r="D163">
        <f>IF(ISERROR(1/VLOOKUP($B163,'Justerad allokering'!$B$1:$AG$461,MATCH(D$1,'Justerad allokering'!$B$1:$AF$1,0),FALSE)),VLOOKUP($B163,'Allokerad kvv'!$B$2:$AV$468,MATCH(D$1,'Allokerad kvv'!$B$1:$AV$1,0),FALSE),VLOOKUP($B163,'Justerad allokering'!$B$1:$AG$461,MATCH(D$1,'Justerad allokering'!$B$1:$AF$1,0),FALSE))</f>
        <v>0</v>
      </c>
      <c r="E163">
        <f>IF(ISERROR(1/VLOOKUP($B163,'Justerad allokering'!$B$1:$AG$461,MATCH(E$1,'Justerad allokering'!$B$1:$AF$1,0),FALSE)),VLOOKUP($B163,'Allokerad kvv'!$B$2:$AV$468,MATCH(E$1,'Allokerad kvv'!$B$1:$AV$1,0),FALSE),VLOOKUP($B163,'Justerad allokering'!$B$1:$AG$461,MATCH(E$1,'Justerad allokering'!$B$1:$AF$1,0),FALSE))</f>
        <v>0</v>
      </c>
      <c r="F163">
        <f>IF(ISERROR(1/VLOOKUP($B163,'Justerad allokering'!$B$1:$AG$461,MATCH(F$1,'Justerad allokering'!$B$1:$AF$1,0),FALSE)),VLOOKUP($B163,'Allokerad kvv'!$B$2:$AV$468,MATCH(F$1,'Allokerad kvv'!$B$1:$AV$1,0),FALSE),VLOOKUP($B163,'Justerad allokering'!$B$1:$AG$461,MATCH(F$1,'Justerad allokering'!$B$1:$AF$1,0),FALSE))</f>
        <v>0</v>
      </c>
      <c r="G163">
        <f>IF(ISERROR(1/VLOOKUP($B163,'Justerad allokering'!$B$1:$AG$461,MATCH(G$1,'Justerad allokering'!$B$1:$AF$1,0),FALSE)),VLOOKUP($B163,'Allokerad kvv'!$B$2:$AV$468,MATCH(G$1,'Allokerad kvv'!$B$1:$AV$1,0),FALSE),VLOOKUP($B163,'Justerad allokering'!$B$1:$AG$461,MATCH(G$1,'Justerad allokering'!$B$1:$AF$1,0),FALSE))</f>
        <v>0</v>
      </c>
      <c r="H163">
        <f>IF(ISERROR(1/VLOOKUP($B163,'Justerad allokering'!$B$1:$AG$461,MATCH(H$1,'Justerad allokering'!$B$1:$AF$1,0),FALSE)),VLOOKUP($B163,'Allokerad kvv'!$B$2:$AV$468,MATCH(H$1,'Allokerad kvv'!$B$1:$AV$1,0),FALSE),VLOOKUP($B163,'Justerad allokering'!$B$1:$AG$461,MATCH(H$1,'Justerad allokering'!$B$1:$AF$1,0),FALSE))</f>
        <v>0</v>
      </c>
      <c r="I163">
        <f>IF(ISERROR(1/VLOOKUP($B163,'Justerad allokering'!$B$1:$AG$461,MATCH(I$1,'Justerad allokering'!$B$1:$AF$1,0),FALSE)),VLOOKUP($B163,'Allokerad kvv'!$B$2:$AV$468,MATCH(I$1,'Allokerad kvv'!$B$1:$AV$1,0),FALSE),VLOOKUP($B163,'Justerad allokering'!$B$1:$AG$461,MATCH(I$1,'Justerad allokering'!$B$1:$AF$1,0),FALSE))</f>
        <v>0</v>
      </c>
      <c r="J163">
        <f>IF(ISERROR(1/VLOOKUP($B163,'Justerad allokering'!$B$1:$AG$461,MATCH(J$1,'Justerad allokering'!$B$1:$AF$1,0),FALSE)),VLOOKUP($B163,'Allokerad kvv'!$B$2:$AV$468,MATCH(J$1,'Allokerad kvv'!$B$1:$AV$1,0),FALSE),VLOOKUP($B163,'Justerad allokering'!$B$1:$AG$461,MATCH(J$1,'Justerad allokering'!$B$1:$AF$1,0),FALSE))</f>
        <v>0</v>
      </c>
      <c r="K163">
        <f>IF(ISERROR(1/VLOOKUP($B163,'Justerad allokering'!$B$1:$AG$461,MATCH(K$1,'Justerad allokering'!$B$1:$AF$1,0),FALSE)),VLOOKUP($B163,'Allokerad kvv'!$B$2:$AV$468,MATCH(K$1,'Allokerad kvv'!$B$1:$AV$1,0),FALSE),VLOOKUP($B163,'Justerad allokering'!$B$1:$AG$461,MATCH(K$1,'Justerad allokering'!$B$1:$AF$1,0),FALSE))</f>
        <v>0</v>
      </c>
      <c r="L163">
        <f>IF(ISERROR(1/VLOOKUP($B163,'Justerad allokering'!$B$1:$AG$461,MATCH(L$1,'Justerad allokering'!$B$1:$AF$1,0),FALSE)),VLOOKUP($B163,'Allokerad kvv'!$B$2:$AV$468,MATCH(L$1,'Allokerad kvv'!$B$1:$AV$1,0),FALSE),VLOOKUP($B163,'Justerad allokering'!$B$1:$AG$461,MATCH(L$1,'Justerad allokering'!$B$1:$AF$1,0),FALSE))</f>
        <v>0</v>
      </c>
      <c r="M163">
        <f>IF(ISERROR(1/VLOOKUP($B163,'Justerad allokering'!$B$1:$AG$461,MATCH(M$1,'Justerad allokering'!$B$1:$AF$1,0),FALSE)),VLOOKUP($B163,'Allokerad kvv'!$B$2:$AV$468,MATCH(M$1,'Allokerad kvv'!$B$1:$AV$1,0),FALSE),VLOOKUP($B163,'Justerad allokering'!$B$1:$AG$461,MATCH(M$1,'Justerad allokering'!$B$1:$AF$1,0),FALSE))</f>
        <v>0</v>
      </c>
      <c r="N163">
        <f>IF(ISERROR(1/VLOOKUP($B163,'Justerad allokering'!$B$1:$AG$461,MATCH(N$1,'Justerad allokering'!$B$1:$AF$1,0),FALSE)),VLOOKUP($B163,'Allokerad kvv'!$B$2:$AV$468,MATCH(N$1,'Allokerad kvv'!$B$1:$AV$1,0),FALSE),VLOOKUP($B163,'Justerad allokering'!$B$1:$AG$461,MATCH(N$1,'Justerad allokering'!$B$1:$AF$1,0),FALSE))</f>
        <v>0</v>
      </c>
      <c r="O163">
        <f>IF(ISERROR(1/VLOOKUP($B163,'Justerad allokering'!$B$1:$AG$461,MATCH(O$1,'Justerad allokering'!$B$1:$AF$1,0),FALSE)),VLOOKUP($B163,'Allokerad kvv'!$B$2:$AV$468,MATCH(O$1,'Allokerad kvv'!$B$1:$AV$1,0),FALSE),VLOOKUP($B163,'Justerad allokering'!$B$1:$AG$461,MATCH(O$1,'Justerad allokering'!$B$1:$AF$1,0),FALSE))</f>
        <v>0</v>
      </c>
      <c r="P163">
        <f>IF(ISERROR(1/VLOOKUP($B163,'Justerad allokering'!$B$1:$AG$461,MATCH(P$1,'Justerad allokering'!$B$1:$AF$1,0),FALSE)),VLOOKUP($B163,'Allokerad kvv'!$B$2:$AV$468,MATCH(P$1,'Allokerad kvv'!$B$1:$AV$1,0),FALSE),VLOOKUP($B163,'Justerad allokering'!$B$1:$AG$461,MATCH(P$1,'Justerad allokering'!$B$1:$AF$1,0),FALSE))</f>
        <v>0</v>
      </c>
      <c r="Q163">
        <f>IF(ISERROR(1/VLOOKUP($B163,'Justerad allokering'!$B$1:$AG$461,MATCH(Q$1,'Justerad allokering'!$B$1:$AF$1,0),FALSE)),VLOOKUP($B163,'Allokerad kvv'!$B$2:$AV$468,MATCH(Q$1,'Allokerad kvv'!$B$1:$AV$1,0),FALSE),VLOOKUP($B163,'Justerad allokering'!$B$1:$AG$461,MATCH(Q$1,'Justerad allokering'!$B$1:$AF$1,0),FALSE))</f>
        <v>0</v>
      </c>
      <c r="R163">
        <f>IF(ISERROR(1/VLOOKUP($B163,'Justerad allokering'!$B$1:$AG$461,MATCH(R$1,'Justerad allokering'!$B$1:$AF$1,0),FALSE)),VLOOKUP($B163,'Allokerad kvv'!$B$2:$AV$468,MATCH(R$1,'Allokerad kvv'!$B$1:$AV$1,0),FALSE),VLOOKUP($B163,'Justerad allokering'!$B$1:$AG$461,MATCH(R$1,'Justerad allokering'!$B$1:$AF$1,0),FALSE))</f>
        <v>0</v>
      </c>
      <c r="S163">
        <f>IF(ISERROR(1/VLOOKUP($B163,'Justerad allokering'!$B$1:$AG$461,MATCH(S$1,'Justerad allokering'!$B$1:$AF$1,0),FALSE)),VLOOKUP($B163,'Allokerad kvv'!$B$2:$AV$468,MATCH(S$1,'Allokerad kvv'!$B$1:$AV$1,0),FALSE),VLOOKUP($B163,'Justerad allokering'!$B$1:$AG$461,MATCH(S$1,'Justerad allokering'!$B$1:$AF$1,0),FALSE))</f>
        <v>0</v>
      </c>
      <c r="T163">
        <f>IF(ISERROR(1/VLOOKUP($B163,'Justerad allokering'!$B$1:$AG$461,MATCH(T$1,'Justerad allokering'!$B$1:$AF$1,0),FALSE)),VLOOKUP($B163,'Allokerad kvv'!$B$2:$AV$468,MATCH(T$1,'Allokerad kvv'!$B$1:$AV$1,0),FALSE),VLOOKUP($B163,'Justerad allokering'!$B$1:$AG$461,MATCH(T$1,'Justerad allokering'!$B$1:$AF$1,0),FALSE))</f>
        <v>0</v>
      </c>
      <c r="U163">
        <f>IF(ISERROR(1/VLOOKUP($B163,'Justerad allokering'!$B$1:$AG$461,MATCH(U$1,'Justerad allokering'!$B$1:$AF$1,0),FALSE)),VLOOKUP($B163,'Allokerad kvv'!$B$2:$AV$468,MATCH(U$1,'Allokerad kvv'!$B$1:$AV$1,0),FALSE),VLOOKUP($B163,'Justerad allokering'!$B$1:$AG$461,MATCH(U$1,'Justerad allokering'!$B$1:$AF$1,0),FALSE))</f>
        <v>0</v>
      </c>
      <c r="V163">
        <f>IF(ISERROR(1/VLOOKUP($B163,'Justerad allokering'!$B$1:$AG$461,MATCH(V$1,'Justerad allokering'!$B$1:$AF$1,0),FALSE)),VLOOKUP($B163,'Allokerad kvv'!$B$2:$AV$468,MATCH(V$1,'Allokerad kvv'!$B$1:$AV$1,0),FALSE),VLOOKUP($B163,'Justerad allokering'!$B$1:$AG$461,MATCH(V$1,'Justerad allokering'!$B$1:$AF$1,0),FALSE))</f>
        <v>0</v>
      </c>
      <c r="W163">
        <f>IF(ISERROR(1/VLOOKUP($B163,'Justerad allokering'!$B$1:$AG$461,MATCH(W$1,'Justerad allokering'!$B$1:$AF$1,0),FALSE)),VLOOKUP($B163,'Allokerad kvv'!$B$2:$AV$468,MATCH(W$1,'Allokerad kvv'!$B$1:$AV$1,0),FALSE),VLOOKUP($B163,'Justerad allokering'!$B$1:$AG$461,MATCH(W$1,'Justerad allokering'!$B$1:$AF$1,0),FALSE))</f>
        <v>0</v>
      </c>
      <c r="X163">
        <f>IF(ISERROR(1/VLOOKUP($B163,'Justerad allokering'!$B$1:$AG$461,MATCH(X$1,'Justerad allokering'!$B$1:$AF$1,0),FALSE)),VLOOKUP($B163,'Allokerad kvv'!$B$2:$AV$468,MATCH(X$1,'Allokerad kvv'!$B$1:$AV$1,0),FALSE),VLOOKUP($B163,'Justerad allokering'!$B$1:$AG$461,MATCH(X$1,'Justerad allokering'!$B$1:$AF$1,0),FALSE))</f>
        <v>0</v>
      </c>
      <c r="Y163">
        <f>IF(ISERROR(1/VLOOKUP($B163,'Justerad allokering'!$B$1:$AG$461,MATCH(Y$1,'Justerad allokering'!$B$1:$AF$1,0),FALSE)),VLOOKUP($B163,'Allokerad kvv'!$B$2:$AV$468,MATCH(Y$1,'Allokerad kvv'!$B$1:$AV$1,0),FALSE),VLOOKUP($B163,'Justerad allokering'!$B$1:$AG$461,MATCH(Y$1,'Justerad allokering'!$B$1:$AF$1,0),FALSE))</f>
        <v>0</v>
      </c>
      <c r="Z163">
        <f>IF(ISERROR(1/VLOOKUP($B163,'Justerad allokering'!$B$1:$AG$461,MATCH(Z$1,'Justerad allokering'!$B$1:$AF$1,0),FALSE)),VLOOKUP($B163,'Allokerad kvv'!$B$2:$AV$468,MATCH(Z$1,'Allokerad kvv'!$B$1:$AV$1,0),FALSE),VLOOKUP($B163,'Justerad allokering'!$B$1:$AG$461,MATCH(Z$1,'Justerad allokering'!$B$1:$AF$1,0),FALSE))</f>
        <v>0</v>
      </c>
      <c r="AE163" s="89">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25">
      <c r="A164" s="2" t="s">
        <v>236</v>
      </c>
      <c r="B164" s="2" t="s">
        <v>237</v>
      </c>
      <c r="C164">
        <f>IF(ISERROR(1/VLOOKUP($B164,'Justerad allokering'!$B$1:$AG$461,MATCH(C$1,'Justerad allokering'!$B$1:$AF$1,0),FALSE)),VLOOKUP($B164,'Allokerad kvv'!$B$2:$AV$468,MATCH(C$1,'Allokerad kvv'!$B$1:$AV$1,0),FALSE),VLOOKUP($B164,'Justerad allokering'!$B$1:$AG$461,MATCH(C$1,'Justerad allokering'!$B$1:$AF$1,0),FALSE))</f>
        <v>85.044799999999995</v>
      </c>
      <c r="D164">
        <f>IF(ISERROR(1/VLOOKUP($B164,'Justerad allokering'!$B$1:$AG$461,MATCH(D$1,'Justerad allokering'!$B$1:$AF$1,0),FALSE)),VLOOKUP($B164,'Allokerad kvv'!$B$2:$AV$468,MATCH(D$1,'Allokerad kvv'!$B$1:$AV$1,0),FALSE),VLOOKUP($B164,'Justerad allokering'!$B$1:$AG$461,MATCH(D$1,'Justerad allokering'!$B$1:$AF$1,0),FALSE))</f>
        <v>0</v>
      </c>
      <c r="E164">
        <f>IF(ISERROR(1/VLOOKUP($B164,'Justerad allokering'!$B$1:$AG$461,MATCH(E$1,'Justerad allokering'!$B$1:$AF$1,0),FALSE)),VLOOKUP($B164,'Allokerad kvv'!$B$2:$AV$468,MATCH(E$1,'Allokerad kvv'!$B$1:$AV$1,0),FALSE),VLOOKUP($B164,'Justerad allokering'!$B$1:$AG$461,MATCH(E$1,'Justerad allokering'!$B$1:$AF$1,0),FALSE))</f>
        <v>0</v>
      </c>
      <c r="F164">
        <f>IF(ISERROR(1/VLOOKUP($B164,'Justerad allokering'!$B$1:$AG$461,MATCH(F$1,'Justerad allokering'!$B$1:$AF$1,0),FALSE)),VLOOKUP($B164,'Allokerad kvv'!$B$2:$AV$468,MATCH(F$1,'Allokerad kvv'!$B$1:$AV$1,0),FALSE),VLOOKUP($B164,'Justerad allokering'!$B$1:$AG$461,MATCH(F$1,'Justerad allokering'!$B$1:$AF$1,0),FALSE))</f>
        <v>0</v>
      </c>
      <c r="G164">
        <f>IF(ISERROR(1/VLOOKUP($B164,'Justerad allokering'!$B$1:$AG$461,MATCH(G$1,'Justerad allokering'!$B$1:$AF$1,0),FALSE)),VLOOKUP($B164,'Allokerad kvv'!$B$2:$AV$468,MATCH(G$1,'Allokerad kvv'!$B$1:$AV$1,0),FALSE),VLOOKUP($B164,'Justerad allokering'!$B$1:$AG$461,MATCH(G$1,'Justerad allokering'!$B$1:$AF$1,0),FALSE))</f>
        <v>0.46960600000000002</v>
      </c>
      <c r="H164">
        <f>IF(ISERROR(1/VLOOKUP($B164,'Justerad allokering'!$B$1:$AG$461,MATCH(H$1,'Justerad allokering'!$B$1:$AF$1,0),FALSE)),VLOOKUP($B164,'Allokerad kvv'!$B$2:$AV$468,MATCH(H$1,'Allokerad kvv'!$B$1:$AV$1,0),FALSE),VLOOKUP($B164,'Justerad allokering'!$B$1:$AG$461,MATCH(H$1,'Justerad allokering'!$B$1:$AF$1,0),FALSE))</f>
        <v>0</v>
      </c>
      <c r="I164">
        <f>IF(ISERROR(1/VLOOKUP($B164,'Justerad allokering'!$B$1:$AG$461,MATCH(I$1,'Justerad allokering'!$B$1:$AF$1,0),FALSE)),VLOOKUP($B164,'Allokerad kvv'!$B$2:$AV$468,MATCH(I$1,'Allokerad kvv'!$B$1:$AV$1,0),FALSE),VLOOKUP($B164,'Justerad allokering'!$B$1:$AG$461,MATCH(I$1,'Justerad allokering'!$B$1:$AF$1,0),FALSE))</f>
        <v>0</v>
      </c>
      <c r="J164">
        <f>IF(ISERROR(1/VLOOKUP($B164,'Justerad allokering'!$B$1:$AG$461,MATCH(J$1,'Justerad allokering'!$B$1:$AF$1,0),FALSE)),VLOOKUP($B164,'Allokerad kvv'!$B$2:$AV$468,MATCH(J$1,'Allokerad kvv'!$B$1:$AV$1,0),FALSE),VLOOKUP($B164,'Justerad allokering'!$B$1:$AG$461,MATCH(J$1,'Justerad allokering'!$B$1:$AF$1,0),FALSE))</f>
        <v>0</v>
      </c>
      <c r="K164">
        <f>IF(ISERROR(1/VLOOKUP($B164,'Justerad allokering'!$B$1:$AG$461,MATCH(K$1,'Justerad allokering'!$B$1:$AF$1,0),FALSE)),VLOOKUP($B164,'Allokerad kvv'!$B$2:$AV$468,MATCH(K$1,'Allokerad kvv'!$B$1:$AV$1,0),FALSE),VLOOKUP($B164,'Justerad allokering'!$B$1:$AG$461,MATCH(K$1,'Justerad allokering'!$B$1:$AF$1,0),FALSE))</f>
        <v>3.8959600000000001</v>
      </c>
      <c r="L164">
        <f>IF(ISERROR(1/VLOOKUP($B164,'Justerad allokering'!$B$1:$AG$461,MATCH(L$1,'Justerad allokering'!$B$1:$AF$1,0),FALSE)),VLOOKUP($B164,'Allokerad kvv'!$B$2:$AV$468,MATCH(L$1,'Allokerad kvv'!$B$1:$AV$1,0),FALSE),VLOOKUP($B164,'Justerad allokering'!$B$1:$AG$461,MATCH(L$1,'Justerad allokering'!$B$1:$AF$1,0),FALSE))</f>
        <v>0</v>
      </c>
      <c r="M164">
        <f>IF(ISERROR(1/VLOOKUP($B164,'Justerad allokering'!$B$1:$AG$461,MATCH(M$1,'Justerad allokering'!$B$1:$AF$1,0),FALSE)),VLOOKUP($B164,'Allokerad kvv'!$B$2:$AV$468,MATCH(M$1,'Allokerad kvv'!$B$1:$AV$1,0),FALSE),VLOOKUP($B164,'Justerad allokering'!$B$1:$AG$461,MATCH(M$1,'Justerad allokering'!$B$1:$AF$1,0),FALSE))</f>
        <v>32.310499999999998</v>
      </c>
      <c r="N164">
        <f>IF(ISERROR(1/VLOOKUP($B164,'Justerad allokering'!$B$1:$AG$461,MATCH(N$1,'Justerad allokering'!$B$1:$AF$1,0),FALSE)),VLOOKUP($B164,'Allokerad kvv'!$B$2:$AV$468,MATCH(N$1,'Allokerad kvv'!$B$1:$AV$1,0),FALSE),VLOOKUP($B164,'Justerad allokering'!$B$1:$AG$461,MATCH(N$1,'Justerad allokering'!$B$1:$AF$1,0),FALSE))</f>
        <v>18.18</v>
      </c>
      <c r="O164">
        <f>IF(ISERROR(1/VLOOKUP($B164,'Justerad allokering'!$B$1:$AG$461,MATCH(O$1,'Justerad allokering'!$B$1:$AF$1,0),FALSE)),VLOOKUP($B164,'Allokerad kvv'!$B$2:$AV$468,MATCH(O$1,'Allokerad kvv'!$B$1:$AV$1,0),FALSE),VLOOKUP($B164,'Justerad allokering'!$B$1:$AG$461,MATCH(O$1,'Justerad allokering'!$B$1:$AF$1,0),FALSE))</f>
        <v>0</v>
      </c>
      <c r="P164">
        <f>IF(ISERROR(1/VLOOKUP($B164,'Justerad allokering'!$B$1:$AG$461,MATCH(P$1,'Justerad allokering'!$B$1:$AF$1,0),FALSE)),VLOOKUP($B164,'Allokerad kvv'!$B$2:$AV$468,MATCH(P$1,'Allokerad kvv'!$B$1:$AV$1,0),FALSE),VLOOKUP($B164,'Justerad allokering'!$B$1:$AG$461,MATCH(P$1,'Justerad allokering'!$B$1:$AF$1,0),FALSE))</f>
        <v>0</v>
      </c>
      <c r="Q164">
        <f>IF(ISERROR(1/VLOOKUP($B164,'Justerad allokering'!$B$1:$AG$461,MATCH(Q$1,'Justerad allokering'!$B$1:$AF$1,0),FALSE)),VLOOKUP($B164,'Allokerad kvv'!$B$2:$AV$468,MATCH(Q$1,'Allokerad kvv'!$B$1:$AV$1,0),FALSE),VLOOKUP($B164,'Justerad allokering'!$B$1:$AG$461,MATCH(Q$1,'Justerad allokering'!$B$1:$AF$1,0),FALSE))</f>
        <v>0</v>
      </c>
      <c r="R164">
        <f>IF(ISERROR(1/VLOOKUP($B164,'Justerad allokering'!$B$1:$AG$461,MATCH(R$1,'Justerad allokering'!$B$1:$AF$1,0),FALSE)),VLOOKUP($B164,'Allokerad kvv'!$B$2:$AV$468,MATCH(R$1,'Allokerad kvv'!$B$1:$AV$1,0),FALSE),VLOOKUP($B164,'Justerad allokering'!$B$1:$AG$461,MATCH(R$1,'Justerad allokering'!$B$1:$AF$1,0),FALSE))</f>
        <v>0</v>
      </c>
      <c r="S164">
        <f>IF(ISERROR(1/VLOOKUP($B164,'Justerad allokering'!$B$1:$AG$461,MATCH(S$1,'Justerad allokering'!$B$1:$AF$1,0),FALSE)),VLOOKUP($B164,'Allokerad kvv'!$B$2:$AV$468,MATCH(S$1,'Allokerad kvv'!$B$1:$AV$1,0),FALSE),VLOOKUP($B164,'Justerad allokering'!$B$1:$AG$461,MATCH(S$1,'Justerad allokering'!$B$1:$AF$1,0),FALSE))</f>
        <v>0</v>
      </c>
      <c r="T164">
        <f>IF(ISERROR(1/VLOOKUP($B164,'Justerad allokering'!$B$1:$AG$461,MATCH(T$1,'Justerad allokering'!$B$1:$AF$1,0),FALSE)),VLOOKUP($B164,'Allokerad kvv'!$B$2:$AV$468,MATCH(T$1,'Allokerad kvv'!$B$1:$AV$1,0),FALSE),VLOOKUP($B164,'Justerad allokering'!$B$1:$AG$461,MATCH(T$1,'Justerad allokering'!$B$1:$AF$1,0),FALSE))</f>
        <v>0</v>
      </c>
      <c r="U164">
        <f>IF(ISERROR(1/VLOOKUP($B164,'Justerad allokering'!$B$1:$AG$461,MATCH(U$1,'Justerad allokering'!$B$1:$AF$1,0),FALSE)),VLOOKUP($B164,'Allokerad kvv'!$B$2:$AV$468,MATCH(U$1,'Allokerad kvv'!$B$1:$AV$1,0),FALSE),VLOOKUP($B164,'Justerad allokering'!$B$1:$AG$461,MATCH(U$1,'Justerad allokering'!$B$1:$AF$1,0),FALSE))</f>
        <v>0</v>
      </c>
      <c r="V164">
        <f>IF(ISERROR(1/VLOOKUP($B164,'Justerad allokering'!$B$1:$AG$461,MATCH(V$1,'Justerad allokering'!$B$1:$AF$1,0),FALSE)),VLOOKUP($B164,'Allokerad kvv'!$B$2:$AV$468,MATCH(V$1,'Allokerad kvv'!$B$1:$AV$1,0),FALSE),VLOOKUP($B164,'Justerad allokering'!$B$1:$AG$461,MATCH(V$1,'Justerad allokering'!$B$1:$AF$1,0),FALSE))</f>
        <v>0</v>
      </c>
      <c r="W164">
        <f>IF(ISERROR(1/VLOOKUP($B164,'Justerad allokering'!$B$1:$AG$461,MATCH(W$1,'Justerad allokering'!$B$1:$AF$1,0),FALSE)),VLOOKUP($B164,'Allokerad kvv'!$B$2:$AV$468,MATCH(W$1,'Allokerad kvv'!$B$1:$AV$1,0),FALSE),VLOOKUP($B164,'Justerad allokering'!$B$1:$AG$461,MATCH(W$1,'Justerad allokering'!$B$1:$AF$1,0),FALSE))</f>
        <v>0</v>
      </c>
      <c r="X164">
        <f>IF(ISERROR(1/VLOOKUP($B164,'Justerad allokering'!$B$1:$AG$461,MATCH(X$1,'Justerad allokering'!$B$1:$AF$1,0),FALSE)),VLOOKUP($B164,'Allokerad kvv'!$B$2:$AV$468,MATCH(X$1,'Allokerad kvv'!$B$1:$AV$1,0),FALSE),VLOOKUP($B164,'Justerad allokering'!$B$1:$AG$461,MATCH(X$1,'Justerad allokering'!$B$1:$AF$1,0),FALSE))</f>
        <v>0</v>
      </c>
      <c r="Y164">
        <f>IF(ISERROR(1/VLOOKUP($B164,'Justerad allokering'!$B$1:$AG$461,MATCH(Y$1,'Justerad allokering'!$B$1:$AF$1,0),FALSE)),VLOOKUP($B164,'Allokerad kvv'!$B$2:$AV$468,MATCH(Y$1,'Allokerad kvv'!$B$1:$AV$1,0),FALSE),VLOOKUP($B164,'Justerad allokering'!$B$1:$AG$461,MATCH(Y$1,'Justerad allokering'!$B$1:$AF$1,0),FALSE))</f>
        <v>0</v>
      </c>
      <c r="Z164">
        <f>IF(ISERROR(1/VLOOKUP($B164,'Justerad allokering'!$B$1:$AG$461,MATCH(Z$1,'Justerad allokering'!$B$1:$AF$1,0),FALSE)),VLOOKUP($B164,'Allokerad kvv'!$B$2:$AV$468,MATCH(Z$1,'Allokerad kvv'!$B$1:$AV$1,0),FALSE),VLOOKUP($B164,'Justerad allokering'!$B$1:$AG$461,MATCH(Z$1,'Justerad allokering'!$B$1:$AF$1,0),FALSE))</f>
        <v>0</v>
      </c>
      <c r="AE164" s="89">
        <f t="shared" si="8"/>
        <v>139.90086600000001</v>
      </c>
      <c r="AG164">
        <f t="shared" si="9"/>
        <v>136.00490600000001</v>
      </c>
      <c r="AH164">
        <f t="shared" si="10"/>
        <v>117.824906</v>
      </c>
      <c r="AI164">
        <f>IF(AH164=0,"",AH164/VLOOKUP(B164,Kraftvärmeprod!$B$1:$BC$480,MATCH("Summa tillförd energi exklusive rökgaskondensering",Kraftvärmeprod!$B$1:$BC$1,0),FALSE))</f>
        <v>0.52238698121489147</v>
      </c>
      <c r="AK164">
        <f t="shared" si="11"/>
        <v>32.310499999999998</v>
      </c>
    </row>
    <row r="165" spans="1:37" x14ac:dyDescent="0.25">
      <c r="A165" s="2" t="s">
        <v>238</v>
      </c>
      <c r="B165" s="2" t="s">
        <v>239</v>
      </c>
      <c r="C165">
        <f>IF(ISERROR(1/VLOOKUP($B165,'Justerad allokering'!$B$1:$AG$461,MATCH(C$1,'Justerad allokering'!$B$1:$AF$1,0),FALSE)),VLOOKUP($B165,'Allokerad kvv'!$B$2:$AV$468,MATCH(C$1,'Allokerad kvv'!$B$1:$AV$1,0),FALSE),VLOOKUP($B165,'Justerad allokering'!$B$1:$AG$461,MATCH(C$1,'Justerad allokering'!$B$1:$AF$1,0),FALSE))</f>
        <v>0</v>
      </c>
      <c r="D165">
        <f>IF(ISERROR(1/VLOOKUP($B165,'Justerad allokering'!$B$1:$AG$461,MATCH(D$1,'Justerad allokering'!$B$1:$AF$1,0),FALSE)),VLOOKUP($B165,'Allokerad kvv'!$B$2:$AV$468,MATCH(D$1,'Allokerad kvv'!$B$1:$AV$1,0),FALSE),VLOOKUP($B165,'Justerad allokering'!$B$1:$AG$461,MATCH(D$1,'Justerad allokering'!$B$1:$AF$1,0),FALSE))</f>
        <v>0</v>
      </c>
      <c r="E165">
        <f>IF(ISERROR(1/VLOOKUP($B165,'Justerad allokering'!$B$1:$AG$461,MATCH(E$1,'Justerad allokering'!$B$1:$AF$1,0),FALSE)),VLOOKUP($B165,'Allokerad kvv'!$B$2:$AV$468,MATCH(E$1,'Allokerad kvv'!$B$1:$AV$1,0),FALSE),VLOOKUP($B165,'Justerad allokering'!$B$1:$AG$461,MATCH(E$1,'Justerad allokering'!$B$1:$AF$1,0),FALSE))</f>
        <v>0</v>
      </c>
      <c r="F165">
        <f>IF(ISERROR(1/VLOOKUP($B165,'Justerad allokering'!$B$1:$AG$461,MATCH(F$1,'Justerad allokering'!$B$1:$AF$1,0),FALSE)),VLOOKUP($B165,'Allokerad kvv'!$B$2:$AV$468,MATCH(F$1,'Allokerad kvv'!$B$1:$AV$1,0),FALSE),VLOOKUP($B165,'Justerad allokering'!$B$1:$AG$461,MATCH(F$1,'Justerad allokering'!$B$1:$AF$1,0),FALSE))</f>
        <v>0</v>
      </c>
      <c r="G165">
        <f>IF(ISERROR(1/VLOOKUP($B165,'Justerad allokering'!$B$1:$AG$461,MATCH(G$1,'Justerad allokering'!$B$1:$AF$1,0),FALSE)),VLOOKUP($B165,'Allokerad kvv'!$B$2:$AV$468,MATCH(G$1,'Allokerad kvv'!$B$1:$AV$1,0),FALSE),VLOOKUP($B165,'Justerad allokering'!$B$1:$AG$461,MATCH(G$1,'Justerad allokering'!$B$1:$AF$1,0),FALSE))</f>
        <v>0</v>
      </c>
      <c r="H165">
        <f>IF(ISERROR(1/VLOOKUP($B165,'Justerad allokering'!$B$1:$AG$461,MATCH(H$1,'Justerad allokering'!$B$1:$AF$1,0),FALSE)),VLOOKUP($B165,'Allokerad kvv'!$B$2:$AV$468,MATCH(H$1,'Allokerad kvv'!$B$1:$AV$1,0),FALSE),VLOOKUP($B165,'Justerad allokering'!$B$1:$AG$461,MATCH(H$1,'Justerad allokering'!$B$1:$AF$1,0),FALSE))</f>
        <v>0</v>
      </c>
      <c r="I165">
        <f>IF(ISERROR(1/VLOOKUP($B165,'Justerad allokering'!$B$1:$AG$461,MATCH(I$1,'Justerad allokering'!$B$1:$AF$1,0),FALSE)),VLOOKUP($B165,'Allokerad kvv'!$B$2:$AV$468,MATCH(I$1,'Allokerad kvv'!$B$1:$AV$1,0),FALSE),VLOOKUP($B165,'Justerad allokering'!$B$1:$AG$461,MATCH(I$1,'Justerad allokering'!$B$1:$AF$1,0),FALSE))</f>
        <v>0</v>
      </c>
      <c r="J165">
        <f>IF(ISERROR(1/VLOOKUP($B165,'Justerad allokering'!$B$1:$AG$461,MATCH(J$1,'Justerad allokering'!$B$1:$AF$1,0),FALSE)),VLOOKUP($B165,'Allokerad kvv'!$B$2:$AV$468,MATCH(J$1,'Allokerad kvv'!$B$1:$AV$1,0),FALSE),VLOOKUP($B165,'Justerad allokering'!$B$1:$AG$461,MATCH(J$1,'Justerad allokering'!$B$1:$AF$1,0),FALSE))</f>
        <v>0</v>
      </c>
      <c r="K165">
        <f>IF(ISERROR(1/VLOOKUP($B165,'Justerad allokering'!$B$1:$AG$461,MATCH(K$1,'Justerad allokering'!$B$1:$AF$1,0),FALSE)),VLOOKUP($B165,'Allokerad kvv'!$B$2:$AV$468,MATCH(K$1,'Allokerad kvv'!$B$1:$AV$1,0),FALSE),VLOOKUP($B165,'Justerad allokering'!$B$1:$AG$461,MATCH(K$1,'Justerad allokering'!$B$1:$AF$1,0),FALSE))</f>
        <v>0</v>
      </c>
      <c r="L165">
        <f>IF(ISERROR(1/VLOOKUP($B165,'Justerad allokering'!$B$1:$AG$461,MATCH(L$1,'Justerad allokering'!$B$1:$AF$1,0),FALSE)),VLOOKUP($B165,'Allokerad kvv'!$B$2:$AV$468,MATCH(L$1,'Allokerad kvv'!$B$1:$AV$1,0),FALSE),VLOOKUP($B165,'Justerad allokering'!$B$1:$AG$461,MATCH(L$1,'Justerad allokering'!$B$1:$AF$1,0),FALSE))</f>
        <v>0</v>
      </c>
      <c r="M165">
        <f>IF(ISERROR(1/VLOOKUP($B165,'Justerad allokering'!$B$1:$AG$461,MATCH(M$1,'Justerad allokering'!$B$1:$AF$1,0),FALSE)),VLOOKUP($B165,'Allokerad kvv'!$B$2:$AV$468,MATCH(M$1,'Allokerad kvv'!$B$1:$AV$1,0),FALSE),VLOOKUP($B165,'Justerad allokering'!$B$1:$AG$461,MATCH(M$1,'Justerad allokering'!$B$1:$AF$1,0),FALSE))</f>
        <v>0</v>
      </c>
      <c r="N165">
        <f>IF(ISERROR(1/VLOOKUP($B165,'Justerad allokering'!$B$1:$AG$461,MATCH(N$1,'Justerad allokering'!$B$1:$AF$1,0),FALSE)),VLOOKUP($B165,'Allokerad kvv'!$B$2:$AV$468,MATCH(N$1,'Allokerad kvv'!$B$1:$AV$1,0),FALSE),VLOOKUP($B165,'Justerad allokering'!$B$1:$AG$461,MATCH(N$1,'Justerad allokering'!$B$1:$AF$1,0),FALSE))</f>
        <v>0</v>
      </c>
      <c r="O165">
        <f>IF(ISERROR(1/VLOOKUP($B165,'Justerad allokering'!$B$1:$AG$461,MATCH(O$1,'Justerad allokering'!$B$1:$AF$1,0),FALSE)),VLOOKUP($B165,'Allokerad kvv'!$B$2:$AV$468,MATCH(O$1,'Allokerad kvv'!$B$1:$AV$1,0),FALSE),VLOOKUP($B165,'Justerad allokering'!$B$1:$AG$461,MATCH(O$1,'Justerad allokering'!$B$1:$AF$1,0),FALSE))</f>
        <v>0</v>
      </c>
      <c r="P165">
        <f>IF(ISERROR(1/VLOOKUP($B165,'Justerad allokering'!$B$1:$AG$461,MATCH(P$1,'Justerad allokering'!$B$1:$AF$1,0),FALSE)),VLOOKUP($B165,'Allokerad kvv'!$B$2:$AV$468,MATCH(P$1,'Allokerad kvv'!$B$1:$AV$1,0),FALSE),VLOOKUP($B165,'Justerad allokering'!$B$1:$AG$461,MATCH(P$1,'Justerad allokering'!$B$1:$AF$1,0),FALSE))</f>
        <v>0</v>
      </c>
      <c r="Q165">
        <f>IF(ISERROR(1/VLOOKUP($B165,'Justerad allokering'!$B$1:$AG$461,MATCH(Q$1,'Justerad allokering'!$B$1:$AF$1,0),FALSE)),VLOOKUP($B165,'Allokerad kvv'!$B$2:$AV$468,MATCH(Q$1,'Allokerad kvv'!$B$1:$AV$1,0),FALSE),VLOOKUP($B165,'Justerad allokering'!$B$1:$AG$461,MATCH(Q$1,'Justerad allokering'!$B$1:$AF$1,0),FALSE))</f>
        <v>0</v>
      </c>
      <c r="R165">
        <f>IF(ISERROR(1/VLOOKUP($B165,'Justerad allokering'!$B$1:$AG$461,MATCH(R$1,'Justerad allokering'!$B$1:$AF$1,0),FALSE)),VLOOKUP($B165,'Allokerad kvv'!$B$2:$AV$468,MATCH(R$1,'Allokerad kvv'!$B$1:$AV$1,0),FALSE),VLOOKUP($B165,'Justerad allokering'!$B$1:$AG$461,MATCH(R$1,'Justerad allokering'!$B$1:$AF$1,0),FALSE))</f>
        <v>0</v>
      </c>
      <c r="S165">
        <f>IF(ISERROR(1/VLOOKUP($B165,'Justerad allokering'!$B$1:$AG$461,MATCH(S$1,'Justerad allokering'!$B$1:$AF$1,0),FALSE)),VLOOKUP($B165,'Allokerad kvv'!$B$2:$AV$468,MATCH(S$1,'Allokerad kvv'!$B$1:$AV$1,0),FALSE),VLOOKUP($B165,'Justerad allokering'!$B$1:$AG$461,MATCH(S$1,'Justerad allokering'!$B$1:$AF$1,0),FALSE))</f>
        <v>0</v>
      </c>
      <c r="T165">
        <f>IF(ISERROR(1/VLOOKUP($B165,'Justerad allokering'!$B$1:$AG$461,MATCH(T$1,'Justerad allokering'!$B$1:$AF$1,0),FALSE)),VLOOKUP($B165,'Allokerad kvv'!$B$2:$AV$468,MATCH(T$1,'Allokerad kvv'!$B$1:$AV$1,0),FALSE),VLOOKUP($B165,'Justerad allokering'!$B$1:$AG$461,MATCH(T$1,'Justerad allokering'!$B$1:$AF$1,0),FALSE))</f>
        <v>0</v>
      </c>
      <c r="U165">
        <f>IF(ISERROR(1/VLOOKUP($B165,'Justerad allokering'!$B$1:$AG$461,MATCH(U$1,'Justerad allokering'!$B$1:$AF$1,0),FALSE)),VLOOKUP($B165,'Allokerad kvv'!$B$2:$AV$468,MATCH(U$1,'Allokerad kvv'!$B$1:$AV$1,0),FALSE),VLOOKUP($B165,'Justerad allokering'!$B$1:$AG$461,MATCH(U$1,'Justerad allokering'!$B$1:$AF$1,0),FALSE))</f>
        <v>0</v>
      </c>
      <c r="V165">
        <f>IF(ISERROR(1/VLOOKUP($B165,'Justerad allokering'!$B$1:$AG$461,MATCH(V$1,'Justerad allokering'!$B$1:$AF$1,0),FALSE)),VLOOKUP($B165,'Allokerad kvv'!$B$2:$AV$468,MATCH(V$1,'Allokerad kvv'!$B$1:$AV$1,0),FALSE),VLOOKUP($B165,'Justerad allokering'!$B$1:$AG$461,MATCH(V$1,'Justerad allokering'!$B$1:$AF$1,0),FALSE))</f>
        <v>0</v>
      </c>
      <c r="W165">
        <f>IF(ISERROR(1/VLOOKUP($B165,'Justerad allokering'!$B$1:$AG$461,MATCH(W$1,'Justerad allokering'!$B$1:$AF$1,0),FALSE)),VLOOKUP($B165,'Allokerad kvv'!$B$2:$AV$468,MATCH(W$1,'Allokerad kvv'!$B$1:$AV$1,0),FALSE),VLOOKUP($B165,'Justerad allokering'!$B$1:$AG$461,MATCH(W$1,'Justerad allokering'!$B$1:$AF$1,0),FALSE))</f>
        <v>0</v>
      </c>
      <c r="X165">
        <f>IF(ISERROR(1/VLOOKUP($B165,'Justerad allokering'!$B$1:$AG$461,MATCH(X$1,'Justerad allokering'!$B$1:$AF$1,0),FALSE)),VLOOKUP($B165,'Allokerad kvv'!$B$2:$AV$468,MATCH(X$1,'Allokerad kvv'!$B$1:$AV$1,0),FALSE),VLOOKUP($B165,'Justerad allokering'!$B$1:$AG$461,MATCH(X$1,'Justerad allokering'!$B$1:$AF$1,0),FALSE))</f>
        <v>0</v>
      </c>
      <c r="Y165">
        <f>IF(ISERROR(1/VLOOKUP($B165,'Justerad allokering'!$B$1:$AG$461,MATCH(Y$1,'Justerad allokering'!$B$1:$AF$1,0),FALSE)),VLOOKUP($B165,'Allokerad kvv'!$B$2:$AV$468,MATCH(Y$1,'Allokerad kvv'!$B$1:$AV$1,0),FALSE),VLOOKUP($B165,'Justerad allokering'!$B$1:$AG$461,MATCH(Y$1,'Justerad allokering'!$B$1:$AF$1,0),FALSE))</f>
        <v>0</v>
      </c>
      <c r="Z165">
        <f>IF(ISERROR(1/VLOOKUP($B165,'Justerad allokering'!$B$1:$AG$461,MATCH(Z$1,'Justerad allokering'!$B$1:$AF$1,0),FALSE)),VLOOKUP($B165,'Allokerad kvv'!$B$2:$AV$468,MATCH(Z$1,'Allokerad kvv'!$B$1:$AV$1,0),FALSE),VLOOKUP($B165,'Justerad allokering'!$B$1:$AG$461,MATCH(Z$1,'Justerad allokering'!$B$1:$AF$1,0),FALSE))</f>
        <v>0</v>
      </c>
      <c r="AE165" s="89">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25">
      <c r="A166" s="2" t="s">
        <v>238</v>
      </c>
      <c r="B166" s="2" t="s">
        <v>240</v>
      </c>
      <c r="C166">
        <f>IF(ISERROR(1/VLOOKUP($B166,'Justerad allokering'!$B$1:$AG$461,MATCH(C$1,'Justerad allokering'!$B$1:$AF$1,0),FALSE)),VLOOKUP($B166,'Allokerad kvv'!$B$2:$AV$468,MATCH(C$1,'Allokerad kvv'!$B$1:$AV$1,0),FALSE),VLOOKUP($B166,'Justerad allokering'!$B$1:$AG$461,MATCH(C$1,'Justerad allokering'!$B$1:$AF$1,0),FALSE))</f>
        <v>0</v>
      </c>
      <c r="D166">
        <f>IF(ISERROR(1/VLOOKUP($B166,'Justerad allokering'!$B$1:$AG$461,MATCH(D$1,'Justerad allokering'!$B$1:$AF$1,0),FALSE)),VLOOKUP($B166,'Allokerad kvv'!$B$2:$AV$468,MATCH(D$1,'Allokerad kvv'!$B$1:$AV$1,0),FALSE),VLOOKUP($B166,'Justerad allokering'!$B$1:$AG$461,MATCH(D$1,'Justerad allokering'!$B$1:$AF$1,0),FALSE))</f>
        <v>0</v>
      </c>
      <c r="E166">
        <f>IF(ISERROR(1/VLOOKUP($B166,'Justerad allokering'!$B$1:$AG$461,MATCH(E$1,'Justerad allokering'!$B$1:$AF$1,0),FALSE)),VLOOKUP($B166,'Allokerad kvv'!$B$2:$AV$468,MATCH(E$1,'Allokerad kvv'!$B$1:$AV$1,0),FALSE),VLOOKUP($B166,'Justerad allokering'!$B$1:$AG$461,MATCH(E$1,'Justerad allokering'!$B$1:$AF$1,0),FALSE))</f>
        <v>0</v>
      </c>
      <c r="F166">
        <f>IF(ISERROR(1/VLOOKUP($B166,'Justerad allokering'!$B$1:$AG$461,MATCH(F$1,'Justerad allokering'!$B$1:$AF$1,0),FALSE)),VLOOKUP($B166,'Allokerad kvv'!$B$2:$AV$468,MATCH(F$1,'Allokerad kvv'!$B$1:$AV$1,0),FALSE),VLOOKUP($B166,'Justerad allokering'!$B$1:$AG$461,MATCH(F$1,'Justerad allokering'!$B$1:$AF$1,0),FALSE))</f>
        <v>0</v>
      </c>
      <c r="G166">
        <f>IF(ISERROR(1/VLOOKUP($B166,'Justerad allokering'!$B$1:$AG$461,MATCH(G$1,'Justerad allokering'!$B$1:$AF$1,0),FALSE)),VLOOKUP($B166,'Allokerad kvv'!$B$2:$AV$468,MATCH(G$1,'Allokerad kvv'!$B$1:$AV$1,0),FALSE),VLOOKUP($B166,'Justerad allokering'!$B$1:$AG$461,MATCH(G$1,'Justerad allokering'!$B$1:$AF$1,0),FALSE))</f>
        <v>0</v>
      </c>
      <c r="H166">
        <f>IF(ISERROR(1/VLOOKUP($B166,'Justerad allokering'!$B$1:$AG$461,MATCH(H$1,'Justerad allokering'!$B$1:$AF$1,0),FALSE)),VLOOKUP($B166,'Allokerad kvv'!$B$2:$AV$468,MATCH(H$1,'Allokerad kvv'!$B$1:$AV$1,0),FALSE),VLOOKUP($B166,'Justerad allokering'!$B$1:$AG$461,MATCH(H$1,'Justerad allokering'!$B$1:$AF$1,0),FALSE))</f>
        <v>0</v>
      </c>
      <c r="I166">
        <f>IF(ISERROR(1/VLOOKUP($B166,'Justerad allokering'!$B$1:$AG$461,MATCH(I$1,'Justerad allokering'!$B$1:$AF$1,0),FALSE)),VLOOKUP($B166,'Allokerad kvv'!$B$2:$AV$468,MATCH(I$1,'Allokerad kvv'!$B$1:$AV$1,0),FALSE),VLOOKUP($B166,'Justerad allokering'!$B$1:$AG$461,MATCH(I$1,'Justerad allokering'!$B$1:$AF$1,0),FALSE))</f>
        <v>0</v>
      </c>
      <c r="J166">
        <f>IF(ISERROR(1/VLOOKUP($B166,'Justerad allokering'!$B$1:$AG$461,MATCH(J$1,'Justerad allokering'!$B$1:$AF$1,0),FALSE)),VLOOKUP($B166,'Allokerad kvv'!$B$2:$AV$468,MATCH(J$1,'Allokerad kvv'!$B$1:$AV$1,0),FALSE),VLOOKUP($B166,'Justerad allokering'!$B$1:$AG$461,MATCH(J$1,'Justerad allokering'!$B$1:$AF$1,0),FALSE))</f>
        <v>0</v>
      </c>
      <c r="K166">
        <f>IF(ISERROR(1/VLOOKUP($B166,'Justerad allokering'!$B$1:$AG$461,MATCH(K$1,'Justerad allokering'!$B$1:$AF$1,0),FALSE)),VLOOKUP($B166,'Allokerad kvv'!$B$2:$AV$468,MATCH(K$1,'Allokerad kvv'!$B$1:$AV$1,0),FALSE),VLOOKUP($B166,'Justerad allokering'!$B$1:$AG$461,MATCH(K$1,'Justerad allokering'!$B$1:$AF$1,0),FALSE))</f>
        <v>0</v>
      </c>
      <c r="L166">
        <f>IF(ISERROR(1/VLOOKUP($B166,'Justerad allokering'!$B$1:$AG$461,MATCH(L$1,'Justerad allokering'!$B$1:$AF$1,0),FALSE)),VLOOKUP($B166,'Allokerad kvv'!$B$2:$AV$468,MATCH(L$1,'Allokerad kvv'!$B$1:$AV$1,0),FALSE),VLOOKUP($B166,'Justerad allokering'!$B$1:$AG$461,MATCH(L$1,'Justerad allokering'!$B$1:$AF$1,0),FALSE))</f>
        <v>0</v>
      </c>
      <c r="M166">
        <f>IF(ISERROR(1/VLOOKUP($B166,'Justerad allokering'!$B$1:$AG$461,MATCH(M$1,'Justerad allokering'!$B$1:$AF$1,0),FALSE)),VLOOKUP($B166,'Allokerad kvv'!$B$2:$AV$468,MATCH(M$1,'Allokerad kvv'!$B$1:$AV$1,0),FALSE),VLOOKUP($B166,'Justerad allokering'!$B$1:$AG$461,MATCH(M$1,'Justerad allokering'!$B$1:$AF$1,0),FALSE))</f>
        <v>0</v>
      </c>
      <c r="N166">
        <f>IF(ISERROR(1/VLOOKUP($B166,'Justerad allokering'!$B$1:$AG$461,MATCH(N$1,'Justerad allokering'!$B$1:$AF$1,0),FALSE)),VLOOKUP($B166,'Allokerad kvv'!$B$2:$AV$468,MATCH(N$1,'Allokerad kvv'!$B$1:$AV$1,0),FALSE),VLOOKUP($B166,'Justerad allokering'!$B$1:$AG$461,MATCH(N$1,'Justerad allokering'!$B$1:$AF$1,0),FALSE))</f>
        <v>0</v>
      </c>
      <c r="O166">
        <f>IF(ISERROR(1/VLOOKUP($B166,'Justerad allokering'!$B$1:$AG$461,MATCH(O$1,'Justerad allokering'!$B$1:$AF$1,0),FALSE)),VLOOKUP($B166,'Allokerad kvv'!$B$2:$AV$468,MATCH(O$1,'Allokerad kvv'!$B$1:$AV$1,0),FALSE),VLOOKUP($B166,'Justerad allokering'!$B$1:$AG$461,MATCH(O$1,'Justerad allokering'!$B$1:$AF$1,0),FALSE))</f>
        <v>0</v>
      </c>
      <c r="P166">
        <f>IF(ISERROR(1/VLOOKUP($B166,'Justerad allokering'!$B$1:$AG$461,MATCH(P$1,'Justerad allokering'!$B$1:$AF$1,0),FALSE)),VLOOKUP($B166,'Allokerad kvv'!$B$2:$AV$468,MATCH(P$1,'Allokerad kvv'!$B$1:$AV$1,0),FALSE),VLOOKUP($B166,'Justerad allokering'!$B$1:$AG$461,MATCH(P$1,'Justerad allokering'!$B$1:$AF$1,0),FALSE))</f>
        <v>0</v>
      </c>
      <c r="Q166">
        <f>IF(ISERROR(1/VLOOKUP($B166,'Justerad allokering'!$B$1:$AG$461,MATCH(Q$1,'Justerad allokering'!$B$1:$AF$1,0),FALSE)),VLOOKUP($B166,'Allokerad kvv'!$B$2:$AV$468,MATCH(Q$1,'Allokerad kvv'!$B$1:$AV$1,0),FALSE),VLOOKUP($B166,'Justerad allokering'!$B$1:$AG$461,MATCH(Q$1,'Justerad allokering'!$B$1:$AF$1,0),FALSE))</f>
        <v>0</v>
      </c>
      <c r="R166">
        <f>IF(ISERROR(1/VLOOKUP($B166,'Justerad allokering'!$B$1:$AG$461,MATCH(R$1,'Justerad allokering'!$B$1:$AF$1,0),FALSE)),VLOOKUP($B166,'Allokerad kvv'!$B$2:$AV$468,MATCH(R$1,'Allokerad kvv'!$B$1:$AV$1,0),FALSE),VLOOKUP($B166,'Justerad allokering'!$B$1:$AG$461,MATCH(R$1,'Justerad allokering'!$B$1:$AF$1,0),FALSE))</f>
        <v>0</v>
      </c>
      <c r="S166">
        <f>IF(ISERROR(1/VLOOKUP($B166,'Justerad allokering'!$B$1:$AG$461,MATCH(S$1,'Justerad allokering'!$B$1:$AF$1,0),FALSE)),VLOOKUP($B166,'Allokerad kvv'!$B$2:$AV$468,MATCH(S$1,'Allokerad kvv'!$B$1:$AV$1,0),FALSE),VLOOKUP($B166,'Justerad allokering'!$B$1:$AG$461,MATCH(S$1,'Justerad allokering'!$B$1:$AF$1,0),FALSE))</f>
        <v>0</v>
      </c>
      <c r="T166">
        <f>IF(ISERROR(1/VLOOKUP($B166,'Justerad allokering'!$B$1:$AG$461,MATCH(T$1,'Justerad allokering'!$B$1:$AF$1,0),FALSE)),VLOOKUP($B166,'Allokerad kvv'!$B$2:$AV$468,MATCH(T$1,'Allokerad kvv'!$B$1:$AV$1,0),FALSE),VLOOKUP($B166,'Justerad allokering'!$B$1:$AG$461,MATCH(T$1,'Justerad allokering'!$B$1:$AF$1,0),FALSE))</f>
        <v>0</v>
      </c>
      <c r="U166">
        <f>IF(ISERROR(1/VLOOKUP($B166,'Justerad allokering'!$B$1:$AG$461,MATCH(U$1,'Justerad allokering'!$B$1:$AF$1,0),FALSE)),VLOOKUP($B166,'Allokerad kvv'!$B$2:$AV$468,MATCH(U$1,'Allokerad kvv'!$B$1:$AV$1,0),FALSE),VLOOKUP($B166,'Justerad allokering'!$B$1:$AG$461,MATCH(U$1,'Justerad allokering'!$B$1:$AF$1,0),FALSE))</f>
        <v>0</v>
      </c>
      <c r="V166">
        <f>IF(ISERROR(1/VLOOKUP($B166,'Justerad allokering'!$B$1:$AG$461,MATCH(V$1,'Justerad allokering'!$B$1:$AF$1,0),FALSE)),VLOOKUP($B166,'Allokerad kvv'!$B$2:$AV$468,MATCH(V$1,'Allokerad kvv'!$B$1:$AV$1,0),FALSE),VLOOKUP($B166,'Justerad allokering'!$B$1:$AG$461,MATCH(V$1,'Justerad allokering'!$B$1:$AF$1,0),FALSE))</f>
        <v>0</v>
      </c>
      <c r="W166">
        <f>IF(ISERROR(1/VLOOKUP($B166,'Justerad allokering'!$B$1:$AG$461,MATCH(W$1,'Justerad allokering'!$B$1:$AF$1,0),FALSE)),VLOOKUP($B166,'Allokerad kvv'!$B$2:$AV$468,MATCH(W$1,'Allokerad kvv'!$B$1:$AV$1,0),FALSE),VLOOKUP($B166,'Justerad allokering'!$B$1:$AG$461,MATCH(W$1,'Justerad allokering'!$B$1:$AF$1,0),FALSE))</f>
        <v>0</v>
      </c>
      <c r="X166">
        <f>IF(ISERROR(1/VLOOKUP($B166,'Justerad allokering'!$B$1:$AG$461,MATCH(X$1,'Justerad allokering'!$B$1:$AF$1,0),FALSE)),VLOOKUP($B166,'Allokerad kvv'!$B$2:$AV$468,MATCH(X$1,'Allokerad kvv'!$B$1:$AV$1,0),FALSE),VLOOKUP($B166,'Justerad allokering'!$B$1:$AG$461,MATCH(X$1,'Justerad allokering'!$B$1:$AF$1,0),FALSE))</f>
        <v>0</v>
      </c>
      <c r="Y166">
        <f>IF(ISERROR(1/VLOOKUP($B166,'Justerad allokering'!$B$1:$AG$461,MATCH(Y$1,'Justerad allokering'!$B$1:$AF$1,0),FALSE)),VLOOKUP($B166,'Allokerad kvv'!$B$2:$AV$468,MATCH(Y$1,'Allokerad kvv'!$B$1:$AV$1,0),FALSE),VLOOKUP($B166,'Justerad allokering'!$B$1:$AG$461,MATCH(Y$1,'Justerad allokering'!$B$1:$AF$1,0),FALSE))</f>
        <v>0</v>
      </c>
      <c r="Z166">
        <f>IF(ISERROR(1/VLOOKUP($B166,'Justerad allokering'!$B$1:$AG$461,MATCH(Z$1,'Justerad allokering'!$B$1:$AF$1,0),FALSE)),VLOOKUP($B166,'Allokerad kvv'!$B$2:$AV$468,MATCH(Z$1,'Allokerad kvv'!$B$1:$AV$1,0),FALSE),VLOOKUP($B166,'Justerad allokering'!$B$1:$AG$461,MATCH(Z$1,'Justerad allokering'!$B$1:$AF$1,0),FALSE))</f>
        <v>0</v>
      </c>
      <c r="AE166" s="89">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25">
      <c r="A167" s="2" t="s">
        <v>238</v>
      </c>
      <c r="B167" s="2" t="s">
        <v>241</v>
      </c>
      <c r="C167">
        <f>IF(ISERROR(1/VLOOKUP($B167,'Justerad allokering'!$B$1:$AG$461,MATCH(C$1,'Justerad allokering'!$B$1:$AF$1,0),FALSE)),VLOOKUP($B167,'Allokerad kvv'!$B$2:$AV$468,MATCH(C$1,'Allokerad kvv'!$B$1:$AV$1,0),FALSE),VLOOKUP($B167,'Justerad allokering'!$B$1:$AG$461,MATCH(C$1,'Justerad allokering'!$B$1:$AF$1,0),FALSE))</f>
        <v>0</v>
      </c>
      <c r="D167">
        <f>IF(ISERROR(1/VLOOKUP($B167,'Justerad allokering'!$B$1:$AG$461,MATCH(D$1,'Justerad allokering'!$B$1:$AF$1,0),FALSE)),VLOOKUP($B167,'Allokerad kvv'!$B$2:$AV$468,MATCH(D$1,'Allokerad kvv'!$B$1:$AV$1,0),FALSE),VLOOKUP($B167,'Justerad allokering'!$B$1:$AG$461,MATCH(D$1,'Justerad allokering'!$B$1:$AF$1,0),FALSE))</f>
        <v>0</v>
      </c>
      <c r="E167">
        <f>IF(ISERROR(1/VLOOKUP($B167,'Justerad allokering'!$B$1:$AG$461,MATCH(E$1,'Justerad allokering'!$B$1:$AF$1,0),FALSE)),VLOOKUP($B167,'Allokerad kvv'!$B$2:$AV$468,MATCH(E$1,'Allokerad kvv'!$B$1:$AV$1,0),FALSE),VLOOKUP($B167,'Justerad allokering'!$B$1:$AG$461,MATCH(E$1,'Justerad allokering'!$B$1:$AF$1,0),FALSE))</f>
        <v>0</v>
      </c>
      <c r="F167">
        <f>IF(ISERROR(1/VLOOKUP($B167,'Justerad allokering'!$B$1:$AG$461,MATCH(F$1,'Justerad allokering'!$B$1:$AF$1,0),FALSE)),VLOOKUP($B167,'Allokerad kvv'!$B$2:$AV$468,MATCH(F$1,'Allokerad kvv'!$B$1:$AV$1,0),FALSE),VLOOKUP($B167,'Justerad allokering'!$B$1:$AG$461,MATCH(F$1,'Justerad allokering'!$B$1:$AF$1,0),FALSE))</f>
        <v>0</v>
      </c>
      <c r="G167">
        <f>IF(ISERROR(1/VLOOKUP($B167,'Justerad allokering'!$B$1:$AG$461,MATCH(G$1,'Justerad allokering'!$B$1:$AF$1,0),FALSE)),VLOOKUP($B167,'Allokerad kvv'!$B$2:$AV$468,MATCH(G$1,'Allokerad kvv'!$B$1:$AV$1,0),FALSE),VLOOKUP($B167,'Justerad allokering'!$B$1:$AG$461,MATCH(G$1,'Justerad allokering'!$B$1:$AF$1,0),FALSE))</f>
        <v>0</v>
      </c>
      <c r="H167">
        <f>IF(ISERROR(1/VLOOKUP($B167,'Justerad allokering'!$B$1:$AG$461,MATCH(H$1,'Justerad allokering'!$B$1:$AF$1,0),FALSE)),VLOOKUP($B167,'Allokerad kvv'!$B$2:$AV$468,MATCH(H$1,'Allokerad kvv'!$B$1:$AV$1,0),FALSE),VLOOKUP($B167,'Justerad allokering'!$B$1:$AG$461,MATCH(H$1,'Justerad allokering'!$B$1:$AF$1,0),FALSE))</f>
        <v>0</v>
      </c>
      <c r="I167">
        <f>IF(ISERROR(1/VLOOKUP($B167,'Justerad allokering'!$B$1:$AG$461,MATCH(I$1,'Justerad allokering'!$B$1:$AF$1,0),FALSE)),VLOOKUP($B167,'Allokerad kvv'!$B$2:$AV$468,MATCH(I$1,'Allokerad kvv'!$B$1:$AV$1,0),FALSE),VLOOKUP($B167,'Justerad allokering'!$B$1:$AG$461,MATCH(I$1,'Justerad allokering'!$B$1:$AF$1,0),FALSE))</f>
        <v>0</v>
      </c>
      <c r="J167">
        <f>IF(ISERROR(1/VLOOKUP($B167,'Justerad allokering'!$B$1:$AG$461,MATCH(J$1,'Justerad allokering'!$B$1:$AF$1,0),FALSE)),VLOOKUP($B167,'Allokerad kvv'!$B$2:$AV$468,MATCH(J$1,'Allokerad kvv'!$B$1:$AV$1,0),FALSE),VLOOKUP($B167,'Justerad allokering'!$B$1:$AG$461,MATCH(J$1,'Justerad allokering'!$B$1:$AF$1,0),FALSE))</f>
        <v>0</v>
      </c>
      <c r="K167">
        <f>IF(ISERROR(1/VLOOKUP($B167,'Justerad allokering'!$B$1:$AG$461,MATCH(K$1,'Justerad allokering'!$B$1:$AF$1,0),FALSE)),VLOOKUP($B167,'Allokerad kvv'!$B$2:$AV$468,MATCH(K$1,'Allokerad kvv'!$B$1:$AV$1,0),FALSE),VLOOKUP($B167,'Justerad allokering'!$B$1:$AG$461,MATCH(K$1,'Justerad allokering'!$B$1:$AF$1,0),FALSE))</f>
        <v>0</v>
      </c>
      <c r="L167">
        <f>IF(ISERROR(1/VLOOKUP($B167,'Justerad allokering'!$B$1:$AG$461,MATCH(L$1,'Justerad allokering'!$B$1:$AF$1,0),FALSE)),VLOOKUP($B167,'Allokerad kvv'!$B$2:$AV$468,MATCH(L$1,'Allokerad kvv'!$B$1:$AV$1,0),FALSE),VLOOKUP($B167,'Justerad allokering'!$B$1:$AG$461,MATCH(L$1,'Justerad allokering'!$B$1:$AF$1,0),FALSE))</f>
        <v>0</v>
      </c>
      <c r="M167">
        <f>IF(ISERROR(1/VLOOKUP($B167,'Justerad allokering'!$B$1:$AG$461,MATCH(M$1,'Justerad allokering'!$B$1:$AF$1,0),FALSE)),VLOOKUP($B167,'Allokerad kvv'!$B$2:$AV$468,MATCH(M$1,'Allokerad kvv'!$B$1:$AV$1,0),FALSE),VLOOKUP($B167,'Justerad allokering'!$B$1:$AG$461,MATCH(M$1,'Justerad allokering'!$B$1:$AF$1,0),FALSE))</f>
        <v>0</v>
      </c>
      <c r="N167">
        <f>IF(ISERROR(1/VLOOKUP($B167,'Justerad allokering'!$B$1:$AG$461,MATCH(N$1,'Justerad allokering'!$B$1:$AF$1,0),FALSE)),VLOOKUP($B167,'Allokerad kvv'!$B$2:$AV$468,MATCH(N$1,'Allokerad kvv'!$B$1:$AV$1,0),FALSE),VLOOKUP($B167,'Justerad allokering'!$B$1:$AG$461,MATCH(N$1,'Justerad allokering'!$B$1:$AF$1,0),FALSE))</f>
        <v>0</v>
      </c>
      <c r="O167">
        <f>IF(ISERROR(1/VLOOKUP($B167,'Justerad allokering'!$B$1:$AG$461,MATCH(O$1,'Justerad allokering'!$B$1:$AF$1,0),FALSE)),VLOOKUP($B167,'Allokerad kvv'!$B$2:$AV$468,MATCH(O$1,'Allokerad kvv'!$B$1:$AV$1,0),FALSE),VLOOKUP($B167,'Justerad allokering'!$B$1:$AG$461,MATCH(O$1,'Justerad allokering'!$B$1:$AF$1,0),FALSE))</f>
        <v>0</v>
      </c>
      <c r="P167">
        <f>IF(ISERROR(1/VLOOKUP($B167,'Justerad allokering'!$B$1:$AG$461,MATCH(P$1,'Justerad allokering'!$B$1:$AF$1,0),FALSE)),VLOOKUP($B167,'Allokerad kvv'!$B$2:$AV$468,MATCH(P$1,'Allokerad kvv'!$B$1:$AV$1,0),FALSE),VLOOKUP($B167,'Justerad allokering'!$B$1:$AG$461,MATCH(P$1,'Justerad allokering'!$B$1:$AF$1,0),FALSE))</f>
        <v>0</v>
      </c>
      <c r="Q167">
        <f>IF(ISERROR(1/VLOOKUP($B167,'Justerad allokering'!$B$1:$AG$461,MATCH(Q$1,'Justerad allokering'!$B$1:$AF$1,0),FALSE)),VLOOKUP($B167,'Allokerad kvv'!$B$2:$AV$468,MATCH(Q$1,'Allokerad kvv'!$B$1:$AV$1,0),FALSE),VLOOKUP($B167,'Justerad allokering'!$B$1:$AG$461,MATCH(Q$1,'Justerad allokering'!$B$1:$AF$1,0),FALSE))</f>
        <v>0</v>
      </c>
      <c r="R167">
        <f>IF(ISERROR(1/VLOOKUP($B167,'Justerad allokering'!$B$1:$AG$461,MATCH(R$1,'Justerad allokering'!$B$1:$AF$1,0),FALSE)),VLOOKUP($B167,'Allokerad kvv'!$B$2:$AV$468,MATCH(R$1,'Allokerad kvv'!$B$1:$AV$1,0),FALSE),VLOOKUP($B167,'Justerad allokering'!$B$1:$AG$461,MATCH(R$1,'Justerad allokering'!$B$1:$AF$1,0),FALSE))</f>
        <v>0</v>
      </c>
      <c r="S167">
        <f>IF(ISERROR(1/VLOOKUP($B167,'Justerad allokering'!$B$1:$AG$461,MATCH(S$1,'Justerad allokering'!$B$1:$AF$1,0),FALSE)),VLOOKUP($B167,'Allokerad kvv'!$B$2:$AV$468,MATCH(S$1,'Allokerad kvv'!$B$1:$AV$1,0),FALSE),VLOOKUP($B167,'Justerad allokering'!$B$1:$AG$461,MATCH(S$1,'Justerad allokering'!$B$1:$AF$1,0),FALSE))</f>
        <v>0</v>
      </c>
      <c r="T167">
        <f>IF(ISERROR(1/VLOOKUP($B167,'Justerad allokering'!$B$1:$AG$461,MATCH(T$1,'Justerad allokering'!$B$1:$AF$1,0),FALSE)),VLOOKUP($B167,'Allokerad kvv'!$B$2:$AV$468,MATCH(T$1,'Allokerad kvv'!$B$1:$AV$1,0),FALSE),VLOOKUP($B167,'Justerad allokering'!$B$1:$AG$461,MATCH(T$1,'Justerad allokering'!$B$1:$AF$1,0),FALSE))</f>
        <v>0</v>
      </c>
      <c r="U167">
        <f>IF(ISERROR(1/VLOOKUP($B167,'Justerad allokering'!$B$1:$AG$461,MATCH(U$1,'Justerad allokering'!$B$1:$AF$1,0),FALSE)),VLOOKUP($B167,'Allokerad kvv'!$B$2:$AV$468,MATCH(U$1,'Allokerad kvv'!$B$1:$AV$1,0),FALSE),VLOOKUP($B167,'Justerad allokering'!$B$1:$AG$461,MATCH(U$1,'Justerad allokering'!$B$1:$AF$1,0),FALSE))</f>
        <v>0</v>
      </c>
      <c r="V167">
        <f>IF(ISERROR(1/VLOOKUP($B167,'Justerad allokering'!$B$1:$AG$461,MATCH(V$1,'Justerad allokering'!$B$1:$AF$1,0),FALSE)),VLOOKUP($B167,'Allokerad kvv'!$B$2:$AV$468,MATCH(V$1,'Allokerad kvv'!$B$1:$AV$1,0),FALSE),VLOOKUP($B167,'Justerad allokering'!$B$1:$AG$461,MATCH(V$1,'Justerad allokering'!$B$1:$AF$1,0),FALSE))</f>
        <v>0</v>
      </c>
      <c r="W167">
        <f>IF(ISERROR(1/VLOOKUP($B167,'Justerad allokering'!$B$1:$AG$461,MATCH(W$1,'Justerad allokering'!$B$1:$AF$1,0),FALSE)),VLOOKUP($B167,'Allokerad kvv'!$B$2:$AV$468,MATCH(W$1,'Allokerad kvv'!$B$1:$AV$1,0),FALSE),VLOOKUP($B167,'Justerad allokering'!$B$1:$AG$461,MATCH(W$1,'Justerad allokering'!$B$1:$AF$1,0),FALSE))</f>
        <v>0</v>
      </c>
      <c r="X167">
        <f>IF(ISERROR(1/VLOOKUP($B167,'Justerad allokering'!$B$1:$AG$461,MATCH(X$1,'Justerad allokering'!$B$1:$AF$1,0),FALSE)),VLOOKUP($B167,'Allokerad kvv'!$B$2:$AV$468,MATCH(X$1,'Allokerad kvv'!$B$1:$AV$1,0),FALSE),VLOOKUP($B167,'Justerad allokering'!$B$1:$AG$461,MATCH(X$1,'Justerad allokering'!$B$1:$AF$1,0),FALSE))</f>
        <v>0</v>
      </c>
      <c r="Y167">
        <f>IF(ISERROR(1/VLOOKUP($B167,'Justerad allokering'!$B$1:$AG$461,MATCH(Y$1,'Justerad allokering'!$B$1:$AF$1,0),FALSE)),VLOOKUP($B167,'Allokerad kvv'!$B$2:$AV$468,MATCH(Y$1,'Allokerad kvv'!$B$1:$AV$1,0),FALSE),VLOOKUP($B167,'Justerad allokering'!$B$1:$AG$461,MATCH(Y$1,'Justerad allokering'!$B$1:$AF$1,0),FALSE))</f>
        <v>0</v>
      </c>
      <c r="Z167">
        <f>IF(ISERROR(1/VLOOKUP($B167,'Justerad allokering'!$B$1:$AG$461,MATCH(Z$1,'Justerad allokering'!$B$1:$AF$1,0),FALSE)),VLOOKUP($B167,'Allokerad kvv'!$B$2:$AV$468,MATCH(Z$1,'Allokerad kvv'!$B$1:$AV$1,0),FALSE),VLOOKUP($B167,'Justerad allokering'!$B$1:$AG$461,MATCH(Z$1,'Justerad allokering'!$B$1:$AF$1,0),FALSE))</f>
        <v>0</v>
      </c>
      <c r="AE167" s="89">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25">
      <c r="A168" s="2" t="s">
        <v>238</v>
      </c>
      <c r="B168" s="2" t="s">
        <v>242</v>
      </c>
      <c r="C168">
        <f>IF(ISERROR(1/VLOOKUP($B168,'Justerad allokering'!$B$1:$AG$461,MATCH(C$1,'Justerad allokering'!$B$1:$AF$1,0),FALSE)),VLOOKUP($B168,'Allokerad kvv'!$B$2:$AV$468,MATCH(C$1,'Allokerad kvv'!$B$1:$AV$1,0),FALSE),VLOOKUP($B168,'Justerad allokering'!$B$1:$AG$461,MATCH(C$1,'Justerad allokering'!$B$1:$AF$1,0),FALSE))</f>
        <v>0</v>
      </c>
      <c r="D168">
        <f>IF(ISERROR(1/VLOOKUP($B168,'Justerad allokering'!$B$1:$AG$461,MATCH(D$1,'Justerad allokering'!$B$1:$AF$1,0),FALSE)),VLOOKUP($B168,'Allokerad kvv'!$B$2:$AV$468,MATCH(D$1,'Allokerad kvv'!$B$1:$AV$1,0),FALSE),VLOOKUP($B168,'Justerad allokering'!$B$1:$AG$461,MATCH(D$1,'Justerad allokering'!$B$1:$AF$1,0),FALSE))</f>
        <v>0</v>
      </c>
      <c r="E168">
        <f>IF(ISERROR(1/VLOOKUP($B168,'Justerad allokering'!$B$1:$AG$461,MATCH(E$1,'Justerad allokering'!$B$1:$AF$1,0),FALSE)),VLOOKUP($B168,'Allokerad kvv'!$B$2:$AV$468,MATCH(E$1,'Allokerad kvv'!$B$1:$AV$1,0),FALSE),VLOOKUP($B168,'Justerad allokering'!$B$1:$AG$461,MATCH(E$1,'Justerad allokering'!$B$1:$AF$1,0),FALSE))</f>
        <v>0</v>
      </c>
      <c r="F168">
        <f>IF(ISERROR(1/VLOOKUP($B168,'Justerad allokering'!$B$1:$AG$461,MATCH(F$1,'Justerad allokering'!$B$1:$AF$1,0),FALSE)),VLOOKUP($B168,'Allokerad kvv'!$B$2:$AV$468,MATCH(F$1,'Allokerad kvv'!$B$1:$AV$1,0),FALSE),VLOOKUP($B168,'Justerad allokering'!$B$1:$AG$461,MATCH(F$1,'Justerad allokering'!$B$1:$AF$1,0),FALSE))</f>
        <v>0</v>
      </c>
      <c r="G168">
        <f>IF(ISERROR(1/VLOOKUP($B168,'Justerad allokering'!$B$1:$AG$461,MATCH(G$1,'Justerad allokering'!$B$1:$AF$1,0),FALSE)),VLOOKUP($B168,'Allokerad kvv'!$B$2:$AV$468,MATCH(G$1,'Allokerad kvv'!$B$1:$AV$1,0),FALSE),VLOOKUP($B168,'Justerad allokering'!$B$1:$AG$461,MATCH(G$1,'Justerad allokering'!$B$1:$AF$1,0),FALSE))</f>
        <v>0</v>
      </c>
      <c r="H168">
        <f>IF(ISERROR(1/VLOOKUP($B168,'Justerad allokering'!$B$1:$AG$461,MATCH(H$1,'Justerad allokering'!$B$1:$AF$1,0),FALSE)),VLOOKUP($B168,'Allokerad kvv'!$B$2:$AV$468,MATCH(H$1,'Allokerad kvv'!$B$1:$AV$1,0),FALSE),VLOOKUP($B168,'Justerad allokering'!$B$1:$AG$461,MATCH(H$1,'Justerad allokering'!$B$1:$AF$1,0),FALSE))</f>
        <v>0</v>
      </c>
      <c r="I168">
        <f>IF(ISERROR(1/VLOOKUP($B168,'Justerad allokering'!$B$1:$AG$461,MATCH(I$1,'Justerad allokering'!$B$1:$AF$1,0),FALSE)),VLOOKUP($B168,'Allokerad kvv'!$B$2:$AV$468,MATCH(I$1,'Allokerad kvv'!$B$1:$AV$1,0),FALSE),VLOOKUP($B168,'Justerad allokering'!$B$1:$AG$461,MATCH(I$1,'Justerad allokering'!$B$1:$AF$1,0),FALSE))</f>
        <v>0</v>
      </c>
      <c r="J168">
        <f>IF(ISERROR(1/VLOOKUP($B168,'Justerad allokering'!$B$1:$AG$461,MATCH(J$1,'Justerad allokering'!$B$1:$AF$1,0),FALSE)),VLOOKUP($B168,'Allokerad kvv'!$B$2:$AV$468,MATCH(J$1,'Allokerad kvv'!$B$1:$AV$1,0),FALSE),VLOOKUP($B168,'Justerad allokering'!$B$1:$AG$461,MATCH(J$1,'Justerad allokering'!$B$1:$AF$1,0),FALSE))</f>
        <v>0</v>
      </c>
      <c r="K168">
        <f>IF(ISERROR(1/VLOOKUP($B168,'Justerad allokering'!$B$1:$AG$461,MATCH(K$1,'Justerad allokering'!$B$1:$AF$1,0),FALSE)),VLOOKUP($B168,'Allokerad kvv'!$B$2:$AV$468,MATCH(K$1,'Allokerad kvv'!$B$1:$AV$1,0),FALSE),VLOOKUP($B168,'Justerad allokering'!$B$1:$AG$461,MATCH(K$1,'Justerad allokering'!$B$1:$AF$1,0),FALSE))</f>
        <v>0</v>
      </c>
      <c r="L168">
        <f>IF(ISERROR(1/VLOOKUP($B168,'Justerad allokering'!$B$1:$AG$461,MATCH(L$1,'Justerad allokering'!$B$1:$AF$1,0),FALSE)),VLOOKUP($B168,'Allokerad kvv'!$B$2:$AV$468,MATCH(L$1,'Allokerad kvv'!$B$1:$AV$1,0),FALSE),VLOOKUP($B168,'Justerad allokering'!$B$1:$AG$461,MATCH(L$1,'Justerad allokering'!$B$1:$AF$1,0),FALSE))</f>
        <v>0</v>
      </c>
      <c r="M168">
        <f>IF(ISERROR(1/VLOOKUP($B168,'Justerad allokering'!$B$1:$AG$461,MATCH(M$1,'Justerad allokering'!$B$1:$AF$1,0),FALSE)),VLOOKUP($B168,'Allokerad kvv'!$B$2:$AV$468,MATCH(M$1,'Allokerad kvv'!$B$1:$AV$1,0),FALSE),VLOOKUP($B168,'Justerad allokering'!$B$1:$AG$461,MATCH(M$1,'Justerad allokering'!$B$1:$AF$1,0),FALSE))</f>
        <v>0</v>
      </c>
      <c r="N168">
        <f>IF(ISERROR(1/VLOOKUP($B168,'Justerad allokering'!$B$1:$AG$461,MATCH(N$1,'Justerad allokering'!$B$1:$AF$1,0),FALSE)),VLOOKUP($B168,'Allokerad kvv'!$B$2:$AV$468,MATCH(N$1,'Allokerad kvv'!$B$1:$AV$1,0),FALSE),VLOOKUP($B168,'Justerad allokering'!$B$1:$AG$461,MATCH(N$1,'Justerad allokering'!$B$1:$AF$1,0),FALSE))</f>
        <v>0</v>
      </c>
      <c r="O168">
        <f>IF(ISERROR(1/VLOOKUP($B168,'Justerad allokering'!$B$1:$AG$461,MATCH(O$1,'Justerad allokering'!$B$1:$AF$1,0),FALSE)),VLOOKUP($B168,'Allokerad kvv'!$B$2:$AV$468,MATCH(O$1,'Allokerad kvv'!$B$1:$AV$1,0),FALSE),VLOOKUP($B168,'Justerad allokering'!$B$1:$AG$461,MATCH(O$1,'Justerad allokering'!$B$1:$AF$1,0),FALSE))</f>
        <v>0</v>
      </c>
      <c r="P168">
        <f>IF(ISERROR(1/VLOOKUP($B168,'Justerad allokering'!$B$1:$AG$461,MATCH(P$1,'Justerad allokering'!$B$1:$AF$1,0),FALSE)),VLOOKUP($B168,'Allokerad kvv'!$B$2:$AV$468,MATCH(P$1,'Allokerad kvv'!$B$1:$AV$1,0),FALSE),VLOOKUP($B168,'Justerad allokering'!$B$1:$AG$461,MATCH(P$1,'Justerad allokering'!$B$1:$AF$1,0),FALSE))</f>
        <v>0</v>
      </c>
      <c r="Q168">
        <f>IF(ISERROR(1/VLOOKUP($B168,'Justerad allokering'!$B$1:$AG$461,MATCH(Q$1,'Justerad allokering'!$B$1:$AF$1,0),FALSE)),VLOOKUP($B168,'Allokerad kvv'!$B$2:$AV$468,MATCH(Q$1,'Allokerad kvv'!$B$1:$AV$1,0),FALSE),VLOOKUP($B168,'Justerad allokering'!$B$1:$AG$461,MATCH(Q$1,'Justerad allokering'!$B$1:$AF$1,0),FALSE))</f>
        <v>0</v>
      </c>
      <c r="R168">
        <f>IF(ISERROR(1/VLOOKUP($B168,'Justerad allokering'!$B$1:$AG$461,MATCH(R$1,'Justerad allokering'!$B$1:$AF$1,0),FALSE)),VLOOKUP($B168,'Allokerad kvv'!$B$2:$AV$468,MATCH(R$1,'Allokerad kvv'!$B$1:$AV$1,0),FALSE),VLOOKUP($B168,'Justerad allokering'!$B$1:$AG$461,MATCH(R$1,'Justerad allokering'!$B$1:$AF$1,0),FALSE))</f>
        <v>0</v>
      </c>
      <c r="S168">
        <f>IF(ISERROR(1/VLOOKUP($B168,'Justerad allokering'!$B$1:$AG$461,MATCH(S$1,'Justerad allokering'!$B$1:$AF$1,0),FALSE)),VLOOKUP($B168,'Allokerad kvv'!$B$2:$AV$468,MATCH(S$1,'Allokerad kvv'!$B$1:$AV$1,0),FALSE),VLOOKUP($B168,'Justerad allokering'!$B$1:$AG$461,MATCH(S$1,'Justerad allokering'!$B$1:$AF$1,0),FALSE))</f>
        <v>0</v>
      </c>
      <c r="T168">
        <f>IF(ISERROR(1/VLOOKUP($B168,'Justerad allokering'!$B$1:$AG$461,MATCH(T$1,'Justerad allokering'!$B$1:$AF$1,0),FALSE)),VLOOKUP($B168,'Allokerad kvv'!$B$2:$AV$468,MATCH(T$1,'Allokerad kvv'!$B$1:$AV$1,0),FALSE),VLOOKUP($B168,'Justerad allokering'!$B$1:$AG$461,MATCH(T$1,'Justerad allokering'!$B$1:$AF$1,0),FALSE))</f>
        <v>0</v>
      </c>
      <c r="U168">
        <f>IF(ISERROR(1/VLOOKUP($B168,'Justerad allokering'!$B$1:$AG$461,MATCH(U$1,'Justerad allokering'!$B$1:$AF$1,0),FALSE)),VLOOKUP($B168,'Allokerad kvv'!$B$2:$AV$468,MATCH(U$1,'Allokerad kvv'!$B$1:$AV$1,0),FALSE),VLOOKUP($B168,'Justerad allokering'!$B$1:$AG$461,MATCH(U$1,'Justerad allokering'!$B$1:$AF$1,0),FALSE))</f>
        <v>0</v>
      </c>
      <c r="V168">
        <f>IF(ISERROR(1/VLOOKUP($B168,'Justerad allokering'!$B$1:$AG$461,MATCH(V$1,'Justerad allokering'!$B$1:$AF$1,0),FALSE)),VLOOKUP($B168,'Allokerad kvv'!$B$2:$AV$468,MATCH(V$1,'Allokerad kvv'!$B$1:$AV$1,0),FALSE),VLOOKUP($B168,'Justerad allokering'!$B$1:$AG$461,MATCH(V$1,'Justerad allokering'!$B$1:$AF$1,0),FALSE))</f>
        <v>0</v>
      </c>
      <c r="W168">
        <f>IF(ISERROR(1/VLOOKUP($B168,'Justerad allokering'!$B$1:$AG$461,MATCH(W$1,'Justerad allokering'!$B$1:$AF$1,0),FALSE)),VLOOKUP($B168,'Allokerad kvv'!$B$2:$AV$468,MATCH(W$1,'Allokerad kvv'!$B$1:$AV$1,0),FALSE),VLOOKUP($B168,'Justerad allokering'!$B$1:$AG$461,MATCH(W$1,'Justerad allokering'!$B$1:$AF$1,0),FALSE))</f>
        <v>0</v>
      </c>
      <c r="X168">
        <f>IF(ISERROR(1/VLOOKUP($B168,'Justerad allokering'!$B$1:$AG$461,MATCH(X$1,'Justerad allokering'!$B$1:$AF$1,0),FALSE)),VLOOKUP($B168,'Allokerad kvv'!$B$2:$AV$468,MATCH(X$1,'Allokerad kvv'!$B$1:$AV$1,0),FALSE),VLOOKUP($B168,'Justerad allokering'!$B$1:$AG$461,MATCH(X$1,'Justerad allokering'!$B$1:$AF$1,0),FALSE))</f>
        <v>0</v>
      </c>
      <c r="Y168">
        <f>IF(ISERROR(1/VLOOKUP($B168,'Justerad allokering'!$B$1:$AG$461,MATCH(Y$1,'Justerad allokering'!$B$1:$AF$1,0),FALSE)),VLOOKUP($B168,'Allokerad kvv'!$B$2:$AV$468,MATCH(Y$1,'Allokerad kvv'!$B$1:$AV$1,0),FALSE),VLOOKUP($B168,'Justerad allokering'!$B$1:$AG$461,MATCH(Y$1,'Justerad allokering'!$B$1:$AF$1,0),FALSE))</f>
        <v>0</v>
      </c>
      <c r="Z168">
        <f>IF(ISERROR(1/VLOOKUP($B168,'Justerad allokering'!$B$1:$AG$461,MATCH(Z$1,'Justerad allokering'!$B$1:$AF$1,0),FALSE)),VLOOKUP($B168,'Allokerad kvv'!$B$2:$AV$468,MATCH(Z$1,'Allokerad kvv'!$B$1:$AV$1,0),FALSE),VLOOKUP($B168,'Justerad allokering'!$B$1:$AG$461,MATCH(Z$1,'Justerad allokering'!$B$1:$AF$1,0),FALSE))</f>
        <v>0</v>
      </c>
      <c r="AE168" s="89">
        <f t="shared" si="8"/>
        <v>0</v>
      </c>
      <c r="AG168">
        <f t="shared" si="9"/>
        <v>0</v>
      </c>
      <c r="AH168">
        <f t="shared" si="10"/>
        <v>0</v>
      </c>
      <c r="AI168" t="str">
        <f>IF(AH168=0,"",AH168/VLOOKUP(B168,Kraftvärmeprod!$B$1:$BC$480,MATCH("Summa tillförd energi exklusive rökgaskondensering",Kraftvärmeprod!$B$1:$BC$1,0),FALSE))</f>
        <v/>
      </c>
      <c r="AK168">
        <f t="shared" si="11"/>
        <v>0</v>
      </c>
    </row>
    <row r="169" spans="1:37" x14ac:dyDescent="0.25">
      <c r="A169" s="2" t="s">
        <v>238</v>
      </c>
      <c r="B169" s="2" t="s">
        <v>243</v>
      </c>
      <c r="C169">
        <f>IF(ISERROR(1/VLOOKUP($B169,'Justerad allokering'!$B$1:$AG$461,MATCH(C$1,'Justerad allokering'!$B$1:$AF$1,0),FALSE)),VLOOKUP($B169,'Allokerad kvv'!$B$2:$AV$468,MATCH(C$1,'Allokerad kvv'!$B$1:$AV$1,0),FALSE),VLOOKUP($B169,'Justerad allokering'!$B$1:$AG$461,MATCH(C$1,'Justerad allokering'!$B$1:$AF$1,0),FALSE))</f>
        <v>0</v>
      </c>
      <c r="D169">
        <f>IF(ISERROR(1/VLOOKUP($B169,'Justerad allokering'!$B$1:$AG$461,MATCH(D$1,'Justerad allokering'!$B$1:$AF$1,0),FALSE)),VLOOKUP($B169,'Allokerad kvv'!$B$2:$AV$468,MATCH(D$1,'Allokerad kvv'!$B$1:$AV$1,0),FALSE),VLOOKUP($B169,'Justerad allokering'!$B$1:$AG$461,MATCH(D$1,'Justerad allokering'!$B$1:$AF$1,0),FALSE))</f>
        <v>0</v>
      </c>
      <c r="E169">
        <f>IF(ISERROR(1/VLOOKUP($B169,'Justerad allokering'!$B$1:$AG$461,MATCH(E$1,'Justerad allokering'!$B$1:$AF$1,0),FALSE)),VLOOKUP($B169,'Allokerad kvv'!$B$2:$AV$468,MATCH(E$1,'Allokerad kvv'!$B$1:$AV$1,0),FALSE),VLOOKUP($B169,'Justerad allokering'!$B$1:$AG$461,MATCH(E$1,'Justerad allokering'!$B$1:$AF$1,0),FALSE))</f>
        <v>0</v>
      </c>
      <c r="F169">
        <f>IF(ISERROR(1/VLOOKUP($B169,'Justerad allokering'!$B$1:$AG$461,MATCH(F$1,'Justerad allokering'!$B$1:$AF$1,0),FALSE)),VLOOKUP($B169,'Allokerad kvv'!$B$2:$AV$468,MATCH(F$1,'Allokerad kvv'!$B$1:$AV$1,0),FALSE),VLOOKUP($B169,'Justerad allokering'!$B$1:$AG$461,MATCH(F$1,'Justerad allokering'!$B$1:$AF$1,0),FALSE))</f>
        <v>0</v>
      </c>
      <c r="G169">
        <f>IF(ISERROR(1/VLOOKUP($B169,'Justerad allokering'!$B$1:$AG$461,MATCH(G$1,'Justerad allokering'!$B$1:$AF$1,0),FALSE)),VLOOKUP($B169,'Allokerad kvv'!$B$2:$AV$468,MATCH(G$1,'Allokerad kvv'!$B$1:$AV$1,0),FALSE),VLOOKUP($B169,'Justerad allokering'!$B$1:$AG$461,MATCH(G$1,'Justerad allokering'!$B$1:$AF$1,0),FALSE))</f>
        <v>0</v>
      </c>
      <c r="H169">
        <f>IF(ISERROR(1/VLOOKUP($B169,'Justerad allokering'!$B$1:$AG$461,MATCH(H$1,'Justerad allokering'!$B$1:$AF$1,0),FALSE)),VLOOKUP($B169,'Allokerad kvv'!$B$2:$AV$468,MATCH(H$1,'Allokerad kvv'!$B$1:$AV$1,0),FALSE),VLOOKUP($B169,'Justerad allokering'!$B$1:$AG$461,MATCH(H$1,'Justerad allokering'!$B$1:$AF$1,0),FALSE))</f>
        <v>0</v>
      </c>
      <c r="I169">
        <f>IF(ISERROR(1/VLOOKUP($B169,'Justerad allokering'!$B$1:$AG$461,MATCH(I$1,'Justerad allokering'!$B$1:$AF$1,0),FALSE)),VLOOKUP($B169,'Allokerad kvv'!$B$2:$AV$468,MATCH(I$1,'Allokerad kvv'!$B$1:$AV$1,0),FALSE),VLOOKUP($B169,'Justerad allokering'!$B$1:$AG$461,MATCH(I$1,'Justerad allokering'!$B$1:$AF$1,0),FALSE))</f>
        <v>0</v>
      </c>
      <c r="J169">
        <f>IF(ISERROR(1/VLOOKUP($B169,'Justerad allokering'!$B$1:$AG$461,MATCH(J$1,'Justerad allokering'!$B$1:$AF$1,0),FALSE)),VLOOKUP($B169,'Allokerad kvv'!$B$2:$AV$468,MATCH(J$1,'Allokerad kvv'!$B$1:$AV$1,0),FALSE),VLOOKUP($B169,'Justerad allokering'!$B$1:$AG$461,MATCH(J$1,'Justerad allokering'!$B$1:$AF$1,0),FALSE))</f>
        <v>0</v>
      </c>
      <c r="K169">
        <f>IF(ISERROR(1/VLOOKUP($B169,'Justerad allokering'!$B$1:$AG$461,MATCH(K$1,'Justerad allokering'!$B$1:$AF$1,0),FALSE)),VLOOKUP($B169,'Allokerad kvv'!$B$2:$AV$468,MATCH(K$1,'Allokerad kvv'!$B$1:$AV$1,0),FALSE),VLOOKUP($B169,'Justerad allokering'!$B$1:$AG$461,MATCH(K$1,'Justerad allokering'!$B$1:$AF$1,0),FALSE))</f>
        <v>0</v>
      </c>
      <c r="L169">
        <f>IF(ISERROR(1/VLOOKUP($B169,'Justerad allokering'!$B$1:$AG$461,MATCH(L$1,'Justerad allokering'!$B$1:$AF$1,0),FALSE)),VLOOKUP($B169,'Allokerad kvv'!$B$2:$AV$468,MATCH(L$1,'Allokerad kvv'!$B$1:$AV$1,0),FALSE),VLOOKUP($B169,'Justerad allokering'!$B$1:$AG$461,MATCH(L$1,'Justerad allokering'!$B$1:$AF$1,0),FALSE))</f>
        <v>0</v>
      </c>
      <c r="M169">
        <f>IF(ISERROR(1/VLOOKUP($B169,'Justerad allokering'!$B$1:$AG$461,MATCH(M$1,'Justerad allokering'!$B$1:$AF$1,0),FALSE)),VLOOKUP($B169,'Allokerad kvv'!$B$2:$AV$468,MATCH(M$1,'Allokerad kvv'!$B$1:$AV$1,0),FALSE),VLOOKUP($B169,'Justerad allokering'!$B$1:$AG$461,MATCH(M$1,'Justerad allokering'!$B$1:$AF$1,0),FALSE))</f>
        <v>0</v>
      </c>
      <c r="N169">
        <f>IF(ISERROR(1/VLOOKUP($B169,'Justerad allokering'!$B$1:$AG$461,MATCH(N$1,'Justerad allokering'!$B$1:$AF$1,0),FALSE)),VLOOKUP($B169,'Allokerad kvv'!$B$2:$AV$468,MATCH(N$1,'Allokerad kvv'!$B$1:$AV$1,0),FALSE),VLOOKUP($B169,'Justerad allokering'!$B$1:$AG$461,MATCH(N$1,'Justerad allokering'!$B$1:$AF$1,0),FALSE))</f>
        <v>0</v>
      </c>
      <c r="O169">
        <f>IF(ISERROR(1/VLOOKUP($B169,'Justerad allokering'!$B$1:$AG$461,MATCH(O$1,'Justerad allokering'!$B$1:$AF$1,0),FALSE)),VLOOKUP($B169,'Allokerad kvv'!$B$2:$AV$468,MATCH(O$1,'Allokerad kvv'!$B$1:$AV$1,0),FALSE),VLOOKUP($B169,'Justerad allokering'!$B$1:$AG$461,MATCH(O$1,'Justerad allokering'!$B$1:$AF$1,0),FALSE))</f>
        <v>0</v>
      </c>
      <c r="P169">
        <f>IF(ISERROR(1/VLOOKUP($B169,'Justerad allokering'!$B$1:$AG$461,MATCH(P$1,'Justerad allokering'!$B$1:$AF$1,0),FALSE)),VLOOKUP($B169,'Allokerad kvv'!$B$2:$AV$468,MATCH(P$1,'Allokerad kvv'!$B$1:$AV$1,0),FALSE),VLOOKUP($B169,'Justerad allokering'!$B$1:$AG$461,MATCH(P$1,'Justerad allokering'!$B$1:$AF$1,0),FALSE))</f>
        <v>0</v>
      </c>
      <c r="Q169">
        <f>IF(ISERROR(1/VLOOKUP($B169,'Justerad allokering'!$B$1:$AG$461,MATCH(Q$1,'Justerad allokering'!$B$1:$AF$1,0),FALSE)),VLOOKUP($B169,'Allokerad kvv'!$B$2:$AV$468,MATCH(Q$1,'Allokerad kvv'!$B$1:$AV$1,0),FALSE),VLOOKUP($B169,'Justerad allokering'!$B$1:$AG$461,MATCH(Q$1,'Justerad allokering'!$B$1:$AF$1,0),FALSE))</f>
        <v>0</v>
      </c>
      <c r="R169">
        <f>IF(ISERROR(1/VLOOKUP($B169,'Justerad allokering'!$B$1:$AG$461,MATCH(R$1,'Justerad allokering'!$B$1:$AF$1,0),FALSE)),VLOOKUP($B169,'Allokerad kvv'!$B$2:$AV$468,MATCH(R$1,'Allokerad kvv'!$B$1:$AV$1,0),FALSE),VLOOKUP($B169,'Justerad allokering'!$B$1:$AG$461,MATCH(R$1,'Justerad allokering'!$B$1:$AF$1,0),FALSE))</f>
        <v>0</v>
      </c>
      <c r="S169">
        <f>IF(ISERROR(1/VLOOKUP($B169,'Justerad allokering'!$B$1:$AG$461,MATCH(S$1,'Justerad allokering'!$B$1:$AF$1,0),FALSE)),VLOOKUP($B169,'Allokerad kvv'!$B$2:$AV$468,MATCH(S$1,'Allokerad kvv'!$B$1:$AV$1,0),FALSE),VLOOKUP($B169,'Justerad allokering'!$B$1:$AG$461,MATCH(S$1,'Justerad allokering'!$B$1:$AF$1,0),FALSE))</f>
        <v>0</v>
      </c>
      <c r="T169">
        <f>IF(ISERROR(1/VLOOKUP($B169,'Justerad allokering'!$B$1:$AG$461,MATCH(T$1,'Justerad allokering'!$B$1:$AF$1,0),FALSE)),VLOOKUP($B169,'Allokerad kvv'!$B$2:$AV$468,MATCH(T$1,'Allokerad kvv'!$B$1:$AV$1,0),FALSE),VLOOKUP($B169,'Justerad allokering'!$B$1:$AG$461,MATCH(T$1,'Justerad allokering'!$B$1:$AF$1,0),FALSE))</f>
        <v>0</v>
      </c>
      <c r="U169">
        <f>IF(ISERROR(1/VLOOKUP($B169,'Justerad allokering'!$B$1:$AG$461,MATCH(U$1,'Justerad allokering'!$B$1:$AF$1,0),FALSE)),VLOOKUP($B169,'Allokerad kvv'!$B$2:$AV$468,MATCH(U$1,'Allokerad kvv'!$B$1:$AV$1,0),FALSE),VLOOKUP($B169,'Justerad allokering'!$B$1:$AG$461,MATCH(U$1,'Justerad allokering'!$B$1:$AF$1,0),FALSE))</f>
        <v>0</v>
      </c>
      <c r="V169">
        <f>IF(ISERROR(1/VLOOKUP($B169,'Justerad allokering'!$B$1:$AG$461,MATCH(V$1,'Justerad allokering'!$B$1:$AF$1,0),FALSE)),VLOOKUP($B169,'Allokerad kvv'!$B$2:$AV$468,MATCH(V$1,'Allokerad kvv'!$B$1:$AV$1,0),FALSE),VLOOKUP($B169,'Justerad allokering'!$B$1:$AG$461,MATCH(V$1,'Justerad allokering'!$B$1:$AF$1,0),FALSE))</f>
        <v>0</v>
      </c>
      <c r="W169">
        <f>IF(ISERROR(1/VLOOKUP($B169,'Justerad allokering'!$B$1:$AG$461,MATCH(W$1,'Justerad allokering'!$B$1:$AF$1,0),FALSE)),VLOOKUP($B169,'Allokerad kvv'!$B$2:$AV$468,MATCH(W$1,'Allokerad kvv'!$B$1:$AV$1,0),FALSE),VLOOKUP($B169,'Justerad allokering'!$B$1:$AG$461,MATCH(W$1,'Justerad allokering'!$B$1:$AF$1,0),FALSE))</f>
        <v>0</v>
      </c>
      <c r="X169">
        <f>IF(ISERROR(1/VLOOKUP($B169,'Justerad allokering'!$B$1:$AG$461,MATCH(X$1,'Justerad allokering'!$B$1:$AF$1,0),FALSE)),VLOOKUP($B169,'Allokerad kvv'!$B$2:$AV$468,MATCH(X$1,'Allokerad kvv'!$B$1:$AV$1,0),FALSE),VLOOKUP($B169,'Justerad allokering'!$B$1:$AG$461,MATCH(X$1,'Justerad allokering'!$B$1:$AF$1,0),FALSE))</f>
        <v>0</v>
      </c>
      <c r="Y169">
        <f>IF(ISERROR(1/VLOOKUP($B169,'Justerad allokering'!$B$1:$AG$461,MATCH(Y$1,'Justerad allokering'!$B$1:$AF$1,0),FALSE)),VLOOKUP($B169,'Allokerad kvv'!$B$2:$AV$468,MATCH(Y$1,'Allokerad kvv'!$B$1:$AV$1,0),FALSE),VLOOKUP($B169,'Justerad allokering'!$B$1:$AG$461,MATCH(Y$1,'Justerad allokering'!$B$1:$AF$1,0),FALSE))</f>
        <v>0</v>
      </c>
      <c r="Z169">
        <f>IF(ISERROR(1/VLOOKUP($B169,'Justerad allokering'!$B$1:$AG$461,MATCH(Z$1,'Justerad allokering'!$B$1:$AF$1,0),FALSE)),VLOOKUP($B169,'Allokerad kvv'!$B$2:$AV$468,MATCH(Z$1,'Allokerad kvv'!$B$1:$AV$1,0),FALSE),VLOOKUP($B169,'Justerad allokering'!$B$1:$AG$461,MATCH(Z$1,'Justerad allokering'!$B$1:$AF$1,0),FALSE))</f>
        <v>0</v>
      </c>
      <c r="AE169" s="89">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25">
      <c r="A170" s="2" t="s">
        <v>238</v>
      </c>
      <c r="B170" s="2" t="s">
        <v>244</v>
      </c>
      <c r="C170">
        <f>IF(ISERROR(1/VLOOKUP($B170,'Justerad allokering'!$B$1:$AG$461,MATCH(C$1,'Justerad allokering'!$B$1:$AF$1,0),FALSE)),VLOOKUP($B170,'Allokerad kvv'!$B$2:$AV$468,MATCH(C$1,'Allokerad kvv'!$B$1:$AV$1,0),FALSE),VLOOKUP($B170,'Justerad allokering'!$B$1:$AG$461,MATCH(C$1,'Justerad allokering'!$B$1:$AF$1,0),FALSE))</f>
        <v>0</v>
      </c>
      <c r="D170">
        <f>IF(ISERROR(1/VLOOKUP($B170,'Justerad allokering'!$B$1:$AG$461,MATCH(D$1,'Justerad allokering'!$B$1:$AF$1,0),FALSE)),VLOOKUP($B170,'Allokerad kvv'!$B$2:$AV$468,MATCH(D$1,'Allokerad kvv'!$B$1:$AV$1,0),FALSE),VLOOKUP($B170,'Justerad allokering'!$B$1:$AG$461,MATCH(D$1,'Justerad allokering'!$B$1:$AF$1,0),FALSE))</f>
        <v>0</v>
      </c>
      <c r="E170">
        <f>IF(ISERROR(1/VLOOKUP($B170,'Justerad allokering'!$B$1:$AG$461,MATCH(E$1,'Justerad allokering'!$B$1:$AF$1,0),FALSE)),VLOOKUP($B170,'Allokerad kvv'!$B$2:$AV$468,MATCH(E$1,'Allokerad kvv'!$B$1:$AV$1,0),FALSE),VLOOKUP($B170,'Justerad allokering'!$B$1:$AG$461,MATCH(E$1,'Justerad allokering'!$B$1:$AF$1,0),FALSE))</f>
        <v>0</v>
      </c>
      <c r="F170">
        <f>IF(ISERROR(1/VLOOKUP($B170,'Justerad allokering'!$B$1:$AG$461,MATCH(F$1,'Justerad allokering'!$B$1:$AF$1,0),FALSE)),VLOOKUP($B170,'Allokerad kvv'!$B$2:$AV$468,MATCH(F$1,'Allokerad kvv'!$B$1:$AV$1,0),FALSE),VLOOKUP($B170,'Justerad allokering'!$B$1:$AG$461,MATCH(F$1,'Justerad allokering'!$B$1:$AF$1,0),FALSE))</f>
        <v>0</v>
      </c>
      <c r="G170">
        <f>IF(ISERROR(1/VLOOKUP($B170,'Justerad allokering'!$B$1:$AG$461,MATCH(G$1,'Justerad allokering'!$B$1:$AF$1,0),FALSE)),VLOOKUP($B170,'Allokerad kvv'!$B$2:$AV$468,MATCH(G$1,'Allokerad kvv'!$B$1:$AV$1,0),FALSE),VLOOKUP($B170,'Justerad allokering'!$B$1:$AG$461,MATCH(G$1,'Justerad allokering'!$B$1:$AF$1,0),FALSE))</f>
        <v>0</v>
      </c>
      <c r="H170">
        <f>IF(ISERROR(1/VLOOKUP($B170,'Justerad allokering'!$B$1:$AG$461,MATCH(H$1,'Justerad allokering'!$B$1:$AF$1,0),FALSE)),VLOOKUP($B170,'Allokerad kvv'!$B$2:$AV$468,MATCH(H$1,'Allokerad kvv'!$B$1:$AV$1,0),FALSE),VLOOKUP($B170,'Justerad allokering'!$B$1:$AG$461,MATCH(H$1,'Justerad allokering'!$B$1:$AF$1,0),FALSE))</f>
        <v>0</v>
      </c>
      <c r="I170">
        <f>IF(ISERROR(1/VLOOKUP($B170,'Justerad allokering'!$B$1:$AG$461,MATCH(I$1,'Justerad allokering'!$B$1:$AF$1,0),FALSE)),VLOOKUP($B170,'Allokerad kvv'!$B$2:$AV$468,MATCH(I$1,'Allokerad kvv'!$B$1:$AV$1,0),FALSE),VLOOKUP($B170,'Justerad allokering'!$B$1:$AG$461,MATCH(I$1,'Justerad allokering'!$B$1:$AF$1,0),FALSE))</f>
        <v>0</v>
      </c>
      <c r="J170">
        <f>IF(ISERROR(1/VLOOKUP($B170,'Justerad allokering'!$B$1:$AG$461,MATCH(J$1,'Justerad allokering'!$B$1:$AF$1,0),FALSE)),VLOOKUP($B170,'Allokerad kvv'!$B$2:$AV$468,MATCH(J$1,'Allokerad kvv'!$B$1:$AV$1,0),FALSE),VLOOKUP($B170,'Justerad allokering'!$B$1:$AG$461,MATCH(J$1,'Justerad allokering'!$B$1:$AF$1,0),FALSE))</f>
        <v>0</v>
      </c>
      <c r="K170">
        <f>IF(ISERROR(1/VLOOKUP($B170,'Justerad allokering'!$B$1:$AG$461,MATCH(K$1,'Justerad allokering'!$B$1:$AF$1,0),FALSE)),VLOOKUP($B170,'Allokerad kvv'!$B$2:$AV$468,MATCH(K$1,'Allokerad kvv'!$B$1:$AV$1,0),FALSE),VLOOKUP($B170,'Justerad allokering'!$B$1:$AG$461,MATCH(K$1,'Justerad allokering'!$B$1:$AF$1,0),FALSE))</f>
        <v>0</v>
      </c>
      <c r="L170">
        <f>IF(ISERROR(1/VLOOKUP($B170,'Justerad allokering'!$B$1:$AG$461,MATCH(L$1,'Justerad allokering'!$B$1:$AF$1,0),FALSE)),VLOOKUP($B170,'Allokerad kvv'!$B$2:$AV$468,MATCH(L$1,'Allokerad kvv'!$B$1:$AV$1,0),FALSE),VLOOKUP($B170,'Justerad allokering'!$B$1:$AG$461,MATCH(L$1,'Justerad allokering'!$B$1:$AF$1,0),FALSE))</f>
        <v>0</v>
      </c>
      <c r="M170">
        <f>IF(ISERROR(1/VLOOKUP($B170,'Justerad allokering'!$B$1:$AG$461,MATCH(M$1,'Justerad allokering'!$B$1:$AF$1,0),FALSE)),VLOOKUP($B170,'Allokerad kvv'!$B$2:$AV$468,MATCH(M$1,'Allokerad kvv'!$B$1:$AV$1,0),FALSE),VLOOKUP($B170,'Justerad allokering'!$B$1:$AG$461,MATCH(M$1,'Justerad allokering'!$B$1:$AF$1,0),FALSE))</f>
        <v>0</v>
      </c>
      <c r="N170">
        <f>IF(ISERROR(1/VLOOKUP($B170,'Justerad allokering'!$B$1:$AG$461,MATCH(N$1,'Justerad allokering'!$B$1:$AF$1,0),FALSE)),VLOOKUP($B170,'Allokerad kvv'!$B$2:$AV$468,MATCH(N$1,'Allokerad kvv'!$B$1:$AV$1,0),FALSE),VLOOKUP($B170,'Justerad allokering'!$B$1:$AG$461,MATCH(N$1,'Justerad allokering'!$B$1:$AF$1,0),FALSE))</f>
        <v>0</v>
      </c>
      <c r="O170">
        <f>IF(ISERROR(1/VLOOKUP($B170,'Justerad allokering'!$B$1:$AG$461,MATCH(O$1,'Justerad allokering'!$B$1:$AF$1,0),FALSE)),VLOOKUP($B170,'Allokerad kvv'!$B$2:$AV$468,MATCH(O$1,'Allokerad kvv'!$B$1:$AV$1,0),FALSE),VLOOKUP($B170,'Justerad allokering'!$B$1:$AG$461,MATCH(O$1,'Justerad allokering'!$B$1:$AF$1,0),FALSE))</f>
        <v>0</v>
      </c>
      <c r="P170">
        <f>IF(ISERROR(1/VLOOKUP($B170,'Justerad allokering'!$B$1:$AG$461,MATCH(P$1,'Justerad allokering'!$B$1:$AF$1,0),FALSE)),VLOOKUP($B170,'Allokerad kvv'!$B$2:$AV$468,MATCH(P$1,'Allokerad kvv'!$B$1:$AV$1,0),FALSE),VLOOKUP($B170,'Justerad allokering'!$B$1:$AG$461,MATCH(P$1,'Justerad allokering'!$B$1:$AF$1,0),FALSE))</f>
        <v>0</v>
      </c>
      <c r="Q170">
        <f>IF(ISERROR(1/VLOOKUP($B170,'Justerad allokering'!$B$1:$AG$461,MATCH(Q$1,'Justerad allokering'!$B$1:$AF$1,0),FALSE)),VLOOKUP($B170,'Allokerad kvv'!$B$2:$AV$468,MATCH(Q$1,'Allokerad kvv'!$B$1:$AV$1,0),FALSE),VLOOKUP($B170,'Justerad allokering'!$B$1:$AG$461,MATCH(Q$1,'Justerad allokering'!$B$1:$AF$1,0),FALSE))</f>
        <v>0</v>
      </c>
      <c r="R170">
        <f>IF(ISERROR(1/VLOOKUP($B170,'Justerad allokering'!$B$1:$AG$461,MATCH(R$1,'Justerad allokering'!$B$1:$AF$1,0),FALSE)),VLOOKUP($B170,'Allokerad kvv'!$B$2:$AV$468,MATCH(R$1,'Allokerad kvv'!$B$1:$AV$1,0),FALSE),VLOOKUP($B170,'Justerad allokering'!$B$1:$AG$461,MATCH(R$1,'Justerad allokering'!$B$1:$AF$1,0),FALSE))</f>
        <v>0</v>
      </c>
      <c r="S170">
        <f>IF(ISERROR(1/VLOOKUP($B170,'Justerad allokering'!$B$1:$AG$461,MATCH(S$1,'Justerad allokering'!$B$1:$AF$1,0),FALSE)),VLOOKUP($B170,'Allokerad kvv'!$B$2:$AV$468,MATCH(S$1,'Allokerad kvv'!$B$1:$AV$1,0),FALSE),VLOOKUP($B170,'Justerad allokering'!$B$1:$AG$461,MATCH(S$1,'Justerad allokering'!$B$1:$AF$1,0),FALSE))</f>
        <v>0</v>
      </c>
      <c r="T170">
        <f>IF(ISERROR(1/VLOOKUP($B170,'Justerad allokering'!$B$1:$AG$461,MATCH(T$1,'Justerad allokering'!$B$1:$AF$1,0),FALSE)),VLOOKUP($B170,'Allokerad kvv'!$B$2:$AV$468,MATCH(T$1,'Allokerad kvv'!$B$1:$AV$1,0),FALSE),VLOOKUP($B170,'Justerad allokering'!$B$1:$AG$461,MATCH(T$1,'Justerad allokering'!$B$1:$AF$1,0),FALSE))</f>
        <v>0</v>
      </c>
      <c r="U170">
        <f>IF(ISERROR(1/VLOOKUP($B170,'Justerad allokering'!$B$1:$AG$461,MATCH(U$1,'Justerad allokering'!$B$1:$AF$1,0),FALSE)),VLOOKUP($B170,'Allokerad kvv'!$B$2:$AV$468,MATCH(U$1,'Allokerad kvv'!$B$1:$AV$1,0),FALSE),VLOOKUP($B170,'Justerad allokering'!$B$1:$AG$461,MATCH(U$1,'Justerad allokering'!$B$1:$AF$1,0),FALSE))</f>
        <v>0</v>
      </c>
      <c r="V170">
        <f>IF(ISERROR(1/VLOOKUP($B170,'Justerad allokering'!$B$1:$AG$461,MATCH(V$1,'Justerad allokering'!$B$1:$AF$1,0),FALSE)),VLOOKUP($B170,'Allokerad kvv'!$B$2:$AV$468,MATCH(V$1,'Allokerad kvv'!$B$1:$AV$1,0),FALSE),VLOOKUP($B170,'Justerad allokering'!$B$1:$AG$461,MATCH(V$1,'Justerad allokering'!$B$1:$AF$1,0),FALSE))</f>
        <v>0</v>
      </c>
      <c r="W170">
        <f>IF(ISERROR(1/VLOOKUP($B170,'Justerad allokering'!$B$1:$AG$461,MATCH(W$1,'Justerad allokering'!$B$1:$AF$1,0),FALSE)),VLOOKUP($B170,'Allokerad kvv'!$B$2:$AV$468,MATCH(W$1,'Allokerad kvv'!$B$1:$AV$1,0),FALSE),VLOOKUP($B170,'Justerad allokering'!$B$1:$AG$461,MATCH(W$1,'Justerad allokering'!$B$1:$AF$1,0),FALSE))</f>
        <v>0</v>
      </c>
      <c r="X170">
        <f>IF(ISERROR(1/VLOOKUP($B170,'Justerad allokering'!$B$1:$AG$461,MATCH(X$1,'Justerad allokering'!$B$1:$AF$1,0),FALSE)),VLOOKUP($B170,'Allokerad kvv'!$B$2:$AV$468,MATCH(X$1,'Allokerad kvv'!$B$1:$AV$1,0),FALSE),VLOOKUP($B170,'Justerad allokering'!$B$1:$AG$461,MATCH(X$1,'Justerad allokering'!$B$1:$AF$1,0),FALSE))</f>
        <v>0</v>
      </c>
      <c r="Y170">
        <f>IF(ISERROR(1/VLOOKUP($B170,'Justerad allokering'!$B$1:$AG$461,MATCH(Y$1,'Justerad allokering'!$B$1:$AF$1,0),FALSE)),VLOOKUP($B170,'Allokerad kvv'!$B$2:$AV$468,MATCH(Y$1,'Allokerad kvv'!$B$1:$AV$1,0),FALSE),VLOOKUP($B170,'Justerad allokering'!$B$1:$AG$461,MATCH(Y$1,'Justerad allokering'!$B$1:$AF$1,0),FALSE))</f>
        <v>0</v>
      </c>
      <c r="Z170">
        <f>IF(ISERROR(1/VLOOKUP($B170,'Justerad allokering'!$B$1:$AG$461,MATCH(Z$1,'Justerad allokering'!$B$1:$AF$1,0),FALSE)),VLOOKUP($B170,'Allokerad kvv'!$B$2:$AV$468,MATCH(Z$1,'Allokerad kvv'!$B$1:$AV$1,0),FALSE),VLOOKUP($B170,'Justerad allokering'!$B$1:$AG$461,MATCH(Z$1,'Justerad allokering'!$B$1:$AF$1,0),FALSE))</f>
        <v>0</v>
      </c>
      <c r="AE170" s="89">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25">
      <c r="A171" s="2" t="s">
        <v>238</v>
      </c>
      <c r="B171" s="2" t="s">
        <v>245</v>
      </c>
      <c r="C171">
        <f>IF(ISERROR(1/VLOOKUP($B171,'Justerad allokering'!$B$1:$AG$461,MATCH(C$1,'Justerad allokering'!$B$1:$AF$1,0),FALSE)),VLOOKUP($B171,'Allokerad kvv'!$B$2:$AV$468,MATCH(C$1,'Allokerad kvv'!$B$1:$AV$1,0),FALSE),VLOOKUP($B171,'Justerad allokering'!$B$1:$AG$461,MATCH(C$1,'Justerad allokering'!$B$1:$AF$1,0),FALSE))</f>
        <v>0</v>
      </c>
      <c r="D171">
        <f>IF(ISERROR(1/VLOOKUP($B171,'Justerad allokering'!$B$1:$AG$461,MATCH(D$1,'Justerad allokering'!$B$1:$AF$1,0),FALSE)),VLOOKUP($B171,'Allokerad kvv'!$B$2:$AV$468,MATCH(D$1,'Allokerad kvv'!$B$1:$AV$1,0),FALSE),VLOOKUP($B171,'Justerad allokering'!$B$1:$AG$461,MATCH(D$1,'Justerad allokering'!$B$1:$AF$1,0),FALSE))</f>
        <v>0</v>
      </c>
      <c r="E171">
        <f>IF(ISERROR(1/VLOOKUP($B171,'Justerad allokering'!$B$1:$AG$461,MATCH(E$1,'Justerad allokering'!$B$1:$AF$1,0),FALSE)),VLOOKUP($B171,'Allokerad kvv'!$B$2:$AV$468,MATCH(E$1,'Allokerad kvv'!$B$1:$AV$1,0),FALSE),VLOOKUP($B171,'Justerad allokering'!$B$1:$AG$461,MATCH(E$1,'Justerad allokering'!$B$1:$AF$1,0),FALSE))</f>
        <v>0</v>
      </c>
      <c r="F171">
        <f>IF(ISERROR(1/VLOOKUP($B171,'Justerad allokering'!$B$1:$AG$461,MATCH(F$1,'Justerad allokering'!$B$1:$AF$1,0),FALSE)),VLOOKUP($B171,'Allokerad kvv'!$B$2:$AV$468,MATCH(F$1,'Allokerad kvv'!$B$1:$AV$1,0),FALSE),VLOOKUP($B171,'Justerad allokering'!$B$1:$AG$461,MATCH(F$1,'Justerad allokering'!$B$1:$AF$1,0),FALSE))</f>
        <v>0</v>
      </c>
      <c r="G171">
        <f>IF(ISERROR(1/VLOOKUP($B171,'Justerad allokering'!$B$1:$AG$461,MATCH(G$1,'Justerad allokering'!$B$1:$AF$1,0),FALSE)),VLOOKUP($B171,'Allokerad kvv'!$B$2:$AV$468,MATCH(G$1,'Allokerad kvv'!$B$1:$AV$1,0),FALSE),VLOOKUP($B171,'Justerad allokering'!$B$1:$AG$461,MATCH(G$1,'Justerad allokering'!$B$1:$AF$1,0),FALSE))</f>
        <v>0</v>
      </c>
      <c r="H171">
        <f>IF(ISERROR(1/VLOOKUP($B171,'Justerad allokering'!$B$1:$AG$461,MATCH(H$1,'Justerad allokering'!$B$1:$AF$1,0),FALSE)),VLOOKUP($B171,'Allokerad kvv'!$B$2:$AV$468,MATCH(H$1,'Allokerad kvv'!$B$1:$AV$1,0),FALSE),VLOOKUP($B171,'Justerad allokering'!$B$1:$AG$461,MATCH(H$1,'Justerad allokering'!$B$1:$AF$1,0),FALSE))</f>
        <v>0</v>
      </c>
      <c r="I171">
        <f>IF(ISERROR(1/VLOOKUP($B171,'Justerad allokering'!$B$1:$AG$461,MATCH(I$1,'Justerad allokering'!$B$1:$AF$1,0),FALSE)),VLOOKUP($B171,'Allokerad kvv'!$B$2:$AV$468,MATCH(I$1,'Allokerad kvv'!$B$1:$AV$1,0),FALSE),VLOOKUP($B171,'Justerad allokering'!$B$1:$AG$461,MATCH(I$1,'Justerad allokering'!$B$1:$AF$1,0),FALSE))</f>
        <v>0</v>
      </c>
      <c r="J171">
        <f>IF(ISERROR(1/VLOOKUP($B171,'Justerad allokering'!$B$1:$AG$461,MATCH(J$1,'Justerad allokering'!$B$1:$AF$1,0),FALSE)),VLOOKUP($B171,'Allokerad kvv'!$B$2:$AV$468,MATCH(J$1,'Allokerad kvv'!$B$1:$AV$1,0),FALSE),VLOOKUP($B171,'Justerad allokering'!$B$1:$AG$461,MATCH(J$1,'Justerad allokering'!$B$1:$AF$1,0),FALSE))</f>
        <v>0</v>
      </c>
      <c r="K171">
        <f>IF(ISERROR(1/VLOOKUP($B171,'Justerad allokering'!$B$1:$AG$461,MATCH(K$1,'Justerad allokering'!$B$1:$AF$1,0),FALSE)),VLOOKUP($B171,'Allokerad kvv'!$B$2:$AV$468,MATCH(K$1,'Allokerad kvv'!$B$1:$AV$1,0),FALSE),VLOOKUP($B171,'Justerad allokering'!$B$1:$AG$461,MATCH(K$1,'Justerad allokering'!$B$1:$AF$1,0),FALSE))</f>
        <v>0</v>
      </c>
      <c r="L171">
        <f>IF(ISERROR(1/VLOOKUP($B171,'Justerad allokering'!$B$1:$AG$461,MATCH(L$1,'Justerad allokering'!$B$1:$AF$1,0),FALSE)),VLOOKUP($B171,'Allokerad kvv'!$B$2:$AV$468,MATCH(L$1,'Allokerad kvv'!$B$1:$AV$1,0),FALSE),VLOOKUP($B171,'Justerad allokering'!$B$1:$AG$461,MATCH(L$1,'Justerad allokering'!$B$1:$AF$1,0),FALSE))</f>
        <v>0</v>
      </c>
      <c r="M171">
        <f>IF(ISERROR(1/VLOOKUP($B171,'Justerad allokering'!$B$1:$AG$461,MATCH(M$1,'Justerad allokering'!$B$1:$AF$1,0),FALSE)),VLOOKUP($B171,'Allokerad kvv'!$B$2:$AV$468,MATCH(M$1,'Allokerad kvv'!$B$1:$AV$1,0),FALSE),VLOOKUP($B171,'Justerad allokering'!$B$1:$AG$461,MATCH(M$1,'Justerad allokering'!$B$1:$AF$1,0),FALSE))</f>
        <v>0</v>
      </c>
      <c r="N171">
        <f>IF(ISERROR(1/VLOOKUP($B171,'Justerad allokering'!$B$1:$AG$461,MATCH(N$1,'Justerad allokering'!$B$1:$AF$1,0),FALSE)),VLOOKUP($B171,'Allokerad kvv'!$B$2:$AV$468,MATCH(N$1,'Allokerad kvv'!$B$1:$AV$1,0),FALSE),VLOOKUP($B171,'Justerad allokering'!$B$1:$AG$461,MATCH(N$1,'Justerad allokering'!$B$1:$AF$1,0),FALSE))</f>
        <v>0</v>
      </c>
      <c r="O171">
        <f>IF(ISERROR(1/VLOOKUP($B171,'Justerad allokering'!$B$1:$AG$461,MATCH(O$1,'Justerad allokering'!$B$1:$AF$1,0),FALSE)),VLOOKUP($B171,'Allokerad kvv'!$B$2:$AV$468,MATCH(O$1,'Allokerad kvv'!$B$1:$AV$1,0),FALSE),VLOOKUP($B171,'Justerad allokering'!$B$1:$AG$461,MATCH(O$1,'Justerad allokering'!$B$1:$AF$1,0),FALSE))</f>
        <v>0</v>
      </c>
      <c r="P171">
        <f>IF(ISERROR(1/VLOOKUP($B171,'Justerad allokering'!$B$1:$AG$461,MATCH(P$1,'Justerad allokering'!$B$1:$AF$1,0),FALSE)),VLOOKUP($B171,'Allokerad kvv'!$B$2:$AV$468,MATCH(P$1,'Allokerad kvv'!$B$1:$AV$1,0),FALSE),VLOOKUP($B171,'Justerad allokering'!$B$1:$AG$461,MATCH(P$1,'Justerad allokering'!$B$1:$AF$1,0),FALSE))</f>
        <v>0</v>
      </c>
      <c r="Q171">
        <f>IF(ISERROR(1/VLOOKUP($B171,'Justerad allokering'!$B$1:$AG$461,MATCH(Q$1,'Justerad allokering'!$B$1:$AF$1,0),FALSE)),VLOOKUP($B171,'Allokerad kvv'!$B$2:$AV$468,MATCH(Q$1,'Allokerad kvv'!$B$1:$AV$1,0),FALSE),VLOOKUP($B171,'Justerad allokering'!$B$1:$AG$461,MATCH(Q$1,'Justerad allokering'!$B$1:$AF$1,0),FALSE))</f>
        <v>0</v>
      </c>
      <c r="R171">
        <f>IF(ISERROR(1/VLOOKUP($B171,'Justerad allokering'!$B$1:$AG$461,MATCH(R$1,'Justerad allokering'!$B$1:$AF$1,0),FALSE)),VLOOKUP($B171,'Allokerad kvv'!$B$2:$AV$468,MATCH(R$1,'Allokerad kvv'!$B$1:$AV$1,0),FALSE),VLOOKUP($B171,'Justerad allokering'!$B$1:$AG$461,MATCH(R$1,'Justerad allokering'!$B$1:$AF$1,0),FALSE))</f>
        <v>0</v>
      </c>
      <c r="S171">
        <f>IF(ISERROR(1/VLOOKUP($B171,'Justerad allokering'!$B$1:$AG$461,MATCH(S$1,'Justerad allokering'!$B$1:$AF$1,0),FALSE)),VLOOKUP($B171,'Allokerad kvv'!$B$2:$AV$468,MATCH(S$1,'Allokerad kvv'!$B$1:$AV$1,0),FALSE),VLOOKUP($B171,'Justerad allokering'!$B$1:$AG$461,MATCH(S$1,'Justerad allokering'!$B$1:$AF$1,0),FALSE))</f>
        <v>0</v>
      </c>
      <c r="T171">
        <f>IF(ISERROR(1/VLOOKUP($B171,'Justerad allokering'!$B$1:$AG$461,MATCH(T$1,'Justerad allokering'!$B$1:$AF$1,0),FALSE)),VLOOKUP($B171,'Allokerad kvv'!$B$2:$AV$468,MATCH(T$1,'Allokerad kvv'!$B$1:$AV$1,0),FALSE),VLOOKUP($B171,'Justerad allokering'!$B$1:$AG$461,MATCH(T$1,'Justerad allokering'!$B$1:$AF$1,0),FALSE))</f>
        <v>0</v>
      </c>
      <c r="U171">
        <f>IF(ISERROR(1/VLOOKUP($B171,'Justerad allokering'!$B$1:$AG$461,MATCH(U$1,'Justerad allokering'!$B$1:$AF$1,0),FALSE)),VLOOKUP($B171,'Allokerad kvv'!$B$2:$AV$468,MATCH(U$1,'Allokerad kvv'!$B$1:$AV$1,0),FALSE),VLOOKUP($B171,'Justerad allokering'!$B$1:$AG$461,MATCH(U$1,'Justerad allokering'!$B$1:$AF$1,0),FALSE))</f>
        <v>0</v>
      </c>
      <c r="V171">
        <f>IF(ISERROR(1/VLOOKUP($B171,'Justerad allokering'!$B$1:$AG$461,MATCH(V$1,'Justerad allokering'!$B$1:$AF$1,0),FALSE)),VLOOKUP($B171,'Allokerad kvv'!$B$2:$AV$468,MATCH(V$1,'Allokerad kvv'!$B$1:$AV$1,0),FALSE),VLOOKUP($B171,'Justerad allokering'!$B$1:$AG$461,MATCH(V$1,'Justerad allokering'!$B$1:$AF$1,0),FALSE))</f>
        <v>0</v>
      </c>
      <c r="W171">
        <f>IF(ISERROR(1/VLOOKUP($B171,'Justerad allokering'!$B$1:$AG$461,MATCH(W$1,'Justerad allokering'!$B$1:$AF$1,0),FALSE)),VLOOKUP($B171,'Allokerad kvv'!$B$2:$AV$468,MATCH(W$1,'Allokerad kvv'!$B$1:$AV$1,0),FALSE),VLOOKUP($B171,'Justerad allokering'!$B$1:$AG$461,MATCH(W$1,'Justerad allokering'!$B$1:$AF$1,0),FALSE))</f>
        <v>0</v>
      </c>
      <c r="X171">
        <f>IF(ISERROR(1/VLOOKUP($B171,'Justerad allokering'!$B$1:$AG$461,MATCH(X$1,'Justerad allokering'!$B$1:$AF$1,0),FALSE)),VLOOKUP($B171,'Allokerad kvv'!$B$2:$AV$468,MATCH(X$1,'Allokerad kvv'!$B$1:$AV$1,0),FALSE),VLOOKUP($B171,'Justerad allokering'!$B$1:$AG$461,MATCH(X$1,'Justerad allokering'!$B$1:$AF$1,0),FALSE))</f>
        <v>0</v>
      </c>
      <c r="Y171">
        <f>IF(ISERROR(1/VLOOKUP($B171,'Justerad allokering'!$B$1:$AG$461,MATCH(Y$1,'Justerad allokering'!$B$1:$AF$1,0),FALSE)),VLOOKUP($B171,'Allokerad kvv'!$B$2:$AV$468,MATCH(Y$1,'Allokerad kvv'!$B$1:$AV$1,0),FALSE),VLOOKUP($B171,'Justerad allokering'!$B$1:$AG$461,MATCH(Y$1,'Justerad allokering'!$B$1:$AF$1,0),FALSE))</f>
        <v>0</v>
      </c>
      <c r="Z171">
        <f>IF(ISERROR(1/VLOOKUP($B171,'Justerad allokering'!$B$1:$AG$461,MATCH(Z$1,'Justerad allokering'!$B$1:$AF$1,0),FALSE)),VLOOKUP($B171,'Allokerad kvv'!$B$2:$AV$468,MATCH(Z$1,'Allokerad kvv'!$B$1:$AV$1,0),FALSE),VLOOKUP($B171,'Justerad allokering'!$B$1:$AG$461,MATCH(Z$1,'Justerad allokering'!$B$1:$AF$1,0),FALSE))</f>
        <v>0</v>
      </c>
      <c r="AE171" s="89">
        <f t="shared" si="8"/>
        <v>0</v>
      </c>
      <c r="AG171">
        <f t="shared" si="9"/>
        <v>0</v>
      </c>
      <c r="AH171">
        <f t="shared" si="10"/>
        <v>0</v>
      </c>
      <c r="AI171" t="str">
        <f>IF(AH171=0,"",AH171/VLOOKUP(B171,Kraftvärmeprod!$B$1:$BC$480,MATCH("Summa tillförd energi exklusive rökgaskondensering",Kraftvärmeprod!$B$1:$BC$1,0),FALSE))</f>
        <v/>
      </c>
      <c r="AK171">
        <f t="shared" si="11"/>
        <v>0</v>
      </c>
    </row>
    <row r="172" spans="1:37" x14ac:dyDescent="0.25">
      <c r="A172" s="2" t="s">
        <v>238</v>
      </c>
      <c r="B172" s="2" t="s">
        <v>246</v>
      </c>
      <c r="C172">
        <f>IF(ISERROR(1/VLOOKUP($B172,'Justerad allokering'!$B$1:$AG$461,MATCH(C$1,'Justerad allokering'!$B$1:$AF$1,0),FALSE)),VLOOKUP($B172,'Allokerad kvv'!$B$2:$AV$468,MATCH(C$1,'Allokerad kvv'!$B$1:$AV$1,0),FALSE),VLOOKUP($B172,'Justerad allokering'!$B$1:$AG$461,MATCH(C$1,'Justerad allokering'!$B$1:$AF$1,0),FALSE))</f>
        <v>0</v>
      </c>
      <c r="D172">
        <f>IF(ISERROR(1/VLOOKUP($B172,'Justerad allokering'!$B$1:$AG$461,MATCH(D$1,'Justerad allokering'!$B$1:$AF$1,0),FALSE)),VLOOKUP($B172,'Allokerad kvv'!$B$2:$AV$468,MATCH(D$1,'Allokerad kvv'!$B$1:$AV$1,0),FALSE),VLOOKUP($B172,'Justerad allokering'!$B$1:$AG$461,MATCH(D$1,'Justerad allokering'!$B$1:$AF$1,0),FALSE))</f>
        <v>0</v>
      </c>
      <c r="E172">
        <f>IF(ISERROR(1/VLOOKUP($B172,'Justerad allokering'!$B$1:$AG$461,MATCH(E$1,'Justerad allokering'!$B$1:$AF$1,0),FALSE)),VLOOKUP($B172,'Allokerad kvv'!$B$2:$AV$468,MATCH(E$1,'Allokerad kvv'!$B$1:$AV$1,0),FALSE),VLOOKUP($B172,'Justerad allokering'!$B$1:$AG$461,MATCH(E$1,'Justerad allokering'!$B$1:$AF$1,0),FALSE))</f>
        <v>0</v>
      </c>
      <c r="F172">
        <f>IF(ISERROR(1/VLOOKUP($B172,'Justerad allokering'!$B$1:$AG$461,MATCH(F$1,'Justerad allokering'!$B$1:$AF$1,0),FALSE)),VLOOKUP($B172,'Allokerad kvv'!$B$2:$AV$468,MATCH(F$1,'Allokerad kvv'!$B$1:$AV$1,0),FALSE),VLOOKUP($B172,'Justerad allokering'!$B$1:$AG$461,MATCH(F$1,'Justerad allokering'!$B$1:$AF$1,0),FALSE))</f>
        <v>0</v>
      </c>
      <c r="G172">
        <f>IF(ISERROR(1/VLOOKUP($B172,'Justerad allokering'!$B$1:$AG$461,MATCH(G$1,'Justerad allokering'!$B$1:$AF$1,0),FALSE)),VLOOKUP($B172,'Allokerad kvv'!$B$2:$AV$468,MATCH(G$1,'Allokerad kvv'!$B$1:$AV$1,0),FALSE),VLOOKUP($B172,'Justerad allokering'!$B$1:$AG$461,MATCH(G$1,'Justerad allokering'!$B$1:$AF$1,0),FALSE))</f>
        <v>0</v>
      </c>
      <c r="H172">
        <f>IF(ISERROR(1/VLOOKUP($B172,'Justerad allokering'!$B$1:$AG$461,MATCH(H$1,'Justerad allokering'!$B$1:$AF$1,0),FALSE)),VLOOKUP($B172,'Allokerad kvv'!$B$2:$AV$468,MATCH(H$1,'Allokerad kvv'!$B$1:$AV$1,0),FALSE),VLOOKUP($B172,'Justerad allokering'!$B$1:$AG$461,MATCH(H$1,'Justerad allokering'!$B$1:$AF$1,0),FALSE))</f>
        <v>0</v>
      </c>
      <c r="I172">
        <f>IF(ISERROR(1/VLOOKUP($B172,'Justerad allokering'!$B$1:$AG$461,MATCH(I$1,'Justerad allokering'!$B$1:$AF$1,0),FALSE)),VLOOKUP($B172,'Allokerad kvv'!$B$2:$AV$468,MATCH(I$1,'Allokerad kvv'!$B$1:$AV$1,0),FALSE),VLOOKUP($B172,'Justerad allokering'!$B$1:$AG$461,MATCH(I$1,'Justerad allokering'!$B$1:$AF$1,0),FALSE))</f>
        <v>0</v>
      </c>
      <c r="J172">
        <f>IF(ISERROR(1/VLOOKUP($B172,'Justerad allokering'!$B$1:$AG$461,MATCH(J$1,'Justerad allokering'!$B$1:$AF$1,0),FALSE)),VLOOKUP($B172,'Allokerad kvv'!$B$2:$AV$468,MATCH(J$1,'Allokerad kvv'!$B$1:$AV$1,0),FALSE),VLOOKUP($B172,'Justerad allokering'!$B$1:$AG$461,MATCH(J$1,'Justerad allokering'!$B$1:$AF$1,0),FALSE))</f>
        <v>0</v>
      </c>
      <c r="K172">
        <f>IF(ISERROR(1/VLOOKUP($B172,'Justerad allokering'!$B$1:$AG$461,MATCH(K$1,'Justerad allokering'!$B$1:$AF$1,0),FALSE)),VLOOKUP($B172,'Allokerad kvv'!$B$2:$AV$468,MATCH(K$1,'Allokerad kvv'!$B$1:$AV$1,0),FALSE),VLOOKUP($B172,'Justerad allokering'!$B$1:$AG$461,MATCH(K$1,'Justerad allokering'!$B$1:$AF$1,0),FALSE))</f>
        <v>0</v>
      </c>
      <c r="L172">
        <f>IF(ISERROR(1/VLOOKUP($B172,'Justerad allokering'!$B$1:$AG$461,MATCH(L$1,'Justerad allokering'!$B$1:$AF$1,0),FALSE)),VLOOKUP($B172,'Allokerad kvv'!$B$2:$AV$468,MATCH(L$1,'Allokerad kvv'!$B$1:$AV$1,0),FALSE),VLOOKUP($B172,'Justerad allokering'!$B$1:$AG$461,MATCH(L$1,'Justerad allokering'!$B$1:$AF$1,0),FALSE))</f>
        <v>0</v>
      </c>
      <c r="M172">
        <f>IF(ISERROR(1/VLOOKUP($B172,'Justerad allokering'!$B$1:$AG$461,MATCH(M$1,'Justerad allokering'!$B$1:$AF$1,0),FALSE)),VLOOKUP($B172,'Allokerad kvv'!$B$2:$AV$468,MATCH(M$1,'Allokerad kvv'!$B$1:$AV$1,0),FALSE),VLOOKUP($B172,'Justerad allokering'!$B$1:$AG$461,MATCH(M$1,'Justerad allokering'!$B$1:$AF$1,0),FALSE))</f>
        <v>0</v>
      </c>
      <c r="N172">
        <f>IF(ISERROR(1/VLOOKUP($B172,'Justerad allokering'!$B$1:$AG$461,MATCH(N$1,'Justerad allokering'!$B$1:$AF$1,0),FALSE)),VLOOKUP($B172,'Allokerad kvv'!$B$2:$AV$468,MATCH(N$1,'Allokerad kvv'!$B$1:$AV$1,0),FALSE),VLOOKUP($B172,'Justerad allokering'!$B$1:$AG$461,MATCH(N$1,'Justerad allokering'!$B$1:$AF$1,0),FALSE))</f>
        <v>0</v>
      </c>
      <c r="O172">
        <f>IF(ISERROR(1/VLOOKUP($B172,'Justerad allokering'!$B$1:$AG$461,MATCH(O$1,'Justerad allokering'!$B$1:$AF$1,0),FALSE)),VLOOKUP($B172,'Allokerad kvv'!$B$2:$AV$468,MATCH(O$1,'Allokerad kvv'!$B$1:$AV$1,0),FALSE),VLOOKUP($B172,'Justerad allokering'!$B$1:$AG$461,MATCH(O$1,'Justerad allokering'!$B$1:$AF$1,0),FALSE))</f>
        <v>0</v>
      </c>
      <c r="P172">
        <f>IF(ISERROR(1/VLOOKUP($B172,'Justerad allokering'!$B$1:$AG$461,MATCH(P$1,'Justerad allokering'!$B$1:$AF$1,0),FALSE)),VLOOKUP($B172,'Allokerad kvv'!$B$2:$AV$468,MATCH(P$1,'Allokerad kvv'!$B$1:$AV$1,0),FALSE),VLOOKUP($B172,'Justerad allokering'!$B$1:$AG$461,MATCH(P$1,'Justerad allokering'!$B$1:$AF$1,0),FALSE))</f>
        <v>0</v>
      </c>
      <c r="Q172">
        <f>IF(ISERROR(1/VLOOKUP($B172,'Justerad allokering'!$B$1:$AG$461,MATCH(Q$1,'Justerad allokering'!$B$1:$AF$1,0),FALSE)),VLOOKUP($B172,'Allokerad kvv'!$B$2:$AV$468,MATCH(Q$1,'Allokerad kvv'!$B$1:$AV$1,0),FALSE),VLOOKUP($B172,'Justerad allokering'!$B$1:$AG$461,MATCH(Q$1,'Justerad allokering'!$B$1:$AF$1,0),FALSE))</f>
        <v>0</v>
      </c>
      <c r="R172">
        <f>IF(ISERROR(1/VLOOKUP($B172,'Justerad allokering'!$B$1:$AG$461,MATCH(R$1,'Justerad allokering'!$B$1:$AF$1,0),FALSE)),VLOOKUP($B172,'Allokerad kvv'!$B$2:$AV$468,MATCH(R$1,'Allokerad kvv'!$B$1:$AV$1,0),FALSE),VLOOKUP($B172,'Justerad allokering'!$B$1:$AG$461,MATCH(R$1,'Justerad allokering'!$B$1:$AF$1,0),FALSE))</f>
        <v>0</v>
      </c>
      <c r="S172">
        <f>IF(ISERROR(1/VLOOKUP($B172,'Justerad allokering'!$B$1:$AG$461,MATCH(S$1,'Justerad allokering'!$B$1:$AF$1,0),FALSE)),VLOOKUP($B172,'Allokerad kvv'!$B$2:$AV$468,MATCH(S$1,'Allokerad kvv'!$B$1:$AV$1,0),FALSE),VLOOKUP($B172,'Justerad allokering'!$B$1:$AG$461,MATCH(S$1,'Justerad allokering'!$B$1:$AF$1,0),FALSE))</f>
        <v>0</v>
      </c>
      <c r="T172">
        <f>IF(ISERROR(1/VLOOKUP($B172,'Justerad allokering'!$B$1:$AG$461,MATCH(T$1,'Justerad allokering'!$B$1:$AF$1,0),FALSE)),VLOOKUP($B172,'Allokerad kvv'!$B$2:$AV$468,MATCH(T$1,'Allokerad kvv'!$B$1:$AV$1,0),FALSE),VLOOKUP($B172,'Justerad allokering'!$B$1:$AG$461,MATCH(T$1,'Justerad allokering'!$B$1:$AF$1,0),FALSE))</f>
        <v>0</v>
      </c>
      <c r="U172">
        <f>IF(ISERROR(1/VLOOKUP($B172,'Justerad allokering'!$B$1:$AG$461,MATCH(U$1,'Justerad allokering'!$B$1:$AF$1,0),FALSE)),VLOOKUP($B172,'Allokerad kvv'!$B$2:$AV$468,MATCH(U$1,'Allokerad kvv'!$B$1:$AV$1,0),FALSE),VLOOKUP($B172,'Justerad allokering'!$B$1:$AG$461,MATCH(U$1,'Justerad allokering'!$B$1:$AF$1,0),FALSE))</f>
        <v>0</v>
      </c>
      <c r="V172">
        <f>IF(ISERROR(1/VLOOKUP($B172,'Justerad allokering'!$B$1:$AG$461,MATCH(V$1,'Justerad allokering'!$B$1:$AF$1,0),FALSE)),VLOOKUP($B172,'Allokerad kvv'!$B$2:$AV$468,MATCH(V$1,'Allokerad kvv'!$B$1:$AV$1,0),FALSE),VLOOKUP($B172,'Justerad allokering'!$B$1:$AG$461,MATCH(V$1,'Justerad allokering'!$B$1:$AF$1,0),FALSE))</f>
        <v>0</v>
      </c>
      <c r="W172">
        <f>IF(ISERROR(1/VLOOKUP($B172,'Justerad allokering'!$B$1:$AG$461,MATCH(W$1,'Justerad allokering'!$B$1:$AF$1,0),FALSE)),VLOOKUP($B172,'Allokerad kvv'!$B$2:$AV$468,MATCH(W$1,'Allokerad kvv'!$B$1:$AV$1,0),FALSE),VLOOKUP($B172,'Justerad allokering'!$B$1:$AG$461,MATCH(W$1,'Justerad allokering'!$B$1:$AF$1,0),FALSE))</f>
        <v>0</v>
      </c>
      <c r="X172">
        <f>IF(ISERROR(1/VLOOKUP($B172,'Justerad allokering'!$B$1:$AG$461,MATCH(X$1,'Justerad allokering'!$B$1:$AF$1,0),FALSE)),VLOOKUP($B172,'Allokerad kvv'!$B$2:$AV$468,MATCH(X$1,'Allokerad kvv'!$B$1:$AV$1,0),FALSE),VLOOKUP($B172,'Justerad allokering'!$B$1:$AG$461,MATCH(X$1,'Justerad allokering'!$B$1:$AF$1,0),FALSE))</f>
        <v>0</v>
      </c>
      <c r="Y172">
        <f>IF(ISERROR(1/VLOOKUP($B172,'Justerad allokering'!$B$1:$AG$461,MATCH(Y$1,'Justerad allokering'!$B$1:$AF$1,0),FALSE)),VLOOKUP($B172,'Allokerad kvv'!$B$2:$AV$468,MATCH(Y$1,'Allokerad kvv'!$B$1:$AV$1,0),FALSE),VLOOKUP($B172,'Justerad allokering'!$B$1:$AG$461,MATCH(Y$1,'Justerad allokering'!$B$1:$AF$1,0),FALSE))</f>
        <v>0</v>
      </c>
      <c r="Z172">
        <f>IF(ISERROR(1/VLOOKUP($B172,'Justerad allokering'!$B$1:$AG$461,MATCH(Z$1,'Justerad allokering'!$B$1:$AF$1,0),FALSE)),VLOOKUP($B172,'Allokerad kvv'!$B$2:$AV$468,MATCH(Z$1,'Allokerad kvv'!$B$1:$AV$1,0),FALSE),VLOOKUP($B172,'Justerad allokering'!$B$1:$AG$461,MATCH(Z$1,'Justerad allokering'!$B$1:$AF$1,0),FALSE))</f>
        <v>0</v>
      </c>
      <c r="AE172" s="89">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25">
      <c r="A173" s="2" t="s">
        <v>247</v>
      </c>
      <c r="B173" s="2" t="s">
        <v>248</v>
      </c>
      <c r="C173">
        <f>IF(ISERROR(1/VLOOKUP($B173,'Justerad allokering'!$B$1:$AG$461,MATCH(C$1,'Justerad allokering'!$B$1:$AF$1,0),FALSE)),VLOOKUP($B173,'Allokerad kvv'!$B$2:$AV$468,MATCH(C$1,'Allokerad kvv'!$B$1:$AV$1,0),FALSE),VLOOKUP($B173,'Justerad allokering'!$B$1:$AG$461,MATCH(C$1,'Justerad allokering'!$B$1:$AF$1,0),FALSE))</f>
        <v>0</v>
      </c>
      <c r="D173">
        <f>IF(ISERROR(1/VLOOKUP($B173,'Justerad allokering'!$B$1:$AG$461,MATCH(D$1,'Justerad allokering'!$B$1:$AF$1,0),FALSE)),VLOOKUP($B173,'Allokerad kvv'!$B$2:$AV$468,MATCH(D$1,'Allokerad kvv'!$B$1:$AV$1,0),FALSE),VLOOKUP($B173,'Justerad allokering'!$B$1:$AG$461,MATCH(D$1,'Justerad allokering'!$B$1:$AF$1,0),FALSE))</f>
        <v>0</v>
      </c>
      <c r="E173">
        <f>IF(ISERROR(1/VLOOKUP($B173,'Justerad allokering'!$B$1:$AG$461,MATCH(E$1,'Justerad allokering'!$B$1:$AF$1,0),FALSE)),VLOOKUP($B173,'Allokerad kvv'!$B$2:$AV$468,MATCH(E$1,'Allokerad kvv'!$B$1:$AV$1,0),FALSE),VLOOKUP($B173,'Justerad allokering'!$B$1:$AG$461,MATCH(E$1,'Justerad allokering'!$B$1:$AF$1,0),FALSE))</f>
        <v>0</v>
      </c>
      <c r="F173">
        <f>IF(ISERROR(1/VLOOKUP($B173,'Justerad allokering'!$B$1:$AG$461,MATCH(F$1,'Justerad allokering'!$B$1:$AF$1,0),FALSE)),VLOOKUP($B173,'Allokerad kvv'!$B$2:$AV$468,MATCH(F$1,'Allokerad kvv'!$B$1:$AV$1,0),FALSE),VLOOKUP($B173,'Justerad allokering'!$B$1:$AG$461,MATCH(F$1,'Justerad allokering'!$B$1:$AF$1,0),FALSE))</f>
        <v>0</v>
      </c>
      <c r="G173">
        <f>IF(ISERROR(1/VLOOKUP($B173,'Justerad allokering'!$B$1:$AG$461,MATCH(G$1,'Justerad allokering'!$B$1:$AF$1,0),FALSE)),VLOOKUP($B173,'Allokerad kvv'!$B$2:$AV$468,MATCH(G$1,'Allokerad kvv'!$B$1:$AV$1,0),FALSE),VLOOKUP($B173,'Justerad allokering'!$B$1:$AG$461,MATCH(G$1,'Justerad allokering'!$B$1:$AF$1,0),FALSE))</f>
        <v>0</v>
      </c>
      <c r="H173">
        <f>IF(ISERROR(1/VLOOKUP($B173,'Justerad allokering'!$B$1:$AG$461,MATCH(H$1,'Justerad allokering'!$B$1:$AF$1,0),FALSE)),VLOOKUP($B173,'Allokerad kvv'!$B$2:$AV$468,MATCH(H$1,'Allokerad kvv'!$B$1:$AV$1,0),FALSE),VLOOKUP($B173,'Justerad allokering'!$B$1:$AG$461,MATCH(H$1,'Justerad allokering'!$B$1:$AF$1,0),FALSE))</f>
        <v>0</v>
      </c>
      <c r="I173">
        <f>IF(ISERROR(1/VLOOKUP($B173,'Justerad allokering'!$B$1:$AG$461,MATCH(I$1,'Justerad allokering'!$B$1:$AF$1,0),FALSE)),VLOOKUP($B173,'Allokerad kvv'!$B$2:$AV$468,MATCH(I$1,'Allokerad kvv'!$B$1:$AV$1,0),FALSE),VLOOKUP($B173,'Justerad allokering'!$B$1:$AG$461,MATCH(I$1,'Justerad allokering'!$B$1:$AF$1,0),FALSE))</f>
        <v>0</v>
      </c>
      <c r="J173">
        <f>IF(ISERROR(1/VLOOKUP($B173,'Justerad allokering'!$B$1:$AG$461,MATCH(J$1,'Justerad allokering'!$B$1:$AF$1,0),FALSE)),VLOOKUP($B173,'Allokerad kvv'!$B$2:$AV$468,MATCH(J$1,'Allokerad kvv'!$B$1:$AV$1,0),FALSE),VLOOKUP($B173,'Justerad allokering'!$B$1:$AG$461,MATCH(J$1,'Justerad allokering'!$B$1:$AF$1,0),FALSE))</f>
        <v>0</v>
      </c>
      <c r="K173">
        <f>IF(ISERROR(1/VLOOKUP($B173,'Justerad allokering'!$B$1:$AG$461,MATCH(K$1,'Justerad allokering'!$B$1:$AF$1,0),FALSE)),VLOOKUP($B173,'Allokerad kvv'!$B$2:$AV$468,MATCH(K$1,'Allokerad kvv'!$B$1:$AV$1,0),FALSE),VLOOKUP($B173,'Justerad allokering'!$B$1:$AG$461,MATCH(K$1,'Justerad allokering'!$B$1:$AF$1,0),FALSE))</f>
        <v>0</v>
      </c>
      <c r="L173">
        <f>IF(ISERROR(1/VLOOKUP($B173,'Justerad allokering'!$B$1:$AG$461,MATCH(L$1,'Justerad allokering'!$B$1:$AF$1,0),FALSE)),VLOOKUP($B173,'Allokerad kvv'!$B$2:$AV$468,MATCH(L$1,'Allokerad kvv'!$B$1:$AV$1,0),FALSE),VLOOKUP($B173,'Justerad allokering'!$B$1:$AG$461,MATCH(L$1,'Justerad allokering'!$B$1:$AF$1,0),FALSE))</f>
        <v>0</v>
      </c>
      <c r="M173">
        <f>IF(ISERROR(1/VLOOKUP($B173,'Justerad allokering'!$B$1:$AG$461,MATCH(M$1,'Justerad allokering'!$B$1:$AF$1,0),FALSE)),VLOOKUP($B173,'Allokerad kvv'!$B$2:$AV$468,MATCH(M$1,'Allokerad kvv'!$B$1:$AV$1,0),FALSE),VLOOKUP($B173,'Justerad allokering'!$B$1:$AG$461,MATCH(M$1,'Justerad allokering'!$B$1:$AF$1,0),FALSE))</f>
        <v>0</v>
      </c>
      <c r="N173">
        <f>IF(ISERROR(1/VLOOKUP($B173,'Justerad allokering'!$B$1:$AG$461,MATCH(N$1,'Justerad allokering'!$B$1:$AF$1,0),FALSE)),VLOOKUP($B173,'Allokerad kvv'!$B$2:$AV$468,MATCH(N$1,'Allokerad kvv'!$B$1:$AV$1,0),FALSE),VLOOKUP($B173,'Justerad allokering'!$B$1:$AG$461,MATCH(N$1,'Justerad allokering'!$B$1:$AF$1,0),FALSE))</f>
        <v>0</v>
      </c>
      <c r="O173">
        <f>IF(ISERROR(1/VLOOKUP($B173,'Justerad allokering'!$B$1:$AG$461,MATCH(O$1,'Justerad allokering'!$B$1:$AF$1,0),FALSE)),VLOOKUP($B173,'Allokerad kvv'!$B$2:$AV$468,MATCH(O$1,'Allokerad kvv'!$B$1:$AV$1,0),FALSE),VLOOKUP($B173,'Justerad allokering'!$B$1:$AG$461,MATCH(O$1,'Justerad allokering'!$B$1:$AF$1,0),FALSE))</f>
        <v>0</v>
      </c>
      <c r="P173">
        <f>IF(ISERROR(1/VLOOKUP($B173,'Justerad allokering'!$B$1:$AG$461,MATCH(P$1,'Justerad allokering'!$B$1:$AF$1,0),FALSE)),VLOOKUP($B173,'Allokerad kvv'!$B$2:$AV$468,MATCH(P$1,'Allokerad kvv'!$B$1:$AV$1,0),FALSE),VLOOKUP($B173,'Justerad allokering'!$B$1:$AG$461,MATCH(P$1,'Justerad allokering'!$B$1:$AF$1,0),FALSE))</f>
        <v>0</v>
      </c>
      <c r="Q173">
        <f>IF(ISERROR(1/VLOOKUP($B173,'Justerad allokering'!$B$1:$AG$461,MATCH(Q$1,'Justerad allokering'!$B$1:$AF$1,0),FALSE)),VLOOKUP($B173,'Allokerad kvv'!$B$2:$AV$468,MATCH(Q$1,'Allokerad kvv'!$B$1:$AV$1,0),FALSE),VLOOKUP($B173,'Justerad allokering'!$B$1:$AG$461,MATCH(Q$1,'Justerad allokering'!$B$1:$AF$1,0),FALSE))</f>
        <v>0</v>
      </c>
      <c r="R173">
        <f>IF(ISERROR(1/VLOOKUP($B173,'Justerad allokering'!$B$1:$AG$461,MATCH(R$1,'Justerad allokering'!$B$1:$AF$1,0),FALSE)),VLOOKUP($B173,'Allokerad kvv'!$B$2:$AV$468,MATCH(R$1,'Allokerad kvv'!$B$1:$AV$1,0),FALSE),VLOOKUP($B173,'Justerad allokering'!$B$1:$AG$461,MATCH(R$1,'Justerad allokering'!$B$1:$AF$1,0),FALSE))</f>
        <v>0</v>
      </c>
      <c r="S173">
        <f>IF(ISERROR(1/VLOOKUP($B173,'Justerad allokering'!$B$1:$AG$461,MATCH(S$1,'Justerad allokering'!$B$1:$AF$1,0),FALSE)),VLOOKUP($B173,'Allokerad kvv'!$B$2:$AV$468,MATCH(S$1,'Allokerad kvv'!$B$1:$AV$1,0),FALSE),VLOOKUP($B173,'Justerad allokering'!$B$1:$AG$461,MATCH(S$1,'Justerad allokering'!$B$1:$AF$1,0),FALSE))</f>
        <v>0</v>
      </c>
      <c r="T173">
        <f>IF(ISERROR(1/VLOOKUP($B173,'Justerad allokering'!$B$1:$AG$461,MATCH(T$1,'Justerad allokering'!$B$1:$AF$1,0),FALSE)),VLOOKUP($B173,'Allokerad kvv'!$B$2:$AV$468,MATCH(T$1,'Allokerad kvv'!$B$1:$AV$1,0),FALSE),VLOOKUP($B173,'Justerad allokering'!$B$1:$AG$461,MATCH(T$1,'Justerad allokering'!$B$1:$AF$1,0),FALSE))</f>
        <v>0</v>
      </c>
      <c r="U173">
        <f>IF(ISERROR(1/VLOOKUP($B173,'Justerad allokering'!$B$1:$AG$461,MATCH(U$1,'Justerad allokering'!$B$1:$AF$1,0),FALSE)),VLOOKUP($B173,'Allokerad kvv'!$B$2:$AV$468,MATCH(U$1,'Allokerad kvv'!$B$1:$AV$1,0),FALSE),VLOOKUP($B173,'Justerad allokering'!$B$1:$AG$461,MATCH(U$1,'Justerad allokering'!$B$1:$AF$1,0),FALSE))</f>
        <v>0</v>
      </c>
      <c r="V173">
        <f>IF(ISERROR(1/VLOOKUP($B173,'Justerad allokering'!$B$1:$AG$461,MATCH(V$1,'Justerad allokering'!$B$1:$AF$1,0),FALSE)),VLOOKUP($B173,'Allokerad kvv'!$B$2:$AV$468,MATCH(V$1,'Allokerad kvv'!$B$1:$AV$1,0),FALSE),VLOOKUP($B173,'Justerad allokering'!$B$1:$AG$461,MATCH(V$1,'Justerad allokering'!$B$1:$AF$1,0),FALSE))</f>
        <v>0</v>
      </c>
      <c r="W173">
        <f>IF(ISERROR(1/VLOOKUP($B173,'Justerad allokering'!$B$1:$AG$461,MATCH(W$1,'Justerad allokering'!$B$1:$AF$1,0),FALSE)),VLOOKUP($B173,'Allokerad kvv'!$B$2:$AV$468,MATCH(W$1,'Allokerad kvv'!$B$1:$AV$1,0),FALSE),VLOOKUP($B173,'Justerad allokering'!$B$1:$AG$461,MATCH(W$1,'Justerad allokering'!$B$1:$AF$1,0),FALSE))</f>
        <v>0</v>
      </c>
      <c r="X173">
        <f>IF(ISERROR(1/VLOOKUP($B173,'Justerad allokering'!$B$1:$AG$461,MATCH(X$1,'Justerad allokering'!$B$1:$AF$1,0),FALSE)),VLOOKUP($B173,'Allokerad kvv'!$B$2:$AV$468,MATCH(X$1,'Allokerad kvv'!$B$1:$AV$1,0),FALSE),VLOOKUP($B173,'Justerad allokering'!$B$1:$AG$461,MATCH(X$1,'Justerad allokering'!$B$1:$AF$1,0),FALSE))</f>
        <v>0</v>
      </c>
      <c r="Y173">
        <f>IF(ISERROR(1/VLOOKUP($B173,'Justerad allokering'!$B$1:$AG$461,MATCH(Y$1,'Justerad allokering'!$B$1:$AF$1,0),FALSE)),VLOOKUP($B173,'Allokerad kvv'!$B$2:$AV$468,MATCH(Y$1,'Allokerad kvv'!$B$1:$AV$1,0),FALSE),VLOOKUP($B173,'Justerad allokering'!$B$1:$AG$461,MATCH(Y$1,'Justerad allokering'!$B$1:$AF$1,0),FALSE))</f>
        <v>0</v>
      </c>
      <c r="Z173">
        <f>IF(ISERROR(1/VLOOKUP($B173,'Justerad allokering'!$B$1:$AG$461,MATCH(Z$1,'Justerad allokering'!$B$1:$AF$1,0),FALSE)),VLOOKUP($B173,'Allokerad kvv'!$B$2:$AV$468,MATCH(Z$1,'Allokerad kvv'!$B$1:$AV$1,0),FALSE),VLOOKUP($B173,'Justerad allokering'!$B$1:$AG$461,MATCH(Z$1,'Justerad allokering'!$B$1:$AF$1,0),FALSE))</f>
        <v>0</v>
      </c>
      <c r="AE173" s="89">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25">
      <c r="A174" s="2" t="s">
        <v>249</v>
      </c>
      <c r="B174" s="2" t="s">
        <v>150</v>
      </c>
      <c r="C174">
        <f>IF(ISERROR(1/VLOOKUP($B174,'Justerad allokering'!$B$1:$AG$461,MATCH(C$1,'Justerad allokering'!$B$1:$AF$1,0),FALSE)),VLOOKUP($B174,'Allokerad kvv'!$B$2:$AV$468,MATCH(C$1,'Allokerad kvv'!$B$1:$AV$1,0),FALSE),VLOOKUP($B174,'Justerad allokering'!$B$1:$AG$461,MATCH(C$1,'Justerad allokering'!$B$1:$AF$1,0),FALSE))</f>
        <v>0</v>
      </c>
      <c r="D174">
        <f>IF(ISERROR(1/VLOOKUP($B174,'Justerad allokering'!$B$1:$AG$461,MATCH(D$1,'Justerad allokering'!$B$1:$AF$1,0),FALSE)),VLOOKUP($B174,'Allokerad kvv'!$B$2:$AV$468,MATCH(D$1,'Allokerad kvv'!$B$1:$AV$1,0),FALSE),VLOOKUP($B174,'Justerad allokering'!$B$1:$AG$461,MATCH(D$1,'Justerad allokering'!$B$1:$AF$1,0),FALSE))</f>
        <v>0</v>
      </c>
      <c r="E174">
        <f>IF(ISERROR(1/VLOOKUP($B174,'Justerad allokering'!$B$1:$AG$461,MATCH(E$1,'Justerad allokering'!$B$1:$AF$1,0),FALSE)),VLOOKUP($B174,'Allokerad kvv'!$B$2:$AV$468,MATCH(E$1,'Allokerad kvv'!$B$1:$AV$1,0),FALSE),VLOOKUP($B174,'Justerad allokering'!$B$1:$AG$461,MATCH(E$1,'Justerad allokering'!$B$1:$AF$1,0),FALSE))</f>
        <v>0</v>
      </c>
      <c r="F174">
        <f>IF(ISERROR(1/VLOOKUP($B174,'Justerad allokering'!$B$1:$AG$461,MATCH(F$1,'Justerad allokering'!$B$1:$AF$1,0),FALSE)),VLOOKUP($B174,'Allokerad kvv'!$B$2:$AV$468,MATCH(F$1,'Allokerad kvv'!$B$1:$AV$1,0),FALSE),VLOOKUP($B174,'Justerad allokering'!$B$1:$AG$461,MATCH(F$1,'Justerad allokering'!$B$1:$AF$1,0),FALSE))</f>
        <v>0</v>
      </c>
      <c r="G174">
        <f>IF(ISERROR(1/VLOOKUP($B174,'Justerad allokering'!$B$1:$AG$461,MATCH(G$1,'Justerad allokering'!$B$1:$AF$1,0),FALSE)),VLOOKUP($B174,'Allokerad kvv'!$B$2:$AV$468,MATCH(G$1,'Allokerad kvv'!$B$1:$AV$1,0),FALSE),VLOOKUP($B174,'Justerad allokering'!$B$1:$AG$461,MATCH(G$1,'Justerad allokering'!$B$1:$AF$1,0),FALSE))</f>
        <v>0</v>
      </c>
      <c r="H174">
        <f>IF(ISERROR(1/VLOOKUP($B174,'Justerad allokering'!$B$1:$AG$461,MATCH(H$1,'Justerad allokering'!$B$1:$AF$1,0),FALSE)),VLOOKUP($B174,'Allokerad kvv'!$B$2:$AV$468,MATCH(H$1,'Allokerad kvv'!$B$1:$AV$1,0),FALSE),VLOOKUP($B174,'Justerad allokering'!$B$1:$AG$461,MATCH(H$1,'Justerad allokering'!$B$1:$AF$1,0),FALSE))</f>
        <v>0</v>
      </c>
      <c r="I174">
        <f>IF(ISERROR(1/VLOOKUP($B174,'Justerad allokering'!$B$1:$AG$461,MATCH(I$1,'Justerad allokering'!$B$1:$AF$1,0),FALSE)),VLOOKUP($B174,'Allokerad kvv'!$B$2:$AV$468,MATCH(I$1,'Allokerad kvv'!$B$1:$AV$1,0),FALSE),VLOOKUP($B174,'Justerad allokering'!$B$1:$AG$461,MATCH(I$1,'Justerad allokering'!$B$1:$AF$1,0),FALSE))</f>
        <v>0</v>
      </c>
      <c r="J174">
        <f>IF(ISERROR(1/VLOOKUP($B174,'Justerad allokering'!$B$1:$AG$461,MATCH(J$1,'Justerad allokering'!$B$1:$AF$1,0),FALSE)),VLOOKUP($B174,'Allokerad kvv'!$B$2:$AV$468,MATCH(J$1,'Allokerad kvv'!$B$1:$AV$1,0),FALSE),VLOOKUP($B174,'Justerad allokering'!$B$1:$AG$461,MATCH(J$1,'Justerad allokering'!$B$1:$AF$1,0),FALSE))</f>
        <v>0</v>
      </c>
      <c r="K174">
        <f>IF(ISERROR(1/VLOOKUP($B174,'Justerad allokering'!$B$1:$AG$461,MATCH(K$1,'Justerad allokering'!$B$1:$AF$1,0),FALSE)),VLOOKUP($B174,'Allokerad kvv'!$B$2:$AV$468,MATCH(K$1,'Allokerad kvv'!$B$1:$AV$1,0),FALSE),VLOOKUP($B174,'Justerad allokering'!$B$1:$AG$461,MATCH(K$1,'Justerad allokering'!$B$1:$AF$1,0),FALSE))</f>
        <v>0</v>
      </c>
      <c r="L174">
        <f>IF(ISERROR(1/VLOOKUP($B174,'Justerad allokering'!$B$1:$AG$461,MATCH(L$1,'Justerad allokering'!$B$1:$AF$1,0),FALSE)),VLOOKUP($B174,'Allokerad kvv'!$B$2:$AV$468,MATCH(L$1,'Allokerad kvv'!$B$1:$AV$1,0),FALSE),VLOOKUP($B174,'Justerad allokering'!$B$1:$AG$461,MATCH(L$1,'Justerad allokering'!$B$1:$AF$1,0),FALSE))</f>
        <v>0</v>
      </c>
      <c r="M174">
        <f>IF(ISERROR(1/VLOOKUP($B174,'Justerad allokering'!$B$1:$AG$461,MATCH(M$1,'Justerad allokering'!$B$1:$AF$1,0),FALSE)),VLOOKUP($B174,'Allokerad kvv'!$B$2:$AV$468,MATCH(M$1,'Allokerad kvv'!$B$1:$AV$1,0),FALSE),VLOOKUP($B174,'Justerad allokering'!$B$1:$AG$461,MATCH(M$1,'Justerad allokering'!$B$1:$AF$1,0),FALSE))</f>
        <v>0</v>
      </c>
      <c r="N174">
        <f>IF(ISERROR(1/VLOOKUP($B174,'Justerad allokering'!$B$1:$AG$461,MATCH(N$1,'Justerad allokering'!$B$1:$AF$1,0),FALSE)),VLOOKUP($B174,'Allokerad kvv'!$B$2:$AV$468,MATCH(N$1,'Allokerad kvv'!$B$1:$AV$1,0),FALSE),VLOOKUP($B174,'Justerad allokering'!$B$1:$AG$461,MATCH(N$1,'Justerad allokering'!$B$1:$AF$1,0),FALSE))</f>
        <v>0</v>
      </c>
      <c r="O174">
        <f>IF(ISERROR(1/VLOOKUP($B174,'Justerad allokering'!$B$1:$AG$461,MATCH(O$1,'Justerad allokering'!$B$1:$AF$1,0),FALSE)),VLOOKUP($B174,'Allokerad kvv'!$B$2:$AV$468,MATCH(O$1,'Allokerad kvv'!$B$1:$AV$1,0),FALSE),VLOOKUP($B174,'Justerad allokering'!$B$1:$AG$461,MATCH(O$1,'Justerad allokering'!$B$1:$AF$1,0),FALSE))</f>
        <v>0</v>
      </c>
      <c r="P174">
        <f>IF(ISERROR(1/VLOOKUP($B174,'Justerad allokering'!$B$1:$AG$461,MATCH(P$1,'Justerad allokering'!$B$1:$AF$1,0),FALSE)),VLOOKUP($B174,'Allokerad kvv'!$B$2:$AV$468,MATCH(P$1,'Allokerad kvv'!$B$1:$AV$1,0),FALSE),VLOOKUP($B174,'Justerad allokering'!$B$1:$AG$461,MATCH(P$1,'Justerad allokering'!$B$1:$AF$1,0),FALSE))</f>
        <v>0</v>
      </c>
      <c r="Q174">
        <f>IF(ISERROR(1/VLOOKUP($B174,'Justerad allokering'!$B$1:$AG$461,MATCH(Q$1,'Justerad allokering'!$B$1:$AF$1,0),FALSE)),VLOOKUP($B174,'Allokerad kvv'!$B$2:$AV$468,MATCH(Q$1,'Allokerad kvv'!$B$1:$AV$1,0),FALSE),VLOOKUP($B174,'Justerad allokering'!$B$1:$AG$461,MATCH(Q$1,'Justerad allokering'!$B$1:$AF$1,0),FALSE))</f>
        <v>0</v>
      </c>
      <c r="R174">
        <f>IF(ISERROR(1/VLOOKUP($B174,'Justerad allokering'!$B$1:$AG$461,MATCH(R$1,'Justerad allokering'!$B$1:$AF$1,0),FALSE)),VLOOKUP($B174,'Allokerad kvv'!$B$2:$AV$468,MATCH(R$1,'Allokerad kvv'!$B$1:$AV$1,0),FALSE),VLOOKUP($B174,'Justerad allokering'!$B$1:$AG$461,MATCH(R$1,'Justerad allokering'!$B$1:$AF$1,0),FALSE))</f>
        <v>0</v>
      </c>
      <c r="S174">
        <f>IF(ISERROR(1/VLOOKUP($B174,'Justerad allokering'!$B$1:$AG$461,MATCH(S$1,'Justerad allokering'!$B$1:$AF$1,0),FALSE)),VLOOKUP($B174,'Allokerad kvv'!$B$2:$AV$468,MATCH(S$1,'Allokerad kvv'!$B$1:$AV$1,0),FALSE),VLOOKUP($B174,'Justerad allokering'!$B$1:$AG$461,MATCH(S$1,'Justerad allokering'!$B$1:$AF$1,0),FALSE))</f>
        <v>0</v>
      </c>
      <c r="T174">
        <f>IF(ISERROR(1/VLOOKUP($B174,'Justerad allokering'!$B$1:$AG$461,MATCH(T$1,'Justerad allokering'!$B$1:$AF$1,0),FALSE)),VLOOKUP($B174,'Allokerad kvv'!$B$2:$AV$468,MATCH(T$1,'Allokerad kvv'!$B$1:$AV$1,0),FALSE),VLOOKUP($B174,'Justerad allokering'!$B$1:$AG$461,MATCH(T$1,'Justerad allokering'!$B$1:$AF$1,0),FALSE))</f>
        <v>0</v>
      </c>
      <c r="U174">
        <f>IF(ISERROR(1/VLOOKUP($B174,'Justerad allokering'!$B$1:$AG$461,MATCH(U$1,'Justerad allokering'!$B$1:$AF$1,0),FALSE)),VLOOKUP($B174,'Allokerad kvv'!$B$2:$AV$468,MATCH(U$1,'Allokerad kvv'!$B$1:$AV$1,0),FALSE),VLOOKUP($B174,'Justerad allokering'!$B$1:$AG$461,MATCH(U$1,'Justerad allokering'!$B$1:$AF$1,0),FALSE))</f>
        <v>0</v>
      </c>
      <c r="V174">
        <f>IF(ISERROR(1/VLOOKUP($B174,'Justerad allokering'!$B$1:$AG$461,MATCH(V$1,'Justerad allokering'!$B$1:$AF$1,0),FALSE)),VLOOKUP($B174,'Allokerad kvv'!$B$2:$AV$468,MATCH(V$1,'Allokerad kvv'!$B$1:$AV$1,0),FALSE),VLOOKUP($B174,'Justerad allokering'!$B$1:$AG$461,MATCH(V$1,'Justerad allokering'!$B$1:$AF$1,0),FALSE))</f>
        <v>0</v>
      </c>
      <c r="W174">
        <f>IF(ISERROR(1/VLOOKUP($B174,'Justerad allokering'!$B$1:$AG$461,MATCH(W$1,'Justerad allokering'!$B$1:$AF$1,0),FALSE)),VLOOKUP($B174,'Allokerad kvv'!$B$2:$AV$468,MATCH(W$1,'Allokerad kvv'!$B$1:$AV$1,0),FALSE),VLOOKUP($B174,'Justerad allokering'!$B$1:$AG$461,MATCH(W$1,'Justerad allokering'!$B$1:$AF$1,0),FALSE))</f>
        <v>0</v>
      </c>
      <c r="X174">
        <f>IF(ISERROR(1/VLOOKUP($B174,'Justerad allokering'!$B$1:$AG$461,MATCH(X$1,'Justerad allokering'!$B$1:$AF$1,0),FALSE)),VLOOKUP($B174,'Allokerad kvv'!$B$2:$AV$468,MATCH(X$1,'Allokerad kvv'!$B$1:$AV$1,0),FALSE),VLOOKUP($B174,'Justerad allokering'!$B$1:$AG$461,MATCH(X$1,'Justerad allokering'!$B$1:$AF$1,0),FALSE))</f>
        <v>0</v>
      </c>
      <c r="Y174">
        <f>IF(ISERROR(1/VLOOKUP($B174,'Justerad allokering'!$B$1:$AG$461,MATCH(Y$1,'Justerad allokering'!$B$1:$AF$1,0),FALSE)),VLOOKUP($B174,'Allokerad kvv'!$B$2:$AV$468,MATCH(Y$1,'Allokerad kvv'!$B$1:$AV$1,0),FALSE),VLOOKUP($B174,'Justerad allokering'!$B$1:$AG$461,MATCH(Y$1,'Justerad allokering'!$B$1:$AF$1,0),FALSE))</f>
        <v>0</v>
      </c>
      <c r="Z174">
        <f>IF(ISERROR(1/VLOOKUP($B174,'Justerad allokering'!$B$1:$AG$461,MATCH(Z$1,'Justerad allokering'!$B$1:$AF$1,0),FALSE)),VLOOKUP($B174,'Allokerad kvv'!$B$2:$AV$468,MATCH(Z$1,'Allokerad kvv'!$B$1:$AV$1,0),FALSE),VLOOKUP($B174,'Justerad allokering'!$B$1:$AG$461,MATCH(Z$1,'Justerad allokering'!$B$1:$AF$1,0),FALSE))</f>
        <v>0</v>
      </c>
      <c r="AE174" s="89">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25">
      <c r="A175" s="2" t="s">
        <v>249</v>
      </c>
      <c r="B175" s="2" t="s">
        <v>250</v>
      </c>
      <c r="C175">
        <f>IF(ISERROR(1/VLOOKUP($B175,'Justerad allokering'!$B$1:$AG$461,MATCH(C$1,'Justerad allokering'!$B$1:$AF$1,0),FALSE)),VLOOKUP($B175,'Allokerad kvv'!$B$2:$AV$468,MATCH(C$1,'Allokerad kvv'!$B$1:$AV$1,0),FALSE),VLOOKUP($B175,'Justerad allokering'!$B$1:$AG$461,MATCH(C$1,'Justerad allokering'!$B$1:$AF$1,0),FALSE))</f>
        <v>0</v>
      </c>
      <c r="D175">
        <f>IF(ISERROR(1/VLOOKUP($B175,'Justerad allokering'!$B$1:$AG$461,MATCH(D$1,'Justerad allokering'!$B$1:$AF$1,0),FALSE)),VLOOKUP($B175,'Allokerad kvv'!$B$2:$AV$468,MATCH(D$1,'Allokerad kvv'!$B$1:$AV$1,0),FALSE),VLOOKUP($B175,'Justerad allokering'!$B$1:$AG$461,MATCH(D$1,'Justerad allokering'!$B$1:$AF$1,0),FALSE))</f>
        <v>0</v>
      </c>
      <c r="E175">
        <f>IF(ISERROR(1/VLOOKUP($B175,'Justerad allokering'!$B$1:$AG$461,MATCH(E$1,'Justerad allokering'!$B$1:$AF$1,0),FALSE)),VLOOKUP($B175,'Allokerad kvv'!$B$2:$AV$468,MATCH(E$1,'Allokerad kvv'!$B$1:$AV$1,0),FALSE),VLOOKUP($B175,'Justerad allokering'!$B$1:$AG$461,MATCH(E$1,'Justerad allokering'!$B$1:$AF$1,0),FALSE))</f>
        <v>0</v>
      </c>
      <c r="F175">
        <f>IF(ISERROR(1/VLOOKUP($B175,'Justerad allokering'!$B$1:$AG$461,MATCH(F$1,'Justerad allokering'!$B$1:$AF$1,0),FALSE)),VLOOKUP($B175,'Allokerad kvv'!$B$2:$AV$468,MATCH(F$1,'Allokerad kvv'!$B$1:$AV$1,0),FALSE),VLOOKUP($B175,'Justerad allokering'!$B$1:$AG$461,MATCH(F$1,'Justerad allokering'!$B$1:$AF$1,0),FALSE))</f>
        <v>0</v>
      </c>
      <c r="G175">
        <f>IF(ISERROR(1/VLOOKUP($B175,'Justerad allokering'!$B$1:$AG$461,MATCH(G$1,'Justerad allokering'!$B$1:$AF$1,0),FALSE)),VLOOKUP($B175,'Allokerad kvv'!$B$2:$AV$468,MATCH(G$1,'Allokerad kvv'!$B$1:$AV$1,0),FALSE),VLOOKUP($B175,'Justerad allokering'!$B$1:$AG$461,MATCH(G$1,'Justerad allokering'!$B$1:$AF$1,0),FALSE))</f>
        <v>0</v>
      </c>
      <c r="H175">
        <f>IF(ISERROR(1/VLOOKUP($B175,'Justerad allokering'!$B$1:$AG$461,MATCH(H$1,'Justerad allokering'!$B$1:$AF$1,0),FALSE)),VLOOKUP($B175,'Allokerad kvv'!$B$2:$AV$468,MATCH(H$1,'Allokerad kvv'!$B$1:$AV$1,0),FALSE),VLOOKUP($B175,'Justerad allokering'!$B$1:$AG$461,MATCH(H$1,'Justerad allokering'!$B$1:$AF$1,0),FALSE))</f>
        <v>0</v>
      </c>
      <c r="I175">
        <f>IF(ISERROR(1/VLOOKUP($B175,'Justerad allokering'!$B$1:$AG$461,MATCH(I$1,'Justerad allokering'!$B$1:$AF$1,0),FALSE)),VLOOKUP($B175,'Allokerad kvv'!$B$2:$AV$468,MATCH(I$1,'Allokerad kvv'!$B$1:$AV$1,0),FALSE),VLOOKUP($B175,'Justerad allokering'!$B$1:$AG$461,MATCH(I$1,'Justerad allokering'!$B$1:$AF$1,0),FALSE))</f>
        <v>0</v>
      </c>
      <c r="J175">
        <f>IF(ISERROR(1/VLOOKUP($B175,'Justerad allokering'!$B$1:$AG$461,MATCH(J$1,'Justerad allokering'!$B$1:$AF$1,0),FALSE)),VLOOKUP($B175,'Allokerad kvv'!$B$2:$AV$468,MATCH(J$1,'Allokerad kvv'!$B$1:$AV$1,0),FALSE),VLOOKUP($B175,'Justerad allokering'!$B$1:$AG$461,MATCH(J$1,'Justerad allokering'!$B$1:$AF$1,0),FALSE))</f>
        <v>0</v>
      </c>
      <c r="K175">
        <f>IF(ISERROR(1/VLOOKUP($B175,'Justerad allokering'!$B$1:$AG$461,MATCH(K$1,'Justerad allokering'!$B$1:$AF$1,0),FALSE)),VLOOKUP($B175,'Allokerad kvv'!$B$2:$AV$468,MATCH(K$1,'Allokerad kvv'!$B$1:$AV$1,0),FALSE),VLOOKUP($B175,'Justerad allokering'!$B$1:$AG$461,MATCH(K$1,'Justerad allokering'!$B$1:$AF$1,0),FALSE))</f>
        <v>0</v>
      </c>
      <c r="L175">
        <f>IF(ISERROR(1/VLOOKUP($B175,'Justerad allokering'!$B$1:$AG$461,MATCH(L$1,'Justerad allokering'!$B$1:$AF$1,0),FALSE)),VLOOKUP($B175,'Allokerad kvv'!$B$2:$AV$468,MATCH(L$1,'Allokerad kvv'!$B$1:$AV$1,0),FALSE),VLOOKUP($B175,'Justerad allokering'!$B$1:$AG$461,MATCH(L$1,'Justerad allokering'!$B$1:$AF$1,0),FALSE))</f>
        <v>0</v>
      </c>
      <c r="M175">
        <f>IF(ISERROR(1/VLOOKUP($B175,'Justerad allokering'!$B$1:$AG$461,MATCH(M$1,'Justerad allokering'!$B$1:$AF$1,0),FALSE)),VLOOKUP($B175,'Allokerad kvv'!$B$2:$AV$468,MATCH(M$1,'Allokerad kvv'!$B$1:$AV$1,0),FALSE),VLOOKUP($B175,'Justerad allokering'!$B$1:$AG$461,MATCH(M$1,'Justerad allokering'!$B$1:$AF$1,0),FALSE))</f>
        <v>0</v>
      </c>
      <c r="N175">
        <f>IF(ISERROR(1/VLOOKUP($B175,'Justerad allokering'!$B$1:$AG$461,MATCH(N$1,'Justerad allokering'!$B$1:$AF$1,0),FALSE)),VLOOKUP($B175,'Allokerad kvv'!$B$2:$AV$468,MATCH(N$1,'Allokerad kvv'!$B$1:$AV$1,0),FALSE),VLOOKUP($B175,'Justerad allokering'!$B$1:$AG$461,MATCH(N$1,'Justerad allokering'!$B$1:$AF$1,0),FALSE))</f>
        <v>0</v>
      </c>
      <c r="O175">
        <f>IF(ISERROR(1/VLOOKUP($B175,'Justerad allokering'!$B$1:$AG$461,MATCH(O$1,'Justerad allokering'!$B$1:$AF$1,0),FALSE)),VLOOKUP($B175,'Allokerad kvv'!$B$2:$AV$468,MATCH(O$1,'Allokerad kvv'!$B$1:$AV$1,0),FALSE),VLOOKUP($B175,'Justerad allokering'!$B$1:$AG$461,MATCH(O$1,'Justerad allokering'!$B$1:$AF$1,0),FALSE))</f>
        <v>0</v>
      </c>
      <c r="P175">
        <f>IF(ISERROR(1/VLOOKUP($B175,'Justerad allokering'!$B$1:$AG$461,MATCH(P$1,'Justerad allokering'!$B$1:$AF$1,0),FALSE)),VLOOKUP($B175,'Allokerad kvv'!$B$2:$AV$468,MATCH(P$1,'Allokerad kvv'!$B$1:$AV$1,0),FALSE),VLOOKUP($B175,'Justerad allokering'!$B$1:$AG$461,MATCH(P$1,'Justerad allokering'!$B$1:$AF$1,0),FALSE))</f>
        <v>0</v>
      </c>
      <c r="Q175">
        <f>IF(ISERROR(1/VLOOKUP($B175,'Justerad allokering'!$B$1:$AG$461,MATCH(Q$1,'Justerad allokering'!$B$1:$AF$1,0),FALSE)),VLOOKUP($B175,'Allokerad kvv'!$B$2:$AV$468,MATCH(Q$1,'Allokerad kvv'!$B$1:$AV$1,0),FALSE),VLOOKUP($B175,'Justerad allokering'!$B$1:$AG$461,MATCH(Q$1,'Justerad allokering'!$B$1:$AF$1,0),FALSE))</f>
        <v>0</v>
      </c>
      <c r="R175">
        <f>IF(ISERROR(1/VLOOKUP($B175,'Justerad allokering'!$B$1:$AG$461,MATCH(R$1,'Justerad allokering'!$B$1:$AF$1,0),FALSE)),VLOOKUP($B175,'Allokerad kvv'!$B$2:$AV$468,MATCH(R$1,'Allokerad kvv'!$B$1:$AV$1,0),FALSE),VLOOKUP($B175,'Justerad allokering'!$B$1:$AG$461,MATCH(R$1,'Justerad allokering'!$B$1:$AF$1,0),FALSE))</f>
        <v>0</v>
      </c>
      <c r="S175">
        <f>IF(ISERROR(1/VLOOKUP($B175,'Justerad allokering'!$B$1:$AG$461,MATCH(S$1,'Justerad allokering'!$B$1:$AF$1,0),FALSE)),VLOOKUP($B175,'Allokerad kvv'!$B$2:$AV$468,MATCH(S$1,'Allokerad kvv'!$B$1:$AV$1,0),FALSE),VLOOKUP($B175,'Justerad allokering'!$B$1:$AG$461,MATCH(S$1,'Justerad allokering'!$B$1:$AF$1,0),FALSE))</f>
        <v>0</v>
      </c>
      <c r="T175">
        <f>IF(ISERROR(1/VLOOKUP($B175,'Justerad allokering'!$B$1:$AG$461,MATCH(T$1,'Justerad allokering'!$B$1:$AF$1,0),FALSE)),VLOOKUP($B175,'Allokerad kvv'!$B$2:$AV$468,MATCH(T$1,'Allokerad kvv'!$B$1:$AV$1,0),FALSE),VLOOKUP($B175,'Justerad allokering'!$B$1:$AG$461,MATCH(T$1,'Justerad allokering'!$B$1:$AF$1,0),FALSE))</f>
        <v>0</v>
      </c>
      <c r="U175">
        <f>IF(ISERROR(1/VLOOKUP($B175,'Justerad allokering'!$B$1:$AG$461,MATCH(U$1,'Justerad allokering'!$B$1:$AF$1,0),FALSE)),VLOOKUP($B175,'Allokerad kvv'!$B$2:$AV$468,MATCH(U$1,'Allokerad kvv'!$B$1:$AV$1,0),FALSE),VLOOKUP($B175,'Justerad allokering'!$B$1:$AG$461,MATCH(U$1,'Justerad allokering'!$B$1:$AF$1,0),FALSE))</f>
        <v>0</v>
      </c>
      <c r="V175">
        <f>IF(ISERROR(1/VLOOKUP($B175,'Justerad allokering'!$B$1:$AG$461,MATCH(V$1,'Justerad allokering'!$B$1:$AF$1,0),FALSE)),VLOOKUP($B175,'Allokerad kvv'!$B$2:$AV$468,MATCH(V$1,'Allokerad kvv'!$B$1:$AV$1,0),FALSE),VLOOKUP($B175,'Justerad allokering'!$B$1:$AG$461,MATCH(V$1,'Justerad allokering'!$B$1:$AF$1,0),FALSE))</f>
        <v>0</v>
      </c>
      <c r="W175">
        <f>IF(ISERROR(1/VLOOKUP($B175,'Justerad allokering'!$B$1:$AG$461,MATCH(W$1,'Justerad allokering'!$B$1:$AF$1,0),FALSE)),VLOOKUP($B175,'Allokerad kvv'!$B$2:$AV$468,MATCH(W$1,'Allokerad kvv'!$B$1:$AV$1,0),FALSE),VLOOKUP($B175,'Justerad allokering'!$B$1:$AG$461,MATCH(W$1,'Justerad allokering'!$B$1:$AF$1,0),FALSE))</f>
        <v>0</v>
      </c>
      <c r="X175">
        <f>IF(ISERROR(1/VLOOKUP($B175,'Justerad allokering'!$B$1:$AG$461,MATCH(X$1,'Justerad allokering'!$B$1:$AF$1,0),FALSE)),VLOOKUP($B175,'Allokerad kvv'!$B$2:$AV$468,MATCH(X$1,'Allokerad kvv'!$B$1:$AV$1,0),FALSE),VLOOKUP($B175,'Justerad allokering'!$B$1:$AG$461,MATCH(X$1,'Justerad allokering'!$B$1:$AF$1,0),FALSE))</f>
        <v>0</v>
      </c>
      <c r="Y175">
        <f>IF(ISERROR(1/VLOOKUP($B175,'Justerad allokering'!$B$1:$AG$461,MATCH(Y$1,'Justerad allokering'!$B$1:$AF$1,0),FALSE)),VLOOKUP($B175,'Allokerad kvv'!$B$2:$AV$468,MATCH(Y$1,'Allokerad kvv'!$B$1:$AV$1,0),FALSE),VLOOKUP($B175,'Justerad allokering'!$B$1:$AG$461,MATCH(Y$1,'Justerad allokering'!$B$1:$AF$1,0),FALSE))</f>
        <v>0</v>
      </c>
      <c r="Z175">
        <f>IF(ISERROR(1/VLOOKUP($B175,'Justerad allokering'!$B$1:$AG$461,MATCH(Z$1,'Justerad allokering'!$B$1:$AF$1,0),FALSE)),VLOOKUP($B175,'Allokerad kvv'!$B$2:$AV$468,MATCH(Z$1,'Allokerad kvv'!$B$1:$AV$1,0),FALSE),VLOOKUP($B175,'Justerad allokering'!$B$1:$AG$461,MATCH(Z$1,'Justerad allokering'!$B$1:$AF$1,0),FALSE))</f>
        <v>0</v>
      </c>
      <c r="AE175" s="89">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25">
      <c r="A176" s="2" t="s">
        <v>249</v>
      </c>
      <c r="B176" s="2" t="s">
        <v>251</v>
      </c>
      <c r="C176">
        <f>IF(ISERROR(1/VLOOKUP($B176,'Justerad allokering'!$B$1:$AG$461,MATCH(C$1,'Justerad allokering'!$B$1:$AF$1,0),FALSE)),VLOOKUP($B176,'Allokerad kvv'!$B$2:$AV$468,MATCH(C$1,'Allokerad kvv'!$B$1:$AV$1,0),FALSE),VLOOKUP($B176,'Justerad allokering'!$B$1:$AG$461,MATCH(C$1,'Justerad allokering'!$B$1:$AF$1,0),FALSE))</f>
        <v>0</v>
      </c>
      <c r="D176">
        <f>IF(ISERROR(1/VLOOKUP($B176,'Justerad allokering'!$B$1:$AG$461,MATCH(D$1,'Justerad allokering'!$B$1:$AF$1,0),FALSE)),VLOOKUP($B176,'Allokerad kvv'!$B$2:$AV$468,MATCH(D$1,'Allokerad kvv'!$B$1:$AV$1,0),FALSE),VLOOKUP($B176,'Justerad allokering'!$B$1:$AG$461,MATCH(D$1,'Justerad allokering'!$B$1:$AF$1,0),FALSE))</f>
        <v>0</v>
      </c>
      <c r="E176">
        <f>IF(ISERROR(1/VLOOKUP($B176,'Justerad allokering'!$B$1:$AG$461,MATCH(E$1,'Justerad allokering'!$B$1:$AF$1,0),FALSE)),VLOOKUP($B176,'Allokerad kvv'!$B$2:$AV$468,MATCH(E$1,'Allokerad kvv'!$B$1:$AV$1,0),FALSE),VLOOKUP($B176,'Justerad allokering'!$B$1:$AG$461,MATCH(E$1,'Justerad allokering'!$B$1:$AF$1,0),FALSE))</f>
        <v>0</v>
      </c>
      <c r="F176">
        <f>IF(ISERROR(1/VLOOKUP($B176,'Justerad allokering'!$B$1:$AG$461,MATCH(F$1,'Justerad allokering'!$B$1:$AF$1,0),FALSE)),VLOOKUP($B176,'Allokerad kvv'!$B$2:$AV$468,MATCH(F$1,'Allokerad kvv'!$B$1:$AV$1,0),FALSE),VLOOKUP($B176,'Justerad allokering'!$B$1:$AG$461,MATCH(F$1,'Justerad allokering'!$B$1:$AF$1,0),FALSE))</f>
        <v>0</v>
      </c>
      <c r="G176">
        <f>IF(ISERROR(1/VLOOKUP($B176,'Justerad allokering'!$B$1:$AG$461,MATCH(G$1,'Justerad allokering'!$B$1:$AF$1,0),FALSE)),VLOOKUP($B176,'Allokerad kvv'!$B$2:$AV$468,MATCH(G$1,'Allokerad kvv'!$B$1:$AV$1,0),FALSE),VLOOKUP($B176,'Justerad allokering'!$B$1:$AG$461,MATCH(G$1,'Justerad allokering'!$B$1:$AF$1,0),FALSE))</f>
        <v>0</v>
      </c>
      <c r="H176">
        <f>IF(ISERROR(1/VLOOKUP($B176,'Justerad allokering'!$B$1:$AG$461,MATCH(H$1,'Justerad allokering'!$B$1:$AF$1,0),FALSE)),VLOOKUP($B176,'Allokerad kvv'!$B$2:$AV$468,MATCH(H$1,'Allokerad kvv'!$B$1:$AV$1,0),FALSE),VLOOKUP($B176,'Justerad allokering'!$B$1:$AG$461,MATCH(H$1,'Justerad allokering'!$B$1:$AF$1,0),FALSE))</f>
        <v>0</v>
      </c>
      <c r="I176">
        <f>IF(ISERROR(1/VLOOKUP($B176,'Justerad allokering'!$B$1:$AG$461,MATCH(I$1,'Justerad allokering'!$B$1:$AF$1,0),FALSE)),VLOOKUP($B176,'Allokerad kvv'!$B$2:$AV$468,MATCH(I$1,'Allokerad kvv'!$B$1:$AV$1,0),FALSE),VLOOKUP($B176,'Justerad allokering'!$B$1:$AG$461,MATCH(I$1,'Justerad allokering'!$B$1:$AF$1,0),FALSE))</f>
        <v>0</v>
      </c>
      <c r="J176">
        <f>IF(ISERROR(1/VLOOKUP($B176,'Justerad allokering'!$B$1:$AG$461,MATCH(J$1,'Justerad allokering'!$B$1:$AF$1,0),FALSE)),VLOOKUP($B176,'Allokerad kvv'!$B$2:$AV$468,MATCH(J$1,'Allokerad kvv'!$B$1:$AV$1,0),FALSE),VLOOKUP($B176,'Justerad allokering'!$B$1:$AG$461,MATCH(J$1,'Justerad allokering'!$B$1:$AF$1,0),FALSE))</f>
        <v>0</v>
      </c>
      <c r="K176">
        <f>IF(ISERROR(1/VLOOKUP($B176,'Justerad allokering'!$B$1:$AG$461,MATCH(K$1,'Justerad allokering'!$B$1:$AF$1,0),FALSE)),VLOOKUP($B176,'Allokerad kvv'!$B$2:$AV$468,MATCH(K$1,'Allokerad kvv'!$B$1:$AV$1,0),FALSE),VLOOKUP($B176,'Justerad allokering'!$B$1:$AG$461,MATCH(K$1,'Justerad allokering'!$B$1:$AF$1,0),FALSE))</f>
        <v>0</v>
      </c>
      <c r="L176">
        <f>IF(ISERROR(1/VLOOKUP($B176,'Justerad allokering'!$B$1:$AG$461,MATCH(L$1,'Justerad allokering'!$B$1:$AF$1,0),FALSE)),VLOOKUP($B176,'Allokerad kvv'!$B$2:$AV$468,MATCH(L$1,'Allokerad kvv'!$B$1:$AV$1,0),FALSE),VLOOKUP($B176,'Justerad allokering'!$B$1:$AG$461,MATCH(L$1,'Justerad allokering'!$B$1:$AF$1,0),FALSE))</f>
        <v>0</v>
      </c>
      <c r="M176">
        <f>IF(ISERROR(1/VLOOKUP($B176,'Justerad allokering'!$B$1:$AG$461,MATCH(M$1,'Justerad allokering'!$B$1:$AF$1,0),FALSE)),VLOOKUP($B176,'Allokerad kvv'!$B$2:$AV$468,MATCH(M$1,'Allokerad kvv'!$B$1:$AV$1,0),FALSE),VLOOKUP($B176,'Justerad allokering'!$B$1:$AG$461,MATCH(M$1,'Justerad allokering'!$B$1:$AF$1,0),FALSE))</f>
        <v>0</v>
      </c>
      <c r="N176">
        <f>IF(ISERROR(1/VLOOKUP($B176,'Justerad allokering'!$B$1:$AG$461,MATCH(N$1,'Justerad allokering'!$B$1:$AF$1,0),FALSE)),VLOOKUP($B176,'Allokerad kvv'!$B$2:$AV$468,MATCH(N$1,'Allokerad kvv'!$B$1:$AV$1,0),FALSE),VLOOKUP($B176,'Justerad allokering'!$B$1:$AG$461,MATCH(N$1,'Justerad allokering'!$B$1:$AF$1,0),FALSE))</f>
        <v>0</v>
      </c>
      <c r="O176">
        <f>IF(ISERROR(1/VLOOKUP($B176,'Justerad allokering'!$B$1:$AG$461,MATCH(O$1,'Justerad allokering'!$B$1:$AF$1,0),FALSE)),VLOOKUP($B176,'Allokerad kvv'!$B$2:$AV$468,MATCH(O$1,'Allokerad kvv'!$B$1:$AV$1,0),FALSE),VLOOKUP($B176,'Justerad allokering'!$B$1:$AG$461,MATCH(O$1,'Justerad allokering'!$B$1:$AF$1,0),FALSE))</f>
        <v>0</v>
      </c>
      <c r="P176">
        <f>IF(ISERROR(1/VLOOKUP($B176,'Justerad allokering'!$B$1:$AG$461,MATCH(P$1,'Justerad allokering'!$B$1:$AF$1,0),FALSE)),VLOOKUP($B176,'Allokerad kvv'!$B$2:$AV$468,MATCH(P$1,'Allokerad kvv'!$B$1:$AV$1,0),FALSE),VLOOKUP($B176,'Justerad allokering'!$B$1:$AG$461,MATCH(P$1,'Justerad allokering'!$B$1:$AF$1,0),FALSE))</f>
        <v>0</v>
      </c>
      <c r="Q176">
        <f>IF(ISERROR(1/VLOOKUP($B176,'Justerad allokering'!$B$1:$AG$461,MATCH(Q$1,'Justerad allokering'!$B$1:$AF$1,0),FALSE)),VLOOKUP($B176,'Allokerad kvv'!$B$2:$AV$468,MATCH(Q$1,'Allokerad kvv'!$B$1:$AV$1,0),FALSE),VLOOKUP($B176,'Justerad allokering'!$B$1:$AG$461,MATCH(Q$1,'Justerad allokering'!$B$1:$AF$1,0),FALSE))</f>
        <v>0</v>
      </c>
      <c r="R176">
        <f>IF(ISERROR(1/VLOOKUP($B176,'Justerad allokering'!$B$1:$AG$461,MATCH(R$1,'Justerad allokering'!$B$1:$AF$1,0),FALSE)),VLOOKUP($B176,'Allokerad kvv'!$B$2:$AV$468,MATCH(R$1,'Allokerad kvv'!$B$1:$AV$1,0),FALSE),VLOOKUP($B176,'Justerad allokering'!$B$1:$AG$461,MATCH(R$1,'Justerad allokering'!$B$1:$AF$1,0),FALSE))</f>
        <v>0</v>
      </c>
      <c r="S176">
        <f>IF(ISERROR(1/VLOOKUP($B176,'Justerad allokering'!$B$1:$AG$461,MATCH(S$1,'Justerad allokering'!$B$1:$AF$1,0),FALSE)),VLOOKUP($B176,'Allokerad kvv'!$B$2:$AV$468,MATCH(S$1,'Allokerad kvv'!$B$1:$AV$1,0),FALSE),VLOOKUP($B176,'Justerad allokering'!$B$1:$AG$461,MATCH(S$1,'Justerad allokering'!$B$1:$AF$1,0),FALSE))</f>
        <v>0</v>
      </c>
      <c r="T176">
        <f>IF(ISERROR(1/VLOOKUP($B176,'Justerad allokering'!$B$1:$AG$461,MATCH(T$1,'Justerad allokering'!$B$1:$AF$1,0),FALSE)),VLOOKUP($B176,'Allokerad kvv'!$B$2:$AV$468,MATCH(T$1,'Allokerad kvv'!$B$1:$AV$1,0),FALSE),VLOOKUP($B176,'Justerad allokering'!$B$1:$AG$461,MATCH(T$1,'Justerad allokering'!$B$1:$AF$1,0),FALSE))</f>
        <v>0</v>
      </c>
      <c r="U176">
        <f>IF(ISERROR(1/VLOOKUP($B176,'Justerad allokering'!$B$1:$AG$461,MATCH(U$1,'Justerad allokering'!$B$1:$AF$1,0),FALSE)),VLOOKUP($B176,'Allokerad kvv'!$B$2:$AV$468,MATCH(U$1,'Allokerad kvv'!$B$1:$AV$1,0),FALSE),VLOOKUP($B176,'Justerad allokering'!$B$1:$AG$461,MATCH(U$1,'Justerad allokering'!$B$1:$AF$1,0),FALSE))</f>
        <v>0</v>
      </c>
      <c r="V176">
        <f>IF(ISERROR(1/VLOOKUP($B176,'Justerad allokering'!$B$1:$AG$461,MATCH(V$1,'Justerad allokering'!$B$1:$AF$1,0),FALSE)),VLOOKUP($B176,'Allokerad kvv'!$B$2:$AV$468,MATCH(V$1,'Allokerad kvv'!$B$1:$AV$1,0),FALSE),VLOOKUP($B176,'Justerad allokering'!$B$1:$AG$461,MATCH(V$1,'Justerad allokering'!$B$1:$AF$1,0),FALSE))</f>
        <v>0</v>
      </c>
      <c r="W176">
        <f>IF(ISERROR(1/VLOOKUP($B176,'Justerad allokering'!$B$1:$AG$461,MATCH(W$1,'Justerad allokering'!$B$1:$AF$1,0),FALSE)),VLOOKUP($B176,'Allokerad kvv'!$B$2:$AV$468,MATCH(W$1,'Allokerad kvv'!$B$1:$AV$1,0),FALSE),VLOOKUP($B176,'Justerad allokering'!$B$1:$AG$461,MATCH(W$1,'Justerad allokering'!$B$1:$AF$1,0),FALSE))</f>
        <v>0</v>
      </c>
      <c r="X176">
        <f>IF(ISERROR(1/VLOOKUP($B176,'Justerad allokering'!$B$1:$AG$461,MATCH(X$1,'Justerad allokering'!$B$1:$AF$1,0),FALSE)),VLOOKUP($B176,'Allokerad kvv'!$B$2:$AV$468,MATCH(X$1,'Allokerad kvv'!$B$1:$AV$1,0),FALSE),VLOOKUP($B176,'Justerad allokering'!$B$1:$AG$461,MATCH(X$1,'Justerad allokering'!$B$1:$AF$1,0),FALSE))</f>
        <v>0</v>
      </c>
      <c r="Y176">
        <f>IF(ISERROR(1/VLOOKUP($B176,'Justerad allokering'!$B$1:$AG$461,MATCH(Y$1,'Justerad allokering'!$B$1:$AF$1,0),FALSE)),VLOOKUP($B176,'Allokerad kvv'!$B$2:$AV$468,MATCH(Y$1,'Allokerad kvv'!$B$1:$AV$1,0),FALSE),VLOOKUP($B176,'Justerad allokering'!$B$1:$AG$461,MATCH(Y$1,'Justerad allokering'!$B$1:$AF$1,0),FALSE))</f>
        <v>0</v>
      </c>
      <c r="Z176">
        <f>IF(ISERROR(1/VLOOKUP($B176,'Justerad allokering'!$B$1:$AG$461,MATCH(Z$1,'Justerad allokering'!$B$1:$AF$1,0),FALSE)),VLOOKUP($B176,'Allokerad kvv'!$B$2:$AV$468,MATCH(Z$1,'Allokerad kvv'!$B$1:$AV$1,0),FALSE),VLOOKUP($B176,'Justerad allokering'!$B$1:$AG$461,MATCH(Z$1,'Justerad allokering'!$B$1:$AF$1,0),FALSE))</f>
        <v>0</v>
      </c>
      <c r="AE176" s="89">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25">
      <c r="A177" s="2" t="s">
        <v>249</v>
      </c>
      <c r="B177" s="2" t="s">
        <v>252</v>
      </c>
      <c r="C177">
        <f>IF(ISERROR(1/VLOOKUP($B177,'Justerad allokering'!$B$1:$AG$461,MATCH(C$1,'Justerad allokering'!$B$1:$AF$1,0),FALSE)),VLOOKUP($B177,'Allokerad kvv'!$B$2:$AV$468,MATCH(C$1,'Allokerad kvv'!$B$1:$AV$1,0),FALSE),VLOOKUP($B177,'Justerad allokering'!$B$1:$AG$461,MATCH(C$1,'Justerad allokering'!$B$1:$AF$1,0),FALSE))</f>
        <v>0</v>
      </c>
      <c r="D177">
        <f>IF(ISERROR(1/VLOOKUP($B177,'Justerad allokering'!$B$1:$AG$461,MATCH(D$1,'Justerad allokering'!$B$1:$AF$1,0),FALSE)),VLOOKUP($B177,'Allokerad kvv'!$B$2:$AV$468,MATCH(D$1,'Allokerad kvv'!$B$1:$AV$1,0),FALSE),VLOOKUP($B177,'Justerad allokering'!$B$1:$AG$461,MATCH(D$1,'Justerad allokering'!$B$1:$AF$1,0),FALSE))</f>
        <v>0</v>
      </c>
      <c r="E177">
        <f>IF(ISERROR(1/VLOOKUP($B177,'Justerad allokering'!$B$1:$AG$461,MATCH(E$1,'Justerad allokering'!$B$1:$AF$1,0),FALSE)),VLOOKUP($B177,'Allokerad kvv'!$B$2:$AV$468,MATCH(E$1,'Allokerad kvv'!$B$1:$AV$1,0),FALSE),VLOOKUP($B177,'Justerad allokering'!$B$1:$AG$461,MATCH(E$1,'Justerad allokering'!$B$1:$AF$1,0),FALSE))</f>
        <v>0</v>
      </c>
      <c r="F177">
        <f>IF(ISERROR(1/VLOOKUP($B177,'Justerad allokering'!$B$1:$AG$461,MATCH(F$1,'Justerad allokering'!$B$1:$AF$1,0),FALSE)),VLOOKUP($B177,'Allokerad kvv'!$B$2:$AV$468,MATCH(F$1,'Allokerad kvv'!$B$1:$AV$1,0),FALSE),VLOOKUP($B177,'Justerad allokering'!$B$1:$AG$461,MATCH(F$1,'Justerad allokering'!$B$1:$AF$1,0),FALSE))</f>
        <v>0</v>
      </c>
      <c r="G177">
        <f>IF(ISERROR(1/VLOOKUP($B177,'Justerad allokering'!$B$1:$AG$461,MATCH(G$1,'Justerad allokering'!$B$1:$AF$1,0),FALSE)),VLOOKUP($B177,'Allokerad kvv'!$B$2:$AV$468,MATCH(G$1,'Allokerad kvv'!$B$1:$AV$1,0),FALSE),VLOOKUP($B177,'Justerad allokering'!$B$1:$AG$461,MATCH(G$1,'Justerad allokering'!$B$1:$AF$1,0),FALSE))</f>
        <v>0</v>
      </c>
      <c r="H177">
        <f>IF(ISERROR(1/VLOOKUP($B177,'Justerad allokering'!$B$1:$AG$461,MATCH(H$1,'Justerad allokering'!$B$1:$AF$1,0),FALSE)),VLOOKUP($B177,'Allokerad kvv'!$B$2:$AV$468,MATCH(H$1,'Allokerad kvv'!$B$1:$AV$1,0),FALSE),VLOOKUP($B177,'Justerad allokering'!$B$1:$AG$461,MATCH(H$1,'Justerad allokering'!$B$1:$AF$1,0),FALSE))</f>
        <v>0</v>
      </c>
      <c r="I177">
        <f>IF(ISERROR(1/VLOOKUP($B177,'Justerad allokering'!$B$1:$AG$461,MATCH(I$1,'Justerad allokering'!$B$1:$AF$1,0),FALSE)),VLOOKUP($B177,'Allokerad kvv'!$B$2:$AV$468,MATCH(I$1,'Allokerad kvv'!$B$1:$AV$1,0),FALSE),VLOOKUP($B177,'Justerad allokering'!$B$1:$AG$461,MATCH(I$1,'Justerad allokering'!$B$1:$AF$1,0),FALSE))</f>
        <v>0</v>
      </c>
      <c r="J177">
        <f>IF(ISERROR(1/VLOOKUP($B177,'Justerad allokering'!$B$1:$AG$461,MATCH(J$1,'Justerad allokering'!$B$1:$AF$1,0),FALSE)),VLOOKUP($B177,'Allokerad kvv'!$B$2:$AV$468,MATCH(J$1,'Allokerad kvv'!$B$1:$AV$1,0),FALSE),VLOOKUP($B177,'Justerad allokering'!$B$1:$AG$461,MATCH(J$1,'Justerad allokering'!$B$1:$AF$1,0),FALSE))</f>
        <v>0</v>
      </c>
      <c r="K177">
        <f>IF(ISERROR(1/VLOOKUP($B177,'Justerad allokering'!$B$1:$AG$461,MATCH(K$1,'Justerad allokering'!$B$1:$AF$1,0),FALSE)),VLOOKUP($B177,'Allokerad kvv'!$B$2:$AV$468,MATCH(K$1,'Allokerad kvv'!$B$1:$AV$1,0),FALSE),VLOOKUP($B177,'Justerad allokering'!$B$1:$AG$461,MATCH(K$1,'Justerad allokering'!$B$1:$AF$1,0),FALSE))</f>
        <v>0</v>
      </c>
      <c r="L177">
        <f>IF(ISERROR(1/VLOOKUP($B177,'Justerad allokering'!$B$1:$AG$461,MATCH(L$1,'Justerad allokering'!$B$1:$AF$1,0),FALSE)),VLOOKUP($B177,'Allokerad kvv'!$B$2:$AV$468,MATCH(L$1,'Allokerad kvv'!$B$1:$AV$1,0),FALSE),VLOOKUP($B177,'Justerad allokering'!$B$1:$AG$461,MATCH(L$1,'Justerad allokering'!$B$1:$AF$1,0),FALSE))</f>
        <v>0</v>
      </c>
      <c r="M177">
        <f>IF(ISERROR(1/VLOOKUP($B177,'Justerad allokering'!$B$1:$AG$461,MATCH(M$1,'Justerad allokering'!$B$1:$AF$1,0),FALSE)),VLOOKUP($B177,'Allokerad kvv'!$B$2:$AV$468,MATCH(M$1,'Allokerad kvv'!$B$1:$AV$1,0),FALSE),VLOOKUP($B177,'Justerad allokering'!$B$1:$AG$461,MATCH(M$1,'Justerad allokering'!$B$1:$AF$1,0),FALSE))</f>
        <v>0</v>
      </c>
      <c r="N177">
        <f>IF(ISERROR(1/VLOOKUP($B177,'Justerad allokering'!$B$1:$AG$461,MATCH(N$1,'Justerad allokering'!$B$1:$AF$1,0),FALSE)),VLOOKUP($B177,'Allokerad kvv'!$B$2:$AV$468,MATCH(N$1,'Allokerad kvv'!$B$1:$AV$1,0),FALSE),VLOOKUP($B177,'Justerad allokering'!$B$1:$AG$461,MATCH(N$1,'Justerad allokering'!$B$1:$AF$1,0),FALSE))</f>
        <v>0</v>
      </c>
      <c r="O177">
        <f>IF(ISERROR(1/VLOOKUP($B177,'Justerad allokering'!$B$1:$AG$461,MATCH(O$1,'Justerad allokering'!$B$1:$AF$1,0),FALSE)),VLOOKUP($B177,'Allokerad kvv'!$B$2:$AV$468,MATCH(O$1,'Allokerad kvv'!$B$1:$AV$1,0),FALSE),VLOOKUP($B177,'Justerad allokering'!$B$1:$AG$461,MATCH(O$1,'Justerad allokering'!$B$1:$AF$1,0),FALSE))</f>
        <v>0</v>
      </c>
      <c r="P177">
        <f>IF(ISERROR(1/VLOOKUP($B177,'Justerad allokering'!$B$1:$AG$461,MATCH(P$1,'Justerad allokering'!$B$1:$AF$1,0),FALSE)),VLOOKUP($B177,'Allokerad kvv'!$B$2:$AV$468,MATCH(P$1,'Allokerad kvv'!$B$1:$AV$1,0),FALSE),VLOOKUP($B177,'Justerad allokering'!$B$1:$AG$461,MATCH(P$1,'Justerad allokering'!$B$1:$AF$1,0),FALSE))</f>
        <v>0</v>
      </c>
      <c r="Q177">
        <f>IF(ISERROR(1/VLOOKUP($B177,'Justerad allokering'!$B$1:$AG$461,MATCH(Q$1,'Justerad allokering'!$B$1:$AF$1,0),FALSE)),VLOOKUP($B177,'Allokerad kvv'!$B$2:$AV$468,MATCH(Q$1,'Allokerad kvv'!$B$1:$AV$1,0),FALSE),VLOOKUP($B177,'Justerad allokering'!$B$1:$AG$461,MATCH(Q$1,'Justerad allokering'!$B$1:$AF$1,0),FALSE))</f>
        <v>0</v>
      </c>
      <c r="R177">
        <f>IF(ISERROR(1/VLOOKUP($B177,'Justerad allokering'!$B$1:$AG$461,MATCH(R$1,'Justerad allokering'!$B$1:$AF$1,0),FALSE)),VLOOKUP($B177,'Allokerad kvv'!$B$2:$AV$468,MATCH(R$1,'Allokerad kvv'!$B$1:$AV$1,0),FALSE),VLOOKUP($B177,'Justerad allokering'!$B$1:$AG$461,MATCH(R$1,'Justerad allokering'!$B$1:$AF$1,0),FALSE))</f>
        <v>0</v>
      </c>
      <c r="S177">
        <f>IF(ISERROR(1/VLOOKUP($B177,'Justerad allokering'!$B$1:$AG$461,MATCH(S$1,'Justerad allokering'!$B$1:$AF$1,0),FALSE)),VLOOKUP($B177,'Allokerad kvv'!$B$2:$AV$468,MATCH(S$1,'Allokerad kvv'!$B$1:$AV$1,0),FALSE),VLOOKUP($B177,'Justerad allokering'!$B$1:$AG$461,MATCH(S$1,'Justerad allokering'!$B$1:$AF$1,0),FALSE))</f>
        <v>0</v>
      </c>
      <c r="T177">
        <f>IF(ISERROR(1/VLOOKUP($B177,'Justerad allokering'!$B$1:$AG$461,MATCH(T$1,'Justerad allokering'!$B$1:$AF$1,0),FALSE)),VLOOKUP($B177,'Allokerad kvv'!$B$2:$AV$468,MATCH(T$1,'Allokerad kvv'!$B$1:$AV$1,0),FALSE),VLOOKUP($B177,'Justerad allokering'!$B$1:$AG$461,MATCH(T$1,'Justerad allokering'!$B$1:$AF$1,0),FALSE))</f>
        <v>0</v>
      </c>
      <c r="U177">
        <f>IF(ISERROR(1/VLOOKUP($B177,'Justerad allokering'!$B$1:$AG$461,MATCH(U$1,'Justerad allokering'!$B$1:$AF$1,0),FALSE)),VLOOKUP($B177,'Allokerad kvv'!$B$2:$AV$468,MATCH(U$1,'Allokerad kvv'!$B$1:$AV$1,0),FALSE),VLOOKUP($B177,'Justerad allokering'!$B$1:$AG$461,MATCH(U$1,'Justerad allokering'!$B$1:$AF$1,0),FALSE))</f>
        <v>0</v>
      </c>
      <c r="V177">
        <f>IF(ISERROR(1/VLOOKUP($B177,'Justerad allokering'!$B$1:$AG$461,MATCH(V$1,'Justerad allokering'!$B$1:$AF$1,0),FALSE)),VLOOKUP($B177,'Allokerad kvv'!$B$2:$AV$468,MATCH(V$1,'Allokerad kvv'!$B$1:$AV$1,0),FALSE),VLOOKUP($B177,'Justerad allokering'!$B$1:$AG$461,MATCH(V$1,'Justerad allokering'!$B$1:$AF$1,0),FALSE))</f>
        <v>0</v>
      </c>
      <c r="W177">
        <f>IF(ISERROR(1/VLOOKUP($B177,'Justerad allokering'!$B$1:$AG$461,MATCH(W$1,'Justerad allokering'!$B$1:$AF$1,0),FALSE)),VLOOKUP($B177,'Allokerad kvv'!$B$2:$AV$468,MATCH(W$1,'Allokerad kvv'!$B$1:$AV$1,0),FALSE),VLOOKUP($B177,'Justerad allokering'!$B$1:$AG$461,MATCH(W$1,'Justerad allokering'!$B$1:$AF$1,0),FALSE))</f>
        <v>0</v>
      </c>
      <c r="X177">
        <f>IF(ISERROR(1/VLOOKUP($B177,'Justerad allokering'!$B$1:$AG$461,MATCH(X$1,'Justerad allokering'!$B$1:$AF$1,0),FALSE)),VLOOKUP($B177,'Allokerad kvv'!$B$2:$AV$468,MATCH(X$1,'Allokerad kvv'!$B$1:$AV$1,0),FALSE),VLOOKUP($B177,'Justerad allokering'!$B$1:$AG$461,MATCH(X$1,'Justerad allokering'!$B$1:$AF$1,0),FALSE))</f>
        <v>0</v>
      </c>
      <c r="Y177">
        <f>IF(ISERROR(1/VLOOKUP($B177,'Justerad allokering'!$B$1:$AG$461,MATCH(Y$1,'Justerad allokering'!$B$1:$AF$1,0),FALSE)),VLOOKUP($B177,'Allokerad kvv'!$B$2:$AV$468,MATCH(Y$1,'Allokerad kvv'!$B$1:$AV$1,0),FALSE),VLOOKUP($B177,'Justerad allokering'!$B$1:$AG$461,MATCH(Y$1,'Justerad allokering'!$B$1:$AF$1,0),FALSE))</f>
        <v>0</v>
      </c>
      <c r="Z177">
        <f>IF(ISERROR(1/VLOOKUP($B177,'Justerad allokering'!$B$1:$AG$461,MATCH(Z$1,'Justerad allokering'!$B$1:$AF$1,0),FALSE)),VLOOKUP($B177,'Allokerad kvv'!$B$2:$AV$468,MATCH(Z$1,'Allokerad kvv'!$B$1:$AV$1,0),FALSE),VLOOKUP($B177,'Justerad allokering'!$B$1:$AG$461,MATCH(Z$1,'Justerad allokering'!$B$1:$AF$1,0),FALSE))</f>
        <v>0</v>
      </c>
      <c r="AE177" s="89">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25">
      <c r="A178" s="2" t="s">
        <v>253</v>
      </c>
      <c r="B178" s="2" t="s">
        <v>254</v>
      </c>
      <c r="C178">
        <f>IF(ISERROR(1/VLOOKUP($B178,'Justerad allokering'!$B$1:$AG$461,MATCH(C$1,'Justerad allokering'!$B$1:$AF$1,0),FALSE)),VLOOKUP($B178,'Allokerad kvv'!$B$2:$AV$468,MATCH(C$1,'Allokerad kvv'!$B$1:$AV$1,0),FALSE),VLOOKUP($B178,'Justerad allokering'!$B$1:$AG$461,MATCH(C$1,'Justerad allokering'!$B$1:$AF$1,0),FALSE))</f>
        <v>0</v>
      </c>
      <c r="D178">
        <f>IF(ISERROR(1/VLOOKUP($B178,'Justerad allokering'!$B$1:$AG$461,MATCH(D$1,'Justerad allokering'!$B$1:$AF$1,0),FALSE)),VLOOKUP($B178,'Allokerad kvv'!$B$2:$AV$468,MATCH(D$1,'Allokerad kvv'!$B$1:$AV$1,0),FALSE),VLOOKUP($B178,'Justerad allokering'!$B$1:$AG$461,MATCH(D$1,'Justerad allokering'!$B$1:$AF$1,0),FALSE))</f>
        <v>0</v>
      </c>
      <c r="E178">
        <f>IF(ISERROR(1/VLOOKUP($B178,'Justerad allokering'!$B$1:$AG$461,MATCH(E$1,'Justerad allokering'!$B$1:$AF$1,0),FALSE)),VLOOKUP($B178,'Allokerad kvv'!$B$2:$AV$468,MATCH(E$1,'Allokerad kvv'!$B$1:$AV$1,0),FALSE),VLOOKUP($B178,'Justerad allokering'!$B$1:$AG$461,MATCH(E$1,'Justerad allokering'!$B$1:$AF$1,0),FALSE))</f>
        <v>0</v>
      </c>
      <c r="F178">
        <f>IF(ISERROR(1/VLOOKUP($B178,'Justerad allokering'!$B$1:$AG$461,MATCH(F$1,'Justerad allokering'!$B$1:$AF$1,0),FALSE)),VLOOKUP($B178,'Allokerad kvv'!$B$2:$AV$468,MATCH(F$1,'Allokerad kvv'!$B$1:$AV$1,0),FALSE),VLOOKUP($B178,'Justerad allokering'!$B$1:$AG$461,MATCH(F$1,'Justerad allokering'!$B$1:$AF$1,0),FALSE))</f>
        <v>0</v>
      </c>
      <c r="G178">
        <f>IF(ISERROR(1/VLOOKUP($B178,'Justerad allokering'!$B$1:$AG$461,MATCH(G$1,'Justerad allokering'!$B$1:$AF$1,0),FALSE)),VLOOKUP($B178,'Allokerad kvv'!$B$2:$AV$468,MATCH(G$1,'Allokerad kvv'!$B$1:$AV$1,0),FALSE),VLOOKUP($B178,'Justerad allokering'!$B$1:$AG$461,MATCH(G$1,'Justerad allokering'!$B$1:$AF$1,0),FALSE))</f>
        <v>0</v>
      </c>
      <c r="H178">
        <f>IF(ISERROR(1/VLOOKUP($B178,'Justerad allokering'!$B$1:$AG$461,MATCH(H$1,'Justerad allokering'!$B$1:$AF$1,0),FALSE)),VLOOKUP($B178,'Allokerad kvv'!$B$2:$AV$468,MATCH(H$1,'Allokerad kvv'!$B$1:$AV$1,0),FALSE),VLOOKUP($B178,'Justerad allokering'!$B$1:$AG$461,MATCH(H$1,'Justerad allokering'!$B$1:$AF$1,0),FALSE))</f>
        <v>0</v>
      </c>
      <c r="I178">
        <f>IF(ISERROR(1/VLOOKUP($B178,'Justerad allokering'!$B$1:$AG$461,MATCH(I$1,'Justerad allokering'!$B$1:$AF$1,0),FALSE)),VLOOKUP($B178,'Allokerad kvv'!$B$2:$AV$468,MATCH(I$1,'Allokerad kvv'!$B$1:$AV$1,0),FALSE),VLOOKUP($B178,'Justerad allokering'!$B$1:$AG$461,MATCH(I$1,'Justerad allokering'!$B$1:$AF$1,0),FALSE))</f>
        <v>0</v>
      </c>
      <c r="J178">
        <f>IF(ISERROR(1/VLOOKUP($B178,'Justerad allokering'!$B$1:$AG$461,MATCH(J$1,'Justerad allokering'!$B$1:$AF$1,0),FALSE)),VLOOKUP($B178,'Allokerad kvv'!$B$2:$AV$468,MATCH(J$1,'Allokerad kvv'!$B$1:$AV$1,0),FALSE),VLOOKUP($B178,'Justerad allokering'!$B$1:$AG$461,MATCH(J$1,'Justerad allokering'!$B$1:$AF$1,0),FALSE))</f>
        <v>0</v>
      </c>
      <c r="K178">
        <f>IF(ISERROR(1/VLOOKUP($B178,'Justerad allokering'!$B$1:$AG$461,MATCH(K$1,'Justerad allokering'!$B$1:$AF$1,0),FALSE)),VLOOKUP($B178,'Allokerad kvv'!$B$2:$AV$468,MATCH(K$1,'Allokerad kvv'!$B$1:$AV$1,0),FALSE),VLOOKUP($B178,'Justerad allokering'!$B$1:$AG$461,MATCH(K$1,'Justerad allokering'!$B$1:$AF$1,0),FALSE))</f>
        <v>0</v>
      </c>
      <c r="L178">
        <f>IF(ISERROR(1/VLOOKUP($B178,'Justerad allokering'!$B$1:$AG$461,MATCH(L$1,'Justerad allokering'!$B$1:$AF$1,0),FALSE)),VLOOKUP($B178,'Allokerad kvv'!$B$2:$AV$468,MATCH(L$1,'Allokerad kvv'!$B$1:$AV$1,0),FALSE),VLOOKUP($B178,'Justerad allokering'!$B$1:$AG$461,MATCH(L$1,'Justerad allokering'!$B$1:$AF$1,0),FALSE))</f>
        <v>0</v>
      </c>
      <c r="M178">
        <f>IF(ISERROR(1/VLOOKUP($B178,'Justerad allokering'!$B$1:$AG$461,MATCH(M$1,'Justerad allokering'!$B$1:$AF$1,0),FALSE)),VLOOKUP($B178,'Allokerad kvv'!$B$2:$AV$468,MATCH(M$1,'Allokerad kvv'!$B$1:$AV$1,0),FALSE),VLOOKUP($B178,'Justerad allokering'!$B$1:$AG$461,MATCH(M$1,'Justerad allokering'!$B$1:$AF$1,0),FALSE))</f>
        <v>0</v>
      </c>
      <c r="N178">
        <f>IF(ISERROR(1/VLOOKUP($B178,'Justerad allokering'!$B$1:$AG$461,MATCH(N$1,'Justerad allokering'!$B$1:$AF$1,0),FALSE)),VLOOKUP($B178,'Allokerad kvv'!$B$2:$AV$468,MATCH(N$1,'Allokerad kvv'!$B$1:$AV$1,0),FALSE),VLOOKUP($B178,'Justerad allokering'!$B$1:$AG$461,MATCH(N$1,'Justerad allokering'!$B$1:$AF$1,0),FALSE))</f>
        <v>0</v>
      </c>
      <c r="O178">
        <f>IF(ISERROR(1/VLOOKUP($B178,'Justerad allokering'!$B$1:$AG$461,MATCH(O$1,'Justerad allokering'!$B$1:$AF$1,0),FALSE)),VLOOKUP($B178,'Allokerad kvv'!$B$2:$AV$468,MATCH(O$1,'Allokerad kvv'!$B$1:$AV$1,0),FALSE),VLOOKUP($B178,'Justerad allokering'!$B$1:$AG$461,MATCH(O$1,'Justerad allokering'!$B$1:$AF$1,0),FALSE))</f>
        <v>0</v>
      </c>
      <c r="P178">
        <f>IF(ISERROR(1/VLOOKUP($B178,'Justerad allokering'!$B$1:$AG$461,MATCH(P$1,'Justerad allokering'!$B$1:$AF$1,0),FALSE)),VLOOKUP($B178,'Allokerad kvv'!$B$2:$AV$468,MATCH(P$1,'Allokerad kvv'!$B$1:$AV$1,0),FALSE),VLOOKUP($B178,'Justerad allokering'!$B$1:$AG$461,MATCH(P$1,'Justerad allokering'!$B$1:$AF$1,0),FALSE))</f>
        <v>0</v>
      </c>
      <c r="Q178">
        <f>IF(ISERROR(1/VLOOKUP($B178,'Justerad allokering'!$B$1:$AG$461,MATCH(Q$1,'Justerad allokering'!$B$1:$AF$1,0),FALSE)),VLOOKUP($B178,'Allokerad kvv'!$B$2:$AV$468,MATCH(Q$1,'Allokerad kvv'!$B$1:$AV$1,0),FALSE),VLOOKUP($B178,'Justerad allokering'!$B$1:$AG$461,MATCH(Q$1,'Justerad allokering'!$B$1:$AF$1,0),FALSE))</f>
        <v>0</v>
      </c>
      <c r="R178">
        <f>IF(ISERROR(1/VLOOKUP($B178,'Justerad allokering'!$B$1:$AG$461,MATCH(R$1,'Justerad allokering'!$B$1:$AF$1,0),FALSE)),VLOOKUP($B178,'Allokerad kvv'!$B$2:$AV$468,MATCH(R$1,'Allokerad kvv'!$B$1:$AV$1,0),FALSE),VLOOKUP($B178,'Justerad allokering'!$B$1:$AG$461,MATCH(R$1,'Justerad allokering'!$B$1:$AF$1,0),FALSE))</f>
        <v>0</v>
      </c>
      <c r="S178">
        <f>IF(ISERROR(1/VLOOKUP($B178,'Justerad allokering'!$B$1:$AG$461,MATCH(S$1,'Justerad allokering'!$B$1:$AF$1,0),FALSE)),VLOOKUP($B178,'Allokerad kvv'!$B$2:$AV$468,MATCH(S$1,'Allokerad kvv'!$B$1:$AV$1,0),FALSE),VLOOKUP($B178,'Justerad allokering'!$B$1:$AG$461,MATCH(S$1,'Justerad allokering'!$B$1:$AF$1,0),FALSE))</f>
        <v>0</v>
      </c>
      <c r="T178">
        <f>IF(ISERROR(1/VLOOKUP($B178,'Justerad allokering'!$B$1:$AG$461,MATCH(T$1,'Justerad allokering'!$B$1:$AF$1,0),FALSE)),VLOOKUP($B178,'Allokerad kvv'!$B$2:$AV$468,MATCH(T$1,'Allokerad kvv'!$B$1:$AV$1,0),FALSE),VLOOKUP($B178,'Justerad allokering'!$B$1:$AG$461,MATCH(T$1,'Justerad allokering'!$B$1:$AF$1,0),FALSE))</f>
        <v>0</v>
      </c>
      <c r="U178">
        <f>IF(ISERROR(1/VLOOKUP($B178,'Justerad allokering'!$B$1:$AG$461,MATCH(U$1,'Justerad allokering'!$B$1:$AF$1,0),FALSE)),VLOOKUP($B178,'Allokerad kvv'!$B$2:$AV$468,MATCH(U$1,'Allokerad kvv'!$B$1:$AV$1,0),FALSE),VLOOKUP($B178,'Justerad allokering'!$B$1:$AG$461,MATCH(U$1,'Justerad allokering'!$B$1:$AF$1,0),FALSE))</f>
        <v>0</v>
      </c>
      <c r="V178">
        <f>IF(ISERROR(1/VLOOKUP($B178,'Justerad allokering'!$B$1:$AG$461,MATCH(V$1,'Justerad allokering'!$B$1:$AF$1,0),FALSE)),VLOOKUP($B178,'Allokerad kvv'!$B$2:$AV$468,MATCH(V$1,'Allokerad kvv'!$B$1:$AV$1,0),FALSE),VLOOKUP($B178,'Justerad allokering'!$B$1:$AG$461,MATCH(V$1,'Justerad allokering'!$B$1:$AF$1,0),FALSE))</f>
        <v>0</v>
      </c>
      <c r="W178">
        <f>IF(ISERROR(1/VLOOKUP($B178,'Justerad allokering'!$B$1:$AG$461,MATCH(W$1,'Justerad allokering'!$B$1:$AF$1,0),FALSE)),VLOOKUP($B178,'Allokerad kvv'!$B$2:$AV$468,MATCH(W$1,'Allokerad kvv'!$B$1:$AV$1,0),FALSE),VLOOKUP($B178,'Justerad allokering'!$B$1:$AG$461,MATCH(W$1,'Justerad allokering'!$B$1:$AF$1,0),FALSE))</f>
        <v>0</v>
      </c>
      <c r="X178">
        <f>IF(ISERROR(1/VLOOKUP($B178,'Justerad allokering'!$B$1:$AG$461,MATCH(X$1,'Justerad allokering'!$B$1:$AF$1,0),FALSE)),VLOOKUP($B178,'Allokerad kvv'!$B$2:$AV$468,MATCH(X$1,'Allokerad kvv'!$B$1:$AV$1,0),FALSE),VLOOKUP($B178,'Justerad allokering'!$B$1:$AG$461,MATCH(X$1,'Justerad allokering'!$B$1:$AF$1,0),FALSE))</f>
        <v>0</v>
      </c>
      <c r="Y178">
        <f>IF(ISERROR(1/VLOOKUP($B178,'Justerad allokering'!$B$1:$AG$461,MATCH(Y$1,'Justerad allokering'!$B$1:$AF$1,0),FALSE)),VLOOKUP($B178,'Allokerad kvv'!$B$2:$AV$468,MATCH(Y$1,'Allokerad kvv'!$B$1:$AV$1,0),FALSE),VLOOKUP($B178,'Justerad allokering'!$B$1:$AG$461,MATCH(Y$1,'Justerad allokering'!$B$1:$AF$1,0),FALSE))</f>
        <v>0</v>
      </c>
      <c r="Z178">
        <f>IF(ISERROR(1/VLOOKUP($B178,'Justerad allokering'!$B$1:$AG$461,MATCH(Z$1,'Justerad allokering'!$B$1:$AF$1,0),FALSE)),VLOOKUP($B178,'Allokerad kvv'!$B$2:$AV$468,MATCH(Z$1,'Allokerad kvv'!$B$1:$AV$1,0),FALSE),VLOOKUP($B178,'Justerad allokering'!$B$1:$AG$461,MATCH(Z$1,'Justerad allokering'!$B$1:$AF$1,0),FALSE))</f>
        <v>0</v>
      </c>
      <c r="AE178" s="89">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25">
      <c r="A179" s="2" t="s">
        <v>255</v>
      </c>
      <c r="B179" s="2" t="s">
        <v>256</v>
      </c>
      <c r="C179">
        <f>IF(ISERROR(1/VLOOKUP($B179,'Justerad allokering'!$B$1:$AG$461,MATCH(C$1,'Justerad allokering'!$B$1:$AF$1,0),FALSE)),VLOOKUP($B179,'Allokerad kvv'!$B$2:$AV$468,MATCH(C$1,'Allokerad kvv'!$B$1:$AV$1,0),FALSE),VLOOKUP($B179,'Justerad allokering'!$B$1:$AG$461,MATCH(C$1,'Justerad allokering'!$B$1:$AF$1,0),FALSE))</f>
        <v>0</v>
      </c>
      <c r="D179">
        <f>IF(ISERROR(1/VLOOKUP($B179,'Justerad allokering'!$B$1:$AG$461,MATCH(D$1,'Justerad allokering'!$B$1:$AF$1,0),FALSE)),VLOOKUP($B179,'Allokerad kvv'!$B$2:$AV$468,MATCH(D$1,'Allokerad kvv'!$B$1:$AV$1,0),FALSE),VLOOKUP($B179,'Justerad allokering'!$B$1:$AG$461,MATCH(D$1,'Justerad allokering'!$B$1:$AF$1,0),FALSE))</f>
        <v>0</v>
      </c>
      <c r="E179">
        <f>IF(ISERROR(1/VLOOKUP($B179,'Justerad allokering'!$B$1:$AG$461,MATCH(E$1,'Justerad allokering'!$B$1:$AF$1,0),FALSE)),VLOOKUP($B179,'Allokerad kvv'!$B$2:$AV$468,MATCH(E$1,'Allokerad kvv'!$B$1:$AV$1,0),FALSE),VLOOKUP($B179,'Justerad allokering'!$B$1:$AG$461,MATCH(E$1,'Justerad allokering'!$B$1:$AF$1,0),FALSE))</f>
        <v>0</v>
      </c>
      <c r="F179">
        <f>IF(ISERROR(1/VLOOKUP($B179,'Justerad allokering'!$B$1:$AG$461,MATCH(F$1,'Justerad allokering'!$B$1:$AF$1,0),FALSE)),VLOOKUP($B179,'Allokerad kvv'!$B$2:$AV$468,MATCH(F$1,'Allokerad kvv'!$B$1:$AV$1,0),FALSE),VLOOKUP($B179,'Justerad allokering'!$B$1:$AG$461,MATCH(F$1,'Justerad allokering'!$B$1:$AF$1,0),FALSE))</f>
        <v>0</v>
      </c>
      <c r="G179">
        <f>IF(ISERROR(1/VLOOKUP($B179,'Justerad allokering'!$B$1:$AG$461,MATCH(G$1,'Justerad allokering'!$B$1:$AF$1,0),FALSE)),VLOOKUP($B179,'Allokerad kvv'!$B$2:$AV$468,MATCH(G$1,'Allokerad kvv'!$B$1:$AV$1,0),FALSE),VLOOKUP($B179,'Justerad allokering'!$B$1:$AG$461,MATCH(G$1,'Justerad allokering'!$B$1:$AF$1,0),FALSE))</f>
        <v>0</v>
      </c>
      <c r="H179">
        <f>IF(ISERROR(1/VLOOKUP($B179,'Justerad allokering'!$B$1:$AG$461,MATCH(H$1,'Justerad allokering'!$B$1:$AF$1,0),FALSE)),VLOOKUP($B179,'Allokerad kvv'!$B$2:$AV$468,MATCH(H$1,'Allokerad kvv'!$B$1:$AV$1,0),FALSE),VLOOKUP($B179,'Justerad allokering'!$B$1:$AG$461,MATCH(H$1,'Justerad allokering'!$B$1:$AF$1,0),FALSE))</f>
        <v>0</v>
      </c>
      <c r="I179">
        <f>IF(ISERROR(1/VLOOKUP($B179,'Justerad allokering'!$B$1:$AG$461,MATCH(I$1,'Justerad allokering'!$B$1:$AF$1,0),FALSE)),VLOOKUP($B179,'Allokerad kvv'!$B$2:$AV$468,MATCH(I$1,'Allokerad kvv'!$B$1:$AV$1,0),FALSE),VLOOKUP($B179,'Justerad allokering'!$B$1:$AG$461,MATCH(I$1,'Justerad allokering'!$B$1:$AF$1,0),FALSE))</f>
        <v>0</v>
      </c>
      <c r="J179">
        <f>IF(ISERROR(1/VLOOKUP($B179,'Justerad allokering'!$B$1:$AG$461,MATCH(J$1,'Justerad allokering'!$B$1:$AF$1,0),FALSE)),VLOOKUP($B179,'Allokerad kvv'!$B$2:$AV$468,MATCH(J$1,'Allokerad kvv'!$B$1:$AV$1,0),FALSE),VLOOKUP($B179,'Justerad allokering'!$B$1:$AG$461,MATCH(J$1,'Justerad allokering'!$B$1:$AF$1,0),FALSE))</f>
        <v>0</v>
      </c>
      <c r="K179">
        <f>IF(ISERROR(1/VLOOKUP($B179,'Justerad allokering'!$B$1:$AG$461,MATCH(K$1,'Justerad allokering'!$B$1:$AF$1,0),FALSE)),VLOOKUP($B179,'Allokerad kvv'!$B$2:$AV$468,MATCH(K$1,'Allokerad kvv'!$B$1:$AV$1,0),FALSE),VLOOKUP($B179,'Justerad allokering'!$B$1:$AG$461,MATCH(K$1,'Justerad allokering'!$B$1:$AF$1,0),FALSE))</f>
        <v>0</v>
      </c>
      <c r="L179">
        <f>IF(ISERROR(1/VLOOKUP($B179,'Justerad allokering'!$B$1:$AG$461,MATCH(L$1,'Justerad allokering'!$B$1:$AF$1,0),FALSE)),VLOOKUP($B179,'Allokerad kvv'!$B$2:$AV$468,MATCH(L$1,'Allokerad kvv'!$B$1:$AV$1,0),FALSE),VLOOKUP($B179,'Justerad allokering'!$B$1:$AG$461,MATCH(L$1,'Justerad allokering'!$B$1:$AF$1,0),FALSE))</f>
        <v>0</v>
      </c>
      <c r="M179">
        <f>IF(ISERROR(1/VLOOKUP($B179,'Justerad allokering'!$B$1:$AG$461,MATCH(M$1,'Justerad allokering'!$B$1:$AF$1,0),FALSE)),VLOOKUP($B179,'Allokerad kvv'!$B$2:$AV$468,MATCH(M$1,'Allokerad kvv'!$B$1:$AV$1,0),FALSE),VLOOKUP($B179,'Justerad allokering'!$B$1:$AG$461,MATCH(M$1,'Justerad allokering'!$B$1:$AF$1,0),FALSE))</f>
        <v>0</v>
      </c>
      <c r="N179">
        <f>IF(ISERROR(1/VLOOKUP($B179,'Justerad allokering'!$B$1:$AG$461,MATCH(N$1,'Justerad allokering'!$B$1:$AF$1,0),FALSE)),VLOOKUP($B179,'Allokerad kvv'!$B$2:$AV$468,MATCH(N$1,'Allokerad kvv'!$B$1:$AV$1,0),FALSE),VLOOKUP($B179,'Justerad allokering'!$B$1:$AG$461,MATCH(N$1,'Justerad allokering'!$B$1:$AF$1,0),FALSE))</f>
        <v>0</v>
      </c>
      <c r="O179">
        <f>IF(ISERROR(1/VLOOKUP($B179,'Justerad allokering'!$B$1:$AG$461,MATCH(O$1,'Justerad allokering'!$B$1:$AF$1,0),FALSE)),VLOOKUP($B179,'Allokerad kvv'!$B$2:$AV$468,MATCH(O$1,'Allokerad kvv'!$B$1:$AV$1,0),FALSE),VLOOKUP($B179,'Justerad allokering'!$B$1:$AG$461,MATCH(O$1,'Justerad allokering'!$B$1:$AF$1,0),FALSE))</f>
        <v>0</v>
      </c>
      <c r="P179">
        <f>IF(ISERROR(1/VLOOKUP($B179,'Justerad allokering'!$B$1:$AG$461,MATCH(P$1,'Justerad allokering'!$B$1:$AF$1,0),FALSE)),VLOOKUP($B179,'Allokerad kvv'!$B$2:$AV$468,MATCH(P$1,'Allokerad kvv'!$B$1:$AV$1,0),FALSE),VLOOKUP($B179,'Justerad allokering'!$B$1:$AG$461,MATCH(P$1,'Justerad allokering'!$B$1:$AF$1,0),FALSE))</f>
        <v>0</v>
      </c>
      <c r="Q179">
        <f>IF(ISERROR(1/VLOOKUP($B179,'Justerad allokering'!$B$1:$AG$461,MATCH(Q$1,'Justerad allokering'!$B$1:$AF$1,0),FALSE)),VLOOKUP($B179,'Allokerad kvv'!$B$2:$AV$468,MATCH(Q$1,'Allokerad kvv'!$B$1:$AV$1,0),FALSE),VLOOKUP($B179,'Justerad allokering'!$B$1:$AG$461,MATCH(Q$1,'Justerad allokering'!$B$1:$AF$1,0),FALSE))</f>
        <v>0</v>
      </c>
      <c r="R179">
        <f>IF(ISERROR(1/VLOOKUP($B179,'Justerad allokering'!$B$1:$AG$461,MATCH(R$1,'Justerad allokering'!$B$1:$AF$1,0),FALSE)),VLOOKUP($B179,'Allokerad kvv'!$B$2:$AV$468,MATCH(R$1,'Allokerad kvv'!$B$1:$AV$1,0),FALSE),VLOOKUP($B179,'Justerad allokering'!$B$1:$AG$461,MATCH(R$1,'Justerad allokering'!$B$1:$AF$1,0),FALSE))</f>
        <v>0</v>
      </c>
      <c r="S179">
        <f>IF(ISERROR(1/VLOOKUP($B179,'Justerad allokering'!$B$1:$AG$461,MATCH(S$1,'Justerad allokering'!$B$1:$AF$1,0),FALSE)),VLOOKUP($B179,'Allokerad kvv'!$B$2:$AV$468,MATCH(S$1,'Allokerad kvv'!$B$1:$AV$1,0),FALSE),VLOOKUP($B179,'Justerad allokering'!$B$1:$AG$461,MATCH(S$1,'Justerad allokering'!$B$1:$AF$1,0),FALSE))</f>
        <v>0</v>
      </c>
      <c r="T179">
        <f>IF(ISERROR(1/VLOOKUP($B179,'Justerad allokering'!$B$1:$AG$461,MATCH(T$1,'Justerad allokering'!$B$1:$AF$1,0),FALSE)),VLOOKUP($B179,'Allokerad kvv'!$B$2:$AV$468,MATCH(T$1,'Allokerad kvv'!$B$1:$AV$1,0),FALSE),VLOOKUP($B179,'Justerad allokering'!$B$1:$AG$461,MATCH(T$1,'Justerad allokering'!$B$1:$AF$1,0),FALSE))</f>
        <v>0</v>
      </c>
      <c r="U179">
        <f>IF(ISERROR(1/VLOOKUP($B179,'Justerad allokering'!$B$1:$AG$461,MATCH(U$1,'Justerad allokering'!$B$1:$AF$1,0),FALSE)),VLOOKUP($B179,'Allokerad kvv'!$B$2:$AV$468,MATCH(U$1,'Allokerad kvv'!$B$1:$AV$1,0),FALSE),VLOOKUP($B179,'Justerad allokering'!$B$1:$AG$461,MATCH(U$1,'Justerad allokering'!$B$1:$AF$1,0),FALSE))</f>
        <v>0</v>
      </c>
      <c r="V179">
        <f>IF(ISERROR(1/VLOOKUP($B179,'Justerad allokering'!$B$1:$AG$461,MATCH(V$1,'Justerad allokering'!$B$1:$AF$1,0),FALSE)),VLOOKUP($B179,'Allokerad kvv'!$B$2:$AV$468,MATCH(V$1,'Allokerad kvv'!$B$1:$AV$1,0),FALSE),VLOOKUP($B179,'Justerad allokering'!$B$1:$AG$461,MATCH(V$1,'Justerad allokering'!$B$1:$AF$1,0),FALSE))</f>
        <v>0</v>
      </c>
      <c r="W179">
        <f>IF(ISERROR(1/VLOOKUP($B179,'Justerad allokering'!$B$1:$AG$461,MATCH(W$1,'Justerad allokering'!$B$1:$AF$1,0),FALSE)),VLOOKUP($B179,'Allokerad kvv'!$B$2:$AV$468,MATCH(W$1,'Allokerad kvv'!$B$1:$AV$1,0),FALSE),VLOOKUP($B179,'Justerad allokering'!$B$1:$AG$461,MATCH(W$1,'Justerad allokering'!$B$1:$AF$1,0),FALSE))</f>
        <v>0</v>
      </c>
      <c r="X179">
        <f>IF(ISERROR(1/VLOOKUP($B179,'Justerad allokering'!$B$1:$AG$461,MATCH(X$1,'Justerad allokering'!$B$1:$AF$1,0),FALSE)),VLOOKUP($B179,'Allokerad kvv'!$B$2:$AV$468,MATCH(X$1,'Allokerad kvv'!$B$1:$AV$1,0),FALSE),VLOOKUP($B179,'Justerad allokering'!$B$1:$AG$461,MATCH(X$1,'Justerad allokering'!$B$1:$AF$1,0),FALSE))</f>
        <v>0</v>
      </c>
      <c r="Y179">
        <f>IF(ISERROR(1/VLOOKUP($B179,'Justerad allokering'!$B$1:$AG$461,MATCH(Y$1,'Justerad allokering'!$B$1:$AF$1,0),FALSE)),VLOOKUP($B179,'Allokerad kvv'!$B$2:$AV$468,MATCH(Y$1,'Allokerad kvv'!$B$1:$AV$1,0),FALSE),VLOOKUP($B179,'Justerad allokering'!$B$1:$AG$461,MATCH(Y$1,'Justerad allokering'!$B$1:$AF$1,0),FALSE))</f>
        <v>0</v>
      </c>
      <c r="Z179">
        <f>IF(ISERROR(1/VLOOKUP($B179,'Justerad allokering'!$B$1:$AG$461,MATCH(Z$1,'Justerad allokering'!$B$1:$AF$1,0),FALSE)),VLOOKUP($B179,'Allokerad kvv'!$B$2:$AV$468,MATCH(Z$1,'Allokerad kvv'!$B$1:$AV$1,0),FALSE),VLOOKUP($B179,'Justerad allokering'!$B$1:$AG$461,MATCH(Z$1,'Justerad allokering'!$B$1:$AF$1,0),FALSE))</f>
        <v>0</v>
      </c>
      <c r="AE179" s="89">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25">
      <c r="A180" s="2" t="s">
        <v>257</v>
      </c>
      <c r="B180" s="2" t="s">
        <v>258</v>
      </c>
      <c r="C180">
        <f>IF(ISERROR(1/VLOOKUP($B180,'Justerad allokering'!$B$1:$AG$461,MATCH(C$1,'Justerad allokering'!$B$1:$AF$1,0),FALSE)),VLOOKUP($B180,'Allokerad kvv'!$B$2:$AV$468,MATCH(C$1,'Allokerad kvv'!$B$1:$AV$1,0),FALSE),VLOOKUP($B180,'Justerad allokering'!$B$1:$AG$461,MATCH(C$1,'Justerad allokering'!$B$1:$AF$1,0),FALSE))</f>
        <v>112.268</v>
      </c>
      <c r="D180">
        <f>IF(ISERROR(1/VLOOKUP($B180,'Justerad allokering'!$B$1:$AG$461,MATCH(D$1,'Justerad allokering'!$B$1:$AF$1,0),FALSE)),VLOOKUP($B180,'Allokerad kvv'!$B$2:$AV$468,MATCH(D$1,'Allokerad kvv'!$B$1:$AV$1,0),FALSE),VLOOKUP($B180,'Justerad allokering'!$B$1:$AG$461,MATCH(D$1,'Justerad allokering'!$B$1:$AF$1,0),FALSE))</f>
        <v>0</v>
      </c>
      <c r="E180">
        <f>IF(ISERROR(1/VLOOKUP($B180,'Justerad allokering'!$B$1:$AG$461,MATCH(E$1,'Justerad allokering'!$B$1:$AF$1,0),FALSE)),VLOOKUP($B180,'Allokerad kvv'!$B$2:$AV$468,MATCH(E$1,'Allokerad kvv'!$B$1:$AV$1,0),FALSE),VLOOKUP($B180,'Justerad allokering'!$B$1:$AG$461,MATCH(E$1,'Justerad allokering'!$B$1:$AF$1,0),FALSE))</f>
        <v>0</v>
      </c>
      <c r="F180">
        <f>IF(ISERROR(1/VLOOKUP($B180,'Justerad allokering'!$B$1:$AG$461,MATCH(F$1,'Justerad allokering'!$B$1:$AF$1,0),FALSE)),VLOOKUP($B180,'Allokerad kvv'!$B$2:$AV$468,MATCH(F$1,'Allokerad kvv'!$B$1:$AV$1,0),FALSE),VLOOKUP($B180,'Justerad allokering'!$B$1:$AG$461,MATCH(F$1,'Justerad allokering'!$B$1:$AF$1,0),FALSE))</f>
        <v>0</v>
      </c>
      <c r="G180">
        <f>IF(ISERROR(1/VLOOKUP($B180,'Justerad allokering'!$B$1:$AG$461,MATCH(G$1,'Justerad allokering'!$B$1:$AF$1,0),FALSE)),VLOOKUP($B180,'Allokerad kvv'!$B$2:$AV$468,MATCH(G$1,'Allokerad kvv'!$B$1:$AV$1,0),FALSE),VLOOKUP($B180,'Justerad allokering'!$B$1:$AG$461,MATCH(G$1,'Justerad allokering'!$B$1:$AF$1,0),FALSE))</f>
        <v>0</v>
      </c>
      <c r="H180">
        <f>IF(ISERROR(1/VLOOKUP($B180,'Justerad allokering'!$B$1:$AG$461,MATCH(H$1,'Justerad allokering'!$B$1:$AF$1,0),FALSE)),VLOOKUP($B180,'Allokerad kvv'!$B$2:$AV$468,MATCH(H$1,'Allokerad kvv'!$B$1:$AV$1,0),FALSE),VLOOKUP($B180,'Justerad allokering'!$B$1:$AG$461,MATCH(H$1,'Justerad allokering'!$B$1:$AF$1,0),FALSE))</f>
        <v>0</v>
      </c>
      <c r="I180">
        <f>IF(ISERROR(1/VLOOKUP($B180,'Justerad allokering'!$B$1:$AG$461,MATCH(I$1,'Justerad allokering'!$B$1:$AF$1,0),FALSE)),VLOOKUP($B180,'Allokerad kvv'!$B$2:$AV$468,MATCH(I$1,'Allokerad kvv'!$B$1:$AV$1,0),FALSE),VLOOKUP($B180,'Justerad allokering'!$B$1:$AG$461,MATCH(I$1,'Justerad allokering'!$B$1:$AF$1,0),FALSE))</f>
        <v>0</v>
      </c>
      <c r="J180">
        <f>IF(ISERROR(1/VLOOKUP($B180,'Justerad allokering'!$B$1:$AG$461,MATCH(J$1,'Justerad allokering'!$B$1:$AF$1,0),FALSE)),VLOOKUP($B180,'Allokerad kvv'!$B$2:$AV$468,MATCH(J$1,'Allokerad kvv'!$B$1:$AV$1,0),FALSE),VLOOKUP($B180,'Justerad allokering'!$B$1:$AG$461,MATCH(J$1,'Justerad allokering'!$B$1:$AF$1,0),FALSE))</f>
        <v>0</v>
      </c>
      <c r="K180">
        <f>IF(ISERROR(1/VLOOKUP($B180,'Justerad allokering'!$B$1:$AG$461,MATCH(K$1,'Justerad allokering'!$B$1:$AF$1,0),FALSE)),VLOOKUP($B180,'Allokerad kvv'!$B$2:$AV$468,MATCH(K$1,'Allokerad kvv'!$B$1:$AV$1,0),FALSE),VLOOKUP($B180,'Justerad allokering'!$B$1:$AG$461,MATCH(K$1,'Justerad allokering'!$B$1:$AF$1,0),FALSE))</f>
        <v>7.9395600000000002</v>
      </c>
      <c r="L180">
        <f>IF(ISERROR(1/VLOOKUP($B180,'Justerad allokering'!$B$1:$AG$461,MATCH(L$1,'Justerad allokering'!$B$1:$AF$1,0),FALSE)),VLOOKUP($B180,'Allokerad kvv'!$B$2:$AV$468,MATCH(L$1,'Allokerad kvv'!$B$1:$AV$1,0),FALSE),VLOOKUP($B180,'Justerad allokering'!$B$1:$AG$461,MATCH(L$1,'Justerad allokering'!$B$1:$AF$1,0),FALSE))</f>
        <v>0</v>
      </c>
      <c r="M180">
        <f>IF(ISERROR(1/VLOOKUP($B180,'Justerad allokering'!$B$1:$AG$461,MATCH(M$1,'Justerad allokering'!$B$1:$AF$1,0),FALSE)),VLOOKUP($B180,'Allokerad kvv'!$B$2:$AV$468,MATCH(M$1,'Allokerad kvv'!$B$1:$AV$1,0),FALSE),VLOOKUP($B180,'Justerad allokering'!$B$1:$AG$461,MATCH(M$1,'Justerad allokering'!$B$1:$AF$1,0),FALSE))</f>
        <v>0</v>
      </c>
      <c r="N180">
        <f>IF(ISERROR(1/VLOOKUP($B180,'Justerad allokering'!$B$1:$AG$461,MATCH(N$1,'Justerad allokering'!$B$1:$AF$1,0),FALSE)),VLOOKUP($B180,'Allokerad kvv'!$B$2:$AV$468,MATCH(N$1,'Allokerad kvv'!$B$1:$AV$1,0),FALSE),VLOOKUP($B180,'Justerad allokering'!$B$1:$AG$461,MATCH(N$1,'Justerad allokering'!$B$1:$AF$1,0),FALSE))</f>
        <v>0</v>
      </c>
      <c r="O180">
        <f>IF(ISERROR(1/VLOOKUP($B180,'Justerad allokering'!$B$1:$AG$461,MATCH(O$1,'Justerad allokering'!$B$1:$AF$1,0),FALSE)),VLOOKUP($B180,'Allokerad kvv'!$B$2:$AV$468,MATCH(O$1,'Allokerad kvv'!$B$1:$AV$1,0),FALSE),VLOOKUP($B180,'Justerad allokering'!$B$1:$AG$461,MATCH(O$1,'Justerad allokering'!$B$1:$AF$1,0),FALSE))</f>
        <v>0</v>
      </c>
      <c r="P180">
        <f>IF(ISERROR(1/VLOOKUP($B180,'Justerad allokering'!$B$1:$AG$461,MATCH(P$1,'Justerad allokering'!$B$1:$AF$1,0),FALSE)),VLOOKUP($B180,'Allokerad kvv'!$B$2:$AV$468,MATCH(P$1,'Allokerad kvv'!$B$1:$AV$1,0),FALSE),VLOOKUP($B180,'Justerad allokering'!$B$1:$AG$461,MATCH(P$1,'Justerad allokering'!$B$1:$AF$1,0),FALSE))</f>
        <v>0</v>
      </c>
      <c r="Q180">
        <f>IF(ISERROR(1/VLOOKUP($B180,'Justerad allokering'!$B$1:$AG$461,MATCH(Q$1,'Justerad allokering'!$B$1:$AF$1,0),FALSE)),VLOOKUP($B180,'Allokerad kvv'!$B$2:$AV$468,MATCH(Q$1,'Allokerad kvv'!$B$1:$AV$1,0),FALSE),VLOOKUP($B180,'Justerad allokering'!$B$1:$AG$461,MATCH(Q$1,'Justerad allokering'!$B$1:$AF$1,0),FALSE))</f>
        <v>0</v>
      </c>
      <c r="R180">
        <f>IF(ISERROR(1/VLOOKUP($B180,'Justerad allokering'!$B$1:$AG$461,MATCH(R$1,'Justerad allokering'!$B$1:$AF$1,0),FALSE)),VLOOKUP($B180,'Allokerad kvv'!$B$2:$AV$468,MATCH(R$1,'Allokerad kvv'!$B$1:$AV$1,0),FALSE),VLOOKUP($B180,'Justerad allokering'!$B$1:$AG$461,MATCH(R$1,'Justerad allokering'!$B$1:$AF$1,0),FALSE))</f>
        <v>0</v>
      </c>
      <c r="S180">
        <f>IF(ISERROR(1/VLOOKUP($B180,'Justerad allokering'!$B$1:$AG$461,MATCH(S$1,'Justerad allokering'!$B$1:$AF$1,0),FALSE)),VLOOKUP($B180,'Allokerad kvv'!$B$2:$AV$468,MATCH(S$1,'Allokerad kvv'!$B$1:$AV$1,0),FALSE),VLOOKUP($B180,'Justerad allokering'!$B$1:$AG$461,MATCH(S$1,'Justerad allokering'!$B$1:$AF$1,0),FALSE))</f>
        <v>0</v>
      </c>
      <c r="T180">
        <f>IF(ISERROR(1/VLOOKUP($B180,'Justerad allokering'!$B$1:$AG$461,MATCH(T$1,'Justerad allokering'!$B$1:$AF$1,0),FALSE)),VLOOKUP($B180,'Allokerad kvv'!$B$2:$AV$468,MATCH(T$1,'Allokerad kvv'!$B$1:$AV$1,0),FALSE),VLOOKUP($B180,'Justerad allokering'!$B$1:$AG$461,MATCH(T$1,'Justerad allokering'!$B$1:$AF$1,0),FALSE))</f>
        <v>0</v>
      </c>
      <c r="U180">
        <f>IF(ISERROR(1/VLOOKUP($B180,'Justerad allokering'!$B$1:$AG$461,MATCH(U$1,'Justerad allokering'!$B$1:$AF$1,0),FALSE)),VLOOKUP($B180,'Allokerad kvv'!$B$2:$AV$468,MATCH(U$1,'Allokerad kvv'!$B$1:$AV$1,0),FALSE),VLOOKUP($B180,'Justerad allokering'!$B$1:$AG$461,MATCH(U$1,'Justerad allokering'!$B$1:$AF$1,0),FALSE))</f>
        <v>0</v>
      </c>
      <c r="V180">
        <f>IF(ISERROR(1/VLOOKUP($B180,'Justerad allokering'!$B$1:$AG$461,MATCH(V$1,'Justerad allokering'!$B$1:$AF$1,0),FALSE)),VLOOKUP($B180,'Allokerad kvv'!$B$2:$AV$468,MATCH(V$1,'Allokerad kvv'!$B$1:$AV$1,0),FALSE),VLOOKUP($B180,'Justerad allokering'!$B$1:$AG$461,MATCH(V$1,'Justerad allokering'!$B$1:$AF$1,0),FALSE))</f>
        <v>0</v>
      </c>
      <c r="W180">
        <f>IF(ISERROR(1/VLOOKUP($B180,'Justerad allokering'!$B$1:$AG$461,MATCH(W$1,'Justerad allokering'!$B$1:$AF$1,0),FALSE)),VLOOKUP($B180,'Allokerad kvv'!$B$2:$AV$468,MATCH(W$1,'Allokerad kvv'!$B$1:$AV$1,0),FALSE),VLOOKUP($B180,'Justerad allokering'!$B$1:$AG$461,MATCH(W$1,'Justerad allokering'!$B$1:$AF$1,0),FALSE))</f>
        <v>0</v>
      </c>
      <c r="X180">
        <f>IF(ISERROR(1/VLOOKUP($B180,'Justerad allokering'!$B$1:$AG$461,MATCH(X$1,'Justerad allokering'!$B$1:$AF$1,0),FALSE)),VLOOKUP($B180,'Allokerad kvv'!$B$2:$AV$468,MATCH(X$1,'Allokerad kvv'!$B$1:$AV$1,0),FALSE),VLOOKUP($B180,'Justerad allokering'!$B$1:$AG$461,MATCH(X$1,'Justerad allokering'!$B$1:$AF$1,0),FALSE))</f>
        <v>0</v>
      </c>
      <c r="Y180">
        <f>IF(ISERROR(1/VLOOKUP($B180,'Justerad allokering'!$B$1:$AG$461,MATCH(Y$1,'Justerad allokering'!$B$1:$AF$1,0),FALSE)),VLOOKUP($B180,'Allokerad kvv'!$B$2:$AV$468,MATCH(Y$1,'Allokerad kvv'!$B$1:$AV$1,0),FALSE),VLOOKUP($B180,'Justerad allokering'!$B$1:$AG$461,MATCH(Y$1,'Justerad allokering'!$B$1:$AF$1,0),FALSE))</f>
        <v>0</v>
      </c>
      <c r="Z180">
        <f>IF(ISERROR(1/VLOOKUP($B180,'Justerad allokering'!$B$1:$AG$461,MATCH(Z$1,'Justerad allokering'!$B$1:$AF$1,0),FALSE)),VLOOKUP($B180,'Allokerad kvv'!$B$2:$AV$468,MATCH(Z$1,'Allokerad kvv'!$B$1:$AV$1,0),FALSE),VLOOKUP($B180,'Justerad allokering'!$B$1:$AG$461,MATCH(Z$1,'Justerad allokering'!$B$1:$AF$1,0),FALSE))</f>
        <v>0</v>
      </c>
      <c r="AE180" s="89">
        <f t="shared" si="8"/>
        <v>120.20756</v>
      </c>
      <c r="AG180">
        <f t="shared" si="9"/>
        <v>112.268</v>
      </c>
      <c r="AH180">
        <f t="shared" si="10"/>
        <v>112.268</v>
      </c>
      <c r="AI180">
        <f>IF(AH180=0,"",AH180/VLOOKUP(B180,Kraftvärmeprod!$B$1:$BC$480,MATCH("Summa tillförd energi exklusive rökgaskondensering",Kraftvärmeprod!$B$1:$BC$1,0),FALSE))</f>
        <v>0.6148504332015291</v>
      </c>
      <c r="AK180">
        <f t="shared" si="11"/>
        <v>0</v>
      </c>
    </row>
    <row r="181" spans="1:37" x14ac:dyDescent="0.25">
      <c r="A181" s="2" t="s">
        <v>259</v>
      </c>
      <c r="B181" s="2" t="s">
        <v>260</v>
      </c>
      <c r="C181">
        <f>IF(ISERROR(1/VLOOKUP($B181,'Justerad allokering'!$B$1:$AG$461,MATCH(C$1,'Justerad allokering'!$B$1:$AF$1,0),FALSE)),VLOOKUP($B181,'Allokerad kvv'!$B$2:$AV$468,MATCH(C$1,'Allokerad kvv'!$B$1:$AV$1,0),FALSE),VLOOKUP($B181,'Justerad allokering'!$B$1:$AG$461,MATCH(C$1,'Justerad allokering'!$B$1:$AF$1,0),FALSE))</f>
        <v>0</v>
      </c>
      <c r="D181">
        <f>IF(ISERROR(1/VLOOKUP($B181,'Justerad allokering'!$B$1:$AG$461,MATCH(D$1,'Justerad allokering'!$B$1:$AF$1,0),FALSE)),VLOOKUP($B181,'Allokerad kvv'!$B$2:$AV$468,MATCH(D$1,'Allokerad kvv'!$B$1:$AV$1,0),FALSE),VLOOKUP($B181,'Justerad allokering'!$B$1:$AG$461,MATCH(D$1,'Justerad allokering'!$B$1:$AF$1,0),FALSE))</f>
        <v>0</v>
      </c>
      <c r="E181">
        <f>IF(ISERROR(1/VLOOKUP($B181,'Justerad allokering'!$B$1:$AG$461,MATCH(E$1,'Justerad allokering'!$B$1:$AF$1,0),FALSE)),VLOOKUP($B181,'Allokerad kvv'!$B$2:$AV$468,MATCH(E$1,'Allokerad kvv'!$B$1:$AV$1,0),FALSE),VLOOKUP($B181,'Justerad allokering'!$B$1:$AG$461,MATCH(E$1,'Justerad allokering'!$B$1:$AF$1,0),FALSE))</f>
        <v>0</v>
      </c>
      <c r="F181">
        <f>IF(ISERROR(1/VLOOKUP($B181,'Justerad allokering'!$B$1:$AG$461,MATCH(F$1,'Justerad allokering'!$B$1:$AF$1,0),FALSE)),VLOOKUP($B181,'Allokerad kvv'!$B$2:$AV$468,MATCH(F$1,'Allokerad kvv'!$B$1:$AV$1,0),FALSE),VLOOKUP($B181,'Justerad allokering'!$B$1:$AG$461,MATCH(F$1,'Justerad allokering'!$B$1:$AF$1,0),FALSE))</f>
        <v>0</v>
      </c>
      <c r="G181">
        <f>IF(ISERROR(1/VLOOKUP($B181,'Justerad allokering'!$B$1:$AG$461,MATCH(G$1,'Justerad allokering'!$B$1:$AF$1,0),FALSE)),VLOOKUP($B181,'Allokerad kvv'!$B$2:$AV$468,MATCH(G$1,'Allokerad kvv'!$B$1:$AV$1,0),FALSE),VLOOKUP($B181,'Justerad allokering'!$B$1:$AG$461,MATCH(G$1,'Justerad allokering'!$B$1:$AF$1,0),FALSE))</f>
        <v>0</v>
      </c>
      <c r="H181">
        <f>IF(ISERROR(1/VLOOKUP($B181,'Justerad allokering'!$B$1:$AG$461,MATCH(H$1,'Justerad allokering'!$B$1:$AF$1,0),FALSE)),VLOOKUP($B181,'Allokerad kvv'!$B$2:$AV$468,MATCH(H$1,'Allokerad kvv'!$B$1:$AV$1,0),FALSE),VLOOKUP($B181,'Justerad allokering'!$B$1:$AG$461,MATCH(H$1,'Justerad allokering'!$B$1:$AF$1,0),FALSE))</f>
        <v>0</v>
      </c>
      <c r="I181">
        <f>IF(ISERROR(1/VLOOKUP($B181,'Justerad allokering'!$B$1:$AG$461,MATCH(I$1,'Justerad allokering'!$B$1:$AF$1,0),FALSE)),VLOOKUP($B181,'Allokerad kvv'!$B$2:$AV$468,MATCH(I$1,'Allokerad kvv'!$B$1:$AV$1,0),FALSE),VLOOKUP($B181,'Justerad allokering'!$B$1:$AG$461,MATCH(I$1,'Justerad allokering'!$B$1:$AF$1,0),FALSE))</f>
        <v>0</v>
      </c>
      <c r="J181">
        <f>IF(ISERROR(1/VLOOKUP($B181,'Justerad allokering'!$B$1:$AG$461,MATCH(J$1,'Justerad allokering'!$B$1:$AF$1,0),FALSE)),VLOOKUP($B181,'Allokerad kvv'!$B$2:$AV$468,MATCH(J$1,'Allokerad kvv'!$B$1:$AV$1,0),FALSE),VLOOKUP($B181,'Justerad allokering'!$B$1:$AG$461,MATCH(J$1,'Justerad allokering'!$B$1:$AF$1,0),FALSE))</f>
        <v>0</v>
      </c>
      <c r="K181">
        <f>IF(ISERROR(1/VLOOKUP($B181,'Justerad allokering'!$B$1:$AG$461,MATCH(K$1,'Justerad allokering'!$B$1:$AF$1,0),FALSE)),VLOOKUP($B181,'Allokerad kvv'!$B$2:$AV$468,MATCH(K$1,'Allokerad kvv'!$B$1:$AV$1,0),FALSE),VLOOKUP($B181,'Justerad allokering'!$B$1:$AG$461,MATCH(K$1,'Justerad allokering'!$B$1:$AF$1,0),FALSE))</f>
        <v>0</v>
      </c>
      <c r="L181">
        <f>IF(ISERROR(1/VLOOKUP($B181,'Justerad allokering'!$B$1:$AG$461,MATCH(L$1,'Justerad allokering'!$B$1:$AF$1,0),FALSE)),VLOOKUP($B181,'Allokerad kvv'!$B$2:$AV$468,MATCH(L$1,'Allokerad kvv'!$B$1:$AV$1,0),FALSE),VLOOKUP($B181,'Justerad allokering'!$B$1:$AG$461,MATCH(L$1,'Justerad allokering'!$B$1:$AF$1,0),FALSE))</f>
        <v>0</v>
      </c>
      <c r="M181">
        <f>IF(ISERROR(1/VLOOKUP($B181,'Justerad allokering'!$B$1:$AG$461,MATCH(M$1,'Justerad allokering'!$B$1:$AF$1,0),FALSE)),VLOOKUP($B181,'Allokerad kvv'!$B$2:$AV$468,MATCH(M$1,'Allokerad kvv'!$B$1:$AV$1,0),FALSE),VLOOKUP($B181,'Justerad allokering'!$B$1:$AG$461,MATCH(M$1,'Justerad allokering'!$B$1:$AF$1,0),FALSE))</f>
        <v>0</v>
      </c>
      <c r="N181">
        <f>IF(ISERROR(1/VLOOKUP($B181,'Justerad allokering'!$B$1:$AG$461,MATCH(N$1,'Justerad allokering'!$B$1:$AF$1,0),FALSE)),VLOOKUP($B181,'Allokerad kvv'!$B$2:$AV$468,MATCH(N$1,'Allokerad kvv'!$B$1:$AV$1,0),FALSE),VLOOKUP($B181,'Justerad allokering'!$B$1:$AG$461,MATCH(N$1,'Justerad allokering'!$B$1:$AF$1,0),FALSE))</f>
        <v>0</v>
      </c>
      <c r="O181">
        <f>IF(ISERROR(1/VLOOKUP($B181,'Justerad allokering'!$B$1:$AG$461,MATCH(O$1,'Justerad allokering'!$B$1:$AF$1,0),FALSE)),VLOOKUP($B181,'Allokerad kvv'!$B$2:$AV$468,MATCH(O$1,'Allokerad kvv'!$B$1:$AV$1,0),FALSE),VLOOKUP($B181,'Justerad allokering'!$B$1:$AG$461,MATCH(O$1,'Justerad allokering'!$B$1:$AF$1,0),FALSE))</f>
        <v>0</v>
      </c>
      <c r="P181">
        <f>IF(ISERROR(1/VLOOKUP($B181,'Justerad allokering'!$B$1:$AG$461,MATCH(P$1,'Justerad allokering'!$B$1:$AF$1,0),FALSE)),VLOOKUP($B181,'Allokerad kvv'!$B$2:$AV$468,MATCH(P$1,'Allokerad kvv'!$B$1:$AV$1,0),FALSE),VLOOKUP($B181,'Justerad allokering'!$B$1:$AG$461,MATCH(P$1,'Justerad allokering'!$B$1:$AF$1,0),FALSE))</f>
        <v>0</v>
      </c>
      <c r="Q181">
        <f>IF(ISERROR(1/VLOOKUP($B181,'Justerad allokering'!$B$1:$AG$461,MATCH(Q$1,'Justerad allokering'!$B$1:$AF$1,0),FALSE)),VLOOKUP($B181,'Allokerad kvv'!$B$2:$AV$468,MATCH(Q$1,'Allokerad kvv'!$B$1:$AV$1,0),FALSE),VLOOKUP($B181,'Justerad allokering'!$B$1:$AG$461,MATCH(Q$1,'Justerad allokering'!$B$1:$AF$1,0),FALSE))</f>
        <v>0</v>
      </c>
      <c r="R181">
        <f>IF(ISERROR(1/VLOOKUP($B181,'Justerad allokering'!$B$1:$AG$461,MATCH(R$1,'Justerad allokering'!$B$1:$AF$1,0),FALSE)),VLOOKUP($B181,'Allokerad kvv'!$B$2:$AV$468,MATCH(R$1,'Allokerad kvv'!$B$1:$AV$1,0),FALSE),VLOOKUP($B181,'Justerad allokering'!$B$1:$AG$461,MATCH(R$1,'Justerad allokering'!$B$1:$AF$1,0),FALSE))</f>
        <v>0</v>
      </c>
      <c r="S181">
        <f>IF(ISERROR(1/VLOOKUP($B181,'Justerad allokering'!$B$1:$AG$461,MATCH(S$1,'Justerad allokering'!$B$1:$AF$1,0),FALSE)),VLOOKUP($B181,'Allokerad kvv'!$B$2:$AV$468,MATCH(S$1,'Allokerad kvv'!$B$1:$AV$1,0),FALSE),VLOOKUP($B181,'Justerad allokering'!$B$1:$AG$461,MATCH(S$1,'Justerad allokering'!$B$1:$AF$1,0),FALSE))</f>
        <v>0</v>
      </c>
      <c r="T181">
        <f>IF(ISERROR(1/VLOOKUP($B181,'Justerad allokering'!$B$1:$AG$461,MATCH(T$1,'Justerad allokering'!$B$1:$AF$1,0),FALSE)),VLOOKUP($B181,'Allokerad kvv'!$B$2:$AV$468,MATCH(T$1,'Allokerad kvv'!$B$1:$AV$1,0),FALSE),VLOOKUP($B181,'Justerad allokering'!$B$1:$AG$461,MATCH(T$1,'Justerad allokering'!$B$1:$AF$1,0),FALSE))</f>
        <v>0</v>
      </c>
      <c r="U181">
        <f>IF(ISERROR(1/VLOOKUP($B181,'Justerad allokering'!$B$1:$AG$461,MATCH(U$1,'Justerad allokering'!$B$1:$AF$1,0),FALSE)),VLOOKUP($B181,'Allokerad kvv'!$B$2:$AV$468,MATCH(U$1,'Allokerad kvv'!$B$1:$AV$1,0),FALSE),VLOOKUP($B181,'Justerad allokering'!$B$1:$AG$461,MATCH(U$1,'Justerad allokering'!$B$1:$AF$1,0),FALSE))</f>
        <v>0</v>
      </c>
      <c r="V181">
        <f>IF(ISERROR(1/VLOOKUP($B181,'Justerad allokering'!$B$1:$AG$461,MATCH(V$1,'Justerad allokering'!$B$1:$AF$1,0),FALSE)),VLOOKUP($B181,'Allokerad kvv'!$B$2:$AV$468,MATCH(V$1,'Allokerad kvv'!$B$1:$AV$1,0),FALSE),VLOOKUP($B181,'Justerad allokering'!$B$1:$AG$461,MATCH(V$1,'Justerad allokering'!$B$1:$AF$1,0),FALSE))</f>
        <v>0</v>
      </c>
      <c r="W181">
        <f>IF(ISERROR(1/VLOOKUP($B181,'Justerad allokering'!$B$1:$AG$461,MATCH(W$1,'Justerad allokering'!$B$1:$AF$1,0),FALSE)),VLOOKUP($B181,'Allokerad kvv'!$B$2:$AV$468,MATCH(W$1,'Allokerad kvv'!$B$1:$AV$1,0),FALSE),VLOOKUP($B181,'Justerad allokering'!$B$1:$AG$461,MATCH(W$1,'Justerad allokering'!$B$1:$AF$1,0),FALSE))</f>
        <v>0</v>
      </c>
      <c r="X181">
        <f>IF(ISERROR(1/VLOOKUP($B181,'Justerad allokering'!$B$1:$AG$461,MATCH(X$1,'Justerad allokering'!$B$1:$AF$1,0),FALSE)),VLOOKUP($B181,'Allokerad kvv'!$B$2:$AV$468,MATCH(X$1,'Allokerad kvv'!$B$1:$AV$1,0),FALSE),VLOOKUP($B181,'Justerad allokering'!$B$1:$AG$461,MATCH(X$1,'Justerad allokering'!$B$1:$AF$1,0),FALSE))</f>
        <v>0</v>
      </c>
      <c r="Y181">
        <f>IF(ISERROR(1/VLOOKUP($B181,'Justerad allokering'!$B$1:$AG$461,MATCH(Y$1,'Justerad allokering'!$B$1:$AF$1,0),FALSE)),VLOOKUP($B181,'Allokerad kvv'!$B$2:$AV$468,MATCH(Y$1,'Allokerad kvv'!$B$1:$AV$1,0),FALSE),VLOOKUP($B181,'Justerad allokering'!$B$1:$AG$461,MATCH(Y$1,'Justerad allokering'!$B$1:$AF$1,0),FALSE))</f>
        <v>0</v>
      </c>
      <c r="Z181">
        <f>IF(ISERROR(1/VLOOKUP($B181,'Justerad allokering'!$B$1:$AG$461,MATCH(Z$1,'Justerad allokering'!$B$1:$AF$1,0),FALSE)),VLOOKUP($B181,'Allokerad kvv'!$B$2:$AV$468,MATCH(Z$1,'Allokerad kvv'!$B$1:$AV$1,0),FALSE),VLOOKUP($B181,'Justerad allokering'!$B$1:$AG$461,MATCH(Z$1,'Justerad allokering'!$B$1:$AF$1,0),FALSE))</f>
        <v>0</v>
      </c>
      <c r="AE181" s="89">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25">
      <c r="A182" s="2" t="s">
        <v>261</v>
      </c>
      <c r="B182" s="2" t="s">
        <v>262</v>
      </c>
      <c r="C182">
        <f>IF(ISERROR(1/VLOOKUP($B182,'Justerad allokering'!$B$1:$AG$461,MATCH(C$1,'Justerad allokering'!$B$1:$AF$1,0),FALSE)),VLOOKUP($B182,'Allokerad kvv'!$B$2:$AV$468,MATCH(C$1,'Allokerad kvv'!$B$1:$AV$1,0),FALSE),VLOOKUP($B182,'Justerad allokering'!$B$1:$AG$461,MATCH(C$1,'Justerad allokering'!$B$1:$AF$1,0),FALSE))</f>
        <v>0</v>
      </c>
      <c r="D182">
        <f>IF(ISERROR(1/VLOOKUP($B182,'Justerad allokering'!$B$1:$AG$461,MATCH(D$1,'Justerad allokering'!$B$1:$AF$1,0),FALSE)),VLOOKUP($B182,'Allokerad kvv'!$B$2:$AV$468,MATCH(D$1,'Allokerad kvv'!$B$1:$AV$1,0),FALSE),VLOOKUP($B182,'Justerad allokering'!$B$1:$AG$461,MATCH(D$1,'Justerad allokering'!$B$1:$AF$1,0),FALSE))</f>
        <v>0</v>
      </c>
      <c r="E182">
        <f>IF(ISERROR(1/VLOOKUP($B182,'Justerad allokering'!$B$1:$AG$461,MATCH(E$1,'Justerad allokering'!$B$1:$AF$1,0),FALSE)),VLOOKUP($B182,'Allokerad kvv'!$B$2:$AV$468,MATCH(E$1,'Allokerad kvv'!$B$1:$AV$1,0),FALSE),VLOOKUP($B182,'Justerad allokering'!$B$1:$AG$461,MATCH(E$1,'Justerad allokering'!$B$1:$AF$1,0),FALSE))</f>
        <v>0</v>
      </c>
      <c r="F182">
        <f>IF(ISERROR(1/VLOOKUP($B182,'Justerad allokering'!$B$1:$AG$461,MATCH(F$1,'Justerad allokering'!$B$1:$AF$1,0),FALSE)),VLOOKUP($B182,'Allokerad kvv'!$B$2:$AV$468,MATCH(F$1,'Allokerad kvv'!$B$1:$AV$1,0),FALSE),VLOOKUP($B182,'Justerad allokering'!$B$1:$AG$461,MATCH(F$1,'Justerad allokering'!$B$1:$AF$1,0),FALSE))</f>
        <v>0</v>
      </c>
      <c r="G182">
        <f>IF(ISERROR(1/VLOOKUP($B182,'Justerad allokering'!$B$1:$AG$461,MATCH(G$1,'Justerad allokering'!$B$1:$AF$1,0),FALSE)),VLOOKUP($B182,'Allokerad kvv'!$B$2:$AV$468,MATCH(G$1,'Allokerad kvv'!$B$1:$AV$1,0),FALSE),VLOOKUP($B182,'Justerad allokering'!$B$1:$AG$461,MATCH(G$1,'Justerad allokering'!$B$1:$AF$1,0),FALSE))</f>
        <v>0</v>
      </c>
      <c r="H182">
        <f>IF(ISERROR(1/VLOOKUP($B182,'Justerad allokering'!$B$1:$AG$461,MATCH(H$1,'Justerad allokering'!$B$1:$AF$1,0),FALSE)),VLOOKUP($B182,'Allokerad kvv'!$B$2:$AV$468,MATCH(H$1,'Allokerad kvv'!$B$1:$AV$1,0),FALSE),VLOOKUP($B182,'Justerad allokering'!$B$1:$AG$461,MATCH(H$1,'Justerad allokering'!$B$1:$AF$1,0),FALSE))</f>
        <v>0</v>
      </c>
      <c r="I182">
        <f>IF(ISERROR(1/VLOOKUP($B182,'Justerad allokering'!$B$1:$AG$461,MATCH(I$1,'Justerad allokering'!$B$1:$AF$1,0),FALSE)),VLOOKUP($B182,'Allokerad kvv'!$B$2:$AV$468,MATCH(I$1,'Allokerad kvv'!$B$1:$AV$1,0),FALSE),VLOOKUP($B182,'Justerad allokering'!$B$1:$AG$461,MATCH(I$1,'Justerad allokering'!$B$1:$AF$1,0),FALSE))</f>
        <v>0</v>
      </c>
      <c r="J182">
        <f>IF(ISERROR(1/VLOOKUP($B182,'Justerad allokering'!$B$1:$AG$461,MATCH(J$1,'Justerad allokering'!$B$1:$AF$1,0),FALSE)),VLOOKUP($B182,'Allokerad kvv'!$B$2:$AV$468,MATCH(J$1,'Allokerad kvv'!$B$1:$AV$1,0),FALSE),VLOOKUP($B182,'Justerad allokering'!$B$1:$AG$461,MATCH(J$1,'Justerad allokering'!$B$1:$AF$1,0),FALSE))</f>
        <v>0</v>
      </c>
      <c r="K182">
        <f>IF(ISERROR(1/VLOOKUP($B182,'Justerad allokering'!$B$1:$AG$461,MATCH(K$1,'Justerad allokering'!$B$1:$AF$1,0),FALSE)),VLOOKUP($B182,'Allokerad kvv'!$B$2:$AV$468,MATCH(K$1,'Allokerad kvv'!$B$1:$AV$1,0),FALSE),VLOOKUP($B182,'Justerad allokering'!$B$1:$AG$461,MATCH(K$1,'Justerad allokering'!$B$1:$AF$1,0),FALSE))</f>
        <v>0</v>
      </c>
      <c r="L182">
        <f>IF(ISERROR(1/VLOOKUP($B182,'Justerad allokering'!$B$1:$AG$461,MATCH(L$1,'Justerad allokering'!$B$1:$AF$1,0),FALSE)),VLOOKUP($B182,'Allokerad kvv'!$B$2:$AV$468,MATCH(L$1,'Allokerad kvv'!$B$1:$AV$1,0),FALSE),VLOOKUP($B182,'Justerad allokering'!$B$1:$AG$461,MATCH(L$1,'Justerad allokering'!$B$1:$AF$1,0),FALSE))</f>
        <v>0</v>
      </c>
      <c r="M182">
        <f>IF(ISERROR(1/VLOOKUP($B182,'Justerad allokering'!$B$1:$AG$461,MATCH(M$1,'Justerad allokering'!$B$1:$AF$1,0),FALSE)),VLOOKUP($B182,'Allokerad kvv'!$B$2:$AV$468,MATCH(M$1,'Allokerad kvv'!$B$1:$AV$1,0),FALSE),VLOOKUP($B182,'Justerad allokering'!$B$1:$AG$461,MATCH(M$1,'Justerad allokering'!$B$1:$AF$1,0),FALSE))</f>
        <v>0</v>
      </c>
      <c r="N182">
        <f>IF(ISERROR(1/VLOOKUP($B182,'Justerad allokering'!$B$1:$AG$461,MATCH(N$1,'Justerad allokering'!$B$1:$AF$1,0),FALSE)),VLOOKUP($B182,'Allokerad kvv'!$B$2:$AV$468,MATCH(N$1,'Allokerad kvv'!$B$1:$AV$1,0),FALSE),VLOOKUP($B182,'Justerad allokering'!$B$1:$AG$461,MATCH(N$1,'Justerad allokering'!$B$1:$AF$1,0),FALSE))</f>
        <v>0</v>
      </c>
      <c r="O182">
        <f>IF(ISERROR(1/VLOOKUP($B182,'Justerad allokering'!$B$1:$AG$461,MATCH(O$1,'Justerad allokering'!$B$1:$AF$1,0),FALSE)),VLOOKUP($B182,'Allokerad kvv'!$B$2:$AV$468,MATCH(O$1,'Allokerad kvv'!$B$1:$AV$1,0),FALSE),VLOOKUP($B182,'Justerad allokering'!$B$1:$AG$461,MATCH(O$1,'Justerad allokering'!$B$1:$AF$1,0),FALSE))</f>
        <v>0</v>
      </c>
      <c r="P182">
        <f>IF(ISERROR(1/VLOOKUP($B182,'Justerad allokering'!$B$1:$AG$461,MATCH(P$1,'Justerad allokering'!$B$1:$AF$1,0),FALSE)),VLOOKUP($B182,'Allokerad kvv'!$B$2:$AV$468,MATCH(P$1,'Allokerad kvv'!$B$1:$AV$1,0),FALSE),VLOOKUP($B182,'Justerad allokering'!$B$1:$AG$461,MATCH(P$1,'Justerad allokering'!$B$1:$AF$1,0),FALSE))</f>
        <v>0</v>
      </c>
      <c r="Q182">
        <f>IF(ISERROR(1/VLOOKUP($B182,'Justerad allokering'!$B$1:$AG$461,MATCH(Q$1,'Justerad allokering'!$B$1:$AF$1,0),FALSE)),VLOOKUP($B182,'Allokerad kvv'!$B$2:$AV$468,MATCH(Q$1,'Allokerad kvv'!$B$1:$AV$1,0),FALSE),VLOOKUP($B182,'Justerad allokering'!$B$1:$AG$461,MATCH(Q$1,'Justerad allokering'!$B$1:$AF$1,0),FALSE))</f>
        <v>0</v>
      </c>
      <c r="R182">
        <f>IF(ISERROR(1/VLOOKUP($B182,'Justerad allokering'!$B$1:$AG$461,MATCH(R$1,'Justerad allokering'!$B$1:$AF$1,0),FALSE)),VLOOKUP($B182,'Allokerad kvv'!$B$2:$AV$468,MATCH(R$1,'Allokerad kvv'!$B$1:$AV$1,0),FALSE),VLOOKUP($B182,'Justerad allokering'!$B$1:$AG$461,MATCH(R$1,'Justerad allokering'!$B$1:$AF$1,0),FALSE))</f>
        <v>0</v>
      </c>
      <c r="S182">
        <f>IF(ISERROR(1/VLOOKUP($B182,'Justerad allokering'!$B$1:$AG$461,MATCH(S$1,'Justerad allokering'!$B$1:$AF$1,0),FALSE)),VLOOKUP($B182,'Allokerad kvv'!$B$2:$AV$468,MATCH(S$1,'Allokerad kvv'!$B$1:$AV$1,0),FALSE),VLOOKUP($B182,'Justerad allokering'!$B$1:$AG$461,MATCH(S$1,'Justerad allokering'!$B$1:$AF$1,0),FALSE))</f>
        <v>0</v>
      </c>
      <c r="T182">
        <f>IF(ISERROR(1/VLOOKUP($B182,'Justerad allokering'!$B$1:$AG$461,MATCH(T$1,'Justerad allokering'!$B$1:$AF$1,0),FALSE)),VLOOKUP($B182,'Allokerad kvv'!$B$2:$AV$468,MATCH(T$1,'Allokerad kvv'!$B$1:$AV$1,0),FALSE),VLOOKUP($B182,'Justerad allokering'!$B$1:$AG$461,MATCH(T$1,'Justerad allokering'!$B$1:$AF$1,0),FALSE))</f>
        <v>0</v>
      </c>
      <c r="U182">
        <f>IF(ISERROR(1/VLOOKUP($B182,'Justerad allokering'!$B$1:$AG$461,MATCH(U$1,'Justerad allokering'!$B$1:$AF$1,0),FALSE)),VLOOKUP($B182,'Allokerad kvv'!$B$2:$AV$468,MATCH(U$1,'Allokerad kvv'!$B$1:$AV$1,0),FALSE),VLOOKUP($B182,'Justerad allokering'!$B$1:$AG$461,MATCH(U$1,'Justerad allokering'!$B$1:$AF$1,0),FALSE))</f>
        <v>0</v>
      </c>
      <c r="V182">
        <f>IF(ISERROR(1/VLOOKUP($B182,'Justerad allokering'!$B$1:$AG$461,MATCH(V$1,'Justerad allokering'!$B$1:$AF$1,0),FALSE)),VLOOKUP($B182,'Allokerad kvv'!$B$2:$AV$468,MATCH(V$1,'Allokerad kvv'!$B$1:$AV$1,0),FALSE),VLOOKUP($B182,'Justerad allokering'!$B$1:$AG$461,MATCH(V$1,'Justerad allokering'!$B$1:$AF$1,0),FALSE))</f>
        <v>0</v>
      </c>
      <c r="W182">
        <f>IF(ISERROR(1/VLOOKUP($B182,'Justerad allokering'!$B$1:$AG$461,MATCH(W$1,'Justerad allokering'!$B$1:$AF$1,0),FALSE)),VLOOKUP($B182,'Allokerad kvv'!$B$2:$AV$468,MATCH(W$1,'Allokerad kvv'!$B$1:$AV$1,0),FALSE),VLOOKUP($B182,'Justerad allokering'!$B$1:$AG$461,MATCH(W$1,'Justerad allokering'!$B$1:$AF$1,0),FALSE))</f>
        <v>0</v>
      </c>
      <c r="X182">
        <f>IF(ISERROR(1/VLOOKUP($B182,'Justerad allokering'!$B$1:$AG$461,MATCH(X$1,'Justerad allokering'!$B$1:$AF$1,0),FALSE)),VLOOKUP($B182,'Allokerad kvv'!$B$2:$AV$468,MATCH(X$1,'Allokerad kvv'!$B$1:$AV$1,0),FALSE),VLOOKUP($B182,'Justerad allokering'!$B$1:$AG$461,MATCH(X$1,'Justerad allokering'!$B$1:$AF$1,0),FALSE))</f>
        <v>0</v>
      </c>
      <c r="Y182">
        <f>IF(ISERROR(1/VLOOKUP($B182,'Justerad allokering'!$B$1:$AG$461,MATCH(Y$1,'Justerad allokering'!$B$1:$AF$1,0),FALSE)),VLOOKUP($B182,'Allokerad kvv'!$B$2:$AV$468,MATCH(Y$1,'Allokerad kvv'!$B$1:$AV$1,0),FALSE),VLOOKUP($B182,'Justerad allokering'!$B$1:$AG$461,MATCH(Y$1,'Justerad allokering'!$B$1:$AF$1,0),FALSE))</f>
        <v>0</v>
      </c>
      <c r="Z182">
        <f>IF(ISERROR(1/VLOOKUP($B182,'Justerad allokering'!$B$1:$AG$461,MATCH(Z$1,'Justerad allokering'!$B$1:$AF$1,0),FALSE)),VLOOKUP($B182,'Allokerad kvv'!$B$2:$AV$468,MATCH(Z$1,'Allokerad kvv'!$B$1:$AV$1,0),FALSE),VLOOKUP($B182,'Justerad allokering'!$B$1:$AG$461,MATCH(Z$1,'Justerad allokering'!$B$1:$AF$1,0),FALSE))</f>
        <v>0</v>
      </c>
      <c r="AE182" s="89">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25">
      <c r="A183" s="2" t="s">
        <v>261</v>
      </c>
      <c r="B183" s="2" t="s">
        <v>263</v>
      </c>
      <c r="C183">
        <f>IF(ISERROR(1/VLOOKUP($B183,'Justerad allokering'!$B$1:$AG$461,MATCH(C$1,'Justerad allokering'!$B$1:$AF$1,0),FALSE)),VLOOKUP($B183,'Allokerad kvv'!$B$2:$AV$468,MATCH(C$1,'Allokerad kvv'!$B$1:$AV$1,0),FALSE),VLOOKUP($B183,'Justerad allokering'!$B$1:$AG$461,MATCH(C$1,'Justerad allokering'!$B$1:$AF$1,0),FALSE))</f>
        <v>0</v>
      </c>
      <c r="D183">
        <f>IF(ISERROR(1/VLOOKUP($B183,'Justerad allokering'!$B$1:$AG$461,MATCH(D$1,'Justerad allokering'!$B$1:$AF$1,0),FALSE)),VLOOKUP($B183,'Allokerad kvv'!$B$2:$AV$468,MATCH(D$1,'Allokerad kvv'!$B$1:$AV$1,0),FALSE),VLOOKUP($B183,'Justerad allokering'!$B$1:$AG$461,MATCH(D$1,'Justerad allokering'!$B$1:$AF$1,0),FALSE))</f>
        <v>0</v>
      </c>
      <c r="E183">
        <f>IF(ISERROR(1/VLOOKUP($B183,'Justerad allokering'!$B$1:$AG$461,MATCH(E$1,'Justerad allokering'!$B$1:$AF$1,0),FALSE)),VLOOKUP($B183,'Allokerad kvv'!$B$2:$AV$468,MATCH(E$1,'Allokerad kvv'!$B$1:$AV$1,0),FALSE),VLOOKUP($B183,'Justerad allokering'!$B$1:$AG$461,MATCH(E$1,'Justerad allokering'!$B$1:$AF$1,0),FALSE))</f>
        <v>0</v>
      </c>
      <c r="F183">
        <f>IF(ISERROR(1/VLOOKUP($B183,'Justerad allokering'!$B$1:$AG$461,MATCH(F$1,'Justerad allokering'!$B$1:$AF$1,0),FALSE)),VLOOKUP($B183,'Allokerad kvv'!$B$2:$AV$468,MATCH(F$1,'Allokerad kvv'!$B$1:$AV$1,0),FALSE),VLOOKUP($B183,'Justerad allokering'!$B$1:$AG$461,MATCH(F$1,'Justerad allokering'!$B$1:$AF$1,0),FALSE))</f>
        <v>0</v>
      </c>
      <c r="G183">
        <f>IF(ISERROR(1/VLOOKUP($B183,'Justerad allokering'!$B$1:$AG$461,MATCH(G$1,'Justerad allokering'!$B$1:$AF$1,0),FALSE)),VLOOKUP($B183,'Allokerad kvv'!$B$2:$AV$468,MATCH(G$1,'Allokerad kvv'!$B$1:$AV$1,0),FALSE),VLOOKUP($B183,'Justerad allokering'!$B$1:$AG$461,MATCH(G$1,'Justerad allokering'!$B$1:$AF$1,0),FALSE))</f>
        <v>0</v>
      </c>
      <c r="H183">
        <f>IF(ISERROR(1/VLOOKUP($B183,'Justerad allokering'!$B$1:$AG$461,MATCH(H$1,'Justerad allokering'!$B$1:$AF$1,0),FALSE)),VLOOKUP($B183,'Allokerad kvv'!$B$2:$AV$468,MATCH(H$1,'Allokerad kvv'!$B$1:$AV$1,0),FALSE),VLOOKUP($B183,'Justerad allokering'!$B$1:$AG$461,MATCH(H$1,'Justerad allokering'!$B$1:$AF$1,0),FALSE))</f>
        <v>0</v>
      </c>
      <c r="I183">
        <f>IF(ISERROR(1/VLOOKUP($B183,'Justerad allokering'!$B$1:$AG$461,MATCH(I$1,'Justerad allokering'!$B$1:$AF$1,0),FALSE)),VLOOKUP($B183,'Allokerad kvv'!$B$2:$AV$468,MATCH(I$1,'Allokerad kvv'!$B$1:$AV$1,0),FALSE),VLOOKUP($B183,'Justerad allokering'!$B$1:$AG$461,MATCH(I$1,'Justerad allokering'!$B$1:$AF$1,0),FALSE))</f>
        <v>0</v>
      </c>
      <c r="J183">
        <f>IF(ISERROR(1/VLOOKUP($B183,'Justerad allokering'!$B$1:$AG$461,MATCH(J$1,'Justerad allokering'!$B$1:$AF$1,0),FALSE)),VLOOKUP($B183,'Allokerad kvv'!$B$2:$AV$468,MATCH(J$1,'Allokerad kvv'!$B$1:$AV$1,0),FALSE),VLOOKUP($B183,'Justerad allokering'!$B$1:$AG$461,MATCH(J$1,'Justerad allokering'!$B$1:$AF$1,0),FALSE))</f>
        <v>0</v>
      </c>
      <c r="K183">
        <f>IF(ISERROR(1/VLOOKUP($B183,'Justerad allokering'!$B$1:$AG$461,MATCH(K$1,'Justerad allokering'!$B$1:$AF$1,0),FALSE)),VLOOKUP($B183,'Allokerad kvv'!$B$2:$AV$468,MATCH(K$1,'Allokerad kvv'!$B$1:$AV$1,0),FALSE),VLOOKUP($B183,'Justerad allokering'!$B$1:$AG$461,MATCH(K$1,'Justerad allokering'!$B$1:$AF$1,0),FALSE))</f>
        <v>0</v>
      </c>
      <c r="L183">
        <f>IF(ISERROR(1/VLOOKUP($B183,'Justerad allokering'!$B$1:$AG$461,MATCH(L$1,'Justerad allokering'!$B$1:$AF$1,0),FALSE)),VLOOKUP($B183,'Allokerad kvv'!$B$2:$AV$468,MATCH(L$1,'Allokerad kvv'!$B$1:$AV$1,0),FALSE),VLOOKUP($B183,'Justerad allokering'!$B$1:$AG$461,MATCH(L$1,'Justerad allokering'!$B$1:$AF$1,0),FALSE))</f>
        <v>0</v>
      </c>
      <c r="M183">
        <f>IF(ISERROR(1/VLOOKUP($B183,'Justerad allokering'!$B$1:$AG$461,MATCH(M$1,'Justerad allokering'!$B$1:$AF$1,0),FALSE)),VLOOKUP($B183,'Allokerad kvv'!$B$2:$AV$468,MATCH(M$1,'Allokerad kvv'!$B$1:$AV$1,0),FALSE),VLOOKUP($B183,'Justerad allokering'!$B$1:$AG$461,MATCH(M$1,'Justerad allokering'!$B$1:$AF$1,0),FALSE))</f>
        <v>0</v>
      </c>
      <c r="N183">
        <f>IF(ISERROR(1/VLOOKUP($B183,'Justerad allokering'!$B$1:$AG$461,MATCH(N$1,'Justerad allokering'!$B$1:$AF$1,0),FALSE)),VLOOKUP($B183,'Allokerad kvv'!$B$2:$AV$468,MATCH(N$1,'Allokerad kvv'!$B$1:$AV$1,0),FALSE),VLOOKUP($B183,'Justerad allokering'!$B$1:$AG$461,MATCH(N$1,'Justerad allokering'!$B$1:$AF$1,0),FALSE))</f>
        <v>0</v>
      </c>
      <c r="O183">
        <f>IF(ISERROR(1/VLOOKUP($B183,'Justerad allokering'!$B$1:$AG$461,MATCH(O$1,'Justerad allokering'!$B$1:$AF$1,0),FALSE)),VLOOKUP($B183,'Allokerad kvv'!$B$2:$AV$468,MATCH(O$1,'Allokerad kvv'!$B$1:$AV$1,0),FALSE),VLOOKUP($B183,'Justerad allokering'!$B$1:$AG$461,MATCH(O$1,'Justerad allokering'!$B$1:$AF$1,0),FALSE))</f>
        <v>0</v>
      </c>
      <c r="P183">
        <f>IF(ISERROR(1/VLOOKUP($B183,'Justerad allokering'!$B$1:$AG$461,MATCH(P$1,'Justerad allokering'!$B$1:$AF$1,0),FALSE)),VLOOKUP($B183,'Allokerad kvv'!$B$2:$AV$468,MATCH(P$1,'Allokerad kvv'!$B$1:$AV$1,0),FALSE),VLOOKUP($B183,'Justerad allokering'!$B$1:$AG$461,MATCH(P$1,'Justerad allokering'!$B$1:$AF$1,0),FALSE))</f>
        <v>0</v>
      </c>
      <c r="Q183">
        <f>IF(ISERROR(1/VLOOKUP($B183,'Justerad allokering'!$B$1:$AG$461,MATCH(Q$1,'Justerad allokering'!$B$1:$AF$1,0),FALSE)),VLOOKUP($B183,'Allokerad kvv'!$B$2:$AV$468,MATCH(Q$1,'Allokerad kvv'!$B$1:$AV$1,0),FALSE),VLOOKUP($B183,'Justerad allokering'!$B$1:$AG$461,MATCH(Q$1,'Justerad allokering'!$B$1:$AF$1,0),FALSE))</f>
        <v>0</v>
      </c>
      <c r="R183">
        <f>IF(ISERROR(1/VLOOKUP($B183,'Justerad allokering'!$B$1:$AG$461,MATCH(R$1,'Justerad allokering'!$B$1:$AF$1,0),FALSE)),VLOOKUP($B183,'Allokerad kvv'!$B$2:$AV$468,MATCH(R$1,'Allokerad kvv'!$B$1:$AV$1,0),FALSE),VLOOKUP($B183,'Justerad allokering'!$B$1:$AG$461,MATCH(R$1,'Justerad allokering'!$B$1:$AF$1,0),FALSE))</f>
        <v>0</v>
      </c>
      <c r="S183">
        <f>IF(ISERROR(1/VLOOKUP($B183,'Justerad allokering'!$B$1:$AG$461,MATCH(S$1,'Justerad allokering'!$B$1:$AF$1,0),FALSE)),VLOOKUP($B183,'Allokerad kvv'!$B$2:$AV$468,MATCH(S$1,'Allokerad kvv'!$B$1:$AV$1,0),FALSE),VLOOKUP($B183,'Justerad allokering'!$B$1:$AG$461,MATCH(S$1,'Justerad allokering'!$B$1:$AF$1,0),FALSE))</f>
        <v>0</v>
      </c>
      <c r="T183">
        <f>IF(ISERROR(1/VLOOKUP($B183,'Justerad allokering'!$B$1:$AG$461,MATCH(T$1,'Justerad allokering'!$B$1:$AF$1,0),FALSE)),VLOOKUP($B183,'Allokerad kvv'!$B$2:$AV$468,MATCH(T$1,'Allokerad kvv'!$B$1:$AV$1,0),FALSE),VLOOKUP($B183,'Justerad allokering'!$B$1:$AG$461,MATCH(T$1,'Justerad allokering'!$B$1:$AF$1,0),FALSE))</f>
        <v>0</v>
      </c>
      <c r="U183">
        <f>IF(ISERROR(1/VLOOKUP($B183,'Justerad allokering'!$B$1:$AG$461,MATCH(U$1,'Justerad allokering'!$B$1:$AF$1,0),FALSE)),VLOOKUP($B183,'Allokerad kvv'!$B$2:$AV$468,MATCH(U$1,'Allokerad kvv'!$B$1:$AV$1,0),FALSE),VLOOKUP($B183,'Justerad allokering'!$B$1:$AG$461,MATCH(U$1,'Justerad allokering'!$B$1:$AF$1,0),FALSE))</f>
        <v>0</v>
      </c>
      <c r="V183">
        <f>IF(ISERROR(1/VLOOKUP($B183,'Justerad allokering'!$B$1:$AG$461,MATCH(V$1,'Justerad allokering'!$B$1:$AF$1,0),FALSE)),VLOOKUP($B183,'Allokerad kvv'!$B$2:$AV$468,MATCH(V$1,'Allokerad kvv'!$B$1:$AV$1,0),FALSE),VLOOKUP($B183,'Justerad allokering'!$B$1:$AG$461,MATCH(V$1,'Justerad allokering'!$B$1:$AF$1,0),FALSE))</f>
        <v>0</v>
      </c>
      <c r="W183">
        <f>IF(ISERROR(1/VLOOKUP($B183,'Justerad allokering'!$B$1:$AG$461,MATCH(W$1,'Justerad allokering'!$B$1:$AF$1,0),FALSE)),VLOOKUP($B183,'Allokerad kvv'!$B$2:$AV$468,MATCH(W$1,'Allokerad kvv'!$B$1:$AV$1,0),FALSE),VLOOKUP($B183,'Justerad allokering'!$B$1:$AG$461,MATCH(W$1,'Justerad allokering'!$B$1:$AF$1,0),FALSE))</f>
        <v>0</v>
      </c>
      <c r="X183">
        <f>IF(ISERROR(1/VLOOKUP($B183,'Justerad allokering'!$B$1:$AG$461,MATCH(X$1,'Justerad allokering'!$B$1:$AF$1,0),FALSE)),VLOOKUP($B183,'Allokerad kvv'!$B$2:$AV$468,MATCH(X$1,'Allokerad kvv'!$B$1:$AV$1,0),FALSE),VLOOKUP($B183,'Justerad allokering'!$B$1:$AG$461,MATCH(X$1,'Justerad allokering'!$B$1:$AF$1,0),FALSE))</f>
        <v>0</v>
      </c>
      <c r="Y183">
        <f>IF(ISERROR(1/VLOOKUP($B183,'Justerad allokering'!$B$1:$AG$461,MATCH(Y$1,'Justerad allokering'!$B$1:$AF$1,0),FALSE)),VLOOKUP($B183,'Allokerad kvv'!$B$2:$AV$468,MATCH(Y$1,'Allokerad kvv'!$B$1:$AV$1,0),FALSE),VLOOKUP($B183,'Justerad allokering'!$B$1:$AG$461,MATCH(Y$1,'Justerad allokering'!$B$1:$AF$1,0),FALSE))</f>
        <v>0</v>
      </c>
      <c r="Z183">
        <f>IF(ISERROR(1/VLOOKUP($B183,'Justerad allokering'!$B$1:$AG$461,MATCH(Z$1,'Justerad allokering'!$B$1:$AF$1,0),FALSE)),VLOOKUP($B183,'Allokerad kvv'!$B$2:$AV$468,MATCH(Z$1,'Allokerad kvv'!$B$1:$AV$1,0),FALSE),VLOOKUP($B183,'Justerad allokering'!$B$1:$AG$461,MATCH(Z$1,'Justerad allokering'!$B$1:$AF$1,0),FALSE))</f>
        <v>0</v>
      </c>
      <c r="AE183" s="89">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25">
      <c r="A184" s="2" t="s">
        <v>261</v>
      </c>
      <c r="B184" s="2" t="s">
        <v>264</v>
      </c>
      <c r="C184">
        <f>IF(ISERROR(1/VLOOKUP($B184,'Justerad allokering'!$B$1:$AG$461,MATCH(C$1,'Justerad allokering'!$B$1:$AF$1,0),FALSE)),VLOOKUP($B184,'Allokerad kvv'!$B$2:$AV$468,MATCH(C$1,'Allokerad kvv'!$B$1:$AV$1,0),FALSE),VLOOKUP($B184,'Justerad allokering'!$B$1:$AG$461,MATCH(C$1,'Justerad allokering'!$B$1:$AF$1,0),FALSE))</f>
        <v>0</v>
      </c>
      <c r="D184">
        <f>IF(ISERROR(1/VLOOKUP($B184,'Justerad allokering'!$B$1:$AG$461,MATCH(D$1,'Justerad allokering'!$B$1:$AF$1,0),FALSE)),VLOOKUP($B184,'Allokerad kvv'!$B$2:$AV$468,MATCH(D$1,'Allokerad kvv'!$B$1:$AV$1,0),FALSE),VLOOKUP($B184,'Justerad allokering'!$B$1:$AG$461,MATCH(D$1,'Justerad allokering'!$B$1:$AF$1,0),FALSE))</f>
        <v>0</v>
      </c>
      <c r="E184">
        <f>IF(ISERROR(1/VLOOKUP($B184,'Justerad allokering'!$B$1:$AG$461,MATCH(E$1,'Justerad allokering'!$B$1:$AF$1,0),FALSE)),VLOOKUP($B184,'Allokerad kvv'!$B$2:$AV$468,MATCH(E$1,'Allokerad kvv'!$B$1:$AV$1,0),FALSE),VLOOKUP($B184,'Justerad allokering'!$B$1:$AG$461,MATCH(E$1,'Justerad allokering'!$B$1:$AF$1,0),FALSE))</f>
        <v>0</v>
      </c>
      <c r="F184">
        <f>IF(ISERROR(1/VLOOKUP($B184,'Justerad allokering'!$B$1:$AG$461,MATCH(F$1,'Justerad allokering'!$B$1:$AF$1,0),FALSE)),VLOOKUP($B184,'Allokerad kvv'!$B$2:$AV$468,MATCH(F$1,'Allokerad kvv'!$B$1:$AV$1,0),FALSE),VLOOKUP($B184,'Justerad allokering'!$B$1:$AG$461,MATCH(F$1,'Justerad allokering'!$B$1:$AF$1,0),FALSE))</f>
        <v>0</v>
      </c>
      <c r="G184">
        <f>IF(ISERROR(1/VLOOKUP($B184,'Justerad allokering'!$B$1:$AG$461,MATCH(G$1,'Justerad allokering'!$B$1:$AF$1,0),FALSE)),VLOOKUP($B184,'Allokerad kvv'!$B$2:$AV$468,MATCH(G$1,'Allokerad kvv'!$B$1:$AV$1,0),FALSE),VLOOKUP($B184,'Justerad allokering'!$B$1:$AG$461,MATCH(G$1,'Justerad allokering'!$B$1:$AF$1,0),FALSE))</f>
        <v>0</v>
      </c>
      <c r="H184">
        <f>IF(ISERROR(1/VLOOKUP($B184,'Justerad allokering'!$B$1:$AG$461,MATCH(H$1,'Justerad allokering'!$B$1:$AF$1,0),FALSE)),VLOOKUP($B184,'Allokerad kvv'!$B$2:$AV$468,MATCH(H$1,'Allokerad kvv'!$B$1:$AV$1,0),FALSE),VLOOKUP($B184,'Justerad allokering'!$B$1:$AG$461,MATCH(H$1,'Justerad allokering'!$B$1:$AF$1,0),FALSE))</f>
        <v>0</v>
      </c>
      <c r="I184">
        <f>IF(ISERROR(1/VLOOKUP($B184,'Justerad allokering'!$B$1:$AG$461,MATCH(I$1,'Justerad allokering'!$B$1:$AF$1,0),FALSE)),VLOOKUP($B184,'Allokerad kvv'!$B$2:$AV$468,MATCH(I$1,'Allokerad kvv'!$B$1:$AV$1,0),FALSE),VLOOKUP($B184,'Justerad allokering'!$B$1:$AG$461,MATCH(I$1,'Justerad allokering'!$B$1:$AF$1,0),FALSE))</f>
        <v>0</v>
      </c>
      <c r="J184">
        <f>IF(ISERROR(1/VLOOKUP($B184,'Justerad allokering'!$B$1:$AG$461,MATCH(J$1,'Justerad allokering'!$B$1:$AF$1,0),FALSE)),VLOOKUP($B184,'Allokerad kvv'!$B$2:$AV$468,MATCH(J$1,'Allokerad kvv'!$B$1:$AV$1,0),FALSE),VLOOKUP($B184,'Justerad allokering'!$B$1:$AG$461,MATCH(J$1,'Justerad allokering'!$B$1:$AF$1,0),FALSE))</f>
        <v>0</v>
      </c>
      <c r="K184">
        <f>IF(ISERROR(1/VLOOKUP($B184,'Justerad allokering'!$B$1:$AG$461,MATCH(K$1,'Justerad allokering'!$B$1:$AF$1,0),FALSE)),VLOOKUP($B184,'Allokerad kvv'!$B$2:$AV$468,MATCH(K$1,'Allokerad kvv'!$B$1:$AV$1,0),FALSE),VLOOKUP($B184,'Justerad allokering'!$B$1:$AG$461,MATCH(K$1,'Justerad allokering'!$B$1:$AF$1,0),FALSE))</f>
        <v>0</v>
      </c>
      <c r="L184">
        <f>IF(ISERROR(1/VLOOKUP($B184,'Justerad allokering'!$B$1:$AG$461,MATCH(L$1,'Justerad allokering'!$B$1:$AF$1,0),FALSE)),VLOOKUP($B184,'Allokerad kvv'!$B$2:$AV$468,MATCH(L$1,'Allokerad kvv'!$B$1:$AV$1,0),FALSE),VLOOKUP($B184,'Justerad allokering'!$B$1:$AG$461,MATCH(L$1,'Justerad allokering'!$B$1:$AF$1,0),FALSE))</f>
        <v>0</v>
      </c>
      <c r="M184">
        <f>IF(ISERROR(1/VLOOKUP($B184,'Justerad allokering'!$B$1:$AG$461,MATCH(M$1,'Justerad allokering'!$B$1:$AF$1,0),FALSE)),VLOOKUP($B184,'Allokerad kvv'!$B$2:$AV$468,MATCH(M$1,'Allokerad kvv'!$B$1:$AV$1,0),FALSE),VLOOKUP($B184,'Justerad allokering'!$B$1:$AG$461,MATCH(M$1,'Justerad allokering'!$B$1:$AF$1,0),FALSE))</f>
        <v>0</v>
      </c>
      <c r="N184">
        <f>IF(ISERROR(1/VLOOKUP($B184,'Justerad allokering'!$B$1:$AG$461,MATCH(N$1,'Justerad allokering'!$B$1:$AF$1,0),FALSE)),VLOOKUP($B184,'Allokerad kvv'!$B$2:$AV$468,MATCH(N$1,'Allokerad kvv'!$B$1:$AV$1,0),FALSE),VLOOKUP($B184,'Justerad allokering'!$B$1:$AG$461,MATCH(N$1,'Justerad allokering'!$B$1:$AF$1,0),FALSE))</f>
        <v>0</v>
      </c>
      <c r="O184">
        <f>IF(ISERROR(1/VLOOKUP($B184,'Justerad allokering'!$B$1:$AG$461,MATCH(O$1,'Justerad allokering'!$B$1:$AF$1,0),FALSE)),VLOOKUP($B184,'Allokerad kvv'!$B$2:$AV$468,MATCH(O$1,'Allokerad kvv'!$B$1:$AV$1,0),FALSE),VLOOKUP($B184,'Justerad allokering'!$B$1:$AG$461,MATCH(O$1,'Justerad allokering'!$B$1:$AF$1,0),FALSE))</f>
        <v>0</v>
      </c>
      <c r="P184">
        <f>IF(ISERROR(1/VLOOKUP($B184,'Justerad allokering'!$B$1:$AG$461,MATCH(P$1,'Justerad allokering'!$B$1:$AF$1,0),FALSE)),VLOOKUP($B184,'Allokerad kvv'!$B$2:$AV$468,MATCH(P$1,'Allokerad kvv'!$B$1:$AV$1,0),FALSE),VLOOKUP($B184,'Justerad allokering'!$B$1:$AG$461,MATCH(P$1,'Justerad allokering'!$B$1:$AF$1,0),FALSE))</f>
        <v>0</v>
      </c>
      <c r="Q184">
        <f>IF(ISERROR(1/VLOOKUP($B184,'Justerad allokering'!$B$1:$AG$461,MATCH(Q$1,'Justerad allokering'!$B$1:$AF$1,0),FALSE)),VLOOKUP($B184,'Allokerad kvv'!$B$2:$AV$468,MATCH(Q$1,'Allokerad kvv'!$B$1:$AV$1,0),FALSE),VLOOKUP($B184,'Justerad allokering'!$B$1:$AG$461,MATCH(Q$1,'Justerad allokering'!$B$1:$AF$1,0),FALSE))</f>
        <v>0</v>
      </c>
      <c r="R184">
        <f>IF(ISERROR(1/VLOOKUP($B184,'Justerad allokering'!$B$1:$AG$461,MATCH(R$1,'Justerad allokering'!$B$1:$AF$1,0),FALSE)),VLOOKUP($B184,'Allokerad kvv'!$B$2:$AV$468,MATCH(R$1,'Allokerad kvv'!$B$1:$AV$1,0),FALSE),VLOOKUP($B184,'Justerad allokering'!$B$1:$AG$461,MATCH(R$1,'Justerad allokering'!$B$1:$AF$1,0),FALSE))</f>
        <v>0</v>
      </c>
      <c r="S184">
        <f>IF(ISERROR(1/VLOOKUP($B184,'Justerad allokering'!$B$1:$AG$461,MATCH(S$1,'Justerad allokering'!$B$1:$AF$1,0),FALSE)),VLOOKUP($B184,'Allokerad kvv'!$B$2:$AV$468,MATCH(S$1,'Allokerad kvv'!$B$1:$AV$1,0),FALSE),VLOOKUP($B184,'Justerad allokering'!$B$1:$AG$461,MATCH(S$1,'Justerad allokering'!$B$1:$AF$1,0),FALSE))</f>
        <v>0</v>
      </c>
      <c r="T184">
        <f>IF(ISERROR(1/VLOOKUP($B184,'Justerad allokering'!$B$1:$AG$461,MATCH(T$1,'Justerad allokering'!$B$1:$AF$1,0),FALSE)),VLOOKUP($B184,'Allokerad kvv'!$B$2:$AV$468,MATCH(T$1,'Allokerad kvv'!$B$1:$AV$1,0),FALSE),VLOOKUP($B184,'Justerad allokering'!$B$1:$AG$461,MATCH(T$1,'Justerad allokering'!$B$1:$AF$1,0),FALSE))</f>
        <v>0</v>
      </c>
      <c r="U184">
        <f>IF(ISERROR(1/VLOOKUP($B184,'Justerad allokering'!$B$1:$AG$461,MATCH(U$1,'Justerad allokering'!$B$1:$AF$1,0),FALSE)),VLOOKUP($B184,'Allokerad kvv'!$B$2:$AV$468,MATCH(U$1,'Allokerad kvv'!$B$1:$AV$1,0),FALSE),VLOOKUP($B184,'Justerad allokering'!$B$1:$AG$461,MATCH(U$1,'Justerad allokering'!$B$1:$AF$1,0),FALSE))</f>
        <v>0</v>
      </c>
      <c r="V184">
        <f>IF(ISERROR(1/VLOOKUP($B184,'Justerad allokering'!$B$1:$AG$461,MATCH(V$1,'Justerad allokering'!$B$1:$AF$1,0),FALSE)),VLOOKUP($B184,'Allokerad kvv'!$B$2:$AV$468,MATCH(V$1,'Allokerad kvv'!$B$1:$AV$1,0),FALSE),VLOOKUP($B184,'Justerad allokering'!$B$1:$AG$461,MATCH(V$1,'Justerad allokering'!$B$1:$AF$1,0),FALSE))</f>
        <v>0</v>
      </c>
      <c r="W184">
        <f>IF(ISERROR(1/VLOOKUP($B184,'Justerad allokering'!$B$1:$AG$461,MATCH(W$1,'Justerad allokering'!$B$1:$AF$1,0),FALSE)),VLOOKUP($B184,'Allokerad kvv'!$B$2:$AV$468,MATCH(W$1,'Allokerad kvv'!$B$1:$AV$1,0),FALSE),VLOOKUP($B184,'Justerad allokering'!$B$1:$AG$461,MATCH(W$1,'Justerad allokering'!$B$1:$AF$1,0),FALSE))</f>
        <v>0</v>
      </c>
      <c r="X184">
        <f>IF(ISERROR(1/VLOOKUP($B184,'Justerad allokering'!$B$1:$AG$461,MATCH(X$1,'Justerad allokering'!$B$1:$AF$1,0),FALSE)),VLOOKUP($B184,'Allokerad kvv'!$B$2:$AV$468,MATCH(X$1,'Allokerad kvv'!$B$1:$AV$1,0),FALSE),VLOOKUP($B184,'Justerad allokering'!$B$1:$AG$461,MATCH(X$1,'Justerad allokering'!$B$1:$AF$1,0),FALSE))</f>
        <v>0</v>
      </c>
      <c r="Y184">
        <f>IF(ISERROR(1/VLOOKUP($B184,'Justerad allokering'!$B$1:$AG$461,MATCH(Y$1,'Justerad allokering'!$B$1:$AF$1,0),FALSE)),VLOOKUP($B184,'Allokerad kvv'!$B$2:$AV$468,MATCH(Y$1,'Allokerad kvv'!$B$1:$AV$1,0),FALSE),VLOOKUP($B184,'Justerad allokering'!$B$1:$AG$461,MATCH(Y$1,'Justerad allokering'!$B$1:$AF$1,0),FALSE))</f>
        <v>0</v>
      </c>
      <c r="Z184">
        <f>IF(ISERROR(1/VLOOKUP($B184,'Justerad allokering'!$B$1:$AG$461,MATCH(Z$1,'Justerad allokering'!$B$1:$AF$1,0),FALSE)),VLOOKUP($B184,'Allokerad kvv'!$B$2:$AV$468,MATCH(Z$1,'Allokerad kvv'!$B$1:$AV$1,0),FALSE),VLOOKUP($B184,'Justerad allokering'!$B$1:$AG$461,MATCH(Z$1,'Justerad allokering'!$B$1:$AF$1,0),FALSE))</f>
        <v>0</v>
      </c>
      <c r="AE184" s="89">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25">
      <c r="A185" s="2" t="s">
        <v>261</v>
      </c>
      <c r="B185" s="2" t="s">
        <v>265</v>
      </c>
      <c r="C185">
        <f>IF(ISERROR(1/VLOOKUP($B185,'Justerad allokering'!$B$1:$AG$461,MATCH(C$1,'Justerad allokering'!$B$1:$AF$1,0),FALSE)),VLOOKUP($B185,'Allokerad kvv'!$B$2:$AV$468,MATCH(C$1,'Allokerad kvv'!$B$1:$AV$1,0),FALSE),VLOOKUP($B185,'Justerad allokering'!$B$1:$AG$461,MATCH(C$1,'Justerad allokering'!$B$1:$AF$1,0),FALSE))</f>
        <v>0</v>
      </c>
      <c r="D185">
        <f>IF(ISERROR(1/VLOOKUP($B185,'Justerad allokering'!$B$1:$AG$461,MATCH(D$1,'Justerad allokering'!$B$1:$AF$1,0),FALSE)),VLOOKUP($B185,'Allokerad kvv'!$B$2:$AV$468,MATCH(D$1,'Allokerad kvv'!$B$1:$AV$1,0),FALSE),VLOOKUP($B185,'Justerad allokering'!$B$1:$AG$461,MATCH(D$1,'Justerad allokering'!$B$1:$AF$1,0),FALSE))</f>
        <v>0</v>
      </c>
      <c r="E185">
        <f>IF(ISERROR(1/VLOOKUP($B185,'Justerad allokering'!$B$1:$AG$461,MATCH(E$1,'Justerad allokering'!$B$1:$AF$1,0),FALSE)),VLOOKUP($B185,'Allokerad kvv'!$B$2:$AV$468,MATCH(E$1,'Allokerad kvv'!$B$1:$AV$1,0),FALSE),VLOOKUP($B185,'Justerad allokering'!$B$1:$AG$461,MATCH(E$1,'Justerad allokering'!$B$1:$AF$1,0),FALSE))</f>
        <v>0</v>
      </c>
      <c r="F185">
        <f>IF(ISERROR(1/VLOOKUP($B185,'Justerad allokering'!$B$1:$AG$461,MATCH(F$1,'Justerad allokering'!$B$1:$AF$1,0),FALSE)),VLOOKUP($B185,'Allokerad kvv'!$B$2:$AV$468,MATCH(F$1,'Allokerad kvv'!$B$1:$AV$1,0),FALSE),VLOOKUP($B185,'Justerad allokering'!$B$1:$AG$461,MATCH(F$1,'Justerad allokering'!$B$1:$AF$1,0),FALSE))</f>
        <v>0</v>
      </c>
      <c r="G185">
        <f>IF(ISERROR(1/VLOOKUP($B185,'Justerad allokering'!$B$1:$AG$461,MATCH(G$1,'Justerad allokering'!$B$1:$AF$1,0),FALSE)),VLOOKUP($B185,'Allokerad kvv'!$B$2:$AV$468,MATCH(G$1,'Allokerad kvv'!$B$1:$AV$1,0),FALSE),VLOOKUP($B185,'Justerad allokering'!$B$1:$AG$461,MATCH(G$1,'Justerad allokering'!$B$1:$AF$1,0),FALSE))</f>
        <v>0</v>
      </c>
      <c r="H185">
        <f>IF(ISERROR(1/VLOOKUP($B185,'Justerad allokering'!$B$1:$AG$461,MATCH(H$1,'Justerad allokering'!$B$1:$AF$1,0),FALSE)),VLOOKUP($B185,'Allokerad kvv'!$B$2:$AV$468,MATCH(H$1,'Allokerad kvv'!$B$1:$AV$1,0),FALSE),VLOOKUP($B185,'Justerad allokering'!$B$1:$AG$461,MATCH(H$1,'Justerad allokering'!$B$1:$AF$1,0),FALSE))</f>
        <v>0</v>
      </c>
      <c r="I185">
        <f>IF(ISERROR(1/VLOOKUP($B185,'Justerad allokering'!$B$1:$AG$461,MATCH(I$1,'Justerad allokering'!$B$1:$AF$1,0),FALSE)),VLOOKUP($B185,'Allokerad kvv'!$B$2:$AV$468,MATCH(I$1,'Allokerad kvv'!$B$1:$AV$1,0),FALSE),VLOOKUP($B185,'Justerad allokering'!$B$1:$AG$461,MATCH(I$1,'Justerad allokering'!$B$1:$AF$1,0),FALSE))</f>
        <v>0</v>
      </c>
      <c r="J185">
        <f>IF(ISERROR(1/VLOOKUP($B185,'Justerad allokering'!$B$1:$AG$461,MATCH(J$1,'Justerad allokering'!$B$1:$AF$1,0),FALSE)),VLOOKUP($B185,'Allokerad kvv'!$B$2:$AV$468,MATCH(J$1,'Allokerad kvv'!$B$1:$AV$1,0),FALSE),VLOOKUP($B185,'Justerad allokering'!$B$1:$AG$461,MATCH(J$1,'Justerad allokering'!$B$1:$AF$1,0),FALSE))</f>
        <v>0</v>
      </c>
      <c r="K185">
        <f>IF(ISERROR(1/VLOOKUP($B185,'Justerad allokering'!$B$1:$AG$461,MATCH(K$1,'Justerad allokering'!$B$1:$AF$1,0),FALSE)),VLOOKUP($B185,'Allokerad kvv'!$B$2:$AV$468,MATCH(K$1,'Allokerad kvv'!$B$1:$AV$1,0),FALSE),VLOOKUP($B185,'Justerad allokering'!$B$1:$AG$461,MATCH(K$1,'Justerad allokering'!$B$1:$AF$1,0),FALSE))</f>
        <v>0</v>
      </c>
      <c r="L185">
        <f>IF(ISERROR(1/VLOOKUP($B185,'Justerad allokering'!$B$1:$AG$461,MATCH(L$1,'Justerad allokering'!$B$1:$AF$1,0),FALSE)),VLOOKUP($B185,'Allokerad kvv'!$B$2:$AV$468,MATCH(L$1,'Allokerad kvv'!$B$1:$AV$1,0),FALSE),VLOOKUP($B185,'Justerad allokering'!$B$1:$AG$461,MATCH(L$1,'Justerad allokering'!$B$1:$AF$1,0),FALSE))</f>
        <v>0</v>
      </c>
      <c r="M185">
        <f>IF(ISERROR(1/VLOOKUP($B185,'Justerad allokering'!$B$1:$AG$461,MATCH(M$1,'Justerad allokering'!$B$1:$AF$1,0),FALSE)),VLOOKUP($B185,'Allokerad kvv'!$B$2:$AV$468,MATCH(M$1,'Allokerad kvv'!$B$1:$AV$1,0),FALSE),VLOOKUP($B185,'Justerad allokering'!$B$1:$AG$461,MATCH(M$1,'Justerad allokering'!$B$1:$AF$1,0),FALSE))</f>
        <v>0</v>
      </c>
      <c r="N185">
        <f>IF(ISERROR(1/VLOOKUP($B185,'Justerad allokering'!$B$1:$AG$461,MATCH(N$1,'Justerad allokering'!$B$1:$AF$1,0),FALSE)),VLOOKUP($B185,'Allokerad kvv'!$B$2:$AV$468,MATCH(N$1,'Allokerad kvv'!$B$1:$AV$1,0),FALSE),VLOOKUP($B185,'Justerad allokering'!$B$1:$AG$461,MATCH(N$1,'Justerad allokering'!$B$1:$AF$1,0),FALSE))</f>
        <v>0</v>
      </c>
      <c r="O185">
        <f>IF(ISERROR(1/VLOOKUP($B185,'Justerad allokering'!$B$1:$AG$461,MATCH(O$1,'Justerad allokering'!$B$1:$AF$1,0),FALSE)),VLOOKUP($B185,'Allokerad kvv'!$B$2:$AV$468,MATCH(O$1,'Allokerad kvv'!$B$1:$AV$1,0),FALSE),VLOOKUP($B185,'Justerad allokering'!$B$1:$AG$461,MATCH(O$1,'Justerad allokering'!$B$1:$AF$1,0),FALSE))</f>
        <v>0</v>
      </c>
      <c r="P185">
        <f>IF(ISERROR(1/VLOOKUP($B185,'Justerad allokering'!$B$1:$AG$461,MATCH(P$1,'Justerad allokering'!$B$1:$AF$1,0),FALSE)),VLOOKUP($B185,'Allokerad kvv'!$B$2:$AV$468,MATCH(P$1,'Allokerad kvv'!$B$1:$AV$1,0),FALSE),VLOOKUP($B185,'Justerad allokering'!$B$1:$AG$461,MATCH(P$1,'Justerad allokering'!$B$1:$AF$1,0),FALSE))</f>
        <v>0</v>
      </c>
      <c r="Q185">
        <f>IF(ISERROR(1/VLOOKUP($B185,'Justerad allokering'!$B$1:$AG$461,MATCH(Q$1,'Justerad allokering'!$B$1:$AF$1,0),FALSE)),VLOOKUP($B185,'Allokerad kvv'!$B$2:$AV$468,MATCH(Q$1,'Allokerad kvv'!$B$1:$AV$1,0),FALSE),VLOOKUP($B185,'Justerad allokering'!$B$1:$AG$461,MATCH(Q$1,'Justerad allokering'!$B$1:$AF$1,0),FALSE))</f>
        <v>0</v>
      </c>
      <c r="R185">
        <f>IF(ISERROR(1/VLOOKUP($B185,'Justerad allokering'!$B$1:$AG$461,MATCH(R$1,'Justerad allokering'!$B$1:$AF$1,0),FALSE)),VLOOKUP($B185,'Allokerad kvv'!$B$2:$AV$468,MATCH(R$1,'Allokerad kvv'!$B$1:$AV$1,0),FALSE),VLOOKUP($B185,'Justerad allokering'!$B$1:$AG$461,MATCH(R$1,'Justerad allokering'!$B$1:$AF$1,0),FALSE))</f>
        <v>0</v>
      </c>
      <c r="S185">
        <f>IF(ISERROR(1/VLOOKUP($B185,'Justerad allokering'!$B$1:$AG$461,MATCH(S$1,'Justerad allokering'!$B$1:$AF$1,0),FALSE)),VLOOKUP($B185,'Allokerad kvv'!$B$2:$AV$468,MATCH(S$1,'Allokerad kvv'!$B$1:$AV$1,0),FALSE),VLOOKUP($B185,'Justerad allokering'!$B$1:$AG$461,MATCH(S$1,'Justerad allokering'!$B$1:$AF$1,0),FALSE))</f>
        <v>0</v>
      </c>
      <c r="T185">
        <f>IF(ISERROR(1/VLOOKUP($B185,'Justerad allokering'!$B$1:$AG$461,MATCH(T$1,'Justerad allokering'!$B$1:$AF$1,0),FALSE)),VLOOKUP($B185,'Allokerad kvv'!$B$2:$AV$468,MATCH(T$1,'Allokerad kvv'!$B$1:$AV$1,0),FALSE),VLOOKUP($B185,'Justerad allokering'!$B$1:$AG$461,MATCH(T$1,'Justerad allokering'!$B$1:$AF$1,0),FALSE))</f>
        <v>0</v>
      </c>
      <c r="U185">
        <f>IF(ISERROR(1/VLOOKUP($B185,'Justerad allokering'!$B$1:$AG$461,MATCH(U$1,'Justerad allokering'!$B$1:$AF$1,0),FALSE)),VLOOKUP($B185,'Allokerad kvv'!$B$2:$AV$468,MATCH(U$1,'Allokerad kvv'!$B$1:$AV$1,0),FALSE),VLOOKUP($B185,'Justerad allokering'!$B$1:$AG$461,MATCH(U$1,'Justerad allokering'!$B$1:$AF$1,0),FALSE))</f>
        <v>0</v>
      </c>
      <c r="V185">
        <f>IF(ISERROR(1/VLOOKUP($B185,'Justerad allokering'!$B$1:$AG$461,MATCH(V$1,'Justerad allokering'!$B$1:$AF$1,0),FALSE)),VLOOKUP($B185,'Allokerad kvv'!$B$2:$AV$468,MATCH(V$1,'Allokerad kvv'!$B$1:$AV$1,0),FALSE),VLOOKUP($B185,'Justerad allokering'!$B$1:$AG$461,MATCH(V$1,'Justerad allokering'!$B$1:$AF$1,0),FALSE))</f>
        <v>0</v>
      </c>
      <c r="W185">
        <f>IF(ISERROR(1/VLOOKUP($B185,'Justerad allokering'!$B$1:$AG$461,MATCH(W$1,'Justerad allokering'!$B$1:$AF$1,0),FALSE)),VLOOKUP($B185,'Allokerad kvv'!$B$2:$AV$468,MATCH(W$1,'Allokerad kvv'!$B$1:$AV$1,0),FALSE),VLOOKUP($B185,'Justerad allokering'!$B$1:$AG$461,MATCH(W$1,'Justerad allokering'!$B$1:$AF$1,0),FALSE))</f>
        <v>0</v>
      </c>
      <c r="X185">
        <f>IF(ISERROR(1/VLOOKUP($B185,'Justerad allokering'!$B$1:$AG$461,MATCH(X$1,'Justerad allokering'!$B$1:$AF$1,0),FALSE)),VLOOKUP($B185,'Allokerad kvv'!$B$2:$AV$468,MATCH(X$1,'Allokerad kvv'!$B$1:$AV$1,0),FALSE),VLOOKUP($B185,'Justerad allokering'!$B$1:$AG$461,MATCH(X$1,'Justerad allokering'!$B$1:$AF$1,0),FALSE))</f>
        <v>0</v>
      </c>
      <c r="Y185">
        <f>IF(ISERROR(1/VLOOKUP($B185,'Justerad allokering'!$B$1:$AG$461,MATCH(Y$1,'Justerad allokering'!$B$1:$AF$1,0),FALSE)),VLOOKUP($B185,'Allokerad kvv'!$B$2:$AV$468,MATCH(Y$1,'Allokerad kvv'!$B$1:$AV$1,0),FALSE),VLOOKUP($B185,'Justerad allokering'!$B$1:$AG$461,MATCH(Y$1,'Justerad allokering'!$B$1:$AF$1,0),FALSE))</f>
        <v>0</v>
      </c>
      <c r="Z185">
        <f>IF(ISERROR(1/VLOOKUP($B185,'Justerad allokering'!$B$1:$AG$461,MATCH(Z$1,'Justerad allokering'!$B$1:$AF$1,0),FALSE)),VLOOKUP($B185,'Allokerad kvv'!$B$2:$AV$468,MATCH(Z$1,'Allokerad kvv'!$B$1:$AV$1,0),FALSE),VLOOKUP($B185,'Justerad allokering'!$B$1:$AG$461,MATCH(Z$1,'Justerad allokering'!$B$1:$AF$1,0),FALSE))</f>
        <v>0</v>
      </c>
      <c r="AE185" s="89">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25">
      <c r="A186" s="2" t="s">
        <v>266</v>
      </c>
      <c r="B186" s="2" t="s">
        <v>267</v>
      </c>
      <c r="C186">
        <f>IF(ISERROR(1/VLOOKUP($B186,'Justerad allokering'!$B$1:$AG$461,MATCH(C$1,'Justerad allokering'!$B$1:$AF$1,0),FALSE)),VLOOKUP($B186,'Allokerad kvv'!$B$2:$AV$468,MATCH(C$1,'Allokerad kvv'!$B$1:$AV$1,0),FALSE),VLOOKUP($B186,'Justerad allokering'!$B$1:$AG$461,MATCH(C$1,'Justerad allokering'!$B$1:$AF$1,0),FALSE))</f>
        <v>113.13200000000001</v>
      </c>
      <c r="D186">
        <f>IF(ISERROR(1/VLOOKUP($B186,'Justerad allokering'!$B$1:$AG$461,MATCH(D$1,'Justerad allokering'!$B$1:$AF$1,0),FALSE)),VLOOKUP($B186,'Allokerad kvv'!$B$2:$AV$468,MATCH(D$1,'Allokerad kvv'!$B$1:$AV$1,0),FALSE),VLOOKUP($B186,'Justerad allokering'!$B$1:$AG$461,MATCH(D$1,'Justerad allokering'!$B$1:$AF$1,0),FALSE))</f>
        <v>0</v>
      </c>
      <c r="E186">
        <f>IF(ISERROR(1/VLOOKUP($B186,'Justerad allokering'!$B$1:$AG$461,MATCH(E$1,'Justerad allokering'!$B$1:$AF$1,0),FALSE)),VLOOKUP($B186,'Allokerad kvv'!$B$2:$AV$468,MATCH(E$1,'Allokerad kvv'!$B$1:$AV$1,0),FALSE),VLOOKUP($B186,'Justerad allokering'!$B$1:$AG$461,MATCH(E$1,'Justerad allokering'!$B$1:$AF$1,0),FALSE))</f>
        <v>0</v>
      </c>
      <c r="F186">
        <f>IF(ISERROR(1/VLOOKUP($B186,'Justerad allokering'!$B$1:$AG$461,MATCH(F$1,'Justerad allokering'!$B$1:$AF$1,0),FALSE)),VLOOKUP($B186,'Allokerad kvv'!$B$2:$AV$468,MATCH(F$1,'Allokerad kvv'!$B$1:$AV$1,0),FALSE),VLOOKUP($B186,'Justerad allokering'!$B$1:$AG$461,MATCH(F$1,'Justerad allokering'!$B$1:$AF$1,0),FALSE))</f>
        <v>0</v>
      </c>
      <c r="G186">
        <f>IF(ISERROR(1/VLOOKUP($B186,'Justerad allokering'!$B$1:$AG$461,MATCH(G$1,'Justerad allokering'!$B$1:$AF$1,0),FALSE)),VLOOKUP($B186,'Allokerad kvv'!$B$2:$AV$468,MATCH(G$1,'Allokerad kvv'!$B$1:$AV$1,0),FALSE),VLOOKUP($B186,'Justerad allokering'!$B$1:$AG$461,MATCH(G$1,'Justerad allokering'!$B$1:$AF$1,0),FALSE))</f>
        <v>0.11614099999999999</v>
      </c>
      <c r="H186">
        <f>IF(ISERROR(1/VLOOKUP($B186,'Justerad allokering'!$B$1:$AG$461,MATCH(H$1,'Justerad allokering'!$B$1:$AF$1,0),FALSE)),VLOOKUP($B186,'Allokerad kvv'!$B$2:$AV$468,MATCH(H$1,'Allokerad kvv'!$B$1:$AV$1,0),FALSE),VLOOKUP($B186,'Justerad allokering'!$B$1:$AG$461,MATCH(H$1,'Justerad allokering'!$B$1:$AF$1,0),FALSE))</f>
        <v>0</v>
      </c>
      <c r="I186">
        <f>IF(ISERROR(1/VLOOKUP($B186,'Justerad allokering'!$B$1:$AG$461,MATCH(I$1,'Justerad allokering'!$B$1:$AF$1,0),FALSE)),VLOOKUP($B186,'Allokerad kvv'!$B$2:$AV$468,MATCH(I$1,'Allokerad kvv'!$B$1:$AV$1,0),FALSE),VLOOKUP($B186,'Justerad allokering'!$B$1:$AG$461,MATCH(I$1,'Justerad allokering'!$B$1:$AF$1,0),FALSE))</f>
        <v>0</v>
      </c>
      <c r="J186">
        <f>IF(ISERROR(1/VLOOKUP($B186,'Justerad allokering'!$B$1:$AG$461,MATCH(J$1,'Justerad allokering'!$B$1:$AF$1,0),FALSE)),VLOOKUP($B186,'Allokerad kvv'!$B$2:$AV$468,MATCH(J$1,'Allokerad kvv'!$B$1:$AV$1,0),FALSE),VLOOKUP($B186,'Justerad allokering'!$B$1:$AG$461,MATCH(J$1,'Justerad allokering'!$B$1:$AF$1,0),FALSE))</f>
        <v>0</v>
      </c>
      <c r="K186">
        <f>IF(ISERROR(1/VLOOKUP($B186,'Justerad allokering'!$B$1:$AG$461,MATCH(K$1,'Justerad allokering'!$B$1:$AF$1,0),FALSE)),VLOOKUP($B186,'Allokerad kvv'!$B$2:$AV$468,MATCH(K$1,'Allokerad kvv'!$B$1:$AV$1,0),FALSE),VLOOKUP($B186,'Justerad allokering'!$B$1:$AG$461,MATCH(K$1,'Justerad allokering'!$B$1:$AF$1,0),FALSE))</f>
        <v>4.60534</v>
      </c>
      <c r="L186">
        <f>IF(ISERROR(1/VLOOKUP($B186,'Justerad allokering'!$B$1:$AG$461,MATCH(L$1,'Justerad allokering'!$B$1:$AF$1,0),FALSE)),VLOOKUP($B186,'Allokerad kvv'!$B$2:$AV$468,MATCH(L$1,'Allokerad kvv'!$B$1:$AV$1,0),FALSE),VLOOKUP($B186,'Justerad allokering'!$B$1:$AG$461,MATCH(L$1,'Justerad allokering'!$B$1:$AF$1,0),FALSE))</f>
        <v>0</v>
      </c>
      <c r="M186">
        <f>IF(ISERROR(1/VLOOKUP($B186,'Justerad allokering'!$B$1:$AG$461,MATCH(M$1,'Justerad allokering'!$B$1:$AF$1,0),FALSE)),VLOOKUP($B186,'Allokerad kvv'!$B$2:$AV$468,MATCH(M$1,'Allokerad kvv'!$B$1:$AV$1,0),FALSE),VLOOKUP($B186,'Justerad allokering'!$B$1:$AG$461,MATCH(M$1,'Justerad allokering'!$B$1:$AF$1,0),FALSE))</f>
        <v>15.2608</v>
      </c>
      <c r="N186">
        <f>IF(ISERROR(1/VLOOKUP($B186,'Justerad allokering'!$B$1:$AG$461,MATCH(N$1,'Justerad allokering'!$B$1:$AF$1,0),FALSE)),VLOOKUP($B186,'Allokerad kvv'!$B$2:$AV$468,MATCH(N$1,'Allokerad kvv'!$B$1:$AV$1,0),FALSE),VLOOKUP($B186,'Justerad allokering'!$B$1:$AG$461,MATCH(N$1,'Justerad allokering'!$B$1:$AF$1,0),FALSE))</f>
        <v>0</v>
      </c>
      <c r="O186">
        <f>IF(ISERROR(1/VLOOKUP($B186,'Justerad allokering'!$B$1:$AG$461,MATCH(O$1,'Justerad allokering'!$B$1:$AF$1,0),FALSE)),VLOOKUP($B186,'Allokerad kvv'!$B$2:$AV$468,MATCH(O$1,'Allokerad kvv'!$B$1:$AV$1,0),FALSE),VLOOKUP($B186,'Justerad allokering'!$B$1:$AG$461,MATCH(O$1,'Justerad allokering'!$B$1:$AF$1,0),FALSE))</f>
        <v>0</v>
      </c>
      <c r="P186">
        <f>IF(ISERROR(1/VLOOKUP($B186,'Justerad allokering'!$B$1:$AG$461,MATCH(P$1,'Justerad allokering'!$B$1:$AF$1,0),FALSE)),VLOOKUP($B186,'Allokerad kvv'!$B$2:$AV$468,MATCH(P$1,'Allokerad kvv'!$B$1:$AV$1,0),FALSE),VLOOKUP($B186,'Justerad allokering'!$B$1:$AG$461,MATCH(P$1,'Justerad allokering'!$B$1:$AF$1,0),FALSE))</f>
        <v>0</v>
      </c>
      <c r="Q186">
        <f>IF(ISERROR(1/VLOOKUP($B186,'Justerad allokering'!$B$1:$AG$461,MATCH(Q$1,'Justerad allokering'!$B$1:$AF$1,0),FALSE)),VLOOKUP($B186,'Allokerad kvv'!$B$2:$AV$468,MATCH(Q$1,'Allokerad kvv'!$B$1:$AV$1,0),FALSE),VLOOKUP($B186,'Justerad allokering'!$B$1:$AG$461,MATCH(Q$1,'Justerad allokering'!$B$1:$AF$1,0),FALSE))</f>
        <v>0</v>
      </c>
      <c r="R186">
        <f>IF(ISERROR(1/VLOOKUP($B186,'Justerad allokering'!$B$1:$AG$461,MATCH(R$1,'Justerad allokering'!$B$1:$AF$1,0),FALSE)),VLOOKUP($B186,'Allokerad kvv'!$B$2:$AV$468,MATCH(R$1,'Allokerad kvv'!$B$1:$AV$1,0),FALSE),VLOOKUP($B186,'Justerad allokering'!$B$1:$AG$461,MATCH(R$1,'Justerad allokering'!$B$1:$AF$1,0),FALSE))</f>
        <v>0</v>
      </c>
      <c r="S186">
        <f>IF(ISERROR(1/VLOOKUP($B186,'Justerad allokering'!$B$1:$AG$461,MATCH(S$1,'Justerad allokering'!$B$1:$AF$1,0),FALSE)),VLOOKUP($B186,'Allokerad kvv'!$B$2:$AV$468,MATCH(S$1,'Allokerad kvv'!$B$1:$AV$1,0),FALSE),VLOOKUP($B186,'Justerad allokering'!$B$1:$AG$461,MATCH(S$1,'Justerad allokering'!$B$1:$AF$1,0),FALSE))</f>
        <v>24.265499999999999</v>
      </c>
      <c r="T186">
        <f>IF(ISERROR(1/VLOOKUP($B186,'Justerad allokering'!$B$1:$AG$461,MATCH(T$1,'Justerad allokering'!$B$1:$AF$1,0),FALSE)),VLOOKUP($B186,'Allokerad kvv'!$B$2:$AV$468,MATCH(T$1,'Allokerad kvv'!$B$1:$AV$1,0),FALSE),VLOOKUP($B186,'Justerad allokering'!$B$1:$AG$461,MATCH(T$1,'Justerad allokering'!$B$1:$AF$1,0),FALSE))</f>
        <v>0</v>
      </c>
      <c r="U186">
        <f>IF(ISERROR(1/VLOOKUP($B186,'Justerad allokering'!$B$1:$AG$461,MATCH(U$1,'Justerad allokering'!$B$1:$AF$1,0),FALSE)),VLOOKUP($B186,'Allokerad kvv'!$B$2:$AV$468,MATCH(U$1,'Allokerad kvv'!$B$1:$AV$1,0),FALSE),VLOOKUP($B186,'Justerad allokering'!$B$1:$AG$461,MATCH(U$1,'Justerad allokering'!$B$1:$AF$1,0),FALSE))</f>
        <v>0</v>
      </c>
      <c r="V186">
        <f>IF(ISERROR(1/VLOOKUP($B186,'Justerad allokering'!$B$1:$AG$461,MATCH(V$1,'Justerad allokering'!$B$1:$AF$1,0),FALSE)),VLOOKUP($B186,'Allokerad kvv'!$B$2:$AV$468,MATCH(V$1,'Allokerad kvv'!$B$1:$AV$1,0),FALSE),VLOOKUP($B186,'Justerad allokering'!$B$1:$AG$461,MATCH(V$1,'Justerad allokering'!$B$1:$AF$1,0),FALSE))</f>
        <v>0</v>
      </c>
      <c r="W186">
        <f>IF(ISERROR(1/VLOOKUP($B186,'Justerad allokering'!$B$1:$AG$461,MATCH(W$1,'Justerad allokering'!$B$1:$AF$1,0),FALSE)),VLOOKUP($B186,'Allokerad kvv'!$B$2:$AV$468,MATCH(W$1,'Allokerad kvv'!$B$1:$AV$1,0),FALSE),VLOOKUP($B186,'Justerad allokering'!$B$1:$AG$461,MATCH(W$1,'Justerad allokering'!$B$1:$AF$1,0),FALSE))</f>
        <v>0</v>
      </c>
      <c r="X186">
        <f>IF(ISERROR(1/VLOOKUP($B186,'Justerad allokering'!$B$1:$AG$461,MATCH(X$1,'Justerad allokering'!$B$1:$AF$1,0),FALSE)),VLOOKUP($B186,'Allokerad kvv'!$B$2:$AV$468,MATCH(X$1,'Allokerad kvv'!$B$1:$AV$1,0),FALSE),VLOOKUP($B186,'Justerad allokering'!$B$1:$AG$461,MATCH(X$1,'Justerad allokering'!$B$1:$AF$1,0),FALSE))</f>
        <v>0</v>
      </c>
      <c r="Y186">
        <f>IF(ISERROR(1/VLOOKUP($B186,'Justerad allokering'!$B$1:$AG$461,MATCH(Y$1,'Justerad allokering'!$B$1:$AF$1,0),FALSE)),VLOOKUP($B186,'Allokerad kvv'!$B$2:$AV$468,MATCH(Y$1,'Allokerad kvv'!$B$1:$AV$1,0),FALSE),VLOOKUP($B186,'Justerad allokering'!$B$1:$AG$461,MATCH(Y$1,'Justerad allokering'!$B$1:$AF$1,0),FALSE))</f>
        <v>0</v>
      </c>
      <c r="Z186">
        <f>IF(ISERROR(1/VLOOKUP($B186,'Justerad allokering'!$B$1:$AG$461,MATCH(Z$1,'Justerad allokering'!$B$1:$AF$1,0),FALSE)),VLOOKUP($B186,'Allokerad kvv'!$B$2:$AV$468,MATCH(Z$1,'Allokerad kvv'!$B$1:$AV$1,0),FALSE),VLOOKUP($B186,'Justerad allokering'!$B$1:$AG$461,MATCH(Z$1,'Justerad allokering'!$B$1:$AF$1,0),FALSE))</f>
        <v>0</v>
      </c>
      <c r="AE186" s="89">
        <f t="shared" si="8"/>
        <v>157.37978100000001</v>
      </c>
      <c r="AG186">
        <f t="shared" si="9"/>
        <v>152.774441</v>
      </c>
      <c r="AH186">
        <f t="shared" si="10"/>
        <v>152.774441</v>
      </c>
      <c r="AI186">
        <f>IF(AH186=0,"",AH186/VLOOKUP(B186,Kraftvärmeprod!$B$1:$BC$480,MATCH("Summa tillförd energi exklusive rökgaskondensering",Kraftvärmeprod!$B$1:$BC$1,0),FALSE))</f>
        <v>0.76755647608520894</v>
      </c>
      <c r="AK186">
        <f t="shared" si="11"/>
        <v>15.2608</v>
      </c>
    </row>
    <row r="187" spans="1:37" x14ac:dyDescent="0.25">
      <c r="A187" s="2" t="s">
        <v>268</v>
      </c>
      <c r="B187" s="2" t="s">
        <v>269</v>
      </c>
      <c r="C187">
        <f>IF(ISERROR(1/VLOOKUP($B187,'Justerad allokering'!$B$1:$AG$461,MATCH(C$1,'Justerad allokering'!$B$1:$AF$1,0),FALSE)),VLOOKUP($B187,'Allokerad kvv'!$B$2:$AV$468,MATCH(C$1,'Allokerad kvv'!$B$1:$AV$1,0),FALSE),VLOOKUP($B187,'Justerad allokering'!$B$1:$AG$461,MATCH(C$1,'Justerad allokering'!$B$1:$AF$1,0),FALSE))</f>
        <v>0</v>
      </c>
      <c r="D187">
        <f>IF(ISERROR(1/VLOOKUP($B187,'Justerad allokering'!$B$1:$AG$461,MATCH(D$1,'Justerad allokering'!$B$1:$AF$1,0),FALSE)),VLOOKUP($B187,'Allokerad kvv'!$B$2:$AV$468,MATCH(D$1,'Allokerad kvv'!$B$1:$AV$1,0),FALSE),VLOOKUP($B187,'Justerad allokering'!$B$1:$AG$461,MATCH(D$1,'Justerad allokering'!$B$1:$AF$1,0),FALSE))</f>
        <v>0</v>
      </c>
      <c r="E187">
        <f>IF(ISERROR(1/VLOOKUP($B187,'Justerad allokering'!$B$1:$AG$461,MATCH(E$1,'Justerad allokering'!$B$1:$AF$1,0),FALSE)),VLOOKUP($B187,'Allokerad kvv'!$B$2:$AV$468,MATCH(E$1,'Allokerad kvv'!$B$1:$AV$1,0),FALSE),VLOOKUP($B187,'Justerad allokering'!$B$1:$AG$461,MATCH(E$1,'Justerad allokering'!$B$1:$AF$1,0),FALSE))</f>
        <v>0</v>
      </c>
      <c r="F187">
        <f>IF(ISERROR(1/VLOOKUP($B187,'Justerad allokering'!$B$1:$AG$461,MATCH(F$1,'Justerad allokering'!$B$1:$AF$1,0),FALSE)),VLOOKUP($B187,'Allokerad kvv'!$B$2:$AV$468,MATCH(F$1,'Allokerad kvv'!$B$1:$AV$1,0),FALSE),VLOOKUP($B187,'Justerad allokering'!$B$1:$AG$461,MATCH(F$1,'Justerad allokering'!$B$1:$AF$1,0),FALSE))</f>
        <v>0</v>
      </c>
      <c r="G187">
        <f>IF(ISERROR(1/VLOOKUP($B187,'Justerad allokering'!$B$1:$AG$461,MATCH(G$1,'Justerad allokering'!$B$1:$AF$1,0),FALSE)),VLOOKUP($B187,'Allokerad kvv'!$B$2:$AV$468,MATCH(G$1,'Allokerad kvv'!$B$1:$AV$1,0),FALSE),VLOOKUP($B187,'Justerad allokering'!$B$1:$AG$461,MATCH(G$1,'Justerad allokering'!$B$1:$AF$1,0),FALSE))</f>
        <v>0</v>
      </c>
      <c r="H187">
        <f>IF(ISERROR(1/VLOOKUP($B187,'Justerad allokering'!$B$1:$AG$461,MATCH(H$1,'Justerad allokering'!$B$1:$AF$1,0),FALSE)),VLOOKUP($B187,'Allokerad kvv'!$B$2:$AV$468,MATCH(H$1,'Allokerad kvv'!$B$1:$AV$1,0),FALSE),VLOOKUP($B187,'Justerad allokering'!$B$1:$AG$461,MATCH(H$1,'Justerad allokering'!$B$1:$AF$1,0),FALSE))</f>
        <v>0</v>
      </c>
      <c r="I187">
        <f>IF(ISERROR(1/VLOOKUP($B187,'Justerad allokering'!$B$1:$AG$461,MATCH(I$1,'Justerad allokering'!$B$1:$AF$1,0),FALSE)),VLOOKUP($B187,'Allokerad kvv'!$B$2:$AV$468,MATCH(I$1,'Allokerad kvv'!$B$1:$AV$1,0),FALSE),VLOOKUP($B187,'Justerad allokering'!$B$1:$AG$461,MATCH(I$1,'Justerad allokering'!$B$1:$AF$1,0),FALSE))</f>
        <v>0</v>
      </c>
      <c r="J187">
        <f>IF(ISERROR(1/VLOOKUP($B187,'Justerad allokering'!$B$1:$AG$461,MATCH(J$1,'Justerad allokering'!$B$1:$AF$1,0),FALSE)),VLOOKUP($B187,'Allokerad kvv'!$B$2:$AV$468,MATCH(J$1,'Allokerad kvv'!$B$1:$AV$1,0),FALSE),VLOOKUP($B187,'Justerad allokering'!$B$1:$AG$461,MATCH(J$1,'Justerad allokering'!$B$1:$AF$1,0),FALSE))</f>
        <v>0</v>
      </c>
      <c r="K187">
        <f>IF(ISERROR(1/VLOOKUP($B187,'Justerad allokering'!$B$1:$AG$461,MATCH(K$1,'Justerad allokering'!$B$1:$AF$1,0),FALSE)),VLOOKUP($B187,'Allokerad kvv'!$B$2:$AV$468,MATCH(K$1,'Allokerad kvv'!$B$1:$AV$1,0),FALSE),VLOOKUP($B187,'Justerad allokering'!$B$1:$AG$461,MATCH(K$1,'Justerad allokering'!$B$1:$AF$1,0),FALSE))</f>
        <v>0</v>
      </c>
      <c r="L187">
        <f>IF(ISERROR(1/VLOOKUP($B187,'Justerad allokering'!$B$1:$AG$461,MATCH(L$1,'Justerad allokering'!$B$1:$AF$1,0),FALSE)),VLOOKUP($B187,'Allokerad kvv'!$B$2:$AV$468,MATCH(L$1,'Allokerad kvv'!$B$1:$AV$1,0),FALSE),VLOOKUP($B187,'Justerad allokering'!$B$1:$AG$461,MATCH(L$1,'Justerad allokering'!$B$1:$AF$1,0),FALSE))</f>
        <v>0</v>
      </c>
      <c r="M187">
        <f>IF(ISERROR(1/VLOOKUP($B187,'Justerad allokering'!$B$1:$AG$461,MATCH(M$1,'Justerad allokering'!$B$1:$AF$1,0),FALSE)),VLOOKUP($B187,'Allokerad kvv'!$B$2:$AV$468,MATCH(M$1,'Allokerad kvv'!$B$1:$AV$1,0),FALSE),VLOOKUP($B187,'Justerad allokering'!$B$1:$AG$461,MATCH(M$1,'Justerad allokering'!$B$1:$AF$1,0),FALSE))</f>
        <v>0</v>
      </c>
      <c r="N187">
        <f>IF(ISERROR(1/VLOOKUP($B187,'Justerad allokering'!$B$1:$AG$461,MATCH(N$1,'Justerad allokering'!$B$1:$AF$1,0),FALSE)),VLOOKUP($B187,'Allokerad kvv'!$B$2:$AV$468,MATCH(N$1,'Allokerad kvv'!$B$1:$AV$1,0),FALSE),VLOOKUP($B187,'Justerad allokering'!$B$1:$AG$461,MATCH(N$1,'Justerad allokering'!$B$1:$AF$1,0),FALSE))</f>
        <v>0</v>
      </c>
      <c r="O187">
        <f>IF(ISERROR(1/VLOOKUP($B187,'Justerad allokering'!$B$1:$AG$461,MATCH(O$1,'Justerad allokering'!$B$1:$AF$1,0),FALSE)),VLOOKUP($B187,'Allokerad kvv'!$B$2:$AV$468,MATCH(O$1,'Allokerad kvv'!$B$1:$AV$1,0),FALSE),VLOOKUP($B187,'Justerad allokering'!$B$1:$AG$461,MATCH(O$1,'Justerad allokering'!$B$1:$AF$1,0),FALSE))</f>
        <v>0</v>
      </c>
      <c r="P187">
        <f>IF(ISERROR(1/VLOOKUP($B187,'Justerad allokering'!$B$1:$AG$461,MATCH(P$1,'Justerad allokering'!$B$1:$AF$1,0),FALSE)),VLOOKUP($B187,'Allokerad kvv'!$B$2:$AV$468,MATCH(P$1,'Allokerad kvv'!$B$1:$AV$1,0),FALSE),VLOOKUP($B187,'Justerad allokering'!$B$1:$AG$461,MATCH(P$1,'Justerad allokering'!$B$1:$AF$1,0),FALSE))</f>
        <v>0</v>
      </c>
      <c r="Q187">
        <f>IF(ISERROR(1/VLOOKUP($B187,'Justerad allokering'!$B$1:$AG$461,MATCH(Q$1,'Justerad allokering'!$B$1:$AF$1,0),FALSE)),VLOOKUP($B187,'Allokerad kvv'!$B$2:$AV$468,MATCH(Q$1,'Allokerad kvv'!$B$1:$AV$1,0),FALSE),VLOOKUP($B187,'Justerad allokering'!$B$1:$AG$461,MATCH(Q$1,'Justerad allokering'!$B$1:$AF$1,0),FALSE))</f>
        <v>0</v>
      </c>
      <c r="R187">
        <f>IF(ISERROR(1/VLOOKUP($B187,'Justerad allokering'!$B$1:$AG$461,MATCH(R$1,'Justerad allokering'!$B$1:$AF$1,0),FALSE)),VLOOKUP($B187,'Allokerad kvv'!$B$2:$AV$468,MATCH(R$1,'Allokerad kvv'!$B$1:$AV$1,0),FALSE),VLOOKUP($B187,'Justerad allokering'!$B$1:$AG$461,MATCH(R$1,'Justerad allokering'!$B$1:$AF$1,0),FALSE))</f>
        <v>0</v>
      </c>
      <c r="S187">
        <f>IF(ISERROR(1/VLOOKUP($B187,'Justerad allokering'!$B$1:$AG$461,MATCH(S$1,'Justerad allokering'!$B$1:$AF$1,0),FALSE)),VLOOKUP($B187,'Allokerad kvv'!$B$2:$AV$468,MATCH(S$1,'Allokerad kvv'!$B$1:$AV$1,0),FALSE),VLOOKUP($B187,'Justerad allokering'!$B$1:$AG$461,MATCH(S$1,'Justerad allokering'!$B$1:$AF$1,0),FALSE))</f>
        <v>0</v>
      </c>
      <c r="T187">
        <f>IF(ISERROR(1/VLOOKUP($B187,'Justerad allokering'!$B$1:$AG$461,MATCH(T$1,'Justerad allokering'!$B$1:$AF$1,0),FALSE)),VLOOKUP($B187,'Allokerad kvv'!$B$2:$AV$468,MATCH(T$1,'Allokerad kvv'!$B$1:$AV$1,0),FALSE),VLOOKUP($B187,'Justerad allokering'!$B$1:$AG$461,MATCH(T$1,'Justerad allokering'!$B$1:$AF$1,0),FALSE))</f>
        <v>0</v>
      </c>
      <c r="U187">
        <f>IF(ISERROR(1/VLOOKUP($B187,'Justerad allokering'!$B$1:$AG$461,MATCH(U$1,'Justerad allokering'!$B$1:$AF$1,0),FALSE)),VLOOKUP($B187,'Allokerad kvv'!$B$2:$AV$468,MATCH(U$1,'Allokerad kvv'!$B$1:$AV$1,0),FALSE),VLOOKUP($B187,'Justerad allokering'!$B$1:$AG$461,MATCH(U$1,'Justerad allokering'!$B$1:$AF$1,0),FALSE))</f>
        <v>0</v>
      </c>
      <c r="V187">
        <f>IF(ISERROR(1/VLOOKUP($B187,'Justerad allokering'!$B$1:$AG$461,MATCH(V$1,'Justerad allokering'!$B$1:$AF$1,0),FALSE)),VLOOKUP($B187,'Allokerad kvv'!$B$2:$AV$468,MATCH(V$1,'Allokerad kvv'!$B$1:$AV$1,0),FALSE),VLOOKUP($B187,'Justerad allokering'!$B$1:$AG$461,MATCH(V$1,'Justerad allokering'!$B$1:$AF$1,0),FALSE))</f>
        <v>0</v>
      </c>
      <c r="W187">
        <f>IF(ISERROR(1/VLOOKUP($B187,'Justerad allokering'!$B$1:$AG$461,MATCH(W$1,'Justerad allokering'!$B$1:$AF$1,0),FALSE)),VLOOKUP($B187,'Allokerad kvv'!$B$2:$AV$468,MATCH(W$1,'Allokerad kvv'!$B$1:$AV$1,0),FALSE),VLOOKUP($B187,'Justerad allokering'!$B$1:$AG$461,MATCH(W$1,'Justerad allokering'!$B$1:$AF$1,0),FALSE))</f>
        <v>0</v>
      </c>
      <c r="X187">
        <f>IF(ISERROR(1/VLOOKUP($B187,'Justerad allokering'!$B$1:$AG$461,MATCH(X$1,'Justerad allokering'!$B$1:$AF$1,0),FALSE)),VLOOKUP($B187,'Allokerad kvv'!$B$2:$AV$468,MATCH(X$1,'Allokerad kvv'!$B$1:$AV$1,0),FALSE),VLOOKUP($B187,'Justerad allokering'!$B$1:$AG$461,MATCH(X$1,'Justerad allokering'!$B$1:$AF$1,0),FALSE))</f>
        <v>0</v>
      </c>
      <c r="Y187">
        <f>IF(ISERROR(1/VLOOKUP($B187,'Justerad allokering'!$B$1:$AG$461,MATCH(Y$1,'Justerad allokering'!$B$1:$AF$1,0),FALSE)),VLOOKUP($B187,'Allokerad kvv'!$B$2:$AV$468,MATCH(Y$1,'Allokerad kvv'!$B$1:$AV$1,0),FALSE),VLOOKUP($B187,'Justerad allokering'!$B$1:$AG$461,MATCH(Y$1,'Justerad allokering'!$B$1:$AF$1,0),FALSE))</f>
        <v>0</v>
      </c>
      <c r="Z187">
        <f>IF(ISERROR(1/VLOOKUP($B187,'Justerad allokering'!$B$1:$AG$461,MATCH(Z$1,'Justerad allokering'!$B$1:$AF$1,0),FALSE)),VLOOKUP($B187,'Allokerad kvv'!$B$2:$AV$468,MATCH(Z$1,'Allokerad kvv'!$B$1:$AV$1,0),FALSE),VLOOKUP($B187,'Justerad allokering'!$B$1:$AG$461,MATCH(Z$1,'Justerad allokering'!$B$1:$AF$1,0),FALSE))</f>
        <v>0</v>
      </c>
      <c r="AE187" s="89">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25">
      <c r="A188" s="2" t="s">
        <v>268</v>
      </c>
      <c r="B188" s="2" t="s">
        <v>270</v>
      </c>
      <c r="C188">
        <f>IF(ISERROR(1/VLOOKUP($B188,'Justerad allokering'!$B$1:$AG$461,MATCH(C$1,'Justerad allokering'!$B$1:$AF$1,0),FALSE)),VLOOKUP($B188,'Allokerad kvv'!$B$2:$AV$468,MATCH(C$1,'Allokerad kvv'!$B$1:$AV$1,0),FALSE),VLOOKUP($B188,'Justerad allokering'!$B$1:$AG$461,MATCH(C$1,'Justerad allokering'!$B$1:$AF$1,0),FALSE))</f>
        <v>0</v>
      </c>
      <c r="D188">
        <f>IF(ISERROR(1/VLOOKUP($B188,'Justerad allokering'!$B$1:$AG$461,MATCH(D$1,'Justerad allokering'!$B$1:$AF$1,0),FALSE)),VLOOKUP($B188,'Allokerad kvv'!$B$2:$AV$468,MATCH(D$1,'Allokerad kvv'!$B$1:$AV$1,0),FALSE),VLOOKUP($B188,'Justerad allokering'!$B$1:$AG$461,MATCH(D$1,'Justerad allokering'!$B$1:$AF$1,0),FALSE))</f>
        <v>0</v>
      </c>
      <c r="E188">
        <f>IF(ISERROR(1/VLOOKUP($B188,'Justerad allokering'!$B$1:$AG$461,MATCH(E$1,'Justerad allokering'!$B$1:$AF$1,0),FALSE)),VLOOKUP($B188,'Allokerad kvv'!$B$2:$AV$468,MATCH(E$1,'Allokerad kvv'!$B$1:$AV$1,0),FALSE),VLOOKUP($B188,'Justerad allokering'!$B$1:$AG$461,MATCH(E$1,'Justerad allokering'!$B$1:$AF$1,0),FALSE))</f>
        <v>0</v>
      </c>
      <c r="F188">
        <f>IF(ISERROR(1/VLOOKUP($B188,'Justerad allokering'!$B$1:$AG$461,MATCH(F$1,'Justerad allokering'!$B$1:$AF$1,0),FALSE)),VLOOKUP($B188,'Allokerad kvv'!$B$2:$AV$468,MATCH(F$1,'Allokerad kvv'!$B$1:$AV$1,0),FALSE),VLOOKUP($B188,'Justerad allokering'!$B$1:$AG$461,MATCH(F$1,'Justerad allokering'!$B$1:$AF$1,0),FALSE))</f>
        <v>0</v>
      </c>
      <c r="G188">
        <f>IF(ISERROR(1/VLOOKUP($B188,'Justerad allokering'!$B$1:$AG$461,MATCH(G$1,'Justerad allokering'!$B$1:$AF$1,0),FALSE)),VLOOKUP($B188,'Allokerad kvv'!$B$2:$AV$468,MATCH(G$1,'Allokerad kvv'!$B$1:$AV$1,0),FALSE),VLOOKUP($B188,'Justerad allokering'!$B$1:$AG$461,MATCH(G$1,'Justerad allokering'!$B$1:$AF$1,0),FALSE))</f>
        <v>0</v>
      </c>
      <c r="H188">
        <f>IF(ISERROR(1/VLOOKUP($B188,'Justerad allokering'!$B$1:$AG$461,MATCH(H$1,'Justerad allokering'!$B$1:$AF$1,0),FALSE)),VLOOKUP($B188,'Allokerad kvv'!$B$2:$AV$468,MATCH(H$1,'Allokerad kvv'!$B$1:$AV$1,0),FALSE),VLOOKUP($B188,'Justerad allokering'!$B$1:$AG$461,MATCH(H$1,'Justerad allokering'!$B$1:$AF$1,0),FALSE))</f>
        <v>0</v>
      </c>
      <c r="I188">
        <f>IF(ISERROR(1/VLOOKUP($B188,'Justerad allokering'!$B$1:$AG$461,MATCH(I$1,'Justerad allokering'!$B$1:$AF$1,0),FALSE)),VLOOKUP($B188,'Allokerad kvv'!$B$2:$AV$468,MATCH(I$1,'Allokerad kvv'!$B$1:$AV$1,0),FALSE),VLOOKUP($B188,'Justerad allokering'!$B$1:$AG$461,MATCH(I$1,'Justerad allokering'!$B$1:$AF$1,0),FALSE))</f>
        <v>0</v>
      </c>
      <c r="J188">
        <f>IF(ISERROR(1/VLOOKUP($B188,'Justerad allokering'!$B$1:$AG$461,MATCH(J$1,'Justerad allokering'!$B$1:$AF$1,0),FALSE)),VLOOKUP($B188,'Allokerad kvv'!$B$2:$AV$468,MATCH(J$1,'Allokerad kvv'!$B$1:$AV$1,0),FALSE),VLOOKUP($B188,'Justerad allokering'!$B$1:$AG$461,MATCH(J$1,'Justerad allokering'!$B$1:$AF$1,0),FALSE))</f>
        <v>0</v>
      </c>
      <c r="K188">
        <f>IF(ISERROR(1/VLOOKUP($B188,'Justerad allokering'!$B$1:$AG$461,MATCH(K$1,'Justerad allokering'!$B$1:$AF$1,0),FALSE)),VLOOKUP($B188,'Allokerad kvv'!$B$2:$AV$468,MATCH(K$1,'Allokerad kvv'!$B$1:$AV$1,0),FALSE),VLOOKUP($B188,'Justerad allokering'!$B$1:$AG$461,MATCH(K$1,'Justerad allokering'!$B$1:$AF$1,0),FALSE))</f>
        <v>0</v>
      </c>
      <c r="L188">
        <f>IF(ISERROR(1/VLOOKUP($B188,'Justerad allokering'!$B$1:$AG$461,MATCH(L$1,'Justerad allokering'!$B$1:$AF$1,0),FALSE)),VLOOKUP($B188,'Allokerad kvv'!$B$2:$AV$468,MATCH(L$1,'Allokerad kvv'!$B$1:$AV$1,0),FALSE),VLOOKUP($B188,'Justerad allokering'!$B$1:$AG$461,MATCH(L$1,'Justerad allokering'!$B$1:$AF$1,0),FALSE))</f>
        <v>0</v>
      </c>
      <c r="M188">
        <f>IF(ISERROR(1/VLOOKUP($B188,'Justerad allokering'!$B$1:$AG$461,MATCH(M$1,'Justerad allokering'!$B$1:$AF$1,0),FALSE)),VLOOKUP($B188,'Allokerad kvv'!$B$2:$AV$468,MATCH(M$1,'Allokerad kvv'!$B$1:$AV$1,0),FALSE),VLOOKUP($B188,'Justerad allokering'!$B$1:$AG$461,MATCH(M$1,'Justerad allokering'!$B$1:$AF$1,0),FALSE))</f>
        <v>0</v>
      </c>
      <c r="N188">
        <f>IF(ISERROR(1/VLOOKUP($B188,'Justerad allokering'!$B$1:$AG$461,MATCH(N$1,'Justerad allokering'!$B$1:$AF$1,0),FALSE)),VLOOKUP($B188,'Allokerad kvv'!$B$2:$AV$468,MATCH(N$1,'Allokerad kvv'!$B$1:$AV$1,0),FALSE),VLOOKUP($B188,'Justerad allokering'!$B$1:$AG$461,MATCH(N$1,'Justerad allokering'!$B$1:$AF$1,0),FALSE))</f>
        <v>0</v>
      </c>
      <c r="O188">
        <f>IF(ISERROR(1/VLOOKUP($B188,'Justerad allokering'!$B$1:$AG$461,MATCH(O$1,'Justerad allokering'!$B$1:$AF$1,0),FALSE)),VLOOKUP($B188,'Allokerad kvv'!$B$2:$AV$468,MATCH(O$1,'Allokerad kvv'!$B$1:$AV$1,0),FALSE),VLOOKUP($B188,'Justerad allokering'!$B$1:$AG$461,MATCH(O$1,'Justerad allokering'!$B$1:$AF$1,0),FALSE))</f>
        <v>0</v>
      </c>
      <c r="P188">
        <f>IF(ISERROR(1/VLOOKUP($B188,'Justerad allokering'!$B$1:$AG$461,MATCH(P$1,'Justerad allokering'!$B$1:$AF$1,0),FALSE)),VLOOKUP($B188,'Allokerad kvv'!$B$2:$AV$468,MATCH(P$1,'Allokerad kvv'!$B$1:$AV$1,0),FALSE),VLOOKUP($B188,'Justerad allokering'!$B$1:$AG$461,MATCH(P$1,'Justerad allokering'!$B$1:$AF$1,0),FALSE))</f>
        <v>0</v>
      </c>
      <c r="Q188">
        <f>IF(ISERROR(1/VLOOKUP($B188,'Justerad allokering'!$B$1:$AG$461,MATCH(Q$1,'Justerad allokering'!$B$1:$AF$1,0),FALSE)),VLOOKUP($B188,'Allokerad kvv'!$B$2:$AV$468,MATCH(Q$1,'Allokerad kvv'!$B$1:$AV$1,0),FALSE),VLOOKUP($B188,'Justerad allokering'!$B$1:$AG$461,MATCH(Q$1,'Justerad allokering'!$B$1:$AF$1,0),FALSE))</f>
        <v>0</v>
      </c>
      <c r="R188">
        <f>IF(ISERROR(1/VLOOKUP($B188,'Justerad allokering'!$B$1:$AG$461,MATCH(R$1,'Justerad allokering'!$B$1:$AF$1,0),FALSE)),VLOOKUP($B188,'Allokerad kvv'!$B$2:$AV$468,MATCH(R$1,'Allokerad kvv'!$B$1:$AV$1,0),FALSE),VLOOKUP($B188,'Justerad allokering'!$B$1:$AG$461,MATCH(R$1,'Justerad allokering'!$B$1:$AF$1,0),FALSE))</f>
        <v>0</v>
      </c>
      <c r="S188">
        <f>IF(ISERROR(1/VLOOKUP($B188,'Justerad allokering'!$B$1:$AG$461,MATCH(S$1,'Justerad allokering'!$B$1:$AF$1,0),FALSE)),VLOOKUP($B188,'Allokerad kvv'!$B$2:$AV$468,MATCH(S$1,'Allokerad kvv'!$B$1:$AV$1,0),FALSE),VLOOKUP($B188,'Justerad allokering'!$B$1:$AG$461,MATCH(S$1,'Justerad allokering'!$B$1:$AF$1,0),FALSE))</f>
        <v>0</v>
      </c>
      <c r="T188">
        <f>IF(ISERROR(1/VLOOKUP($B188,'Justerad allokering'!$B$1:$AG$461,MATCH(T$1,'Justerad allokering'!$B$1:$AF$1,0),FALSE)),VLOOKUP($B188,'Allokerad kvv'!$B$2:$AV$468,MATCH(T$1,'Allokerad kvv'!$B$1:$AV$1,0),FALSE),VLOOKUP($B188,'Justerad allokering'!$B$1:$AG$461,MATCH(T$1,'Justerad allokering'!$B$1:$AF$1,0),FALSE))</f>
        <v>0</v>
      </c>
      <c r="U188">
        <f>IF(ISERROR(1/VLOOKUP($B188,'Justerad allokering'!$B$1:$AG$461,MATCH(U$1,'Justerad allokering'!$B$1:$AF$1,0),FALSE)),VLOOKUP($B188,'Allokerad kvv'!$B$2:$AV$468,MATCH(U$1,'Allokerad kvv'!$B$1:$AV$1,0),FALSE),VLOOKUP($B188,'Justerad allokering'!$B$1:$AG$461,MATCH(U$1,'Justerad allokering'!$B$1:$AF$1,0),FALSE))</f>
        <v>0</v>
      </c>
      <c r="V188">
        <f>IF(ISERROR(1/VLOOKUP($B188,'Justerad allokering'!$B$1:$AG$461,MATCH(V$1,'Justerad allokering'!$B$1:$AF$1,0),FALSE)),VLOOKUP($B188,'Allokerad kvv'!$B$2:$AV$468,MATCH(V$1,'Allokerad kvv'!$B$1:$AV$1,0),FALSE),VLOOKUP($B188,'Justerad allokering'!$B$1:$AG$461,MATCH(V$1,'Justerad allokering'!$B$1:$AF$1,0),FALSE))</f>
        <v>0</v>
      </c>
      <c r="W188">
        <f>IF(ISERROR(1/VLOOKUP($B188,'Justerad allokering'!$B$1:$AG$461,MATCH(W$1,'Justerad allokering'!$B$1:$AF$1,0),FALSE)),VLOOKUP($B188,'Allokerad kvv'!$B$2:$AV$468,MATCH(W$1,'Allokerad kvv'!$B$1:$AV$1,0),FALSE),VLOOKUP($B188,'Justerad allokering'!$B$1:$AG$461,MATCH(W$1,'Justerad allokering'!$B$1:$AF$1,0),FALSE))</f>
        <v>0</v>
      </c>
      <c r="X188">
        <f>IF(ISERROR(1/VLOOKUP($B188,'Justerad allokering'!$B$1:$AG$461,MATCH(X$1,'Justerad allokering'!$B$1:$AF$1,0),FALSE)),VLOOKUP($B188,'Allokerad kvv'!$B$2:$AV$468,MATCH(X$1,'Allokerad kvv'!$B$1:$AV$1,0),FALSE),VLOOKUP($B188,'Justerad allokering'!$B$1:$AG$461,MATCH(X$1,'Justerad allokering'!$B$1:$AF$1,0),FALSE))</f>
        <v>0</v>
      </c>
      <c r="Y188">
        <f>IF(ISERROR(1/VLOOKUP($B188,'Justerad allokering'!$B$1:$AG$461,MATCH(Y$1,'Justerad allokering'!$B$1:$AF$1,0),FALSE)),VLOOKUP($B188,'Allokerad kvv'!$B$2:$AV$468,MATCH(Y$1,'Allokerad kvv'!$B$1:$AV$1,0),FALSE),VLOOKUP($B188,'Justerad allokering'!$B$1:$AG$461,MATCH(Y$1,'Justerad allokering'!$B$1:$AF$1,0),FALSE))</f>
        <v>0</v>
      </c>
      <c r="Z188">
        <f>IF(ISERROR(1/VLOOKUP($B188,'Justerad allokering'!$B$1:$AG$461,MATCH(Z$1,'Justerad allokering'!$B$1:$AF$1,0),FALSE)),VLOOKUP($B188,'Allokerad kvv'!$B$2:$AV$468,MATCH(Z$1,'Allokerad kvv'!$B$1:$AV$1,0),FALSE),VLOOKUP($B188,'Justerad allokering'!$B$1:$AG$461,MATCH(Z$1,'Justerad allokering'!$B$1:$AF$1,0),FALSE))</f>
        <v>0</v>
      </c>
      <c r="AE188" s="89">
        <f t="shared" si="8"/>
        <v>0</v>
      </c>
      <c r="AG188">
        <f t="shared" si="9"/>
        <v>0</v>
      </c>
      <c r="AH188">
        <f t="shared" si="10"/>
        <v>0</v>
      </c>
      <c r="AI188" t="str">
        <f>IF(AH188=0,"",AH188/VLOOKUP(B188,Kraftvärmeprod!$B$1:$BC$480,MATCH("Summa tillförd energi exklusive rökgaskondensering",Kraftvärmeprod!$B$1:$BC$1,0),FALSE))</f>
        <v/>
      </c>
      <c r="AK188">
        <f t="shared" si="11"/>
        <v>0</v>
      </c>
    </row>
    <row r="189" spans="1:37" x14ac:dyDescent="0.25">
      <c r="A189" s="2" t="s">
        <v>268</v>
      </c>
      <c r="B189" s="2" t="s">
        <v>271</v>
      </c>
      <c r="C189">
        <f>IF(ISERROR(1/VLOOKUP($B189,'Justerad allokering'!$B$1:$AG$461,MATCH(C$1,'Justerad allokering'!$B$1:$AF$1,0),FALSE)),VLOOKUP($B189,'Allokerad kvv'!$B$2:$AV$468,MATCH(C$1,'Allokerad kvv'!$B$1:$AV$1,0),FALSE),VLOOKUP($B189,'Justerad allokering'!$B$1:$AG$461,MATCH(C$1,'Justerad allokering'!$B$1:$AF$1,0),FALSE))</f>
        <v>0</v>
      </c>
      <c r="D189">
        <f>IF(ISERROR(1/VLOOKUP($B189,'Justerad allokering'!$B$1:$AG$461,MATCH(D$1,'Justerad allokering'!$B$1:$AF$1,0),FALSE)),VLOOKUP($B189,'Allokerad kvv'!$B$2:$AV$468,MATCH(D$1,'Allokerad kvv'!$B$1:$AV$1,0),FALSE),VLOOKUP($B189,'Justerad allokering'!$B$1:$AG$461,MATCH(D$1,'Justerad allokering'!$B$1:$AF$1,0),FALSE))</f>
        <v>0</v>
      </c>
      <c r="E189">
        <f>IF(ISERROR(1/VLOOKUP($B189,'Justerad allokering'!$B$1:$AG$461,MATCH(E$1,'Justerad allokering'!$B$1:$AF$1,0),FALSE)),VLOOKUP($B189,'Allokerad kvv'!$B$2:$AV$468,MATCH(E$1,'Allokerad kvv'!$B$1:$AV$1,0),FALSE),VLOOKUP($B189,'Justerad allokering'!$B$1:$AG$461,MATCH(E$1,'Justerad allokering'!$B$1:$AF$1,0),FALSE))</f>
        <v>0</v>
      </c>
      <c r="F189">
        <f>IF(ISERROR(1/VLOOKUP($B189,'Justerad allokering'!$B$1:$AG$461,MATCH(F$1,'Justerad allokering'!$B$1:$AF$1,0),FALSE)),VLOOKUP($B189,'Allokerad kvv'!$B$2:$AV$468,MATCH(F$1,'Allokerad kvv'!$B$1:$AV$1,0),FALSE),VLOOKUP($B189,'Justerad allokering'!$B$1:$AG$461,MATCH(F$1,'Justerad allokering'!$B$1:$AF$1,0),FALSE))</f>
        <v>0</v>
      </c>
      <c r="G189">
        <f>IF(ISERROR(1/VLOOKUP($B189,'Justerad allokering'!$B$1:$AG$461,MATCH(G$1,'Justerad allokering'!$B$1:$AF$1,0),FALSE)),VLOOKUP($B189,'Allokerad kvv'!$B$2:$AV$468,MATCH(G$1,'Allokerad kvv'!$B$1:$AV$1,0),FALSE),VLOOKUP($B189,'Justerad allokering'!$B$1:$AG$461,MATCH(G$1,'Justerad allokering'!$B$1:$AF$1,0),FALSE))</f>
        <v>0</v>
      </c>
      <c r="H189">
        <f>IF(ISERROR(1/VLOOKUP($B189,'Justerad allokering'!$B$1:$AG$461,MATCH(H$1,'Justerad allokering'!$B$1:$AF$1,0),FALSE)),VLOOKUP($B189,'Allokerad kvv'!$B$2:$AV$468,MATCH(H$1,'Allokerad kvv'!$B$1:$AV$1,0),FALSE),VLOOKUP($B189,'Justerad allokering'!$B$1:$AG$461,MATCH(H$1,'Justerad allokering'!$B$1:$AF$1,0),FALSE))</f>
        <v>0</v>
      </c>
      <c r="I189">
        <f>IF(ISERROR(1/VLOOKUP($B189,'Justerad allokering'!$B$1:$AG$461,MATCH(I$1,'Justerad allokering'!$B$1:$AF$1,0),FALSE)),VLOOKUP($B189,'Allokerad kvv'!$B$2:$AV$468,MATCH(I$1,'Allokerad kvv'!$B$1:$AV$1,0),FALSE),VLOOKUP($B189,'Justerad allokering'!$B$1:$AG$461,MATCH(I$1,'Justerad allokering'!$B$1:$AF$1,0),FALSE))</f>
        <v>0</v>
      </c>
      <c r="J189">
        <f>IF(ISERROR(1/VLOOKUP($B189,'Justerad allokering'!$B$1:$AG$461,MATCH(J$1,'Justerad allokering'!$B$1:$AF$1,0),FALSE)),VLOOKUP($B189,'Allokerad kvv'!$B$2:$AV$468,MATCH(J$1,'Allokerad kvv'!$B$1:$AV$1,0),FALSE),VLOOKUP($B189,'Justerad allokering'!$B$1:$AG$461,MATCH(J$1,'Justerad allokering'!$B$1:$AF$1,0),FALSE))</f>
        <v>0</v>
      </c>
      <c r="K189">
        <f>IF(ISERROR(1/VLOOKUP($B189,'Justerad allokering'!$B$1:$AG$461,MATCH(K$1,'Justerad allokering'!$B$1:$AF$1,0),FALSE)),VLOOKUP($B189,'Allokerad kvv'!$B$2:$AV$468,MATCH(K$1,'Allokerad kvv'!$B$1:$AV$1,0),FALSE),VLOOKUP($B189,'Justerad allokering'!$B$1:$AG$461,MATCH(K$1,'Justerad allokering'!$B$1:$AF$1,0),FALSE))</f>
        <v>0</v>
      </c>
      <c r="L189">
        <f>IF(ISERROR(1/VLOOKUP($B189,'Justerad allokering'!$B$1:$AG$461,MATCH(L$1,'Justerad allokering'!$B$1:$AF$1,0),FALSE)),VLOOKUP($B189,'Allokerad kvv'!$B$2:$AV$468,MATCH(L$1,'Allokerad kvv'!$B$1:$AV$1,0),FALSE),VLOOKUP($B189,'Justerad allokering'!$B$1:$AG$461,MATCH(L$1,'Justerad allokering'!$B$1:$AF$1,0),FALSE))</f>
        <v>0</v>
      </c>
      <c r="M189">
        <f>IF(ISERROR(1/VLOOKUP($B189,'Justerad allokering'!$B$1:$AG$461,MATCH(M$1,'Justerad allokering'!$B$1:$AF$1,0),FALSE)),VLOOKUP($B189,'Allokerad kvv'!$B$2:$AV$468,MATCH(M$1,'Allokerad kvv'!$B$1:$AV$1,0),FALSE),VLOOKUP($B189,'Justerad allokering'!$B$1:$AG$461,MATCH(M$1,'Justerad allokering'!$B$1:$AF$1,0),FALSE))</f>
        <v>0</v>
      </c>
      <c r="N189">
        <f>IF(ISERROR(1/VLOOKUP($B189,'Justerad allokering'!$B$1:$AG$461,MATCH(N$1,'Justerad allokering'!$B$1:$AF$1,0),FALSE)),VLOOKUP($B189,'Allokerad kvv'!$B$2:$AV$468,MATCH(N$1,'Allokerad kvv'!$B$1:$AV$1,0),FALSE),VLOOKUP($B189,'Justerad allokering'!$B$1:$AG$461,MATCH(N$1,'Justerad allokering'!$B$1:$AF$1,0),FALSE))</f>
        <v>0</v>
      </c>
      <c r="O189">
        <f>IF(ISERROR(1/VLOOKUP($B189,'Justerad allokering'!$B$1:$AG$461,MATCH(O$1,'Justerad allokering'!$B$1:$AF$1,0),FALSE)),VLOOKUP($B189,'Allokerad kvv'!$B$2:$AV$468,MATCH(O$1,'Allokerad kvv'!$B$1:$AV$1,0),FALSE),VLOOKUP($B189,'Justerad allokering'!$B$1:$AG$461,MATCH(O$1,'Justerad allokering'!$B$1:$AF$1,0),FALSE))</f>
        <v>0</v>
      </c>
      <c r="P189">
        <f>IF(ISERROR(1/VLOOKUP($B189,'Justerad allokering'!$B$1:$AG$461,MATCH(P$1,'Justerad allokering'!$B$1:$AF$1,0),FALSE)),VLOOKUP($B189,'Allokerad kvv'!$B$2:$AV$468,MATCH(P$1,'Allokerad kvv'!$B$1:$AV$1,0),FALSE),VLOOKUP($B189,'Justerad allokering'!$B$1:$AG$461,MATCH(P$1,'Justerad allokering'!$B$1:$AF$1,0),FALSE))</f>
        <v>0</v>
      </c>
      <c r="Q189">
        <f>IF(ISERROR(1/VLOOKUP($B189,'Justerad allokering'!$B$1:$AG$461,MATCH(Q$1,'Justerad allokering'!$B$1:$AF$1,0),FALSE)),VLOOKUP($B189,'Allokerad kvv'!$B$2:$AV$468,MATCH(Q$1,'Allokerad kvv'!$B$1:$AV$1,0),FALSE),VLOOKUP($B189,'Justerad allokering'!$B$1:$AG$461,MATCH(Q$1,'Justerad allokering'!$B$1:$AF$1,0),FALSE))</f>
        <v>0</v>
      </c>
      <c r="R189">
        <f>IF(ISERROR(1/VLOOKUP($B189,'Justerad allokering'!$B$1:$AG$461,MATCH(R$1,'Justerad allokering'!$B$1:$AF$1,0),FALSE)),VLOOKUP($B189,'Allokerad kvv'!$B$2:$AV$468,MATCH(R$1,'Allokerad kvv'!$B$1:$AV$1,0),FALSE),VLOOKUP($B189,'Justerad allokering'!$B$1:$AG$461,MATCH(R$1,'Justerad allokering'!$B$1:$AF$1,0),FALSE))</f>
        <v>0</v>
      </c>
      <c r="S189">
        <f>IF(ISERROR(1/VLOOKUP($B189,'Justerad allokering'!$B$1:$AG$461,MATCH(S$1,'Justerad allokering'!$B$1:$AF$1,0),FALSE)),VLOOKUP($B189,'Allokerad kvv'!$B$2:$AV$468,MATCH(S$1,'Allokerad kvv'!$B$1:$AV$1,0),FALSE),VLOOKUP($B189,'Justerad allokering'!$B$1:$AG$461,MATCH(S$1,'Justerad allokering'!$B$1:$AF$1,0),FALSE))</f>
        <v>0</v>
      </c>
      <c r="T189">
        <f>IF(ISERROR(1/VLOOKUP($B189,'Justerad allokering'!$B$1:$AG$461,MATCH(T$1,'Justerad allokering'!$B$1:$AF$1,0),FALSE)),VLOOKUP($B189,'Allokerad kvv'!$B$2:$AV$468,MATCH(T$1,'Allokerad kvv'!$B$1:$AV$1,0),FALSE),VLOOKUP($B189,'Justerad allokering'!$B$1:$AG$461,MATCH(T$1,'Justerad allokering'!$B$1:$AF$1,0),FALSE))</f>
        <v>0</v>
      </c>
      <c r="U189">
        <f>IF(ISERROR(1/VLOOKUP($B189,'Justerad allokering'!$B$1:$AG$461,MATCH(U$1,'Justerad allokering'!$B$1:$AF$1,0),FALSE)),VLOOKUP($B189,'Allokerad kvv'!$B$2:$AV$468,MATCH(U$1,'Allokerad kvv'!$B$1:$AV$1,0),FALSE),VLOOKUP($B189,'Justerad allokering'!$B$1:$AG$461,MATCH(U$1,'Justerad allokering'!$B$1:$AF$1,0),FALSE))</f>
        <v>0</v>
      </c>
      <c r="V189">
        <f>IF(ISERROR(1/VLOOKUP($B189,'Justerad allokering'!$B$1:$AG$461,MATCH(V$1,'Justerad allokering'!$B$1:$AF$1,0),FALSE)),VLOOKUP($B189,'Allokerad kvv'!$B$2:$AV$468,MATCH(V$1,'Allokerad kvv'!$B$1:$AV$1,0),FALSE),VLOOKUP($B189,'Justerad allokering'!$B$1:$AG$461,MATCH(V$1,'Justerad allokering'!$B$1:$AF$1,0),FALSE))</f>
        <v>0</v>
      </c>
      <c r="W189">
        <f>IF(ISERROR(1/VLOOKUP($B189,'Justerad allokering'!$B$1:$AG$461,MATCH(W$1,'Justerad allokering'!$B$1:$AF$1,0),FALSE)),VLOOKUP($B189,'Allokerad kvv'!$B$2:$AV$468,MATCH(W$1,'Allokerad kvv'!$B$1:$AV$1,0),FALSE),VLOOKUP($B189,'Justerad allokering'!$B$1:$AG$461,MATCH(W$1,'Justerad allokering'!$B$1:$AF$1,0),FALSE))</f>
        <v>0</v>
      </c>
      <c r="X189">
        <f>IF(ISERROR(1/VLOOKUP($B189,'Justerad allokering'!$B$1:$AG$461,MATCH(X$1,'Justerad allokering'!$B$1:$AF$1,0),FALSE)),VLOOKUP($B189,'Allokerad kvv'!$B$2:$AV$468,MATCH(X$1,'Allokerad kvv'!$B$1:$AV$1,0),FALSE),VLOOKUP($B189,'Justerad allokering'!$B$1:$AG$461,MATCH(X$1,'Justerad allokering'!$B$1:$AF$1,0),FALSE))</f>
        <v>0</v>
      </c>
      <c r="Y189">
        <f>IF(ISERROR(1/VLOOKUP($B189,'Justerad allokering'!$B$1:$AG$461,MATCH(Y$1,'Justerad allokering'!$B$1:$AF$1,0),FALSE)),VLOOKUP($B189,'Allokerad kvv'!$B$2:$AV$468,MATCH(Y$1,'Allokerad kvv'!$B$1:$AV$1,0),FALSE),VLOOKUP($B189,'Justerad allokering'!$B$1:$AG$461,MATCH(Y$1,'Justerad allokering'!$B$1:$AF$1,0),FALSE))</f>
        <v>0</v>
      </c>
      <c r="Z189">
        <f>IF(ISERROR(1/VLOOKUP($B189,'Justerad allokering'!$B$1:$AG$461,MATCH(Z$1,'Justerad allokering'!$B$1:$AF$1,0),FALSE)),VLOOKUP($B189,'Allokerad kvv'!$B$2:$AV$468,MATCH(Z$1,'Allokerad kvv'!$B$1:$AV$1,0),FALSE),VLOOKUP($B189,'Justerad allokering'!$B$1:$AG$461,MATCH(Z$1,'Justerad allokering'!$B$1:$AF$1,0),FALSE))</f>
        <v>0</v>
      </c>
      <c r="AE189" s="89">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25">
      <c r="A190" s="2" t="s">
        <v>272</v>
      </c>
      <c r="B190" s="2" t="s">
        <v>273</v>
      </c>
      <c r="C190">
        <f>IF(ISERROR(1/VLOOKUP($B190,'Justerad allokering'!$B$1:$AG$461,MATCH(C$1,'Justerad allokering'!$B$1:$AF$1,0),FALSE)),VLOOKUP($B190,'Allokerad kvv'!$B$2:$AV$468,MATCH(C$1,'Allokerad kvv'!$B$1:$AV$1,0),FALSE),VLOOKUP($B190,'Justerad allokering'!$B$1:$AG$461,MATCH(C$1,'Justerad allokering'!$B$1:$AF$1,0),FALSE))</f>
        <v>0</v>
      </c>
      <c r="D190">
        <f>IF(ISERROR(1/VLOOKUP($B190,'Justerad allokering'!$B$1:$AG$461,MATCH(D$1,'Justerad allokering'!$B$1:$AF$1,0),FALSE)),VLOOKUP($B190,'Allokerad kvv'!$B$2:$AV$468,MATCH(D$1,'Allokerad kvv'!$B$1:$AV$1,0),FALSE),VLOOKUP($B190,'Justerad allokering'!$B$1:$AG$461,MATCH(D$1,'Justerad allokering'!$B$1:$AF$1,0),FALSE))</f>
        <v>0</v>
      </c>
      <c r="E190">
        <f>IF(ISERROR(1/VLOOKUP($B190,'Justerad allokering'!$B$1:$AG$461,MATCH(E$1,'Justerad allokering'!$B$1:$AF$1,0),FALSE)),VLOOKUP($B190,'Allokerad kvv'!$B$2:$AV$468,MATCH(E$1,'Allokerad kvv'!$B$1:$AV$1,0),FALSE),VLOOKUP($B190,'Justerad allokering'!$B$1:$AG$461,MATCH(E$1,'Justerad allokering'!$B$1:$AF$1,0),FALSE))</f>
        <v>0</v>
      </c>
      <c r="F190">
        <f>IF(ISERROR(1/VLOOKUP($B190,'Justerad allokering'!$B$1:$AG$461,MATCH(F$1,'Justerad allokering'!$B$1:$AF$1,0),FALSE)),VLOOKUP($B190,'Allokerad kvv'!$B$2:$AV$468,MATCH(F$1,'Allokerad kvv'!$B$1:$AV$1,0),FALSE),VLOOKUP($B190,'Justerad allokering'!$B$1:$AG$461,MATCH(F$1,'Justerad allokering'!$B$1:$AF$1,0),FALSE))</f>
        <v>0</v>
      </c>
      <c r="G190">
        <f>IF(ISERROR(1/VLOOKUP($B190,'Justerad allokering'!$B$1:$AG$461,MATCH(G$1,'Justerad allokering'!$B$1:$AF$1,0),FALSE)),VLOOKUP($B190,'Allokerad kvv'!$B$2:$AV$468,MATCH(G$1,'Allokerad kvv'!$B$1:$AV$1,0),FALSE),VLOOKUP($B190,'Justerad allokering'!$B$1:$AG$461,MATCH(G$1,'Justerad allokering'!$B$1:$AF$1,0),FALSE))</f>
        <v>0</v>
      </c>
      <c r="H190">
        <f>IF(ISERROR(1/VLOOKUP($B190,'Justerad allokering'!$B$1:$AG$461,MATCH(H$1,'Justerad allokering'!$B$1:$AF$1,0),FALSE)),VLOOKUP($B190,'Allokerad kvv'!$B$2:$AV$468,MATCH(H$1,'Allokerad kvv'!$B$1:$AV$1,0),FALSE),VLOOKUP($B190,'Justerad allokering'!$B$1:$AG$461,MATCH(H$1,'Justerad allokering'!$B$1:$AF$1,0),FALSE))</f>
        <v>0</v>
      </c>
      <c r="I190">
        <f>IF(ISERROR(1/VLOOKUP($B190,'Justerad allokering'!$B$1:$AG$461,MATCH(I$1,'Justerad allokering'!$B$1:$AF$1,0),FALSE)),VLOOKUP($B190,'Allokerad kvv'!$B$2:$AV$468,MATCH(I$1,'Allokerad kvv'!$B$1:$AV$1,0),FALSE),VLOOKUP($B190,'Justerad allokering'!$B$1:$AG$461,MATCH(I$1,'Justerad allokering'!$B$1:$AF$1,0),FALSE))</f>
        <v>0</v>
      </c>
      <c r="J190">
        <f>IF(ISERROR(1/VLOOKUP($B190,'Justerad allokering'!$B$1:$AG$461,MATCH(J$1,'Justerad allokering'!$B$1:$AF$1,0),FALSE)),VLOOKUP($B190,'Allokerad kvv'!$B$2:$AV$468,MATCH(J$1,'Allokerad kvv'!$B$1:$AV$1,0),FALSE),VLOOKUP($B190,'Justerad allokering'!$B$1:$AG$461,MATCH(J$1,'Justerad allokering'!$B$1:$AF$1,0),FALSE))</f>
        <v>0</v>
      </c>
      <c r="K190">
        <f>IF(ISERROR(1/VLOOKUP($B190,'Justerad allokering'!$B$1:$AG$461,MATCH(K$1,'Justerad allokering'!$B$1:$AF$1,0),FALSE)),VLOOKUP($B190,'Allokerad kvv'!$B$2:$AV$468,MATCH(K$1,'Allokerad kvv'!$B$1:$AV$1,0),FALSE),VLOOKUP($B190,'Justerad allokering'!$B$1:$AG$461,MATCH(K$1,'Justerad allokering'!$B$1:$AF$1,0),FALSE))</f>
        <v>0</v>
      </c>
      <c r="L190">
        <f>IF(ISERROR(1/VLOOKUP($B190,'Justerad allokering'!$B$1:$AG$461,MATCH(L$1,'Justerad allokering'!$B$1:$AF$1,0),FALSE)),VLOOKUP($B190,'Allokerad kvv'!$B$2:$AV$468,MATCH(L$1,'Allokerad kvv'!$B$1:$AV$1,0),FALSE),VLOOKUP($B190,'Justerad allokering'!$B$1:$AG$461,MATCH(L$1,'Justerad allokering'!$B$1:$AF$1,0),FALSE))</f>
        <v>0</v>
      </c>
      <c r="M190">
        <f>IF(ISERROR(1/VLOOKUP($B190,'Justerad allokering'!$B$1:$AG$461,MATCH(M$1,'Justerad allokering'!$B$1:$AF$1,0),FALSE)),VLOOKUP($B190,'Allokerad kvv'!$B$2:$AV$468,MATCH(M$1,'Allokerad kvv'!$B$1:$AV$1,0),FALSE),VLOOKUP($B190,'Justerad allokering'!$B$1:$AG$461,MATCH(M$1,'Justerad allokering'!$B$1:$AF$1,0),FALSE))</f>
        <v>0</v>
      </c>
      <c r="N190">
        <f>IF(ISERROR(1/VLOOKUP($B190,'Justerad allokering'!$B$1:$AG$461,MATCH(N$1,'Justerad allokering'!$B$1:$AF$1,0),FALSE)),VLOOKUP($B190,'Allokerad kvv'!$B$2:$AV$468,MATCH(N$1,'Allokerad kvv'!$B$1:$AV$1,0),FALSE),VLOOKUP($B190,'Justerad allokering'!$B$1:$AG$461,MATCH(N$1,'Justerad allokering'!$B$1:$AF$1,0),FALSE))</f>
        <v>0</v>
      </c>
      <c r="O190">
        <f>IF(ISERROR(1/VLOOKUP($B190,'Justerad allokering'!$B$1:$AG$461,MATCH(O$1,'Justerad allokering'!$B$1:$AF$1,0),FALSE)),VLOOKUP($B190,'Allokerad kvv'!$B$2:$AV$468,MATCH(O$1,'Allokerad kvv'!$B$1:$AV$1,0),FALSE),VLOOKUP($B190,'Justerad allokering'!$B$1:$AG$461,MATCH(O$1,'Justerad allokering'!$B$1:$AF$1,0),FALSE))</f>
        <v>0</v>
      </c>
      <c r="P190">
        <f>IF(ISERROR(1/VLOOKUP($B190,'Justerad allokering'!$B$1:$AG$461,MATCH(P$1,'Justerad allokering'!$B$1:$AF$1,0),FALSE)),VLOOKUP($B190,'Allokerad kvv'!$B$2:$AV$468,MATCH(P$1,'Allokerad kvv'!$B$1:$AV$1,0),FALSE),VLOOKUP($B190,'Justerad allokering'!$B$1:$AG$461,MATCH(P$1,'Justerad allokering'!$B$1:$AF$1,0),FALSE))</f>
        <v>0</v>
      </c>
      <c r="Q190">
        <f>IF(ISERROR(1/VLOOKUP($B190,'Justerad allokering'!$B$1:$AG$461,MATCH(Q$1,'Justerad allokering'!$B$1:$AF$1,0),FALSE)),VLOOKUP($B190,'Allokerad kvv'!$B$2:$AV$468,MATCH(Q$1,'Allokerad kvv'!$B$1:$AV$1,0),FALSE),VLOOKUP($B190,'Justerad allokering'!$B$1:$AG$461,MATCH(Q$1,'Justerad allokering'!$B$1:$AF$1,0),FALSE))</f>
        <v>0</v>
      </c>
      <c r="R190">
        <f>IF(ISERROR(1/VLOOKUP($B190,'Justerad allokering'!$B$1:$AG$461,MATCH(R$1,'Justerad allokering'!$B$1:$AF$1,0),FALSE)),VLOOKUP($B190,'Allokerad kvv'!$B$2:$AV$468,MATCH(R$1,'Allokerad kvv'!$B$1:$AV$1,0),FALSE),VLOOKUP($B190,'Justerad allokering'!$B$1:$AG$461,MATCH(R$1,'Justerad allokering'!$B$1:$AF$1,0),FALSE))</f>
        <v>0</v>
      </c>
      <c r="S190">
        <f>IF(ISERROR(1/VLOOKUP($B190,'Justerad allokering'!$B$1:$AG$461,MATCH(S$1,'Justerad allokering'!$B$1:$AF$1,0),FALSE)),VLOOKUP($B190,'Allokerad kvv'!$B$2:$AV$468,MATCH(S$1,'Allokerad kvv'!$B$1:$AV$1,0),FALSE),VLOOKUP($B190,'Justerad allokering'!$B$1:$AG$461,MATCH(S$1,'Justerad allokering'!$B$1:$AF$1,0),FALSE))</f>
        <v>0</v>
      </c>
      <c r="T190">
        <f>IF(ISERROR(1/VLOOKUP($B190,'Justerad allokering'!$B$1:$AG$461,MATCH(T$1,'Justerad allokering'!$B$1:$AF$1,0),FALSE)),VLOOKUP($B190,'Allokerad kvv'!$B$2:$AV$468,MATCH(T$1,'Allokerad kvv'!$B$1:$AV$1,0),FALSE),VLOOKUP($B190,'Justerad allokering'!$B$1:$AG$461,MATCH(T$1,'Justerad allokering'!$B$1:$AF$1,0),FALSE))</f>
        <v>0</v>
      </c>
      <c r="U190">
        <f>IF(ISERROR(1/VLOOKUP($B190,'Justerad allokering'!$B$1:$AG$461,MATCH(U$1,'Justerad allokering'!$B$1:$AF$1,0),FALSE)),VLOOKUP($B190,'Allokerad kvv'!$B$2:$AV$468,MATCH(U$1,'Allokerad kvv'!$B$1:$AV$1,0),FALSE),VLOOKUP($B190,'Justerad allokering'!$B$1:$AG$461,MATCH(U$1,'Justerad allokering'!$B$1:$AF$1,0),FALSE))</f>
        <v>0</v>
      </c>
      <c r="V190">
        <f>IF(ISERROR(1/VLOOKUP($B190,'Justerad allokering'!$B$1:$AG$461,MATCH(V$1,'Justerad allokering'!$B$1:$AF$1,0),FALSE)),VLOOKUP($B190,'Allokerad kvv'!$B$2:$AV$468,MATCH(V$1,'Allokerad kvv'!$B$1:$AV$1,0),FALSE),VLOOKUP($B190,'Justerad allokering'!$B$1:$AG$461,MATCH(V$1,'Justerad allokering'!$B$1:$AF$1,0),FALSE))</f>
        <v>0</v>
      </c>
      <c r="W190">
        <f>IF(ISERROR(1/VLOOKUP($B190,'Justerad allokering'!$B$1:$AG$461,MATCH(W$1,'Justerad allokering'!$B$1:$AF$1,0),FALSE)),VLOOKUP($B190,'Allokerad kvv'!$B$2:$AV$468,MATCH(W$1,'Allokerad kvv'!$B$1:$AV$1,0),FALSE),VLOOKUP($B190,'Justerad allokering'!$B$1:$AG$461,MATCH(W$1,'Justerad allokering'!$B$1:$AF$1,0),FALSE))</f>
        <v>0</v>
      </c>
      <c r="X190">
        <f>IF(ISERROR(1/VLOOKUP($B190,'Justerad allokering'!$B$1:$AG$461,MATCH(X$1,'Justerad allokering'!$B$1:$AF$1,0),FALSE)),VLOOKUP($B190,'Allokerad kvv'!$B$2:$AV$468,MATCH(X$1,'Allokerad kvv'!$B$1:$AV$1,0),FALSE),VLOOKUP($B190,'Justerad allokering'!$B$1:$AG$461,MATCH(X$1,'Justerad allokering'!$B$1:$AF$1,0),FALSE))</f>
        <v>0</v>
      </c>
      <c r="Y190">
        <f>IF(ISERROR(1/VLOOKUP($B190,'Justerad allokering'!$B$1:$AG$461,MATCH(Y$1,'Justerad allokering'!$B$1:$AF$1,0),FALSE)),VLOOKUP($B190,'Allokerad kvv'!$B$2:$AV$468,MATCH(Y$1,'Allokerad kvv'!$B$1:$AV$1,0),FALSE),VLOOKUP($B190,'Justerad allokering'!$B$1:$AG$461,MATCH(Y$1,'Justerad allokering'!$B$1:$AF$1,0),FALSE))</f>
        <v>0</v>
      </c>
      <c r="Z190">
        <f>IF(ISERROR(1/VLOOKUP($B190,'Justerad allokering'!$B$1:$AG$461,MATCH(Z$1,'Justerad allokering'!$B$1:$AF$1,0),FALSE)),VLOOKUP($B190,'Allokerad kvv'!$B$2:$AV$468,MATCH(Z$1,'Allokerad kvv'!$B$1:$AV$1,0),FALSE),VLOOKUP($B190,'Justerad allokering'!$B$1:$AG$461,MATCH(Z$1,'Justerad allokering'!$B$1:$AF$1,0),FALSE))</f>
        <v>0</v>
      </c>
      <c r="AE190" s="89">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25">
      <c r="A191" s="2" t="s">
        <v>272</v>
      </c>
      <c r="B191" s="2" t="s">
        <v>274</v>
      </c>
      <c r="C191">
        <f>IF(ISERROR(1/VLOOKUP($B191,'Justerad allokering'!$B$1:$AG$461,MATCH(C$1,'Justerad allokering'!$B$1:$AF$1,0),FALSE)),VLOOKUP($B191,'Allokerad kvv'!$B$2:$AV$468,MATCH(C$1,'Allokerad kvv'!$B$1:$AV$1,0),FALSE),VLOOKUP($B191,'Justerad allokering'!$B$1:$AG$461,MATCH(C$1,'Justerad allokering'!$B$1:$AF$1,0),FALSE))</f>
        <v>0</v>
      </c>
      <c r="D191">
        <f>IF(ISERROR(1/VLOOKUP($B191,'Justerad allokering'!$B$1:$AG$461,MATCH(D$1,'Justerad allokering'!$B$1:$AF$1,0),FALSE)),VLOOKUP($B191,'Allokerad kvv'!$B$2:$AV$468,MATCH(D$1,'Allokerad kvv'!$B$1:$AV$1,0),FALSE),VLOOKUP($B191,'Justerad allokering'!$B$1:$AG$461,MATCH(D$1,'Justerad allokering'!$B$1:$AF$1,0),FALSE))</f>
        <v>0</v>
      </c>
      <c r="E191">
        <f>IF(ISERROR(1/VLOOKUP($B191,'Justerad allokering'!$B$1:$AG$461,MATCH(E$1,'Justerad allokering'!$B$1:$AF$1,0),FALSE)),VLOOKUP($B191,'Allokerad kvv'!$B$2:$AV$468,MATCH(E$1,'Allokerad kvv'!$B$1:$AV$1,0),FALSE),VLOOKUP($B191,'Justerad allokering'!$B$1:$AG$461,MATCH(E$1,'Justerad allokering'!$B$1:$AF$1,0),FALSE))</f>
        <v>0</v>
      </c>
      <c r="F191">
        <f>IF(ISERROR(1/VLOOKUP($B191,'Justerad allokering'!$B$1:$AG$461,MATCH(F$1,'Justerad allokering'!$B$1:$AF$1,0),FALSE)),VLOOKUP($B191,'Allokerad kvv'!$B$2:$AV$468,MATCH(F$1,'Allokerad kvv'!$B$1:$AV$1,0),FALSE),VLOOKUP($B191,'Justerad allokering'!$B$1:$AG$461,MATCH(F$1,'Justerad allokering'!$B$1:$AF$1,0),FALSE))</f>
        <v>0</v>
      </c>
      <c r="G191">
        <f>IF(ISERROR(1/VLOOKUP($B191,'Justerad allokering'!$B$1:$AG$461,MATCH(G$1,'Justerad allokering'!$B$1:$AF$1,0),FALSE)),VLOOKUP($B191,'Allokerad kvv'!$B$2:$AV$468,MATCH(G$1,'Allokerad kvv'!$B$1:$AV$1,0),FALSE),VLOOKUP($B191,'Justerad allokering'!$B$1:$AG$461,MATCH(G$1,'Justerad allokering'!$B$1:$AF$1,0),FALSE))</f>
        <v>0</v>
      </c>
      <c r="H191">
        <f>IF(ISERROR(1/VLOOKUP($B191,'Justerad allokering'!$B$1:$AG$461,MATCH(H$1,'Justerad allokering'!$B$1:$AF$1,0),FALSE)),VLOOKUP($B191,'Allokerad kvv'!$B$2:$AV$468,MATCH(H$1,'Allokerad kvv'!$B$1:$AV$1,0),FALSE),VLOOKUP($B191,'Justerad allokering'!$B$1:$AG$461,MATCH(H$1,'Justerad allokering'!$B$1:$AF$1,0),FALSE))</f>
        <v>0</v>
      </c>
      <c r="I191">
        <f>IF(ISERROR(1/VLOOKUP($B191,'Justerad allokering'!$B$1:$AG$461,MATCH(I$1,'Justerad allokering'!$B$1:$AF$1,0),FALSE)),VLOOKUP($B191,'Allokerad kvv'!$B$2:$AV$468,MATCH(I$1,'Allokerad kvv'!$B$1:$AV$1,0),FALSE),VLOOKUP($B191,'Justerad allokering'!$B$1:$AG$461,MATCH(I$1,'Justerad allokering'!$B$1:$AF$1,0),FALSE))</f>
        <v>0</v>
      </c>
      <c r="J191">
        <f>IF(ISERROR(1/VLOOKUP($B191,'Justerad allokering'!$B$1:$AG$461,MATCH(J$1,'Justerad allokering'!$B$1:$AF$1,0),FALSE)),VLOOKUP($B191,'Allokerad kvv'!$B$2:$AV$468,MATCH(J$1,'Allokerad kvv'!$B$1:$AV$1,0),FALSE),VLOOKUP($B191,'Justerad allokering'!$B$1:$AG$461,MATCH(J$1,'Justerad allokering'!$B$1:$AF$1,0),FALSE))</f>
        <v>0</v>
      </c>
      <c r="K191">
        <f>IF(ISERROR(1/VLOOKUP($B191,'Justerad allokering'!$B$1:$AG$461,MATCH(K$1,'Justerad allokering'!$B$1:$AF$1,0),FALSE)),VLOOKUP($B191,'Allokerad kvv'!$B$2:$AV$468,MATCH(K$1,'Allokerad kvv'!$B$1:$AV$1,0),FALSE),VLOOKUP($B191,'Justerad allokering'!$B$1:$AG$461,MATCH(K$1,'Justerad allokering'!$B$1:$AF$1,0),FALSE))</f>
        <v>0</v>
      </c>
      <c r="L191">
        <f>IF(ISERROR(1/VLOOKUP($B191,'Justerad allokering'!$B$1:$AG$461,MATCH(L$1,'Justerad allokering'!$B$1:$AF$1,0),FALSE)),VLOOKUP($B191,'Allokerad kvv'!$B$2:$AV$468,MATCH(L$1,'Allokerad kvv'!$B$1:$AV$1,0),FALSE),VLOOKUP($B191,'Justerad allokering'!$B$1:$AG$461,MATCH(L$1,'Justerad allokering'!$B$1:$AF$1,0),FALSE))</f>
        <v>0</v>
      </c>
      <c r="M191">
        <f>IF(ISERROR(1/VLOOKUP($B191,'Justerad allokering'!$B$1:$AG$461,MATCH(M$1,'Justerad allokering'!$B$1:$AF$1,0),FALSE)),VLOOKUP($B191,'Allokerad kvv'!$B$2:$AV$468,MATCH(M$1,'Allokerad kvv'!$B$1:$AV$1,0),FALSE),VLOOKUP($B191,'Justerad allokering'!$B$1:$AG$461,MATCH(M$1,'Justerad allokering'!$B$1:$AF$1,0),FALSE))</f>
        <v>0</v>
      </c>
      <c r="N191">
        <f>IF(ISERROR(1/VLOOKUP($B191,'Justerad allokering'!$B$1:$AG$461,MATCH(N$1,'Justerad allokering'!$B$1:$AF$1,0),FALSE)),VLOOKUP($B191,'Allokerad kvv'!$B$2:$AV$468,MATCH(N$1,'Allokerad kvv'!$B$1:$AV$1,0),FALSE),VLOOKUP($B191,'Justerad allokering'!$B$1:$AG$461,MATCH(N$1,'Justerad allokering'!$B$1:$AF$1,0),FALSE))</f>
        <v>0</v>
      </c>
      <c r="O191">
        <f>IF(ISERROR(1/VLOOKUP($B191,'Justerad allokering'!$B$1:$AG$461,MATCH(O$1,'Justerad allokering'!$B$1:$AF$1,0),FALSE)),VLOOKUP($B191,'Allokerad kvv'!$B$2:$AV$468,MATCH(O$1,'Allokerad kvv'!$B$1:$AV$1,0),FALSE),VLOOKUP($B191,'Justerad allokering'!$B$1:$AG$461,MATCH(O$1,'Justerad allokering'!$B$1:$AF$1,0),FALSE))</f>
        <v>0</v>
      </c>
      <c r="P191">
        <f>IF(ISERROR(1/VLOOKUP($B191,'Justerad allokering'!$B$1:$AG$461,MATCH(P$1,'Justerad allokering'!$B$1:$AF$1,0),FALSE)),VLOOKUP($B191,'Allokerad kvv'!$B$2:$AV$468,MATCH(P$1,'Allokerad kvv'!$B$1:$AV$1,0),FALSE),VLOOKUP($B191,'Justerad allokering'!$B$1:$AG$461,MATCH(P$1,'Justerad allokering'!$B$1:$AF$1,0),FALSE))</f>
        <v>0</v>
      </c>
      <c r="Q191">
        <f>IF(ISERROR(1/VLOOKUP($B191,'Justerad allokering'!$B$1:$AG$461,MATCH(Q$1,'Justerad allokering'!$B$1:$AF$1,0),FALSE)),VLOOKUP($B191,'Allokerad kvv'!$B$2:$AV$468,MATCH(Q$1,'Allokerad kvv'!$B$1:$AV$1,0),FALSE),VLOOKUP($B191,'Justerad allokering'!$B$1:$AG$461,MATCH(Q$1,'Justerad allokering'!$B$1:$AF$1,0),FALSE))</f>
        <v>0</v>
      </c>
      <c r="R191">
        <f>IF(ISERROR(1/VLOOKUP($B191,'Justerad allokering'!$B$1:$AG$461,MATCH(R$1,'Justerad allokering'!$B$1:$AF$1,0),FALSE)),VLOOKUP($B191,'Allokerad kvv'!$B$2:$AV$468,MATCH(R$1,'Allokerad kvv'!$B$1:$AV$1,0),FALSE),VLOOKUP($B191,'Justerad allokering'!$B$1:$AG$461,MATCH(R$1,'Justerad allokering'!$B$1:$AF$1,0),FALSE))</f>
        <v>0</v>
      </c>
      <c r="S191">
        <f>IF(ISERROR(1/VLOOKUP($B191,'Justerad allokering'!$B$1:$AG$461,MATCH(S$1,'Justerad allokering'!$B$1:$AF$1,0),FALSE)),VLOOKUP($B191,'Allokerad kvv'!$B$2:$AV$468,MATCH(S$1,'Allokerad kvv'!$B$1:$AV$1,0),FALSE),VLOOKUP($B191,'Justerad allokering'!$B$1:$AG$461,MATCH(S$1,'Justerad allokering'!$B$1:$AF$1,0),FALSE))</f>
        <v>0</v>
      </c>
      <c r="T191">
        <f>IF(ISERROR(1/VLOOKUP($B191,'Justerad allokering'!$B$1:$AG$461,MATCH(T$1,'Justerad allokering'!$B$1:$AF$1,0),FALSE)),VLOOKUP($B191,'Allokerad kvv'!$B$2:$AV$468,MATCH(T$1,'Allokerad kvv'!$B$1:$AV$1,0),FALSE),VLOOKUP($B191,'Justerad allokering'!$B$1:$AG$461,MATCH(T$1,'Justerad allokering'!$B$1:$AF$1,0),FALSE))</f>
        <v>0</v>
      </c>
      <c r="U191">
        <f>IF(ISERROR(1/VLOOKUP($B191,'Justerad allokering'!$B$1:$AG$461,MATCH(U$1,'Justerad allokering'!$B$1:$AF$1,0),FALSE)),VLOOKUP($B191,'Allokerad kvv'!$B$2:$AV$468,MATCH(U$1,'Allokerad kvv'!$B$1:$AV$1,0),FALSE),VLOOKUP($B191,'Justerad allokering'!$B$1:$AG$461,MATCH(U$1,'Justerad allokering'!$B$1:$AF$1,0),FALSE))</f>
        <v>0</v>
      </c>
      <c r="V191">
        <f>IF(ISERROR(1/VLOOKUP($B191,'Justerad allokering'!$B$1:$AG$461,MATCH(V$1,'Justerad allokering'!$B$1:$AF$1,0),FALSE)),VLOOKUP($B191,'Allokerad kvv'!$B$2:$AV$468,MATCH(V$1,'Allokerad kvv'!$B$1:$AV$1,0),FALSE),VLOOKUP($B191,'Justerad allokering'!$B$1:$AG$461,MATCH(V$1,'Justerad allokering'!$B$1:$AF$1,0),FALSE))</f>
        <v>0</v>
      </c>
      <c r="W191">
        <f>IF(ISERROR(1/VLOOKUP($B191,'Justerad allokering'!$B$1:$AG$461,MATCH(W$1,'Justerad allokering'!$B$1:$AF$1,0),FALSE)),VLOOKUP($B191,'Allokerad kvv'!$B$2:$AV$468,MATCH(W$1,'Allokerad kvv'!$B$1:$AV$1,0),FALSE),VLOOKUP($B191,'Justerad allokering'!$B$1:$AG$461,MATCH(W$1,'Justerad allokering'!$B$1:$AF$1,0),FALSE))</f>
        <v>0</v>
      </c>
      <c r="X191">
        <f>IF(ISERROR(1/VLOOKUP($B191,'Justerad allokering'!$B$1:$AG$461,MATCH(X$1,'Justerad allokering'!$B$1:$AF$1,0),FALSE)),VLOOKUP($B191,'Allokerad kvv'!$B$2:$AV$468,MATCH(X$1,'Allokerad kvv'!$B$1:$AV$1,0),FALSE),VLOOKUP($B191,'Justerad allokering'!$B$1:$AG$461,MATCH(X$1,'Justerad allokering'!$B$1:$AF$1,0),FALSE))</f>
        <v>0</v>
      </c>
      <c r="Y191">
        <f>IF(ISERROR(1/VLOOKUP($B191,'Justerad allokering'!$B$1:$AG$461,MATCH(Y$1,'Justerad allokering'!$B$1:$AF$1,0),FALSE)),VLOOKUP($B191,'Allokerad kvv'!$B$2:$AV$468,MATCH(Y$1,'Allokerad kvv'!$B$1:$AV$1,0),FALSE),VLOOKUP($B191,'Justerad allokering'!$B$1:$AG$461,MATCH(Y$1,'Justerad allokering'!$B$1:$AF$1,0),FALSE))</f>
        <v>0</v>
      </c>
      <c r="Z191">
        <f>IF(ISERROR(1/VLOOKUP($B191,'Justerad allokering'!$B$1:$AG$461,MATCH(Z$1,'Justerad allokering'!$B$1:$AF$1,0),FALSE)),VLOOKUP($B191,'Allokerad kvv'!$B$2:$AV$468,MATCH(Z$1,'Allokerad kvv'!$B$1:$AV$1,0),FALSE),VLOOKUP($B191,'Justerad allokering'!$B$1:$AG$461,MATCH(Z$1,'Justerad allokering'!$B$1:$AF$1,0),FALSE))</f>
        <v>0</v>
      </c>
      <c r="AE191" s="89">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25">
      <c r="A192" s="2" t="s">
        <v>275</v>
      </c>
      <c r="B192" s="14" t="s">
        <v>993</v>
      </c>
      <c r="C192">
        <f>IF(ISERROR(1/VLOOKUP($B192,'Justerad allokering'!$B$1:$AG$461,MATCH(C$1,'Justerad allokering'!$B$1:$AF$1,0),FALSE)),VLOOKUP($B192,'Allokerad kvv'!$B$2:$AV$468,MATCH(C$1,'Allokerad kvv'!$B$1:$AV$1,0),FALSE),VLOOKUP($B192,'Justerad allokering'!$B$1:$AG$461,MATCH(C$1,'Justerad allokering'!$B$1:$AF$1,0),FALSE))</f>
        <v>0</v>
      </c>
      <c r="D192">
        <f>IF(ISERROR(1/VLOOKUP($B192,'Justerad allokering'!$B$1:$AG$461,MATCH(D$1,'Justerad allokering'!$B$1:$AF$1,0),FALSE)),VLOOKUP($B192,'Allokerad kvv'!$B$2:$AV$468,MATCH(D$1,'Allokerad kvv'!$B$1:$AV$1,0),FALSE),VLOOKUP($B192,'Justerad allokering'!$B$1:$AG$461,MATCH(D$1,'Justerad allokering'!$B$1:$AF$1,0),FALSE))</f>
        <v>0</v>
      </c>
      <c r="E192">
        <f>IF(ISERROR(1/VLOOKUP($B192,'Justerad allokering'!$B$1:$AG$461,MATCH(E$1,'Justerad allokering'!$B$1:$AF$1,0),FALSE)),VLOOKUP($B192,'Allokerad kvv'!$B$2:$AV$468,MATCH(E$1,'Allokerad kvv'!$B$1:$AV$1,0),FALSE),VLOOKUP($B192,'Justerad allokering'!$B$1:$AG$461,MATCH(E$1,'Justerad allokering'!$B$1:$AF$1,0),FALSE))</f>
        <v>0</v>
      </c>
      <c r="F192">
        <f>IF(ISERROR(1/VLOOKUP($B192,'Justerad allokering'!$B$1:$AG$461,MATCH(F$1,'Justerad allokering'!$B$1:$AF$1,0),FALSE)),VLOOKUP($B192,'Allokerad kvv'!$B$2:$AV$468,MATCH(F$1,'Allokerad kvv'!$B$1:$AV$1,0),FALSE),VLOOKUP($B192,'Justerad allokering'!$B$1:$AG$461,MATCH(F$1,'Justerad allokering'!$B$1:$AF$1,0),FALSE))</f>
        <v>0</v>
      </c>
      <c r="G192">
        <f>IF(ISERROR(1/VLOOKUP($B192,'Justerad allokering'!$B$1:$AG$461,MATCH(G$1,'Justerad allokering'!$B$1:$AF$1,0),FALSE)),VLOOKUP($B192,'Allokerad kvv'!$B$2:$AV$468,MATCH(G$1,'Allokerad kvv'!$B$1:$AV$1,0),FALSE),VLOOKUP($B192,'Justerad allokering'!$B$1:$AG$461,MATCH(G$1,'Justerad allokering'!$B$1:$AF$1,0),FALSE))</f>
        <v>0</v>
      </c>
      <c r="H192">
        <f>IF(ISERROR(1/VLOOKUP($B192,'Justerad allokering'!$B$1:$AG$461,MATCH(H$1,'Justerad allokering'!$B$1:$AF$1,0),FALSE)),VLOOKUP($B192,'Allokerad kvv'!$B$2:$AV$468,MATCH(H$1,'Allokerad kvv'!$B$1:$AV$1,0),FALSE),VLOOKUP($B192,'Justerad allokering'!$B$1:$AG$461,MATCH(H$1,'Justerad allokering'!$B$1:$AF$1,0),FALSE))</f>
        <v>0</v>
      </c>
      <c r="I192">
        <f>IF(ISERROR(1/VLOOKUP($B192,'Justerad allokering'!$B$1:$AG$461,MATCH(I$1,'Justerad allokering'!$B$1:$AF$1,0),FALSE)),VLOOKUP($B192,'Allokerad kvv'!$B$2:$AV$468,MATCH(I$1,'Allokerad kvv'!$B$1:$AV$1,0),FALSE),VLOOKUP($B192,'Justerad allokering'!$B$1:$AG$461,MATCH(I$1,'Justerad allokering'!$B$1:$AF$1,0),FALSE))</f>
        <v>0</v>
      </c>
      <c r="J192">
        <f>IF(ISERROR(1/VLOOKUP($B192,'Justerad allokering'!$B$1:$AG$461,MATCH(J$1,'Justerad allokering'!$B$1:$AF$1,0),FALSE)),VLOOKUP($B192,'Allokerad kvv'!$B$2:$AV$468,MATCH(J$1,'Allokerad kvv'!$B$1:$AV$1,0),FALSE),VLOOKUP($B192,'Justerad allokering'!$B$1:$AG$461,MATCH(J$1,'Justerad allokering'!$B$1:$AF$1,0),FALSE))</f>
        <v>0</v>
      </c>
      <c r="K192">
        <f>IF(ISERROR(1/VLOOKUP($B192,'Justerad allokering'!$B$1:$AG$461,MATCH(K$1,'Justerad allokering'!$B$1:$AF$1,0),FALSE)),VLOOKUP($B192,'Allokerad kvv'!$B$2:$AV$468,MATCH(K$1,'Allokerad kvv'!$B$1:$AV$1,0),FALSE),VLOOKUP($B192,'Justerad allokering'!$B$1:$AG$461,MATCH(K$1,'Justerad allokering'!$B$1:$AF$1,0),FALSE))</f>
        <v>0</v>
      </c>
      <c r="L192">
        <f>IF(ISERROR(1/VLOOKUP($B192,'Justerad allokering'!$B$1:$AG$461,MATCH(L$1,'Justerad allokering'!$B$1:$AF$1,0),FALSE)),VLOOKUP($B192,'Allokerad kvv'!$B$2:$AV$468,MATCH(L$1,'Allokerad kvv'!$B$1:$AV$1,0),FALSE),VLOOKUP($B192,'Justerad allokering'!$B$1:$AG$461,MATCH(L$1,'Justerad allokering'!$B$1:$AF$1,0),FALSE))</f>
        <v>0</v>
      </c>
      <c r="M192">
        <f>IF(ISERROR(1/VLOOKUP($B192,'Justerad allokering'!$B$1:$AG$461,MATCH(M$1,'Justerad allokering'!$B$1:$AF$1,0),FALSE)),VLOOKUP($B192,'Allokerad kvv'!$B$2:$AV$468,MATCH(M$1,'Allokerad kvv'!$B$1:$AV$1,0),FALSE),VLOOKUP($B192,'Justerad allokering'!$B$1:$AG$461,MATCH(M$1,'Justerad allokering'!$B$1:$AF$1,0),FALSE))</f>
        <v>0</v>
      </c>
      <c r="N192">
        <f>IF(ISERROR(1/VLOOKUP($B192,'Justerad allokering'!$B$1:$AG$461,MATCH(N$1,'Justerad allokering'!$B$1:$AF$1,0),FALSE)),VLOOKUP($B192,'Allokerad kvv'!$B$2:$AV$468,MATCH(N$1,'Allokerad kvv'!$B$1:$AV$1,0),FALSE),VLOOKUP($B192,'Justerad allokering'!$B$1:$AG$461,MATCH(N$1,'Justerad allokering'!$B$1:$AF$1,0),FALSE))</f>
        <v>0</v>
      </c>
      <c r="O192">
        <f>IF(ISERROR(1/VLOOKUP($B192,'Justerad allokering'!$B$1:$AG$461,MATCH(O$1,'Justerad allokering'!$B$1:$AF$1,0),FALSE)),VLOOKUP($B192,'Allokerad kvv'!$B$2:$AV$468,MATCH(O$1,'Allokerad kvv'!$B$1:$AV$1,0),FALSE),VLOOKUP($B192,'Justerad allokering'!$B$1:$AG$461,MATCH(O$1,'Justerad allokering'!$B$1:$AF$1,0),FALSE))</f>
        <v>0</v>
      </c>
      <c r="P192">
        <f>IF(ISERROR(1/VLOOKUP($B192,'Justerad allokering'!$B$1:$AG$461,MATCH(P$1,'Justerad allokering'!$B$1:$AF$1,0),FALSE)),VLOOKUP($B192,'Allokerad kvv'!$B$2:$AV$468,MATCH(P$1,'Allokerad kvv'!$B$1:$AV$1,0),FALSE),VLOOKUP($B192,'Justerad allokering'!$B$1:$AG$461,MATCH(P$1,'Justerad allokering'!$B$1:$AF$1,0),FALSE))</f>
        <v>0</v>
      </c>
      <c r="Q192">
        <f>IF(ISERROR(1/VLOOKUP($B192,'Justerad allokering'!$B$1:$AG$461,MATCH(Q$1,'Justerad allokering'!$B$1:$AF$1,0),FALSE)),VLOOKUP($B192,'Allokerad kvv'!$B$2:$AV$468,MATCH(Q$1,'Allokerad kvv'!$B$1:$AV$1,0),FALSE),VLOOKUP($B192,'Justerad allokering'!$B$1:$AG$461,MATCH(Q$1,'Justerad allokering'!$B$1:$AF$1,0),FALSE))</f>
        <v>0</v>
      </c>
      <c r="R192">
        <f>IF(ISERROR(1/VLOOKUP($B192,'Justerad allokering'!$B$1:$AG$461,MATCH(R$1,'Justerad allokering'!$B$1:$AF$1,0),FALSE)),VLOOKUP($B192,'Allokerad kvv'!$B$2:$AV$468,MATCH(R$1,'Allokerad kvv'!$B$1:$AV$1,0),FALSE),VLOOKUP($B192,'Justerad allokering'!$B$1:$AG$461,MATCH(R$1,'Justerad allokering'!$B$1:$AF$1,0),FALSE))</f>
        <v>0</v>
      </c>
      <c r="S192">
        <f>IF(ISERROR(1/VLOOKUP($B192,'Justerad allokering'!$B$1:$AG$461,MATCH(S$1,'Justerad allokering'!$B$1:$AF$1,0),FALSE)),VLOOKUP($B192,'Allokerad kvv'!$B$2:$AV$468,MATCH(S$1,'Allokerad kvv'!$B$1:$AV$1,0),FALSE),VLOOKUP($B192,'Justerad allokering'!$B$1:$AG$461,MATCH(S$1,'Justerad allokering'!$B$1:$AF$1,0),FALSE))</f>
        <v>0</v>
      </c>
      <c r="T192">
        <f>IF(ISERROR(1/VLOOKUP($B192,'Justerad allokering'!$B$1:$AG$461,MATCH(T$1,'Justerad allokering'!$B$1:$AF$1,0),FALSE)),VLOOKUP($B192,'Allokerad kvv'!$B$2:$AV$468,MATCH(T$1,'Allokerad kvv'!$B$1:$AV$1,0),FALSE),VLOOKUP($B192,'Justerad allokering'!$B$1:$AG$461,MATCH(T$1,'Justerad allokering'!$B$1:$AF$1,0),FALSE))</f>
        <v>0</v>
      </c>
      <c r="U192">
        <f>IF(ISERROR(1/VLOOKUP($B192,'Justerad allokering'!$B$1:$AG$461,MATCH(U$1,'Justerad allokering'!$B$1:$AF$1,0),FALSE)),VLOOKUP($B192,'Allokerad kvv'!$B$2:$AV$468,MATCH(U$1,'Allokerad kvv'!$B$1:$AV$1,0),FALSE),VLOOKUP($B192,'Justerad allokering'!$B$1:$AG$461,MATCH(U$1,'Justerad allokering'!$B$1:$AF$1,0),FALSE))</f>
        <v>0</v>
      </c>
      <c r="V192">
        <f>IF(ISERROR(1/VLOOKUP($B192,'Justerad allokering'!$B$1:$AG$461,MATCH(V$1,'Justerad allokering'!$B$1:$AF$1,0),FALSE)),VLOOKUP($B192,'Allokerad kvv'!$B$2:$AV$468,MATCH(V$1,'Allokerad kvv'!$B$1:$AV$1,0),FALSE),VLOOKUP($B192,'Justerad allokering'!$B$1:$AG$461,MATCH(V$1,'Justerad allokering'!$B$1:$AF$1,0),FALSE))</f>
        <v>0</v>
      </c>
      <c r="W192">
        <f>IF(ISERROR(1/VLOOKUP($B192,'Justerad allokering'!$B$1:$AG$461,MATCH(W$1,'Justerad allokering'!$B$1:$AF$1,0),FALSE)),VLOOKUP($B192,'Allokerad kvv'!$B$2:$AV$468,MATCH(W$1,'Allokerad kvv'!$B$1:$AV$1,0),FALSE),VLOOKUP($B192,'Justerad allokering'!$B$1:$AG$461,MATCH(W$1,'Justerad allokering'!$B$1:$AF$1,0),FALSE))</f>
        <v>0</v>
      </c>
      <c r="X192">
        <f>IF(ISERROR(1/VLOOKUP($B192,'Justerad allokering'!$B$1:$AG$461,MATCH(X$1,'Justerad allokering'!$B$1:$AF$1,0),FALSE)),VLOOKUP($B192,'Allokerad kvv'!$B$2:$AV$468,MATCH(X$1,'Allokerad kvv'!$B$1:$AV$1,0),FALSE),VLOOKUP($B192,'Justerad allokering'!$B$1:$AG$461,MATCH(X$1,'Justerad allokering'!$B$1:$AF$1,0),FALSE))</f>
        <v>0</v>
      </c>
      <c r="Y192">
        <f>IF(ISERROR(1/VLOOKUP($B192,'Justerad allokering'!$B$1:$AG$461,MATCH(Y$1,'Justerad allokering'!$B$1:$AF$1,0),FALSE)),VLOOKUP($B192,'Allokerad kvv'!$B$2:$AV$468,MATCH(Y$1,'Allokerad kvv'!$B$1:$AV$1,0),FALSE),VLOOKUP($B192,'Justerad allokering'!$B$1:$AG$461,MATCH(Y$1,'Justerad allokering'!$B$1:$AF$1,0),FALSE))</f>
        <v>0</v>
      </c>
      <c r="Z192">
        <f>IF(ISERROR(1/VLOOKUP($B192,'Justerad allokering'!$B$1:$AG$461,MATCH(Z$1,'Justerad allokering'!$B$1:$AF$1,0),FALSE)),VLOOKUP($B192,'Allokerad kvv'!$B$2:$AV$468,MATCH(Z$1,'Allokerad kvv'!$B$1:$AV$1,0),FALSE),VLOOKUP($B192,'Justerad allokering'!$B$1:$AG$461,MATCH(Z$1,'Justerad allokering'!$B$1:$AF$1,0),FALSE))</f>
        <v>0</v>
      </c>
      <c r="AE192" s="89">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25">
      <c r="A193" s="2" t="s">
        <v>277</v>
      </c>
      <c r="B193" s="2" t="s">
        <v>278</v>
      </c>
      <c r="C193">
        <f>IF(ISERROR(1/VLOOKUP($B193,'Justerad allokering'!$B$1:$AG$461,MATCH(C$1,'Justerad allokering'!$B$1:$AF$1,0),FALSE)),VLOOKUP($B193,'Allokerad kvv'!$B$2:$AV$468,MATCH(C$1,'Allokerad kvv'!$B$1:$AV$1,0),FALSE),VLOOKUP($B193,'Justerad allokering'!$B$1:$AG$461,MATCH(C$1,'Justerad allokering'!$B$1:$AF$1,0),FALSE))</f>
        <v>0</v>
      </c>
      <c r="D193">
        <f>IF(ISERROR(1/VLOOKUP($B193,'Justerad allokering'!$B$1:$AG$461,MATCH(D$1,'Justerad allokering'!$B$1:$AF$1,0),FALSE)),VLOOKUP($B193,'Allokerad kvv'!$B$2:$AV$468,MATCH(D$1,'Allokerad kvv'!$B$1:$AV$1,0),FALSE),VLOOKUP($B193,'Justerad allokering'!$B$1:$AG$461,MATCH(D$1,'Justerad allokering'!$B$1:$AF$1,0),FALSE))</f>
        <v>0</v>
      </c>
      <c r="E193">
        <f>IF(ISERROR(1/VLOOKUP($B193,'Justerad allokering'!$B$1:$AG$461,MATCH(E$1,'Justerad allokering'!$B$1:$AF$1,0),FALSE)),VLOOKUP($B193,'Allokerad kvv'!$B$2:$AV$468,MATCH(E$1,'Allokerad kvv'!$B$1:$AV$1,0),FALSE),VLOOKUP($B193,'Justerad allokering'!$B$1:$AG$461,MATCH(E$1,'Justerad allokering'!$B$1:$AF$1,0),FALSE))</f>
        <v>0</v>
      </c>
      <c r="F193">
        <f>IF(ISERROR(1/VLOOKUP($B193,'Justerad allokering'!$B$1:$AG$461,MATCH(F$1,'Justerad allokering'!$B$1:$AF$1,0),FALSE)),VLOOKUP($B193,'Allokerad kvv'!$B$2:$AV$468,MATCH(F$1,'Allokerad kvv'!$B$1:$AV$1,0),FALSE),VLOOKUP($B193,'Justerad allokering'!$B$1:$AG$461,MATCH(F$1,'Justerad allokering'!$B$1:$AF$1,0),FALSE))</f>
        <v>0</v>
      </c>
      <c r="G193">
        <f>IF(ISERROR(1/VLOOKUP($B193,'Justerad allokering'!$B$1:$AG$461,MATCH(G$1,'Justerad allokering'!$B$1:$AF$1,0),FALSE)),VLOOKUP($B193,'Allokerad kvv'!$B$2:$AV$468,MATCH(G$1,'Allokerad kvv'!$B$1:$AV$1,0),FALSE),VLOOKUP($B193,'Justerad allokering'!$B$1:$AG$461,MATCH(G$1,'Justerad allokering'!$B$1:$AF$1,0),FALSE))</f>
        <v>0</v>
      </c>
      <c r="H193">
        <f>IF(ISERROR(1/VLOOKUP($B193,'Justerad allokering'!$B$1:$AG$461,MATCH(H$1,'Justerad allokering'!$B$1:$AF$1,0),FALSE)),VLOOKUP($B193,'Allokerad kvv'!$B$2:$AV$468,MATCH(H$1,'Allokerad kvv'!$B$1:$AV$1,0),FALSE),VLOOKUP($B193,'Justerad allokering'!$B$1:$AG$461,MATCH(H$1,'Justerad allokering'!$B$1:$AF$1,0),FALSE))</f>
        <v>0</v>
      </c>
      <c r="I193">
        <f>IF(ISERROR(1/VLOOKUP($B193,'Justerad allokering'!$B$1:$AG$461,MATCH(I$1,'Justerad allokering'!$B$1:$AF$1,0),FALSE)),VLOOKUP($B193,'Allokerad kvv'!$B$2:$AV$468,MATCH(I$1,'Allokerad kvv'!$B$1:$AV$1,0),FALSE),VLOOKUP($B193,'Justerad allokering'!$B$1:$AG$461,MATCH(I$1,'Justerad allokering'!$B$1:$AF$1,0),FALSE))</f>
        <v>0</v>
      </c>
      <c r="J193">
        <f>IF(ISERROR(1/VLOOKUP($B193,'Justerad allokering'!$B$1:$AG$461,MATCH(J$1,'Justerad allokering'!$B$1:$AF$1,0),FALSE)),VLOOKUP($B193,'Allokerad kvv'!$B$2:$AV$468,MATCH(J$1,'Allokerad kvv'!$B$1:$AV$1,0),FALSE),VLOOKUP($B193,'Justerad allokering'!$B$1:$AG$461,MATCH(J$1,'Justerad allokering'!$B$1:$AF$1,0),FALSE))</f>
        <v>0</v>
      </c>
      <c r="K193">
        <f>IF(ISERROR(1/VLOOKUP($B193,'Justerad allokering'!$B$1:$AG$461,MATCH(K$1,'Justerad allokering'!$B$1:$AF$1,0),FALSE)),VLOOKUP($B193,'Allokerad kvv'!$B$2:$AV$468,MATCH(K$1,'Allokerad kvv'!$B$1:$AV$1,0),FALSE),VLOOKUP($B193,'Justerad allokering'!$B$1:$AG$461,MATCH(K$1,'Justerad allokering'!$B$1:$AF$1,0),FALSE))</f>
        <v>0</v>
      </c>
      <c r="L193">
        <f>IF(ISERROR(1/VLOOKUP($B193,'Justerad allokering'!$B$1:$AG$461,MATCH(L$1,'Justerad allokering'!$B$1:$AF$1,0),FALSE)),VLOOKUP($B193,'Allokerad kvv'!$B$2:$AV$468,MATCH(L$1,'Allokerad kvv'!$B$1:$AV$1,0),FALSE),VLOOKUP($B193,'Justerad allokering'!$B$1:$AG$461,MATCH(L$1,'Justerad allokering'!$B$1:$AF$1,0),FALSE))</f>
        <v>0</v>
      </c>
      <c r="M193">
        <f>IF(ISERROR(1/VLOOKUP($B193,'Justerad allokering'!$B$1:$AG$461,MATCH(M$1,'Justerad allokering'!$B$1:$AF$1,0),FALSE)),VLOOKUP($B193,'Allokerad kvv'!$B$2:$AV$468,MATCH(M$1,'Allokerad kvv'!$B$1:$AV$1,0),FALSE),VLOOKUP($B193,'Justerad allokering'!$B$1:$AG$461,MATCH(M$1,'Justerad allokering'!$B$1:$AF$1,0),FALSE))</f>
        <v>0</v>
      </c>
      <c r="N193">
        <f>IF(ISERROR(1/VLOOKUP($B193,'Justerad allokering'!$B$1:$AG$461,MATCH(N$1,'Justerad allokering'!$B$1:$AF$1,0),FALSE)),VLOOKUP($B193,'Allokerad kvv'!$B$2:$AV$468,MATCH(N$1,'Allokerad kvv'!$B$1:$AV$1,0),FALSE),VLOOKUP($B193,'Justerad allokering'!$B$1:$AG$461,MATCH(N$1,'Justerad allokering'!$B$1:$AF$1,0),FALSE))</f>
        <v>0</v>
      </c>
      <c r="O193">
        <f>IF(ISERROR(1/VLOOKUP($B193,'Justerad allokering'!$B$1:$AG$461,MATCH(O$1,'Justerad allokering'!$B$1:$AF$1,0),FALSE)),VLOOKUP($B193,'Allokerad kvv'!$B$2:$AV$468,MATCH(O$1,'Allokerad kvv'!$B$1:$AV$1,0),FALSE),VLOOKUP($B193,'Justerad allokering'!$B$1:$AG$461,MATCH(O$1,'Justerad allokering'!$B$1:$AF$1,0),FALSE))</f>
        <v>0</v>
      </c>
      <c r="P193">
        <f>IF(ISERROR(1/VLOOKUP($B193,'Justerad allokering'!$B$1:$AG$461,MATCH(P$1,'Justerad allokering'!$B$1:$AF$1,0),FALSE)),VLOOKUP($B193,'Allokerad kvv'!$B$2:$AV$468,MATCH(P$1,'Allokerad kvv'!$B$1:$AV$1,0),FALSE),VLOOKUP($B193,'Justerad allokering'!$B$1:$AG$461,MATCH(P$1,'Justerad allokering'!$B$1:$AF$1,0),FALSE))</f>
        <v>0</v>
      </c>
      <c r="Q193">
        <f>IF(ISERROR(1/VLOOKUP($B193,'Justerad allokering'!$B$1:$AG$461,MATCH(Q$1,'Justerad allokering'!$B$1:$AF$1,0),FALSE)),VLOOKUP($B193,'Allokerad kvv'!$B$2:$AV$468,MATCH(Q$1,'Allokerad kvv'!$B$1:$AV$1,0),FALSE),VLOOKUP($B193,'Justerad allokering'!$B$1:$AG$461,MATCH(Q$1,'Justerad allokering'!$B$1:$AF$1,0),FALSE))</f>
        <v>0</v>
      </c>
      <c r="R193">
        <f>IF(ISERROR(1/VLOOKUP($B193,'Justerad allokering'!$B$1:$AG$461,MATCH(R$1,'Justerad allokering'!$B$1:$AF$1,0),FALSE)),VLOOKUP($B193,'Allokerad kvv'!$B$2:$AV$468,MATCH(R$1,'Allokerad kvv'!$B$1:$AV$1,0),FALSE),VLOOKUP($B193,'Justerad allokering'!$B$1:$AG$461,MATCH(R$1,'Justerad allokering'!$B$1:$AF$1,0),FALSE))</f>
        <v>0</v>
      </c>
      <c r="S193">
        <f>IF(ISERROR(1/VLOOKUP($B193,'Justerad allokering'!$B$1:$AG$461,MATCH(S$1,'Justerad allokering'!$B$1:$AF$1,0),FALSE)),VLOOKUP($B193,'Allokerad kvv'!$B$2:$AV$468,MATCH(S$1,'Allokerad kvv'!$B$1:$AV$1,0),FALSE),VLOOKUP($B193,'Justerad allokering'!$B$1:$AG$461,MATCH(S$1,'Justerad allokering'!$B$1:$AF$1,0),FALSE))</f>
        <v>0</v>
      </c>
      <c r="T193">
        <f>IF(ISERROR(1/VLOOKUP($B193,'Justerad allokering'!$B$1:$AG$461,MATCH(T$1,'Justerad allokering'!$B$1:$AF$1,0),FALSE)),VLOOKUP($B193,'Allokerad kvv'!$B$2:$AV$468,MATCH(T$1,'Allokerad kvv'!$B$1:$AV$1,0),FALSE),VLOOKUP($B193,'Justerad allokering'!$B$1:$AG$461,MATCH(T$1,'Justerad allokering'!$B$1:$AF$1,0),FALSE))</f>
        <v>0</v>
      </c>
      <c r="U193">
        <f>IF(ISERROR(1/VLOOKUP($B193,'Justerad allokering'!$B$1:$AG$461,MATCH(U$1,'Justerad allokering'!$B$1:$AF$1,0),FALSE)),VLOOKUP($B193,'Allokerad kvv'!$B$2:$AV$468,MATCH(U$1,'Allokerad kvv'!$B$1:$AV$1,0),FALSE),VLOOKUP($B193,'Justerad allokering'!$B$1:$AG$461,MATCH(U$1,'Justerad allokering'!$B$1:$AF$1,0),FALSE))</f>
        <v>0</v>
      </c>
      <c r="V193">
        <f>IF(ISERROR(1/VLOOKUP($B193,'Justerad allokering'!$B$1:$AG$461,MATCH(V$1,'Justerad allokering'!$B$1:$AF$1,0),FALSE)),VLOOKUP($B193,'Allokerad kvv'!$B$2:$AV$468,MATCH(V$1,'Allokerad kvv'!$B$1:$AV$1,0),FALSE),VLOOKUP($B193,'Justerad allokering'!$B$1:$AG$461,MATCH(V$1,'Justerad allokering'!$B$1:$AF$1,0),FALSE))</f>
        <v>0</v>
      </c>
      <c r="W193">
        <f>IF(ISERROR(1/VLOOKUP($B193,'Justerad allokering'!$B$1:$AG$461,MATCH(W$1,'Justerad allokering'!$B$1:$AF$1,0),FALSE)),VLOOKUP($B193,'Allokerad kvv'!$B$2:$AV$468,MATCH(W$1,'Allokerad kvv'!$B$1:$AV$1,0),FALSE),VLOOKUP($B193,'Justerad allokering'!$B$1:$AG$461,MATCH(W$1,'Justerad allokering'!$B$1:$AF$1,0),FALSE))</f>
        <v>0</v>
      </c>
      <c r="X193">
        <f>IF(ISERROR(1/VLOOKUP($B193,'Justerad allokering'!$B$1:$AG$461,MATCH(X$1,'Justerad allokering'!$B$1:$AF$1,0),FALSE)),VLOOKUP($B193,'Allokerad kvv'!$B$2:$AV$468,MATCH(X$1,'Allokerad kvv'!$B$1:$AV$1,0),FALSE),VLOOKUP($B193,'Justerad allokering'!$B$1:$AG$461,MATCH(X$1,'Justerad allokering'!$B$1:$AF$1,0),FALSE))</f>
        <v>0</v>
      </c>
      <c r="Y193">
        <f>IF(ISERROR(1/VLOOKUP($B193,'Justerad allokering'!$B$1:$AG$461,MATCH(Y$1,'Justerad allokering'!$B$1:$AF$1,0),FALSE)),VLOOKUP($B193,'Allokerad kvv'!$B$2:$AV$468,MATCH(Y$1,'Allokerad kvv'!$B$1:$AV$1,0),FALSE),VLOOKUP($B193,'Justerad allokering'!$B$1:$AG$461,MATCH(Y$1,'Justerad allokering'!$B$1:$AF$1,0),FALSE))</f>
        <v>0</v>
      </c>
      <c r="Z193">
        <f>IF(ISERROR(1/VLOOKUP($B193,'Justerad allokering'!$B$1:$AG$461,MATCH(Z$1,'Justerad allokering'!$B$1:$AF$1,0),FALSE)),VLOOKUP($B193,'Allokerad kvv'!$B$2:$AV$468,MATCH(Z$1,'Allokerad kvv'!$B$1:$AV$1,0),FALSE),VLOOKUP($B193,'Justerad allokering'!$B$1:$AG$461,MATCH(Z$1,'Justerad allokering'!$B$1:$AF$1,0),FALSE))</f>
        <v>0</v>
      </c>
      <c r="AE193" s="89">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25">
      <c r="A194" s="2" t="s">
        <v>279</v>
      </c>
      <c r="B194" s="2" t="s">
        <v>280</v>
      </c>
      <c r="C194">
        <f>IF(ISERROR(1/VLOOKUP($B194,'Justerad allokering'!$B$1:$AG$461,MATCH(C$1,'Justerad allokering'!$B$1:$AF$1,0),FALSE)),VLOOKUP($B194,'Allokerad kvv'!$B$2:$AV$468,MATCH(C$1,'Allokerad kvv'!$B$1:$AV$1,0),FALSE),VLOOKUP($B194,'Justerad allokering'!$B$1:$AG$461,MATCH(C$1,'Justerad allokering'!$B$1:$AF$1,0),FALSE))</f>
        <v>0</v>
      </c>
      <c r="D194">
        <f>IF(ISERROR(1/VLOOKUP($B194,'Justerad allokering'!$B$1:$AG$461,MATCH(D$1,'Justerad allokering'!$B$1:$AF$1,0),FALSE)),VLOOKUP($B194,'Allokerad kvv'!$B$2:$AV$468,MATCH(D$1,'Allokerad kvv'!$B$1:$AV$1,0),FALSE),VLOOKUP($B194,'Justerad allokering'!$B$1:$AG$461,MATCH(D$1,'Justerad allokering'!$B$1:$AF$1,0),FALSE))</f>
        <v>0</v>
      </c>
      <c r="E194">
        <f>IF(ISERROR(1/VLOOKUP($B194,'Justerad allokering'!$B$1:$AG$461,MATCH(E$1,'Justerad allokering'!$B$1:$AF$1,0),FALSE)),VLOOKUP($B194,'Allokerad kvv'!$B$2:$AV$468,MATCH(E$1,'Allokerad kvv'!$B$1:$AV$1,0),FALSE),VLOOKUP($B194,'Justerad allokering'!$B$1:$AG$461,MATCH(E$1,'Justerad allokering'!$B$1:$AF$1,0),FALSE))</f>
        <v>10.057</v>
      </c>
      <c r="F194">
        <f>IF(ISERROR(1/VLOOKUP($B194,'Justerad allokering'!$B$1:$AG$461,MATCH(F$1,'Justerad allokering'!$B$1:$AF$1,0),FALSE)),VLOOKUP($B194,'Allokerad kvv'!$B$2:$AV$468,MATCH(F$1,'Allokerad kvv'!$B$1:$AV$1,0),FALSE),VLOOKUP($B194,'Justerad allokering'!$B$1:$AG$461,MATCH(F$1,'Justerad allokering'!$B$1:$AF$1,0),FALSE))</f>
        <v>0</v>
      </c>
      <c r="G194">
        <f>IF(ISERROR(1/VLOOKUP($B194,'Justerad allokering'!$B$1:$AG$461,MATCH(G$1,'Justerad allokering'!$B$1:$AF$1,0),FALSE)),VLOOKUP($B194,'Allokerad kvv'!$B$2:$AV$468,MATCH(G$1,'Allokerad kvv'!$B$1:$AV$1,0),FALSE),VLOOKUP($B194,'Justerad allokering'!$B$1:$AG$461,MATCH(G$1,'Justerad allokering'!$B$1:$AF$1,0),FALSE))</f>
        <v>0</v>
      </c>
      <c r="H194">
        <f>IF(ISERROR(1/VLOOKUP($B194,'Justerad allokering'!$B$1:$AG$461,MATCH(H$1,'Justerad allokering'!$B$1:$AF$1,0),FALSE)),VLOOKUP($B194,'Allokerad kvv'!$B$2:$AV$468,MATCH(H$1,'Allokerad kvv'!$B$1:$AV$1,0),FALSE),VLOOKUP($B194,'Justerad allokering'!$B$1:$AG$461,MATCH(H$1,'Justerad allokering'!$B$1:$AF$1,0),FALSE))</f>
        <v>0</v>
      </c>
      <c r="I194">
        <f>IF(ISERROR(1/VLOOKUP($B194,'Justerad allokering'!$B$1:$AG$461,MATCH(I$1,'Justerad allokering'!$B$1:$AF$1,0),FALSE)),VLOOKUP($B194,'Allokerad kvv'!$B$2:$AV$468,MATCH(I$1,'Allokerad kvv'!$B$1:$AV$1,0),FALSE),VLOOKUP($B194,'Justerad allokering'!$B$1:$AG$461,MATCH(I$1,'Justerad allokering'!$B$1:$AF$1,0),FALSE))</f>
        <v>0</v>
      </c>
      <c r="J194">
        <f>IF(ISERROR(1/VLOOKUP($B194,'Justerad allokering'!$B$1:$AG$461,MATCH(J$1,'Justerad allokering'!$B$1:$AF$1,0),FALSE)),VLOOKUP($B194,'Allokerad kvv'!$B$2:$AV$468,MATCH(J$1,'Allokerad kvv'!$B$1:$AV$1,0),FALSE),VLOOKUP($B194,'Justerad allokering'!$B$1:$AG$461,MATCH(J$1,'Justerad allokering'!$B$1:$AF$1,0),FALSE))</f>
        <v>35.917900000000003</v>
      </c>
      <c r="K194">
        <f>IF(ISERROR(1/VLOOKUP($B194,'Justerad allokering'!$B$1:$AG$461,MATCH(K$1,'Justerad allokering'!$B$1:$AF$1,0),FALSE)),VLOOKUP($B194,'Allokerad kvv'!$B$2:$AV$468,MATCH(K$1,'Allokerad kvv'!$B$1:$AV$1,0),FALSE),VLOOKUP($B194,'Justerad allokering'!$B$1:$AG$461,MATCH(K$1,'Justerad allokering'!$B$1:$AF$1,0),FALSE))</f>
        <v>1.93957</v>
      </c>
      <c r="L194">
        <f>IF(ISERROR(1/VLOOKUP($B194,'Justerad allokering'!$B$1:$AG$461,MATCH(L$1,'Justerad allokering'!$B$1:$AF$1,0),FALSE)),VLOOKUP($B194,'Allokerad kvv'!$B$2:$AV$468,MATCH(L$1,'Allokerad kvv'!$B$1:$AV$1,0),FALSE),VLOOKUP($B194,'Justerad allokering'!$B$1:$AG$461,MATCH(L$1,'Justerad allokering'!$B$1:$AF$1,0),FALSE))</f>
        <v>0</v>
      </c>
      <c r="M194">
        <f>IF(ISERROR(1/VLOOKUP($B194,'Justerad allokering'!$B$1:$AG$461,MATCH(M$1,'Justerad allokering'!$B$1:$AF$1,0),FALSE)),VLOOKUP($B194,'Allokerad kvv'!$B$2:$AV$468,MATCH(M$1,'Allokerad kvv'!$B$1:$AV$1,0),FALSE),VLOOKUP($B194,'Justerad allokering'!$B$1:$AG$461,MATCH(M$1,'Justerad allokering'!$B$1:$AF$1,0),FALSE))</f>
        <v>0</v>
      </c>
      <c r="N194">
        <f>IF(ISERROR(1/VLOOKUP($B194,'Justerad allokering'!$B$1:$AG$461,MATCH(N$1,'Justerad allokering'!$B$1:$AF$1,0),FALSE)),VLOOKUP($B194,'Allokerad kvv'!$B$2:$AV$468,MATCH(N$1,'Allokerad kvv'!$B$1:$AV$1,0),FALSE),VLOOKUP($B194,'Justerad allokering'!$B$1:$AG$461,MATCH(N$1,'Justerad allokering'!$B$1:$AF$1,0),FALSE))</f>
        <v>14.8</v>
      </c>
      <c r="O194">
        <f>IF(ISERROR(1/VLOOKUP($B194,'Justerad allokering'!$B$1:$AG$461,MATCH(O$1,'Justerad allokering'!$B$1:$AF$1,0),FALSE)),VLOOKUP($B194,'Allokerad kvv'!$B$2:$AV$468,MATCH(O$1,'Allokerad kvv'!$B$1:$AV$1,0),FALSE),VLOOKUP($B194,'Justerad allokering'!$B$1:$AG$461,MATCH(O$1,'Justerad allokering'!$B$1:$AF$1,0),FALSE))</f>
        <v>0</v>
      </c>
      <c r="P194">
        <f>IF(ISERROR(1/VLOOKUP($B194,'Justerad allokering'!$B$1:$AG$461,MATCH(P$1,'Justerad allokering'!$B$1:$AF$1,0),FALSE)),VLOOKUP($B194,'Allokerad kvv'!$B$2:$AV$468,MATCH(P$1,'Allokerad kvv'!$B$1:$AV$1,0),FALSE),VLOOKUP($B194,'Justerad allokering'!$B$1:$AG$461,MATCH(P$1,'Justerad allokering'!$B$1:$AF$1,0),FALSE))</f>
        <v>18.677299999999999</v>
      </c>
      <c r="Q194">
        <f>IF(ISERROR(1/VLOOKUP($B194,'Justerad allokering'!$B$1:$AG$461,MATCH(Q$1,'Justerad allokering'!$B$1:$AF$1,0),FALSE)),VLOOKUP($B194,'Allokerad kvv'!$B$2:$AV$468,MATCH(Q$1,'Allokerad kvv'!$B$1:$AV$1,0),FALSE),VLOOKUP($B194,'Justerad allokering'!$B$1:$AG$461,MATCH(Q$1,'Justerad allokering'!$B$1:$AF$1,0),FALSE))</f>
        <v>0</v>
      </c>
      <c r="R194">
        <f>IF(ISERROR(1/VLOOKUP($B194,'Justerad allokering'!$B$1:$AG$461,MATCH(R$1,'Justerad allokering'!$B$1:$AF$1,0),FALSE)),VLOOKUP($B194,'Allokerad kvv'!$B$2:$AV$468,MATCH(R$1,'Allokerad kvv'!$B$1:$AV$1,0),FALSE),VLOOKUP($B194,'Justerad allokering'!$B$1:$AG$461,MATCH(R$1,'Justerad allokering'!$B$1:$AF$1,0),FALSE))</f>
        <v>0</v>
      </c>
      <c r="S194">
        <f>IF(ISERROR(1/VLOOKUP($B194,'Justerad allokering'!$B$1:$AG$461,MATCH(S$1,'Justerad allokering'!$B$1:$AF$1,0),FALSE)),VLOOKUP($B194,'Allokerad kvv'!$B$2:$AV$468,MATCH(S$1,'Allokerad kvv'!$B$1:$AV$1,0),FALSE),VLOOKUP($B194,'Justerad allokering'!$B$1:$AG$461,MATCH(S$1,'Justerad allokering'!$B$1:$AF$1,0),FALSE))</f>
        <v>0</v>
      </c>
      <c r="T194">
        <f>IF(ISERROR(1/VLOOKUP($B194,'Justerad allokering'!$B$1:$AG$461,MATCH(T$1,'Justerad allokering'!$B$1:$AF$1,0),FALSE)),VLOOKUP($B194,'Allokerad kvv'!$B$2:$AV$468,MATCH(T$1,'Allokerad kvv'!$B$1:$AV$1,0),FALSE),VLOOKUP($B194,'Justerad allokering'!$B$1:$AG$461,MATCH(T$1,'Justerad allokering'!$B$1:$AF$1,0),FALSE))</f>
        <v>0</v>
      </c>
      <c r="U194">
        <f>IF(ISERROR(1/VLOOKUP($B194,'Justerad allokering'!$B$1:$AG$461,MATCH(U$1,'Justerad allokering'!$B$1:$AF$1,0),FALSE)),VLOOKUP($B194,'Allokerad kvv'!$B$2:$AV$468,MATCH(U$1,'Allokerad kvv'!$B$1:$AV$1,0),FALSE),VLOOKUP($B194,'Justerad allokering'!$B$1:$AG$461,MATCH(U$1,'Justerad allokering'!$B$1:$AF$1,0),FALSE))</f>
        <v>0</v>
      </c>
      <c r="V194">
        <f>IF(ISERROR(1/VLOOKUP($B194,'Justerad allokering'!$B$1:$AG$461,MATCH(V$1,'Justerad allokering'!$B$1:$AF$1,0),FALSE)),VLOOKUP($B194,'Allokerad kvv'!$B$2:$AV$468,MATCH(V$1,'Allokerad kvv'!$B$1:$AV$1,0),FALSE),VLOOKUP($B194,'Justerad allokering'!$B$1:$AG$461,MATCH(V$1,'Justerad allokering'!$B$1:$AF$1,0),FALSE))</f>
        <v>0</v>
      </c>
      <c r="W194">
        <f>IF(ISERROR(1/VLOOKUP($B194,'Justerad allokering'!$B$1:$AG$461,MATCH(W$1,'Justerad allokering'!$B$1:$AF$1,0),FALSE)),VLOOKUP($B194,'Allokerad kvv'!$B$2:$AV$468,MATCH(W$1,'Allokerad kvv'!$B$1:$AV$1,0),FALSE),VLOOKUP($B194,'Justerad allokering'!$B$1:$AG$461,MATCH(W$1,'Justerad allokering'!$B$1:$AF$1,0),FALSE))</f>
        <v>0</v>
      </c>
      <c r="X194">
        <f>IF(ISERROR(1/VLOOKUP($B194,'Justerad allokering'!$B$1:$AG$461,MATCH(X$1,'Justerad allokering'!$B$1:$AF$1,0),FALSE)),VLOOKUP($B194,'Allokerad kvv'!$B$2:$AV$468,MATCH(X$1,'Allokerad kvv'!$B$1:$AV$1,0),FALSE),VLOOKUP($B194,'Justerad allokering'!$B$1:$AG$461,MATCH(X$1,'Justerad allokering'!$B$1:$AF$1,0),FALSE))</f>
        <v>0</v>
      </c>
      <c r="Y194">
        <f>IF(ISERROR(1/VLOOKUP($B194,'Justerad allokering'!$B$1:$AG$461,MATCH(Y$1,'Justerad allokering'!$B$1:$AF$1,0),FALSE)),VLOOKUP($B194,'Allokerad kvv'!$B$2:$AV$468,MATCH(Y$1,'Allokerad kvv'!$B$1:$AV$1,0),FALSE),VLOOKUP($B194,'Justerad allokering'!$B$1:$AG$461,MATCH(Y$1,'Justerad allokering'!$B$1:$AF$1,0),FALSE))</f>
        <v>0</v>
      </c>
      <c r="Z194">
        <f>IF(ISERROR(1/VLOOKUP($B194,'Justerad allokering'!$B$1:$AG$461,MATCH(Z$1,'Justerad allokering'!$B$1:$AF$1,0),FALSE)),VLOOKUP($B194,'Allokerad kvv'!$B$2:$AV$468,MATCH(Z$1,'Allokerad kvv'!$B$1:$AV$1,0),FALSE),VLOOKUP($B194,'Justerad allokering'!$B$1:$AG$461,MATCH(Z$1,'Justerad allokering'!$B$1:$AF$1,0),FALSE))</f>
        <v>0</v>
      </c>
      <c r="AE194" s="89">
        <f t="shared" si="8"/>
        <v>81.391770000000008</v>
      </c>
      <c r="AG194">
        <f t="shared" si="9"/>
        <v>79.452200000000005</v>
      </c>
      <c r="AH194">
        <f t="shared" si="10"/>
        <v>64.652200000000008</v>
      </c>
      <c r="AI194">
        <f>IF(AH194=0,"",AH194/VLOOKUP(B194,Kraftvärmeprod!$B$1:$BC$480,MATCH("Summa tillförd energi exklusive rökgaskondensering",Kraftvärmeprod!$B$1:$BC$1,0),FALSE))</f>
        <v>0.71835777777777787</v>
      </c>
      <c r="AK194">
        <f t="shared" si="11"/>
        <v>64.652200000000008</v>
      </c>
    </row>
    <row r="195" spans="1:37" x14ac:dyDescent="0.25">
      <c r="A195" s="2" t="s">
        <v>279</v>
      </c>
      <c r="B195" s="2" t="s">
        <v>281</v>
      </c>
      <c r="C195">
        <f>IF(ISERROR(1/VLOOKUP($B195,'Justerad allokering'!$B$1:$AG$461,MATCH(C$1,'Justerad allokering'!$B$1:$AF$1,0),FALSE)),VLOOKUP($B195,'Allokerad kvv'!$B$2:$AV$468,MATCH(C$1,'Allokerad kvv'!$B$1:$AV$1,0),FALSE),VLOOKUP($B195,'Justerad allokering'!$B$1:$AG$461,MATCH(C$1,'Justerad allokering'!$B$1:$AF$1,0),FALSE))</f>
        <v>0</v>
      </c>
      <c r="D195">
        <f>IF(ISERROR(1/VLOOKUP($B195,'Justerad allokering'!$B$1:$AG$461,MATCH(D$1,'Justerad allokering'!$B$1:$AF$1,0),FALSE)),VLOOKUP($B195,'Allokerad kvv'!$B$2:$AV$468,MATCH(D$1,'Allokerad kvv'!$B$1:$AV$1,0),FALSE),VLOOKUP($B195,'Justerad allokering'!$B$1:$AG$461,MATCH(D$1,'Justerad allokering'!$B$1:$AF$1,0),FALSE))</f>
        <v>0</v>
      </c>
      <c r="E195">
        <f>IF(ISERROR(1/VLOOKUP($B195,'Justerad allokering'!$B$1:$AG$461,MATCH(E$1,'Justerad allokering'!$B$1:$AF$1,0),FALSE)),VLOOKUP($B195,'Allokerad kvv'!$B$2:$AV$468,MATCH(E$1,'Allokerad kvv'!$B$1:$AV$1,0),FALSE),VLOOKUP($B195,'Justerad allokering'!$B$1:$AG$461,MATCH(E$1,'Justerad allokering'!$B$1:$AF$1,0),FALSE))</f>
        <v>0</v>
      </c>
      <c r="F195">
        <f>IF(ISERROR(1/VLOOKUP($B195,'Justerad allokering'!$B$1:$AG$461,MATCH(F$1,'Justerad allokering'!$B$1:$AF$1,0),FALSE)),VLOOKUP($B195,'Allokerad kvv'!$B$2:$AV$468,MATCH(F$1,'Allokerad kvv'!$B$1:$AV$1,0),FALSE),VLOOKUP($B195,'Justerad allokering'!$B$1:$AG$461,MATCH(F$1,'Justerad allokering'!$B$1:$AF$1,0),FALSE))</f>
        <v>0</v>
      </c>
      <c r="G195">
        <f>IF(ISERROR(1/VLOOKUP($B195,'Justerad allokering'!$B$1:$AG$461,MATCH(G$1,'Justerad allokering'!$B$1:$AF$1,0),FALSE)),VLOOKUP($B195,'Allokerad kvv'!$B$2:$AV$468,MATCH(G$1,'Allokerad kvv'!$B$1:$AV$1,0),FALSE),VLOOKUP($B195,'Justerad allokering'!$B$1:$AG$461,MATCH(G$1,'Justerad allokering'!$B$1:$AF$1,0),FALSE))</f>
        <v>0</v>
      </c>
      <c r="H195">
        <f>IF(ISERROR(1/VLOOKUP($B195,'Justerad allokering'!$B$1:$AG$461,MATCH(H$1,'Justerad allokering'!$B$1:$AF$1,0),FALSE)),VLOOKUP($B195,'Allokerad kvv'!$B$2:$AV$468,MATCH(H$1,'Allokerad kvv'!$B$1:$AV$1,0),FALSE),VLOOKUP($B195,'Justerad allokering'!$B$1:$AG$461,MATCH(H$1,'Justerad allokering'!$B$1:$AF$1,0),FALSE))</f>
        <v>0</v>
      </c>
      <c r="I195">
        <f>IF(ISERROR(1/VLOOKUP($B195,'Justerad allokering'!$B$1:$AG$461,MATCH(I$1,'Justerad allokering'!$B$1:$AF$1,0),FALSE)),VLOOKUP($B195,'Allokerad kvv'!$B$2:$AV$468,MATCH(I$1,'Allokerad kvv'!$B$1:$AV$1,0),FALSE),VLOOKUP($B195,'Justerad allokering'!$B$1:$AG$461,MATCH(I$1,'Justerad allokering'!$B$1:$AF$1,0),FALSE))</f>
        <v>0</v>
      </c>
      <c r="J195">
        <f>IF(ISERROR(1/VLOOKUP($B195,'Justerad allokering'!$B$1:$AG$461,MATCH(J$1,'Justerad allokering'!$B$1:$AF$1,0),FALSE)),VLOOKUP($B195,'Allokerad kvv'!$B$2:$AV$468,MATCH(J$1,'Allokerad kvv'!$B$1:$AV$1,0),FALSE),VLOOKUP($B195,'Justerad allokering'!$B$1:$AG$461,MATCH(J$1,'Justerad allokering'!$B$1:$AF$1,0),FALSE))</f>
        <v>0</v>
      </c>
      <c r="K195">
        <f>IF(ISERROR(1/VLOOKUP($B195,'Justerad allokering'!$B$1:$AG$461,MATCH(K$1,'Justerad allokering'!$B$1:$AF$1,0),FALSE)),VLOOKUP($B195,'Allokerad kvv'!$B$2:$AV$468,MATCH(K$1,'Allokerad kvv'!$B$1:$AV$1,0),FALSE),VLOOKUP($B195,'Justerad allokering'!$B$1:$AG$461,MATCH(K$1,'Justerad allokering'!$B$1:$AF$1,0),FALSE))</f>
        <v>0</v>
      </c>
      <c r="L195">
        <f>IF(ISERROR(1/VLOOKUP($B195,'Justerad allokering'!$B$1:$AG$461,MATCH(L$1,'Justerad allokering'!$B$1:$AF$1,0),FALSE)),VLOOKUP($B195,'Allokerad kvv'!$B$2:$AV$468,MATCH(L$1,'Allokerad kvv'!$B$1:$AV$1,0),FALSE),VLOOKUP($B195,'Justerad allokering'!$B$1:$AG$461,MATCH(L$1,'Justerad allokering'!$B$1:$AF$1,0),FALSE))</f>
        <v>0</v>
      </c>
      <c r="M195">
        <f>IF(ISERROR(1/VLOOKUP($B195,'Justerad allokering'!$B$1:$AG$461,MATCH(M$1,'Justerad allokering'!$B$1:$AF$1,0),FALSE)),VLOOKUP($B195,'Allokerad kvv'!$B$2:$AV$468,MATCH(M$1,'Allokerad kvv'!$B$1:$AV$1,0),FALSE),VLOOKUP($B195,'Justerad allokering'!$B$1:$AG$461,MATCH(M$1,'Justerad allokering'!$B$1:$AF$1,0),FALSE))</f>
        <v>0</v>
      </c>
      <c r="N195">
        <f>IF(ISERROR(1/VLOOKUP($B195,'Justerad allokering'!$B$1:$AG$461,MATCH(N$1,'Justerad allokering'!$B$1:$AF$1,0),FALSE)),VLOOKUP($B195,'Allokerad kvv'!$B$2:$AV$468,MATCH(N$1,'Allokerad kvv'!$B$1:$AV$1,0),FALSE),VLOOKUP($B195,'Justerad allokering'!$B$1:$AG$461,MATCH(N$1,'Justerad allokering'!$B$1:$AF$1,0),FALSE))</f>
        <v>0</v>
      </c>
      <c r="O195">
        <f>IF(ISERROR(1/VLOOKUP($B195,'Justerad allokering'!$B$1:$AG$461,MATCH(O$1,'Justerad allokering'!$B$1:$AF$1,0),FALSE)),VLOOKUP($B195,'Allokerad kvv'!$B$2:$AV$468,MATCH(O$1,'Allokerad kvv'!$B$1:$AV$1,0),FALSE),VLOOKUP($B195,'Justerad allokering'!$B$1:$AG$461,MATCH(O$1,'Justerad allokering'!$B$1:$AF$1,0),FALSE))</f>
        <v>0</v>
      </c>
      <c r="P195">
        <f>IF(ISERROR(1/VLOOKUP($B195,'Justerad allokering'!$B$1:$AG$461,MATCH(P$1,'Justerad allokering'!$B$1:$AF$1,0),FALSE)),VLOOKUP($B195,'Allokerad kvv'!$B$2:$AV$468,MATCH(P$1,'Allokerad kvv'!$B$1:$AV$1,0),FALSE),VLOOKUP($B195,'Justerad allokering'!$B$1:$AG$461,MATCH(P$1,'Justerad allokering'!$B$1:$AF$1,0),FALSE))</f>
        <v>0</v>
      </c>
      <c r="Q195">
        <f>IF(ISERROR(1/VLOOKUP($B195,'Justerad allokering'!$B$1:$AG$461,MATCH(Q$1,'Justerad allokering'!$B$1:$AF$1,0),FALSE)),VLOOKUP($B195,'Allokerad kvv'!$B$2:$AV$468,MATCH(Q$1,'Allokerad kvv'!$B$1:$AV$1,0),FALSE),VLOOKUP($B195,'Justerad allokering'!$B$1:$AG$461,MATCH(Q$1,'Justerad allokering'!$B$1:$AF$1,0),FALSE))</f>
        <v>0</v>
      </c>
      <c r="R195">
        <f>IF(ISERROR(1/VLOOKUP($B195,'Justerad allokering'!$B$1:$AG$461,MATCH(R$1,'Justerad allokering'!$B$1:$AF$1,0),FALSE)),VLOOKUP($B195,'Allokerad kvv'!$B$2:$AV$468,MATCH(R$1,'Allokerad kvv'!$B$1:$AV$1,0),FALSE),VLOOKUP($B195,'Justerad allokering'!$B$1:$AG$461,MATCH(R$1,'Justerad allokering'!$B$1:$AF$1,0),FALSE))</f>
        <v>0</v>
      </c>
      <c r="S195">
        <f>IF(ISERROR(1/VLOOKUP($B195,'Justerad allokering'!$B$1:$AG$461,MATCH(S$1,'Justerad allokering'!$B$1:$AF$1,0),FALSE)),VLOOKUP($B195,'Allokerad kvv'!$B$2:$AV$468,MATCH(S$1,'Allokerad kvv'!$B$1:$AV$1,0),FALSE),VLOOKUP($B195,'Justerad allokering'!$B$1:$AG$461,MATCH(S$1,'Justerad allokering'!$B$1:$AF$1,0),FALSE))</f>
        <v>0</v>
      </c>
      <c r="T195">
        <f>IF(ISERROR(1/VLOOKUP($B195,'Justerad allokering'!$B$1:$AG$461,MATCH(T$1,'Justerad allokering'!$B$1:$AF$1,0),FALSE)),VLOOKUP($B195,'Allokerad kvv'!$B$2:$AV$468,MATCH(T$1,'Allokerad kvv'!$B$1:$AV$1,0),FALSE),VLOOKUP($B195,'Justerad allokering'!$B$1:$AG$461,MATCH(T$1,'Justerad allokering'!$B$1:$AF$1,0),FALSE))</f>
        <v>0</v>
      </c>
      <c r="U195">
        <f>IF(ISERROR(1/VLOOKUP($B195,'Justerad allokering'!$B$1:$AG$461,MATCH(U$1,'Justerad allokering'!$B$1:$AF$1,0),FALSE)),VLOOKUP($B195,'Allokerad kvv'!$B$2:$AV$468,MATCH(U$1,'Allokerad kvv'!$B$1:$AV$1,0),FALSE),VLOOKUP($B195,'Justerad allokering'!$B$1:$AG$461,MATCH(U$1,'Justerad allokering'!$B$1:$AF$1,0),FALSE))</f>
        <v>0</v>
      </c>
      <c r="V195">
        <f>IF(ISERROR(1/VLOOKUP($B195,'Justerad allokering'!$B$1:$AG$461,MATCH(V$1,'Justerad allokering'!$B$1:$AF$1,0),FALSE)),VLOOKUP($B195,'Allokerad kvv'!$B$2:$AV$468,MATCH(V$1,'Allokerad kvv'!$B$1:$AV$1,0),FALSE),VLOOKUP($B195,'Justerad allokering'!$B$1:$AG$461,MATCH(V$1,'Justerad allokering'!$B$1:$AF$1,0),FALSE))</f>
        <v>0</v>
      </c>
      <c r="W195">
        <f>IF(ISERROR(1/VLOOKUP($B195,'Justerad allokering'!$B$1:$AG$461,MATCH(W$1,'Justerad allokering'!$B$1:$AF$1,0),FALSE)),VLOOKUP($B195,'Allokerad kvv'!$B$2:$AV$468,MATCH(W$1,'Allokerad kvv'!$B$1:$AV$1,0),FALSE),VLOOKUP($B195,'Justerad allokering'!$B$1:$AG$461,MATCH(W$1,'Justerad allokering'!$B$1:$AF$1,0),FALSE))</f>
        <v>0</v>
      </c>
      <c r="X195">
        <f>IF(ISERROR(1/VLOOKUP($B195,'Justerad allokering'!$B$1:$AG$461,MATCH(X$1,'Justerad allokering'!$B$1:$AF$1,0),FALSE)),VLOOKUP($B195,'Allokerad kvv'!$B$2:$AV$468,MATCH(X$1,'Allokerad kvv'!$B$1:$AV$1,0),FALSE),VLOOKUP($B195,'Justerad allokering'!$B$1:$AG$461,MATCH(X$1,'Justerad allokering'!$B$1:$AF$1,0),FALSE))</f>
        <v>0</v>
      </c>
      <c r="Y195">
        <f>IF(ISERROR(1/VLOOKUP($B195,'Justerad allokering'!$B$1:$AG$461,MATCH(Y$1,'Justerad allokering'!$B$1:$AF$1,0),FALSE)),VLOOKUP($B195,'Allokerad kvv'!$B$2:$AV$468,MATCH(Y$1,'Allokerad kvv'!$B$1:$AV$1,0),FALSE),VLOOKUP($B195,'Justerad allokering'!$B$1:$AG$461,MATCH(Y$1,'Justerad allokering'!$B$1:$AF$1,0),FALSE))</f>
        <v>0</v>
      </c>
      <c r="Z195">
        <f>IF(ISERROR(1/VLOOKUP($B195,'Justerad allokering'!$B$1:$AG$461,MATCH(Z$1,'Justerad allokering'!$B$1:$AF$1,0),FALSE)),VLOOKUP($B195,'Allokerad kvv'!$B$2:$AV$468,MATCH(Z$1,'Allokerad kvv'!$B$1:$AV$1,0),FALSE),VLOOKUP($B195,'Justerad allokering'!$B$1:$AG$461,MATCH(Z$1,'Justerad allokering'!$B$1:$AF$1,0),FALSE))</f>
        <v>0</v>
      </c>
      <c r="AE195" s="89">
        <f t="shared" ref="AE195:AE258" si="12">SUM(C195:Z195)</f>
        <v>0</v>
      </c>
      <c r="AG195">
        <f t="shared" ref="AG195:AG258" si="13">AE195-K195</f>
        <v>0</v>
      </c>
      <c r="AH195">
        <f t="shared" ref="AH195:AH258" si="14">AG195-N195</f>
        <v>0</v>
      </c>
      <c r="AI195" t="str">
        <f>IF(AH195=0,"",AH195/VLOOKUP(B195,Kraftvärmeprod!$B$1:$BC$480,MATCH("Summa tillförd energi exklusive rökgaskondensering",Kraftvärmeprod!$B$1:$BC$1,0),FALSE))</f>
        <v/>
      </c>
      <c r="AK195">
        <f t="shared" ref="AK195:AK258" si="15">E195+F195+J195+M195+O195+P195+R195+T195+U195+V195+W195+Y195+Z195</f>
        <v>0</v>
      </c>
    </row>
    <row r="196" spans="1:37" x14ac:dyDescent="0.25">
      <c r="A196" s="2" t="s">
        <v>279</v>
      </c>
      <c r="B196" s="2" t="s">
        <v>282</v>
      </c>
      <c r="C196">
        <f>IF(ISERROR(1/VLOOKUP($B196,'Justerad allokering'!$B$1:$AG$461,MATCH(C$1,'Justerad allokering'!$B$1:$AF$1,0),FALSE)),VLOOKUP($B196,'Allokerad kvv'!$B$2:$AV$468,MATCH(C$1,'Allokerad kvv'!$B$1:$AV$1,0),FALSE),VLOOKUP($B196,'Justerad allokering'!$B$1:$AG$461,MATCH(C$1,'Justerad allokering'!$B$1:$AF$1,0),FALSE))</f>
        <v>0</v>
      </c>
      <c r="D196">
        <f>IF(ISERROR(1/VLOOKUP($B196,'Justerad allokering'!$B$1:$AG$461,MATCH(D$1,'Justerad allokering'!$B$1:$AF$1,0),FALSE)),VLOOKUP($B196,'Allokerad kvv'!$B$2:$AV$468,MATCH(D$1,'Allokerad kvv'!$B$1:$AV$1,0),FALSE),VLOOKUP($B196,'Justerad allokering'!$B$1:$AG$461,MATCH(D$1,'Justerad allokering'!$B$1:$AF$1,0),FALSE))</f>
        <v>0</v>
      </c>
      <c r="E196">
        <f>IF(ISERROR(1/VLOOKUP($B196,'Justerad allokering'!$B$1:$AG$461,MATCH(E$1,'Justerad allokering'!$B$1:$AF$1,0),FALSE)),VLOOKUP($B196,'Allokerad kvv'!$B$2:$AV$468,MATCH(E$1,'Allokerad kvv'!$B$1:$AV$1,0),FALSE),VLOOKUP($B196,'Justerad allokering'!$B$1:$AG$461,MATCH(E$1,'Justerad allokering'!$B$1:$AF$1,0),FALSE))</f>
        <v>0</v>
      </c>
      <c r="F196">
        <f>IF(ISERROR(1/VLOOKUP($B196,'Justerad allokering'!$B$1:$AG$461,MATCH(F$1,'Justerad allokering'!$B$1:$AF$1,0),FALSE)),VLOOKUP($B196,'Allokerad kvv'!$B$2:$AV$468,MATCH(F$1,'Allokerad kvv'!$B$1:$AV$1,0),FALSE),VLOOKUP($B196,'Justerad allokering'!$B$1:$AG$461,MATCH(F$1,'Justerad allokering'!$B$1:$AF$1,0),FALSE))</f>
        <v>0</v>
      </c>
      <c r="G196">
        <f>IF(ISERROR(1/VLOOKUP($B196,'Justerad allokering'!$B$1:$AG$461,MATCH(G$1,'Justerad allokering'!$B$1:$AF$1,0),FALSE)),VLOOKUP($B196,'Allokerad kvv'!$B$2:$AV$468,MATCH(G$1,'Allokerad kvv'!$B$1:$AV$1,0),FALSE),VLOOKUP($B196,'Justerad allokering'!$B$1:$AG$461,MATCH(G$1,'Justerad allokering'!$B$1:$AF$1,0),FALSE))</f>
        <v>0</v>
      </c>
      <c r="H196">
        <f>IF(ISERROR(1/VLOOKUP($B196,'Justerad allokering'!$B$1:$AG$461,MATCH(H$1,'Justerad allokering'!$B$1:$AF$1,0),FALSE)),VLOOKUP($B196,'Allokerad kvv'!$B$2:$AV$468,MATCH(H$1,'Allokerad kvv'!$B$1:$AV$1,0),FALSE),VLOOKUP($B196,'Justerad allokering'!$B$1:$AG$461,MATCH(H$1,'Justerad allokering'!$B$1:$AF$1,0),FALSE))</f>
        <v>0</v>
      </c>
      <c r="I196">
        <f>IF(ISERROR(1/VLOOKUP($B196,'Justerad allokering'!$B$1:$AG$461,MATCH(I$1,'Justerad allokering'!$B$1:$AF$1,0),FALSE)),VLOOKUP($B196,'Allokerad kvv'!$B$2:$AV$468,MATCH(I$1,'Allokerad kvv'!$B$1:$AV$1,0),FALSE),VLOOKUP($B196,'Justerad allokering'!$B$1:$AG$461,MATCH(I$1,'Justerad allokering'!$B$1:$AF$1,0),FALSE))</f>
        <v>0</v>
      </c>
      <c r="J196">
        <f>IF(ISERROR(1/VLOOKUP($B196,'Justerad allokering'!$B$1:$AG$461,MATCH(J$1,'Justerad allokering'!$B$1:$AF$1,0),FALSE)),VLOOKUP($B196,'Allokerad kvv'!$B$2:$AV$468,MATCH(J$1,'Allokerad kvv'!$B$1:$AV$1,0),FALSE),VLOOKUP($B196,'Justerad allokering'!$B$1:$AG$461,MATCH(J$1,'Justerad allokering'!$B$1:$AF$1,0),FALSE))</f>
        <v>0</v>
      </c>
      <c r="K196">
        <f>IF(ISERROR(1/VLOOKUP($B196,'Justerad allokering'!$B$1:$AG$461,MATCH(K$1,'Justerad allokering'!$B$1:$AF$1,0),FALSE)),VLOOKUP($B196,'Allokerad kvv'!$B$2:$AV$468,MATCH(K$1,'Allokerad kvv'!$B$1:$AV$1,0),FALSE),VLOOKUP($B196,'Justerad allokering'!$B$1:$AG$461,MATCH(K$1,'Justerad allokering'!$B$1:$AF$1,0),FALSE))</f>
        <v>0</v>
      </c>
      <c r="L196">
        <f>IF(ISERROR(1/VLOOKUP($B196,'Justerad allokering'!$B$1:$AG$461,MATCH(L$1,'Justerad allokering'!$B$1:$AF$1,0),FALSE)),VLOOKUP($B196,'Allokerad kvv'!$B$2:$AV$468,MATCH(L$1,'Allokerad kvv'!$B$1:$AV$1,0),FALSE),VLOOKUP($B196,'Justerad allokering'!$B$1:$AG$461,MATCH(L$1,'Justerad allokering'!$B$1:$AF$1,0),FALSE))</f>
        <v>0</v>
      </c>
      <c r="M196">
        <f>IF(ISERROR(1/VLOOKUP($B196,'Justerad allokering'!$B$1:$AG$461,MATCH(M$1,'Justerad allokering'!$B$1:$AF$1,0),FALSE)),VLOOKUP($B196,'Allokerad kvv'!$B$2:$AV$468,MATCH(M$1,'Allokerad kvv'!$B$1:$AV$1,0),FALSE),VLOOKUP($B196,'Justerad allokering'!$B$1:$AG$461,MATCH(M$1,'Justerad allokering'!$B$1:$AF$1,0),FALSE))</f>
        <v>0</v>
      </c>
      <c r="N196">
        <f>IF(ISERROR(1/VLOOKUP($B196,'Justerad allokering'!$B$1:$AG$461,MATCH(N$1,'Justerad allokering'!$B$1:$AF$1,0),FALSE)),VLOOKUP($B196,'Allokerad kvv'!$B$2:$AV$468,MATCH(N$1,'Allokerad kvv'!$B$1:$AV$1,0),FALSE),VLOOKUP($B196,'Justerad allokering'!$B$1:$AG$461,MATCH(N$1,'Justerad allokering'!$B$1:$AF$1,0),FALSE))</f>
        <v>0</v>
      </c>
      <c r="O196">
        <f>IF(ISERROR(1/VLOOKUP($B196,'Justerad allokering'!$B$1:$AG$461,MATCH(O$1,'Justerad allokering'!$B$1:$AF$1,0),FALSE)),VLOOKUP($B196,'Allokerad kvv'!$B$2:$AV$468,MATCH(O$1,'Allokerad kvv'!$B$1:$AV$1,0),FALSE),VLOOKUP($B196,'Justerad allokering'!$B$1:$AG$461,MATCH(O$1,'Justerad allokering'!$B$1:$AF$1,0),FALSE))</f>
        <v>0</v>
      </c>
      <c r="P196">
        <f>IF(ISERROR(1/VLOOKUP($B196,'Justerad allokering'!$B$1:$AG$461,MATCH(P$1,'Justerad allokering'!$B$1:$AF$1,0),FALSE)),VLOOKUP($B196,'Allokerad kvv'!$B$2:$AV$468,MATCH(P$1,'Allokerad kvv'!$B$1:$AV$1,0),FALSE),VLOOKUP($B196,'Justerad allokering'!$B$1:$AG$461,MATCH(P$1,'Justerad allokering'!$B$1:$AF$1,0),FALSE))</f>
        <v>0</v>
      </c>
      <c r="Q196">
        <f>IF(ISERROR(1/VLOOKUP($B196,'Justerad allokering'!$B$1:$AG$461,MATCH(Q$1,'Justerad allokering'!$B$1:$AF$1,0),FALSE)),VLOOKUP($B196,'Allokerad kvv'!$B$2:$AV$468,MATCH(Q$1,'Allokerad kvv'!$B$1:$AV$1,0),FALSE),VLOOKUP($B196,'Justerad allokering'!$B$1:$AG$461,MATCH(Q$1,'Justerad allokering'!$B$1:$AF$1,0),FALSE))</f>
        <v>0</v>
      </c>
      <c r="R196">
        <f>IF(ISERROR(1/VLOOKUP($B196,'Justerad allokering'!$B$1:$AG$461,MATCH(R$1,'Justerad allokering'!$B$1:$AF$1,0),FALSE)),VLOOKUP($B196,'Allokerad kvv'!$B$2:$AV$468,MATCH(R$1,'Allokerad kvv'!$B$1:$AV$1,0),FALSE),VLOOKUP($B196,'Justerad allokering'!$B$1:$AG$461,MATCH(R$1,'Justerad allokering'!$B$1:$AF$1,0),FALSE))</f>
        <v>0</v>
      </c>
      <c r="S196">
        <f>IF(ISERROR(1/VLOOKUP($B196,'Justerad allokering'!$B$1:$AG$461,MATCH(S$1,'Justerad allokering'!$B$1:$AF$1,0),FALSE)),VLOOKUP($B196,'Allokerad kvv'!$B$2:$AV$468,MATCH(S$1,'Allokerad kvv'!$B$1:$AV$1,0),FALSE),VLOOKUP($B196,'Justerad allokering'!$B$1:$AG$461,MATCH(S$1,'Justerad allokering'!$B$1:$AF$1,0),FALSE))</f>
        <v>0</v>
      </c>
      <c r="T196">
        <f>IF(ISERROR(1/VLOOKUP($B196,'Justerad allokering'!$B$1:$AG$461,MATCH(T$1,'Justerad allokering'!$B$1:$AF$1,0),FALSE)),VLOOKUP($B196,'Allokerad kvv'!$B$2:$AV$468,MATCH(T$1,'Allokerad kvv'!$B$1:$AV$1,0),FALSE),VLOOKUP($B196,'Justerad allokering'!$B$1:$AG$461,MATCH(T$1,'Justerad allokering'!$B$1:$AF$1,0),FALSE))</f>
        <v>0</v>
      </c>
      <c r="U196">
        <f>IF(ISERROR(1/VLOOKUP($B196,'Justerad allokering'!$B$1:$AG$461,MATCH(U$1,'Justerad allokering'!$B$1:$AF$1,0),FALSE)),VLOOKUP($B196,'Allokerad kvv'!$B$2:$AV$468,MATCH(U$1,'Allokerad kvv'!$B$1:$AV$1,0),FALSE),VLOOKUP($B196,'Justerad allokering'!$B$1:$AG$461,MATCH(U$1,'Justerad allokering'!$B$1:$AF$1,0),FALSE))</f>
        <v>0</v>
      </c>
      <c r="V196">
        <f>IF(ISERROR(1/VLOOKUP($B196,'Justerad allokering'!$B$1:$AG$461,MATCH(V$1,'Justerad allokering'!$B$1:$AF$1,0),FALSE)),VLOOKUP($B196,'Allokerad kvv'!$B$2:$AV$468,MATCH(V$1,'Allokerad kvv'!$B$1:$AV$1,0),FALSE),VLOOKUP($B196,'Justerad allokering'!$B$1:$AG$461,MATCH(V$1,'Justerad allokering'!$B$1:$AF$1,0),FALSE))</f>
        <v>0</v>
      </c>
      <c r="W196">
        <f>IF(ISERROR(1/VLOOKUP($B196,'Justerad allokering'!$B$1:$AG$461,MATCH(W$1,'Justerad allokering'!$B$1:$AF$1,0),FALSE)),VLOOKUP($B196,'Allokerad kvv'!$B$2:$AV$468,MATCH(W$1,'Allokerad kvv'!$B$1:$AV$1,0),FALSE),VLOOKUP($B196,'Justerad allokering'!$B$1:$AG$461,MATCH(W$1,'Justerad allokering'!$B$1:$AF$1,0),FALSE))</f>
        <v>0</v>
      </c>
      <c r="X196">
        <f>IF(ISERROR(1/VLOOKUP($B196,'Justerad allokering'!$B$1:$AG$461,MATCH(X$1,'Justerad allokering'!$B$1:$AF$1,0),FALSE)),VLOOKUP($B196,'Allokerad kvv'!$B$2:$AV$468,MATCH(X$1,'Allokerad kvv'!$B$1:$AV$1,0),FALSE),VLOOKUP($B196,'Justerad allokering'!$B$1:$AG$461,MATCH(X$1,'Justerad allokering'!$B$1:$AF$1,0),FALSE))</f>
        <v>0</v>
      </c>
      <c r="Y196">
        <f>IF(ISERROR(1/VLOOKUP($B196,'Justerad allokering'!$B$1:$AG$461,MATCH(Y$1,'Justerad allokering'!$B$1:$AF$1,0),FALSE)),VLOOKUP($B196,'Allokerad kvv'!$B$2:$AV$468,MATCH(Y$1,'Allokerad kvv'!$B$1:$AV$1,0),FALSE),VLOOKUP($B196,'Justerad allokering'!$B$1:$AG$461,MATCH(Y$1,'Justerad allokering'!$B$1:$AF$1,0),FALSE))</f>
        <v>0</v>
      </c>
      <c r="Z196">
        <f>IF(ISERROR(1/VLOOKUP($B196,'Justerad allokering'!$B$1:$AG$461,MATCH(Z$1,'Justerad allokering'!$B$1:$AF$1,0),FALSE)),VLOOKUP($B196,'Allokerad kvv'!$B$2:$AV$468,MATCH(Z$1,'Allokerad kvv'!$B$1:$AV$1,0),FALSE),VLOOKUP($B196,'Justerad allokering'!$B$1:$AG$461,MATCH(Z$1,'Justerad allokering'!$B$1:$AF$1,0),FALSE))</f>
        <v>0</v>
      </c>
      <c r="AE196" s="89">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25">
      <c r="A197" s="2" t="s">
        <v>283</v>
      </c>
      <c r="B197" s="2" t="s">
        <v>284</v>
      </c>
      <c r="C197">
        <f>IF(ISERROR(1/VLOOKUP($B197,'Justerad allokering'!$B$1:$AG$461,MATCH(C$1,'Justerad allokering'!$B$1:$AF$1,0),FALSE)),VLOOKUP($B197,'Allokerad kvv'!$B$2:$AV$468,MATCH(C$1,'Allokerad kvv'!$B$1:$AV$1,0),FALSE),VLOOKUP($B197,'Justerad allokering'!$B$1:$AG$461,MATCH(C$1,'Justerad allokering'!$B$1:$AF$1,0),FALSE))</f>
        <v>0</v>
      </c>
      <c r="D197">
        <f>IF(ISERROR(1/VLOOKUP($B197,'Justerad allokering'!$B$1:$AG$461,MATCH(D$1,'Justerad allokering'!$B$1:$AF$1,0),FALSE)),VLOOKUP($B197,'Allokerad kvv'!$B$2:$AV$468,MATCH(D$1,'Allokerad kvv'!$B$1:$AV$1,0),FALSE),VLOOKUP($B197,'Justerad allokering'!$B$1:$AG$461,MATCH(D$1,'Justerad allokering'!$B$1:$AF$1,0),FALSE))</f>
        <v>0</v>
      </c>
      <c r="E197">
        <f>IF(ISERROR(1/VLOOKUP($B197,'Justerad allokering'!$B$1:$AG$461,MATCH(E$1,'Justerad allokering'!$B$1:$AF$1,0),FALSE)),VLOOKUP($B197,'Allokerad kvv'!$B$2:$AV$468,MATCH(E$1,'Allokerad kvv'!$B$1:$AV$1,0),FALSE),VLOOKUP($B197,'Justerad allokering'!$B$1:$AG$461,MATCH(E$1,'Justerad allokering'!$B$1:$AF$1,0),FALSE))</f>
        <v>0</v>
      </c>
      <c r="F197">
        <f>IF(ISERROR(1/VLOOKUP($B197,'Justerad allokering'!$B$1:$AG$461,MATCH(F$1,'Justerad allokering'!$B$1:$AF$1,0),FALSE)),VLOOKUP($B197,'Allokerad kvv'!$B$2:$AV$468,MATCH(F$1,'Allokerad kvv'!$B$1:$AV$1,0),FALSE),VLOOKUP($B197,'Justerad allokering'!$B$1:$AG$461,MATCH(F$1,'Justerad allokering'!$B$1:$AF$1,0),FALSE))</f>
        <v>0</v>
      </c>
      <c r="G197">
        <f>IF(ISERROR(1/VLOOKUP($B197,'Justerad allokering'!$B$1:$AG$461,MATCH(G$1,'Justerad allokering'!$B$1:$AF$1,0),FALSE)),VLOOKUP($B197,'Allokerad kvv'!$B$2:$AV$468,MATCH(G$1,'Allokerad kvv'!$B$1:$AV$1,0),FALSE),VLOOKUP($B197,'Justerad allokering'!$B$1:$AG$461,MATCH(G$1,'Justerad allokering'!$B$1:$AF$1,0),FALSE))</f>
        <v>0</v>
      </c>
      <c r="H197">
        <f>IF(ISERROR(1/VLOOKUP($B197,'Justerad allokering'!$B$1:$AG$461,MATCH(H$1,'Justerad allokering'!$B$1:$AF$1,0),FALSE)),VLOOKUP($B197,'Allokerad kvv'!$B$2:$AV$468,MATCH(H$1,'Allokerad kvv'!$B$1:$AV$1,0),FALSE),VLOOKUP($B197,'Justerad allokering'!$B$1:$AG$461,MATCH(H$1,'Justerad allokering'!$B$1:$AF$1,0),FALSE))</f>
        <v>0</v>
      </c>
      <c r="I197">
        <f>IF(ISERROR(1/VLOOKUP($B197,'Justerad allokering'!$B$1:$AG$461,MATCH(I$1,'Justerad allokering'!$B$1:$AF$1,0),FALSE)),VLOOKUP($B197,'Allokerad kvv'!$B$2:$AV$468,MATCH(I$1,'Allokerad kvv'!$B$1:$AV$1,0),FALSE),VLOOKUP($B197,'Justerad allokering'!$B$1:$AG$461,MATCH(I$1,'Justerad allokering'!$B$1:$AF$1,0),FALSE))</f>
        <v>0</v>
      </c>
      <c r="J197">
        <f>IF(ISERROR(1/VLOOKUP($B197,'Justerad allokering'!$B$1:$AG$461,MATCH(J$1,'Justerad allokering'!$B$1:$AF$1,0),FALSE)),VLOOKUP($B197,'Allokerad kvv'!$B$2:$AV$468,MATCH(J$1,'Allokerad kvv'!$B$1:$AV$1,0),FALSE),VLOOKUP($B197,'Justerad allokering'!$B$1:$AG$461,MATCH(J$1,'Justerad allokering'!$B$1:$AF$1,0),FALSE))</f>
        <v>0</v>
      </c>
      <c r="K197">
        <f>IF(ISERROR(1/VLOOKUP($B197,'Justerad allokering'!$B$1:$AG$461,MATCH(K$1,'Justerad allokering'!$B$1:$AF$1,0),FALSE)),VLOOKUP($B197,'Allokerad kvv'!$B$2:$AV$468,MATCH(K$1,'Allokerad kvv'!$B$1:$AV$1,0),FALSE),VLOOKUP($B197,'Justerad allokering'!$B$1:$AG$461,MATCH(K$1,'Justerad allokering'!$B$1:$AF$1,0),FALSE))</f>
        <v>0</v>
      </c>
      <c r="L197">
        <f>IF(ISERROR(1/VLOOKUP($B197,'Justerad allokering'!$B$1:$AG$461,MATCH(L$1,'Justerad allokering'!$B$1:$AF$1,0),FALSE)),VLOOKUP($B197,'Allokerad kvv'!$B$2:$AV$468,MATCH(L$1,'Allokerad kvv'!$B$1:$AV$1,0),FALSE),VLOOKUP($B197,'Justerad allokering'!$B$1:$AG$461,MATCH(L$1,'Justerad allokering'!$B$1:$AF$1,0),FALSE))</f>
        <v>0</v>
      </c>
      <c r="M197">
        <f>IF(ISERROR(1/VLOOKUP($B197,'Justerad allokering'!$B$1:$AG$461,MATCH(M$1,'Justerad allokering'!$B$1:$AF$1,0),FALSE)),VLOOKUP($B197,'Allokerad kvv'!$B$2:$AV$468,MATCH(M$1,'Allokerad kvv'!$B$1:$AV$1,0),FALSE),VLOOKUP($B197,'Justerad allokering'!$B$1:$AG$461,MATCH(M$1,'Justerad allokering'!$B$1:$AF$1,0),FALSE))</f>
        <v>0</v>
      </c>
      <c r="N197">
        <f>IF(ISERROR(1/VLOOKUP($B197,'Justerad allokering'!$B$1:$AG$461,MATCH(N$1,'Justerad allokering'!$B$1:$AF$1,0),FALSE)),VLOOKUP($B197,'Allokerad kvv'!$B$2:$AV$468,MATCH(N$1,'Allokerad kvv'!$B$1:$AV$1,0),FALSE),VLOOKUP($B197,'Justerad allokering'!$B$1:$AG$461,MATCH(N$1,'Justerad allokering'!$B$1:$AF$1,0),FALSE))</f>
        <v>0</v>
      </c>
      <c r="O197">
        <f>IF(ISERROR(1/VLOOKUP($B197,'Justerad allokering'!$B$1:$AG$461,MATCH(O$1,'Justerad allokering'!$B$1:$AF$1,0),FALSE)),VLOOKUP($B197,'Allokerad kvv'!$B$2:$AV$468,MATCH(O$1,'Allokerad kvv'!$B$1:$AV$1,0),FALSE),VLOOKUP($B197,'Justerad allokering'!$B$1:$AG$461,MATCH(O$1,'Justerad allokering'!$B$1:$AF$1,0),FALSE))</f>
        <v>0</v>
      </c>
      <c r="P197">
        <f>IF(ISERROR(1/VLOOKUP($B197,'Justerad allokering'!$B$1:$AG$461,MATCH(P$1,'Justerad allokering'!$B$1:$AF$1,0),FALSE)),VLOOKUP($B197,'Allokerad kvv'!$B$2:$AV$468,MATCH(P$1,'Allokerad kvv'!$B$1:$AV$1,0),FALSE),VLOOKUP($B197,'Justerad allokering'!$B$1:$AG$461,MATCH(P$1,'Justerad allokering'!$B$1:$AF$1,0),FALSE))</f>
        <v>0</v>
      </c>
      <c r="Q197">
        <f>IF(ISERROR(1/VLOOKUP($B197,'Justerad allokering'!$B$1:$AG$461,MATCH(Q$1,'Justerad allokering'!$B$1:$AF$1,0),FALSE)),VLOOKUP($B197,'Allokerad kvv'!$B$2:$AV$468,MATCH(Q$1,'Allokerad kvv'!$B$1:$AV$1,0),FALSE),VLOOKUP($B197,'Justerad allokering'!$B$1:$AG$461,MATCH(Q$1,'Justerad allokering'!$B$1:$AF$1,0),FALSE))</f>
        <v>0</v>
      </c>
      <c r="R197">
        <f>IF(ISERROR(1/VLOOKUP($B197,'Justerad allokering'!$B$1:$AG$461,MATCH(R$1,'Justerad allokering'!$B$1:$AF$1,0),FALSE)),VLOOKUP($B197,'Allokerad kvv'!$B$2:$AV$468,MATCH(R$1,'Allokerad kvv'!$B$1:$AV$1,0),FALSE),VLOOKUP($B197,'Justerad allokering'!$B$1:$AG$461,MATCH(R$1,'Justerad allokering'!$B$1:$AF$1,0),FALSE))</f>
        <v>0</v>
      </c>
      <c r="S197">
        <f>IF(ISERROR(1/VLOOKUP($B197,'Justerad allokering'!$B$1:$AG$461,MATCH(S$1,'Justerad allokering'!$B$1:$AF$1,0),FALSE)),VLOOKUP($B197,'Allokerad kvv'!$B$2:$AV$468,MATCH(S$1,'Allokerad kvv'!$B$1:$AV$1,0),FALSE),VLOOKUP($B197,'Justerad allokering'!$B$1:$AG$461,MATCH(S$1,'Justerad allokering'!$B$1:$AF$1,0),FALSE))</f>
        <v>0</v>
      </c>
      <c r="T197">
        <f>IF(ISERROR(1/VLOOKUP($B197,'Justerad allokering'!$B$1:$AG$461,MATCH(T$1,'Justerad allokering'!$B$1:$AF$1,0),FALSE)),VLOOKUP($B197,'Allokerad kvv'!$B$2:$AV$468,MATCH(T$1,'Allokerad kvv'!$B$1:$AV$1,0),FALSE),VLOOKUP($B197,'Justerad allokering'!$B$1:$AG$461,MATCH(T$1,'Justerad allokering'!$B$1:$AF$1,0),FALSE))</f>
        <v>0</v>
      </c>
      <c r="U197">
        <f>IF(ISERROR(1/VLOOKUP($B197,'Justerad allokering'!$B$1:$AG$461,MATCH(U$1,'Justerad allokering'!$B$1:$AF$1,0),FALSE)),VLOOKUP($B197,'Allokerad kvv'!$B$2:$AV$468,MATCH(U$1,'Allokerad kvv'!$B$1:$AV$1,0),FALSE),VLOOKUP($B197,'Justerad allokering'!$B$1:$AG$461,MATCH(U$1,'Justerad allokering'!$B$1:$AF$1,0),FALSE))</f>
        <v>0</v>
      </c>
      <c r="V197">
        <f>IF(ISERROR(1/VLOOKUP($B197,'Justerad allokering'!$B$1:$AG$461,MATCH(V$1,'Justerad allokering'!$B$1:$AF$1,0),FALSE)),VLOOKUP($B197,'Allokerad kvv'!$B$2:$AV$468,MATCH(V$1,'Allokerad kvv'!$B$1:$AV$1,0),FALSE),VLOOKUP($B197,'Justerad allokering'!$B$1:$AG$461,MATCH(V$1,'Justerad allokering'!$B$1:$AF$1,0),FALSE))</f>
        <v>0</v>
      </c>
      <c r="W197">
        <f>IF(ISERROR(1/VLOOKUP($B197,'Justerad allokering'!$B$1:$AG$461,MATCH(W$1,'Justerad allokering'!$B$1:$AF$1,0),FALSE)),VLOOKUP($B197,'Allokerad kvv'!$B$2:$AV$468,MATCH(W$1,'Allokerad kvv'!$B$1:$AV$1,0),FALSE),VLOOKUP($B197,'Justerad allokering'!$B$1:$AG$461,MATCH(W$1,'Justerad allokering'!$B$1:$AF$1,0),FALSE))</f>
        <v>0</v>
      </c>
      <c r="X197">
        <f>IF(ISERROR(1/VLOOKUP($B197,'Justerad allokering'!$B$1:$AG$461,MATCH(X$1,'Justerad allokering'!$B$1:$AF$1,0),FALSE)),VLOOKUP($B197,'Allokerad kvv'!$B$2:$AV$468,MATCH(X$1,'Allokerad kvv'!$B$1:$AV$1,0),FALSE),VLOOKUP($B197,'Justerad allokering'!$B$1:$AG$461,MATCH(X$1,'Justerad allokering'!$B$1:$AF$1,0),FALSE))</f>
        <v>0</v>
      </c>
      <c r="Y197">
        <f>IF(ISERROR(1/VLOOKUP($B197,'Justerad allokering'!$B$1:$AG$461,MATCH(Y$1,'Justerad allokering'!$B$1:$AF$1,0),FALSE)),VLOOKUP($B197,'Allokerad kvv'!$B$2:$AV$468,MATCH(Y$1,'Allokerad kvv'!$B$1:$AV$1,0),FALSE),VLOOKUP($B197,'Justerad allokering'!$B$1:$AG$461,MATCH(Y$1,'Justerad allokering'!$B$1:$AF$1,0),FALSE))</f>
        <v>0</v>
      </c>
      <c r="Z197">
        <f>IF(ISERROR(1/VLOOKUP($B197,'Justerad allokering'!$B$1:$AG$461,MATCH(Z$1,'Justerad allokering'!$B$1:$AF$1,0),FALSE)),VLOOKUP($B197,'Allokerad kvv'!$B$2:$AV$468,MATCH(Z$1,'Allokerad kvv'!$B$1:$AV$1,0),FALSE),VLOOKUP($B197,'Justerad allokering'!$B$1:$AG$461,MATCH(Z$1,'Justerad allokering'!$B$1:$AF$1,0),FALSE))</f>
        <v>0</v>
      </c>
      <c r="AE197" s="89">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25">
      <c r="A198" s="2" t="s">
        <v>285</v>
      </c>
      <c r="B198" s="2" t="s">
        <v>286</v>
      </c>
      <c r="C198">
        <f>IF(ISERROR(1/VLOOKUP($B198,'Justerad allokering'!$B$1:$AG$461,MATCH(C$1,'Justerad allokering'!$B$1:$AF$1,0),FALSE)),VLOOKUP($B198,'Allokerad kvv'!$B$2:$AV$468,MATCH(C$1,'Allokerad kvv'!$B$1:$AV$1,0),FALSE),VLOOKUP($B198,'Justerad allokering'!$B$1:$AG$461,MATCH(C$1,'Justerad allokering'!$B$1:$AF$1,0),FALSE))</f>
        <v>0</v>
      </c>
      <c r="D198">
        <f>IF(ISERROR(1/VLOOKUP($B198,'Justerad allokering'!$B$1:$AG$461,MATCH(D$1,'Justerad allokering'!$B$1:$AF$1,0),FALSE)),VLOOKUP($B198,'Allokerad kvv'!$B$2:$AV$468,MATCH(D$1,'Allokerad kvv'!$B$1:$AV$1,0),FALSE),VLOOKUP($B198,'Justerad allokering'!$B$1:$AG$461,MATCH(D$1,'Justerad allokering'!$B$1:$AF$1,0),FALSE))</f>
        <v>0</v>
      </c>
      <c r="E198">
        <f>IF(ISERROR(1/VLOOKUP($B198,'Justerad allokering'!$B$1:$AG$461,MATCH(E$1,'Justerad allokering'!$B$1:$AF$1,0),FALSE)),VLOOKUP($B198,'Allokerad kvv'!$B$2:$AV$468,MATCH(E$1,'Allokerad kvv'!$B$1:$AV$1,0),FALSE),VLOOKUP($B198,'Justerad allokering'!$B$1:$AG$461,MATCH(E$1,'Justerad allokering'!$B$1:$AF$1,0),FALSE))</f>
        <v>0</v>
      </c>
      <c r="F198">
        <f>IF(ISERROR(1/VLOOKUP($B198,'Justerad allokering'!$B$1:$AG$461,MATCH(F$1,'Justerad allokering'!$B$1:$AF$1,0),FALSE)),VLOOKUP($B198,'Allokerad kvv'!$B$2:$AV$468,MATCH(F$1,'Allokerad kvv'!$B$1:$AV$1,0),FALSE),VLOOKUP($B198,'Justerad allokering'!$B$1:$AG$461,MATCH(F$1,'Justerad allokering'!$B$1:$AF$1,0),FALSE))</f>
        <v>0</v>
      </c>
      <c r="G198">
        <f>IF(ISERROR(1/VLOOKUP($B198,'Justerad allokering'!$B$1:$AG$461,MATCH(G$1,'Justerad allokering'!$B$1:$AF$1,0),FALSE)),VLOOKUP($B198,'Allokerad kvv'!$B$2:$AV$468,MATCH(G$1,'Allokerad kvv'!$B$1:$AV$1,0),FALSE),VLOOKUP($B198,'Justerad allokering'!$B$1:$AG$461,MATCH(G$1,'Justerad allokering'!$B$1:$AF$1,0),FALSE))</f>
        <v>0</v>
      </c>
      <c r="H198">
        <f>IF(ISERROR(1/VLOOKUP($B198,'Justerad allokering'!$B$1:$AG$461,MATCH(H$1,'Justerad allokering'!$B$1:$AF$1,0),FALSE)),VLOOKUP($B198,'Allokerad kvv'!$B$2:$AV$468,MATCH(H$1,'Allokerad kvv'!$B$1:$AV$1,0),FALSE),VLOOKUP($B198,'Justerad allokering'!$B$1:$AG$461,MATCH(H$1,'Justerad allokering'!$B$1:$AF$1,0),FALSE))</f>
        <v>0</v>
      </c>
      <c r="I198">
        <f>IF(ISERROR(1/VLOOKUP($B198,'Justerad allokering'!$B$1:$AG$461,MATCH(I$1,'Justerad allokering'!$B$1:$AF$1,0),FALSE)),VLOOKUP($B198,'Allokerad kvv'!$B$2:$AV$468,MATCH(I$1,'Allokerad kvv'!$B$1:$AV$1,0),FALSE),VLOOKUP($B198,'Justerad allokering'!$B$1:$AG$461,MATCH(I$1,'Justerad allokering'!$B$1:$AF$1,0),FALSE))</f>
        <v>0</v>
      </c>
      <c r="J198">
        <f>IF(ISERROR(1/VLOOKUP($B198,'Justerad allokering'!$B$1:$AG$461,MATCH(J$1,'Justerad allokering'!$B$1:$AF$1,0),FALSE)),VLOOKUP($B198,'Allokerad kvv'!$B$2:$AV$468,MATCH(J$1,'Allokerad kvv'!$B$1:$AV$1,0),FALSE),VLOOKUP($B198,'Justerad allokering'!$B$1:$AG$461,MATCH(J$1,'Justerad allokering'!$B$1:$AF$1,0),FALSE))</f>
        <v>0</v>
      </c>
      <c r="K198">
        <f>IF(ISERROR(1/VLOOKUP($B198,'Justerad allokering'!$B$1:$AG$461,MATCH(K$1,'Justerad allokering'!$B$1:$AF$1,0),FALSE)),VLOOKUP($B198,'Allokerad kvv'!$B$2:$AV$468,MATCH(K$1,'Allokerad kvv'!$B$1:$AV$1,0),FALSE),VLOOKUP($B198,'Justerad allokering'!$B$1:$AG$461,MATCH(K$1,'Justerad allokering'!$B$1:$AF$1,0),FALSE))</f>
        <v>0</v>
      </c>
      <c r="L198">
        <f>IF(ISERROR(1/VLOOKUP($B198,'Justerad allokering'!$B$1:$AG$461,MATCH(L$1,'Justerad allokering'!$B$1:$AF$1,0),FALSE)),VLOOKUP($B198,'Allokerad kvv'!$B$2:$AV$468,MATCH(L$1,'Allokerad kvv'!$B$1:$AV$1,0),FALSE),VLOOKUP($B198,'Justerad allokering'!$B$1:$AG$461,MATCH(L$1,'Justerad allokering'!$B$1:$AF$1,0),FALSE))</f>
        <v>0</v>
      </c>
      <c r="M198">
        <f>IF(ISERROR(1/VLOOKUP($B198,'Justerad allokering'!$B$1:$AG$461,MATCH(M$1,'Justerad allokering'!$B$1:$AF$1,0),FALSE)),VLOOKUP($B198,'Allokerad kvv'!$B$2:$AV$468,MATCH(M$1,'Allokerad kvv'!$B$1:$AV$1,0),FALSE),VLOOKUP($B198,'Justerad allokering'!$B$1:$AG$461,MATCH(M$1,'Justerad allokering'!$B$1:$AF$1,0),FALSE))</f>
        <v>0</v>
      </c>
      <c r="N198">
        <f>IF(ISERROR(1/VLOOKUP($B198,'Justerad allokering'!$B$1:$AG$461,MATCH(N$1,'Justerad allokering'!$B$1:$AF$1,0),FALSE)),VLOOKUP($B198,'Allokerad kvv'!$B$2:$AV$468,MATCH(N$1,'Allokerad kvv'!$B$1:$AV$1,0),FALSE),VLOOKUP($B198,'Justerad allokering'!$B$1:$AG$461,MATCH(N$1,'Justerad allokering'!$B$1:$AF$1,0),FALSE))</f>
        <v>0</v>
      </c>
      <c r="O198">
        <f>IF(ISERROR(1/VLOOKUP($B198,'Justerad allokering'!$B$1:$AG$461,MATCH(O$1,'Justerad allokering'!$B$1:$AF$1,0),FALSE)),VLOOKUP($B198,'Allokerad kvv'!$B$2:$AV$468,MATCH(O$1,'Allokerad kvv'!$B$1:$AV$1,0),FALSE),VLOOKUP($B198,'Justerad allokering'!$B$1:$AG$461,MATCH(O$1,'Justerad allokering'!$B$1:$AF$1,0),FALSE))</f>
        <v>0</v>
      </c>
      <c r="P198">
        <f>IF(ISERROR(1/VLOOKUP($B198,'Justerad allokering'!$B$1:$AG$461,MATCH(P$1,'Justerad allokering'!$B$1:$AF$1,0),FALSE)),VLOOKUP($B198,'Allokerad kvv'!$B$2:$AV$468,MATCH(P$1,'Allokerad kvv'!$B$1:$AV$1,0),FALSE),VLOOKUP($B198,'Justerad allokering'!$B$1:$AG$461,MATCH(P$1,'Justerad allokering'!$B$1:$AF$1,0),FALSE))</f>
        <v>0</v>
      </c>
      <c r="Q198">
        <f>IF(ISERROR(1/VLOOKUP($B198,'Justerad allokering'!$B$1:$AG$461,MATCH(Q$1,'Justerad allokering'!$B$1:$AF$1,0),FALSE)),VLOOKUP($B198,'Allokerad kvv'!$B$2:$AV$468,MATCH(Q$1,'Allokerad kvv'!$B$1:$AV$1,0),FALSE),VLOOKUP($B198,'Justerad allokering'!$B$1:$AG$461,MATCH(Q$1,'Justerad allokering'!$B$1:$AF$1,0),FALSE))</f>
        <v>0</v>
      </c>
      <c r="R198">
        <f>IF(ISERROR(1/VLOOKUP($B198,'Justerad allokering'!$B$1:$AG$461,MATCH(R$1,'Justerad allokering'!$B$1:$AF$1,0),FALSE)),VLOOKUP($B198,'Allokerad kvv'!$B$2:$AV$468,MATCH(R$1,'Allokerad kvv'!$B$1:$AV$1,0),FALSE),VLOOKUP($B198,'Justerad allokering'!$B$1:$AG$461,MATCH(R$1,'Justerad allokering'!$B$1:$AF$1,0),FALSE))</f>
        <v>0</v>
      </c>
      <c r="S198">
        <f>IF(ISERROR(1/VLOOKUP($B198,'Justerad allokering'!$B$1:$AG$461,MATCH(S$1,'Justerad allokering'!$B$1:$AF$1,0),FALSE)),VLOOKUP($B198,'Allokerad kvv'!$B$2:$AV$468,MATCH(S$1,'Allokerad kvv'!$B$1:$AV$1,0),FALSE),VLOOKUP($B198,'Justerad allokering'!$B$1:$AG$461,MATCH(S$1,'Justerad allokering'!$B$1:$AF$1,0),FALSE))</f>
        <v>0</v>
      </c>
      <c r="T198">
        <f>IF(ISERROR(1/VLOOKUP($B198,'Justerad allokering'!$B$1:$AG$461,MATCH(T$1,'Justerad allokering'!$B$1:$AF$1,0),FALSE)),VLOOKUP($B198,'Allokerad kvv'!$B$2:$AV$468,MATCH(T$1,'Allokerad kvv'!$B$1:$AV$1,0),FALSE),VLOOKUP($B198,'Justerad allokering'!$B$1:$AG$461,MATCH(T$1,'Justerad allokering'!$B$1:$AF$1,0),FALSE))</f>
        <v>0</v>
      </c>
      <c r="U198">
        <f>IF(ISERROR(1/VLOOKUP($B198,'Justerad allokering'!$B$1:$AG$461,MATCH(U$1,'Justerad allokering'!$B$1:$AF$1,0),FALSE)),VLOOKUP($B198,'Allokerad kvv'!$B$2:$AV$468,MATCH(U$1,'Allokerad kvv'!$B$1:$AV$1,0),FALSE),VLOOKUP($B198,'Justerad allokering'!$B$1:$AG$461,MATCH(U$1,'Justerad allokering'!$B$1:$AF$1,0),FALSE))</f>
        <v>0</v>
      </c>
      <c r="V198">
        <f>IF(ISERROR(1/VLOOKUP($B198,'Justerad allokering'!$B$1:$AG$461,MATCH(V$1,'Justerad allokering'!$B$1:$AF$1,0),FALSE)),VLOOKUP($B198,'Allokerad kvv'!$B$2:$AV$468,MATCH(V$1,'Allokerad kvv'!$B$1:$AV$1,0),FALSE),VLOOKUP($B198,'Justerad allokering'!$B$1:$AG$461,MATCH(V$1,'Justerad allokering'!$B$1:$AF$1,0),FALSE))</f>
        <v>0</v>
      </c>
      <c r="W198">
        <f>IF(ISERROR(1/VLOOKUP($B198,'Justerad allokering'!$B$1:$AG$461,MATCH(W$1,'Justerad allokering'!$B$1:$AF$1,0),FALSE)),VLOOKUP($B198,'Allokerad kvv'!$B$2:$AV$468,MATCH(W$1,'Allokerad kvv'!$B$1:$AV$1,0),FALSE),VLOOKUP($B198,'Justerad allokering'!$B$1:$AG$461,MATCH(W$1,'Justerad allokering'!$B$1:$AF$1,0),FALSE))</f>
        <v>0</v>
      </c>
      <c r="X198">
        <f>IF(ISERROR(1/VLOOKUP($B198,'Justerad allokering'!$B$1:$AG$461,MATCH(X$1,'Justerad allokering'!$B$1:$AF$1,0),FALSE)),VLOOKUP($B198,'Allokerad kvv'!$B$2:$AV$468,MATCH(X$1,'Allokerad kvv'!$B$1:$AV$1,0),FALSE),VLOOKUP($B198,'Justerad allokering'!$B$1:$AG$461,MATCH(X$1,'Justerad allokering'!$B$1:$AF$1,0),FALSE))</f>
        <v>0</v>
      </c>
      <c r="Y198">
        <f>IF(ISERROR(1/VLOOKUP($B198,'Justerad allokering'!$B$1:$AG$461,MATCH(Y$1,'Justerad allokering'!$B$1:$AF$1,0),FALSE)),VLOOKUP($B198,'Allokerad kvv'!$B$2:$AV$468,MATCH(Y$1,'Allokerad kvv'!$B$1:$AV$1,0),FALSE),VLOOKUP($B198,'Justerad allokering'!$B$1:$AG$461,MATCH(Y$1,'Justerad allokering'!$B$1:$AF$1,0),FALSE))</f>
        <v>0</v>
      </c>
      <c r="Z198">
        <f>IF(ISERROR(1/VLOOKUP($B198,'Justerad allokering'!$B$1:$AG$461,MATCH(Z$1,'Justerad allokering'!$B$1:$AF$1,0),FALSE)),VLOOKUP($B198,'Allokerad kvv'!$B$2:$AV$468,MATCH(Z$1,'Allokerad kvv'!$B$1:$AV$1,0),FALSE),VLOOKUP($B198,'Justerad allokering'!$B$1:$AG$461,MATCH(Z$1,'Justerad allokering'!$B$1:$AF$1,0),FALSE))</f>
        <v>0</v>
      </c>
      <c r="AE198" s="89">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25">
      <c r="A199" s="2" t="s">
        <v>287</v>
      </c>
      <c r="B199" s="2" t="s">
        <v>288</v>
      </c>
      <c r="C199">
        <f>IF(ISERROR(1/VLOOKUP($B199,'Justerad allokering'!$B$1:$AG$461,MATCH(C$1,'Justerad allokering'!$B$1:$AF$1,0),FALSE)),VLOOKUP($B199,'Allokerad kvv'!$B$2:$AV$468,MATCH(C$1,'Allokerad kvv'!$B$1:$AV$1,0),FALSE),VLOOKUP($B199,'Justerad allokering'!$B$1:$AG$461,MATCH(C$1,'Justerad allokering'!$B$1:$AF$1,0),FALSE))</f>
        <v>0</v>
      </c>
      <c r="D199">
        <f>IF(ISERROR(1/VLOOKUP($B199,'Justerad allokering'!$B$1:$AG$461,MATCH(D$1,'Justerad allokering'!$B$1:$AF$1,0),FALSE)),VLOOKUP($B199,'Allokerad kvv'!$B$2:$AV$468,MATCH(D$1,'Allokerad kvv'!$B$1:$AV$1,0),FALSE),VLOOKUP($B199,'Justerad allokering'!$B$1:$AG$461,MATCH(D$1,'Justerad allokering'!$B$1:$AF$1,0),FALSE))</f>
        <v>0</v>
      </c>
      <c r="E199">
        <f>IF(ISERROR(1/VLOOKUP($B199,'Justerad allokering'!$B$1:$AG$461,MATCH(E$1,'Justerad allokering'!$B$1:$AF$1,0),FALSE)),VLOOKUP($B199,'Allokerad kvv'!$B$2:$AV$468,MATCH(E$1,'Allokerad kvv'!$B$1:$AV$1,0),FALSE),VLOOKUP($B199,'Justerad allokering'!$B$1:$AG$461,MATCH(E$1,'Justerad allokering'!$B$1:$AF$1,0),FALSE))</f>
        <v>0</v>
      </c>
      <c r="F199">
        <f>IF(ISERROR(1/VLOOKUP($B199,'Justerad allokering'!$B$1:$AG$461,MATCH(F$1,'Justerad allokering'!$B$1:$AF$1,0),FALSE)),VLOOKUP($B199,'Allokerad kvv'!$B$2:$AV$468,MATCH(F$1,'Allokerad kvv'!$B$1:$AV$1,0),FALSE),VLOOKUP($B199,'Justerad allokering'!$B$1:$AG$461,MATCH(F$1,'Justerad allokering'!$B$1:$AF$1,0),FALSE))</f>
        <v>0</v>
      </c>
      <c r="G199">
        <f>IF(ISERROR(1/VLOOKUP($B199,'Justerad allokering'!$B$1:$AG$461,MATCH(G$1,'Justerad allokering'!$B$1:$AF$1,0),FALSE)),VLOOKUP($B199,'Allokerad kvv'!$B$2:$AV$468,MATCH(G$1,'Allokerad kvv'!$B$1:$AV$1,0),FALSE),VLOOKUP($B199,'Justerad allokering'!$B$1:$AG$461,MATCH(G$1,'Justerad allokering'!$B$1:$AF$1,0),FALSE))</f>
        <v>0</v>
      </c>
      <c r="H199">
        <f>IF(ISERROR(1/VLOOKUP($B199,'Justerad allokering'!$B$1:$AG$461,MATCH(H$1,'Justerad allokering'!$B$1:$AF$1,0),FALSE)),VLOOKUP($B199,'Allokerad kvv'!$B$2:$AV$468,MATCH(H$1,'Allokerad kvv'!$B$1:$AV$1,0),FALSE),VLOOKUP($B199,'Justerad allokering'!$B$1:$AG$461,MATCH(H$1,'Justerad allokering'!$B$1:$AF$1,0),FALSE))</f>
        <v>0</v>
      </c>
      <c r="I199">
        <f>IF(ISERROR(1/VLOOKUP($B199,'Justerad allokering'!$B$1:$AG$461,MATCH(I$1,'Justerad allokering'!$B$1:$AF$1,0),FALSE)),VLOOKUP($B199,'Allokerad kvv'!$B$2:$AV$468,MATCH(I$1,'Allokerad kvv'!$B$1:$AV$1,0),FALSE),VLOOKUP($B199,'Justerad allokering'!$B$1:$AG$461,MATCH(I$1,'Justerad allokering'!$B$1:$AF$1,0),FALSE))</f>
        <v>0</v>
      </c>
      <c r="J199">
        <f>IF(ISERROR(1/VLOOKUP($B199,'Justerad allokering'!$B$1:$AG$461,MATCH(J$1,'Justerad allokering'!$B$1:$AF$1,0),FALSE)),VLOOKUP($B199,'Allokerad kvv'!$B$2:$AV$468,MATCH(J$1,'Allokerad kvv'!$B$1:$AV$1,0),FALSE),VLOOKUP($B199,'Justerad allokering'!$B$1:$AG$461,MATCH(J$1,'Justerad allokering'!$B$1:$AF$1,0),FALSE))</f>
        <v>0</v>
      </c>
      <c r="K199">
        <f>IF(ISERROR(1/VLOOKUP($B199,'Justerad allokering'!$B$1:$AG$461,MATCH(K$1,'Justerad allokering'!$B$1:$AF$1,0),FALSE)),VLOOKUP($B199,'Allokerad kvv'!$B$2:$AV$468,MATCH(K$1,'Allokerad kvv'!$B$1:$AV$1,0),FALSE),VLOOKUP($B199,'Justerad allokering'!$B$1:$AG$461,MATCH(K$1,'Justerad allokering'!$B$1:$AF$1,0),FALSE))</f>
        <v>0</v>
      </c>
      <c r="L199">
        <f>IF(ISERROR(1/VLOOKUP($B199,'Justerad allokering'!$B$1:$AG$461,MATCH(L$1,'Justerad allokering'!$B$1:$AF$1,0),FALSE)),VLOOKUP($B199,'Allokerad kvv'!$B$2:$AV$468,MATCH(L$1,'Allokerad kvv'!$B$1:$AV$1,0),FALSE),VLOOKUP($B199,'Justerad allokering'!$B$1:$AG$461,MATCH(L$1,'Justerad allokering'!$B$1:$AF$1,0),FALSE))</f>
        <v>0</v>
      </c>
      <c r="M199">
        <f>IF(ISERROR(1/VLOOKUP($B199,'Justerad allokering'!$B$1:$AG$461,MATCH(M$1,'Justerad allokering'!$B$1:$AF$1,0),FALSE)),VLOOKUP($B199,'Allokerad kvv'!$B$2:$AV$468,MATCH(M$1,'Allokerad kvv'!$B$1:$AV$1,0),FALSE),VLOOKUP($B199,'Justerad allokering'!$B$1:$AG$461,MATCH(M$1,'Justerad allokering'!$B$1:$AF$1,0),FALSE))</f>
        <v>0</v>
      </c>
      <c r="N199">
        <f>IF(ISERROR(1/VLOOKUP($B199,'Justerad allokering'!$B$1:$AG$461,MATCH(N$1,'Justerad allokering'!$B$1:$AF$1,0),FALSE)),VLOOKUP($B199,'Allokerad kvv'!$B$2:$AV$468,MATCH(N$1,'Allokerad kvv'!$B$1:$AV$1,0),FALSE),VLOOKUP($B199,'Justerad allokering'!$B$1:$AG$461,MATCH(N$1,'Justerad allokering'!$B$1:$AF$1,0),FALSE))</f>
        <v>0</v>
      </c>
      <c r="O199">
        <f>IF(ISERROR(1/VLOOKUP($B199,'Justerad allokering'!$B$1:$AG$461,MATCH(O$1,'Justerad allokering'!$B$1:$AF$1,0),FALSE)),VLOOKUP($B199,'Allokerad kvv'!$B$2:$AV$468,MATCH(O$1,'Allokerad kvv'!$B$1:$AV$1,0),FALSE),VLOOKUP($B199,'Justerad allokering'!$B$1:$AG$461,MATCH(O$1,'Justerad allokering'!$B$1:$AF$1,0),FALSE))</f>
        <v>0</v>
      </c>
      <c r="P199">
        <f>IF(ISERROR(1/VLOOKUP($B199,'Justerad allokering'!$B$1:$AG$461,MATCH(P$1,'Justerad allokering'!$B$1:$AF$1,0),FALSE)),VLOOKUP($B199,'Allokerad kvv'!$B$2:$AV$468,MATCH(P$1,'Allokerad kvv'!$B$1:$AV$1,0),FALSE),VLOOKUP($B199,'Justerad allokering'!$B$1:$AG$461,MATCH(P$1,'Justerad allokering'!$B$1:$AF$1,0),FALSE))</f>
        <v>0</v>
      </c>
      <c r="Q199">
        <f>IF(ISERROR(1/VLOOKUP($B199,'Justerad allokering'!$B$1:$AG$461,MATCH(Q$1,'Justerad allokering'!$B$1:$AF$1,0),FALSE)),VLOOKUP($B199,'Allokerad kvv'!$B$2:$AV$468,MATCH(Q$1,'Allokerad kvv'!$B$1:$AV$1,0),FALSE),VLOOKUP($B199,'Justerad allokering'!$B$1:$AG$461,MATCH(Q$1,'Justerad allokering'!$B$1:$AF$1,0),FALSE))</f>
        <v>0</v>
      </c>
      <c r="R199">
        <f>IF(ISERROR(1/VLOOKUP($B199,'Justerad allokering'!$B$1:$AG$461,MATCH(R$1,'Justerad allokering'!$B$1:$AF$1,0),FALSE)),VLOOKUP($B199,'Allokerad kvv'!$B$2:$AV$468,MATCH(R$1,'Allokerad kvv'!$B$1:$AV$1,0),FALSE),VLOOKUP($B199,'Justerad allokering'!$B$1:$AG$461,MATCH(R$1,'Justerad allokering'!$B$1:$AF$1,0),FALSE))</f>
        <v>0</v>
      </c>
      <c r="S199">
        <f>IF(ISERROR(1/VLOOKUP($B199,'Justerad allokering'!$B$1:$AG$461,MATCH(S$1,'Justerad allokering'!$B$1:$AF$1,0),FALSE)),VLOOKUP($B199,'Allokerad kvv'!$B$2:$AV$468,MATCH(S$1,'Allokerad kvv'!$B$1:$AV$1,0),FALSE),VLOOKUP($B199,'Justerad allokering'!$B$1:$AG$461,MATCH(S$1,'Justerad allokering'!$B$1:$AF$1,0),FALSE))</f>
        <v>0</v>
      </c>
      <c r="T199">
        <f>IF(ISERROR(1/VLOOKUP($B199,'Justerad allokering'!$B$1:$AG$461,MATCH(T$1,'Justerad allokering'!$B$1:$AF$1,0),FALSE)),VLOOKUP($B199,'Allokerad kvv'!$B$2:$AV$468,MATCH(T$1,'Allokerad kvv'!$B$1:$AV$1,0),FALSE),VLOOKUP($B199,'Justerad allokering'!$B$1:$AG$461,MATCH(T$1,'Justerad allokering'!$B$1:$AF$1,0),FALSE))</f>
        <v>0</v>
      </c>
      <c r="U199">
        <f>IF(ISERROR(1/VLOOKUP($B199,'Justerad allokering'!$B$1:$AG$461,MATCH(U$1,'Justerad allokering'!$B$1:$AF$1,0),FALSE)),VLOOKUP($B199,'Allokerad kvv'!$B$2:$AV$468,MATCH(U$1,'Allokerad kvv'!$B$1:$AV$1,0),FALSE),VLOOKUP($B199,'Justerad allokering'!$B$1:$AG$461,MATCH(U$1,'Justerad allokering'!$B$1:$AF$1,0),FALSE))</f>
        <v>0</v>
      </c>
      <c r="V199">
        <f>IF(ISERROR(1/VLOOKUP($B199,'Justerad allokering'!$B$1:$AG$461,MATCH(V$1,'Justerad allokering'!$B$1:$AF$1,0),FALSE)),VLOOKUP($B199,'Allokerad kvv'!$B$2:$AV$468,MATCH(V$1,'Allokerad kvv'!$B$1:$AV$1,0),FALSE),VLOOKUP($B199,'Justerad allokering'!$B$1:$AG$461,MATCH(V$1,'Justerad allokering'!$B$1:$AF$1,0),FALSE))</f>
        <v>0</v>
      </c>
      <c r="W199">
        <f>IF(ISERROR(1/VLOOKUP($B199,'Justerad allokering'!$B$1:$AG$461,MATCH(W$1,'Justerad allokering'!$B$1:$AF$1,0),FALSE)),VLOOKUP($B199,'Allokerad kvv'!$B$2:$AV$468,MATCH(W$1,'Allokerad kvv'!$B$1:$AV$1,0),FALSE),VLOOKUP($B199,'Justerad allokering'!$B$1:$AG$461,MATCH(W$1,'Justerad allokering'!$B$1:$AF$1,0),FALSE))</f>
        <v>0</v>
      </c>
      <c r="X199">
        <f>IF(ISERROR(1/VLOOKUP($B199,'Justerad allokering'!$B$1:$AG$461,MATCH(X$1,'Justerad allokering'!$B$1:$AF$1,0),FALSE)),VLOOKUP($B199,'Allokerad kvv'!$B$2:$AV$468,MATCH(X$1,'Allokerad kvv'!$B$1:$AV$1,0),FALSE),VLOOKUP($B199,'Justerad allokering'!$B$1:$AG$461,MATCH(X$1,'Justerad allokering'!$B$1:$AF$1,0),FALSE))</f>
        <v>0</v>
      </c>
      <c r="Y199">
        <f>IF(ISERROR(1/VLOOKUP($B199,'Justerad allokering'!$B$1:$AG$461,MATCH(Y$1,'Justerad allokering'!$B$1:$AF$1,0),FALSE)),VLOOKUP($B199,'Allokerad kvv'!$B$2:$AV$468,MATCH(Y$1,'Allokerad kvv'!$B$1:$AV$1,0),FALSE),VLOOKUP($B199,'Justerad allokering'!$B$1:$AG$461,MATCH(Y$1,'Justerad allokering'!$B$1:$AF$1,0),FALSE))</f>
        <v>0</v>
      </c>
      <c r="Z199">
        <f>IF(ISERROR(1/VLOOKUP($B199,'Justerad allokering'!$B$1:$AG$461,MATCH(Z$1,'Justerad allokering'!$B$1:$AF$1,0),FALSE)),VLOOKUP($B199,'Allokerad kvv'!$B$2:$AV$468,MATCH(Z$1,'Allokerad kvv'!$B$1:$AV$1,0),FALSE),VLOOKUP($B199,'Justerad allokering'!$B$1:$AG$461,MATCH(Z$1,'Justerad allokering'!$B$1:$AF$1,0),FALSE))</f>
        <v>0</v>
      </c>
      <c r="AE199" s="89">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25">
      <c r="A200" s="2" t="s">
        <v>289</v>
      </c>
      <c r="B200" s="2" t="s">
        <v>290</v>
      </c>
      <c r="C200">
        <f>IF(ISERROR(1/VLOOKUP($B200,'Justerad allokering'!$B$1:$AG$461,MATCH(C$1,'Justerad allokering'!$B$1:$AF$1,0),FALSE)),VLOOKUP($B200,'Allokerad kvv'!$B$2:$AV$468,MATCH(C$1,'Allokerad kvv'!$B$1:$AV$1,0),FALSE),VLOOKUP($B200,'Justerad allokering'!$B$1:$AG$461,MATCH(C$1,'Justerad allokering'!$B$1:$AF$1,0),FALSE))</f>
        <v>0</v>
      </c>
      <c r="D200">
        <f>IF(ISERROR(1/VLOOKUP($B200,'Justerad allokering'!$B$1:$AG$461,MATCH(D$1,'Justerad allokering'!$B$1:$AF$1,0),FALSE)),VLOOKUP($B200,'Allokerad kvv'!$B$2:$AV$468,MATCH(D$1,'Allokerad kvv'!$B$1:$AV$1,0),FALSE),VLOOKUP($B200,'Justerad allokering'!$B$1:$AG$461,MATCH(D$1,'Justerad allokering'!$B$1:$AF$1,0),FALSE))</f>
        <v>0</v>
      </c>
      <c r="E200">
        <f>IF(ISERROR(1/VLOOKUP($B200,'Justerad allokering'!$B$1:$AG$461,MATCH(E$1,'Justerad allokering'!$B$1:$AF$1,0),FALSE)),VLOOKUP($B200,'Allokerad kvv'!$B$2:$AV$468,MATCH(E$1,'Allokerad kvv'!$B$1:$AV$1,0),FALSE),VLOOKUP($B200,'Justerad allokering'!$B$1:$AG$461,MATCH(E$1,'Justerad allokering'!$B$1:$AF$1,0),FALSE))</f>
        <v>0</v>
      </c>
      <c r="F200">
        <f>IF(ISERROR(1/VLOOKUP($B200,'Justerad allokering'!$B$1:$AG$461,MATCH(F$1,'Justerad allokering'!$B$1:$AF$1,0),FALSE)),VLOOKUP($B200,'Allokerad kvv'!$B$2:$AV$468,MATCH(F$1,'Allokerad kvv'!$B$1:$AV$1,0),FALSE),VLOOKUP($B200,'Justerad allokering'!$B$1:$AG$461,MATCH(F$1,'Justerad allokering'!$B$1:$AF$1,0),FALSE))</f>
        <v>0</v>
      </c>
      <c r="G200">
        <f>IF(ISERROR(1/VLOOKUP($B200,'Justerad allokering'!$B$1:$AG$461,MATCH(G$1,'Justerad allokering'!$B$1:$AF$1,0),FALSE)),VLOOKUP($B200,'Allokerad kvv'!$B$2:$AV$468,MATCH(G$1,'Allokerad kvv'!$B$1:$AV$1,0),FALSE),VLOOKUP($B200,'Justerad allokering'!$B$1:$AG$461,MATCH(G$1,'Justerad allokering'!$B$1:$AF$1,0),FALSE))</f>
        <v>0</v>
      </c>
      <c r="H200">
        <f>IF(ISERROR(1/VLOOKUP($B200,'Justerad allokering'!$B$1:$AG$461,MATCH(H$1,'Justerad allokering'!$B$1:$AF$1,0),FALSE)),VLOOKUP($B200,'Allokerad kvv'!$B$2:$AV$468,MATCH(H$1,'Allokerad kvv'!$B$1:$AV$1,0),FALSE),VLOOKUP($B200,'Justerad allokering'!$B$1:$AG$461,MATCH(H$1,'Justerad allokering'!$B$1:$AF$1,0),FALSE))</f>
        <v>0</v>
      </c>
      <c r="I200">
        <f>IF(ISERROR(1/VLOOKUP($B200,'Justerad allokering'!$B$1:$AG$461,MATCH(I$1,'Justerad allokering'!$B$1:$AF$1,0),FALSE)),VLOOKUP($B200,'Allokerad kvv'!$B$2:$AV$468,MATCH(I$1,'Allokerad kvv'!$B$1:$AV$1,0),FALSE),VLOOKUP($B200,'Justerad allokering'!$B$1:$AG$461,MATCH(I$1,'Justerad allokering'!$B$1:$AF$1,0),FALSE))</f>
        <v>0</v>
      </c>
      <c r="J200">
        <f>IF(ISERROR(1/VLOOKUP($B200,'Justerad allokering'!$B$1:$AG$461,MATCH(J$1,'Justerad allokering'!$B$1:$AF$1,0),FALSE)),VLOOKUP($B200,'Allokerad kvv'!$B$2:$AV$468,MATCH(J$1,'Allokerad kvv'!$B$1:$AV$1,0),FALSE),VLOOKUP($B200,'Justerad allokering'!$B$1:$AG$461,MATCH(J$1,'Justerad allokering'!$B$1:$AF$1,0),FALSE))</f>
        <v>0</v>
      </c>
      <c r="K200">
        <f>IF(ISERROR(1/VLOOKUP($B200,'Justerad allokering'!$B$1:$AG$461,MATCH(K$1,'Justerad allokering'!$B$1:$AF$1,0),FALSE)),VLOOKUP($B200,'Allokerad kvv'!$B$2:$AV$468,MATCH(K$1,'Allokerad kvv'!$B$1:$AV$1,0),FALSE),VLOOKUP($B200,'Justerad allokering'!$B$1:$AG$461,MATCH(K$1,'Justerad allokering'!$B$1:$AF$1,0),FALSE))</f>
        <v>0</v>
      </c>
      <c r="L200">
        <f>IF(ISERROR(1/VLOOKUP($B200,'Justerad allokering'!$B$1:$AG$461,MATCH(L$1,'Justerad allokering'!$B$1:$AF$1,0),FALSE)),VLOOKUP($B200,'Allokerad kvv'!$B$2:$AV$468,MATCH(L$1,'Allokerad kvv'!$B$1:$AV$1,0),FALSE),VLOOKUP($B200,'Justerad allokering'!$B$1:$AG$461,MATCH(L$1,'Justerad allokering'!$B$1:$AF$1,0),FALSE))</f>
        <v>0</v>
      </c>
      <c r="M200">
        <f>IF(ISERROR(1/VLOOKUP($B200,'Justerad allokering'!$B$1:$AG$461,MATCH(M$1,'Justerad allokering'!$B$1:$AF$1,0),FALSE)),VLOOKUP($B200,'Allokerad kvv'!$B$2:$AV$468,MATCH(M$1,'Allokerad kvv'!$B$1:$AV$1,0),FALSE),VLOOKUP($B200,'Justerad allokering'!$B$1:$AG$461,MATCH(M$1,'Justerad allokering'!$B$1:$AF$1,0),FALSE))</f>
        <v>0</v>
      </c>
      <c r="N200">
        <f>IF(ISERROR(1/VLOOKUP($B200,'Justerad allokering'!$B$1:$AG$461,MATCH(N$1,'Justerad allokering'!$B$1:$AF$1,0),FALSE)),VLOOKUP($B200,'Allokerad kvv'!$B$2:$AV$468,MATCH(N$1,'Allokerad kvv'!$B$1:$AV$1,0),FALSE),VLOOKUP($B200,'Justerad allokering'!$B$1:$AG$461,MATCH(N$1,'Justerad allokering'!$B$1:$AF$1,0),FALSE))</f>
        <v>0</v>
      </c>
      <c r="O200">
        <f>IF(ISERROR(1/VLOOKUP($B200,'Justerad allokering'!$B$1:$AG$461,MATCH(O$1,'Justerad allokering'!$B$1:$AF$1,0),FALSE)),VLOOKUP($B200,'Allokerad kvv'!$B$2:$AV$468,MATCH(O$1,'Allokerad kvv'!$B$1:$AV$1,0),FALSE),VLOOKUP($B200,'Justerad allokering'!$B$1:$AG$461,MATCH(O$1,'Justerad allokering'!$B$1:$AF$1,0),FALSE))</f>
        <v>0</v>
      </c>
      <c r="P200">
        <f>IF(ISERROR(1/VLOOKUP($B200,'Justerad allokering'!$B$1:$AG$461,MATCH(P$1,'Justerad allokering'!$B$1:$AF$1,0),FALSE)),VLOOKUP($B200,'Allokerad kvv'!$B$2:$AV$468,MATCH(P$1,'Allokerad kvv'!$B$1:$AV$1,0),FALSE),VLOOKUP($B200,'Justerad allokering'!$B$1:$AG$461,MATCH(P$1,'Justerad allokering'!$B$1:$AF$1,0),FALSE))</f>
        <v>0</v>
      </c>
      <c r="Q200">
        <f>IF(ISERROR(1/VLOOKUP($B200,'Justerad allokering'!$B$1:$AG$461,MATCH(Q$1,'Justerad allokering'!$B$1:$AF$1,0),FALSE)),VLOOKUP($B200,'Allokerad kvv'!$B$2:$AV$468,MATCH(Q$1,'Allokerad kvv'!$B$1:$AV$1,0),FALSE),VLOOKUP($B200,'Justerad allokering'!$B$1:$AG$461,MATCH(Q$1,'Justerad allokering'!$B$1:$AF$1,0),FALSE))</f>
        <v>0</v>
      </c>
      <c r="R200">
        <f>IF(ISERROR(1/VLOOKUP($B200,'Justerad allokering'!$B$1:$AG$461,MATCH(R$1,'Justerad allokering'!$B$1:$AF$1,0),FALSE)),VLOOKUP($B200,'Allokerad kvv'!$B$2:$AV$468,MATCH(R$1,'Allokerad kvv'!$B$1:$AV$1,0),FALSE),VLOOKUP($B200,'Justerad allokering'!$B$1:$AG$461,MATCH(R$1,'Justerad allokering'!$B$1:$AF$1,0),FALSE))</f>
        <v>0</v>
      </c>
      <c r="S200">
        <f>IF(ISERROR(1/VLOOKUP($B200,'Justerad allokering'!$B$1:$AG$461,MATCH(S$1,'Justerad allokering'!$B$1:$AF$1,0),FALSE)),VLOOKUP($B200,'Allokerad kvv'!$B$2:$AV$468,MATCH(S$1,'Allokerad kvv'!$B$1:$AV$1,0),FALSE),VLOOKUP($B200,'Justerad allokering'!$B$1:$AG$461,MATCH(S$1,'Justerad allokering'!$B$1:$AF$1,0),FALSE))</f>
        <v>0</v>
      </c>
      <c r="T200">
        <f>IF(ISERROR(1/VLOOKUP($B200,'Justerad allokering'!$B$1:$AG$461,MATCH(T$1,'Justerad allokering'!$B$1:$AF$1,0),FALSE)),VLOOKUP($B200,'Allokerad kvv'!$B$2:$AV$468,MATCH(T$1,'Allokerad kvv'!$B$1:$AV$1,0),FALSE),VLOOKUP($B200,'Justerad allokering'!$B$1:$AG$461,MATCH(T$1,'Justerad allokering'!$B$1:$AF$1,0),FALSE))</f>
        <v>0</v>
      </c>
      <c r="U200">
        <f>IF(ISERROR(1/VLOOKUP($B200,'Justerad allokering'!$B$1:$AG$461,MATCH(U$1,'Justerad allokering'!$B$1:$AF$1,0),FALSE)),VLOOKUP($B200,'Allokerad kvv'!$B$2:$AV$468,MATCH(U$1,'Allokerad kvv'!$B$1:$AV$1,0),FALSE),VLOOKUP($B200,'Justerad allokering'!$B$1:$AG$461,MATCH(U$1,'Justerad allokering'!$B$1:$AF$1,0),FALSE))</f>
        <v>0</v>
      </c>
      <c r="V200">
        <f>IF(ISERROR(1/VLOOKUP($B200,'Justerad allokering'!$B$1:$AG$461,MATCH(V$1,'Justerad allokering'!$B$1:$AF$1,0),FALSE)),VLOOKUP($B200,'Allokerad kvv'!$B$2:$AV$468,MATCH(V$1,'Allokerad kvv'!$B$1:$AV$1,0),FALSE),VLOOKUP($B200,'Justerad allokering'!$B$1:$AG$461,MATCH(V$1,'Justerad allokering'!$B$1:$AF$1,0),FALSE))</f>
        <v>0</v>
      </c>
      <c r="W200">
        <f>IF(ISERROR(1/VLOOKUP($B200,'Justerad allokering'!$B$1:$AG$461,MATCH(W$1,'Justerad allokering'!$B$1:$AF$1,0),FALSE)),VLOOKUP($B200,'Allokerad kvv'!$B$2:$AV$468,MATCH(W$1,'Allokerad kvv'!$B$1:$AV$1,0),FALSE),VLOOKUP($B200,'Justerad allokering'!$B$1:$AG$461,MATCH(W$1,'Justerad allokering'!$B$1:$AF$1,0),FALSE))</f>
        <v>0</v>
      </c>
      <c r="X200">
        <f>IF(ISERROR(1/VLOOKUP($B200,'Justerad allokering'!$B$1:$AG$461,MATCH(X$1,'Justerad allokering'!$B$1:$AF$1,0),FALSE)),VLOOKUP($B200,'Allokerad kvv'!$B$2:$AV$468,MATCH(X$1,'Allokerad kvv'!$B$1:$AV$1,0),FALSE),VLOOKUP($B200,'Justerad allokering'!$B$1:$AG$461,MATCH(X$1,'Justerad allokering'!$B$1:$AF$1,0),FALSE))</f>
        <v>0</v>
      </c>
      <c r="Y200">
        <f>IF(ISERROR(1/VLOOKUP($B200,'Justerad allokering'!$B$1:$AG$461,MATCH(Y$1,'Justerad allokering'!$B$1:$AF$1,0),FALSE)),VLOOKUP($B200,'Allokerad kvv'!$B$2:$AV$468,MATCH(Y$1,'Allokerad kvv'!$B$1:$AV$1,0),FALSE),VLOOKUP($B200,'Justerad allokering'!$B$1:$AG$461,MATCH(Y$1,'Justerad allokering'!$B$1:$AF$1,0),FALSE))</f>
        <v>0</v>
      </c>
      <c r="Z200">
        <f>IF(ISERROR(1/VLOOKUP($B200,'Justerad allokering'!$B$1:$AG$461,MATCH(Z$1,'Justerad allokering'!$B$1:$AF$1,0),FALSE)),VLOOKUP($B200,'Allokerad kvv'!$B$2:$AV$468,MATCH(Z$1,'Allokerad kvv'!$B$1:$AV$1,0),FALSE),VLOOKUP($B200,'Justerad allokering'!$B$1:$AG$461,MATCH(Z$1,'Justerad allokering'!$B$1:$AF$1,0),FALSE))</f>
        <v>0</v>
      </c>
      <c r="AE200" s="89">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25">
      <c r="A201" s="2" t="s">
        <v>291</v>
      </c>
      <c r="B201" s="2" t="s">
        <v>292</v>
      </c>
      <c r="C201">
        <f>IF(ISERROR(1/VLOOKUP($B201,'Justerad allokering'!$B$1:$AG$461,MATCH(C$1,'Justerad allokering'!$B$1:$AF$1,0),FALSE)),VLOOKUP($B201,'Allokerad kvv'!$B$2:$AV$468,MATCH(C$1,'Allokerad kvv'!$B$1:$AV$1,0),FALSE),VLOOKUP($B201,'Justerad allokering'!$B$1:$AG$461,MATCH(C$1,'Justerad allokering'!$B$1:$AF$1,0),FALSE))</f>
        <v>0</v>
      </c>
      <c r="D201">
        <f>IF(ISERROR(1/VLOOKUP($B201,'Justerad allokering'!$B$1:$AG$461,MATCH(D$1,'Justerad allokering'!$B$1:$AF$1,0),FALSE)),VLOOKUP($B201,'Allokerad kvv'!$B$2:$AV$468,MATCH(D$1,'Allokerad kvv'!$B$1:$AV$1,0),FALSE),VLOOKUP($B201,'Justerad allokering'!$B$1:$AG$461,MATCH(D$1,'Justerad allokering'!$B$1:$AF$1,0),FALSE))</f>
        <v>0</v>
      </c>
      <c r="E201">
        <f>IF(ISERROR(1/VLOOKUP($B201,'Justerad allokering'!$B$1:$AG$461,MATCH(E$1,'Justerad allokering'!$B$1:$AF$1,0),FALSE)),VLOOKUP($B201,'Allokerad kvv'!$B$2:$AV$468,MATCH(E$1,'Allokerad kvv'!$B$1:$AV$1,0),FALSE),VLOOKUP($B201,'Justerad allokering'!$B$1:$AG$461,MATCH(E$1,'Justerad allokering'!$B$1:$AF$1,0),FALSE))</f>
        <v>0</v>
      </c>
      <c r="F201">
        <f>IF(ISERROR(1/VLOOKUP($B201,'Justerad allokering'!$B$1:$AG$461,MATCH(F$1,'Justerad allokering'!$B$1:$AF$1,0),FALSE)),VLOOKUP($B201,'Allokerad kvv'!$B$2:$AV$468,MATCH(F$1,'Allokerad kvv'!$B$1:$AV$1,0),FALSE),VLOOKUP($B201,'Justerad allokering'!$B$1:$AG$461,MATCH(F$1,'Justerad allokering'!$B$1:$AF$1,0),FALSE))</f>
        <v>0</v>
      </c>
      <c r="G201">
        <f>IF(ISERROR(1/VLOOKUP($B201,'Justerad allokering'!$B$1:$AG$461,MATCH(G$1,'Justerad allokering'!$B$1:$AF$1,0),FALSE)),VLOOKUP($B201,'Allokerad kvv'!$B$2:$AV$468,MATCH(G$1,'Allokerad kvv'!$B$1:$AV$1,0),FALSE),VLOOKUP($B201,'Justerad allokering'!$B$1:$AG$461,MATCH(G$1,'Justerad allokering'!$B$1:$AF$1,0),FALSE))</f>
        <v>0</v>
      </c>
      <c r="H201">
        <f>IF(ISERROR(1/VLOOKUP($B201,'Justerad allokering'!$B$1:$AG$461,MATCH(H$1,'Justerad allokering'!$B$1:$AF$1,0),FALSE)),VLOOKUP($B201,'Allokerad kvv'!$B$2:$AV$468,MATCH(H$1,'Allokerad kvv'!$B$1:$AV$1,0),FALSE),VLOOKUP($B201,'Justerad allokering'!$B$1:$AG$461,MATCH(H$1,'Justerad allokering'!$B$1:$AF$1,0),FALSE))</f>
        <v>0</v>
      </c>
      <c r="I201">
        <f>IF(ISERROR(1/VLOOKUP($B201,'Justerad allokering'!$B$1:$AG$461,MATCH(I$1,'Justerad allokering'!$B$1:$AF$1,0),FALSE)),VLOOKUP($B201,'Allokerad kvv'!$B$2:$AV$468,MATCH(I$1,'Allokerad kvv'!$B$1:$AV$1,0),FALSE),VLOOKUP($B201,'Justerad allokering'!$B$1:$AG$461,MATCH(I$1,'Justerad allokering'!$B$1:$AF$1,0),FALSE))</f>
        <v>0</v>
      </c>
      <c r="J201">
        <f>IF(ISERROR(1/VLOOKUP($B201,'Justerad allokering'!$B$1:$AG$461,MATCH(J$1,'Justerad allokering'!$B$1:$AF$1,0),FALSE)),VLOOKUP($B201,'Allokerad kvv'!$B$2:$AV$468,MATCH(J$1,'Allokerad kvv'!$B$1:$AV$1,0),FALSE),VLOOKUP($B201,'Justerad allokering'!$B$1:$AG$461,MATCH(J$1,'Justerad allokering'!$B$1:$AF$1,0),FALSE))</f>
        <v>0</v>
      </c>
      <c r="K201">
        <f>IF(ISERROR(1/VLOOKUP($B201,'Justerad allokering'!$B$1:$AG$461,MATCH(K$1,'Justerad allokering'!$B$1:$AF$1,0),FALSE)),VLOOKUP($B201,'Allokerad kvv'!$B$2:$AV$468,MATCH(K$1,'Allokerad kvv'!$B$1:$AV$1,0),FALSE),VLOOKUP($B201,'Justerad allokering'!$B$1:$AG$461,MATCH(K$1,'Justerad allokering'!$B$1:$AF$1,0),FALSE))</f>
        <v>0</v>
      </c>
      <c r="L201">
        <f>IF(ISERROR(1/VLOOKUP($B201,'Justerad allokering'!$B$1:$AG$461,MATCH(L$1,'Justerad allokering'!$B$1:$AF$1,0),FALSE)),VLOOKUP($B201,'Allokerad kvv'!$B$2:$AV$468,MATCH(L$1,'Allokerad kvv'!$B$1:$AV$1,0),FALSE),VLOOKUP($B201,'Justerad allokering'!$B$1:$AG$461,MATCH(L$1,'Justerad allokering'!$B$1:$AF$1,0),FALSE))</f>
        <v>0</v>
      </c>
      <c r="M201">
        <f>IF(ISERROR(1/VLOOKUP($B201,'Justerad allokering'!$B$1:$AG$461,MATCH(M$1,'Justerad allokering'!$B$1:$AF$1,0),FALSE)),VLOOKUP($B201,'Allokerad kvv'!$B$2:$AV$468,MATCH(M$1,'Allokerad kvv'!$B$1:$AV$1,0),FALSE),VLOOKUP($B201,'Justerad allokering'!$B$1:$AG$461,MATCH(M$1,'Justerad allokering'!$B$1:$AF$1,0),FALSE))</f>
        <v>0</v>
      </c>
      <c r="N201">
        <f>IF(ISERROR(1/VLOOKUP($B201,'Justerad allokering'!$B$1:$AG$461,MATCH(N$1,'Justerad allokering'!$B$1:$AF$1,0),FALSE)),VLOOKUP($B201,'Allokerad kvv'!$B$2:$AV$468,MATCH(N$1,'Allokerad kvv'!$B$1:$AV$1,0),FALSE),VLOOKUP($B201,'Justerad allokering'!$B$1:$AG$461,MATCH(N$1,'Justerad allokering'!$B$1:$AF$1,0),FALSE))</f>
        <v>0</v>
      </c>
      <c r="O201">
        <f>IF(ISERROR(1/VLOOKUP($B201,'Justerad allokering'!$B$1:$AG$461,MATCH(O$1,'Justerad allokering'!$B$1:$AF$1,0),FALSE)),VLOOKUP($B201,'Allokerad kvv'!$B$2:$AV$468,MATCH(O$1,'Allokerad kvv'!$B$1:$AV$1,0),FALSE),VLOOKUP($B201,'Justerad allokering'!$B$1:$AG$461,MATCH(O$1,'Justerad allokering'!$B$1:$AF$1,0),FALSE))</f>
        <v>0</v>
      </c>
      <c r="P201">
        <f>IF(ISERROR(1/VLOOKUP($B201,'Justerad allokering'!$B$1:$AG$461,MATCH(P$1,'Justerad allokering'!$B$1:$AF$1,0),FALSE)),VLOOKUP($B201,'Allokerad kvv'!$B$2:$AV$468,MATCH(P$1,'Allokerad kvv'!$B$1:$AV$1,0),FALSE),VLOOKUP($B201,'Justerad allokering'!$B$1:$AG$461,MATCH(P$1,'Justerad allokering'!$B$1:$AF$1,0),FALSE))</f>
        <v>0</v>
      </c>
      <c r="Q201">
        <f>IF(ISERROR(1/VLOOKUP($B201,'Justerad allokering'!$B$1:$AG$461,MATCH(Q$1,'Justerad allokering'!$B$1:$AF$1,0),FALSE)),VLOOKUP($B201,'Allokerad kvv'!$B$2:$AV$468,MATCH(Q$1,'Allokerad kvv'!$B$1:$AV$1,0),FALSE),VLOOKUP($B201,'Justerad allokering'!$B$1:$AG$461,MATCH(Q$1,'Justerad allokering'!$B$1:$AF$1,0),FALSE))</f>
        <v>0</v>
      </c>
      <c r="R201">
        <f>IF(ISERROR(1/VLOOKUP($B201,'Justerad allokering'!$B$1:$AG$461,MATCH(R$1,'Justerad allokering'!$B$1:$AF$1,0),FALSE)),VLOOKUP($B201,'Allokerad kvv'!$B$2:$AV$468,MATCH(R$1,'Allokerad kvv'!$B$1:$AV$1,0),FALSE),VLOOKUP($B201,'Justerad allokering'!$B$1:$AG$461,MATCH(R$1,'Justerad allokering'!$B$1:$AF$1,0),FALSE))</f>
        <v>0</v>
      </c>
      <c r="S201">
        <f>IF(ISERROR(1/VLOOKUP($B201,'Justerad allokering'!$B$1:$AG$461,MATCH(S$1,'Justerad allokering'!$B$1:$AF$1,0),FALSE)),VLOOKUP($B201,'Allokerad kvv'!$B$2:$AV$468,MATCH(S$1,'Allokerad kvv'!$B$1:$AV$1,0),FALSE),VLOOKUP($B201,'Justerad allokering'!$B$1:$AG$461,MATCH(S$1,'Justerad allokering'!$B$1:$AF$1,0),FALSE))</f>
        <v>0</v>
      </c>
      <c r="T201">
        <f>IF(ISERROR(1/VLOOKUP($B201,'Justerad allokering'!$B$1:$AG$461,MATCH(T$1,'Justerad allokering'!$B$1:$AF$1,0),FALSE)),VLOOKUP($B201,'Allokerad kvv'!$B$2:$AV$468,MATCH(T$1,'Allokerad kvv'!$B$1:$AV$1,0),FALSE),VLOOKUP($B201,'Justerad allokering'!$B$1:$AG$461,MATCH(T$1,'Justerad allokering'!$B$1:$AF$1,0),FALSE))</f>
        <v>0</v>
      </c>
      <c r="U201">
        <f>IF(ISERROR(1/VLOOKUP($B201,'Justerad allokering'!$B$1:$AG$461,MATCH(U$1,'Justerad allokering'!$B$1:$AF$1,0),FALSE)),VLOOKUP($B201,'Allokerad kvv'!$B$2:$AV$468,MATCH(U$1,'Allokerad kvv'!$B$1:$AV$1,0),FALSE),VLOOKUP($B201,'Justerad allokering'!$B$1:$AG$461,MATCH(U$1,'Justerad allokering'!$B$1:$AF$1,0),FALSE))</f>
        <v>0</v>
      </c>
      <c r="V201">
        <f>IF(ISERROR(1/VLOOKUP($B201,'Justerad allokering'!$B$1:$AG$461,MATCH(V$1,'Justerad allokering'!$B$1:$AF$1,0),FALSE)),VLOOKUP($B201,'Allokerad kvv'!$B$2:$AV$468,MATCH(V$1,'Allokerad kvv'!$B$1:$AV$1,0),FALSE),VLOOKUP($B201,'Justerad allokering'!$B$1:$AG$461,MATCH(V$1,'Justerad allokering'!$B$1:$AF$1,0),FALSE))</f>
        <v>0</v>
      </c>
      <c r="W201">
        <f>IF(ISERROR(1/VLOOKUP($B201,'Justerad allokering'!$B$1:$AG$461,MATCH(W$1,'Justerad allokering'!$B$1:$AF$1,0),FALSE)),VLOOKUP($B201,'Allokerad kvv'!$B$2:$AV$468,MATCH(W$1,'Allokerad kvv'!$B$1:$AV$1,0),FALSE),VLOOKUP($B201,'Justerad allokering'!$B$1:$AG$461,MATCH(W$1,'Justerad allokering'!$B$1:$AF$1,0),FALSE))</f>
        <v>0</v>
      </c>
      <c r="X201">
        <f>IF(ISERROR(1/VLOOKUP($B201,'Justerad allokering'!$B$1:$AG$461,MATCH(X$1,'Justerad allokering'!$B$1:$AF$1,0),FALSE)),VLOOKUP($B201,'Allokerad kvv'!$B$2:$AV$468,MATCH(X$1,'Allokerad kvv'!$B$1:$AV$1,0),FALSE),VLOOKUP($B201,'Justerad allokering'!$B$1:$AG$461,MATCH(X$1,'Justerad allokering'!$B$1:$AF$1,0),FALSE))</f>
        <v>0</v>
      </c>
      <c r="Y201">
        <f>IF(ISERROR(1/VLOOKUP($B201,'Justerad allokering'!$B$1:$AG$461,MATCH(Y$1,'Justerad allokering'!$B$1:$AF$1,0),FALSE)),VLOOKUP($B201,'Allokerad kvv'!$B$2:$AV$468,MATCH(Y$1,'Allokerad kvv'!$B$1:$AV$1,0),FALSE),VLOOKUP($B201,'Justerad allokering'!$B$1:$AG$461,MATCH(Y$1,'Justerad allokering'!$B$1:$AF$1,0),FALSE))</f>
        <v>0</v>
      </c>
      <c r="Z201">
        <f>IF(ISERROR(1/VLOOKUP($B201,'Justerad allokering'!$B$1:$AG$461,MATCH(Z$1,'Justerad allokering'!$B$1:$AF$1,0),FALSE)),VLOOKUP($B201,'Allokerad kvv'!$B$2:$AV$468,MATCH(Z$1,'Allokerad kvv'!$B$1:$AV$1,0),FALSE),VLOOKUP($B201,'Justerad allokering'!$B$1:$AG$461,MATCH(Z$1,'Justerad allokering'!$B$1:$AF$1,0),FALSE))</f>
        <v>0</v>
      </c>
      <c r="AE201" s="89">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25">
      <c r="A202" s="2" t="s">
        <v>291</v>
      </c>
      <c r="B202" s="2" t="s">
        <v>293</v>
      </c>
      <c r="C202">
        <f>IF(ISERROR(1/VLOOKUP($B202,'Justerad allokering'!$B$1:$AG$461,MATCH(C$1,'Justerad allokering'!$B$1:$AF$1,0),FALSE)),VLOOKUP($B202,'Allokerad kvv'!$B$2:$AV$468,MATCH(C$1,'Allokerad kvv'!$B$1:$AV$1,0),FALSE),VLOOKUP($B202,'Justerad allokering'!$B$1:$AG$461,MATCH(C$1,'Justerad allokering'!$B$1:$AF$1,0),FALSE))</f>
        <v>0</v>
      </c>
      <c r="D202">
        <f>IF(ISERROR(1/VLOOKUP($B202,'Justerad allokering'!$B$1:$AG$461,MATCH(D$1,'Justerad allokering'!$B$1:$AF$1,0),FALSE)),VLOOKUP($B202,'Allokerad kvv'!$B$2:$AV$468,MATCH(D$1,'Allokerad kvv'!$B$1:$AV$1,0),FALSE),VLOOKUP($B202,'Justerad allokering'!$B$1:$AG$461,MATCH(D$1,'Justerad allokering'!$B$1:$AF$1,0),FALSE))</f>
        <v>0</v>
      </c>
      <c r="E202">
        <f>IF(ISERROR(1/VLOOKUP($B202,'Justerad allokering'!$B$1:$AG$461,MATCH(E$1,'Justerad allokering'!$B$1:$AF$1,0),FALSE)),VLOOKUP($B202,'Allokerad kvv'!$B$2:$AV$468,MATCH(E$1,'Allokerad kvv'!$B$1:$AV$1,0),FALSE),VLOOKUP($B202,'Justerad allokering'!$B$1:$AG$461,MATCH(E$1,'Justerad allokering'!$B$1:$AF$1,0),FALSE))</f>
        <v>0</v>
      </c>
      <c r="F202">
        <f>IF(ISERROR(1/VLOOKUP($B202,'Justerad allokering'!$B$1:$AG$461,MATCH(F$1,'Justerad allokering'!$B$1:$AF$1,0),FALSE)),VLOOKUP($B202,'Allokerad kvv'!$B$2:$AV$468,MATCH(F$1,'Allokerad kvv'!$B$1:$AV$1,0),FALSE),VLOOKUP($B202,'Justerad allokering'!$B$1:$AG$461,MATCH(F$1,'Justerad allokering'!$B$1:$AF$1,0),FALSE))</f>
        <v>0</v>
      </c>
      <c r="G202">
        <f>IF(ISERROR(1/VLOOKUP($B202,'Justerad allokering'!$B$1:$AG$461,MATCH(G$1,'Justerad allokering'!$B$1:$AF$1,0),FALSE)),VLOOKUP($B202,'Allokerad kvv'!$B$2:$AV$468,MATCH(G$1,'Allokerad kvv'!$B$1:$AV$1,0),FALSE),VLOOKUP($B202,'Justerad allokering'!$B$1:$AG$461,MATCH(G$1,'Justerad allokering'!$B$1:$AF$1,0),FALSE))</f>
        <v>0</v>
      </c>
      <c r="H202">
        <f>IF(ISERROR(1/VLOOKUP($B202,'Justerad allokering'!$B$1:$AG$461,MATCH(H$1,'Justerad allokering'!$B$1:$AF$1,0),FALSE)),VLOOKUP($B202,'Allokerad kvv'!$B$2:$AV$468,MATCH(H$1,'Allokerad kvv'!$B$1:$AV$1,0),FALSE),VLOOKUP($B202,'Justerad allokering'!$B$1:$AG$461,MATCH(H$1,'Justerad allokering'!$B$1:$AF$1,0),FALSE))</f>
        <v>0</v>
      </c>
      <c r="I202">
        <f>IF(ISERROR(1/VLOOKUP($B202,'Justerad allokering'!$B$1:$AG$461,MATCH(I$1,'Justerad allokering'!$B$1:$AF$1,0),FALSE)),VLOOKUP($B202,'Allokerad kvv'!$B$2:$AV$468,MATCH(I$1,'Allokerad kvv'!$B$1:$AV$1,0),FALSE),VLOOKUP($B202,'Justerad allokering'!$B$1:$AG$461,MATCH(I$1,'Justerad allokering'!$B$1:$AF$1,0),FALSE))</f>
        <v>0</v>
      </c>
      <c r="J202">
        <f>IF(ISERROR(1/VLOOKUP($B202,'Justerad allokering'!$B$1:$AG$461,MATCH(J$1,'Justerad allokering'!$B$1:$AF$1,0),FALSE)),VLOOKUP($B202,'Allokerad kvv'!$B$2:$AV$468,MATCH(J$1,'Allokerad kvv'!$B$1:$AV$1,0),FALSE),VLOOKUP($B202,'Justerad allokering'!$B$1:$AG$461,MATCH(J$1,'Justerad allokering'!$B$1:$AF$1,0),FALSE))</f>
        <v>0</v>
      </c>
      <c r="K202">
        <f>IF(ISERROR(1/VLOOKUP($B202,'Justerad allokering'!$B$1:$AG$461,MATCH(K$1,'Justerad allokering'!$B$1:$AF$1,0),FALSE)),VLOOKUP($B202,'Allokerad kvv'!$B$2:$AV$468,MATCH(K$1,'Allokerad kvv'!$B$1:$AV$1,0),FALSE),VLOOKUP($B202,'Justerad allokering'!$B$1:$AG$461,MATCH(K$1,'Justerad allokering'!$B$1:$AF$1,0),FALSE))</f>
        <v>0</v>
      </c>
      <c r="L202">
        <f>IF(ISERROR(1/VLOOKUP($B202,'Justerad allokering'!$B$1:$AG$461,MATCH(L$1,'Justerad allokering'!$B$1:$AF$1,0),FALSE)),VLOOKUP($B202,'Allokerad kvv'!$B$2:$AV$468,MATCH(L$1,'Allokerad kvv'!$B$1:$AV$1,0),FALSE),VLOOKUP($B202,'Justerad allokering'!$B$1:$AG$461,MATCH(L$1,'Justerad allokering'!$B$1:$AF$1,0),FALSE))</f>
        <v>0</v>
      </c>
      <c r="M202">
        <f>IF(ISERROR(1/VLOOKUP($B202,'Justerad allokering'!$B$1:$AG$461,MATCH(M$1,'Justerad allokering'!$B$1:$AF$1,0),FALSE)),VLOOKUP($B202,'Allokerad kvv'!$B$2:$AV$468,MATCH(M$1,'Allokerad kvv'!$B$1:$AV$1,0),FALSE),VLOOKUP($B202,'Justerad allokering'!$B$1:$AG$461,MATCH(M$1,'Justerad allokering'!$B$1:$AF$1,0),FALSE))</f>
        <v>0</v>
      </c>
      <c r="N202">
        <f>IF(ISERROR(1/VLOOKUP($B202,'Justerad allokering'!$B$1:$AG$461,MATCH(N$1,'Justerad allokering'!$B$1:$AF$1,0),FALSE)),VLOOKUP($B202,'Allokerad kvv'!$B$2:$AV$468,MATCH(N$1,'Allokerad kvv'!$B$1:$AV$1,0),FALSE),VLOOKUP($B202,'Justerad allokering'!$B$1:$AG$461,MATCH(N$1,'Justerad allokering'!$B$1:$AF$1,0),FALSE))</f>
        <v>0</v>
      </c>
      <c r="O202">
        <f>IF(ISERROR(1/VLOOKUP($B202,'Justerad allokering'!$B$1:$AG$461,MATCH(O$1,'Justerad allokering'!$B$1:$AF$1,0),FALSE)),VLOOKUP($B202,'Allokerad kvv'!$B$2:$AV$468,MATCH(O$1,'Allokerad kvv'!$B$1:$AV$1,0),FALSE),VLOOKUP($B202,'Justerad allokering'!$B$1:$AG$461,MATCH(O$1,'Justerad allokering'!$B$1:$AF$1,0),FALSE))</f>
        <v>0</v>
      </c>
      <c r="P202">
        <f>IF(ISERROR(1/VLOOKUP($B202,'Justerad allokering'!$B$1:$AG$461,MATCH(P$1,'Justerad allokering'!$B$1:$AF$1,0),FALSE)),VLOOKUP($B202,'Allokerad kvv'!$B$2:$AV$468,MATCH(P$1,'Allokerad kvv'!$B$1:$AV$1,0),FALSE),VLOOKUP($B202,'Justerad allokering'!$B$1:$AG$461,MATCH(P$1,'Justerad allokering'!$B$1:$AF$1,0),FALSE))</f>
        <v>0</v>
      </c>
      <c r="Q202">
        <f>IF(ISERROR(1/VLOOKUP($B202,'Justerad allokering'!$B$1:$AG$461,MATCH(Q$1,'Justerad allokering'!$B$1:$AF$1,0),FALSE)),VLOOKUP($B202,'Allokerad kvv'!$B$2:$AV$468,MATCH(Q$1,'Allokerad kvv'!$B$1:$AV$1,0),FALSE),VLOOKUP($B202,'Justerad allokering'!$B$1:$AG$461,MATCH(Q$1,'Justerad allokering'!$B$1:$AF$1,0),FALSE))</f>
        <v>0</v>
      </c>
      <c r="R202">
        <f>IF(ISERROR(1/VLOOKUP($B202,'Justerad allokering'!$B$1:$AG$461,MATCH(R$1,'Justerad allokering'!$B$1:$AF$1,0),FALSE)),VLOOKUP($B202,'Allokerad kvv'!$B$2:$AV$468,MATCH(R$1,'Allokerad kvv'!$B$1:$AV$1,0),FALSE),VLOOKUP($B202,'Justerad allokering'!$B$1:$AG$461,MATCH(R$1,'Justerad allokering'!$B$1:$AF$1,0),FALSE))</f>
        <v>0</v>
      </c>
      <c r="S202">
        <f>IF(ISERROR(1/VLOOKUP($B202,'Justerad allokering'!$B$1:$AG$461,MATCH(S$1,'Justerad allokering'!$B$1:$AF$1,0),FALSE)),VLOOKUP($B202,'Allokerad kvv'!$B$2:$AV$468,MATCH(S$1,'Allokerad kvv'!$B$1:$AV$1,0),FALSE),VLOOKUP($B202,'Justerad allokering'!$B$1:$AG$461,MATCH(S$1,'Justerad allokering'!$B$1:$AF$1,0),FALSE))</f>
        <v>0</v>
      </c>
      <c r="T202">
        <f>IF(ISERROR(1/VLOOKUP($B202,'Justerad allokering'!$B$1:$AG$461,MATCH(T$1,'Justerad allokering'!$B$1:$AF$1,0),FALSE)),VLOOKUP($B202,'Allokerad kvv'!$B$2:$AV$468,MATCH(T$1,'Allokerad kvv'!$B$1:$AV$1,0),FALSE),VLOOKUP($B202,'Justerad allokering'!$B$1:$AG$461,MATCH(T$1,'Justerad allokering'!$B$1:$AF$1,0),FALSE))</f>
        <v>0</v>
      </c>
      <c r="U202">
        <f>IF(ISERROR(1/VLOOKUP($B202,'Justerad allokering'!$B$1:$AG$461,MATCH(U$1,'Justerad allokering'!$B$1:$AF$1,0),FALSE)),VLOOKUP($B202,'Allokerad kvv'!$B$2:$AV$468,MATCH(U$1,'Allokerad kvv'!$B$1:$AV$1,0),FALSE),VLOOKUP($B202,'Justerad allokering'!$B$1:$AG$461,MATCH(U$1,'Justerad allokering'!$B$1:$AF$1,0),FALSE))</f>
        <v>0</v>
      </c>
      <c r="V202">
        <f>IF(ISERROR(1/VLOOKUP($B202,'Justerad allokering'!$B$1:$AG$461,MATCH(V$1,'Justerad allokering'!$B$1:$AF$1,0),FALSE)),VLOOKUP($B202,'Allokerad kvv'!$B$2:$AV$468,MATCH(V$1,'Allokerad kvv'!$B$1:$AV$1,0),FALSE),VLOOKUP($B202,'Justerad allokering'!$B$1:$AG$461,MATCH(V$1,'Justerad allokering'!$B$1:$AF$1,0),FALSE))</f>
        <v>0</v>
      </c>
      <c r="W202">
        <f>IF(ISERROR(1/VLOOKUP($B202,'Justerad allokering'!$B$1:$AG$461,MATCH(W$1,'Justerad allokering'!$B$1:$AF$1,0),FALSE)),VLOOKUP($B202,'Allokerad kvv'!$B$2:$AV$468,MATCH(W$1,'Allokerad kvv'!$B$1:$AV$1,0),FALSE),VLOOKUP($B202,'Justerad allokering'!$B$1:$AG$461,MATCH(W$1,'Justerad allokering'!$B$1:$AF$1,0),FALSE))</f>
        <v>0</v>
      </c>
      <c r="X202">
        <f>IF(ISERROR(1/VLOOKUP($B202,'Justerad allokering'!$B$1:$AG$461,MATCH(X$1,'Justerad allokering'!$B$1:$AF$1,0),FALSE)),VLOOKUP($B202,'Allokerad kvv'!$B$2:$AV$468,MATCH(X$1,'Allokerad kvv'!$B$1:$AV$1,0),FALSE),VLOOKUP($B202,'Justerad allokering'!$B$1:$AG$461,MATCH(X$1,'Justerad allokering'!$B$1:$AF$1,0),FALSE))</f>
        <v>0</v>
      </c>
      <c r="Y202">
        <f>IF(ISERROR(1/VLOOKUP($B202,'Justerad allokering'!$B$1:$AG$461,MATCH(Y$1,'Justerad allokering'!$B$1:$AF$1,0),FALSE)),VLOOKUP($B202,'Allokerad kvv'!$B$2:$AV$468,MATCH(Y$1,'Allokerad kvv'!$B$1:$AV$1,0),FALSE),VLOOKUP($B202,'Justerad allokering'!$B$1:$AG$461,MATCH(Y$1,'Justerad allokering'!$B$1:$AF$1,0),FALSE))</f>
        <v>0</v>
      </c>
      <c r="Z202">
        <f>IF(ISERROR(1/VLOOKUP($B202,'Justerad allokering'!$B$1:$AG$461,MATCH(Z$1,'Justerad allokering'!$B$1:$AF$1,0),FALSE)),VLOOKUP($B202,'Allokerad kvv'!$B$2:$AV$468,MATCH(Z$1,'Allokerad kvv'!$B$1:$AV$1,0),FALSE),VLOOKUP($B202,'Justerad allokering'!$B$1:$AG$461,MATCH(Z$1,'Justerad allokering'!$B$1:$AF$1,0),FALSE))</f>
        <v>0</v>
      </c>
      <c r="AE202" s="89">
        <f t="shared" si="12"/>
        <v>0</v>
      </c>
      <c r="AG202">
        <f t="shared" si="13"/>
        <v>0</v>
      </c>
      <c r="AH202">
        <f t="shared" si="14"/>
        <v>0</v>
      </c>
      <c r="AI202" t="str">
        <f>IF(AH202=0,"",AH202/VLOOKUP(B202,Kraftvärmeprod!$B$1:$BC$480,MATCH("Summa tillförd energi exklusive rökgaskondensering",Kraftvärmeprod!$B$1:$BC$1,0),FALSE))</f>
        <v/>
      </c>
      <c r="AK202">
        <f t="shared" si="15"/>
        <v>0</v>
      </c>
    </row>
    <row r="203" spans="1:37" x14ac:dyDescent="0.25">
      <c r="A203" s="2" t="s">
        <v>291</v>
      </c>
      <c r="B203" s="2" t="s">
        <v>294</v>
      </c>
      <c r="C203">
        <f>IF(ISERROR(1/VLOOKUP($B203,'Justerad allokering'!$B$1:$AG$461,MATCH(C$1,'Justerad allokering'!$B$1:$AF$1,0),FALSE)),VLOOKUP($B203,'Allokerad kvv'!$B$2:$AV$468,MATCH(C$1,'Allokerad kvv'!$B$1:$AV$1,0),FALSE),VLOOKUP($B203,'Justerad allokering'!$B$1:$AG$461,MATCH(C$1,'Justerad allokering'!$B$1:$AF$1,0),FALSE))</f>
        <v>0</v>
      </c>
      <c r="D203">
        <f>IF(ISERROR(1/VLOOKUP($B203,'Justerad allokering'!$B$1:$AG$461,MATCH(D$1,'Justerad allokering'!$B$1:$AF$1,0),FALSE)),VLOOKUP($B203,'Allokerad kvv'!$B$2:$AV$468,MATCH(D$1,'Allokerad kvv'!$B$1:$AV$1,0),FALSE),VLOOKUP($B203,'Justerad allokering'!$B$1:$AG$461,MATCH(D$1,'Justerad allokering'!$B$1:$AF$1,0),FALSE))</f>
        <v>0</v>
      </c>
      <c r="E203">
        <f>IF(ISERROR(1/VLOOKUP($B203,'Justerad allokering'!$B$1:$AG$461,MATCH(E$1,'Justerad allokering'!$B$1:$AF$1,0),FALSE)),VLOOKUP($B203,'Allokerad kvv'!$B$2:$AV$468,MATCH(E$1,'Allokerad kvv'!$B$1:$AV$1,0),FALSE),VLOOKUP($B203,'Justerad allokering'!$B$1:$AG$461,MATCH(E$1,'Justerad allokering'!$B$1:$AF$1,0),FALSE))</f>
        <v>0</v>
      </c>
      <c r="F203">
        <f>IF(ISERROR(1/VLOOKUP($B203,'Justerad allokering'!$B$1:$AG$461,MATCH(F$1,'Justerad allokering'!$B$1:$AF$1,0),FALSE)),VLOOKUP($B203,'Allokerad kvv'!$B$2:$AV$468,MATCH(F$1,'Allokerad kvv'!$B$1:$AV$1,0),FALSE),VLOOKUP($B203,'Justerad allokering'!$B$1:$AG$461,MATCH(F$1,'Justerad allokering'!$B$1:$AF$1,0),FALSE))</f>
        <v>0</v>
      </c>
      <c r="G203">
        <f>IF(ISERROR(1/VLOOKUP($B203,'Justerad allokering'!$B$1:$AG$461,MATCH(G$1,'Justerad allokering'!$B$1:$AF$1,0),FALSE)),VLOOKUP($B203,'Allokerad kvv'!$B$2:$AV$468,MATCH(G$1,'Allokerad kvv'!$B$1:$AV$1,0),FALSE),VLOOKUP($B203,'Justerad allokering'!$B$1:$AG$461,MATCH(G$1,'Justerad allokering'!$B$1:$AF$1,0),FALSE))</f>
        <v>0</v>
      </c>
      <c r="H203">
        <f>IF(ISERROR(1/VLOOKUP($B203,'Justerad allokering'!$B$1:$AG$461,MATCH(H$1,'Justerad allokering'!$B$1:$AF$1,0),FALSE)),VLOOKUP($B203,'Allokerad kvv'!$B$2:$AV$468,MATCH(H$1,'Allokerad kvv'!$B$1:$AV$1,0),FALSE),VLOOKUP($B203,'Justerad allokering'!$B$1:$AG$461,MATCH(H$1,'Justerad allokering'!$B$1:$AF$1,0),FALSE))</f>
        <v>0</v>
      </c>
      <c r="I203">
        <f>IF(ISERROR(1/VLOOKUP($B203,'Justerad allokering'!$B$1:$AG$461,MATCH(I$1,'Justerad allokering'!$B$1:$AF$1,0),FALSE)),VLOOKUP($B203,'Allokerad kvv'!$B$2:$AV$468,MATCH(I$1,'Allokerad kvv'!$B$1:$AV$1,0),FALSE),VLOOKUP($B203,'Justerad allokering'!$B$1:$AG$461,MATCH(I$1,'Justerad allokering'!$B$1:$AF$1,0),FALSE))</f>
        <v>0</v>
      </c>
      <c r="J203">
        <f>IF(ISERROR(1/VLOOKUP($B203,'Justerad allokering'!$B$1:$AG$461,MATCH(J$1,'Justerad allokering'!$B$1:$AF$1,0),FALSE)),VLOOKUP($B203,'Allokerad kvv'!$B$2:$AV$468,MATCH(J$1,'Allokerad kvv'!$B$1:$AV$1,0),FALSE),VLOOKUP($B203,'Justerad allokering'!$B$1:$AG$461,MATCH(J$1,'Justerad allokering'!$B$1:$AF$1,0),FALSE))</f>
        <v>0</v>
      </c>
      <c r="K203">
        <f>IF(ISERROR(1/VLOOKUP($B203,'Justerad allokering'!$B$1:$AG$461,MATCH(K$1,'Justerad allokering'!$B$1:$AF$1,0),FALSE)),VLOOKUP($B203,'Allokerad kvv'!$B$2:$AV$468,MATCH(K$1,'Allokerad kvv'!$B$1:$AV$1,0),FALSE),VLOOKUP($B203,'Justerad allokering'!$B$1:$AG$461,MATCH(K$1,'Justerad allokering'!$B$1:$AF$1,0),FALSE))</f>
        <v>0</v>
      </c>
      <c r="L203">
        <f>IF(ISERROR(1/VLOOKUP($B203,'Justerad allokering'!$B$1:$AG$461,MATCH(L$1,'Justerad allokering'!$B$1:$AF$1,0),FALSE)),VLOOKUP($B203,'Allokerad kvv'!$B$2:$AV$468,MATCH(L$1,'Allokerad kvv'!$B$1:$AV$1,0),FALSE),VLOOKUP($B203,'Justerad allokering'!$B$1:$AG$461,MATCH(L$1,'Justerad allokering'!$B$1:$AF$1,0),FALSE))</f>
        <v>0</v>
      </c>
      <c r="M203">
        <f>IF(ISERROR(1/VLOOKUP($B203,'Justerad allokering'!$B$1:$AG$461,MATCH(M$1,'Justerad allokering'!$B$1:$AF$1,0),FALSE)),VLOOKUP($B203,'Allokerad kvv'!$B$2:$AV$468,MATCH(M$1,'Allokerad kvv'!$B$1:$AV$1,0),FALSE),VLOOKUP($B203,'Justerad allokering'!$B$1:$AG$461,MATCH(M$1,'Justerad allokering'!$B$1:$AF$1,0),FALSE))</f>
        <v>0</v>
      </c>
      <c r="N203">
        <f>IF(ISERROR(1/VLOOKUP($B203,'Justerad allokering'!$B$1:$AG$461,MATCH(N$1,'Justerad allokering'!$B$1:$AF$1,0),FALSE)),VLOOKUP($B203,'Allokerad kvv'!$B$2:$AV$468,MATCH(N$1,'Allokerad kvv'!$B$1:$AV$1,0),FALSE),VLOOKUP($B203,'Justerad allokering'!$B$1:$AG$461,MATCH(N$1,'Justerad allokering'!$B$1:$AF$1,0),FALSE))</f>
        <v>0</v>
      </c>
      <c r="O203">
        <f>IF(ISERROR(1/VLOOKUP($B203,'Justerad allokering'!$B$1:$AG$461,MATCH(O$1,'Justerad allokering'!$B$1:$AF$1,0),FALSE)),VLOOKUP($B203,'Allokerad kvv'!$B$2:$AV$468,MATCH(O$1,'Allokerad kvv'!$B$1:$AV$1,0),FALSE),VLOOKUP($B203,'Justerad allokering'!$B$1:$AG$461,MATCH(O$1,'Justerad allokering'!$B$1:$AF$1,0),FALSE))</f>
        <v>0</v>
      </c>
      <c r="P203">
        <f>IF(ISERROR(1/VLOOKUP($B203,'Justerad allokering'!$B$1:$AG$461,MATCH(P$1,'Justerad allokering'!$B$1:$AF$1,0),FALSE)),VLOOKUP($B203,'Allokerad kvv'!$B$2:$AV$468,MATCH(P$1,'Allokerad kvv'!$B$1:$AV$1,0),FALSE),VLOOKUP($B203,'Justerad allokering'!$B$1:$AG$461,MATCH(P$1,'Justerad allokering'!$B$1:$AF$1,0),FALSE))</f>
        <v>0</v>
      </c>
      <c r="Q203">
        <f>IF(ISERROR(1/VLOOKUP($B203,'Justerad allokering'!$B$1:$AG$461,MATCH(Q$1,'Justerad allokering'!$B$1:$AF$1,0),FALSE)),VLOOKUP($B203,'Allokerad kvv'!$B$2:$AV$468,MATCH(Q$1,'Allokerad kvv'!$B$1:$AV$1,0),FALSE),VLOOKUP($B203,'Justerad allokering'!$B$1:$AG$461,MATCH(Q$1,'Justerad allokering'!$B$1:$AF$1,0),FALSE))</f>
        <v>0</v>
      </c>
      <c r="R203">
        <f>IF(ISERROR(1/VLOOKUP($B203,'Justerad allokering'!$B$1:$AG$461,MATCH(R$1,'Justerad allokering'!$B$1:$AF$1,0),FALSE)),VLOOKUP($B203,'Allokerad kvv'!$B$2:$AV$468,MATCH(R$1,'Allokerad kvv'!$B$1:$AV$1,0),FALSE),VLOOKUP($B203,'Justerad allokering'!$B$1:$AG$461,MATCH(R$1,'Justerad allokering'!$B$1:$AF$1,0),FALSE))</f>
        <v>0</v>
      </c>
      <c r="S203">
        <f>IF(ISERROR(1/VLOOKUP($B203,'Justerad allokering'!$B$1:$AG$461,MATCH(S$1,'Justerad allokering'!$B$1:$AF$1,0),FALSE)),VLOOKUP($B203,'Allokerad kvv'!$B$2:$AV$468,MATCH(S$1,'Allokerad kvv'!$B$1:$AV$1,0),FALSE),VLOOKUP($B203,'Justerad allokering'!$B$1:$AG$461,MATCH(S$1,'Justerad allokering'!$B$1:$AF$1,0),FALSE))</f>
        <v>0</v>
      </c>
      <c r="T203">
        <f>IF(ISERROR(1/VLOOKUP($B203,'Justerad allokering'!$B$1:$AG$461,MATCH(T$1,'Justerad allokering'!$B$1:$AF$1,0),FALSE)),VLOOKUP($B203,'Allokerad kvv'!$B$2:$AV$468,MATCH(T$1,'Allokerad kvv'!$B$1:$AV$1,0),FALSE),VLOOKUP($B203,'Justerad allokering'!$B$1:$AG$461,MATCH(T$1,'Justerad allokering'!$B$1:$AF$1,0),FALSE))</f>
        <v>0</v>
      </c>
      <c r="U203">
        <f>IF(ISERROR(1/VLOOKUP($B203,'Justerad allokering'!$B$1:$AG$461,MATCH(U$1,'Justerad allokering'!$B$1:$AF$1,0),FALSE)),VLOOKUP($B203,'Allokerad kvv'!$B$2:$AV$468,MATCH(U$1,'Allokerad kvv'!$B$1:$AV$1,0),FALSE),VLOOKUP($B203,'Justerad allokering'!$B$1:$AG$461,MATCH(U$1,'Justerad allokering'!$B$1:$AF$1,0),FALSE))</f>
        <v>0</v>
      </c>
      <c r="V203">
        <f>IF(ISERROR(1/VLOOKUP($B203,'Justerad allokering'!$B$1:$AG$461,MATCH(V$1,'Justerad allokering'!$B$1:$AF$1,0),FALSE)),VLOOKUP($B203,'Allokerad kvv'!$B$2:$AV$468,MATCH(V$1,'Allokerad kvv'!$B$1:$AV$1,0),FALSE),VLOOKUP($B203,'Justerad allokering'!$B$1:$AG$461,MATCH(V$1,'Justerad allokering'!$B$1:$AF$1,0),FALSE))</f>
        <v>0</v>
      </c>
      <c r="W203">
        <f>IF(ISERROR(1/VLOOKUP($B203,'Justerad allokering'!$B$1:$AG$461,MATCH(W$1,'Justerad allokering'!$B$1:$AF$1,0),FALSE)),VLOOKUP($B203,'Allokerad kvv'!$B$2:$AV$468,MATCH(W$1,'Allokerad kvv'!$B$1:$AV$1,0),FALSE),VLOOKUP($B203,'Justerad allokering'!$B$1:$AG$461,MATCH(W$1,'Justerad allokering'!$B$1:$AF$1,0),FALSE))</f>
        <v>0</v>
      </c>
      <c r="X203">
        <f>IF(ISERROR(1/VLOOKUP($B203,'Justerad allokering'!$B$1:$AG$461,MATCH(X$1,'Justerad allokering'!$B$1:$AF$1,0),FALSE)),VLOOKUP($B203,'Allokerad kvv'!$B$2:$AV$468,MATCH(X$1,'Allokerad kvv'!$B$1:$AV$1,0),FALSE),VLOOKUP($B203,'Justerad allokering'!$B$1:$AG$461,MATCH(X$1,'Justerad allokering'!$B$1:$AF$1,0),FALSE))</f>
        <v>0</v>
      </c>
      <c r="Y203">
        <f>IF(ISERROR(1/VLOOKUP($B203,'Justerad allokering'!$B$1:$AG$461,MATCH(Y$1,'Justerad allokering'!$B$1:$AF$1,0),FALSE)),VLOOKUP($B203,'Allokerad kvv'!$B$2:$AV$468,MATCH(Y$1,'Allokerad kvv'!$B$1:$AV$1,0),FALSE),VLOOKUP($B203,'Justerad allokering'!$B$1:$AG$461,MATCH(Y$1,'Justerad allokering'!$B$1:$AF$1,0),FALSE))</f>
        <v>0</v>
      </c>
      <c r="Z203">
        <f>IF(ISERROR(1/VLOOKUP($B203,'Justerad allokering'!$B$1:$AG$461,MATCH(Z$1,'Justerad allokering'!$B$1:$AF$1,0),FALSE)),VLOOKUP($B203,'Allokerad kvv'!$B$2:$AV$468,MATCH(Z$1,'Allokerad kvv'!$B$1:$AV$1,0),FALSE),VLOOKUP($B203,'Justerad allokering'!$B$1:$AG$461,MATCH(Z$1,'Justerad allokering'!$B$1:$AF$1,0),FALSE))</f>
        <v>0</v>
      </c>
      <c r="AE203" s="89">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25">
      <c r="A204" s="2" t="s">
        <v>291</v>
      </c>
      <c r="B204" s="2" t="s">
        <v>295</v>
      </c>
      <c r="C204">
        <f>IF(ISERROR(1/VLOOKUP($B204,'Justerad allokering'!$B$1:$AG$461,MATCH(C$1,'Justerad allokering'!$B$1:$AF$1,0),FALSE)),VLOOKUP($B204,'Allokerad kvv'!$B$2:$AV$468,MATCH(C$1,'Allokerad kvv'!$B$1:$AV$1,0),FALSE),VLOOKUP($B204,'Justerad allokering'!$B$1:$AG$461,MATCH(C$1,'Justerad allokering'!$B$1:$AF$1,0),FALSE))</f>
        <v>103.646</v>
      </c>
      <c r="D204">
        <f>IF(ISERROR(1/VLOOKUP($B204,'Justerad allokering'!$B$1:$AG$461,MATCH(D$1,'Justerad allokering'!$B$1:$AF$1,0),FALSE)),VLOOKUP($B204,'Allokerad kvv'!$B$2:$AV$468,MATCH(D$1,'Allokerad kvv'!$B$1:$AV$1,0),FALSE),VLOOKUP($B204,'Justerad allokering'!$B$1:$AG$461,MATCH(D$1,'Justerad allokering'!$B$1:$AF$1,0),FALSE))</f>
        <v>0</v>
      </c>
      <c r="E204">
        <f>IF(ISERROR(1/VLOOKUP($B204,'Justerad allokering'!$B$1:$AG$461,MATCH(E$1,'Justerad allokering'!$B$1:$AF$1,0),FALSE)),VLOOKUP($B204,'Allokerad kvv'!$B$2:$AV$468,MATCH(E$1,'Allokerad kvv'!$B$1:$AV$1,0),FALSE),VLOOKUP($B204,'Justerad allokering'!$B$1:$AG$461,MATCH(E$1,'Justerad allokering'!$B$1:$AF$1,0),FALSE))</f>
        <v>8.2147799999999993</v>
      </c>
      <c r="F204">
        <f>IF(ISERROR(1/VLOOKUP($B204,'Justerad allokering'!$B$1:$AG$461,MATCH(F$1,'Justerad allokering'!$B$1:$AF$1,0),FALSE)),VLOOKUP($B204,'Allokerad kvv'!$B$2:$AV$468,MATCH(F$1,'Allokerad kvv'!$B$1:$AV$1,0),FALSE),VLOOKUP($B204,'Justerad allokering'!$B$1:$AG$461,MATCH(F$1,'Justerad allokering'!$B$1:$AF$1,0),FALSE))</f>
        <v>0</v>
      </c>
      <c r="G204">
        <f>IF(ISERROR(1/VLOOKUP($B204,'Justerad allokering'!$B$1:$AG$461,MATCH(G$1,'Justerad allokering'!$B$1:$AF$1,0),FALSE)),VLOOKUP($B204,'Allokerad kvv'!$B$2:$AV$468,MATCH(G$1,'Allokerad kvv'!$B$1:$AV$1,0),FALSE),VLOOKUP($B204,'Justerad allokering'!$B$1:$AG$461,MATCH(G$1,'Justerad allokering'!$B$1:$AF$1,0),FALSE))</f>
        <v>1.4114100000000001</v>
      </c>
      <c r="H204">
        <f>IF(ISERROR(1/VLOOKUP($B204,'Justerad allokering'!$B$1:$AG$461,MATCH(H$1,'Justerad allokering'!$B$1:$AF$1,0),FALSE)),VLOOKUP($B204,'Allokerad kvv'!$B$2:$AV$468,MATCH(H$1,'Allokerad kvv'!$B$1:$AV$1,0),FALSE),VLOOKUP($B204,'Justerad allokering'!$B$1:$AG$461,MATCH(H$1,'Justerad allokering'!$B$1:$AF$1,0),FALSE))</f>
        <v>0</v>
      </c>
      <c r="I204">
        <f>IF(ISERROR(1/VLOOKUP($B204,'Justerad allokering'!$B$1:$AG$461,MATCH(I$1,'Justerad allokering'!$B$1:$AF$1,0),FALSE)),VLOOKUP($B204,'Allokerad kvv'!$B$2:$AV$468,MATCH(I$1,'Allokerad kvv'!$B$1:$AV$1,0),FALSE),VLOOKUP($B204,'Justerad allokering'!$B$1:$AG$461,MATCH(I$1,'Justerad allokering'!$B$1:$AF$1,0),FALSE))</f>
        <v>0</v>
      </c>
      <c r="J204">
        <f>IF(ISERROR(1/VLOOKUP($B204,'Justerad allokering'!$B$1:$AG$461,MATCH(J$1,'Justerad allokering'!$B$1:$AF$1,0),FALSE)),VLOOKUP($B204,'Allokerad kvv'!$B$2:$AV$468,MATCH(J$1,'Allokerad kvv'!$B$1:$AV$1,0),FALSE),VLOOKUP($B204,'Justerad allokering'!$B$1:$AG$461,MATCH(J$1,'Justerad allokering'!$B$1:$AF$1,0),FALSE))</f>
        <v>24.512699999999999</v>
      </c>
      <c r="K204">
        <f>IF(ISERROR(1/VLOOKUP($B204,'Justerad allokering'!$B$1:$AG$461,MATCH(K$1,'Justerad allokering'!$B$1:$AF$1,0),FALSE)),VLOOKUP($B204,'Allokerad kvv'!$B$2:$AV$468,MATCH(K$1,'Allokerad kvv'!$B$1:$AV$1,0),FALSE),VLOOKUP($B204,'Justerad allokering'!$B$1:$AG$461,MATCH(K$1,'Justerad allokering'!$B$1:$AF$1,0),FALSE))</f>
        <v>46.880600000000001</v>
      </c>
      <c r="L204">
        <f>IF(ISERROR(1/VLOOKUP($B204,'Justerad allokering'!$B$1:$AG$461,MATCH(L$1,'Justerad allokering'!$B$1:$AF$1,0),FALSE)),VLOOKUP($B204,'Allokerad kvv'!$B$2:$AV$468,MATCH(L$1,'Allokerad kvv'!$B$1:$AV$1,0),FALSE),VLOOKUP($B204,'Justerad allokering'!$B$1:$AG$461,MATCH(L$1,'Justerad allokering'!$B$1:$AF$1,0),FALSE))</f>
        <v>0</v>
      </c>
      <c r="M204">
        <f>IF(ISERROR(1/VLOOKUP($B204,'Justerad allokering'!$B$1:$AG$461,MATCH(M$1,'Justerad allokering'!$B$1:$AF$1,0),FALSE)),VLOOKUP($B204,'Allokerad kvv'!$B$2:$AV$468,MATCH(M$1,'Allokerad kvv'!$B$1:$AV$1,0),FALSE),VLOOKUP($B204,'Justerad allokering'!$B$1:$AG$461,MATCH(M$1,'Justerad allokering'!$B$1:$AF$1,0),FALSE))</f>
        <v>19.822800000000001</v>
      </c>
      <c r="N204">
        <f>IF(ISERROR(1/VLOOKUP($B204,'Justerad allokering'!$B$1:$AG$461,MATCH(N$1,'Justerad allokering'!$B$1:$AF$1,0),FALSE)),VLOOKUP($B204,'Allokerad kvv'!$B$2:$AV$468,MATCH(N$1,'Allokerad kvv'!$B$1:$AV$1,0),FALSE),VLOOKUP($B204,'Justerad allokering'!$B$1:$AG$461,MATCH(N$1,'Justerad allokering'!$B$1:$AF$1,0),FALSE))</f>
        <v>0</v>
      </c>
      <c r="O204">
        <f>IF(ISERROR(1/VLOOKUP($B204,'Justerad allokering'!$B$1:$AG$461,MATCH(O$1,'Justerad allokering'!$B$1:$AF$1,0),FALSE)),VLOOKUP($B204,'Allokerad kvv'!$B$2:$AV$468,MATCH(O$1,'Allokerad kvv'!$B$1:$AV$1,0),FALSE),VLOOKUP($B204,'Justerad allokering'!$B$1:$AG$461,MATCH(O$1,'Justerad allokering'!$B$1:$AF$1,0),FALSE))</f>
        <v>23.8749</v>
      </c>
      <c r="P204">
        <f>IF(ISERROR(1/VLOOKUP($B204,'Justerad allokering'!$B$1:$AG$461,MATCH(P$1,'Justerad allokering'!$B$1:$AF$1,0),FALSE)),VLOOKUP($B204,'Allokerad kvv'!$B$2:$AV$468,MATCH(P$1,'Allokerad kvv'!$B$1:$AV$1,0),FALSE),VLOOKUP($B204,'Justerad allokering'!$B$1:$AG$461,MATCH(P$1,'Justerad allokering'!$B$1:$AF$1,0),FALSE))</f>
        <v>5.1975600000000002</v>
      </c>
      <c r="Q204">
        <f>IF(ISERROR(1/VLOOKUP($B204,'Justerad allokering'!$B$1:$AG$461,MATCH(Q$1,'Justerad allokering'!$B$1:$AF$1,0),FALSE)),VLOOKUP($B204,'Allokerad kvv'!$B$2:$AV$468,MATCH(Q$1,'Allokerad kvv'!$B$1:$AV$1,0),FALSE),VLOOKUP($B204,'Justerad allokering'!$B$1:$AG$461,MATCH(Q$1,'Justerad allokering'!$B$1:$AF$1,0),FALSE))</f>
        <v>257.06200000000001</v>
      </c>
      <c r="R204">
        <f>IF(ISERROR(1/VLOOKUP($B204,'Justerad allokering'!$B$1:$AG$461,MATCH(R$1,'Justerad allokering'!$B$1:$AF$1,0),FALSE)),VLOOKUP($B204,'Allokerad kvv'!$B$2:$AV$468,MATCH(R$1,'Allokerad kvv'!$B$1:$AV$1,0),FALSE),VLOOKUP($B204,'Justerad allokering'!$B$1:$AG$461,MATCH(R$1,'Justerad allokering'!$B$1:$AF$1,0),FALSE))</f>
        <v>10.6427</v>
      </c>
      <c r="S204">
        <f>IF(ISERROR(1/VLOOKUP($B204,'Justerad allokering'!$B$1:$AG$461,MATCH(S$1,'Justerad allokering'!$B$1:$AF$1,0),FALSE)),VLOOKUP($B204,'Allokerad kvv'!$B$2:$AV$468,MATCH(S$1,'Allokerad kvv'!$B$1:$AV$1,0),FALSE),VLOOKUP($B204,'Justerad allokering'!$B$1:$AG$461,MATCH(S$1,'Justerad allokering'!$B$1:$AF$1,0),FALSE))</f>
        <v>5.1144499999999997</v>
      </c>
      <c r="T204">
        <f>IF(ISERROR(1/VLOOKUP($B204,'Justerad allokering'!$B$1:$AG$461,MATCH(T$1,'Justerad allokering'!$B$1:$AF$1,0),FALSE)),VLOOKUP($B204,'Allokerad kvv'!$B$2:$AV$468,MATCH(T$1,'Allokerad kvv'!$B$1:$AV$1,0),FALSE),VLOOKUP($B204,'Justerad allokering'!$B$1:$AG$461,MATCH(T$1,'Justerad allokering'!$B$1:$AF$1,0),FALSE))</f>
        <v>0</v>
      </c>
      <c r="U204">
        <f>IF(ISERROR(1/VLOOKUP($B204,'Justerad allokering'!$B$1:$AG$461,MATCH(U$1,'Justerad allokering'!$B$1:$AF$1,0),FALSE)),VLOOKUP($B204,'Allokerad kvv'!$B$2:$AV$468,MATCH(U$1,'Allokerad kvv'!$B$1:$AV$1,0),FALSE),VLOOKUP($B204,'Justerad allokering'!$B$1:$AG$461,MATCH(U$1,'Justerad allokering'!$B$1:$AF$1,0),FALSE))</f>
        <v>0</v>
      </c>
      <c r="V204">
        <f>IF(ISERROR(1/VLOOKUP($B204,'Justerad allokering'!$B$1:$AG$461,MATCH(V$1,'Justerad allokering'!$B$1:$AF$1,0),FALSE)),VLOOKUP($B204,'Allokerad kvv'!$B$2:$AV$468,MATCH(V$1,'Allokerad kvv'!$B$1:$AV$1,0),FALSE),VLOOKUP($B204,'Justerad allokering'!$B$1:$AG$461,MATCH(V$1,'Justerad allokering'!$B$1:$AF$1,0),FALSE))</f>
        <v>0</v>
      </c>
      <c r="W204">
        <f>IF(ISERROR(1/VLOOKUP($B204,'Justerad allokering'!$B$1:$AG$461,MATCH(W$1,'Justerad allokering'!$B$1:$AF$1,0),FALSE)),VLOOKUP($B204,'Allokerad kvv'!$B$2:$AV$468,MATCH(W$1,'Allokerad kvv'!$B$1:$AV$1,0),FALSE),VLOOKUP($B204,'Justerad allokering'!$B$1:$AG$461,MATCH(W$1,'Justerad allokering'!$B$1:$AF$1,0),FALSE))</f>
        <v>0.92269900000000005</v>
      </c>
      <c r="X204">
        <f>IF(ISERROR(1/VLOOKUP($B204,'Justerad allokering'!$B$1:$AG$461,MATCH(X$1,'Justerad allokering'!$B$1:$AF$1,0),FALSE)),VLOOKUP($B204,'Allokerad kvv'!$B$2:$AV$468,MATCH(X$1,'Allokerad kvv'!$B$1:$AV$1,0),FALSE),VLOOKUP($B204,'Justerad allokering'!$B$1:$AG$461,MATCH(X$1,'Justerad allokering'!$B$1:$AF$1,0),FALSE))</f>
        <v>0</v>
      </c>
      <c r="Y204">
        <f>IF(ISERROR(1/VLOOKUP($B204,'Justerad allokering'!$B$1:$AG$461,MATCH(Y$1,'Justerad allokering'!$B$1:$AF$1,0),FALSE)),VLOOKUP($B204,'Allokerad kvv'!$B$2:$AV$468,MATCH(Y$1,'Allokerad kvv'!$B$1:$AV$1,0),FALSE),VLOOKUP($B204,'Justerad allokering'!$B$1:$AG$461,MATCH(Y$1,'Justerad allokering'!$B$1:$AF$1,0),FALSE))</f>
        <v>0</v>
      </c>
      <c r="Z204">
        <f>IF(ISERROR(1/VLOOKUP($B204,'Justerad allokering'!$B$1:$AG$461,MATCH(Z$1,'Justerad allokering'!$B$1:$AF$1,0),FALSE)),VLOOKUP($B204,'Allokerad kvv'!$B$2:$AV$468,MATCH(Z$1,'Allokerad kvv'!$B$1:$AV$1,0),FALSE),VLOOKUP($B204,'Justerad allokering'!$B$1:$AG$461,MATCH(Z$1,'Justerad allokering'!$B$1:$AF$1,0),FALSE))</f>
        <v>5.5767600000000002</v>
      </c>
      <c r="AE204" s="89">
        <f t="shared" si="12"/>
        <v>512.87935900000002</v>
      </c>
      <c r="AG204">
        <f t="shared" si="13"/>
        <v>465.99875900000001</v>
      </c>
      <c r="AH204">
        <f t="shared" si="14"/>
        <v>465.99875900000001</v>
      </c>
      <c r="AI204">
        <f>IF(AH204=0,"",AH204/VLOOKUP(B204,Kraftvärmeprod!$B$1:$BC$480,MATCH("Summa tillförd energi exklusive rökgaskondensering",Kraftvärmeprod!$B$1:$BC$1,0),FALSE))</f>
        <v>0.54863143054260499</v>
      </c>
      <c r="AK204">
        <f t="shared" si="15"/>
        <v>98.764898999999986</v>
      </c>
    </row>
    <row r="205" spans="1:37" x14ac:dyDescent="0.25">
      <c r="A205" s="2" t="s">
        <v>291</v>
      </c>
      <c r="B205" s="2" t="s">
        <v>296</v>
      </c>
      <c r="C205">
        <f>IF(ISERROR(1/VLOOKUP($B205,'Justerad allokering'!$B$1:$AG$461,MATCH(C$1,'Justerad allokering'!$B$1:$AF$1,0),FALSE)),VLOOKUP($B205,'Allokerad kvv'!$B$2:$AV$468,MATCH(C$1,'Allokerad kvv'!$B$1:$AV$1,0),FALSE),VLOOKUP($B205,'Justerad allokering'!$B$1:$AG$461,MATCH(C$1,'Justerad allokering'!$B$1:$AF$1,0),FALSE))</f>
        <v>2.8923999999999998E-2</v>
      </c>
      <c r="D205">
        <f>IF(ISERROR(1/VLOOKUP($B205,'Justerad allokering'!$B$1:$AG$461,MATCH(D$1,'Justerad allokering'!$B$1:$AF$1,0),FALSE)),VLOOKUP($B205,'Allokerad kvv'!$B$2:$AV$468,MATCH(D$1,'Allokerad kvv'!$B$1:$AV$1,0),FALSE),VLOOKUP($B205,'Justerad allokering'!$B$1:$AG$461,MATCH(D$1,'Justerad allokering'!$B$1:$AF$1,0),FALSE))</f>
        <v>0</v>
      </c>
      <c r="E205">
        <f>IF(ISERROR(1/VLOOKUP($B205,'Justerad allokering'!$B$1:$AG$461,MATCH(E$1,'Justerad allokering'!$B$1:$AF$1,0),FALSE)),VLOOKUP($B205,'Allokerad kvv'!$B$2:$AV$468,MATCH(E$1,'Allokerad kvv'!$B$1:$AV$1,0),FALSE),VLOOKUP($B205,'Justerad allokering'!$B$1:$AG$461,MATCH(E$1,'Justerad allokering'!$B$1:$AF$1,0),FALSE))</f>
        <v>5.3161199999999997E-3</v>
      </c>
      <c r="F205">
        <f>IF(ISERROR(1/VLOOKUP($B205,'Justerad allokering'!$B$1:$AG$461,MATCH(F$1,'Justerad allokering'!$B$1:$AF$1,0),FALSE)),VLOOKUP($B205,'Allokerad kvv'!$B$2:$AV$468,MATCH(F$1,'Allokerad kvv'!$B$1:$AV$1,0),FALSE),VLOOKUP($B205,'Justerad allokering'!$B$1:$AG$461,MATCH(F$1,'Justerad allokering'!$B$1:$AF$1,0),FALSE))</f>
        <v>0</v>
      </c>
      <c r="G205">
        <f>IF(ISERROR(1/VLOOKUP($B205,'Justerad allokering'!$B$1:$AG$461,MATCH(G$1,'Justerad allokering'!$B$1:$AF$1,0),FALSE)),VLOOKUP($B205,'Allokerad kvv'!$B$2:$AV$468,MATCH(G$1,'Allokerad kvv'!$B$1:$AV$1,0),FALSE),VLOOKUP($B205,'Justerad allokering'!$B$1:$AG$461,MATCH(G$1,'Justerad allokering'!$B$1:$AF$1,0),FALSE))</f>
        <v>8.6990199999999998E-4</v>
      </c>
      <c r="H205">
        <f>IF(ISERROR(1/VLOOKUP($B205,'Justerad allokering'!$B$1:$AG$461,MATCH(H$1,'Justerad allokering'!$B$1:$AF$1,0),FALSE)),VLOOKUP($B205,'Allokerad kvv'!$B$2:$AV$468,MATCH(H$1,'Allokerad kvv'!$B$1:$AV$1,0),FALSE),VLOOKUP($B205,'Justerad allokering'!$B$1:$AG$461,MATCH(H$1,'Justerad allokering'!$B$1:$AF$1,0),FALSE))</f>
        <v>0</v>
      </c>
      <c r="I205">
        <f>IF(ISERROR(1/VLOOKUP($B205,'Justerad allokering'!$B$1:$AG$461,MATCH(I$1,'Justerad allokering'!$B$1:$AF$1,0),FALSE)),VLOOKUP($B205,'Allokerad kvv'!$B$2:$AV$468,MATCH(I$1,'Allokerad kvv'!$B$1:$AV$1,0),FALSE),VLOOKUP($B205,'Justerad allokering'!$B$1:$AG$461,MATCH(I$1,'Justerad allokering'!$B$1:$AF$1,0),FALSE))</f>
        <v>0</v>
      </c>
      <c r="J205">
        <f>IF(ISERROR(1/VLOOKUP($B205,'Justerad allokering'!$B$1:$AG$461,MATCH(J$1,'Justerad allokering'!$B$1:$AF$1,0),FALSE)),VLOOKUP($B205,'Allokerad kvv'!$B$2:$AV$468,MATCH(J$1,'Allokerad kvv'!$B$1:$AV$1,0),FALSE),VLOOKUP($B205,'Justerad allokering'!$B$1:$AG$461,MATCH(J$1,'Justerad allokering'!$B$1:$AF$1,0),FALSE))</f>
        <v>1.5840400000000001E-2</v>
      </c>
      <c r="K205">
        <f>IF(ISERROR(1/VLOOKUP($B205,'Justerad allokering'!$B$1:$AG$461,MATCH(K$1,'Justerad allokering'!$B$1:$AF$1,0),FALSE)),VLOOKUP($B205,'Allokerad kvv'!$B$2:$AV$468,MATCH(K$1,'Allokerad kvv'!$B$1:$AV$1,0),FALSE),VLOOKUP($B205,'Justerad allokering'!$B$1:$AG$461,MATCH(K$1,'Justerad allokering'!$B$1:$AF$1,0),FALSE))</f>
        <v>4.3358900000000002E-3</v>
      </c>
      <c r="L205">
        <f>IF(ISERROR(1/VLOOKUP($B205,'Justerad allokering'!$B$1:$AG$461,MATCH(L$1,'Justerad allokering'!$B$1:$AF$1,0),FALSE)),VLOOKUP($B205,'Allokerad kvv'!$B$2:$AV$468,MATCH(L$1,'Allokerad kvv'!$B$1:$AV$1,0),FALSE),VLOOKUP($B205,'Justerad allokering'!$B$1:$AG$461,MATCH(L$1,'Justerad allokering'!$B$1:$AF$1,0),FALSE))</f>
        <v>0</v>
      </c>
      <c r="M205">
        <f>IF(ISERROR(1/VLOOKUP($B205,'Justerad allokering'!$B$1:$AG$461,MATCH(M$1,'Justerad allokering'!$B$1:$AF$1,0),FALSE)),VLOOKUP($B205,'Allokerad kvv'!$B$2:$AV$468,MATCH(M$1,'Allokerad kvv'!$B$1:$AV$1,0),FALSE),VLOOKUP($B205,'Justerad allokering'!$B$1:$AG$461,MATCH(M$1,'Justerad allokering'!$B$1:$AF$1,0),FALSE))</f>
        <v>1.2216299999999999E-2</v>
      </c>
      <c r="N205">
        <f>IF(ISERROR(1/VLOOKUP($B205,'Justerad allokering'!$B$1:$AG$461,MATCH(N$1,'Justerad allokering'!$B$1:$AF$1,0),FALSE)),VLOOKUP($B205,'Allokerad kvv'!$B$2:$AV$468,MATCH(N$1,'Allokerad kvv'!$B$1:$AV$1,0),FALSE),VLOOKUP($B205,'Justerad allokering'!$B$1:$AG$461,MATCH(N$1,'Justerad allokering'!$B$1:$AF$1,0),FALSE))</f>
        <v>0</v>
      </c>
      <c r="O205">
        <f>IF(ISERROR(1/VLOOKUP($B205,'Justerad allokering'!$B$1:$AG$461,MATCH(O$1,'Justerad allokering'!$B$1:$AF$1,0),FALSE)),VLOOKUP($B205,'Allokerad kvv'!$B$2:$AV$468,MATCH(O$1,'Allokerad kvv'!$B$1:$AV$1,0),FALSE),VLOOKUP($B205,'Justerad allokering'!$B$1:$AG$461,MATCH(O$1,'Justerad allokering'!$B$1:$AF$1,0),FALSE))</f>
        <v>1.54444E-2</v>
      </c>
      <c r="P205">
        <f>IF(ISERROR(1/VLOOKUP($B205,'Justerad allokering'!$B$1:$AG$461,MATCH(P$1,'Justerad allokering'!$B$1:$AF$1,0),FALSE)),VLOOKUP($B205,'Allokerad kvv'!$B$2:$AV$468,MATCH(P$1,'Allokerad kvv'!$B$1:$AV$1,0),FALSE),VLOOKUP($B205,'Justerad allokering'!$B$1:$AG$461,MATCH(P$1,'Justerad allokering'!$B$1:$AF$1,0),FALSE))</f>
        <v>1.5858400000000002E-2</v>
      </c>
      <c r="Q205">
        <f>IF(ISERROR(1/VLOOKUP($B205,'Justerad allokering'!$B$1:$AG$461,MATCH(Q$1,'Justerad allokering'!$B$1:$AF$1,0),FALSE)),VLOOKUP($B205,'Allokerad kvv'!$B$2:$AV$468,MATCH(Q$1,'Allokerad kvv'!$B$1:$AV$1,0),FALSE),VLOOKUP($B205,'Justerad allokering'!$B$1:$AG$461,MATCH(Q$1,'Justerad allokering'!$B$1:$AF$1,0),FALSE))</f>
        <v>1.6009499999999999E-2</v>
      </c>
      <c r="R205">
        <f>IF(ISERROR(1/VLOOKUP($B205,'Justerad allokering'!$B$1:$AG$461,MATCH(R$1,'Justerad allokering'!$B$1:$AF$1,0),FALSE)),VLOOKUP($B205,'Allokerad kvv'!$B$2:$AV$468,MATCH(R$1,'Allokerad kvv'!$B$1:$AV$1,0),FALSE),VLOOKUP($B205,'Justerad allokering'!$B$1:$AG$461,MATCH(R$1,'Justerad allokering'!$B$1:$AF$1,0),FALSE))</f>
        <v>2.74151E-3</v>
      </c>
      <c r="S205">
        <f>IF(ISERROR(1/VLOOKUP($B205,'Justerad allokering'!$B$1:$AG$461,MATCH(S$1,'Justerad allokering'!$B$1:$AF$1,0),FALSE)),VLOOKUP($B205,'Allokerad kvv'!$B$2:$AV$468,MATCH(S$1,'Allokerad kvv'!$B$1:$AV$1,0),FALSE),VLOOKUP($B205,'Justerad allokering'!$B$1:$AG$461,MATCH(S$1,'Justerad allokering'!$B$1:$AF$1,0),FALSE))</f>
        <v>2.5062800000000001E-3</v>
      </c>
      <c r="T205">
        <f>IF(ISERROR(1/VLOOKUP($B205,'Justerad allokering'!$B$1:$AG$461,MATCH(T$1,'Justerad allokering'!$B$1:$AF$1,0),FALSE)),VLOOKUP($B205,'Allokerad kvv'!$B$2:$AV$468,MATCH(T$1,'Allokerad kvv'!$B$1:$AV$1,0),FALSE),VLOOKUP($B205,'Justerad allokering'!$B$1:$AG$461,MATCH(T$1,'Justerad allokering'!$B$1:$AF$1,0),FALSE))</f>
        <v>0</v>
      </c>
      <c r="U205">
        <f>IF(ISERROR(1/VLOOKUP($B205,'Justerad allokering'!$B$1:$AG$461,MATCH(U$1,'Justerad allokering'!$B$1:$AF$1,0),FALSE)),VLOOKUP($B205,'Allokerad kvv'!$B$2:$AV$468,MATCH(U$1,'Allokerad kvv'!$B$1:$AV$1,0),FALSE),VLOOKUP($B205,'Justerad allokering'!$B$1:$AG$461,MATCH(U$1,'Justerad allokering'!$B$1:$AF$1,0),FALSE))</f>
        <v>0</v>
      </c>
      <c r="V205">
        <f>IF(ISERROR(1/VLOOKUP($B205,'Justerad allokering'!$B$1:$AG$461,MATCH(V$1,'Justerad allokering'!$B$1:$AF$1,0),FALSE)),VLOOKUP($B205,'Allokerad kvv'!$B$2:$AV$468,MATCH(V$1,'Allokerad kvv'!$B$1:$AV$1,0),FALSE),VLOOKUP($B205,'Justerad allokering'!$B$1:$AG$461,MATCH(V$1,'Justerad allokering'!$B$1:$AF$1,0),FALSE))</f>
        <v>0</v>
      </c>
      <c r="W205">
        <f>IF(ISERROR(1/VLOOKUP($B205,'Justerad allokering'!$B$1:$AG$461,MATCH(W$1,'Justerad allokering'!$B$1:$AF$1,0),FALSE)),VLOOKUP($B205,'Allokerad kvv'!$B$2:$AV$468,MATCH(W$1,'Allokerad kvv'!$B$1:$AV$1,0),FALSE),VLOOKUP($B205,'Justerad allokering'!$B$1:$AG$461,MATCH(W$1,'Justerad allokering'!$B$1:$AF$1,0),FALSE))</f>
        <v>6.0487500000000005E-4</v>
      </c>
      <c r="X205">
        <f>IF(ISERROR(1/VLOOKUP($B205,'Justerad allokering'!$B$1:$AG$461,MATCH(X$1,'Justerad allokering'!$B$1:$AF$1,0),FALSE)),VLOOKUP($B205,'Allokerad kvv'!$B$2:$AV$468,MATCH(X$1,'Allokerad kvv'!$B$1:$AV$1,0),FALSE),VLOOKUP($B205,'Justerad allokering'!$B$1:$AG$461,MATCH(X$1,'Justerad allokering'!$B$1:$AF$1,0),FALSE))</f>
        <v>0</v>
      </c>
      <c r="Y205">
        <f>IF(ISERROR(1/VLOOKUP($B205,'Justerad allokering'!$B$1:$AG$461,MATCH(Y$1,'Justerad allokering'!$B$1:$AF$1,0),FALSE)),VLOOKUP($B205,'Allokerad kvv'!$B$2:$AV$468,MATCH(Y$1,'Allokerad kvv'!$B$1:$AV$1,0),FALSE),VLOOKUP($B205,'Justerad allokering'!$B$1:$AG$461,MATCH(Y$1,'Justerad allokering'!$B$1:$AF$1,0),FALSE))</f>
        <v>0</v>
      </c>
      <c r="Z205">
        <f>IF(ISERROR(1/VLOOKUP($B205,'Justerad allokering'!$B$1:$AG$461,MATCH(Z$1,'Justerad allokering'!$B$1:$AF$1,0),FALSE)),VLOOKUP($B205,'Allokerad kvv'!$B$2:$AV$468,MATCH(Z$1,'Allokerad kvv'!$B$1:$AV$1,0),FALSE),VLOOKUP($B205,'Justerad allokering'!$B$1:$AG$461,MATCH(Z$1,'Justerad allokering'!$B$1:$AF$1,0),FALSE))</f>
        <v>3.6060799999999998E-3</v>
      </c>
      <c r="AE205" s="89">
        <f t="shared" si="12"/>
        <v>0.12427365699999998</v>
      </c>
      <c r="AG205">
        <f t="shared" si="13"/>
        <v>0.11993776699999999</v>
      </c>
      <c r="AH205">
        <f t="shared" si="14"/>
        <v>0.11993776699999999</v>
      </c>
      <c r="AI205">
        <f>IF(AH205=0,"",AH205/VLOOKUP(B205,Kraftvärmeprod!$B$1:$BC$480,MATCH("Summa tillförd energi exklusive rökgaskondensering",Kraftvärmeprod!$B$1:$BC$1,0),FALSE))</f>
        <v>0.5964085877672799</v>
      </c>
      <c r="AK205">
        <f t="shared" si="15"/>
        <v>7.1628084999999994E-2</v>
      </c>
    </row>
    <row r="206" spans="1:37" x14ac:dyDescent="0.25">
      <c r="A206" s="2" t="s">
        <v>297</v>
      </c>
      <c r="B206" s="2" t="s">
        <v>298</v>
      </c>
      <c r="C206">
        <f>IF(ISERROR(1/VLOOKUP($B206,'Justerad allokering'!$B$1:$AG$461,MATCH(C$1,'Justerad allokering'!$B$1:$AF$1,0),FALSE)),VLOOKUP($B206,'Allokerad kvv'!$B$2:$AV$468,MATCH(C$1,'Allokerad kvv'!$B$1:$AV$1,0),FALSE),VLOOKUP($B206,'Justerad allokering'!$B$1:$AG$461,MATCH(C$1,'Justerad allokering'!$B$1:$AF$1,0),FALSE))</f>
        <v>0</v>
      </c>
      <c r="D206">
        <f>IF(ISERROR(1/VLOOKUP($B206,'Justerad allokering'!$B$1:$AG$461,MATCH(D$1,'Justerad allokering'!$B$1:$AF$1,0),FALSE)),VLOOKUP($B206,'Allokerad kvv'!$B$2:$AV$468,MATCH(D$1,'Allokerad kvv'!$B$1:$AV$1,0),FALSE),VLOOKUP($B206,'Justerad allokering'!$B$1:$AG$461,MATCH(D$1,'Justerad allokering'!$B$1:$AF$1,0),FALSE))</f>
        <v>0</v>
      </c>
      <c r="E206">
        <f>IF(ISERROR(1/VLOOKUP($B206,'Justerad allokering'!$B$1:$AG$461,MATCH(E$1,'Justerad allokering'!$B$1:$AF$1,0),FALSE)),VLOOKUP($B206,'Allokerad kvv'!$B$2:$AV$468,MATCH(E$1,'Allokerad kvv'!$B$1:$AV$1,0),FALSE),VLOOKUP($B206,'Justerad allokering'!$B$1:$AG$461,MATCH(E$1,'Justerad allokering'!$B$1:$AF$1,0),FALSE))</f>
        <v>74.888599999999997</v>
      </c>
      <c r="F206">
        <f>IF(ISERROR(1/VLOOKUP($B206,'Justerad allokering'!$B$1:$AG$461,MATCH(F$1,'Justerad allokering'!$B$1:$AF$1,0),FALSE)),VLOOKUP($B206,'Allokerad kvv'!$B$2:$AV$468,MATCH(F$1,'Allokerad kvv'!$B$1:$AV$1,0),FALSE),VLOOKUP($B206,'Justerad allokering'!$B$1:$AG$461,MATCH(F$1,'Justerad allokering'!$B$1:$AF$1,0),FALSE))</f>
        <v>0</v>
      </c>
      <c r="G206">
        <f>IF(ISERROR(1/VLOOKUP($B206,'Justerad allokering'!$B$1:$AG$461,MATCH(G$1,'Justerad allokering'!$B$1:$AF$1,0),FALSE)),VLOOKUP($B206,'Allokerad kvv'!$B$2:$AV$468,MATCH(G$1,'Allokerad kvv'!$B$1:$AV$1,0),FALSE),VLOOKUP($B206,'Justerad allokering'!$B$1:$AG$461,MATCH(G$1,'Justerad allokering'!$B$1:$AF$1,0),FALSE))</f>
        <v>0.25970399999999999</v>
      </c>
      <c r="H206">
        <f>IF(ISERROR(1/VLOOKUP($B206,'Justerad allokering'!$B$1:$AG$461,MATCH(H$1,'Justerad allokering'!$B$1:$AF$1,0),FALSE)),VLOOKUP($B206,'Allokerad kvv'!$B$2:$AV$468,MATCH(H$1,'Allokerad kvv'!$B$1:$AV$1,0),FALSE),VLOOKUP($B206,'Justerad allokering'!$B$1:$AG$461,MATCH(H$1,'Justerad allokering'!$B$1:$AF$1,0),FALSE))</f>
        <v>0</v>
      </c>
      <c r="I206">
        <f>IF(ISERROR(1/VLOOKUP($B206,'Justerad allokering'!$B$1:$AG$461,MATCH(I$1,'Justerad allokering'!$B$1:$AF$1,0),FALSE)),VLOOKUP($B206,'Allokerad kvv'!$B$2:$AV$468,MATCH(I$1,'Allokerad kvv'!$B$1:$AV$1,0),FALSE),VLOOKUP($B206,'Justerad allokering'!$B$1:$AG$461,MATCH(I$1,'Justerad allokering'!$B$1:$AF$1,0),FALSE))</f>
        <v>0</v>
      </c>
      <c r="J206">
        <f>IF(ISERROR(1/VLOOKUP($B206,'Justerad allokering'!$B$1:$AG$461,MATCH(J$1,'Justerad allokering'!$B$1:$AF$1,0),FALSE)),VLOOKUP($B206,'Allokerad kvv'!$B$2:$AV$468,MATCH(J$1,'Allokerad kvv'!$B$1:$AV$1,0),FALSE),VLOOKUP($B206,'Justerad allokering'!$B$1:$AG$461,MATCH(J$1,'Justerad allokering'!$B$1:$AF$1,0),FALSE))</f>
        <v>60.6297</v>
      </c>
      <c r="K206">
        <f>IF(ISERROR(1/VLOOKUP($B206,'Justerad allokering'!$B$1:$AG$461,MATCH(K$1,'Justerad allokering'!$B$1:$AF$1,0),FALSE)),VLOOKUP($B206,'Allokerad kvv'!$B$2:$AV$468,MATCH(K$1,'Allokerad kvv'!$B$1:$AV$1,0),FALSE),VLOOKUP($B206,'Justerad allokering'!$B$1:$AG$461,MATCH(K$1,'Justerad allokering'!$B$1:$AF$1,0),FALSE))</f>
        <v>7.9588599999999996</v>
      </c>
      <c r="L206">
        <f>IF(ISERROR(1/VLOOKUP($B206,'Justerad allokering'!$B$1:$AG$461,MATCH(L$1,'Justerad allokering'!$B$1:$AF$1,0),FALSE)),VLOOKUP($B206,'Allokerad kvv'!$B$2:$AV$468,MATCH(L$1,'Allokerad kvv'!$B$1:$AV$1,0),FALSE),VLOOKUP($B206,'Justerad allokering'!$B$1:$AG$461,MATCH(L$1,'Justerad allokering'!$B$1:$AF$1,0),FALSE))</f>
        <v>0</v>
      </c>
      <c r="M206">
        <f>IF(ISERROR(1/VLOOKUP($B206,'Justerad allokering'!$B$1:$AG$461,MATCH(M$1,'Justerad allokering'!$B$1:$AF$1,0),FALSE)),VLOOKUP($B206,'Allokerad kvv'!$B$2:$AV$468,MATCH(M$1,'Allokerad kvv'!$B$1:$AV$1,0),FALSE),VLOOKUP($B206,'Justerad allokering'!$B$1:$AG$461,MATCH(M$1,'Justerad allokering'!$B$1:$AF$1,0),FALSE))</f>
        <v>33.7072</v>
      </c>
      <c r="N206">
        <f>IF(ISERROR(1/VLOOKUP($B206,'Justerad allokering'!$B$1:$AG$461,MATCH(N$1,'Justerad allokering'!$B$1:$AF$1,0),FALSE)),VLOOKUP($B206,'Allokerad kvv'!$B$2:$AV$468,MATCH(N$1,'Allokerad kvv'!$B$1:$AV$1,0),FALSE),VLOOKUP($B206,'Justerad allokering'!$B$1:$AG$461,MATCH(N$1,'Justerad allokering'!$B$1:$AF$1,0),FALSE))</f>
        <v>111.148</v>
      </c>
      <c r="O206">
        <f>IF(ISERROR(1/VLOOKUP($B206,'Justerad allokering'!$B$1:$AG$461,MATCH(O$1,'Justerad allokering'!$B$1:$AF$1,0),FALSE)),VLOOKUP($B206,'Allokerad kvv'!$B$2:$AV$468,MATCH(O$1,'Allokerad kvv'!$B$1:$AV$1,0),FALSE),VLOOKUP($B206,'Justerad allokering'!$B$1:$AG$461,MATCH(O$1,'Justerad allokering'!$B$1:$AF$1,0),FALSE))</f>
        <v>0</v>
      </c>
      <c r="P206">
        <f>IF(ISERROR(1/VLOOKUP($B206,'Justerad allokering'!$B$1:$AG$461,MATCH(P$1,'Justerad allokering'!$B$1:$AF$1,0),FALSE)),VLOOKUP($B206,'Allokerad kvv'!$B$2:$AV$468,MATCH(P$1,'Allokerad kvv'!$B$1:$AV$1,0),FALSE),VLOOKUP($B206,'Justerad allokering'!$B$1:$AG$461,MATCH(P$1,'Justerad allokering'!$B$1:$AF$1,0),FALSE))</f>
        <v>9.7212300000000003</v>
      </c>
      <c r="Q206">
        <f>IF(ISERROR(1/VLOOKUP($B206,'Justerad allokering'!$B$1:$AG$461,MATCH(Q$1,'Justerad allokering'!$B$1:$AF$1,0),FALSE)),VLOOKUP($B206,'Allokerad kvv'!$B$2:$AV$468,MATCH(Q$1,'Allokerad kvv'!$B$1:$AV$1,0),FALSE),VLOOKUP($B206,'Justerad allokering'!$B$1:$AG$461,MATCH(Q$1,'Justerad allokering'!$B$1:$AF$1,0),FALSE))</f>
        <v>0</v>
      </c>
      <c r="R206">
        <f>IF(ISERROR(1/VLOOKUP($B206,'Justerad allokering'!$B$1:$AG$461,MATCH(R$1,'Justerad allokering'!$B$1:$AF$1,0),FALSE)),VLOOKUP($B206,'Allokerad kvv'!$B$2:$AV$468,MATCH(R$1,'Allokerad kvv'!$B$1:$AV$1,0),FALSE),VLOOKUP($B206,'Justerad allokering'!$B$1:$AG$461,MATCH(R$1,'Justerad allokering'!$B$1:$AF$1,0),FALSE))</f>
        <v>0</v>
      </c>
      <c r="S206">
        <f>IF(ISERROR(1/VLOOKUP($B206,'Justerad allokering'!$B$1:$AG$461,MATCH(S$1,'Justerad allokering'!$B$1:$AF$1,0),FALSE)),VLOOKUP($B206,'Allokerad kvv'!$B$2:$AV$468,MATCH(S$1,'Allokerad kvv'!$B$1:$AV$1,0),FALSE),VLOOKUP($B206,'Justerad allokering'!$B$1:$AG$461,MATCH(S$1,'Justerad allokering'!$B$1:$AF$1,0),FALSE))</f>
        <v>0</v>
      </c>
      <c r="T206">
        <f>IF(ISERROR(1/VLOOKUP($B206,'Justerad allokering'!$B$1:$AG$461,MATCH(T$1,'Justerad allokering'!$B$1:$AF$1,0),FALSE)),VLOOKUP($B206,'Allokerad kvv'!$B$2:$AV$468,MATCH(T$1,'Allokerad kvv'!$B$1:$AV$1,0),FALSE),VLOOKUP($B206,'Justerad allokering'!$B$1:$AG$461,MATCH(T$1,'Justerad allokering'!$B$1:$AF$1,0),FALSE))</f>
        <v>24.989599999999999</v>
      </c>
      <c r="U206">
        <f>IF(ISERROR(1/VLOOKUP($B206,'Justerad allokering'!$B$1:$AG$461,MATCH(U$1,'Justerad allokering'!$B$1:$AF$1,0),FALSE)),VLOOKUP($B206,'Allokerad kvv'!$B$2:$AV$468,MATCH(U$1,'Allokerad kvv'!$B$1:$AV$1,0),FALSE),VLOOKUP($B206,'Justerad allokering'!$B$1:$AG$461,MATCH(U$1,'Justerad allokering'!$B$1:$AF$1,0),FALSE))</f>
        <v>0</v>
      </c>
      <c r="V206">
        <f>IF(ISERROR(1/VLOOKUP($B206,'Justerad allokering'!$B$1:$AG$461,MATCH(V$1,'Justerad allokering'!$B$1:$AF$1,0),FALSE)),VLOOKUP($B206,'Allokerad kvv'!$B$2:$AV$468,MATCH(V$1,'Allokerad kvv'!$B$1:$AV$1,0),FALSE),VLOOKUP($B206,'Justerad allokering'!$B$1:$AG$461,MATCH(V$1,'Justerad allokering'!$B$1:$AF$1,0),FALSE))</f>
        <v>0</v>
      </c>
      <c r="W206">
        <f>IF(ISERROR(1/VLOOKUP($B206,'Justerad allokering'!$B$1:$AG$461,MATCH(W$1,'Justerad allokering'!$B$1:$AF$1,0),FALSE)),VLOOKUP($B206,'Allokerad kvv'!$B$2:$AV$468,MATCH(W$1,'Allokerad kvv'!$B$1:$AV$1,0),FALSE),VLOOKUP($B206,'Justerad allokering'!$B$1:$AG$461,MATCH(W$1,'Justerad allokering'!$B$1:$AF$1,0),FALSE))</f>
        <v>0</v>
      </c>
      <c r="X206">
        <f>IF(ISERROR(1/VLOOKUP($B206,'Justerad allokering'!$B$1:$AG$461,MATCH(X$1,'Justerad allokering'!$B$1:$AF$1,0),FALSE)),VLOOKUP($B206,'Allokerad kvv'!$B$2:$AV$468,MATCH(X$1,'Allokerad kvv'!$B$1:$AV$1,0),FALSE),VLOOKUP($B206,'Justerad allokering'!$B$1:$AG$461,MATCH(X$1,'Justerad allokering'!$B$1:$AF$1,0),FALSE))</f>
        <v>0</v>
      </c>
      <c r="Y206">
        <f>IF(ISERROR(1/VLOOKUP($B206,'Justerad allokering'!$B$1:$AG$461,MATCH(Y$1,'Justerad allokering'!$B$1:$AF$1,0),FALSE)),VLOOKUP($B206,'Allokerad kvv'!$B$2:$AV$468,MATCH(Y$1,'Allokerad kvv'!$B$1:$AV$1,0),FALSE),VLOOKUP($B206,'Justerad allokering'!$B$1:$AG$461,MATCH(Y$1,'Justerad allokering'!$B$1:$AF$1,0),FALSE))</f>
        <v>0</v>
      </c>
      <c r="Z206">
        <f>IF(ISERROR(1/VLOOKUP($B206,'Justerad allokering'!$B$1:$AG$461,MATCH(Z$1,'Justerad allokering'!$B$1:$AF$1,0),FALSE)),VLOOKUP($B206,'Allokerad kvv'!$B$2:$AV$468,MATCH(Z$1,'Allokerad kvv'!$B$1:$AV$1,0),FALSE),VLOOKUP($B206,'Justerad allokering'!$B$1:$AG$461,MATCH(Z$1,'Justerad allokering'!$B$1:$AF$1,0),FALSE))</f>
        <v>0</v>
      </c>
      <c r="AE206" s="89">
        <f t="shared" si="12"/>
        <v>323.30289399999998</v>
      </c>
      <c r="AG206">
        <f t="shared" si="13"/>
        <v>315.34403399999997</v>
      </c>
      <c r="AH206">
        <f t="shared" si="14"/>
        <v>204.19603399999997</v>
      </c>
      <c r="AI206">
        <f>IF(AH206=0,"",AH206/VLOOKUP(B206,Kraftvärmeprod!$B$1:$BC$480,MATCH("Summa tillförd energi exklusive rökgaskondensering",Kraftvärmeprod!$B$1:$BC$1,0),FALSE))</f>
        <v>0.45625198915877729</v>
      </c>
      <c r="AK206">
        <f t="shared" si="15"/>
        <v>203.93633</v>
      </c>
    </row>
    <row r="207" spans="1:37" x14ac:dyDescent="0.25">
      <c r="A207" s="2" t="s">
        <v>297</v>
      </c>
      <c r="B207" s="2" t="s">
        <v>299</v>
      </c>
      <c r="C207">
        <f>IF(ISERROR(1/VLOOKUP($B207,'Justerad allokering'!$B$1:$AG$461,MATCH(C$1,'Justerad allokering'!$B$1:$AF$1,0),FALSE)),VLOOKUP($B207,'Allokerad kvv'!$B$2:$AV$468,MATCH(C$1,'Allokerad kvv'!$B$1:$AV$1,0),FALSE),VLOOKUP($B207,'Justerad allokering'!$B$1:$AG$461,MATCH(C$1,'Justerad allokering'!$B$1:$AF$1,0),FALSE))</f>
        <v>0</v>
      </c>
      <c r="D207">
        <f>IF(ISERROR(1/VLOOKUP($B207,'Justerad allokering'!$B$1:$AG$461,MATCH(D$1,'Justerad allokering'!$B$1:$AF$1,0),FALSE)),VLOOKUP($B207,'Allokerad kvv'!$B$2:$AV$468,MATCH(D$1,'Allokerad kvv'!$B$1:$AV$1,0),FALSE),VLOOKUP($B207,'Justerad allokering'!$B$1:$AG$461,MATCH(D$1,'Justerad allokering'!$B$1:$AF$1,0),FALSE))</f>
        <v>0</v>
      </c>
      <c r="E207">
        <f>IF(ISERROR(1/VLOOKUP($B207,'Justerad allokering'!$B$1:$AG$461,MATCH(E$1,'Justerad allokering'!$B$1:$AF$1,0),FALSE)),VLOOKUP($B207,'Allokerad kvv'!$B$2:$AV$468,MATCH(E$1,'Allokerad kvv'!$B$1:$AV$1,0),FALSE),VLOOKUP($B207,'Justerad allokering'!$B$1:$AG$461,MATCH(E$1,'Justerad allokering'!$B$1:$AF$1,0),FALSE))</f>
        <v>0.78164100000000003</v>
      </c>
      <c r="F207">
        <f>IF(ISERROR(1/VLOOKUP($B207,'Justerad allokering'!$B$1:$AG$461,MATCH(F$1,'Justerad allokering'!$B$1:$AF$1,0),FALSE)),VLOOKUP($B207,'Allokerad kvv'!$B$2:$AV$468,MATCH(F$1,'Allokerad kvv'!$B$1:$AV$1,0),FALSE),VLOOKUP($B207,'Justerad allokering'!$B$1:$AG$461,MATCH(F$1,'Justerad allokering'!$B$1:$AF$1,0),FALSE))</f>
        <v>0</v>
      </c>
      <c r="G207">
        <f>IF(ISERROR(1/VLOOKUP($B207,'Justerad allokering'!$B$1:$AG$461,MATCH(G$1,'Justerad allokering'!$B$1:$AF$1,0),FALSE)),VLOOKUP($B207,'Allokerad kvv'!$B$2:$AV$468,MATCH(G$1,'Allokerad kvv'!$B$1:$AV$1,0),FALSE),VLOOKUP($B207,'Justerad allokering'!$B$1:$AG$461,MATCH(G$1,'Justerad allokering'!$B$1:$AF$1,0),FALSE))</f>
        <v>0</v>
      </c>
      <c r="H207">
        <f>IF(ISERROR(1/VLOOKUP($B207,'Justerad allokering'!$B$1:$AG$461,MATCH(H$1,'Justerad allokering'!$B$1:$AF$1,0),FALSE)),VLOOKUP($B207,'Allokerad kvv'!$B$2:$AV$468,MATCH(H$1,'Allokerad kvv'!$B$1:$AV$1,0),FALSE),VLOOKUP($B207,'Justerad allokering'!$B$1:$AG$461,MATCH(H$1,'Justerad allokering'!$B$1:$AF$1,0),FALSE))</f>
        <v>0</v>
      </c>
      <c r="I207">
        <f>IF(ISERROR(1/VLOOKUP($B207,'Justerad allokering'!$B$1:$AG$461,MATCH(I$1,'Justerad allokering'!$B$1:$AF$1,0),FALSE)),VLOOKUP($B207,'Allokerad kvv'!$B$2:$AV$468,MATCH(I$1,'Allokerad kvv'!$B$1:$AV$1,0),FALSE),VLOOKUP($B207,'Justerad allokering'!$B$1:$AG$461,MATCH(I$1,'Justerad allokering'!$B$1:$AF$1,0),FALSE))</f>
        <v>0</v>
      </c>
      <c r="J207">
        <f>IF(ISERROR(1/VLOOKUP($B207,'Justerad allokering'!$B$1:$AG$461,MATCH(J$1,'Justerad allokering'!$B$1:$AF$1,0),FALSE)),VLOOKUP($B207,'Allokerad kvv'!$B$2:$AV$468,MATCH(J$1,'Allokerad kvv'!$B$1:$AV$1,0),FALSE),VLOOKUP($B207,'Justerad allokering'!$B$1:$AG$461,MATCH(J$1,'Justerad allokering'!$B$1:$AF$1,0),FALSE))</f>
        <v>7.0484299999999998</v>
      </c>
      <c r="K207">
        <f>IF(ISERROR(1/VLOOKUP($B207,'Justerad allokering'!$B$1:$AG$461,MATCH(K$1,'Justerad allokering'!$B$1:$AF$1,0),FALSE)),VLOOKUP($B207,'Allokerad kvv'!$B$2:$AV$468,MATCH(K$1,'Allokerad kvv'!$B$1:$AV$1,0),FALSE),VLOOKUP($B207,'Justerad allokering'!$B$1:$AG$461,MATCH(K$1,'Justerad allokering'!$B$1:$AF$1,0),FALSE))</f>
        <v>0.77390199999999998</v>
      </c>
      <c r="L207">
        <f>IF(ISERROR(1/VLOOKUP($B207,'Justerad allokering'!$B$1:$AG$461,MATCH(L$1,'Justerad allokering'!$B$1:$AF$1,0),FALSE)),VLOOKUP($B207,'Allokerad kvv'!$B$2:$AV$468,MATCH(L$1,'Allokerad kvv'!$B$1:$AV$1,0),FALSE),VLOOKUP($B207,'Justerad allokering'!$B$1:$AG$461,MATCH(L$1,'Justerad allokering'!$B$1:$AF$1,0),FALSE))</f>
        <v>0</v>
      </c>
      <c r="M207">
        <f>IF(ISERROR(1/VLOOKUP($B207,'Justerad allokering'!$B$1:$AG$461,MATCH(M$1,'Justerad allokering'!$B$1:$AF$1,0),FALSE)),VLOOKUP($B207,'Allokerad kvv'!$B$2:$AV$468,MATCH(M$1,'Allokerad kvv'!$B$1:$AV$1,0),FALSE),VLOOKUP($B207,'Justerad allokering'!$B$1:$AG$461,MATCH(M$1,'Justerad allokering'!$B$1:$AF$1,0),FALSE))</f>
        <v>0</v>
      </c>
      <c r="N207">
        <f>IF(ISERROR(1/VLOOKUP($B207,'Justerad allokering'!$B$1:$AG$461,MATCH(N$1,'Justerad allokering'!$B$1:$AF$1,0),FALSE)),VLOOKUP($B207,'Allokerad kvv'!$B$2:$AV$468,MATCH(N$1,'Allokerad kvv'!$B$1:$AV$1,0),FALSE),VLOOKUP($B207,'Justerad allokering'!$B$1:$AG$461,MATCH(N$1,'Justerad allokering'!$B$1:$AF$1,0),FALSE))</f>
        <v>4.28</v>
      </c>
      <c r="O207">
        <f>IF(ISERROR(1/VLOOKUP($B207,'Justerad allokering'!$B$1:$AG$461,MATCH(O$1,'Justerad allokering'!$B$1:$AF$1,0),FALSE)),VLOOKUP($B207,'Allokerad kvv'!$B$2:$AV$468,MATCH(O$1,'Allokerad kvv'!$B$1:$AV$1,0),FALSE),VLOOKUP($B207,'Justerad allokering'!$B$1:$AG$461,MATCH(O$1,'Justerad allokering'!$B$1:$AF$1,0),FALSE))</f>
        <v>0</v>
      </c>
      <c r="P207">
        <f>IF(ISERROR(1/VLOOKUP($B207,'Justerad allokering'!$B$1:$AG$461,MATCH(P$1,'Justerad allokering'!$B$1:$AF$1,0),FALSE)),VLOOKUP($B207,'Allokerad kvv'!$B$2:$AV$468,MATCH(P$1,'Allokerad kvv'!$B$1:$AV$1,0),FALSE),VLOOKUP($B207,'Justerad allokering'!$B$1:$AG$461,MATCH(P$1,'Justerad allokering'!$B$1:$AF$1,0),FALSE))</f>
        <v>0</v>
      </c>
      <c r="Q207">
        <f>IF(ISERROR(1/VLOOKUP($B207,'Justerad allokering'!$B$1:$AG$461,MATCH(Q$1,'Justerad allokering'!$B$1:$AF$1,0),FALSE)),VLOOKUP($B207,'Allokerad kvv'!$B$2:$AV$468,MATCH(Q$1,'Allokerad kvv'!$B$1:$AV$1,0),FALSE),VLOOKUP($B207,'Justerad allokering'!$B$1:$AG$461,MATCH(Q$1,'Justerad allokering'!$B$1:$AF$1,0),FALSE))</f>
        <v>0</v>
      </c>
      <c r="R207">
        <f>IF(ISERROR(1/VLOOKUP($B207,'Justerad allokering'!$B$1:$AG$461,MATCH(R$1,'Justerad allokering'!$B$1:$AF$1,0),FALSE)),VLOOKUP($B207,'Allokerad kvv'!$B$2:$AV$468,MATCH(R$1,'Allokerad kvv'!$B$1:$AV$1,0),FALSE),VLOOKUP($B207,'Justerad allokering'!$B$1:$AG$461,MATCH(R$1,'Justerad allokering'!$B$1:$AF$1,0),FALSE))</f>
        <v>0</v>
      </c>
      <c r="S207">
        <f>IF(ISERROR(1/VLOOKUP($B207,'Justerad allokering'!$B$1:$AG$461,MATCH(S$1,'Justerad allokering'!$B$1:$AF$1,0),FALSE)),VLOOKUP($B207,'Allokerad kvv'!$B$2:$AV$468,MATCH(S$1,'Allokerad kvv'!$B$1:$AV$1,0),FALSE),VLOOKUP($B207,'Justerad allokering'!$B$1:$AG$461,MATCH(S$1,'Justerad allokering'!$B$1:$AF$1,0),FALSE))</f>
        <v>0</v>
      </c>
      <c r="T207">
        <f>IF(ISERROR(1/VLOOKUP($B207,'Justerad allokering'!$B$1:$AG$461,MATCH(T$1,'Justerad allokering'!$B$1:$AF$1,0),FALSE)),VLOOKUP($B207,'Allokerad kvv'!$B$2:$AV$468,MATCH(T$1,'Allokerad kvv'!$B$1:$AV$1,0),FALSE),VLOOKUP($B207,'Justerad allokering'!$B$1:$AG$461,MATCH(T$1,'Justerad allokering'!$B$1:$AF$1,0),FALSE))</f>
        <v>0</v>
      </c>
      <c r="U207">
        <f>IF(ISERROR(1/VLOOKUP($B207,'Justerad allokering'!$B$1:$AG$461,MATCH(U$1,'Justerad allokering'!$B$1:$AF$1,0),FALSE)),VLOOKUP($B207,'Allokerad kvv'!$B$2:$AV$468,MATCH(U$1,'Allokerad kvv'!$B$1:$AV$1,0),FALSE),VLOOKUP($B207,'Justerad allokering'!$B$1:$AG$461,MATCH(U$1,'Justerad allokering'!$B$1:$AF$1,0),FALSE))</f>
        <v>0</v>
      </c>
      <c r="V207">
        <f>IF(ISERROR(1/VLOOKUP($B207,'Justerad allokering'!$B$1:$AG$461,MATCH(V$1,'Justerad allokering'!$B$1:$AF$1,0),FALSE)),VLOOKUP($B207,'Allokerad kvv'!$B$2:$AV$468,MATCH(V$1,'Allokerad kvv'!$B$1:$AV$1,0),FALSE),VLOOKUP($B207,'Justerad allokering'!$B$1:$AG$461,MATCH(V$1,'Justerad allokering'!$B$1:$AF$1,0),FALSE))</f>
        <v>0</v>
      </c>
      <c r="W207">
        <f>IF(ISERROR(1/VLOOKUP($B207,'Justerad allokering'!$B$1:$AG$461,MATCH(W$1,'Justerad allokering'!$B$1:$AF$1,0),FALSE)),VLOOKUP($B207,'Allokerad kvv'!$B$2:$AV$468,MATCH(W$1,'Allokerad kvv'!$B$1:$AV$1,0),FALSE),VLOOKUP($B207,'Justerad allokering'!$B$1:$AG$461,MATCH(W$1,'Justerad allokering'!$B$1:$AF$1,0),FALSE))</f>
        <v>0</v>
      </c>
      <c r="X207">
        <f>IF(ISERROR(1/VLOOKUP($B207,'Justerad allokering'!$B$1:$AG$461,MATCH(X$1,'Justerad allokering'!$B$1:$AF$1,0),FALSE)),VLOOKUP($B207,'Allokerad kvv'!$B$2:$AV$468,MATCH(X$1,'Allokerad kvv'!$B$1:$AV$1,0),FALSE),VLOOKUP($B207,'Justerad allokering'!$B$1:$AG$461,MATCH(X$1,'Justerad allokering'!$B$1:$AF$1,0),FALSE))</f>
        <v>0</v>
      </c>
      <c r="Y207">
        <f>IF(ISERROR(1/VLOOKUP($B207,'Justerad allokering'!$B$1:$AG$461,MATCH(Y$1,'Justerad allokering'!$B$1:$AF$1,0),FALSE)),VLOOKUP($B207,'Allokerad kvv'!$B$2:$AV$468,MATCH(Y$1,'Allokerad kvv'!$B$1:$AV$1,0),FALSE),VLOOKUP($B207,'Justerad allokering'!$B$1:$AG$461,MATCH(Y$1,'Justerad allokering'!$B$1:$AF$1,0),FALSE))</f>
        <v>0</v>
      </c>
      <c r="Z207">
        <f>IF(ISERROR(1/VLOOKUP($B207,'Justerad allokering'!$B$1:$AG$461,MATCH(Z$1,'Justerad allokering'!$B$1:$AF$1,0),FALSE)),VLOOKUP($B207,'Allokerad kvv'!$B$2:$AV$468,MATCH(Z$1,'Allokerad kvv'!$B$1:$AV$1,0),FALSE),VLOOKUP($B207,'Justerad allokering'!$B$1:$AG$461,MATCH(Z$1,'Justerad allokering'!$B$1:$AF$1,0),FALSE))</f>
        <v>0</v>
      </c>
      <c r="AE207" s="89">
        <f t="shared" si="12"/>
        <v>12.883973000000001</v>
      </c>
      <c r="AG207">
        <f t="shared" si="13"/>
        <v>12.110071000000001</v>
      </c>
      <c r="AH207">
        <f t="shared" si="14"/>
        <v>7.8300710000000011</v>
      </c>
      <c r="AI207">
        <f>IF(AH207=0,"",AH207/VLOOKUP(B207,Kraftvärmeprod!$B$1:$BC$480,MATCH("Summa tillförd energi exklusive rökgaskondensering",Kraftvärmeprod!$B$1:$BC$1,0),FALSE))</f>
        <v>0.45523668604651168</v>
      </c>
      <c r="AK207">
        <f t="shared" si="15"/>
        <v>7.8300710000000002</v>
      </c>
    </row>
    <row r="208" spans="1:37" x14ac:dyDescent="0.25">
      <c r="A208" s="2" t="s">
        <v>300</v>
      </c>
      <c r="B208" s="2" t="s">
        <v>301</v>
      </c>
      <c r="C208">
        <f>IF(ISERROR(1/VLOOKUP($B208,'Justerad allokering'!$B$1:$AG$461,MATCH(C$1,'Justerad allokering'!$B$1:$AF$1,0),FALSE)),VLOOKUP($B208,'Allokerad kvv'!$B$2:$AV$468,MATCH(C$1,'Allokerad kvv'!$B$1:$AV$1,0),FALSE),VLOOKUP($B208,'Justerad allokering'!$B$1:$AG$461,MATCH(C$1,'Justerad allokering'!$B$1:$AF$1,0),FALSE))</f>
        <v>0</v>
      </c>
      <c r="D208">
        <f>IF(ISERROR(1/VLOOKUP($B208,'Justerad allokering'!$B$1:$AG$461,MATCH(D$1,'Justerad allokering'!$B$1:$AF$1,0),FALSE)),VLOOKUP($B208,'Allokerad kvv'!$B$2:$AV$468,MATCH(D$1,'Allokerad kvv'!$B$1:$AV$1,0),FALSE),VLOOKUP($B208,'Justerad allokering'!$B$1:$AG$461,MATCH(D$1,'Justerad allokering'!$B$1:$AF$1,0),FALSE))</f>
        <v>0</v>
      </c>
      <c r="E208">
        <f>IF(ISERROR(1/VLOOKUP($B208,'Justerad allokering'!$B$1:$AG$461,MATCH(E$1,'Justerad allokering'!$B$1:$AF$1,0),FALSE)),VLOOKUP($B208,'Allokerad kvv'!$B$2:$AV$468,MATCH(E$1,'Allokerad kvv'!$B$1:$AV$1,0),FALSE),VLOOKUP($B208,'Justerad allokering'!$B$1:$AG$461,MATCH(E$1,'Justerad allokering'!$B$1:$AF$1,0),FALSE))</f>
        <v>0</v>
      </c>
      <c r="F208">
        <f>IF(ISERROR(1/VLOOKUP($B208,'Justerad allokering'!$B$1:$AG$461,MATCH(F$1,'Justerad allokering'!$B$1:$AF$1,0),FALSE)),VLOOKUP($B208,'Allokerad kvv'!$B$2:$AV$468,MATCH(F$1,'Allokerad kvv'!$B$1:$AV$1,0),FALSE),VLOOKUP($B208,'Justerad allokering'!$B$1:$AG$461,MATCH(F$1,'Justerad allokering'!$B$1:$AF$1,0),FALSE))</f>
        <v>0</v>
      </c>
      <c r="G208">
        <f>IF(ISERROR(1/VLOOKUP($B208,'Justerad allokering'!$B$1:$AG$461,MATCH(G$1,'Justerad allokering'!$B$1:$AF$1,0),FALSE)),VLOOKUP($B208,'Allokerad kvv'!$B$2:$AV$468,MATCH(G$1,'Allokerad kvv'!$B$1:$AV$1,0),FALSE),VLOOKUP($B208,'Justerad allokering'!$B$1:$AG$461,MATCH(G$1,'Justerad allokering'!$B$1:$AF$1,0),FALSE))</f>
        <v>0</v>
      </c>
      <c r="H208">
        <f>IF(ISERROR(1/VLOOKUP($B208,'Justerad allokering'!$B$1:$AG$461,MATCH(H$1,'Justerad allokering'!$B$1:$AF$1,0),FALSE)),VLOOKUP($B208,'Allokerad kvv'!$B$2:$AV$468,MATCH(H$1,'Allokerad kvv'!$B$1:$AV$1,0),FALSE),VLOOKUP($B208,'Justerad allokering'!$B$1:$AG$461,MATCH(H$1,'Justerad allokering'!$B$1:$AF$1,0),FALSE))</f>
        <v>0</v>
      </c>
      <c r="I208">
        <f>IF(ISERROR(1/VLOOKUP($B208,'Justerad allokering'!$B$1:$AG$461,MATCH(I$1,'Justerad allokering'!$B$1:$AF$1,0),FALSE)),VLOOKUP($B208,'Allokerad kvv'!$B$2:$AV$468,MATCH(I$1,'Allokerad kvv'!$B$1:$AV$1,0),FALSE),VLOOKUP($B208,'Justerad allokering'!$B$1:$AG$461,MATCH(I$1,'Justerad allokering'!$B$1:$AF$1,0),FALSE))</f>
        <v>0</v>
      </c>
      <c r="J208">
        <f>IF(ISERROR(1/VLOOKUP($B208,'Justerad allokering'!$B$1:$AG$461,MATCH(J$1,'Justerad allokering'!$B$1:$AF$1,0),FALSE)),VLOOKUP($B208,'Allokerad kvv'!$B$2:$AV$468,MATCH(J$1,'Allokerad kvv'!$B$1:$AV$1,0),FALSE),VLOOKUP($B208,'Justerad allokering'!$B$1:$AG$461,MATCH(J$1,'Justerad allokering'!$B$1:$AF$1,0),FALSE))</f>
        <v>0</v>
      </c>
      <c r="K208">
        <f>IF(ISERROR(1/VLOOKUP($B208,'Justerad allokering'!$B$1:$AG$461,MATCH(K$1,'Justerad allokering'!$B$1:$AF$1,0),FALSE)),VLOOKUP($B208,'Allokerad kvv'!$B$2:$AV$468,MATCH(K$1,'Allokerad kvv'!$B$1:$AV$1,0),FALSE),VLOOKUP($B208,'Justerad allokering'!$B$1:$AG$461,MATCH(K$1,'Justerad allokering'!$B$1:$AF$1,0),FALSE))</f>
        <v>0</v>
      </c>
      <c r="L208">
        <f>IF(ISERROR(1/VLOOKUP($B208,'Justerad allokering'!$B$1:$AG$461,MATCH(L$1,'Justerad allokering'!$B$1:$AF$1,0),FALSE)),VLOOKUP($B208,'Allokerad kvv'!$B$2:$AV$468,MATCH(L$1,'Allokerad kvv'!$B$1:$AV$1,0),FALSE),VLOOKUP($B208,'Justerad allokering'!$B$1:$AG$461,MATCH(L$1,'Justerad allokering'!$B$1:$AF$1,0),FALSE))</f>
        <v>0</v>
      </c>
      <c r="M208">
        <f>IF(ISERROR(1/VLOOKUP($B208,'Justerad allokering'!$B$1:$AG$461,MATCH(M$1,'Justerad allokering'!$B$1:$AF$1,0),FALSE)),VLOOKUP($B208,'Allokerad kvv'!$B$2:$AV$468,MATCH(M$1,'Allokerad kvv'!$B$1:$AV$1,0),FALSE),VLOOKUP($B208,'Justerad allokering'!$B$1:$AG$461,MATCH(M$1,'Justerad allokering'!$B$1:$AF$1,0),FALSE))</f>
        <v>0</v>
      </c>
      <c r="N208">
        <f>IF(ISERROR(1/VLOOKUP($B208,'Justerad allokering'!$B$1:$AG$461,MATCH(N$1,'Justerad allokering'!$B$1:$AF$1,0),FALSE)),VLOOKUP($B208,'Allokerad kvv'!$B$2:$AV$468,MATCH(N$1,'Allokerad kvv'!$B$1:$AV$1,0),FALSE),VLOOKUP($B208,'Justerad allokering'!$B$1:$AG$461,MATCH(N$1,'Justerad allokering'!$B$1:$AF$1,0),FALSE))</f>
        <v>0</v>
      </c>
      <c r="O208">
        <f>IF(ISERROR(1/VLOOKUP($B208,'Justerad allokering'!$B$1:$AG$461,MATCH(O$1,'Justerad allokering'!$B$1:$AF$1,0),FALSE)),VLOOKUP($B208,'Allokerad kvv'!$B$2:$AV$468,MATCH(O$1,'Allokerad kvv'!$B$1:$AV$1,0),FALSE),VLOOKUP($B208,'Justerad allokering'!$B$1:$AG$461,MATCH(O$1,'Justerad allokering'!$B$1:$AF$1,0),FALSE))</f>
        <v>0</v>
      </c>
      <c r="P208">
        <f>IF(ISERROR(1/VLOOKUP($B208,'Justerad allokering'!$B$1:$AG$461,MATCH(P$1,'Justerad allokering'!$B$1:$AF$1,0),FALSE)),VLOOKUP($B208,'Allokerad kvv'!$B$2:$AV$468,MATCH(P$1,'Allokerad kvv'!$B$1:$AV$1,0),FALSE),VLOOKUP($B208,'Justerad allokering'!$B$1:$AG$461,MATCH(P$1,'Justerad allokering'!$B$1:$AF$1,0),FALSE))</f>
        <v>0</v>
      </c>
      <c r="Q208">
        <f>IF(ISERROR(1/VLOOKUP($B208,'Justerad allokering'!$B$1:$AG$461,MATCH(Q$1,'Justerad allokering'!$B$1:$AF$1,0),FALSE)),VLOOKUP($B208,'Allokerad kvv'!$B$2:$AV$468,MATCH(Q$1,'Allokerad kvv'!$B$1:$AV$1,0),FALSE),VLOOKUP($B208,'Justerad allokering'!$B$1:$AG$461,MATCH(Q$1,'Justerad allokering'!$B$1:$AF$1,0),FALSE))</f>
        <v>0</v>
      </c>
      <c r="R208">
        <f>IF(ISERROR(1/VLOOKUP($B208,'Justerad allokering'!$B$1:$AG$461,MATCH(R$1,'Justerad allokering'!$B$1:$AF$1,0),FALSE)),VLOOKUP($B208,'Allokerad kvv'!$B$2:$AV$468,MATCH(R$1,'Allokerad kvv'!$B$1:$AV$1,0),FALSE),VLOOKUP($B208,'Justerad allokering'!$B$1:$AG$461,MATCH(R$1,'Justerad allokering'!$B$1:$AF$1,0),FALSE))</f>
        <v>0</v>
      </c>
      <c r="S208">
        <f>IF(ISERROR(1/VLOOKUP($B208,'Justerad allokering'!$B$1:$AG$461,MATCH(S$1,'Justerad allokering'!$B$1:$AF$1,0),FALSE)),VLOOKUP($B208,'Allokerad kvv'!$B$2:$AV$468,MATCH(S$1,'Allokerad kvv'!$B$1:$AV$1,0),FALSE),VLOOKUP($B208,'Justerad allokering'!$B$1:$AG$461,MATCH(S$1,'Justerad allokering'!$B$1:$AF$1,0),FALSE))</f>
        <v>0</v>
      </c>
      <c r="T208">
        <f>IF(ISERROR(1/VLOOKUP($B208,'Justerad allokering'!$B$1:$AG$461,MATCH(T$1,'Justerad allokering'!$B$1:$AF$1,0),FALSE)),VLOOKUP($B208,'Allokerad kvv'!$B$2:$AV$468,MATCH(T$1,'Allokerad kvv'!$B$1:$AV$1,0),FALSE),VLOOKUP($B208,'Justerad allokering'!$B$1:$AG$461,MATCH(T$1,'Justerad allokering'!$B$1:$AF$1,0),FALSE))</f>
        <v>0</v>
      </c>
      <c r="U208">
        <f>IF(ISERROR(1/VLOOKUP($B208,'Justerad allokering'!$B$1:$AG$461,MATCH(U$1,'Justerad allokering'!$B$1:$AF$1,0),FALSE)),VLOOKUP($B208,'Allokerad kvv'!$B$2:$AV$468,MATCH(U$1,'Allokerad kvv'!$B$1:$AV$1,0),FALSE),VLOOKUP($B208,'Justerad allokering'!$B$1:$AG$461,MATCH(U$1,'Justerad allokering'!$B$1:$AF$1,0),FALSE))</f>
        <v>0</v>
      </c>
      <c r="V208">
        <f>IF(ISERROR(1/VLOOKUP($B208,'Justerad allokering'!$B$1:$AG$461,MATCH(V$1,'Justerad allokering'!$B$1:$AF$1,0),FALSE)),VLOOKUP($B208,'Allokerad kvv'!$B$2:$AV$468,MATCH(V$1,'Allokerad kvv'!$B$1:$AV$1,0),FALSE),VLOOKUP($B208,'Justerad allokering'!$B$1:$AG$461,MATCH(V$1,'Justerad allokering'!$B$1:$AF$1,0),FALSE))</f>
        <v>0</v>
      </c>
      <c r="W208">
        <f>IF(ISERROR(1/VLOOKUP($B208,'Justerad allokering'!$B$1:$AG$461,MATCH(W$1,'Justerad allokering'!$B$1:$AF$1,0),FALSE)),VLOOKUP($B208,'Allokerad kvv'!$B$2:$AV$468,MATCH(W$1,'Allokerad kvv'!$B$1:$AV$1,0),FALSE),VLOOKUP($B208,'Justerad allokering'!$B$1:$AG$461,MATCH(W$1,'Justerad allokering'!$B$1:$AF$1,0),FALSE))</f>
        <v>0</v>
      </c>
      <c r="X208">
        <f>IF(ISERROR(1/VLOOKUP($B208,'Justerad allokering'!$B$1:$AG$461,MATCH(X$1,'Justerad allokering'!$B$1:$AF$1,0),FALSE)),VLOOKUP($B208,'Allokerad kvv'!$B$2:$AV$468,MATCH(X$1,'Allokerad kvv'!$B$1:$AV$1,0),FALSE),VLOOKUP($B208,'Justerad allokering'!$B$1:$AG$461,MATCH(X$1,'Justerad allokering'!$B$1:$AF$1,0),FALSE))</f>
        <v>0</v>
      </c>
      <c r="Y208">
        <f>IF(ISERROR(1/VLOOKUP($B208,'Justerad allokering'!$B$1:$AG$461,MATCH(Y$1,'Justerad allokering'!$B$1:$AF$1,0),FALSE)),VLOOKUP($B208,'Allokerad kvv'!$B$2:$AV$468,MATCH(Y$1,'Allokerad kvv'!$B$1:$AV$1,0),FALSE),VLOOKUP($B208,'Justerad allokering'!$B$1:$AG$461,MATCH(Y$1,'Justerad allokering'!$B$1:$AF$1,0),FALSE))</f>
        <v>0</v>
      </c>
      <c r="Z208">
        <f>IF(ISERROR(1/VLOOKUP($B208,'Justerad allokering'!$B$1:$AG$461,MATCH(Z$1,'Justerad allokering'!$B$1:$AF$1,0),FALSE)),VLOOKUP($B208,'Allokerad kvv'!$B$2:$AV$468,MATCH(Z$1,'Allokerad kvv'!$B$1:$AV$1,0),FALSE),VLOOKUP($B208,'Justerad allokering'!$B$1:$AG$461,MATCH(Z$1,'Justerad allokering'!$B$1:$AF$1,0),FALSE))</f>
        <v>0</v>
      </c>
      <c r="AE208" s="89">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25">
      <c r="A209" s="2" t="s">
        <v>302</v>
      </c>
      <c r="B209" s="2" t="s">
        <v>303</v>
      </c>
      <c r="C209">
        <f>IF(ISERROR(1/VLOOKUP($B209,'Justerad allokering'!$B$1:$AG$461,MATCH(C$1,'Justerad allokering'!$B$1:$AF$1,0),FALSE)),VLOOKUP($B209,'Allokerad kvv'!$B$2:$AV$468,MATCH(C$1,'Allokerad kvv'!$B$1:$AV$1,0),FALSE),VLOOKUP($B209,'Justerad allokering'!$B$1:$AG$461,MATCH(C$1,'Justerad allokering'!$B$1:$AF$1,0),FALSE))</f>
        <v>0</v>
      </c>
      <c r="D209">
        <f>IF(ISERROR(1/VLOOKUP($B209,'Justerad allokering'!$B$1:$AG$461,MATCH(D$1,'Justerad allokering'!$B$1:$AF$1,0),FALSE)),VLOOKUP($B209,'Allokerad kvv'!$B$2:$AV$468,MATCH(D$1,'Allokerad kvv'!$B$1:$AV$1,0),FALSE),VLOOKUP($B209,'Justerad allokering'!$B$1:$AG$461,MATCH(D$1,'Justerad allokering'!$B$1:$AF$1,0),FALSE))</f>
        <v>0</v>
      </c>
      <c r="E209">
        <f>IF(ISERROR(1/VLOOKUP($B209,'Justerad allokering'!$B$1:$AG$461,MATCH(E$1,'Justerad allokering'!$B$1:$AF$1,0),FALSE)),VLOOKUP($B209,'Allokerad kvv'!$B$2:$AV$468,MATCH(E$1,'Allokerad kvv'!$B$1:$AV$1,0),FALSE),VLOOKUP($B209,'Justerad allokering'!$B$1:$AG$461,MATCH(E$1,'Justerad allokering'!$B$1:$AF$1,0),FALSE))</f>
        <v>0</v>
      </c>
      <c r="F209">
        <f>IF(ISERROR(1/VLOOKUP($B209,'Justerad allokering'!$B$1:$AG$461,MATCH(F$1,'Justerad allokering'!$B$1:$AF$1,0),FALSE)),VLOOKUP($B209,'Allokerad kvv'!$B$2:$AV$468,MATCH(F$1,'Allokerad kvv'!$B$1:$AV$1,0),FALSE),VLOOKUP($B209,'Justerad allokering'!$B$1:$AG$461,MATCH(F$1,'Justerad allokering'!$B$1:$AF$1,0),FALSE))</f>
        <v>0</v>
      </c>
      <c r="G209">
        <f>IF(ISERROR(1/VLOOKUP($B209,'Justerad allokering'!$B$1:$AG$461,MATCH(G$1,'Justerad allokering'!$B$1:$AF$1,0),FALSE)),VLOOKUP($B209,'Allokerad kvv'!$B$2:$AV$468,MATCH(G$1,'Allokerad kvv'!$B$1:$AV$1,0),FALSE),VLOOKUP($B209,'Justerad allokering'!$B$1:$AG$461,MATCH(G$1,'Justerad allokering'!$B$1:$AF$1,0),FALSE))</f>
        <v>0</v>
      </c>
      <c r="H209">
        <f>IF(ISERROR(1/VLOOKUP($B209,'Justerad allokering'!$B$1:$AG$461,MATCH(H$1,'Justerad allokering'!$B$1:$AF$1,0),FALSE)),VLOOKUP($B209,'Allokerad kvv'!$B$2:$AV$468,MATCH(H$1,'Allokerad kvv'!$B$1:$AV$1,0),FALSE),VLOOKUP($B209,'Justerad allokering'!$B$1:$AG$461,MATCH(H$1,'Justerad allokering'!$B$1:$AF$1,0),FALSE))</f>
        <v>0</v>
      </c>
      <c r="I209">
        <f>IF(ISERROR(1/VLOOKUP($B209,'Justerad allokering'!$B$1:$AG$461,MATCH(I$1,'Justerad allokering'!$B$1:$AF$1,0),FALSE)),VLOOKUP($B209,'Allokerad kvv'!$B$2:$AV$468,MATCH(I$1,'Allokerad kvv'!$B$1:$AV$1,0),FALSE),VLOOKUP($B209,'Justerad allokering'!$B$1:$AG$461,MATCH(I$1,'Justerad allokering'!$B$1:$AF$1,0),FALSE))</f>
        <v>0</v>
      </c>
      <c r="J209">
        <f>IF(ISERROR(1/VLOOKUP($B209,'Justerad allokering'!$B$1:$AG$461,MATCH(J$1,'Justerad allokering'!$B$1:$AF$1,0),FALSE)),VLOOKUP($B209,'Allokerad kvv'!$B$2:$AV$468,MATCH(J$1,'Allokerad kvv'!$B$1:$AV$1,0),FALSE),VLOOKUP($B209,'Justerad allokering'!$B$1:$AG$461,MATCH(J$1,'Justerad allokering'!$B$1:$AF$1,0),FALSE))</f>
        <v>0</v>
      </c>
      <c r="K209">
        <f>IF(ISERROR(1/VLOOKUP($B209,'Justerad allokering'!$B$1:$AG$461,MATCH(K$1,'Justerad allokering'!$B$1:$AF$1,0),FALSE)),VLOOKUP($B209,'Allokerad kvv'!$B$2:$AV$468,MATCH(K$1,'Allokerad kvv'!$B$1:$AV$1,0),FALSE),VLOOKUP($B209,'Justerad allokering'!$B$1:$AG$461,MATCH(K$1,'Justerad allokering'!$B$1:$AF$1,0),FALSE))</f>
        <v>0</v>
      </c>
      <c r="L209">
        <f>IF(ISERROR(1/VLOOKUP($B209,'Justerad allokering'!$B$1:$AG$461,MATCH(L$1,'Justerad allokering'!$B$1:$AF$1,0),FALSE)),VLOOKUP($B209,'Allokerad kvv'!$B$2:$AV$468,MATCH(L$1,'Allokerad kvv'!$B$1:$AV$1,0),FALSE),VLOOKUP($B209,'Justerad allokering'!$B$1:$AG$461,MATCH(L$1,'Justerad allokering'!$B$1:$AF$1,0),FALSE))</f>
        <v>0</v>
      </c>
      <c r="M209">
        <f>IF(ISERROR(1/VLOOKUP($B209,'Justerad allokering'!$B$1:$AG$461,MATCH(M$1,'Justerad allokering'!$B$1:$AF$1,0),FALSE)),VLOOKUP($B209,'Allokerad kvv'!$B$2:$AV$468,MATCH(M$1,'Allokerad kvv'!$B$1:$AV$1,0),FALSE),VLOOKUP($B209,'Justerad allokering'!$B$1:$AG$461,MATCH(M$1,'Justerad allokering'!$B$1:$AF$1,0),FALSE))</f>
        <v>0</v>
      </c>
      <c r="N209">
        <f>IF(ISERROR(1/VLOOKUP($B209,'Justerad allokering'!$B$1:$AG$461,MATCH(N$1,'Justerad allokering'!$B$1:$AF$1,0),FALSE)),VLOOKUP($B209,'Allokerad kvv'!$B$2:$AV$468,MATCH(N$1,'Allokerad kvv'!$B$1:$AV$1,0),FALSE),VLOOKUP($B209,'Justerad allokering'!$B$1:$AG$461,MATCH(N$1,'Justerad allokering'!$B$1:$AF$1,0),FALSE))</f>
        <v>0</v>
      </c>
      <c r="O209">
        <f>IF(ISERROR(1/VLOOKUP($B209,'Justerad allokering'!$B$1:$AG$461,MATCH(O$1,'Justerad allokering'!$B$1:$AF$1,0),FALSE)),VLOOKUP($B209,'Allokerad kvv'!$B$2:$AV$468,MATCH(O$1,'Allokerad kvv'!$B$1:$AV$1,0),FALSE),VLOOKUP($B209,'Justerad allokering'!$B$1:$AG$461,MATCH(O$1,'Justerad allokering'!$B$1:$AF$1,0),FALSE))</f>
        <v>0</v>
      </c>
      <c r="P209">
        <f>IF(ISERROR(1/VLOOKUP($B209,'Justerad allokering'!$B$1:$AG$461,MATCH(P$1,'Justerad allokering'!$B$1:$AF$1,0),FALSE)),VLOOKUP($B209,'Allokerad kvv'!$B$2:$AV$468,MATCH(P$1,'Allokerad kvv'!$B$1:$AV$1,0),FALSE),VLOOKUP($B209,'Justerad allokering'!$B$1:$AG$461,MATCH(P$1,'Justerad allokering'!$B$1:$AF$1,0),FALSE))</f>
        <v>0</v>
      </c>
      <c r="Q209">
        <f>IF(ISERROR(1/VLOOKUP($B209,'Justerad allokering'!$B$1:$AG$461,MATCH(Q$1,'Justerad allokering'!$B$1:$AF$1,0),FALSE)),VLOOKUP($B209,'Allokerad kvv'!$B$2:$AV$468,MATCH(Q$1,'Allokerad kvv'!$B$1:$AV$1,0),FALSE),VLOOKUP($B209,'Justerad allokering'!$B$1:$AG$461,MATCH(Q$1,'Justerad allokering'!$B$1:$AF$1,0),FALSE))</f>
        <v>0</v>
      </c>
      <c r="R209">
        <f>IF(ISERROR(1/VLOOKUP($B209,'Justerad allokering'!$B$1:$AG$461,MATCH(R$1,'Justerad allokering'!$B$1:$AF$1,0),FALSE)),VLOOKUP($B209,'Allokerad kvv'!$B$2:$AV$468,MATCH(R$1,'Allokerad kvv'!$B$1:$AV$1,0),FALSE),VLOOKUP($B209,'Justerad allokering'!$B$1:$AG$461,MATCH(R$1,'Justerad allokering'!$B$1:$AF$1,0),FALSE))</f>
        <v>0</v>
      </c>
      <c r="S209">
        <f>IF(ISERROR(1/VLOOKUP($B209,'Justerad allokering'!$B$1:$AG$461,MATCH(S$1,'Justerad allokering'!$B$1:$AF$1,0),FALSE)),VLOOKUP($B209,'Allokerad kvv'!$B$2:$AV$468,MATCH(S$1,'Allokerad kvv'!$B$1:$AV$1,0),FALSE),VLOOKUP($B209,'Justerad allokering'!$B$1:$AG$461,MATCH(S$1,'Justerad allokering'!$B$1:$AF$1,0),FALSE))</f>
        <v>0</v>
      </c>
      <c r="T209">
        <f>IF(ISERROR(1/VLOOKUP($B209,'Justerad allokering'!$B$1:$AG$461,MATCH(T$1,'Justerad allokering'!$B$1:$AF$1,0),FALSE)),VLOOKUP($B209,'Allokerad kvv'!$B$2:$AV$468,MATCH(T$1,'Allokerad kvv'!$B$1:$AV$1,0),FALSE),VLOOKUP($B209,'Justerad allokering'!$B$1:$AG$461,MATCH(T$1,'Justerad allokering'!$B$1:$AF$1,0),FALSE))</f>
        <v>0</v>
      </c>
      <c r="U209">
        <f>IF(ISERROR(1/VLOOKUP($B209,'Justerad allokering'!$B$1:$AG$461,MATCH(U$1,'Justerad allokering'!$B$1:$AF$1,0),FALSE)),VLOOKUP($B209,'Allokerad kvv'!$B$2:$AV$468,MATCH(U$1,'Allokerad kvv'!$B$1:$AV$1,0),FALSE),VLOOKUP($B209,'Justerad allokering'!$B$1:$AG$461,MATCH(U$1,'Justerad allokering'!$B$1:$AF$1,0),FALSE))</f>
        <v>0</v>
      </c>
      <c r="V209">
        <f>IF(ISERROR(1/VLOOKUP($B209,'Justerad allokering'!$B$1:$AG$461,MATCH(V$1,'Justerad allokering'!$B$1:$AF$1,0),FALSE)),VLOOKUP($B209,'Allokerad kvv'!$B$2:$AV$468,MATCH(V$1,'Allokerad kvv'!$B$1:$AV$1,0),FALSE),VLOOKUP($B209,'Justerad allokering'!$B$1:$AG$461,MATCH(V$1,'Justerad allokering'!$B$1:$AF$1,0),FALSE))</f>
        <v>0</v>
      </c>
      <c r="W209">
        <f>IF(ISERROR(1/VLOOKUP($B209,'Justerad allokering'!$B$1:$AG$461,MATCH(W$1,'Justerad allokering'!$B$1:$AF$1,0),FALSE)),VLOOKUP($B209,'Allokerad kvv'!$B$2:$AV$468,MATCH(W$1,'Allokerad kvv'!$B$1:$AV$1,0),FALSE),VLOOKUP($B209,'Justerad allokering'!$B$1:$AG$461,MATCH(W$1,'Justerad allokering'!$B$1:$AF$1,0),FALSE))</f>
        <v>0</v>
      </c>
      <c r="X209">
        <f>IF(ISERROR(1/VLOOKUP($B209,'Justerad allokering'!$B$1:$AG$461,MATCH(X$1,'Justerad allokering'!$B$1:$AF$1,0),FALSE)),VLOOKUP($B209,'Allokerad kvv'!$B$2:$AV$468,MATCH(X$1,'Allokerad kvv'!$B$1:$AV$1,0),FALSE),VLOOKUP($B209,'Justerad allokering'!$B$1:$AG$461,MATCH(X$1,'Justerad allokering'!$B$1:$AF$1,0),FALSE))</f>
        <v>0</v>
      </c>
      <c r="Y209">
        <f>IF(ISERROR(1/VLOOKUP($B209,'Justerad allokering'!$B$1:$AG$461,MATCH(Y$1,'Justerad allokering'!$B$1:$AF$1,0),FALSE)),VLOOKUP($B209,'Allokerad kvv'!$B$2:$AV$468,MATCH(Y$1,'Allokerad kvv'!$B$1:$AV$1,0),FALSE),VLOOKUP($B209,'Justerad allokering'!$B$1:$AG$461,MATCH(Y$1,'Justerad allokering'!$B$1:$AF$1,0),FALSE))</f>
        <v>0</v>
      </c>
      <c r="Z209">
        <f>IF(ISERROR(1/VLOOKUP($B209,'Justerad allokering'!$B$1:$AG$461,MATCH(Z$1,'Justerad allokering'!$B$1:$AF$1,0),FALSE)),VLOOKUP($B209,'Allokerad kvv'!$B$2:$AV$468,MATCH(Z$1,'Allokerad kvv'!$B$1:$AV$1,0),FALSE),VLOOKUP($B209,'Justerad allokering'!$B$1:$AG$461,MATCH(Z$1,'Justerad allokering'!$B$1:$AF$1,0),FALSE))</f>
        <v>0</v>
      </c>
      <c r="AE209" s="89">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25">
      <c r="A210" s="2" t="s">
        <v>302</v>
      </c>
      <c r="B210" s="2" t="s">
        <v>304</v>
      </c>
      <c r="C210">
        <f>IF(ISERROR(1/VLOOKUP($B210,'Justerad allokering'!$B$1:$AG$461,MATCH(C$1,'Justerad allokering'!$B$1:$AF$1,0),FALSE)),VLOOKUP($B210,'Allokerad kvv'!$B$2:$AV$468,MATCH(C$1,'Allokerad kvv'!$B$1:$AV$1,0),FALSE),VLOOKUP($B210,'Justerad allokering'!$B$1:$AG$461,MATCH(C$1,'Justerad allokering'!$B$1:$AF$1,0),FALSE))</f>
        <v>0</v>
      </c>
      <c r="D210">
        <f>IF(ISERROR(1/VLOOKUP($B210,'Justerad allokering'!$B$1:$AG$461,MATCH(D$1,'Justerad allokering'!$B$1:$AF$1,0),FALSE)),VLOOKUP($B210,'Allokerad kvv'!$B$2:$AV$468,MATCH(D$1,'Allokerad kvv'!$B$1:$AV$1,0),FALSE),VLOOKUP($B210,'Justerad allokering'!$B$1:$AG$461,MATCH(D$1,'Justerad allokering'!$B$1:$AF$1,0),FALSE))</f>
        <v>0</v>
      </c>
      <c r="E210">
        <f>IF(ISERROR(1/VLOOKUP($B210,'Justerad allokering'!$B$1:$AG$461,MATCH(E$1,'Justerad allokering'!$B$1:$AF$1,0),FALSE)),VLOOKUP($B210,'Allokerad kvv'!$B$2:$AV$468,MATCH(E$1,'Allokerad kvv'!$B$1:$AV$1,0),FALSE),VLOOKUP($B210,'Justerad allokering'!$B$1:$AG$461,MATCH(E$1,'Justerad allokering'!$B$1:$AF$1,0),FALSE))</f>
        <v>3.5161899999999999</v>
      </c>
      <c r="F210">
        <f>IF(ISERROR(1/VLOOKUP($B210,'Justerad allokering'!$B$1:$AG$461,MATCH(F$1,'Justerad allokering'!$B$1:$AF$1,0),FALSE)),VLOOKUP($B210,'Allokerad kvv'!$B$2:$AV$468,MATCH(F$1,'Allokerad kvv'!$B$1:$AV$1,0),FALSE),VLOOKUP($B210,'Justerad allokering'!$B$1:$AG$461,MATCH(F$1,'Justerad allokering'!$B$1:$AF$1,0),FALSE))</f>
        <v>0</v>
      </c>
      <c r="G210">
        <f>IF(ISERROR(1/VLOOKUP($B210,'Justerad allokering'!$B$1:$AG$461,MATCH(G$1,'Justerad allokering'!$B$1:$AF$1,0),FALSE)),VLOOKUP($B210,'Allokerad kvv'!$B$2:$AV$468,MATCH(G$1,'Allokerad kvv'!$B$1:$AV$1,0),FALSE),VLOOKUP($B210,'Justerad allokering'!$B$1:$AG$461,MATCH(G$1,'Justerad allokering'!$B$1:$AF$1,0),FALSE))</f>
        <v>0</v>
      </c>
      <c r="H210">
        <f>IF(ISERROR(1/VLOOKUP($B210,'Justerad allokering'!$B$1:$AG$461,MATCH(H$1,'Justerad allokering'!$B$1:$AF$1,0),FALSE)),VLOOKUP($B210,'Allokerad kvv'!$B$2:$AV$468,MATCH(H$1,'Allokerad kvv'!$B$1:$AV$1,0),FALSE),VLOOKUP($B210,'Justerad allokering'!$B$1:$AG$461,MATCH(H$1,'Justerad allokering'!$B$1:$AF$1,0),FALSE))</f>
        <v>0</v>
      </c>
      <c r="I210">
        <f>IF(ISERROR(1/VLOOKUP($B210,'Justerad allokering'!$B$1:$AG$461,MATCH(I$1,'Justerad allokering'!$B$1:$AF$1,0),FALSE)),VLOOKUP($B210,'Allokerad kvv'!$B$2:$AV$468,MATCH(I$1,'Allokerad kvv'!$B$1:$AV$1,0),FALSE),VLOOKUP($B210,'Justerad allokering'!$B$1:$AG$461,MATCH(I$1,'Justerad allokering'!$B$1:$AF$1,0),FALSE))</f>
        <v>0</v>
      </c>
      <c r="J210">
        <f>IF(ISERROR(1/VLOOKUP($B210,'Justerad allokering'!$B$1:$AG$461,MATCH(J$1,'Justerad allokering'!$B$1:$AF$1,0),FALSE)),VLOOKUP($B210,'Allokerad kvv'!$B$2:$AV$468,MATCH(J$1,'Allokerad kvv'!$B$1:$AV$1,0),FALSE),VLOOKUP($B210,'Justerad allokering'!$B$1:$AG$461,MATCH(J$1,'Justerad allokering'!$B$1:$AF$1,0),FALSE))</f>
        <v>51.528599999999997</v>
      </c>
      <c r="K210">
        <f>IF(ISERROR(1/VLOOKUP($B210,'Justerad allokering'!$B$1:$AG$461,MATCH(K$1,'Justerad allokering'!$B$1:$AF$1,0),FALSE)),VLOOKUP($B210,'Allokerad kvv'!$B$2:$AV$468,MATCH(K$1,'Allokerad kvv'!$B$1:$AV$1,0),FALSE),VLOOKUP($B210,'Justerad allokering'!$B$1:$AG$461,MATCH(K$1,'Justerad allokering'!$B$1:$AF$1,0),FALSE))</f>
        <v>0.97313400000000005</v>
      </c>
      <c r="L210">
        <f>IF(ISERROR(1/VLOOKUP($B210,'Justerad allokering'!$B$1:$AG$461,MATCH(L$1,'Justerad allokering'!$B$1:$AF$1,0),FALSE)),VLOOKUP($B210,'Allokerad kvv'!$B$2:$AV$468,MATCH(L$1,'Allokerad kvv'!$B$1:$AV$1,0),FALSE),VLOOKUP($B210,'Justerad allokering'!$B$1:$AG$461,MATCH(L$1,'Justerad allokering'!$B$1:$AF$1,0),FALSE))</f>
        <v>0</v>
      </c>
      <c r="M210">
        <f>IF(ISERROR(1/VLOOKUP($B210,'Justerad allokering'!$B$1:$AG$461,MATCH(M$1,'Justerad allokering'!$B$1:$AF$1,0),FALSE)),VLOOKUP($B210,'Allokerad kvv'!$B$2:$AV$468,MATCH(M$1,'Allokerad kvv'!$B$1:$AV$1,0),FALSE),VLOOKUP($B210,'Justerad allokering'!$B$1:$AG$461,MATCH(M$1,'Justerad allokering'!$B$1:$AF$1,0),FALSE))</f>
        <v>0</v>
      </c>
      <c r="N210">
        <f>IF(ISERROR(1/VLOOKUP($B210,'Justerad allokering'!$B$1:$AG$461,MATCH(N$1,'Justerad allokering'!$B$1:$AF$1,0),FALSE)),VLOOKUP($B210,'Allokerad kvv'!$B$2:$AV$468,MATCH(N$1,'Allokerad kvv'!$B$1:$AV$1,0),FALSE),VLOOKUP($B210,'Justerad allokering'!$B$1:$AG$461,MATCH(N$1,'Justerad allokering'!$B$1:$AF$1,0),FALSE))</f>
        <v>20.745000000000001</v>
      </c>
      <c r="O210">
        <f>IF(ISERROR(1/VLOOKUP($B210,'Justerad allokering'!$B$1:$AG$461,MATCH(O$1,'Justerad allokering'!$B$1:$AF$1,0),FALSE)),VLOOKUP($B210,'Allokerad kvv'!$B$2:$AV$468,MATCH(O$1,'Allokerad kvv'!$B$1:$AV$1,0),FALSE),VLOOKUP($B210,'Justerad allokering'!$B$1:$AG$461,MATCH(O$1,'Justerad allokering'!$B$1:$AF$1,0),FALSE))</f>
        <v>0</v>
      </c>
      <c r="P210">
        <f>IF(ISERROR(1/VLOOKUP($B210,'Justerad allokering'!$B$1:$AG$461,MATCH(P$1,'Justerad allokering'!$B$1:$AF$1,0),FALSE)),VLOOKUP($B210,'Allokerad kvv'!$B$2:$AV$468,MATCH(P$1,'Allokerad kvv'!$B$1:$AV$1,0),FALSE),VLOOKUP($B210,'Justerad allokering'!$B$1:$AG$461,MATCH(P$1,'Justerad allokering'!$B$1:$AF$1,0),FALSE))</f>
        <v>27.323899999999998</v>
      </c>
      <c r="Q210">
        <f>IF(ISERROR(1/VLOOKUP($B210,'Justerad allokering'!$B$1:$AG$461,MATCH(Q$1,'Justerad allokering'!$B$1:$AF$1,0),FALSE)),VLOOKUP($B210,'Allokerad kvv'!$B$2:$AV$468,MATCH(Q$1,'Allokerad kvv'!$B$1:$AV$1,0),FALSE),VLOOKUP($B210,'Justerad allokering'!$B$1:$AG$461,MATCH(Q$1,'Justerad allokering'!$B$1:$AF$1,0),FALSE))</f>
        <v>0</v>
      </c>
      <c r="R210">
        <f>IF(ISERROR(1/VLOOKUP($B210,'Justerad allokering'!$B$1:$AG$461,MATCH(R$1,'Justerad allokering'!$B$1:$AF$1,0),FALSE)),VLOOKUP($B210,'Allokerad kvv'!$B$2:$AV$468,MATCH(R$1,'Allokerad kvv'!$B$1:$AV$1,0),FALSE),VLOOKUP($B210,'Justerad allokering'!$B$1:$AG$461,MATCH(R$1,'Justerad allokering'!$B$1:$AF$1,0),FALSE))</f>
        <v>0</v>
      </c>
      <c r="S210">
        <f>IF(ISERROR(1/VLOOKUP($B210,'Justerad allokering'!$B$1:$AG$461,MATCH(S$1,'Justerad allokering'!$B$1:$AF$1,0),FALSE)),VLOOKUP($B210,'Allokerad kvv'!$B$2:$AV$468,MATCH(S$1,'Allokerad kvv'!$B$1:$AV$1,0),FALSE),VLOOKUP($B210,'Justerad allokering'!$B$1:$AG$461,MATCH(S$1,'Justerad allokering'!$B$1:$AF$1,0),FALSE))</f>
        <v>0</v>
      </c>
      <c r="T210">
        <f>IF(ISERROR(1/VLOOKUP($B210,'Justerad allokering'!$B$1:$AG$461,MATCH(T$1,'Justerad allokering'!$B$1:$AF$1,0),FALSE)),VLOOKUP($B210,'Allokerad kvv'!$B$2:$AV$468,MATCH(T$1,'Allokerad kvv'!$B$1:$AV$1,0),FALSE),VLOOKUP($B210,'Justerad allokering'!$B$1:$AG$461,MATCH(T$1,'Justerad allokering'!$B$1:$AF$1,0),FALSE))</f>
        <v>0</v>
      </c>
      <c r="U210">
        <f>IF(ISERROR(1/VLOOKUP($B210,'Justerad allokering'!$B$1:$AG$461,MATCH(U$1,'Justerad allokering'!$B$1:$AF$1,0),FALSE)),VLOOKUP($B210,'Allokerad kvv'!$B$2:$AV$468,MATCH(U$1,'Allokerad kvv'!$B$1:$AV$1,0),FALSE),VLOOKUP($B210,'Justerad allokering'!$B$1:$AG$461,MATCH(U$1,'Justerad allokering'!$B$1:$AF$1,0),FALSE))</f>
        <v>0</v>
      </c>
      <c r="V210">
        <f>IF(ISERROR(1/VLOOKUP($B210,'Justerad allokering'!$B$1:$AG$461,MATCH(V$1,'Justerad allokering'!$B$1:$AF$1,0),FALSE)),VLOOKUP($B210,'Allokerad kvv'!$B$2:$AV$468,MATCH(V$1,'Allokerad kvv'!$B$1:$AV$1,0),FALSE),VLOOKUP($B210,'Justerad allokering'!$B$1:$AG$461,MATCH(V$1,'Justerad allokering'!$B$1:$AF$1,0),FALSE))</f>
        <v>0</v>
      </c>
      <c r="W210">
        <f>IF(ISERROR(1/VLOOKUP($B210,'Justerad allokering'!$B$1:$AG$461,MATCH(W$1,'Justerad allokering'!$B$1:$AF$1,0),FALSE)),VLOOKUP($B210,'Allokerad kvv'!$B$2:$AV$468,MATCH(W$1,'Allokerad kvv'!$B$1:$AV$1,0),FALSE),VLOOKUP($B210,'Justerad allokering'!$B$1:$AG$461,MATCH(W$1,'Justerad allokering'!$B$1:$AF$1,0),FALSE))</f>
        <v>0</v>
      </c>
      <c r="X210">
        <f>IF(ISERROR(1/VLOOKUP($B210,'Justerad allokering'!$B$1:$AG$461,MATCH(X$1,'Justerad allokering'!$B$1:$AF$1,0),FALSE)),VLOOKUP($B210,'Allokerad kvv'!$B$2:$AV$468,MATCH(X$1,'Allokerad kvv'!$B$1:$AV$1,0),FALSE),VLOOKUP($B210,'Justerad allokering'!$B$1:$AG$461,MATCH(X$1,'Justerad allokering'!$B$1:$AF$1,0),FALSE))</f>
        <v>0</v>
      </c>
      <c r="Y210">
        <f>IF(ISERROR(1/VLOOKUP($B210,'Justerad allokering'!$B$1:$AG$461,MATCH(Y$1,'Justerad allokering'!$B$1:$AF$1,0),FALSE)),VLOOKUP($B210,'Allokerad kvv'!$B$2:$AV$468,MATCH(Y$1,'Allokerad kvv'!$B$1:$AV$1,0),FALSE),VLOOKUP($B210,'Justerad allokering'!$B$1:$AG$461,MATCH(Y$1,'Justerad allokering'!$B$1:$AF$1,0),FALSE))</f>
        <v>0</v>
      </c>
      <c r="Z210">
        <f>IF(ISERROR(1/VLOOKUP($B210,'Justerad allokering'!$B$1:$AG$461,MATCH(Z$1,'Justerad allokering'!$B$1:$AF$1,0),FALSE)),VLOOKUP($B210,'Allokerad kvv'!$B$2:$AV$468,MATCH(Z$1,'Allokerad kvv'!$B$1:$AV$1,0),FALSE),VLOOKUP($B210,'Justerad allokering'!$B$1:$AG$461,MATCH(Z$1,'Justerad allokering'!$B$1:$AF$1,0),FALSE))</f>
        <v>0</v>
      </c>
      <c r="AE210" s="89">
        <f t="shared" si="12"/>
        <v>104.08682399999999</v>
      </c>
      <c r="AG210">
        <f t="shared" si="13"/>
        <v>103.11368999999999</v>
      </c>
      <c r="AH210">
        <f t="shared" si="14"/>
        <v>82.368689999999987</v>
      </c>
      <c r="AI210">
        <f>IF(AH210=0,"",AH210/VLOOKUP(B210,Kraftvärmeprod!$B$1:$BC$480,MATCH("Summa tillförd energi exklusive rökgaskondensering",Kraftvärmeprod!$B$1:$BC$1,0),FALSE))</f>
        <v>0.60897012398435579</v>
      </c>
      <c r="AK210">
        <f t="shared" si="15"/>
        <v>82.368690000000001</v>
      </c>
    </row>
    <row r="211" spans="1:37" x14ac:dyDescent="0.25">
      <c r="A211" s="2" t="s">
        <v>302</v>
      </c>
      <c r="B211" s="2" t="s">
        <v>305</v>
      </c>
      <c r="C211">
        <f>IF(ISERROR(1/VLOOKUP($B211,'Justerad allokering'!$B$1:$AG$461,MATCH(C$1,'Justerad allokering'!$B$1:$AF$1,0),FALSE)),VLOOKUP($B211,'Allokerad kvv'!$B$2:$AV$468,MATCH(C$1,'Allokerad kvv'!$B$1:$AV$1,0),FALSE),VLOOKUP($B211,'Justerad allokering'!$B$1:$AG$461,MATCH(C$1,'Justerad allokering'!$B$1:$AF$1,0),FALSE))</f>
        <v>0</v>
      </c>
      <c r="D211">
        <f>IF(ISERROR(1/VLOOKUP($B211,'Justerad allokering'!$B$1:$AG$461,MATCH(D$1,'Justerad allokering'!$B$1:$AF$1,0),FALSE)),VLOOKUP($B211,'Allokerad kvv'!$B$2:$AV$468,MATCH(D$1,'Allokerad kvv'!$B$1:$AV$1,0),FALSE),VLOOKUP($B211,'Justerad allokering'!$B$1:$AG$461,MATCH(D$1,'Justerad allokering'!$B$1:$AF$1,0),FALSE))</f>
        <v>0</v>
      </c>
      <c r="E211">
        <f>IF(ISERROR(1/VLOOKUP($B211,'Justerad allokering'!$B$1:$AG$461,MATCH(E$1,'Justerad allokering'!$B$1:$AF$1,0),FALSE)),VLOOKUP($B211,'Allokerad kvv'!$B$2:$AV$468,MATCH(E$1,'Allokerad kvv'!$B$1:$AV$1,0),FALSE),VLOOKUP($B211,'Justerad allokering'!$B$1:$AG$461,MATCH(E$1,'Justerad allokering'!$B$1:$AF$1,0),FALSE))</f>
        <v>0</v>
      </c>
      <c r="F211">
        <f>IF(ISERROR(1/VLOOKUP($B211,'Justerad allokering'!$B$1:$AG$461,MATCH(F$1,'Justerad allokering'!$B$1:$AF$1,0),FALSE)),VLOOKUP($B211,'Allokerad kvv'!$B$2:$AV$468,MATCH(F$1,'Allokerad kvv'!$B$1:$AV$1,0),FALSE),VLOOKUP($B211,'Justerad allokering'!$B$1:$AG$461,MATCH(F$1,'Justerad allokering'!$B$1:$AF$1,0),FALSE))</f>
        <v>0</v>
      </c>
      <c r="G211">
        <f>IF(ISERROR(1/VLOOKUP($B211,'Justerad allokering'!$B$1:$AG$461,MATCH(G$1,'Justerad allokering'!$B$1:$AF$1,0),FALSE)),VLOOKUP($B211,'Allokerad kvv'!$B$2:$AV$468,MATCH(G$1,'Allokerad kvv'!$B$1:$AV$1,0),FALSE),VLOOKUP($B211,'Justerad allokering'!$B$1:$AG$461,MATCH(G$1,'Justerad allokering'!$B$1:$AF$1,0),FALSE))</f>
        <v>0</v>
      </c>
      <c r="H211">
        <f>IF(ISERROR(1/VLOOKUP($B211,'Justerad allokering'!$B$1:$AG$461,MATCH(H$1,'Justerad allokering'!$B$1:$AF$1,0),FALSE)),VLOOKUP($B211,'Allokerad kvv'!$B$2:$AV$468,MATCH(H$1,'Allokerad kvv'!$B$1:$AV$1,0),FALSE),VLOOKUP($B211,'Justerad allokering'!$B$1:$AG$461,MATCH(H$1,'Justerad allokering'!$B$1:$AF$1,0),FALSE))</f>
        <v>0</v>
      </c>
      <c r="I211">
        <f>IF(ISERROR(1/VLOOKUP($B211,'Justerad allokering'!$B$1:$AG$461,MATCH(I$1,'Justerad allokering'!$B$1:$AF$1,0),FALSE)),VLOOKUP($B211,'Allokerad kvv'!$B$2:$AV$468,MATCH(I$1,'Allokerad kvv'!$B$1:$AV$1,0),FALSE),VLOOKUP($B211,'Justerad allokering'!$B$1:$AG$461,MATCH(I$1,'Justerad allokering'!$B$1:$AF$1,0),FALSE))</f>
        <v>0</v>
      </c>
      <c r="J211">
        <f>IF(ISERROR(1/VLOOKUP($B211,'Justerad allokering'!$B$1:$AG$461,MATCH(J$1,'Justerad allokering'!$B$1:$AF$1,0),FALSE)),VLOOKUP($B211,'Allokerad kvv'!$B$2:$AV$468,MATCH(J$1,'Allokerad kvv'!$B$1:$AV$1,0),FALSE),VLOOKUP($B211,'Justerad allokering'!$B$1:$AG$461,MATCH(J$1,'Justerad allokering'!$B$1:$AF$1,0),FALSE))</f>
        <v>0</v>
      </c>
      <c r="K211">
        <f>IF(ISERROR(1/VLOOKUP($B211,'Justerad allokering'!$B$1:$AG$461,MATCH(K$1,'Justerad allokering'!$B$1:$AF$1,0),FALSE)),VLOOKUP($B211,'Allokerad kvv'!$B$2:$AV$468,MATCH(K$1,'Allokerad kvv'!$B$1:$AV$1,0),FALSE),VLOOKUP($B211,'Justerad allokering'!$B$1:$AG$461,MATCH(K$1,'Justerad allokering'!$B$1:$AF$1,0),FALSE))</f>
        <v>0</v>
      </c>
      <c r="L211">
        <f>IF(ISERROR(1/VLOOKUP($B211,'Justerad allokering'!$B$1:$AG$461,MATCH(L$1,'Justerad allokering'!$B$1:$AF$1,0),FALSE)),VLOOKUP($B211,'Allokerad kvv'!$B$2:$AV$468,MATCH(L$1,'Allokerad kvv'!$B$1:$AV$1,0),FALSE),VLOOKUP($B211,'Justerad allokering'!$B$1:$AG$461,MATCH(L$1,'Justerad allokering'!$B$1:$AF$1,0),FALSE))</f>
        <v>0</v>
      </c>
      <c r="M211">
        <f>IF(ISERROR(1/VLOOKUP($B211,'Justerad allokering'!$B$1:$AG$461,MATCH(M$1,'Justerad allokering'!$B$1:$AF$1,0),FALSE)),VLOOKUP($B211,'Allokerad kvv'!$B$2:$AV$468,MATCH(M$1,'Allokerad kvv'!$B$1:$AV$1,0),FALSE),VLOOKUP($B211,'Justerad allokering'!$B$1:$AG$461,MATCH(M$1,'Justerad allokering'!$B$1:$AF$1,0),FALSE))</f>
        <v>0</v>
      </c>
      <c r="N211">
        <f>IF(ISERROR(1/VLOOKUP($B211,'Justerad allokering'!$B$1:$AG$461,MATCH(N$1,'Justerad allokering'!$B$1:$AF$1,0),FALSE)),VLOOKUP($B211,'Allokerad kvv'!$B$2:$AV$468,MATCH(N$1,'Allokerad kvv'!$B$1:$AV$1,0),FALSE),VLOOKUP($B211,'Justerad allokering'!$B$1:$AG$461,MATCH(N$1,'Justerad allokering'!$B$1:$AF$1,0),FALSE))</f>
        <v>0</v>
      </c>
      <c r="O211">
        <f>IF(ISERROR(1/VLOOKUP($B211,'Justerad allokering'!$B$1:$AG$461,MATCH(O$1,'Justerad allokering'!$B$1:$AF$1,0),FALSE)),VLOOKUP($B211,'Allokerad kvv'!$B$2:$AV$468,MATCH(O$1,'Allokerad kvv'!$B$1:$AV$1,0),FALSE),VLOOKUP($B211,'Justerad allokering'!$B$1:$AG$461,MATCH(O$1,'Justerad allokering'!$B$1:$AF$1,0),FALSE))</f>
        <v>0</v>
      </c>
      <c r="P211">
        <f>IF(ISERROR(1/VLOOKUP($B211,'Justerad allokering'!$B$1:$AG$461,MATCH(P$1,'Justerad allokering'!$B$1:$AF$1,0),FALSE)),VLOOKUP($B211,'Allokerad kvv'!$B$2:$AV$468,MATCH(P$1,'Allokerad kvv'!$B$1:$AV$1,0),FALSE),VLOOKUP($B211,'Justerad allokering'!$B$1:$AG$461,MATCH(P$1,'Justerad allokering'!$B$1:$AF$1,0),FALSE))</f>
        <v>0</v>
      </c>
      <c r="Q211">
        <f>IF(ISERROR(1/VLOOKUP($B211,'Justerad allokering'!$B$1:$AG$461,MATCH(Q$1,'Justerad allokering'!$B$1:$AF$1,0),FALSE)),VLOOKUP($B211,'Allokerad kvv'!$B$2:$AV$468,MATCH(Q$1,'Allokerad kvv'!$B$1:$AV$1,0),FALSE),VLOOKUP($B211,'Justerad allokering'!$B$1:$AG$461,MATCH(Q$1,'Justerad allokering'!$B$1:$AF$1,0),FALSE))</f>
        <v>0</v>
      </c>
      <c r="R211">
        <f>IF(ISERROR(1/VLOOKUP($B211,'Justerad allokering'!$B$1:$AG$461,MATCH(R$1,'Justerad allokering'!$B$1:$AF$1,0),FALSE)),VLOOKUP($B211,'Allokerad kvv'!$B$2:$AV$468,MATCH(R$1,'Allokerad kvv'!$B$1:$AV$1,0),FALSE),VLOOKUP($B211,'Justerad allokering'!$B$1:$AG$461,MATCH(R$1,'Justerad allokering'!$B$1:$AF$1,0),FALSE))</f>
        <v>0</v>
      </c>
      <c r="S211">
        <f>IF(ISERROR(1/VLOOKUP($B211,'Justerad allokering'!$B$1:$AG$461,MATCH(S$1,'Justerad allokering'!$B$1:$AF$1,0),FALSE)),VLOOKUP($B211,'Allokerad kvv'!$B$2:$AV$468,MATCH(S$1,'Allokerad kvv'!$B$1:$AV$1,0),FALSE),VLOOKUP($B211,'Justerad allokering'!$B$1:$AG$461,MATCH(S$1,'Justerad allokering'!$B$1:$AF$1,0),FALSE))</f>
        <v>0</v>
      </c>
      <c r="T211">
        <f>IF(ISERROR(1/VLOOKUP($B211,'Justerad allokering'!$B$1:$AG$461,MATCH(T$1,'Justerad allokering'!$B$1:$AF$1,0),FALSE)),VLOOKUP($B211,'Allokerad kvv'!$B$2:$AV$468,MATCH(T$1,'Allokerad kvv'!$B$1:$AV$1,0),FALSE),VLOOKUP($B211,'Justerad allokering'!$B$1:$AG$461,MATCH(T$1,'Justerad allokering'!$B$1:$AF$1,0),FALSE))</f>
        <v>0</v>
      </c>
      <c r="U211">
        <f>IF(ISERROR(1/VLOOKUP($B211,'Justerad allokering'!$B$1:$AG$461,MATCH(U$1,'Justerad allokering'!$B$1:$AF$1,0),FALSE)),VLOOKUP($B211,'Allokerad kvv'!$B$2:$AV$468,MATCH(U$1,'Allokerad kvv'!$B$1:$AV$1,0),FALSE),VLOOKUP($B211,'Justerad allokering'!$B$1:$AG$461,MATCH(U$1,'Justerad allokering'!$B$1:$AF$1,0),FALSE))</f>
        <v>0</v>
      </c>
      <c r="V211">
        <f>IF(ISERROR(1/VLOOKUP($B211,'Justerad allokering'!$B$1:$AG$461,MATCH(V$1,'Justerad allokering'!$B$1:$AF$1,0),FALSE)),VLOOKUP($B211,'Allokerad kvv'!$B$2:$AV$468,MATCH(V$1,'Allokerad kvv'!$B$1:$AV$1,0),FALSE),VLOOKUP($B211,'Justerad allokering'!$B$1:$AG$461,MATCH(V$1,'Justerad allokering'!$B$1:$AF$1,0),FALSE))</f>
        <v>0</v>
      </c>
      <c r="W211">
        <f>IF(ISERROR(1/VLOOKUP($B211,'Justerad allokering'!$B$1:$AG$461,MATCH(W$1,'Justerad allokering'!$B$1:$AF$1,0),FALSE)),VLOOKUP($B211,'Allokerad kvv'!$B$2:$AV$468,MATCH(W$1,'Allokerad kvv'!$B$1:$AV$1,0),FALSE),VLOOKUP($B211,'Justerad allokering'!$B$1:$AG$461,MATCH(W$1,'Justerad allokering'!$B$1:$AF$1,0),FALSE))</f>
        <v>0</v>
      </c>
      <c r="X211">
        <f>IF(ISERROR(1/VLOOKUP($B211,'Justerad allokering'!$B$1:$AG$461,MATCH(X$1,'Justerad allokering'!$B$1:$AF$1,0),FALSE)),VLOOKUP($B211,'Allokerad kvv'!$B$2:$AV$468,MATCH(X$1,'Allokerad kvv'!$B$1:$AV$1,0),FALSE),VLOOKUP($B211,'Justerad allokering'!$B$1:$AG$461,MATCH(X$1,'Justerad allokering'!$B$1:$AF$1,0),FALSE))</f>
        <v>0</v>
      </c>
      <c r="Y211">
        <f>IF(ISERROR(1/VLOOKUP($B211,'Justerad allokering'!$B$1:$AG$461,MATCH(Y$1,'Justerad allokering'!$B$1:$AF$1,0),FALSE)),VLOOKUP($B211,'Allokerad kvv'!$B$2:$AV$468,MATCH(Y$1,'Allokerad kvv'!$B$1:$AV$1,0),FALSE),VLOOKUP($B211,'Justerad allokering'!$B$1:$AG$461,MATCH(Y$1,'Justerad allokering'!$B$1:$AF$1,0),FALSE))</f>
        <v>0</v>
      </c>
      <c r="Z211">
        <f>IF(ISERROR(1/VLOOKUP($B211,'Justerad allokering'!$B$1:$AG$461,MATCH(Z$1,'Justerad allokering'!$B$1:$AF$1,0),FALSE)),VLOOKUP($B211,'Allokerad kvv'!$B$2:$AV$468,MATCH(Z$1,'Allokerad kvv'!$B$1:$AV$1,0),FALSE),VLOOKUP($B211,'Justerad allokering'!$B$1:$AG$461,MATCH(Z$1,'Justerad allokering'!$B$1:$AF$1,0),FALSE))</f>
        <v>0</v>
      </c>
      <c r="AE211" s="89">
        <f t="shared" si="12"/>
        <v>0</v>
      </c>
      <c r="AG211">
        <f t="shared" si="13"/>
        <v>0</v>
      </c>
      <c r="AH211">
        <f t="shared" si="14"/>
        <v>0</v>
      </c>
      <c r="AI211" t="str">
        <f>IF(AH211=0,"",AH211/VLOOKUP(B211,Kraftvärmeprod!$B$1:$BC$480,MATCH("Summa tillförd energi exklusive rökgaskondensering",Kraftvärmeprod!$B$1:$BC$1,0),FALSE))</f>
        <v/>
      </c>
      <c r="AK211">
        <f t="shared" si="15"/>
        <v>0</v>
      </c>
    </row>
    <row r="212" spans="1:37" x14ac:dyDescent="0.25">
      <c r="A212" s="2" t="s">
        <v>306</v>
      </c>
      <c r="B212" s="2" t="s">
        <v>307</v>
      </c>
      <c r="C212">
        <f>IF(ISERROR(1/VLOOKUP($B212,'Justerad allokering'!$B$1:$AG$461,MATCH(C$1,'Justerad allokering'!$B$1:$AF$1,0),FALSE)),VLOOKUP($B212,'Allokerad kvv'!$B$2:$AV$468,MATCH(C$1,'Allokerad kvv'!$B$1:$AV$1,0),FALSE),VLOOKUP($B212,'Justerad allokering'!$B$1:$AG$461,MATCH(C$1,'Justerad allokering'!$B$1:$AF$1,0),FALSE))</f>
        <v>0</v>
      </c>
      <c r="D212">
        <f>IF(ISERROR(1/VLOOKUP($B212,'Justerad allokering'!$B$1:$AG$461,MATCH(D$1,'Justerad allokering'!$B$1:$AF$1,0),FALSE)),VLOOKUP($B212,'Allokerad kvv'!$B$2:$AV$468,MATCH(D$1,'Allokerad kvv'!$B$1:$AV$1,0),FALSE),VLOOKUP($B212,'Justerad allokering'!$B$1:$AG$461,MATCH(D$1,'Justerad allokering'!$B$1:$AF$1,0),FALSE))</f>
        <v>0</v>
      </c>
      <c r="E212">
        <f>IF(ISERROR(1/VLOOKUP($B212,'Justerad allokering'!$B$1:$AG$461,MATCH(E$1,'Justerad allokering'!$B$1:$AF$1,0),FALSE)),VLOOKUP($B212,'Allokerad kvv'!$B$2:$AV$468,MATCH(E$1,'Allokerad kvv'!$B$1:$AV$1,0),FALSE),VLOOKUP($B212,'Justerad allokering'!$B$1:$AG$461,MATCH(E$1,'Justerad allokering'!$B$1:$AF$1,0),FALSE))</f>
        <v>2.29704</v>
      </c>
      <c r="F212">
        <f>IF(ISERROR(1/VLOOKUP($B212,'Justerad allokering'!$B$1:$AG$461,MATCH(F$1,'Justerad allokering'!$B$1:$AF$1,0),FALSE)),VLOOKUP($B212,'Allokerad kvv'!$B$2:$AV$468,MATCH(F$1,'Allokerad kvv'!$B$1:$AV$1,0),FALSE),VLOOKUP($B212,'Justerad allokering'!$B$1:$AG$461,MATCH(F$1,'Justerad allokering'!$B$1:$AF$1,0),FALSE))</f>
        <v>0</v>
      </c>
      <c r="G212">
        <f>IF(ISERROR(1/VLOOKUP($B212,'Justerad allokering'!$B$1:$AG$461,MATCH(G$1,'Justerad allokering'!$B$1:$AF$1,0),FALSE)),VLOOKUP($B212,'Allokerad kvv'!$B$2:$AV$468,MATCH(G$1,'Allokerad kvv'!$B$1:$AV$1,0),FALSE),VLOOKUP($B212,'Justerad allokering'!$B$1:$AG$461,MATCH(G$1,'Justerad allokering'!$B$1:$AF$1,0),FALSE))</f>
        <v>1.12087</v>
      </c>
      <c r="H212">
        <f>IF(ISERROR(1/VLOOKUP($B212,'Justerad allokering'!$B$1:$AG$461,MATCH(H$1,'Justerad allokering'!$B$1:$AF$1,0),FALSE)),VLOOKUP($B212,'Allokerad kvv'!$B$2:$AV$468,MATCH(H$1,'Allokerad kvv'!$B$1:$AV$1,0),FALSE),VLOOKUP($B212,'Justerad allokering'!$B$1:$AG$461,MATCH(H$1,'Justerad allokering'!$B$1:$AF$1,0),FALSE))</f>
        <v>0</v>
      </c>
      <c r="I212">
        <f>IF(ISERROR(1/VLOOKUP($B212,'Justerad allokering'!$B$1:$AG$461,MATCH(I$1,'Justerad allokering'!$B$1:$AF$1,0),FALSE)),VLOOKUP($B212,'Allokerad kvv'!$B$2:$AV$468,MATCH(I$1,'Allokerad kvv'!$B$1:$AV$1,0),FALSE),VLOOKUP($B212,'Justerad allokering'!$B$1:$AG$461,MATCH(I$1,'Justerad allokering'!$B$1:$AF$1,0),FALSE))</f>
        <v>0</v>
      </c>
      <c r="J212">
        <f>IF(ISERROR(1/VLOOKUP($B212,'Justerad allokering'!$B$1:$AG$461,MATCH(J$1,'Justerad allokering'!$B$1:$AF$1,0),FALSE)),VLOOKUP($B212,'Allokerad kvv'!$B$2:$AV$468,MATCH(J$1,'Allokerad kvv'!$B$1:$AV$1,0),FALSE),VLOOKUP($B212,'Justerad allokering'!$B$1:$AG$461,MATCH(J$1,'Justerad allokering'!$B$1:$AF$1,0),FALSE))</f>
        <v>50.5182</v>
      </c>
      <c r="K212">
        <f>IF(ISERROR(1/VLOOKUP($B212,'Justerad allokering'!$B$1:$AG$461,MATCH(K$1,'Justerad allokering'!$B$1:$AF$1,0),FALSE)),VLOOKUP($B212,'Allokerad kvv'!$B$2:$AV$468,MATCH(K$1,'Allokerad kvv'!$B$1:$AV$1,0),FALSE),VLOOKUP($B212,'Justerad allokering'!$B$1:$AG$461,MATCH(K$1,'Justerad allokering'!$B$1:$AF$1,0),FALSE))</f>
        <v>3.3180100000000001</v>
      </c>
      <c r="L212">
        <f>IF(ISERROR(1/VLOOKUP($B212,'Justerad allokering'!$B$1:$AG$461,MATCH(L$1,'Justerad allokering'!$B$1:$AF$1,0),FALSE)),VLOOKUP($B212,'Allokerad kvv'!$B$2:$AV$468,MATCH(L$1,'Allokerad kvv'!$B$1:$AV$1,0),FALSE),VLOOKUP($B212,'Justerad allokering'!$B$1:$AG$461,MATCH(L$1,'Justerad allokering'!$B$1:$AF$1,0),FALSE))</f>
        <v>0</v>
      </c>
      <c r="M212">
        <f>IF(ISERROR(1/VLOOKUP($B212,'Justerad allokering'!$B$1:$AG$461,MATCH(M$1,'Justerad allokering'!$B$1:$AF$1,0),FALSE)),VLOOKUP($B212,'Allokerad kvv'!$B$2:$AV$468,MATCH(M$1,'Allokerad kvv'!$B$1:$AV$1,0),FALSE),VLOOKUP($B212,'Justerad allokering'!$B$1:$AG$461,MATCH(M$1,'Justerad allokering'!$B$1:$AF$1,0),FALSE))</f>
        <v>0</v>
      </c>
      <c r="N212">
        <f>IF(ISERROR(1/VLOOKUP($B212,'Justerad allokering'!$B$1:$AG$461,MATCH(N$1,'Justerad allokering'!$B$1:$AF$1,0),FALSE)),VLOOKUP($B212,'Allokerad kvv'!$B$2:$AV$468,MATCH(N$1,'Allokerad kvv'!$B$1:$AV$1,0),FALSE),VLOOKUP($B212,'Justerad allokering'!$B$1:$AG$461,MATCH(N$1,'Justerad allokering'!$B$1:$AF$1,0),FALSE))</f>
        <v>0</v>
      </c>
      <c r="O212">
        <f>IF(ISERROR(1/VLOOKUP($B212,'Justerad allokering'!$B$1:$AG$461,MATCH(O$1,'Justerad allokering'!$B$1:$AF$1,0),FALSE)),VLOOKUP($B212,'Allokerad kvv'!$B$2:$AV$468,MATCH(O$1,'Allokerad kvv'!$B$1:$AV$1,0),FALSE),VLOOKUP($B212,'Justerad allokering'!$B$1:$AG$461,MATCH(O$1,'Justerad allokering'!$B$1:$AF$1,0),FALSE))</f>
        <v>79.509</v>
      </c>
      <c r="P212">
        <f>IF(ISERROR(1/VLOOKUP($B212,'Justerad allokering'!$B$1:$AG$461,MATCH(P$1,'Justerad allokering'!$B$1:$AF$1,0),FALSE)),VLOOKUP($B212,'Allokerad kvv'!$B$2:$AV$468,MATCH(P$1,'Allokerad kvv'!$B$1:$AV$1,0),FALSE),VLOOKUP($B212,'Justerad allokering'!$B$1:$AG$461,MATCH(P$1,'Justerad allokering'!$B$1:$AF$1,0),FALSE))</f>
        <v>10.573</v>
      </c>
      <c r="Q212">
        <f>IF(ISERROR(1/VLOOKUP($B212,'Justerad allokering'!$B$1:$AG$461,MATCH(Q$1,'Justerad allokering'!$B$1:$AF$1,0),FALSE)),VLOOKUP($B212,'Allokerad kvv'!$B$2:$AV$468,MATCH(Q$1,'Allokerad kvv'!$B$1:$AV$1,0),FALSE),VLOOKUP($B212,'Justerad allokering'!$B$1:$AG$461,MATCH(Q$1,'Justerad allokering'!$B$1:$AF$1,0),FALSE))</f>
        <v>0</v>
      </c>
      <c r="R212">
        <f>IF(ISERROR(1/VLOOKUP($B212,'Justerad allokering'!$B$1:$AG$461,MATCH(R$1,'Justerad allokering'!$B$1:$AF$1,0),FALSE)),VLOOKUP($B212,'Allokerad kvv'!$B$2:$AV$468,MATCH(R$1,'Allokerad kvv'!$B$1:$AV$1,0),FALSE),VLOOKUP($B212,'Justerad allokering'!$B$1:$AG$461,MATCH(R$1,'Justerad allokering'!$B$1:$AF$1,0),FALSE))</f>
        <v>0</v>
      </c>
      <c r="S212">
        <f>IF(ISERROR(1/VLOOKUP($B212,'Justerad allokering'!$B$1:$AG$461,MATCH(S$1,'Justerad allokering'!$B$1:$AF$1,0),FALSE)),VLOOKUP($B212,'Allokerad kvv'!$B$2:$AV$468,MATCH(S$1,'Allokerad kvv'!$B$1:$AV$1,0),FALSE),VLOOKUP($B212,'Justerad allokering'!$B$1:$AG$461,MATCH(S$1,'Justerad allokering'!$B$1:$AF$1,0),FALSE))</f>
        <v>0</v>
      </c>
      <c r="T212">
        <f>IF(ISERROR(1/VLOOKUP($B212,'Justerad allokering'!$B$1:$AG$461,MATCH(T$1,'Justerad allokering'!$B$1:$AF$1,0),FALSE)),VLOOKUP($B212,'Allokerad kvv'!$B$2:$AV$468,MATCH(T$1,'Allokerad kvv'!$B$1:$AV$1,0),FALSE),VLOOKUP($B212,'Justerad allokering'!$B$1:$AG$461,MATCH(T$1,'Justerad allokering'!$B$1:$AF$1,0),FALSE))</f>
        <v>0</v>
      </c>
      <c r="U212">
        <f>IF(ISERROR(1/VLOOKUP($B212,'Justerad allokering'!$B$1:$AG$461,MATCH(U$1,'Justerad allokering'!$B$1:$AF$1,0),FALSE)),VLOOKUP($B212,'Allokerad kvv'!$B$2:$AV$468,MATCH(U$1,'Allokerad kvv'!$B$1:$AV$1,0),FALSE),VLOOKUP($B212,'Justerad allokering'!$B$1:$AG$461,MATCH(U$1,'Justerad allokering'!$B$1:$AF$1,0),FALSE))</f>
        <v>0</v>
      </c>
      <c r="V212">
        <f>IF(ISERROR(1/VLOOKUP($B212,'Justerad allokering'!$B$1:$AG$461,MATCH(V$1,'Justerad allokering'!$B$1:$AF$1,0),FALSE)),VLOOKUP($B212,'Allokerad kvv'!$B$2:$AV$468,MATCH(V$1,'Allokerad kvv'!$B$1:$AV$1,0),FALSE),VLOOKUP($B212,'Justerad allokering'!$B$1:$AG$461,MATCH(V$1,'Justerad allokering'!$B$1:$AF$1,0),FALSE))</f>
        <v>0</v>
      </c>
      <c r="W212">
        <f>IF(ISERROR(1/VLOOKUP($B212,'Justerad allokering'!$B$1:$AG$461,MATCH(W$1,'Justerad allokering'!$B$1:$AF$1,0),FALSE)),VLOOKUP($B212,'Allokerad kvv'!$B$2:$AV$468,MATCH(W$1,'Allokerad kvv'!$B$1:$AV$1,0),FALSE),VLOOKUP($B212,'Justerad allokering'!$B$1:$AG$461,MATCH(W$1,'Justerad allokering'!$B$1:$AF$1,0),FALSE))</f>
        <v>0</v>
      </c>
      <c r="X212">
        <f>IF(ISERROR(1/VLOOKUP($B212,'Justerad allokering'!$B$1:$AG$461,MATCH(X$1,'Justerad allokering'!$B$1:$AF$1,0),FALSE)),VLOOKUP($B212,'Allokerad kvv'!$B$2:$AV$468,MATCH(X$1,'Allokerad kvv'!$B$1:$AV$1,0),FALSE),VLOOKUP($B212,'Justerad allokering'!$B$1:$AG$461,MATCH(X$1,'Justerad allokering'!$B$1:$AF$1,0),FALSE))</f>
        <v>0</v>
      </c>
      <c r="Y212">
        <f>IF(ISERROR(1/VLOOKUP($B212,'Justerad allokering'!$B$1:$AG$461,MATCH(Y$1,'Justerad allokering'!$B$1:$AF$1,0),FALSE)),VLOOKUP($B212,'Allokerad kvv'!$B$2:$AV$468,MATCH(Y$1,'Allokerad kvv'!$B$1:$AV$1,0),FALSE),VLOOKUP($B212,'Justerad allokering'!$B$1:$AG$461,MATCH(Y$1,'Justerad allokering'!$B$1:$AF$1,0),FALSE))</f>
        <v>0</v>
      </c>
      <c r="Z212">
        <f>IF(ISERROR(1/VLOOKUP($B212,'Justerad allokering'!$B$1:$AG$461,MATCH(Z$1,'Justerad allokering'!$B$1:$AF$1,0),FALSE)),VLOOKUP($B212,'Allokerad kvv'!$B$2:$AV$468,MATCH(Z$1,'Allokerad kvv'!$B$1:$AV$1,0),FALSE),VLOOKUP($B212,'Justerad allokering'!$B$1:$AG$461,MATCH(Z$1,'Justerad allokering'!$B$1:$AF$1,0),FALSE))</f>
        <v>0</v>
      </c>
      <c r="AE212" s="89">
        <f t="shared" si="12"/>
        <v>147.33612000000002</v>
      </c>
      <c r="AG212">
        <f t="shared" si="13"/>
        <v>144.01811000000004</v>
      </c>
      <c r="AH212">
        <f t="shared" si="14"/>
        <v>144.01811000000004</v>
      </c>
      <c r="AI212">
        <f>IF(AH212=0,"",AH212/VLOOKUP(B212,Kraftvärmeprod!$B$1:$BC$480,MATCH("Summa tillförd energi exklusive rökgaskondensering",Kraftvärmeprod!$B$1:$BC$1,0),FALSE))</f>
        <v>0.82950184310563313</v>
      </c>
      <c r="AK212">
        <f t="shared" si="15"/>
        <v>142.89724000000001</v>
      </c>
    </row>
    <row r="213" spans="1:37" x14ac:dyDescent="0.25">
      <c r="A213" s="2" t="s">
        <v>308</v>
      </c>
      <c r="B213" s="2" t="s">
        <v>309</v>
      </c>
      <c r="C213">
        <f>IF(ISERROR(1/VLOOKUP($B213,'Justerad allokering'!$B$1:$AG$461,MATCH(C$1,'Justerad allokering'!$B$1:$AF$1,0),FALSE)),VLOOKUP($B213,'Allokerad kvv'!$B$2:$AV$468,MATCH(C$1,'Allokerad kvv'!$B$1:$AV$1,0),FALSE),VLOOKUP($B213,'Justerad allokering'!$B$1:$AG$461,MATCH(C$1,'Justerad allokering'!$B$1:$AF$1,0),FALSE))</f>
        <v>0</v>
      </c>
      <c r="D213">
        <f>IF(ISERROR(1/VLOOKUP($B213,'Justerad allokering'!$B$1:$AG$461,MATCH(D$1,'Justerad allokering'!$B$1:$AF$1,0),FALSE)),VLOOKUP($B213,'Allokerad kvv'!$B$2:$AV$468,MATCH(D$1,'Allokerad kvv'!$B$1:$AV$1,0),FALSE),VLOOKUP($B213,'Justerad allokering'!$B$1:$AG$461,MATCH(D$1,'Justerad allokering'!$B$1:$AF$1,0),FALSE))</f>
        <v>0</v>
      </c>
      <c r="E213">
        <f>IF(ISERROR(1/VLOOKUP($B213,'Justerad allokering'!$B$1:$AG$461,MATCH(E$1,'Justerad allokering'!$B$1:$AF$1,0),FALSE)),VLOOKUP($B213,'Allokerad kvv'!$B$2:$AV$468,MATCH(E$1,'Allokerad kvv'!$B$1:$AV$1,0),FALSE),VLOOKUP($B213,'Justerad allokering'!$B$1:$AG$461,MATCH(E$1,'Justerad allokering'!$B$1:$AF$1,0),FALSE))</f>
        <v>0</v>
      </c>
      <c r="F213">
        <f>IF(ISERROR(1/VLOOKUP($B213,'Justerad allokering'!$B$1:$AG$461,MATCH(F$1,'Justerad allokering'!$B$1:$AF$1,0),FALSE)),VLOOKUP($B213,'Allokerad kvv'!$B$2:$AV$468,MATCH(F$1,'Allokerad kvv'!$B$1:$AV$1,0),FALSE),VLOOKUP($B213,'Justerad allokering'!$B$1:$AG$461,MATCH(F$1,'Justerad allokering'!$B$1:$AF$1,0),FALSE))</f>
        <v>0</v>
      </c>
      <c r="G213">
        <f>IF(ISERROR(1/VLOOKUP($B213,'Justerad allokering'!$B$1:$AG$461,MATCH(G$1,'Justerad allokering'!$B$1:$AF$1,0),FALSE)),VLOOKUP($B213,'Allokerad kvv'!$B$2:$AV$468,MATCH(G$1,'Allokerad kvv'!$B$1:$AV$1,0),FALSE),VLOOKUP($B213,'Justerad allokering'!$B$1:$AG$461,MATCH(G$1,'Justerad allokering'!$B$1:$AF$1,0),FALSE))</f>
        <v>0</v>
      </c>
      <c r="H213">
        <f>IF(ISERROR(1/VLOOKUP($B213,'Justerad allokering'!$B$1:$AG$461,MATCH(H$1,'Justerad allokering'!$B$1:$AF$1,0),FALSE)),VLOOKUP($B213,'Allokerad kvv'!$B$2:$AV$468,MATCH(H$1,'Allokerad kvv'!$B$1:$AV$1,0),FALSE),VLOOKUP($B213,'Justerad allokering'!$B$1:$AG$461,MATCH(H$1,'Justerad allokering'!$B$1:$AF$1,0),FALSE))</f>
        <v>0</v>
      </c>
      <c r="I213">
        <f>IF(ISERROR(1/VLOOKUP($B213,'Justerad allokering'!$B$1:$AG$461,MATCH(I$1,'Justerad allokering'!$B$1:$AF$1,0),FALSE)),VLOOKUP($B213,'Allokerad kvv'!$B$2:$AV$468,MATCH(I$1,'Allokerad kvv'!$B$1:$AV$1,0),FALSE),VLOOKUP($B213,'Justerad allokering'!$B$1:$AG$461,MATCH(I$1,'Justerad allokering'!$B$1:$AF$1,0),FALSE))</f>
        <v>0</v>
      </c>
      <c r="J213">
        <f>IF(ISERROR(1/VLOOKUP($B213,'Justerad allokering'!$B$1:$AG$461,MATCH(J$1,'Justerad allokering'!$B$1:$AF$1,0),FALSE)),VLOOKUP($B213,'Allokerad kvv'!$B$2:$AV$468,MATCH(J$1,'Allokerad kvv'!$B$1:$AV$1,0),FALSE),VLOOKUP($B213,'Justerad allokering'!$B$1:$AG$461,MATCH(J$1,'Justerad allokering'!$B$1:$AF$1,0),FALSE))</f>
        <v>0</v>
      </c>
      <c r="K213">
        <f>IF(ISERROR(1/VLOOKUP($B213,'Justerad allokering'!$B$1:$AG$461,MATCH(K$1,'Justerad allokering'!$B$1:$AF$1,0),FALSE)),VLOOKUP($B213,'Allokerad kvv'!$B$2:$AV$468,MATCH(K$1,'Allokerad kvv'!$B$1:$AV$1,0),FALSE),VLOOKUP($B213,'Justerad allokering'!$B$1:$AG$461,MATCH(K$1,'Justerad allokering'!$B$1:$AF$1,0),FALSE))</f>
        <v>0</v>
      </c>
      <c r="L213">
        <f>IF(ISERROR(1/VLOOKUP($B213,'Justerad allokering'!$B$1:$AG$461,MATCH(L$1,'Justerad allokering'!$B$1:$AF$1,0),FALSE)),VLOOKUP($B213,'Allokerad kvv'!$B$2:$AV$468,MATCH(L$1,'Allokerad kvv'!$B$1:$AV$1,0),FALSE),VLOOKUP($B213,'Justerad allokering'!$B$1:$AG$461,MATCH(L$1,'Justerad allokering'!$B$1:$AF$1,0),FALSE))</f>
        <v>0</v>
      </c>
      <c r="M213">
        <f>IF(ISERROR(1/VLOOKUP($B213,'Justerad allokering'!$B$1:$AG$461,MATCH(M$1,'Justerad allokering'!$B$1:$AF$1,0),FALSE)),VLOOKUP($B213,'Allokerad kvv'!$B$2:$AV$468,MATCH(M$1,'Allokerad kvv'!$B$1:$AV$1,0),FALSE),VLOOKUP($B213,'Justerad allokering'!$B$1:$AG$461,MATCH(M$1,'Justerad allokering'!$B$1:$AF$1,0),FALSE))</f>
        <v>0</v>
      </c>
      <c r="N213">
        <f>IF(ISERROR(1/VLOOKUP($B213,'Justerad allokering'!$B$1:$AG$461,MATCH(N$1,'Justerad allokering'!$B$1:$AF$1,0),FALSE)),VLOOKUP($B213,'Allokerad kvv'!$B$2:$AV$468,MATCH(N$1,'Allokerad kvv'!$B$1:$AV$1,0),FALSE),VLOOKUP($B213,'Justerad allokering'!$B$1:$AG$461,MATCH(N$1,'Justerad allokering'!$B$1:$AF$1,0),FALSE))</f>
        <v>0</v>
      </c>
      <c r="O213">
        <f>IF(ISERROR(1/VLOOKUP($B213,'Justerad allokering'!$B$1:$AG$461,MATCH(O$1,'Justerad allokering'!$B$1:$AF$1,0),FALSE)),VLOOKUP($B213,'Allokerad kvv'!$B$2:$AV$468,MATCH(O$1,'Allokerad kvv'!$B$1:$AV$1,0),FALSE),VLOOKUP($B213,'Justerad allokering'!$B$1:$AG$461,MATCH(O$1,'Justerad allokering'!$B$1:$AF$1,0),FALSE))</f>
        <v>0</v>
      </c>
      <c r="P213">
        <f>IF(ISERROR(1/VLOOKUP($B213,'Justerad allokering'!$B$1:$AG$461,MATCH(P$1,'Justerad allokering'!$B$1:$AF$1,0),FALSE)),VLOOKUP($B213,'Allokerad kvv'!$B$2:$AV$468,MATCH(P$1,'Allokerad kvv'!$B$1:$AV$1,0),FALSE),VLOOKUP($B213,'Justerad allokering'!$B$1:$AG$461,MATCH(P$1,'Justerad allokering'!$B$1:$AF$1,0),FALSE))</f>
        <v>0</v>
      </c>
      <c r="Q213">
        <f>IF(ISERROR(1/VLOOKUP($B213,'Justerad allokering'!$B$1:$AG$461,MATCH(Q$1,'Justerad allokering'!$B$1:$AF$1,0),FALSE)),VLOOKUP($B213,'Allokerad kvv'!$B$2:$AV$468,MATCH(Q$1,'Allokerad kvv'!$B$1:$AV$1,0),FALSE),VLOOKUP($B213,'Justerad allokering'!$B$1:$AG$461,MATCH(Q$1,'Justerad allokering'!$B$1:$AF$1,0),FALSE))</f>
        <v>0</v>
      </c>
      <c r="R213">
        <f>IF(ISERROR(1/VLOOKUP($B213,'Justerad allokering'!$B$1:$AG$461,MATCH(R$1,'Justerad allokering'!$B$1:$AF$1,0),FALSE)),VLOOKUP($B213,'Allokerad kvv'!$B$2:$AV$468,MATCH(R$1,'Allokerad kvv'!$B$1:$AV$1,0),FALSE),VLOOKUP($B213,'Justerad allokering'!$B$1:$AG$461,MATCH(R$1,'Justerad allokering'!$B$1:$AF$1,0),FALSE))</f>
        <v>0</v>
      </c>
      <c r="S213">
        <f>IF(ISERROR(1/VLOOKUP($B213,'Justerad allokering'!$B$1:$AG$461,MATCH(S$1,'Justerad allokering'!$B$1:$AF$1,0),FALSE)),VLOOKUP($B213,'Allokerad kvv'!$B$2:$AV$468,MATCH(S$1,'Allokerad kvv'!$B$1:$AV$1,0),FALSE),VLOOKUP($B213,'Justerad allokering'!$B$1:$AG$461,MATCH(S$1,'Justerad allokering'!$B$1:$AF$1,0),FALSE))</f>
        <v>0</v>
      </c>
      <c r="T213">
        <f>IF(ISERROR(1/VLOOKUP($B213,'Justerad allokering'!$B$1:$AG$461,MATCH(T$1,'Justerad allokering'!$B$1:$AF$1,0),FALSE)),VLOOKUP($B213,'Allokerad kvv'!$B$2:$AV$468,MATCH(T$1,'Allokerad kvv'!$B$1:$AV$1,0),FALSE),VLOOKUP($B213,'Justerad allokering'!$B$1:$AG$461,MATCH(T$1,'Justerad allokering'!$B$1:$AF$1,0),FALSE))</f>
        <v>0</v>
      </c>
      <c r="U213">
        <f>IF(ISERROR(1/VLOOKUP($B213,'Justerad allokering'!$B$1:$AG$461,MATCH(U$1,'Justerad allokering'!$B$1:$AF$1,0),FALSE)),VLOOKUP($B213,'Allokerad kvv'!$B$2:$AV$468,MATCH(U$1,'Allokerad kvv'!$B$1:$AV$1,0),FALSE),VLOOKUP($B213,'Justerad allokering'!$B$1:$AG$461,MATCH(U$1,'Justerad allokering'!$B$1:$AF$1,0),FALSE))</f>
        <v>0</v>
      </c>
      <c r="V213">
        <f>IF(ISERROR(1/VLOOKUP($B213,'Justerad allokering'!$B$1:$AG$461,MATCH(V$1,'Justerad allokering'!$B$1:$AF$1,0),FALSE)),VLOOKUP($B213,'Allokerad kvv'!$B$2:$AV$468,MATCH(V$1,'Allokerad kvv'!$B$1:$AV$1,0),FALSE),VLOOKUP($B213,'Justerad allokering'!$B$1:$AG$461,MATCH(V$1,'Justerad allokering'!$B$1:$AF$1,0),FALSE))</f>
        <v>0</v>
      </c>
      <c r="W213">
        <f>IF(ISERROR(1/VLOOKUP($B213,'Justerad allokering'!$B$1:$AG$461,MATCH(W$1,'Justerad allokering'!$B$1:$AF$1,0),FALSE)),VLOOKUP($B213,'Allokerad kvv'!$B$2:$AV$468,MATCH(W$1,'Allokerad kvv'!$B$1:$AV$1,0),FALSE),VLOOKUP($B213,'Justerad allokering'!$B$1:$AG$461,MATCH(W$1,'Justerad allokering'!$B$1:$AF$1,0),FALSE))</f>
        <v>0</v>
      </c>
      <c r="X213">
        <f>IF(ISERROR(1/VLOOKUP($B213,'Justerad allokering'!$B$1:$AG$461,MATCH(X$1,'Justerad allokering'!$B$1:$AF$1,0),FALSE)),VLOOKUP($B213,'Allokerad kvv'!$B$2:$AV$468,MATCH(X$1,'Allokerad kvv'!$B$1:$AV$1,0),FALSE),VLOOKUP($B213,'Justerad allokering'!$B$1:$AG$461,MATCH(X$1,'Justerad allokering'!$B$1:$AF$1,0),FALSE))</f>
        <v>0</v>
      </c>
      <c r="Y213">
        <f>IF(ISERROR(1/VLOOKUP($B213,'Justerad allokering'!$B$1:$AG$461,MATCH(Y$1,'Justerad allokering'!$B$1:$AF$1,0),FALSE)),VLOOKUP($B213,'Allokerad kvv'!$B$2:$AV$468,MATCH(Y$1,'Allokerad kvv'!$B$1:$AV$1,0),FALSE),VLOOKUP($B213,'Justerad allokering'!$B$1:$AG$461,MATCH(Y$1,'Justerad allokering'!$B$1:$AF$1,0),FALSE))</f>
        <v>0</v>
      </c>
      <c r="Z213">
        <f>IF(ISERROR(1/VLOOKUP($B213,'Justerad allokering'!$B$1:$AG$461,MATCH(Z$1,'Justerad allokering'!$B$1:$AF$1,0),FALSE)),VLOOKUP($B213,'Allokerad kvv'!$B$2:$AV$468,MATCH(Z$1,'Allokerad kvv'!$B$1:$AV$1,0),FALSE),VLOOKUP($B213,'Justerad allokering'!$B$1:$AG$461,MATCH(Z$1,'Justerad allokering'!$B$1:$AF$1,0),FALSE))</f>
        <v>0</v>
      </c>
      <c r="AE213" s="89">
        <f t="shared" si="12"/>
        <v>0</v>
      </c>
      <c r="AG213">
        <f t="shared" si="13"/>
        <v>0</v>
      </c>
      <c r="AH213">
        <f t="shared" si="14"/>
        <v>0</v>
      </c>
      <c r="AI213" t="str">
        <f>IF(AH213=0,"",AH213/VLOOKUP(B213,Kraftvärmeprod!$B$1:$BC$480,MATCH("Summa tillförd energi exklusive rökgaskondensering",Kraftvärmeprod!$B$1:$BC$1,0),FALSE))</f>
        <v/>
      </c>
      <c r="AK213">
        <f t="shared" si="15"/>
        <v>0</v>
      </c>
    </row>
    <row r="214" spans="1:37" x14ac:dyDescent="0.25">
      <c r="A214" s="2" t="s">
        <v>308</v>
      </c>
      <c r="B214" s="2" t="s">
        <v>310</v>
      </c>
      <c r="C214">
        <f>IF(ISERROR(1/VLOOKUP($B214,'Justerad allokering'!$B$1:$AG$461,MATCH(C$1,'Justerad allokering'!$B$1:$AF$1,0),FALSE)),VLOOKUP($B214,'Allokerad kvv'!$B$2:$AV$468,MATCH(C$1,'Allokerad kvv'!$B$1:$AV$1,0),FALSE),VLOOKUP($B214,'Justerad allokering'!$B$1:$AG$461,MATCH(C$1,'Justerad allokering'!$B$1:$AF$1,0),FALSE))</f>
        <v>0</v>
      </c>
      <c r="D214">
        <f>IF(ISERROR(1/VLOOKUP($B214,'Justerad allokering'!$B$1:$AG$461,MATCH(D$1,'Justerad allokering'!$B$1:$AF$1,0),FALSE)),VLOOKUP($B214,'Allokerad kvv'!$B$2:$AV$468,MATCH(D$1,'Allokerad kvv'!$B$1:$AV$1,0),FALSE),VLOOKUP($B214,'Justerad allokering'!$B$1:$AG$461,MATCH(D$1,'Justerad allokering'!$B$1:$AF$1,0),FALSE))</f>
        <v>0</v>
      </c>
      <c r="E214">
        <f>IF(ISERROR(1/VLOOKUP($B214,'Justerad allokering'!$B$1:$AG$461,MATCH(E$1,'Justerad allokering'!$B$1:$AF$1,0),FALSE)),VLOOKUP($B214,'Allokerad kvv'!$B$2:$AV$468,MATCH(E$1,'Allokerad kvv'!$B$1:$AV$1,0),FALSE),VLOOKUP($B214,'Justerad allokering'!$B$1:$AG$461,MATCH(E$1,'Justerad allokering'!$B$1:$AF$1,0),FALSE))</f>
        <v>0</v>
      </c>
      <c r="F214">
        <f>IF(ISERROR(1/VLOOKUP($B214,'Justerad allokering'!$B$1:$AG$461,MATCH(F$1,'Justerad allokering'!$B$1:$AF$1,0),FALSE)),VLOOKUP($B214,'Allokerad kvv'!$B$2:$AV$468,MATCH(F$1,'Allokerad kvv'!$B$1:$AV$1,0),FALSE),VLOOKUP($B214,'Justerad allokering'!$B$1:$AG$461,MATCH(F$1,'Justerad allokering'!$B$1:$AF$1,0),FALSE))</f>
        <v>0</v>
      </c>
      <c r="G214">
        <f>IF(ISERROR(1/VLOOKUP($B214,'Justerad allokering'!$B$1:$AG$461,MATCH(G$1,'Justerad allokering'!$B$1:$AF$1,0),FALSE)),VLOOKUP($B214,'Allokerad kvv'!$B$2:$AV$468,MATCH(G$1,'Allokerad kvv'!$B$1:$AV$1,0),FALSE),VLOOKUP($B214,'Justerad allokering'!$B$1:$AG$461,MATCH(G$1,'Justerad allokering'!$B$1:$AF$1,0),FALSE))</f>
        <v>0</v>
      </c>
      <c r="H214">
        <f>IF(ISERROR(1/VLOOKUP($B214,'Justerad allokering'!$B$1:$AG$461,MATCH(H$1,'Justerad allokering'!$B$1:$AF$1,0),FALSE)),VLOOKUP($B214,'Allokerad kvv'!$B$2:$AV$468,MATCH(H$1,'Allokerad kvv'!$B$1:$AV$1,0),FALSE),VLOOKUP($B214,'Justerad allokering'!$B$1:$AG$461,MATCH(H$1,'Justerad allokering'!$B$1:$AF$1,0),FALSE))</f>
        <v>0</v>
      </c>
      <c r="I214">
        <f>IF(ISERROR(1/VLOOKUP($B214,'Justerad allokering'!$B$1:$AG$461,MATCH(I$1,'Justerad allokering'!$B$1:$AF$1,0),FALSE)),VLOOKUP($B214,'Allokerad kvv'!$B$2:$AV$468,MATCH(I$1,'Allokerad kvv'!$B$1:$AV$1,0),FALSE),VLOOKUP($B214,'Justerad allokering'!$B$1:$AG$461,MATCH(I$1,'Justerad allokering'!$B$1:$AF$1,0),FALSE))</f>
        <v>0</v>
      </c>
      <c r="J214">
        <f>IF(ISERROR(1/VLOOKUP($B214,'Justerad allokering'!$B$1:$AG$461,MATCH(J$1,'Justerad allokering'!$B$1:$AF$1,0),FALSE)),VLOOKUP($B214,'Allokerad kvv'!$B$2:$AV$468,MATCH(J$1,'Allokerad kvv'!$B$1:$AV$1,0),FALSE),VLOOKUP($B214,'Justerad allokering'!$B$1:$AG$461,MATCH(J$1,'Justerad allokering'!$B$1:$AF$1,0),FALSE))</f>
        <v>0</v>
      </c>
      <c r="K214">
        <f>IF(ISERROR(1/VLOOKUP($B214,'Justerad allokering'!$B$1:$AG$461,MATCH(K$1,'Justerad allokering'!$B$1:$AF$1,0),FALSE)),VLOOKUP($B214,'Allokerad kvv'!$B$2:$AV$468,MATCH(K$1,'Allokerad kvv'!$B$1:$AV$1,0),FALSE),VLOOKUP($B214,'Justerad allokering'!$B$1:$AG$461,MATCH(K$1,'Justerad allokering'!$B$1:$AF$1,0),FALSE))</f>
        <v>0</v>
      </c>
      <c r="L214">
        <f>IF(ISERROR(1/VLOOKUP($B214,'Justerad allokering'!$B$1:$AG$461,MATCH(L$1,'Justerad allokering'!$B$1:$AF$1,0),FALSE)),VLOOKUP($B214,'Allokerad kvv'!$B$2:$AV$468,MATCH(L$1,'Allokerad kvv'!$B$1:$AV$1,0),FALSE),VLOOKUP($B214,'Justerad allokering'!$B$1:$AG$461,MATCH(L$1,'Justerad allokering'!$B$1:$AF$1,0),FALSE))</f>
        <v>0</v>
      </c>
      <c r="M214">
        <f>IF(ISERROR(1/VLOOKUP($B214,'Justerad allokering'!$B$1:$AG$461,MATCH(M$1,'Justerad allokering'!$B$1:$AF$1,0),FALSE)),VLOOKUP($B214,'Allokerad kvv'!$B$2:$AV$468,MATCH(M$1,'Allokerad kvv'!$B$1:$AV$1,0),FALSE),VLOOKUP($B214,'Justerad allokering'!$B$1:$AG$461,MATCH(M$1,'Justerad allokering'!$B$1:$AF$1,0),FALSE))</f>
        <v>0</v>
      </c>
      <c r="N214">
        <f>IF(ISERROR(1/VLOOKUP($B214,'Justerad allokering'!$B$1:$AG$461,MATCH(N$1,'Justerad allokering'!$B$1:$AF$1,0),FALSE)),VLOOKUP($B214,'Allokerad kvv'!$B$2:$AV$468,MATCH(N$1,'Allokerad kvv'!$B$1:$AV$1,0),FALSE),VLOOKUP($B214,'Justerad allokering'!$B$1:$AG$461,MATCH(N$1,'Justerad allokering'!$B$1:$AF$1,0),FALSE))</f>
        <v>0</v>
      </c>
      <c r="O214">
        <f>IF(ISERROR(1/VLOOKUP($B214,'Justerad allokering'!$B$1:$AG$461,MATCH(O$1,'Justerad allokering'!$B$1:$AF$1,0),FALSE)),VLOOKUP($B214,'Allokerad kvv'!$B$2:$AV$468,MATCH(O$1,'Allokerad kvv'!$B$1:$AV$1,0),FALSE),VLOOKUP($B214,'Justerad allokering'!$B$1:$AG$461,MATCH(O$1,'Justerad allokering'!$B$1:$AF$1,0),FALSE))</f>
        <v>0</v>
      </c>
      <c r="P214">
        <f>IF(ISERROR(1/VLOOKUP($B214,'Justerad allokering'!$B$1:$AG$461,MATCH(P$1,'Justerad allokering'!$B$1:$AF$1,0),FALSE)),VLOOKUP($B214,'Allokerad kvv'!$B$2:$AV$468,MATCH(P$1,'Allokerad kvv'!$B$1:$AV$1,0),FALSE),VLOOKUP($B214,'Justerad allokering'!$B$1:$AG$461,MATCH(P$1,'Justerad allokering'!$B$1:$AF$1,0),FALSE))</f>
        <v>0</v>
      </c>
      <c r="Q214">
        <f>IF(ISERROR(1/VLOOKUP($B214,'Justerad allokering'!$B$1:$AG$461,MATCH(Q$1,'Justerad allokering'!$B$1:$AF$1,0),FALSE)),VLOOKUP($B214,'Allokerad kvv'!$B$2:$AV$468,MATCH(Q$1,'Allokerad kvv'!$B$1:$AV$1,0),FALSE),VLOOKUP($B214,'Justerad allokering'!$B$1:$AG$461,MATCH(Q$1,'Justerad allokering'!$B$1:$AF$1,0),FALSE))</f>
        <v>0</v>
      </c>
      <c r="R214">
        <f>IF(ISERROR(1/VLOOKUP($B214,'Justerad allokering'!$B$1:$AG$461,MATCH(R$1,'Justerad allokering'!$B$1:$AF$1,0),FALSE)),VLOOKUP($B214,'Allokerad kvv'!$B$2:$AV$468,MATCH(R$1,'Allokerad kvv'!$B$1:$AV$1,0),FALSE),VLOOKUP($B214,'Justerad allokering'!$B$1:$AG$461,MATCH(R$1,'Justerad allokering'!$B$1:$AF$1,0),FALSE))</f>
        <v>0</v>
      </c>
      <c r="S214">
        <f>IF(ISERROR(1/VLOOKUP($B214,'Justerad allokering'!$B$1:$AG$461,MATCH(S$1,'Justerad allokering'!$B$1:$AF$1,0),FALSE)),VLOOKUP($B214,'Allokerad kvv'!$B$2:$AV$468,MATCH(S$1,'Allokerad kvv'!$B$1:$AV$1,0),FALSE),VLOOKUP($B214,'Justerad allokering'!$B$1:$AG$461,MATCH(S$1,'Justerad allokering'!$B$1:$AF$1,0),FALSE))</f>
        <v>0</v>
      </c>
      <c r="T214">
        <f>IF(ISERROR(1/VLOOKUP($B214,'Justerad allokering'!$B$1:$AG$461,MATCH(T$1,'Justerad allokering'!$B$1:$AF$1,0),FALSE)),VLOOKUP($B214,'Allokerad kvv'!$B$2:$AV$468,MATCH(T$1,'Allokerad kvv'!$B$1:$AV$1,0),FALSE),VLOOKUP($B214,'Justerad allokering'!$B$1:$AG$461,MATCH(T$1,'Justerad allokering'!$B$1:$AF$1,0),FALSE))</f>
        <v>0</v>
      </c>
      <c r="U214">
        <f>IF(ISERROR(1/VLOOKUP($B214,'Justerad allokering'!$B$1:$AG$461,MATCH(U$1,'Justerad allokering'!$B$1:$AF$1,0),FALSE)),VLOOKUP($B214,'Allokerad kvv'!$B$2:$AV$468,MATCH(U$1,'Allokerad kvv'!$B$1:$AV$1,0),FALSE),VLOOKUP($B214,'Justerad allokering'!$B$1:$AG$461,MATCH(U$1,'Justerad allokering'!$B$1:$AF$1,0),FALSE))</f>
        <v>0</v>
      </c>
      <c r="V214">
        <f>IF(ISERROR(1/VLOOKUP($B214,'Justerad allokering'!$B$1:$AG$461,MATCH(V$1,'Justerad allokering'!$B$1:$AF$1,0),FALSE)),VLOOKUP($B214,'Allokerad kvv'!$B$2:$AV$468,MATCH(V$1,'Allokerad kvv'!$B$1:$AV$1,0),FALSE),VLOOKUP($B214,'Justerad allokering'!$B$1:$AG$461,MATCH(V$1,'Justerad allokering'!$B$1:$AF$1,0),FALSE))</f>
        <v>0</v>
      </c>
      <c r="W214">
        <f>IF(ISERROR(1/VLOOKUP($B214,'Justerad allokering'!$B$1:$AG$461,MATCH(W$1,'Justerad allokering'!$B$1:$AF$1,0),FALSE)),VLOOKUP($B214,'Allokerad kvv'!$B$2:$AV$468,MATCH(W$1,'Allokerad kvv'!$B$1:$AV$1,0),FALSE),VLOOKUP($B214,'Justerad allokering'!$B$1:$AG$461,MATCH(W$1,'Justerad allokering'!$B$1:$AF$1,0),FALSE))</f>
        <v>0</v>
      </c>
      <c r="X214">
        <f>IF(ISERROR(1/VLOOKUP($B214,'Justerad allokering'!$B$1:$AG$461,MATCH(X$1,'Justerad allokering'!$B$1:$AF$1,0),FALSE)),VLOOKUP($B214,'Allokerad kvv'!$B$2:$AV$468,MATCH(X$1,'Allokerad kvv'!$B$1:$AV$1,0),FALSE),VLOOKUP($B214,'Justerad allokering'!$B$1:$AG$461,MATCH(X$1,'Justerad allokering'!$B$1:$AF$1,0),FALSE))</f>
        <v>0</v>
      </c>
      <c r="Y214">
        <f>IF(ISERROR(1/VLOOKUP($B214,'Justerad allokering'!$B$1:$AG$461,MATCH(Y$1,'Justerad allokering'!$B$1:$AF$1,0),FALSE)),VLOOKUP($B214,'Allokerad kvv'!$B$2:$AV$468,MATCH(Y$1,'Allokerad kvv'!$B$1:$AV$1,0),FALSE),VLOOKUP($B214,'Justerad allokering'!$B$1:$AG$461,MATCH(Y$1,'Justerad allokering'!$B$1:$AF$1,0),FALSE))</f>
        <v>0</v>
      </c>
      <c r="Z214">
        <f>IF(ISERROR(1/VLOOKUP($B214,'Justerad allokering'!$B$1:$AG$461,MATCH(Z$1,'Justerad allokering'!$B$1:$AF$1,0),FALSE)),VLOOKUP($B214,'Allokerad kvv'!$B$2:$AV$468,MATCH(Z$1,'Allokerad kvv'!$B$1:$AV$1,0),FALSE),VLOOKUP($B214,'Justerad allokering'!$B$1:$AG$461,MATCH(Z$1,'Justerad allokering'!$B$1:$AF$1,0),FALSE))</f>
        <v>0</v>
      </c>
      <c r="AE214" s="89">
        <f t="shared" si="12"/>
        <v>0</v>
      </c>
      <c r="AG214">
        <f t="shared" si="13"/>
        <v>0</v>
      </c>
      <c r="AH214">
        <f t="shared" si="14"/>
        <v>0</v>
      </c>
      <c r="AI214" t="str">
        <f>IF(AH214=0,"",AH214/VLOOKUP(B214,Kraftvärmeprod!$B$1:$BC$480,MATCH("Summa tillförd energi exklusive rökgaskondensering",Kraftvärmeprod!$B$1:$BC$1,0),FALSE))</f>
        <v/>
      </c>
      <c r="AK214">
        <f t="shared" si="15"/>
        <v>0</v>
      </c>
    </row>
    <row r="215" spans="1:37" x14ac:dyDescent="0.25">
      <c r="A215" s="2" t="s">
        <v>308</v>
      </c>
      <c r="B215" s="2" t="s">
        <v>311</v>
      </c>
      <c r="C215">
        <f>IF(ISERROR(1/VLOOKUP($B215,'Justerad allokering'!$B$1:$AG$461,MATCH(C$1,'Justerad allokering'!$B$1:$AF$1,0),FALSE)),VLOOKUP($B215,'Allokerad kvv'!$B$2:$AV$468,MATCH(C$1,'Allokerad kvv'!$B$1:$AV$1,0),FALSE),VLOOKUP($B215,'Justerad allokering'!$B$1:$AG$461,MATCH(C$1,'Justerad allokering'!$B$1:$AF$1,0),FALSE))</f>
        <v>0</v>
      </c>
      <c r="D215">
        <f>IF(ISERROR(1/VLOOKUP($B215,'Justerad allokering'!$B$1:$AG$461,MATCH(D$1,'Justerad allokering'!$B$1:$AF$1,0),FALSE)),VLOOKUP($B215,'Allokerad kvv'!$B$2:$AV$468,MATCH(D$1,'Allokerad kvv'!$B$1:$AV$1,0),FALSE),VLOOKUP($B215,'Justerad allokering'!$B$1:$AG$461,MATCH(D$1,'Justerad allokering'!$B$1:$AF$1,0),FALSE))</f>
        <v>0</v>
      </c>
      <c r="E215">
        <f>IF(ISERROR(1/VLOOKUP($B215,'Justerad allokering'!$B$1:$AG$461,MATCH(E$1,'Justerad allokering'!$B$1:$AF$1,0),FALSE)),VLOOKUP($B215,'Allokerad kvv'!$B$2:$AV$468,MATCH(E$1,'Allokerad kvv'!$B$1:$AV$1,0),FALSE),VLOOKUP($B215,'Justerad allokering'!$B$1:$AG$461,MATCH(E$1,'Justerad allokering'!$B$1:$AF$1,0),FALSE))</f>
        <v>0</v>
      </c>
      <c r="F215">
        <f>IF(ISERROR(1/VLOOKUP($B215,'Justerad allokering'!$B$1:$AG$461,MATCH(F$1,'Justerad allokering'!$B$1:$AF$1,0),FALSE)),VLOOKUP($B215,'Allokerad kvv'!$B$2:$AV$468,MATCH(F$1,'Allokerad kvv'!$B$1:$AV$1,0),FALSE),VLOOKUP($B215,'Justerad allokering'!$B$1:$AG$461,MATCH(F$1,'Justerad allokering'!$B$1:$AF$1,0),FALSE))</f>
        <v>0</v>
      </c>
      <c r="G215">
        <f>IF(ISERROR(1/VLOOKUP($B215,'Justerad allokering'!$B$1:$AG$461,MATCH(G$1,'Justerad allokering'!$B$1:$AF$1,0),FALSE)),VLOOKUP($B215,'Allokerad kvv'!$B$2:$AV$468,MATCH(G$1,'Allokerad kvv'!$B$1:$AV$1,0),FALSE),VLOOKUP($B215,'Justerad allokering'!$B$1:$AG$461,MATCH(G$1,'Justerad allokering'!$B$1:$AF$1,0),FALSE))</f>
        <v>0</v>
      </c>
      <c r="H215">
        <f>IF(ISERROR(1/VLOOKUP($B215,'Justerad allokering'!$B$1:$AG$461,MATCH(H$1,'Justerad allokering'!$B$1:$AF$1,0),FALSE)),VLOOKUP($B215,'Allokerad kvv'!$B$2:$AV$468,MATCH(H$1,'Allokerad kvv'!$B$1:$AV$1,0),FALSE),VLOOKUP($B215,'Justerad allokering'!$B$1:$AG$461,MATCH(H$1,'Justerad allokering'!$B$1:$AF$1,0),FALSE))</f>
        <v>0</v>
      </c>
      <c r="I215">
        <f>IF(ISERROR(1/VLOOKUP($B215,'Justerad allokering'!$B$1:$AG$461,MATCH(I$1,'Justerad allokering'!$B$1:$AF$1,0),FALSE)),VLOOKUP($B215,'Allokerad kvv'!$B$2:$AV$468,MATCH(I$1,'Allokerad kvv'!$B$1:$AV$1,0),FALSE),VLOOKUP($B215,'Justerad allokering'!$B$1:$AG$461,MATCH(I$1,'Justerad allokering'!$B$1:$AF$1,0),FALSE))</f>
        <v>0</v>
      </c>
      <c r="J215">
        <f>IF(ISERROR(1/VLOOKUP($B215,'Justerad allokering'!$B$1:$AG$461,MATCH(J$1,'Justerad allokering'!$B$1:$AF$1,0),FALSE)),VLOOKUP($B215,'Allokerad kvv'!$B$2:$AV$468,MATCH(J$1,'Allokerad kvv'!$B$1:$AV$1,0),FALSE),VLOOKUP($B215,'Justerad allokering'!$B$1:$AG$461,MATCH(J$1,'Justerad allokering'!$B$1:$AF$1,0),FALSE))</f>
        <v>80.499899999999997</v>
      </c>
      <c r="K215">
        <f>IF(ISERROR(1/VLOOKUP($B215,'Justerad allokering'!$B$1:$AG$461,MATCH(K$1,'Justerad allokering'!$B$1:$AF$1,0),FALSE)),VLOOKUP($B215,'Allokerad kvv'!$B$2:$AV$468,MATCH(K$1,'Allokerad kvv'!$B$1:$AV$1,0),FALSE),VLOOKUP($B215,'Justerad allokering'!$B$1:$AG$461,MATCH(K$1,'Justerad allokering'!$B$1:$AF$1,0),FALSE))</f>
        <v>3.1986300000000001</v>
      </c>
      <c r="L215">
        <f>IF(ISERROR(1/VLOOKUP($B215,'Justerad allokering'!$B$1:$AG$461,MATCH(L$1,'Justerad allokering'!$B$1:$AF$1,0),FALSE)),VLOOKUP($B215,'Allokerad kvv'!$B$2:$AV$468,MATCH(L$1,'Allokerad kvv'!$B$1:$AV$1,0),FALSE),VLOOKUP($B215,'Justerad allokering'!$B$1:$AG$461,MATCH(L$1,'Justerad allokering'!$B$1:$AF$1,0),FALSE))</f>
        <v>0</v>
      </c>
      <c r="M215">
        <f>IF(ISERROR(1/VLOOKUP($B215,'Justerad allokering'!$B$1:$AG$461,MATCH(M$1,'Justerad allokering'!$B$1:$AF$1,0),FALSE)),VLOOKUP($B215,'Allokerad kvv'!$B$2:$AV$468,MATCH(M$1,'Allokerad kvv'!$B$1:$AV$1,0),FALSE),VLOOKUP($B215,'Justerad allokering'!$B$1:$AG$461,MATCH(M$1,'Justerad allokering'!$B$1:$AF$1,0),FALSE))</f>
        <v>0</v>
      </c>
      <c r="N215">
        <f>IF(ISERROR(1/VLOOKUP($B215,'Justerad allokering'!$B$1:$AG$461,MATCH(N$1,'Justerad allokering'!$B$1:$AF$1,0),FALSE)),VLOOKUP($B215,'Allokerad kvv'!$B$2:$AV$468,MATCH(N$1,'Allokerad kvv'!$B$1:$AV$1,0),FALSE),VLOOKUP($B215,'Justerad allokering'!$B$1:$AG$461,MATCH(N$1,'Justerad allokering'!$B$1:$AF$1,0),FALSE))</f>
        <v>18.57</v>
      </c>
      <c r="O215">
        <f>IF(ISERROR(1/VLOOKUP($B215,'Justerad allokering'!$B$1:$AG$461,MATCH(O$1,'Justerad allokering'!$B$1:$AF$1,0),FALSE)),VLOOKUP($B215,'Allokerad kvv'!$B$2:$AV$468,MATCH(O$1,'Allokerad kvv'!$B$1:$AV$1,0),FALSE),VLOOKUP($B215,'Justerad allokering'!$B$1:$AG$461,MATCH(O$1,'Justerad allokering'!$B$1:$AF$1,0),FALSE))</f>
        <v>0</v>
      </c>
      <c r="P215">
        <f>IF(ISERROR(1/VLOOKUP($B215,'Justerad allokering'!$B$1:$AG$461,MATCH(P$1,'Justerad allokering'!$B$1:$AF$1,0),FALSE)),VLOOKUP($B215,'Allokerad kvv'!$B$2:$AV$468,MATCH(P$1,'Allokerad kvv'!$B$1:$AV$1,0),FALSE),VLOOKUP($B215,'Justerad allokering'!$B$1:$AG$461,MATCH(P$1,'Justerad allokering'!$B$1:$AF$1,0),FALSE))</f>
        <v>0</v>
      </c>
      <c r="Q215">
        <f>IF(ISERROR(1/VLOOKUP($B215,'Justerad allokering'!$B$1:$AG$461,MATCH(Q$1,'Justerad allokering'!$B$1:$AF$1,0),FALSE)),VLOOKUP($B215,'Allokerad kvv'!$B$2:$AV$468,MATCH(Q$1,'Allokerad kvv'!$B$1:$AV$1,0),FALSE),VLOOKUP($B215,'Justerad allokering'!$B$1:$AG$461,MATCH(Q$1,'Justerad allokering'!$B$1:$AF$1,0),FALSE))</f>
        <v>0</v>
      </c>
      <c r="R215">
        <f>IF(ISERROR(1/VLOOKUP($B215,'Justerad allokering'!$B$1:$AG$461,MATCH(R$1,'Justerad allokering'!$B$1:$AF$1,0),FALSE)),VLOOKUP($B215,'Allokerad kvv'!$B$2:$AV$468,MATCH(R$1,'Allokerad kvv'!$B$1:$AV$1,0),FALSE),VLOOKUP($B215,'Justerad allokering'!$B$1:$AG$461,MATCH(R$1,'Justerad allokering'!$B$1:$AF$1,0),FALSE))</f>
        <v>0</v>
      </c>
      <c r="S215">
        <f>IF(ISERROR(1/VLOOKUP($B215,'Justerad allokering'!$B$1:$AG$461,MATCH(S$1,'Justerad allokering'!$B$1:$AF$1,0),FALSE)),VLOOKUP($B215,'Allokerad kvv'!$B$2:$AV$468,MATCH(S$1,'Allokerad kvv'!$B$1:$AV$1,0),FALSE),VLOOKUP($B215,'Justerad allokering'!$B$1:$AG$461,MATCH(S$1,'Justerad allokering'!$B$1:$AF$1,0),FALSE))</f>
        <v>0</v>
      </c>
      <c r="T215">
        <f>IF(ISERROR(1/VLOOKUP($B215,'Justerad allokering'!$B$1:$AG$461,MATCH(T$1,'Justerad allokering'!$B$1:$AF$1,0),FALSE)),VLOOKUP($B215,'Allokerad kvv'!$B$2:$AV$468,MATCH(T$1,'Allokerad kvv'!$B$1:$AV$1,0),FALSE),VLOOKUP($B215,'Justerad allokering'!$B$1:$AG$461,MATCH(T$1,'Justerad allokering'!$B$1:$AF$1,0),FALSE))</f>
        <v>0</v>
      </c>
      <c r="U215">
        <f>IF(ISERROR(1/VLOOKUP($B215,'Justerad allokering'!$B$1:$AG$461,MATCH(U$1,'Justerad allokering'!$B$1:$AF$1,0),FALSE)),VLOOKUP($B215,'Allokerad kvv'!$B$2:$AV$468,MATCH(U$1,'Allokerad kvv'!$B$1:$AV$1,0),FALSE),VLOOKUP($B215,'Justerad allokering'!$B$1:$AG$461,MATCH(U$1,'Justerad allokering'!$B$1:$AF$1,0),FALSE))</f>
        <v>0</v>
      </c>
      <c r="V215">
        <f>IF(ISERROR(1/VLOOKUP($B215,'Justerad allokering'!$B$1:$AG$461,MATCH(V$1,'Justerad allokering'!$B$1:$AF$1,0),FALSE)),VLOOKUP($B215,'Allokerad kvv'!$B$2:$AV$468,MATCH(V$1,'Allokerad kvv'!$B$1:$AV$1,0),FALSE),VLOOKUP($B215,'Justerad allokering'!$B$1:$AG$461,MATCH(V$1,'Justerad allokering'!$B$1:$AF$1,0),FALSE))</f>
        <v>0</v>
      </c>
      <c r="W215">
        <f>IF(ISERROR(1/VLOOKUP($B215,'Justerad allokering'!$B$1:$AG$461,MATCH(W$1,'Justerad allokering'!$B$1:$AF$1,0),FALSE)),VLOOKUP($B215,'Allokerad kvv'!$B$2:$AV$468,MATCH(W$1,'Allokerad kvv'!$B$1:$AV$1,0),FALSE),VLOOKUP($B215,'Justerad allokering'!$B$1:$AG$461,MATCH(W$1,'Justerad allokering'!$B$1:$AF$1,0),FALSE))</f>
        <v>0</v>
      </c>
      <c r="X215">
        <f>IF(ISERROR(1/VLOOKUP($B215,'Justerad allokering'!$B$1:$AG$461,MATCH(X$1,'Justerad allokering'!$B$1:$AF$1,0),FALSE)),VLOOKUP($B215,'Allokerad kvv'!$B$2:$AV$468,MATCH(X$1,'Allokerad kvv'!$B$1:$AV$1,0),FALSE),VLOOKUP($B215,'Justerad allokering'!$B$1:$AG$461,MATCH(X$1,'Justerad allokering'!$B$1:$AF$1,0),FALSE))</f>
        <v>0</v>
      </c>
      <c r="Y215">
        <f>IF(ISERROR(1/VLOOKUP($B215,'Justerad allokering'!$B$1:$AG$461,MATCH(Y$1,'Justerad allokering'!$B$1:$AF$1,0),FALSE)),VLOOKUP($B215,'Allokerad kvv'!$B$2:$AV$468,MATCH(Y$1,'Allokerad kvv'!$B$1:$AV$1,0),FALSE),VLOOKUP($B215,'Justerad allokering'!$B$1:$AG$461,MATCH(Y$1,'Justerad allokering'!$B$1:$AF$1,0),FALSE))</f>
        <v>0</v>
      </c>
      <c r="Z215">
        <f>IF(ISERROR(1/VLOOKUP($B215,'Justerad allokering'!$B$1:$AG$461,MATCH(Z$1,'Justerad allokering'!$B$1:$AF$1,0),FALSE)),VLOOKUP($B215,'Allokerad kvv'!$B$2:$AV$468,MATCH(Z$1,'Allokerad kvv'!$B$1:$AV$1,0),FALSE),VLOOKUP($B215,'Justerad allokering'!$B$1:$AG$461,MATCH(Z$1,'Justerad allokering'!$B$1:$AF$1,0),FALSE))</f>
        <v>0</v>
      </c>
      <c r="AE215" s="89">
        <f t="shared" si="12"/>
        <v>102.26853</v>
      </c>
      <c r="AG215">
        <f t="shared" si="13"/>
        <v>99.069900000000004</v>
      </c>
      <c r="AH215">
        <f t="shared" si="14"/>
        <v>80.499899999999997</v>
      </c>
      <c r="AI215">
        <f>IF(AH215=0,"",AH215/VLOOKUP(B215,Kraftvärmeprod!$B$1:$BC$480,MATCH("Summa tillförd energi exklusive rökgaskondensering",Kraftvärmeprod!$B$1:$BC$1,0),FALSE))</f>
        <v>0.56215013966480454</v>
      </c>
      <c r="AK215">
        <f t="shared" si="15"/>
        <v>80.499899999999997</v>
      </c>
    </row>
    <row r="216" spans="1:37" x14ac:dyDescent="0.25">
      <c r="A216" s="2" t="s">
        <v>312</v>
      </c>
      <c r="B216" s="2" t="s">
        <v>313</v>
      </c>
      <c r="C216">
        <f>IF(ISERROR(1/VLOOKUP($B216,'Justerad allokering'!$B$1:$AG$461,MATCH(C$1,'Justerad allokering'!$B$1:$AF$1,0),FALSE)),VLOOKUP($B216,'Allokerad kvv'!$B$2:$AV$468,MATCH(C$1,'Allokerad kvv'!$B$1:$AV$1,0),FALSE),VLOOKUP($B216,'Justerad allokering'!$B$1:$AG$461,MATCH(C$1,'Justerad allokering'!$B$1:$AF$1,0),FALSE))</f>
        <v>0</v>
      </c>
      <c r="D216">
        <f>IF(ISERROR(1/VLOOKUP($B216,'Justerad allokering'!$B$1:$AG$461,MATCH(D$1,'Justerad allokering'!$B$1:$AF$1,0),FALSE)),VLOOKUP($B216,'Allokerad kvv'!$B$2:$AV$468,MATCH(D$1,'Allokerad kvv'!$B$1:$AV$1,0),FALSE),VLOOKUP($B216,'Justerad allokering'!$B$1:$AG$461,MATCH(D$1,'Justerad allokering'!$B$1:$AF$1,0),FALSE))</f>
        <v>0</v>
      </c>
      <c r="E216">
        <f>IF(ISERROR(1/VLOOKUP($B216,'Justerad allokering'!$B$1:$AG$461,MATCH(E$1,'Justerad allokering'!$B$1:$AF$1,0),FALSE)),VLOOKUP($B216,'Allokerad kvv'!$B$2:$AV$468,MATCH(E$1,'Allokerad kvv'!$B$1:$AV$1,0),FALSE),VLOOKUP($B216,'Justerad allokering'!$B$1:$AG$461,MATCH(E$1,'Justerad allokering'!$B$1:$AF$1,0),FALSE))</f>
        <v>0</v>
      </c>
      <c r="F216">
        <f>IF(ISERROR(1/VLOOKUP($B216,'Justerad allokering'!$B$1:$AG$461,MATCH(F$1,'Justerad allokering'!$B$1:$AF$1,0),FALSE)),VLOOKUP($B216,'Allokerad kvv'!$B$2:$AV$468,MATCH(F$1,'Allokerad kvv'!$B$1:$AV$1,0),FALSE),VLOOKUP($B216,'Justerad allokering'!$B$1:$AG$461,MATCH(F$1,'Justerad allokering'!$B$1:$AF$1,0),FALSE))</f>
        <v>0</v>
      </c>
      <c r="G216">
        <f>IF(ISERROR(1/VLOOKUP($B216,'Justerad allokering'!$B$1:$AG$461,MATCH(G$1,'Justerad allokering'!$B$1:$AF$1,0),FALSE)),VLOOKUP($B216,'Allokerad kvv'!$B$2:$AV$468,MATCH(G$1,'Allokerad kvv'!$B$1:$AV$1,0),FALSE),VLOOKUP($B216,'Justerad allokering'!$B$1:$AG$461,MATCH(G$1,'Justerad allokering'!$B$1:$AF$1,0),FALSE))</f>
        <v>0</v>
      </c>
      <c r="H216">
        <f>IF(ISERROR(1/VLOOKUP($B216,'Justerad allokering'!$B$1:$AG$461,MATCH(H$1,'Justerad allokering'!$B$1:$AF$1,0),FALSE)),VLOOKUP($B216,'Allokerad kvv'!$B$2:$AV$468,MATCH(H$1,'Allokerad kvv'!$B$1:$AV$1,0),FALSE),VLOOKUP($B216,'Justerad allokering'!$B$1:$AG$461,MATCH(H$1,'Justerad allokering'!$B$1:$AF$1,0),FALSE))</f>
        <v>0</v>
      </c>
      <c r="I216">
        <f>IF(ISERROR(1/VLOOKUP($B216,'Justerad allokering'!$B$1:$AG$461,MATCH(I$1,'Justerad allokering'!$B$1:$AF$1,0),FALSE)),VLOOKUP($B216,'Allokerad kvv'!$B$2:$AV$468,MATCH(I$1,'Allokerad kvv'!$B$1:$AV$1,0),FALSE),VLOOKUP($B216,'Justerad allokering'!$B$1:$AG$461,MATCH(I$1,'Justerad allokering'!$B$1:$AF$1,0),FALSE))</f>
        <v>0</v>
      </c>
      <c r="J216">
        <f>IF(ISERROR(1/VLOOKUP($B216,'Justerad allokering'!$B$1:$AG$461,MATCH(J$1,'Justerad allokering'!$B$1:$AF$1,0),FALSE)),VLOOKUP($B216,'Allokerad kvv'!$B$2:$AV$468,MATCH(J$1,'Allokerad kvv'!$B$1:$AV$1,0),FALSE),VLOOKUP($B216,'Justerad allokering'!$B$1:$AG$461,MATCH(J$1,'Justerad allokering'!$B$1:$AF$1,0),FALSE))</f>
        <v>0</v>
      </c>
      <c r="K216">
        <f>IF(ISERROR(1/VLOOKUP($B216,'Justerad allokering'!$B$1:$AG$461,MATCH(K$1,'Justerad allokering'!$B$1:$AF$1,0),FALSE)),VLOOKUP($B216,'Allokerad kvv'!$B$2:$AV$468,MATCH(K$1,'Allokerad kvv'!$B$1:$AV$1,0),FALSE),VLOOKUP($B216,'Justerad allokering'!$B$1:$AG$461,MATCH(K$1,'Justerad allokering'!$B$1:$AF$1,0),FALSE))</f>
        <v>0</v>
      </c>
      <c r="L216">
        <f>IF(ISERROR(1/VLOOKUP($B216,'Justerad allokering'!$B$1:$AG$461,MATCH(L$1,'Justerad allokering'!$B$1:$AF$1,0),FALSE)),VLOOKUP($B216,'Allokerad kvv'!$B$2:$AV$468,MATCH(L$1,'Allokerad kvv'!$B$1:$AV$1,0),FALSE),VLOOKUP($B216,'Justerad allokering'!$B$1:$AG$461,MATCH(L$1,'Justerad allokering'!$B$1:$AF$1,0),FALSE))</f>
        <v>0</v>
      </c>
      <c r="M216">
        <f>IF(ISERROR(1/VLOOKUP($B216,'Justerad allokering'!$B$1:$AG$461,MATCH(M$1,'Justerad allokering'!$B$1:$AF$1,0),FALSE)),VLOOKUP($B216,'Allokerad kvv'!$B$2:$AV$468,MATCH(M$1,'Allokerad kvv'!$B$1:$AV$1,0),FALSE),VLOOKUP($B216,'Justerad allokering'!$B$1:$AG$461,MATCH(M$1,'Justerad allokering'!$B$1:$AF$1,0),FALSE))</f>
        <v>0</v>
      </c>
      <c r="N216">
        <f>IF(ISERROR(1/VLOOKUP($B216,'Justerad allokering'!$B$1:$AG$461,MATCH(N$1,'Justerad allokering'!$B$1:$AF$1,0),FALSE)),VLOOKUP($B216,'Allokerad kvv'!$B$2:$AV$468,MATCH(N$1,'Allokerad kvv'!$B$1:$AV$1,0),FALSE),VLOOKUP($B216,'Justerad allokering'!$B$1:$AG$461,MATCH(N$1,'Justerad allokering'!$B$1:$AF$1,0),FALSE))</f>
        <v>0</v>
      </c>
      <c r="O216">
        <f>IF(ISERROR(1/VLOOKUP($B216,'Justerad allokering'!$B$1:$AG$461,MATCH(O$1,'Justerad allokering'!$B$1:$AF$1,0),FALSE)),VLOOKUP($B216,'Allokerad kvv'!$B$2:$AV$468,MATCH(O$1,'Allokerad kvv'!$B$1:$AV$1,0),FALSE),VLOOKUP($B216,'Justerad allokering'!$B$1:$AG$461,MATCH(O$1,'Justerad allokering'!$B$1:$AF$1,0),FALSE))</f>
        <v>0</v>
      </c>
      <c r="P216">
        <f>IF(ISERROR(1/VLOOKUP($B216,'Justerad allokering'!$B$1:$AG$461,MATCH(P$1,'Justerad allokering'!$B$1:$AF$1,0),FALSE)),VLOOKUP($B216,'Allokerad kvv'!$B$2:$AV$468,MATCH(P$1,'Allokerad kvv'!$B$1:$AV$1,0),FALSE),VLOOKUP($B216,'Justerad allokering'!$B$1:$AG$461,MATCH(P$1,'Justerad allokering'!$B$1:$AF$1,0),FALSE))</f>
        <v>0</v>
      </c>
      <c r="Q216">
        <f>IF(ISERROR(1/VLOOKUP($B216,'Justerad allokering'!$B$1:$AG$461,MATCH(Q$1,'Justerad allokering'!$B$1:$AF$1,0),FALSE)),VLOOKUP($B216,'Allokerad kvv'!$B$2:$AV$468,MATCH(Q$1,'Allokerad kvv'!$B$1:$AV$1,0),FALSE),VLOOKUP($B216,'Justerad allokering'!$B$1:$AG$461,MATCH(Q$1,'Justerad allokering'!$B$1:$AF$1,0),FALSE))</f>
        <v>0</v>
      </c>
      <c r="R216">
        <f>IF(ISERROR(1/VLOOKUP($B216,'Justerad allokering'!$B$1:$AG$461,MATCH(R$1,'Justerad allokering'!$B$1:$AF$1,0),FALSE)),VLOOKUP($B216,'Allokerad kvv'!$B$2:$AV$468,MATCH(R$1,'Allokerad kvv'!$B$1:$AV$1,0),FALSE),VLOOKUP($B216,'Justerad allokering'!$B$1:$AG$461,MATCH(R$1,'Justerad allokering'!$B$1:$AF$1,0),FALSE))</f>
        <v>0</v>
      </c>
      <c r="S216">
        <f>IF(ISERROR(1/VLOOKUP($B216,'Justerad allokering'!$B$1:$AG$461,MATCH(S$1,'Justerad allokering'!$B$1:$AF$1,0),FALSE)),VLOOKUP($B216,'Allokerad kvv'!$B$2:$AV$468,MATCH(S$1,'Allokerad kvv'!$B$1:$AV$1,0),FALSE),VLOOKUP($B216,'Justerad allokering'!$B$1:$AG$461,MATCH(S$1,'Justerad allokering'!$B$1:$AF$1,0),FALSE))</f>
        <v>0</v>
      </c>
      <c r="T216">
        <f>IF(ISERROR(1/VLOOKUP($B216,'Justerad allokering'!$B$1:$AG$461,MATCH(T$1,'Justerad allokering'!$B$1:$AF$1,0),FALSE)),VLOOKUP($B216,'Allokerad kvv'!$B$2:$AV$468,MATCH(T$1,'Allokerad kvv'!$B$1:$AV$1,0),FALSE),VLOOKUP($B216,'Justerad allokering'!$B$1:$AG$461,MATCH(T$1,'Justerad allokering'!$B$1:$AF$1,0),FALSE))</f>
        <v>0</v>
      </c>
      <c r="U216">
        <f>IF(ISERROR(1/VLOOKUP($B216,'Justerad allokering'!$B$1:$AG$461,MATCH(U$1,'Justerad allokering'!$B$1:$AF$1,0),FALSE)),VLOOKUP($B216,'Allokerad kvv'!$B$2:$AV$468,MATCH(U$1,'Allokerad kvv'!$B$1:$AV$1,0),FALSE),VLOOKUP($B216,'Justerad allokering'!$B$1:$AG$461,MATCH(U$1,'Justerad allokering'!$B$1:$AF$1,0),FALSE))</f>
        <v>0</v>
      </c>
      <c r="V216">
        <f>IF(ISERROR(1/VLOOKUP($B216,'Justerad allokering'!$B$1:$AG$461,MATCH(V$1,'Justerad allokering'!$B$1:$AF$1,0),FALSE)),VLOOKUP($B216,'Allokerad kvv'!$B$2:$AV$468,MATCH(V$1,'Allokerad kvv'!$B$1:$AV$1,0),FALSE),VLOOKUP($B216,'Justerad allokering'!$B$1:$AG$461,MATCH(V$1,'Justerad allokering'!$B$1:$AF$1,0),FALSE))</f>
        <v>0</v>
      </c>
      <c r="W216">
        <f>IF(ISERROR(1/VLOOKUP($B216,'Justerad allokering'!$B$1:$AG$461,MATCH(W$1,'Justerad allokering'!$B$1:$AF$1,0),FALSE)),VLOOKUP($B216,'Allokerad kvv'!$B$2:$AV$468,MATCH(W$1,'Allokerad kvv'!$B$1:$AV$1,0),FALSE),VLOOKUP($B216,'Justerad allokering'!$B$1:$AG$461,MATCH(W$1,'Justerad allokering'!$B$1:$AF$1,0),FALSE))</f>
        <v>0</v>
      </c>
      <c r="X216">
        <f>IF(ISERROR(1/VLOOKUP($B216,'Justerad allokering'!$B$1:$AG$461,MATCH(X$1,'Justerad allokering'!$B$1:$AF$1,0),FALSE)),VLOOKUP($B216,'Allokerad kvv'!$B$2:$AV$468,MATCH(X$1,'Allokerad kvv'!$B$1:$AV$1,0),FALSE),VLOOKUP($B216,'Justerad allokering'!$B$1:$AG$461,MATCH(X$1,'Justerad allokering'!$B$1:$AF$1,0),FALSE))</f>
        <v>0</v>
      </c>
      <c r="Y216">
        <f>IF(ISERROR(1/VLOOKUP($B216,'Justerad allokering'!$B$1:$AG$461,MATCH(Y$1,'Justerad allokering'!$B$1:$AF$1,0),FALSE)),VLOOKUP($B216,'Allokerad kvv'!$B$2:$AV$468,MATCH(Y$1,'Allokerad kvv'!$B$1:$AV$1,0),FALSE),VLOOKUP($B216,'Justerad allokering'!$B$1:$AG$461,MATCH(Y$1,'Justerad allokering'!$B$1:$AF$1,0),FALSE))</f>
        <v>0</v>
      </c>
      <c r="Z216">
        <f>IF(ISERROR(1/VLOOKUP($B216,'Justerad allokering'!$B$1:$AG$461,MATCH(Z$1,'Justerad allokering'!$B$1:$AF$1,0),FALSE)),VLOOKUP($B216,'Allokerad kvv'!$B$2:$AV$468,MATCH(Z$1,'Allokerad kvv'!$B$1:$AV$1,0),FALSE),VLOOKUP($B216,'Justerad allokering'!$B$1:$AG$461,MATCH(Z$1,'Justerad allokering'!$B$1:$AF$1,0),FALSE))</f>
        <v>0</v>
      </c>
      <c r="AE216" s="89">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25">
      <c r="A217" s="2" t="s">
        <v>314</v>
      </c>
      <c r="B217" s="2" t="s">
        <v>315</v>
      </c>
      <c r="C217">
        <f>IF(ISERROR(1/VLOOKUP($B217,'Justerad allokering'!$B$1:$AG$461,MATCH(C$1,'Justerad allokering'!$B$1:$AF$1,0),FALSE)),VLOOKUP($B217,'Allokerad kvv'!$B$2:$AV$468,MATCH(C$1,'Allokerad kvv'!$B$1:$AV$1,0),FALSE),VLOOKUP($B217,'Justerad allokering'!$B$1:$AG$461,MATCH(C$1,'Justerad allokering'!$B$1:$AF$1,0),FALSE))</f>
        <v>0</v>
      </c>
      <c r="D217">
        <f>IF(ISERROR(1/VLOOKUP($B217,'Justerad allokering'!$B$1:$AG$461,MATCH(D$1,'Justerad allokering'!$B$1:$AF$1,0),FALSE)),VLOOKUP($B217,'Allokerad kvv'!$B$2:$AV$468,MATCH(D$1,'Allokerad kvv'!$B$1:$AV$1,0),FALSE),VLOOKUP($B217,'Justerad allokering'!$B$1:$AG$461,MATCH(D$1,'Justerad allokering'!$B$1:$AF$1,0),FALSE))</f>
        <v>0</v>
      </c>
      <c r="E217">
        <f>IF(ISERROR(1/VLOOKUP($B217,'Justerad allokering'!$B$1:$AG$461,MATCH(E$1,'Justerad allokering'!$B$1:$AF$1,0),FALSE)),VLOOKUP($B217,'Allokerad kvv'!$B$2:$AV$468,MATCH(E$1,'Allokerad kvv'!$B$1:$AV$1,0),FALSE),VLOOKUP($B217,'Justerad allokering'!$B$1:$AG$461,MATCH(E$1,'Justerad allokering'!$B$1:$AF$1,0),FALSE))</f>
        <v>0</v>
      </c>
      <c r="F217">
        <f>IF(ISERROR(1/VLOOKUP($B217,'Justerad allokering'!$B$1:$AG$461,MATCH(F$1,'Justerad allokering'!$B$1:$AF$1,0),FALSE)),VLOOKUP($B217,'Allokerad kvv'!$B$2:$AV$468,MATCH(F$1,'Allokerad kvv'!$B$1:$AV$1,0),FALSE),VLOOKUP($B217,'Justerad allokering'!$B$1:$AG$461,MATCH(F$1,'Justerad allokering'!$B$1:$AF$1,0),FALSE))</f>
        <v>0</v>
      </c>
      <c r="G217">
        <f>IF(ISERROR(1/VLOOKUP($B217,'Justerad allokering'!$B$1:$AG$461,MATCH(G$1,'Justerad allokering'!$B$1:$AF$1,0),FALSE)),VLOOKUP($B217,'Allokerad kvv'!$B$2:$AV$468,MATCH(G$1,'Allokerad kvv'!$B$1:$AV$1,0),FALSE),VLOOKUP($B217,'Justerad allokering'!$B$1:$AG$461,MATCH(G$1,'Justerad allokering'!$B$1:$AF$1,0),FALSE))</f>
        <v>0</v>
      </c>
      <c r="H217">
        <f>IF(ISERROR(1/VLOOKUP($B217,'Justerad allokering'!$B$1:$AG$461,MATCH(H$1,'Justerad allokering'!$B$1:$AF$1,0),FALSE)),VLOOKUP($B217,'Allokerad kvv'!$B$2:$AV$468,MATCH(H$1,'Allokerad kvv'!$B$1:$AV$1,0),FALSE),VLOOKUP($B217,'Justerad allokering'!$B$1:$AG$461,MATCH(H$1,'Justerad allokering'!$B$1:$AF$1,0),FALSE))</f>
        <v>0</v>
      </c>
      <c r="I217">
        <f>IF(ISERROR(1/VLOOKUP($B217,'Justerad allokering'!$B$1:$AG$461,MATCH(I$1,'Justerad allokering'!$B$1:$AF$1,0),FALSE)),VLOOKUP($B217,'Allokerad kvv'!$B$2:$AV$468,MATCH(I$1,'Allokerad kvv'!$B$1:$AV$1,0),FALSE),VLOOKUP($B217,'Justerad allokering'!$B$1:$AG$461,MATCH(I$1,'Justerad allokering'!$B$1:$AF$1,0),FALSE))</f>
        <v>0</v>
      </c>
      <c r="J217">
        <f>IF(ISERROR(1/VLOOKUP($B217,'Justerad allokering'!$B$1:$AG$461,MATCH(J$1,'Justerad allokering'!$B$1:$AF$1,0),FALSE)),VLOOKUP($B217,'Allokerad kvv'!$B$2:$AV$468,MATCH(J$1,'Allokerad kvv'!$B$1:$AV$1,0),FALSE),VLOOKUP($B217,'Justerad allokering'!$B$1:$AG$461,MATCH(J$1,'Justerad allokering'!$B$1:$AF$1,0),FALSE))</f>
        <v>0</v>
      </c>
      <c r="K217">
        <f>IF(ISERROR(1/VLOOKUP($B217,'Justerad allokering'!$B$1:$AG$461,MATCH(K$1,'Justerad allokering'!$B$1:$AF$1,0),FALSE)),VLOOKUP($B217,'Allokerad kvv'!$B$2:$AV$468,MATCH(K$1,'Allokerad kvv'!$B$1:$AV$1,0),FALSE),VLOOKUP($B217,'Justerad allokering'!$B$1:$AG$461,MATCH(K$1,'Justerad allokering'!$B$1:$AF$1,0),FALSE))</f>
        <v>0</v>
      </c>
      <c r="L217">
        <f>IF(ISERROR(1/VLOOKUP($B217,'Justerad allokering'!$B$1:$AG$461,MATCH(L$1,'Justerad allokering'!$B$1:$AF$1,0),FALSE)),VLOOKUP($B217,'Allokerad kvv'!$B$2:$AV$468,MATCH(L$1,'Allokerad kvv'!$B$1:$AV$1,0),FALSE),VLOOKUP($B217,'Justerad allokering'!$B$1:$AG$461,MATCH(L$1,'Justerad allokering'!$B$1:$AF$1,0),FALSE))</f>
        <v>0</v>
      </c>
      <c r="M217">
        <f>IF(ISERROR(1/VLOOKUP($B217,'Justerad allokering'!$B$1:$AG$461,MATCH(M$1,'Justerad allokering'!$B$1:$AF$1,0),FALSE)),VLOOKUP($B217,'Allokerad kvv'!$B$2:$AV$468,MATCH(M$1,'Allokerad kvv'!$B$1:$AV$1,0),FALSE),VLOOKUP($B217,'Justerad allokering'!$B$1:$AG$461,MATCH(M$1,'Justerad allokering'!$B$1:$AF$1,0),FALSE))</f>
        <v>0</v>
      </c>
      <c r="N217">
        <f>IF(ISERROR(1/VLOOKUP($B217,'Justerad allokering'!$B$1:$AG$461,MATCH(N$1,'Justerad allokering'!$B$1:$AF$1,0),FALSE)),VLOOKUP($B217,'Allokerad kvv'!$B$2:$AV$468,MATCH(N$1,'Allokerad kvv'!$B$1:$AV$1,0),FALSE),VLOOKUP($B217,'Justerad allokering'!$B$1:$AG$461,MATCH(N$1,'Justerad allokering'!$B$1:$AF$1,0),FALSE))</f>
        <v>0</v>
      </c>
      <c r="O217">
        <f>IF(ISERROR(1/VLOOKUP($B217,'Justerad allokering'!$B$1:$AG$461,MATCH(O$1,'Justerad allokering'!$B$1:$AF$1,0),FALSE)),VLOOKUP($B217,'Allokerad kvv'!$B$2:$AV$468,MATCH(O$1,'Allokerad kvv'!$B$1:$AV$1,0),FALSE),VLOOKUP($B217,'Justerad allokering'!$B$1:$AG$461,MATCH(O$1,'Justerad allokering'!$B$1:$AF$1,0),FALSE))</f>
        <v>0</v>
      </c>
      <c r="P217">
        <f>IF(ISERROR(1/VLOOKUP($B217,'Justerad allokering'!$B$1:$AG$461,MATCH(P$1,'Justerad allokering'!$B$1:$AF$1,0),FALSE)),VLOOKUP($B217,'Allokerad kvv'!$B$2:$AV$468,MATCH(P$1,'Allokerad kvv'!$B$1:$AV$1,0),FALSE),VLOOKUP($B217,'Justerad allokering'!$B$1:$AG$461,MATCH(P$1,'Justerad allokering'!$B$1:$AF$1,0),FALSE))</f>
        <v>0</v>
      </c>
      <c r="Q217">
        <f>IF(ISERROR(1/VLOOKUP($B217,'Justerad allokering'!$B$1:$AG$461,MATCH(Q$1,'Justerad allokering'!$B$1:$AF$1,0),FALSE)),VLOOKUP($B217,'Allokerad kvv'!$B$2:$AV$468,MATCH(Q$1,'Allokerad kvv'!$B$1:$AV$1,0),FALSE),VLOOKUP($B217,'Justerad allokering'!$B$1:$AG$461,MATCH(Q$1,'Justerad allokering'!$B$1:$AF$1,0),FALSE))</f>
        <v>0</v>
      </c>
      <c r="R217">
        <f>IF(ISERROR(1/VLOOKUP($B217,'Justerad allokering'!$B$1:$AG$461,MATCH(R$1,'Justerad allokering'!$B$1:$AF$1,0),FALSE)),VLOOKUP($B217,'Allokerad kvv'!$B$2:$AV$468,MATCH(R$1,'Allokerad kvv'!$B$1:$AV$1,0),FALSE),VLOOKUP($B217,'Justerad allokering'!$B$1:$AG$461,MATCH(R$1,'Justerad allokering'!$B$1:$AF$1,0),FALSE))</f>
        <v>0</v>
      </c>
      <c r="S217">
        <f>IF(ISERROR(1/VLOOKUP($B217,'Justerad allokering'!$B$1:$AG$461,MATCH(S$1,'Justerad allokering'!$B$1:$AF$1,0),FALSE)),VLOOKUP($B217,'Allokerad kvv'!$B$2:$AV$468,MATCH(S$1,'Allokerad kvv'!$B$1:$AV$1,0),FALSE),VLOOKUP($B217,'Justerad allokering'!$B$1:$AG$461,MATCH(S$1,'Justerad allokering'!$B$1:$AF$1,0),FALSE))</f>
        <v>0</v>
      </c>
      <c r="T217">
        <f>IF(ISERROR(1/VLOOKUP($B217,'Justerad allokering'!$B$1:$AG$461,MATCH(T$1,'Justerad allokering'!$B$1:$AF$1,0),FALSE)),VLOOKUP($B217,'Allokerad kvv'!$B$2:$AV$468,MATCH(T$1,'Allokerad kvv'!$B$1:$AV$1,0),FALSE),VLOOKUP($B217,'Justerad allokering'!$B$1:$AG$461,MATCH(T$1,'Justerad allokering'!$B$1:$AF$1,0),FALSE))</f>
        <v>0</v>
      </c>
      <c r="U217">
        <f>IF(ISERROR(1/VLOOKUP($B217,'Justerad allokering'!$B$1:$AG$461,MATCH(U$1,'Justerad allokering'!$B$1:$AF$1,0),FALSE)),VLOOKUP($B217,'Allokerad kvv'!$B$2:$AV$468,MATCH(U$1,'Allokerad kvv'!$B$1:$AV$1,0),FALSE),VLOOKUP($B217,'Justerad allokering'!$B$1:$AG$461,MATCH(U$1,'Justerad allokering'!$B$1:$AF$1,0),FALSE))</f>
        <v>0</v>
      </c>
      <c r="V217">
        <f>IF(ISERROR(1/VLOOKUP($B217,'Justerad allokering'!$B$1:$AG$461,MATCH(V$1,'Justerad allokering'!$B$1:$AF$1,0),FALSE)),VLOOKUP($B217,'Allokerad kvv'!$B$2:$AV$468,MATCH(V$1,'Allokerad kvv'!$B$1:$AV$1,0),FALSE),VLOOKUP($B217,'Justerad allokering'!$B$1:$AG$461,MATCH(V$1,'Justerad allokering'!$B$1:$AF$1,0),FALSE))</f>
        <v>0</v>
      </c>
      <c r="W217">
        <f>IF(ISERROR(1/VLOOKUP($B217,'Justerad allokering'!$B$1:$AG$461,MATCH(W$1,'Justerad allokering'!$B$1:$AF$1,0),FALSE)),VLOOKUP($B217,'Allokerad kvv'!$B$2:$AV$468,MATCH(W$1,'Allokerad kvv'!$B$1:$AV$1,0),FALSE),VLOOKUP($B217,'Justerad allokering'!$B$1:$AG$461,MATCH(W$1,'Justerad allokering'!$B$1:$AF$1,0),FALSE))</f>
        <v>0</v>
      </c>
      <c r="X217">
        <f>IF(ISERROR(1/VLOOKUP($B217,'Justerad allokering'!$B$1:$AG$461,MATCH(X$1,'Justerad allokering'!$B$1:$AF$1,0),FALSE)),VLOOKUP($B217,'Allokerad kvv'!$B$2:$AV$468,MATCH(X$1,'Allokerad kvv'!$B$1:$AV$1,0),FALSE),VLOOKUP($B217,'Justerad allokering'!$B$1:$AG$461,MATCH(X$1,'Justerad allokering'!$B$1:$AF$1,0),FALSE))</f>
        <v>0</v>
      </c>
      <c r="Y217">
        <f>IF(ISERROR(1/VLOOKUP($B217,'Justerad allokering'!$B$1:$AG$461,MATCH(Y$1,'Justerad allokering'!$B$1:$AF$1,0),FALSE)),VLOOKUP($B217,'Allokerad kvv'!$B$2:$AV$468,MATCH(Y$1,'Allokerad kvv'!$B$1:$AV$1,0),FALSE),VLOOKUP($B217,'Justerad allokering'!$B$1:$AG$461,MATCH(Y$1,'Justerad allokering'!$B$1:$AF$1,0),FALSE))</f>
        <v>0</v>
      </c>
      <c r="Z217">
        <f>IF(ISERROR(1/VLOOKUP($B217,'Justerad allokering'!$B$1:$AG$461,MATCH(Z$1,'Justerad allokering'!$B$1:$AF$1,0),FALSE)),VLOOKUP($B217,'Allokerad kvv'!$B$2:$AV$468,MATCH(Z$1,'Allokerad kvv'!$B$1:$AV$1,0),FALSE),VLOOKUP($B217,'Justerad allokering'!$B$1:$AG$461,MATCH(Z$1,'Justerad allokering'!$B$1:$AF$1,0),FALSE))</f>
        <v>0</v>
      </c>
      <c r="AE217" s="89">
        <f t="shared" si="12"/>
        <v>0</v>
      </c>
      <c r="AG217">
        <f t="shared" si="13"/>
        <v>0</v>
      </c>
      <c r="AH217">
        <f t="shared" si="14"/>
        <v>0</v>
      </c>
      <c r="AI217" t="str">
        <f>IF(AH217=0,"",AH217/VLOOKUP(B217,Kraftvärmeprod!$B$1:$BC$480,MATCH("Summa tillförd energi exklusive rökgaskondensering",Kraftvärmeprod!$B$1:$BC$1,0),FALSE))</f>
        <v/>
      </c>
      <c r="AK217">
        <f t="shared" si="15"/>
        <v>0</v>
      </c>
    </row>
    <row r="218" spans="1:37" x14ac:dyDescent="0.25">
      <c r="A218" s="2" t="s">
        <v>316</v>
      </c>
      <c r="B218" s="2" t="s">
        <v>317</v>
      </c>
      <c r="C218">
        <f>IF(ISERROR(1/VLOOKUP($B218,'Justerad allokering'!$B$1:$AG$461,MATCH(C$1,'Justerad allokering'!$B$1:$AF$1,0),FALSE)),VLOOKUP($B218,'Allokerad kvv'!$B$2:$AV$468,MATCH(C$1,'Allokerad kvv'!$B$1:$AV$1,0),FALSE),VLOOKUP($B218,'Justerad allokering'!$B$1:$AG$461,MATCH(C$1,'Justerad allokering'!$B$1:$AF$1,0),FALSE))</f>
        <v>0</v>
      </c>
      <c r="D218">
        <f>IF(ISERROR(1/VLOOKUP($B218,'Justerad allokering'!$B$1:$AG$461,MATCH(D$1,'Justerad allokering'!$B$1:$AF$1,0),FALSE)),VLOOKUP($B218,'Allokerad kvv'!$B$2:$AV$468,MATCH(D$1,'Allokerad kvv'!$B$1:$AV$1,0),FALSE),VLOOKUP($B218,'Justerad allokering'!$B$1:$AG$461,MATCH(D$1,'Justerad allokering'!$B$1:$AF$1,0),FALSE))</f>
        <v>0</v>
      </c>
      <c r="E218">
        <f>IF(ISERROR(1/VLOOKUP($B218,'Justerad allokering'!$B$1:$AG$461,MATCH(E$1,'Justerad allokering'!$B$1:$AF$1,0),FALSE)),VLOOKUP($B218,'Allokerad kvv'!$B$2:$AV$468,MATCH(E$1,'Allokerad kvv'!$B$1:$AV$1,0),FALSE),VLOOKUP($B218,'Justerad allokering'!$B$1:$AG$461,MATCH(E$1,'Justerad allokering'!$B$1:$AF$1,0),FALSE))</f>
        <v>0</v>
      </c>
      <c r="F218">
        <f>IF(ISERROR(1/VLOOKUP($B218,'Justerad allokering'!$B$1:$AG$461,MATCH(F$1,'Justerad allokering'!$B$1:$AF$1,0),FALSE)),VLOOKUP($B218,'Allokerad kvv'!$B$2:$AV$468,MATCH(F$1,'Allokerad kvv'!$B$1:$AV$1,0),FALSE),VLOOKUP($B218,'Justerad allokering'!$B$1:$AG$461,MATCH(F$1,'Justerad allokering'!$B$1:$AF$1,0),FALSE))</f>
        <v>0</v>
      </c>
      <c r="G218">
        <f>IF(ISERROR(1/VLOOKUP($B218,'Justerad allokering'!$B$1:$AG$461,MATCH(G$1,'Justerad allokering'!$B$1:$AF$1,0),FALSE)),VLOOKUP($B218,'Allokerad kvv'!$B$2:$AV$468,MATCH(G$1,'Allokerad kvv'!$B$1:$AV$1,0),FALSE),VLOOKUP($B218,'Justerad allokering'!$B$1:$AG$461,MATCH(G$1,'Justerad allokering'!$B$1:$AF$1,0),FALSE))</f>
        <v>0</v>
      </c>
      <c r="H218">
        <f>IF(ISERROR(1/VLOOKUP($B218,'Justerad allokering'!$B$1:$AG$461,MATCH(H$1,'Justerad allokering'!$B$1:$AF$1,0),FALSE)),VLOOKUP($B218,'Allokerad kvv'!$B$2:$AV$468,MATCH(H$1,'Allokerad kvv'!$B$1:$AV$1,0),FALSE),VLOOKUP($B218,'Justerad allokering'!$B$1:$AG$461,MATCH(H$1,'Justerad allokering'!$B$1:$AF$1,0),FALSE))</f>
        <v>0</v>
      </c>
      <c r="I218">
        <f>IF(ISERROR(1/VLOOKUP($B218,'Justerad allokering'!$B$1:$AG$461,MATCH(I$1,'Justerad allokering'!$B$1:$AF$1,0),FALSE)),VLOOKUP($B218,'Allokerad kvv'!$B$2:$AV$468,MATCH(I$1,'Allokerad kvv'!$B$1:$AV$1,0),FALSE),VLOOKUP($B218,'Justerad allokering'!$B$1:$AG$461,MATCH(I$1,'Justerad allokering'!$B$1:$AF$1,0),FALSE))</f>
        <v>0</v>
      </c>
      <c r="J218">
        <f>IF(ISERROR(1/VLOOKUP($B218,'Justerad allokering'!$B$1:$AG$461,MATCH(J$1,'Justerad allokering'!$B$1:$AF$1,0),FALSE)),VLOOKUP($B218,'Allokerad kvv'!$B$2:$AV$468,MATCH(J$1,'Allokerad kvv'!$B$1:$AV$1,0),FALSE),VLOOKUP($B218,'Justerad allokering'!$B$1:$AG$461,MATCH(J$1,'Justerad allokering'!$B$1:$AF$1,0),FALSE))</f>
        <v>0</v>
      </c>
      <c r="K218">
        <f>IF(ISERROR(1/VLOOKUP($B218,'Justerad allokering'!$B$1:$AG$461,MATCH(K$1,'Justerad allokering'!$B$1:$AF$1,0),FALSE)),VLOOKUP($B218,'Allokerad kvv'!$B$2:$AV$468,MATCH(K$1,'Allokerad kvv'!$B$1:$AV$1,0),FALSE),VLOOKUP($B218,'Justerad allokering'!$B$1:$AG$461,MATCH(K$1,'Justerad allokering'!$B$1:$AF$1,0),FALSE))</f>
        <v>0</v>
      </c>
      <c r="L218">
        <f>IF(ISERROR(1/VLOOKUP($B218,'Justerad allokering'!$B$1:$AG$461,MATCH(L$1,'Justerad allokering'!$B$1:$AF$1,0),FALSE)),VLOOKUP($B218,'Allokerad kvv'!$B$2:$AV$468,MATCH(L$1,'Allokerad kvv'!$B$1:$AV$1,0),FALSE),VLOOKUP($B218,'Justerad allokering'!$B$1:$AG$461,MATCH(L$1,'Justerad allokering'!$B$1:$AF$1,0),FALSE))</f>
        <v>0</v>
      </c>
      <c r="M218">
        <f>IF(ISERROR(1/VLOOKUP($B218,'Justerad allokering'!$B$1:$AG$461,MATCH(M$1,'Justerad allokering'!$B$1:$AF$1,0),FALSE)),VLOOKUP($B218,'Allokerad kvv'!$B$2:$AV$468,MATCH(M$1,'Allokerad kvv'!$B$1:$AV$1,0),FALSE),VLOOKUP($B218,'Justerad allokering'!$B$1:$AG$461,MATCH(M$1,'Justerad allokering'!$B$1:$AF$1,0),FALSE))</f>
        <v>0</v>
      </c>
      <c r="N218">
        <f>IF(ISERROR(1/VLOOKUP($B218,'Justerad allokering'!$B$1:$AG$461,MATCH(N$1,'Justerad allokering'!$B$1:$AF$1,0),FALSE)),VLOOKUP($B218,'Allokerad kvv'!$B$2:$AV$468,MATCH(N$1,'Allokerad kvv'!$B$1:$AV$1,0),FALSE),VLOOKUP($B218,'Justerad allokering'!$B$1:$AG$461,MATCH(N$1,'Justerad allokering'!$B$1:$AF$1,0),FALSE))</f>
        <v>0</v>
      </c>
      <c r="O218">
        <f>IF(ISERROR(1/VLOOKUP($B218,'Justerad allokering'!$B$1:$AG$461,MATCH(O$1,'Justerad allokering'!$B$1:$AF$1,0),FALSE)),VLOOKUP($B218,'Allokerad kvv'!$B$2:$AV$468,MATCH(O$1,'Allokerad kvv'!$B$1:$AV$1,0),FALSE),VLOOKUP($B218,'Justerad allokering'!$B$1:$AG$461,MATCH(O$1,'Justerad allokering'!$B$1:$AF$1,0),FALSE))</f>
        <v>0</v>
      </c>
      <c r="P218">
        <f>IF(ISERROR(1/VLOOKUP($B218,'Justerad allokering'!$B$1:$AG$461,MATCH(P$1,'Justerad allokering'!$B$1:$AF$1,0),FALSE)),VLOOKUP($B218,'Allokerad kvv'!$B$2:$AV$468,MATCH(P$1,'Allokerad kvv'!$B$1:$AV$1,0),FALSE),VLOOKUP($B218,'Justerad allokering'!$B$1:$AG$461,MATCH(P$1,'Justerad allokering'!$B$1:$AF$1,0),FALSE))</f>
        <v>0</v>
      </c>
      <c r="Q218">
        <f>IF(ISERROR(1/VLOOKUP($B218,'Justerad allokering'!$B$1:$AG$461,MATCH(Q$1,'Justerad allokering'!$B$1:$AF$1,0),FALSE)),VLOOKUP($B218,'Allokerad kvv'!$B$2:$AV$468,MATCH(Q$1,'Allokerad kvv'!$B$1:$AV$1,0),FALSE),VLOOKUP($B218,'Justerad allokering'!$B$1:$AG$461,MATCH(Q$1,'Justerad allokering'!$B$1:$AF$1,0),FALSE))</f>
        <v>0</v>
      </c>
      <c r="R218">
        <f>IF(ISERROR(1/VLOOKUP($B218,'Justerad allokering'!$B$1:$AG$461,MATCH(R$1,'Justerad allokering'!$B$1:$AF$1,0),FALSE)),VLOOKUP($B218,'Allokerad kvv'!$B$2:$AV$468,MATCH(R$1,'Allokerad kvv'!$B$1:$AV$1,0),FALSE),VLOOKUP($B218,'Justerad allokering'!$B$1:$AG$461,MATCH(R$1,'Justerad allokering'!$B$1:$AF$1,0),FALSE))</f>
        <v>0</v>
      </c>
      <c r="S218">
        <f>IF(ISERROR(1/VLOOKUP($B218,'Justerad allokering'!$B$1:$AG$461,MATCH(S$1,'Justerad allokering'!$B$1:$AF$1,0),FALSE)),VLOOKUP($B218,'Allokerad kvv'!$B$2:$AV$468,MATCH(S$1,'Allokerad kvv'!$B$1:$AV$1,0),FALSE),VLOOKUP($B218,'Justerad allokering'!$B$1:$AG$461,MATCH(S$1,'Justerad allokering'!$B$1:$AF$1,0),FALSE))</f>
        <v>0</v>
      </c>
      <c r="T218">
        <f>IF(ISERROR(1/VLOOKUP($B218,'Justerad allokering'!$B$1:$AG$461,MATCH(T$1,'Justerad allokering'!$B$1:$AF$1,0),FALSE)),VLOOKUP($B218,'Allokerad kvv'!$B$2:$AV$468,MATCH(T$1,'Allokerad kvv'!$B$1:$AV$1,0),FALSE),VLOOKUP($B218,'Justerad allokering'!$B$1:$AG$461,MATCH(T$1,'Justerad allokering'!$B$1:$AF$1,0),FALSE))</f>
        <v>0</v>
      </c>
      <c r="U218">
        <f>IF(ISERROR(1/VLOOKUP($B218,'Justerad allokering'!$B$1:$AG$461,MATCH(U$1,'Justerad allokering'!$B$1:$AF$1,0),FALSE)),VLOOKUP($B218,'Allokerad kvv'!$B$2:$AV$468,MATCH(U$1,'Allokerad kvv'!$B$1:$AV$1,0),FALSE),VLOOKUP($B218,'Justerad allokering'!$B$1:$AG$461,MATCH(U$1,'Justerad allokering'!$B$1:$AF$1,0),FALSE))</f>
        <v>0</v>
      </c>
      <c r="V218">
        <f>IF(ISERROR(1/VLOOKUP($B218,'Justerad allokering'!$B$1:$AG$461,MATCH(V$1,'Justerad allokering'!$B$1:$AF$1,0),FALSE)),VLOOKUP($B218,'Allokerad kvv'!$B$2:$AV$468,MATCH(V$1,'Allokerad kvv'!$B$1:$AV$1,0),FALSE),VLOOKUP($B218,'Justerad allokering'!$B$1:$AG$461,MATCH(V$1,'Justerad allokering'!$B$1:$AF$1,0),FALSE))</f>
        <v>0</v>
      </c>
      <c r="W218">
        <f>IF(ISERROR(1/VLOOKUP($B218,'Justerad allokering'!$B$1:$AG$461,MATCH(W$1,'Justerad allokering'!$B$1:$AF$1,0),FALSE)),VLOOKUP($B218,'Allokerad kvv'!$B$2:$AV$468,MATCH(W$1,'Allokerad kvv'!$B$1:$AV$1,0),FALSE),VLOOKUP($B218,'Justerad allokering'!$B$1:$AG$461,MATCH(W$1,'Justerad allokering'!$B$1:$AF$1,0),FALSE))</f>
        <v>0</v>
      </c>
      <c r="X218">
        <f>IF(ISERROR(1/VLOOKUP($B218,'Justerad allokering'!$B$1:$AG$461,MATCH(X$1,'Justerad allokering'!$B$1:$AF$1,0),FALSE)),VLOOKUP($B218,'Allokerad kvv'!$B$2:$AV$468,MATCH(X$1,'Allokerad kvv'!$B$1:$AV$1,0),FALSE),VLOOKUP($B218,'Justerad allokering'!$B$1:$AG$461,MATCH(X$1,'Justerad allokering'!$B$1:$AF$1,0),FALSE))</f>
        <v>0</v>
      </c>
      <c r="Y218">
        <f>IF(ISERROR(1/VLOOKUP($B218,'Justerad allokering'!$B$1:$AG$461,MATCH(Y$1,'Justerad allokering'!$B$1:$AF$1,0),FALSE)),VLOOKUP($B218,'Allokerad kvv'!$B$2:$AV$468,MATCH(Y$1,'Allokerad kvv'!$B$1:$AV$1,0),FALSE),VLOOKUP($B218,'Justerad allokering'!$B$1:$AG$461,MATCH(Y$1,'Justerad allokering'!$B$1:$AF$1,0),FALSE))</f>
        <v>0</v>
      </c>
      <c r="Z218">
        <f>IF(ISERROR(1/VLOOKUP($B218,'Justerad allokering'!$B$1:$AG$461,MATCH(Z$1,'Justerad allokering'!$B$1:$AF$1,0),FALSE)),VLOOKUP($B218,'Allokerad kvv'!$B$2:$AV$468,MATCH(Z$1,'Allokerad kvv'!$B$1:$AV$1,0),FALSE),VLOOKUP($B218,'Justerad allokering'!$B$1:$AG$461,MATCH(Z$1,'Justerad allokering'!$B$1:$AF$1,0),FALSE))</f>
        <v>0</v>
      </c>
      <c r="AE218" s="89">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25">
      <c r="A219" s="2" t="s">
        <v>318</v>
      </c>
      <c r="B219" s="2" t="s">
        <v>319</v>
      </c>
      <c r="C219">
        <f>IF(ISERROR(1/VLOOKUP($B219,'Justerad allokering'!$B$1:$AG$461,MATCH(C$1,'Justerad allokering'!$B$1:$AF$1,0),FALSE)),VLOOKUP($B219,'Allokerad kvv'!$B$2:$AV$468,MATCH(C$1,'Allokerad kvv'!$B$1:$AV$1,0),FALSE),VLOOKUP($B219,'Justerad allokering'!$B$1:$AG$461,MATCH(C$1,'Justerad allokering'!$B$1:$AF$1,0),FALSE))</f>
        <v>0</v>
      </c>
      <c r="D219">
        <f>IF(ISERROR(1/VLOOKUP($B219,'Justerad allokering'!$B$1:$AG$461,MATCH(D$1,'Justerad allokering'!$B$1:$AF$1,0),FALSE)),VLOOKUP($B219,'Allokerad kvv'!$B$2:$AV$468,MATCH(D$1,'Allokerad kvv'!$B$1:$AV$1,0),FALSE),VLOOKUP($B219,'Justerad allokering'!$B$1:$AG$461,MATCH(D$1,'Justerad allokering'!$B$1:$AF$1,0),FALSE))</f>
        <v>0</v>
      </c>
      <c r="E219">
        <f>IF(ISERROR(1/VLOOKUP($B219,'Justerad allokering'!$B$1:$AG$461,MATCH(E$1,'Justerad allokering'!$B$1:$AF$1,0),FALSE)),VLOOKUP($B219,'Allokerad kvv'!$B$2:$AV$468,MATCH(E$1,'Allokerad kvv'!$B$1:$AV$1,0),FALSE),VLOOKUP($B219,'Justerad allokering'!$B$1:$AG$461,MATCH(E$1,'Justerad allokering'!$B$1:$AF$1,0),FALSE))</f>
        <v>0</v>
      </c>
      <c r="F219">
        <f>IF(ISERROR(1/VLOOKUP($B219,'Justerad allokering'!$B$1:$AG$461,MATCH(F$1,'Justerad allokering'!$B$1:$AF$1,0),FALSE)),VLOOKUP($B219,'Allokerad kvv'!$B$2:$AV$468,MATCH(F$1,'Allokerad kvv'!$B$1:$AV$1,0),FALSE),VLOOKUP($B219,'Justerad allokering'!$B$1:$AG$461,MATCH(F$1,'Justerad allokering'!$B$1:$AF$1,0),FALSE))</f>
        <v>0</v>
      </c>
      <c r="G219">
        <f>IF(ISERROR(1/VLOOKUP($B219,'Justerad allokering'!$B$1:$AG$461,MATCH(G$1,'Justerad allokering'!$B$1:$AF$1,0),FALSE)),VLOOKUP($B219,'Allokerad kvv'!$B$2:$AV$468,MATCH(G$1,'Allokerad kvv'!$B$1:$AV$1,0),FALSE),VLOOKUP($B219,'Justerad allokering'!$B$1:$AG$461,MATCH(G$1,'Justerad allokering'!$B$1:$AF$1,0),FALSE))</f>
        <v>0</v>
      </c>
      <c r="H219">
        <f>IF(ISERROR(1/VLOOKUP($B219,'Justerad allokering'!$B$1:$AG$461,MATCH(H$1,'Justerad allokering'!$B$1:$AF$1,0),FALSE)),VLOOKUP($B219,'Allokerad kvv'!$B$2:$AV$468,MATCH(H$1,'Allokerad kvv'!$B$1:$AV$1,0),FALSE),VLOOKUP($B219,'Justerad allokering'!$B$1:$AG$461,MATCH(H$1,'Justerad allokering'!$B$1:$AF$1,0),FALSE))</f>
        <v>0</v>
      </c>
      <c r="I219">
        <f>IF(ISERROR(1/VLOOKUP($B219,'Justerad allokering'!$B$1:$AG$461,MATCH(I$1,'Justerad allokering'!$B$1:$AF$1,0),FALSE)),VLOOKUP($B219,'Allokerad kvv'!$B$2:$AV$468,MATCH(I$1,'Allokerad kvv'!$B$1:$AV$1,0),FALSE),VLOOKUP($B219,'Justerad allokering'!$B$1:$AG$461,MATCH(I$1,'Justerad allokering'!$B$1:$AF$1,0),FALSE))</f>
        <v>0</v>
      </c>
      <c r="J219">
        <f>IF(ISERROR(1/VLOOKUP($B219,'Justerad allokering'!$B$1:$AG$461,MATCH(J$1,'Justerad allokering'!$B$1:$AF$1,0),FALSE)),VLOOKUP($B219,'Allokerad kvv'!$B$2:$AV$468,MATCH(J$1,'Allokerad kvv'!$B$1:$AV$1,0),FALSE),VLOOKUP($B219,'Justerad allokering'!$B$1:$AG$461,MATCH(J$1,'Justerad allokering'!$B$1:$AF$1,0),FALSE))</f>
        <v>0</v>
      </c>
      <c r="K219">
        <f>IF(ISERROR(1/VLOOKUP($B219,'Justerad allokering'!$B$1:$AG$461,MATCH(K$1,'Justerad allokering'!$B$1:$AF$1,0),FALSE)),VLOOKUP($B219,'Allokerad kvv'!$B$2:$AV$468,MATCH(K$1,'Allokerad kvv'!$B$1:$AV$1,0),FALSE),VLOOKUP($B219,'Justerad allokering'!$B$1:$AG$461,MATCH(K$1,'Justerad allokering'!$B$1:$AF$1,0),FALSE))</f>
        <v>0</v>
      </c>
      <c r="L219">
        <f>IF(ISERROR(1/VLOOKUP($B219,'Justerad allokering'!$B$1:$AG$461,MATCH(L$1,'Justerad allokering'!$B$1:$AF$1,0),FALSE)),VLOOKUP($B219,'Allokerad kvv'!$B$2:$AV$468,MATCH(L$1,'Allokerad kvv'!$B$1:$AV$1,0),FALSE),VLOOKUP($B219,'Justerad allokering'!$B$1:$AG$461,MATCH(L$1,'Justerad allokering'!$B$1:$AF$1,0),FALSE))</f>
        <v>0</v>
      </c>
      <c r="M219">
        <f>IF(ISERROR(1/VLOOKUP($B219,'Justerad allokering'!$B$1:$AG$461,MATCH(M$1,'Justerad allokering'!$B$1:$AF$1,0),FALSE)),VLOOKUP($B219,'Allokerad kvv'!$B$2:$AV$468,MATCH(M$1,'Allokerad kvv'!$B$1:$AV$1,0),FALSE),VLOOKUP($B219,'Justerad allokering'!$B$1:$AG$461,MATCH(M$1,'Justerad allokering'!$B$1:$AF$1,0),FALSE))</f>
        <v>0</v>
      </c>
      <c r="N219">
        <f>IF(ISERROR(1/VLOOKUP($B219,'Justerad allokering'!$B$1:$AG$461,MATCH(N$1,'Justerad allokering'!$B$1:$AF$1,0),FALSE)),VLOOKUP($B219,'Allokerad kvv'!$B$2:$AV$468,MATCH(N$1,'Allokerad kvv'!$B$1:$AV$1,0),FALSE),VLOOKUP($B219,'Justerad allokering'!$B$1:$AG$461,MATCH(N$1,'Justerad allokering'!$B$1:$AF$1,0),FALSE))</f>
        <v>0</v>
      </c>
      <c r="O219">
        <f>IF(ISERROR(1/VLOOKUP($B219,'Justerad allokering'!$B$1:$AG$461,MATCH(O$1,'Justerad allokering'!$B$1:$AF$1,0),FALSE)),VLOOKUP($B219,'Allokerad kvv'!$B$2:$AV$468,MATCH(O$1,'Allokerad kvv'!$B$1:$AV$1,0),FALSE),VLOOKUP($B219,'Justerad allokering'!$B$1:$AG$461,MATCH(O$1,'Justerad allokering'!$B$1:$AF$1,0),FALSE))</f>
        <v>0</v>
      </c>
      <c r="P219">
        <f>IF(ISERROR(1/VLOOKUP($B219,'Justerad allokering'!$B$1:$AG$461,MATCH(P$1,'Justerad allokering'!$B$1:$AF$1,0),FALSE)),VLOOKUP($B219,'Allokerad kvv'!$B$2:$AV$468,MATCH(P$1,'Allokerad kvv'!$B$1:$AV$1,0),FALSE),VLOOKUP($B219,'Justerad allokering'!$B$1:$AG$461,MATCH(P$1,'Justerad allokering'!$B$1:$AF$1,0),FALSE))</f>
        <v>0</v>
      </c>
      <c r="Q219">
        <f>IF(ISERROR(1/VLOOKUP($B219,'Justerad allokering'!$B$1:$AG$461,MATCH(Q$1,'Justerad allokering'!$B$1:$AF$1,0),FALSE)),VLOOKUP($B219,'Allokerad kvv'!$B$2:$AV$468,MATCH(Q$1,'Allokerad kvv'!$B$1:$AV$1,0),FALSE),VLOOKUP($B219,'Justerad allokering'!$B$1:$AG$461,MATCH(Q$1,'Justerad allokering'!$B$1:$AF$1,0),FALSE))</f>
        <v>0</v>
      </c>
      <c r="R219">
        <f>IF(ISERROR(1/VLOOKUP($B219,'Justerad allokering'!$B$1:$AG$461,MATCH(R$1,'Justerad allokering'!$B$1:$AF$1,0),FALSE)),VLOOKUP($B219,'Allokerad kvv'!$B$2:$AV$468,MATCH(R$1,'Allokerad kvv'!$B$1:$AV$1,0),FALSE),VLOOKUP($B219,'Justerad allokering'!$B$1:$AG$461,MATCH(R$1,'Justerad allokering'!$B$1:$AF$1,0),FALSE))</f>
        <v>0</v>
      </c>
      <c r="S219">
        <f>IF(ISERROR(1/VLOOKUP($B219,'Justerad allokering'!$B$1:$AG$461,MATCH(S$1,'Justerad allokering'!$B$1:$AF$1,0),FALSE)),VLOOKUP($B219,'Allokerad kvv'!$B$2:$AV$468,MATCH(S$1,'Allokerad kvv'!$B$1:$AV$1,0),FALSE),VLOOKUP($B219,'Justerad allokering'!$B$1:$AG$461,MATCH(S$1,'Justerad allokering'!$B$1:$AF$1,0),FALSE))</f>
        <v>0</v>
      </c>
      <c r="T219">
        <f>IF(ISERROR(1/VLOOKUP($B219,'Justerad allokering'!$B$1:$AG$461,MATCH(T$1,'Justerad allokering'!$B$1:$AF$1,0),FALSE)),VLOOKUP($B219,'Allokerad kvv'!$B$2:$AV$468,MATCH(T$1,'Allokerad kvv'!$B$1:$AV$1,0),FALSE),VLOOKUP($B219,'Justerad allokering'!$B$1:$AG$461,MATCH(T$1,'Justerad allokering'!$B$1:$AF$1,0),FALSE))</f>
        <v>0</v>
      </c>
      <c r="U219">
        <f>IF(ISERROR(1/VLOOKUP($B219,'Justerad allokering'!$B$1:$AG$461,MATCH(U$1,'Justerad allokering'!$B$1:$AF$1,0),FALSE)),VLOOKUP($B219,'Allokerad kvv'!$B$2:$AV$468,MATCH(U$1,'Allokerad kvv'!$B$1:$AV$1,0),FALSE),VLOOKUP($B219,'Justerad allokering'!$B$1:$AG$461,MATCH(U$1,'Justerad allokering'!$B$1:$AF$1,0),FALSE))</f>
        <v>0</v>
      </c>
      <c r="V219">
        <f>IF(ISERROR(1/VLOOKUP($B219,'Justerad allokering'!$B$1:$AG$461,MATCH(V$1,'Justerad allokering'!$B$1:$AF$1,0),FALSE)),VLOOKUP($B219,'Allokerad kvv'!$B$2:$AV$468,MATCH(V$1,'Allokerad kvv'!$B$1:$AV$1,0),FALSE),VLOOKUP($B219,'Justerad allokering'!$B$1:$AG$461,MATCH(V$1,'Justerad allokering'!$B$1:$AF$1,0),FALSE))</f>
        <v>0</v>
      </c>
      <c r="W219">
        <f>IF(ISERROR(1/VLOOKUP($B219,'Justerad allokering'!$B$1:$AG$461,MATCH(W$1,'Justerad allokering'!$B$1:$AF$1,0),FALSE)),VLOOKUP($B219,'Allokerad kvv'!$B$2:$AV$468,MATCH(W$1,'Allokerad kvv'!$B$1:$AV$1,0),FALSE),VLOOKUP($B219,'Justerad allokering'!$B$1:$AG$461,MATCH(W$1,'Justerad allokering'!$B$1:$AF$1,0),FALSE))</f>
        <v>0</v>
      </c>
      <c r="X219">
        <f>IF(ISERROR(1/VLOOKUP($B219,'Justerad allokering'!$B$1:$AG$461,MATCH(X$1,'Justerad allokering'!$B$1:$AF$1,0),FALSE)),VLOOKUP($B219,'Allokerad kvv'!$B$2:$AV$468,MATCH(X$1,'Allokerad kvv'!$B$1:$AV$1,0),FALSE),VLOOKUP($B219,'Justerad allokering'!$B$1:$AG$461,MATCH(X$1,'Justerad allokering'!$B$1:$AF$1,0),FALSE))</f>
        <v>0</v>
      </c>
      <c r="Y219">
        <f>IF(ISERROR(1/VLOOKUP($B219,'Justerad allokering'!$B$1:$AG$461,MATCH(Y$1,'Justerad allokering'!$B$1:$AF$1,0),FALSE)),VLOOKUP($B219,'Allokerad kvv'!$B$2:$AV$468,MATCH(Y$1,'Allokerad kvv'!$B$1:$AV$1,0),FALSE),VLOOKUP($B219,'Justerad allokering'!$B$1:$AG$461,MATCH(Y$1,'Justerad allokering'!$B$1:$AF$1,0),FALSE))</f>
        <v>0</v>
      </c>
      <c r="Z219">
        <f>IF(ISERROR(1/VLOOKUP($B219,'Justerad allokering'!$B$1:$AG$461,MATCH(Z$1,'Justerad allokering'!$B$1:$AF$1,0),FALSE)),VLOOKUP($B219,'Allokerad kvv'!$B$2:$AV$468,MATCH(Z$1,'Allokerad kvv'!$B$1:$AV$1,0),FALSE),VLOOKUP($B219,'Justerad allokering'!$B$1:$AG$461,MATCH(Z$1,'Justerad allokering'!$B$1:$AF$1,0),FALSE))</f>
        <v>0</v>
      </c>
      <c r="AE219" s="89">
        <f t="shared" si="12"/>
        <v>0</v>
      </c>
      <c r="AG219">
        <f t="shared" si="13"/>
        <v>0</v>
      </c>
      <c r="AH219">
        <f t="shared" si="14"/>
        <v>0</v>
      </c>
      <c r="AI219" t="str">
        <f>IF(AH219=0,"",AH219/VLOOKUP(B219,Kraftvärmeprod!$B$1:$BC$480,MATCH("Summa tillförd energi exklusive rökgaskondensering",Kraftvärmeprod!$B$1:$BC$1,0),FALSE))</f>
        <v/>
      </c>
      <c r="AK219">
        <f t="shared" si="15"/>
        <v>0</v>
      </c>
    </row>
    <row r="220" spans="1:37" x14ac:dyDescent="0.25">
      <c r="A220" s="2" t="s">
        <v>320</v>
      </c>
      <c r="B220" s="2" t="s">
        <v>321</v>
      </c>
      <c r="C220">
        <f>IF(ISERROR(1/VLOOKUP($B220,'Justerad allokering'!$B$1:$AG$461,MATCH(C$1,'Justerad allokering'!$B$1:$AF$1,0),FALSE)),VLOOKUP($B220,'Allokerad kvv'!$B$2:$AV$468,MATCH(C$1,'Allokerad kvv'!$B$1:$AV$1,0),FALSE),VLOOKUP($B220,'Justerad allokering'!$B$1:$AG$461,MATCH(C$1,'Justerad allokering'!$B$1:$AF$1,0),FALSE))</f>
        <v>0</v>
      </c>
      <c r="D220">
        <f>IF(ISERROR(1/VLOOKUP($B220,'Justerad allokering'!$B$1:$AG$461,MATCH(D$1,'Justerad allokering'!$B$1:$AF$1,0),FALSE)),VLOOKUP($B220,'Allokerad kvv'!$B$2:$AV$468,MATCH(D$1,'Allokerad kvv'!$B$1:$AV$1,0),FALSE),VLOOKUP($B220,'Justerad allokering'!$B$1:$AG$461,MATCH(D$1,'Justerad allokering'!$B$1:$AF$1,0),FALSE))</f>
        <v>0</v>
      </c>
      <c r="E220">
        <f>IF(ISERROR(1/VLOOKUP($B220,'Justerad allokering'!$B$1:$AG$461,MATCH(E$1,'Justerad allokering'!$B$1:$AF$1,0),FALSE)),VLOOKUP($B220,'Allokerad kvv'!$B$2:$AV$468,MATCH(E$1,'Allokerad kvv'!$B$1:$AV$1,0),FALSE),VLOOKUP($B220,'Justerad allokering'!$B$1:$AG$461,MATCH(E$1,'Justerad allokering'!$B$1:$AF$1,0),FALSE))</f>
        <v>0</v>
      </c>
      <c r="F220">
        <f>IF(ISERROR(1/VLOOKUP($B220,'Justerad allokering'!$B$1:$AG$461,MATCH(F$1,'Justerad allokering'!$B$1:$AF$1,0),FALSE)),VLOOKUP($B220,'Allokerad kvv'!$B$2:$AV$468,MATCH(F$1,'Allokerad kvv'!$B$1:$AV$1,0),FALSE),VLOOKUP($B220,'Justerad allokering'!$B$1:$AG$461,MATCH(F$1,'Justerad allokering'!$B$1:$AF$1,0),FALSE))</f>
        <v>0</v>
      </c>
      <c r="G220">
        <f>IF(ISERROR(1/VLOOKUP($B220,'Justerad allokering'!$B$1:$AG$461,MATCH(G$1,'Justerad allokering'!$B$1:$AF$1,0),FALSE)),VLOOKUP($B220,'Allokerad kvv'!$B$2:$AV$468,MATCH(G$1,'Allokerad kvv'!$B$1:$AV$1,0),FALSE),VLOOKUP($B220,'Justerad allokering'!$B$1:$AG$461,MATCH(G$1,'Justerad allokering'!$B$1:$AF$1,0),FALSE))</f>
        <v>0</v>
      </c>
      <c r="H220">
        <f>IF(ISERROR(1/VLOOKUP($B220,'Justerad allokering'!$B$1:$AG$461,MATCH(H$1,'Justerad allokering'!$B$1:$AF$1,0),FALSE)),VLOOKUP($B220,'Allokerad kvv'!$B$2:$AV$468,MATCH(H$1,'Allokerad kvv'!$B$1:$AV$1,0),FALSE),VLOOKUP($B220,'Justerad allokering'!$B$1:$AG$461,MATCH(H$1,'Justerad allokering'!$B$1:$AF$1,0),FALSE))</f>
        <v>0</v>
      </c>
      <c r="I220">
        <f>IF(ISERROR(1/VLOOKUP($B220,'Justerad allokering'!$B$1:$AG$461,MATCH(I$1,'Justerad allokering'!$B$1:$AF$1,0),FALSE)),VLOOKUP($B220,'Allokerad kvv'!$B$2:$AV$468,MATCH(I$1,'Allokerad kvv'!$B$1:$AV$1,0),FALSE),VLOOKUP($B220,'Justerad allokering'!$B$1:$AG$461,MATCH(I$1,'Justerad allokering'!$B$1:$AF$1,0),FALSE))</f>
        <v>0</v>
      </c>
      <c r="J220">
        <f>IF(ISERROR(1/VLOOKUP($B220,'Justerad allokering'!$B$1:$AG$461,MATCH(J$1,'Justerad allokering'!$B$1:$AF$1,0),FALSE)),VLOOKUP($B220,'Allokerad kvv'!$B$2:$AV$468,MATCH(J$1,'Allokerad kvv'!$B$1:$AV$1,0),FALSE),VLOOKUP($B220,'Justerad allokering'!$B$1:$AG$461,MATCH(J$1,'Justerad allokering'!$B$1:$AF$1,0),FALSE))</f>
        <v>0</v>
      </c>
      <c r="K220">
        <f>IF(ISERROR(1/VLOOKUP($B220,'Justerad allokering'!$B$1:$AG$461,MATCH(K$1,'Justerad allokering'!$B$1:$AF$1,0),FALSE)),VLOOKUP($B220,'Allokerad kvv'!$B$2:$AV$468,MATCH(K$1,'Allokerad kvv'!$B$1:$AV$1,0),FALSE),VLOOKUP($B220,'Justerad allokering'!$B$1:$AG$461,MATCH(K$1,'Justerad allokering'!$B$1:$AF$1,0),FALSE))</f>
        <v>0</v>
      </c>
      <c r="L220">
        <f>IF(ISERROR(1/VLOOKUP($B220,'Justerad allokering'!$B$1:$AG$461,MATCH(L$1,'Justerad allokering'!$B$1:$AF$1,0),FALSE)),VLOOKUP($B220,'Allokerad kvv'!$B$2:$AV$468,MATCH(L$1,'Allokerad kvv'!$B$1:$AV$1,0),FALSE),VLOOKUP($B220,'Justerad allokering'!$B$1:$AG$461,MATCH(L$1,'Justerad allokering'!$B$1:$AF$1,0),FALSE))</f>
        <v>0</v>
      </c>
      <c r="M220">
        <f>IF(ISERROR(1/VLOOKUP($B220,'Justerad allokering'!$B$1:$AG$461,MATCH(M$1,'Justerad allokering'!$B$1:$AF$1,0),FALSE)),VLOOKUP($B220,'Allokerad kvv'!$B$2:$AV$468,MATCH(M$1,'Allokerad kvv'!$B$1:$AV$1,0),FALSE),VLOOKUP($B220,'Justerad allokering'!$B$1:$AG$461,MATCH(M$1,'Justerad allokering'!$B$1:$AF$1,0),FALSE))</f>
        <v>0</v>
      </c>
      <c r="N220">
        <f>IF(ISERROR(1/VLOOKUP($B220,'Justerad allokering'!$B$1:$AG$461,MATCH(N$1,'Justerad allokering'!$B$1:$AF$1,0),FALSE)),VLOOKUP($B220,'Allokerad kvv'!$B$2:$AV$468,MATCH(N$1,'Allokerad kvv'!$B$1:$AV$1,0),FALSE),VLOOKUP($B220,'Justerad allokering'!$B$1:$AG$461,MATCH(N$1,'Justerad allokering'!$B$1:$AF$1,0),FALSE))</f>
        <v>0</v>
      </c>
      <c r="O220">
        <f>IF(ISERROR(1/VLOOKUP($B220,'Justerad allokering'!$B$1:$AG$461,MATCH(O$1,'Justerad allokering'!$B$1:$AF$1,0),FALSE)),VLOOKUP($B220,'Allokerad kvv'!$B$2:$AV$468,MATCH(O$1,'Allokerad kvv'!$B$1:$AV$1,0),FALSE),VLOOKUP($B220,'Justerad allokering'!$B$1:$AG$461,MATCH(O$1,'Justerad allokering'!$B$1:$AF$1,0),FALSE))</f>
        <v>0</v>
      </c>
      <c r="P220">
        <f>IF(ISERROR(1/VLOOKUP($B220,'Justerad allokering'!$B$1:$AG$461,MATCH(P$1,'Justerad allokering'!$B$1:$AF$1,0),FALSE)),VLOOKUP($B220,'Allokerad kvv'!$B$2:$AV$468,MATCH(P$1,'Allokerad kvv'!$B$1:$AV$1,0),FALSE),VLOOKUP($B220,'Justerad allokering'!$B$1:$AG$461,MATCH(P$1,'Justerad allokering'!$B$1:$AF$1,0),FALSE))</f>
        <v>0</v>
      </c>
      <c r="Q220">
        <f>IF(ISERROR(1/VLOOKUP($B220,'Justerad allokering'!$B$1:$AG$461,MATCH(Q$1,'Justerad allokering'!$B$1:$AF$1,0),FALSE)),VLOOKUP($B220,'Allokerad kvv'!$B$2:$AV$468,MATCH(Q$1,'Allokerad kvv'!$B$1:$AV$1,0),FALSE),VLOOKUP($B220,'Justerad allokering'!$B$1:$AG$461,MATCH(Q$1,'Justerad allokering'!$B$1:$AF$1,0),FALSE))</f>
        <v>0</v>
      </c>
      <c r="R220">
        <f>IF(ISERROR(1/VLOOKUP($B220,'Justerad allokering'!$B$1:$AG$461,MATCH(R$1,'Justerad allokering'!$B$1:$AF$1,0),FALSE)),VLOOKUP($B220,'Allokerad kvv'!$B$2:$AV$468,MATCH(R$1,'Allokerad kvv'!$B$1:$AV$1,0),FALSE),VLOOKUP($B220,'Justerad allokering'!$B$1:$AG$461,MATCH(R$1,'Justerad allokering'!$B$1:$AF$1,0),FALSE))</f>
        <v>0</v>
      </c>
      <c r="S220">
        <f>IF(ISERROR(1/VLOOKUP($B220,'Justerad allokering'!$B$1:$AG$461,MATCH(S$1,'Justerad allokering'!$B$1:$AF$1,0),FALSE)),VLOOKUP($B220,'Allokerad kvv'!$B$2:$AV$468,MATCH(S$1,'Allokerad kvv'!$B$1:$AV$1,0),FALSE),VLOOKUP($B220,'Justerad allokering'!$B$1:$AG$461,MATCH(S$1,'Justerad allokering'!$B$1:$AF$1,0),FALSE))</f>
        <v>0</v>
      </c>
      <c r="T220">
        <f>IF(ISERROR(1/VLOOKUP($B220,'Justerad allokering'!$B$1:$AG$461,MATCH(T$1,'Justerad allokering'!$B$1:$AF$1,0),FALSE)),VLOOKUP($B220,'Allokerad kvv'!$B$2:$AV$468,MATCH(T$1,'Allokerad kvv'!$B$1:$AV$1,0),FALSE),VLOOKUP($B220,'Justerad allokering'!$B$1:$AG$461,MATCH(T$1,'Justerad allokering'!$B$1:$AF$1,0),FALSE))</f>
        <v>0</v>
      </c>
      <c r="U220">
        <f>IF(ISERROR(1/VLOOKUP($B220,'Justerad allokering'!$B$1:$AG$461,MATCH(U$1,'Justerad allokering'!$B$1:$AF$1,0),FALSE)),VLOOKUP($B220,'Allokerad kvv'!$B$2:$AV$468,MATCH(U$1,'Allokerad kvv'!$B$1:$AV$1,0),FALSE),VLOOKUP($B220,'Justerad allokering'!$B$1:$AG$461,MATCH(U$1,'Justerad allokering'!$B$1:$AF$1,0),FALSE))</f>
        <v>0</v>
      </c>
      <c r="V220">
        <f>IF(ISERROR(1/VLOOKUP($B220,'Justerad allokering'!$B$1:$AG$461,MATCH(V$1,'Justerad allokering'!$B$1:$AF$1,0),FALSE)),VLOOKUP($B220,'Allokerad kvv'!$B$2:$AV$468,MATCH(V$1,'Allokerad kvv'!$B$1:$AV$1,0),FALSE),VLOOKUP($B220,'Justerad allokering'!$B$1:$AG$461,MATCH(V$1,'Justerad allokering'!$B$1:$AF$1,0),FALSE))</f>
        <v>0</v>
      </c>
      <c r="W220">
        <f>IF(ISERROR(1/VLOOKUP($B220,'Justerad allokering'!$B$1:$AG$461,MATCH(W$1,'Justerad allokering'!$B$1:$AF$1,0),FALSE)),VLOOKUP($B220,'Allokerad kvv'!$B$2:$AV$468,MATCH(W$1,'Allokerad kvv'!$B$1:$AV$1,0),FALSE),VLOOKUP($B220,'Justerad allokering'!$B$1:$AG$461,MATCH(W$1,'Justerad allokering'!$B$1:$AF$1,0),FALSE))</f>
        <v>0</v>
      </c>
      <c r="X220">
        <f>IF(ISERROR(1/VLOOKUP($B220,'Justerad allokering'!$B$1:$AG$461,MATCH(X$1,'Justerad allokering'!$B$1:$AF$1,0),FALSE)),VLOOKUP($B220,'Allokerad kvv'!$B$2:$AV$468,MATCH(X$1,'Allokerad kvv'!$B$1:$AV$1,0),FALSE),VLOOKUP($B220,'Justerad allokering'!$B$1:$AG$461,MATCH(X$1,'Justerad allokering'!$B$1:$AF$1,0),FALSE))</f>
        <v>0</v>
      </c>
      <c r="Y220">
        <f>IF(ISERROR(1/VLOOKUP($B220,'Justerad allokering'!$B$1:$AG$461,MATCH(Y$1,'Justerad allokering'!$B$1:$AF$1,0),FALSE)),VLOOKUP($B220,'Allokerad kvv'!$B$2:$AV$468,MATCH(Y$1,'Allokerad kvv'!$B$1:$AV$1,0),FALSE),VLOOKUP($B220,'Justerad allokering'!$B$1:$AG$461,MATCH(Y$1,'Justerad allokering'!$B$1:$AF$1,0),FALSE))</f>
        <v>0</v>
      </c>
      <c r="Z220">
        <f>IF(ISERROR(1/VLOOKUP($B220,'Justerad allokering'!$B$1:$AG$461,MATCH(Z$1,'Justerad allokering'!$B$1:$AF$1,0),FALSE)),VLOOKUP($B220,'Allokerad kvv'!$B$2:$AV$468,MATCH(Z$1,'Allokerad kvv'!$B$1:$AV$1,0),FALSE),VLOOKUP($B220,'Justerad allokering'!$B$1:$AG$461,MATCH(Z$1,'Justerad allokering'!$B$1:$AF$1,0),FALSE))</f>
        <v>0</v>
      </c>
      <c r="AE220" s="89">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25">
      <c r="A221" s="2" t="s">
        <v>322</v>
      </c>
      <c r="B221" s="2" t="s">
        <v>323</v>
      </c>
      <c r="C221">
        <f>IF(ISERROR(1/VLOOKUP($B221,'Justerad allokering'!$B$1:$AG$461,MATCH(C$1,'Justerad allokering'!$B$1:$AF$1,0),FALSE)),VLOOKUP($B221,'Allokerad kvv'!$B$2:$AV$468,MATCH(C$1,'Allokerad kvv'!$B$1:$AV$1,0),FALSE),VLOOKUP($B221,'Justerad allokering'!$B$1:$AG$461,MATCH(C$1,'Justerad allokering'!$B$1:$AF$1,0),FALSE))</f>
        <v>0</v>
      </c>
      <c r="D221">
        <f>IF(ISERROR(1/VLOOKUP($B221,'Justerad allokering'!$B$1:$AG$461,MATCH(D$1,'Justerad allokering'!$B$1:$AF$1,0),FALSE)),VLOOKUP($B221,'Allokerad kvv'!$B$2:$AV$468,MATCH(D$1,'Allokerad kvv'!$B$1:$AV$1,0),FALSE),VLOOKUP($B221,'Justerad allokering'!$B$1:$AG$461,MATCH(D$1,'Justerad allokering'!$B$1:$AF$1,0),FALSE))</f>
        <v>0</v>
      </c>
      <c r="E221">
        <f>IF(ISERROR(1/VLOOKUP($B221,'Justerad allokering'!$B$1:$AG$461,MATCH(E$1,'Justerad allokering'!$B$1:$AF$1,0),FALSE)),VLOOKUP($B221,'Allokerad kvv'!$B$2:$AV$468,MATCH(E$1,'Allokerad kvv'!$B$1:$AV$1,0),FALSE),VLOOKUP($B221,'Justerad allokering'!$B$1:$AG$461,MATCH(E$1,'Justerad allokering'!$B$1:$AF$1,0),FALSE))</f>
        <v>0</v>
      </c>
      <c r="F221">
        <f>IF(ISERROR(1/VLOOKUP($B221,'Justerad allokering'!$B$1:$AG$461,MATCH(F$1,'Justerad allokering'!$B$1:$AF$1,0),FALSE)),VLOOKUP($B221,'Allokerad kvv'!$B$2:$AV$468,MATCH(F$1,'Allokerad kvv'!$B$1:$AV$1,0),FALSE),VLOOKUP($B221,'Justerad allokering'!$B$1:$AG$461,MATCH(F$1,'Justerad allokering'!$B$1:$AF$1,0),FALSE))</f>
        <v>0</v>
      </c>
      <c r="G221">
        <f>IF(ISERROR(1/VLOOKUP($B221,'Justerad allokering'!$B$1:$AG$461,MATCH(G$1,'Justerad allokering'!$B$1:$AF$1,0),FALSE)),VLOOKUP($B221,'Allokerad kvv'!$B$2:$AV$468,MATCH(G$1,'Allokerad kvv'!$B$1:$AV$1,0),FALSE),VLOOKUP($B221,'Justerad allokering'!$B$1:$AG$461,MATCH(G$1,'Justerad allokering'!$B$1:$AF$1,0),FALSE))</f>
        <v>0</v>
      </c>
      <c r="H221">
        <f>IF(ISERROR(1/VLOOKUP($B221,'Justerad allokering'!$B$1:$AG$461,MATCH(H$1,'Justerad allokering'!$B$1:$AF$1,0),FALSE)),VLOOKUP($B221,'Allokerad kvv'!$B$2:$AV$468,MATCH(H$1,'Allokerad kvv'!$B$1:$AV$1,0),FALSE),VLOOKUP($B221,'Justerad allokering'!$B$1:$AG$461,MATCH(H$1,'Justerad allokering'!$B$1:$AF$1,0),FALSE))</f>
        <v>0</v>
      </c>
      <c r="I221">
        <f>IF(ISERROR(1/VLOOKUP($B221,'Justerad allokering'!$B$1:$AG$461,MATCH(I$1,'Justerad allokering'!$B$1:$AF$1,0),FALSE)),VLOOKUP($B221,'Allokerad kvv'!$B$2:$AV$468,MATCH(I$1,'Allokerad kvv'!$B$1:$AV$1,0),FALSE),VLOOKUP($B221,'Justerad allokering'!$B$1:$AG$461,MATCH(I$1,'Justerad allokering'!$B$1:$AF$1,0),FALSE))</f>
        <v>0</v>
      </c>
      <c r="J221">
        <f>IF(ISERROR(1/VLOOKUP($B221,'Justerad allokering'!$B$1:$AG$461,MATCH(J$1,'Justerad allokering'!$B$1:$AF$1,0),FALSE)),VLOOKUP($B221,'Allokerad kvv'!$B$2:$AV$468,MATCH(J$1,'Allokerad kvv'!$B$1:$AV$1,0),FALSE),VLOOKUP($B221,'Justerad allokering'!$B$1:$AG$461,MATCH(J$1,'Justerad allokering'!$B$1:$AF$1,0),FALSE))</f>
        <v>0</v>
      </c>
      <c r="K221">
        <f>IF(ISERROR(1/VLOOKUP($B221,'Justerad allokering'!$B$1:$AG$461,MATCH(K$1,'Justerad allokering'!$B$1:$AF$1,0),FALSE)),VLOOKUP($B221,'Allokerad kvv'!$B$2:$AV$468,MATCH(K$1,'Allokerad kvv'!$B$1:$AV$1,0),FALSE),VLOOKUP($B221,'Justerad allokering'!$B$1:$AG$461,MATCH(K$1,'Justerad allokering'!$B$1:$AF$1,0),FALSE))</f>
        <v>0</v>
      </c>
      <c r="L221">
        <f>IF(ISERROR(1/VLOOKUP($B221,'Justerad allokering'!$B$1:$AG$461,MATCH(L$1,'Justerad allokering'!$B$1:$AF$1,0),FALSE)),VLOOKUP($B221,'Allokerad kvv'!$B$2:$AV$468,MATCH(L$1,'Allokerad kvv'!$B$1:$AV$1,0),FALSE),VLOOKUP($B221,'Justerad allokering'!$B$1:$AG$461,MATCH(L$1,'Justerad allokering'!$B$1:$AF$1,0),FALSE))</f>
        <v>0</v>
      </c>
      <c r="M221">
        <f>IF(ISERROR(1/VLOOKUP($B221,'Justerad allokering'!$B$1:$AG$461,MATCH(M$1,'Justerad allokering'!$B$1:$AF$1,0),FALSE)),VLOOKUP($B221,'Allokerad kvv'!$B$2:$AV$468,MATCH(M$1,'Allokerad kvv'!$B$1:$AV$1,0),FALSE),VLOOKUP($B221,'Justerad allokering'!$B$1:$AG$461,MATCH(M$1,'Justerad allokering'!$B$1:$AF$1,0),FALSE))</f>
        <v>0</v>
      </c>
      <c r="N221">
        <f>IF(ISERROR(1/VLOOKUP($B221,'Justerad allokering'!$B$1:$AG$461,MATCH(N$1,'Justerad allokering'!$B$1:$AF$1,0),FALSE)),VLOOKUP($B221,'Allokerad kvv'!$B$2:$AV$468,MATCH(N$1,'Allokerad kvv'!$B$1:$AV$1,0),FALSE),VLOOKUP($B221,'Justerad allokering'!$B$1:$AG$461,MATCH(N$1,'Justerad allokering'!$B$1:$AF$1,0),FALSE))</f>
        <v>0</v>
      </c>
      <c r="O221">
        <f>IF(ISERROR(1/VLOOKUP($B221,'Justerad allokering'!$B$1:$AG$461,MATCH(O$1,'Justerad allokering'!$B$1:$AF$1,0),FALSE)),VLOOKUP($B221,'Allokerad kvv'!$B$2:$AV$468,MATCH(O$1,'Allokerad kvv'!$B$1:$AV$1,0),FALSE),VLOOKUP($B221,'Justerad allokering'!$B$1:$AG$461,MATCH(O$1,'Justerad allokering'!$B$1:$AF$1,0),FALSE))</f>
        <v>0</v>
      </c>
      <c r="P221">
        <f>IF(ISERROR(1/VLOOKUP($B221,'Justerad allokering'!$B$1:$AG$461,MATCH(P$1,'Justerad allokering'!$B$1:$AF$1,0),FALSE)),VLOOKUP($B221,'Allokerad kvv'!$B$2:$AV$468,MATCH(P$1,'Allokerad kvv'!$B$1:$AV$1,0),FALSE),VLOOKUP($B221,'Justerad allokering'!$B$1:$AG$461,MATCH(P$1,'Justerad allokering'!$B$1:$AF$1,0),FALSE))</f>
        <v>0</v>
      </c>
      <c r="Q221">
        <f>IF(ISERROR(1/VLOOKUP($B221,'Justerad allokering'!$B$1:$AG$461,MATCH(Q$1,'Justerad allokering'!$B$1:$AF$1,0),FALSE)),VLOOKUP($B221,'Allokerad kvv'!$B$2:$AV$468,MATCH(Q$1,'Allokerad kvv'!$B$1:$AV$1,0),FALSE),VLOOKUP($B221,'Justerad allokering'!$B$1:$AG$461,MATCH(Q$1,'Justerad allokering'!$B$1:$AF$1,0),FALSE))</f>
        <v>0</v>
      </c>
      <c r="R221">
        <f>IF(ISERROR(1/VLOOKUP($B221,'Justerad allokering'!$B$1:$AG$461,MATCH(R$1,'Justerad allokering'!$B$1:$AF$1,0),FALSE)),VLOOKUP($B221,'Allokerad kvv'!$B$2:$AV$468,MATCH(R$1,'Allokerad kvv'!$B$1:$AV$1,0),FALSE),VLOOKUP($B221,'Justerad allokering'!$B$1:$AG$461,MATCH(R$1,'Justerad allokering'!$B$1:$AF$1,0),FALSE))</f>
        <v>0</v>
      </c>
      <c r="S221">
        <f>IF(ISERROR(1/VLOOKUP($B221,'Justerad allokering'!$B$1:$AG$461,MATCH(S$1,'Justerad allokering'!$B$1:$AF$1,0),FALSE)),VLOOKUP($B221,'Allokerad kvv'!$B$2:$AV$468,MATCH(S$1,'Allokerad kvv'!$B$1:$AV$1,0),FALSE),VLOOKUP($B221,'Justerad allokering'!$B$1:$AG$461,MATCH(S$1,'Justerad allokering'!$B$1:$AF$1,0),FALSE))</f>
        <v>0</v>
      </c>
      <c r="T221">
        <f>IF(ISERROR(1/VLOOKUP($B221,'Justerad allokering'!$B$1:$AG$461,MATCH(T$1,'Justerad allokering'!$B$1:$AF$1,0),FALSE)),VLOOKUP($B221,'Allokerad kvv'!$B$2:$AV$468,MATCH(T$1,'Allokerad kvv'!$B$1:$AV$1,0),FALSE),VLOOKUP($B221,'Justerad allokering'!$B$1:$AG$461,MATCH(T$1,'Justerad allokering'!$B$1:$AF$1,0),FALSE))</f>
        <v>0</v>
      </c>
      <c r="U221">
        <f>IF(ISERROR(1/VLOOKUP($B221,'Justerad allokering'!$B$1:$AG$461,MATCH(U$1,'Justerad allokering'!$B$1:$AF$1,0),FALSE)),VLOOKUP($B221,'Allokerad kvv'!$B$2:$AV$468,MATCH(U$1,'Allokerad kvv'!$B$1:$AV$1,0),FALSE),VLOOKUP($B221,'Justerad allokering'!$B$1:$AG$461,MATCH(U$1,'Justerad allokering'!$B$1:$AF$1,0),FALSE))</f>
        <v>0</v>
      </c>
      <c r="V221">
        <f>IF(ISERROR(1/VLOOKUP($B221,'Justerad allokering'!$B$1:$AG$461,MATCH(V$1,'Justerad allokering'!$B$1:$AF$1,0),FALSE)),VLOOKUP($B221,'Allokerad kvv'!$B$2:$AV$468,MATCH(V$1,'Allokerad kvv'!$B$1:$AV$1,0),FALSE),VLOOKUP($B221,'Justerad allokering'!$B$1:$AG$461,MATCH(V$1,'Justerad allokering'!$B$1:$AF$1,0),FALSE))</f>
        <v>0</v>
      </c>
      <c r="W221">
        <f>IF(ISERROR(1/VLOOKUP($B221,'Justerad allokering'!$B$1:$AG$461,MATCH(W$1,'Justerad allokering'!$B$1:$AF$1,0),FALSE)),VLOOKUP($B221,'Allokerad kvv'!$B$2:$AV$468,MATCH(W$1,'Allokerad kvv'!$B$1:$AV$1,0),FALSE),VLOOKUP($B221,'Justerad allokering'!$B$1:$AG$461,MATCH(W$1,'Justerad allokering'!$B$1:$AF$1,0),FALSE))</f>
        <v>0</v>
      </c>
      <c r="X221">
        <f>IF(ISERROR(1/VLOOKUP($B221,'Justerad allokering'!$B$1:$AG$461,MATCH(X$1,'Justerad allokering'!$B$1:$AF$1,0),FALSE)),VLOOKUP($B221,'Allokerad kvv'!$B$2:$AV$468,MATCH(X$1,'Allokerad kvv'!$B$1:$AV$1,0),FALSE),VLOOKUP($B221,'Justerad allokering'!$B$1:$AG$461,MATCH(X$1,'Justerad allokering'!$B$1:$AF$1,0),FALSE))</f>
        <v>0</v>
      </c>
      <c r="Y221">
        <f>IF(ISERROR(1/VLOOKUP($B221,'Justerad allokering'!$B$1:$AG$461,MATCH(Y$1,'Justerad allokering'!$B$1:$AF$1,0),FALSE)),VLOOKUP($B221,'Allokerad kvv'!$B$2:$AV$468,MATCH(Y$1,'Allokerad kvv'!$B$1:$AV$1,0),FALSE),VLOOKUP($B221,'Justerad allokering'!$B$1:$AG$461,MATCH(Y$1,'Justerad allokering'!$B$1:$AF$1,0),FALSE))</f>
        <v>0</v>
      </c>
      <c r="Z221">
        <f>IF(ISERROR(1/VLOOKUP($B221,'Justerad allokering'!$B$1:$AG$461,MATCH(Z$1,'Justerad allokering'!$B$1:$AF$1,0),FALSE)),VLOOKUP($B221,'Allokerad kvv'!$B$2:$AV$468,MATCH(Z$1,'Allokerad kvv'!$B$1:$AV$1,0),FALSE),VLOOKUP($B221,'Justerad allokering'!$B$1:$AG$461,MATCH(Z$1,'Justerad allokering'!$B$1:$AF$1,0),FALSE))</f>
        <v>0</v>
      </c>
      <c r="AE221" s="89">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25">
      <c r="A222" s="2" t="s">
        <v>322</v>
      </c>
      <c r="B222" s="2" t="s">
        <v>324</v>
      </c>
      <c r="C222">
        <f>IF(ISERROR(1/VLOOKUP($B222,'Justerad allokering'!$B$1:$AG$461,MATCH(C$1,'Justerad allokering'!$B$1:$AF$1,0),FALSE)),VLOOKUP($B222,'Allokerad kvv'!$B$2:$AV$468,MATCH(C$1,'Allokerad kvv'!$B$1:$AV$1,0),FALSE),VLOOKUP($B222,'Justerad allokering'!$B$1:$AG$461,MATCH(C$1,'Justerad allokering'!$B$1:$AF$1,0),FALSE))</f>
        <v>0</v>
      </c>
      <c r="D222">
        <f>IF(ISERROR(1/VLOOKUP($B222,'Justerad allokering'!$B$1:$AG$461,MATCH(D$1,'Justerad allokering'!$B$1:$AF$1,0),FALSE)),VLOOKUP($B222,'Allokerad kvv'!$B$2:$AV$468,MATCH(D$1,'Allokerad kvv'!$B$1:$AV$1,0),FALSE),VLOOKUP($B222,'Justerad allokering'!$B$1:$AG$461,MATCH(D$1,'Justerad allokering'!$B$1:$AF$1,0),FALSE))</f>
        <v>0</v>
      </c>
      <c r="E222">
        <f>IF(ISERROR(1/VLOOKUP($B222,'Justerad allokering'!$B$1:$AG$461,MATCH(E$1,'Justerad allokering'!$B$1:$AF$1,0),FALSE)),VLOOKUP($B222,'Allokerad kvv'!$B$2:$AV$468,MATCH(E$1,'Allokerad kvv'!$B$1:$AV$1,0),FALSE),VLOOKUP($B222,'Justerad allokering'!$B$1:$AG$461,MATCH(E$1,'Justerad allokering'!$B$1:$AF$1,0),FALSE))</f>
        <v>0</v>
      </c>
      <c r="F222">
        <f>IF(ISERROR(1/VLOOKUP($B222,'Justerad allokering'!$B$1:$AG$461,MATCH(F$1,'Justerad allokering'!$B$1:$AF$1,0),FALSE)),VLOOKUP($B222,'Allokerad kvv'!$B$2:$AV$468,MATCH(F$1,'Allokerad kvv'!$B$1:$AV$1,0),FALSE),VLOOKUP($B222,'Justerad allokering'!$B$1:$AG$461,MATCH(F$1,'Justerad allokering'!$B$1:$AF$1,0),FALSE))</f>
        <v>0</v>
      </c>
      <c r="G222">
        <f>IF(ISERROR(1/VLOOKUP($B222,'Justerad allokering'!$B$1:$AG$461,MATCH(G$1,'Justerad allokering'!$B$1:$AF$1,0),FALSE)),VLOOKUP($B222,'Allokerad kvv'!$B$2:$AV$468,MATCH(G$1,'Allokerad kvv'!$B$1:$AV$1,0),FALSE),VLOOKUP($B222,'Justerad allokering'!$B$1:$AG$461,MATCH(G$1,'Justerad allokering'!$B$1:$AF$1,0),FALSE))</f>
        <v>0</v>
      </c>
      <c r="H222">
        <f>IF(ISERROR(1/VLOOKUP($B222,'Justerad allokering'!$B$1:$AG$461,MATCH(H$1,'Justerad allokering'!$B$1:$AF$1,0),FALSE)),VLOOKUP($B222,'Allokerad kvv'!$B$2:$AV$468,MATCH(H$1,'Allokerad kvv'!$B$1:$AV$1,0),FALSE),VLOOKUP($B222,'Justerad allokering'!$B$1:$AG$461,MATCH(H$1,'Justerad allokering'!$B$1:$AF$1,0),FALSE))</f>
        <v>0</v>
      </c>
      <c r="I222">
        <f>IF(ISERROR(1/VLOOKUP($B222,'Justerad allokering'!$B$1:$AG$461,MATCH(I$1,'Justerad allokering'!$B$1:$AF$1,0),FALSE)),VLOOKUP($B222,'Allokerad kvv'!$B$2:$AV$468,MATCH(I$1,'Allokerad kvv'!$B$1:$AV$1,0),FALSE),VLOOKUP($B222,'Justerad allokering'!$B$1:$AG$461,MATCH(I$1,'Justerad allokering'!$B$1:$AF$1,0),FALSE))</f>
        <v>0</v>
      </c>
      <c r="J222">
        <f>IF(ISERROR(1/VLOOKUP($B222,'Justerad allokering'!$B$1:$AG$461,MATCH(J$1,'Justerad allokering'!$B$1:$AF$1,0),FALSE)),VLOOKUP($B222,'Allokerad kvv'!$B$2:$AV$468,MATCH(J$1,'Allokerad kvv'!$B$1:$AV$1,0),FALSE),VLOOKUP($B222,'Justerad allokering'!$B$1:$AG$461,MATCH(J$1,'Justerad allokering'!$B$1:$AF$1,0),FALSE))</f>
        <v>0</v>
      </c>
      <c r="K222">
        <f>IF(ISERROR(1/VLOOKUP($B222,'Justerad allokering'!$B$1:$AG$461,MATCH(K$1,'Justerad allokering'!$B$1:$AF$1,0),FALSE)),VLOOKUP($B222,'Allokerad kvv'!$B$2:$AV$468,MATCH(K$1,'Allokerad kvv'!$B$1:$AV$1,0),FALSE),VLOOKUP($B222,'Justerad allokering'!$B$1:$AG$461,MATCH(K$1,'Justerad allokering'!$B$1:$AF$1,0),FALSE))</f>
        <v>0</v>
      </c>
      <c r="L222">
        <f>IF(ISERROR(1/VLOOKUP($B222,'Justerad allokering'!$B$1:$AG$461,MATCH(L$1,'Justerad allokering'!$B$1:$AF$1,0),FALSE)),VLOOKUP($B222,'Allokerad kvv'!$B$2:$AV$468,MATCH(L$1,'Allokerad kvv'!$B$1:$AV$1,0),FALSE),VLOOKUP($B222,'Justerad allokering'!$B$1:$AG$461,MATCH(L$1,'Justerad allokering'!$B$1:$AF$1,0),FALSE))</f>
        <v>0</v>
      </c>
      <c r="M222">
        <f>IF(ISERROR(1/VLOOKUP($B222,'Justerad allokering'!$B$1:$AG$461,MATCH(M$1,'Justerad allokering'!$B$1:$AF$1,0),FALSE)),VLOOKUP($B222,'Allokerad kvv'!$B$2:$AV$468,MATCH(M$1,'Allokerad kvv'!$B$1:$AV$1,0),FALSE),VLOOKUP($B222,'Justerad allokering'!$B$1:$AG$461,MATCH(M$1,'Justerad allokering'!$B$1:$AF$1,0),FALSE))</f>
        <v>0</v>
      </c>
      <c r="N222">
        <f>IF(ISERROR(1/VLOOKUP($B222,'Justerad allokering'!$B$1:$AG$461,MATCH(N$1,'Justerad allokering'!$B$1:$AF$1,0),FALSE)),VLOOKUP($B222,'Allokerad kvv'!$B$2:$AV$468,MATCH(N$1,'Allokerad kvv'!$B$1:$AV$1,0),FALSE),VLOOKUP($B222,'Justerad allokering'!$B$1:$AG$461,MATCH(N$1,'Justerad allokering'!$B$1:$AF$1,0),FALSE))</f>
        <v>0</v>
      </c>
      <c r="O222">
        <f>IF(ISERROR(1/VLOOKUP($B222,'Justerad allokering'!$B$1:$AG$461,MATCH(O$1,'Justerad allokering'!$B$1:$AF$1,0),FALSE)),VLOOKUP($B222,'Allokerad kvv'!$B$2:$AV$468,MATCH(O$1,'Allokerad kvv'!$B$1:$AV$1,0),FALSE),VLOOKUP($B222,'Justerad allokering'!$B$1:$AG$461,MATCH(O$1,'Justerad allokering'!$B$1:$AF$1,0),FALSE))</f>
        <v>0</v>
      </c>
      <c r="P222">
        <f>IF(ISERROR(1/VLOOKUP($B222,'Justerad allokering'!$B$1:$AG$461,MATCH(P$1,'Justerad allokering'!$B$1:$AF$1,0),FALSE)),VLOOKUP($B222,'Allokerad kvv'!$B$2:$AV$468,MATCH(P$1,'Allokerad kvv'!$B$1:$AV$1,0),FALSE),VLOOKUP($B222,'Justerad allokering'!$B$1:$AG$461,MATCH(P$1,'Justerad allokering'!$B$1:$AF$1,0),FALSE))</f>
        <v>0</v>
      </c>
      <c r="Q222">
        <f>IF(ISERROR(1/VLOOKUP($B222,'Justerad allokering'!$B$1:$AG$461,MATCH(Q$1,'Justerad allokering'!$B$1:$AF$1,0),FALSE)),VLOOKUP($B222,'Allokerad kvv'!$B$2:$AV$468,MATCH(Q$1,'Allokerad kvv'!$B$1:$AV$1,0),FALSE),VLOOKUP($B222,'Justerad allokering'!$B$1:$AG$461,MATCH(Q$1,'Justerad allokering'!$B$1:$AF$1,0),FALSE))</f>
        <v>0</v>
      </c>
      <c r="R222">
        <f>IF(ISERROR(1/VLOOKUP($B222,'Justerad allokering'!$B$1:$AG$461,MATCH(R$1,'Justerad allokering'!$B$1:$AF$1,0),FALSE)),VLOOKUP($B222,'Allokerad kvv'!$B$2:$AV$468,MATCH(R$1,'Allokerad kvv'!$B$1:$AV$1,0),FALSE),VLOOKUP($B222,'Justerad allokering'!$B$1:$AG$461,MATCH(R$1,'Justerad allokering'!$B$1:$AF$1,0),FALSE))</f>
        <v>0</v>
      </c>
      <c r="S222">
        <f>IF(ISERROR(1/VLOOKUP($B222,'Justerad allokering'!$B$1:$AG$461,MATCH(S$1,'Justerad allokering'!$B$1:$AF$1,0),FALSE)),VLOOKUP($B222,'Allokerad kvv'!$B$2:$AV$468,MATCH(S$1,'Allokerad kvv'!$B$1:$AV$1,0),FALSE),VLOOKUP($B222,'Justerad allokering'!$B$1:$AG$461,MATCH(S$1,'Justerad allokering'!$B$1:$AF$1,0),FALSE))</f>
        <v>0</v>
      </c>
      <c r="T222">
        <f>IF(ISERROR(1/VLOOKUP($B222,'Justerad allokering'!$B$1:$AG$461,MATCH(T$1,'Justerad allokering'!$B$1:$AF$1,0),FALSE)),VLOOKUP($B222,'Allokerad kvv'!$B$2:$AV$468,MATCH(T$1,'Allokerad kvv'!$B$1:$AV$1,0),FALSE),VLOOKUP($B222,'Justerad allokering'!$B$1:$AG$461,MATCH(T$1,'Justerad allokering'!$B$1:$AF$1,0),FALSE))</f>
        <v>0</v>
      </c>
      <c r="U222">
        <f>IF(ISERROR(1/VLOOKUP($B222,'Justerad allokering'!$B$1:$AG$461,MATCH(U$1,'Justerad allokering'!$B$1:$AF$1,0),FALSE)),VLOOKUP($B222,'Allokerad kvv'!$B$2:$AV$468,MATCH(U$1,'Allokerad kvv'!$B$1:$AV$1,0),FALSE),VLOOKUP($B222,'Justerad allokering'!$B$1:$AG$461,MATCH(U$1,'Justerad allokering'!$B$1:$AF$1,0),FALSE))</f>
        <v>0</v>
      </c>
      <c r="V222">
        <f>IF(ISERROR(1/VLOOKUP($B222,'Justerad allokering'!$B$1:$AG$461,MATCH(V$1,'Justerad allokering'!$B$1:$AF$1,0),FALSE)),VLOOKUP($B222,'Allokerad kvv'!$B$2:$AV$468,MATCH(V$1,'Allokerad kvv'!$B$1:$AV$1,0),FALSE),VLOOKUP($B222,'Justerad allokering'!$B$1:$AG$461,MATCH(V$1,'Justerad allokering'!$B$1:$AF$1,0),FALSE))</f>
        <v>0</v>
      </c>
      <c r="W222">
        <f>IF(ISERROR(1/VLOOKUP($B222,'Justerad allokering'!$B$1:$AG$461,MATCH(W$1,'Justerad allokering'!$B$1:$AF$1,0),FALSE)),VLOOKUP($B222,'Allokerad kvv'!$B$2:$AV$468,MATCH(W$1,'Allokerad kvv'!$B$1:$AV$1,0),FALSE),VLOOKUP($B222,'Justerad allokering'!$B$1:$AG$461,MATCH(W$1,'Justerad allokering'!$B$1:$AF$1,0),FALSE))</f>
        <v>0</v>
      </c>
      <c r="X222">
        <f>IF(ISERROR(1/VLOOKUP($B222,'Justerad allokering'!$B$1:$AG$461,MATCH(X$1,'Justerad allokering'!$B$1:$AF$1,0),FALSE)),VLOOKUP($B222,'Allokerad kvv'!$B$2:$AV$468,MATCH(X$1,'Allokerad kvv'!$B$1:$AV$1,0),FALSE),VLOOKUP($B222,'Justerad allokering'!$B$1:$AG$461,MATCH(X$1,'Justerad allokering'!$B$1:$AF$1,0),FALSE))</f>
        <v>0</v>
      </c>
      <c r="Y222">
        <f>IF(ISERROR(1/VLOOKUP($B222,'Justerad allokering'!$B$1:$AG$461,MATCH(Y$1,'Justerad allokering'!$B$1:$AF$1,0),FALSE)),VLOOKUP($B222,'Allokerad kvv'!$B$2:$AV$468,MATCH(Y$1,'Allokerad kvv'!$B$1:$AV$1,0),FALSE),VLOOKUP($B222,'Justerad allokering'!$B$1:$AG$461,MATCH(Y$1,'Justerad allokering'!$B$1:$AF$1,0),FALSE))</f>
        <v>0</v>
      </c>
      <c r="Z222">
        <f>IF(ISERROR(1/VLOOKUP($B222,'Justerad allokering'!$B$1:$AG$461,MATCH(Z$1,'Justerad allokering'!$B$1:$AF$1,0),FALSE)),VLOOKUP($B222,'Allokerad kvv'!$B$2:$AV$468,MATCH(Z$1,'Allokerad kvv'!$B$1:$AV$1,0),FALSE),VLOOKUP($B222,'Justerad allokering'!$B$1:$AG$461,MATCH(Z$1,'Justerad allokering'!$B$1:$AF$1,0),FALSE))</f>
        <v>0</v>
      </c>
      <c r="AE222" s="89">
        <f t="shared" si="12"/>
        <v>0</v>
      </c>
      <c r="AG222">
        <f t="shared" si="13"/>
        <v>0</v>
      </c>
      <c r="AH222">
        <f t="shared" si="14"/>
        <v>0</v>
      </c>
      <c r="AI222" t="str">
        <f>IF(AH222=0,"",AH222/VLOOKUP(B222,Kraftvärmeprod!$B$1:$BC$480,MATCH("Summa tillförd energi exklusive rökgaskondensering",Kraftvärmeprod!$B$1:$BC$1,0),FALSE))</f>
        <v/>
      </c>
      <c r="AK222">
        <f t="shared" si="15"/>
        <v>0</v>
      </c>
    </row>
    <row r="223" spans="1:37" x14ac:dyDescent="0.25">
      <c r="A223" s="2" t="s">
        <v>322</v>
      </c>
      <c r="B223" s="2" t="s">
        <v>325</v>
      </c>
      <c r="C223">
        <f>IF(ISERROR(1/VLOOKUP($B223,'Justerad allokering'!$B$1:$AG$461,MATCH(C$1,'Justerad allokering'!$B$1:$AF$1,0),FALSE)),VLOOKUP($B223,'Allokerad kvv'!$B$2:$AV$468,MATCH(C$1,'Allokerad kvv'!$B$1:$AV$1,0),FALSE),VLOOKUP($B223,'Justerad allokering'!$B$1:$AG$461,MATCH(C$1,'Justerad allokering'!$B$1:$AF$1,0),FALSE))</f>
        <v>0</v>
      </c>
      <c r="D223">
        <f>IF(ISERROR(1/VLOOKUP($B223,'Justerad allokering'!$B$1:$AG$461,MATCH(D$1,'Justerad allokering'!$B$1:$AF$1,0),FALSE)),VLOOKUP($B223,'Allokerad kvv'!$B$2:$AV$468,MATCH(D$1,'Allokerad kvv'!$B$1:$AV$1,0),FALSE),VLOOKUP($B223,'Justerad allokering'!$B$1:$AG$461,MATCH(D$1,'Justerad allokering'!$B$1:$AF$1,0),FALSE))</f>
        <v>0</v>
      </c>
      <c r="E223">
        <f>IF(ISERROR(1/VLOOKUP($B223,'Justerad allokering'!$B$1:$AG$461,MATCH(E$1,'Justerad allokering'!$B$1:$AF$1,0),FALSE)),VLOOKUP($B223,'Allokerad kvv'!$B$2:$AV$468,MATCH(E$1,'Allokerad kvv'!$B$1:$AV$1,0),FALSE),VLOOKUP($B223,'Justerad allokering'!$B$1:$AG$461,MATCH(E$1,'Justerad allokering'!$B$1:$AF$1,0),FALSE))</f>
        <v>0</v>
      </c>
      <c r="F223">
        <f>IF(ISERROR(1/VLOOKUP($B223,'Justerad allokering'!$B$1:$AG$461,MATCH(F$1,'Justerad allokering'!$B$1:$AF$1,0),FALSE)),VLOOKUP($B223,'Allokerad kvv'!$B$2:$AV$468,MATCH(F$1,'Allokerad kvv'!$B$1:$AV$1,0),FALSE),VLOOKUP($B223,'Justerad allokering'!$B$1:$AG$461,MATCH(F$1,'Justerad allokering'!$B$1:$AF$1,0),FALSE))</f>
        <v>0</v>
      </c>
      <c r="G223">
        <f>IF(ISERROR(1/VLOOKUP($B223,'Justerad allokering'!$B$1:$AG$461,MATCH(G$1,'Justerad allokering'!$B$1:$AF$1,0),FALSE)),VLOOKUP($B223,'Allokerad kvv'!$B$2:$AV$468,MATCH(G$1,'Allokerad kvv'!$B$1:$AV$1,0),FALSE),VLOOKUP($B223,'Justerad allokering'!$B$1:$AG$461,MATCH(G$1,'Justerad allokering'!$B$1:$AF$1,0),FALSE))</f>
        <v>0</v>
      </c>
      <c r="H223">
        <f>IF(ISERROR(1/VLOOKUP($B223,'Justerad allokering'!$B$1:$AG$461,MATCH(H$1,'Justerad allokering'!$B$1:$AF$1,0),FALSE)),VLOOKUP($B223,'Allokerad kvv'!$B$2:$AV$468,MATCH(H$1,'Allokerad kvv'!$B$1:$AV$1,0),FALSE),VLOOKUP($B223,'Justerad allokering'!$B$1:$AG$461,MATCH(H$1,'Justerad allokering'!$B$1:$AF$1,0),FALSE))</f>
        <v>0</v>
      </c>
      <c r="I223">
        <f>IF(ISERROR(1/VLOOKUP($B223,'Justerad allokering'!$B$1:$AG$461,MATCH(I$1,'Justerad allokering'!$B$1:$AF$1,0),FALSE)),VLOOKUP($B223,'Allokerad kvv'!$B$2:$AV$468,MATCH(I$1,'Allokerad kvv'!$B$1:$AV$1,0),FALSE),VLOOKUP($B223,'Justerad allokering'!$B$1:$AG$461,MATCH(I$1,'Justerad allokering'!$B$1:$AF$1,0),FALSE))</f>
        <v>0</v>
      </c>
      <c r="J223">
        <f>IF(ISERROR(1/VLOOKUP($B223,'Justerad allokering'!$B$1:$AG$461,MATCH(J$1,'Justerad allokering'!$B$1:$AF$1,0),FALSE)),VLOOKUP($B223,'Allokerad kvv'!$B$2:$AV$468,MATCH(J$1,'Allokerad kvv'!$B$1:$AV$1,0),FALSE),VLOOKUP($B223,'Justerad allokering'!$B$1:$AG$461,MATCH(J$1,'Justerad allokering'!$B$1:$AF$1,0),FALSE))</f>
        <v>0</v>
      </c>
      <c r="K223">
        <f>IF(ISERROR(1/VLOOKUP($B223,'Justerad allokering'!$B$1:$AG$461,MATCH(K$1,'Justerad allokering'!$B$1:$AF$1,0),FALSE)),VLOOKUP($B223,'Allokerad kvv'!$B$2:$AV$468,MATCH(K$1,'Allokerad kvv'!$B$1:$AV$1,0),FALSE),VLOOKUP($B223,'Justerad allokering'!$B$1:$AG$461,MATCH(K$1,'Justerad allokering'!$B$1:$AF$1,0),FALSE))</f>
        <v>0</v>
      </c>
      <c r="L223">
        <f>IF(ISERROR(1/VLOOKUP($B223,'Justerad allokering'!$B$1:$AG$461,MATCH(L$1,'Justerad allokering'!$B$1:$AF$1,0),FALSE)),VLOOKUP($B223,'Allokerad kvv'!$B$2:$AV$468,MATCH(L$1,'Allokerad kvv'!$B$1:$AV$1,0),FALSE),VLOOKUP($B223,'Justerad allokering'!$B$1:$AG$461,MATCH(L$1,'Justerad allokering'!$B$1:$AF$1,0),FALSE))</f>
        <v>0</v>
      </c>
      <c r="M223">
        <f>IF(ISERROR(1/VLOOKUP($B223,'Justerad allokering'!$B$1:$AG$461,MATCH(M$1,'Justerad allokering'!$B$1:$AF$1,0),FALSE)),VLOOKUP($B223,'Allokerad kvv'!$B$2:$AV$468,MATCH(M$1,'Allokerad kvv'!$B$1:$AV$1,0),FALSE),VLOOKUP($B223,'Justerad allokering'!$B$1:$AG$461,MATCH(M$1,'Justerad allokering'!$B$1:$AF$1,0),FALSE))</f>
        <v>0</v>
      </c>
      <c r="N223">
        <f>IF(ISERROR(1/VLOOKUP($B223,'Justerad allokering'!$B$1:$AG$461,MATCH(N$1,'Justerad allokering'!$B$1:$AF$1,0),FALSE)),VLOOKUP($B223,'Allokerad kvv'!$B$2:$AV$468,MATCH(N$1,'Allokerad kvv'!$B$1:$AV$1,0),FALSE),VLOOKUP($B223,'Justerad allokering'!$B$1:$AG$461,MATCH(N$1,'Justerad allokering'!$B$1:$AF$1,0),FALSE))</f>
        <v>0</v>
      </c>
      <c r="O223">
        <f>IF(ISERROR(1/VLOOKUP($B223,'Justerad allokering'!$B$1:$AG$461,MATCH(O$1,'Justerad allokering'!$B$1:$AF$1,0),FALSE)),VLOOKUP($B223,'Allokerad kvv'!$B$2:$AV$468,MATCH(O$1,'Allokerad kvv'!$B$1:$AV$1,0),FALSE),VLOOKUP($B223,'Justerad allokering'!$B$1:$AG$461,MATCH(O$1,'Justerad allokering'!$B$1:$AF$1,0),FALSE))</f>
        <v>0</v>
      </c>
      <c r="P223">
        <f>IF(ISERROR(1/VLOOKUP($B223,'Justerad allokering'!$B$1:$AG$461,MATCH(P$1,'Justerad allokering'!$B$1:$AF$1,0),FALSE)),VLOOKUP($B223,'Allokerad kvv'!$B$2:$AV$468,MATCH(P$1,'Allokerad kvv'!$B$1:$AV$1,0),FALSE),VLOOKUP($B223,'Justerad allokering'!$B$1:$AG$461,MATCH(P$1,'Justerad allokering'!$B$1:$AF$1,0),FALSE))</f>
        <v>0</v>
      </c>
      <c r="Q223">
        <f>IF(ISERROR(1/VLOOKUP($B223,'Justerad allokering'!$B$1:$AG$461,MATCH(Q$1,'Justerad allokering'!$B$1:$AF$1,0),FALSE)),VLOOKUP($B223,'Allokerad kvv'!$B$2:$AV$468,MATCH(Q$1,'Allokerad kvv'!$B$1:$AV$1,0),FALSE),VLOOKUP($B223,'Justerad allokering'!$B$1:$AG$461,MATCH(Q$1,'Justerad allokering'!$B$1:$AF$1,0),FALSE))</f>
        <v>0</v>
      </c>
      <c r="R223">
        <f>IF(ISERROR(1/VLOOKUP($B223,'Justerad allokering'!$B$1:$AG$461,MATCH(R$1,'Justerad allokering'!$B$1:$AF$1,0),FALSE)),VLOOKUP($B223,'Allokerad kvv'!$B$2:$AV$468,MATCH(R$1,'Allokerad kvv'!$B$1:$AV$1,0),FALSE),VLOOKUP($B223,'Justerad allokering'!$B$1:$AG$461,MATCH(R$1,'Justerad allokering'!$B$1:$AF$1,0),FALSE))</f>
        <v>0</v>
      </c>
      <c r="S223">
        <f>IF(ISERROR(1/VLOOKUP($B223,'Justerad allokering'!$B$1:$AG$461,MATCH(S$1,'Justerad allokering'!$B$1:$AF$1,0),FALSE)),VLOOKUP($B223,'Allokerad kvv'!$B$2:$AV$468,MATCH(S$1,'Allokerad kvv'!$B$1:$AV$1,0),FALSE),VLOOKUP($B223,'Justerad allokering'!$B$1:$AG$461,MATCH(S$1,'Justerad allokering'!$B$1:$AF$1,0),FALSE))</f>
        <v>0</v>
      </c>
      <c r="T223">
        <f>IF(ISERROR(1/VLOOKUP($B223,'Justerad allokering'!$B$1:$AG$461,MATCH(T$1,'Justerad allokering'!$B$1:$AF$1,0),FALSE)),VLOOKUP($B223,'Allokerad kvv'!$B$2:$AV$468,MATCH(T$1,'Allokerad kvv'!$B$1:$AV$1,0),FALSE),VLOOKUP($B223,'Justerad allokering'!$B$1:$AG$461,MATCH(T$1,'Justerad allokering'!$B$1:$AF$1,0),FALSE))</f>
        <v>0</v>
      </c>
      <c r="U223">
        <f>IF(ISERROR(1/VLOOKUP($B223,'Justerad allokering'!$B$1:$AG$461,MATCH(U$1,'Justerad allokering'!$B$1:$AF$1,0),FALSE)),VLOOKUP($B223,'Allokerad kvv'!$B$2:$AV$468,MATCH(U$1,'Allokerad kvv'!$B$1:$AV$1,0),FALSE),VLOOKUP($B223,'Justerad allokering'!$B$1:$AG$461,MATCH(U$1,'Justerad allokering'!$B$1:$AF$1,0),FALSE))</f>
        <v>0</v>
      </c>
      <c r="V223">
        <f>IF(ISERROR(1/VLOOKUP($B223,'Justerad allokering'!$B$1:$AG$461,MATCH(V$1,'Justerad allokering'!$B$1:$AF$1,0),FALSE)),VLOOKUP($B223,'Allokerad kvv'!$B$2:$AV$468,MATCH(V$1,'Allokerad kvv'!$B$1:$AV$1,0),FALSE),VLOOKUP($B223,'Justerad allokering'!$B$1:$AG$461,MATCH(V$1,'Justerad allokering'!$B$1:$AF$1,0),FALSE))</f>
        <v>0</v>
      </c>
      <c r="W223">
        <f>IF(ISERROR(1/VLOOKUP($B223,'Justerad allokering'!$B$1:$AG$461,MATCH(W$1,'Justerad allokering'!$B$1:$AF$1,0),FALSE)),VLOOKUP($B223,'Allokerad kvv'!$B$2:$AV$468,MATCH(W$1,'Allokerad kvv'!$B$1:$AV$1,0),FALSE),VLOOKUP($B223,'Justerad allokering'!$B$1:$AG$461,MATCH(W$1,'Justerad allokering'!$B$1:$AF$1,0),FALSE))</f>
        <v>0</v>
      </c>
      <c r="X223">
        <f>IF(ISERROR(1/VLOOKUP($B223,'Justerad allokering'!$B$1:$AG$461,MATCH(X$1,'Justerad allokering'!$B$1:$AF$1,0),FALSE)),VLOOKUP($B223,'Allokerad kvv'!$B$2:$AV$468,MATCH(X$1,'Allokerad kvv'!$B$1:$AV$1,0),FALSE),VLOOKUP($B223,'Justerad allokering'!$B$1:$AG$461,MATCH(X$1,'Justerad allokering'!$B$1:$AF$1,0),FALSE))</f>
        <v>0</v>
      </c>
      <c r="Y223">
        <f>IF(ISERROR(1/VLOOKUP($B223,'Justerad allokering'!$B$1:$AG$461,MATCH(Y$1,'Justerad allokering'!$B$1:$AF$1,0),FALSE)),VLOOKUP($B223,'Allokerad kvv'!$B$2:$AV$468,MATCH(Y$1,'Allokerad kvv'!$B$1:$AV$1,0),FALSE),VLOOKUP($B223,'Justerad allokering'!$B$1:$AG$461,MATCH(Y$1,'Justerad allokering'!$B$1:$AF$1,0),FALSE))</f>
        <v>0</v>
      </c>
      <c r="Z223">
        <f>IF(ISERROR(1/VLOOKUP($B223,'Justerad allokering'!$B$1:$AG$461,MATCH(Z$1,'Justerad allokering'!$B$1:$AF$1,0),FALSE)),VLOOKUP($B223,'Allokerad kvv'!$B$2:$AV$468,MATCH(Z$1,'Allokerad kvv'!$B$1:$AV$1,0),FALSE),VLOOKUP($B223,'Justerad allokering'!$B$1:$AG$461,MATCH(Z$1,'Justerad allokering'!$B$1:$AF$1,0),FALSE))</f>
        <v>0</v>
      </c>
      <c r="AE223" s="89">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25">
      <c r="A224" s="2" t="s">
        <v>322</v>
      </c>
      <c r="B224" s="2" t="s">
        <v>326</v>
      </c>
      <c r="C224">
        <f>IF(ISERROR(1/VLOOKUP($B224,'Justerad allokering'!$B$1:$AG$461,MATCH(C$1,'Justerad allokering'!$B$1:$AF$1,0),FALSE)),VLOOKUP($B224,'Allokerad kvv'!$B$2:$AV$468,MATCH(C$1,'Allokerad kvv'!$B$1:$AV$1,0),FALSE),VLOOKUP($B224,'Justerad allokering'!$B$1:$AG$461,MATCH(C$1,'Justerad allokering'!$B$1:$AF$1,0),FALSE))</f>
        <v>0</v>
      </c>
      <c r="D224">
        <f>IF(ISERROR(1/VLOOKUP($B224,'Justerad allokering'!$B$1:$AG$461,MATCH(D$1,'Justerad allokering'!$B$1:$AF$1,0),FALSE)),VLOOKUP($B224,'Allokerad kvv'!$B$2:$AV$468,MATCH(D$1,'Allokerad kvv'!$B$1:$AV$1,0),FALSE),VLOOKUP($B224,'Justerad allokering'!$B$1:$AG$461,MATCH(D$1,'Justerad allokering'!$B$1:$AF$1,0),FALSE))</f>
        <v>0</v>
      </c>
      <c r="E224">
        <f>IF(ISERROR(1/VLOOKUP($B224,'Justerad allokering'!$B$1:$AG$461,MATCH(E$1,'Justerad allokering'!$B$1:$AF$1,0),FALSE)),VLOOKUP($B224,'Allokerad kvv'!$B$2:$AV$468,MATCH(E$1,'Allokerad kvv'!$B$1:$AV$1,0),FALSE),VLOOKUP($B224,'Justerad allokering'!$B$1:$AG$461,MATCH(E$1,'Justerad allokering'!$B$1:$AF$1,0),FALSE))</f>
        <v>0</v>
      </c>
      <c r="F224">
        <f>IF(ISERROR(1/VLOOKUP($B224,'Justerad allokering'!$B$1:$AG$461,MATCH(F$1,'Justerad allokering'!$B$1:$AF$1,0),FALSE)),VLOOKUP($B224,'Allokerad kvv'!$B$2:$AV$468,MATCH(F$1,'Allokerad kvv'!$B$1:$AV$1,0),FALSE),VLOOKUP($B224,'Justerad allokering'!$B$1:$AG$461,MATCH(F$1,'Justerad allokering'!$B$1:$AF$1,0),FALSE))</f>
        <v>0</v>
      </c>
      <c r="G224">
        <f>IF(ISERROR(1/VLOOKUP($B224,'Justerad allokering'!$B$1:$AG$461,MATCH(G$1,'Justerad allokering'!$B$1:$AF$1,0),FALSE)),VLOOKUP($B224,'Allokerad kvv'!$B$2:$AV$468,MATCH(G$1,'Allokerad kvv'!$B$1:$AV$1,0),FALSE),VLOOKUP($B224,'Justerad allokering'!$B$1:$AG$461,MATCH(G$1,'Justerad allokering'!$B$1:$AF$1,0),FALSE))</f>
        <v>0</v>
      </c>
      <c r="H224">
        <f>IF(ISERROR(1/VLOOKUP($B224,'Justerad allokering'!$B$1:$AG$461,MATCH(H$1,'Justerad allokering'!$B$1:$AF$1,0),FALSE)),VLOOKUP($B224,'Allokerad kvv'!$B$2:$AV$468,MATCH(H$1,'Allokerad kvv'!$B$1:$AV$1,0),FALSE),VLOOKUP($B224,'Justerad allokering'!$B$1:$AG$461,MATCH(H$1,'Justerad allokering'!$B$1:$AF$1,0),FALSE))</f>
        <v>0</v>
      </c>
      <c r="I224">
        <f>IF(ISERROR(1/VLOOKUP($B224,'Justerad allokering'!$B$1:$AG$461,MATCH(I$1,'Justerad allokering'!$B$1:$AF$1,0),FALSE)),VLOOKUP($B224,'Allokerad kvv'!$B$2:$AV$468,MATCH(I$1,'Allokerad kvv'!$B$1:$AV$1,0),FALSE),VLOOKUP($B224,'Justerad allokering'!$B$1:$AG$461,MATCH(I$1,'Justerad allokering'!$B$1:$AF$1,0),FALSE))</f>
        <v>0</v>
      </c>
      <c r="J224">
        <f>IF(ISERROR(1/VLOOKUP($B224,'Justerad allokering'!$B$1:$AG$461,MATCH(J$1,'Justerad allokering'!$B$1:$AF$1,0),FALSE)),VLOOKUP($B224,'Allokerad kvv'!$B$2:$AV$468,MATCH(J$1,'Allokerad kvv'!$B$1:$AV$1,0),FALSE),VLOOKUP($B224,'Justerad allokering'!$B$1:$AG$461,MATCH(J$1,'Justerad allokering'!$B$1:$AF$1,0),FALSE))</f>
        <v>0</v>
      </c>
      <c r="K224">
        <f>IF(ISERROR(1/VLOOKUP($B224,'Justerad allokering'!$B$1:$AG$461,MATCH(K$1,'Justerad allokering'!$B$1:$AF$1,0),FALSE)),VLOOKUP($B224,'Allokerad kvv'!$B$2:$AV$468,MATCH(K$1,'Allokerad kvv'!$B$1:$AV$1,0),FALSE),VLOOKUP($B224,'Justerad allokering'!$B$1:$AG$461,MATCH(K$1,'Justerad allokering'!$B$1:$AF$1,0),FALSE))</f>
        <v>0</v>
      </c>
      <c r="L224">
        <f>IF(ISERROR(1/VLOOKUP($B224,'Justerad allokering'!$B$1:$AG$461,MATCH(L$1,'Justerad allokering'!$B$1:$AF$1,0),FALSE)),VLOOKUP($B224,'Allokerad kvv'!$B$2:$AV$468,MATCH(L$1,'Allokerad kvv'!$B$1:$AV$1,0),FALSE),VLOOKUP($B224,'Justerad allokering'!$B$1:$AG$461,MATCH(L$1,'Justerad allokering'!$B$1:$AF$1,0),FALSE))</f>
        <v>0</v>
      </c>
      <c r="M224">
        <f>IF(ISERROR(1/VLOOKUP($B224,'Justerad allokering'!$B$1:$AG$461,MATCH(M$1,'Justerad allokering'!$B$1:$AF$1,0),FALSE)),VLOOKUP($B224,'Allokerad kvv'!$B$2:$AV$468,MATCH(M$1,'Allokerad kvv'!$B$1:$AV$1,0),FALSE),VLOOKUP($B224,'Justerad allokering'!$B$1:$AG$461,MATCH(M$1,'Justerad allokering'!$B$1:$AF$1,0),FALSE))</f>
        <v>0</v>
      </c>
      <c r="N224">
        <f>IF(ISERROR(1/VLOOKUP($B224,'Justerad allokering'!$B$1:$AG$461,MATCH(N$1,'Justerad allokering'!$B$1:$AF$1,0),FALSE)),VLOOKUP($B224,'Allokerad kvv'!$B$2:$AV$468,MATCH(N$1,'Allokerad kvv'!$B$1:$AV$1,0),FALSE),VLOOKUP($B224,'Justerad allokering'!$B$1:$AG$461,MATCH(N$1,'Justerad allokering'!$B$1:$AF$1,0),FALSE))</f>
        <v>0</v>
      </c>
      <c r="O224">
        <f>IF(ISERROR(1/VLOOKUP($B224,'Justerad allokering'!$B$1:$AG$461,MATCH(O$1,'Justerad allokering'!$B$1:$AF$1,0),FALSE)),VLOOKUP($B224,'Allokerad kvv'!$B$2:$AV$468,MATCH(O$1,'Allokerad kvv'!$B$1:$AV$1,0),FALSE),VLOOKUP($B224,'Justerad allokering'!$B$1:$AG$461,MATCH(O$1,'Justerad allokering'!$B$1:$AF$1,0),FALSE))</f>
        <v>0</v>
      </c>
      <c r="P224">
        <f>IF(ISERROR(1/VLOOKUP($B224,'Justerad allokering'!$B$1:$AG$461,MATCH(P$1,'Justerad allokering'!$B$1:$AF$1,0),FALSE)),VLOOKUP($B224,'Allokerad kvv'!$B$2:$AV$468,MATCH(P$1,'Allokerad kvv'!$B$1:$AV$1,0),FALSE),VLOOKUP($B224,'Justerad allokering'!$B$1:$AG$461,MATCH(P$1,'Justerad allokering'!$B$1:$AF$1,0),FALSE))</f>
        <v>0</v>
      </c>
      <c r="Q224">
        <f>IF(ISERROR(1/VLOOKUP($B224,'Justerad allokering'!$B$1:$AG$461,MATCH(Q$1,'Justerad allokering'!$B$1:$AF$1,0),FALSE)),VLOOKUP($B224,'Allokerad kvv'!$B$2:$AV$468,MATCH(Q$1,'Allokerad kvv'!$B$1:$AV$1,0),FALSE),VLOOKUP($B224,'Justerad allokering'!$B$1:$AG$461,MATCH(Q$1,'Justerad allokering'!$B$1:$AF$1,0),FALSE))</f>
        <v>0</v>
      </c>
      <c r="R224">
        <f>IF(ISERROR(1/VLOOKUP($B224,'Justerad allokering'!$B$1:$AG$461,MATCH(R$1,'Justerad allokering'!$B$1:$AF$1,0),FALSE)),VLOOKUP($B224,'Allokerad kvv'!$B$2:$AV$468,MATCH(R$1,'Allokerad kvv'!$B$1:$AV$1,0),FALSE),VLOOKUP($B224,'Justerad allokering'!$B$1:$AG$461,MATCH(R$1,'Justerad allokering'!$B$1:$AF$1,0),FALSE))</f>
        <v>0</v>
      </c>
      <c r="S224">
        <f>IF(ISERROR(1/VLOOKUP($B224,'Justerad allokering'!$B$1:$AG$461,MATCH(S$1,'Justerad allokering'!$B$1:$AF$1,0),FALSE)),VLOOKUP($B224,'Allokerad kvv'!$B$2:$AV$468,MATCH(S$1,'Allokerad kvv'!$B$1:$AV$1,0),FALSE),VLOOKUP($B224,'Justerad allokering'!$B$1:$AG$461,MATCH(S$1,'Justerad allokering'!$B$1:$AF$1,0),FALSE))</f>
        <v>0</v>
      </c>
      <c r="T224">
        <f>IF(ISERROR(1/VLOOKUP($B224,'Justerad allokering'!$B$1:$AG$461,MATCH(T$1,'Justerad allokering'!$B$1:$AF$1,0),FALSE)),VLOOKUP($B224,'Allokerad kvv'!$B$2:$AV$468,MATCH(T$1,'Allokerad kvv'!$B$1:$AV$1,0),FALSE),VLOOKUP($B224,'Justerad allokering'!$B$1:$AG$461,MATCH(T$1,'Justerad allokering'!$B$1:$AF$1,0),FALSE))</f>
        <v>0</v>
      </c>
      <c r="U224">
        <f>IF(ISERROR(1/VLOOKUP($B224,'Justerad allokering'!$B$1:$AG$461,MATCH(U$1,'Justerad allokering'!$B$1:$AF$1,0),FALSE)),VLOOKUP($B224,'Allokerad kvv'!$B$2:$AV$468,MATCH(U$1,'Allokerad kvv'!$B$1:$AV$1,0),FALSE),VLOOKUP($B224,'Justerad allokering'!$B$1:$AG$461,MATCH(U$1,'Justerad allokering'!$B$1:$AF$1,0),FALSE))</f>
        <v>0</v>
      </c>
      <c r="V224">
        <f>IF(ISERROR(1/VLOOKUP($B224,'Justerad allokering'!$B$1:$AG$461,MATCH(V$1,'Justerad allokering'!$B$1:$AF$1,0),FALSE)),VLOOKUP($B224,'Allokerad kvv'!$B$2:$AV$468,MATCH(V$1,'Allokerad kvv'!$B$1:$AV$1,0),FALSE),VLOOKUP($B224,'Justerad allokering'!$B$1:$AG$461,MATCH(V$1,'Justerad allokering'!$B$1:$AF$1,0),FALSE))</f>
        <v>0</v>
      </c>
      <c r="W224">
        <f>IF(ISERROR(1/VLOOKUP($B224,'Justerad allokering'!$B$1:$AG$461,MATCH(W$1,'Justerad allokering'!$B$1:$AF$1,0),FALSE)),VLOOKUP($B224,'Allokerad kvv'!$B$2:$AV$468,MATCH(W$1,'Allokerad kvv'!$B$1:$AV$1,0),FALSE),VLOOKUP($B224,'Justerad allokering'!$B$1:$AG$461,MATCH(W$1,'Justerad allokering'!$B$1:$AF$1,0),FALSE))</f>
        <v>0</v>
      </c>
      <c r="X224">
        <f>IF(ISERROR(1/VLOOKUP($B224,'Justerad allokering'!$B$1:$AG$461,MATCH(X$1,'Justerad allokering'!$B$1:$AF$1,0),FALSE)),VLOOKUP($B224,'Allokerad kvv'!$B$2:$AV$468,MATCH(X$1,'Allokerad kvv'!$B$1:$AV$1,0),FALSE),VLOOKUP($B224,'Justerad allokering'!$B$1:$AG$461,MATCH(X$1,'Justerad allokering'!$B$1:$AF$1,0),FALSE))</f>
        <v>0</v>
      </c>
      <c r="Y224">
        <f>IF(ISERROR(1/VLOOKUP($B224,'Justerad allokering'!$B$1:$AG$461,MATCH(Y$1,'Justerad allokering'!$B$1:$AF$1,0),FALSE)),VLOOKUP($B224,'Allokerad kvv'!$B$2:$AV$468,MATCH(Y$1,'Allokerad kvv'!$B$1:$AV$1,0),FALSE),VLOOKUP($B224,'Justerad allokering'!$B$1:$AG$461,MATCH(Y$1,'Justerad allokering'!$B$1:$AF$1,0),FALSE))</f>
        <v>0</v>
      </c>
      <c r="Z224">
        <f>IF(ISERROR(1/VLOOKUP($B224,'Justerad allokering'!$B$1:$AG$461,MATCH(Z$1,'Justerad allokering'!$B$1:$AF$1,0),FALSE)),VLOOKUP($B224,'Allokerad kvv'!$B$2:$AV$468,MATCH(Z$1,'Allokerad kvv'!$B$1:$AV$1,0),FALSE),VLOOKUP($B224,'Justerad allokering'!$B$1:$AG$461,MATCH(Z$1,'Justerad allokering'!$B$1:$AF$1,0),FALSE))</f>
        <v>0</v>
      </c>
      <c r="AE224" s="89">
        <f t="shared" si="12"/>
        <v>0</v>
      </c>
      <c r="AG224">
        <f t="shared" si="13"/>
        <v>0</v>
      </c>
      <c r="AH224">
        <f t="shared" si="14"/>
        <v>0</v>
      </c>
      <c r="AI224" t="str">
        <f>IF(AH224=0,"",AH224/VLOOKUP(B224,Kraftvärmeprod!$B$1:$BC$480,MATCH("Summa tillförd energi exklusive rökgaskondensering",Kraftvärmeprod!$B$1:$BC$1,0),FALSE))</f>
        <v/>
      </c>
      <c r="AK224">
        <f t="shared" si="15"/>
        <v>0</v>
      </c>
    </row>
    <row r="225" spans="1:37" x14ac:dyDescent="0.25">
      <c r="A225" s="2" t="s">
        <v>327</v>
      </c>
      <c r="B225" s="11" t="s">
        <v>992</v>
      </c>
      <c r="C225">
        <f>IF(ISERROR(1/VLOOKUP($B225,'Justerad allokering'!$B$1:$AG$461,MATCH(C$1,'Justerad allokering'!$B$1:$AF$1,0),FALSE)),VLOOKUP($B225,'Allokerad kvv'!$B$2:$AV$468,MATCH(C$1,'Allokerad kvv'!$B$1:$AV$1,0),FALSE),VLOOKUP($B225,'Justerad allokering'!$B$1:$AG$461,MATCH(C$1,'Justerad allokering'!$B$1:$AF$1,0),FALSE))</f>
        <v>0</v>
      </c>
      <c r="D225">
        <f>IF(ISERROR(1/VLOOKUP($B225,'Justerad allokering'!$B$1:$AG$461,MATCH(D$1,'Justerad allokering'!$B$1:$AF$1,0),FALSE)),VLOOKUP($B225,'Allokerad kvv'!$B$2:$AV$468,MATCH(D$1,'Allokerad kvv'!$B$1:$AV$1,0),FALSE),VLOOKUP($B225,'Justerad allokering'!$B$1:$AG$461,MATCH(D$1,'Justerad allokering'!$B$1:$AF$1,0),FALSE))</f>
        <v>0</v>
      </c>
      <c r="E225">
        <f>IF(ISERROR(1/VLOOKUP($B225,'Justerad allokering'!$B$1:$AG$461,MATCH(E$1,'Justerad allokering'!$B$1:$AF$1,0),FALSE)),VLOOKUP($B225,'Allokerad kvv'!$B$2:$AV$468,MATCH(E$1,'Allokerad kvv'!$B$1:$AV$1,0),FALSE),VLOOKUP($B225,'Justerad allokering'!$B$1:$AG$461,MATCH(E$1,'Justerad allokering'!$B$1:$AF$1,0),FALSE))</f>
        <v>0</v>
      </c>
      <c r="F225">
        <f>IF(ISERROR(1/VLOOKUP($B225,'Justerad allokering'!$B$1:$AG$461,MATCH(F$1,'Justerad allokering'!$B$1:$AF$1,0),FALSE)),VLOOKUP($B225,'Allokerad kvv'!$B$2:$AV$468,MATCH(F$1,'Allokerad kvv'!$B$1:$AV$1,0),FALSE),VLOOKUP($B225,'Justerad allokering'!$B$1:$AG$461,MATCH(F$1,'Justerad allokering'!$B$1:$AF$1,0),FALSE))</f>
        <v>0</v>
      </c>
      <c r="G225">
        <f>IF(ISERROR(1/VLOOKUP($B225,'Justerad allokering'!$B$1:$AG$461,MATCH(G$1,'Justerad allokering'!$B$1:$AF$1,0),FALSE)),VLOOKUP($B225,'Allokerad kvv'!$B$2:$AV$468,MATCH(G$1,'Allokerad kvv'!$B$1:$AV$1,0),FALSE),VLOOKUP($B225,'Justerad allokering'!$B$1:$AG$461,MATCH(G$1,'Justerad allokering'!$B$1:$AF$1,0),FALSE))</f>
        <v>0</v>
      </c>
      <c r="H225">
        <f>IF(ISERROR(1/VLOOKUP($B225,'Justerad allokering'!$B$1:$AG$461,MATCH(H$1,'Justerad allokering'!$B$1:$AF$1,0),FALSE)),VLOOKUP($B225,'Allokerad kvv'!$B$2:$AV$468,MATCH(H$1,'Allokerad kvv'!$B$1:$AV$1,0),FALSE),VLOOKUP($B225,'Justerad allokering'!$B$1:$AG$461,MATCH(H$1,'Justerad allokering'!$B$1:$AF$1,0),FALSE))</f>
        <v>0</v>
      </c>
      <c r="I225">
        <f>IF(ISERROR(1/VLOOKUP($B225,'Justerad allokering'!$B$1:$AG$461,MATCH(I$1,'Justerad allokering'!$B$1:$AF$1,0),FALSE)),VLOOKUP($B225,'Allokerad kvv'!$B$2:$AV$468,MATCH(I$1,'Allokerad kvv'!$B$1:$AV$1,0),FALSE),VLOOKUP($B225,'Justerad allokering'!$B$1:$AG$461,MATCH(I$1,'Justerad allokering'!$B$1:$AF$1,0),FALSE))</f>
        <v>0</v>
      </c>
      <c r="J225">
        <f>IF(ISERROR(1/VLOOKUP($B225,'Justerad allokering'!$B$1:$AG$461,MATCH(J$1,'Justerad allokering'!$B$1:$AF$1,0),FALSE)),VLOOKUP($B225,'Allokerad kvv'!$B$2:$AV$468,MATCH(J$1,'Allokerad kvv'!$B$1:$AV$1,0),FALSE),VLOOKUP($B225,'Justerad allokering'!$B$1:$AG$461,MATCH(J$1,'Justerad allokering'!$B$1:$AF$1,0),FALSE))</f>
        <v>0</v>
      </c>
      <c r="K225">
        <f>IF(ISERROR(1/VLOOKUP($B225,'Justerad allokering'!$B$1:$AG$461,MATCH(K$1,'Justerad allokering'!$B$1:$AF$1,0),FALSE)),VLOOKUP($B225,'Allokerad kvv'!$B$2:$AV$468,MATCH(K$1,'Allokerad kvv'!$B$1:$AV$1,0),FALSE),VLOOKUP($B225,'Justerad allokering'!$B$1:$AG$461,MATCH(K$1,'Justerad allokering'!$B$1:$AF$1,0),FALSE))</f>
        <v>0</v>
      </c>
      <c r="L225">
        <f>IF(ISERROR(1/VLOOKUP($B225,'Justerad allokering'!$B$1:$AG$461,MATCH(L$1,'Justerad allokering'!$B$1:$AF$1,0),FALSE)),VLOOKUP($B225,'Allokerad kvv'!$B$2:$AV$468,MATCH(L$1,'Allokerad kvv'!$B$1:$AV$1,0),FALSE),VLOOKUP($B225,'Justerad allokering'!$B$1:$AG$461,MATCH(L$1,'Justerad allokering'!$B$1:$AF$1,0),FALSE))</f>
        <v>0</v>
      </c>
      <c r="M225">
        <f>IF(ISERROR(1/VLOOKUP($B225,'Justerad allokering'!$B$1:$AG$461,MATCH(M$1,'Justerad allokering'!$B$1:$AF$1,0),FALSE)),VLOOKUP($B225,'Allokerad kvv'!$B$2:$AV$468,MATCH(M$1,'Allokerad kvv'!$B$1:$AV$1,0),FALSE),VLOOKUP($B225,'Justerad allokering'!$B$1:$AG$461,MATCH(M$1,'Justerad allokering'!$B$1:$AF$1,0),FALSE))</f>
        <v>0</v>
      </c>
      <c r="N225">
        <f>IF(ISERROR(1/VLOOKUP($B225,'Justerad allokering'!$B$1:$AG$461,MATCH(N$1,'Justerad allokering'!$B$1:$AF$1,0),FALSE)),VLOOKUP($B225,'Allokerad kvv'!$B$2:$AV$468,MATCH(N$1,'Allokerad kvv'!$B$1:$AV$1,0),FALSE),VLOOKUP($B225,'Justerad allokering'!$B$1:$AG$461,MATCH(N$1,'Justerad allokering'!$B$1:$AF$1,0),FALSE))</f>
        <v>0</v>
      </c>
      <c r="O225">
        <f>IF(ISERROR(1/VLOOKUP($B225,'Justerad allokering'!$B$1:$AG$461,MATCH(O$1,'Justerad allokering'!$B$1:$AF$1,0),FALSE)),VLOOKUP($B225,'Allokerad kvv'!$B$2:$AV$468,MATCH(O$1,'Allokerad kvv'!$B$1:$AV$1,0),FALSE),VLOOKUP($B225,'Justerad allokering'!$B$1:$AG$461,MATCH(O$1,'Justerad allokering'!$B$1:$AF$1,0),FALSE))</f>
        <v>0</v>
      </c>
      <c r="P225">
        <f>IF(ISERROR(1/VLOOKUP($B225,'Justerad allokering'!$B$1:$AG$461,MATCH(P$1,'Justerad allokering'!$B$1:$AF$1,0),FALSE)),VLOOKUP($B225,'Allokerad kvv'!$B$2:$AV$468,MATCH(P$1,'Allokerad kvv'!$B$1:$AV$1,0),FALSE),VLOOKUP($B225,'Justerad allokering'!$B$1:$AG$461,MATCH(P$1,'Justerad allokering'!$B$1:$AF$1,0),FALSE))</f>
        <v>0</v>
      </c>
      <c r="Q225">
        <f>IF(ISERROR(1/VLOOKUP($B225,'Justerad allokering'!$B$1:$AG$461,MATCH(Q$1,'Justerad allokering'!$B$1:$AF$1,0),FALSE)),VLOOKUP($B225,'Allokerad kvv'!$B$2:$AV$468,MATCH(Q$1,'Allokerad kvv'!$B$1:$AV$1,0),FALSE),VLOOKUP($B225,'Justerad allokering'!$B$1:$AG$461,MATCH(Q$1,'Justerad allokering'!$B$1:$AF$1,0),FALSE))</f>
        <v>0</v>
      </c>
      <c r="R225">
        <f>IF(ISERROR(1/VLOOKUP($B225,'Justerad allokering'!$B$1:$AG$461,MATCH(R$1,'Justerad allokering'!$B$1:$AF$1,0),FALSE)),VLOOKUP($B225,'Allokerad kvv'!$B$2:$AV$468,MATCH(R$1,'Allokerad kvv'!$B$1:$AV$1,0),FALSE),VLOOKUP($B225,'Justerad allokering'!$B$1:$AG$461,MATCH(R$1,'Justerad allokering'!$B$1:$AF$1,0),FALSE))</f>
        <v>0</v>
      </c>
      <c r="S225">
        <f>IF(ISERROR(1/VLOOKUP($B225,'Justerad allokering'!$B$1:$AG$461,MATCH(S$1,'Justerad allokering'!$B$1:$AF$1,0),FALSE)),VLOOKUP($B225,'Allokerad kvv'!$B$2:$AV$468,MATCH(S$1,'Allokerad kvv'!$B$1:$AV$1,0),FALSE),VLOOKUP($B225,'Justerad allokering'!$B$1:$AG$461,MATCH(S$1,'Justerad allokering'!$B$1:$AF$1,0),FALSE))</f>
        <v>0</v>
      </c>
      <c r="T225">
        <f>IF(ISERROR(1/VLOOKUP($B225,'Justerad allokering'!$B$1:$AG$461,MATCH(T$1,'Justerad allokering'!$B$1:$AF$1,0),FALSE)),VLOOKUP($B225,'Allokerad kvv'!$B$2:$AV$468,MATCH(T$1,'Allokerad kvv'!$B$1:$AV$1,0),FALSE),VLOOKUP($B225,'Justerad allokering'!$B$1:$AG$461,MATCH(T$1,'Justerad allokering'!$B$1:$AF$1,0),FALSE))</f>
        <v>0</v>
      </c>
      <c r="U225">
        <f>IF(ISERROR(1/VLOOKUP($B225,'Justerad allokering'!$B$1:$AG$461,MATCH(U$1,'Justerad allokering'!$B$1:$AF$1,0),FALSE)),VLOOKUP($B225,'Allokerad kvv'!$B$2:$AV$468,MATCH(U$1,'Allokerad kvv'!$B$1:$AV$1,0),FALSE),VLOOKUP($B225,'Justerad allokering'!$B$1:$AG$461,MATCH(U$1,'Justerad allokering'!$B$1:$AF$1,0),FALSE))</f>
        <v>0</v>
      </c>
      <c r="V225">
        <f>IF(ISERROR(1/VLOOKUP($B225,'Justerad allokering'!$B$1:$AG$461,MATCH(V$1,'Justerad allokering'!$B$1:$AF$1,0),FALSE)),VLOOKUP($B225,'Allokerad kvv'!$B$2:$AV$468,MATCH(V$1,'Allokerad kvv'!$B$1:$AV$1,0),FALSE),VLOOKUP($B225,'Justerad allokering'!$B$1:$AG$461,MATCH(V$1,'Justerad allokering'!$B$1:$AF$1,0),FALSE))</f>
        <v>0</v>
      </c>
      <c r="W225">
        <f>IF(ISERROR(1/VLOOKUP($B225,'Justerad allokering'!$B$1:$AG$461,MATCH(W$1,'Justerad allokering'!$B$1:$AF$1,0),FALSE)),VLOOKUP($B225,'Allokerad kvv'!$B$2:$AV$468,MATCH(W$1,'Allokerad kvv'!$B$1:$AV$1,0),FALSE),VLOOKUP($B225,'Justerad allokering'!$B$1:$AG$461,MATCH(W$1,'Justerad allokering'!$B$1:$AF$1,0),FALSE))</f>
        <v>0</v>
      </c>
      <c r="X225">
        <f>IF(ISERROR(1/VLOOKUP($B225,'Justerad allokering'!$B$1:$AG$461,MATCH(X$1,'Justerad allokering'!$B$1:$AF$1,0),FALSE)),VLOOKUP($B225,'Allokerad kvv'!$B$2:$AV$468,MATCH(X$1,'Allokerad kvv'!$B$1:$AV$1,0),FALSE),VLOOKUP($B225,'Justerad allokering'!$B$1:$AG$461,MATCH(X$1,'Justerad allokering'!$B$1:$AF$1,0),FALSE))</f>
        <v>0</v>
      </c>
      <c r="Y225">
        <f>IF(ISERROR(1/VLOOKUP($B225,'Justerad allokering'!$B$1:$AG$461,MATCH(Y$1,'Justerad allokering'!$B$1:$AF$1,0),FALSE)),VLOOKUP($B225,'Allokerad kvv'!$B$2:$AV$468,MATCH(Y$1,'Allokerad kvv'!$B$1:$AV$1,0),FALSE),VLOOKUP($B225,'Justerad allokering'!$B$1:$AG$461,MATCH(Y$1,'Justerad allokering'!$B$1:$AF$1,0),FALSE))</f>
        <v>0</v>
      </c>
      <c r="Z225">
        <f>IF(ISERROR(1/VLOOKUP($B225,'Justerad allokering'!$B$1:$AG$461,MATCH(Z$1,'Justerad allokering'!$B$1:$AF$1,0),FALSE)),VLOOKUP($B225,'Allokerad kvv'!$B$2:$AV$468,MATCH(Z$1,'Allokerad kvv'!$B$1:$AV$1,0),FALSE),VLOOKUP($B225,'Justerad allokering'!$B$1:$AG$461,MATCH(Z$1,'Justerad allokering'!$B$1:$AF$1,0),FALSE))</f>
        <v>0</v>
      </c>
      <c r="AE225" s="89">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25">
      <c r="A226" s="2" t="s">
        <v>329</v>
      </c>
      <c r="B226" s="2" t="s">
        <v>330</v>
      </c>
      <c r="C226">
        <f>IF(ISERROR(1/VLOOKUP($B226,'Justerad allokering'!$B$1:$AG$461,MATCH(C$1,'Justerad allokering'!$B$1:$AF$1,0),FALSE)),VLOOKUP($B226,'Allokerad kvv'!$B$2:$AV$468,MATCH(C$1,'Allokerad kvv'!$B$1:$AV$1,0),FALSE),VLOOKUP($B226,'Justerad allokering'!$B$1:$AG$461,MATCH(C$1,'Justerad allokering'!$B$1:$AF$1,0),FALSE))</f>
        <v>0</v>
      </c>
      <c r="D226">
        <f>IF(ISERROR(1/VLOOKUP($B226,'Justerad allokering'!$B$1:$AG$461,MATCH(D$1,'Justerad allokering'!$B$1:$AF$1,0),FALSE)),VLOOKUP($B226,'Allokerad kvv'!$B$2:$AV$468,MATCH(D$1,'Allokerad kvv'!$B$1:$AV$1,0),FALSE),VLOOKUP($B226,'Justerad allokering'!$B$1:$AG$461,MATCH(D$1,'Justerad allokering'!$B$1:$AF$1,0),FALSE))</f>
        <v>0</v>
      </c>
      <c r="E226">
        <f>IF(ISERROR(1/VLOOKUP($B226,'Justerad allokering'!$B$1:$AG$461,MATCH(E$1,'Justerad allokering'!$B$1:$AF$1,0),FALSE)),VLOOKUP($B226,'Allokerad kvv'!$B$2:$AV$468,MATCH(E$1,'Allokerad kvv'!$B$1:$AV$1,0),FALSE),VLOOKUP($B226,'Justerad allokering'!$B$1:$AG$461,MATCH(E$1,'Justerad allokering'!$B$1:$AF$1,0),FALSE))</f>
        <v>0</v>
      </c>
      <c r="F226">
        <f>IF(ISERROR(1/VLOOKUP($B226,'Justerad allokering'!$B$1:$AG$461,MATCH(F$1,'Justerad allokering'!$B$1:$AF$1,0),FALSE)),VLOOKUP($B226,'Allokerad kvv'!$B$2:$AV$468,MATCH(F$1,'Allokerad kvv'!$B$1:$AV$1,0),FALSE),VLOOKUP($B226,'Justerad allokering'!$B$1:$AG$461,MATCH(F$1,'Justerad allokering'!$B$1:$AF$1,0),FALSE))</f>
        <v>0</v>
      </c>
      <c r="G226">
        <f>IF(ISERROR(1/VLOOKUP($B226,'Justerad allokering'!$B$1:$AG$461,MATCH(G$1,'Justerad allokering'!$B$1:$AF$1,0),FALSE)),VLOOKUP($B226,'Allokerad kvv'!$B$2:$AV$468,MATCH(G$1,'Allokerad kvv'!$B$1:$AV$1,0),FALSE),VLOOKUP($B226,'Justerad allokering'!$B$1:$AG$461,MATCH(G$1,'Justerad allokering'!$B$1:$AF$1,0),FALSE))</f>
        <v>0</v>
      </c>
      <c r="H226">
        <f>IF(ISERROR(1/VLOOKUP($B226,'Justerad allokering'!$B$1:$AG$461,MATCH(H$1,'Justerad allokering'!$B$1:$AF$1,0),FALSE)),VLOOKUP($B226,'Allokerad kvv'!$B$2:$AV$468,MATCH(H$1,'Allokerad kvv'!$B$1:$AV$1,0),FALSE),VLOOKUP($B226,'Justerad allokering'!$B$1:$AG$461,MATCH(H$1,'Justerad allokering'!$B$1:$AF$1,0),FALSE))</f>
        <v>0</v>
      </c>
      <c r="I226">
        <f>IF(ISERROR(1/VLOOKUP($B226,'Justerad allokering'!$B$1:$AG$461,MATCH(I$1,'Justerad allokering'!$B$1:$AF$1,0),FALSE)),VLOOKUP($B226,'Allokerad kvv'!$B$2:$AV$468,MATCH(I$1,'Allokerad kvv'!$B$1:$AV$1,0),FALSE),VLOOKUP($B226,'Justerad allokering'!$B$1:$AG$461,MATCH(I$1,'Justerad allokering'!$B$1:$AF$1,0),FALSE))</f>
        <v>0</v>
      </c>
      <c r="J226">
        <f>IF(ISERROR(1/VLOOKUP($B226,'Justerad allokering'!$B$1:$AG$461,MATCH(J$1,'Justerad allokering'!$B$1:$AF$1,0),FALSE)),VLOOKUP($B226,'Allokerad kvv'!$B$2:$AV$468,MATCH(J$1,'Allokerad kvv'!$B$1:$AV$1,0),FALSE),VLOOKUP($B226,'Justerad allokering'!$B$1:$AG$461,MATCH(J$1,'Justerad allokering'!$B$1:$AF$1,0),FALSE))</f>
        <v>0</v>
      </c>
      <c r="K226">
        <f>IF(ISERROR(1/VLOOKUP($B226,'Justerad allokering'!$B$1:$AG$461,MATCH(K$1,'Justerad allokering'!$B$1:$AF$1,0),FALSE)),VLOOKUP($B226,'Allokerad kvv'!$B$2:$AV$468,MATCH(K$1,'Allokerad kvv'!$B$1:$AV$1,0),FALSE),VLOOKUP($B226,'Justerad allokering'!$B$1:$AG$461,MATCH(K$1,'Justerad allokering'!$B$1:$AF$1,0),FALSE))</f>
        <v>0</v>
      </c>
      <c r="L226">
        <f>IF(ISERROR(1/VLOOKUP($B226,'Justerad allokering'!$B$1:$AG$461,MATCH(L$1,'Justerad allokering'!$B$1:$AF$1,0),FALSE)),VLOOKUP($B226,'Allokerad kvv'!$B$2:$AV$468,MATCH(L$1,'Allokerad kvv'!$B$1:$AV$1,0),FALSE),VLOOKUP($B226,'Justerad allokering'!$B$1:$AG$461,MATCH(L$1,'Justerad allokering'!$B$1:$AF$1,0),FALSE))</f>
        <v>0</v>
      </c>
      <c r="M226">
        <f>IF(ISERROR(1/VLOOKUP($B226,'Justerad allokering'!$B$1:$AG$461,MATCH(M$1,'Justerad allokering'!$B$1:$AF$1,0),FALSE)),VLOOKUP($B226,'Allokerad kvv'!$B$2:$AV$468,MATCH(M$1,'Allokerad kvv'!$B$1:$AV$1,0),FALSE),VLOOKUP($B226,'Justerad allokering'!$B$1:$AG$461,MATCH(M$1,'Justerad allokering'!$B$1:$AF$1,0),FALSE))</f>
        <v>0</v>
      </c>
      <c r="N226">
        <f>IF(ISERROR(1/VLOOKUP($B226,'Justerad allokering'!$B$1:$AG$461,MATCH(N$1,'Justerad allokering'!$B$1:$AF$1,0),FALSE)),VLOOKUP($B226,'Allokerad kvv'!$B$2:$AV$468,MATCH(N$1,'Allokerad kvv'!$B$1:$AV$1,0),FALSE),VLOOKUP($B226,'Justerad allokering'!$B$1:$AG$461,MATCH(N$1,'Justerad allokering'!$B$1:$AF$1,0),FALSE))</f>
        <v>0</v>
      </c>
      <c r="O226">
        <f>IF(ISERROR(1/VLOOKUP($B226,'Justerad allokering'!$B$1:$AG$461,MATCH(O$1,'Justerad allokering'!$B$1:$AF$1,0),FALSE)),VLOOKUP($B226,'Allokerad kvv'!$B$2:$AV$468,MATCH(O$1,'Allokerad kvv'!$B$1:$AV$1,0),FALSE),VLOOKUP($B226,'Justerad allokering'!$B$1:$AG$461,MATCH(O$1,'Justerad allokering'!$B$1:$AF$1,0),FALSE))</f>
        <v>0</v>
      </c>
      <c r="P226">
        <f>IF(ISERROR(1/VLOOKUP($B226,'Justerad allokering'!$B$1:$AG$461,MATCH(P$1,'Justerad allokering'!$B$1:$AF$1,0),FALSE)),VLOOKUP($B226,'Allokerad kvv'!$B$2:$AV$468,MATCH(P$1,'Allokerad kvv'!$B$1:$AV$1,0),FALSE),VLOOKUP($B226,'Justerad allokering'!$B$1:$AG$461,MATCH(P$1,'Justerad allokering'!$B$1:$AF$1,0),FALSE))</f>
        <v>0</v>
      </c>
      <c r="Q226">
        <f>IF(ISERROR(1/VLOOKUP($B226,'Justerad allokering'!$B$1:$AG$461,MATCH(Q$1,'Justerad allokering'!$B$1:$AF$1,0),FALSE)),VLOOKUP($B226,'Allokerad kvv'!$B$2:$AV$468,MATCH(Q$1,'Allokerad kvv'!$B$1:$AV$1,0),FALSE),VLOOKUP($B226,'Justerad allokering'!$B$1:$AG$461,MATCH(Q$1,'Justerad allokering'!$B$1:$AF$1,0),FALSE))</f>
        <v>0</v>
      </c>
      <c r="R226">
        <f>IF(ISERROR(1/VLOOKUP($B226,'Justerad allokering'!$B$1:$AG$461,MATCH(R$1,'Justerad allokering'!$B$1:$AF$1,0),FALSE)),VLOOKUP($B226,'Allokerad kvv'!$B$2:$AV$468,MATCH(R$1,'Allokerad kvv'!$B$1:$AV$1,0),FALSE),VLOOKUP($B226,'Justerad allokering'!$B$1:$AG$461,MATCH(R$1,'Justerad allokering'!$B$1:$AF$1,0),FALSE))</f>
        <v>0</v>
      </c>
      <c r="S226">
        <f>IF(ISERROR(1/VLOOKUP($B226,'Justerad allokering'!$B$1:$AG$461,MATCH(S$1,'Justerad allokering'!$B$1:$AF$1,0),FALSE)),VLOOKUP($B226,'Allokerad kvv'!$B$2:$AV$468,MATCH(S$1,'Allokerad kvv'!$B$1:$AV$1,0),FALSE),VLOOKUP($B226,'Justerad allokering'!$B$1:$AG$461,MATCH(S$1,'Justerad allokering'!$B$1:$AF$1,0),FALSE))</f>
        <v>0</v>
      </c>
      <c r="T226">
        <f>IF(ISERROR(1/VLOOKUP($B226,'Justerad allokering'!$B$1:$AG$461,MATCH(T$1,'Justerad allokering'!$B$1:$AF$1,0),FALSE)),VLOOKUP($B226,'Allokerad kvv'!$B$2:$AV$468,MATCH(T$1,'Allokerad kvv'!$B$1:$AV$1,0),FALSE),VLOOKUP($B226,'Justerad allokering'!$B$1:$AG$461,MATCH(T$1,'Justerad allokering'!$B$1:$AF$1,0),FALSE))</f>
        <v>0</v>
      </c>
      <c r="U226">
        <f>IF(ISERROR(1/VLOOKUP($B226,'Justerad allokering'!$B$1:$AG$461,MATCH(U$1,'Justerad allokering'!$B$1:$AF$1,0),FALSE)),VLOOKUP($B226,'Allokerad kvv'!$B$2:$AV$468,MATCH(U$1,'Allokerad kvv'!$B$1:$AV$1,0),FALSE),VLOOKUP($B226,'Justerad allokering'!$B$1:$AG$461,MATCH(U$1,'Justerad allokering'!$B$1:$AF$1,0),FALSE))</f>
        <v>0</v>
      </c>
      <c r="V226">
        <f>IF(ISERROR(1/VLOOKUP($B226,'Justerad allokering'!$B$1:$AG$461,MATCH(V$1,'Justerad allokering'!$B$1:$AF$1,0),FALSE)),VLOOKUP($B226,'Allokerad kvv'!$B$2:$AV$468,MATCH(V$1,'Allokerad kvv'!$B$1:$AV$1,0),FALSE),VLOOKUP($B226,'Justerad allokering'!$B$1:$AG$461,MATCH(V$1,'Justerad allokering'!$B$1:$AF$1,0),FALSE))</f>
        <v>0</v>
      </c>
      <c r="W226">
        <f>IF(ISERROR(1/VLOOKUP($B226,'Justerad allokering'!$B$1:$AG$461,MATCH(W$1,'Justerad allokering'!$B$1:$AF$1,0),FALSE)),VLOOKUP($B226,'Allokerad kvv'!$B$2:$AV$468,MATCH(W$1,'Allokerad kvv'!$B$1:$AV$1,0),FALSE),VLOOKUP($B226,'Justerad allokering'!$B$1:$AG$461,MATCH(W$1,'Justerad allokering'!$B$1:$AF$1,0),FALSE))</f>
        <v>0</v>
      </c>
      <c r="X226">
        <f>IF(ISERROR(1/VLOOKUP($B226,'Justerad allokering'!$B$1:$AG$461,MATCH(X$1,'Justerad allokering'!$B$1:$AF$1,0),FALSE)),VLOOKUP($B226,'Allokerad kvv'!$B$2:$AV$468,MATCH(X$1,'Allokerad kvv'!$B$1:$AV$1,0),FALSE),VLOOKUP($B226,'Justerad allokering'!$B$1:$AG$461,MATCH(X$1,'Justerad allokering'!$B$1:$AF$1,0),FALSE))</f>
        <v>0</v>
      </c>
      <c r="Y226">
        <f>IF(ISERROR(1/VLOOKUP($B226,'Justerad allokering'!$B$1:$AG$461,MATCH(Y$1,'Justerad allokering'!$B$1:$AF$1,0),FALSE)),VLOOKUP($B226,'Allokerad kvv'!$B$2:$AV$468,MATCH(Y$1,'Allokerad kvv'!$B$1:$AV$1,0),FALSE),VLOOKUP($B226,'Justerad allokering'!$B$1:$AG$461,MATCH(Y$1,'Justerad allokering'!$B$1:$AF$1,0),FALSE))</f>
        <v>0</v>
      </c>
      <c r="Z226">
        <f>IF(ISERROR(1/VLOOKUP($B226,'Justerad allokering'!$B$1:$AG$461,MATCH(Z$1,'Justerad allokering'!$B$1:$AF$1,0),FALSE)),VLOOKUP($B226,'Allokerad kvv'!$B$2:$AV$468,MATCH(Z$1,'Allokerad kvv'!$B$1:$AV$1,0),FALSE),VLOOKUP($B226,'Justerad allokering'!$B$1:$AG$461,MATCH(Z$1,'Justerad allokering'!$B$1:$AF$1,0),FALSE))</f>
        <v>0</v>
      </c>
      <c r="AE226" s="89">
        <f t="shared" si="12"/>
        <v>0</v>
      </c>
      <c r="AG226">
        <f t="shared" si="13"/>
        <v>0</v>
      </c>
      <c r="AH226">
        <f t="shared" si="14"/>
        <v>0</v>
      </c>
      <c r="AI226" t="str">
        <f>IF(AH226=0,"",AH226/VLOOKUP(B226,Kraftvärmeprod!$B$1:$BC$480,MATCH("Summa tillförd energi exklusive rökgaskondensering",Kraftvärmeprod!$B$1:$BC$1,0),FALSE))</f>
        <v/>
      </c>
      <c r="AK226">
        <f t="shared" si="15"/>
        <v>0</v>
      </c>
    </row>
    <row r="227" spans="1:37" x14ac:dyDescent="0.25">
      <c r="A227" s="2" t="s">
        <v>331</v>
      </c>
      <c r="B227" s="2" t="s">
        <v>332</v>
      </c>
      <c r="C227">
        <f>IF(ISERROR(1/VLOOKUP($B227,'Justerad allokering'!$B$1:$AG$461,MATCH(C$1,'Justerad allokering'!$B$1:$AF$1,0),FALSE)),VLOOKUP($B227,'Allokerad kvv'!$B$2:$AV$468,MATCH(C$1,'Allokerad kvv'!$B$1:$AV$1,0),FALSE),VLOOKUP($B227,'Justerad allokering'!$B$1:$AG$461,MATCH(C$1,'Justerad allokering'!$B$1:$AF$1,0),FALSE))</f>
        <v>0</v>
      </c>
      <c r="D227">
        <f>IF(ISERROR(1/VLOOKUP($B227,'Justerad allokering'!$B$1:$AG$461,MATCH(D$1,'Justerad allokering'!$B$1:$AF$1,0),FALSE)),VLOOKUP($B227,'Allokerad kvv'!$B$2:$AV$468,MATCH(D$1,'Allokerad kvv'!$B$1:$AV$1,0),FALSE),VLOOKUP($B227,'Justerad allokering'!$B$1:$AG$461,MATCH(D$1,'Justerad allokering'!$B$1:$AF$1,0),FALSE))</f>
        <v>0</v>
      </c>
      <c r="E227">
        <f>IF(ISERROR(1/VLOOKUP($B227,'Justerad allokering'!$B$1:$AG$461,MATCH(E$1,'Justerad allokering'!$B$1:$AF$1,0),FALSE)),VLOOKUP($B227,'Allokerad kvv'!$B$2:$AV$468,MATCH(E$1,'Allokerad kvv'!$B$1:$AV$1,0),FALSE),VLOOKUP($B227,'Justerad allokering'!$B$1:$AG$461,MATCH(E$1,'Justerad allokering'!$B$1:$AF$1,0),FALSE))</f>
        <v>0</v>
      </c>
      <c r="F227">
        <f>IF(ISERROR(1/VLOOKUP($B227,'Justerad allokering'!$B$1:$AG$461,MATCH(F$1,'Justerad allokering'!$B$1:$AF$1,0),FALSE)),VLOOKUP($B227,'Allokerad kvv'!$B$2:$AV$468,MATCH(F$1,'Allokerad kvv'!$B$1:$AV$1,0),FALSE),VLOOKUP($B227,'Justerad allokering'!$B$1:$AG$461,MATCH(F$1,'Justerad allokering'!$B$1:$AF$1,0),FALSE))</f>
        <v>0</v>
      </c>
      <c r="G227">
        <f>IF(ISERROR(1/VLOOKUP($B227,'Justerad allokering'!$B$1:$AG$461,MATCH(G$1,'Justerad allokering'!$B$1:$AF$1,0),FALSE)),VLOOKUP($B227,'Allokerad kvv'!$B$2:$AV$468,MATCH(G$1,'Allokerad kvv'!$B$1:$AV$1,0),FALSE),VLOOKUP($B227,'Justerad allokering'!$B$1:$AG$461,MATCH(G$1,'Justerad allokering'!$B$1:$AF$1,0),FALSE))</f>
        <v>0</v>
      </c>
      <c r="H227">
        <f>IF(ISERROR(1/VLOOKUP($B227,'Justerad allokering'!$B$1:$AG$461,MATCH(H$1,'Justerad allokering'!$B$1:$AF$1,0),FALSE)),VLOOKUP($B227,'Allokerad kvv'!$B$2:$AV$468,MATCH(H$1,'Allokerad kvv'!$B$1:$AV$1,0),FALSE),VLOOKUP($B227,'Justerad allokering'!$B$1:$AG$461,MATCH(H$1,'Justerad allokering'!$B$1:$AF$1,0),FALSE))</f>
        <v>0</v>
      </c>
      <c r="I227">
        <f>IF(ISERROR(1/VLOOKUP($B227,'Justerad allokering'!$B$1:$AG$461,MATCH(I$1,'Justerad allokering'!$B$1:$AF$1,0),FALSE)),VLOOKUP($B227,'Allokerad kvv'!$B$2:$AV$468,MATCH(I$1,'Allokerad kvv'!$B$1:$AV$1,0),FALSE),VLOOKUP($B227,'Justerad allokering'!$B$1:$AG$461,MATCH(I$1,'Justerad allokering'!$B$1:$AF$1,0),FALSE))</f>
        <v>0</v>
      </c>
      <c r="J227">
        <f>IF(ISERROR(1/VLOOKUP($B227,'Justerad allokering'!$B$1:$AG$461,MATCH(J$1,'Justerad allokering'!$B$1:$AF$1,0),FALSE)),VLOOKUP($B227,'Allokerad kvv'!$B$2:$AV$468,MATCH(J$1,'Allokerad kvv'!$B$1:$AV$1,0),FALSE),VLOOKUP($B227,'Justerad allokering'!$B$1:$AG$461,MATCH(J$1,'Justerad allokering'!$B$1:$AF$1,0),FALSE))</f>
        <v>0</v>
      </c>
      <c r="K227">
        <f>IF(ISERROR(1/VLOOKUP($B227,'Justerad allokering'!$B$1:$AG$461,MATCH(K$1,'Justerad allokering'!$B$1:$AF$1,0),FALSE)),VLOOKUP($B227,'Allokerad kvv'!$B$2:$AV$468,MATCH(K$1,'Allokerad kvv'!$B$1:$AV$1,0),FALSE),VLOOKUP($B227,'Justerad allokering'!$B$1:$AG$461,MATCH(K$1,'Justerad allokering'!$B$1:$AF$1,0),FALSE))</f>
        <v>0</v>
      </c>
      <c r="L227">
        <f>IF(ISERROR(1/VLOOKUP($B227,'Justerad allokering'!$B$1:$AG$461,MATCH(L$1,'Justerad allokering'!$B$1:$AF$1,0),FALSE)),VLOOKUP($B227,'Allokerad kvv'!$B$2:$AV$468,MATCH(L$1,'Allokerad kvv'!$B$1:$AV$1,0),FALSE),VLOOKUP($B227,'Justerad allokering'!$B$1:$AG$461,MATCH(L$1,'Justerad allokering'!$B$1:$AF$1,0),FALSE))</f>
        <v>0</v>
      </c>
      <c r="M227">
        <f>IF(ISERROR(1/VLOOKUP($B227,'Justerad allokering'!$B$1:$AG$461,MATCH(M$1,'Justerad allokering'!$B$1:$AF$1,0),FALSE)),VLOOKUP($B227,'Allokerad kvv'!$B$2:$AV$468,MATCH(M$1,'Allokerad kvv'!$B$1:$AV$1,0),FALSE),VLOOKUP($B227,'Justerad allokering'!$B$1:$AG$461,MATCH(M$1,'Justerad allokering'!$B$1:$AF$1,0),FALSE))</f>
        <v>0</v>
      </c>
      <c r="N227">
        <f>IF(ISERROR(1/VLOOKUP($B227,'Justerad allokering'!$B$1:$AG$461,MATCH(N$1,'Justerad allokering'!$B$1:$AF$1,0),FALSE)),VLOOKUP($B227,'Allokerad kvv'!$B$2:$AV$468,MATCH(N$1,'Allokerad kvv'!$B$1:$AV$1,0),FALSE),VLOOKUP($B227,'Justerad allokering'!$B$1:$AG$461,MATCH(N$1,'Justerad allokering'!$B$1:$AF$1,0),FALSE))</f>
        <v>0</v>
      </c>
      <c r="O227">
        <f>IF(ISERROR(1/VLOOKUP($B227,'Justerad allokering'!$B$1:$AG$461,MATCH(O$1,'Justerad allokering'!$B$1:$AF$1,0),FALSE)),VLOOKUP($B227,'Allokerad kvv'!$B$2:$AV$468,MATCH(O$1,'Allokerad kvv'!$B$1:$AV$1,0),FALSE),VLOOKUP($B227,'Justerad allokering'!$B$1:$AG$461,MATCH(O$1,'Justerad allokering'!$B$1:$AF$1,0),FALSE))</f>
        <v>0</v>
      </c>
      <c r="P227">
        <f>IF(ISERROR(1/VLOOKUP($B227,'Justerad allokering'!$B$1:$AG$461,MATCH(P$1,'Justerad allokering'!$B$1:$AF$1,0),FALSE)),VLOOKUP($B227,'Allokerad kvv'!$B$2:$AV$468,MATCH(P$1,'Allokerad kvv'!$B$1:$AV$1,0),FALSE),VLOOKUP($B227,'Justerad allokering'!$B$1:$AG$461,MATCH(P$1,'Justerad allokering'!$B$1:$AF$1,0),FALSE))</f>
        <v>0</v>
      </c>
      <c r="Q227">
        <f>IF(ISERROR(1/VLOOKUP($B227,'Justerad allokering'!$B$1:$AG$461,MATCH(Q$1,'Justerad allokering'!$B$1:$AF$1,0),FALSE)),VLOOKUP($B227,'Allokerad kvv'!$B$2:$AV$468,MATCH(Q$1,'Allokerad kvv'!$B$1:$AV$1,0),FALSE),VLOOKUP($B227,'Justerad allokering'!$B$1:$AG$461,MATCH(Q$1,'Justerad allokering'!$B$1:$AF$1,0),FALSE))</f>
        <v>0</v>
      </c>
      <c r="R227">
        <f>IF(ISERROR(1/VLOOKUP($B227,'Justerad allokering'!$B$1:$AG$461,MATCH(R$1,'Justerad allokering'!$B$1:$AF$1,0),FALSE)),VLOOKUP($B227,'Allokerad kvv'!$B$2:$AV$468,MATCH(R$1,'Allokerad kvv'!$B$1:$AV$1,0),FALSE),VLOOKUP($B227,'Justerad allokering'!$B$1:$AG$461,MATCH(R$1,'Justerad allokering'!$B$1:$AF$1,0),FALSE))</f>
        <v>0</v>
      </c>
      <c r="S227">
        <f>IF(ISERROR(1/VLOOKUP($B227,'Justerad allokering'!$B$1:$AG$461,MATCH(S$1,'Justerad allokering'!$B$1:$AF$1,0),FALSE)),VLOOKUP($B227,'Allokerad kvv'!$B$2:$AV$468,MATCH(S$1,'Allokerad kvv'!$B$1:$AV$1,0),FALSE),VLOOKUP($B227,'Justerad allokering'!$B$1:$AG$461,MATCH(S$1,'Justerad allokering'!$B$1:$AF$1,0),FALSE))</f>
        <v>0</v>
      </c>
      <c r="T227">
        <f>IF(ISERROR(1/VLOOKUP($B227,'Justerad allokering'!$B$1:$AG$461,MATCH(T$1,'Justerad allokering'!$B$1:$AF$1,0),FALSE)),VLOOKUP($B227,'Allokerad kvv'!$B$2:$AV$468,MATCH(T$1,'Allokerad kvv'!$B$1:$AV$1,0),FALSE),VLOOKUP($B227,'Justerad allokering'!$B$1:$AG$461,MATCH(T$1,'Justerad allokering'!$B$1:$AF$1,0),FALSE))</f>
        <v>0</v>
      </c>
      <c r="U227">
        <f>IF(ISERROR(1/VLOOKUP($B227,'Justerad allokering'!$B$1:$AG$461,MATCH(U$1,'Justerad allokering'!$B$1:$AF$1,0),FALSE)),VLOOKUP($B227,'Allokerad kvv'!$B$2:$AV$468,MATCH(U$1,'Allokerad kvv'!$B$1:$AV$1,0),FALSE),VLOOKUP($B227,'Justerad allokering'!$B$1:$AG$461,MATCH(U$1,'Justerad allokering'!$B$1:$AF$1,0),FALSE))</f>
        <v>0</v>
      </c>
      <c r="V227">
        <f>IF(ISERROR(1/VLOOKUP($B227,'Justerad allokering'!$B$1:$AG$461,MATCH(V$1,'Justerad allokering'!$B$1:$AF$1,0),FALSE)),VLOOKUP($B227,'Allokerad kvv'!$B$2:$AV$468,MATCH(V$1,'Allokerad kvv'!$B$1:$AV$1,0),FALSE),VLOOKUP($B227,'Justerad allokering'!$B$1:$AG$461,MATCH(V$1,'Justerad allokering'!$B$1:$AF$1,0),FALSE))</f>
        <v>0</v>
      </c>
      <c r="W227">
        <f>IF(ISERROR(1/VLOOKUP($B227,'Justerad allokering'!$B$1:$AG$461,MATCH(W$1,'Justerad allokering'!$B$1:$AF$1,0),FALSE)),VLOOKUP($B227,'Allokerad kvv'!$B$2:$AV$468,MATCH(W$1,'Allokerad kvv'!$B$1:$AV$1,0),FALSE),VLOOKUP($B227,'Justerad allokering'!$B$1:$AG$461,MATCH(W$1,'Justerad allokering'!$B$1:$AF$1,0),FALSE))</f>
        <v>0</v>
      </c>
      <c r="X227">
        <f>IF(ISERROR(1/VLOOKUP($B227,'Justerad allokering'!$B$1:$AG$461,MATCH(X$1,'Justerad allokering'!$B$1:$AF$1,0),FALSE)),VLOOKUP($B227,'Allokerad kvv'!$B$2:$AV$468,MATCH(X$1,'Allokerad kvv'!$B$1:$AV$1,0),FALSE),VLOOKUP($B227,'Justerad allokering'!$B$1:$AG$461,MATCH(X$1,'Justerad allokering'!$B$1:$AF$1,0),FALSE))</f>
        <v>0</v>
      </c>
      <c r="Y227">
        <f>IF(ISERROR(1/VLOOKUP($B227,'Justerad allokering'!$B$1:$AG$461,MATCH(Y$1,'Justerad allokering'!$B$1:$AF$1,0),FALSE)),VLOOKUP($B227,'Allokerad kvv'!$B$2:$AV$468,MATCH(Y$1,'Allokerad kvv'!$B$1:$AV$1,0),FALSE),VLOOKUP($B227,'Justerad allokering'!$B$1:$AG$461,MATCH(Y$1,'Justerad allokering'!$B$1:$AF$1,0),FALSE))</f>
        <v>0</v>
      </c>
      <c r="Z227">
        <f>IF(ISERROR(1/VLOOKUP($B227,'Justerad allokering'!$B$1:$AG$461,MATCH(Z$1,'Justerad allokering'!$B$1:$AF$1,0),FALSE)),VLOOKUP($B227,'Allokerad kvv'!$B$2:$AV$468,MATCH(Z$1,'Allokerad kvv'!$B$1:$AV$1,0),FALSE),VLOOKUP($B227,'Justerad allokering'!$B$1:$AG$461,MATCH(Z$1,'Justerad allokering'!$B$1:$AF$1,0),FALSE))</f>
        <v>0</v>
      </c>
      <c r="AE227" s="89">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25">
      <c r="A228" s="2" t="s">
        <v>331</v>
      </c>
      <c r="B228" s="2" t="s">
        <v>333</v>
      </c>
      <c r="C228">
        <f>IF(ISERROR(1/VLOOKUP($B228,'Justerad allokering'!$B$1:$AG$461,MATCH(C$1,'Justerad allokering'!$B$1:$AF$1,0),FALSE)),VLOOKUP($B228,'Allokerad kvv'!$B$2:$AV$468,MATCH(C$1,'Allokerad kvv'!$B$1:$AV$1,0),FALSE),VLOOKUP($B228,'Justerad allokering'!$B$1:$AG$461,MATCH(C$1,'Justerad allokering'!$B$1:$AF$1,0),FALSE))</f>
        <v>0</v>
      </c>
      <c r="D228">
        <f>IF(ISERROR(1/VLOOKUP($B228,'Justerad allokering'!$B$1:$AG$461,MATCH(D$1,'Justerad allokering'!$B$1:$AF$1,0),FALSE)),VLOOKUP($B228,'Allokerad kvv'!$B$2:$AV$468,MATCH(D$1,'Allokerad kvv'!$B$1:$AV$1,0),FALSE),VLOOKUP($B228,'Justerad allokering'!$B$1:$AG$461,MATCH(D$1,'Justerad allokering'!$B$1:$AF$1,0),FALSE))</f>
        <v>0</v>
      </c>
      <c r="E228">
        <f>IF(ISERROR(1/VLOOKUP($B228,'Justerad allokering'!$B$1:$AG$461,MATCH(E$1,'Justerad allokering'!$B$1:$AF$1,0),FALSE)),VLOOKUP($B228,'Allokerad kvv'!$B$2:$AV$468,MATCH(E$1,'Allokerad kvv'!$B$1:$AV$1,0),FALSE),VLOOKUP($B228,'Justerad allokering'!$B$1:$AG$461,MATCH(E$1,'Justerad allokering'!$B$1:$AF$1,0),FALSE))</f>
        <v>0</v>
      </c>
      <c r="F228">
        <f>IF(ISERROR(1/VLOOKUP($B228,'Justerad allokering'!$B$1:$AG$461,MATCH(F$1,'Justerad allokering'!$B$1:$AF$1,0),FALSE)),VLOOKUP($B228,'Allokerad kvv'!$B$2:$AV$468,MATCH(F$1,'Allokerad kvv'!$B$1:$AV$1,0),FALSE),VLOOKUP($B228,'Justerad allokering'!$B$1:$AG$461,MATCH(F$1,'Justerad allokering'!$B$1:$AF$1,0),FALSE))</f>
        <v>0</v>
      </c>
      <c r="G228">
        <f>IF(ISERROR(1/VLOOKUP($B228,'Justerad allokering'!$B$1:$AG$461,MATCH(G$1,'Justerad allokering'!$B$1:$AF$1,0),FALSE)),VLOOKUP($B228,'Allokerad kvv'!$B$2:$AV$468,MATCH(G$1,'Allokerad kvv'!$B$1:$AV$1,0),FALSE),VLOOKUP($B228,'Justerad allokering'!$B$1:$AG$461,MATCH(G$1,'Justerad allokering'!$B$1:$AF$1,0),FALSE))</f>
        <v>0</v>
      </c>
      <c r="H228">
        <f>IF(ISERROR(1/VLOOKUP($B228,'Justerad allokering'!$B$1:$AG$461,MATCH(H$1,'Justerad allokering'!$B$1:$AF$1,0),FALSE)),VLOOKUP($B228,'Allokerad kvv'!$B$2:$AV$468,MATCH(H$1,'Allokerad kvv'!$B$1:$AV$1,0),FALSE),VLOOKUP($B228,'Justerad allokering'!$B$1:$AG$461,MATCH(H$1,'Justerad allokering'!$B$1:$AF$1,0),FALSE))</f>
        <v>0</v>
      </c>
      <c r="I228">
        <f>IF(ISERROR(1/VLOOKUP($B228,'Justerad allokering'!$B$1:$AG$461,MATCH(I$1,'Justerad allokering'!$B$1:$AF$1,0),FALSE)),VLOOKUP($B228,'Allokerad kvv'!$B$2:$AV$468,MATCH(I$1,'Allokerad kvv'!$B$1:$AV$1,0),FALSE),VLOOKUP($B228,'Justerad allokering'!$B$1:$AG$461,MATCH(I$1,'Justerad allokering'!$B$1:$AF$1,0),FALSE))</f>
        <v>0</v>
      </c>
      <c r="J228">
        <f>IF(ISERROR(1/VLOOKUP($B228,'Justerad allokering'!$B$1:$AG$461,MATCH(J$1,'Justerad allokering'!$B$1:$AF$1,0),FALSE)),VLOOKUP($B228,'Allokerad kvv'!$B$2:$AV$468,MATCH(J$1,'Allokerad kvv'!$B$1:$AV$1,0),FALSE),VLOOKUP($B228,'Justerad allokering'!$B$1:$AG$461,MATCH(J$1,'Justerad allokering'!$B$1:$AF$1,0),FALSE))</f>
        <v>0</v>
      </c>
      <c r="K228">
        <f>IF(ISERROR(1/VLOOKUP($B228,'Justerad allokering'!$B$1:$AG$461,MATCH(K$1,'Justerad allokering'!$B$1:$AF$1,0),FALSE)),VLOOKUP($B228,'Allokerad kvv'!$B$2:$AV$468,MATCH(K$1,'Allokerad kvv'!$B$1:$AV$1,0),FALSE),VLOOKUP($B228,'Justerad allokering'!$B$1:$AG$461,MATCH(K$1,'Justerad allokering'!$B$1:$AF$1,0),FALSE))</f>
        <v>0</v>
      </c>
      <c r="L228">
        <f>IF(ISERROR(1/VLOOKUP($B228,'Justerad allokering'!$B$1:$AG$461,MATCH(L$1,'Justerad allokering'!$B$1:$AF$1,0),FALSE)),VLOOKUP($B228,'Allokerad kvv'!$B$2:$AV$468,MATCH(L$1,'Allokerad kvv'!$B$1:$AV$1,0),FALSE),VLOOKUP($B228,'Justerad allokering'!$B$1:$AG$461,MATCH(L$1,'Justerad allokering'!$B$1:$AF$1,0),FALSE))</f>
        <v>0</v>
      </c>
      <c r="M228">
        <f>IF(ISERROR(1/VLOOKUP($B228,'Justerad allokering'!$B$1:$AG$461,MATCH(M$1,'Justerad allokering'!$B$1:$AF$1,0),FALSE)),VLOOKUP($B228,'Allokerad kvv'!$B$2:$AV$468,MATCH(M$1,'Allokerad kvv'!$B$1:$AV$1,0),FALSE),VLOOKUP($B228,'Justerad allokering'!$B$1:$AG$461,MATCH(M$1,'Justerad allokering'!$B$1:$AF$1,0),FALSE))</f>
        <v>0</v>
      </c>
      <c r="N228">
        <f>IF(ISERROR(1/VLOOKUP($B228,'Justerad allokering'!$B$1:$AG$461,MATCH(N$1,'Justerad allokering'!$B$1:$AF$1,0),FALSE)),VLOOKUP($B228,'Allokerad kvv'!$B$2:$AV$468,MATCH(N$1,'Allokerad kvv'!$B$1:$AV$1,0),FALSE),VLOOKUP($B228,'Justerad allokering'!$B$1:$AG$461,MATCH(N$1,'Justerad allokering'!$B$1:$AF$1,0),FALSE))</f>
        <v>0</v>
      </c>
      <c r="O228">
        <f>IF(ISERROR(1/VLOOKUP($B228,'Justerad allokering'!$B$1:$AG$461,MATCH(O$1,'Justerad allokering'!$B$1:$AF$1,0),FALSE)),VLOOKUP($B228,'Allokerad kvv'!$B$2:$AV$468,MATCH(O$1,'Allokerad kvv'!$B$1:$AV$1,0),FALSE),VLOOKUP($B228,'Justerad allokering'!$B$1:$AG$461,MATCH(O$1,'Justerad allokering'!$B$1:$AF$1,0),FALSE))</f>
        <v>0</v>
      </c>
      <c r="P228">
        <f>IF(ISERROR(1/VLOOKUP($B228,'Justerad allokering'!$B$1:$AG$461,MATCH(P$1,'Justerad allokering'!$B$1:$AF$1,0),FALSE)),VLOOKUP($B228,'Allokerad kvv'!$B$2:$AV$468,MATCH(P$1,'Allokerad kvv'!$B$1:$AV$1,0),FALSE),VLOOKUP($B228,'Justerad allokering'!$B$1:$AG$461,MATCH(P$1,'Justerad allokering'!$B$1:$AF$1,0),FALSE))</f>
        <v>0</v>
      </c>
      <c r="Q228">
        <f>IF(ISERROR(1/VLOOKUP($B228,'Justerad allokering'!$B$1:$AG$461,MATCH(Q$1,'Justerad allokering'!$B$1:$AF$1,0),FALSE)),VLOOKUP($B228,'Allokerad kvv'!$B$2:$AV$468,MATCH(Q$1,'Allokerad kvv'!$B$1:$AV$1,0),FALSE),VLOOKUP($B228,'Justerad allokering'!$B$1:$AG$461,MATCH(Q$1,'Justerad allokering'!$B$1:$AF$1,0),FALSE))</f>
        <v>0</v>
      </c>
      <c r="R228">
        <f>IF(ISERROR(1/VLOOKUP($B228,'Justerad allokering'!$B$1:$AG$461,MATCH(R$1,'Justerad allokering'!$B$1:$AF$1,0),FALSE)),VLOOKUP($B228,'Allokerad kvv'!$B$2:$AV$468,MATCH(R$1,'Allokerad kvv'!$B$1:$AV$1,0),FALSE),VLOOKUP($B228,'Justerad allokering'!$B$1:$AG$461,MATCH(R$1,'Justerad allokering'!$B$1:$AF$1,0),FALSE))</f>
        <v>0</v>
      </c>
      <c r="S228">
        <f>IF(ISERROR(1/VLOOKUP($B228,'Justerad allokering'!$B$1:$AG$461,MATCH(S$1,'Justerad allokering'!$B$1:$AF$1,0),FALSE)),VLOOKUP($B228,'Allokerad kvv'!$B$2:$AV$468,MATCH(S$1,'Allokerad kvv'!$B$1:$AV$1,0),FALSE),VLOOKUP($B228,'Justerad allokering'!$B$1:$AG$461,MATCH(S$1,'Justerad allokering'!$B$1:$AF$1,0),FALSE))</f>
        <v>0</v>
      </c>
      <c r="T228">
        <f>IF(ISERROR(1/VLOOKUP($B228,'Justerad allokering'!$B$1:$AG$461,MATCH(T$1,'Justerad allokering'!$B$1:$AF$1,0),FALSE)),VLOOKUP($B228,'Allokerad kvv'!$B$2:$AV$468,MATCH(T$1,'Allokerad kvv'!$B$1:$AV$1,0),FALSE),VLOOKUP($B228,'Justerad allokering'!$B$1:$AG$461,MATCH(T$1,'Justerad allokering'!$B$1:$AF$1,0),FALSE))</f>
        <v>0</v>
      </c>
      <c r="U228">
        <f>IF(ISERROR(1/VLOOKUP($B228,'Justerad allokering'!$B$1:$AG$461,MATCH(U$1,'Justerad allokering'!$B$1:$AF$1,0),FALSE)),VLOOKUP($B228,'Allokerad kvv'!$B$2:$AV$468,MATCH(U$1,'Allokerad kvv'!$B$1:$AV$1,0),FALSE),VLOOKUP($B228,'Justerad allokering'!$B$1:$AG$461,MATCH(U$1,'Justerad allokering'!$B$1:$AF$1,0),FALSE))</f>
        <v>0</v>
      </c>
      <c r="V228">
        <f>IF(ISERROR(1/VLOOKUP($B228,'Justerad allokering'!$B$1:$AG$461,MATCH(V$1,'Justerad allokering'!$B$1:$AF$1,0),FALSE)),VLOOKUP($B228,'Allokerad kvv'!$B$2:$AV$468,MATCH(V$1,'Allokerad kvv'!$B$1:$AV$1,0),FALSE),VLOOKUP($B228,'Justerad allokering'!$B$1:$AG$461,MATCH(V$1,'Justerad allokering'!$B$1:$AF$1,0),FALSE))</f>
        <v>0</v>
      </c>
      <c r="W228">
        <f>IF(ISERROR(1/VLOOKUP($B228,'Justerad allokering'!$B$1:$AG$461,MATCH(W$1,'Justerad allokering'!$B$1:$AF$1,0),FALSE)),VLOOKUP($B228,'Allokerad kvv'!$B$2:$AV$468,MATCH(W$1,'Allokerad kvv'!$B$1:$AV$1,0),FALSE),VLOOKUP($B228,'Justerad allokering'!$B$1:$AG$461,MATCH(W$1,'Justerad allokering'!$B$1:$AF$1,0),FALSE))</f>
        <v>0</v>
      </c>
      <c r="X228">
        <f>IF(ISERROR(1/VLOOKUP($B228,'Justerad allokering'!$B$1:$AG$461,MATCH(X$1,'Justerad allokering'!$B$1:$AF$1,0),FALSE)),VLOOKUP($B228,'Allokerad kvv'!$B$2:$AV$468,MATCH(X$1,'Allokerad kvv'!$B$1:$AV$1,0),FALSE),VLOOKUP($B228,'Justerad allokering'!$B$1:$AG$461,MATCH(X$1,'Justerad allokering'!$B$1:$AF$1,0),FALSE))</f>
        <v>0</v>
      </c>
      <c r="Y228">
        <f>IF(ISERROR(1/VLOOKUP($B228,'Justerad allokering'!$B$1:$AG$461,MATCH(Y$1,'Justerad allokering'!$B$1:$AF$1,0),FALSE)),VLOOKUP($B228,'Allokerad kvv'!$B$2:$AV$468,MATCH(Y$1,'Allokerad kvv'!$B$1:$AV$1,0),FALSE),VLOOKUP($B228,'Justerad allokering'!$B$1:$AG$461,MATCH(Y$1,'Justerad allokering'!$B$1:$AF$1,0),FALSE))</f>
        <v>0</v>
      </c>
      <c r="Z228">
        <f>IF(ISERROR(1/VLOOKUP($B228,'Justerad allokering'!$B$1:$AG$461,MATCH(Z$1,'Justerad allokering'!$B$1:$AF$1,0),FALSE)),VLOOKUP($B228,'Allokerad kvv'!$B$2:$AV$468,MATCH(Z$1,'Allokerad kvv'!$B$1:$AV$1,0),FALSE),VLOOKUP($B228,'Justerad allokering'!$B$1:$AG$461,MATCH(Z$1,'Justerad allokering'!$B$1:$AF$1,0),FALSE))</f>
        <v>0</v>
      </c>
      <c r="AE228" s="89">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25">
      <c r="A229" s="2" t="s">
        <v>331</v>
      </c>
      <c r="B229" s="2" t="s">
        <v>334</v>
      </c>
      <c r="C229">
        <f>IF(ISERROR(1/VLOOKUP($B229,'Justerad allokering'!$B$1:$AG$461,MATCH(C$1,'Justerad allokering'!$B$1:$AF$1,0),FALSE)),VLOOKUP($B229,'Allokerad kvv'!$B$2:$AV$468,MATCH(C$1,'Allokerad kvv'!$B$1:$AV$1,0),FALSE),VLOOKUP($B229,'Justerad allokering'!$B$1:$AG$461,MATCH(C$1,'Justerad allokering'!$B$1:$AF$1,0),FALSE))</f>
        <v>0</v>
      </c>
      <c r="D229">
        <f>IF(ISERROR(1/VLOOKUP($B229,'Justerad allokering'!$B$1:$AG$461,MATCH(D$1,'Justerad allokering'!$B$1:$AF$1,0),FALSE)),VLOOKUP($B229,'Allokerad kvv'!$B$2:$AV$468,MATCH(D$1,'Allokerad kvv'!$B$1:$AV$1,0),FALSE),VLOOKUP($B229,'Justerad allokering'!$B$1:$AG$461,MATCH(D$1,'Justerad allokering'!$B$1:$AF$1,0),FALSE))</f>
        <v>0</v>
      </c>
      <c r="E229">
        <f>IF(ISERROR(1/VLOOKUP($B229,'Justerad allokering'!$B$1:$AG$461,MATCH(E$1,'Justerad allokering'!$B$1:$AF$1,0),FALSE)),VLOOKUP($B229,'Allokerad kvv'!$B$2:$AV$468,MATCH(E$1,'Allokerad kvv'!$B$1:$AV$1,0),FALSE),VLOOKUP($B229,'Justerad allokering'!$B$1:$AG$461,MATCH(E$1,'Justerad allokering'!$B$1:$AF$1,0),FALSE))</f>
        <v>0</v>
      </c>
      <c r="F229">
        <f>IF(ISERROR(1/VLOOKUP($B229,'Justerad allokering'!$B$1:$AG$461,MATCH(F$1,'Justerad allokering'!$B$1:$AF$1,0),FALSE)),VLOOKUP($B229,'Allokerad kvv'!$B$2:$AV$468,MATCH(F$1,'Allokerad kvv'!$B$1:$AV$1,0),FALSE),VLOOKUP($B229,'Justerad allokering'!$B$1:$AG$461,MATCH(F$1,'Justerad allokering'!$B$1:$AF$1,0),FALSE))</f>
        <v>0</v>
      </c>
      <c r="G229">
        <f>IF(ISERROR(1/VLOOKUP($B229,'Justerad allokering'!$B$1:$AG$461,MATCH(G$1,'Justerad allokering'!$B$1:$AF$1,0),FALSE)),VLOOKUP($B229,'Allokerad kvv'!$B$2:$AV$468,MATCH(G$1,'Allokerad kvv'!$B$1:$AV$1,0),FALSE),VLOOKUP($B229,'Justerad allokering'!$B$1:$AG$461,MATCH(G$1,'Justerad allokering'!$B$1:$AF$1,0),FALSE))</f>
        <v>0</v>
      </c>
      <c r="H229">
        <f>IF(ISERROR(1/VLOOKUP($B229,'Justerad allokering'!$B$1:$AG$461,MATCH(H$1,'Justerad allokering'!$B$1:$AF$1,0),FALSE)),VLOOKUP($B229,'Allokerad kvv'!$B$2:$AV$468,MATCH(H$1,'Allokerad kvv'!$B$1:$AV$1,0),FALSE),VLOOKUP($B229,'Justerad allokering'!$B$1:$AG$461,MATCH(H$1,'Justerad allokering'!$B$1:$AF$1,0),FALSE))</f>
        <v>0</v>
      </c>
      <c r="I229">
        <f>IF(ISERROR(1/VLOOKUP($B229,'Justerad allokering'!$B$1:$AG$461,MATCH(I$1,'Justerad allokering'!$B$1:$AF$1,0),FALSE)),VLOOKUP($B229,'Allokerad kvv'!$B$2:$AV$468,MATCH(I$1,'Allokerad kvv'!$B$1:$AV$1,0),FALSE),VLOOKUP($B229,'Justerad allokering'!$B$1:$AG$461,MATCH(I$1,'Justerad allokering'!$B$1:$AF$1,0),FALSE))</f>
        <v>0</v>
      </c>
      <c r="J229">
        <f>IF(ISERROR(1/VLOOKUP($B229,'Justerad allokering'!$B$1:$AG$461,MATCH(J$1,'Justerad allokering'!$B$1:$AF$1,0),FALSE)),VLOOKUP($B229,'Allokerad kvv'!$B$2:$AV$468,MATCH(J$1,'Allokerad kvv'!$B$1:$AV$1,0),FALSE),VLOOKUP($B229,'Justerad allokering'!$B$1:$AG$461,MATCH(J$1,'Justerad allokering'!$B$1:$AF$1,0),FALSE))</f>
        <v>0</v>
      </c>
      <c r="K229">
        <f>IF(ISERROR(1/VLOOKUP($B229,'Justerad allokering'!$B$1:$AG$461,MATCH(K$1,'Justerad allokering'!$B$1:$AF$1,0),FALSE)),VLOOKUP($B229,'Allokerad kvv'!$B$2:$AV$468,MATCH(K$1,'Allokerad kvv'!$B$1:$AV$1,0),FALSE),VLOOKUP($B229,'Justerad allokering'!$B$1:$AG$461,MATCH(K$1,'Justerad allokering'!$B$1:$AF$1,0),FALSE))</f>
        <v>0</v>
      </c>
      <c r="L229">
        <f>IF(ISERROR(1/VLOOKUP($B229,'Justerad allokering'!$B$1:$AG$461,MATCH(L$1,'Justerad allokering'!$B$1:$AF$1,0),FALSE)),VLOOKUP($B229,'Allokerad kvv'!$B$2:$AV$468,MATCH(L$1,'Allokerad kvv'!$B$1:$AV$1,0),FALSE),VLOOKUP($B229,'Justerad allokering'!$B$1:$AG$461,MATCH(L$1,'Justerad allokering'!$B$1:$AF$1,0),FALSE))</f>
        <v>0</v>
      </c>
      <c r="M229">
        <f>IF(ISERROR(1/VLOOKUP($B229,'Justerad allokering'!$B$1:$AG$461,MATCH(M$1,'Justerad allokering'!$B$1:$AF$1,0),FALSE)),VLOOKUP($B229,'Allokerad kvv'!$B$2:$AV$468,MATCH(M$1,'Allokerad kvv'!$B$1:$AV$1,0),FALSE),VLOOKUP($B229,'Justerad allokering'!$B$1:$AG$461,MATCH(M$1,'Justerad allokering'!$B$1:$AF$1,0),FALSE))</f>
        <v>0</v>
      </c>
      <c r="N229">
        <f>IF(ISERROR(1/VLOOKUP($B229,'Justerad allokering'!$B$1:$AG$461,MATCH(N$1,'Justerad allokering'!$B$1:$AF$1,0),FALSE)),VLOOKUP($B229,'Allokerad kvv'!$B$2:$AV$468,MATCH(N$1,'Allokerad kvv'!$B$1:$AV$1,0),FALSE),VLOOKUP($B229,'Justerad allokering'!$B$1:$AG$461,MATCH(N$1,'Justerad allokering'!$B$1:$AF$1,0),FALSE))</f>
        <v>0</v>
      </c>
      <c r="O229">
        <f>IF(ISERROR(1/VLOOKUP($B229,'Justerad allokering'!$B$1:$AG$461,MATCH(O$1,'Justerad allokering'!$B$1:$AF$1,0),FALSE)),VLOOKUP($B229,'Allokerad kvv'!$B$2:$AV$468,MATCH(O$1,'Allokerad kvv'!$B$1:$AV$1,0),FALSE),VLOOKUP($B229,'Justerad allokering'!$B$1:$AG$461,MATCH(O$1,'Justerad allokering'!$B$1:$AF$1,0),FALSE))</f>
        <v>0</v>
      </c>
      <c r="P229">
        <f>IF(ISERROR(1/VLOOKUP($B229,'Justerad allokering'!$B$1:$AG$461,MATCH(P$1,'Justerad allokering'!$B$1:$AF$1,0),FALSE)),VLOOKUP($B229,'Allokerad kvv'!$B$2:$AV$468,MATCH(P$1,'Allokerad kvv'!$B$1:$AV$1,0),FALSE),VLOOKUP($B229,'Justerad allokering'!$B$1:$AG$461,MATCH(P$1,'Justerad allokering'!$B$1:$AF$1,0),FALSE))</f>
        <v>0</v>
      </c>
      <c r="Q229">
        <f>IF(ISERROR(1/VLOOKUP($B229,'Justerad allokering'!$B$1:$AG$461,MATCH(Q$1,'Justerad allokering'!$B$1:$AF$1,0),FALSE)),VLOOKUP($B229,'Allokerad kvv'!$B$2:$AV$468,MATCH(Q$1,'Allokerad kvv'!$B$1:$AV$1,0),FALSE),VLOOKUP($B229,'Justerad allokering'!$B$1:$AG$461,MATCH(Q$1,'Justerad allokering'!$B$1:$AF$1,0),FALSE))</f>
        <v>0</v>
      </c>
      <c r="R229">
        <f>IF(ISERROR(1/VLOOKUP($B229,'Justerad allokering'!$B$1:$AG$461,MATCH(R$1,'Justerad allokering'!$B$1:$AF$1,0),FALSE)),VLOOKUP($B229,'Allokerad kvv'!$B$2:$AV$468,MATCH(R$1,'Allokerad kvv'!$B$1:$AV$1,0),FALSE),VLOOKUP($B229,'Justerad allokering'!$B$1:$AG$461,MATCH(R$1,'Justerad allokering'!$B$1:$AF$1,0),FALSE))</f>
        <v>0</v>
      </c>
      <c r="S229">
        <f>IF(ISERROR(1/VLOOKUP($B229,'Justerad allokering'!$B$1:$AG$461,MATCH(S$1,'Justerad allokering'!$B$1:$AF$1,0),FALSE)),VLOOKUP($B229,'Allokerad kvv'!$B$2:$AV$468,MATCH(S$1,'Allokerad kvv'!$B$1:$AV$1,0),FALSE),VLOOKUP($B229,'Justerad allokering'!$B$1:$AG$461,MATCH(S$1,'Justerad allokering'!$B$1:$AF$1,0),FALSE))</f>
        <v>0</v>
      </c>
      <c r="T229">
        <f>IF(ISERROR(1/VLOOKUP($B229,'Justerad allokering'!$B$1:$AG$461,MATCH(T$1,'Justerad allokering'!$B$1:$AF$1,0),FALSE)),VLOOKUP($B229,'Allokerad kvv'!$B$2:$AV$468,MATCH(T$1,'Allokerad kvv'!$B$1:$AV$1,0),FALSE),VLOOKUP($B229,'Justerad allokering'!$B$1:$AG$461,MATCH(T$1,'Justerad allokering'!$B$1:$AF$1,0),FALSE))</f>
        <v>0</v>
      </c>
      <c r="U229">
        <f>IF(ISERROR(1/VLOOKUP($B229,'Justerad allokering'!$B$1:$AG$461,MATCH(U$1,'Justerad allokering'!$B$1:$AF$1,0),FALSE)),VLOOKUP($B229,'Allokerad kvv'!$B$2:$AV$468,MATCH(U$1,'Allokerad kvv'!$B$1:$AV$1,0),FALSE),VLOOKUP($B229,'Justerad allokering'!$B$1:$AG$461,MATCH(U$1,'Justerad allokering'!$B$1:$AF$1,0),FALSE))</f>
        <v>0</v>
      </c>
      <c r="V229">
        <f>IF(ISERROR(1/VLOOKUP($B229,'Justerad allokering'!$B$1:$AG$461,MATCH(V$1,'Justerad allokering'!$B$1:$AF$1,0),FALSE)),VLOOKUP($B229,'Allokerad kvv'!$B$2:$AV$468,MATCH(V$1,'Allokerad kvv'!$B$1:$AV$1,0),FALSE),VLOOKUP($B229,'Justerad allokering'!$B$1:$AG$461,MATCH(V$1,'Justerad allokering'!$B$1:$AF$1,0),FALSE))</f>
        <v>0</v>
      </c>
      <c r="W229">
        <f>IF(ISERROR(1/VLOOKUP($B229,'Justerad allokering'!$B$1:$AG$461,MATCH(W$1,'Justerad allokering'!$B$1:$AF$1,0),FALSE)),VLOOKUP($B229,'Allokerad kvv'!$B$2:$AV$468,MATCH(W$1,'Allokerad kvv'!$B$1:$AV$1,0),FALSE),VLOOKUP($B229,'Justerad allokering'!$B$1:$AG$461,MATCH(W$1,'Justerad allokering'!$B$1:$AF$1,0),FALSE))</f>
        <v>0</v>
      </c>
      <c r="X229">
        <f>IF(ISERROR(1/VLOOKUP($B229,'Justerad allokering'!$B$1:$AG$461,MATCH(X$1,'Justerad allokering'!$B$1:$AF$1,0),FALSE)),VLOOKUP($B229,'Allokerad kvv'!$B$2:$AV$468,MATCH(X$1,'Allokerad kvv'!$B$1:$AV$1,0),FALSE),VLOOKUP($B229,'Justerad allokering'!$B$1:$AG$461,MATCH(X$1,'Justerad allokering'!$B$1:$AF$1,0),FALSE))</f>
        <v>0</v>
      </c>
      <c r="Y229">
        <f>IF(ISERROR(1/VLOOKUP($B229,'Justerad allokering'!$B$1:$AG$461,MATCH(Y$1,'Justerad allokering'!$B$1:$AF$1,0),FALSE)),VLOOKUP($B229,'Allokerad kvv'!$B$2:$AV$468,MATCH(Y$1,'Allokerad kvv'!$B$1:$AV$1,0),FALSE),VLOOKUP($B229,'Justerad allokering'!$B$1:$AG$461,MATCH(Y$1,'Justerad allokering'!$B$1:$AF$1,0),FALSE))</f>
        <v>0</v>
      </c>
      <c r="Z229">
        <f>IF(ISERROR(1/VLOOKUP($B229,'Justerad allokering'!$B$1:$AG$461,MATCH(Z$1,'Justerad allokering'!$B$1:$AF$1,0),FALSE)),VLOOKUP($B229,'Allokerad kvv'!$B$2:$AV$468,MATCH(Z$1,'Allokerad kvv'!$B$1:$AV$1,0),FALSE),VLOOKUP($B229,'Justerad allokering'!$B$1:$AG$461,MATCH(Z$1,'Justerad allokering'!$B$1:$AF$1,0),FALSE))</f>
        <v>0</v>
      </c>
      <c r="AE229" s="89">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25">
      <c r="A230" s="2" t="s">
        <v>331</v>
      </c>
      <c r="B230" s="2" t="s">
        <v>335</v>
      </c>
      <c r="C230">
        <f>IF(ISERROR(1/VLOOKUP($B230,'Justerad allokering'!$B$1:$AG$461,MATCH(C$1,'Justerad allokering'!$B$1:$AF$1,0),FALSE)),VLOOKUP($B230,'Allokerad kvv'!$B$2:$AV$468,MATCH(C$1,'Allokerad kvv'!$B$1:$AV$1,0),FALSE),VLOOKUP($B230,'Justerad allokering'!$B$1:$AG$461,MATCH(C$1,'Justerad allokering'!$B$1:$AF$1,0),FALSE))</f>
        <v>0</v>
      </c>
      <c r="D230">
        <f>IF(ISERROR(1/VLOOKUP($B230,'Justerad allokering'!$B$1:$AG$461,MATCH(D$1,'Justerad allokering'!$B$1:$AF$1,0),FALSE)),VLOOKUP($B230,'Allokerad kvv'!$B$2:$AV$468,MATCH(D$1,'Allokerad kvv'!$B$1:$AV$1,0),FALSE),VLOOKUP($B230,'Justerad allokering'!$B$1:$AG$461,MATCH(D$1,'Justerad allokering'!$B$1:$AF$1,0),FALSE))</f>
        <v>0</v>
      </c>
      <c r="E230">
        <f>IF(ISERROR(1/VLOOKUP($B230,'Justerad allokering'!$B$1:$AG$461,MATCH(E$1,'Justerad allokering'!$B$1:$AF$1,0),FALSE)),VLOOKUP($B230,'Allokerad kvv'!$B$2:$AV$468,MATCH(E$1,'Allokerad kvv'!$B$1:$AV$1,0),FALSE),VLOOKUP($B230,'Justerad allokering'!$B$1:$AG$461,MATCH(E$1,'Justerad allokering'!$B$1:$AF$1,0),FALSE))</f>
        <v>0</v>
      </c>
      <c r="F230">
        <f>IF(ISERROR(1/VLOOKUP($B230,'Justerad allokering'!$B$1:$AG$461,MATCH(F$1,'Justerad allokering'!$B$1:$AF$1,0),FALSE)),VLOOKUP($B230,'Allokerad kvv'!$B$2:$AV$468,MATCH(F$1,'Allokerad kvv'!$B$1:$AV$1,0),FALSE),VLOOKUP($B230,'Justerad allokering'!$B$1:$AG$461,MATCH(F$1,'Justerad allokering'!$B$1:$AF$1,0),FALSE))</f>
        <v>0</v>
      </c>
      <c r="G230">
        <f>IF(ISERROR(1/VLOOKUP($B230,'Justerad allokering'!$B$1:$AG$461,MATCH(G$1,'Justerad allokering'!$B$1:$AF$1,0),FALSE)),VLOOKUP($B230,'Allokerad kvv'!$B$2:$AV$468,MATCH(G$1,'Allokerad kvv'!$B$1:$AV$1,0),FALSE),VLOOKUP($B230,'Justerad allokering'!$B$1:$AG$461,MATCH(G$1,'Justerad allokering'!$B$1:$AF$1,0),FALSE))</f>
        <v>0</v>
      </c>
      <c r="H230">
        <f>IF(ISERROR(1/VLOOKUP($B230,'Justerad allokering'!$B$1:$AG$461,MATCH(H$1,'Justerad allokering'!$B$1:$AF$1,0),FALSE)),VLOOKUP($B230,'Allokerad kvv'!$B$2:$AV$468,MATCH(H$1,'Allokerad kvv'!$B$1:$AV$1,0),FALSE),VLOOKUP($B230,'Justerad allokering'!$B$1:$AG$461,MATCH(H$1,'Justerad allokering'!$B$1:$AF$1,0),FALSE))</f>
        <v>0</v>
      </c>
      <c r="I230">
        <f>IF(ISERROR(1/VLOOKUP($B230,'Justerad allokering'!$B$1:$AG$461,MATCH(I$1,'Justerad allokering'!$B$1:$AF$1,0),FALSE)),VLOOKUP($B230,'Allokerad kvv'!$B$2:$AV$468,MATCH(I$1,'Allokerad kvv'!$B$1:$AV$1,0),FALSE),VLOOKUP($B230,'Justerad allokering'!$B$1:$AG$461,MATCH(I$1,'Justerad allokering'!$B$1:$AF$1,0),FALSE))</f>
        <v>0</v>
      </c>
      <c r="J230">
        <f>IF(ISERROR(1/VLOOKUP($B230,'Justerad allokering'!$B$1:$AG$461,MATCH(J$1,'Justerad allokering'!$B$1:$AF$1,0),FALSE)),VLOOKUP($B230,'Allokerad kvv'!$B$2:$AV$468,MATCH(J$1,'Allokerad kvv'!$B$1:$AV$1,0),FALSE),VLOOKUP($B230,'Justerad allokering'!$B$1:$AG$461,MATCH(J$1,'Justerad allokering'!$B$1:$AF$1,0),FALSE))</f>
        <v>0</v>
      </c>
      <c r="K230">
        <f>IF(ISERROR(1/VLOOKUP($B230,'Justerad allokering'!$B$1:$AG$461,MATCH(K$1,'Justerad allokering'!$B$1:$AF$1,0),FALSE)),VLOOKUP($B230,'Allokerad kvv'!$B$2:$AV$468,MATCH(K$1,'Allokerad kvv'!$B$1:$AV$1,0),FALSE),VLOOKUP($B230,'Justerad allokering'!$B$1:$AG$461,MATCH(K$1,'Justerad allokering'!$B$1:$AF$1,0),FALSE))</f>
        <v>0</v>
      </c>
      <c r="L230">
        <f>IF(ISERROR(1/VLOOKUP($B230,'Justerad allokering'!$B$1:$AG$461,MATCH(L$1,'Justerad allokering'!$B$1:$AF$1,0),FALSE)),VLOOKUP($B230,'Allokerad kvv'!$B$2:$AV$468,MATCH(L$1,'Allokerad kvv'!$B$1:$AV$1,0),FALSE),VLOOKUP($B230,'Justerad allokering'!$B$1:$AG$461,MATCH(L$1,'Justerad allokering'!$B$1:$AF$1,0),FALSE))</f>
        <v>0</v>
      </c>
      <c r="M230">
        <f>IF(ISERROR(1/VLOOKUP($B230,'Justerad allokering'!$B$1:$AG$461,MATCH(M$1,'Justerad allokering'!$B$1:$AF$1,0),FALSE)),VLOOKUP($B230,'Allokerad kvv'!$B$2:$AV$468,MATCH(M$1,'Allokerad kvv'!$B$1:$AV$1,0),FALSE),VLOOKUP($B230,'Justerad allokering'!$B$1:$AG$461,MATCH(M$1,'Justerad allokering'!$B$1:$AF$1,0),FALSE))</f>
        <v>0</v>
      </c>
      <c r="N230">
        <f>IF(ISERROR(1/VLOOKUP($B230,'Justerad allokering'!$B$1:$AG$461,MATCH(N$1,'Justerad allokering'!$B$1:$AF$1,0),FALSE)),VLOOKUP($B230,'Allokerad kvv'!$B$2:$AV$468,MATCH(N$1,'Allokerad kvv'!$B$1:$AV$1,0),FALSE),VLOOKUP($B230,'Justerad allokering'!$B$1:$AG$461,MATCH(N$1,'Justerad allokering'!$B$1:$AF$1,0),FALSE))</f>
        <v>0</v>
      </c>
      <c r="O230">
        <f>IF(ISERROR(1/VLOOKUP($B230,'Justerad allokering'!$B$1:$AG$461,MATCH(O$1,'Justerad allokering'!$B$1:$AF$1,0),FALSE)),VLOOKUP($B230,'Allokerad kvv'!$B$2:$AV$468,MATCH(O$1,'Allokerad kvv'!$B$1:$AV$1,0),FALSE),VLOOKUP($B230,'Justerad allokering'!$B$1:$AG$461,MATCH(O$1,'Justerad allokering'!$B$1:$AF$1,0),FALSE))</f>
        <v>0</v>
      </c>
      <c r="P230">
        <f>IF(ISERROR(1/VLOOKUP($B230,'Justerad allokering'!$B$1:$AG$461,MATCH(P$1,'Justerad allokering'!$B$1:$AF$1,0),FALSE)),VLOOKUP($B230,'Allokerad kvv'!$B$2:$AV$468,MATCH(P$1,'Allokerad kvv'!$B$1:$AV$1,0),FALSE),VLOOKUP($B230,'Justerad allokering'!$B$1:$AG$461,MATCH(P$1,'Justerad allokering'!$B$1:$AF$1,0),FALSE))</f>
        <v>0</v>
      </c>
      <c r="Q230">
        <f>IF(ISERROR(1/VLOOKUP($B230,'Justerad allokering'!$B$1:$AG$461,MATCH(Q$1,'Justerad allokering'!$B$1:$AF$1,0),FALSE)),VLOOKUP($B230,'Allokerad kvv'!$B$2:$AV$468,MATCH(Q$1,'Allokerad kvv'!$B$1:$AV$1,0),FALSE),VLOOKUP($B230,'Justerad allokering'!$B$1:$AG$461,MATCH(Q$1,'Justerad allokering'!$B$1:$AF$1,0),FALSE))</f>
        <v>0</v>
      </c>
      <c r="R230">
        <f>IF(ISERROR(1/VLOOKUP($B230,'Justerad allokering'!$B$1:$AG$461,MATCH(R$1,'Justerad allokering'!$B$1:$AF$1,0),FALSE)),VLOOKUP($B230,'Allokerad kvv'!$B$2:$AV$468,MATCH(R$1,'Allokerad kvv'!$B$1:$AV$1,0),FALSE),VLOOKUP($B230,'Justerad allokering'!$B$1:$AG$461,MATCH(R$1,'Justerad allokering'!$B$1:$AF$1,0),FALSE))</f>
        <v>0</v>
      </c>
      <c r="S230">
        <f>IF(ISERROR(1/VLOOKUP($B230,'Justerad allokering'!$B$1:$AG$461,MATCH(S$1,'Justerad allokering'!$B$1:$AF$1,0),FALSE)),VLOOKUP($B230,'Allokerad kvv'!$B$2:$AV$468,MATCH(S$1,'Allokerad kvv'!$B$1:$AV$1,0),FALSE),VLOOKUP($B230,'Justerad allokering'!$B$1:$AG$461,MATCH(S$1,'Justerad allokering'!$B$1:$AF$1,0),FALSE))</f>
        <v>0</v>
      </c>
      <c r="T230">
        <f>IF(ISERROR(1/VLOOKUP($B230,'Justerad allokering'!$B$1:$AG$461,MATCH(T$1,'Justerad allokering'!$B$1:$AF$1,0),FALSE)),VLOOKUP($B230,'Allokerad kvv'!$B$2:$AV$468,MATCH(T$1,'Allokerad kvv'!$B$1:$AV$1,0),FALSE),VLOOKUP($B230,'Justerad allokering'!$B$1:$AG$461,MATCH(T$1,'Justerad allokering'!$B$1:$AF$1,0),FALSE))</f>
        <v>0</v>
      </c>
      <c r="U230">
        <f>IF(ISERROR(1/VLOOKUP($B230,'Justerad allokering'!$B$1:$AG$461,MATCH(U$1,'Justerad allokering'!$B$1:$AF$1,0),FALSE)),VLOOKUP($B230,'Allokerad kvv'!$B$2:$AV$468,MATCH(U$1,'Allokerad kvv'!$B$1:$AV$1,0),FALSE),VLOOKUP($B230,'Justerad allokering'!$B$1:$AG$461,MATCH(U$1,'Justerad allokering'!$B$1:$AF$1,0),FALSE))</f>
        <v>0</v>
      </c>
      <c r="V230">
        <f>IF(ISERROR(1/VLOOKUP($B230,'Justerad allokering'!$B$1:$AG$461,MATCH(V$1,'Justerad allokering'!$B$1:$AF$1,0),FALSE)),VLOOKUP($B230,'Allokerad kvv'!$B$2:$AV$468,MATCH(V$1,'Allokerad kvv'!$B$1:$AV$1,0),FALSE),VLOOKUP($B230,'Justerad allokering'!$B$1:$AG$461,MATCH(V$1,'Justerad allokering'!$B$1:$AF$1,0),FALSE))</f>
        <v>0</v>
      </c>
      <c r="W230">
        <f>IF(ISERROR(1/VLOOKUP($B230,'Justerad allokering'!$B$1:$AG$461,MATCH(W$1,'Justerad allokering'!$B$1:$AF$1,0),FALSE)),VLOOKUP($B230,'Allokerad kvv'!$B$2:$AV$468,MATCH(W$1,'Allokerad kvv'!$B$1:$AV$1,0),FALSE),VLOOKUP($B230,'Justerad allokering'!$B$1:$AG$461,MATCH(W$1,'Justerad allokering'!$B$1:$AF$1,0),FALSE))</f>
        <v>0</v>
      </c>
      <c r="X230">
        <f>IF(ISERROR(1/VLOOKUP($B230,'Justerad allokering'!$B$1:$AG$461,MATCH(X$1,'Justerad allokering'!$B$1:$AF$1,0),FALSE)),VLOOKUP($B230,'Allokerad kvv'!$B$2:$AV$468,MATCH(X$1,'Allokerad kvv'!$B$1:$AV$1,0),FALSE),VLOOKUP($B230,'Justerad allokering'!$B$1:$AG$461,MATCH(X$1,'Justerad allokering'!$B$1:$AF$1,0),FALSE))</f>
        <v>0</v>
      </c>
      <c r="Y230">
        <f>IF(ISERROR(1/VLOOKUP($B230,'Justerad allokering'!$B$1:$AG$461,MATCH(Y$1,'Justerad allokering'!$B$1:$AF$1,0),FALSE)),VLOOKUP($B230,'Allokerad kvv'!$B$2:$AV$468,MATCH(Y$1,'Allokerad kvv'!$B$1:$AV$1,0),FALSE),VLOOKUP($B230,'Justerad allokering'!$B$1:$AG$461,MATCH(Y$1,'Justerad allokering'!$B$1:$AF$1,0),FALSE))</f>
        <v>0</v>
      </c>
      <c r="Z230">
        <f>IF(ISERROR(1/VLOOKUP($B230,'Justerad allokering'!$B$1:$AG$461,MATCH(Z$1,'Justerad allokering'!$B$1:$AF$1,0),FALSE)),VLOOKUP($B230,'Allokerad kvv'!$B$2:$AV$468,MATCH(Z$1,'Allokerad kvv'!$B$1:$AV$1,0),FALSE),VLOOKUP($B230,'Justerad allokering'!$B$1:$AG$461,MATCH(Z$1,'Justerad allokering'!$B$1:$AF$1,0),FALSE))</f>
        <v>0</v>
      </c>
      <c r="AE230" s="89">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25">
      <c r="A231" s="2" t="s">
        <v>331</v>
      </c>
      <c r="B231" s="2" t="s">
        <v>336</v>
      </c>
      <c r="C231">
        <f>IF(ISERROR(1/VLOOKUP($B231,'Justerad allokering'!$B$1:$AG$461,MATCH(C$1,'Justerad allokering'!$B$1:$AF$1,0),FALSE)),VLOOKUP($B231,'Allokerad kvv'!$B$2:$AV$468,MATCH(C$1,'Allokerad kvv'!$B$1:$AV$1,0),FALSE),VLOOKUP($B231,'Justerad allokering'!$B$1:$AG$461,MATCH(C$1,'Justerad allokering'!$B$1:$AF$1,0),FALSE))</f>
        <v>0</v>
      </c>
      <c r="D231">
        <f>IF(ISERROR(1/VLOOKUP($B231,'Justerad allokering'!$B$1:$AG$461,MATCH(D$1,'Justerad allokering'!$B$1:$AF$1,0),FALSE)),VLOOKUP($B231,'Allokerad kvv'!$B$2:$AV$468,MATCH(D$1,'Allokerad kvv'!$B$1:$AV$1,0),FALSE),VLOOKUP($B231,'Justerad allokering'!$B$1:$AG$461,MATCH(D$1,'Justerad allokering'!$B$1:$AF$1,0),FALSE))</f>
        <v>0</v>
      </c>
      <c r="E231">
        <f>IF(ISERROR(1/VLOOKUP($B231,'Justerad allokering'!$B$1:$AG$461,MATCH(E$1,'Justerad allokering'!$B$1:$AF$1,0),FALSE)),VLOOKUP($B231,'Allokerad kvv'!$B$2:$AV$468,MATCH(E$1,'Allokerad kvv'!$B$1:$AV$1,0),FALSE),VLOOKUP($B231,'Justerad allokering'!$B$1:$AG$461,MATCH(E$1,'Justerad allokering'!$B$1:$AF$1,0),FALSE))</f>
        <v>0</v>
      </c>
      <c r="F231">
        <f>IF(ISERROR(1/VLOOKUP($B231,'Justerad allokering'!$B$1:$AG$461,MATCH(F$1,'Justerad allokering'!$B$1:$AF$1,0),FALSE)),VLOOKUP($B231,'Allokerad kvv'!$B$2:$AV$468,MATCH(F$1,'Allokerad kvv'!$B$1:$AV$1,0),FALSE),VLOOKUP($B231,'Justerad allokering'!$B$1:$AG$461,MATCH(F$1,'Justerad allokering'!$B$1:$AF$1,0),FALSE))</f>
        <v>0</v>
      </c>
      <c r="G231">
        <f>IF(ISERROR(1/VLOOKUP($B231,'Justerad allokering'!$B$1:$AG$461,MATCH(G$1,'Justerad allokering'!$B$1:$AF$1,0),FALSE)),VLOOKUP($B231,'Allokerad kvv'!$B$2:$AV$468,MATCH(G$1,'Allokerad kvv'!$B$1:$AV$1,0),FALSE),VLOOKUP($B231,'Justerad allokering'!$B$1:$AG$461,MATCH(G$1,'Justerad allokering'!$B$1:$AF$1,0),FALSE))</f>
        <v>0</v>
      </c>
      <c r="H231">
        <f>IF(ISERROR(1/VLOOKUP($B231,'Justerad allokering'!$B$1:$AG$461,MATCH(H$1,'Justerad allokering'!$B$1:$AF$1,0),FALSE)),VLOOKUP($B231,'Allokerad kvv'!$B$2:$AV$468,MATCH(H$1,'Allokerad kvv'!$B$1:$AV$1,0),FALSE),VLOOKUP($B231,'Justerad allokering'!$B$1:$AG$461,MATCH(H$1,'Justerad allokering'!$B$1:$AF$1,0),FALSE))</f>
        <v>0</v>
      </c>
      <c r="I231">
        <f>IF(ISERROR(1/VLOOKUP($B231,'Justerad allokering'!$B$1:$AG$461,MATCH(I$1,'Justerad allokering'!$B$1:$AF$1,0),FALSE)),VLOOKUP($B231,'Allokerad kvv'!$B$2:$AV$468,MATCH(I$1,'Allokerad kvv'!$B$1:$AV$1,0),FALSE),VLOOKUP($B231,'Justerad allokering'!$B$1:$AG$461,MATCH(I$1,'Justerad allokering'!$B$1:$AF$1,0),FALSE))</f>
        <v>0</v>
      </c>
      <c r="J231">
        <f>IF(ISERROR(1/VLOOKUP($B231,'Justerad allokering'!$B$1:$AG$461,MATCH(J$1,'Justerad allokering'!$B$1:$AF$1,0),FALSE)),VLOOKUP($B231,'Allokerad kvv'!$B$2:$AV$468,MATCH(J$1,'Allokerad kvv'!$B$1:$AV$1,0),FALSE),VLOOKUP($B231,'Justerad allokering'!$B$1:$AG$461,MATCH(J$1,'Justerad allokering'!$B$1:$AF$1,0),FALSE))</f>
        <v>0</v>
      </c>
      <c r="K231">
        <f>IF(ISERROR(1/VLOOKUP($B231,'Justerad allokering'!$B$1:$AG$461,MATCH(K$1,'Justerad allokering'!$B$1:$AF$1,0),FALSE)),VLOOKUP($B231,'Allokerad kvv'!$B$2:$AV$468,MATCH(K$1,'Allokerad kvv'!$B$1:$AV$1,0),FALSE),VLOOKUP($B231,'Justerad allokering'!$B$1:$AG$461,MATCH(K$1,'Justerad allokering'!$B$1:$AF$1,0),FALSE))</f>
        <v>0</v>
      </c>
      <c r="L231">
        <f>IF(ISERROR(1/VLOOKUP($B231,'Justerad allokering'!$B$1:$AG$461,MATCH(L$1,'Justerad allokering'!$B$1:$AF$1,0),FALSE)),VLOOKUP($B231,'Allokerad kvv'!$B$2:$AV$468,MATCH(L$1,'Allokerad kvv'!$B$1:$AV$1,0),FALSE),VLOOKUP($B231,'Justerad allokering'!$B$1:$AG$461,MATCH(L$1,'Justerad allokering'!$B$1:$AF$1,0),FALSE))</f>
        <v>0</v>
      </c>
      <c r="M231">
        <f>IF(ISERROR(1/VLOOKUP($B231,'Justerad allokering'!$B$1:$AG$461,MATCH(M$1,'Justerad allokering'!$B$1:$AF$1,0),FALSE)),VLOOKUP($B231,'Allokerad kvv'!$B$2:$AV$468,MATCH(M$1,'Allokerad kvv'!$B$1:$AV$1,0),FALSE),VLOOKUP($B231,'Justerad allokering'!$B$1:$AG$461,MATCH(M$1,'Justerad allokering'!$B$1:$AF$1,0),FALSE))</f>
        <v>0</v>
      </c>
      <c r="N231">
        <f>IF(ISERROR(1/VLOOKUP($B231,'Justerad allokering'!$B$1:$AG$461,MATCH(N$1,'Justerad allokering'!$B$1:$AF$1,0),FALSE)),VLOOKUP($B231,'Allokerad kvv'!$B$2:$AV$468,MATCH(N$1,'Allokerad kvv'!$B$1:$AV$1,0),FALSE),VLOOKUP($B231,'Justerad allokering'!$B$1:$AG$461,MATCH(N$1,'Justerad allokering'!$B$1:$AF$1,0),FALSE))</f>
        <v>0</v>
      </c>
      <c r="O231">
        <f>IF(ISERROR(1/VLOOKUP($B231,'Justerad allokering'!$B$1:$AG$461,MATCH(O$1,'Justerad allokering'!$B$1:$AF$1,0),FALSE)),VLOOKUP($B231,'Allokerad kvv'!$B$2:$AV$468,MATCH(O$1,'Allokerad kvv'!$B$1:$AV$1,0),FALSE),VLOOKUP($B231,'Justerad allokering'!$B$1:$AG$461,MATCH(O$1,'Justerad allokering'!$B$1:$AF$1,0),FALSE))</f>
        <v>0</v>
      </c>
      <c r="P231">
        <f>IF(ISERROR(1/VLOOKUP($B231,'Justerad allokering'!$B$1:$AG$461,MATCH(P$1,'Justerad allokering'!$B$1:$AF$1,0),FALSE)),VLOOKUP($B231,'Allokerad kvv'!$B$2:$AV$468,MATCH(P$1,'Allokerad kvv'!$B$1:$AV$1,0),FALSE),VLOOKUP($B231,'Justerad allokering'!$B$1:$AG$461,MATCH(P$1,'Justerad allokering'!$B$1:$AF$1,0),FALSE))</f>
        <v>0</v>
      </c>
      <c r="Q231">
        <f>IF(ISERROR(1/VLOOKUP($B231,'Justerad allokering'!$B$1:$AG$461,MATCH(Q$1,'Justerad allokering'!$B$1:$AF$1,0),FALSE)),VLOOKUP($B231,'Allokerad kvv'!$B$2:$AV$468,MATCH(Q$1,'Allokerad kvv'!$B$1:$AV$1,0),FALSE),VLOOKUP($B231,'Justerad allokering'!$B$1:$AG$461,MATCH(Q$1,'Justerad allokering'!$B$1:$AF$1,0),FALSE))</f>
        <v>0</v>
      </c>
      <c r="R231">
        <f>IF(ISERROR(1/VLOOKUP($B231,'Justerad allokering'!$B$1:$AG$461,MATCH(R$1,'Justerad allokering'!$B$1:$AF$1,0),FALSE)),VLOOKUP($B231,'Allokerad kvv'!$B$2:$AV$468,MATCH(R$1,'Allokerad kvv'!$B$1:$AV$1,0),FALSE),VLOOKUP($B231,'Justerad allokering'!$B$1:$AG$461,MATCH(R$1,'Justerad allokering'!$B$1:$AF$1,0),FALSE))</f>
        <v>0</v>
      </c>
      <c r="S231">
        <f>IF(ISERROR(1/VLOOKUP($B231,'Justerad allokering'!$B$1:$AG$461,MATCH(S$1,'Justerad allokering'!$B$1:$AF$1,0),FALSE)),VLOOKUP($B231,'Allokerad kvv'!$B$2:$AV$468,MATCH(S$1,'Allokerad kvv'!$B$1:$AV$1,0),FALSE),VLOOKUP($B231,'Justerad allokering'!$B$1:$AG$461,MATCH(S$1,'Justerad allokering'!$B$1:$AF$1,0),FALSE))</f>
        <v>0</v>
      </c>
      <c r="T231">
        <f>IF(ISERROR(1/VLOOKUP($B231,'Justerad allokering'!$B$1:$AG$461,MATCH(T$1,'Justerad allokering'!$B$1:$AF$1,0),FALSE)),VLOOKUP($B231,'Allokerad kvv'!$B$2:$AV$468,MATCH(T$1,'Allokerad kvv'!$B$1:$AV$1,0),FALSE),VLOOKUP($B231,'Justerad allokering'!$B$1:$AG$461,MATCH(T$1,'Justerad allokering'!$B$1:$AF$1,0),FALSE))</f>
        <v>0</v>
      </c>
      <c r="U231">
        <f>IF(ISERROR(1/VLOOKUP($B231,'Justerad allokering'!$B$1:$AG$461,MATCH(U$1,'Justerad allokering'!$B$1:$AF$1,0),FALSE)),VLOOKUP($B231,'Allokerad kvv'!$B$2:$AV$468,MATCH(U$1,'Allokerad kvv'!$B$1:$AV$1,0),FALSE),VLOOKUP($B231,'Justerad allokering'!$B$1:$AG$461,MATCH(U$1,'Justerad allokering'!$B$1:$AF$1,0),FALSE))</f>
        <v>0</v>
      </c>
      <c r="V231">
        <f>IF(ISERROR(1/VLOOKUP($B231,'Justerad allokering'!$B$1:$AG$461,MATCH(V$1,'Justerad allokering'!$B$1:$AF$1,0),FALSE)),VLOOKUP($B231,'Allokerad kvv'!$B$2:$AV$468,MATCH(V$1,'Allokerad kvv'!$B$1:$AV$1,0),FALSE),VLOOKUP($B231,'Justerad allokering'!$B$1:$AG$461,MATCH(V$1,'Justerad allokering'!$B$1:$AF$1,0),FALSE))</f>
        <v>0</v>
      </c>
      <c r="W231">
        <f>IF(ISERROR(1/VLOOKUP($B231,'Justerad allokering'!$B$1:$AG$461,MATCH(W$1,'Justerad allokering'!$B$1:$AF$1,0),FALSE)),VLOOKUP($B231,'Allokerad kvv'!$B$2:$AV$468,MATCH(W$1,'Allokerad kvv'!$B$1:$AV$1,0),FALSE),VLOOKUP($B231,'Justerad allokering'!$B$1:$AG$461,MATCH(W$1,'Justerad allokering'!$B$1:$AF$1,0),FALSE))</f>
        <v>0</v>
      </c>
      <c r="X231">
        <f>IF(ISERROR(1/VLOOKUP($B231,'Justerad allokering'!$B$1:$AG$461,MATCH(X$1,'Justerad allokering'!$B$1:$AF$1,0),FALSE)),VLOOKUP($B231,'Allokerad kvv'!$B$2:$AV$468,MATCH(X$1,'Allokerad kvv'!$B$1:$AV$1,0),FALSE),VLOOKUP($B231,'Justerad allokering'!$B$1:$AG$461,MATCH(X$1,'Justerad allokering'!$B$1:$AF$1,0),FALSE))</f>
        <v>0</v>
      </c>
      <c r="Y231">
        <f>IF(ISERROR(1/VLOOKUP($B231,'Justerad allokering'!$B$1:$AG$461,MATCH(Y$1,'Justerad allokering'!$B$1:$AF$1,0),FALSE)),VLOOKUP($B231,'Allokerad kvv'!$B$2:$AV$468,MATCH(Y$1,'Allokerad kvv'!$B$1:$AV$1,0),FALSE),VLOOKUP($B231,'Justerad allokering'!$B$1:$AG$461,MATCH(Y$1,'Justerad allokering'!$B$1:$AF$1,0),FALSE))</f>
        <v>0</v>
      </c>
      <c r="Z231">
        <f>IF(ISERROR(1/VLOOKUP($B231,'Justerad allokering'!$B$1:$AG$461,MATCH(Z$1,'Justerad allokering'!$B$1:$AF$1,0),FALSE)),VLOOKUP($B231,'Allokerad kvv'!$B$2:$AV$468,MATCH(Z$1,'Allokerad kvv'!$B$1:$AV$1,0),FALSE),VLOOKUP($B231,'Justerad allokering'!$B$1:$AG$461,MATCH(Z$1,'Justerad allokering'!$B$1:$AF$1,0),FALSE))</f>
        <v>0</v>
      </c>
      <c r="AE231" s="89">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25">
      <c r="A232" s="2" t="s">
        <v>331</v>
      </c>
      <c r="B232" s="2" t="s">
        <v>337</v>
      </c>
      <c r="C232">
        <f>IF(ISERROR(1/VLOOKUP($B232,'Justerad allokering'!$B$1:$AG$461,MATCH(C$1,'Justerad allokering'!$B$1:$AF$1,0),FALSE)),VLOOKUP($B232,'Allokerad kvv'!$B$2:$AV$468,MATCH(C$1,'Allokerad kvv'!$B$1:$AV$1,0),FALSE),VLOOKUP($B232,'Justerad allokering'!$B$1:$AG$461,MATCH(C$1,'Justerad allokering'!$B$1:$AF$1,0),FALSE))</f>
        <v>0</v>
      </c>
      <c r="D232">
        <f>IF(ISERROR(1/VLOOKUP($B232,'Justerad allokering'!$B$1:$AG$461,MATCH(D$1,'Justerad allokering'!$B$1:$AF$1,0),FALSE)),VLOOKUP($B232,'Allokerad kvv'!$B$2:$AV$468,MATCH(D$1,'Allokerad kvv'!$B$1:$AV$1,0),FALSE),VLOOKUP($B232,'Justerad allokering'!$B$1:$AG$461,MATCH(D$1,'Justerad allokering'!$B$1:$AF$1,0),FALSE))</f>
        <v>0</v>
      </c>
      <c r="E232">
        <f>IF(ISERROR(1/VLOOKUP($B232,'Justerad allokering'!$B$1:$AG$461,MATCH(E$1,'Justerad allokering'!$B$1:$AF$1,0),FALSE)),VLOOKUP($B232,'Allokerad kvv'!$B$2:$AV$468,MATCH(E$1,'Allokerad kvv'!$B$1:$AV$1,0),FALSE),VLOOKUP($B232,'Justerad allokering'!$B$1:$AG$461,MATCH(E$1,'Justerad allokering'!$B$1:$AF$1,0),FALSE))</f>
        <v>0</v>
      </c>
      <c r="F232">
        <f>IF(ISERROR(1/VLOOKUP($B232,'Justerad allokering'!$B$1:$AG$461,MATCH(F$1,'Justerad allokering'!$B$1:$AF$1,0),FALSE)),VLOOKUP($B232,'Allokerad kvv'!$B$2:$AV$468,MATCH(F$1,'Allokerad kvv'!$B$1:$AV$1,0),FALSE),VLOOKUP($B232,'Justerad allokering'!$B$1:$AG$461,MATCH(F$1,'Justerad allokering'!$B$1:$AF$1,0),FALSE))</f>
        <v>0</v>
      </c>
      <c r="G232">
        <f>IF(ISERROR(1/VLOOKUP($B232,'Justerad allokering'!$B$1:$AG$461,MATCH(G$1,'Justerad allokering'!$B$1:$AF$1,0),FALSE)),VLOOKUP($B232,'Allokerad kvv'!$B$2:$AV$468,MATCH(G$1,'Allokerad kvv'!$B$1:$AV$1,0),FALSE),VLOOKUP($B232,'Justerad allokering'!$B$1:$AG$461,MATCH(G$1,'Justerad allokering'!$B$1:$AF$1,0),FALSE))</f>
        <v>0</v>
      </c>
      <c r="H232">
        <f>IF(ISERROR(1/VLOOKUP($B232,'Justerad allokering'!$B$1:$AG$461,MATCH(H$1,'Justerad allokering'!$B$1:$AF$1,0),FALSE)),VLOOKUP($B232,'Allokerad kvv'!$B$2:$AV$468,MATCH(H$1,'Allokerad kvv'!$B$1:$AV$1,0),FALSE),VLOOKUP($B232,'Justerad allokering'!$B$1:$AG$461,MATCH(H$1,'Justerad allokering'!$B$1:$AF$1,0),FALSE))</f>
        <v>0</v>
      </c>
      <c r="I232">
        <f>IF(ISERROR(1/VLOOKUP($B232,'Justerad allokering'!$B$1:$AG$461,MATCH(I$1,'Justerad allokering'!$B$1:$AF$1,0),FALSE)),VLOOKUP($B232,'Allokerad kvv'!$B$2:$AV$468,MATCH(I$1,'Allokerad kvv'!$B$1:$AV$1,0),FALSE),VLOOKUP($B232,'Justerad allokering'!$B$1:$AG$461,MATCH(I$1,'Justerad allokering'!$B$1:$AF$1,0),FALSE))</f>
        <v>0</v>
      </c>
      <c r="J232">
        <f>IF(ISERROR(1/VLOOKUP($B232,'Justerad allokering'!$B$1:$AG$461,MATCH(J$1,'Justerad allokering'!$B$1:$AF$1,0),FALSE)),VLOOKUP($B232,'Allokerad kvv'!$B$2:$AV$468,MATCH(J$1,'Allokerad kvv'!$B$1:$AV$1,0),FALSE),VLOOKUP($B232,'Justerad allokering'!$B$1:$AG$461,MATCH(J$1,'Justerad allokering'!$B$1:$AF$1,0),FALSE))</f>
        <v>0</v>
      </c>
      <c r="K232">
        <f>IF(ISERROR(1/VLOOKUP($B232,'Justerad allokering'!$B$1:$AG$461,MATCH(K$1,'Justerad allokering'!$B$1:$AF$1,0),FALSE)),VLOOKUP($B232,'Allokerad kvv'!$B$2:$AV$468,MATCH(K$1,'Allokerad kvv'!$B$1:$AV$1,0),FALSE),VLOOKUP($B232,'Justerad allokering'!$B$1:$AG$461,MATCH(K$1,'Justerad allokering'!$B$1:$AF$1,0),FALSE))</f>
        <v>0</v>
      </c>
      <c r="L232">
        <f>IF(ISERROR(1/VLOOKUP($B232,'Justerad allokering'!$B$1:$AG$461,MATCH(L$1,'Justerad allokering'!$B$1:$AF$1,0),FALSE)),VLOOKUP($B232,'Allokerad kvv'!$B$2:$AV$468,MATCH(L$1,'Allokerad kvv'!$B$1:$AV$1,0),FALSE),VLOOKUP($B232,'Justerad allokering'!$B$1:$AG$461,MATCH(L$1,'Justerad allokering'!$B$1:$AF$1,0),FALSE))</f>
        <v>0</v>
      </c>
      <c r="M232">
        <f>IF(ISERROR(1/VLOOKUP($B232,'Justerad allokering'!$B$1:$AG$461,MATCH(M$1,'Justerad allokering'!$B$1:$AF$1,0),FALSE)),VLOOKUP($B232,'Allokerad kvv'!$B$2:$AV$468,MATCH(M$1,'Allokerad kvv'!$B$1:$AV$1,0),FALSE),VLOOKUP($B232,'Justerad allokering'!$B$1:$AG$461,MATCH(M$1,'Justerad allokering'!$B$1:$AF$1,0),FALSE))</f>
        <v>0</v>
      </c>
      <c r="N232">
        <f>IF(ISERROR(1/VLOOKUP($B232,'Justerad allokering'!$B$1:$AG$461,MATCH(N$1,'Justerad allokering'!$B$1:$AF$1,0),FALSE)),VLOOKUP($B232,'Allokerad kvv'!$B$2:$AV$468,MATCH(N$1,'Allokerad kvv'!$B$1:$AV$1,0),FALSE),VLOOKUP($B232,'Justerad allokering'!$B$1:$AG$461,MATCH(N$1,'Justerad allokering'!$B$1:$AF$1,0),FALSE))</f>
        <v>0</v>
      </c>
      <c r="O232">
        <f>IF(ISERROR(1/VLOOKUP($B232,'Justerad allokering'!$B$1:$AG$461,MATCH(O$1,'Justerad allokering'!$B$1:$AF$1,0),FALSE)),VLOOKUP($B232,'Allokerad kvv'!$B$2:$AV$468,MATCH(O$1,'Allokerad kvv'!$B$1:$AV$1,0),FALSE),VLOOKUP($B232,'Justerad allokering'!$B$1:$AG$461,MATCH(O$1,'Justerad allokering'!$B$1:$AF$1,0),FALSE))</f>
        <v>0</v>
      </c>
      <c r="P232">
        <f>IF(ISERROR(1/VLOOKUP($B232,'Justerad allokering'!$B$1:$AG$461,MATCH(P$1,'Justerad allokering'!$B$1:$AF$1,0),FALSE)),VLOOKUP($B232,'Allokerad kvv'!$B$2:$AV$468,MATCH(P$1,'Allokerad kvv'!$B$1:$AV$1,0),FALSE),VLOOKUP($B232,'Justerad allokering'!$B$1:$AG$461,MATCH(P$1,'Justerad allokering'!$B$1:$AF$1,0),FALSE))</f>
        <v>0</v>
      </c>
      <c r="Q232">
        <f>IF(ISERROR(1/VLOOKUP($B232,'Justerad allokering'!$B$1:$AG$461,MATCH(Q$1,'Justerad allokering'!$B$1:$AF$1,0),FALSE)),VLOOKUP($B232,'Allokerad kvv'!$B$2:$AV$468,MATCH(Q$1,'Allokerad kvv'!$B$1:$AV$1,0),FALSE),VLOOKUP($B232,'Justerad allokering'!$B$1:$AG$461,MATCH(Q$1,'Justerad allokering'!$B$1:$AF$1,0),FALSE))</f>
        <v>0</v>
      </c>
      <c r="R232">
        <f>IF(ISERROR(1/VLOOKUP($B232,'Justerad allokering'!$B$1:$AG$461,MATCH(R$1,'Justerad allokering'!$B$1:$AF$1,0),FALSE)),VLOOKUP($B232,'Allokerad kvv'!$B$2:$AV$468,MATCH(R$1,'Allokerad kvv'!$B$1:$AV$1,0),FALSE),VLOOKUP($B232,'Justerad allokering'!$B$1:$AG$461,MATCH(R$1,'Justerad allokering'!$B$1:$AF$1,0),FALSE))</f>
        <v>0</v>
      </c>
      <c r="S232">
        <f>IF(ISERROR(1/VLOOKUP($B232,'Justerad allokering'!$B$1:$AG$461,MATCH(S$1,'Justerad allokering'!$B$1:$AF$1,0),FALSE)),VLOOKUP($B232,'Allokerad kvv'!$B$2:$AV$468,MATCH(S$1,'Allokerad kvv'!$B$1:$AV$1,0),FALSE),VLOOKUP($B232,'Justerad allokering'!$B$1:$AG$461,MATCH(S$1,'Justerad allokering'!$B$1:$AF$1,0),FALSE))</f>
        <v>0</v>
      </c>
      <c r="T232">
        <f>IF(ISERROR(1/VLOOKUP($B232,'Justerad allokering'!$B$1:$AG$461,MATCH(T$1,'Justerad allokering'!$B$1:$AF$1,0),FALSE)),VLOOKUP($B232,'Allokerad kvv'!$B$2:$AV$468,MATCH(T$1,'Allokerad kvv'!$B$1:$AV$1,0),FALSE),VLOOKUP($B232,'Justerad allokering'!$B$1:$AG$461,MATCH(T$1,'Justerad allokering'!$B$1:$AF$1,0),FALSE))</f>
        <v>0</v>
      </c>
      <c r="U232">
        <f>IF(ISERROR(1/VLOOKUP($B232,'Justerad allokering'!$B$1:$AG$461,MATCH(U$1,'Justerad allokering'!$B$1:$AF$1,0),FALSE)),VLOOKUP($B232,'Allokerad kvv'!$B$2:$AV$468,MATCH(U$1,'Allokerad kvv'!$B$1:$AV$1,0),FALSE),VLOOKUP($B232,'Justerad allokering'!$B$1:$AG$461,MATCH(U$1,'Justerad allokering'!$B$1:$AF$1,0),FALSE))</f>
        <v>0</v>
      </c>
      <c r="V232">
        <f>IF(ISERROR(1/VLOOKUP($B232,'Justerad allokering'!$B$1:$AG$461,MATCH(V$1,'Justerad allokering'!$B$1:$AF$1,0),FALSE)),VLOOKUP($B232,'Allokerad kvv'!$B$2:$AV$468,MATCH(V$1,'Allokerad kvv'!$B$1:$AV$1,0),FALSE),VLOOKUP($B232,'Justerad allokering'!$B$1:$AG$461,MATCH(V$1,'Justerad allokering'!$B$1:$AF$1,0),FALSE))</f>
        <v>0</v>
      </c>
      <c r="W232">
        <f>IF(ISERROR(1/VLOOKUP($B232,'Justerad allokering'!$B$1:$AG$461,MATCH(W$1,'Justerad allokering'!$B$1:$AF$1,0),FALSE)),VLOOKUP($B232,'Allokerad kvv'!$B$2:$AV$468,MATCH(W$1,'Allokerad kvv'!$B$1:$AV$1,0),FALSE),VLOOKUP($B232,'Justerad allokering'!$B$1:$AG$461,MATCH(W$1,'Justerad allokering'!$B$1:$AF$1,0),FALSE))</f>
        <v>0</v>
      </c>
      <c r="X232">
        <f>IF(ISERROR(1/VLOOKUP($B232,'Justerad allokering'!$B$1:$AG$461,MATCH(X$1,'Justerad allokering'!$B$1:$AF$1,0),FALSE)),VLOOKUP($B232,'Allokerad kvv'!$B$2:$AV$468,MATCH(X$1,'Allokerad kvv'!$B$1:$AV$1,0),FALSE),VLOOKUP($B232,'Justerad allokering'!$B$1:$AG$461,MATCH(X$1,'Justerad allokering'!$B$1:$AF$1,0),FALSE))</f>
        <v>0</v>
      </c>
      <c r="Y232">
        <f>IF(ISERROR(1/VLOOKUP($B232,'Justerad allokering'!$B$1:$AG$461,MATCH(Y$1,'Justerad allokering'!$B$1:$AF$1,0),FALSE)),VLOOKUP($B232,'Allokerad kvv'!$B$2:$AV$468,MATCH(Y$1,'Allokerad kvv'!$B$1:$AV$1,0),FALSE),VLOOKUP($B232,'Justerad allokering'!$B$1:$AG$461,MATCH(Y$1,'Justerad allokering'!$B$1:$AF$1,0),FALSE))</f>
        <v>0</v>
      </c>
      <c r="Z232">
        <f>IF(ISERROR(1/VLOOKUP($B232,'Justerad allokering'!$B$1:$AG$461,MATCH(Z$1,'Justerad allokering'!$B$1:$AF$1,0),FALSE)),VLOOKUP($B232,'Allokerad kvv'!$B$2:$AV$468,MATCH(Z$1,'Allokerad kvv'!$B$1:$AV$1,0),FALSE),VLOOKUP($B232,'Justerad allokering'!$B$1:$AG$461,MATCH(Z$1,'Justerad allokering'!$B$1:$AF$1,0),FALSE))</f>
        <v>0</v>
      </c>
      <c r="AE232" s="89">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25">
      <c r="A233" s="2" t="s">
        <v>331</v>
      </c>
      <c r="B233" s="2" t="s">
        <v>338</v>
      </c>
      <c r="C233">
        <f>IF(ISERROR(1/VLOOKUP($B233,'Justerad allokering'!$B$1:$AG$461,MATCH(C$1,'Justerad allokering'!$B$1:$AF$1,0),FALSE)),VLOOKUP($B233,'Allokerad kvv'!$B$2:$AV$468,MATCH(C$1,'Allokerad kvv'!$B$1:$AV$1,0),FALSE),VLOOKUP($B233,'Justerad allokering'!$B$1:$AG$461,MATCH(C$1,'Justerad allokering'!$B$1:$AF$1,0),FALSE))</f>
        <v>0</v>
      </c>
      <c r="D233">
        <f>IF(ISERROR(1/VLOOKUP($B233,'Justerad allokering'!$B$1:$AG$461,MATCH(D$1,'Justerad allokering'!$B$1:$AF$1,0),FALSE)),VLOOKUP($B233,'Allokerad kvv'!$B$2:$AV$468,MATCH(D$1,'Allokerad kvv'!$B$1:$AV$1,0),FALSE),VLOOKUP($B233,'Justerad allokering'!$B$1:$AG$461,MATCH(D$1,'Justerad allokering'!$B$1:$AF$1,0),FALSE))</f>
        <v>0</v>
      </c>
      <c r="E233">
        <f>IF(ISERROR(1/VLOOKUP($B233,'Justerad allokering'!$B$1:$AG$461,MATCH(E$1,'Justerad allokering'!$B$1:$AF$1,0),FALSE)),VLOOKUP($B233,'Allokerad kvv'!$B$2:$AV$468,MATCH(E$1,'Allokerad kvv'!$B$1:$AV$1,0),FALSE),VLOOKUP($B233,'Justerad allokering'!$B$1:$AG$461,MATCH(E$1,'Justerad allokering'!$B$1:$AF$1,0),FALSE))</f>
        <v>0</v>
      </c>
      <c r="F233">
        <f>IF(ISERROR(1/VLOOKUP($B233,'Justerad allokering'!$B$1:$AG$461,MATCH(F$1,'Justerad allokering'!$B$1:$AF$1,0),FALSE)),VLOOKUP($B233,'Allokerad kvv'!$B$2:$AV$468,MATCH(F$1,'Allokerad kvv'!$B$1:$AV$1,0),FALSE),VLOOKUP($B233,'Justerad allokering'!$B$1:$AG$461,MATCH(F$1,'Justerad allokering'!$B$1:$AF$1,0),FALSE))</f>
        <v>0</v>
      </c>
      <c r="G233">
        <f>IF(ISERROR(1/VLOOKUP($B233,'Justerad allokering'!$B$1:$AG$461,MATCH(G$1,'Justerad allokering'!$B$1:$AF$1,0),FALSE)),VLOOKUP($B233,'Allokerad kvv'!$B$2:$AV$468,MATCH(G$1,'Allokerad kvv'!$B$1:$AV$1,0),FALSE),VLOOKUP($B233,'Justerad allokering'!$B$1:$AG$461,MATCH(G$1,'Justerad allokering'!$B$1:$AF$1,0),FALSE))</f>
        <v>0</v>
      </c>
      <c r="H233">
        <f>IF(ISERROR(1/VLOOKUP($B233,'Justerad allokering'!$B$1:$AG$461,MATCH(H$1,'Justerad allokering'!$B$1:$AF$1,0),FALSE)),VLOOKUP($B233,'Allokerad kvv'!$B$2:$AV$468,MATCH(H$1,'Allokerad kvv'!$B$1:$AV$1,0),FALSE),VLOOKUP($B233,'Justerad allokering'!$B$1:$AG$461,MATCH(H$1,'Justerad allokering'!$B$1:$AF$1,0),FALSE))</f>
        <v>0</v>
      </c>
      <c r="I233">
        <f>IF(ISERROR(1/VLOOKUP($B233,'Justerad allokering'!$B$1:$AG$461,MATCH(I$1,'Justerad allokering'!$B$1:$AF$1,0),FALSE)),VLOOKUP($B233,'Allokerad kvv'!$B$2:$AV$468,MATCH(I$1,'Allokerad kvv'!$B$1:$AV$1,0),FALSE),VLOOKUP($B233,'Justerad allokering'!$B$1:$AG$461,MATCH(I$1,'Justerad allokering'!$B$1:$AF$1,0),FALSE))</f>
        <v>0</v>
      </c>
      <c r="J233">
        <f>IF(ISERROR(1/VLOOKUP($B233,'Justerad allokering'!$B$1:$AG$461,MATCH(J$1,'Justerad allokering'!$B$1:$AF$1,0),FALSE)),VLOOKUP($B233,'Allokerad kvv'!$B$2:$AV$468,MATCH(J$1,'Allokerad kvv'!$B$1:$AV$1,0),FALSE),VLOOKUP($B233,'Justerad allokering'!$B$1:$AG$461,MATCH(J$1,'Justerad allokering'!$B$1:$AF$1,0),FALSE))</f>
        <v>0</v>
      </c>
      <c r="K233">
        <f>IF(ISERROR(1/VLOOKUP($B233,'Justerad allokering'!$B$1:$AG$461,MATCH(K$1,'Justerad allokering'!$B$1:$AF$1,0),FALSE)),VLOOKUP($B233,'Allokerad kvv'!$B$2:$AV$468,MATCH(K$1,'Allokerad kvv'!$B$1:$AV$1,0),FALSE),VLOOKUP($B233,'Justerad allokering'!$B$1:$AG$461,MATCH(K$1,'Justerad allokering'!$B$1:$AF$1,0),FALSE))</f>
        <v>0</v>
      </c>
      <c r="L233">
        <f>IF(ISERROR(1/VLOOKUP($B233,'Justerad allokering'!$B$1:$AG$461,MATCH(L$1,'Justerad allokering'!$B$1:$AF$1,0),FALSE)),VLOOKUP($B233,'Allokerad kvv'!$B$2:$AV$468,MATCH(L$1,'Allokerad kvv'!$B$1:$AV$1,0),FALSE),VLOOKUP($B233,'Justerad allokering'!$B$1:$AG$461,MATCH(L$1,'Justerad allokering'!$B$1:$AF$1,0),FALSE))</f>
        <v>0</v>
      </c>
      <c r="M233">
        <f>IF(ISERROR(1/VLOOKUP($B233,'Justerad allokering'!$B$1:$AG$461,MATCH(M$1,'Justerad allokering'!$B$1:$AF$1,0),FALSE)),VLOOKUP($B233,'Allokerad kvv'!$B$2:$AV$468,MATCH(M$1,'Allokerad kvv'!$B$1:$AV$1,0),FALSE),VLOOKUP($B233,'Justerad allokering'!$B$1:$AG$461,MATCH(M$1,'Justerad allokering'!$B$1:$AF$1,0),FALSE))</f>
        <v>0</v>
      </c>
      <c r="N233">
        <f>IF(ISERROR(1/VLOOKUP($B233,'Justerad allokering'!$B$1:$AG$461,MATCH(N$1,'Justerad allokering'!$B$1:$AF$1,0),FALSE)),VLOOKUP($B233,'Allokerad kvv'!$B$2:$AV$468,MATCH(N$1,'Allokerad kvv'!$B$1:$AV$1,0),FALSE),VLOOKUP($B233,'Justerad allokering'!$B$1:$AG$461,MATCH(N$1,'Justerad allokering'!$B$1:$AF$1,0),FALSE))</f>
        <v>0</v>
      </c>
      <c r="O233">
        <f>IF(ISERROR(1/VLOOKUP($B233,'Justerad allokering'!$B$1:$AG$461,MATCH(O$1,'Justerad allokering'!$B$1:$AF$1,0),FALSE)),VLOOKUP($B233,'Allokerad kvv'!$B$2:$AV$468,MATCH(O$1,'Allokerad kvv'!$B$1:$AV$1,0),FALSE),VLOOKUP($B233,'Justerad allokering'!$B$1:$AG$461,MATCH(O$1,'Justerad allokering'!$B$1:$AF$1,0),FALSE))</f>
        <v>0</v>
      </c>
      <c r="P233">
        <f>IF(ISERROR(1/VLOOKUP($B233,'Justerad allokering'!$B$1:$AG$461,MATCH(P$1,'Justerad allokering'!$B$1:$AF$1,0),FALSE)),VLOOKUP($B233,'Allokerad kvv'!$B$2:$AV$468,MATCH(P$1,'Allokerad kvv'!$B$1:$AV$1,0),FALSE),VLOOKUP($B233,'Justerad allokering'!$B$1:$AG$461,MATCH(P$1,'Justerad allokering'!$B$1:$AF$1,0),FALSE))</f>
        <v>0</v>
      </c>
      <c r="Q233">
        <f>IF(ISERROR(1/VLOOKUP($B233,'Justerad allokering'!$B$1:$AG$461,MATCH(Q$1,'Justerad allokering'!$B$1:$AF$1,0),FALSE)),VLOOKUP($B233,'Allokerad kvv'!$B$2:$AV$468,MATCH(Q$1,'Allokerad kvv'!$B$1:$AV$1,0),FALSE),VLOOKUP($B233,'Justerad allokering'!$B$1:$AG$461,MATCH(Q$1,'Justerad allokering'!$B$1:$AF$1,0),FALSE))</f>
        <v>0</v>
      </c>
      <c r="R233">
        <f>IF(ISERROR(1/VLOOKUP($B233,'Justerad allokering'!$B$1:$AG$461,MATCH(R$1,'Justerad allokering'!$B$1:$AF$1,0),FALSE)),VLOOKUP($B233,'Allokerad kvv'!$B$2:$AV$468,MATCH(R$1,'Allokerad kvv'!$B$1:$AV$1,0),FALSE),VLOOKUP($B233,'Justerad allokering'!$B$1:$AG$461,MATCH(R$1,'Justerad allokering'!$B$1:$AF$1,0),FALSE))</f>
        <v>0</v>
      </c>
      <c r="S233">
        <f>IF(ISERROR(1/VLOOKUP($B233,'Justerad allokering'!$B$1:$AG$461,MATCH(S$1,'Justerad allokering'!$B$1:$AF$1,0),FALSE)),VLOOKUP($B233,'Allokerad kvv'!$B$2:$AV$468,MATCH(S$1,'Allokerad kvv'!$B$1:$AV$1,0),FALSE),VLOOKUP($B233,'Justerad allokering'!$B$1:$AG$461,MATCH(S$1,'Justerad allokering'!$B$1:$AF$1,0),FALSE))</f>
        <v>0</v>
      </c>
      <c r="T233">
        <f>IF(ISERROR(1/VLOOKUP($B233,'Justerad allokering'!$B$1:$AG$461,MATCH(T$1,'Justerad allokering'!$B$1:$AF$1,0),FALSE)),VLOOKUP($B233,'Allokerad kvv'!$B$2:$AV$468,MATCH(T$1,'Allokerad kvv'!$B$1:$AV$1,0),FALSE),VLOOKUP($B233,'Justerad allokering'!$B$1:$AG$461,MATCH(T$1,'Justerad allokering'!$B$1:$AF$1,0),FALSE))</f>
        <v>0</v>
      </c>
      <c r="U233">
        <f>IF(ISERROR(1/VLOOKUP($B233,'Justerad allokering'!$B$1:$AG$461,MATCH(U$1,'Justerad allokering'!$B$1:$AF$1,0),FALSE)),VLOOKUP($B233,'Allokerad kvv'!$B$2:$AV$468,MATCH(U$1,'Allokerad kvv'!$B$1:$AV$1,0),FALSE),VLOOKUP($B233,'Justerad allokering'!$B$1:$AG$461,MATCH(U$1,'Justerad allokering'!$B$1:$AF$1,0),FALSE))</f>
        <v>0</v>
      </c>
      <c r="V233">
        <f>IF(ISERROR(1/VLOOKUP($B233,'Justerad allokering'!$B$1:$AG$461,MATCH(V$1,'Justerad allokering'!$B$1:$AF$1,0),FALSE)),VLOOKUP($B233,'Allokerad kvv'!$B$2:$AV$468,MATCH(V$1,'Allokerad kvv'!$B$1:$AV$1,0),FALSE),VLOOKUP($B233,'Justerad allokering'!$B$1:$AG$461,MATCH(V$1,'Justerad allokering'!$B$1:$AF$1,0),FALSE))</f>
        <v>0</v>
      </c>
      <c r="W233">
        <f>IF(ISERROR(1/VLOOKUP($B233,'Justerad allokering'!$B$1:$AG$461,MATCH(W$1,'Justerad allokering'!$B$1:$AF$1,0),FALSE)),VLOOKUP($B233,'Allokerad kvv'!$B$2:$AV$468,MATCH(W$1,'Allokerad kvv'!$B$1:$AV$1,0),FALSE),VLOOKUP($B233,'Justerad allokering'!$B$1:$AG$461,MATCH(W$1,'Justerad allokering'!$B$1:$AF$1,0),FALSE))</f>
        <v>0</v>
      </c>
      <c r="X233">
        <f>IF(ISERROR(1/VLOOKUP($B233,'Justerad allokering'!$B$1:$AG$461,MATCH(X$1,'Justerad allokering'!$B$1:$AF$1,0),FALSE)),VLOOKUP($B233,'Allokerad kvv'!$B$2:$AV$468,MATCH(X$1,'Allokerad kvv'!$B$1:$AV$1,0),FALSE),VLOOKUP($B233,'Justerad allokering'!$B$1:$AG$461,MATCH(X$1,'Justerad allokering'!$B$1:$AF$1,0),FALSE))</f>
        <v>0</v>
      </c>
      <c r="Y233">
        <f>IF(ISERROR(1/VLOOKUP($B233,'Justerad allokering'!$B$1:$AG$461,MATCH(Y$1,'Justerad allokering'!$B$1:$AF$1,0),FALSE)),VLOOKUP($B233,'Allokerad kvv'!$B$2:$AV$468,MATCH(Y$1,'Allokerad kvv'!$B$1:$AV$1,0),FALSE),VLOOKUP($B233,'Justerad allokering'!$B$1:$AG$461,MATCH(Y$1,'Justerad allokering'!$B$1:$AF$1,0),FALSE))</f>
        <v>0</v>
      </c>
      <c r="Z233">
        <f>IF(ISERROR(1/VLOOKUP($B233,'Justerad allokering'!$B$1:$AG$461,MATCH(Z$1,'Justerad allokering'!$B$1:$AF$1,0),FALSE)),VLOOKUP($B233,'Allokerad kvv'!$B$2:$AV$468,MATCH(Z$1,'Allokerad kvv'!$B$1:$AV$1,0),FALSE),VLOOKUP($B233,'Justerad allokering'!$B$1:$AG$461,MATCH(Z$1,'Justerad allokering'!$B$1:$AF$1,0),FALSE))</f>
        <v>0</v>
      </c>
      <c r="AE233" s="89">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25">
      <c r="A234" s="2" t="s">
        <v>331</v>
      </c>
      <c r="B234" s="2" t="s">
        <v>339</v>
      </c>
      <c r="C234">
        <f>IF(ISERROR(1/VLOOKUP($B234,'Justerad allokering'!$B$1:$AG$461,MATCH(C$1,'Justerad allokering'!$B$1:$AF$1,0),FALSE)),VLOOKUP($B234,'Allokerad kvv'!$B$2:$AV$468,MATCH(C$1,'Allokerad kvv'!$B$1:$AV$1,0),FALSE),VLOOKUP($B234,'Justerad allokering'!$B$1:$AG$461,MATCH(C$1,'Justerad allokering'!$B$1:$AF$1,0),FALSE))</f>
        <v>0</v>
      </c>
      <c r="D234">
        <f>IF(ISERROR(1/VLOOKUP($B234,'Justerad allokering'!$B$1:$AG$461,MATCH(D$1,'Justerad allokering'!$B$1:$AF$1,0),FALSE)),VLOOKUP($B234,'Allokerad kvv'!$B$2:$AV$468,MATCH(D$1,'Allokerad kvv'!$B$1:$AV$1,0),FALSE),VLOOKUP($B234,'Justerad allokering'!$B$1:$AG$461,MATCH(D$1,'Justerad allokering'!$B$1:$AF$1,0),FALSE))</f>
        <v>0</v>
      </c>
      <c r="E234">
        <f>IF(ISERROR(1/VLOOKUP($B234,'Justerad allokering'!$B$1:$AG$461,MATCH(E$1,'Justerad allokering'!$B$1:$AF$1,0),FALSE)),VLOOKUP($B234,'Allokerad kvv'!$B$2:$AV$468,MATCH(E$1,'Allokerad kvv'!$B$1:$AV$1,0),FALSE),VLOOKUP($B234,'Justerad allokering'!$B$1:$AG$461,MATCH(E$1,'Justerad allokering'!$B$1:$AF$1,0),FALSE))</f>
        <v>0</v>
      </c>
      <c r="F234">
        <f>IF(ISERROR(1/VLOOKUP($B234,'Justerad allokering'!$B$1:$AG$461,MATCH(F$1,'Justerad allokering'!$B$1:$AF$1,0),FALSE)),VLOOKUP($B234,'Allokerad kvv'!$B$2:$AV$468,MATCH(F$1,'Allokerad kvv'!$B$1:$AV$1,0),FALSE),VLOOKUP($B234,'Justerad allokering'!$B$1:$AG$461,MATCH(F$1,'Justerad allokering'!$B$1:$AF$1,0),FALSE))</f>
        <v>0</v>
      </c>
      <c r="G234">
        <f>IF(ISERROR(1/VLOOKUP($B234,'Justerad allokering'!$B$1:$AG$461,MATCH(G$1,'Justerad allokering'!$B$1:$AF$1,0),FALSE)),VLOOKUP($B234,'Allokerad kvv'!$B$2:$AV$468,MATCH(G$1,'Allokerad kvv'!$B$1:$AV$1,0),FALSE),VLOOKUP($B234,'Justerad allokering'!$B$1:$AG$461,MATCH(G$1,'Justerad allokering'!$B$1:$AF$1,0),FALSE))</f>
        <v>0</v>
      </c>
      <c r="H234">
        <f>IF(ISERROR(1/VLOOKUP($B234,'Justerad allokering'!$B$1:$AG$461,MATCH(H$1,'Justerad allokering'!$B$1:$AF$1,0),FALSE)),VLOOKUP($B234,'Allokerad kvv'!$B$2:$AV$468,MATCH(H$1,'Allokerad kvv'!$B$1:$AV$1,0),FALSE),VLOOKUP($B234,'Justerad allokering'!$B$1:$AG$461,MATCH(H$1,'Justerad allokering'!$B$1:$AF$1,0),FALSE))</f>
        <v>0</v>
      </c>
      <c r="I234">
        <f>IF(ISERROR(1/VLOOKUP($B234,'Justerad allokering'!$B$1:$AG$461,MATCH(I$1,'Justerad allokering'!$B$1:$AF$1,0),FALSE)),VLOOKUP($B234,'Allokerad kvv'!$B$2:$AV$468,MATCH(I$1,'Allokerad kvv'!$B$1:$AV$1,0),FALSE),VLOOKUP($B234,'Justerad allokering'!$B$1:$AG$461,MATCH(I$1,'Justerad allokering'!$B$1:$AF$1,0),FALSE))</f>
        <v>0</v>
      </c>
      <c r="J234">
        <f>IF(ISERROR(1/VLOOKUP($B234,'Justerad allokering'!$B$1:$AG$461,MATCH(J$1,'Justerad allokering'!$B$1:$AF$1,0),FALSE)),VLOOKUP($B234,'Allokerad kvv'!$B$2:$AV$468,MATCH(J$1,'Allokerad kvv'!$B$1:$AV$1,0),FALSE),VLOOKUP($B234,'Justerad allokering'!$B$1:$AG$461,MATCH(J$1,'Justerad allokering'!$B$1:$AF$1,0),FALSE))</f>
        <v>0</v>
      </c>
      <c r="K234">
        <f>IF(ISERROR(1/VLOOKUP($B234,'Justerad allokering'!$B$1:$AG$461,MATCH(K$1,'Justerad allokering'!$B$1:$AF$1,0),FALSE)),VLOOKUP($B234,'Allokerad kvv'!$B$2:$AV$468,MATCH(K$1,'Allokerad kvv'!$B$1:$AV$1,0),FALSE),VLOOKUP($B234,'Justerad allokering'!$B$1:$AG$461,MATCH(K$1,'Justerad allokering'!$B$1:$AF$1,0),FALSE))</f>
        <v>0</v>
      </c>
      <c r="L234">
        <f>IF(ISERROR(1/VLOOKUP($B234,'Justerad allokering'!$B$1:$AG$461,MATCH(L$1,'Justerad allokering'!$B$1:$AF$1,0),FALSE)),VLOOKUP($B234,'Allokerad kvv'!$B$2:$AV$468,MATCH(L$1,'Allokerad kvv'!$B$1:$AV$1,0),FALSE),VLOOKUP($B234,'Justerad allokering'!$B$1:$AG$461,MATCH(L$1,'Justerad allokering'!$B$1:$AF$1,0),FALSE))</f>
        <v>0</v>
      </c>
      <c r="M234">
        <f>IF(ISERROR(1/VLOOKUP($B234,'Justerad allokering'!$B$1:$AG$461,MATCH(M$1,'Justerad allokering'!$B$1:$AF$1,0),FALSE)),VLOOKUP($B234,'Allokerad kvv'!$B$2:$AV$468,MATCH(M$1,'Allokerad kvv'!$B$1:$AV$1,0),FALSE),VLOOKUP($B234,'Justerad allokering'!$B$1:$AG$461,MATCH(M$1,'Justerad allokering'!$B$1:$AF$1,0),FALSE))</f>
        <v>0</v>
      </c>
      <c r="N234">
        <f>IF(ISERROR(1/VLOOKUP($B234,'Justerad allokering'!$B$1:$AG$461,MATCH(N$1,'Justerad allokering'!$B$1:$AF$1,0),FALSE)),VLOOKUP($B234,'Allokerad kvv'!$B$2:$AV$468,MATCH(N$1,'Allokerad kvv'!$B$1:$AV$1,0),FALSE),VLOOKUP($B234,'Justerad allokering'!$B$1:$AG$461,MATCH(N$1,'Justerad allokering'!$B$1:$AF$1,0),FALSE))</f>
        <v>0</v>
      </c>
      <c r="O234">
        <f>IF(ISERROR(1/VLOOKUP($B234,'Justerad allokering'!$B$1:$AG$461,MATCH(O$1,'Justerad allokering'!$B$1:$AF$1,0),FALSE)),VLOOKUP($B234,'Allokerad kvv'!$B$2:$AV$468,MATCH(O$1,'Allokerad kvv'!$B$1:$AV$1,0),FALSE),VLOOKUP($B234,'Justerad allokering'!$B$1:$AG$461,MATCH(O$1,'Justerad allokering'!$B$1:$AF$1,0),FALSE))</f>
        <v>0</v>
      </c>
      <c r="P234">
        <f>IF(ISERROR(1/VLOOKUP($B234,'Justerad allokering'!$B$1:$AG$461,MATCH(P$1,'Justerad allokering'!$B$1:$AF$1,0),FALSE)),VLOOKUP($B234,'Allokerad kvv'!$B$2:$AV$468,MATCH(P$1,'Allokerad kvv'!$B$1:$AV$1,0),FALSE),VLOOKUP($B234,'Justerad allokering'!$B$1:$AG$461,MATCH(P$1,'Justerad allokering'!$B$1:$AF$1,0),FALSE))</f>
        <v>0</v>
      </c>
      <c r="Q234">
        <f>IF(ISERROR(1/VLOOKUP($B234,'Justerad allokering'!$B$1:$AG$461,MATCH(Q$1,'Justerad allokering'!$B$1:$AF$1,0),FALSE)),VLOOKUP($B234,'Allokerad kvv'!$B$2:$AV$468,MATCH(Q$1,'Allokerad kvv'!$B$1:$AV$1,0),FALSE),VLOOKUP($B234,'Justerad allokering'!$B$1:$AG$461,MATCH(Q$1,'Justerad allokering'!$B$1:$AF$1,0),FALSE))</f>
        <v>0</v>
      </c>
      <c r="R234">
        <f>IF(ISERROR(1/VLOOKUP($B234,'Justerad allokering'!$B$1:$AG$461,MATCH(R$1,'Justerad allokering'!$B$1:$AF$1,0),FALSE)),VLOOKUP($B234,'Allokerad kvv'!$B$2:$AV$468,MATCH(R$1,'Allokerad kvv'!$B$1:$AV$1,0),FALSE),VLOOKUP($B234,'Justerad allokering'!$B$1:$AG$461,MATCH(R$1,'Justerad allokering'!$B$1:$AF$1,0),FALSE))</f>
        <v>0</v>
      </c>
      <c r="S234">
        <f>IF(ISERROR(1/VLOOKUP($B234,'Justerad allokering'!$B$1:$AG$461,MATCH(S$1,'Justerad allokering'!$B$1:$AF$1,0),FALSE)),VLOOKUP($B234,'Allokerad kvv'!$B$2:$AV$468,MATCH(S$1,'Allokerad kvv'!$B$1:$AV$1,0),FALSE),VLOOKUP($B234,'Justerad allokering'!$B$1:$AG$461,MATCH(S$1,'Justerad allokering'!$B$1:$AF$1,0),FALSE))</f>
        <v>0</v>
      </c>
      <c r="T234">
        <f>IF(ISERROR(1/VLOOKUP($B234,'Justerad allokering'!$B$1:$AG$461,MATCH(T$1,'Justerad allokering'!$B$1:$AF$1,0),FALSE)),VLOOKUP($B234,'Allokerad kvv'!$B$2:$AV$468,MATCH(T$1,'Allokerad kvv'!$B$1:$AV$1,0),FALSE),VLOOKUP($B234,'Justerad allokering'!$B$1:$AG$461,MATCH(T$1,'Justerad allokering'!$B$1:$AF$1,0),FALSE))</f>
        <v>0</v>
      </c>
      <c r="U234">
        <f>IF(ISERROR(1/VLOOKUP($B234,'Justerad allokering'!$B$1:$AG$461,MATCH(U$1,'Justerad allokering'!$B$1:$AF$1,0),FALSE)),VLOOKUP($B234,'Allokerad kvv'!$B$2:$AV$468,MATCH(U$1,'Allokerad kvv'!$B$1:$AV$1,0),FALSE),VLOOKUP($B234,'Justerad allokering'!$B$1:$AG$461,MATCH(U$1,'Justerad allokering'!$B$1:$AF$1,0),FALSE))</f>
        <v>0</v>
      </c>
      <c r="V234">
        <f>IF(ISERROR(1/VLOOKUP($B234,'Justerad allokering'!$B$1:$AG$461,MATCH(V$1,'Justerad allokering'!$B$1:$AF$1,0),FALSE)),VLOOKUP($B234,'Allokerad kvv'!$B$2:$AV$468,MATCH(V$1,'Allokerad kvv'!$B$1:$AV$1,0),FALSE),VLOOKUP($B234,'Justerad allokering'!$B$1:$AG$461,MATCH(V$1,'Justerad allokering'!$B$1:$AF$1,0),FALSE))</f>
        <v>0</v>
      </c>
      <c r="W234">
        <f>IF(ISERROR(1/VLOOKUP($B234,'Justerad allokering'!$B$1:$AG$461,MATCH(W$1,'Justerad allokering'!$B$1:$AF$1,0),FALSE)),VLOOKUP($B234,'Allokerad kvv'!$B$2:$AV$468,MATCH(W$1,'Allokerad kvv'!$B$1:$AV$1,0),FALSE),VLOOKUP($B234,'Justerad allokering'!$B$1:$AG$461,MATCH(W$1,'Justerad allokering'!$B$1:$AF$1,0),FALSE))</f>
        <v>0</v>
      </c>
      <c r="X234">
        <f>IF(ISERROR(1/VLOOKUP($B234,'Justerad allokering'!$B$1:$AG$461,MATCH(X$1,'Justerad allokering'!$B$1:$AF$1,0),FALSE)),VLOOKUP($B234,'Allokerad kvv'!$B$2:$AV$468,MATCH(X$1,'Allokerad kvv'!$B$1:$AV$1,0),FALSE),VLOOKUP($B234,'Justerad allokering'!$B$1:$AG$461,MATCH(X$1,'Justerad allokering'!$B$1:$AF$1,0),FALSE))</f>
        <v>0</v>
      </c>
      <c r="Y234">
        <f>IF(ISERROR(1/VLOOKUP($B234,'Justerad allokering'!$B$1:$AG$461,MATCH(Y$1,'Justerad allokering'!$B$1:$AF$1,0),FALSE)),VLOOKUP($B234,'Allokerad kvv'!$B$2:$AV$468,MATCH(Y$1,'Allokerad kvv'!$B$1:$AV$1,0),FALSE),VLOOKUP($B234,'Justerad allokering'!$B$1:$AG$461,MATCH(Y$1,'Justerad allokering'!$B$1:$AF$1,0),FALSE))</f>
        <v>0</v>
      </c>
      <c r="Z234">
        <f>IF(ISERROR(1/VLOOKUP($B234,'Justerad allokering'!$B$1:$AG$461,MATCH(Z$1,'Justerad allokering'!$B$1:$AF$1,0),FALSE)),VLOOKUP($B234,'Allokerad kvv'!$B$2:$AV$468,MATCH(Z$1,'Allokerad kvv'!$B$1:$AV$1,0),FALSE),VLOOKUP($B234,'Justerad allokering'!$B$1:$AG$461,MATCH(Z$1,'Justerad allokering'!$B$1:$AF$1,0),FALSE))</f>
        <v>0</v>
      </c>
      <c r="AE234" s="89">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25">
      <c r="A235" s="2" t="s">
        <v>331</v>
      </c>
      <c r="B235" s="2" t="s">
        <v>340</v>
      </c>
      <c r="C235">
        <f>IF(ISERROR(1/VLOOKUP($B235,'Justerad allokering'!$B$1:$AG$461,MATCH(C$1,'Justerad allokering'!$B$1:$AF$1,0),FALSE)),VLOOKUP($B235,'Allokerad kvv'!$B$2:$AV$468,MATCH(C$1,'Allokerad kvv'!$B$1:$AV$1,0),FALSE),VLOOKUP($B235,'Justerad allokering'!$B$1:$AG$461,MATCH(C$1,'Justerad allokering'!$B$1:$AF$1,0),FALSE))</f>
        <v>0</v>
      </c>
      <c r="D235">
        <f>IF(ISERROR(1/VLOOKUP($B235,'Justerad allokering'!$B$1:$AG$461,MATCH(D$1,'Justerad allokering'!$B$1:$AF$1,0),FALSE)),VLOOKUP($B235,'Allokerad kvv'!$B$2:$AV$468,MATCH(D$1,'Allokerad kvv'!$B$1:$AV$1,0),FALSE),VLOOKUP($B235,'Justerad allokering'!$B$1:$AG$461,MATCH(D$1,'Justerad allokering'!$B$1:$AF$1,0),FALSE))</f>
        <v>0</v>
      </c>
      <c r="E235">
        <f>IF(ISERROR(1/VLOOKUP($B235,'Justerad allokering'!$B$1:$AG$461,MATCH(E$1,'Justerad allokering'!$B$1:$AF$1,0),FALSE)),VLOOKUP($B235,'Allokerad kvv'!$B$2:$AV$468,MATCH(E$1,'Allokerad kvv'!$B$1:$AV$1,0),FALSE),VLOOKUP($B235,'Justerad allokering'!$B$1:$AG$461,MATCH(E$1,'Justerad allokering'!$B$1:$AF$1,0),FALSE))</f>
        <v>0</v>
      </c>
      <c r="F235">
        <f>IF(ISERROR(1/VLOOKUP($B235,'Justerad allokering'!$B$1:$AG$461,MATCH(F$1,'Justerad allokering'!$B$1:$AF$1,0),FALSE)),VLOOKUP($B235,'Allokerad kvv'!$B$2:$AV$468,MATCH(F$1,'Allokerad kvv'!$B$1:$AV$1,0),FALSE),VLOOKUP($B235,'Justerad allokering'!$B$1:$AG$461,MATCH(F$1,'Justerad allokering'!$B$1:$AF$1,0),FALSE))</f>
        <v>0</v>
      </c>
      <c r="G235">
        <f>IF(ISERROR(1/VLOOKUP($B235,'Justerad allokering'!$B$1:$AG$461,MATCH(G$1,'Justerad allokering'!$B$1:$AF$1,0),FALSE)),VLOOKUP($B235,'Allokerad kvv'!$B$2:$AV$468,MATCH(G$1,'Allokerad kvv'!$B$1:$AV$1,0),FALSE),VLOOKUP($B235,'Justerad allokering'!$B$1:$AG$461,MATCH(G$1,'Justerad allokering'!$B$1:$AF$1,0),FALSE))</f>
        <v>0</v>
      </c>
      <c r="H235">
        <f>IF(ISERROR(1/VLOOKUP($B235,'Justerad allokering'!$B$1:$AG$461,MATCH(H$1,'Justerad allokering'!$B$1:$AF$1,0),FALSE)),VLOOKUP($B235,'Allokerad kvv'!$B$2:$AV$468,MATCH(H$1,'Allokerad kvv'!$B$1:$AV$1,0),FALSE),VLOOKUP($B235,'Justerad allokering'!$B$1:$AG$461,MATCH(H$1,'Justerad allokering'!$B$1:$AF$1,0),FALSE))</f>
        <v>0</v>
      </c>
      <c r="I235">
        <f>IF(ISERROR(1/VLOOKUP($B235,'Justerad allokering'!$B$1:$AG$461,MATCH(I$1,'Justerad allokering'!$B$1:$AF$1,0),FALSE)),VLOOKUP($B235,'Allokerad kvv'!$B$2:$AV$468,MATCH(I$1,'Allokerad kvv'!$B$1:$AV$1,0),FALSE),VLOOKUP($B235,'Justerad allokering'!$B$1:$AG$461,MATCH(I$1,'Justerad allokering'!$B$1:$AF$1,0),FALSE))</f>
        <v>0</v>
      </c>
      <c r="J235">
        <f>IF(ISERROR(1/VLOOKUP($B235,'Justerad allokering'!$B$1:$AG$461,MATCH(J$1,'Justerad allokering'!$B$1:$AF$1,0),FALSE)),VLOOKUP($B235,'Allokerad kvv'!$B$2:$AV$468,MATCH(J$1,'Allokerad kvv'!$B$1:$AV$1,0),FALSE),VLOOKUP($B235,'Justerad allokering'!$B$1:$AG$461,MATCH(J$1,'Justerad allokering'!$B$1:$AF$1,0),FALSE))</f>
        <v>0</v>
      </c>
      <c r="K235">
        <f>IF(ISERROR(1/VLOOKUP($B235,'Justerad allokering'!$B$1:$AG$461,MATCH(K$1,'Justerad allokering'!$B$1:$AF$1,0),FALSE)),VLOOKUP($B235,'Allokerad kvv'!$B$2:$AV$468,MATCH(K$1,'Allokerad kvv'!$B$1:$AV$1,0),FALSE),VLOOKUP($B235,'Justerad allokering'!$B$1:$AG$461,MATCH(K$1,'Justerad allokering'!$B$1:$AF$1,0),FALSE))</f>
        <v>0</v>
      </c>
      <c r="L235">
        <f>IF(ISERROR(1/VLOOKUP($B235,'Justerad allokering'!$B$1:$AG$461,MATCH(L$1,'Justerad allokering'!$B$1:$AF$1,0),FALSE)),VLOOKUP($B235,'Allokerad kvv'!$B$2:$AV$468,MATCH(L$1,'Allokerad kvv'!$B$1:$AV$1,0),FALSE),VLOOKUP($B235,'Justerad allokering'!$B$1:$AG$461,MATCH(L$1,'Justerad allokering'!$B$1:$AF$1,0),FALSE))</f>
        <v>0</v>
      </c>
      <c r="M235">
        <f>IF(ISERROR(1/VLOOKUP($B235,'Justerad allokering'!$B$1:$AG$461,MATCH(M$1,'Justerad allokering'!$B$1:$AF$1,0),FALSE)),VLOOKUP($B235,'Allokerad kvv'!$B$2:$AV$468,MATCH(M$1,'Allokerad kvv'!$B$1:$AV$1,0),FALSE),VLOOKUP($B235,'Justerad allokering'!$B$1:$AG$461,MATCH(M$1,'Justerad allokering'!$B$1:$AF$1,0),FALSE))</f>
        <v>0</v>
      </c>
      <c r="N235">
        <f>IF(ISERROR(1/VLOOKUP($B235,'Justerad allokering'!$B$1:$AG$461,MATCH(N$1,'Justerad allokering'!$B$1:$AF$1,0),FALSE)),VLOOKUP($B235,'Allokerad kvv'!$B$2:$AV$468,MATCH(N$1,'Allokerad kvv'!$B$1:$AV$1,0),FALSE),VLOOKUP($B235,'Justerad allokering'!$B$1:$AG$461,MATCH(N$1,'Justerad allokering'!$B$1:$AF$1,0),FALSE))</f>
        <v>0</v>
      </c>
      <c r="O235">
        <f>IF(ISERROR(1/VLOOKUP($B235,'Justerad allokering'!$B$1:$AG$461,MATCH(O$1,'Justerad allokering'!$B$1:$AF$1,0),FALSE)),VLOOKUP($B235,'Allokerad kvv'!$B$2:$AV$468,MATCH(O$1,'Allokerad kvv'!$B$1:$AV$1,0),FALSE),VLOOKUP($B235,'Justerad allokering'!$B$1:$AG$461,MATCH(O$1,'Justerad allokering'!$B$1:$AF$1,0),FALSE))</f>
        <v>0</v>
      </c>
      <c r="P235">
        <f>IF(ISERROR(1/VLOOKUP($B235,'Justerad allokering'!$B$1:$AG$461,MATCH(P$1,'Justerad allokering'!$B$1:$AF$1,0),FALSE)),VLOOKUP($B235,'Allokerad kvv'!$B$2:$AV$468,MATCH(P$1,'Allokerad kvv'!$B$1:$AV$1,0),FALSE),VLOOKUP($B235,'Justerad allokering'!$B$1:$AG$461,MATCH(P$1,'Justerad allokering'!$B$1:$AF$1,0),FALSE))</f>
        <v>0</v>
      </c>
      <c r="Q235">
        <f>IF(ISERROR(1/VLOOKUP($B235,'Justerad allokering'!$B$1:$AG$461,MATCH(Q$1,'Justerad allokering'!$B$1:$AF$1,0),FALSE)),VLOOKUP($B235,'Allokerad kvv'!$B$2:$AV$468,MATCH(Q$1,'Allokerad kvv'!$B$1:$AV$1,0),FALSE),VLOOKUP($B235,'Justerad allokering'!$B$1:$AG$461,MATCH(Q$1,'Justerad allokering'!$B$1:$AF$1,0),FALSE))</f>
        <v>0</v>
      </c>
      <c r="R235">
        <f>IF(ISERROR(1/VLOOKUP($B235,'Justerad allokering'!$B$1:$AG$461,MATCH(R$1,'Justerad allokering'!$B$1:$AF$1,0),FALSE)),VLOOKUP($B235,'Allokerad kvv'!$B$2:$AV$468,MATCH(R$1,'Allokerad kvv'!$B$1:$AV$1,0),FALSE),VLOOKUP($B235,'Justerad allokering'!$B$1:$AG$461,MATCH(R$1,'Justerad allokering'!$B$1:$AF$1,0),FALSE))</f>
        <v>0</v>
      </c>
      <c r="S235">
        <f>IF(ISERROR(1/VLOOKUP($B235,'Justerad allokering'!$B$1:$AG$461,MATCH(S$1,'Justerad allokering'!$B$1:$AF$1,0),FALSE)),VLOOKUP($B235,'Allokerad kvv'!$B$2:$AV$468,MATCH(S$1,'Allokerad kvv'!$B$1:$AV$1,0),FALSE),VLOOKUP($B235,'Justerad allokering'!$B$1:$AG$461,MATCH(S$1,'Justerad allokering'!$B$1:$AF$1,0),FALSE))</f>
        <v>0</v>
      </c>
      <c r="T235">
        <f>IF(ISERROR(1/VLOOKUP($B235,'Justerad allokering'!$B$1:$AG$461,MATCH(T$1,'Justerad allokering'!$B$1:$AF$1,0),FALSE)),VLOOKUP($B235,'Allokerad kvv'!$B$2:$AV$468,MATCH(T$1,'Allokerad kvv'!$B$1:$AV$1,0),FALSE),VLOOKUP($B235,'Justerad allokering'!$B$1:$AG$461,MATCH(T$1,'Justerad allokering'!$B$1:$AF$1,0),FALSE))</f>
        <v>0</v>
      </c>
      <c r="U235">
        <f>IF(ISERROR(1/VLOOKUP($B235,'Justerad allokering'!$B$1:$AG$461,MATCH(U$1,'Justerad allokering'!$B$1:$AF$1,0),FALSE)),VLOOKUP($B235,'Allokerad kvv'!$B$2:$AV$468,MATCH(U$1,'Allokerad kvv'!$B$1:$AV$1,0),FALSE),VLOOKUP($B235,'Justerad allokering'!$B$1:$AG$461,MATCH(U$1,'Justerad allokering'!$B$1:$AF$1,0),FALSE))</f>
        <v>0</v>
      </c>
      <c r="V235">
        <f>IF(ISERROR(1/VLOOKUP($B235,'Justerad allokering'!$B$1:$AG$461,MATCH(V$1,'Justerad allokering'!$B$1:$AF$1,0),FALSE)),VLOOKUP($B235,'Allokerad kvv'!$B$2:$AV$468,MATCH(V$1,'Allokerad kvv'!$B$1:$AV$1,0),FALSE),VLOOKUP($B235,'Justerad allokering'!$B$1:$AG$461,MATCH(V$1,'Justerad allokering'!$B$1:$AF$1,0),FALSE))</f>
        <v>0</v>
      </c>
      <c r="W235">
        <f>IF(ISERROR(1/VLOOKUP($B235,'Justerad allokering'!$B$1:$AG$461,MATCH(W$1,'Justerad allokering'!$B$1:$AF$1,0),FALSE)),VLOOKUP($B235,'Allokerad kvv'!$B$2:$AV$468,MATCH(W$1,'Allokerad kvv'!$B$1:$AV$1,0),FALSE),VLOOKUP($B235,'Justerad allokering'!$B$1:$AG$461,MATCH(W$1,'Justerad allokering'!$B$1:$AF$1,0),FALSE))</f>
        <v>0</v>
      </c>
      <c r="X235">
        <f>IF(ISERROR(1/VLOOKUP($B235,'Justerad allokering'!$B$1:$AG$461,MATCH(X$1,'Justerad allokering'!$B$1:$AF$1,0),FALSE)),VLOOKUP($B235,'Allokerad kvv'!$B$2:$AV$468,MATCH(X$1,'Allokerad kvv'!$B$1:$AV$1,0),FALSE),VLOOKUP($B235,'Justerad allokering'!$B$1:$AG$461,MATCH(X$1,'Justerad allokering'!$B$1:$AF$1,0),FALSE))</f>
        <v>0</v>
      </c>
      <c r="Y235">
        <f>IF(ISERROR(1/VLOOKUP($B235,'Justerad allokering'!$B$1:$AG$461,MATCH(Y$1,'Justerad allokering'!$B$1:$AF$1,0),FALSE)),VLOOKUP($B235,'Allokerad kvv'!$B$2:$AV$468,MATCH(Y$1,'Allokerad kvv'!$B$1:$AV$1,0),FALSE),VLOOKUP($B235,'Justerad allokering'!$B$1:$AG$461,MATCH(Y$1,'Justerad allokering'!$B$1:$AF$1,0),FALSE))</f>
        <v>0</v>
      </c>
      <c r="Z235">
        <f>IF(ISERROR(1/VLOOKUP($B235,'Justerad allokering'!$B$1:$AG$461,MATCH(Z$1,'Justerad allokering'!$B$1:$AF$1,0),FALSE)),VLOOKUP($B235,'Allokerad kvv'!$B$2:$AV$468,MATCH(Z$1,'Allokerad kvv'!$B$1:$AV$1,0),FALSE),VLOOKUP($B235,'Justerad allokering'!$B$1:$AG$461,MATCH(Z$1,'Justerad allokering'!$B$1:$AF$1,0),FALSE))</f>
        <v>0</v>
      </c>
      <c r="AE235" s="89">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25">
      <c r="A236" s="2" t="s">
        <v>331</v>
      </c>
      <c r="B236" s="2" t="s">
        <v>341</v>
      </c>
      <c r="C236">
        <f>IF(ISERROR(1/VLOOKUP($B236,'Justerad allokering'!$B$1:$AG$461,MATCH(C$1,'Justerad allokering'!$B$1:$AF$1,0),FALSE)),VLOOKUP($B236,'Allokerad kvv'!$B$2:$AV$468,MATCH(C$1,'Allokerad kvv'!$B$1:$AV$1,0),FALSE),VLOOKUP($B236,'Justerad allokering'!$B$1:$AG$461,MATCH(C$1,'Justerad allokering'!$B$1:$AF$1,0),FALSE))</f>
        <v>0</v>
      </c>
      <c r="D236">
        <f>IF(ISERROR(1/VLOOKUP($B236,'Justerad allokering'!$B$1:$AG$461,MATCH(D$1,'Justerad allokering'!$B$1:$AF$1,0),FALSE)),VLOOKUP($B236,'Allokerad kvv'!$B$2:$AV$468,MATCH(D$1,'Allokerad kvv'!$B$1:$AV$1,0),FALSE),VLOOKUP($B236,'Justerad allokering'!$B$1:$AG$461,MATCH(D$1,'Justerad allokering'!$B$1:$AF$1,0),FALSE))</f>
        <v>0</v>
      </c>
      <c r="E236">
        <f>IF(ISERROR(1/VLOOKUP($B236,'Justerad allokering'!$B$1:$AG$461,MATCH(E$1,'Justerad allokering'!$B$1:$AF$1,0),FALSE)),VLOOKUP($B236,'Allokerad kvv'!$B$2:$AV$468,MATCH(E$1,'Allokerad kvv'!$B$1:$AV$1,0),FALSE),VLOOKUP($B236,'Justerad allokering'!$B$1:$AG$461,MATCH(E$1,'Justerad allokering'!$B$1:$AF$1,0),FALSE))</f>
        <v>0</v>
      </c>
      <c r="F236">
        <f>IF(ISERROR(1/VLOOKUP($B236,'Justerad allokering'!$B$1:$AG$461,MATCH(F$1,'Justerad allokering'!$B$1:$AF$1,0),FALSE)),VLOOKUP($B236,'Allokerad kvv'!$B$2:$AV$468,MATCH(F$1,'Allokerad kvv'!$B$1:$AV$1,0),FALSE),VLOOKUP($B236,'Justerad allokering'!$B$1:$AG$461,MATCH(F$1,'Justerad allokering'!$B$1:$AF$1,0),FALSE))</f>
        <v>0</v>
      </c>
      <c r="G236">
        <f>IF(ISERROR(1/VLOOKUP($B236,'Justerad allokering'!$B$1:$AG$461,MATCH(G$1,'Justerad allokering'!$B$1:$AF$1,0),FALSE)),VLOOKUP($B236,'Allokerad kvv'!$B$2:$AV$468,MATCH(G$1,'Allokerad kvv'!$B$1:$AV$1,0),FALSE),VLOOKUP($B236,'Justerad allokering'!$B$1:$AG$461,MATCH(G$1,'Justerad allokering'!$B$1:$AF$1,0),FALSE))</f>
        <v>0</v>
      </c>
      <c r="H236">
        <f>IF(ISERROR(1/VLOOKUP($B236,'Justerad allokering'!$B$1:$AG$461,MATCH(H$1,'Justerad allokering'!$B$1:$AF$1,0),FALSE)),VLOOKUP($B236,'Allokerad kvv'!$B$2:$AV$468,MATCH(H$1,'Allokerad kvv'!$B$1:$AV$1,0),FALSE),VLOOKUP($B236,'Justerad allokering'!$B$1:$AG$461,MATCH(H$1,'Justerad allokering'!$B$1:$AF$1,0),FALSE))</f>
        <v>0</v>
      </c>
      <c r="I236">
        <f>IF(ISERROR(1/VLOOKUP($B236,'Justerad allokering'!$B$1:$AG$461,MATCH(I$1,'Justerad allokering'!$B$1:$AF$1,0),FALSE)),VLOOKUP($B236,'Allokerad kvv'!$B$2:$AV$468,MATCH(I$1,'Allokerad kvv'!$B$1:$AV$1,0),FALSE),VLOOKUP($B236,'Justerad allokering'!$B$1:$AG$461,MATCH(I$1,'Justerad allokering'!$B$1:$AF$1,0),FALSE))</f>
        <v>0</v>
      </c>
      <c r="J236">
        <f>IF(ISERROR(1/VLOOKUP($B236,'Justerad allokering'!$B$1:$AG$461,MATCH(J$1,'Justerad allokering'!$B$1:$AF$1,0),FALSE)),VLOOKUP($B236,'Allokerad kvv'!$B$2:$AV$468,MATCH(J$1,'Allokerad kvv'!$B$1:$AV$1,0),FALSE),VLOOKUP($B236,'Justerad allokering'!$B$1:$AG$461,MATCH(J$1,'Justerad allokering'!$B$1:$AF$1,0),FALSE))</f>
        <v>0</v>
      </c>
      <c r="K236">
        <f>IF(ISERROR(1/VLOOKUP($B236,'Justerad allokering'!$B$1:$AG$461,MATCH(K$1,'Justerad allokering'!$B$1:$AF$1,0),FALSE)),VLOOKUP($B236,'Allokerad kvv'!$B$2:$AV$468,MATCH(K$1,'Allokerad kvv'!$B$1:$AV$1,0),FALSE),VLOOKUP($B236,'Justerad allokering'!$B$1:$AG$461,MATCH(K$1,'Justerad allokering'!$B$1:$AF$1,0),FALSE))</f>
        <v>0</v>
      </c>
      <c r="L236">
        <f>IF(ISERROR(1/VLOOKUP($B236,'Justerad allokering'!$B$1:$AG$461,MATCH(L$1,'Justerad allokering'!$B$1:$AF$1,0),FALSE)),VLOOKUP($B236,'Allokerad kvv'!$B$2:$AV$468,MATCH(L$1,'Allokerad kvv'!$B$1:$AV$1,0),FALSE),VLOOKUP($B236,'Justerad allokering'!$B$1:$AG$461,MATCH(L$1,'Justerad allokering'!$B$1:$AF$1,0),FALSE))</f>
        <v>0</v>
      </c>
      <c r="M236">
        <f>IF(ISERROR(1/VLOOKUP($B236,'Justerad allokering'!$B$1:$AG$461,MATCH(M$1,'Justerad allokering'!$B$1:$AF$1,0),FALSE)),VLOOKUP($B236,'Allokerad kvv'!$B$2:$AV$468,MATCH(M$1,'Allokerad kvv'!$B$1:$AV$1,0),FALSE),VLOOKUP($B236,'Justerad allokering'!$B$1:$AG$461,MATCH(M$1,'Justerad allokering'!$B$1:$AF$1,0),FALSE))</f>
        <v>0</v>
      </c>
      <c r="N236">
        <f>IF(ISERROR(1/VLOOKUP($B236,'Justerad allokering'!$B$1:$AG$461,MATCH(N$1,'Justerad allokering'!$B$1:$AF$1,0),FALSE)),VLOOKUP($B236,'Allokerad kvv'!$B$2:$AV$468,MATCH(N$1,'Allokerad kvv'!$B$1:$AV$1,0),FALSE),VLOOKUP($B236,'Justerad allokering'!$B$1:$AG$461,MATCH(N$1,'Justerad allokering'!$B$1:$AF$1,0),FALSE))</f>
        <v>0</v>
      </c>
      <c r="O236">
        <f>IF(ISERROR(1/VLOOKUP($B236,'Justerad allokering'!$B$1:$AG$461,MATCH(O$1,'Justerad allokering'!$B$1:$AF$1,0),FALSE)),VLOOKUP($B236,'Allokerad kvv'!$B$2:$AV$468,MATCH(O$1,'Allokerad kvv'!$B$1:$AV$1,0),FALSE),VLOOKUP($B236,'Justerad allokering'!$B$1:$AG$461,MATCH(O$1,'Justerad allokering'!$B$1:$AF$1,0),FALSE))</f>
        <v>0</v>
      </c>
      <c r="P236">
        <f>IF(ISERROR(1/VLOOKUP($B236,'Justerad allokering'!$B$1:$AG$461,MATCH(P$1,'Justerad allokering'!$B$1:$AF$1,0),FALSE)),VLOOKUP($B236,'Allokerad kvv'!$B$2:$AV$468,MATCH(P$1,'Allokerad kvv'!$B$1:$AV$1,0),FALSE),VLOOKUP($B236,'Justerad allokering'!$B$1:$AG$461,MATCH(P$1,'Justerad allokering'!$B$1:$AF$1,0),FALSE))</f>
        <v>0</v>
      </c>
      <c r="Q236">
        <f>IF(ISERROR(1/VLOOKUP($B236,'Justerad allokering'!$B$1:$AG$461,MATCH(Q$1,'Justerad allokering'!$B$1:$AF$1,0),FALSE)),VLOOKUP($B236,'Allokerad kvv'!$B$2:$AV$468,MATCH(Q$1,'Allokerad kvv'!$B$1:$AV$1,0),FALSE),VLOOKUP($B236,'Justerad allokering'!$B$1:$AG$461,MATCH(Q$1,'Justerad allokering'!$B$1:$AF$1,0),FALSE))</f>
        <v>0</v>
      </c>
      <c r="R236">
        <f>IF(ISERROR(1/VLOOKUP($B236,'Justerad allokering'!$B$1:$AG$461,MATCH(R$1,'Justerad allokering'!$B$1:$AF$1,0),FALSE)),VLOOKUP($B236,'Allokerad kvv'!$B$2:$AV$468,MATCH(R$1,'Allokerad kvv'!$B$1:$AV$1,0),FALSE),VLOOKUP($B236,'Justerad allokering'!$B$1:$AG$461,MATCH(R$1,'Justerad allokering'!$B$1:$AF$1,0),FALSE))</f>
        <v>0</v>
      </c>
      <c r="S236">
        <f>IF(ISERROR(1/VLOOKUP($B236,'Justerad allokering'!$B$1:$AG$461,MATCH(S$1,'Justerad allokering'!$B$1:$AF$1,0),FALSE)),VLOOKUP($B236,'Allokerad kvv'!$B$2:$AV$468,MATCH(S$1,'Allokerad kvv'!$B$1:$AV$1,0),FALSE),VLOOKUP($B236,'Justerad allokering'!$B$1:$AG$461,MATCH(S$1,'Justerad allokering'!$B$1:$AF$1,0),FALSE))</f>
        <v>0</v>
      </c>
      <c r="T236">
        <f>IF(ISERROR(1/VLOOKUP($B236,'Justerad allokering'!$B$1:$AG$461,MATCH(T$1,'Justerad allokering'!$B$1:$AF$1,0),FALSE)),VLOOKUP($B236,'Allokerad kvv'!$B$2:$AV$468,MATCH(T$1,'Allokerad kvv'!$B$1:$AV$1,0),FALSE),VLOOKUP($B236,'Justerad allokering'!$B$1:$AG$461,MATCH(T$1,'Justerad allokering'!$B$1:$AF$1,0),FALSE))</f>
        <v>0</v>
      </c>
      <c r="U236">
        <f>IF(ISERROR(1/VLOOKUP($B236,'Justerad allokering'!$B$1:$AG$461,MATCH(U$1,'Justerad allokering'!$B$1:$AF$1,0),FALSE)),VLOOKUP($B236,'Allokerad kvv'!$B$2:$AV$468,MATCH(U$1,'Allokerad kvv'!$B$1:$AV$1,0),FALSE),VLOOKUP($B236,'Justerad allokering'!$B$1:$AG$461,MATCH(U$1,'Justerad allokering'!$B$1:$AF$1,0),FALSE))</f>
        <v>0</v>
      </c>
      <c r="V236">
        <f>IF(ISERROR(1/VLOOKUP($B236,'Justerad allokering'!$B$1:$AG$461,MATCH(V$1,'Justerad allokering'!$B$1:$AF$1,0),FALSE)),VLOOKUP($B236,'Allokerad kvv'!$B$2:$AV$468,MATCH(V$1,'Allokerad kvv'!$B$1:$AV$1,0),FALSE),VLOOKUP($B236,'Justerad allokering'!$B$1:$AG$461,MATCH(V$1,'Justerad allokering'!$B$1:$AF$1,0),FALSE))</f>
        <v>0</v>
      </c>
      <c r="W236">
        <f>IF(ISERROR(1/VLOOKUP($B236,'Justerad allokering'!$B$1:$AG$461,MATCH(W$1,'Justerad allokering'!$B$1:$AF$1,0),FALSE)),VLOOKUP($B236,'Allokerad kvv'!$B$2:$AV$468,MATCH(W$1,'Allokerad kvv'!$B$1:$AV$1,0),FALSE),VLOOKUP($B236,'Justerad allokering'!$B$1:$AG$461,MATCH(W$1,'Justerad allokering'!$B$1:$AF$1,0),FALSE))</f>
        <v>0</v>
      </c>
      <c r="X236">
        <f>IF(ISERROR(1/VLOOKUP($B236,'Justerad allokering'!$B$1:$AG$461,MATCH(X$1,'Justerad allokering'!$B$1:$AF$1,0),FALSE)),VLOOKUP($B236,'Allokerad kvv'!$B$2:$AV$468,MATCH(X$1,'Allokerad kvv'!$B$1:$AV$1,0),FALSE),VLOOKUP($B236,'Justerad allokering'!$B$1:$AG$461,MATCH(X$1,'Justerad allokering'!$B$1:$AF$1,0),FALSE))</f>
        <v>0</v>
      </c>
      <c r="Y236">
        <f>IF(ISERROR(1/VLOOKUP($B236,'Justerad allokering'!$B$1:$AG$461,MATCH(Y$1,'Justerad allokering'!$B$1:$AF$1,0),FALSE)),VLOOKUP($B236,'Allokerad kvv'!$B$2:$AV$468,MATCH(Y$1,'Allokerad kvv'!$B$1:$AV$1,0),FALSE),VLOOKUP($B236,'Justerad allokering'!$B$1:$AG$461,MATCH(Y$1,'Justerad allokering'!$B$1:$AF$1,0),FALSE))</f>
        <v>0</v>
      </c>
      <c r="Z236">
        <f>IF(ISERROR(1/VLOOKUP($B236,'Justerad allokering'!$B$1:$AG$461,MATCH(Z$1,'Justerad allokering'!$B$1:$AF$1,0),FALSE)),VLOOKUP($B236,'Allokerad kvv'!$B$2:$AV$468,MATCH(Z$1,'Allokerad kvv'!$B$1:$AV$1,0),FALSE),VLOOKUP($B236,'Justerad allokering'!$B$1:$AG$461,MATCH(Z$1,'Justerad allokering'!$B$1:$AF$1,0),FALSE))</f>
        <v>0</v>
      </c>
      <c r="AE236" s="89">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25">
      <c r="A237" s="2" t="s">
        <v>331</v>
      </c>
      <c r="B237" s="2" t="s">
        <v>342</v>
      </c>
      <c r="C237">
        <f>IF(ISERROR(1/VLOOKUP($B237,'Justerad allokering'!$B$1:$AG$461,MATCH(C$1,'Justerad allokering'!$B$1:$AF$1,0),FALSE)),VLOOKUP($B237,'Allokerad kvv'!$B$2:$AV$468,MATCH(C$1,'Allokerad kvv'!$B$1:$AV$1,0),FALSE),VLOOKUP($B237,'Justerad allokering'!$B$1:$AG$461,MATCH(C$1,'Justerad allokering'!$B$1:$AF$1,0),FALSE))</f>
        <v>0</v>
      </c>
      <c r="D237">
        <f>IF(ISERROR(1/VLOOKUP($B237,'Justerad allokering'!$B$1:$AG$461,MATCH(D$1,'Justerad allokering'!$B$1:$AF$1,0),FALSE)),VLOOKUP($B237,'Allokerad kvv'!$B$2:$AV$468,MATCH(D$1,'Allokerad kvv'!$B$1:$AV$1,0),FALSE),VLOOKUP($B237,'Justerad allokering'!$B$1:$AG$461,MATCH(D$1,'Justerad allokering'!$B$1:$AF$1,0),FALSE))</f>
        <v>0</v>
      </c>
      <c r="E237">
        <f>IF(ISERROR(1/VLOOKUP($B237,'Justerad allokering'!$B$1:$AG$461,MATCH(E$1,'Justerad allokering'!$B$1:$AF$1,0),FALSE)),VLOOKUP($B237,'Allokerad kvv'!$B$2:$AV$468,MATCH(E$1,'Allokerad kvv'!$B$1:$AV$1,0),FALSE),VLOOKUP($B237,'Justerad allokering'!$B$1:$AG$461,MATCH(E$1,'Justerad allokering'!$B$1:$AF$1,0),FALSE))</f>
        <v>0</v>
      </c>
      <c r="F237">
        <f>IF(ISERROR(1/VLOOKUP($B237,'Justerad allokering'!$B$1:$AG$461,MATCH(F$1,'Justerad allokering'!$B$1:$AF$1,0),FALSE)),VLOOKUP($B237,'Allokerad kvv'!$B$2:$AV$468,MATCH(F$1,'Allokerad kvv'!$B$1:$AV$1,0),FALSE),VLOOKUP($B237,'Justerad allokering'!$B$1:$AG$461,MATCH(F$1,'Justerad allokering'!$B$1:$AF$1,0),FALSE))</f>
        <v>0</v>
      </c>
      <c r="G237">
        <f>IF(ISERROR(1/VLOOKUP($B237,'Justerad allokering'!$B$1:$AG$461,MATCH(G$1,'Justerad allokering'!$B$1:$AF$1,0),FALSE)),VLOOKUP($B237,'Allokerad kvv'!$B$2:$AV$468,MATCH(G$1,'Allokerad kvv'!$B$1:$AV$1,0),FALSE),VLOOKUP($B237,'Justerad allokering'!$B$1:$AG$461,MATCH(G$1,'Justerad allokering'!$B$1:$AF$1,0),FALSE))</f>
        <v>0</v>
      </c>
      <c r="H237">
        <f>IF(ISERROR(1/VLOOKUP($B237,'Justerad allokering'!$B$1:$AG$461,MATCH(H$1,'Justerad allokering'!$B$1:$AF$1,0),FALSE)),VLOOKUP($B237,'Allokerad kvv'!$B$2:$AV$468,MATCH(H$1,'Allokerad kvv'!$B$1:$AV$1,0),FALSE),VLOOKUP($B237,'Justerad allokering'!$B$1:$AG$461,MATCH(H$1,'Justerad allokering'!$B$1:$AF$1,0),FALSE))</f>
        <v>0</v>
      </c>
      <c r="I237">
        <f>IF(ISERROR(1/VLOOKUP($B237,'Justerad allokering'!$B$1:$AG$461,MATCH(I$1,'Justerad allokering'!$B$1:$AF$1,0),FALSE)),VLOOKUP($B237,'Allokerad kvv'!$B$2:$AV$468,MATCH(I$1,'Allokerad kvv'!$B$1:$AV$1,0),FALSE),VLOOKUP($B237,'Justerad allokering'!$B$1:$AG$461,MATCH(I$1,'Justerad allokering'!$B$1:$AF$1,0),FALSE))</f>
        <v>0</v>
      </c>
      <c r="J237">
        <f>IF(ISERROR(1/VLOOKUP($B237,'Justerad allokering'!$B$1:$AG$461,MATCH(J$1,'Justerad allokering'!$B$1:$AF$1,0),FALSE)),VLOOKUP($B237,'Allokerad kvv'!$B$2:$AV$468,MATCH(J$1,'Allokerad kvv'!$B$1:$AV$1,0),FALSE),VLOOKUP($B237,'Justerad allokering'!$B$1:$AG$461,MATCH(J$1,'Justerad allokering'!$B$1:$AF$1,0),FALSE))</f>
        <v>0</v>
      </c>
      <c r="K237">
        <f>IF(ISERROR(1/VLOOKUP($B237,'Justerad allokering'!$B$1:$AG$461,MATCH(K$1,'Justerad allokering'!$B$1:$AF$1,0),FALSE)),VLOOKUP($B237,'Allokerad kvv'!$B$2:$AV$468,MATCH(K$1,'Allokerad kvv'!$B$1:$AV$1,0),FALSE),VLOOKUP($B237,'Justerad allokering'!$B$1:$AG$461,MATCH(K$1,'Justerad allokering'!$B$1:$AF$1,0),FALSE))</f>
        <v>0</v>
      </c>
      <c r="L237">
        <f>IF(ISERROR(1/VLOOKUP($B237,'Justerad allokering'!$B$1:$AG$461,MATCH(L$1,'Justerad allokering'!$B$1:$AF$1,0),FALSE)),VLOOKUP($B237,'Allokerad kvv'!$B$2:$AV$468,MATCH(L$1,'Allokerad kvv'!$B$1:$AV$1,0),FALSE),VLOOKUP($B237,'Justerad allokering'!$B$1:$AG$461,MATCH(L$1,'Justerad allokering'!$B$1:$AF$1,0),FALSE))</f>
        <v>0</v>
      </c>
      <c r="M237">
        <f>IF(ISERROR(1/VLOOKUP($B237,'Justerad allokering'!$B$1:$AG$461,MATCH(M$1,'Justerad allokering'!$B$1:$AF$1,0),FALSE)),VLOOKUP($B237,'Allokerad kvv'!$B$2:$AV$468,MATCH(M$1,'Allokerad kvv'!$B$1:$AV$1,0),FALSE),VLOOKUP($B237,'Justerad allokering'!$B$1:$AG$461,MATCH(M$1,'Justerad allokering'!$B$1:$AF$1,0),FALSE))</f>
        <v>0</v>
      </c>
      <c r="N237">
        <f>IF(ISERROR(1/VLOOKUP($B237,'Justerad allokering'!$B$1:$AG$461,MATCH(N$1,'Justerad allokering'!$B$1:$AF$1,0),FALSE)),VLOOKUP($B237,'Allokerad kvv'!$B$2:$AV$468,MATCH(N$1,'Allokerad kvv'!$B$1:$AV$1,0),FALSE),VLOOKUP($B237,'Justerad allokering'!$B$1:$AG$461,MATCH(N$1,'Justerad allokering'!$B$1:$AF$1,0),FALSE))</f>
        <v>0</v>
      </c>
      <c r="O237">
        <f>IF(ISERROR(1/VLOOKUP($B237,'Justerad allokering'!$B$1:$AG$461,MATCH(O$1,'Justerad allokering'!$B$1:$AF$1,0),FALSE)),VLOOKUP($B237,'Allokerad kvv'!$B$2:$AV$468,MATCH(O$1,'Allokerad kvv'!$B$1:$AV$1,0),FALSE),VLOOKUP($B237,'Justerad allokering'!$B$1:$AG$461,MATCH(O$1,'Justerad allokering'!$B$1:$AF$1,0),FALSE))</f>
        <v>0</v>
      </c>
      <c r="P237">
        <f>IF(ISERROR(1/VLOOKUP($B237,'Justerad allokering'!$B$1:$AG$461,MATCH(P$1,'Justerad allokering'!$B$1:$AF$1,0),FALSE)),VLOOKUP($B237,'Allokerad kvv'!$B$2:$AV$468,MATCH(P$1,'Allokerad kvv'!$B$1:$AV$1,0),FALSE),VLOOKUP($B237,'Justerad allokering'!$B$1:$AG$461,MATCH(P$1,'Justerad allokering'!$B$1:$AF$1,0),FALSE))</f>
        <v>0</v>
      </c>
      <c r="Q237">
        <f>IF(ISERROR(1/VLOOKUP($B237,'Justerad allokering'!$B$1:$AG$461,MATCH(Q$1,'Justerad allokering'!$B$1:$AF$1,0),FALSE)),VLOOKUP($B237,'Allokerad kvv'!$B$2:$AV$468,MATCH(Q$1,'Allokerad kvv'!$B$1:$AV$1,0),FALSE),VLOOKUP($B237,'Justerad allokering'!$B$1:$AG$461,MATCH(Q$1,'Justerad allokering'!$B$1:$AF$1,0),FALSE))</f>
        <v>0</v>
      </c>
      <c r="R237">
        <f>IF(ISERROR(1/VLOOKUP($B237,'Justerad allokering'!$B$1:$AG$461,MATCH(R$1,'Justerad allokering'!$B$1:$AF$1,0),FALSE)),VLOOKUP($B237,'Allokerad kvv'!$B$2:$AV$468,MATCH(R$1,'Allokerad kvv'!$B$1:$AV$1,0),FALSE),VLOOKUP($B237,'Justerad allokering'!$B$1:$AG$461,MATCH(R$1,'Justerad allokering'!$B$1:$AF$1,0),FALSE))</f>
        <v>0</v>
      </c>
      <c r="S237">
        <f>IF(ISERROR(1/VLOOKUP($B237,'Justerad allokering'!$B$1:$AG$461,MATCH(S$1,'Justerad allokering'!$B$1:$AF$1,0),FALSE)),VLOOKUP($B237,'Allokerad kvv'!$B$2:$AV$468,MATCH(S$1,'Allokerad kvv'!$B$1:$AV$1,0),FALSE),VLOOKUP($B237,'Justerad allokering'!$B$1:$AG$461,MATCH(S$1,'Justerad allokering'!$B$1:$AF$1,0),FALSE))</f>
        <v>0</v>
      </c>
      <c r="T237">
        <f>IF(ISERROR(1/VLOOKUP($B237,'Justerad allokering'!$B$1:$AG$461,MATCH(T$1,'Justerad allokering'!$B$1:$AF$1,0),FALSE)),VLOOKUP($B237,'Allokerad kvv'!$B$2:$AV$468,MATCH(T$1,'Allokerad kvv'!$B$1:$AV$1,0),FALSE),VLOOKUP($B237,'Justerad allokering'!$B$1:$AG$461,MATCH(T$1,'Justerad allokering'!$B$1:$AF$1,0),FALSE))</f>
        <v>0</v>
      </c>
      <c r="U237">
        <f>IF(ISERROR(1/VLOOKUP($B237,'Justerad allokering'!$B$1:$AG$461,MATCH(U$1,'Justerad allokering'!$B$1:$AF$1,0),FALSE)),VLOOKUP($B237,'Allokerad kvv'!$B$2:$AV$468,MATCH(U$1,'Allokerad kvv'!$B$1:$AV$1,0),FALSE),VLOOKUP($B237,'Justerad allokering'!$B$1:$AG$461,MATCH(U$1,'Justerad allokering'!$B$1:$AF$1,0),FALSE))</f>
        <v>0</v>
      </c>
      <c r="V237">
        <f>IF(ISERROR(1/VLOOKUP($B237,'Justerad allokering'!$B$1:$AG$461,MATCH(V$1,'Justerad allokering'!$B$1:$AF$1,0),FALSE)),VLOOKUP($B237,'Allokerad kvv'!$B$2:$AV$468,MATCH(V$1,'Allokerad kvv'!$B$1:$AV$1,0),FALSE),VLOOKUP($B237,'Justerad allokering'!$B$1:$AG$461,MATCH(V$1,'Justerad allokering'!$B$1:$AF$1,0),FALSE))</f>
        <v>0</v>
      </c>
      <c r="W237">
        <f>IF(ISERROR(1/VLOOKUP($B237,'Justerad allokering'!$B$1:$AG$461,MATCH(W$1,'Justerad allokering'!$B$1:$AF$1,0),FALSE)),VLOOKUP($B237,'Allokerad kvv'!$B$2:$AV$468,MATCH(W$1,'Allokerad kvv'!$B$1:$AV$1,0),FALSE),VLOOKUP($B237,'Justerad allokering'!$B$1:$AG$461,MATCH(W$1,'Justerad allokering'!$B$1:$AF$1,0),FALSE))</f>
        <v>0</v>
      </c>
      <c r="X237">
        <f>IF(ISERROR(1/VLOOKUP($B237,'Justerad allokering'!$B$1:$AG$461,MATCH(X$1,'Justerad allokering'!$B$1:$AF$1,0),FALSE)),VLOOKUP($B237,'Allokerad kvv'!$B$2:$AV$468,MATCH(X$1,'Allokerad kvv'!$B$1:$AV$1,0),FALSE),VLOOKUP($B237,'Justerad allokering'!$B$1:$AG$461,MATCH(X$1,'Justerad allokering'!$B$1:$AF$1,0),FALSE))</f>
        <v>0</v>
      </c>
      <c r="Y237">
        <f>IF(ISERROR(1/VLOOKUP($B237,'Justerad allokering'!$B$1:$AG$461,MATCH(Y$1,'Justerad allokering'!$B$1:$AF$1,0),FALSE)),VLOOKUP($B237,'Allokerad kvv'!$B$2:$AV$468,MATCH(Y$1,'Allokerad kvv'!$B$1:$AV$1,0),FALSE),VLOOKUP($B237,'Justerad allokering'!$B$1:$AG$461,MATCH(Y$1,'Justerad allokering'!$B$1:$AF$1,0),FALSE))</f>
        <v>0</v>
      </c>
      <c r="Z237">
        <f>IF(ISERROR(1/VLOOKUP($B237,'Justerad allokering'!$B$1:$AG$461,MATCH(Z$1,'Justerad allokering'!$B$1:$AF$1,0),FALSE)),VLOOKUP($B237,'Allokerad kvv'!$B$2:$AV$468,MATCH(Z$1,'Allokerad kvv'!$B$1:$AV$1,0),FALSE),VLOOKUP($B237,'Justerad allokering'!$B$1:$AG$461,MATCH(Z$1,'Justerad allokering'!$B$1:$AF$1,0),FALSE))</f>
        <v>0</v>
      </c>
      <c r="AE237" s="89">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25">
      <c r="A238" s="2" t="s">
        <v>331</v>
      </c>
      <c r="B238" s="2" t="s">
        <v>343</v>
      </c>
      <c r="C238">
        <f>IF(ISERROR(1/VLOOKUP($B238,'Justerad allokering'!$B$1:$AG$461,MATCH(C$1,'Justerad allokering'!$B$1:$AF$1,0),FALSE)),VLOOKUP($B238,'Allokerad kvv'!$B$2:$AV$468,MATCH(C$1,'Allokerad kvv'!$B$1:$AV$1,0),FALSE),VLOOKUP($B238,'Justerad allokering'!$B$1:$AG$461,MATCH(C$1,'Justerad allokering'!$B$1:$AF$1,0),FALSE))</f>
        <v>0</v>
      </c>
      <c r="D238">
        <f>IF(ISERROR(1/VLOOKUP($B238,'Justerad allokering'!$B$1:$AG$461,MATCH(D$1,'Justerad allokering'!$B$1:$AF$1,0),FALSE)),VLOOKUP($B238,'Allokerad kvv'!$B$2:$AV$468,MATCH(D$1,'Allokerad kvv'!$B$1:$AV$1,0),FALSE),VLOOKUP($B238,'Justerad allokering'!$B$1:$AG$461,MATCH(D$1,'Justerad allokering'!$B$1:$AF$1,0),FALSE))</f>
        <v>0</v>
      </c>
      <c r="E238">
        <f>IF(ISERROR(1/VLOOKUP($B238,'Justerad allokering'!$B$1:$AG$461,MATCH(E$1,'Justerad allokering'!$B$1:$AF$1,0),FALSE)),VLOOKUP($B238,'Allokerad kvv'!$B$2:$AV$468,MATCH(E$1,'Allokerad kvv'!$B$1:$AV$1,0),FALSE),VLOOKUP($B238,'Justerad allokering'!$B$1:$AG$461,MATCH(E$1,'Justerad allokering'!$B$1:$AF$1,0),FALSE))</f>
        <v>0</v>
      </c>
      <c r="F238">
        <f>IF(ISERROR(1/VLOOKUP($B238,'Justerad allokering'!$B$1:$AG$461,MATCH(F$1,'Justerad allokering'!$B$1:$AF$1,0),FALSE)),VLOOKUP($B238,'Allokerad kvv'!$B$2:$AV$468,MATCH(F$1,'Allokerad kvv'!$B$1:$AV$1,0),FALSE),VLOOKUP($B238,'Justerad allokering'!$B$1:$AG$461,MATCH(F$1,'Justerad allokering'!$B$1:$AF$1,0),FALSE))</f>
        <v>0</v>
      </c>
      <c r="G238">
        <f>IF(ISERROR(1/VLOOKUP($B238,'Justerad allokering'!$B$1:$AG$461,MATCH(G$1,'Justerad allokering'!$B$1:$AF$1,0),FALSE)),VLOOKUP($B238,'Allokerad kvv'!$B$2:$AV$468,MATCH(G$1,'Allokerad kvv'!$B$1:$AV$1,0),FALSE),VLOOKUP($B238,'Justerad allokering'!$B$1:$AG$461,MATCH(G$1,'Justerad allokering'!$B$1:$AF$1,0),FALSE))</f>
        <v>0</v>
      </c>
      <c r="H238">
        <f>IF(ISERROR(1/VLOOKUP($B238,'Justerad allokering'!$B$1:$AG$461,MATCH(H$1,'Justerad allokering'!$B$1:$AF$1,0),FALSE)),VLOOKUP($B238,'Allokerad kvv'!$B$2:$AV$468,MATCH(H$1,'Allokerad kvv'!$B$1:$AV$1,0),FALSE),VLOOKUP($B238,'Justerad allokering'!$B$1:$AG$461,MATCH(H$1,'Justerad allokering'!$B$1:$AF$1,0),FALSE))</f>
        <v>0</v>
      </c>
      <c r="I238">
        <f>IF(ISERROR(1/VLOOKUP($B238,'Justerad allokering'!$B$1:$AG$461,MATCH(I$1,'Justerad allokering'!$B$1:$AF$1,0),FALSE)),VLOOKUP($B238,'Allokerad kvv'!$B$2:$AV$468,MATCH(I$1,'Allokerad kvv'!$B$1:$AV$1,0),FALSE),VLOOKUP($B238,'Justerad allokering'!$B$1:$AG$461,MATCH(I$1,'Justerad allokering'!$B$1:$AF$1,0),FALSE))</f>
        <v>0</v>
      </c>
      <c r="J238">
        <f>IF(ISERROR(1/VLOOKUP($B238,'Justerad allokering'!$B$1:$AG$461,MATCH(J$1,'Justerad allokering'!$B$1:$AF$1,0),FALSE)),VLOOKUP($B238,'Allokerad kvv'!$B$2:$AV$468,MATCH(J$1,'Allokerad kvv'!$B$1:$AV$1,0),FALSE),VLOOKUP($B238,'Justerad allokering'!$B$1:$AG$461,MATCH(J$1,'Justerad allokering'!$B$1:$AF$1,0),FALSE))</f>
        <v>0</v>
      </c>
      <c r="K238">
        <f>IF(ISERROR(1/VLOOKUP($B238,'Justerad allokering'!$B$1:$AG$461,MATCH(K$1,'Justerad allokering'!$B$1:$AF$1,0),FALSE)),VLOOKUP($B238,'Allokerad kvv'!$B$2:$AV$468,MATCH(K$1,'Allokerad kvv'!$B$1:$AV$1,0),FALSE),VLOOKUP($B238,'Justerad allokering'!$B$1:$AG$461,MATCH(K$1,'Justerad allokering'!$B$1:$AF$1,0),FALSE))</f>
        <v>0</v>
      </c>
      <c r="L238">
        <f>IF(ISERROR(1/VLOOKUP($B238,'Justerad allokering'!$B$1:$AG$461,MATCH(L$1,'Justerad allokering'!$B$1:$AF$1,0),FALSE)),VLOOKUP($B238,'Allokerad kvv'!$B$2:$AV$468,MATCH(L$1,'Allokerad kvv'!$B$1:$AV$1,0),FALSE),VLOOKUP($B238,'Justerad allokering'!$B$1:$AG$461,MATCH(L$1,'Justerad allokering'!$B$1:$AF$1,0),FALSE))</f>
        <v>0</v>
      </c>
      <c r="M238">
        <f>IF(ISERROR(1/VLOOKUP($B238,'Justerad allokering'!$B$1:$AG$461,MATCH(M$1,'Justerad allokering'!$B$1:$AF$1,0),FALSE)),VLOOKUP($B238,'Allokerad kvv'!$B$2:$AV$468,MATCH(M$1,'Allokerad kvv'!$B$1:$AV$1,0),FALSE),VLOOKUP($B238,'Justerad allokering'!$B$1:$AG$461,MATCH(M$1,'Justerad allokering'!$B$1:$AF$1,0),FALSE))</f>
        <v>0</v>
      </c>
      <c r="N238">
        <f>IF(ISERROR(1/VLOOKUP($B238,'Justerad allokering'!$B$1:$AG$461,MATCH(N$1,'Justerad allokering'!$B$1:$AF$1,0),FALSE)),VLOOKUP($B238,'Allokerad kvv'!$B$2:$AV$468,MATCH(N$1,'Allokerad kvv'!$B$1:$AV$1,0),FALSE),VLOOKUP($B238,'Justerad allokering'!$B$1:$AG$461,MATCH(N$1,'Justerad allokering'!$B$1:$AF$1,0),FALSE))</f>
        <v>0</v>
      </c>
      <c r="O238">
        <f>IF(ISERROR(1/VLOOKUP($B238,'Justerad allokering'!$B$1:$AG$461,MATCH(O$1,'Justerad allokering'!$B$1:$AF$1,0),FALSE)),VLOOKUP($B238,'Allokerad kvv'!$B$2:$AV$468,MATCH(O$1,'Allokerad kvv'!$B$1:$AV$1,0),FALSE),VLOOKUP($B238,'Justerad allokering'!$B$1:$AG$461,MATCH(O$1,'Justerad allokering'!$B$1:$AF$1,0),FALSE))</f>
        <v>0</v>
      </c>
      <c r="P238">
        <f>IF(ISERROR(1/VLOOKUP($B238,'Justerad allokering'!$B$1:$AG$461,MATCH(P$1,'Justerad allokering'!$B$1:$AF$1,0),FALSE)),VLOOKUP($B238,'Allokerad kvv'!$B$2:$AV$468,MATCH(P$1,'Allokerad kvv'!$B$1:$AV$1,0),FALSE),VLOOKUP($B238,'Justerad allokering'!$B$1:$AG$461,MATCH(P$1,'Justerad allokering'!$B$1:$AF$1,0),FALSE))</f>
        <v>0</v>
      </c>
      <c r="Q238">
        <f>IF(ISERROR(1/VLOOKUP($B238,'Justerad allokering'!$B$1:$AG$461,MATCH(Q$1,'Justerad allokering'!$B$1:$AF$1,0),FALSE)),VLOOKUP($B238,'Allokerad kvv'!$B$2:$AV$468,MATCH(Q$1,'Allokerad kvv'!$B$1:$AV$1,0),FALSE),VLOOKUP($B238,'Justerad allokering'!$B$1:$AG$461,MATCH(Q$1,'Justerad allokering'!$B$1:$AF$1,0),FALSE))</f>
        <v>0</v>
      </c>
      <c r="R238">
        <f>IF(ISERROR(1/VLOOKUP($B238,'Justerad allokering'!$B$1:$AG$461,MATCH(R$1,'Justerad allokering'!$B$1:$AF$1,0),FALSE)),VLOOKUP($B238,'Allokerad kvv'!$B$2:$AV$468,MATCH(R$1,'Allokerad kvv'!$B$1:$AV$1,0),FALSE),VLOOKUP($B238,'Justerad allokering'!$B$1:$AG$461,MATCH(R$1,'Justerad allokering'!$B$1:$AF$1,0),FALSE))</f>
        <v>0</v>
      </c>
      <c r="S238">
        <f>IF(ISERROR(1/VLOOKUP($B238,'Justerad allokering'!$B$1:$AG$461,MATCH(S$1,'Justerad allokering'!$B$1:$AF$1,0),FALSE)),VLOOKUP($B238,'Allokerad kvv'!$B$2:$AV$468,MATCH(S$1,'Allokerad kvv'!$B$1:$AV$1,0),FALSE),VLOOKUP($B238,'Justerad allokering'!$B$1:$AG$461,MATCH(S$1,'Justerad allokering'!$B$1:$AF$1,0),FALSE))</f>
        <v>0</v>
      </c>
      <c r="T238">
        <f>IF(ISERROR(1/VLOOKUP($B238,'Justerad allokering'!$B$1:$AG$461,MATCH(T$1,'Justerad allokering'!$B$1:$AF$1,0),FALSE)),VLOOKUP($B238,'Allokerad kvv'!$B$2:$AV$468,MATCH(T$1,'Allokerad kvv'!$B$1:$AV$1,0),FALSE),VLOOKUP($B238,'Justerad allokering'!$B$1:$AG$461,MATCH(T$1,'Justerad allokering'!$B$1:$AF$1,0),FALSE))</f>
        <v>0</v>
      </c>
      <c r="U238">
        <f>IF(ISERROR(1/VLOOKUP($B238,'Justerad allokering'!$B$1:$AG$461,MATCH(U$1,'Justerad allokering'!$B$1:$AF$1,0),FALSE)),VLOOKUP($B238,'Allokerad kvv'!$B$2:$AV$468,MATCH(U$1,'Allokerad kvv'!$B$1:$AV$1,0),FALSE),VLOOKUP($B238,'Justerad allokering'!$B$1:$AG$461,MATCH(U$1,'Justerad allokering'!$B$1:$AF$1,0),FALSE))</f>
        <v>0</v>
      </c>
      <c r="V238">
        <f>IF(ISERROR(1/VLOOKUP($B238,'Justerad allokering'!$B$1:$AG$461,MATCH(V$1,'Justerad allokering'!$B$1:$AF$1,0),FALSE)),VLOOKUP($B238,'Allokerad kvv'!$B$2:$AV$468,MATCH(V$1,'Allokerad kvv'!$B$1:$AV$1,0),FALSE),VLOOKUP($B238,'Justerad allokering'!$B$1:$AG$461,MATCH(V$1,'Justerad allokering'!$B$1:$AF$1,0),FALSE))</f>
        <v>0</v>
      </c>
      <c r="W238">
        <f>IF(ISERROR(1/VLOOKUP($B238,'Justerad allokering'!$B$1:$AG$461,MATCH(W$1,'Justerad allokering'!$B$1:$AF$1,0),FALSE)),VLOOKUP($B238,'Allokerad kvv'!$B$2:$AV$468,MATCH(W$1,'Allokerad kvv'!$B$1:$AV$1,0),FALSE),VLOOKUP($B238,'Justerad allokering'!$B$1:$AG$461,MATCH(W$1,'Justerad allokering'!$B$1:$AF$1,0),FALSE))</f>
        <v>0</v>
      </c>
      <c r="X238">
        <f>IF(ISERROR(1/VLOOKUP($B238,'Justerad allokering'!$B$1:$AG$461,MATCH(X$1,'Justerad allokering'!$B$1:$AF$1,0),FALSE)),VLOOKUP($B238,'Allokerad kvv'!$B$2:$AV$468,MATCH(X$1,'Allokerad kvv'!$B$1:$AV$1,0),FALSE),VLOOKUP($B238,'Justerad allokering'!$B$1:$AG$461,MATCH(X$1,'Justerad allokering'!$B$1:$AF$1,0),FALSE))</f>
        <v>0</v>
      </c>
      <c r="Y238">
        <f>IF(ISERROR(1/VLOOKUP($B238,'Justerad allokering'!$B$1:$AG$461,MATCH(Y$1,'Justerad allokering'!$B$1:$AF$1,0),FALSE)),VLOOKUP($B238,'Allokerad kvv'!$B$2:$AV$468,MATCH(Y$1,'Allokerad kvv'!$B$1:$AV$1,0),FALSE),VLOOKUP($B238,'Justerad allokering'!$B$1:$AG$461,MATCH(Y$1,'Justerad allokering'!$B$1:$AF$1,0),FALSE))</f>
        <v>0</v>
      </c>
      <c r="Z238">
        <f>IF(ISERROR(1/VLOOKUP($B238,'Justerad allokering'!$B$1:$AG$461,MATCH(Z$1,'Justerad allokering'!$B$1:$AF$1,0),FALSE)),VLOOKUP($B238,'Allokerad kvv'!$B$2:$AV$468,MATCH(Z$1,'Allokerad kvv'!$B$1:$AV$1,0),FALSE),VLOOKUP($B238,'Justerad allokering'!$B$1:$AG$461,MATCH(Z$1,'Justerad allokering'!$B$1:$AF$1,0),FALSE))</f>
        <v>0</v>
      </c>
      <c r="AE238" s="89">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25">
      <c r="A239" s="2" t="s">
        <v>331</v>
      </c>
      <c r="B239" s="2" t="s">
        <v>344</v>
      </c>
      <c r="C239">
        <f>IF(ISERROR(1/VLOOKUP($B239,'Justerad allokering'!$B$1:$AG$461,MATCH(C$1,'Justerad allokering'!$B$1:$AF$1,0),FALSE)),VLOOKUP($B239,'Allokerad kvv'!$B$2:$AV$468,MATCH(C$1,'Allokerad kvv'!$B$1:$AV$1,0),FALSE),VLOOKUP($B239,'Justerad allokering'!$B$1:$AG$461,MATCH(C$1,'Justerad allokering'!$B$1:$AF$1,0),FALSE))</f>
        <v>0</v>
      </c>
      <c r="D239">
        <f>IF(ISERROR(1/VLOOKUP($B239,'Justerad allokering'!$B$1:$AG$461,MATCH(D$1,'Justerad allokering'!$B$1:$AF$1,0),FALSE)),VLOOKUP($B239,'Allokerad kvv'!$B$2:$AV$468,MATCH(D$1,'Allokerad kvv'!$B$1:$AV$1,0),FALSE),VLOOKUP($B239,'Justerad allokering'!$B$1:$AG$461,MATCH(D$1,'Justerad allokering'!$B$1:$AF$1,0),FALSE))</f>
        <v>0</v>
      </c>
      <c r="E239">
        <f>IF(ISERROR(1/VLOOKUP($B239,'Justerad allokering'!$B$1:$AG$461,MATCH(E$1,'Justerad allokering'!$B$1:$AF$1,0),FALSE)),VLOOKUP($B239,'Allokerad kvv'!$B$2:$AV$468,MATCH(E$1,'Allokerad kvv'!$B$1:$AV$1,0),FALSE),VLOOKUP($B239,'Justerad allokering'!$B$1:$AG$461,MATCH(E$1,'Justerad allokering'!$B$1:$AF$1,0),FALSE))</f>
        <v>0</v>
      </c>
      <c r="F239">
        <f>IF(ISERROR(1/VLOOKUP($B239,'Justerad allokering'!$B$1:$AG$461,MATCH(F$1,'Justerad allokering'!$B$1:$AF$1,0),FALSE)),VLOOKUP($B239,'Allokerad kvv'!$B$2:$AV$468,MATCH(F$1,'Allokerad kvv'!$B$1:$AV$1,0),FALSE),VLOOKUP($B239,'Justerad allokering'!$B$1:$AG$461,MATCH(F$1,'Justerad allokering'!$B$1:$AF$1,0),FALSE))</f>
        <v>0</v>
      </c>
      <c r="G239">
        <f>IF(ISERROR(1/VLOOKUP($B239,'Justerad allokering'!$B$1:$AG$461,MATCH(G$1,'Justerad allokering'!$B$1:$AF$1,0),FALSE)),VLOOKUP($B239,'Allokerad kvv'!$B$2:$AV$468,MATCH(G$1,'Allokerad kvv'!$B$1:$AV$1,0),FALSE),VLOOKUP($B239,'Justerad allokering'!$B$1:$AG$461,MATCH(G$1,'Justerad allokering'!$B$1:$AF$1,0),FALSE))</f>
        <v>0</v>
      </c>
      <c r="H239">
        <f>IF(ISERROR(1/VLOOKUP($B239,'Justerad allokering'!$B$1:$AG$461,MATCH(H$1,'Justerad allokering'!$B$1:$AF$1,0),FALSE)),VLOOKUP($B239,'Allokerad kvv'!$B$2:$AV$468,MATCH(H$1,'Allokerad kvv'!$B$1:$AV$1,0),FALSE),VLOOKUP($B239,'Justerad allokering'!$B$1:$AG$461,MATCH(H$1,'Justerad allokering'!$B$1:$AF$1,0),FALSE))</f>
        <v>0</v>
      </c>
      <c r="I239">
        <f>IF(ISERROR(1/VLOOKUP($B239,'Justerad allokering'!$B$1:$AG$461,MATCH(I$1,'Justerad allokering'!$B$1:$AF$1,0),FALSE)),VLOOKUP($B239,'Allokerad kvv'!$B$2:$AV$468,MATCH(I$1,'Allokerad kvv'!$B$1:$AV$1,0),FALSE),VLOOKUP($B239,'Justerad allokering'!$B$1:$AG$461,MATCH(I$1,'Justerad allokering'!$B$1:$AF$1,0),FALSE))</f>
        <v>0</v>
      </c>
      <c r="J239">
        <f>IF(ISERROR(1/VLOOKUP($B239,'Justerad allokering'!$B$1:$AG$461,MATCH(J$1,'Justerad allokering'!$B$1:$AF$1,0),FALSE)),VLOOKUP($B239,'Allokerad kvv'!$B$2:$AV$468,MATCH(J$1,'Allokerad kvv'!$B$1:$AV$1,0),FALSE),VLOOKUP($B239,'Justerad allokering'!$B$1:$AG$461,MATCH(J$1,'Justerad allokering'!$B$1:$AF$1,0),FALSE))</f>
        <v>0</v>
      </c>
      <c r="K239">
        <f>IF(ISERROR(1/VLOOKUP($B239,'Justerad allokering'!$B$1:$AG$461,MATCH(K$1,'Justerad allokering'!$B$1:$AF$1,0),FALSE)),VLOOKUP($B239,'Allokerad kvv'!$B$2:$AV$468,MATCH(K$1,'Allokerad kvv'!$B$1:$AV$1,0),FALSE),VLOOKUP($B239,'Justerad allokering'!$B$1:$AG$461,MATCH(K$1,'Justerad allokering'!$B$1:$AF$1,0),FALSE))</f>
        <v>0</v>
      </c>
      <c r="L239">
        <f>IF(ISERROR(1/VLOOKUP($B239,'Justerad allokering'!$B$1:$AG$461,MATCH(L$1,'Justerad allokering'!$B$1:$AF$1,0),FALSE)),VLOOKUP($B239,'Allokerad kvv'!$B$2:$AV$468,MATCH(L$1,'Allokerad kvv'!$B$1:$AV$1,0),FALSE),VLOOKUP($B239,'Justerad allokering'!$B$1:$AG$461,MATCH(L$1,'Justerad allokering'!$B$1:$AF$1,0),FALSE))</f>
        <v>0</v>
      </c>
      <c r="M239">
        <f>IF(ISERROR(1/VLOOKUP($B239,'Justerad allokering'!$B$1:$AG$461,MATCH(M$1,'Justerad allokering'!$B$1:$AF$1,0),FALSE)),VLOOKUP($B239,'Allokerad kvv'!$B$2:$AV$468,MATCH(M$1,'Allokerad kvv'!$B$1:$AV$1,0),FALSE),VLOOKUP($B239,'Justerad allokering'!$B$1:$AG$461,MATCH(M$1,'Justerad allokering'!$B$1:$AF$1,0),FALSE))</f>
        <v>0</v>
      </c>
      <c r="N239">
        <f>IF(ISERROR(1/VLOOKUP($B239,'Justerad allokering'!$B$1:$AG$461,MATCH(N$1,'Justerad allokering'!$B$1:$AF$1,0),FALSE)),VLOOKUP($B239,'Allokerad kvv'!$B$2:$AV$468,MATCH(N$1,'Allokerad kvv'!$B$1:$AV$1,0),FALSE),VLOOKUP($B239,'Justerad allokering'!$B$1:$AG$461,MATCH(N$1,'Justerad allokering'!$B$1:$AF$1,0),FALSE))</f>
        <v>0</v>
      </c>
      <c r="O239">
        <f>IF(ISERROR(1/VLOOKUP($B239,'Justerad allokering'!$B$1:$AG$461,MATCH(O$1,'Justerad allokering'!$B$1:$AF$1,0),FALSE)),VLOOKUP($B239,'Allokerad kvv'!$B$2:$AV$468,MATCH(O$1,'Allokerad kvv'!$B$1:$AV$1,0),FALSE),VLOOKUP($B239,'Justerad allokering'!$B$1:$AG$461,MATCH(O$1,'Justerad allokering'!$B$1:$AF$1,0),FALSE))</f>
        <v>0</v>
      </c>
      <c r="P239">
        <f>IF(ISERROR(1/VLOOKUP($B239,'Justerad allokering'!$B$1:$AG$461,MATCH(P$1,'Justerad allokering'!$B$1:$AF$1,0),FALSE)),VLOOKUP($B239,'Allokerad kvv'!$B$2:$AV$468,MATCH(P$1,'Allokerad kvv'!$B$1:$AV$1,0),FALSE),VLOOKUP($B239,'Justerad allokering'!$B$1:$AG$461,MATCH(P$1,'Justerad allokering'!$B$1:$AF$1,0),FALSE))</f>
        <v>0</v>
      </c>
      <c r="Q239">
        <f>IF(ISERROR(1/VLOOKUP($B239,'Justerad allokering'!$B$1:$AG$461,MATCH(Q$1,'Justerad allokering'!$B$1:$AF$1,0),FALSE)),VLOOKUP($B239,'Allokerad kvv'!$B$2:$AV$468,MATCH(Q$1,'Allokerad kvv'!$B$1:$AV$1,0),FALSE),VLOOKUP($B239,'Justerad allokering'!$B$1:$AG$461,MATCH(Q$1,'Justerad allokering'!$B$1:$AF$1,0),FALSE))</f>
        <v>0</v>
      </c>
      <c r="R239">
        <f>IF(ISERROR(1/VLOOKUP($B239,'Justerad allokering'!$B$1:$AG$461,MATCH(R$1,'Justerad allokering'!$B$1:$AF$1,0),FALSE)),VLOOKUP($B239,'Allokerad kvv'!$B$2:$AV$468,MATCH(R$1,'Allokerad kvv'!$B$1:$AV$1,0),FALSE),VLOOKUP($B239,'Justerad allokering'!$B$1:$AG$461,MATCH(R$1,'Justerad allokering'!$B$1:$AF$1,0),FALSE))</f>
        <v>0</v>
      </c>
      <c r="S239">
        <f>IF(ISERROR(1/VLOOKUP($B239,'Justerad allokering'!$B$1:$AG$461,MATCH(S$1,'Justerad allokering'!$B$1:$AF$1,0),FALSE)),VLOOKUP($B239,'Allokerad kvv'!$B$2:$AV$468,MATCH(S$1,'Allokerad kvv'!$B$1:$AV$1,0),FALSE),VLOOKUP($B239,'Justerad allokering'!$B$1:$AG$461,MATCH(S$1,'Justerad allokering'!$B$1:$AF$1,0),FALSE))</f>
        <v>0</v>
      </c>
      <c r="T239">
        <f>IF(ISERROR(1/VLOOKUP($B239,'Justerad allokering'!$B$1:$AG$461,MATCH(T$1,'Justerad allokering'!$B$1:$AF$1,0),FALSE)),VLOOKUP($B239,'Allokerad kvv'!$B$2:$AV$468,MATCH(T$1,'Allokerad kvv'!$B$1:$AV$1,0),FALSE),VLOOKUP($B239,'Justerad allokering'!$B$1:$AG$461,MATCH(T$1,'Justerad allokering'!$B$1:$AF$1,0),FALSE))</f>
        <v>0</v>
      </c>
      <c r="U239">
        <f>IF(ISERROR(1/VLOOKUP($B239,'Justerad allokering'!$B$1:$AG$461,MATCH(U$1,'Justerad allokering'!$B$1:$AF$1,0),FALSE)),VLOOKUP($B239,'Allokerad kvv'!$B$2:$AV$468,MATCH(U$1,'Allokerad kvv'!$B$1:$AV$1,0),FALSE),VLOOKUP($B239,'Justerad allokering'!$B$1:$AG$461,MATCH(U$1,'Justerad allokering'!$B$1:$AF$1,0),FALSE))</f>
        <v>0</v>
      </c>
      <c r="V239">
        <f>IF(ISERROR(1/VLOOKUP($B239,'Justerad allokering'!$B$1:$AG$461,MATCH(V$1,'Justerad allokering'!$B$1:$AF$1,0),FALSE)),VLOOKUP($B239,'Allokerad kvv'!$B$2:$AV$468,MATCH(V$1,'Allokerad kvv'!$B$1:$AV$1,0),FALSE),VLOOKUP($B239,'Justerad allokering'!$B$1:$AG$461,MATCH(V$1,'Justerad allokering'!$B$1:$AF$1,0),FALSE))</f>
        <v>0</v>
      </c>
      <c r="W239">
        <f>IF(ISERROR(1/VLOOKUP($B239,'Justerad allokering'!$B$1:$AG$461,MATCH(W$1,'Justerad allokering'!$B$1:$AF$1,0),FALSE)),VLOOKUP($B239,'Allokerad kvv'!$B$2:$AV$468,MATCH(W$1,'Allokerad kvv'!$B$1:$AV$1,0),FALSE),VLOOKUP($B239,'Justerad allokering'!$B$1:$AG$461,MATCH(W$1,'Justerad allokering'!$B$1:$AF$1,0),FALSE))</f>
        <v>0</v>
      </c>
      <c r="X239">
        <f>IF(ISERROR(1/VLOOKUP($B239,'Justerad allokering'!$B$1:$AG$461,MATCH(X$1,'Justerad allokering'!$B$1:$AF$1,0),FALSE)),VLOOKUP($B239,'Allokerad kvv'!$B$2:$AV$468,MATCH(X$1,'Allokerad kvv'!$B$1:$AV$1,0),FALSE),VLOOKUP($B239,'Justerad allokering'!$B$1:$AG$461,MATCH(X$1,'Justerad allokering'!$B$1:$AF$1,0),FALSE))</f>
        <v>0</v>
      </c>
      <c r="Y239">
        <f>IF(ISERROR(1/VLOOKUP($B239,'Justerad allokering'!$B$1:$AG$461,MATCH(Y$1,'Justerad allokering'!$B$1:$AF$1,0),FALSE)),VLOOKUP($B239,'Allokerad kvv'!$B$2:$AV$468,MATCH(Y$1,'Allokerad kvv'!$B$1:$AV$1,0),FALSE),VLOOKUP($B239,'Justerad allokering'!$B$1:$AG$461,MATCH(Y$1,'Justerad allokering'!$B$1:$AF$1,0),FALSE))</f>
        <v>0</v>
      </c>
      <c r="Z239">
        <f>IF(ISERROR(1/VLOOKUP($B239,'Justerad allokering'!$B$1:$AG$461,MATCH(Z$1,'Justerad allokering'!$B$1:$AF$1,0),FALSE)),VLOOKUP($B239,'Allokerad kvv'!$B$2:$AV$468,MATCH(Z$1,'Allokerad kvv'!$B$1:$AV$1,0),FALSE),VLOOKUP($B239,'Justerad allokering'!$B$1:$AG$461,MATCH(Z$1,'Justerad allokering'!$B$1:$AF$1,0),FALSE))</f>
        <v>0</v>
      </c>
      <c r="AE239" s="89">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25">
      <c r="A240" s="2" t="s">
        <v>331</v>
      </c>
      <c r="B240" s="2" t="s">
        <v>345</v>
      </c>
      <c r="C240">
        <f>IF(ISERROR(1/VLOOKUP($B240,'Justerad allokering'!$B$1:$AG$461,MATCH(C$1,'Justerad allokering'!$B$1:$AF$1,0),FALSE)),VLOOKUP($B240,'Allokerad kvv'!$B$2:$AV$468,MATCH(C$1,'Allokerad kvv'!$B$1:$AV$1,0),FALSE),VLOOKUP($B240,'Justerad allokering'!$B$1:$AG$461,MATCH(C$1,'Justerad allokering'!$B$1:$AF$1,0),FALSE))</f>
        <v>0</v>
      </c>
      <c r="D240">
        <f>IF(ISERROR(1/VLOOKUP($B240,'Justerad allokering'!$B$1:$AG$461,MATCH(D$1,'Justerad allokering'!$B$1:$AF$1,0),FALSE)),VLOOKUP($B240,'Allokerad kvv'!$B$2:$AV$468,MATCH(D$1,'Allokerad kvv'!$B$1:$AV$1,0),FALSE),VLOOKUP($B240,'Justerad allokering'!$B$1:$AG$461,MATCH(D$1,'Justerad allokering'!$B$1:$AF$1,0),FALSE))</f>
        <v>0</v>
      </c>
      <c r="E240">
        <f>IF(ISERROR(1/VLOOKUP($B240,'Justerad allokering'!$B$1:$AG$461,MATCH(E$1,'Justerad allokering'!$B$1:$AF$1,0),FALSE)),VLOOKUP($B240,'Allokerad kvv'!$B$2:$AV$468,MATCH(E$1,'Allokerad kvv'!$B$1:$AV$1,0),FALSE),VLOOKUP($B240,'Justerad allokering'!$B$1:$AG$461,MATCH(E$1,'Justerad allokering'!$B$1:$AF$1,0),FALSE))</f>
        <v>0</v>
      </c>
      <c r="F240">
        <f>IF(ISERROR(1/VLOOKUP($B240,'Justerad allokering'!$B$1:$AG$461,MATCH(F$1,'Justerad allokering'!$B$1:$AF$1,0),FALSE)),VLOOKUP($B240,'Allokerad kvv'!$B$2:$AV$468,MATCH(F$1,'Allokerad kvv'!$B$1:$AV$1,0),FALSE),VLOOKUP($B240,'Justerad allokering'!$B$1:$AG$461,MATCH(F$1,'Justerad allokering'!$B$1:$AF$1,0),FALSE))</f>
        <v>0</v>
      </c>
      <c r="G240">
        <f>IF(ISERROR(1/VLOOKUP($B240,'Justerad allokering'!$B$1:$AG$461,MATCH(G$1,'Justerad allokering'!$B$1:$AF$1,0),FALSE)),VLOOKUP($B240,'Allokerad kvv'!$B$2:$AV$468,MATCH(G$1,'Allokerad kvv'!$B$1:$AV$1,0),FALSE),VLOOKUP($B240,'Justerad allokering'!$B$1:$AG$461,MATCH(G$1,'Justerad allokering'!$B$1:$AF$1,0),FALSE))</f>
        <v>0</v>
      </c>
      <c r="H240">
        <f>IF(ISERROR(1/VLOOKUP($B240,'Justerad allokering'!$B$1:$AG$461,MATCH(H$1,'Justerad allokering'!$B$1:$AF$1,0),FALSE)),VLOOKUP($B240,'Allokerad kvv'!$B$2:$AV$468,MATCH(H$1,'Allokerad kvv'!$B$1:$AV$1,0),FALSE),VLOOKUP($B240,'Justerad allokering'!$B$1:$AG$461,MATCH(H$1,'Justerad allokering'!$B$1:$AF$1,0),FALSE))</f>
        <v>0</v>
      </c>
      <c r="I240">
        <f>IF(ISERROR(1/VLOOKUP($B240,'Justerad allokering'!$B$1:$AG$461,MATCH(I$1,'Justerad allokering'!$B$1:$AF$1,0),FALSE)),VLOOKUP($B240,'Allokerad kvv'!$B$2:$AV$468,MATCH(I$1,'Allokerad kvv'!$B$1:$AV$1,0),FALSE),VLOOKUP($B240,'Justerad allokering'!$B$1:$AG$461,MATCH(I$1,'Justerad allokering'!$B$1:$AF$1,0),FALSE))</f>
        <v>0</v>
      </c>
      <c r="J240">
        <f>IF(ISERROR(1/VLOOKUP($B240,'Justerad allokering'!$B$1:$AG$461,MATCH(J$1,'Justerad allokering'!$B$1:$AF$1,0),FALSE)),VLOOKUP($B240,'Allokerad kvv'!$B$2:$AV$468,MATCH(J$1,'Allokerad kvv'!$B$1:$AV$1,0),FALSE),VLOOKUP($B240,'Justerad allokering'!$B$1:$AG$461,MATCH(J$1,'Justerad allokering'!$B$1:$AF$1,0),FALSE))</f>
        <v>0</v>
      </c>
      <c r="K240">
        <f>IF(ISERROR(1/VLOOKUP($B240,'Justerad allokering'!$B$1:$AG$461,MATCH(K$1,'Justerad allokering'!$B$1:$AF$1,0),FALSE)),VLOOKUP($B240,'Allokerad kvv'!$B$2:$AV$468,MATCH(K$1,'Allokerad kvv'!$B$1:$AV$1,0),FALSE),VLOOKUP($B240,'Justerad allokering'!$B$1:$AG$461,MATCH(K$1,'Justerad allokering'!$B$1:$AF$1,0),FALSE))</f>
        <v>0</v>
      </c>
      <c r="L240">
        <f>IF(ISERROR(1/VLOOKUP($B240,'Justerad allokering'!$B$1:$AG$461,MATCH(L$1,'Justerad allokering'!$B$1:$AF$1,0),FALSE)),VLOOKUP($B240,'Allokerad kvv'!$B$2:$AV$468,MATCH(L$1,'Allokerad kvv'!$B$1:$AV$1,0),FALSE),VLOOKUP($B240,'Justerad allokering'!$B$1:$AG$461,MATCH(L$1,'Justerad allokering'!$B$1:$AF$1,0),FALSE))</f>
        <v>0</v>
      </c>
      <c r="M240">
        <f>IF(ISERROR(1/VLOOKUP($B240,'Justerad allokering'!$B$1:$AG$461,MATCH(M$1,'Justerad allokering'!$B$1:$AF$1,0),FALSE)),VLOOKUP($B240,'Allokerad kvv'!$B$2:$AV$468,MATCH(M$1,'Allokerad kvv'!$B$1:$AV$1,0),FALSE),VLOOKUP($B240,'Justerad allokering'!$B$1:$AG$461,MATCH(M$1,'Justerad allokering'!$B$1:$AF$1,0),FALSE))</f>
        <v>0</v>
      </c>
      <c r="N240">
        <f>IF(ISERROR(1/VLOOKUP($B240,'Justerad allokering'!$B$1:$AG$461,MATCH(N$1,'Justerad allokering'!$B$1:$AF$1,0),FALSE)),VLOOKUP($B240,'Allokerad kvv'!$B$2:$AV$468,MATCH(N$1,'Allokerad kvv'!$B$1:$AV$1,0),FALSE),VLOOKUP($B240,'Justerad allokering'!$B$1:$AG$461,MATCH(N$1,'Justerad allokering'!$B$1:$AF$1,0),FALSE))</f>
        <v>0</v>
      </c>
      <c r="O240">
        <f>IF(ISERROR(1/VLOOKUP($B240,'Justerad allokering'!$B$1:$AG$461,MATCH(O$1,'Justerad allokering'!$B$1:$AF$1,0),FALSE)),VLOOKUP($B240,'Allokerad kvv'!$B$2:$AV$468,MATCH(O$1,'Allokerad kvv'!$B$1:$AV$1,0),FALSE),VLOOKUP($B240,'Justerad allokering'!$B$1:$AG$461,MATCH(O$1,'Justerad allokering'!$B$1:$AF$1,0),FALSE))</f>
        <v>0</v>
      </c>
      <c r="P240">
        <f>IF(ISERROR(1/VLOOKUP($B240,'Justerad allokering'!$B$1:$AG$461,MATCH(P$1,'Justerad allokering'!$B$1:$AF$1,0),FALSE)),VLOOKUP($B240,'Allokerad kvv'!$B$2:$AV$468,MATCH(P$1,'Allokerad kvv'!$B$1:$AV$1,0),FALSE),VLOOKUP($B240,'Justerad allokering'!$B$1:$AG$461,MATCH(P$1,'Justerad allokering'!$B$1:$AF$1,0),FALSE))</f>
        <v>0</v>
      </c>
      <c r="Q240">
        <f>IF(ISERROR(1/VLOOKUP($B240,'Justerad allokering'!$B$1:$AG$461,MATCH(Q$1,'Justerad allokering'!$B$1:$AF$1,0),FALSE)),VLOOKUP($B240,'Allokerad kvv'!$B$2:$AV$468,MATCH(Q$1,'Allokerad kvv'!$B$1:$AV$1,0),FALSE),VLOOKUP($B240,'Justerad allokering'!$B$1:$AG$461,MATCH(Q$1,'Justerad allokering'!$B$1:$AF$1,0),FALSE))</f>
        <v>0</v>
      </c>
      <c r="R240">
        <f>IF(ISERROR(1/VLOOKUP($B240,'Justerad allokering'!$B$1:$AG$461,MATCH(R$1,'Justerad allokering'!$B$1:$AF$1,0),FALSE)),VLOOKUP($B240,'Allokerad kvv'!$B$2:$AV$468,MATCH(R$1,'Allokerad kvv'!$B$1:$AV$1,0),FALSE),VLOOKUP($B240,'Justerad allokering'!$B$1:$AG$461,MATCH(R$1,'Justerad allokering'!$B$1:$AF$1,0),FALSE))</f>
        <v>0</v>
      </c>
      <c r="S240">
        <f>IF(ISERROR(1/VLOOKUP($B240,'Justerad allokering'!$B$1:$AG$461,MATCH(S$1,'Justerad allokering'!$B$1:$AF$1,0),FALSE)),VLOOKUP($B240,'Allokerad kvv'!$B$2:$AV$468,MATCH(S$1,'Allokerad kvv'!$B$1:$AV$1,0),FALSE),VLOOKUP($B240,'Justerad allokering'!$B$1:$AG$461,MATCH(S$1,'Justerad allokering'!$B$1:$AF$1,0),FALSE))</f>
        <v>0</v>
      </c>
      <c r="T240">
        <f>IF(ISERROR(1/VLOOKUP($B240,'Justerad allokering'!$B$1:$AG$461,MATCH(T$1,'Justerad allokering'!$B$1:$AF$1,0),FALSE)),VLOOKUP($B240,'Allokerad kvv'!$B$2:$AV$468,MATCH(T$1,'Allokerad kvv'!$B$1:$AV$1,0),FALSE),VLOOKUP($B240,'Justerad allokering'!$B$1:$AG$461,MATCH(T$1,'Justerad allokering'!$B$1:$AF$1,0),FALSE))</f>
        <v>0</v>
      </c>
      <c r="U240">
        <f>IF(ISERROR(1/VLOOKUP($B240,'Justerad allokering'!$B$1:$AG$461,MATCH(U$1,'Justerad allokering'!$B$1:$AF$1,0),FALSE)),VLOOKUP($B240,'Allokerad kvv'!$B$2:$AV$468,MATCH(U$1,'Allokerad kvv'!$B$1:$AV$1,0),FALSE),VLOOKUP($B240,'Justerad allokering'!$B$1:$AG$461,MATCH(U$1,'Justerad allokering'!$B$1:$AF$1,0),FALSE))</f>
        <v>0</v>
      </c>
      <c r="V240">
        <f>IF(ISERROR(1/VLOOKUP($B240,'Justerad allokering'!$B$1:$AG$461,MATCH(V$1,'Justerad allokering'!$B$1:$AF$1,0),FALSE)),VLOOKUP($B240,'Allokerad kvv'!$B$2:$AV$468,MATCH(V$1,'Allokerad kvv'!$B$1:$AV$1,0),FALSE),VLOOKUP($B240,'Justerad allokering'!$B$1:$AG$461,MATCH(V$1,'Justerad allokering'!$B$1:$AF$1,0),FALSE))</f>
        <v>0</v>
      </c>
      <c r="W240">
        <f>IF(ISERROR(1/VLOOKUP($B240,'Justerad allokering'!$B$1:$AG$461,MATCH(W$1,'Justerad allokering'!$B$1:$AF$1,0),FALSE)),VLOOKUP($B240,'Allokerad kvv'!$B$2:$AV$468,MATCH(W$1,'Allokerad kvv'!$B$1:$AV$1,0),FALSE),VLOOKUP($B240,'Justerad allokering'!$B$1:$AG$461,MATCH(W$1,'Justerad allokering'!$B$1:$AF$1,0),FALSE))</f>
        <v>0</v>
      </c>
      <c r="X240">
        <f>IF(ISERROR(1/VLOOKUP($B240,'Justerad allokering'!$B$1:$AG$461,MATCH(X$1,'Justerad allokering'!$B$1:$AF$1,0),FALSE)),VLOOKUP($B240,'Allokerad kvv'!$B$2:$AV$468,MATCH(X$1,'Allokerad kvv'!$B$1:$AV$1,0),FALSE),VLOOKUP($B240,'Justerad allokering'!$B$1:$AG$461,MATCH(X$1,'Justerad allokering'!$B$1:$AF$1,0),FALSE))</f>
        <v>0</v>
      </c>
      <c r="Y240">
        <f>IF(ISERROR(1/VLOOKUP($B240,'Justerad allokering'!$B$1:$AG$461,MATCH(Y$1,'Justerad allokering'!$B$1:$AF$1,0),FALSE)),VLOOKUP($B240,'Allokerad kvv'!$B$2:$AV$468,MATCH(Y$1,'Allokerad kvv'!$B$1:$AV$1,0),FALSE),VLOOKUP($B240,'Justerad allokering'!$B$1:$AG$461,MATCH(Y$1,'Justerad allokering'!$B$1:$AF$1,0),FALSE))</f>
        <v>0</v>
      </c>
      <c r="Z240">
        <f>IF(ISERROR(1/VLOOKUP($B240,'Justerad allokering'!$B$1:$AG$461,MATCH(Z$1,'Justerad allokering'!$B$1:$AF$1,0),FALSE)),VLOOKUP($B240,'Allokerad kvv'!$B$2:$AV$468,MATCH(Z$1,'Allokerad kvv'!$B$1:$AV$1,0),FALSE),VLOOKUP($B240,'Justerad allokering'!$B$1:$AG$461,MATCH(Z$1,'Justerad allokering'!$B$1:$AF$1,0),FALSE))</f>
        <v>0</v>
      </c>
      <c r="AE240" s="89">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25">
      <c r="A241" s="2" t="s">
        <v>346</v>
      </c>
      <c r="B241" s="2" t="s">
        <v>347</v>
      </c>
      <c r="C241">
        <f>IF(ISERROR(1/VLOOKUP($B241,'Justerad allokering'!$B$1:$AG$461,MATCH(C$1,'Justerad allokering'!$B$1:$AF$1,0),FALSE)),VLOOKUP($B241,'Allokerad kvv'!$B$2:$AV$468,MATCH(C$1,'Allokerad kvv'!$B$1:$AV$1,0),FALSE),VLOOKUP($B241,'Justerad allokering'!$B$1:$AG$461,MATCH(C$1,'Justerad allokering'!$B$1:$AF$1,0),FALSE))</f>
        <v>0</v>
      </c>
      <c r="D241">
        <f>IF(ISERROR(1/VLOOKUP($B241,'Justerad allokering'!$B$1:$AG$461,MATCH(D$1,'Justerad allokering'!$B$1:$AF$1,0),FALSE)),VLOOKUP($B241,'Allokerad kvv'!$B$2:$AV$468,MATCH(D$1,'Allokerad kvv'!$B$1:$AV$1,0),FALSE),VLOOKUP($B241,'Justerad allokering'!$B$1:$AG$461,MATCH(D$1,'Justerad allokering'!$B$1:$AF$1,0),FALSE))</f>
        <v>0</v>
      </c>
      <c r="E241">
        <f>IF(ISERROR(1/VLOOKUP($B241,'Justerad allokering'!$B$1:$AG$461,MATCH(E$1,'Justerad allokering'!$B$1:$AF$1,0),FALSE)),VLOOKUP($B241,'Allokerad kvv'!$B$2:$AV$468,MATCH(E$1,'Allokerad kvv'!$B$1:$AV$1,0),FALSE),VLOOKUP($B241,'Justerad allokering'!$B$1:$AG$461,MATCH(E$1,'Justerad allokering'!$B$1:$AF$1,0),FALSE))</f>
        <v>0</v>
      </c>
      <c r="F241">
        <f>IF(ISERROR(1/VLOOKUP($B241,'Justerad allokering'!$B$1:$AG$461,MATCH(F$1,'Justerad allokering'!$B$1:$AF$1,0),FALSE)),VLOOKUP($B241,'Allokerad kvv'!$B$2:$AV$468,MATCH(F$1,'Allokerad kvv'!$B$1:$AV$1,0),FALSE),VLOOKUP($B241,'Justerad allokering'!$B$1:$AG$461,MATCH(F$1,'Justerad allokering'!$B$1:$AF$1,0),FALSE))</f>
        <v>0</v>
      </c>
      <c r="G241">
        <f>IF(ISERROR(1/VLOOKUP($B241,'Justerad allokering'!$B$1:$AG$461,MATCH(G$1,'Justerad allokering'!$B$1:$AF$1,0),FALSE)),VLOOKUP($B241,'Allokerad kvv'!$B$2:$AV$468,MATCH(G$1,'Allokerad kvv'!$B$1:$AV$1,0),FALSE),VLOOKUP($B241,'Justerad allokering'!$B$1:$AG$461,MATCH(G$1,'Justerad allokering'!$B$1:$AF$1,0),FALSE))</f>
        <v>0</v>
      </c>
      <c r="H241">
        <f>IF(ISERROR(1/VLOOKUP($B241,'Justerad allokering'!$B$1:$AG$461,MATCH(H$1,'Justerad allokering'!$B$1:$AF$1,0),FALSE)),VLOOKUP($B241,'Allokerad kvv'!$B$2:$AV$468,MATCH(H$1,'Allokerad kvv'!$B$1:$AV$1,0),FALSE),VLOOKUP($B241,'Justerad allokering'!$B$1:$AG$461,MATCH(H$1,'Justerad allokering'!$B$1:$AF$1,0),FALSE))</f>
        <v>0</v>
      </c>
      <c r="I241">
        <f>IF(ISERROR(1/VLOOKUP($B241,'Justerad allokering'!$B$1:$AG$461,MATCH(I$1,'Justerad allokering'!$B$1:$AF$1,0),FALSE)),VLOOKUP($B241,'Allokerad kvv'!$B$2:$AV$468,MATCH(I$1,'Allokerad kvv'!$B$1:$AV$1,0),FALSE),VLOOKUP($B241,'Justerad allokering'!$B$1:$AG$461,MATCH(I$1,'Justerad allokering'!$B$1:$AF$1,0),FALSE))</f>
        <v>0</v>
      </c>
      <c r="J241">
        <f>IF(ISERROR(1/VLOOKUP($B241,'Justerad allokering'!$B$1:$AG$461,MATCH(J$1,'Justerad allokering'!$B$1:$AF$1,0),FALSE)),VLOOKUP($B241,'Allokerad kvv'!$B$2:$AV$468,MATCH(J$1,'Allokerad kvv'!$B$1:$AV$1,0),FALSE),VLOOKUP($B241,'Justerad allokering'!$B$1:$AG$461,MATCH(J$1,'Justerad allokering'!$B$1:$AF$1,0),FALSE))</f>
        <v>0</v>
      </c>
      <c r="K241">
        <f>IF(ISERROR(1/VLOOKUP($B241,'Justerad allokering'!$B$1:$AG$461,MATCH(K$1,'Justerad allokering'!$B$1:$AF$1,0),FALSE)),VLOOKUP($B241,'Allokerad kvv'!$B$2:$AV$468,MATCH(K$1,'Allokerad kvv'!$B$1:$AV$1,0),FALSE),VLOOKUP($B241,'Justerad allokering'!$B$1:$AG$461,MATCH(K$1,'Justerad allokering'!$B$1:$AF$1,0),FALSE))</f>
        <v>0</v>
      </c>
      <c r="L241">
        <f>IF(ISERROR(1/VLOOKUP($B241,'Justerad allokering'!$B$1:$AG$461,MATCH(L$1,'Justerad allokering'!$B$1:$AF$1,0),FALSE)),VLOOKUP($B241,'Allokerad kvv'!$B$2:$AV$468,MATCH(L$1,'Allokerad kvv'!$B$1:$AV$1,0),FALSE),VLOOKUP($B241,'Justerad allokering'!$B$1:$AG$461,MATCH(L$1,'Justerad allokering'!$B$1:$AF$1,0),FALSE))</f>
        <v>0</v>
      </c>
      <c r="M241">
        <f>IF(ISERROR(1/VLOOKUP($B241,'Justerad allokering'!$B$1:$AG$461,MATCH(M$1,'Justerad allokering'!$B$1:$AF$1,0),FALSE)),VLOOKUP($B241,'Allokerad kvv'!$B$2:$AV$468,MATCH(M$1,'Allokerad kvv'!$B$1:$AV$1,0),FALSE),VLOOKUP($B241,'Justerad allokering'!$B$1:$AG$461,MATCH(M$1,'Justerad allokering'!$B$1:$AF$1,0),FALSE))</f>
        <v>0</v>
      </c>
      <c r="N241">
        <f>IF(ISERROR(1/VLOOKUP($B241,'Justerad allokering'!$B$1:$AG$461,MATCH(N$1,'Justerad allokering'!$B$1:$AF$1,0),FALSE)),VLOOKUP($B241,'Allokerad kvv'!$B$2:$AV$468,MATCH(N$1,'Allokerad kvv'!$B$1:$AV$1,0),FALSE),VLOOKUP($B241,'Justerad allokering'!$B$1:$AG$461,MATCH(N$1,'Justerad allokering'!$B$1:$AF$1,0),FALSE))</f>
        <v>0</v>
      </c>
      <c r="O241">
        <f>IF(ISERROR(1/VLOOKUP($B241,'Justerad allokering'!$B$1:$AG$461,MATCH(O$1,'Justerad allokering'!$B$1:$AF$1,0),FALSE)),VLOOKUP($B241,'Allokerad kvv'!$B$2:$AV$468,MATCH(O$1,'Allokerad kvv'!$B$1:$AV$1,0),FALSE),VLOOKUP($B241,'Justerad allokering'!$B$1:$AG$461,MATCH(O$1,'Justerad allokering'!$B$1:$AF$1,0),FALSE))</f>
        <v>0</v>
      </c>
      <c r="P241">
        <f>IF(ISERROR(1/VLOOKUP($B241,'Justerad allokering'!$B$1:$AG$461,MATCH(P$1,'Justerad allokering'!$B$1:$AF$1,0),FALSE)),VLOOKUP($B241,'Allokerad kvv'!$B$2:$AV$468,MATCH(P$1,'Allokerad kvv'!$B$1:$AV$1,0),FALSE),VLOOKUP($B241,'Justerad allokering'!$B$1:$AG$461,MATCH(P$1,'Justerad allokering'!$B$1:$AF$1,0),FALSE))</f>
        <v>0</v>
      </c>
      <c r="Q241">
        <f>IF(ISERROR(1/VLOOKUP($B241,'Justerad allokering'!$B$1:$AG$461,MATCH(Q$1,'Justerad allokering'!$B$1:$AF$1,0),FALSE)),VLOOKUP($B241,'Allokerad kvv'!$B$2:$AV$468,MATCH(Q$1,'Allokerad kvv'!$B$1:$AV$1,0),FALSE),VLOOKUP($B241,'Justerad allokering'!$B$1:$AG$461,MATCH(Q$1,'Justerad allokering'!$B$1:$AF$1,0),FALSE))</f>
        <v>0</v>
      </c>
      <c r="R241">
        <f>IF(ISERROR(1/VLOOKUP($B241,'Justerad allokering'!$B$1:$AG$461,MATCH(R$1,'Justerad allokering'!$B$1:$AF$1,0),FALSE)),VLOOKUP($B241,'Allokerad kvv'!$B$2:$AV$468,MATCH(R$1,'Allokerad kvv'!$B$1:$AV$1,0),FALSE),VLOOKUP($B241,'Justerad allokering'!$B$1:$AG$461,MATCH(R$1,'Justerad allokering'!$B$1:$AF$1,0),FALSE))</f>
        <v>0</v>
      </c>
      <c r="S241">
        <f>IF(ISERROR(1/VLOOKUP($B241,'Justerad allokering'!$B$1:$AG$461,MATCH(S$1,'Justerad allokering'!$B$1:$AF$1,0),FALSE)),VLOOKUP($B241,'Allokerad kvv'!$B$2:$AV$468,MATCH(S$1,'Allokerad kvv'!$B$1:$AV$1,0),FALSE),VLOOKUP($B241,'Justerad allokering'!$B$1:$AG$461,MATCH(S$1,'Justerad allokering'!$B$1:$AF$1,0),FALSE))</f>
        <v>0</v>
      </c>
      <c r="T241">
        <f>IF(ISERROR(1/VLOOKUP($B241,'Justerad allokering'!$B$1:$AG$461,MATCH(T$1,'Justerad allokering'!$B$1:$AF$1,0),FALSE)),VLOOKUP($B241,'Allokerad kvv'!$B$2:$AV$468,MATCH(T$1,'Allokerad kvv'!$B$1:$AV$1,0),FALSE),VLOOKUP($B241,'Justerad allokering'!$B$1:$AG$461,MATCH(T$1,'Justerad allokering'!$B$1:$AF$1,0),FALSE))</f>
        <v>0</v>
      </c>
      <c r="U241">
        <f>IF(ISERROR(1/VLOOKUP($B241,'Justerad allokering'!$B$1:$AG$461,MATCH(U$1,'Justerad allokering'!$B$1:$AF$1,0),FALSE)),VLOOKUP($B241,'Allokerad kvv'!$B$2:$AV$468,MATCH(U$1,'Allokerad kvv'!$B$1:$AV$1,0),FALSE),VLOOKUP($B241,'Justerad allokering'!$B$1:$AG$461,MATCH(U$1,'Justerad allokering'!$B$1:$AF$1,0),FALSE))</f>
        <v>0</v>
      </c>
      <c r="V241">
        <f>IF(ISERROR(1/VLOOKUP($B241,'Justerad allokering'!$B$1:$AG$461,MATCH(V$1,'Justerad allokering'!$B$1:$AF$1,0),FALSE)),VLOOKUP($B241,'Allokerad kvv'!$B$2:$AV$468,MATCH(V$1,'Allokerad kvv'!$B$1:$AV$1,0),FALSE),VLOOKUP($B241,'Justerad allokering'!$B$1:$AG$461,MATCH(V$1,'Justerad allokering'!$B$1:$AF$1,0),FALSE))</f>
        <v>0</v>
      </c>
      <c r="W241">
        <f>IF(ISERROR(1/VLOOKUP($B241,'Justerad allokering'!$B$1:$AG$461,MATCH(W$1,'Justerad allokering'!$B$1:$AF$1,0),FALSE)),VLOOKUP($B241,'Allokerad kvv'!$B$2:$AV$468,MATCH(W$1,'Allokerad kvv'!$B$1:$AV$1,0),FALSE),VLOOKUP($B241,'Justerad allokering'!$B$1:$AG$461,MATCH(W$1,'Justerad allokering'!$B$1:$AF$1,0),FALSE))</f>
        <v>0</v>
      </c>
      <c r="X241">
        <f>IF(ISERROR(1/VLOOKUP($B241,'Justerad allokering'!$B$1:$AG$461,MATCH(X$1,'Justerad allokering'!$B$1:$AF$1,0),FALSE)),VLOOKUP($B241,'Allokerad kvv'!$B$2:$AV$468,MATCH(X$1,'Allokerad kvv'!$B$1:$AV$1,0),FALSE),VLOOKUP($B241,'Justerad allokering'!$B$1:$AG$461,MATCH(X$1,'Justerad allokering'!$B$1:$AF$1,0),FALSE))</f>
        <v>0</v>
      </c>
      <c r="Y241">
        <f>IF(ISERROR(1/VLOOKUP($B241,'Justerad allokering'!$B$1:$AG$461,MATCH(Y$1,'Justerad allokering'!$B$1:$AF$1,0),FALSE)),VLOOKUP($B241,'Allokerad kvv'!$B$2:$AV$468,MATCH(Y$1,'Allokerad kvv'!$B$1:$AV$1,0),FALSE),VLOOKUP($B241,'Justerad allokering'!$B$1:$AG$461,MATCH(Y$1,'Justerad allokering'!$B$1:$AF$1,0),FALSE))</f>
        <v>0</v>
      </c>
      <c r="Z241">
        <f>IF(ISERROR(1/VLOOKUP($B241,'Justerad allokering'!$B$1:$AG$461,MATCH(Z$1,'Justerad allokering'!$B$1:$AF$1,0),FALSE)),VLOOKUP($B241,'Allokerad kvv'!$B$2:$AV$468,MATCH(Z$1,'Allokerad kvv'!$B$1:$AV$1,0),FALSE),VLOOKUP($B241,'Justerad allokering'!$B$1:$AG$461,MATCH(Z$1,'Justerad allokering'!$B$1:$AF$1,0),FALSE))</f>
        <v>0</v>
      </c>
      <c r="AE241" s="89">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25">
      <c r="A242" s="2" t="s">
        <v>346</v>
      </c>
      <c r="B242" s="2" t="s">
        <v>348</v>
      </c>
      <c r="C242">
        <f>IF(ISERROR(1/VLOOKUP($B242,'Justerad allokering'!$B$1:$AG$461,MATCH(C$1,'Justerad allokering'!$B$1:$AF$1,0),FALSE)),VLOOKUP($B242,'Allokerad kvv'!$B$2:$AV$468,MATCH(C$1,'Allokerad kvv'!$B$1:$AV$1,0),FALSE),VLOOKUP($B242,'Justerad allokering'!$B$1:$AG$461,MATCH(C$1,'Justerad allokering'!$B$1:$AF$1,0),FALSE))</f>
        <v>0</v>
      </c>
      <c r="D242">
        <f>IF(ISERROR(1/VLOOKUP($B242,'Justerad allokering'!$B$1:$AG$461,MATCH(D$1,'Justerad allokering'!$B$1:$AF$1,0),FALSE)),VLOOKUP($B242,'Allokerad kvv'!$B$2:$AV$468,MATCH(D$1,'Allokerad kvv'!$B$1:$AV$1,0),FALSE),VLOOKUP($B242,'Justerad allokering'!$B$1:$AG$461,MATCH(D$1,'Justerad allokering'!$B$1:$AF$1,0),FALSE))</f>
        <v>0</v>
      </c>
      <c r="E242">
        <f>IF(ISERROR(1/VLOOKUP($B242,'Justerad allokering'!$B$1:$AG$461,MATCH(E$1,'Justerad allokering'!$B$1:$AF$1,0),FALSE)),VLOOKUP($B242,'Allokerad kvv'!$B$2:$AV$468,MATCH(E$1,'Allokerad kvv'!$B$1:$AV$1,0),FALSE),VLOOKUP($B242,'Justerad allokering'!$B$1:$AG$461,MATCH(E$1,'Justerad allokering'!$B$1:$AF$1,0),FALSE))</f>
        <v>0</v>
      </c>
      <c r="F242">
        <f>IF(ISERROR(1/VLOOKUP($B242,'Justerad allokering'!$B$1:$AG$461,MATCH(F$1,'Justerad allokering'!$B$1:$AF$1,0),FALSE)),VLOOKUP($B242,'Allokerad kvv'!$B$2:$AV$468,MATCH(F$1,'Allokerad kvv'!$B$1:$AV$1,0),FALSE),VLOOKUP($B242,'Justerad allokering'!$B$1:$AG$461,MATCH(F$1,'Justerad allokering'!$B$1:$AF$1,0),FALSE))</f>
        <v>0</v>
      </c>
      <c r="G242">
        <f>IF(ISERROR(1/VLOOKUP($B242,'Justerad allokering'!$B$1:$AG$461,MATCH(G$1,'Justerad allokering'!$B$1:$AF$1,0),FALSE)),VLOOKUP($B242,'Allokerad kvv'!$B$2:$AV$468,MATCH(G$1,'Allokerad kvv'!$B$1:$AV$1,0),FALSE),VLOOKUP($B242,'Justerad allokering'!$B$1:$AG$461,MATCH(G$1,'Justerad allokering'!$B$1:$AF$1,0),FALSE))</f>
        <v>0</v>
      </c>
      <c r="H242">
        <f>IF(ISERROR(1/VLOOKUP($B242,'Justerad allokering'!$B$1:$AG$461,MATCH(H$1,'Justerad allokering'!$B$1:$AF$1,0),FALSE)),VLOOKUP($B242,'Allokerad kvv'!$B$2:$AV$468,MATCH(H$1,'Allokerad kvv'!$B$1:$AV$1,0),FALSE),VLOOKUP($B242,'Justerad allokering'!$B$1:$AG$461,MATCH(H$1,'Justerad allokering'!$B$1:$AF$1,0),FALSE))</f>
        <v>0</v>
      </c>
      <c r="I242">
        <f>IF(ISERROR(1/VLOOKUP($B242,'Justerad allokering'!$B$1:$AG$461,MATCH(I$1,'Justerad allokering'!$B$1:$AF$1,0),FALSE)),VLOOKUP($B242,'Allokerad kvv'!$B$2:$AV$468,MATCH(I$1,'Allokerad kvv'!$B$1:$AV$1,0),FALSE),VLOOKUP($B242,'Justerad allokering'!$B$1:$AG$461,MATCH(I$1,'Justerad allokering'!$B$1:$AF$1,0),FALSE))</f>
        <v>0</v>
      </c>
      <c r="J242">
        <f>IF(ISERROR(1/VLOOKUP($B242,'Justerad allokering'!$B$1:$AG$461,MATCH(J$1,'Justerad allokering'!$B$1:$AF$1,0),FALSE)),VLOOKUP($B242,'Allokerad kvv'!$B$2:$AV$468,MATCH(J$1,'Allokerad kvv'!$B$1:$AV$1,0),FALSE),VLOOKUP($B242,'Justerad allokering'!$B$1:$AG$461,MATCH(J$1,'Justerad allokering'!$B$1:$AF$1,0),FALSE))</f>
        <v>0</v>
      </c>
      <c r="K242">
        <f>IF(ISERROR(1/VLOOKUP($B242,'Justerad allokering'!$B$1:$AG$461,MATCH(K$1,'Justerad allokering'!$B$1:$AF$1,0),FALSE)),VLOOKUP($B242,'Allokerad kvv'!$B$2:$AV$468,MATCH(K$1,'Allokerad kvv'!$B$1:$AV$1,0),FALSE),VLOOKUP($B242,'Justerad allokering'!$B$1:$AG$461,MATCH(K$1,'Justerad allokering'!$B$1:$AF$1,0),FALSE))</f>
        <v>0</v>
      </c>
      <c r="L242">
        <f>IF(ISERROR(1/VLOOKUP($B242,'Justerad allokering'!$B$1:$AG$461,MATCH(L$1,'Justerad allokering'!$B$1:$AF$1,0),FALSE)),VLOOKUP($B242,'Allokerad kvv'!$B$2:$AV$468,MATCH(L$1,'Allokerad kvv'!$B$1:$AV$1,0),FALSE),VLOOKUP($B242,'Justerad allokering'!$B$1:$AG$461,MATCH(L$1,'Justerad allokering'!$B$1:$AF$1,0),FALSE))</f>
        <v>0</v>
      </c>
      <c r="M242">
        <f>IF(ISERROR(1/VLOOKUP($B242,'Justerad allokering'!$B$1:$AG$461,MATCH(M$1,'Justerad allokering'!$B$1:$AF$1,0),FALSE)),VLOOKUP($B242,'Allokerad kvv'!$B$2:$AV$468,MATCH(M$1,'Allokerad kvv'!$B$1:$AV$1,0),FALSE),VLOOKUP($B242,'Justerad allokering'!$B$1:$AG$461,MATCH(M$1,'Justerad allokering'!$B$1:$AF$1,0),FALSE))</f>
        <v>0</v>
      </c>
      <c r="N242">
        <f>IF(ISERROR(1/VLOOKUP($B242,'Justerad allokering'!$B$1:$AG$461,MATCH(N$1,'Justerad allokering'!$B$1:$AF$1,0),FALSE)),VLOOKUP($B242,'Allokerad kvv'!$B$2:$AV$468,MATCH(N$1,'Allokerad kvv'!$B$1:$AV$1,0),FALSE),VLOOKUP($B242,'Justerad allokering'!$B$1:$AG$461,MATCH(N$1,'Justerad allokering'!$B$1:$AF$1,0),FALSE))</f>
        <v>0</v>
      </c>
      <c r="O242">
        <f>IF(ISERROR(1/VLOOKUP($B242,'Justerad allokering'!$B$1:$AG$461,MATCH(O$1,'Justerad allokering'!$B$1:$AF$1,0),FALSE)),VLOOKUP($B242,'Allokerad kvv'!$B$2:$AV$468,MATCH(O$1,'Allokerad kvv'!$B$1:$AV$1,0),FALSE),VLOOKUP($B242,'Justerad allokering'!$B$1:$AG$461,MATCH(O$1,'Justerad allokering'!$B$1:$AF$1,0),FALSE))</f>
        <v>0</v>
      </c>
      <c r="P242">
        <f>IF(ISERROR(1/VLOOKUP($B242,'Justerad allokering'!$B$1:$AG$461,MATCH(P$1,'Justerad allokering'!$B$1:$AF$1,0),FALSE)),VLOOKUP($B242,'Allokerad kvv'!$B$2:$AV$468,MATCH(P$1,'Allokerad kvv'!$B$1:$AV$1,0),FALSE),VLOOKUP($B242,'Justerad allokering'!$B$1:$AG$461,MATCH(P$1,'Justerad allokering'!$B$1:$AF$1,0),FALSE))</f>
        <v>0</v>
      </c>
      <c r="Q242">
        <f>IF(ISERROR(1/VLOOKUP($B242,'Justerad allokering'!$B$1:$AG$461,MATCH(Q$1,'Justerad allokering'!$B$1:$AF$1,0),FALSE)),VLOOKUP($B242,'Allokerad kvv'!$B$2:$AV$468,MATCH(Q$1,'Allokerad kvv'!$B$1:$AV$1,0),FALSE),VLOOKUP($B242,'Justerad allokering'!$B$1:$AG$461,MATCH(Q$1,'Justerad allokering'!$B$1:$AF$1,0),FALSE))</f>
        <v>0</v>
      </c>
      <c r="R242">
        <f>IF(ISERROR(1/VLOOKUP($B242,'Justerad allokering'!$B$1:$AG$461,MATCH(R$1,'Justerad allokering'!$B$1:$AF$1,0),FALSE)),VLOOKUP($B242,'Allokerad kvv'!$B$2:$AV$468,MATCH(R$1,'Allokerad kvv'!$B$1:$AV$1,0),FALSE),VLOOKUP($B242,'Justerad allokering'!$B$1:$AG$461,MATCH(R$1,'Justerad allokering'!$B$1:$AF$1,0),FALSE))</f>
        <v>0</v>
      </c>
      <c r="S242">
        <f>IF(ISERROR(1/VLOOKUP($B242,'Justerad allokering'!$B$1:$AG$461,MATCH(S$1,'Justerad allokering'!$B$1:$AF$1,0),FALSE)),VLOOKUP($B242,'Allokerad kvv'!$B$2:$AV$468,MATCH(S$1,'Allokerad kvv'!$B$1:$AV$1,0),FALSE),VLOOKUP($B242,'Justerad allokering'!$B$1:$AG$461,MATCH(S$1,'Justerad allokering'!$B$1:$AF$1,0),FALSE))</f>
        <v>0</v>
      </c>
      <c r="T242">
        <f>IF(ISERROR(1/VLOOKUP($B242,'Justerad allokering'!$B$1:$AG$461,MATCH(T$1,'Justerad allokering'!$B$1:$AF$1,0),FALSE)),VLOOKUP($B242,'Allokerad kvv'!$B$2:$AV$468,MATCH(T$1,'Allokerad kvv'!$B$1:$AV$1,0),FALSE),VLOOKUP($B242,'Justerad allokering'!$B$1:$AG$461,MATCH(T$1,'Justerad allokering'!$B$1:$AF$1,0),FALSE))</f>
        <v>0</v>
      </c>
      <c r="U242">
        <f>IF(ISERROR(1/VLOOKUP($B242,'Justerad allokering'!$B$1:$AG$461,MATCH(U$1,'Justerad allokering'!$B$1:$AF$1,0),FALSE)),VLOOKUP($B242,'Allokerad kvv'!$B$2:$AV$468,MATCH(U$1,'Allokerad kvv'!$B$1:$AV$1,0),FALSE),VLOOKUP($B242,'Justerad allokering'!$B$1:$AG$461,MATCH(U$1,'Justerad allokering'!$B$1:$AF$1,0),FALSE))</f>
        <v>0</v>
      </c>
      <c r="V242">
        <f>IF(ISERROR(1/VLOOKUP($B242,'Justerad allokering'!$B$1:$AG$461,MATCH(V$1,'Justerad allokering'!$B$1:$AF$1,0),FALSE)),VLOOKUP($B242,'Allokerad kvv'!$B$2:$AV$468,MATCH(V$1,'Allokerad kvv'!$B$1:$AV$1,0),FALSE),VLOOKUP($B242,'Justerad allokering'!$B$1:$AG$461,MATCH(V$1,'Justerad allokering'!$B$1:$AF$1,0),FALSE))</f>
        <v>0</v>
      </c>
      <c r="W242">
        <f>IF(ISERROR(1/VLOOKUP($B242,'Justerad allokering'!$B$1:$AG$461,MATCH(W$1,'Justerad allokering'!$B$1:$AF$1,0),FALSE)),VLOOKUP($B242,'Allokerad kvv'!$B$2:$AV$468,MATCH(W$1,'Allokerad kvv'!$B$1:$AV$1,0),FALSE),VLOOKUP($B242,'Justerad allokering'!$B$1:$AG$461,MATCH(W$1,'Justerad allokering'!$B$1:$AF$1,0),FALSE))</f>
        <v>0</v>
      </c>
      <c r="X242">
        <f>IF(ISERROR(1/VLOOKUP($B242,'Justerad allokering'!$B$1:$AG$461,MATCH(X$1,'Justerad allokering'!$B$1:$AF$1,0),FALSE)),VLOOKUP($B242,'Allokerad kvv'!$B$2:$AV$468,MATCH(X$1,'Allokerad kvv'!$B$1:$AV$1,0),FALSE),VLOOKUP($B242,'Justerad allokering'!$B$1:$AG$461,MATCH(X$1,'Justerad allokering'!$B$1:$AF$1,0),FALSE))</f>
        <v>0</v>
      </c>
      <c r="Y242">
        <f>IF(ISERROR(1/VLOOKUP($B242,'Justerad allokering'!$B$1:$AG$461,MATCH(Y$1,'Justerad allokering'!$B$1:$AF$1,0),FALSE)),VLOOKUP($B242,'Allokerad kvv'!$B$2:$AV$468,MATCH(Y$1,'Allokerad kvv'!$B$1:$AV$1,0),FALSE),VLOOKUP($B242,'Justerad allokering'!$B$1:$AG$461,MATCH(Y$1,'Justerad allokering'!$B$1:$AF$1,0),FALSE))</f>
        <v>0</v>
      </c>
      <c r="Z242">
        <f>IF(ISERROR(1/VLOOKUP($B242,'Justerad allokering'!$B$1:$AG$461,MATCH(Z$1,'Justerad allokering'!$B$1:$AF$1,0),FALSE)),VLOOKUP($B242,'Allokerad kvv'!$B$2:$AV$468,MATCH(Z$1,'Allokerad kvv'!$B$1:$AV$1,0),FALSE),VLOOKUP($B242,'Justerad allokering'!$B$1:$AG$461,MATCH(Z$1,'Justerad allokering'!$B$1:$AF$1,0),FALSE))</f>
        <v>0</v>
      </c>
      <c r="AE242" s="89">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25">
      <c r="A243" s="2" t="s">
        <v>349</v>
      </c>
      <c r="B243" s="2" t="s">
        <v>350</v>
      </c>
      <c r="C243">
        <f>IF(ISERROR(1/VLOOKUP($B243,'Justerad allokering'!$B$1:$AG$461,MATCH(C$1,'Justerad allokering'!$B$1:$AF$1,0),FALSE)),VLOOKUP($B243,'Allokerad kvv'!$B$2:$AV$468,MATCH(C$1,'Allokerad kvv'!$B$1:$AV$1,0),FALSE),VLOOKUP($B243,'Justerad allokering'!$B$1:$AG$461,MATCH(C$1,'Justerad allokering'!$B$1:$AF$1,0),FALSE))</f>
        <v>0</v>
      </c>
      <c r="D243">
        <f>IF(ISERROR(1/VLOOKUP($B243,'Justerad allokering'!$B$1:$AG$461,MATCH(D$1,'Justerad allokering'!$B$1:$AF$1,0),FALSE)),VLOOKUP($B243,'Allokerad kvv'!$B$2:$AV$468,MATCH(D$1,'Allokerad kvv'!$B$1:$AV$1,0),FALSE),VLOOKUP($B243,'Justerad allokering'!$B$1:$AG$461,MATCH(D$1,'Justerad allokering'!$B$1:$AF$1,0),FALSE))</f>
        <v>0</v>
      </c>
      <c r="E243">
        <f>IF(ISERROR(1/VLOOKUP($B243,'Justerad allokering'!$B$1:$AG$461,MATCH(E$1,'Justerad allokering'!$B$1:$AF$1,0),FALSE)),VLOOKUP($B243,'Allokerad kvv'!$B$2:$AV$468,MATCH(E$1,'Allokerad kvv'!$B$1:$AV$1,0),FALSE),VLOOKUP($B243,'Justerad allokering'!$B$1:$AG$461,MATCH(E$1,'Justerad allokering'!$B$1:$AF$1,0),FALSE))</f>
        <v>0</v>
      </c>
      <c r="F243">
        <f>IF(ISERROR(1/VLOOKUP($B243,'Justerad allokering'!$B$1:$AG$461,MATCH(F$1,'Justerad allokering'!$B$1:$AF$1,0),FALSE)),VLOOKUP($B243,'Allokerad kvv'!$B$2:$AV$468,MATCH(F$1,'Allokerad kvv'!$B$1:$AV$1,0),FALSE),VLOOKUP($B243,'Justerad allokering'!$B$1:$AG$461,MATCH(F$1,'Justerad allokering'!$B$1:$AF$1,0),FALSE))</f>
        <v>0</v>
      </c>
      <c r="G243">
        <f>IF(ISERROR(1/VLOOKUP($B243,'Justerad allokering'!$B$1:$AG$461,MATCH(G$1,'Justerad allokering'!$B$1:$AF$1,0),FALSE)),VLOOKUP($B243,'Allokerad kvv'!$B$2:$AV$468,MATCH(G$1,'Allokerad kvv'!$B$1:$AV$1,0),FALSE),VLOOKUP($B243,'Justerad allokering'!$B$1:$AG$461,MATCH(G$1,'Justerad allokering'!$B$1:$AF$1,0),FALSE))</f>
        <v>0</v>
      </c>
      <c r="H243">
        <f>IF(ISERROR(1/VLOOKUP($B243,'Justerad allokering'!$B$1:$AG$461,MATCH(H$1,'Justerad allokering'!$B$1:$AF$1,0),FALSE)),VLOOKUP($B243,'Allokerad kvv'!$B$2:$AV$468,MATCH(H$1,'Allokerad kvv'!$B$1:$AV$1,0),FALSE),VLOOKUP($B243,'Justerad allokering'!$B$1:$AG$461,MATCH(H$1,'Justerad allokering'!$B$1:$AF$1,0),FALSE))</f>
        <v>0</v>
      </c>
      <c r="I243">
        <f>IF(ISERROR(1/VLOOKUP($B243,'Justerad allokering'!$B$1:$AG$461,MATCH(I$1,'Justerad allokering'!$B$1:$AF$1,0),FALSE)),VLOOKUP($B243,'Allokerad kvv'!$B$2:$AV$468,MATCH(I$1,'Allokerad kvv'!$B$1:$AV$1,0),FALSE),VLOOKUP($B243,'Justerad allokering'!$B$1:$AG$461,MATCH(I$1,'Justerad allokering'!$B$1:$AF$1,0),FALSE))</f>
        <v>0</v>
      </c>
      <c r="J243">
        <f>IF(ISERROR(1/VLOOKUP($B243,'Justerad allokering'!$B$1:$AG$461,MATCH(J$1,'Justerad allokering'!$B$1:$AF$1,0),FALSE)),VLOOKUP($B243,'Allokerad kvv'!$B$2:$AV$468,MATCH(J$1,'Allokerad kvv'!$B$1:$AV$1,0),FALSE),VLOOKUP($B243,'Justerad allokering'!$B$1:$AG$461,MATCH(J$1,'Justerad allokering'!$B$1:$AF$1,0),FALSE))</f>
        <v>0</v>
      </c>
      <c r="K243">
        <f>IF(ISERROR(1/VLOOKUP($B243,'Justerad allokering'!$B$1:$AG$461,MATCH(K$1,'Justerad allokering'!$B$1:$AF$1,0),FALSE)),VLOOKUP($B243,'Allokerad kvv'!$B$2:$AV$468,MATCH(K$1,'Allokerad kvv'!$B$1:$AV$1,0),FALSE),VLOOKUP($B243,'Justerad allokering'!$B$1:$AG$461,MATCH(K$1,'Justerad allokering'!$B$1:$AF$1,0),FALSE))</f>
        <v>0</v>
      </c>
      <c r="L243">
        <f>IF(ISERROR(1/VLOOKUP($B243,'Justerad allokering'!$B$1:$AG$461,MATCH(L$1,'Justerad allokering'!$B$1:$AF$1,0),FALSE)),VLOOKUP($B243,'Allokerad kvv'!$B$2:$AV$468,MATCH(L$1,'Allokerad kvv'!$B$1:$AV$1,0),FALSE),VLOOKUP($B243,'Justerad allokering'!$B$1:$AG$461,MATCH(L$1,'Justerad allokering'!$B$1:$AF$1,0),FALSE))</f>
        <v>0</v>
      </c>
      <c r="M243">
        <f>IF(ISERROR(1/VLOOKUP($B243,'Justerad allokering'!$B$1:$AG$461,MATCH(M$1,'Justerad allokering'!$B$1:$AF$1,0),FALSE)),VLOOKUP($B243,'Allokerad kvv'!$B$2:$AV$468,MATCH(M$1,'Allokerad kvv'!$B$1:$AV$1,0),FALSE),VLOOKUP($B243,'Justerad allokering'!$B$1:$AG$461,MATCH(M$1,'Justerad allokering'!$B$1:$AF$1,0),FALSE))</f>
        <v>0</v>
      </c>
      <c r="N243">
        <f>IF(ISERROR(1/VLOOKUP($B243,'Justerad allokering'!$B$1:$AG$461,MATCH(N$1,'Justerad allokering'!$B$1:$AF$1,0),FALSE)),VLOOKUP($B243,'Allokerad kvv'!$B$2:$AV$468,MATCH(N$1,'Allokerad kvv'!$B$1:$AV$1,0),FALSE),VLOOKUP($B243,'Justerad allokering'!$B$1:$AG$461,MATCH(N$1,'Justerad allokering'!$B$1:$AF$1,0),FALSE))</f>
        <v>0</v>
      </c>
      <c r="O243">
        <f>IF(ISERROR(1/VLOOKUP($B243,'Justerad allokering'!$B$1:$AG$461,MATCH(O$1,'Justerad allokering'!$B$1:$AF$1,0),FALSE)),VLOOKUP($B243,'Allokerad kvv'!$B$2:$AV$468,MATCH(O$1,'Allokerad kvv'!$B$1:$AV$1,0),FALSE),VLOOKUP($B243,'Justerad allokering'!$B$1:$AG$461,MATCH(O$1,'Justerad allokering'!$B$1:$AF$1,0),FALSE))</f>
        <v>0</v>
      </c>
      <c r="P243">
        <f>IF(ISERROR(1/VLOOKUP($B243,'Justerad allokering'!$B$1:$AG$461,MATCH(P$1,'Justerad allokering'!$B$1:$AF$1,0),FALSE)),VLOOKUP($B243,'Allokerad kvv'!$B$2:$AV$468,MATCH(P$1,'Allokerad kvv'!$B$1:$AV$1,0),FALSE),VLOOKUP($B243,'Justerad allokering'!$B$1:$AG$461,MATCH(P$1,'Justerad allokering'!$B$1:$AF$1,0),FALSE))</f>
        <v>0</v>
      </c>
      <c r="Q243">
        <f>IF(ISERROR(1/VLOOKUP($B243,'Justerad allokering'!$B$1:$AG$461,MATCH(Q$1,'Justerad allokering'!$B$1:$AF$1,0),FALSE)),VLOOKUP($B243,'Allokerad kvv'!$B$2:$AV$468,MATCH(Q$1,'Allokerad kvv'!$B$1:$AV$1,0),FALSE),VLOOKUP($B243,'Justerad allokering'!$B$1:$AG$461,MATCH(Q$1,'Justerad allokering'!$B$1:$AF$1,0),FALSE))</f>
        <v>0</v>
      </c>
      <c r="R243">
        <f>IF(ISERROR(1/VLOOKUP($B243,'Justerad allokering'!$B$1:$AG$461,MATCH(R$1,'Justerad allokering'!$B$1:$AF$1,0),FALSE)),VLOOKUP($B243,'Allokerad kvv'!$B$2:$AV$468,MATCH(R$1,'Allokerad kvv'!$B$1:$AV$1,0),FALSE),VLOOKUP($B243,'Justerad allokering'!$B$1:$AG$461,MATCH(R$1,'Justerad allokering'!$B$1:$AF$1,0),FALSE))</f>
        <v>0</v>
      </c>
      <c r="S243">
        <f>IF(ISERROR(1/VLOOKUP($B243,'Justerad allokering'!$B$1:$AG$461,MATCH(S$1,'Justerad allokering'!$B$1:$AF$1,0),FALSE)),VLOOKUP($B243,'Allokerad kvv'!$B$2:$AV$468,MATCH(S$1,'Allokerad kvv'!$B$1:$AV$1,0),FALSE),VLOOKUP($B243,'Justerad allokering'!$B$1:$AG$461,MATCH(S$1,'Justerad allokering'!$B$1:$AF$1,0),FALSE))</f>
        <v>0</v>
      </c>
      <c r="T243">
        <f>IF(ISERROR(1/VLOOKUP($B243,'Justerad allokering'!$B$1:$AG$461,MATCH(T$1,'Justerad allokering'!$B$1:$AF$1,0),FALSE)),VLOOKUP($B243,'Allokerad kvv'!$B$2:$AV$468,MATCH(T$1,'Allokerad kvv'!$B$1:$AV$1,0),FALSE),VLOOKUP($B243,'Justerad allokering'!$B$1:$AG$461,MATCH(T$1,'Justerad allokering'!$B$1:$AF$1,0),FALSE))</f>
        <v>0</v>
      </c>
      <c r="U243">
        <f>IF(ISERROR(1/VLOOKUP($B243,'Justerad allokering'!$B$1:$AG$461,MATCH(U$1,'Justerad allokering'!$B$1:$AF$1,0),FALSE)),VLOOKUP($B243,'Allokerad kvv'!$B$2:$AV$468,MATCH(U$1,'Allokerad kvv'!$B$1:$AV$1,0),FALSE),VLOOKUP($B243,'Justerad allokering'!$B$1:$AG$461,MATCH(U$1,'Justerad allokering'!$B$1:$AF$1,0),FALSE))</f>
        <v>0</v>
      </c>
      <c r="V243">
        <f>IF(ISERROR(1/VLOOKUP($B243,'Justerad allokering'!$B$1:$AG$461,MATCH(V$1,'Justerad allokering'!$B$1:$AF$1,0),FALSE)),VLOOKUP($B243,'Allokerad kvv'!$B$2:$AV$468,MATCH(V$1,'Allokerad kvv'!$B$1:$AV$1,0),FALSE),VLOOKUP($B243,'Justerad allokering'!$B$1:$AG$461,MATCH(V$1,'Justerad allokering'!$B$1:$AF$1,0),FALSE))</f>
        <v>0</v>
      </c>
      <c r="W243">
        <f>IF(ISERROR(1/VLOOKUP($B243,'Justerad allokering'!$B$1:$AG$461,MATCH(W$1,'Justerad allokering'!$B$1:$AF$1,0),FALSE)),VLOOKUP($B243,'Allokerad kvv'!$B$2:$AV$468,MATCH(W$1,'Allokerad kvv'!$B$1:$AV$1,0),FALSE),VLOOKUP($B243,'Justerad allokering'!$B$1:$AG$461,MATCH(W$1,'Justerad allokering'!$B$1:$AF$1,0),FALSE))</f>
        <v>0</v>
      </c>
      <c r="X243">
        <f>IF(ISERROR(1/VLOOKUP($B243,'Justerad allokering'!$B$1:$AG$461,MATCH(X$1,'Justerad allokering'!$B$1:$AF$1,0),FALSE)),VLOOKUP($B243,'Allokerad kvv'!$B$2:$AV$468,MATCH(X$1,'Allokerad kvv'!$B$1:$AV$1,0),FALSE),VLOOKUP($B243,'Justerad allokering'!$B$1:$AG$461,MATCH(X$1,'Justerad allokering'!$B$1:$AF$1,0),FALSE))</f>
        <v>0</v>
      </c>
      <c r="Y243">
        <f>IF(ISERROR(1/VLOOKUP($B243,'Justerad allokering'!$B$1:$AG$461,MATCH(Y$1,'Justerad allokering'!$B$1:$AF$1,0),FALSE)),VLOOKUP($B243,'Allokerad kvv'!$B$2:$AV$468,MATCH(Y$1,'Allokerad kvv'!$B$1:$AV$1,0),FALSE),VLOOKUP($B243,'Justerad allokering'!$B$1:$AG$461,MATCH(Y$1,'Justerad allokering'!$B$1:$AF$1,0),FALSE))</f>
        <v>0</v>
      </c>
      <c r="Z243">
        <f>IF(ISERROR(1/VLOOKUP($B243,'Justerad allokering'!$B$1:$AG$461,MATCH(Z$1,'Justerad allokering'!$B$1:$AF$1,0),FALSE)),VLOOKUP($B243,'Allokerad kvv'!$B$2:$AV$468,MATCH(Z$1,'Allokerad kvv'!$B$1:$AV$1,0),FALSE),VLOOKUP($B243,'Justerad allokering'!$B$1:$AG$461,MATCH(Z$1,'Justerad allokering'!$B$1:$AF$1,0),FALSE))</f>
        <v>0</v>
      </c>
      <c r="AE243" s="89">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25">
      <c r="A244" s="2" t="s">
        <v>351</v>
      </c>
      <c r="B244" s="2" t="s">
        <v>352</v>
      </c>
      <c r="C244">
        <f>IF(ISERROR(1/VLOOKUP($B244,'Justerad allokering'!$B$1:$AG$461,MATCH(C$1,'Justerad allokering'!$B$1:$AF$1,0),FALSE)),VLOOKUP($B244,'Allokerad kvv'!$B$2:$AV$468,MATCH(C$1,'Allokerad kvv'!$B$1:$AV$1,0),FALSE),VLOOKUP($B244,'Justerad allokering'!$B$1:$AG$461,MATCH(C$1,'Justerad allokering'!$B$1:$AF$1,0),FALSE))</f>
        <v>0</v>
      </c>
      <c r="D244">
        <f>IF(ISERROR(1/VLOOKUP($B244,'Justerad allokering'!$B$1:$AG$461,MATCH(D$1,'Justerad allokering'!$B$1:$AF$1,0),FALSE)),VLOOKUP($B244,'Allokerad kvv'!$B$2:$AV$468,MATCH(D$1,'Allokerad kvv'!$B$1:$AV$1,0),FALSE),VLOOKUP($B244,'Justerad allokering'!$B$1:$AG$461,MATCH(D$1,'Justerad allokering'!$B$1:$AF$1,0),FALSE))</f>
        <v>0</v>
      </c>
      <c r="E244">
        <f>IF(ISERROR(1/VLOOKUP($B244,'Justerad allokering'!$B$1:$AG$461,MATCH(E$1,'Justerad allokering'!$B$1:$AF$1,0),FALSE)),VLOOKUP($B244,'Allokerad kvv'!$B$2:$AV$468,MATCH(E$1,'Allokerad kvv'!$B$1:$AV$1,0),FALSE),VLOOKUP($B244,'Justerad allokering'!$B$1:$AG$461,MATCH(E$1,'Justerad allokering'!$B$1:$AF$1,0),FALSE))</f>
        <v>3.44</v>
      </c>
      <c r="F244">
        <f>IF(ISERROR(1/VLOOKUP($B244,'Justerad allokering'!$B$1:$AG$461,MATCH(F$1,'Justerad allokering'!$B$1:$AF$1,0),FALSE)),VLOOKUP($B244,'Allokerad kvv'!$B$2:$AV$468,MATCH(F$1,'Allokerad kvv'!$B$1:$AV$1,0),FALSE),VLOOKUP($B244,'Justerad allokering'!$B$1:$AG$461,MATCH(F$1,'Justerad allokering'!$B$1:$AF$1,0),FALSE))</f>
        <v>0.1</v>
      </c>
      <c r="G244">
        <f>IF(ISERROR(1/VLOOKUP($B244,'Justerad allokering'!$B$1:$AG$461,MATCH(G$1,'Justerad allokering'!$B$1:$AF$1,0),FALSE)),VLOOKUP($B244,'Allokerad kvv'!$B$2:$AV$468,MATCH(G$1,'Allokerad kvv'!$B$1:$AV$1,0),FALSE),VLOOKUP($B244,'Justerad allokering'!$B$1:$AG$461,MATCH(G$1,'Justerad allokering'!$B$1:$AF$1,0),FALSE))</f>
        <v>0</v>
      </c>
      <c r="H244">
        <f>IF(ISERROR(1/VLOOKUP($B244,'Justerad allokering'!$B$1:$AG$461,MATCH(H$1,'Justerad allokering'!$B$1:$AF$1,0),FALSE)),VLOOKUP($B244,'Allokerad kvv'!$B$2:$AV$468,MATCH(H$1,'Allokerad kvv'!$B$1:$AV$1,0),FALSE),VLOOKUP($B244,'Justerad allokering'!$B$1:$AG$461,MATCH(H$1,'Justerad allokering'!$B$1:$AF$1,0),FALSE))</f>
        <v>0</v>
      </c>
      <c r="I244">
        <f>IF(ISERROR(1/VLOOKUP($B244,'Justerad allokering'!$B$1:$AG$461,MATCH(I$1,'Justerad allokering'!$B$1:$AF$1,0),FALSE)),VLOOKUP($B244,'Allokerad kvv'!$B$2:$AV$468,MATCH(I$1,'Allokerad kvv'!$B$1:$AV$1,0),FALSE),VLOOKUP($B244,'Justerad allokering'!$B$1:$AG$461,MATCH(I$1,'Justerad allokering'!$B$1:$AF$1,0),FALSE))</f>
        <v>0</v>
      </c>
      <c r="J244">
        <f>IF(ISERROR(1/VLOOKUP($B244,'Justerad allokering'!$B$1:$AG$461,MATCH(J$1,'Justerad allokering'!$B$1:$AF$1,0),FALSE)),VLOOKUP($B244,'Allokerad kvv'!$B$2:$AV$468,MATCH(J$1,'Allokerad kvv'!$B$1:$AV$1,0),FALSE),VLOOKUP($B244,'Justerad allokering'!$B$1:$AG$461,MATCH(J$1,'Justerad allokering'!$B$1:$AF$1,0),FALSE))</f>
        <v>61.92</v>
      </c>
      <c r="K244">
        <f>IF(ISERROR(1/VLOOKUP($B244,'Justerad allokering'!$B$1:$AG$461,MATCH(K$1,'Justerad allokering'!$B$1:$AF$1,0),FALSE)),VLOOKUP($B244,'Allokerad kvv'!$B$2:$AV$468,MATCH(K$1,'Allokerad kvv'!$B$1:$AV$1,0),FALSE),VLOOKUP($B244,'Justerad allokering'!$B$1:$AG$461,MATCH(K$1,'Justerad allokering'!$B$1:$AF$1,0),FALSE))</f>
        <v>2.5993200000000001</v>
      </c>
      <c r="L244">
        <f>IF(ISERROR(1/VLOOKUP($B244,'Justerad allokering'!$B$1:$AG$461,MATCH(L$1,'Justerad allokering'!$B$1:$AF$1,0),FALSE)),VLOOKUP($B244,'Allokerad kvv'!$B$2:$AV$468,MATCH(L$1,'Allokerad kvv'!$B$1:$AV$1,0),FALSE),VLOOKUP($B244,'Justerad allokering'!$B$1:$AG$461,MATCH(L$1,'Justerad allokering'!$B$1:$AF$1,0),FALSE))</f>
        <v>0</v>
      </c>
      <c r="M244">
        <f>IF(ISERROR(1/VLOOKUP($B244,'Justerad allokering'!$B$1:$AG$461,MATCH(M$1,'Justerad allokering'!$B$1:$AF$1,0),FALSE)),VLOOKUP($B244,'Allokerad kvv'!$B$2:$AV$468,MATCH(M$1,'Allokerad kvv'!$B$1:$AV$1,0),FALSE),VLOOKUP($B244,'Justerad allokering'!$B$1:$AG$461,MATCH(M$1,'Justerad allokering'!$B$1:$AF$1,0),FALSE))</f>
        <v>0</v>
      </c>
      <c r="N244">
        <f>IF(ISERROR(1/VLOOKUP($B244,'Justerad allokering'!$B$1:$AG$461,MATCH(N$1,'Justerad allokering'!$B$1:$AF$1,0),FALSE)),VLOOKUP($B244,'Allokerad kvv'!$B$2:$AV$468,MATCH(N$1,'Allokerad kvv'!$B$1:$AV$1,0),FALSE),VLOOKUP($B244,'Justerad allokering'!$B$1:$AG$461,MATCH(N$1,'Justerad allokering'!$B$1:$AF$1,0),FALSE))</f>
        <v>0</v>
      </c>
      <c r="O244">
        <f>IF(ISERROR(1/VLOOKUP($B244,'Justerad allokering'!$B$1:$AG$461,MATCH(O$1,'Justerad allokering'!$B$1:$AF$1,0),FALSE)),VLOOKUP($B244,'Allokerad kvv'!$B$2:$AV$468,MATCH(O$1,'Allokerad kvv'!$B$1:$AV$1,0),FALSE),VLOOKUP($B244,'Justerad allokering'!$B$1:$AG$461,MATCH(O$1,'Justerad allokering'!$B$1:$AF$1,0),FALSE))</f>
        <v>8.7200000000000006</v>
      </c>
      <c r="P244">
        <f>IF(ISERROR(1/VLOOKUP($B244,'Justerad allokering'!$B$1:$AG$461,MATCH(P$1,'Justerad allokering'!$B$1:$AF$1,0),FALSE)),VLOOKUP($B244,'Allokerad kvv'!$B$2:$AV$468,MATCH(P$1,'Allokerad kvv'!$B$1:$AV$1,0),FALSE),VLOOKUP($B244,'Justerad allokering'!$B$1:$AG$461,MATCH(P$1,'Justerad allokering'!$B$1:$AF$1,0),FALSE))</f>
        <v>29.51</v>
      </c>
      <c r="Q244">
        <f>IF(ISERROR(1/VLOOKUP($B244,'Justerad allokering'!$B$1:$AG$461,MATCH(Q$1,'Justerad allokering'!$B$1:$AF$1,0),FALSE)),VLOOKUP($B244,'Allokerad kvv'!$B$2:$AV$468,MATCH(Q$1,'Allokerad kvv'!$B$1:$AV$1,0),FALSE),VLOOKUP($B244,'Justerad allokering'!$B$1:$AG$461,MATCH(Q$1,'Justerad allokering'!$B$1:$AF$1,0),FALSE))</f>
        <v>0</v>
      </c>
      <c r="R244">
        <f>IF(ISERROR(1/VLOOKUP($B244,'Justerad allokering'!$B$1:$AG$461,MATCH(R$1,'Justerad allokering'!$B$1:$AF$1,0),FALSE)),VLOOKUP($B244,'Allokerad kvv'!$B$2:$AV$468,MATCH(R$1,'Allokerad kvv'!$B$1:$AV$1,0),FALSE),VLOOKUP($B244,'Justerad allokering'!$B$1:$AG$461,MATCH(R$1,'Justerad allokering'!$B$1:$AF$1,0),FALSE))</f>
        <v>0</v>
      </c>
      <c r="S244">
        <f>IF(ISERROR(1/VLOOKUP($B244,'Justerad allokering'!$B$1:$AG$461,MATCH(S$1,'Justerad allokering'!$B$1:$AF$1,0),FALSE)),VLOOKUP($B244,'Allokerad kvv'!$B$2:$AV$468,MATCH(S$1,'Allokerad kvv'!$B$1:$AV$1,0),FALSE),VLOOKUP($B244,'Justerad allokering'!$B$1:$AG$461,MATCH(S$1,'Justerad allokering'!$B$1:$AF$1,0),FALSE))</f>
        <v>0</v>
      </c>
      <c r="T244">
        <f>IF(ISERROR(1/VLOOKUP($B244,'Justerad allokering'!$B$1:$AG$461,MATCH(T$1,'Justerad allokering'!$B$1:$AF$1,0),FALSE)),VLOOKUP($B244,'Allokerad kvv'!$B$2:$AV$468,MATCH(T$1,'Allokerad kvv'!$B$1:$AV$1,0),FALSE),VLOOKUP($B244,'Justerad allokering'!$B$1:$AG$461,MATCH(T$1,'Justerad allokering'!$B$1:$AF$1,0),FALSE))</f>
        <v>0</v>
      </c>
      <c r="U244">
        <f>IF(ISERROR(1/VLOOKUP($B244,'Justerad allokering'!$B$1:$AG$461,MATCH(U$1,'Justerad allokering'!$B$1:$AF$1,0),FALSE)),VLOOKUP($B244,'Allokerad kvv'!$B$2:$AV$468,MATCH(U$1,'Allokerad kvv'!$B$1:$AV$1,0),FALSE),VLOOKUP($B244,'Justerad allokering'!$B$1:$AG$461,MATCH(U$1,'Justerad allokering'!$B$1:$AF$1,0),FALSE))</f>
        <v>0</v>
      </c>
      <c r="V244">
        <f>IF(ISERROR(1/VLOOKUP($B244,'Justerad allokering'!$B$1:$AG$461,MATCH(V$1,'Justerad allokering'!$B$1:$AF$1,0),FALSE)),VLOOKUP($B244,'Allokerad kvv'!$B$2:$AV$468,MATCH(V$1,'Allokerad kvv'!$B$1:$AV$1,0),FALSE),VLOOKUP($B244,'Justerad allokering'!$B$1:$AG$461,MATCH(V$1,'Justerad allokering'!$B$1:$AF$1,0),FALSE))</f>
        <v>0</v>
      </c>
      <c r="W244">
        <f>IF(ISERROR(1/VLOOKUP($B244,'Justerad allokering'!$B$1:$AG$461,MATCH(W$1,'Justerad allokering'!$B$1:$AF$1,0),FALSE)),VLOOKUP($B244,'Allokerad kvv'!$B$2:$AV$468,MATCH(W$1,'Allokerad kvv'!$B$1:$AV$1,0),FALSE),VLOOKUP($B244,'Justerad allokering'!$B$1:$AG$461,MATCH(W$1,'Justerad allokering'!$B$1:$AF$1,0),FALSE))</f>
        <v>0</v>
      </c>
      <c r="X244">
        <f>IF(ISERROR(1/VLOOKUP($B244,'Justerad allokering'!$B$1:$AG$461,MATCH(X$1,'Justerad allokering'!$B$1:$AF$1,0),FALSE)),VLOOKUP($B244,'Allokerad kvv'!$B$2:$AV$468,MATCH(X$1,'Allokerad kvv'!$B$1:$AV$1,0),FALSE),VLOOKUP($B244,'Justerad allokering'!$B$1:$AG$461,MATCH(X$1,'Justerad allokering'!$B$1:$AF$1,0),FALSE))</f>
        <v>0</v>
      </c>
      <c r="Y244">
        <f>IF(ISERROR(1/VLOOKUP($B244,'Justerad allokering'!$B$1:$AG$461,MATCH(Y$1,'Justerad allokering'!$B$1:$AF$1,0),FALSE)),VLOOKUP($B244,'Allokerad kvv'!$B$2:$AV$468,MATCH(Y$1,'Allokerad kvv'!$B$1:$AV$1,0),FALSE),VLOOKUP($B244,'Justerad allokering'!$B$1:$AG$461,MATCH(Y$1,'Justerad allokering'!$B$1:$AF$1,0),FALSE))</f>
        <v>0</v>
      </c>
      <c r="Z244">
        <f>IF(ISERROR(1/VLOOKUP($B244,'Justerad allokering'!$B$1:$AG$461,MATCH(Z$1,'Justerad allokering'!$B$1:$AF$1,0),FALSE)),VLOOKUP($B244,'Allokerad kvv'!$B$2:$AV$468,MATCH(Z$1,'Allokerad kvv'!$B$1:$AV$1,0),FALSE),VLOOKUP($B244,'Justerad allokering'!$B$1:$AG$461,MATCH(Z$1,'Justerad allokering'!$B$1:$AF$1,0),FALSE))</f>
        <v>0</v>
      </c>
      <c r="AE244" s="89">
        <f t="shared" si="12"/>
        <v>106.28932000000002</v>
      </c>
      <c r="AG244">
        <f t="shared" si="13"/>
        <v>103.69000000000001</v>
      </c>
      <c r="AH244">
        <f t="shared" si="14"/>
        <v>103.69000000000001</v>
      </c>
      <c r="AI244">
        <f>IF(AH244=0,"",AH244/VLOOKUP(B244,Kraftvärmeprod!$B$1:$BC$480,MATCH("Summa tillförd energi exklusive rökgaskondensering",Kraftvärmeprod!$B$1:$BC$1,0),FALSE))</f>
        <v>0.76450637764506391</v>
      </c>
      <c r="AK244">
        <f t="shared" si="15"/>
        <v>103.69000000000001</v>
      </c>
    </row>
    <row r="245" spans="1:37" x14ac:dyDescent="0.25">
      <c r="A245" s="2" t="s">
        <v>353</v>
      </c>
      <c r="B245" s="2" t="s">
        <v>354</v>
      </c>
      <c r="C245">
        <f>IF(ISERROR(1/VLOOKUP($B245,'Justerad allokering'!$B$1:$AG$461,MATCH(C$1,'Justerad allokering'!$B$1:$AF$1,0),FALSE)),VLOOKUP($B245,'Allokerad kvv'!$B$2:$AV$468,MATCH(C$1,'Allokerad kvv'!$B$1:$AV$1,0),FALSE),VLOOKUP($B245,'Justerad allokering'!$B$1:$AG$461,MATCH(C$1,'Justerad allokering'!$B$1:$AF$1,0),FALSE))</f>
        <v>0</v>
      </c>
      <c r="D245">
        <f>IF(ISERROR(1/VLOOKUP($B245,'Justerad allokering'!$B$1:$AG$461,MATCH(D$1,'Justerad allokering'!$B$1:$AF$1,0),FALSE)),VLOOKUP($B245,'Allokerad kvv'!$B$2:$AV$468,MATCH(D$1,'Allokerad kvv'!$B$1:$AV$1,0),FALSE),VLOOKUP($B245,'Justerad allokering'!$B$1:$AG$461,MATCH(D$1,'Justerad allokering'!$B$1:$AF$1,0),FALSE))</f>
        <v>0</v>
      </c>
      <c r="E245">
        <f>IF(ISERROR(1/VLOOKUP($B245,'Justerad allokering'!$B$1:$AG$461,MATCH(E$1,'Justerad allokering'!$B$1:$AF$1,0),FALSE)),VLOOKUP($B245,'Allokerad kvv'!$B$2:$AV$468,MATCH(E$1,'Allokerad kvv'!$B$1:$AV$1,0),FALSE),VLOOKUP($B245,'Justerad allokering'!$B$1:$AG$461,MATCH(E$1,'Justerad allokering'!$B$1:$AF$1,0),FALSE))</f>
        <v>2.3456000000000001</v>
      </c>
      <c r="F245">
        <f>IF(ISERROR(1/VLOOKUP($B245,'Justerad allokering'!$B$1:$AG$461,MATCH(F$1,'Justerad allokering'!$B$1:$AF$1,0),FALSE)),VLOOKUP($B245,'Allokerad kvv'!$B$2:$AV$468,MATCH(F$1,'Allokerad kvv'!$B$1:$AV$1,0),FALSE),VLOOKUP($B245,'Justerad allokering'!$B$1:$AG$461,MATCH(F$1,'Justerad allokering'!$B$1:$AF$1,0),FALSE))</f>
        <v>0</v>
      </c>
      <c r="G245">
        <f>IF(ISERROR(1/VLOOKUP($B245,'Justerad allokering'!$B$1:$AG$461,MATCH(G$1,'Justerad allokering'!$B$1:$AF$1,0),FALSE)),VLOOKUP($B245,'Allokerad kvv'!$B$2:$AV$468,MATCH(G$1,'Allokerad kvv'!$B$1:$AV$1,0),FALSE),VLOOKUP($B245,'Justerad allokering'!$B$1:$AG$461,MATCH(G$1,'Justerad allokering'!$B$1:$AF$1,0),FALSE))</f>
        <v>0</v>
      </c>
      <c r="H245">
        <f>IF(ISERROR(1/VLOOKUP($B245,'Justerad allokering'!$B$1:$AG$461,MATCH(H$1,'Justerad allokering'!$B$1:$AF$1,0),FALSE)),VLOOKUP($B245,'Allokerad kvv'!$B$2:$AV$468,MATCH(H$1,'Allokerad kvv'!$B$1:$AV$1,0),FALSE),VLOOKUP($B245,'Justerad allokering'!$B$1:$AG$461,MATCH(H$1,'Justerad allokering'!$B$1:$AF$1,0),FALSE))</f>
        <v>0</v>
      </c>
      <c r="I245">
        <f>IF(ISERROR(1/VLOOKUP($B245,'Justerad allokering'!$B$1:$AG$461,MATCH(I$1,'Justerad allokering'!$B$1:$AF$1,0),FALSE)),VLOOKUP($B245,'Allokerad kvv'!$B$2:$AV$468,MATCH(I$1,'Allokerad kvv'!$B$1:$AV$1,0),FALSE),VLOOKUP($B245,'Justerad allokering'!$B$1:$AG$461,MATCH(I$1,'Justerad allokering'!$B$1:$AF$1,0),FALSE))</f>
        <v>0</v>
      </c>
      <c r="J245">
        <f>IF(ISERROR(1/VLOOKUP($B245,'Justerad allokering'!$B$1:$AG$461,MATCH(J$1,'Justerad allokering'!$B$1:$AF$1,0),FALSE)),VLOOKUP($B245,'Allokerad kvv'!$B$2:$AV$468,MATCH(J$1,'Allokerad kvv'!$B$1:$AV$1,0),FALSE),VLOOKUP($B245,'Justerad allokering'!$B$1:$AG$461,MATCH(J$1,'Justerad allokering'!$B$1:$AF$1,0),FALSE))</f>
        <v>15.132899999999999</v>
      </c>
      <c r="K245">
        <f>IF(ISERROR(1/VLOOKUP($B245,'Justerad allokering'!$B$1:$AG$461,MATCH(K$1,'Justerad allokering'!$B$1:$AF$1,0),FALSE)),VLOOKUP($B245,'Allokerad kvv'!$B$2:$AV$468,MATCH(K$1,'Allokerad kvv'!$B$1:$AV$1,0),FALSE),VLOOKUP($B245,'Justerad allokering'!$B$1:$AG$461,MATCH(K$1,'Justerad allokering'!$B$1:$AF$1,0),FALSE))</f>
        <v>1.7704800000000001</v>
      </c>
      <c r="L245">
        <f>IF(ISERROR(1/VLOOKUP($B245,'Justerad allokering'!$B$1:$AG$461,MATCH(L$1,'Justerad allokering'!$B$1:$AF$1,0),FALSE)),VLOOKUP($B245,'Allokerad kvv'!$B$2:$AV$468,MATCH(L$1,'Allokerad kvv'!$B$1:$AV$1,0),FALSE),VLOOKUP($B245,'Justerad allokering'!$B$1:$AG$461,MATCH(L$1,'Justerad allokering'!$B$1:$AF$1,0),FALSE))</f>
        <v>0</v>
      </c>
      <c r="M245">
        <f>IF(ISERROR(1/VLOOKUP($B245,'Justerad allokering'!$B$1:$AG$461,MATCH(M$1,'Justerad allokering'!$B$1:$AF$1,0),FALSE)),VLOOKUP($B245,'Allokerad kvv'!$B$2:$AV$468,MATCH(M$1,'Allokerad kvv'!$B$1:$AV$1,0),FALSE),VLOOKUP($B245,'Justerad allokering'!$B$1:$AG$461,MATCH(M$1,'Justerad allokering'!$B$1:$AF$1,0),FALSE))</f>
        <v>10.214700000000001</v>
      </c>
      <c r="N245">
        <f>IF(ISERROR(1/VLOOKUP($B245,'Justerad allokering'!$B$1:$AG$461,MATCH(N$1,'Justerad allokering'!$B$1:$AF$1,0),FALSE)),VLOOKUP($B245,'Allokerad kvv'!$B$2:$AV$468,MATCH(N$1,'Allokerad kvv'!$B$1:$AV$1,0),FALSE),VLOOKUP($B245,'Justerad allokering'!$B$1:$AG$461,MATCH(N$1,'Justerad allokering'!$B$1:$AF$1,0),FALSE))</f>
        <v>0</v>
      </c>
      <c r="O245">
        <f>IF(ISERROR(1/VLOOKUP($B245,'Justerad allokering'!$B$1:$AG$461,MATCH(O$1,'Justerad allokering'!$B$1:$AF$1,0),FALSE)),VLOOKUP($B245,'Allokerad kvv'!$B$2:$AV$468,MATCH(O$1,'Allokerad kvv'!$B$1:$AV$1,0),FALSE),VLOOKUP($B245,'Justerad allokering'!$B$1:$AG$461,MATCH(O$1,'Justerad allokering'!$B$1:$AF$1,0),FALSE))</f>
        <v>36.243299999999998</v>
      </c>
      <c r="P245">
        <f>IF(ISERROR(1/VLOOKUP($B245,'Justerad allokering'!$B$1:$AG$461,MATCH(P$1,'Justerad allokering'!$B$1:$AF$1,0),FALSE)),VLOOKUP($B245,'Allokerad kvv'!$B$2:$AV$468,MATCH(P$1,'Allokerad kvv'!$B$1:$AV$1,0),FALSE),VLOOKUP($B245,'Justerad allokering'!$B$1:$AG$461,MATCH(P$1,'Justerad allokering'!$B$1:$AF$1,0),FALSE))</f>
        <v>0</v>
      </c>
      <c r="Q245">
        <f>IF(ISERROR(1/VLOOKUP($B245,'Justerad allokering'!$B$1:$AG$461,MATCH(Q$1,'Justerad allokering'!$B$1:$AF$1,0),FALSE)),VLOOKUP($B245,'Allokerad kvv'!$B$2:$AV$468,MATCH(Q$1,'Allokerad kvv'!$B$1:$AV$1,0),FALSE),VLOOKUP($B245,'Justerad allokering'!$B$1:$AG$461,MATCH(Q$1,'Justerad allokering'!$B$1:$AF$1,0),FALSE))</f>
        <v>0</v>
      </c>
      <c r="R245">
        <f>IF(ISERROR(1/VLOOKUP($B245,'Justerad allokering'!$B$1:$AG$461,MATCH(R$1,'Justerad allokering'!$B$1:$AF$1,0),FALSE)),VLOOKUP($B245,'Allokerad kvv'!$B$2:$AV$468,MATCH(R$1,'Allokerad kvv'!$B$1:$AV$1,0),FALSE),VLOOKUP($B245,'Justerad allokering'!$B$1:$AG$461,MATCH(R$1,'Justerad allokering'!$B$1:$AF$1,0),FALSE))</f>
        <v>0</v>
      </c>
      <c r="S245">
        <f>IF(ISERROR(1/VLOOKUP($B245,'Justerad allokering'!$B$1:$AG$461,MATCH(S$1,'Justerad allokering'!$B$1:$AF$1,0),FALSE)),VLOOKUP($B245,'Allokerad kvv'!$B$2:$AV$468,MATCH(S$1,'Allokerad kvv'!$B$1:$AV$1,0),FALSE),VLOOKUP($B245,'Justerad allokering'!$B$1:$AG$461,MATCH(S$1,'Justerad allokering'!$B$1:$AF$1,0),FALSE))</f>
        <v>55.89</v>
      </c>
      <c r="T245">
        <f>IF(ISERROR(1/VLOOKUP($B245,'Justerad allokering'!$B$1:$AG$461,MATCH(T$1,'Justerad allokering'!$B$1:$AF$1,0),FALSE)),VLOOKUP($B245,'Allokerad kvv'!$B$2:$AV$468,MATCH(T$1,'Allokerad kvv'!$B$1:$AV$1,0),FALSE),VLOOKUP($B245,'Justerad allokering'!$B$1:$AG$461,MATCH(T$1,'Justerad allokering'!$B$1:$AF$1,0),FALSE))</f>
        <v>1.81595</v>
      </c>
      <c r="U245">
        <f>IF(ISERROR(1/VLOOKUP($B245,'Justerad allokering'!$B$1:$AG$461,MATCH(U$1,'Justerad allokering'!$B$1:$AF$1,0),FALSE)),VLOOKUP($B245,'Allokerad kvv'!$B$2:$AV$468,MATCH(U$1,'Allokerad kvv'!$B$1:$AV$1,0),FALSE),VLOOKUP($B245,'Justerad allokering'!$B$1:$AG$461,MATCH(U$1,'Justerad allokering'!$B$1:$AF$1,0),FALSE))</f>
        <v>0</v>
      </c>
      <c r="V245">
        <f>IF(ISERROR(1/VLOOKUP($B245,'Justerad allokering'!$B$1:$AG$461,MATCH(V$1,'Justerad allokering'!$B$1:$AF$1,0),FALSE)),VLOOKUP($B245,'Allokerad kvv'!$B$2:$AV$468,MATCH(V$1,'Allokerad kvv'!$B$1:$AV$1,0),FALSE),VLOOKUP($B245,'Justerad allokering'!$B$1:$AG$461,MATCH(V$1,'Justerad allokering'!$B$1:$AF$1,0),FALSE))</f>
        <v>0</v>
      </c>
      <c r="W245">
        <f>IF(ISERROR(1/VLOOKUP($B245,'Justerad allokering'!$B$1:$AG$461,MATCH(W$1,'Justerad allokering'!$B$1:$AF$1,0),FALSE)),VLOOKUP($B245,'Allokerad kvv'!$B$2:$AV$468,MATCH(W$1,'Allokerad kvv'!$B$1:$AV$1,0),FALSE),VLOOKUP($B245,'Justerad allokering'!$B$1:$AG$461,MATCH(W$1,'Justerad allokering'!$B$1:$AF$1,0),FALSE))</f>
        <v>0</v>
      </c>
      <c r="X245">
        <f>IF(ISERROR(1/VLOOKUP($B245,'Justerad allokering'!$B$1:$AG$461,MATCH(X$1,'Justerad allokering'!$B$1:$AF$1,0),FALSE)),VLOOKUP($B245,'Allokerad kvv'!$B$2:$AV$468,MATCH(X$1,'Allokerad kvv'!$B$1:$AV$1,0),FALSE),VLOOKUP($B245,'Justerad allokering'!$B$1:$AG$461,MATCH(X$1,'Justerad allokering'!$B$1:$AF$1,0),FALSE))</f>
        <v>0</v>
      </c>
      <c r="Y245">
        <f>IF(ISERROR(1/VLOOKUP($B245,'Justerad allokering'!$B$1:$AG$461,MATCH(Y$1,'Justerad allokering'!$B$1:$AF$1,0),FALSE)),VLOOKUP($B245,'Allokerad kvv'!$B$2:$AV$468,MATCH(Y$1,'Allokerad kvv'!$B$1:$AV$1,0),FALSE),VLOOKUP($B245,'Justerad allokering'!$B$1:$AG$461,MATCH(Y$1,'Justerad allokering'!$B$1:$AF$1,0),FALSE))</f>
        <v>1.0592999999999999</v>
      </c>
      <c r="Z245">
        <f>IF(ISERROR(1/VLOOKUP($B245,'Justerad allokering'!$B$1:$AG$461,MATCH(Z$1,'Justerad allokering'!$B$1:$AF$1,0),FALSE)),VLOOKUP($B245,'Allokerad kvv'!$B$2:$AV$468,MATCH(Z$1,'Allokerad kvv'!$B$1:$AV$1,0),FALSE),VLOOKUP($B245,'Justerad allokering'!$B$1:$AG$461,MATCH(Z$1,'Justerad allokering'!$B$1:$AF$1,0),FALSE))</f>
        <v>0</v>
      </c>
      <c r="AE245" s="89">
        <f t="shared" si="12"/>
        <v>124.47223</v>
      </c>
      <c r="AG245">
        <f t="shared" si="13"/>
        <v>122.70174999999999</v>
      </c>
      <c r="AH245">
        <f t="shared" si="14"/>
        <v>122.70174999999999</v>
      </c>
      <c r="AI245">
        <f>IF(AH245=0,"",AH245/VLOOKUP(B245,Kraftvärmeprod!$B$1:$BC$480,MATCH("Summa tillförd energi exklusive rökgaskondensering",Kraftvärmeprod!$B$1:$BC$1,0),FALSE))</f>
        <v>0.76977258469259713</v>
      </c>
      <c r="AK245">
        <f t="shared" si="15"/>
        <v>66.811749999999989</v>
      </c>
    </row>
    <row r="246" spans="1:37" x14ac:dyDescent="0.25">
      <c r="A246" s="2" t="s">
        <v>355</v>
      </c>
      <c r="B246" s="2" t="s">
        <v>356</v>
      </c>
      <c r="C246">
        <f>IF(ISERROR(1/VLOOKUP($B246,'Justerad allokering'!$B$1:$AG$461,MATCH(C$1,'Justerad allokering'!$B$1:$AF$1,0),FALSE)),VLOOKUP($B246,'Allokerad kvv'!$B$2:$AV$468,MATCH(C$1,'Allokerad kvv'!$B$1:$AV$1,0),FALSE),VLOOKUP($B246,'Justerad allokering'!$B$1:$AG$461,MATCH(C$1,'Justerad allokering'!$B$1:$AF$1,0),FALSE))</f>
        <v>0</v>
      </c>
      <c r="D246">
        <f>IF(ISERROR(1/VLOOKUP($B246,'Justerad allokering'!$B$1:$AG$461,MATCH(D$1,'Justerad allokering'!$B$1:$AF$1,0),FALSE)),VLOOKUP($B246,'Allokerad kvv'!$B$2:$AV$468,MATCH(D$1,'Allokerad kvv'!$B$1:$AV$1,0),FALSE),VLOOKUP($B246,'Justerad allokering'!$B$1:$AG$461,MATCH(D$1,'Justerad allokering'!$B$1:$AF$1,0),FALSE))</f>
        <v>0</v>
      </c>
      <c r="E246">
        <f>IF(ISERROR(1/VLOOKUP($B246,'Justerad allokering'!$B$1:$AG$461,MATCH(E$1,'Justerad allokering'!$B$1:$AF$1,0),FALSE)),VLOOKUP($B246,'Allokerad kvv'!$B$2:$AV$468,MATCH(E$1,'Allokerad kvv'!$B$1:$AV$1,0),FALSE),VLOOKUP($B246,'Justerad allokering'!$B$1:$AG$461,MATCH(E$1,'Justerad allokering'!$B$1:$AF$1,0),FALSE))</f>
        <v>0</v>
      </c>
      <c r="F246">
        <f>IF(ISERROR(1/VLOOKUP($B246,'Justerad allokering'!$B$1:$AG$461,MATCH(F$1,'Justerad allokering'!$B$1:$AF$1,0),FALSE)),VLOOKUP($B246,'Allokerad kvv'!$B$2:$AV$468,MATCH(F$1,'Allokerad kvv'!$B$1:$AV$1,0),FALSE),VLOOKUP($B246,'Justerad allokering'!$B$1:$AG$461,MATCH(F$1,'Justerad allokering'!$B$1:$AF$1,0),FALSE))</f>
        <v>0</v>
      </c>
      <c r="G246">
        <f>IF(ISERROR(1/VLOOKUP($B246,'Justerad allokering'!$B$1:$AG$461,MATCH(G$1,'Justerad allokering'!$B$1:$AF$1,0),FALSE)),VLOOKUP($B246,'Allokerad kvv'!$B$2:$AV$468,MATCH(G$1,'Allokerad kvv'!$B$1:$AV$1,0),FALSE),VLOOKUP($B246,'Justerad allokering'!$B$1:$AG$461,MATCH(G$1,'Justerad allokering'!$B$1:$AF$1,0),FALSE))</f>
        <v>0</v>
      </c>
      <c r="H246">
        <f>IF(ISERROR(1/VLOOKUP($B246,'Justerad allokering'!$B$1:$AG$461,MATCH(H$1,'Justerad allokering'!$B$1:$AF$1,0),FALSE)),VLOOKUP($B246,'Allokerad kvv'!$B$2:$AV$468,MATCH(H$1,'Allokerad kvv'!$B$1:$AV$1,0),FALSE),VLOOKUP($B246,'Justerad allokering'!$B$1:$AG$461,MATCH(H$1,'Justerad allokering'!$B$1:$AF$1,0),FALSE))</f>
        <v>0</v>
      </c>
      <c r="I246">
        <f>IF(ISERROR(1/VLOOKUP($B246,'Justerad allokering'!$B$1:$AG$461,MATCH(I$1,'Justerad allokering'!$B$1:$AF$1,0),FALSE)),VLOOKUP($B246,'Allokerad kvv'!$B$2:$AV$468,MATCH(I$1,'Allokerad kvv'!$B$1:$AV$1,0),FALSE),VLOOKUP($B246,'Justerad allokering'!$B$1:$AG$461,MATCH(I$1,'Justerad allokering'!$B$1:$AF$1,0),FALSE))</f>
        <v>0</v>
      </c>
      <c r="J246">
        <f>IF(ISERROR(1/VLOOKUP($B246,'Justerad allokering'!$B$1:$AG$461,MATCH(J$1,'Justerad allokering'!$B$1:$AF$1,0),FALSE)),VLOOKUP($B246,'Allokerad kvv'!$B$2:$AV$468,MATCH(J$1,'Allokerad kvv'!$B$1:$AV$1,0),FALSE),VLOOKUP($B246,'Justerad allokering'!$B$1:$AG$461,MATCH(J$1,'Justerad allokering'!$B$1:$AF$1,0),FALSE))</f>
        <v>0</v>
      </c>
      <c r="K246">
        <f>IF(ISERROR(1/VLOOKUP($B246,'Justerad allokering'!$B$1:$AG$461,MATCH(K$1,'Justerad allokering'!$B$1:$AF$1,0),FALSE)),VLOOKUP($B246,'Allokerad kvv'!$B$2:$AV$468,MATCH(K$1,'Allokerad kvv'!$B$1:$AV$1,0),FALSE),VLOOKUP($B246,'Justerad allokering'!$B$1:$AG$461,MATCH(K$1,'Justerad allokering'!$B$1:$AF$1,0),FALSE))</f>
        <v>0</v>
      </c>
      <c r="L246">
        <f>IF(ISERROR(1/VLOOKUP($B246,'Justerad allokering'!$B$1:$AG$461,MATCH(L$1,'Justerad allokering'!$B$1:$AF$1,0),FALSE)),VLOOKUP($B246,'Allokerad kvv'!$B$2:$AV$468,MATCH(L$1,'Allokerad kvv'!$B$1:$AV$1,0),FALSE),VLOOKUP($B246,'Justerad allokering'!$B$1:$AG$461,MATCH(L$1,'Justerad allokering'!$B$1:$AF$1,0),FALSE))</f>
        <v>0</v>
      </c>
      <c r="M246">
        <f>IF(ISERROR(1/VLOOKUP($B246,'Justerad allokering'!$B$1:$AG$461,MATCH(M$1,'Justerad allokering'!$B$1:$AF$1,0),FALSE)),VLOOKUP($B246,'Allokerad kvv'!$B$2:$AV$468,MATCH(M$1,'Allokerad kvv'!$B$1:$AV$1,0),FALSE),VLOOKUP($B246,'Justerad allokering'!$B$1:$AG$461,MATCH(M$1,'Justerad allokering'!$B$1:$AF$1,0),FALSE))</f>
        <v>0</v>
      </c>
      <c r="N246">
        <f>IF(ISERROR(1/VLOOKUP($B246,'Justerad allokering'!$B$1:$AG$461,MATCH(N$1,'Justerad allokering'!$B$1:$AF$1,0),FALSE)),VLOOKUP($B246,'Allokerad kvv'!$B$2:$AV$468,MATCH(N$1,'Allokerad kvv'!$B$1:$AV$1,0),FALSE),VLOOKUP($B246,'Justerad allokering'!$B$1:$AG$461,MATCH(N$1,'Justerad allokering'!$B$1:$AF$1,0),FALSE))</f>
        <v>0</v>
      </c>
      <c r="O246">
        <f>IF(ISERROR(1/VLOOKUP($B246,'Justerad allokering'!$B$1:$AG$461,MATCH(O$1,'Justerad allokering'!$B$1:$AF$1,0),FALSE)),VLOOKUP($B246,'Allokerad kvv'!$B$2:$AV$468,MATCH(O$1,'Allokerad kvv'!$B$1:$AV$1,0),FALSE),VLOOKUP($B246,'Justerad allokering'!$B$1:$AG$461,MATCH(O$1,'Justerad allokering'!$B$1:$AF$1,0),FALSE))</f>
        <v>0</v>
      </c>
      <c r="P246">
        <f>IF(ISERROR(1/VLOOKUP($B246,'Justerad allokering'!$B$1:$AG$461,MATCH(P$1,'Justerad allokering'!$B$1:$AF$1,0),FALSE)),VLOOKUP($B246,'Allokerad kvv'!$B$2:$AV$468,MATCH(P$1,'Allokerad kvv'!$B$1:$AV$1,0),FALSE),VLOOKUP($B246,'Justerad allokering'!$B$1:$AG$461,MATCH(P$1,'Justerad allokering'!$B$1:$AF$1,0),FALSE))</f>
        <v>0</v>
      </c>
      <c r="Q246">
        <f>IF(ISERROR(1/VLOOKUP($B246,'Justerad allokering'!$B$1:$AG$461,MATCH(Q$1,'Justerad allokering'!$B$1:$AF$1,0),FALSE)),VLOOKUP($B246,'Allokerad kvv'!$B$2:$AV$468,MATCH(Q$1,'Allokerad kvv'!$B$1:$AV$1,0),FALSE),VLOOKUP($B246,'Justerad allokering'!$B$1:$AG$461,MATCH(Q$1,'Justerad allokering'!$B$1:$AF$1,0),FALSE))</f>
        <v>0</v>
      </c>
      <c r="R246">
        <f>IF(ISERROR(1/VLOOKUP($B246,'Justerad allokering'!$B$1:$AG$461,MATCH(R$1,'Justerad allokering'!$B$1:$AF$1,0),FALSE)),VLOOKUP($B246,'Allokerad kvv'!$B$2:$AV$468,MATCH(R$1,'Allokerad kvv'!$B$1:$AV$1,0),FALSE),VLOOKUP($B246,'Justerad allokering'!$B$1:$AG$461,MATCH(R$1,'Justerad allokering'!$B$1:$AF$1,0),FALSE))</f>
        <v>0</v>
      </c>
      <c r="S246">
        <f>IF(ISERROR(1/VLOOKUP($B246,'Justerad allokering'!$B$1:$AG$461,MATCH(S$1,'Justerad allokering'!$B$1:$AF$1,0),FALSE)),VLOOKUP($B246,'Allokerad kvv'!$B$2:$AV$468,MATCH(S$1,'Allokerad kvv'!$B$1:$AV$1,0),FALSE),VLOOKUP($B246,'Justerad allokering'!$B$1:$AG$461,MATCH(S$1,'Justerad allokering'!$B$1:$AF$1,0),FALSE))</f>
        <v>0</v>
      </c>
      <c r="T246">
        <f>IF(ISERROR(1/VLOOKUP($B246,'Justerad allokering'!$B$1:$AG$461,MATCH(T$1,'Justerad allokering'!$B$1:$AF$1,0),FALSE)),VLOOKUP($B246,'Allokerad kvv'!$B$2:$AV$468,MATCH(T$1,'Allokerad kvv'!$B$1:$AV$1,0),FALSE),VLOOKUP($B246,'Justerad allokering'!$B$1:$AG$461,MATCH(T$1,'Justerad allokering'!$B$1:$AF$1,0),FALSE))</f>
        <v>0</v>
      </c>
      <c r="U246">
        <f>IF(ISERROR(1/VLOOKUP($B246,'Justerad allokering'!$B$1:$AG$461,MATCH(U$1,'Justerad allokering'!$B$1:$AF$1,0),FALSE)),VLOOKUP($B246,'Allokerad kvv'!$B$2:$AV$468,MATCH(U$1,'Allokerad kvv'!$B$1:$AV$1,0),FALSE),VLOOKUP($B246,'Justerad allokering'!$B$1:$AG$461,MATCH(U$1,'Justerad allokering'!$B$1:$AF$1,0),FALSE))</f>
        <v>0</v>
      </c>
      <c r="V246">
        <f>IF(ISERROR(1/VLOOKUP($B246,'Justerad allokering'!$B$1:$AG$461,MATCH(V$1,'Justerad allokering'!$B$1:$AF$1,0),FALSE)),VLOOKUP($B246,'Allokerad kvv'!$B$2:$AV$468,MATCH(V$1,'Allokerad kvv'!$B$1:$AV$1,0),FALSE),VLOOKUP($B246,'Justerad allokering'!$B$1:$AG$461,MATCH(V$1,'Justerad allokering'!$B$1:$AF$1,0),FALSE))</f>
        <v>0</v>
      </c>
      <c r="W246">
        <f>IF(ISERROR(1/VLOOKUP($B246,'Justerad allokering'!$B$1:$AG$461,MATCH(W$1,'Justerad allokering'!$B$1:$AF$1,0),FALSE)),VLOOKUP($B246,'Allokerad kvv'!$B$2:$AV$468,MATCH(W$1,'Allokerad kvv'!$B$1:$AV$1,0),FALSE),VLOOKUP($B246,'Justerad allokering'!$B$1:$AG$461,MATCH(W$1,'Justerad allokering'!$B$1:$AF$1,0),FALSE))</f>
        <v>0</v>
      </c>
      <c r="X246">
        <f>IF(ISERROR(1/VLOOKUP($B246,'Justerad allokering'!$B$1:$AG$461,MATCH(X$1,'Justerad allokering'!$B$1:$AF$1,0),FALSE)),VLOOKUP($B246,'Allokerad kvv'!$B$2:$AV$468,MATCH(X$1,'Allokerad kvv'!$B$1:$AV$1,0),FALSE),VLOOKUP($B246,'Justerad allokering'!$B$1:$AG$461,MATCH(X$1,'Justerad allokering'!$B$1:$AF$1,0),FALSE))</f>
        <v>0</v>
      </c>
      <c r="Y246">
        <f>IF(ISERROR(1/VLOOKUP($B246,'Justerad allokering'!$B$1:$AG$461,MATCH(Y$1,'Justerad allokering'!$B$1:$AF$1,0),FALSE)),VLOOKUP($B246,'Allokerad kvv'!$B$2:$AV$468,MATCH(Y$1,'Allokerad kvv'!$B$1:$AV$1,0),FALSE),VLOOKUP($B246,'Justerad allokering'!$B$1:$AG$461,MATCH(Y$1,'Justerad allokering'!$B$1:$AF$1,0),FALSE))</f>
        <v>0</v>
      </c>
      <c r="Z246">
        <f>IF(ISERROR(1/VLOOKUP($B246,'Justerad allokering'!$B$1:$AG$461,MATCH(Z$1,'Justerad allokering'!$B$1:$AF$1,0),FALSE)),VLOOKUP($B246,'Allokerad kvv'!$B$2:$AV$468,MATCH(Z$1,'Allokerad kvv'!$B$1:$AV$1,0),FALSE),VLOOKUP($B246,'Justerad allokering'!$B$1:$AG$461,MATCH(Z$1,'Justerad allokering'!$B$1:$AF$1,0),FALSE))</f>
        <v>0</v>
      </c>
      <c r="AE246" s="89">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25">
      <c r="A247" s="2" t="s">
        <v>357</v>
      </c>
      <c r="B247" s="2" t="s">
        <v>358</v>
      </c>
      <c r="C247">
        <f>IF(ISERROR(1/VLOOKUP($B247,'Justerad allokering'!$B$1:$AG$461,MATCH(C$1,'Justerad allokering'!$B$1:$AF$1,0),FALSE)),VLOOKUP($B247,'Allokerad kvv'!$B$2:$AV$468,MATCH(C$1,'Allokerad kvv'!$B$1:$AV$1,0),FALSE),VLOOKUP($B247,'Justerad allokering'!$B$1:$AG$461,MATCH(C$1,'Justerad allokering'!$B$1:$AF$1,0),FALSE))</f>
        <v>0</v>
      </c>
      <c r="D247">
        <f>IF(ISERROR(1/VLOOKUP($B247,'Justerad allokering'!$B$1:$AG$461,MATCH(D$1,'Justerad allokering'!$B$1:$AF$1,0),FALSE)),VLOOKUP($B247,'Allokerad kvv'!$B$2:$AV$468,MATCH(D$1,'Allokerad kvv'!$B$1:$AV$1,0),FALSE),VLOOKUP($B247,'Justerad allokering'!$B$1:$AG$461,MATCH(D$1,'Justerad allokering'!$B$1:$AF$1,0),FALSE))</f>
        <v>0</v>
      </c>
      <c r="E247">
        <f>IF(ISERROR(1/VLOOKUP($B247,'Justerad allokering'!$B$1:$AG$461,MATCH(E$1,'Justerad allokering'!$B$1:$AF$1,0),FALSE)),VLOOKUP($B247,'Allokerad kvv'!$B$2:$AV$468,MATCH(E$1,'Allokerad kvv'!$B$1:$AV$1,0),FALSE),VLOOKUP($B247,'Justerad allokering'!$B$1:$AG$461,MATCH(E$1,'Justerad allokering'!$B$1:$AF$1,0),FALSE))</f>
        <v>0</v>
      </c>
      <c r="F247">
        <f>IF(ISERROR(1/VLOOKUP($B247,'Justerad allokering'!$B$1:$AG$461,MATCH(F$1,'Justerad allokering'!$B$1:$AF$1,0),FALSE)),VLOOKUP($B247,'Allokerad kvv'!$B$2:$AV$468,MATCH(F$1,'Allokerad kvv'!$B$1:$AV$1,0),FALSE),VLOOKUP($B247,'Justerad allokering'!$B$1:$AG$461,MATCH(F$1,'Justerad allokering'!$B$1:$AF$1,0),FALSE))</f>
        <v>0</v>
      </c>
      <c r="G247">
        <f>IF(ISERROR(1/VLOOKUP($B247,'Justerad allokering'!$B$1:$AG$461,MATCH(G$1,'Justerad allokering'!$B$1:$AF$1,0),FALSE)),VLOOKUP($B247,'Allokerad kvv'!$B$2:$AV$468,MATCH(G$1,'Allokerad kvv'!$B$1:$AV$1,0),FALSE),VLOOKUP($B247,'Justerad allokering'!$B$1:$AG$461,MATCH(G$1,'Justerad allokering'!$B$1:$AF$1,0),FALSE))</f>
        <v>0</v>
      </c>
      <c r="H247">
        <f>IF(ISERROR(1/VLOOKUP($B247,'Justerad allokering'!$B$1:$AG$461,MATCH(H$1,'Justerad allokering'!$B$1:$AF$1,0),FALSE)),VLOOKUP($B247,'Allokerad kvv'!$B$2:$AV$468,MATCH(H$1,'Allokerad kvv'!$B$1:$AV$1,0),FALSE),VLOOKUP($B247,'Justerad allokering'!$B$1:$AG$461,MATCH(H$1,'Justerad allokering'!$B$1:$AF$1,0),FALSE))</f>
        <v>0</v>
      </c>
      <c r="I247">
        <f>IF(ISERROR(1/VLOOKUP($B247,'Justerad allokering'!$B$1:$AG$461,MATCH(I$1,'Justerad allokering'!$B$1:$AF$1,0),FALSE)),VLOOKUP($B247,'Allokerad kvv'!$B$2:$AV$468,MATCH(I$1,'Allokerad kvv'!$B$1:$AV$1,0),FALSE),VLOOKUP($B247,'Justerad allokering'!$B$1:$AG$461,MATCH(I$1,'Justerad allokering'!$B$1:$AF$1,0),FALSE))</f>
        <v>0</v>
      </c>
      <c r="J247">
        <f>IF(ISERROR(1/VLOOKUP($B247,'Justerad allokering'!$B$1:$AG$461,MATCH(J$1,'Justerad allokering'!$B$1:$AF$1,0),FALSE)),VLOOKUP($B247,'Allokerad kvv'!$B$2:$AV$468,MATCH(J$1,'Allokerad kvv'!$B$1:$AV$1,0),FALSE),VLOOKUP($B247,'Justerad allokering'!$B$1:$AG$461,MATCH(J$1,'Justerad allokering'!$B$1:$AF$1,0),FALSE))</f>
        <v>0</v>
      </c>
      <c r="K247">
        <f>IF(ISERROR(1/VLOOKUP($B247,'Justerad allokering'!$B$1:$AG$461,MATCH(K$1,'Justerad allokering'!$B$1:$AF$1,0),FALSE)),VLOOKUP($B247,'Allokerad kvv'!$B$2:$AV$468,MATCH(K$1,'Allokerad kvv'!$B$1:$AV$1,0),FALSE),VLOOKUP($B247,'Justerad allokering'!$B$1:$AG$461,MATCH(K$1,'Justerad allokering'!$B$1:$AF$1,0),FALSE))</f>
        <v>0</v>
      </c>
      <c r="L247">
        <f>IF(ISERROR(1/VLOOKUP($B247,'Justerad allokering'!$B$1:$AG$461,MATCH(L$1,'Justerad allokering'!$B$1:$AF$1,0),FALSE)),VLOOKUP($B247,'Allokerad kvv'!$B$2:$AV$468,MATCH(L$1,'Allokerad kvv'!$B$1:$AV$1,0),FALSE),VLOOKUP($B247,'Justerad allokering'!$B$1:$AG$461,MATCH(L$1,'Justerad allokering'!$B$1:$AF$1,0),FALSE))</f>
        <v>0</v>
      </c>
      <c r="M247">
        <f>IF(ISERROR(1/VLOOKUP($B247,'Justerad allokering'!$B$1:$AG$461,MATCH(M$1,'Justerad allokering'!$B$1:$AF$1,0),FALSE)),VLOOKUP($B247,'Allokerad kvv'!$B$2:$AV$468,MATCH(M$1,'Allokerad kvv'!$B$1:$AV$1,0),FALSE),VLOOKUP($B247,'Justerad allokering'!$B$1:$AG$461,MATCH(M$1,'Justerad allokering'!$B$1:$AF$1,0),FALSE))</f>
        <v>0</v>
      </c>
      <c r="N247">
        <f>IF(ISERROR(1/VLOOKUP($B247,'Justerad allokering'!$B$1:$AG$461,MATCH(N$1,'Justerad allokering'!$B$1:$AF$1,0),FALSE)),VLOOKUP($B247,'Allokerad kvv'!$B$2:$AV$468,MATCH(N$1,'Allokerad kvv'!$B$1:$AV$1,0),FALSE),VLOOKUP($B247,'Justerad allokering'!$B$1:$AG$461,MATCH(N$1,'Justerad allokering'!$B$1:$AF$1,0),FALSE))</f>
        <v>0</v>
      </c>
      <c r="O247">
        <f>IF(ISERROR(1/VLOOKUP($B247,'Justerad allokering'!$B$1:$AG$461,MATCH(O$1,'Justerad allokering'!$B$1:$AF$1,0),FALSE)),VLOOKUP($B247,'Allokerad kvv'!$B$2:$AV$468,MATCH(O$1,'Allokerad kvv'!$B$1:$AV$1,0),FALSE),VLOOKUP($B247,'Justerad allokering'!$B$1:$AG$461,MATCH(O$1,'Justerad allokering'!$B$1:$AF$1,0),FALSE))</f>
        <v>0</v>
      </c>
      <c r="P247">
        <f>IF(ISERROR(1/VLOOKUP($B247,'Justerad allokering'!$B$1:$AG$461,MATCH(P$1,'Justerad allokering'!$B$1:$AF$1,0),FALSE)),VLOOKUP($B247,'Allokerad kvv'!$B$2:$AV$468,MATCH(P$1,'Allokerad kvv'!$B$1:$AV$1,0),FALSE),VLOOKUP($B247,'Justerad allokering'!$B$1:$AG$461,MATCH(P$1,'Justerad allokering'!$B$1:$AF$1,0),FALSE))</f>
        <v>0</v>
      </c>
      <c r="Q247">
        <f>IF(ISERROR(1/VLOOKUP($B247,'Justerad allokering'!$B$1:$AG$461,MATCH(Q$1,'Justerad allokering'!$B$1:$AF$1,0),FALSE)),VLOOKUP($B247,'Allokerad kvv'!$B$2:$AV$468,MATCH(Q$1,'Allokerad kvv'!$B$1:$AV$1,0),FALSE),VLOOKUP($B247,'Justerad allokering'!$B$1:$AG$461,MATCH(Q$1,'Justerad allokering'!$B$1:$AF$1,0),FALSE))</f>
        <v>0</v>
      </c>
      <c r="R247">
        <f>IF(ISERROR(1/VLOOKUP($B247,'Justerad allokering'!$B$1:$AG$461,MATCH(R$1,'Justerad allokering'!$B$1:$AF$1,0),FALSE)),VLOOKUP($B247,'Allokerad kvv'!$B$2:$AV$468,MATCH(R$1,'Allokerad kvv'!$B$1:$AV$1,0),FALSE),VLOOKUP($B247,'Justerad allokering'!$B$1:$AG$461,MATCH(R$1,'Justerad allokering'!$B$1:$AF$1,0),FALSE))</f>
        <v>0</v>
      </c>
      <c r="S247">
        <f>IF(ISERROR(1/VLOOKUP($B247,'Justerad allokering'!$B$1:$AG$461,MATCH(S$1,'Justerad allokering'!$B$1:$AF$1,0),FALSE)),VLOOKUP($B247,'Allokerad kvv'!$B$2:$AV$468,MATCH(S$1,'Allokerad kvv'!$B$1:$AV$1,0),FALSE),VLOOKUP($B247,'Justerad allokering'!$B$1:$AG$461,MATCH(S$1,'Justerad allokering'!$B$1:$AF$1,0),FALSE))</f>
        <v>0</v>
      </c>
      <c r="T247">
        <f>IF(ISERROR(1/VLOOKUP($B247,'Justerad allokering'!$B$1:$AG$461,MATCH(T$1,'Justerad allokering'!$B$1:$AF$1,0),FALSE)),VLOOKUP($B247,'Allokerad kvv'!$B$2:$AV$468,MATCH(T$1,'Allokerad kvv'!$B$1:$AV$1,0),FALSE),VLOOKUP($B247,'Justerad allokering'!$B$1:$AG$461,MATCH(T$1,'Justerad allokering'!$B$1:$AF$1,0),FALSE))</f>
        <v>0</v>
      </c>
      <c r="U247">
        <f>IF(ISERROR(1/VLOOKUP($B247,'Justerad allokering'!$B$1:$AG$461,MATCH(U$1,'Justerad allokering'!$B$1:$AF$1,0),FALSE)),VLOOKUP($B247,'Allokerad kvv'!$B$2:$AV$468,MATCH(U$1,'Allokerad kvv'!$B$1:$AV$1,0),FALSE),VLOOKUP($B247,'Justerad allokering'!$B$1:$AG$461,MATCH(U$1,'Justerad allokering'!$B$1:$AF$1,0),FALSE))</f>
        <v>0</v>
      </c>
      <c r="V247">
        <f>IF(ISERROR(1/VLOOKUP($B247,'Justerad allokering'!$B$1:$AG$461,MATCH(V$1,'Justerad allokering'!$B$1:$AF$1,0),FALSE)),VLOOKUP($B247,'Allokerad kvv'!$B$2:$AV$468,MATCH(V$1,'Allokerad kvv'!$B$1:$AV$1,0),FALSE),VLOOKUP($B247,'Justerad allokering'!$B$1:$AG$461,MATCH(V$1,'Justerad allokering'!$B$1:$AF$1,0),FALSE))</f>
        <v>0</v>
      </c>
      <c r="W247">
        <f>IF(ISERROR(1/VLOOKUP($B247,'Justerad allokering'!$B$1:$AG$461,MATCH(W$1,'Justerad allokering'!$B$1:$AF$1,0),FALSE)),VLOOKUP($B247,'Allokerad kvv'!$B$2:$AV$468,MATCH(W$1,'Allokerad kvv'!$B$1:$AV$1,0),FALSE),VLOOKUP($B247,'Justerad allokering'!$B$1:$AG$461,MATCH(W$1,'Justerad allokering'!$B$1:$AF$1,0),FALSE))</f>
        <v>0</v>
      </c>
      <c r="X247">
        <f>IF(ISERROR(1/VLOOKUP($B247,'Justerad allokering'!$B$1:$AG$461,MATCH(X$1,'Justerad allokering'!$B$1:$AF$1,0),FALSE)),VLOOKUP($B247,'Allokerad kvv'!$B$2:$AV$468,MATCH(X$1,'Allokerad kvv'!$B$1:$AV$1,0),FALSE),VLOOKUP($B247,'Justerad allokering'!$B$1:$AG$461,MATCH(X$1,'Justerad allokering'!$B$1:$AF$1,0),FALSE))</f>
        <v>0</v>
      </c>
      <c r="Y247">
        <f>IF(ISERROR(1/VLOOKUP($B247,'Justerad allokering'!$B$1:$AG$461,MATCH(Y$1,'Justerad allokering'!$B$1:$AF$1,0),FALSE)),VLOOKUP($B247,'Allokerad kvv'!$B$2:$AV$468,MATCH(Y$1,'Allokerad kvv'!$B$1:$AV$1,0),FALSE),VLOOKUP($B247,'Justerad allokering'!$B$1:$AG$461,MATCH(Y$1,'Justerad allokering'!$B$1:$AF$1,0),FALSE))</f>
        <v>0</v>
      </c>
      <c r="Z247">
        <f>IF(ISERROR(1/VLOOKUP($B247,'Justerad allokering'!$B$1:$AG$461,MATCH(Z$1,'Justerad allokering'!$B$1:$AF$1,0),FALSE)),VLOOKUP($B247,'Allokerad kvv'!$B$2:$AV$468,MATCH(Z$1,'Allokerad kvv'!$B$1:$AV$1,0),FALSE),VLOOKUP($B247,'Justerad allokering'!$B$1:$AG$461,MATCH(Z$1,'Justerad allokering'!$B$1:$AF$1,0),FALSE))</f>
        <v>0</v>
      </c>
      <c r="AE247" s="89">
        <f t="shared" si="12"/>
        <v>0</v>
      </c>
      <c r="AG247">
        <f t="shared" si="13"/>
        <v>0</v>
      </c>
      <c r="AH247">
        <f t="shared" si="14"/>
        <v>0</v>
      </c>
      <c r="AI247" t="str">
        <f>IF(AH247=0,"",AH247/VLOOKUP(B247,Kraftvärmeprod!$B$1:$BC$480,MATCH("Summa tillförd energi exklusive rökgaskondensering",Kraftvärmeprod!$B$1:$BC$1,0),FALSE))</f>
        <v/>
      </c>
      <c r="AK247">
        <f t="shared" si="15"/>
        <v>0</v>
      </c>
    </row>
    <row r="248" spans="1:37" x14ac:dyDescent="0.25">
      <c r="A248" s="2" t="s">
        <v>357</v>
      </c>
      <c r="B248" s="2" t="s">
        <v>359</v>
      </c>
      <c r="C248">
        <f>IF(ISERROR(1/VLOOKUP($B248,'Justerad allokering'!$B$1:$AG$461,MATCH(C$1,'Justerad allokering'!$B$1:$AF$1,0),FALSE)),VLOOKUP($B248,'Allokerad kvv'!$B$2:$AV$468,MATCH(C$1,'Allokerad kvv'!$B$1:$AV$1,0),FALSE),VLOOKUP($B248,'Justerad allokering'!$B$1:$AG$461,MATCH(C$1,'Justerad allokering'!$B$1:$AF$1,0),FALSE))</f>
        <v>0</v>
      </c>
      <c r="D248">
        <f>IF(ISERROR(1/VLOOKUP($B248,'Justerad allokering'!$B$1:$AG$461,MATCH(D$1,'Justerad allokering'!$B$1:$AF$1,0),FALSE)),VLOOKUP($B248,'Allokerad kvv'!$B$2:$AV$468,MATCH(D$1,'Allokerad kvv'!$B$1:$AV$1,0),FALSE),VLOOKUP($B248,'Justerad allokering'!$B$1:$AG$461,MATCH(D$1,'Justerad allokering'!$B$1:$AF$1,0),FALSE))</f>
        <v>0</v>
      </c>
      <c r="E248">
        <f>IF(ISERROR(1/VLOOKUP($B248,'Justerad allokering'!$B$1:$AG$461,MATCH(E$1,'Justerad allokering'!$B$1:$AF$1,0),FALSE)),VLOOKUP($B248,'Allokerad kvv'!$B$2:$AV$468,MATCH(E$1,'Allokerad kvv'!$B$1:$AV$1,0),FALSE),VLOOKUP($B248,'Justerad allokering'!$B$1:$AG$461,MATCH(E$1,'Justerad allokering'!$B$1:$AF$1,0),FALSE))</f>
        <v>0</v>
      </c>
      <c r="F248">
        <f>IF(ISERROR(1/VLOOKUP($B248,'Justerad allokering'!$B$1:$AG$461,MATCH(F$1,'Justerad allokering'!$B$1:$AF$1,0),FALSE)),VLOOKUP($B248,'Allokerad kvv'!$B$2:$AV$468,MATCH(F$1,'Allokerad kvv'!$B$1:$AV$1,0),FALSE),VLOOKUP($B248,'Justerad allokering'!$B$1:$AG$461,MATCH(F$1,'Justerad allokering'!$B$1:$AF$1,0),FALSE))</f>
        <v>0</v>
      </c>
      <c r="G248">
        <f>IF(ISERROR(1/VLOOKUP($B248,'Justerad allokering'!$B$1:$AG$461,MATCH(G$1,'Justerad allokering'!$B$1:$AF$1,0),FALSE)),VLOOKUP($B248,'Allokerad kvv'!$B$2:$AV$468,MATCH(G$1,'Allokerad kvv'!$B$1:$AV$1,0),FALSE),VLOOKUP($B248,'Justerad allokering'!$B$1:$AG$461,MATCH(G$1,'Justerad allokering'!$B$1:$AF$1,0),FALSE))</f>
        <v>0</v>
      </c>
      <c r="H248">
        <f>IF(ISERROR(1/VLOOKUP($B248,'Justerad allokering'!$B$1:$AG$461,MATCH(H$1,'Justerad allokering'!$B$1:$AF$1,0),FALSE)),VLOOKUP($B248,'Allokerad kvv'!$B$2:$AV$468,MATCH(H$1,'Allokerad kvv'!$B$1:$AV$1,0),FALSE),VLOOKUP($B248,'Justerad allokering'!$B$1:$AG$461,MATCH(H$1,'Justerad allokering'!$B$1:$AF$1,0),FALSE))</f>
        <v>0</v>
      </c>
      <c r="I248">
        <f>IF(ISERROR(1/VLOOKUP($B248,'Justerad allokering'!$B$1:$AG$461,MATCH(I$1,'Justerad allokering'!$B$1:$AF$1,0),FALSE)),VLOOKUP($B248,'Allokerad kvv'!$B$2:$AV$468,MATCH(I$1,'Allokerad kvv'!$B$1:$AV$1,0),FALSE),VLOOKUP($B248,'Justerad allokering'!$B$1:$AG$461,MATCH(I$1,'Justerad allokering'!$B$1:$AF$1,0),FALSE))</f>
        <v>0</v>
      </c>
      <c r="J248">
        <f>IF(ISERROR(1/VLOOKUP($B248,'Justerad allokering'!$B$1:$AG$461,MATCH(J$1,'Justerad allokering'!$B$1:$AF$1,0),FALSE)),VLOOKUP($B248,'Allokerad kvv'!$B$2:$AV$468,MATCH(J$1,'Allokerad kvv'!$B$1:$AV$1,0),FALSE),VLOOKUP($B248,'Justerad allokering'!$B$1:$AG$461,MATCH(J$1,'Justerad allokering'!$B$1:$AF$1,0),FALSE))</f>
        <v>0</v>
      </c>
      <c r="K248">
        <f>IF(ISERROR(1/VLOOKUP($B248,'Justerad allokering'!$B$1:$AG$461,MATCH(K$1,'Justerad allokering'!$B$1:$AF$1,0),FALSE)),VLOOKUP($B248,'Allokerad kvv'!$B$2:$AV$468,MATCH(K$1,'Allokerad kvv'!$B$1:$AV$1,0),FALSE),VLOOKUP($B248,'Justerad allokering'!$B$1:$AG$461,MATCH(K$1,'Justerad allokering'!$B$1:$AF$1,0),FALSE))</f>
        <v>0</v>
      </c>
      <c r="L248">
        <f>IF(ISERROR(1/VLOOKUP($B248,'Justerad allokering'!$B$1:$AG$461,MATCH(L$1,'Justerad allokering'!$B$1:$AF$1,0),FALSE)),VLOOKUP($B248,'Allokerad kvv'!$B$2:$AV$468,MATCH(L$1,'Allokerad kvv'!$B$1:$AV$1,0),FALSE),VLOOKUP($B248,'Justerad allokering'!$B$1:$AG$461,MATCH(L$1,'Justerad allokering'!$B$1:$AF$1,0),FALSE))</f>
        <v>0</v>
      </c>
      <c r="M248">
        <f>IF(ISERROR(1/VLOOKUP($B248,'Justerad allokering'!$B$1:$AG$461,MATCH(M$1,'Justerad allokering'!$B$1:$AF$1,0),FALSE)),VLOOKUP($B248,'Allokerad kvv'!$B$2:$AV$468,MATCH(M$1,'Allokerad kvv'!$B$1:$AV$1,0),FALSE),VLOOKUP($B248,'Justerad allokering'!$B$1:$AG$461,MATCH(M$1,'Justerad allokering'!$B$1:$AF$1,0),FALSE))</f>
        <v>0</v>
      </c>
      <c r="N248">
        <f>IF(ISERROR(1/VLOOKUP($B248,'Justerad allokering'!$B$1:$AG$461,MATCH(N$1,'Justerad allokering'!$B$1:$AF$1,0),FALSE)),VLOOKUP($B248,'Allokerad kvv'!$B$2:$AV$468,MATCH(N$1,'Allokerad kvv'!$B$1:$AV$1,0),FALSE),VLOOKUP($B248,'Justerad allokering'!$B$1:$AG$461,MATCH(N$1,'Justerad allokering'!$B$1:$AF$1,0),FALSE))</f>
        <v>0</v>
      </c>
      <c r="O248">
        <f>IF(ISERROR(1/VLOOKUP($B248,'Justerad allokering'!$B$1:$AG$461,MATCH(O$1,'Justerad allokering'!$B$1:$AF$1,0),FALSE)),VLOOKUP($B248,'Allokerad kvv'!$B$2:$AV$468,MATCH(O$1,'Allokerad kvv'!$B$1:$AV$1,0),FALSE),VLOOKUP($B248,'Justerad allokering'!$B$1:$AG$461,MATCH(O$1,'Justerad allokering'!$B$1:$AF$1,0),FALSE))</f>
        <v>0</v>
      </c>
      <c r="P248">
        <f>IF(ISERROR(1/VLOOKUP($B248,'Justerad allokering'!$B$1:$AG$461,MATCH(P$1,'Justerad allokering'!$B$1:$AF$1,0),FALSE)),VLOOKUP($B248,'Allokerad kvv'!$B$2:$AV$468,MATCH(P$1,'Allokerad kvv'!$B$1:$AV$1,0),FALSE),VLOOKUP($B248,'Justerad allokering'!$B$1:$AG$461,MATCH(P$1,'Justerad allokering'!$B$1:$AF$1,0),FALSE))</f>
        <v>0</v>
      </c>
      <c r="Q248">
        <f>IF(ISERROR(1/VLOOKUP($B248,'Justerad allokering'!$B$1:$AG$461,MATCH(Q$1,'Justerad allokering'!$B$1:$AF$1,0),FALSE)),VLOOKUP($B248,'Allokerad kvv'!$B$2:$AV$468,MATCH(Q$1,'Allokerad kvv'!$B$1:$AV$1,0),FALSE),VLOOKUP($B248,'Justerad allokering'!$B$1:$AG$461,MATCH(Q$1,'Justerad allokering'!$B$1:$AF$1,0),FALSE))</f>
        <v>0</v>
      </c>
      <c r="R248">
        <f>IF(ISERROR(1/VLOOKUP($B248,'Justerad allokering'!$B$1:$AG$461,MATCH(R$1,'Justerad allokering'!$B$1:$AF$1,0),FALSE)),VLOOKUP($B248,'Allokerad kvv'!$B$2:$AV$468,MATCH(R$1,'Allokerad kvv'!$B$1:$AV$1,0),FALSE),VLOOKUP($B248,'Justerad allokering'!$B$1:$AG$461,MATCH(R$1,'Justerad allokering'!$B$1:$AF$1,0),FALSE))</f>
        <v>0</v>
      </c>
      <c r="S248">
        <f>IF(ISERROR(1/VLOOKUP($B248,'Justerad allokering'!$B$1:$AG$461,MATCH(S$1,'Justerad allokering'!$B$1:$AF$1,0),FALSE)),VLOOKUP($B248,'Allokerad kvv'!$B$2:$AV$468,MATCH(S$1,'Allokerad kvv'!$B$1:$AV$1,0),FALSE),VLOOKUP($B248,'Justerad allokering'!$B$1:$AG$461,MATCH(S$1,'Justerad allokering'!$B$1:$AF$1,0),FALSE))</f>
        <v>0</v>
      </c>
      <c r="T248">
        <f>IF(ISERROR(1/VLOOKUP($B248,'Justerad allokering'!$B$1:$AG$461,MATCH(T$1,'Justerad allokering'!$B$1:$AF$1,0),FALSE)),VLOOKUP($B248,'Allokerad kvv'!$B$2:$AV$468,MATCH(T$1,'Allokerad kvv'!$B$1:$AV$1,0),FALSE),VLOOKUP($B248,'Justerad allokering'!$B$1:$AG$461,MATCH(T$1,'Justerad allokering'!$B$1:$AF$1,0),FALSE))</f>
        <v>0</v>
      </c>
      <c r="U248">
        <f>IF(ISERROR(1/VLOOKUP($B248,'Justerad allokering'!$B$1:$AG$461,MATCH(U$1,'Justerad allokering'!$B$1:$AF$1,0),FALSE)),VLOOKUP($B248,'Allokerad kvv'!$B$2:$AV$468,MATCH(U$1,'Allokerad kvv'!$B$1:$AV$1,0),FALSE),VLOOKUP($B248,'Justerad allokering'!$B$1:$AG$461,MATCH(U$1,'Justerad allokering'!$B$1:$AF$1,0),FALSE))</f>
        <v>0</v>
      </c>
      <c r="V248">
        <f>IF(ISERROR(1/VLOOKUP($B248,'Justerad allokering'!$B$1:$AG$461,MATCH(V$1,'Justerad allokering'!$B$1:$AF$1,0),FALSE)),VLOOKUP($B248,'Allokerad kvv'!$B$2:$AV$468,MATCH(V$1,'Allokerad kvv'!$B$1:$AV$1,0),FALSE),VLOOKUP($B248,'Justerad allokering'!$B$1:$AG$461,MATCH(V$1,'Justerad allokering'!$B$1:$AF$1,0),FALSE))</f>
        <v>0</v>
      </c>
      <c r="W248">
        <f>IF(ISERROR(1/VLOOKUP($B248,'Justerad allokering'!$B$1:$AG$461,MATCH(W$1,'Justerad allokering'!$B$1:$AF$1,0),FALSE)),VLOOKUP($B248,'Allokerad kvv'!$B$2:$AV$468,MATCH(W$1,'Allokerad kvv'!$B$1:$AV$1,0),FALSE),VLOOKUP($B248,'Justerad allokering'!$B$1:$AG$461,MATCH(W$1,'Justerad allokering'!$B$1:$AF$1,0),FALSE))</f>
        <v>0</v>
      </c>
      <c r="X248">
        <f>IF(ISERROR(1/VLOOKUP($B248,'Justerad allokering'!$B$1:$AG$461,MATCH(X$1,'Justerad allokering'!$B$1:$AF$1,0),FALSE)),VLOOKUP($B248,'Allokerad kvv'!$B$2:$AV$468,MATCH(X$1,'Allokerad kvv'!$B$1:$AV$1,0),FALSE),VLOOKUP($B248,'Justerad allokering'!$B$1:$AG$461,MATCH(X$1,'Justerad allokering'!$B$1:$AF$1,0),FALSE))</f>
        <v>0</v>
      </c>
      <c r="Y248">
        <f>IF(ISERROR(1/VLOOKUP($B248,'Justerad allokering'!$B$1:$AG$461,MATCH(Y$1,'Justerad allokering'!$B$1:$AF$1,0),FALSE)),VLOOKUP($B248,'Allokerad kvv'!$B$2:$AV$468,MATCH(Y$1,'Allokerad kvv'!$B$1:$AV$1,0),FALSE),VLOOKUP($B248,'Justerad allokering'!$B$1:$AG$461,MATCH(Y$1,'Justerad allokering'!$B$1:$AF$1,0),FALSE))</f>
        <v>0</v>
      </c>
      <c r="Z248">
        <f>IF(ISERROR(1/VLOOKUP($B248,'Justerad allokering'!$B$1:$AG$461,MATCH(Z$1,'Justerad allokering'!$B$1:$AF$1,0),FALSE)),VLOOKUP($B248,'Allokerad kvv'!$B$2:$AV$468,MATCH(Z$1,'Allokerad kvv'!$B$1:$AV$1,0),FALSE),VLOOKUP($B248,'Justerad allokering'!$B$1:$AG$461,MATCH(Z$1,'Justerad allokering'!$B$1:$AF$1,0),FALSE))</f>
        <v>0</v>
      </c>
      <c r="AE248" s="89">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25">
      <c r="A249" s="2" t="s">
        <v>357</v>
      </c>
      <c r="B249" s="2" t="s">
        <v>360</v>
      </c>
      <c r="C249">
        <f>IF(ISERROR(1/VLOOKUP($B249,'Justerad allokering'!$B$1:$AG$461,MATCH(C$1,'Justerad allokering'!$B$1:$AF$1,0),FALSE)),VLOOKUP($B249,'Allokerad kvv'!$B$2:$AV$468,MATCH(C$1,'Allokerad kvv'!$B$1:$AV$1,0),FALSE),VLOOKUP($B249,'Justerad allokering'!$B$1:$AG$461,MATCH(C$1,'Justerad allokering'!$B$1:$AF$1,0),FALSE))</f>
        <v>0</v>
      </c>
      <c r="D249">
        <f>IF(ISERROR(1/VLOOKUP($B249,'Justerad allokering'!$B$1:$AG$461,MATCH(D$1,'Justerad allokering'!$B$1:$AF$1,0),FALSE)),VLOOKUP($B249,'Allokerad kvv'!$B$2:$AV$468,MATCH(D$1,'Allokerad kvv'!$B$1:$AV$1,0),FALSE),VLOOKUP($B249,'Justerad allokering'!$B$1:$AG$461,MATCH(D$1,'Justerad allokering'!$B$1:$AF$1,0),FALSE))</f>
        <v>0</v>
      </c>
      <c r="E249">
        <f>IF(ISERROR(1/VLOOKUP($B249,'Justerad allokering'!$B$1:$AG$461,MATCH(E$1,'Justerad allokering'!$B$1:$AF$1,0),FALSE)),VLOOKUP($B249,'Allokerad kvv'!$B$2:$AV$468,MATCH(E$1,'Allokerad kvv'!$B$1:$AV$1,0),FALSE),VLOOKUP($B249,'Justerad allokering'!$B$1:$AG$461,MATCH(E$1,'Justerad allokering'!$B$1:$AF$1,0),FALSE))</f>
        <v>0</v>
      </c>
      <c r="F249">
        <f>IF(ISERROR(1/VLOOKUP($B249,'Justerad allokering'!$B$1:$AG$461,MATCH(F$1,'Justerad allokering'!$B$1:$AF$1,0),FALSE)),VLOOKUP($B249,'Allokerad kvv'!$B$2:$AV$468,MATCH(F$1,'Allokerad kvv'!$B$1:$AV$1,0),FALSE),VLOOKUP($B249,'Justerad allokering'!$B$1:$AG$461,MATCH(F$1,'Justerad allokering'!$B$1:$AF$1,0),FALSE))</f>
        <v>0</v>
      </c>
      <c r="G249">
        <f>IF(ISERROR(1/VLOOKUP($B249,'Justerad allokering'!$B$1:$AG$461,MATCH(G$1,'Justerad allokering'!$B$1:$AF$1,0),FALSE)),VLOOKUP($B249,'Allokerad kvv'!$B$2:$AV$468,MATCH(G$1,'Allokerad kvv'!$B$1:$AV$1,0),FALSE),VLOOKUP($B249,'Justerad allokering'!$B$1:$AG$461,MATCH(G$1,'Justerad allokering'!$B$1:$AF$1,0),FALSE))</f>
        <v>0</v>
      </c>
      <c r="H249">
        <f>IF(ISERROR(1/VLOOKUP($B249,'Justerad allokering'!$B$1:$AG$461,MATCH(H$1,'Justerad allokering'!$B$1:$AF$1,0),FALSE)),VLOOKUP($B249,'Allokerad kvv'!$B$2:$AV$468,MATCH(H$1,'Allokerad kvv'!$B$1:$AV$1,0),FALSE),VLOOKUP($B249,'Justerad allokering'!$B$1:$AG$461,MATCH(H$1,'Justerad allokering'!$B$1:$AF$1,0),FALSE))</f>
        <v>0</v>
      </c>
      <c r="I249">
        <f>IF(ISERROR(1/VLOOKUP($B249,'Justerad allokering'!$B$1:$AG$461,MATCH(I$1,'Justerad allokering'!$B$1:$AF$1,0),FALSE)),VLOOKUP($B249,'Allokerad kvv'!$B$2:$AV$468,MATCH(I$1,'Allokerad kvv'!$B$1:$AV$1,0),FALSE),VLOOKUP($B249,'Justerad allokering'!$B$1:$AG$461,MATCH(I$1,'Justerad allokering'!$B$1:$AF$1,0),FALSE))</f>
        <v>0</v>
      </c>
      <c r="J249">
        <f>IF(ISERROR(1/VLOOKUP($B249,'Justerad allokering'!$B$1:$AG$461,MATCH(J$1,'Justerad allokering'!$B$1:$AF$1,0),FALSE)),VLOOKUP($B249,'Allokerad kvv'!$B$2:$AV$468,MATCH(J$1,'Allokerad kvv'!$B$1:$AV$1,0),FALSE),VLOOKUP($B249,'Justerad allokering'!$B$1:$AG$461,MATCH(J$1,'Justerad allokering'!$B$1:$AF$1,0),FALSE))</f>
        <v>0</v>
      </c>
      <c r="K249">
        <f>IF(ISERROR(1/VLOOKUP($B249,'Justerad allokering'!$B$1:$AG$461,MATCH(K$1,'Justerad allokering'!$B$1:$AF$1,0),FALSE)),VLOOKUP($B249,'Allokerad kvv'!$B$2:$AV$468,MATCH(K$1,'Allokerad kvv'!$B$1:$AV$1,0),FALSE),VLOOKUP($B249,'Justerad allokering'!$B$1:$AG$461,MATCH(K$1,'Justerad allokering'!$B$1:$AF$1,0),FALSE))</f>
        <v>0</v>
      </c>
      <c r="L249">
        <f>IF(ISERROR(1/VLOOKUP($B249,'Justerad allokering'!$B$1:$AG$461,MATCH(L$1,'Justerad allokering'!$B$1:$AF$1,0),FALSE)),VLOOKUP($B249,'Allokerad kvv'!$B$2:$AV$468,MATCH(L$1,'Allokerad kvv'!$B$1:$AV$1,0),FALSE),VLOOKUP($B249,'Justerad allokering'!$B$1:$AG$461,MATCH(L$1,'Justerad allokering'!$B$1:$AF$1,0),FALSE))</f>
        <v>0</v>
      </c>
      <c r="M249">
        <f>IF(ISERROR(1/VLOOKUP($B249,'Justerad allokering'!$B$1:$AG$461,MATCH(M$1,'Justerad allokering'!$B$1:$AF$1,0),FALSE)),VLOOKUP($B249,'Allokerad kvv'!$B$2:$AV$468,MATCH(M$1,'Allokerad kvv'!$B$1:$AV$1,0),FALSE),VLOOKUP($B249,'Justerad allokering'!$B$1:$AG$461,MATCH(M$1,'Justerad allokering'!$B$1:$AF$1,0),FALSE))</f>
        <v>0</v>
      </c>
      <c r="N249">
        <f>IF(ISERROR(1/VLOOKUP($B249,'Justerad allokering'!$B$1:$AG$461,MATCH(N$1,'Justerad allokering'!$B$1:$AF$1,0),FALSE)),VLOOKUP($B249,'Allokerad kvv'!$B$2:$AV$468,MATCH(N$1,'Allokerad kvv'!$B$1:$AV$1,0),FALSE),VLOOKUP($B249,'Justerad allokering'!$B$1:$AG$461,MATCH(N$1,'Justerad allokering'!$B$1:$AF$1,0),FALSE))</f>
        <v>0</v>
      </c>
      <c r="O249">
        <f>IF(ISERROR(1/VLOOKUP($B249,'Justerad allokering'!$B$1:$AG$461,MATCH(O$1,'Justerad allokering'!$B$1:$AF$1,0),FALSE)),VLOOKUP($B249,'Allokerad kvv'!$B$2:$AV$468,MATCH(O$1,'Allokerad kvv'!$B$1:$AV$1,0),FALSE),VLOOKUP($B249,'Justerad allokering'!$B$1:$AG$461,MATCH(O$1,'Justerad allokering'!$B$1:$AF$1,0),FALSE))</f>
        <v>0</v>
      </c>
      <c r="P249">
        <f>IF(ISERROR(1/VLOOKUP($B249,'Justerad allokering'!$B$1:$AG$461,MATCH(P$1,'Justerad allokering'!$B$1:$AF$1,0),FALSE)),VLOOKUP($B249,'Allokerad kvv'!$B$2:$AV$468,MATCH(P$1,'Allokerad kvv'!$B$1:$AV$1,0),FALSE),VLOOKUP($B249,'Justerad allokering'!$B$1:$AG$461,MATCH(P$1,'Justerad allokering'!$B$1:$AF$1,0),FALSE))</f>
        <v>0</v>
      </c>
      <c r="Q249">
        <f>IF(ISERROR(1/VLOOKUP($B249,'Justerad allokering'!$B$1:$AG$461,MATCH(Q$1,'Justerad allokering'!$B$1:$AF$1,0),FALSE)),VLOOKUP($B249,'Allokerad kvv'!$B$2:$AV$468,MATCH(Q$1,'Allokerad kvv'!$B$1:$AV$1,0),FALSE),VLOOKUP($B249,'Justerad allokering'!$B$1:$AG$461,MATCH(Q$1,'Justerad allokering'!$B$1:$AF$1,0),FALSE))</f>
        <v>0</v>
      </c>
      <c r="R249">
        <f>IF(ISERROR(1/VLOOKUP($B249,'Justerad allokering'!$B$1:$AG$461,MATCH(R$1,'Justerad allokering'!$B$1:$AF$1,0),FALSE)),VLOOKUP($B249,'Allokerad kvv'!$B$2:$AV$468,MATCH(R$1,'Allokerad kvv'!$B$1:$AV$1,0),FALSE),VLOOKUP($B249,'Justerad allokering'!$B$1:$AG$461,MATCH(R$1,'Justerad allokering'!$B$1:$AF$1,0),FALSE))</f>
        <v>0</v>
      </c>
      <c r="S249">
        <f>IF(ISERROR(1/VLOOKUP($B249,'Justerad allokering'!$B$1:$AG$461,MATCH(S$1,'Justerad allokering'!$B$1:$AF$1,0),FALSE)),VLOOKUP($B249,'Allokerad kvv'!$B$2:$AV$468,MATCH(S$1,'Allokerad kvv'!$B$1:$AV$1,0),FALSE),VLOOKUP($B249,'Justerad allokering'!$B$1:$AG$461,MATCH(S$1,'Justerad allokering'!$B$1:$AF$1,0),FALSE))</f>
        <v>0</v>
      </c>
      <c r="T249">
        <f>IF(ISERROR(1/VLOOKUP($B249,'Justerad allokering'!$B$1:$AG$461,MATCH(T$1,'Justerad allokering'!$B$1:$AF$1,0),FALSE)),VLOOKUP($B249,'Allokerad kvv'!$B$2:$AV$468,MATCH(T$1,'Allokerad kvv'!$B$1:$AV$1,0),FALSE),VLOOKUP($B249,'Justerad allokering'!$B$1:$AG$461,MATCH(T$1,'Justerad allokering'!$B$1:$AF$1,0),FALSE))</f>
        <v>0</v>
      </c>
      <c r="U249">
        <f>IF(ISERROR(1/VLOOKUP($B249,'Justerad allokering'!$B$1:$AG$461,MATCH(U$1,'Justerad allokering'!$B$1:$AF$1,0),FALSE)),VLOOKUP($B249,'Allokerad kvv'!$B$2:$AV$468,MATCH(U$1,'Allokerad kvv'!$B$1:$AV$1,0),FALSE),VLOOKUP($B249,'Justerad allokering'!$B$1:$AG$461,MATCH(U$1,'Justerad allokering'!$B$1:$AF$1,0),FALSE))</f>
        <v>0</v>
      </c>
      <c r="V249">
        <f>IF(ISERROR(1/VLOOKUP($B249,'Justerad allokering'!$B$1:$AG$461,MATCH(V$1,'Justerad allokering'!$B$1:$AF$1,0),FALSE)),VLOOKUP($B249,'Allokerad kvv'!$B$2:$AV$468,MATCH(V$1,'Allokerad kvv'!$B$1:$AV$1,0),FALSE),VLOOKUP($B249,'Justerad allokering'!$B$1:$AG$461,MATCH(V$1,'Justerad allokering'!$B$1:$AF$1,0),FALSE))</f>
        <v>0</v>
      </c>
      <c r="W249">
        <f>IF(ISERROR(1/VLOOKUP($B249,'Justerad allokering'!$B$1:$AG$461,MATCH(W$1,'Justerad allokering'!$B$1:$AF$1,0),FALSE)),VLOOKUP($B249,'Allokerad kvv'!$B$2:$AV$468,MATCH(W$1,'Allokerad kvv'!$B$1:$AV$1,0),FALSE),VLOOKUP($B249,'Justerad allokering'!$B$1:$AG$461,MATCH(W$1,'Justerad allokering'!$B$1:$AF$1,0),FALSE))</f>
        <v>0</v>
      </c>
      <c r="X249">
        <f>IF(ISERROR(1/VLOOKUP($B249,'Justerad allokering'!$B$1:$AG$461,MATCH(X$1,'Justerad allokering'!$B$1:$AF$1,0),FALSE)),VLOOKUP($B249,'Allokerad kvv'!$B$2:$AV$468,MATCH(X$1,'Allokerad kvv'!$B$1:$AV$1,0),FALSE),VLOOKUP($B249,'Justerad allokering'!$B$1:$AG$461,MATCH(X$1,'Justerad allokering'!$B$1:$AF$1,0),FALSE))</f>
        <v>0</v>
      </c>
      <c r="Y249">
        <f>IF(ISERROR(1/VLOOKUP($B249,'Justerad allokering'!$B$1:$AG$461,MATCH(Y$1,'Justerad allokering'!$B$1:$AF$1,0),FALSE)),VLOOKUP($B249,'Allokerad kvv'!$B$2:$AV$468,MATCH(Y$1,'Allokerad kvv'!$B$1:$AV$1,0),FALSE),VLOOKUP($B249,'Justerad allokering'!$B$1:$AG$461,MATCH(Y$1,'Justerad allokering'!$B$1:$AF$1,0),FALSE))</f>
        <v>0</v>
      </c>
      <c r="Z249">
        <f>IF(ISERROR(1/VLOOKUP($B249,'Justerad allokering'!$B$1:$AG$461,MATCH(Z$1,'Justerad allokering'!$B$1:$AF$1,0),FALSE)),VLOOKUP($B249,'Allokerad kvv'!$B$2:$AV$468,MATCH(Z$1,'Allokerad kvv'!$B$1:$AV$1,0),FALSE),VLOOKUP($B249,'Justerad allokering'!$B$1:$AG$461,MATCH(Z$1,'Justerad allokering'!$B$1:$AF$1,0),FALSE))</f>
        <v>0</v>
      </c>
      <c r="AE249" s="89">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25">
      <c r="A250" s="2" t="s">
        <v>357</v>
      </c>
      <c r="B250" s="2" t="s">
        <v>361</v>
      </c>
      <c r="C250">
        <f>IF(ISERROR(1/VLOOKUP($B250,'Justerad allokering'!$B$1:$AG$461,MATCH(C$1,'Justerad allokering'!$B$1:$AF$1,0),FALSE)),VLOOKUP($B250,'Allokerad kvv'!$B$2:$AV$468,MATCH(C$1,'Allokerad kvv'!$B$1:$AV$1,0),FALSE),VLOOKUP($B250,'Justerad allokering'!$B$1:$AG$461,MATCH(C$1,'Justerad allokering'!$B$1:$AF$1,0),FALSE))</f>
        <v>0</v>
      </c>
      <c r="D250">
        <f>IF(ISERROR(1/VLOOKUP($B250,'Justerad allokering'!$B$1:$AG$461,MATCH(D$1,'Justerad allokering'!$B$1:$AF$1,0),FALSE)),VLOOKUP($B250,'Allokerad kvv'!$B$2:$AV$468,MATCH(D$1,'Allokerad kvv'!$B$1:$AV$1,0),FALSE),VLOOKUP($B250,'Justerad allokering'!$B$1:$AG$461,MATCH(D$1,'Justerad allokering'!$B$1:$AF$1,0),FALSE))</f>
        <v>0</v>
      </c>
      <c r="E250">
        <f>IF(ISERROR(1/VLOOKUP($B250,'Justerad allokering'!$B$1:$AG$461,MATCH(E$1,'Justerad allokering'!$B$1:$AF$1,0),FALSE)),VLOOKUP($B250,'Allokerad kvv'!$B$2:$AV$468,MATCH(E$1,'Allokerad kvv'!$B$1:$AV$1,0),FALSE),VLOOKUP($B250,'Justerad allokering'!$B$1:$AG$461,MATCH(E$1,'Justerad allokering'!$B$1:$AF$1,0),FALSE))</f>
        <v>0</v>
      </c>
      <c r="F250">
        <f>IF(ISERROR(1/VLOOKUP($B250,'Justerad allokering'!$B$1:$AG$461,MATCH(F$1,'Justerad allokering'!$B$1:$AF$1,0),FALSE)),VLOOKUP($B250,'Allokerad kvv'!$B$2:$AV$468,MATCH(F$1,'Allokerad kvv'!$B$1:$AV$1,0),FALSE),VLOOKUP($B250,'Justerad allokering'!$B$1:$AG$461,MATCH(F$1,'Justerad allokering'!$B$1:$AF$1,0),FALSE))</f>
        <v>0</v>
      </c>
      <c r="G250">
        <f>IF(ISERROR(1/VLOOKUP($B250,'Justerad allokering'!$B$1:$AG$461,MATCH(G$1,'Justerad allokering'!$B$1:$AF$1,0),FALSE)),VLOOKUP($B250,'Allokerad kvv'!$B$2:$AV$468,MATCH(G$1,'Allokerad kvv'!$B$1:$AV$1,0),FALSE),VLOOKUP($B250,'Justerad allokering'!$B$1:$AG$461,MATCH(G$1,'Justerad allokering'!$B$1:$AF$1,0),FALSE))</f>
        <v>0</v>
      </c>
      <c r="H250">
        <f>IF(ISERROR(1/VLOOKUP($B250,'Justerad allokering'!$B$1:$AG$461,MATCH(H$1,'Justerad allokering'!$B$1:$AF$1,0),FALSE)),VLOOKUP($B250,'Allokerad kvv'!$B$2:$AV$468,MATCH(H$1,'Allokerad kvv'!$B$1:$AV$1,0),FALSE),VLOOKUP($B250,'Justerad allokering'!$B$1:$AG$461,MATCH(H$1,'Justerad allokering'!$B$1:$AF$1,0),FALSE))</f>
        <v>0</v>
      </c>
      <c r="I250">
        <f>IF(ISERROR(1/VLOOKUP($B250,'Justerad allokering'!$B$1:$AG$461,MATCH(I$1,'Justerad allokering'!$B$1:$AF$1,0),FALSE)),VLOOKUP($B250,'Allokerad kvv'!$B$2:$AV$468,MATCH(I$1,'Allokerad kvv'!$B$1:$AV$1,0),FALSE),VLOOKUP($B250,'Justerad allokering'!$B$1:$AG$461,MATCH(I$1,'Justerad allokering'!$B$1:$AF$1,0),FALSE))</f>
        <v>0</v>
      </c>
      <c r="J250">
        <f>IF(ISERROR(1/VLOOKUP($B250,'Justerad allokering'!$B$1:$AG$461,MATCH(J$1,'Justerad allokering'!$B$1:$AF$1,0),FALSE)),VLOOKUP($B250,'Allokerad kvv'!$B$2:$AV$468,MATCH(J$1,'Allokerad kvv'!$B$1:$AV$1,0),FALSE),VLOOKUP($B250,'Justerad allokering'!$B$1:$AG$461,MATCH(J$1,'Justerad allokering'!$B$1:$AF$1,0),FALSE))</f>
        <v>0</v>
      </c>
      <c r="K250">
        <f>IF(ISERROR(1/VLOOKUP($B250,'Justerad allokering'!$B$1:$AG$461,MATCH(K$1,'Justerad allokering'!$B$1:$AF$1,0),FALSE)),VLOOKUP($B250,'Allokerad kvv'!$B$2:$AV$468,MATCH(K$1,'Allokerad kvv'!$B$1:$AV$1,0),FALSE),VLOOKUP($B250,'Justerad allokering'!$B$1:$AG$461,MATCH(K$1,'Justerad allokering'!$B$1:$AF$1,0),FALSE))</f>
        <v>0</v>
      </c>
      <c r="L250">
        <f>IF(ISERROR(1/VLOOKUP($B250,'Justerad allokering'!$B$1:$AG$461,MATCH(L$1,'Justerad allokering'!$B$1:$AF$1,0),FALSE)),VLOOKUP($B250,'Allokerad kvv'!$B$2:$AV$468,MATCH(L$1,'Allokerad kvv'!$B$1:$AV$1,0),FALSE),VLOOKUP($B250,'Justerad allokering'!$B$1:$AG$461,MATCH(L$1,'Justerad allokering'!$B$1:$AF$1,0),FALSE))</f>
        <v>0</v>
      </c>
      <c r="M250">
        <f>IF(ISERROR(1/VLOOKUP($B250,'Justerad allokering'!$B$1:$AG$461,MATCH(M$1,'Justerad allokering'!$B$1:$AF$1,0),FALSE)),VLOOKUP($B250,'Allokerad kvv'!$B$2:$AV$468,MATCH(M$1,'Allokerad kvv'!$B$1:$AV$1,0),FALSE),VLOOKUP($B250,'Justerad allokering'!$B$1:$AG$461,MATCH(M$1,'Justerad allokering'!$B$1:$AF$1,0),FALSE))</f>
        <v>0</v>
      </c>
      <c r="N250">
        <f>IF(ISERROR(1/VLOOKUP($B250,'Justerad allokering'!$B$1:$AG$461,MATCH(N$1,'Justerad allokering'!$B$1:$AF$1,0),FALSE)),VLOOKUP($B250,'Allokerad kvv'!$B$2:$AV$468,MATCH(N$1,'Allokerad kvv'!$B$1:$AV$1,0),FALSE),VLOOKUP($B250,'Justerad allokering'!$B$1:$AG$461,MATCH(N$1,'Justerad allokering'!$B$1:$AF$1,0),FALSE))</f>
        <v>0</v>
      </c>
      <c r="O250">
        <f>IF(ISERROR(1/VLOOKUP($B250,'Justerad allokering'!$B$1:$AG$461,MATCH(O$1,'Justerad allokering'!$B$1:$AF$1,0),FALSE)),VLOOKUP($B250,'Allokerad kvv'!$B$2:$AV$468,MATCH(O$1,'Allokerad kvv'!$B$1:$AV$1,0),FALSE),VLOOKUP($B250,'Justerad allokering'!$B$1:$AG$461,MATCH(O$1,'Justerad allokering'!$B$1:$AF$1,0),FALSE))</f>
        <v>0</v>
      </c>
      <c r="P250">
        <f>IF(ISERROR(1/VLOOKUP($B250,'Justerad allokering'!$B$1:$AG$461,MATCH(P$1,'Justerad allokering'!$B$1:$AF$1,0),FALSE)),VLOOKUP($B250,'Allokerad kvv'!$B$2:$AV$468,MATCH(P$1,'Allokerad kvv'!$B$1:$AV$1,0),FALSE),VLOOKUP($B250,'Justerad allokering'!$B$1:$AG$461,MATCH(P$1,'Justerad allokering'!$B$1:$AF$1,0),FALSE))</f>
        <v>0</v>
      </c>
      <c r="Q250">
        <f>IF(ISERROR(1/VLOOKUP($B250,'Justerad allokering'!$B$1:$AG$461,MATCH(Q$1,'Justerad allokering'!$B$1:$AF$1,0),FALSE)),VLOOKUP($B250,'Allokerad kvv'!$B$2:$AV$468,MATCH(Q$1,'Allokerad kvv'!$B$1:$AV$1,0),FALSE),VLOOKUP($B250,'Justerad allokering'!$B$1:$AG$461,MATCH(Q$1,'Justerad allokering'!$B$1:$AF$1,0),FALSE))</f>
        <v>0</v>
      </c>
      <c r="R250">
        <f>IF(ISERROR(1/VLOOKUP($B250,'Justerad allokering'!$B$1:$AG$461,MATCH(R$1,'Justerad allokering'!$B$1:$AF$1,0),FALSE)),VLOOKUP($B250,'Allokerad kvv'!$B$2:$AV$468,MATCH(R$1,'Allokerad kvv'!$B$1:$AV$1,0),FALSE),VLOOKUP($B250,'Justerad allokering'!$B$1:$AG$461,MATCH(R$1,'Justerad allokering'!$B$1:$AF$1,0),FALSE))</f>
        <v>0</v>
      </c>
      <c r="S250">
        <f>IF(ISERROR(1/VLOOKUP($B250,'Justerad allokering'!$B$1:$AG$461,MATCH(S$1,'Justerad allokering'!$B$1:$AF$1,0),FALSE)),VLOOKUP($B250,'Allokerad kvv'!$B$2:$AV$468,MATCH(S$1,'Allokerad kvv'!$B$1:$AV$1,0),FALSE),VLOOKUP($B250,'Justerad allokering'!$B$1:$AG$461,MATCH(S$1,'Justerad allokering'!$B$1:$AF$1,0),FALSE))</f>
        <v>0</v>
      </c>
      <c r="T250">
        <f>IF(ISERROR(1/VLOOKUP($B250,'Justerad allokering'!$B$1:$AG$461,MATCH(T$1,'Justerad allokering'!$B$1:$AF$1,0),FALSE)),VLOOKUP($B250,'Allokerad kvv'!$B$2:$AV$468,MATCH(T$1,'Allokerad kvv'!$B$1:$AV$1,0),FALSE),VLOOKUP($B250,'Justerad allokering'!$B$1:$AG$461,MATCH(T$1,'Justerad allokering'!$B$1:$AF$1,0),FALSE))</f>
        <v>0</v>
      </c>
      <c r="U250">
        <f>IF(ISERROR(1/VLOOKUP($B250,'Justerad allokering'!$B$1:$AG$461,MATCH(U$1,'Justerad allokering'!$B$1:$AF$1,0),FALSE)),VLOOKUP($B250,'Allokerad kvv'!$B$2:$AV$468,MATCH(U$1,'Allokerad kvv'!$B$1:$AV$1,0),FALSE),VLOOKUP($B250,'Justerad allokering'!$B$1:$AG$461,MATCH(U$1,'Justerad allokering'!$B$1:$AF$1,0),FALSE))</f>
        <v>0</v>
      </c>
      <c r="V250">
        <f>IF(ISERROR(1/VLOOKUP($B250,'Justerad allokering'!$B$1:$AG$461,MATCH(V$1,'Justerad allokering'!$B$1:$AF$1,0),FALSE)),VLOOKUP($B250,'Allokerad kvv'!$B$2:$AV$468,MATCH(V$1,'Allokerad kvv'!$B$1:$AV$1,0),FALSE),VLOOKUP($B250,'Justerad allokering'!$B$1:$AG$461,MATCH(V$1,'Justerad allokering'!$B$1:$AF$1,0),FALSE))</f>
        <v>0</v>
      </c>
      <c r="W250">
        <f>IF(ISERROR(1/VLOOKUP($B250,'Justerad allokering'!$B$1:$AG$461,MATCH(W$1,'Justerad allokering'!$B$1:$AF$1,0),FALSE)),VLOOKUP($B250,'Allokerad kvv'!$B$2:$AV$468,MATCH(W$1,'Allokerad kvv'!$B$1:$AV$1,0),FALSE),VLOOKUP($B250,'Justerad allokering'!$B$1:$AG$461,MATCH(W$1,'Justerad allokering'!$B$1:$AF$1,0),FALSE))</f>
        <v>0</v>
      </c>
      <c r="X250">
        <f>IF(ISERROR(1/VLOOKUP($B250,'Justerad allokering'!$B$1:$AG$461,MATCH(X$1,'Justerad allokering'!$B$1:$AF$1,0),FALSE)),VLOOKUP($B250,'Allokerad kvv'!$B$2:$AV$468,MATCH(X$1,'Allokerad kvv'!$B$1:$AV$1,0),FALSE),VLOOKUP($B250,'Justerad allokering'!$B$1:$AG$461,MATCH(X$1,'Justerad allokering'!$B$1:$AF$1,0),FALSE))</f>
        <v>0</v>
      </c>
      <c r="Y250">
        <f>IF(ISERROR(1/VLOOKUP($B250,'Justerad allokering'!$B$1:$AG$461,MATCH(Y$1,'Justerad allokering'!$B$1:$AF$1,0),FALSE)),VLOOKUP($B250,'Allokerad kvv'!$B$2:$AV$468,MATCH(Y$1,'Allokerad kvv'!$B$1:$AV$1,0),FALSE),VLOOKUP($B250,'Justerad allokering'!$B$1:$AG$461,MATCH(Y$1,'Justerad allokering'!$B$1:$AF$1,0),FALSE))</f>
        <v>0</v>
      </c>
      <c r="Z250">
        <f>IF(ISERROR(1/VLOOKUP($B250,'Justerad allokering'!$B$1:$AG$461,MATCH(Z$1,'Justerad allokering'!$B$1:$AF$1,0),FALSE)),VLOOKUP($B250,'Allokerad kvv'!$B$2:$AV$468,MATCH(Z$1,'Allokerad kvv'!$B$1:$AV$1,0),FALSE),VLOOKUP($B250,'Justerad allokering'!$B$1:$AG$461,MATCH(Z$1,'Justerad allokering'!$B$1:$AF$1,0),FALSE))</f>
        <v>0</v>
      </c>
      <c r="AE250" s="89">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25">
      <c r="A251" s="2" t="s">
        <v>357</v>
      </c>
      <c r="B251" s="2" t="s">
        <v>362</v>
      </c>
      <c r="C251">
        <f>IF(ISERROR(1/VLOOKUP($B251,'Justerad allokering'!$B$1:$AG$461,MATCH(C$1,'Justerad allokering'!$B$1:$AF$1,0),FALSE)),VLOOKUP($B251,'Allokerad kvv'!$B$2:$AV$468,MATCH(C$1,'Allokerad kvv'!$B$1:$AV$1,0),FALSE),VLOOKUP($B251,'Justerad allokering'!$B$1:$AG$461,MATCH(C$1,'Justerad allokering'!$B$1:$AF$1,0),FALSE))</f>
        <v>0</v>
      </c>
      <c r="D251">
        <f>IF(ISERROR(1/VLOOKUP($B251,'Justerad allokering'!$B$1:$AG$461,MATCH(D$1,'Justerad allokering'!$B$1:$AF$1,0),FALSE)),VLOOKUP($B251,'Allokerad kvv'!$B$2:$AV$468,MATCH(D$1,'Allokerad kvv'!$B$1:$AV$1,0),FALSE),VLOOKUP($B251,'Justerad allokering'!$B$1:$AG$461,MATCH(D$1,'Justerad allokering'!$B$1:$AF$1,0),FALSE))</f>
        <v>0</v>
      </c>
      <c r="E251">
        <f>IF(ISERROR(1/VLOOKUP($B251,'Justerad allokering'!$B$1:$AG$461,MATCH(E$1,'Justerad allokering'!$B$1:$AF$1,0),FALSE)),VLOOKUP($B251,'Allokerad kvv'!$B$2:$AV$468,MATCH(E$1,'Allokerad kvv'!$B$1:$AV$1,0),FALSE),VLOOKUP($B251,'Justerad allokering'!$B$1:$AG$461,MATCH(E$1,'Justerad allokering'!$B$1:$AF$1,0),FALSE))</f>
        <v>0</v>
      </c>
      <c r="F251">
        <f>IF(ISERROR(1/VLOOKUP($B251,'Justerad allokering'!$B$1:$AG$461,MATCH(F$1,'Justerad allokering'!$B$1:$AF$1,0),FALSE)),VLOOKUP($B251,'Allokerad kvv'!$B$2:$AV$468,MATCH(F$1,'Allokerad kvv'!$B$1:$AV$1,0),FALSE),VLOOKUP($B251,'Justerad allokering'!$B$1:$AG$461,MATCH(F$1,'Justerad allokering'!$B$1:$AF$1,0),FALSE))</f>
        <v>0</v>
      </c>
      <c r="G251">
        <f>IF(ISERROR(1/VLOOKUP($B251,'Justerad allokering'!$B$1:$AG$461,MATCH(G$1,'Justerad allokering'!$B$1:$AF$1,0),FALSE)),VLOOKUP($B251,'Allokerad kvv'!$B$2:$AV$468,MATCH(G$1,'Allokerad kvv'!$B$1:$AV$1,0),FALSE),VLOOKUP($B251,'Justerad allokering'!$B$1:$AG$461,MATCH(G$1,'Justerad allokering'!$B$1:$AF$1,0),FALSE))</f>
        <v>0</v>
      </c>
      <c r="H251">
        <f>IF(ISERROR(1/VLOOKUP($B251,'Justerad allokering'!$B$1:$AG$461,MATCH(H$1,'Justerad allokering'!$B$1:$AF$1,0),FALSE)),VLOOKUP($B251,'Allokerad kvv'!$B$2:$AV$468,MATCH(H$1,'Allokerad kvv'!$B$1:$AV$1,0),FALSE),VLOOKUP($B251,'Justerad allokering'!$B$1:$AG$461,MATCH(H$1,'Justerad allokering'!$B$1:$AF$1,0),FALSE))</f>
        <v>0</v>
      </c>
      <c r="I251">
        <f>IF(ISERROR(1/VLOOKUP($B251,'Justerad allokering'!$B$1:$AG$461,MATCH(I$1,'Justerad allokering'!$B$1:$AF$1,0),FALSE)),VLOOKUP($B251,'Allokerad kvv'!$B$2:$AV$468,MATCH(I$1,'Allokerad kvv'!$B$1:$AV$1,0),FALSE),VLOOKUP($B251,'Justerad allokering'!$B$1:$AG$461,MATCH(I$1,'Justerad allokering'!$B$1:$AF$1,0),FALSE))</f>
        <v>0</v>
      </c>
      <c r="J251">
        <f>IF(ISERROR(1/VLOOKUP($B251,'Justerad allokering'!$B$1:$AG$461,MATCH(J$1,'Justerad allokering'!$B$1:$AF$1,0),FALSE)),VLOOKUP($B251,'Allokerad kvv'!$B$2:$AV$468,MATCH(J$1,'Allokerad kvv'!$B$1:$AV$1,0),FALSE),VLOOKUP($B251,'Justerad allokering'!$B$1:$AG$461,MATCH(J$1,'Justerad allokering'!$B$1:$AF$1,0),FALSE))</f>
        <v>0</v>
      </c>
      <c r="K251">
        <f>IF(ISERROR(1/VLOOKUP($B251,'Justerad allokering'!$B$1:$AG$461,MATCH(K$1,'Justerad allokering'!$B$1:$AF$1,0),FALSE)),VLOOKUP($B251,'Allokerad kvv'!$B$2:$AV$468,MATCH(K$1,'Allokerad kvv'!$B$1:$AV$1,0),FALSE),VLOOKUP($B251,'Justerad allokering'!$B$1:$AG$461,MATCH(K$1,'Justerad allokering'!$B$1:$AF$1,0),FALSE))</f>
        <v>0</v>
      </c>
      <c r="L251">
        <f>IF(ISERROR(1/VLOOKUP($B251,'Justerad allokering'!$B$1:$AG$461,MATCH(L$1,'Justerad allokering'!$B$1:$AF$1,0),FALSE)),VLOOKUP($B251,'Allokerad kvv'!$B$2:$AV$468,MATCH(L$1,'Allokerad kvv'!$B$1:$AV$1,0),FALSE),VLOOKUP($B251,'Justerad allokering'!$B$1:$AG$461,MATCH(L$1,'Justerad allokering'!$B$1:$AF$1,0),FALSE))</f>
        <v>0</v>
      </c>
      <c r="M251">
        <f>IF(ISERROR(1/VLOOKUP($B251,'Justerad allokering'!$B$1:$AG$461,MATCH(M$1,'Justerad allokering'!$B$1:$AF$1,0),FALSE)),VLOOKUP($B251,'Allokerad kvv'!$B$2:$AV$468,MATCH(M$1,'Allokerad kvv'!$B$1:$AV$1,0),FALSE),VLOOKUP($B251,'Justerad allokering'!$B$1:$AG$461,MATCH(M$1,'Justerad allokering'!$B$1:$AF$1,0),FALSE))</f>
        <v>0</v>
      </c>
      <c r="N251">
        <f>IF(ISERROR(1/VLOOKUP($B251,'Justerad allokering'!$B$1:$AG$461,MATCH(N$1,'Justerad allokering'!$B$1:$AF$1,0),FALSE)),VLOOKUP($B251,'Allokerad kvv'!$B$2:$AV$468,MATCH(N$1,'Allokerad kvv'!$B$1:$AV$1,0),FALSE),VLOOKUP($B251,'Justerad allokering'!$B$1:$AG$461,MATCH(N$1,'Justerad allokering'!$B$1:$AF$1,0),FALSE))</f>
        <v>0</v>
      </c>
      <c r="O251">
        <f>IF(ISERROR(1/VLOOKUP($B251,'Justerad allokering'!$B$1:$AG$461,MATCH(O$1,'Justerad allokering'!$B$1:$AF$1,0),FALSE)),VLOOKUP($B251,'Allokerad kvv'!$B$2:$AV$468,MATCH(O$1,'Allokerad kvv'!$B$1:$AV$1,0),FALSE),VLOOKUP($B251,'Justerad allokering'!$B$1:$AG$461,MATCH(O$1,'Justerad allokering'!$B$1:$AF$1,0),FALSE))</f>
        <v>0</v>
      </c>
      <c r="P251">
        <f>IF(ISERROR(1/VLOOKUP($B251,'Justerad allokering'!$B$1:$AG$461,MATCH(P$1,'Justerad allokering'!$B$1:$AF$1,0),FALSE)),VLOOKUP($B251,'Allokerad kvv'!$B$2:$AV$468,MATCH(P$1,'Allokerad kvv'!$B$1:$AV$1,0),FALSE),VLOOKUP($B251,'Justerad allokering'!$B$1:$AG$461,MATCH(P$1,'Justerad allokering'!$B$1:$AF$1,0),FALSE))</f>
        <v>0</v>
      </c>
      <c r="Q251">
        <f>IF(ISERROR(1/VLOOKUP($B251,'Justerad allokering'!$B$1:$AG$461,MATCH(Q$1,'Justerad allokering'!$B$1:$AF$1,0),FALSE)),VLOOKUP($B251,'Allokerad kvv'!$B$2:$AV$468,MATCH(Q$1,'Allokerad kvv'!$B$1:$AV$1,0),FALSE),VLOOKUP($B251,'Justerad allokering'!$B$1:$AG$461,MATCH(Q$1,'Justerad allokering'!$B$1:$AF$1,0),FALSE))</f>
        <v>0</v>
      </c>
      <c r="R251">
        <f>IF(ISERROR(1/VLOOKUP($B251,'Justerad allokering'!$B$1:$AG$461,MATCH(R$1,'Justerad allokering'!$B$1:$AF$1,0),FALSE)),VLOOKUP($B251,'Allokerad kvv'!$B$2:$AV$468,MATCH(R$1,'Allokerad kvv'!$B$1:$AV$1,0),FALSE),VLOOKUP($B251,'Justerad allokering'!$B$1:$AG$461,MATCH(R$1,'Justerad allokering'!$B$1:$AF$1,0),FALSE))</f>
        <v>0</v>
      </c>
      <c r="S251">
        <f>IF(ISERROR(1/VLOOKUP($B251,'Justerad allokering'!$B$1:$AG$461,MATCH(S$1,'Justerad allokering'!$B$1:$AF$1,0),FALSE)),VLOOKUP($B251,'Allokerad kvv'!$B$2:$AV$468,MATCH(S$1,'Allokerad kvv'!$B$1:$AV$1,0),FALSE),VLOOKUP($B251,'Justerad allokering'!$B$1:$AG$461,MATCH(S$1,'Justerad allokering'!$B$1:$AF$1,0),FALSE))</f>
        <v>0</v>
      </c>
      <c r="T251">
        <f>IF(ISERROR(1/VLOOKUP($B251,'Justerad allokering'!$B$1:$AG$461,MATCH(T$1,'Justerad allokering'!$B$1:$AF$1,0),FALSE)),VLOOKUP($B251,'Allokerad kvv'!$B$2:$AV$468,MATCH(T$1,'Allokerad kvv'!$B$1:$AV$1,0),FALSE),VLOOKUP($B251,'Justerad allokering'!$B$1:$AG$461,MATCH(T$1,'Justerad allokering'!$B$1:$AF$1,0),FALSE))</f>
        <v>0</v>
      </c>
      <c r="U251">
        <f>IF(ISERROR(1/VLOOKUP($B251,'Justerad allokering'!$B$1:$AG$461,MATCH(U$1,'Justerad allokering'!$B$1:$AF$1,0),FALSE)),VLOOKUP($B251,'Allokerad kvv'!$B$2:$AV$468,MATCH(U$1,'Allokerad kvv'!$B$1:$AV$1,0),FALSE),VLOOKUP($B251,'Justerad allokering'!$B$1:$AG$461,MATCH(U$1,'Justerad allokering'!$B$1:$AF$1,0),FALSE))</f>
        <v>0</v>
      </c>
      <c r="V251">
        <f>IF(ISERROR(1/VLOOKUP($B251,'Justerad allokering'!$B$1:$AG$461,MATCH(V$1,'Justerad allokering'!$B$1:$AF$1,0),FALSE)),VLOOKUP($B251,'Allokerad kvv'!$B$2:$AV$468,MATCH(V$1,'Allokerad kvv'!$B$1:$AV$1,0),FALSE),VLOOKUP($B251,'Justerad allokering'!$B$1:$AG$461,MATCH(V$1,'Justerad allokering'!$B$1:$AF$1,0),FALSE))</f>
        <v>0</v>
      </c>
      <c r="W251">
        <f>IF(ISERROR(1/VLOOKUP($B251,'Justerad allokering'!$B$1:$AG$461,MATCH(W$1,'Justerad allokering'!$B$1:$AF$1,0),FALSE)),VLOOKUP($B251,'Allokerad kvv'!$B$2:$AV$468,MATCH(W$1,'Allokerad kvv'!$B$1:$AV$1,0),FALSE),VLOOKUP($B251,'Justerad allokering'!$B$1:$AG$461,MATCH(W$1,'Justerad allokering'!$B$1:$AF$1,0),FALSE))</f>
        <v>0</v>
      </c>
      <c r="X251">
        <f>IF(ISERROR(1/VLOOKUP($B251,'Justerad allokering'!$B$1:$AG$461,MATCH(X$1,'Justerad allokering'!$B$1:$AF$1,0),FALSE)),VLOOKUP($B251,'Allokerad kvv'!$B$2:$AV$468,MATCH(X$1,'Allokerad kvv'!$B$1:$AV$1,0),FALSE),VLOOKUP($B251,'Justerad allokering'!$B$1:$AG$461,MATCH(X$1,'Justerad allokering'!$B$1:$AF$1,0),FALSE))</f>
        <v>0</v>
      </c>
      <c r="Y251">
        <f>IF(ISERROR(1/VLOOKUP($B251,'Justerad allokering'!$B$1:$AG$461,MATCH(Y$1,'Justerad allokering'!$B$1:$AF$1,0),FALSE)),VLOOKUP($B251,'Allokerad kvv'!$B$2:$AV$468,MATCH(Y$1,'Allokerad kvv'!$B$1:$AV$1,0),FALSE),VLOOKUP($B251,'Justerad allokering'!$B$1:$AG$461,MATCH(Y$1,'Justerad allokering'!$B$1:$AF$1,0),FALSE))</f>
        <v>0</v>
      </c>
      <c r="Z251">
        <f>IF(ISERROR(1/VLOOKUP($B251,'Justerad allokering'!$B$1:$AG$461,MATCH(Z$1,'Justerad allokering'!$B$1:$AF$1,0),FALSE)),VLOOKUP($B251,'Allokerad kvv'!$B$2:$AV$468,MATCH(Z$1,'Allokerad kvv'!$B$1:$AV$1,0),FALSE),VLOOKUP($B251,'Justerad allokering'!$B$1:$AG$461,MATCH(Z$1,'Justerad allokering'!$B$1:$AF$1,0),FALSE))</f>
        <v>0</v>
      </c>
      <c r="AE251" s="89">
        <f t="shared" si="12"/>
        <v>0</v>
      </c>
      <c r="AG251">
        <f t="shared" si="13"/>
        <v>0</v>
      </c>
      <c r="AH251">
        <f t="shared" si="14"/>
        <v>0</v>
      </c>
      <c r="AI251" t="str">
        <f>IF(AH251=0,"",AH251/VLOOKUP(B251,Kraftvärmeprod!$B$1:$BC$480,MATCH("Summa tillförd energi exklusive rökgaskondensering",Kraftvärmeprod!$B$1:$BC$1,0),FALSE))</f>
        <v/>
      </c>
      <c r="AK251">
        <f t="shared" si="15"/>
        <v>0</v>
      </c>
    </row>
    <row r="252" spans="1:37" x14ac:dyDescent="0.25">
      <c r="A252" s="2" t="s">
        <v>357</v>
      </c>
      <c r="B252" s="2" t="s">
        <v>363</v>
      </c>
      <c r="C252">
        <f>IF(ISERROR(1/VLOOKUP($B252,'Justerad allokering'!$B$1:$AG$461,MATCH(C$1,'Justerad allokering'!$B$1:$AF$1,0),FALSE)),VLOOKUP($B252,'Allokerad kvv'!$B$2:$AV$468,MATCH(C$1,'Allokerad kvv'!$B$1:$AV$1,0),FALSE),VLOOKUP($B252,'Justerad allokering'!$B$1:$AG$461,MATCH(C$1,'Justerad allokering'!$B$1:$AF$1,0),FALSE))</f>
        <v>0</v>
      </c>
      <c r="D252">
        <f>IF(ISERROR(1/VLOOKUP($B252,'Justerad allokering'!$B$1:$AG$461,MATCH(D$1,'Justerad allokering'!$B$1:$AF$1,0),FALSE)),VLOOKUP($B252,'Allokerad kvv'!$B$2:$AV$468,MATCH(D$1,'Allokerad kvv'!$B$1:$AV$1,0),FALSE),VLOOKUP($B252,'Justerad allokering'!$B$1:$AG$461,MATCH(D$1,'Justerad allokering'!$B$1:$AF$1,0),FALSE))</f>
        <v>0</v>
      </c>
      <c r="E252">
        <f>IF(ISERROR(1/VLOOKUP($B252,'Justerad allokering'!$B$1:$AG$461,MATCH(E$1,'Justerad allokering'!$B$1:$AF$1,0),FALSE)),VLOOKUP($B252,'Allokerad kvv'!$B$2:$AV$468,MATCH(E$1,'Allokerad kvv'!$B$1:$AV$1,0),FALSE),VLOOKUP($B252,'Justerad allokering'!$B$1:$AG$461,MATCH(E$1,'Justerad allokering'!$B$1:$AF$1,0),FALSE))</f>
        <v>0</v>
      </c>
      <c r="F252">
        <f>IF(ISERROR(1/VLOOKUP($B252,'Justerad allokering'!$B$1:$AG$461,MATCH(F$1,'Justerad allokering'!$B$1:$AF$1,0),FALSE)),VLOOKUP($B252,'Allokerad kvv'!$B$2:$AV$468,MATCH(F$1,'Allokerad kvv'!$B$1:$AV$1,0),FALSE),VLOOKUP($B252,'Justerad allokering'!$B$1:$AG$461,MATCH(F$1,'Justerad allokering'!$B$1:$AF$1,0),FALSE))</f>
        <v>0</v>
      </c>
      <c r="G252">
        <f>IF(ISERROR(1/VLOOKUP($B252,'Justerad allokering'!$B$1:$AG$461,MATCH(G$1,'Justerad allokering'!$B$1:$AF$1,0),FALSE)),VLOOKUP($B252,'Allokerad kvv'!$B$2:$AV$468,MATCH(G$1,'Allokerad kvv'!$B$1:$AV$1,0),FALSE),VLOOKUP($B252,'Justerad allokering'!$B$1:$AG$461,MATCH(G$1,'Justerad allokering'!$B$1:$AF$1,0),FALSE))</f>
        <v>0</v>
      </c>
      <c r="H252">
        <f>IF(ISERROR(1/VLOOKUP($B252,'Justerad allokering'!$B$1:$AG$461,MATCH(H$1,'Justerad allokering'!$B$1:$AF$1,0),FALSE)),VLOOKUP($B252,'Allokerad kvv'!$B$2:$AV$468,MATCH(H$1,'Allokerad kvv'!$B$1:$AV$1,0),FALSE),VLOOKUP($B252,'Justerad allokering'!$B$1:$AG$461,MATCH(H$1,'Justerad allokering'!$B$1:$AF$1,0),FALSE))</f>
        <v>0</v>
      </c>
      <c r="I252">
        <f>IF(ISERROR(1/VLOOKUP($B252,'Justerad allokering'!$B$1:$AG$461,MATCH(I$1,'Justerad allokering'!$B$1:$AF$1,0),FALSE)),VLOOKUP($B252,'Allokerad kvv'!$B$2:$AV$468,MATCH(I$1,'Allokerad kvv'!$B$1:$AV$1,0),FALSE),VLOOKUP($B252,'Justerad allokering'!$B$1:$AG$461,MATCH(I$1,'Justerad allokering'!$B$1:$AF$1,0),FALSE))</f>
        <v>0</v>
      </c>
      <c r="J252">
        <f>IF(ISERROR(1/VLOOKUP($B252,'Justerad allokering'!$B$1:$AG$461,MATCH(J$1,'Justerad allokering'!$B$1:$AF$1,0),FALSE)),VLOOKUP($B252,'Allokerad kvv'!$B$2:$AV$468,MATCH(J$1,'Allokerad kvv'!$B$1:$AV$1,0),FALSE),VLOOKUP($B252,'Justerad allokering'!$B$1:$AG$461,MATCH(J$1,'Justerad allokering'!$B$1:$AF$1,0),FALSE))</f>
        <v>0</v>
      </c>
      <c r="K252">
        <f>IF(ISERROR(1/VLOOKUP($B252,'Justerad allokering'!$B$1:$AG$461,MATCH(K$1,'Justerad allokering'!$B$1:$AF$1,0),FALSE)),VLOOKUP($B252,'Allokerad kvv'!$B$2:$AV$468,MATCH(K$1,'Allokerad kvv'!$B$1:$AV$1,0),FALSE),VLOOKUP($B252,'Justerad allokering'!$B$1:$AG$461,MATCH(K$1,'Justerad allokering'!$B$1:$AF$1,0),FALSE))</f>
        <v>0</v>
      </c>
      <c r="L252">
        <f>IF(ISERROR(1/VLOOKUP($B252,'Justerad allokering'!$B$1:$AG$461,MATCH(L$1,'Justerad allokering'!$B$1:$AF$1,0),FALSE)),VLOOKUP($B252,'Allokerad kvv'!$B$2:$AV$468,MATCH(L$1,'Allokerad kvv'!$B$1:$AV$1,0),FALSE),VLOOKUP($B252,'Justerad allokering'!$B$1:$AG$461,MATCH(L$1,'Justerad allokering'!$B$1:$AF$1,0),FALSE))</f>
        <v>0</v>
      </c>
      <c r="M252">
        <f>IF(ISERROR(1/VLOOKUP($B252,'Justerad allokering'!$B$1:$AG$461,MATCH(M$1,'Justerad allokering'!$B$1:$AF$1,0),FALSE)),VLOOKUP($B252,'Allokerad kvv'!$B$2:$AV$468,MATCH(M$1,'Allokerad kvv'!$B$1:$AV$1,0),FALSE),VLOOKUP($B252,'Justerad allokering'!$B$1:$AG$461,MATCH(M$1,'Justerad allokering'!$B$1:$AF$1,0),FALSE))</f>
        <v>0</v>
      </c>
      <c r="N252">
        <f>IF(ISERROR(1/VLOOKUP($B252,'Justerad allokering'!$B$1:$AG$461,MATCH(N$1,'Justerad allokering'!$B$1:$AF$1,0),FALSE)),VLOOKUP($B252,'Allokerad kvv'!$B$2:$AV$468,MATCH(N$1,'Allokerad kvv'!$B$1:$AV$1,0),FALSE),VLOOKUP($B252,'Justerad allokering'!$B$1:$AG$461,MATCH(N$1,'Justerad allokering'!$B$1:$AF$1,0),FALSE))</f>
        <v>0</v>
      </c>
      <c r="O252">
        <f>IF(ISERROR(1/VLOOKUP($B252,'Justerad allokering'!$B$1:$AG$461,MATCH(O$1,'Justerad allokering'!$B$1:$AF$1,0),FALSE)),VLOOKUP($B252,'Allokerad kvv'!$B$2:$AV$468,MATCH(O$1,'Allokerad kvv'!$B$1:$AV$1,0),FALSE),VLOOKUP($B252,'Justerad allokering'!$B$1:$AG$461,MATCH(O$1,'Justerad allokering'!$B$1:$AF$1,0),FALSE))</f>
        <v>0</v>
      </c>
      <c r="P252">
        <f>IF(ISERROR(1/VLOOKUP($B252,'Justerad allokering'!$B$1:$AG$461,MATCH(P$1,'Justerad allokering'!$B$1:$AF$1,0),FALSE)),VLOOKUP($B252,'Allokerad kvv'!$B$2:$AV$468,MATCH(P$1,'Allokerad kvv'!$B$1:$AV$1,0),FALSE),VLOOKUP($B252,'Justerad allokering'!$B$1:$AG$461,MATCH(P$1,'Justerad allokering'!$B$1:$AF$1,0),FALSE))</f>
        <v>0</v>
      </c>
      <c r="Q252">
        <f>IF(ISERROR(1/VLOOKUP($B252,'Justerad allokering'!$B$1:$AG$461,MATCH(Q$1,'Justerad allokering'!$B$1:$AF$1,0),FALSE)),VLOOKUP($B252,'Allokerad kvv'!$B$2:$AV$468,MATCH(Q$1,'Allokerad kvv'!$B$1:$AV$1,0),FALSE),VLOOKUP($B252,'Justerad allokering'!$B$1:$AG$461,MATCH(Q$1,'Justerad allokering'!$B$1:$AF$1,0),FALSE))</f>
        <v>0</v>
      </c>
      <c r="R252">
        <f>IF(ISERROR(1/VLOOKUP($B252,'Justerad allokering'!$B$1:$AG$461,MATCH(R$1,'Justerad allokering'!$B$1:$AF$1,0),FALSE)),VLOOKUP($B252,'Allokerad kvv'!$B$2:$AV$468,MATCH(R$1,'Allokerad kvv'!$B$1:$AV$1,0),FALSE),VLOOKUP($B252,'Justerad allokering'!$B$1:$AG$461,MATCH(R$1,'Justerad allokering'!$B$1:$AF$1,0),FALSE))</f>
        <v>0</v>
      </c>
      <c r="S252">
        <f>IF(ISERROR(1/VLOOKUP($B252,'Justerad allokering'!$B$1:$AG$461,MATCH(S$1,'Justerad allokering'!$B$1:$AF$1,0),FALSE)),VLOOKUP($B252,'Allokerad kvv'!$B$2:$AV$468,MATCH(S$1,'Allokerad kvv'!$B$1:$AV$1,0),FALSE),VLOOKUP($B252,'Justerad allokering'!$B$1:$AG$461,MATCH(S$1,'Justerad allokering'!$B$1:$AF$1,0),FALSE))</f>
        <v>0</v>
      </c>
      <c r="T252">
        <f>IF(ISERROR(1/VLOOKUP($B252,'Justerad allokering'!$B$1:$AG$461,MATCH(T$1,'Justerad allokering'!$B$1:$AF$1,0),FALSE)),VLOOKUP($B252,'Allokerad kvv'!$B$2:$AV$468,MATCH(T$1,'Allokerad kvv'!$B$1:$AV$1,0),FALSE),VLOOKUP($B252,'Justerad allokering'!$B$1:$AG$461,MATCH(T$1,'Justerad allokering'!$B$1:$AF$1,0),FALSE))</f>
        <v>0</v>
      </c>
      <c r="U252">
        <f>IF(ISERROR(1/VLOOKUP($B252,'Justerad allokering'!$B$1:$AG$461,MATCH(U$1,'Justerad allokering'!$B$1:$AF$1,0),FALSE)),VLOOKUP($B252,'Allokerad kvv'!$B$2:$AV$468,MATCH(U$1,'Allokerad kvv'!$B$1:$AV$1,0),FALSE),VLOOKUP($B252,'Justerad allokering'!$B$1:$AG$461,MATCH(U$1,'Justerad allokering'!$B$1:$AF$1,0),FALSE))</f>
        <v>0</v>
      </c>
      <c r="V252">
        <f>IF(ISERROR(1/VLOOKUP($B252,'Justerad allokering'!$B$1:$AG$461,MATCH(V$1,'Justerad allokering'!$B$1:$AF$1,0),FALSE)),VLOOKUP($B252,'Allokerad kvv'!$B$2:$AV$468,MATCH(V$1,'Allokerad kvv'!$B$1:$AV$1,0),FALSE),VLOOKUP($B252,'Justerad allokering'!$B$1:$AG$461,MATCH(V$1,'Justerad allokering'!$B$1:$AF$1,0),FALSE))</f>
        <v>0</v>
      </c>
      <c r="W252">
        <f>IF(ISERROR(1/VLOOKUP($B252,'Justerad allokering'!$B$1:$AG$461,MATCH(W$1,'Justerad allokering'!$B$1:$AF$1,0),FALSE)),VLOOKUP($B252,'Allokerad kvv'!$B$2:$AV$468,MATCH(W$1,'Allokerad kvv'!$B$1:$AV$1,0),FALSE),VLOOKUP($B252,'Justerad allokering'!$B$1:$AG$461,MATCH(W$1,'Justerad allokering'!$B$1:$AF$1,0),FALSE))</f>
        <v>0</v>
      </c>
      <c r="X252">
        <f>IF(ISERROR(1/VLOOKUP($B252,'Justerad allokering'!$B$1:$AG$461,MATCH(X$1,'Justerad allokering'!$B$1:$AF$1,0),FALSE)),VLOOKUP($B252,'Allokerad kvv'!$B$2:$AV$468,MATCH(X$1,'Allokerad kvv'!$B$1:$AV$1,0),FALSE),VLOOKUP($B252,'Justerad allokering'!$B$1:$AG$461,MATCH(X$1,'Justerad allokering'!$B$1:$AF$1,0),FALSE))</f>
        <v>0</v>
      </c>
      <c r="Y252">
        <f>IF(ISERROR(1/VLOOKUP($B252,'Justerad allokering'!$B$1:$AG$461,MATCH(Y$1,'Justerad allokering'!$B$1:$AF$1,0),FALSE)),VLOOKUP($B252,'Allokerad kvv'!$B$2:$AV$468,MATCH(Y$1,'Allokerad kvv'!$B$1:$AV$1,0),FALSE),VLOOKUP($B252,'Justerad allokering'!$B$1:$AG$461,MATCH(Y$1,'Justerad allokering'!$B$1:$AF$1,0),FALSE))</f>
        <v>0</v>
      </c>
      <c r="Z252">
        <f>IF(ISERROR(1/VLOOKUP($B252,'Justerad allokering'!$B$1:$AG$461,MATCH(Z$1,'Justerad allokering'!$B$1:$AF$1,0),FALSE)),VLOOKUP($B252,'Allokerad kvv'!$B$2:$AV$468,MATCH(Z$1,'Allokerad kvv'!$B$1:$AV$1,0),FALSE),VLOOKUP($B252,'Justerad allokering'!$B$1:$AG$461,MATCH(Z$1,'Justerad allokering'!$B$1:$AF$1,0),FALSE))</f>
        <v>0</v>
      </c>
      <c r="AE252" s="89">
        <f t="shared" si="12"/>
        <v>0</v>
      </c>
      <c r="AG252">
        <f t="shared" si="13"/>
        <v>0</v>
      </c>
      <c r="AH252">
        <f t="shared" si="14"/>
        <v>0</v>
      </c>
      <c r="AI252" t="str">
        <f>IF(AH252=0,"",AH252/VLOOKUP(B252,Kraftvärmeprod!$B$1:$BC$480,MATCH("Summa tillförd energi exklusive rökgaskondensering",Kraftvärmeprod!$B$1:$BC$1,0),FALSE))</f>
        <v/>
      </c>
      <c r="AK252">
        <f t="shared" si="15"/>
        <v>0</v>
      </c>
    </row>
    <row r="253" spans="1:37" x14ac:dyDescent="0.25">
      <c r="A253" s="2" t="s">
        <v>357</v>
      </c>
      <c r="B253" s="2" t="s">
        <v>364</v>
      </c>
      <c r="C253">
        <f>IF(ISERROR(1/VLOOKUP($B253,'Justerad allokering'!$B$1:$AG$461,MATCH(C$1,'Justerad allokering'!$B$1:$AF$1,0),FALSE)),VLOOKUP($B253,'Allokerad kvv'!$B$2:$AV$468,MATCH(C$1,'Allokerad kvv'!$B$1:$AV$1,0),FALSE),VLOOKUP($B253,'Justerad allokering'!$B$1:$AG$461,MATCH(C$1,'Justerad allokering'!$B$1:$AF$1,0),FALSE))</f>
        <v>0</v>
      </c>
      <c r="D253">
        <f>IF(ISERROR(1/VLOOKUP($B253,'Justerad allokering'!$B$1:$AG$461,MATCH(D$1,'Justerad allokering'!$B$1:$AF$1,0),FALSE)),VLOOKUP($B253,'Allokerad kvv'!$B$2:$AV$468,MATCH(D$1,'Allokerad kvv'!$B$1:$AV$1,0),FALSE),VLOOKUP($B253,'Justerad allokering'!$B$1:$AG$461,MATCH(D$1,'Justerad allokering'!$B$1:$AF$1,0),FALSE))</f>
        <v>0</v>
      </c>
      <c r="E253">
        <f>IF(ISERROR(1/VLOOKUP($B253,'Justerad allokering'!$B$1:$AG$461,MATCH(E$1,'Justerad allokering'!$B$1:$AF$1,0),FALSE)),VLOOKUP($B253,'Allokerad kvv'!$B$2:$AV$468,MATCH(E$1,'Allokerad kvv'!$B$1:$AV$1,0),FALSE),VLOOKUP($B253,'Justerad allokering'!$B$1:$AG$461,MATCH(E$1,'Justerad allokering'!$B$1:$AF$1,0),FALSE))</f>
        <v>0</v>
      </c>
      <c r="F253">
        <f>IF(ISERROR(1/VLOOKUP($B253,'Justerad allokering'!$B$1:$AG$461,MATCH(F$1,'Justerad allokering'!$B$1:$AF$1,0),FALSE)),VLOOKUP($B253,'Allokerad kvv'!$B$2:$AV$468,MATCH(F$1,'Allokerad kvv'!$B$1:$AV$1,0),FALSE),VLOOKUP($B253,'Justerad allokering'!$B$1:$AG$461,MATCH(F$1,'Justerad allokering'!$B$1:$AF$1,0),FALSE))</f>
        <v>0</v>
      </c>
      <c r="G253">
        <f>IF(ISERROR(1/VLOOKUP($B253,'Justerad allokering'!$B$1:$AG$461,MATCH(G$1,'Justerad allokering'!$B$1:$AF$1,0),FALSE)),VLOOKUP($B253,'Allokerad kvv'!$B$2:$AV$468,MATCH(G$1,'Allokerad kvv'!$B$1:$AV$1,0),FALSE),VLOOKUP($B253,'Justerad allokering'!$B$1:$AG$461,MATCH(G$1,'Justerad allokering'!$B$1:$AF$1,0),FALSE))</f>
        <v>0</v>
      </c>
      <c r="H253">
        <f>IF(ISERROR(1/VLOOKUP($B253,'Justerad allokering'!$B$1:$AG$461,MATCH(H$1,'Justerad allokering'!$B$1:$AF$1,0),FALSE)),VLOOKUP($B253,'Allokerad kvv'!$B$2:$AV$468,MATCH(H$1,'Allokerad kvv'!$B$1:$AV$1,0),FALSE),VLOOKUP($B253,'Justerad allokering'!$B$1:$AG$461,MATCH(H$1,'Justerad allokering'!$B$1:$AF$1,0),FALSE))</f>
        <v>0</v>
      </c>
      <c r="I253">
        <f>IF(ISERROR(1/VLOOKUP($B253,'Justerad allokering'!$B$1:$AG$461,MATCH(I$1,'Justerad allokering'!$B$1:$AF$1,0),FALSE)),VLOOKUP($B253,'Allokerad kvv'!$B$2:$AV$468,MATCH(I$1,'Allokerad kvv'!$B$1:$AV$1,0),FALSE),VLOOKUP($B253,'Justerad allokering'!$B$1:$AG$461,MATCH(I$1,'Justerad allokering'!$B$1:$AF$1,0),FALSE))</f>
        <v>0</v>
      </c>
      <c r="J253">
        <f>IF(ISERROR(1/VLOOKUP($B253,'Justerad allokering'!$B$1:$AG$461,MATCH(J$1,'Justerad allokering'!$B$1:$AF$1,0),FALSE)),VLOOKUP($B253,'Allokerad kvv'!$B$2:$AV$468,MATCH(J$1,'Allokerad kvv'!$B$1:$AV$1,0),FALSE),VLOOKUP($B253,'Justerad allokering'!$B$1:$AG$461,MATCH(J$1,'Justerad allokering'!$B$1:$AF$1,0),FALSE))</f>
        <v>0</v>
      </c>
      <c r="K253">
        <f>IF(ISERROR(1/VLOOKUP($B253,'Justerad allokering'!$B$1:$AG$461,MATCH(K$1,'Justerad allokering'!$B$1:$AF$1,0),FALSE)),VLOOKUP($B253,'Allokerad kvv'!$B$2:$AV$468,MATCH(K$1,'Allokerad kvv'!$B$1:$AV$1,0),FALSE),VLOOKUP($B253,'Justerad allokering'!$B$1:$AG$461,MATCH(K$1,'Justerad allokering'!$B$1:$AF$1,0),FALSE))</f>
        <v>0</v>
      </c>
      <c r="L253">
        <f>IF(ISERROR(1/VLOOKUP($B253,'Justerad allokering'!$B$1:$AG$461,MATCH(L$1,'Justerad allokering'!$B$1:$AF$1,0),FALSE)),VLOOKUP($B253,'Allokerad kvv'!$B$2:$AV$468,MATCH(L$1,'Allokerad kvv'!$B$1:$AV$1,0),FALSE),VLOOKUP($B253,'Justerad allokering'!$B$1:$AG$461,MATCH(L$1,'Justerad allokering'!$B$1:$AF$1,0),FALSE))</f>
        <v>0</v>
      </c>
      <c r="M253">
        <f>IF(ISERROR(1/VLOOKUP($B253,'Justerad allokering'!$B$1:$AG$461,MATCH(M$1,'Justerad allokering'!$B$1:$AF$1,0),FALSE)),VLOOKUP($B253,'Allokerad kvv'!$B$2:$AV$468,MATCH(M$1,'Allokerad kvv'!$B$1:$AV$1,0),FALSE),VLOOKUP($B253,'Justerad allokering'!$B$1:$AG$461,MATCH(M$1,'Justerad allokering'!$B$1:$AF$1,0),FALSE))</f>
        <v>0</v>
      </c>
      <c r="N253">
        <f>IF(ISERROR(1/VLOOKUP($B253,'Justerad allokering'!$B$1:$AG$461,MATCH(N$1,'Justerad allokering'!$B$1:$AF$1,0),FALSE)),VLOOKUP($B253,'Allokerad kvv'!$B$2:$AV$468,MATCH(N$1,'Allokerad kvv'!$B$1:$AV$1,0),FALSE),VLOOKUP($B253,'Justerad allokering'!$B$1:$AG$461,MATCH(N$1,'Justerad allokering'!$B$1:$AF$1,0),FALSE))</f>
        <v>0</v>
      </c>
      <c r="O253">
        <f>IF(ISERROR(1/VLOOKUP($B253,'Justerad allokering'!$B$1:$AG$461,MATCH(O$1,'Justerad allokering'!$B$1:$AF$1,0),FALSE)),VLOOKUP($B253,'Allokerad kvv'!$B$2:$AV$468,MATCH(O$1,'Allokerad kvv'!$B$1:$AV$1,0),FALSE),VLOOKUP($B253,'Justerad allokering'!$B$1:$AG$461,MATCH(O$1,'Justerad allokering'!$B$1:$AF$1,0),FALSE))</f>
        <v>0</v>
      </c>
      <c r="P253">
        <f>IF(ISERROR(1/VLOOKUP($B253,'Justerad allokering'!$B$1:$AG$461,MATCH(P$1,'Justerad allokering'!$B$1:$AF$1,0),FALSE)),VLOOKUP($B253,'Allokerad kvv'!$B$2:$AV$468,MATCH(P$1,'Allokerad kvv'!$B$1:$AV$1,0),FALSE),VLOOKUP($B253,'Justerad allokering'!$B$1:$AG$461,MATCH(P$1,'Justerad allokering'!$B$1:$AF$1,0),FALSE))</f>
        <v>0</v>
      </c>
      <c r="Q253">
        <f>IF(ISERROR(1/VLOOKUP($B253,'Justerad allokering'!$B$1:$AG$461,MATCH(Q$1,'Justerad allokering'!$B$1:$AF$1,0),FALSE)),VLOOKUP($B253,'Allokerad kvv'!$B$2:$AV$468,MATCH(Q$1,'Allokerad kvv'!$B$1:$AV$1,0),FALSE),VLOOKUP($B253,'Justerad allokering'!$B$1:$AG$461,MATCH(Q$1,'Justerad allokering'!$B$1:$AF$1,0),FALSE))</f>
        <v>0</v>
      </c>
      <c r="R253">
        <f>IF(ISERROR(1/VLOOKUP($B253,'Justerad allokering'!$B$1:$AG$461,MATCH(R$1,'Justerad allokering'!$B$1:$AF$1,0),FALSE)),VLOOKUP($B253,'Allokerad kvv'!$B$2:$AV$468,MATCH(R$1,'Allokerad kvv'!$B$1:$AV$1,0),FALSE),VLOOKUP($B253,'Justerad allokering'!$B$1:$AG$461,MATCH(R$1,'Justerad allokering'!$B$1:$AF$1,0),FALSE))</f>
        <v>0</v>
      </c>
      <c r="S253">
        <f>IF(ISERROR(1/VLOOKUP($B253,'Justerad allokering'!$B$1:$AG$461,MATCH(S$1,'Justerad allokering'!$B$1:$AF$1,0),FALSE)),VLOOKUP($B253,'Allokerad kvv'!$B$2:$AV$468,MATCH(S$1,'Allokerad kvv'!$B$1:$AV$1,0),FALSE),VLOOKUP($B253,'Justerad allokering'!$B$1:$AG$461,MATCH(S$1,'Justerad allokering'!$B$1:$AF$1,0),FALSE))</f>
        <v>0</v>
      </c>
      <c r="T253">
        <f>IF(ISERROR(1/VLOOKUP($B253,'Justerad allokering'!$B$1:$AG$461,MATCH(T$1,'Justerad allokering'!$B$1:$AF$1,0),FALSE)),VLOOKUP($B253,'Allokerad kvv'!$B$2:$AV$468,MATCH(T$1,'Allokerad kvv'!$B$1:$AV$1,0),FALSE),VLOOKUP($B253,'Justerad allokering'!$B$1:$AG$461,MATCH(T$1,'Justerad allokering'!$B$1:$AF$1,0),FALSE))</f>
        <v>0</v>
      </c>
      <c r="U253">
        <f>IF(ISERROR(1/VLOOKUP($B253,'Justerad allokering'!$B$1:$AG$461,MATCH(U$1,'Justerad allokering'!$B$1:$AF$1,0),FALSE)),VLOOKUP($B253,'Allokerad kvv'!$B$2:$AV$468,MATCH(U$1,'Allokerad kvv'!$B$1:$AV$1,0),FALSE),VLOOKUP($B253,'Justerad allokering'!$B$1:$AG$461,MATCH(U$1,'Justerad allokering'!$B$1:$AF$1,0),FALSE))</f>
        <v>0</v>
      </c>
      <c r="V253">
        <f>IF(ISERROR(1/VLOOKUP($B253,'Justerad allokering'!$B$1:$AG$461,MATCH(V$1,'Justerad allokering'!$B$1:$AF$1,0),FALSE)),VLOOKUP($B253,'Allokerad kvv'!$B$2:$AV$468,MATCH(V$1,'Allokerad kvv'!$B$1:$AV$1,0),FALSE),VLOOKUP($B253,'Justerad allokering'!$B$1:$AG$461,MATCH(V$1,'Justerad allokering'!$B$1:$AF$1,0),FALSE))</f>
        <v>0</v>
      </c>
      <c r="W253">
        <f>IF(ISERROR(1/VLOOKUP($B253,'Justerad allokering'!$B$1:$AG$461,MATCH(W$1,'Justerad allokering'!$B$1:$AF$1,0),FALSE)),VLOOKUP($B253,'Allokerad kvv'!$B$2:$AV$468,MATCH(W$1,'Allokerad kvv'!$B$1:$AV$1,0),FALSE),VLOOKUP($B253,'Justerad allokering'!$B$1:$AG$461,MATCH(W$1,'Justerad allokering'!$B$1:$AF$1,0),FALSE))</f>
        <v>0</v>
      </c>
      <c r="X253">
        <f>IF(ISERROR(1/VLOOKUP($B253,'Justerad allokering'!$B$1:$AG$461,MATCH(X$1,'Justerad allokering'!$B$1:$AF$1,0),FALSE)),VLOOKUP($B253,'Allokerad kvv'!$B$2:$AV$468,MATCH(X$1,'Allokerad kvv'!$B$1:$AV$1,0),FALSE),VLOOKUP($B253,'Justerad allokering'!$B$1:$AG$461,MATCH(X$1,'Justerad allokering'!$B$1:$AF$1,0),FALSE))</f>
        <v>0</v>
      </c>
      <c r="Y253">
        <f>IF(ISERROR(1/VLOOKUP($B253,'Justerad allokering'!$B$1:$AG$461,MATCH(Y$1,'Justerad allokering'!$B$1:$AF$1,0),FALSE)),VLOOKUP($B253,'Allokerad kvv'!$B$2:$AV$468,MATCH(Y$1,'Allokerad kvv'!$B$1:$AV$1,0),FALSE),VLOOKUP($B253,'Justerad allokering'!$B$1:$AG$461,MATCH(Y$1,'Justerad allokering'!$B$1:$AF$1,0),FALSE))</f>
        <v>0</v>
      </c>
      <c r="Z253">
        <f>IF(ISERROR(1/VLOOKUP($B253,'Justerad allokering'!$B$1:$AG$461,MATCH(Z$1,'Justerad allokering'!$B$1:$AF$1,0),FALSE)),VLOOKUP($B253,'Allokerad kvv'!$B$2:$AV$468,MATCH(Z$1,'Allokerad kvv'!$B$1:$AV$1,0),FALSE),VLOOKUP($B253,'Justerad allokering'!$B$1:$AG$461,MATCH(Z$1,'Justerad allokering'!$B$1:$AF$1,0),FALSE))</f>
        <v>0</v>
      </c>
      <c r="AE253" s="89">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25">
      <c r="A254" s="2" t="s">
        <v>357</v>
      </c>
      <c r="B254" s="2" t="s">
        <v>365</v>
      </c>
      <c r="C254">
        <f>IF(ISERROR(1/VLOOKUP($B254,'Justerad allokering'!$B$1:$AG$461,MATCH(C$1,'Justerad allokering'!$B$1:$AF$1,0),FALSE)),VLOOKUP($B254,'Allokerad kvv'!$B$2:$AV$468,MATCH(C$1,'Allokerad kvv'!$B$1:$AV$1,0),FALSE),VLOOKUP($B254,'Justerad allokering'!$B$1:$AG$461,MATCH(C$1,'Justerad allokering'!$B$1:$AF$1,0),FALSE))</f>
        <v>0</v>
      </c>
      <c r="D254">
        <f>IF(ISERROR(1/VLOOKUP($B254,'Justerad allokering'!$B$1:$AG$461,MATCH(D$1,'Justerad allokering'!$B$1:$AF$1,0),FALSE)),VLOOKUP($B254,'Allokerad kvv'!$B$2:$AV$468,MATCH(D$1,'Allokerad kvv'!$B$1:$AV$1,0),FALSE),VLOOKUP($B254,'Justerad allokering'!$B$1:$AG$461,MATCH(D$1,'Justerad allokering'!$B$1:$AF$1,0),FALSE))</f>
        <v>0</v>
      </c>
      <c r="E254">
        <f>IF(ISERROR(1/VLOOKUP($B254,'Justerad allokering'!$B$1:$AG$461,MATCH(E$1,'Justerad allokering'!$B$1:$AF$1,0),FALSE)),VLOOKUP($B254,'Allokerad kvv'!$B$2:$AV$468,MATCH(E$1,'Allokerad kvv'!$B$1:$AV$1,0),FALSE),VLOOKUP($B254,'Justerad allokering'!$B$1:$AG$461,MATCH(E$1,'Justerad allokering'!$B$1:$AF$1,0),FALSE))</f>
        <v>0</v>
      </c>
      <c r="F254">
        <f>IF(ISERROR(1/VLOOKUP($B254,'Justerad allokering'!$B$1:$AG$461,MATCH(F$1,'Justerad allokering'!$B$1:$AF$1,0),FALSE)),VLOOKUP($B254,'Allokerad kvv'!$B$2:$AV$468,MATCH(F$1,'Allokerad kvv'!$B$1:$AV$1,0),FALSE),VLOOKUP($B254,'Justerad allokering'!$B$1:$AG$461,MATCH(F$1,'Justerad allokering'!$B$1:$AF$1,0),FALSE))</f>
        <v>0</v>
      </c>
      <c r="G254">
        <f>IF(ISERROR(1/VLOOKUP($B254,'Justerad allokering'!$B$1:$AG$461,MATCH(G$1,'Justerad allokering'!$B$1:$AF$1,0),FALSE)),VLOOKUP($B254,'Allokerad kvv'!$B$2:$AV$468,MATCH(G$1,'Allokerad kvv'!$B$1:$AV$1,0),FALSE),VLOOKUP($B254,'Justerad allokering'!$B$1:$AG$461,MATCH(G$1,'Justerad allokering'!$B$1:$AF$1,0),FALSE))</f>
        <v>0</v>
      </c>
      <c r="H254">
        <f>IF(ISERROR(1/VLOOKUP($B254,'Justerad allokering'!$B$1:$AG$461,MATCH(H$1,'Justerad allokering'!$B$1:$AF$1,0),FALSE)),VLOOKUP($B254,'Allokerad kvv'!$B$2:$AV$468,MATCH(H$1,'Allokerad kvv'!$B$1:$AV$1,0),FALSE),VLOOKUP($B254,'Justerad allokering'!$B$1:$AG$461,MATCH(H$1,'Justerad allokering'!$B$1:$AF$1,0),FALSE))</f>
        <v>0</v>
      </c>
      <c r="I254">
        <f>IF(ISERROR(1/VLOOKUP($B254,'Justerad allokering'!$B$1:$AG$461,MATCH(I$1,'Justerad allokering'!$B$1:$AF$1,0),FALSE)),VLOOKUP($B254,'Allokerad kvv'!$B$2:$AV$468,MATCH(I$1,'Allokerad kvv'!$B$1:$AV$1,0),FALSE),VLOOKUP($B254,'Justerad allokering'!$B$1:$AG$461,MATCH(I$1,'Justerad allokering'!$B$1:$AF$1,0),FALSE))</f>
        <v>0</v>
      </c>
      <c r="J254">
        <f>IF(ISERROR(1/VLOOKUP($B254,'Justerad allokering'!$B$1:$AG$461,MATCH(J$1,'Justerad allokering'!$B$1:$AF$1,0),FALSE)),VLOOKUP($B254,'Allokerad kvv'!$B$2:$AV$468,MATCH(J$1,'Allokerad kvv'!$B$1:$AV$1,0),FALSE),VLOOKUP($B254,'Justerad allokering'!$B$1:$AG$461,MATCH(J$1,'Justerad allokering'!$B$1:$AF$1,0),FALSE))</f>
        <v>0</v>
      </c>
      <c r="K254">
        <f>IF(ISERROR(1/VLOOKUP($B254,'Justerad allokering'!$B$1:$AG$461,MATCH(K$1,'Justerad allokering'!$B$1:$AF$1,0),FALSE)),VLOOKUP($B254,'Allokerad kvv'!$B$2:$AV$468,MATCH(K$1,'Allokerad kvv'!$B$1:$AV$1,0),FALSE),VLOOKUP($B254,'Justerad allokering'!$B$1:$AG$461,MATCH(K$1,'Justerad allokering'!$B$1:$AF$1,0),FALSE))</f>
        <v>0</v>
      </c>
      <c r="L254">
        <f>IF(ISERROR(1/VLOOKUP($B254,'Justerad allokering'!$B$1:$AG$461,MATCH(L$1,'Justerad allokering'!$B$1:$AF$1,0),FALSE)),VLOOKUP($B254,'Allokerad kvv'!$B$2:$AV$468,MATCH(L$1,'Allokerad kvv'!$B$1:$AV$1,0),FALSE),VLOOKUP($B254,'Justerad allokering'!$B$1:$AG$461,MATCH(L$1,'Justerad allokering'!$B$1:$AF$1,0),FALSE))</f>
        <v>0</v>
      </c>
      <c r="M254">
        <f>IF(ISERROR(1/VLOOKUP($B254,'Justerad allokering'!$B$1:$AG$461,MATCH(M$1,'Justerad allokering'!$B$1:$AF$1,0),FALSE)),VLOOKUP($B254,'Allokerad kvv'!$B$2:$AV$468,MATCH(M$1,'Allokerad kvv'!$B$1:$AV$1,0),FALSE),VLOOKUP($B254,'Justerad allokering'!$B$1:$AG$461,MATCH(M$1,'Justerad allokering'!$B$1:$AF$1,0),FALSE))</f>
        <v>0</v>
      </c>
      <c r="N254">
        <f>IF(ISERROR(1/VLOOKUP($B254,'Justerad allokering'!$B$1:$AG$461,MATCH(N$1,'Justerad allokering'!$B$1:$AF$1,0),FALSE)),VLOOKUP($B254,'Allokerad kvv'!$B$2:$AV$468,MATCH(N$1,'Allokerad kvv'!$B$1:$AV$1,0),FALSE),VLOOKUP($B254,'Justerad allokering'!$B$1:$AG$461,MATCH(N$1,'Justerad allokering'!$B$1:$AF$1,0),FALSE))</f>
        <v>0</v>
      </c>
      <c r="O254">
        <f>IF(ISERROR(1/VLOOKUP($B254,'Justerad allokering'!$B$1:$AG$461,MATCH(O$1,'Justerad allokering'!$B$1:$AF$1,0),FALSE)),VLOOKUP($B254,'Allokerad kvv'!$B$2:$AV$468,MATCH(O$1,'Allokerad kvv'!$B$1:$AV$1,0),FALSE),VLOOKUP($B254,'Justerad allokering'!$B$1:$AG$461,MATCH(O$1,'Justerad allokering'!$B$1:$AF$1,0),FALSE))</f>
        <v>0</v>
      </c>
      <c r="P254">
        <f>IF(ISERROR(1/VLOOKUP($B254,'Justerad allokering'!$B$1:$AG$461,MATCH(P$1,'Justerad allokering'!$B$1:$AF$1,0),FALSE)),VLOOKUP($B254,'Allokerad kvv'!$B$2:$AV$468,MATCH(P$1,'Allokerad kvv'!$B$1:$AV$1,0),FALSE),VLOOKUP($B254,'Justerad allokering'!$B$1:$AG$461,MATCH(P$1,'Justerad allokering'!$B$1:$AF$1,0),FALSE))</f>
        <v>0</v>
      </c>
      <c r="Q254">
        <f>IF(ISERROR(1/VLOOKUP($B254,'Justerad allokering'!$B$1:$AG$461,MATCH(Q$1,'Justerad allokering'!$B$1:$AF$1,0),FALSE)),VLOOKUP($B254,'Allokerad kvv'!$B$2:$AV$468,MATCH(Q$1,'Allokerad kvv'!$B$1:$AV$1,0),FALSE),VLOOKUP($B254,'Justerad allokering'!$B$1:$AG$461,MATCH(Q$1,'Justerad allokering'!$B$1:$AF$1,0),FALSE))</f>
        <v>0</v>
      </c>
      <c r="R254">
        <f>IF(ISERROR(1/VLOOKUP($B254,'Justerad allokering'!$B$1:$AG$461,MATCH(R$1,'Justerad allokering'!$B$1:$AF$1,0),FALSE)),VLOOKUP($B254,'Allokerad kvv'!$B$2:$AV$468,MATCH(R$1,'Allokerad kvv'!$B$1:$AV$1,0),FALSE),VLOOKUP($B254,'Justerad allokering'!$B$1:$AG$461,MATCH(R$1,'Justerad allokering'!$B$1:$AF$1,0),FALSE))</f>
        <v>0</v>
      </c>
      <c r="S254">
        <f>IF(ISERROR(1/VLOOKUP($B254,'Justerad allokering'!$B$1:$AG$461,MATCH(S$1,'Justerad allokering'!$B$1:$AF$1,0),FALSE)),VLOOKUP($B254,'Allokerad kvv'!$B$2:$AV$468,MATCH(S$1,'Allokerad kvv'!$B$1:$AV$1,0),FALSE),VLOOKUP($B254,'Justerad allokering'!$B$1:$AG$461,MATCH(S$1,'Justerad allokering'!$B$1:$AF$1,0),FALSE))</f>
        <v>0</v>
      </c>
      <c r="T254">
        <f>IF(ISERROR(1/VLOOKUP($B254,'Justerad allokering'!$B$1:$AG$461,MATCH(T$1,'Justerad allokering'!$B$1:$AF$1,0),FALSE)),VLOOKUP($B254,'Allokerad kvv'!$B$2:$AV$468,MATCH(T$1,'Allokerad kvv'!$B$1:$AV$1,0),FALSE),VLOOKUP($B254,'Justerad allokering'!$B$1:$AG$461,MATCH(T$1,'Justerad allokering'!$B$1:$AF$1,0),FALSE))</f>
        <v>0</v>
      </c>
      <c r="U254">
        <f>IF(ISERROR(1/VLOOKUP($B254,'Justerad allokering'!$B$1:$AG$461,MATCH(U$1,'Justerad allokering'!$B$1:$AF$1,0),FALSE)),VLOOKUP($B254,'Allokerad kvv'!$B$2:$AV$468,MATCH(U$1,'Allokerad kvv'!$B$1:$AV$1,0),FALSE),VLOOKUP($B254,'Justerad allokering'!$B$1:$AG$461,MATCH(U$1,'Justerad allokering'!$B$1:$AF$1,0),FALSE))</f>
        <v>0</v>
      </c>
      <c r="V254">
        <f>IF(ISERROR(1/VLOOKUP($B254,'Justerad allokering'!$B$1:$AG$461,MATCH(V$1,'Justerad allokering'!$B$1:$AF$1,0),FALSE)),VLOOKUP($B254,'Allokerad kvv'!$B$2:$AV$468,MATCH(V$1,'Allokerad kvv'!$B$1:$AV$1,0),FALSE),VLOOKUP($B254,'Justerad allokering'!$B$1:$AG$461,MATCH(V$1,'Justerad allokering'!$B$1:$AF$1,0),FALSE))</f>
        <v>0</v>
      </c>
      <c r="W254">
        <f>IF(ISERROR(1/VLOOKUP($B254,'Justerad allokering'!$B$1:$AG$461,MATCH(W$1,'Justerad allokering'!$B$1:$AF$1,0),FALSE)),VLOOKUP($B254,'Allokerad kvv'!$B$2:$AV$468,MATCH(W$1,'Allokerad kvv'!$B$1:$AV$1,0),FALSE),VLOOKUP($B254,'Justerad allokering'!$B$1:$AG$461,MATCH(W$1,'Justerad allokering'!$B$1:$AF$1,0),FALSE))</f>
        <v>0</v>
      </c>
      <c r="X254">
        <f>IF(ISERROR(1/VLOOKUP($B254,'Justerad allokering'!$B$1:$AG$461,MATCH(X$1,'Justerad allokering'!$B$1:$AF$1,0),FALSE)),VLOOKUP($B254,'Allokerad kvv'!$B$2:$AV$468,MATCH(X$1,'Allokerad kvv'!$B$1:$AV$1,0),FALSE),VLOOKUP($B254,'Justerad allokering'!$B$1:$AG$461,MATCH(X$1,'Justerad allokering'!$B$1:$AF$1,0),FALSE))</f>
        <v>0</v>
      </c>
      <c r="Y254">
        <f>IF(ISERROR(1/VLOOKUP($B254,'Justerad allokering'!$B$1:$AG$461,MATCH(Y$1,'Justerad allokering'!$B$1:$AF$1,0),FALSE)),VLOOKUP($B254,'Allokerad kvv'!$B$2:$AV$468,MATCH(Y$1,'Allokerad kvv'!$B$1:$AV$1,0),FALSE),VLOOKUP($B254,'Justerad allokering'!$B$1:$AG$461,MATCH(Y$1,'Justerad allokering'!$B$1:$AF$1,0),FALSE))</f>
        <v>0</v>
      </c>
      <c r="Z254">
        <f>IF(ISERROR(1/VLOOKUP($B254,'Justerad allokering'!$B$1:$AG$461,MATCH(Z$1,'Justerad allokering'!$B$1:$AF$1,0),FALSE)),VLOOKUP($B254,'Allokerad kvv'!$B$2:$AV$468,MATCH(Z$1,'Allokerad kvv'!$B$1:$AV$1,0),FALSE),VLOOKUP($B254,'Justerad allokering'!$B$1:$AG$461,MATCH(Z$1,'Justerad allokering'!$B$1:$AF$1,0),FALSE))</f>
        <v>0</v>
      </c>
      <c r="AE254" s="89">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25">
      <c r="A255" s="2" t="s">
        <v>357</v>
      </c>
      <c r="B255" s="2" t="s">
        <v>366</v>
      </c>
      <c r="C255">
        <f>IF(ISERROR(1/VLOOKUP($B255,'Justerad allokering'!$B$1:$AG$461,MATCH(C$1,'Justerad allokering'!$B$1:$AF$1,0),FALSE)),VLOOKUP($B255,'Allokerad kvv'!$B$2:$AV$468,MATCH(C$1,'Allokerad kvv'!$B$1:$AV$1,0),FALSE),VLOOKUP($B255,'Justerad allokering'!$B$1:$AG$461,MATCH(C$1,'Justerad allokering'!$B$1:$AF$1,0),FALSE))</f>
        <v>0</v>
      </c>
      <c r="D255">
        <f>IF(ISERROR(1/VLOOKUP($B255,'Justerad allokering'!$B$1:$AG$461,MATCH(D$1,'Justerad allokering'!$B$1:$AF$1,0),FALSE)),VLOOKUP($B255,'Allokerad kvv'!$B$2:$AV$468,MATCH(D$1,'Allokerad kvv'!$B$1:$AV$1,0),FALSE),VLOOKUP($B255,'Justerad allokering'!$B$1:$AG$461,MATCH(D$1,'Justerad allokering'!$B$1:$AF$1,0),FALSE))</f>
        <v>0</v>
      </c>
      <c r="E255">
        <f>IF(ISERROR(1/VLOOKUP($B255,'Justerad allokering'!$B$1:$AG$461,MATCH(E$1,'Justerad allokering'!$B$1:$AF$1,0),FALSE)),VLOOKUP($B255,'Allokerad kvv'!$B$2:$AV$468,MATCH(E$1,'Allokerad kvv'!$B$1:$AV$1,0),FALSE),VLOOKUP($B255,'Justerad allokering'!$B$1:$AG$461,MATCH(E$1,'Justerad allokering'!$B$1:$AF$1,0),FALSE))</f>
        <v>11.090400000000001</v>
      </c>
      <c r="F255">
        <f>IF(ISERROR(1/VLOOKUP($B255,'Justerad allokering'!$B$1:$AG$461,MATCH(F$1,'Justerad allokering'!$B$1:$AF$1,0),FALSE)),VLOOKUP($B255,'Allokerad kvv'!$B$2:$AV$468,MATCH(F$1,'Allokerad kvv'!$B$1:$AV$1,0),FALSE),VLOOKUP($B255,'Justerad allokering'!$B$1:$AG$461,MATCH(F$1,'Justerad allokering'!$B$1:$AF$1,0),FALSE))</f>
        <v>0</v>
      </c>
      <c r="G255">
        <f>IF(ISERROR(1/VLOOKUP($B255,'Justerad allokering'!$B$1:$AG$461,MATCH(G$1,'Justerad allokering'!$B$1:$AF$1,0),FALSE)),VLOOKUP($B255,'Allokerad kvv'!$B$2:$AV$468,MATCH(G$1,'Allokerad kvv'!$B$1:$AV$1,0),FALSE),VLOOKUP($B255,'Justerad allokering'!$B$1:$AG$461,MATCH(G$1,'Justerad allokering'!$B$1:$AF$1,0),FALSE))</f>
        <v>9.4455700000000004E-2</v>
      </c>
      <c r="H255">
        <f>IF(ISERROR(1/VLOOKUP($B255,'Justerad allokering'!$B$1:$AG$461,MATCH(H$1,'Justerad allokering'!$B$1:$AF$1,0),FALSE)),VLOOKUP($B255,'Allokerad kvv'!$B$2:$AV$468,MATCH(H$1,'Allokerad kvv'!$B$1:$AV$1,0),FALSE),VLOOKUP($B255,'Justerad allokering'!$B$1:$AG$461,MATCH(H$1,'Justerad allokering'!$B$1:$AF$1,0),FALSE))</f>
        <v>0</v>
      </c>
      <c r="I255">
        <f>IF(ISERROR(1/VLOOKUP($B255,'Justerad allokering'!$B$1:$AG$461,MATCH(I$1,'Justerad allokering'!$B$1:$AF$1,0),FALSE)),VLOOKUP($B255,'Allokerad kvv'!$B$2:$AV$468,MATCH(I$1,'Allokerad kvv'!$B$1:$AV$1,0),FALSE),VLOOKUP($B255,'Justerad allokering'!$B$1:$AG$461,MATCH(I$1,'Justerad allokering'!$B$1:$AF$1,0),FALSE))</f>
        <v>0</v>
      </c>
      <c r="J255">
        <f>IF(ISERROR(1/VLOOKUP($B255,'Justerad allokering'!$B$1:$AG$461,MATCH(J$1,'Justerad allokering'!$B$1:$AF$1,0),FALSE)),VLOOKUP($B255,'Allokerad kvv'!$B$2:$AV$468,MATCH(J$1,'Allokerad kvv'!$B$1:$AV$1,0),FALSE),VLOOKUP($B255,'Justerad allokering'!$B$1:$AG$461,MATCH(J$1,'Justerad allokering'!$B$1:$AF$1,0),FALSE))</f>
        <v>29.909300000000002</v>
      </c>
      <c r="K255">
        <f>IF(ISERROR(1/VLOOKUP($B255,'Justerad allokering'!$B$1:$AG$461,MATCH(K$1,'Justerad allokering'!$B$1:$AF$1,0),FALSE)),VLOOKUP($B255,'Allokerad kvv'!$B$2:$AV$468,MATCH(K$1,'Allokerad kvv'!$B$1:$AV$1,0),FALSE),VLOOKUP($B255,'Justerad allokering'!$B$1:$AG$461,MATCH(K$1,'Justerad allokering'!$B$1:$AF$1,0),FALSE))</f>
        <v>2.8673700000000002</v>
      </c>
      <c r="L255">
        <f>IF(ISERROR(1/VLOOKUP($B255,'Justerad allokering'!$B$1:$AG$461,MATCH(L$1,'Justerad allokering'!$B$1:$AF$1,0),FALSE)),VLOOKUP($B255,'Allokerad kvv'!$B$2:$AV$468,MATCH(L$1,'Allokerad kvv'!$B$1:$AV$1,0),FALSE),VLOOKUP($B255,'Justerad allokering'!$B$1:$AG$461,MATCH(L$1,'Justerad allokering'!$B$1:$AF$1,0),FALSE))</f>
        <v>0</v>
      </c>
      <c r="M255">
        <f>IF(ISERROR(1/VLOOKUP($B255,'Justerad allokering'!$B$1:$AG$461,MATCH(M$1,'Justerad allokering'!$B$1:$AF$1,0),FALSE)),VLOOKUP($B255,'Allokerad kvv'!$B$2:$AV$468,MATCH(M$1,'Allokerad kvv'!$B$1:$AV$1,0),FALSE),VLOOKUP($B255,'Justerad allokering'!$B$1:$AG$461,MATCH(M$1,'Justerad allokering'!$B$1:$AF$1,0),FALSE))</f>
        <v>0</v>
      </c>
      <c r="N255">
        <f>IF(ISERROR(1/VLOOKUP($B255,'Justerad allokering'!$B$1:$AG$461,MATCH(N$1,'Justerad allokering'!$B$1:$AF$1,0),FALSE)),VLOOKUP($B255,'Allokerad kvv'!$B$2:$AV$468,MATCH(N$1,'Allokerad kvv'!$B$1:$AV$1,0),FALSE),VLOOKUP($B255,'Justerad allokering'!$B$1:$AG$461,MATCH(N$1,'Justerad allokering'!$B$1:$AF$1,0),FALSE))</f>
        <v>0</v>
      </c>
      <c r="O255">
        <f>IF(ISERROR(1/VLOOKUP($B255,'Justerad allokering'!$B$1:$AG$461,MATCH(O$1,'Justerad allokering'!$B$1:$AF$1,0),FALSE)),VLOOKUP($B255,'Allokerad kvv'!$B$2:$AV$468,MATCH(O$1,'Allokerad kvv'!$B$1:$AV$1,0),FALSE),VLOOKUP($B255,'Justerad allokering'!$B$1:$AG$461,MATCH(O$1,'Justerad allokering'!$B$1:$AF$1,0),FALSE))</f>
        <v>11.2203</v>
      </c>
      <c r="P255">
        <f>IF(ISERROR(1/VLOOKUP($B255,'Justerad allokering'!$B$1:$AG$461,MATCH(P$1,'Justerad allokering'!$B$1:$AF$1,0),FALSE)),VLOOKUP($B255,'Allokerad kvv'!$B$2:$AV$468,MATCH(P$1,'Allokerad kvv'!$B$1:$AV$1,0),FALSE),VLOOKUP($B255,'Justerad allokering'!$B$1:$AG$461,MATCH(P$1,'Justerad allokering'!$B$1:$AF$1,0),FALSE))</f>
        <v>6.4964399999999998</v>
      </c>
      <c r="Q255">
        <f>IF(ISERROR(1/VLOOKUP($B255,'Justerad allokering'!$B$1:$AG$461,MATCH(Q$1,'Justerad allokering'!$B$1:$AF$1,0),FALSE)),VLOOKUP($B255,'Allokerad kvv'!$B$2:$AV$468,MATCH(Q$1,'Allokerad kvv'!$B$1:$AV$1,0),FALSE),VLOOKUP($B255,'Justerad allokering'!$B$1:$AG$461,MATCH(Q$1,'Justerad allokering'!$B$1:$AF$1,0),FALSE))</f>
        <v>0</v>
      </c>
      <c r="R255">
        <f>IF(ISERROR(1/VLOOKUP($B255,'Justerad allokering'!$B$1:$AG$461,MATCH(R$1,'Justerad allokering'!$B$1:$AF$1,0),FALSE)),VLOOKUP($B255,'Allokerad kvv'!$B$2:$AV$468,MATCH(R$1,'Allokerad kvv'!$B$1:$AV$1,0),FALSE),VLOOKUP($B255,'Justerad allokering'!$B$1:$AG$461,MATCH(R$1,'Justerad allokering'!$B$1:$AF$1,0),FALSE))</f>
        <v>0</v>
      </c>
      <c r="S255">
        <f>IF(ISERROR(1/VLOOKUP($B255,'Justerad allokering'!$B$1:$AG$461,MATCH(S$1,'Justerad allokering'!$B$1:$AF$1,0),FALSE)),VLOOKUP($B255,'Allokerad kvv'!$B$2:$AV$468,MATCH(S$1,'Allokerad kvv'!$B$1:$AV$1,0),FALSE),VLOOKUP($B255,'Justerad allokering'!$B$1:$AG$461,MATCH(S$1,'Justerad allokering'!$B$1:$AF$1,0),FALSE))</f>
        <v>20.809899999999999</v>
      </c>
      <c r="T255">
        <f>IF(ISERROR(1/VLOOKUP($B255,'Justerad allokering'!$B$1:$AG$461,MATCH(T$1,'Justerad allokering'!$B$1:$AF$1,0),FALSE)),VLOOKUP($B255,'Allokerad kvv'!$B$2:$AV$468,MATCH(T$1,'Allokerad kvv'!$B$1:$AV$1,0),FALSE),VLOOKUP($B255,'Justerad allokering'!$B$1:$AG$461,MATCH(T$1,'Justerad allokering'!$B$1:$AF$1,0),FALSE))</f>
        <v>0</v>
      </c>
      <c r="U255">
        <f>IF(ISERROR(1/VLOOKUP($B255,'Justerad allokering'!$B$1:$AG$461,MATCH(U$1,'Justerad allokering'!$B$1:$AF$1,0),FALSE)),VLOOKUP($B255,'Allokerad kvv'!$B$2:$AV$468,MATCH(U$1,'Allokerad kvv'!$B$1:$AV$1,0),FALSE),VLOOKUP($B255,'Justerad allokering'!$B$1:$AG$461,MATCH(U$1,'Justerad allokering'!$B$1:$AF$1,0),FALSE))</f>
        <v>7.1400400000000003E-2</v>
      </c>
      <c r="V255">
        <f>IF(ISERROR(1/VLOOKUP($B255,'Justerad allokering'!$B$1:$AG$461,MATCH(V$1,'Justerad allokering'!$B$1:$AF$1,0),FALSE)),VLOOKUP($B255,'Allokerad kvv'!$B$2:$AV$468,MATCH(V$1,'Allokerad kvv'!$B$1:$AV$1,0),FALSE),VLOOKUP($B255,'Justerad allokering'!$B$1:$AG$461,MATCH(V$1,'Justerad allokering'!$B$1:$AF$1,0),FALSE))</f>
        <v>0</v>
      </c>
      <c r="W255">
        <f>IF(ISERROR(1/VLOOKUP($B255,'Justerad allokering'!$B$1:$AG$461,MATCH(W$1,'Justerad allokering'!$B$1:$AF$1,0),FALSE)),VLOOKUP($B255,'Allokerad kvv'!$B$2:$AV$468,MATCH(W$1,'Allokerad kvv'!$B$1:$AV$1,0),FALSE),VLOOKUP($B255,'Justerad allokering'!$B$1:$AG$461,MATCH(W$1,'Justerad allokering'!$B$1:$AF$1,0),FALSE))</f>
        <v>0</v>
      </c>
      <c r="X255">
        <f>IF(ISERROR(1/VLOOKUP($B255,'Justerad allokering'!$B$1:$AG$461,MATCH(X$1,'Justerad allokering'!$B$1:$AF$1,0),FALSE)),VLOOKUP($B255,'Allokerad kvv'!$B$2:$AV$468,MATCH(X$1,'Allokerad kvv'!$B$1:$AV$1,0),FALSE),VLOOKUP($B255,'Justerad allokering'!$B$1:$AG$461,MATCH(X$1,'Justerad allokering'!$B$1:$AF$1,0),FALSE))</f>
        <v>0</v>
      </c>
      <c r="Y255">
        <f>IF(ISERROR(1/VLOOKUP($B255,'Justerad allokering'!$B$1:$AG$461,MATCH(Y$1,'Justerad allokering'!$B$1:$AF$1,0),FALSE)),VLOOKUP($B255,'Allokerad kvv'!$B$2:$AV$468,MATCH(Y$1,'Allokerad kvv'!$B$1:$AV$1,0),FALSE),VLOOKUP($B255,'Justerad allokering'!$B$1:$AG$461,MATCH(Y$1,'Justerad allokering'!$B$1:$AF$1,0),FALSE))</f>
        <v>0</v>
      </c>
      <c r="Z255">
        <f>IF(ISERROR(1/VLOOKUP($B255,'Justerad allokering'!$B$1:$AG$461,MATCH(Z$1,'Justerad allokering'!$B$1:$AF$1,0),FALSE)),VLOOKUP($B255,'Allokerad kvv'!$B$2:$AV$468,MATCH(Z$1,'Allokerad kvv'!$B$1:$AV$1,0),FALSE),VLOOKUP($B255,'Justerad allokering'!$B$1:$AG$461,MATCH(Z$1,'Justerad allokering'!$B$1:$AF$1,0),FALSE))</f>
        <v>0</v>
      </c>
      <c r="AE255" s="89">
        <f t="shared" si="12"/>
        <v>82.559566099999998</v>
      </c>
      <c r="AG255">
        <f t="shared" si="13"/>
        <v>79.692196100000004</v>
      </c>
      <c r="AH255">
        <f t="shared" si="14"/>
        <v>79.692196100000004</v>
      </c>
      <c r="AI255">
        <f>IF(AH255=0,"",AH255/VLOOKUP(B255,Kraftvärmeprod!$B$1:$BC$480,MATCH("Summa tillförd energi exklusive rökgaskondensering",Kraftvärmeprod!$B$1:$BC$1,0),FALSE))</f>
        <v>0.50615573656999857</v>
      </c>
      <c r="AK255">
        <f t="shared" si="15"/>
        <v>58.787840400000007</v>
      </c>
    </row>
    <row r="256" spans="1:37" x14ac:dyDescent="0.25">
      <c r="A256" s="2" t="s">
        <v>357</v>
      </c>
      <c r="B256" s="2" t="s">
        <v>367</v>
      </c>
      <c r="C256">
        <f>IF(ISERROR(1/VLOOKUP($B256,'Justerad allokering'!$B$1:$AG$461,MATCH(C$1,'Justerad allokering'!$B$1:$AF$1,0),FALSE)),VLOOKUP($B256,'Allokerad kvv'!$B$2:$AV$468,MATCH(C$1,'Allokerad kvv'!$B$1:$AV$1,0),FALSE),VLOOKUP($B256,'Justerad allokering'!$B$1:$AG$461,MATCH(C$1,'Justerad allokering'!$B$1:$AF$1,0),FALSE))</f>
        <v>0</v>
      </c>
      <c r="D256">
        <f>IF(ISERROR(1/VLOOKUP($B256,'Justerad allokering'!$B$1:$AG$461,MATCH(D$1,'Justerad allokering'!$B$1:$AF$1,0),FALSE)),VLOOKUP($B256,'Allokerad kvv'!$B$2:$AV$468,MATCH(D$1,'Allokerad kvv'!$B$1:$AV$1,0),FALSE),VLOOKUP($B256,'Justerad allokering'!$B$1:$AG$461,MATCH(D$1,'Justerad allokering'!$B$1:$AF$1,0),FALSE))</f>
        <v>0</v>
      </c>
      <c r="E256">
        <f>IF(ISERROR(1/VLOOKUP($B256,'Justerad allokering'!$B$1:$AG$461,MATCH(E$1,'Justerad allokering'!$B$1:$AF$1,0),FALSE)),VLOOKUP($B256,'Allokerad kvv'!$B$2:$AV$468,MATCH(E$1,'Allokerad kvv'!$B$1:$AV$1,0),FALSE),VLOOKUP($B256,'Justerad allokering'!$B$1:$AG$461,MATCH(E$1,'Justerad allokering'!$B$1:$AF$1,0),FALSE))</f>
        <v>0</v>
      </c>
      <c r="F256">
        <f>IF(ISERROR(1/VLOOKUP($B256,'Justerad allokering'!$B$1:$AG$461,MATCH(F$1,'Justerad allokering'!$B$1:$AF$1,0),FALSE)),VLOOKUP($B256,'Allokerad kvv'!$B$2:$AV$468,MATCH(F$1,'Allokerad kvv'!$B$1:$AV$1,0),FALSE),VLOOKUP($B256,'Justerad allokering'!$B$1:$AG$461,MATCH(F$1,'Justerad allokering'!$B$1:$AF$1,0),FALSE))</f>
        <v>0</v>
      </c>
      <c r="G256">
        <f>IF(ISERROR(1/VLOOKUP($B256,'Justerad allokering'!$B$1:$AG$461,MATCH(G$1,'Justerad allokering'!$B$1:$AF$1,0),FALSE)),VLOOKUP($B256,'Allokerad kvv'!$B$2:$AV$468,MATCH(G$1,'Allokerad kvv'!$B$1:$AV$1,0),FALSE),VLOOKUP($B256,'Justerad allokering'!$B$1:$AG$461,MATCH(G$1,'Justerad allokering'!$B$1:$AF$1,0),FALSE))</f>
        <v>0</v>
      </c>
      <c r="H256">
        <f>IF(ISERROR(1/VLOOKUP($B256,'Justerad allokering'!$B$1:$AG$461,MATCH(H$1,'Justerad allokering'!$B$1:$AF$1,0),FALSE)),VLOOKUP($B256,'Allokerad kvv'!$B$2:$AV$468,MATCH(H$1,'Allokerad kvv'!$B$1:$AV$1,0),FALSE),VLOOKUP($B256,'Justerad allokering'!$B$1:$AG$461,MATCH(H$1,'Justerad allokering'!$B$1:$AF$1,0),FALSE))</f>
        <v>0</v>
      </c>
      <c r="I256">
        <f>IF(ISERROR(1/VLOOKUP($B256,'Justerad allokering'!$B$1:$AG$461,MATCH(I$1,'Justerad allokering'!$B$1:$AF$1,0),FALSE)),VLOOKUP($B256,'Allokerad kvv'!$B$2:$AV$468,MATCH(I$1,'Allokerad kvv'!$B$1:$AV$1,0),FALSE),VLOOKUP($B256,'Justerad allokering'!$B$1:$AG$461,MATCH(I$1,'Justerad allokering'!$B$1:$AF$1,0),FALSE))</f>
        <v>0</v>
      </c>
      <c r="J256">
        <f>IF(ISERROR(1/VLOOKUP($B256,'Justerad allokering'!$B$1:$AG$461,MATCH(J$1,'Justerad allokering'!$B$1:$AF$1,0),FALSE)),VLOOKUP($B256,'Allokerad kvv'!$B$2:$AV$468,MATCH(J$1,'Allokerad kvv'!$B$1:$AV$1,0),FALSE),VLOOKUP($B256,'Justerad allokering'!$B$1:$AG$461,MATCH(J$1,'Justerad allokering'!$B$1:$AF$1,0),FALSE))</f>
        <v>0</v>
      </c>
      <c r="K256">
        <f>IF(ISERROR(1/VLOOKUP($B256,'Justerad allokering'!$B$1:$AG$461,MATCH(K$1,'Justerad allokering'!$B$1:$AF$1,0),FALSE)),VLOOKUP($B256,'Allokerad kvv'!$B$2:$AV$468,MATCH(K$1,'Allokerad kvv'!$B$1:$AV$1,0),FALSE),VLOOKUP($B256,'Justerad allokering'!$B$1:$AG$461,MATCH(K$1,'Justerad allokering'!$B$1:$AF$1,0),FALSE))</f>
        <v>0</v>
      </c>
      <c r="L256">
        <f>IF(ISERROR(1/VLOOKUP($B256,'Justerad allokering'!$B$1:$AG$461,MATCH(L$1,'Justerad allokering'!$B$1:$AF$1,0),FALSE)),VLOOKUP($B256,'Allokerad kvv'!$B$2:$AV$468,MATCH(L$1,'Allokerad kvv'!$B$1:$AV$1,0),FALSE),VLOOKUP($B256,'Justerad allokering'!$B$1:$AG$461,MATCH(L$1,'Justerad allokering'!$B$1:$AF$1,0),FALSE))</f>
        <v>0</v>
      </c>
      <c r="M256">
        <f>IF(ISERROR(1/VLOOKUP($B256,'Justerad allokering'!$B$1:$AG$461,MATCH(M$1,'Justerad allokering'!$B$1:$AF$1,0),FALSE)),VLOOKUP($B256,'Allokerad kvv'!$B$2:$AV$468,MATCH(M$1,'Allokerad kvv'!$B$1:$AV$1,0),FALSE),VLOOKUP($B256,'Justerad allokering'!$B$1:$AG$461,MATCH(M$1,'Justerad allokering'!$B$1:$AF$1,0),FALSE))</f>
        <v>0</v>
      </c>
      <c r="N256">
        <f>IF(ISERROR(1/VLOOKUP($B256,'Justerad allokering'!$B$1:$AG$461,MATCH(N$1,'Justerad allokering'!$B$1:$AF$1,0),FALSE)),VLOOKUP($B256,'Allokerad kvv'!$B$2:$AV$468,MATCH(N$1,'Allokerad kvv'!$B$1:$AV$1,0),FALSE),VLOOKUP($B256,'Justerad allokering'!$B$1:$AG$461,MATCH(N$1,'Justerad allokering'!$B$1:$AF$1,0),FALSE))</f>
        <v>0</v>
      </c>
      <c r="O256">
        <f>IF(ISERROR(1/VLOOKUP($B256,'Justerad allokering'!$B$1:$AG$461,MATCH(O$1,'Justerad allokering'!$B$1:$AF$1,0),FALSE)),VLOOKUP($B256,'Allokerad kvv'!$B$2:$AV$468,MATCH(O$1,'Allokerad kvv'!$B$1:$AV$1,0),FALSE),VLOOKUP($B256,'Justerad allokering'!$B$1:$AG$461,MATCH(O$1,'Justerad allokering'!$B$1:$AF$1,0),FALSE))</f>
        <v>0</v>
      </c>
      <c r="P256">
        <f>IF(ISERROR(1/VLOOKUP($B256,'Justerad allokering'!$B$1:$AG$461,MATCH(P$1,'Justerad allokering'!$B$1:$AF$1,0),FALSE)),VLOOKUP($B256,'Allokerad kvv'!$B$2:$AV$468,MATCH(P$1,'Allokerad kvv'!$B$1:$AV$1,0),FALSE),VLOOKUP($B256,'Justerad allokering'!$B$1:$AG$461,MATCH(P$1,'Justerad allokering'!$B$1:$AF$1,0),FALSE))</f>
        <v>0</v>
      </c>
      <c r="Q256">
        <f>IF(ISERROR(1/VLOOKUP($B256,'Justerad allokering'!$B$1:$AG$461,MATCH(Q$1,'Justerad allokering'!$B$1:$AF$1,0),FALSE)),VLOOKUP($B256,'Allokerad kvv'!$B$2:$AV$468,MATCH(Q$1,'Allokerad kvv'!$B$1:$AV$1,0),FALSE),VLOOKUP($B256,'Justerad allokering'!$B$1:$AG$461,MATCH(Q$1,'Justerad allokering'!$B$1:$AF$1,0),FALSE))</f>
        <v>0</v>
      </c>
      <c r="R256">
        <f>IF(ISERROR(1/VLOOKUP($B256,'Justerad allokering'!$B$1:$AG$461,MATCH(R$1,'Justerad allokering'!$B$1:$AF$1,0),FALSE)),VLOOKUP($B256,'Allokerad kvv'!$B$2:$AV$468,MATCH(R$1,'Allokerad kvv'!$B$1:$AV$1,0),FALSE),VLOOKUP($B256,'Justerad allokering'!$B$1:$AG$461,MATCH(R$1,'Justerad allokering'!$B$1:$AF$1,0),FALSE))</f>
        <v>0</v>
      </c>
      <c r="S256">
        <f>IF(ISERROR(1/VLOOKUP($B256,'Justerad allokering'!$B$1:$AG$461,MATCH(S$1,'Justerad allokering'!$B$1:$AF$1,0),FALSE)),VLOOKUP($B256,'Allokerad kvv'!$B$2:$AV$468,MATCH(S$1,'Allokerad kvv'!$B$1:$AV$1,0),FALSE),VLOOKUP($B256,'Justerad allokering'!$B$1:$AG$461,MATCH(S$1,'Justerad allokering'!$B$1:$AF$1,0),FALSE))</f>
        <v>0</v>
      </c>
      <c r="T256">
        <f>IF(ISERROR(1/VLOOKUP($B256,'Justerad allokering'!$B$1:$AG$461,MATCH(T$1,'Justerad allokering'!$B$1:$AF$1,0),FALSE)),VLOOKUP($B256,'Allokerad kvv'!$B$2:$AV$468,MATCH(T$1,'Allokerad kvv'!$B$1:$AV$1,0),FALSE),VLOOKUP($B256,'Justerad allokering'!$B$1:$AG$461,MATCH(T$1,'Justerad allokering'!$B$1:$AF$1,0),FALSE))</f>
        <v>0</v>
      </c>
      <c r="U256">
        <f>IF(ISERROR(1/VLOOKUP($B256,'Justerad allokering'!$B$1:$AG$461,MATCH(U$1,'Justerad allokering'!$B$1:$AF$1,0),FALSE)),VLOOKUP($B256,'Allokerad kvv'!$B$2:$AV$468,MATCH(U$1,'Allokerad kvv'!$B$1:$AV$1,0),FALSE),VLOOKUP($B256,'Justerad allokering'!$B$1:$AG$461,MATCH(U$1,'Justerad allokering'!$B$1:$AF$1,0),FALSE))</f>
        <v>0</v>
      </c>
      <c r="V256">
        <f>IF(ISERROR(1/VLOOKUP($B256,'Justerad allokering'!$B$1:$AG$461,MATCH(V$1,'Justerad allokering'!$B$1:$AF$1,0),FALSE)),VLOOKUP($B256,'Allokerad kvv'!$B$2:$AV$468,MATCH(V$1,'Allokerad kvv'!$B$1:$AV$1,0),FALSE),VLOOKUP($B256,'Justerad allokering'!$B$1:$AG$461,MATCH(V$1,'Justerad allokering'!$B$1:$AF$1,0),FALSE))</f>
        <v>0</v>
      </c>
      <c r="W256">
        <f>IF(ISERROR(1/VLOOKUP($B256,'Justerad allokering'!$B$1:$AG$461,MATCH(W$1,'Justerad allokering'!$B$1:$AF$1,0),FALSE)),VLOOKUP($B256,'Allokerad kvv'!$B$2:$AV$468,MATCH(W$1,'Allokerad kvv'!$B$1:$AV$1,0),FALSE),VLOOKUP($B256,'Justerad allokering'!$B$1:$AG$461,MATCH(W$1,'Justerad allokering'!$B$1:$AF$1,0),FALSE))</f>
        <v>0</v>
      </c>
      <c r="X256">
        <f>IF(ISERROR(1/VLOOKUP($B256,'Justerad allokering'!$B$1:$AG$461,MATCH(X$1,'Justerad allokering'!$B$1:$AF$1,0),FALSE)),VLOOKUP($B256,'Allokerad kvv'!$B$2:$AV$468,MATCH(X$1,'Allokerad kvv'!$B$1:$AV$1,0),FALSE),VLOOKUP($B256,'Justerad allokering'!$B$1:$AG$461,MATCH(X$1,'Justerad allokering'!$B$1:$AF$1,0),FALSE))</f>
        <v>0</v>
      </c>
      <c r="Y256">
        <f>IF(ISERROR(1/VLOOKUP($B256,'Justerad allokering'!$B$1:$AG$461,MATCH(Y$1,'Justerad allokering'!$B$1:$AF$1,0),FALSE)),VLOOKUP($B256,'Allokerad kvv'!$B$2:$AV$468,MATCH(Y$1,'Allokerad kvv'!$B$1:$AV$1,0),FALSE),VLOOKUP($B256,'Justerad allokering'!$B$1:$AG$461,MATCH(Y$1,'Justerad allokering'!$B$1:$AF$1,0),FALSE))</f>
        <v>0</v>
      </c>
      <c r="Z256">
        <f>IF(ISERROR(1/VLOOKUP($B256,'Justerad allokering'!$B$1:$AG$461,MATCH(Z$1,'Justerad allokering'!$B$1:$AF$1,0),FALSE)),VLOOKUP($B256,'Allokerad kvv'!$B$2:$AV$468,MATCH(Z$1,'Allokerad kvv'!$B$1:$AV$1,0),FALSE),VLOOKUP($B256,'Justerad allokering'!$B$1:$AG$461,MATCH(Z$1,'Justerad allokering'!$B$1:$AF$1,0),FALSE))</f>
        <v>0</v>
      </c>
      <c r="AE256" s="89">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25">
      <c r="A257" s="2" t="s">
        <v>357</v>
      </c>
      <c r="B257" s="2" t="s">
        <v>368</v>
      </c>
      <c r="C257">
        <f>IF(ISERROR(1/VLOOKUP($B257,'Justerad allokering'!$B$1:$AG$461,MATCH(C$1,'Justerad allokering'!$B$1:$AF$1,0),FALSE)),VLOOKUP($B257,'Allokerad kvv'!$B$2:$AV$468,MATCH(C$1,'Allokerad kvv'!$B$1:$AV$1,0),FALSE),VLOOKUP($B257,'Justerad allokering'!$B$1:$AG$461,MATCH(C$1,'Justerad allokering'!$B$1:$AF$1,0),FALSE))</f>
        <v>0</v>
      </c>
      <c r="D257">
        <f>IF(ISERROR(1/VLOOKUP($B257,'Justerad allokering'!$B$1:$AG$461,MATCH(D$1,'Justerad allokering'!$B$1:$AF$1,0),FALSE)),VLOOKUP($B257,'Allokerad kvv'!$B$2:$AV$468,MATCH(D$1,'Allokerad kvv'!$B$1:$AV$1,0),FALSE),VLOOKUP($B257,'Justerad allokering'!$B$1:$AG$461,MATCH(D$1,'Justerad allokering'!$B$1:$AF$1,0),FALSE))</f>
        <v>0</v>
      </c>
      <c r="E257">
        <f>IF(ISERROR(1/VLOOKUP($B257,'Justerad allokering'!$B$1:$AG$461,MATCH(E$1,'Justerad allokering'!$B$1:$AF$1,0),FALSE)),VLOOKUP($B257,'Allokerad kvv'!$B$2:$AV$468,MATCH(E$1,'Allokerad kvv'!$B$1:$AV$1,0),FALSE),VLOOKUP($B257,'Justerad allokering'!$B$1:$AG$461,MATCH(E$1,'Justerad allokering'!$B$1:$AF$1,0),FALSE))</f>
        <v>37.9086</v>
      </c>
      <c r="F257">
        <f>IF(ISERROR(1/VLOOKUP($B257,'Justerad allokering'!$B$1:$AG$461,MATCH(F$1,'Justerad allokering'!$B$1:$AF$1,0),FALSE)),VLOOKUP($B257,'Allokerad kvv'!$B$2:$AV$468,MATCH(F$1,'Allokerad kvv'!$B$1:$AV$1,0),FALSE),VLOOKUP($B257,'Justerad allokering'!$B$1:$AG$461,MATCH(F$1,'Justerad allokering'!$B$1:$AF$1,0),FALSE))</f>
        <v>0</v>
      </c>
      <c r="G257">
        <f>IF(ISERROR(1/VLOOKUP($B257,'Justerad allokering'!$B$1:$AG$461,MATCH(G$1,'Justerad allokering'!$B$1:$AF$1,0),FALSE)),VLOOKUP($B257,'Allokerad kvv'!$B$2:$AV$468,MATCH(G$1,'Allokerad kvv'!$B$1:$AV$1,0),FALSE),VLOOKUP($B257,'Justerad allokering'!$B$1:$AG$461,MATCH(G$1,'Justerad allokering'!$B$1:$AF$1,0),FALSE))</f>
        <v>0.35250799999999999</v>
      </c>
      <c r="H257">
        <f>IF(ISERROR(1/VLOOKUP($B257,'Justerad allokering'!$B$1:$AG$461,MATCH(H$1,'Justerad allokering'!$B$1:$AF$1,0),FALSE)),VLOOKUP($B257,'Allokerad kvv'!$B$2:$AV$468,MATCH(H$1,'Allokerad kvv'!$B$1:$AV$1,0),FALSE),VLOOKUP($B257,'Justerad allokering'!$B$1:$AG$461,MATCH(H$1,'Justerad allokering'!$B$1:$AF$1,0),FALSE))</f>
        <v>0</v>
      </c>
      <c r="I257">
        <f>IF(ISERROR(1/VLOOKUP($B257,'Justerad allokering'!$B$1:$AG$461,MATCH(I$1,'Justerad allokering'!$B$1:$AF$1,0),FALSE)),VLOOKUP($B257,'Allokerad kvv'!$B$2:$AV$468,MATCH(I$1,'Allokerad kvv'!$B$1:$AV$1,0),FALSE),VLOOKUP($B257,'Justerad allokering'!$B$1:$AG$461,MATCH(I$1,'Justerad allokering'!$B$1:$AF$1,0),FALSE))</f>
        <v>0</v>
      </c>
      <c r="J257">
        <f>IF(ISERROR(1/VLOOKUP($B257,'Justerad allokering'!$B$1:$AG$461,MATCH(J$1,'Justerad allokering'!$B$1:$AF$1,0),FALSE)),VLOOKUP($B257,'Allokerad kvv'!$B$2:$AV$468,MATCH(J$1,'Allokerad kvv'!$B$1:$AV$1,0),FALSE),VLOOKUP($B257,'Justerad allokering'!$B$1:$AG$461,MATCH(J$1,'Justerad allokering'!$B$1:$AF$1,0),FALSE))</f>
        <v>0</v>
      </c>
      <c r="K257">
        <f>IF(ISERROR(1/VLOOKUP($B257,'Justerad allokering'!$B$1:$AG$461,MATCH(K$1,'Justerad allokering'!$B$1:$AF$1,0),FALSE)),VLOOKUP($B257,'Allokerad kvv'!$B$2:$AV$468,MATCH(K$1,'Allokerad kvv'!$B$1:$AV$1,0),FALSE),VLOOKUP($B257,'Justerad allokering'!$B$1:$AG$461,MATCH(K$1,'Justerad allokering'!$B$1:$AF$1,0),FALSE))</f>
        <v>1.9678899999999999</v>
      </c>
      <c r="L257">
        <f>IF(ISERROR(1/VLOOKUP($B257,'Justerad allokering'!$B$1:$AG$461,MATCH(L$1,'Justerad allokering'!$B$1:$AF$1,0),FALSE)),VLOOKUP($B257,'Allokerad kvv'!$B$2:$AV$468,MATCH(L$1,'Allokerad kvv'!$B$1:$AV$1,0),FALSE),VLOOKUP($B257,'Justerad allokering'!$B$1:$AG$461,MATCH(L$1,'Justerad allokering'!$B$1:$AF$1,0),FALSE))</f>
        <v>0</v>
      </c>
      <c r="M257">
        <f>IF(ISERROR(1/VLOOKUP($B257,'Justerad allokering'!$B$1:$AG$461,MATCH(M$1,'Justerad allokering'!$B$1:$AF$1,0),FALSE)),VLOOKUP($B257,'Allokerad kvv'!$B$2:$AV$468,MATCH(M$1,'Allokerad kvv'!$B$1:$AV$1,0),FALSE),VLOOKUP($B257,'Justerad allokering'!$B$1:$AG$461,MATCH(M$1,'Justerad allokering'!$B$1:$AF$1,0),FALSE))</f>
        <v>0</v>
      </c>
      <c r="N257">
        <f>IF(ISERROR(1/VLOOKUP($B257,'Justerad allokering'!$B$1:$AG$461,MATCH(N$1,'Justerad allokering'!$B$1:$AF$1,0),FALSE)),VLOOKUP($B257,'Allokerad kvv'!$B$2:$AV$468,MATCH(N$1,'Allokerad kvv'!$B$1:$AV$1,0),FALSE),VLOOKUP($B257,'Justerad allokering'!$B$1:$AG$461,MATCH(N$1,'Justerad allokering'!$B$1:$AF$1,0),FALSE))</f>
        <v>0</v>
      </c>
      <c r="O257">
        <f>IF(ISERROR(1/VLOOKUP($B257,'Justerad allokering'!$B$1:$AG$461,MATCH(O$1,'Justerad allokering'!$B$1:$AF$1,0),FALSE)),VLOOKUP($B257,'Allokerad kvv'!$B$2:$AV$468,MATCH(O$1,'Allokerad kvv'!$B$1:$AV$1,0),FALSE),VLOOKUP($B257,'Justerad allokering'!$B$1:$AG$461,MATCH(O$1,'Justerad allokering'!$B$1:$AF$1,0),FALSE))</f>
        <v>20.412400000000002</v>
      </c>
      <c r="P257">
        <f>IF(ISERROR(1/VLOOKUP($B257,'Justerad allokering'!$B$1:$AG$461,MATCH(P$1,'Justerad allokering'!$B$1:$AF$1,0),FALSE)),VLOOKUP($B257,'Allokerad kvv'!$B$2:$AV$468,MATCH(P$1,'Allokerad kvv'!$B$1:$AV$1,0),FALSE),VLOOKUP($B257,'Justerad allokering'!$B$1:$AG$461,MATCH(P$1,'Justerad allokering'!$B$1:$AF$1,0),FALSE))</f>
        <v>0</v>
      </c>
      <c r="Q257">
        <f>IF(ISERROR(1/VLOOKUP($B257,'Justerad allokering'!$B$1:$AG$461,MATCH(Q$1,'Justerad allokering'!$B$1:$AF$1,0),FALSE)),VLOOKUP($B257,'Allokerad kvv'!$B$2:$AV$468,MATCH(Q$1,'Allokerad kvv'!$B$1:$AV$1,0),FALSE),VLOOKUP($B257,'Justerad allokering'!$B$1:$AG$461,MATCH(Q$1,'Justerad allokering'!$B$1:$AF$1,0),FALSE))</f>
        <v>0</v>
      </c>
      <c r="R257">
        <f>IF(ISERROR(1/VLOOKUP($B257,'Justerad allokering'!$B$1:$AG$461,MATCH(R$1,'Justerad allokering'!$B$1:$AF$1,0),FALSE)),VLOOKUP($B257,'Allokerad kvv'!$B$2:$AV$468,MATCH(R$1,'Allokerad kvv'!$B$1:$AV$1,0),FALSE),VLOOKUP($B257,'Justerad allokering'!$B$1:$AG$461,MATCH(R$1,'Justerad allokering'!$B$1:$AF$1,0),FALSE))</f>
        <v>0</v>
      </c>
      <c r="S257">
        <f>IF(ISERROR(1/VLOOKUP($B257,'Justerad allokering'!$B$1:$AG$461,MATCH(S$1,'Justerad allokering'!$B$1:$AF$1,0),FALSE)),VLOOKUP($B257,'Allokerad kvv'!$B$2:$AV$468,MATCH(S$1,'Allokerad kvv'!$B$1:$AV$1,0),FALSE),VLOOKUP($B257,'Justerad allokering'!$B$1:$AG$461,MATCH(S$1,'Justerad allokering'!$B$1:$AF$1,0),FALSE))</f>
        <v>0</v>
      </c>
      <c r="T257">
        <f>IF(ISERROR(1/VLOOKUP($B257,'Justerad allokering'!$B$1:$AG$461,MATCH(T$1,'Justerad allokering'!$B$1:$AF$1,0),FALSE)),VLOOKUP($B257,'Allokerad kvv'!$B$2:$AV$468,MATCH(T$1,'Allokerad kvv'!$B$1:$AV$1,0),FALSE),VLOOKUP($B257,'Justerad allokering'!$B$1:$AG$461,MATCH(T$1,'Justerad allokering'!$B$1:$AF$1,0),FALSE))</f>
        <v>0</v>
      </c>
      <c r="U257">
        <f>IF(ISERROR(1/VLOOKUP($B257,'Justerad allokering'!$B$1:$AG$461,MATCH(U$1,'Justerad allokering'!$B$1:$AF$1,0),FALSE)),VLOOKUP($B257,'Allokerad kvv'!$B$2:$AV$468,MATCH(U$1,'Allokerad kvv'!$B$1:$AV$1,0),FALSE),VLOOKUP($B257,'Justerad allokering'!$B$1:$AG$461,MATCH(U$1,'Justerad allokering'!$B$1:$AF$1,0),FALSE))</f>
        <v>2.8437899999999998</v>
      </c>
      <c r="V257">
        <f>IF(ISERROR(1/VLOOKUP($B257,'Justerad allokering'!$B$1:$AG$461,MATCH(V$1,'Justerad allokering'!$B$1:$AF$1,0),FALSE)),VLOOKUP($B257,'Allokerad kvv'!$B$2:$AV$468,MATCH(V$1,'Allokerad kvv'!$B$1:$AV$1,0),FALSE),VLOOKUP($B257,'Justerad allokering'!$B$1:$AG$461,MATCH(V$1,'Justerad allokering'!$B$1:$AF$1,0),FALSE))</f>
        <v>0</v>
      </c>
      <c r="W257">
        <f>IF(ISERROR(1/VLOOKUP($B257,'Justerad allokering'!$B$1:$AG$461,MATCH(W$1,'Justerad allokering'!$B$1:$AF$1,0),FALSE)),VLOOKUP($B257,'Allokerad kvv'!$B$2:$AV$468,MATCH(W$1,'Allokerad kvv'!$B$1:$AV$1,0),FALSE),VLOOKUP($B257,'Justerad allokering'!$B$1:$AG$461,MATCH(W$1,'Justerad allokering'!$B$1:$AF$1,0),FALSE))</f>
        <v>0</v>
      </c>
      <c r="X257">
        <f>IF(ISERROR(1/VLOOKUP($B257,'Justerad allokering'!$B$1:$AG$461,MATCH(X$1,'Justerad allokering'!$B$1:$AF$1,0),FALSE)),VLOOKUP($B257,'Allokerad kvv'!$B$2:$AV$468,MATCH(X$1,'Allokerad kvv'!$B$1:$AV$1,0),FALSE),VLOOKUP($B257,'Justerad allokering'!$B$1:$AG$461,MATCH(X$1,'Justerad allokering'!$B$1:$AF$1,0),FALSE))</f>
        <v>0</v>
      </c>
      <c r="Y257">
        <f>IF(ISERROR(1/VLOOKUP($B257,'Justerad allokering'!$B$1:$AG$461,MATCH(Y$1,'Justerad allokering'!$B$1:$AF$1,0),FALSE)),VLOOKUP($B257,'Allokerad kvv'!$B$2:$AV$468,MATCH(Y$1,'Allokerad kvv'!$B$1:$AV$1,0),FALSE),VLOOKUP($B257,'Justerad allokering'!$B$1:$AG$461,MATCH(Y$1,'Justerad allokering'!$B$1:$AF$1,0),FALSE))</f>
        <v>0</v>
      </c>
      <c r="Z257">
        <f>IF(ISERROR(1/VLOOKUP($B257,'Justerad allokering'!$B$1:$AG$461,MATCH(Z$1,'Justerad allokering'!$B$1:$AF$1,0),FALSE)),VLOOKUP($B257,'Allokerad kvv'!$B$2:$AV$468,MATCH(Z$1,'Allokerad kvv'!$B$1:$AV$1,0),FALSE),VLOOKUP($B257,'Justerad allokering'!$B$1:$AG$461,MATCH(Z$1,'Justerad allokering'!$B$1:$AF$1,0),FALSE))</f>
        <v>0</v>
      </c>
      <c r="AE257" s="89">
        <f t="shared" si="12"/>
        <v>63.485187999999994</v>
      </c>
      <c r="AG257">
        <f t="shared" si="13"/>
        <v>61.517297999999997</v>
      </c>
      <c r="AH257">
        <f t="shared" si="14"/>
        <v>61.517297999999997</v>
      </c>
      <c r="AI257">
        <f>IF(AH257=0,"",AH257/VLOOKUP(B257,Kraftvärmeprod!$B$1:$BC$480,MATCH("Summa tillförd energi exklusive rökgaskondensering",Kraftvärmeprod!$B$1:$BC$1,0),FALSE))</f>
        <v>0.65313307427697798</v>
      </c>
      <c r="AK257">
        <f t="shared" si="15"/>
        <v>61.164789999999996</v>
      </c>
    </row>
    <row r="258" spans="1:37" x14ac:dyDescent="0.25">
      <c r="A258" s="2" t="s">
        <v>357</v>
      </c>
      <c r="B258" s="2" t="s">
        <v>369</v>
      </c>
      <c r="C258">
        <f>IF(ISERROR(1/VLOOKUP($B258,'Justerad allokering'!$B$1:$AG$461,MATCH(C$1,'Justerad allokering'!$B$1:$AF$1,0),FALSE)),VLOOKUP($B258,'Allokerad kvv'!$B$2:$AV$468,MATCH(C$1,'Allokerad kvv'!$B$1:$AV$1,0),FALSE),VLOOKUP($B258,'Justerad allokering'!$B$1:$AG$461,MATCH(C$1,'Justerad allokering'!$B$1:$AF$1,0),FALSE))</f>
        <v>0</v>
      </c>
      <c r="D258">
        <f>IF(ISERROR(1/VLOOKUP($B258,'Justerad allokering'!$B$1:$AG$461,MATCH(D$1,'Justerad allokering'!$B$1:$AF$1,0),FALSE)),VLOOKUP($B258,'Allokerad kvv'!$B$2:$AV$468,MATCH(D$1,'Allokerad kvv'!$B$1:$AV$1,0),FALSE),VLOOKUP($B258,'Justerad allokering'!$B$1:$AG$461,MATCH(D$1,'Justerad allokering'!$B$1:$AF$1,0),FALSE))</f>
        <v>0</v>
      </c>
      <c r="E258">
        <f>IF(ISERROR(1/VLOOKUP($B258,'Justerad allokering'!$B$1:$AG$461,MATCH(E$1,'Justerad allokering'!$B$1:$AF$1,0),FALSE)),VLOOKUP($B258,'Allokerad kvv'!$B$2:$AV$468,MATCH(E$1,'Allokerad kvv'!$B$1:$AV$1,0),FALSE),VLOOKUP($B258,'Justerad allokering'!$B$1:$AG$461,MATCH(E$1,'Justerad allokering'!$B$1:$AF$1,0),FALSE))</f>
        <v>0</v>
      </c>
      <c r="F258">
        <f>IF(ISERROR(1/VLOOKUP($B258,'Justerad allokering'!$B$1:$AG$461,MATCH(F$1,'Justerad allokering'!$B$1:$AF$1,0),FALSE)),VLOOKUP($B258,'Allokerad kvv'!$B$2:$AV$468,MATCH(F$1,'Allokerad kvv'!$B$1:$AV$1,0),FALSE),VLOOKUP($B258,'Justerad allokering'!$B$1:$AG$461,MATCH(F$1,'Justerad allokering'!$B$1:$AF$1,0),FALSE))</f>
        <v>0</v>
      </c>
      <c r="G258">
        <f>IF(ISERROR(1/VLOOKUP($B258,'Justerad allokering'!$B$1:$AG$461,MATCH(G$1,'Justerad allokering'!$B$1:$AF$1,0),FALSE)),VLOOKUP($B258,'Allokerad kvv'!$B$2:$AV$468,MATCH(G$1,'Allokerad kvv'!$B$1:$AV$1,0),FALSE),VLOOKUP($B258,'Justerad allokering'!$B$1:$AG$461,MATCH(G$1,'Justerad allokering'!$B$1:$AF$1,0),FALSE))</f>
        <v>0</v>
      </c>
      <c r="H258">
        <f>IF(ISERROR(1/VLOOKUP($B258,'Justerad allokering'!$B$1:$AG$461,MATCH(H$1,'Justerad allokering'!$B$1:$AF$1,0),FALSE)),VLOOKUP($B258,'Allokerad kvv'!$B$2:$AV$468,MATCH(H$1,'Allokerad kvv'!$B$1:$AV$1,0),FALSE),VLOOKUP($B258,'Justerad allokering'!$B$1:$AG$461,MATCH(H$1,'Justerad allokering'!$B$1:$AF$1,0),FALSE))</f>
        <v>0</v>
      </c>
      <c r="I258">
        <f>IF(ISERROR(1/VLOOKUP($B258,'Justerad allokering'!$B$1:$AG$461,MATCH(I$1,'Justerad allokering'!$B$1:$AF$1,0),FALSE)),VLOOKUP($B258,'Allokerad kvv'!$B$2:$AV$468,MATCH(I$1,'Allokerad kvv'!$B$1:$AV$1,0),FALSE),VLOOKUP($B258,'Justerad allokering'!$B$1:$AG$461,MATCH(I$1,'Justerad allokering'!$B$1:$AF$1,0),FALSE))</f>
        <v>0</v>
      </c>
      <c r="J258">
        <f>IF(ISERROR(1/VLOOKUP($B258,'Justerad allokering'!$B$1:$AG$461,MATCH(J$1,'Justerad allokering'!$B$1:$AF$1,0),FALSE)),VLOOKUP($B258,'Allokerad kvv'!$B$2:$AV$468,MATCH(J$1,'Allokerad kvv'!$B$1:$AV$1,0),FALSE),VLOOKUP($B258,'Justerad allokering'!$B$1:$AG$461,MATCH(J$1,'Justerad allokering'!$B$1:$AF$1,0),FALSE))</f>
        <v>0</v>
      </c>
      <c r="K258">
        <f>IF(ISERROR(1/VLOOKUP($B258,'Justerad allokering'!$B$1:$AG$461,MATCH(K$1,'Justerad allokering'!$B$1:$AF$1,0),FALSE)),VLOOKUP($B258,'Allokerad kvv'!$B$2:$AV$468,MATCH(K$1,'Allokerad kvv'!$B$1:$AV$1,0),FALSE),VLOOKUP($B258,'Justerad allokering'!$B$1:$AG$461,MATCH(K$1,'Justerad allokering'!$B$1:$AF$1,0),FALSE))</f>
        <v>0</v>
      </c>
      <c r="L258">
        <f>IF(ISERROR(1/VLOOKUP($B258,'Justerad allokering'!$B$1:$AG$461,MATCH(L$1,'Justerad allokering'!$B$1:$AF$1,0),FALSE)),VLOOKUP($B258,'Allokerad kvv'!$B$2:$AV$468,MATCH(L$1,'Allokerad kvv'!$B$1:$AV$1,0),FALSE),VLOOKUP($B258,'Justerad allokering'!$B$1:$AG$461,MATCH(L$1,'Justerad allokering'!$B$1:$AF$1,0),FALSE))</f>
        <v>0</v>
      </c>
      <c r="M258">
        <f>IF(ISERROR(1/VLOOKUP($B258,'Justerad allokering'!$B$1:$AG$461,MATCH(M$1,'Justerad allokering'!$B$1:$AF$1,0),FALSE)),VLOOKUP($B258,'Allokerad kvv'!$B$2:$AV$468,MATCH(M$1,'Allokerad kvv'!$B$1:$AV$1,0),FALSE),VLOOKUP($B258,'Justerad allokering'!$B$1:$AG$461,MATCH(M$1,'Justerad allokering'!$B$1:$AF$1,0),FALSE))</f>
        <v>0</v>
      </c>
      <c r="N258">
        <f>IF(ISERROR(1/VLOOKUP($B258,'Justerad allokering'!$B$1:$AG$461,MATCH(N$1,'Justerad allokering'!$B$1:$AF$1,0),FALSE)),VLOOKUP($B258,'Allokerad kvv'!$B$2:$AV$468,MATCH(N$1,'Allokerad kvv'!$B$1:$AV$1,0),FALSE),VLOOKUP($B258,'Justerad allokering'!$B$1:$AG$461,MATCH(N$1,'Justerad allokering'!$B$1:$AF$1,0),FALSE))</f>
        <v>0</v>
      </c>
      <c r="O258">
        <f>IF(ISERROR(1/VLOOKUP($B258,'Justerad allokering'!$B$1:$AG$461,MATCH(O$1,'Justerad allokering'!$B$1:$AF$1,0),FALSE)),VLOOKUP($B258,'Allokerad kvv'!$B$2:$AV$468,MATCH(O$1,'Allokerad kvv'!$B$1:$AV$1,0),FALSE),VLOOKUP($B258,'Justerad allokering'!$B$1:$AG$461,MATCH(O$1,'Justerad allokering'!$B$1:$AF$1,0),FALSE))</f>
        <v>0</v>
      </c>
      <c r="P258">
        <f>IF(ISERROR(1/VLOOKUP($B258,'Justerad allokering'!$B$1:$AG$461,MATCH(P$1,'Justerad allokering'!$B$1:$AF$1,0),FALSE)),VLOOKUP($B258,'Allokerad kvv'!$B$2:$AV$468,MATCH(P$1,'Allokerad kvv'!$B$1:$AV$1,0),FALSE),VLOOKUP($B258,'Justerad allokering'!$B$1:$AG$461,MATCH(P$1,'Justerad allokering'!$B$1:$AF$1,0),FALSE))</f>
        <v>0</v>
      </c>
      <c r="Q258">
        <f>IF(ISERROR(1/VLOOKUP($B258,'Justerad allokering'!$B$1:$AG$461,MATCH(Q$1,'Justerad allokering'!$B$1:$AF$1,0),FALSE)),VLOOKUP($B258,'Allokerad kvv'!$B$2:$AV$468,MATCH(Q$1,'Allokerad kvv'!$B$1:$AV$1,0),FALSE),VLOOKUP($B258,'Justerad allokering'!$B$1:$AG$461,MATCH(Q$1,'Justerad allokering'!$B$1:$AF$1,0),FALSE))</f>
        <v>0</v>
      </c>
      <c r="R258">
        <f>IF(ISERROR(1/VLOOKUP($B258,'Justerad allokering'!$B$1:$AG$461,MATCH(R$1,'Justerad allokering'!$B$1:$AF$1,0),FALSE)),VLOOKUP($B258,'Allokerad kvv'!$B$2:$AV$468,MATCH(R$1,'Allokerad kvv'!$B$1:$AV$1,0),FALSE),VLOOKUP($B258,'Justerad allokering'!$B$1:$AG$461,MATCH(R$1,'Justerad allokering'!$B$1:$AF$1,0),FALSE))</f>
        <v>0</v>
      </c>
      <c r="S258">
        <f>IF(ISERROR(1/VLOOKUP($B258,'Justerad allokering'!$B$1:$AG$461,MATCH(S$1,'Justerad allokering'!$B$1:$AF$1,0),FALSE)),VLOOKUP($B258,'Allokerad kvv'!$B$2:$AV$468,MATCH(S$1,'Allokerad kvv'!$B$1:$AV$1,0),FALSE),VLOOKUP($B258,'Justerad allokering'!$B$1:$AG$461,MATCH(S$1,'Justerad allokering'!$B$1:$AF$1,0),FALSE))</f>
        <v>0</v>
      </c>
      <c r="T258">
        <f>IF(ISERROR(1/VLOOKUP($B258,'Justerad allokering'!$B$1:$AG$461,MATCH(T$1,'Justerad allokering'!$B$1:$AF$1,0),FALSE)),VLOOKUP($B258,'Allokerad kvv'!$B$2:$AV$468,MATCH(T$1,'Allokerad kvv'!$B$1:$AV$1,0),FALSE),VLOOKUP($B258,'Justerad allokering'!$B$1:$AG$461,MATCH(T$1,'Justerad allokering'!$B$1:$AF$1,0),FALSE))</f>
        <v>0</v>
      </c>
      <c r="U258">
        <f>IF(ISERROR(1/VLOOKUP($B258,'Justerad allokering'!$B$1:$AG$461,MATCH(U$1,'Justerad allokering'!$B$1:$AF$1,0),FALSE)),VLOOKUP($B258,'Allokerad kvv'!$B$2:$AV$468,MATCH(U$1,'Allokerad kvv'!$B$1:$AV$1,0),FALSE),VLOOKUP($B258,'Justerad allokering'!$B$1:$AG$461,MATCH(U$1,'Justerad allokering'!$B$1:$AF$1,0),FALSE))</f>
        <v>0</v>
      </c>
      <c r="V258">
        <f>IF(ISERROR(1/VLOOKUP($B258,'Justerad allokering'!$B$1:$AG$461,MATCH(V$1,'Justerad allokering'!$B$1:$AF$1,0),FALSE)),VLOOKUP($B258,'Allokerad kvv'!$B$2:$AV$468,MATCH(V$1,'Allokerad kvv'!$B$1:$AV$1,0),FALSE),VLOOKUP($B258,'Justerad allokering'!$B$1:$AG$461,MATCH(V$1,'Justerad allokering'!$B$1:$AF$1,0),FALSE))</f>
        <v>0</v>
      </c>
      <c r="W258">
        <f>IF(ISERROR(1/VLOOKUP($B258,'Justerad allokering'!$B$1:$AG$461,MATCH(W$1,'Justerad allokering'!$B$1:$AF$1,0),FALSE)),VLOOKUP($B258,'Allokerad kvv'!$B$2:$AV$468,MATCH(W$1,'Allokerad kvv'!$B$1:$AV$1,0),FALSE),VLOOKUP($B258,'Justerad allokering'!$B$1:$AG$461,MATCH(W$1,'Justerad allokering'!$B$1:$AF$1,0),FALSE))</f>
        <v>0</v>
      </c>
      <c r="X258">
        <f>IF(ISERROR(1/VLOOKUP($B258,'Justerad allokering'!$B$1:$AG$461,MATCH(X$1,'Justerad allokering'!$B$1:$AF$1,0),FALSE)),VLOOKUP($B258,'Allokerad kvv'!$B$2:$AV$468,MATCH(X$1,'Allokerad kvv'!$B$1:$AV$1,0),FALSE),VLOOKUP($B258,'Justerad allokering'!$B$1:$AG$461,MATCH(X$1,'Justerad allokering'!$B$1:$AF$1,0),FALSE))</f>
        <v>0</v>
      </c>
      <c r="Y258">
        <f>IF(ISERROR(1/VLOOKUP($B258,'Justerad allokering'!$B$1:$AG$461,MATCH(Y$1,'Justerad allokering'!$B$1:$AF$1,0),FALSE)),VLOOKUP($B258,'Allokerad kvv'!$B$2:$AV$468,MATCH(Y$1,'Allokerad kvv'!$B$1:$AV$1,0),FALSE),VLOOKUP($B258,'Justerad allokering'!$B$1:$AG$461,MATCH(Y$1,'Justerad allokering'!$B$1:$AF$1,0),FALSE))</f>
        <v>0</v>
      </c>
      <c r="Z258">
        <f>IF(ISERROR(1/VLOOKUP($B258,'Justerad allokering'!$B$1:$AG$461,MATCH(Z$1,'Justerad allokering'!$B$1:$AF$1,0),FALSE)),VLOOKUP($B258,'Allokerad kvv'!$B$2:$AV$468,MATCH(Z$1,'Allokerad kvv'!$B$1:$AV$1,0),FALSE),VLOOKUP($B258,'Justerad allokering'!$B$1:$AG$461,MATCH(Z$1,'Justerad allokering'!$B$1:$AF$1,0),FALSE))</f>
        <v>0</v>
      </c>
      <c r="AE258" s="89">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25">
      <c r="A259" s="2" t="s">
        <v>357</v>
      </c>
      <c r="B259" s="2" t="s">
        <v>370</v>
      </c>
      <c r="C259">
        <f>IF(ISERROR(1/VLOOKUP($B259,'Justerad allokering'!$B$1:$AG$461,MATCH(C$1,'Justerad allokering'!$B$1:$AF$1,0),FALSE)),VLOOKUP($B259,'Allokerad kvv'!$B$2:$AV$468,MATCH(C$1,'Allokerad kvv'!$B$1:$AV$1,0),FALSE),VLOOKUP($B259,'Justerad allokering'!$B$1:$AG$461,MATCH(C$1,'Justerad allokering'!$B$1:$AF$1,0),FALSE))</f>
        <v>0</v>
      </c>
      <c r="D259">
        <f>IF(ISERROR(1/VLOOKUP($B259,'Justerad allokering'!$B$1:$AG$461,MATCH(D$1,'Justerad allokering'!$B$1:$AF$1,0),FALSE)),VLOOKUP($B259,'Allokerad kvv'!$B$2:$AV$468,MATCH(D$1,'Allokerad kvv'!$B$1:$AV$1,0),FALSE),VLOOKUP($B259,'Justerad allokering'!$B$1:$AG$461,MATCH(D$1,'Justerad allokering'!$B$1:$AF$1,0),FALSE))</f>
        <v>0</v>
      </c>
      <c r="E259">
        <f>IF(ISERROR(1/VLOOKUP($B259,'Justerad allokering'!$B$1:$AG$461,MATCH(E$1,'Justerad allokering'!$B$1:$AF$1,0),FALSE)),VLOOKUP($B259,'Allokerad kvv'!$B$2:$AV$468,MATCH(E$1,'Allokerad kvv'!$B$1:$AV$1,0),FALSE),VLOOKUP($B259,'Justerad allokering'!$B$1:$AG$461,MATCH(E$1,'Justerad allokering'!$B$1:$AF$1,0),FALSE))</f>
        <v>0</v>
      </c>
      <c r="F259">
        <f>IF(ISERROR(1/VLOOKUP($B259,'Justerad allokering'!$B$1:$AG$461,MATCH(F$1,'Justerad allokering'!$B$1:$AF$1,0),FALSE)),VLOOKUP($B259,'Allokerad kvv'!$B$2:$AV$468,MATCH(F$1,'Allokerad kvv'!$B$1:$AV$1,0),FALSE),VLOOKUP($B259,'Justerad allokering'!$B$1:$AG$461,MATCH(F$1,'Justerad allokering'!$B$1:$AF$1,0),FALSE))</f>
        <v>0</v>
      </c>
      <c r="G259">
        <f>IF(ISERROR(1/VLOOKUP($B259,'Justerad allokering'!$B$1:$AG$461,MATCH(G$1,'Justerad allokering'!$B$1:$AF$1,0),FALSE)),VLOOKUP($B259,'Allokerad kvv'!$B$2:$AV$468,MATCH(G$1,'Allokerad kvv'!$B$1:$AV$1,0),FALSE),VLOOKUP($B259,'Justerad allokering'!$B$1:$AG$461,MATCH(G$1,'Justerad allokering'!$B$1:$AF$1,0),FALSE))</f>
        <v>0</v>
      </c>
      <c r="H259">
        <f>IF(ISERROR(1/VLOOKUP($B259,'Justerad allokering'!$B$1:$AG$461,MATCH(H$1,'Justerad allokering'!$B$1:$AF$1,0),FALSE)),VLOOKUP($B259,'Allokerad kvv'!$B$2:$AV$468,MATCH(H$1,'Allokerad kvv'!$B$1:$AV$1,0),FALSE),VLOOKUP($B259,'Justerad allokering'!$B$1:$AG$461,MATCH(H$1,'Justerad allokering'!$B$1:$AF$1,0),FALSE))</f>
        <v>0</v>
      </c>
      <c r="I259">
        <f>IF(ISERROR(1/VLOOKUP($B259,'Justerad allokering'!$B$1:$AG$461,MATCH(I$1,'Justerad allokering'!$B$1:$AF$1,0),FALSE)),VLOOKUP($B259,'Allokerad kvv'!$B$2:$AV$468,MATCH(I$1,'Allokerad kvv'!$B$1:$AV$1,0),FALSE),VLOOKUP($B259,'Justerad allokering'!$B$1:$AG$461,MATCH(I$1,'Justerad allokering'!$B$1:$AF$1,0),FALSE))</f>
        <v>0</v>
      </c>
      <c r="J259">
        <f>IF(ISERROR(1/VLOOKUP($B259,'Justerad allokering'!$B$1:$AG$461,MATCH(J$1,'Justerad allokering'!$B$1:$AF$1,0),FALSE)),VLOOKUP($B259,'Allokerad kvv'!$B$2:$AV$468,MATCH(J$1,'Allokerad kvv'!$B$1:$AV$1,0),FALSE),VLOOKUP($B259,'Justerad allokering'!$B$1:$AG$461,MATCH(J$1,'Justerad allokering'!$B$1:$AF$1,0),FALSE))</f>
        <v>0</v>
      </c>
      <c r="K259">
        <f>IF(ISERROR(1/VLOOKUP($B259,'Justerad allokering'!$B$1:$AG$461,MATCH(K$1,'Justerad allokering'!$B$1:$AF$1,0),FALSE)),VLOOKUP($B259,'Allokerad kvv'!$B$2:$AV$468,MATCH(K$1,'Allokerad kvv'!$B$1:$AV$1,0),FALSE),VLOOKUP($B259,'Justerad allokering'!$B$1:$AG$461,MATCH(K$1,'Justerad allokering'!$B$1:$AF$1,0),FALSE))</f>
        <v>0</v>
      </c>
      <c r="L259">
        <f>IF(ISERROR(1/VLOOKUP($B259,'Justerad allokering'!$B$1:$AG$461,MATCH(L$1,'Justerad allokering'!$B$1:$AF$1,0),FALSE)),VLOOKUP($B259,'Allokerad kvv'!$B$2:$AV$468,MATCH(L$1,'Allokerad kvv'!$B$1:$AV$1,0),FALSE),VLOOKUP($B259,'Justerad allokering'!$B$1:$AG$461,MATCH(L$1,'Justerad allokering'!$B$1:$AF$1,0),FALSE))</f>
        <v>0</v>
      </c>
      <c r="M259">
        <f>IF(ISERROR(1/VLOOKUP($B259,'Justerad allokering'!$B$1:$AG$461,MATCH(M$1,'Justerad allokering'!$B$1:$AF$1,0),FALSE)),VLOOKUP($B259,'Allokerad kvv'!$B$2:$AV$468,MATCH(M$1,'Allokerad kvv'!$B$1:$AV$1,0),FALSE),VLOOKUP($B259,'Justerad allokering'!$B$1:$AG$461,MATCH(M$1,'Justerad allokering'!$B$1:$AF$1,0),FALSE))</f>
        <v>0</v>
      </c>
      <c r="N259">
        <f>IF(ISERROR(1/VLOOKUP($B259,'Justerad allokering'!$B$1:$AG$461,MATCH(N$1,'Justerad allokering'!$B$1:$AF$1,0),FALSE)),VLOOKUP($B259,'Allokerad kvv'!$B$2:$AV$468,MATCH(N$1,'Allokerad kvv'!$B$1:$AV$1,0),FALSE),VLOOKUP($B259,'Justerad allokering'!$B$1:$AG$461,MATCH(N$1,'Justerad allokering'!$B$1:$AF$1,0),FALSE))</f>
        <v>0</v>
      </c>
      <c r="O259">
        <f>IF(ISERROR(1/VLOOKUP($B259,'Justerad allokering'!$B$1:$AG$461,MATCH(O$1,'Justerad allokering'!$B$1:$AF$1,0),FALSE)),VLOOKUP($B259,'Allokerad kvv'!$B$2:$AV$468,MATCH(O$1,'Allokerad kvv'!$B$1:$AV$1,0),FALSE),VLOOKUP($B259,'Justerad allokering'!$B$1:$AG$461,MATCH(O$1,'Justerad allokering'!$B$1:$AF$1,0),FALSE))</f>
        <v>0</v>
      </c>
      <c r="P259">
        <f>IF(ISERROR(1/VLOOKUP($B259,'Justerad allokering'!$B$1:$AG$461,MATCH(P$1,'Justerad allokering'!$B$1:$AF$1,0),FALSE)),VLOOKUP($B259,'Allokerad kvv'!$B$2:$AV$468,MATCH(P$1,'Allokerad kvv'!$B$1:$AV$1,0),FALSE),VLOOKUP($B259,'Justerad allokering'!$B$1:$AG$461,MATCH(P$1,'Justerad allokering'!$B$1:$AF$1,0),FALSE))</f>
        <v>0</v>
      </c>
      <c r="Q259">
        <f>IF(ISERROR(1/VLOOKUP($B259,'Justerad allokering'!$B$1:$AG$461,MATCH(Q$1,'Justerad allokering'!$B$1:$AF$1,0),FALSE)),VLOOKUP($B259,'Allokerad kvv'!$B$2:$AV$468,MATCH(Q$1,'Allokerad kvv'!$B$1:$AV$1,0),FALSE),VLOOKUP($B259,'Justerad allokering'!$B$1:$AG$461,MATCH(Q$1,'Justerad allokering'!$B$1:$AF$1,0),FALSE))</f>
        <v>0</v>
      </c>
      <c r="R259">
        <f>IF(ISERROR(1/VLOOKUP($B259,'Justerad allokering'!$B$1:$AG$461,MATCH(R$1,'Justerad allokering'!$B$1:$AF$1,0),FALSE)),VLOOKUP($B259,'Allokerad kvv'!$B$2:$AV$468,MATCH(R$1,'Allokerad kvv'!$B$1:$AV$1,0),FALSE),VLOOKUP($B259,'Justerad allokering'!$B$1:$AG$461,MATCH(R$1,'Justerad allokering'!$B$1:$AF$1,0),FALSE))</f>
        <v>0</v>
      </c>
      <c r="S259">
        <f>IF(ISERROR(1/VLOOKUP($B259,'Justerad allokering'!$B$1:$AG$461,MATCH(S$1,'Justerad allokering'!$B$1:$AF$1,0),FALSE)),VLOOKUP($B259,'Allokerad kvv'!$B$2:$AV$468,MATCH(S$1,'Allokerad kvv'!$B$1:$AV$1,0),FALSE),VLOOKUP($B259,'Justerad allokering'!$B$1:$AG$461,MATCH(S$1,'Justerad allokering'!$B$1:$AF$1,0),FALSE))</f>
        <v>0</v>
      </c>
      <c r="T259">
        <f>IF(ISERROR(1/VLOOKUP($B259,'Justerad allokering'!$B$1:$AG$461,MATCH(T$1,'Justerad allokering'!$B$1:$AF$1,0),FALSE)),VLOOKUP($B259,'Allokerad kvv'!$B$2:$AV$468,MATCH(T$1,'Allokerad kvv'!$B$1:$AV$1,0),FALSE),VLOOKUP($B259,'Justerad allokering'!$B$1:$AG$461,MATCH(T$1,'Justerad allokering'!$B$1:$AF$1,0),FALSE))</f>
        <v>0</v>
      </c>
      <c r="U259">
        <f>IF(ISERROR(1/VLOOKUP($B259,'Justerad allokering'!$B$1:$AG$461,MATCH(U$1,'Justerad allokering'!$B$1:$AF$1,0),FALSE)),VLOOKUP($B259,'Allokerad kvv'!$B$2:$AV$468,MATCH(U$1,'Allokerad kvv'!$B$1:$AV$1,0),FALSE),VLOOKUP($B259,'Justerad allokering'!$B$1:$AG$461,MATCH(U$1,'Justerad allokering'!$B$1:$AF$1,0),FALSE))</f>
        <v>0</v>
      </c>
      <c r="V259">
        <f>IF(ISERROR(1/VLOOKUP($B259,'Justerad allokering'!$B$1:$AG$461,MATCH(V$1,'Justerad allokering'!$B$1:$AF$1,0),FALSE)),VLOOKUP($B259,'Allokerad kvv'!$B$2:$AV$468,MATCH(V$1,'Allokerad kvv'!$B$1:$AV$1,0),FALSE),VLOOKUP($B259,'Justerad allokering'!$B$1:$AG$461,MATCH(V$1,'Justerad allokering'!$B$1:$AF$1,0),FALSE))</f>
        <v>0</v>
      </c>
      <c r="W259">
        <f>IF(ISERROR(1/VLOOKUP($B259,'Justerad allokering'!$B$1:$AG$461,MATCH(W$1,'Justerad allokering'!$B$1:$AF$1,0),FALSE)),VLOOKUP($B259,'Allokerad kvv'!$B$2:$AV$468,MATCH(W$1,'Allokerad kvv'!$B$1:$AV$1,0),FALSE),VLOOKUP($B259,'Justerad allokering'!$B$1:$AG$461,MATCH(W$1,'Justerad allokering'!$B$1:$AF$1,0),FALSE))</f>
        <v>0</v>
      </c>
      <c r="X259">
        <f>IF(ISERROR(1/VLOOKUP($B259,'Justerad allokering'!$B$1:$AG$461,MATCH(X$1,'Justerad allokering'!$B$1:$AF$1,0),FALSE)),VLOOKUP($B259,'Allokerad kvv'!$B$2:$AV$468,MATCH(X$1,'Allokerad kvv'!$B$1:$AV$1,0),FALSE),VLOOKUP($B259,'Justerad allokering'!$B$1:$AG$461,MATCH(X$1,'Justerad allokering'!$B$1:$AF$1,0),FALSE))</f>
        <v>0</v>
      </c>
      <c r="Y259">
        <f>IF(ISERROR(1/VLOOKUP($B259,'Justerad allokering'!$B$1:$AG$461,MATCH(Y$1,'Justerad allokering'!$B$1:$AF$1,0),FALSE)),VLOOKUP($B259,'Allokerad kvv'!$B$2:$AV$468,MATCH(Y$1,'Allokerad kvv'!$B$1:$AV$1,0),FALSE),VLOOKUP($B259,'Justerad allokering'!$B$1:$AG$461,MATCH(Y$1,'Justerad allokering'!$B$1:$AF$1,0),FALSE))</f>
        <v>0</v>
      </c>
      <c r="Z259">
        <f>IF(ISERROR(1/VLOOKUP($B259,'Justerad allokering'!$B$1:$AG$461,MATCH(Z$1,'Justerad allokering'!$B$1:$AF$1,0),FALSE)),VLOOKUP($B259,'Allokerad kvv'!$B$2:$AV$468,MATCH(Z$1,'Allokerad kvv'!$B$1:$AV$1,0),FALSE),VLOOKUP($B259,'Justerad allokering'!$B$1:$AG$461,MATCH(Z$1,'Justerad allokering'!$B$1:$AF$1,0),FALSE))</f>
        <v>0</v>
      </c>
      <c r="AE259" s="89">
        <f t="shared" ref="AE259:AE322" si="16">SUM(C259:Z259)</f>
        <v>0</v>
      </c>
      <c r="AG259">
        <f t="shared" ref="AG259:AG322" si="17">AE259-K259</f>
        <v>0</v>
      </c>
      <c r="AH259">
        <f t="shared" ref="AH259:AH322" si="18">AG259-N259</f>
        <v>0</v>
      </c>
      <c r="AI259" t="str">
        <f>IF(AH259=0,"",AH259/VLOOKUP(B259,Kraftvärmeprod!$B$1:$BC$480,MATCH("Summa tillförd energi exklusive rökgaskondensering",Kraftvärmeprod!$B$1:$BC$1,0),FALSE))</f>
        <v/>
      </c>
      <c r="AK259">
        <f t="shared" ref="AK259:AK322" si="19">E259+F259+J259+M259+O259+P259+R259+T259+U259+V259+W259+Y259+Z259</f>
        <v>0</v>
      </c>
    </row>
    <row r="260" spans="1:37" x14ac:dyDescent="0.25">
      <c r="A260" s="2" t="s">
        <v>357</v>
      </c>
      <c r="B260" s="2" t="s">
        <v>371</v>
      </c>
      <c r="C260">
        <f>IF(ISERROR(1/VLOOKUP($B260,'Justerad allokering'!$B$1:$AG$461,MATCH(C$1,'Justerad allokering'!$B$1:$AF$1,0),FALSE)),VLOOKUP($B260,'Allokerad kvv'!$B$2:$AV$468,MATCH(C$1,'Allokerad kvv'!$B$1:$AV$1,0),FALSE),VLOOKUP($B260,'Justerad allokering'!$B$1:$AG$461,MATCH(C$1,'Justerad allokering'!$B$1:$AF$1,0),FALSE))</f>
        <v>0</v>
      </c>
      <c r="D260">
        <f>IF(ISERROR(1/VLOOKUP($B260,'Justerad allokering'!$B$1:$AG$461,MATCH(D$1,'Justerad allokering'!$B$1:$AF$1,0),FALSE)),VLOOKUP($B260,'Allokerad kvv'!$B$2:$AV$468,MATCH(D$1,'Allokerad kvv'!$B$1:$AV$1,0),FALSE),VLOOKUP($B260,'Justerad allokering'!$B$1:$AG$461,MATCH(D$1,'Justerad allokering'!$B$1:$AF$1,0),FALSE))</f>
        <v>0</v>
      </c>
      <c r="E260">
        <f>IF(ISERROR(1/VLOOKUP($B260,'Justerad allokering'!$B$1:$AG$461,MATCH(E$1,'Justerad allokering'!$B$1:$AF$1,0),FALSE)),VLOOKUP($B260,'Allokerad kvv'!$B$2:$AV$468,MATCH(E$1,'Allokerad kvv'!$B$1:$AV$1,0),FALSE),VLOOKUP($B260,'Justerad allokering'!$B$1:$AG$461,MATCH(E$1,'Justerad allokering'!$B$1:$AF$1,0),FALSE))</f>
        <v>48.3</v>
      </c>
      <c r="F260">
        <f>IF(ISERROR(1/VLOOKUP($B260,'Justerad allokering'!$B$1:$AG$461,MATCH(F$1,'Justerad allokering'!$B$1:$AF$1,0),FALSE)),VLOOKUP($B260,'Allokerad kvv'!$B$2:$AV$468,MATCH(F$1,'Allokerad kvv'!$B$1:$AV$1,0),FALSE),VLOOKUP($B260,'Justerad allokering'!$B$1:$AG$461,MATCH(F$1,'Justerad allokering'!$B$1:$AF$1,0),FALSE))</f>
        <v>0</v>
      </c>
      <c r="G260">
        <f>IF(ISERROR(1/VLOOKUP($B260,'Justerad allokering'!$B$1:$AG$461,MATCH(G$1,'Justerad allokering'!$B$1:$AF$1,0),FALSE)),VLOOKUP($B260,'Allokerad kvv'!$B$2:$AV$468,MATCH(G$1,'Allokerad kvv'!$B$1:$AV$1,0),FALSE),VLOOKUP($B260,'Justerad allokering'!$B$1:$AG$461,MATCH(G$1,'Justerad allokering'!$B$1:$AF$1,0),FALSE))</f>
        <v>0</v>
      </c>
      <c r="H260">
        <f>IF(ISERROR(1/VLOOKUP($B260,'Justerad allokering'!$B$1:$AG$461,MATCH(H$1,'Justerad allokering'!$B$1:$AF$1,0),FALSE)),VLOOKUP($B260,'Allokerad kvv'!$B$2:$AV$468,MATCH(H$1,'Allokerad kvv'!$B$1:$AV$1,0),FALSE),VLOOKUP($B260,'Justerad allokering'!$B$1:$AG$461,MATCH(H$1,'Justerad allokering'!$B$1:$AF$1,0),FALSE))</f>
        <v>0.248365</v>
      </c>
      <c r="I260">
        <f>IF(ISERROR(1/VLOOKUP($B260,'Justerad allokering'!$B$1:$AG$461,MATCH(I$1,'Justerad allokering'!$B$1:$AF$1,0),FALSE)),VLOOKUP($B260,'Allokerad kvv'!$B$2:$AV$468,MATCH(I$1,'Allokerad kvv'!$B$1:$AV$1,0),FALSE),VLOOKUP($B260,'Justerad allokering'!$B$1:$AG$461,MATCH(I$1,'Justerad allokering'!$B$1:$AF$1,0),FALSE))</f>
        <v>0</v>
      </c>
      <c r="J260">
        <f>IF(ISERROR(1/VLOOKUP($B260,'Justerad allokering'!$B$1:$AG$461,MATCH(J$1,'Justerad allokering'!$B$1:$AF$1,0),FALSE)),VLOOKUP($B260,'Allokerad kvv'!$B$2:$AV$468,MATCH(J$1,'Allokerad kvv'!$B$1:$AV$1,0),FALSE),VLOOKUP($B260,'Justerad allokering'!$B$1:$AG$461,MATCH(J$1,'Justerad allokering'!$B$1:$AF$1,0),FALSE))</f>
        <v>36.974499999999999</v>
      </c>
      <c r="K260">
        <f>IF(ISERROR(1/VLOOKUP($B260,'Justerad allokering'!$B$1:$AG$461,MATCH(K$1,'Justerad allokering'!$B$1:$AF$1,0),FALSE)),VLOOKUP($B260,'Allokerad kvv'!$B$2:$AV$468,MATCH(K$1,'Allokerad kvv'!$B$1:$AV$1,0),FALSE),VLOOKUP($B260,'Justerad allokering'!$B$1:$AG$461,MATCH(K$1,'Justerad allokering'!$B$1:$AF$1,0),FALSE))</f>
        <v>8.5028199999999998</v>
      </c>
      <c r="L260">
        <f>IF(ISERROR(1/VLOOKUP($B260,'Justerad allokering'!$B$1:$AG$461,MATCH(L$1,'Justerad allokering'!$B$1:$AF$1,0),FALSE)),VLOOKUP($B260,'Allokerad kvv'!$B$2:$AV$468,MATCH(L$1,'Allokerad kvv'!$B$1:$AV$1,0),FALSE),VLOOKUP($B260,'Justerad allokering'!$B$1:$AG$461,MATCH(L$1,'Justerad allokering'!$B$1:$AF$1,0),FALSE))</f>
        <v>0</v>
      </c>
      <c r="M260">
        <f>IF(ISERROR(1/VLOOKUP($B260,'Justerad allokering'!$B$1:$AG$461,MATCH(M$1,'Justerad allokering'!$B$1:$AF$1,0),FALSE)),VLOOKUP($B260,'Allokerad kvv'!$B$2:$AV$468,MATCH(M$1,'Allokerad kvv'!$B$1:$AV$1,0),FALSE),VLOOKUP($B260,'Justerad allokering'!$B$1:$AG$461,MATCH(M$1,'Justerad allokering'!$B$1:$AF$1,0),FALSE))</f>
        <v>0</v>
      </c>
      <c r="N260">
        <f>IF(ISERROR(1/VLOOKUP($B260,'Justerad allokering'!$B$1:$AG$461,MATCH(N$1,'Justerad allokering'!$B$1:$AF$1,0),FALSE)),VLOOKUP($B260,'Allokerad kvv'!$B$2:$AV$468,MATCH(N$1,'Allokerad kvv'!$B$1:$AV$1,0),FALSE),VLOOKUP($B260,'Justerad allokering'!$B$1:$AG$461,MATCH(N$1,'Justerad allokering'!$B$1:$AF$1,0),FALSE))</f>
        <v>0</v>
      </c>
      <c r="O260">
        <f>IF(ISERROR(1/VLOOKUP($B260,'Justerad allokering'!$B$1:$AG$461,MATCH(O$1,'Justerad allokering'!$B$1:$AF$1,0),FALSE)),VLOOKUP($B260,'Allokerad kvv'!$B$2:$AV$468,MATCH(O$1,'Allokerad kvv'!$B$1:$AV$1,0),FALSE),VLOOKUP($B260,'Justerad allokering'!$B$1:$AG$461,MATCH(O$1,'Justerad allokering'!$B$1:$AF$1,0),FALSE))</f>
        <v>30.231999999999999</v>
      </c>
      <c r="P260">
        <f>IF(ISERROR(1/VLOOKUP($B260,'Justerad allokering'!$B$1:$AG$461,MATCH(P$1,'Justerad allokering'!$B$1:$AF$1,0),FALSE)),VLOOKUP($B260,'Allokerad kvv'!$B$2:$AV$468,MATCH(P$1,'Allokerad kvv'!$B$1:$AV$1,0),FALSE),VLOOKUP($B260,'Justerad allokering'!$B$1:$AG$461,MATCH(P$1,'Justerad allokering'!$B$1:$AF$1,0),FALSE))</f>
        <v>10.6416</v>
      </c>
      <c r="Q260">
        <f>IF(ISERROR(1/VLOOKUP($B260,'Justerad allokering'!$B$1:$AG$461,MATCH(Q$1,'Justerad allokering'!$B$1:$AF$1,0),FALSE)),VLOOKUP($B260,'Allokerad kvv'!$B$2:$AV$468,MATCH(Q$1,'Allokerad kvv'!$B$1:$AV$1,0),FALSE),VLOOKUP($B260,'Justerad allokering'!$B$1:$AG$461,MATCH(Q$1,'Justerad allokering'!$B$1:$AF$1,0),FALSE))</f>
        <v>0</v>
      </c>
      <c r="R260">
        <f>IF(ISERROR(1/VLOOKUP($B260,'Justerad allokering'!$B$1:$AG$461,MATCH(R$1,'Justerad allokering'!$B$1:$AF$1,0),FALSE)),VLOOKUP($B260,'Allokerad kvv'!$B$2:$AV$468,MATCH(R$1,'Allokerad kvv'!$B$1:$AV$1,0),FALSE),VLOOKUP($B260,'Justerad allokering'!$B$1:$AG$461,MATCH(R$1,'Justerad allokering'!$B$1:$AF$1,0),FALSE))</f>
        <v>0</v>
      </c>
      <c r="S260">
        <f>IF(ISERROR(1/VLOOKUP($B260,'Justerad allokering'!$B$1:$AG$461,MATCH(S$1,'Justerad allokering'!$B$1:$AF$1,0),FALSE)),VLOOKUP($B260,'Allokerad kvv'!$B$2:$AV$468,MATCH(S$1,'Allokerad kvv'!$B$1:$AV$1,0),FALSE),VLOOKUP($B260,'Justerad allokering'!$B$1:$AG$461,MATCH(S$1,'Justerad allokering'!$B$1:$AF$1,0),FALSE))</f>
        <v>48.157600000000002</v>
      </c>
      <c r="T260">
        <f>IF(ISERROR(1/VLOOKUP($B260,'Justerad allokering'!$B$1:$AG$461,MATCH(T$1,'Justerad allokering'!$B$1:$AF$1,0),FALSE)),VLOOKUP($B260,'Allokerad kvv'!$B$2:$AV$468,MATCH(T$1,'Allokerad kvv'!$B$1:$AV$1,0),FALSE),VLOOKUP($B260,'Justerad allokering'!$B$1:$AG$461,MATCH(T$1,'Justerad allokering'!$B$1:$AF$1,0),FALSE))</f>
        <v>0</v>
      </c>
      <c r="U260">
        <f>IF(ISERROR(1/VLOOKUP($B260,'Justerad allokering'!$B$1:$AG$461,MATCH(U$1,'Justerad allokering'!$B$1:$AF$1,0),FALSE)),VLOOKUP($B260,'Allokerad kvv'!$B$2:$AV$468,MATCH(U$1,'Allokerad kvv'!$B$1:$AV$1,0),FALSE),VLOOKUP($B260,'Justerad allokering'!$B$1:$AG$461,MATCH(U$1,'Justerad allokering'!$B$1:$AF$1,0),FALSE))</f>
        <v>0</v>
      </c>
      <c r="V260">
        <f>IF(ISERROR(1/VLOOKUP($B260,'Justerad allokering'!$B$1:$AG$461,MATCH(V$1,'Justerad allokering'!$B$1:$AF$1,0),FALSE)),VLOOKUP($B260,'Allokerad kvv'!$B$2:$AV$468,MATCH(V$1,'Allokerad kvv'!$B$1:$AV$1,0),FALSE),VLOOKUP($B260,'Justerad allokering'!$B$1:$AG$461,MATCH(V$1,'Justerad allokering'!$B$1:$AF$1,0),FALSE))</f>
        <v>2.0587</v>
      </c>
      <c r="W260">
        <f>IF(ISERROR(1/VLOOKUP($B260,'Justerad allokering'!$B$1:$AG$461,MATCH(W$1,'Justerad allokering'!$B$1:$AF$1,0),FALSE)),VLOOKUP($B260,'Allokerad kvv'!$B$2:$AV$468,MATCH(W$1,'Allokerad kvv'!$B$1:$AV$1,0),FALSE),VLOOKUP($B260,'Justerad allokering'!$B$1:$AG$461,MATCH(W$1,'Justerad allokering'!$B$1:$AF$1,0),FALSE))</f>
        <v>0</v>
      </c>
      <c r="X260">
        <f>IF(ISERROR(1/VLOOKUP($B260,'Justerad allokering'!$B$1:$AG$461,MATCH(X$1,'Justerad allokering'!$B$1:$AF$1,0),FALSE)),VLOOKUP($B260,'Allokerad kvv'!$B$2:$AV$468,MATCH(X$1,'Allokerad kvv'!$B$1:$AV$1,0),FALSE),VLOOKUP($B260,'Justerad allokering'!$B$1:$AG$461,MATCH(X$1,'Justerad allokering'!$B$1:$AF$1,0),FALSE))</f>
        <v>0</v>
      </c>
      <c r="Y260">
        <f>IF(ISERROR(1/VLOOKUP($B260,'Justerad allokering'!$B$1:$AG$461,MATCH(Y$1,'Justerad allokering'!$B$1:$AF$1,0),FALSE)),VLOOKUP($B260,'Allokerad kvv'!$B$2:$AV$468,MATCH(Y$1,'Allokerad kvv'!$B$1:$AV$1,0),FALSE),VLOOKUP($B260,'Justerad allokering'!$B$1:$AG$461,MATCH(Y$1,'Justerad allokering'!$B$1:$AF$1,0),FALSE))</f>
        <v>0</v>
      </c>
      <c r="Z260">
        <f>IF(ISERROR(1/VLOOKUP($B260,'Justerad allokering'!$B$1:$AG$461,MATCH(Z$1,'Justerad allokering'!$B$1:$AF$1,0),FALSE)),VLOOKUP($B260,'Allokerad kvv'!$B$2:$AV$468,MATCH(Z$1,'Allokerad kvv'!$B$1:$AV$1,0),FALSE),VLOOKUP($B260,'Justerad allokering'!$B$1:$AG$461,MATCH(Z$1,'Justerad allokering'!$B$1:$AF$1,0),FALSE))</f>
        <v>50.971499999999999</v>
      </c>
      <c r="AE260" s="89">
        <f t="shared" si="16"/>
        <v>236.08708499999997</v>
      </c>
      <c r="AG260">
        <f t="shared" si="17"/>
        <v>227.58426499999996</v>
      </c>
      <c r="AH260">
        <f t="shared" si="18"/>
        <v>227.58426499999996</v>
      </c>
      <c r="AI260">
        <f>IF(AH260=0,"",AH260/VLOOKUP(B260,Kraftvärmeprod!$B$1:$BC$480,MATCH("Summa tillförd energi exklusive rökgaskondensering",Kraftvärmeprod!$B$1:$BC$1,0),FALSE))</f>
        <v>0.44494111356362648</v>
      </c>
      <c r="AK260">
        <f t="shared" si="19"/>
        <v>179.17829999999998</v>
      </c>
    </row>
    <row r="261" spans="1:37" x14ac:dyDescent="0.25">
      <c r="A261" s="2" t="s">
        <v>357</v>
      </c>
      <c r="B261" s="2" t="s">
        <v>372</v>
      </c>
      <c r="C261">
        <f>IF(ISERROR(1/VLOOKUP($B261,'Justerad allokering'!$B$1:$AG$461,MATCH(C$1,'Justerad allokering'!$B$1:$AF$1,0),FALSE)),VLOOKUP($B261,'Allokerad kvv'!$B$2:$AV$468,MATCH(C$1,'Allokerad kvv'!$B$1:$AV$1,0),FALSE),VLOOKUP($B261,'Justerad allokering'!$B$1:$AG$461,MATCH(C$1,'Justerad allokering'!$B$1:$AF$1,0),FALSE))</f>
        <v>0</v>
      </c>
      <c r="D261">
        <f>IF(ISERROR(1/VLOOKUP($B261,'Justerad allokering'!$B$1:$AG$461,MATCH(D$1,'Justerad allokering'!$B$1:$AF$1,0),FALSE)),VLOOKUP($B261,'Allokerad kvv'!$B$2:$AV$468,MATCH(D$1,'Allokerad kvv'!$B$1:$AV$1,0),FALSE),VLOOKUP($B261,'Justerad allokering'!$B$1:$AG$461,MATCH(D$1,'Justerad allokering'!$B$1:$AF$1,0),FALSE))</f>
        <v>0</v>
      </c>
      <c r="E261">
        <f>IF(ISERROR(1/VLOOKUP($B261,'Justerad allokering'!$B$1:$AG$461,MATCH(E$1,'Justerad allokering'!$B$1:$AF$1,0),FALSE)),VLOOKUP($B261,'Allokerad kvv'!$B$2:$AV$468,MATCH(E$1,'Allokerad kvv'!$B$1:$AV$1,0),FALSE),VLOOKUP($B261,'Justerad allokering'!$B$1:$AG$461,MATCH(E$1,'Justerad allokering'!$B$1:$AF$1,0),FALSE))</f>
        <v>0</v>
      </c>
      <c r="F261">
        <f>IF(ISERROR(1/VLOOKUP($B261,'Justerad allokering'!$B$1:$AG$461,MATCH(F$1,'Justerad allokering'!$B$1:$AF$1,0),FALSE)),VLOOKUP($B261,'Allokerad kvv'!$B$2:$AV$468,MATCH(F$1,'Allokerad kvv'!$B$1:$AV$1,0),FALSE),VLOOKUP($B261,'Justerad allokering'!$B$1:$AG$461,MATCH(F$1,'Justerad allokering'!$B$1:$AF$1,0),FALSE))</f>
        <v>0</v>
      </c>
      <c r="G261">
        <f>IF(ISERROR(1/VLOOKUP($B261,'Justerad allokering'!$B$1:$AG$461,MATCH(G$1,'Justerad allokering'!$B$1:$AF$1,0),FALSE)),VLOOKUP($B261,'Allokerad kvv'!$B$2:$AV$468,MATCH(G$1,'Allokerad kvv'!$B$1:$AV$1,0),FALSE),VLOOKUP($B261,'Justerad allokering'!$B$1:$AG$461,MATCH(G$1,'Justerad allokering'!$B$1:$AF$1,0),FALSE))</f>
        <v>0.91500000000000004</v>
      </c>
      <c r="H261">
        <f>IF(ISERROR(1/VLOOKUP($B261,'Justerad allokering'!$B$1:$AG$461,MATCH(H$1,'Justerad allokering'!$B$1:$AF$1,0),FALSE)),VLOOKUP($B261,'Allokerad kvv'!$B$2:$AV$468,MATCH(H$1,'Allokerad kvv'!$B$1:$AV$1,0),FALSE),VLOOKUP($B261,'Justerad allokering'!$B$1:$AG$461,MATCH(H$1,'Justerad allokering'!$B$1:$AF$1,0),FALSE))</f>
        <v>0</v>
      </c>
      <c r="I261">
        <f>IF(ISERROR(1/VLOOKUP($B261,'Justerad allokering'!$B$1:$AG$461,MATCH(I$1,'Justerad allokering'!$B$1:$AF$1,0),FALSE)),VLOOKUP($B261,'Allokerad kvv'!$B$2:$AV$468,MATCH(I$1,'Allokerad kvv'!$B$1:$AV$1,0),FALSE),VLOOKUP($B261,'Justerad allokering'!$B$1:$AG$461,MATCH(I$1,'Justerad allokering'!$B$1:$AF$1,0),FALSE))</f>
        <v>0</v>
      </c>
      <c r="J261">
        <f>IF(ISERROR(1/VLOOKUP($B261,'Justerad allokering'!$B$1:$AG$461,MATCH(J$1,'Justerad allokering'!$B$1:$AF$1,0),FALSE)),VLOOKUP($B261,'Allokerad kvv'!$B$2:$AV$468,MATCH(J$1,'Allokerad kvv'!$B$1:$AV$1,0),FALSE),VLOOKUP($B261,'Justerad allokering'!$B$1:$AG$461,MATCH(J$1,'Justerad allokering'!$B$1:$AF$1,0),FALSE))</f>
        <v>0</v>
      </c>
      <c r="K261">
        <f>IF(ISERROR(1/VLOOKUP($B261,'Justerad allokering'!$B$1:$AG$461,MATCH(K$1,'Justerad allokering'!$B$1:$AF$1,0),FALSE)),VLOOKUP($B261,'Allokerad kvv'!$B$2:$AV$468,MATCH(K$1,'Allokerad kvv'!$B$1:$AV$1,0),FALSE),VLOOKUP($B261,'Justerad allokering'!$B$1:$AG$461,MATCH(K$1,'Justerad allokering'!$B$1:$AF$1,0),FALSE))</f>
        <v>1.1950000000000001</v>
      </c>
      <c r="L261">
        <f>IF(ISERROR(1/VLOOKUP($B261,'Justerad allokering'!$B$1:$AG$461,MATCH(L$1,'Justerad allokering'!$B$1:$AF$1,0),FALSE)),VLOOKUP($B261,'Allokerad kvv'!$B$2:$AV$468,MATCH(L$1,'Allokerad kvv'!$B$1:$AV$1,0),FALSE),VLOOKUP($B261,'Justerad allokering'!$B$1:$AG$461,MATCH(L$1,'Justerad allokering'!$B$1:$AF$1,0),FALSE))</f>
        <v>0</v>
      </c>
      <c r="M261">
        <f>IF(ISERROR(1/VLOOKUP($B261,'Justerad allokering'!$B$1:$AG$461,MATCH(M$1,'Justerad allokering'!$B$1:$AF$1,0),FALSE)),VLOOKUP($B261,'Allokerad kvv'!$B$2:$AV$468,MATCH(M$1,'Allokerad kvv'!$B$1:$AV$1,0),FALSE),VLOOKUP($B261,'Justerad allokering'!$B$1:$AG$461,MATCH(M$1,'Justerad allokering'!$B$1:$AF$1,0),FALSE))</f>
        <v>0</v>
      </c>
      <c r="N261">
        <f>IF(ISERROR(1/VLOOKUP($B261,'Justerad allokering'!$B$1:$AG$461,MATCH(N$1,'Justerad allokering'!$B$1:$AF$1,0),FALSE)),VLOOKUP($B261,'Allokerad kvv'!$B$2:$AV$468,MATCH(N$1,'Allokerad kvv'!$B$1:$AV$1,0),FALSE),VLOOKUP($B261,'Justerad allokering'!$B$1:$AG$461,MATCH(N$1,'Justerad allokering'!$B$1:$AF$1,0),FALSE))</f>
        <v>0</v>
      </c>
      <c r="O261">
        <f>IF(ISERROR(1/VLOOKUP($B261,'Justerad allokering'!$B$1:$AG$461,MATCH(O$1,'Justerad allokering'!$B$1:$AF$1,0),FALSE)),VLOOKUP($B261,'Allokerad kvv'!$B$2:$AV$468,MATCH(O$1,'Allokerad kvv'!$B$1:$AV$1,0),FALSE),VLOOKUP($B261,'Justerad allokering'!$B$1:$AG$461,MATCH(O$1,'Justerad allokering'!$B$1:$AF$1,0),FALSE))</f>
        <v>7.7160000000000002</v>
      </c>
      <c r="P261">
        <f>IF(ISERROR(1/VLOOKUP($B261,'Justerad allokering'!$B$1:$AG$461,MATCH(P$1,'Justerad allokering'!$B$1:$AF$1,0),FALSE)),VLOOKUP($B261,'Allokerad kvv'!$B$2:$AV$468,MATCH(P$1,'Allokerad kvv'!$B$1:$AV$1,0),FALSE),VLOOKUP($B261,'Justerad allokering'!$B$1:$AG$461,MATCH(P$1,'Justerad allokering'!$B$1:$AF$1,0),FALSE))</f>
        <v>3.3069999999999999</v>
      </c>
      <c r="Q261">
        <f>IF(ISERROR(1/VLOOKUP($B261,'Justerad allokering'!$B$1:$AG$461,MATCH(Q$1,'Justerad allokering'!$B$1:$AF$1,0),FALSE)),VLOOKUP($B261,'Allokerad kvv'!$B$2:$AV$468,MATCH(Q$1,'Allokerad kvv'!$B$1:$AV$1,0),FALSE),VLOOKUP($B261,'Justerad allokering'!$B$1:$AG$461,MATCH(Q$1,'Justerad allokering'!$B$1:$AF$1,0),FALSE))</f>
        <v>0</v>
      </c>
      <c r="R261">
        <f>IF(ISERROR(1/VLOOKUP($B261,'Justerad allokering'!$B$1:$AG$461,MATCH(R$1,'Justerad allokering'!$B$1:$AF$1,0),FALSE)),VLOOKUP($B261,'Allokerad kvv'!$B$2:$AV$468,MATCH(R$1,'Allokerad kvv'!$B$1:$AV$1,0),FALSE),VLOOKUP($B261,'Justerad allokering'!$B$1:$AG$461,MATCH(R$1,'Justerad allokering'!$B$1:$AF$1,0),FALSE))</f>
        <v>0</v>
      </c>
      <c r="S261">
        <f>IF(ISERROR(1/VLOOKUP($B261,'Justerad allokering'!$B$1:$AG$461,MATCH(S$1,'Justerad allokering'!$B$1:$AF$1,0),FALSE)),VLOOKUP($B261,'Allokerad kvv'!$B$2:$AV$468,MATCH(S$1,'Allokerad kvv'!$B$1:$AV$1,0),FALSE),VLOOKUP($B261,'Justerad allokering'!$B$1:$AG$461,MATCH(S$1,'Justerad allokering'!$B$1:$AF$1,0),FALSE))</f>
        <v>0</v>
      </c>
      <c r="T261">
        <f>IF(ISERROR(1/VLOOKUP($B261,'Justerad allokering'!$B$1:$AG$461,MATCH(T$1,'Justerad allokering'!$B$1:$AF$1,0),FALSE)),VLOOKUP($B261,'Allokerad kvv'!$B$2:$AV$468,MATCH(T$1,'Allokerad kvv'!$B$1:$AV$1,0),FALSE),VLOOKUP($B261,'Justerad allokering'!$B$1:$AG$461,MATCH(T$1,'Justerad allokering'!$B$1:$AF$1,0),FALSE))</f>
        <v>0</v>
      </c>
      <c r="U261">
        <f>IF(ISERROR(1/VLOOKUP($B261,'Justerad allokering'!$B$1:$AG$461,MATCH(U$1,'Justerad allokering'!$B$1:$AF$1,0),FALSE)),VLOOKUP($B261,'Allokerad kvv'!$B$2:$AV$468,MATCH(U$1,'Allokerad kvv'!$B$1:$AV$1,0),FALSE),VLOOKUP($B261,'Justerad allokering'!$B$1:$AG$461,MATCH(U$1,'Justerad allokering'!$B$1:$AF$1,0),FALSE))</f>
        <v>0</v>
      </c>
      <c r="V261">
        <f>IF(ISERROR(1/VLOOKUP($B261,'Justerad allokering'!$B$1:$AG$461,MATCH(V$1,'Justerad allokering'!$B$1:$AF$1,0),FALSE)),VLOOKUP($B261,'Allokerad kvv'!$B$2:$AV$468,MATCH(V$1,'Allokerad kvv'!$B$1:$AV$1,0),FALSE),VLOOKUP($B261,'Justerad allokering'!$B$1:$AG$461,MATCH(V$1,'Justerad allokering'!$B$1:$AF$1,0),FALSE))</f>
        <v>0</v>
      </c>
      <c r="W261">
        <f>IF(ISERROR(1/VLOOKUP($B261,'Justerad allokering'!$B$1:$AG$461,MATCH(W$1,'Justerad allokering'!$B$1:$AF$1,0),FALSE)),VLOOKUP($B261,'Allokerad kvv'!$B$2:$AV$468,MATCH(W$1,'Allokerad kvv'!$B$1:$AV$1,0),FALSE),VLOOKUP($B261,'Justerad allokering'!$B$1:$AG$461,MATCH(W$1,'Justerad allokering'!$B$1:$AF$1,0),FALSE))</f>
        <v>0</v>
      </c>
      <c r="X261">
        <f>IF(ISERROR(1/VLOOKUP($B261,'Justerad allokering'!$B$1:$AG$461,MATCH(X$1,'Justerad allokering'!$B$1:$AF$1,0),FALSE)),VLOOKUP($B261,'Allokerad kvv'!$B$2:$AV$468,MATCH(X$1,'Allokerad kvv'!$B$1:$AV$1,0),FALSE),VLOOKUP($B261,'Justerad allokering'!$B$1:$AG$461,MATCH(X$1,'Justerad allokering'!$B$1:$AF$1,0),FALSE))</f>
        <v>0</v>
      </c>
      <c r="Y261">
        <f>IF(ISERROR(1/VLOOKUP($B261,'Justerad allokering'!$B$1:$AG$461,MATCH(Y$1,'Justerad allokering'!$B$1:$AF$1,0),FALSE)),VLOOKUP($B261,'Allokerad kvv'!$B$2:$AV$468,MATCH(Y$1,'Allokerad kvv'!$B$1:$AV$1,0),FALSE),VLOOKUP($B261,'Justerad allokering'!$B$1:$AG$461,MATCH(Y$1,'Justerad allokering'!$B$1:$AF$1,0),FALSE))</f>
        <v>0</v>
      </c>
      <c r="Z261">
        <f>IF(ISERROR(1/VLOOKUP($B261,'Justerad allokering'!$B$1:$AG$461,MATCH(Z$1,'Justerad allokering'!$B$1:$AF$1,0),FALSE)),VLOOKUP($B261,'Allokerad kvv'!$B$2:$AV$468,MATCH(Z$1,'Allokerad kvv'!$B$1:$AV$1,0),FALSE),VLOOKUP($B261,'Justerad allokering'!$B$1:$AG$461,MATCH(Z$1,'Justerad allokering'!$B$1:$AF$1,0),FALSE))</f>
        <v>0</v>
      </c>
      <c r="AE261" s="89">
        <f t="shared" si="16"/>
        <v>13.133000000000001</v>
      </c>
      <c r="AG261">
        <f t="shared" si="17"/>
        <v>11.938000000000001</v>
      </c>
      <c r="AH261">
        <f t="shared" si="18"/>
        <v>11.938000000000001</v>
      </c>
      <c r="AI261">
        <f>IF(AH261=0,"",AH261/VLOOKUP(B261,Kraftvärmeprod!$B$1:$BC$480,MATCH("Summa tillförd energi exklusive rökgaskondensering",Kraftvärmeprod!$B$1:$BC$1,0),FALSE))</f>
        <v>1.0000000000000002</v>
      </c>
      <c r="AK261">
        <f t="shared" si="19"/>
        <v>11.023</v>
      </c>
    </row>
    <row r="262" spans="1:37" x14ac:dyDescent="0.25">
      <c r="A262" s="2" t="s">
        <v>357</v>
      </c>
      <c r="B262" s="2" t="s">
        <v>373</v>
      </c>
      <c r="C262">
        <f>IF(ISERROR(1/VLOOKUP($B262,'Justerad allokering'!$B$1:$AG$461,MATCH(C$1,'Justerad allokering'!$B$1:$AF$1,0),FALSE)),VLOOKUP($B262,'Allokerad kvv'!$B$2:$AV$468,MATCH(C$1,'Allokerad kvv'!$B$1:$AV$1,0),FALSE),VLOOKUP($B262,'Justerad allokering'!$B$1:$AG$461,MATCH(C$1,'Justerad allokering'!$B$1:$AF$1,0),FALSE))</f>
        <v>0</v>
      </c>
      <c r="D262">
        <f>IF(ISERROR(1/VLOOKUP($B262,'Justerad allokering'!$B$1:$AG$461,MATCH(D$1,'Justerad allokering'!$B$1:$AF$1,0),FALSE)),VLOOKUP($B262,'Allokerad kvv'!$B$2:$AV$468,MATCH(D$1,'Allokerad kvv'!$B$1:$AV$1,0),FALSE),VLOOKUP($B262,'Justerad allokering'!$B$1:$AG$461,MATCH(D$1,'Justerad allokering'!$B$1:$AF$1,0),FALSE))</f>
        <v>0</v>
      </c>
      <c r="E262">
        <f>IF(ISERROR(1/VLOOKUP($B262,'Justerad allokering'!$B$1:$AG$461,MATCH(E$1,'Justerad allokering'!$B$1:$AF$1,0),FALSE)),VLOOKUP($B262,'Allokerad kvv'!$B$2:$AV$468,MATCH(E$1,'Allokerad kvv'!$B$1:$AV$1,0),FALSE),VLOOKUP($B262,'Justerad allokering'!$B$1:$AG$461,MATCH(E$1,'Justerad allokering'!$B$1:$AF$1,0),FALSE))</f>
        <v>0</v>
      </c>
      <c r="F262">
        <f>IF(ISERROR(1/VLOOKUP($B262,'Justerad allokering'!$B$1:$AG$461,MATCH(F$1,'Justerad allokering'!$B$1:$AF$1,0),FALSE)),VLOOKUP($B262,'Allokerad kvv'!$B$2:$AV$468,MATCH(F$1,'Allokerad kvv'!$B$1:$AV$1,0),FALSE),VLOOKUP($B262,'Justerad allokering'!$B$1:$AG$461,MATCH(F$1,'Justerad allokering'!$B$1:$AF$1,0),FALSE))</f>
        <v>0</v>
      </c>
      <c r="G262">
        <f>IF(ISERROR(1/VLOOKUP($B262,'Justerad allokering'!$B$1:$AG$461,MATCH(G$1,'Justerad allokering'!$B$1:$AF$1,0),FALSE)),VLOOKUP($B262,'Allokerad kvv'!$B$2:$AV$468,MATCH(G$1,'Allokerad kvv'!$B$1:$AV$1,0),FALSE),VLOOKUP($B262,'Justerad allokering'!$B$1:$AG$461,MATCH(G$1,'Justerad allokering'!$B$1:$AF$1,0),FALSE))</f>
        <v>0</v>
      </c>
      <c r="H262">
        <f>IF(ISERROR(1/VLOOKUP($B262,'Justerad allokering'!$B$1:$AG$461,MATCH(H$1,'Justerad allokering'!$B$1:$AF$1,0),FALSE)),VLOOKUP($B262,'Allokerad kvv'!$B$2:$AV$468,MATCH(H$1,'Allokerad kvv'!$B$1:$AV$1,0),FALSE),VLOOKUP($B262,'Justerad allokering'!$B$1:$AG$461,MATCH(H$1,'Justerad allokering'!$B$1:$AF$1,0),FALSE))</f>
        <v>0</v>
      </c>
      <c r="I262">
        <f>IF(ISERROR(1/VLOOKUP($B262,'Justerad allokering'!$B$1:$AG$461,MATCH(I$1,'Justerad allokering'!$B$1:$AF$1,0),FALSE)),VLOOKUP($B262,'Allokerad kvv'!$B$2:$AV$468,MATCH(I$1,'Allokerad kvv'!$B$1:$AV$1,0),FALSE),VLOOKUP($B262,'Justerad allokering'!$B$1:$AG$461,MATCH(I$1,'Justerad allokering'!$B$1:$AF$1,0),FALSE))</f>
        <v>0</v>
      </c>
      <c r="J262">
        <f>IF(ISERROR(1/VLOOKUP($B262,'Justerad allokering'!$B$1:$AG$461,MATCH(J$1,'Justerad allokering'!$B$1:$AF$1,0),FALSE)),VLOOKUP($B262,'Allokerad kvv'!$B$2:$AV$468,MATCH(J$1,'Allokerad kvv'!$B$1:$AV$1,0),FALSE),VLOOKUP($B262,'Justerad allokering'!$B$1:$AG$461,MATCH(J$1,'Justerad allokering'!$B$1:$AF$1,0),FALSE))</f>
        <v>0</v>
      </c>
      <c r="K262">
        <f>IF(ISERROR(1/VLOOKUP($B262,'Justerad allokering'!$B$1:$AG$461,MATCH(K$1,'Justerad allokering'!$B$1:$AF$1,0),FALSE)),VLOOKUP($B262,'Allokerad kvv'!$B$2:$AV$468,MATCH(K$1,'Allokerad kvv'!$B$1:$AV$1,0),FALSE),VLOOKUP($B262,'Justerad allokering'!$B$1:$AG$461,MATCH(K$1,'Justerad allokering'!$B$1:$AF$1,0),FALSE))</f>
        <v>0</v>
      </c>
      <c r="L262">
        <f>IF(ISERROR(1/VLOOKUP($B262,'Justerad allokering'!$B$1:$AG$461,MATCH(L$1,'Justerad allokering'!$B$1:$AF$1,0),FALSE)),VLOOKUP($B262,'Allokerad kvv'!$B$2:$AV$468,MATCH(L$1,'Allokerad kvv'!$B$1:$AV$1,0),FALSE),VLOOKUP($B262,'Justerad allokering'!$B$1:$AG$461,MATCH(L$1,'Justerad allokering'!$B$1:$AF$1,0),FALSE))</f>
        <v>0</v>
      </c>
      <c r="M262">
        <f>IF(ISERROR(1/VLOOKUP($B262,'Justerad allokering'!$B$1:$AG$461,MATCH(M$1,'Justerad allokering'!$B$1:$AF$1,0),FALSE)),VLOOKUP($B262,'Allokerad kvv'!$B$2:$AV$468,MATCH(M$1,'Allokerad kvv'!$B$1:$AV$1,0),FALSE),VLOOKUP($B262,'Justerad allokering'!$B$1:$AG$461,MATCH(M$1,'Justerad allokering'!$B$1:$AF$1,0),FALSE))</f>
        <v>0</v>
      </c>
      <c r="N262">
        <f>IF(ISERROR(1/VLOOKUP($B262,'Justerad allokering'!$B$1:$AG$461,MATCH(N$1,'Justerad allokering'!$B$1:$AF$1,0),FALSE)),VLOOKUP($B262,'Allokerad kvv'!$B$2:$AV$468,MATCH(N$1,'Allokerad kvv'!$B$1:$AV$1,0),FALSE),VLOOKUP($B262,'Justerad allokering'!$B$1:$AG$461,MATCH(N$1,'Justerad allokering'!$B$1:$AF$1,0),FALSE))</f>
        <v>0</v>
      </c>
      <c r="O262">
        <f>IF(ISERROR(1/VLOOKUP($B262,'Justerad allokering'!$B$1:$AG$461,MATCH(O$1,'Justerad allokering'!$B$1:$AF$1,0),FALSE)),VLOOKUP($B262,'Allokerad kvv'!$B$2:$AV$468,MATCH(O$1,'Allokerad kvv'!$B$1:$AV$1,0),FALSE),VLOOKUP($B262,'Justerad allokering'!$B$1:$AG$461,MATCH(O$1,'Justerad allokering'!$B$1:$AF$1,0),FALSE))</f>
        <v>0</v>
      </c>
      <c r="P262">
        <f>IF(ISERROR(1/VLOOKUP($B262,'Justerad allokering'!$B$1:$AG$461,MATCH(P$1,'Justerad allokering'!$B$1:$AF$1,0),FALSE)),VLOOKUP($B262,'Allokerad kvv'!$B$2:$AV$468,MATCH(P$1,'Allokerad kvv'!$B$1:$AV$1,0),FALSE),VLOOKUP($B262,'Justerad allokering'!$B$1:$AG$461,MATCH(P$1,'Justerad allokering'!$B$1:$AF$1,0),FALSE))</f>
        <v>0</v>
      </c>
      <c r="Q262">
        <f>IF(ISERROR(1/VLOOKUP($B262,'Justerad allokering'!$B$1:$AG$461,MATCH(Q$1,'Justerad allokering'!$B$1:$AF$1,0),FALSE)),VLOOKUP($B262,'Allokerad kvv'!$B$2:$AV$468,MATCH(Q$1,'Allokerad kvv'!$B$1:$AV$1,0),FALSE),VLOOKUP($B262,'Justerad allokering'!$B$1:$AG$461,MATCH(Q$1,'Justerad allokering'!$B$1:$AF$1,0),FALSE))</f>
        <v>0</v>
      </c>
      <c r="R262">
        <f>IF(ISERROR(1/VLOOKUP($B262,'Justerad allokering'!$B$1:$AG$461,MATCH(R$1,'Justerad allokering'!$B$1:$AF$1,0),FALSE)),VLOOKUP($B262,'Allokerad kvv'!$B$2:$AV$468,MATCH(R$1,'Allokerad kvv'!$B$1:$AV$1,0),FALSE),VLOOKUP($B262,'Justerad allokering'!$B$1:$AG$461,MATCH(R$1,'Justerad allokering'!$B$1:$AF$1,0),FALSE))</f>
        <v>0</v>
      </c>
      <c r="S262">
        <f>IF(ISERROR(1/VLOOKUP($B262,'Justerad allokering'!$B$1:$AG$461,MATCH(S$1,'Justerad allokering'!$B$1:$AF$1,0),FALSE)),VLOOKUP($B262,'Allokerad kvv'!$B$2:$AV$468,MATCH(S$1,'Allokerad kvv'!$B$1:$AV$1,0),FALSE),VLOOKUP($B262,'Justerad allokering'!$B$1:$AG$461,MATCH(S$1,'Justerad allokering'!$B$1:$AF$1,0),FALSE))</f>
        <v>0</v>
      </c>
      <c r="T262">
        <f>IF(ISERROR(1/VLOOKUP($B262,'Justerad allokering'!$B$1:$AG$461,MATCH(T$1,'Justerad allokering'!$B$1:$AF$1,0),FALSE)),VLOOKUP($B262,'Allokerad kvv'!$B$2:$AV$468,MATCH(T$1,'Allokerad kvv'!$B$1:$AV$1,0),FALSE),VLOOKUP($B262,'Justerad allokering'!$B$1:$AG$461,MATCH(T$1,'Justerad allokering'!$B$1:$AF$1,0),FALSE))</f>
        <v>0</v>
      </c>
      <c r="U262">
        <f>IF(ISERROR(1/VLOOKUP($B262,'Justerad allokering'!$B$1:$AG$461,MATCH(U$1,'Justerad allokering'!$B$1:$AF$1,0),FALSE)),VLOOKUP($B262,'Allokerad kvv'!$B$2:$AV$468,MATCH(U$1,'Allokerad kvv'!$B$1:$AV$1,0),FALSE),VLOOKUP($B262,'Justerad allokering'!$B$1:$AG$461,MATCH(U$1,'Justerad allokering'!$B$1:$AF$1,0),FALSE))</f>
        <v>0</v>
      </c>
      <c r="V262">
        <f>IF(ISERROR(1/VLOOKUP($B262,'Justerad allokering'!$B$1:$AG$461,MATCH(V$1,'Justerad allokering'!$B$1:$AF$1,0),FALSE)),VLOOKUP($B262,'Allokerad kvv'!$B$2:$AV$468,MATCH(V$1,'Allokerad kvv'!$B$1:$AV$1,0),FALSE),VLOOKUP($B262,'Justerad allokering'!$B$1:$AG$461,MATCH(V$1,'Justerad allokering'!$B$1:$AF$1,0),FALSE))</f>
        <v>0</v>
      </c>
      <c r="W262">
        <f>IF(ISERROR(1/VLOOKUP($B262,'Justerad allokering'!$B$1:$AG$461,MATCH(W$1,'Justerad allokering'!$B$1:$AF$1,0),FALSE)),VLOOKUP($B262,'Allokerad kvv'!$B$2:$AV$468,MATCH(W$1,'Allokerad kvv'!$B$1:$AV$1,0),FALSE),VLOOKUP($B262,'Justerad allokering'!$B$1:$AG$461,MATCH(W$1,'Justerad allokering'!$B$1:$AF$1,0),FALSE))</f>
        <v>0</v>
      </c>
      <c r="X262">
        <f>IF(ISERROR(1/VLOOKUP($B262,'Justerad allokering'!$B$1:$AG$461,MATCH(X$1,'Justerad allokering'!$B$1:$AF$1,0),FALSE)),VLOOKUP($B262,'Allokerad kvv'!$B$2:$AV$468,MATCH(X$1,'Allokerad kvv'!$B$1:$AV$1,0),FALSE),VLOOKUP($B262,'Justerad allokering'!$B$1:$AG$461,MATCH(X$1,'Justerad allokering'!$B$1:$AF$1,0),FALSE))</f>
        <v>0</v>
      </c>
      <c r="Y262">
        <f>IF(ISERROR(1/VLOOKUP($B262,'Justerad allokering'!$B$1:$AG$461,MATCH(Y$1,'Justerad allokering'!$B$1:$AF$1,0),FALSE)),VLOOKUP($B262,'Allokerad kvv'!$B$2:$AV$468,MATCH(Y$1,'Allokerad kvv'!$B$1:$AV$1,0),FALSE),VLOOKUP($B262,'Justerad allokering'!$B$1:$AG$461,MATCH(Y$1,'Justerad allokering'!$B$1:$AF$1,0),FALSE))</f>
        <v>0</v>
      </c>
      <c r="Z262">
        <f>IF(ISERROR(1/VLOOKUP($B262,'Justerad allokering'!$B$1:$AG$461,MATCH(Z$1,'Justerad allokering'!$B$1:$AF$1,0),FALSE)),VLOOKUP($B262,'Allokerad kvv'!$B$2:$AV$468,MATCH(Z$1,'Allokerad kvv'!$B$1:$AV$1,0),FALSE),VLOOKUP($B262,'Justerad allokering'!$B$1:$AG$461,MATCH(Z$1,'Justerad allokering'!$B$1:$AF$1,0),FALSE))</f>
        <v>0</v>
      </c>
      <c r="AE262" s="89">
        <f t="shared" si="16"/>
        <v>0</v>
      </c>
      <c r="AG262">
        <f t="shared" si="17"/>
        <v>0</v>
      </c>
      <c r="AH262">
        <f t="shared" si="18"/>
        <v>0</v>
      </c>
      <c r="AI262" t="str">
        <f>IF(AH262=0,"",AH262/VLOOKUP(B262,Kraftvärmeprod!$B$1:$BC$480,MATCH("Summa tillförd energi exklusive rökgaskondensering",Kraftvärmeprod!$B$1:$BC$1,0),FALSE))</f>
        <v/>
      </c>
      <c r="AK262">
        <f t="shared" si="19"/>
        <v>0</v>
      </c>
    </row>
    <row r="263" spans="1:37" x14ac:dyDescent="0.25">
      <c r="A263" s="2" t="s">
        <v>357</v>
      </c>
      <c r="B263" s="2" t="s">
        <v>374</v>
      </c>
      <c r="C263">
        <f>IF(ISERROR(1/VLOOKUP($B263,'Justerad allokering'!$B$1:$AG$461,MATCH(C$1,'Justerad allokering'!$B$1:$AF$1,0),FALSE)),VLOOKUP($B263,'Allokerad kvv'!$B$2:$AV$468,MATCH(C$1,'Allokerad kvv'!$B$1:$AV$1,0),FALSE),VLOOKUP($B263,'Justerad allokering'!$B$1:$AG$461,MATCH(C$1,'Justerad allokering'!$B$1:$AF$1,0),FALSE))</f>
        <v>0</v>
      </c>
      <c r="D263">
        <f>IF(ISERROR(1/VLOOKUP($B263,'Justerad allokering'!$B$1:$AG$461,MATCH(D$1,'Justerad allokering'!$B$1:$AF$1,0),FALSE)),VLOOKUP($B263,'Allokerad kvv'!$B$2:$AV$468,MATCH(D$1,'Allokerad kvv'!$B$1:$AV$1,0),FALSE),VLOOKUP($B263,'Justerad allokering'!$B$1:$AG$461,MATCH(D$1,'Justerad allokering'!$B$1:$AF$1,0),FALSE))</f>
        <v>0</v>
      </c>
      <c r="E263">
        <f>IF(ISERROR(1/VLOOKUP($B263,'Justerad allokering'!$B$1:$AG$461,MATCH(E$1,'Justerad allokering'!$B$1:$AF$1,0),FALSE)),VLOOKUP($B263,'Allokerad kvv'!$B$2:$AV$468,MATCH(E$1,'Allokerad kvv'!$B$1:$AV$1,0),FALSE),VLOOKUP($B263,'Justerad allokering'!$B$1:$AG$461,MATCH(E$1,'Justerad allokering'!$B$1:$AF$1,0),FALSE))</f>
        <v>0</v>
      </c>
      <c r="F263">
        <f>IF(ISERROR(1/VLOOKUP($B263,'Justerad allokering'!$B$1:$AG$461,MATCH(F$1,'Justerad allokering'!$B$1:$AF$1,0),FALSE)),VLOOKUP($B263,'Allokerad kvv'!$B$2:$AV$468,MATCH(F$1,'Allokerad kvv'!$B$1:$AV$1,0),FALSE),VLOOKUP($B263,'Justerad allokering'!$B$1:$AG$461,MATCH(F$1,'Justerad allokering'!$B$1:$AF$1,0),FALSE))</f>
        <v>0</v>
      </c>
      <c r="G263">
        <f>IF(ISERROR(1/VLOOKUP($B263,'Justerad allokering'!$B$1:$AG$461,MATCH(G$1,'Justerad allokering'!$B$1:$AF$1,0),FALSE)),VLOOKUP($B263,'Allokerad kvv'!$B$2:$AV$468,MATCH(G$1,'Allokerad kvv'!$B$1:$AV$1,0),FALSE),VLOOKUP($B263,'Justerad allokering'!$B$1:$AG$461,MATCH(G$1,'Justerad allokering'!$B$1:$AF$1,0),FALSE))</f>
        <v>0</v>
      </c>
      <c r="H263">
        <f>IF(ISERROR(1/VLOOKUP($B263,'Justerad allokering'!$B$1:$AG$461,MATCH(H$1,'Justerad allokering'!$B$1:$AF$1,0),FALSE)),VLOOKUP($B263,'Allokerad kvv'!$B$2:$AV$468,MATCH(H$1,'Allokerad kvv'!$B$1:$AV$1,0),FALSE),VLOOKUP($B263,'Justerad allokering'!$B$1:$AG$461,MATCH(H$1,'Justerad allokering'!$B$1:$AF$1,0),FALSE))</f>
        <v>0</v>
      </c>
      <c r="I263">
        <f>IF(ISERROR(1/VLOOKUP($B263,'Justerad allokering'!$B$1:$AG$461,MATCH(I$1,'Justerad allokering'!$B$1:$AF$1,0),FALSE)),VLOOKUP($B263,'Allokerad kvv'!$B$2:$AV$468,MATCH(I$1,'Allokerad kvv'!$B$1:$AV$1,0),FALSE),VLOOKUP($B263,'Justerad allokering'!$B$1:$AG$461,MATCH(I$1,'Justerad allokering'!$B$1:$AF$1,0),FALSE))</f>
        <v>0</v>
      </c>
      <c r="J263">
        <f>IF(ISERROR(1/VLOOKUP($B263,'Justerad allokering'!$B$1:$AG$461,MATCH(J$1,'Justerad allokering'!$B$1:$AF$1,0),FALSE)),VLOOKUP($B263,'Allokerad kvv'!$B$2:$AV$468,MATCH(J$1,'Allokerad kvv'!$B$1:$AV$1,0),FALSE),VLOOKUP($B263,'Justerad allokering'!$B$1:$AG$461,MATCH(J$1,'Justerad allokering'!$B$1:$AF$1,0),FALSE))</f>
        <v>0</v>
      </c>
      <c r="K263">
        <f>IF(ISERROR(1/VLOOKUP($B263,'Justerad allokering'!$B$1:$AG$461,MATCH(K$1,'Justerad allokering'!$B$1:$AF$1,0),FALSE)),VLOOKUP($B263,'Allokerad kvv'!$B$2:$AV$468,MATCH(K$1,'Allokerad kvv'!$B$1:$AV$1,0),FALSE),VLOOKUP($B263,'Justerad allokering'!$B$1:$AG$461,MATCH(K$1,'Justerad allokering'!$B$1:$AF$1,0),FALSE))</f>
        <v>0</v>
      </c>
      <c r="L263">
        <f>IF(ISERROR(1/VLOOKUP($B263,'Justerad allokering'!$B$1:$AG$461,MATCH(L$1,'Justerad allokering'!$B$1:$AF$1,0),FALSE)),VLOOKUP($B263,'Allokerad kvv'!$B$2:$AV$468,MATCH(L$1,'Allokerad kvv'!$B$1:$AV$1,0),FALSE),VLOOKUP($B263,'Justerad allokering'!$B$1:$AG$461,MATCH(L$1,'Justerad allokering'!$B$1:$AF$1,0),FALSE))</f>
        <v>0</v>
      </c>
      <c r="M263">
        <f>IF(ISERROR(1/VLOOKUP($B263,'Justerad allokering'!$B$1:$AG$461,MATCH(M$1,'Justerad allokering'!$B$1:$AF$1,0),FALSE)),VLOOKUP($B263,'Allokerad kvv'!$B$2:$AV$468,MATCH(M$1,'Allokerad kvv'!$B$1:$AV$1,0),FALSE),VLOOKUP($B263,'Justerad allokering'!$B$1:$AG$461,MATCH(M$1,'Justerad allokering'!$B$1:$AF$1,0),FALSE))</f>
        <v>0</v>
      </c>
      <c r="N263">
        <f>IF(ISERROR(1/VLOOKUP($B263,'Justerad allokering'!$B$1:$AG$461,MATCH(N$1,'Justerad allokering'!$B$1:$AF$1,0),FALSE)),VLOOKUP($B263,'Allokerad kvv'!$B$2:$AV$468,MATCH(N$1,'Allokerad kvv'!$B$1:$AV$1,0),FALSE),VLOOKUP($B263,'Justerad allokering'!$B$1:$AG$461,MATCH(N$1,'Justerad allokering'!$B$1:$AF$1,0),FALSE))</f>
        <v>0</v>
      </c>
      <c r="O263">
        <f>IF(ISERROR(1/VLOOKUP($B263,'Justerad allokering'!$B$1:$AG$461,MATCH(O$1,'Justerad allokering'!$B$1:$AF$1,0),FALSE)),VLOOKUP($B263,'Allokerad kvv'!$B$2:$AV$468,MATCH(O$1,'Allokerad kvv'!$B$1:$AV$1,0),FALSE),VLOOKUP($B263,'Justerad allokering'!$B$1:$AG$461,MATCH(O$1,'Justerad allokering'!$B$1:$AF$1,0),FALSE))</f>
        <v>0</v>
      </c>
      <c r="P263">
        <f>IF(ISERROR(1/VLOOKUP($B263,'Justerad allokering'!$B$1:$AG$461,MATCH(P$1,'Justerad allokering'!$B$1:$AF$1,0),FALSE)),VLOOKUP($B263,'Allokerad kvv'!$B$2:$AV$468,MATCH(P$1,'Allokerad kvv'!$B$1:$AV$1,0),FALSE),VLOOKUP($B263,'Justerad allokering'!$B$1:$AG$461,MATCH(P$1,'Justerad allokering'!$B$1:$AF$1,0),FALSE))</f>
        <v>0</v>
      </c>
      <c r="Q263">
        <f>IF(ISERROR(1/VLOOKUP($B263,'Justerad allokering'!$B$1:$AG$461,MATCH(Q$1,'Justerad allokering'!$B$1:$AF$1,0),FALSE)),VLOOKUP($B263,'Allokerad kvv'!$B$2:$AV$468,MATCH(Q$1,'Allokerad kvv'!$B$1:$AV$1,0),FALSE),VLOOKUP($B263,'Justerad allokering'!$B$1:$AG$461,MATCH(Q$1,'Justerad allokering'!$B$1:$AF$1,0),FALSE))</f>
        <v>0</v>
      </c>
      <c r="R263">
        <f>IF(ISERROR(1/VLOOKUP($B263,'Justerad allokering'!$B$1:$AG$461,MATCH(R$1,'Justerad allokering'!$B$1:$AF$1,0),FALSE)),VLOOKUP($B263,'Allokerad kvv'!$B$2:$AV$468,MATCH(R$1,'Allokerad kvv'!$B$1:$AV$1,0),FALSE),VLOOKUP($B263,'Justerad allokering'!$B$1:$AG$461,MATCH(R$1,'Justerad allokering'!$B$1:$AF$1,0),FALSE))</f>
        <v>0</v>
      </c>
      <c r="S263">
        <f>IF(ISERROR(1/VLOOKUP($B263,'Justerad allokering'!$B$1:$AG$461,MATCH(S$1,'Justerad allokering'!$B$1:$AF$1,0),FALSE)),VLOOKUP($B263,'Allokerad kvv'!$B$2:$AV$468,MATCH(S$1,'Allokerad kvv'!$B$1:$AV$1,0),FALSE),VLOOKUP($B263,'Justerad allokering'!$B$1:$AG$461,MATCH(S$1,'Justerad allokering'!$B$1:$AF$1,0),FALSE))</f>
        <v>0</v>
      </c>
      <c r="T263">
        <f>IF(ISERROR(1/VLOOKUP($B263,'Justerad allokering'!$B$1:$AG$461,MATCH(T$1,'Justerad allokering'!$B$1:$AF$1,0),FALSE)),VLOOKUP($B263,'Allokerad kvv'!$B$2:$AV$468,MATCH(T$1,'Allokerad kvv'!$B$1:$AV$1,0),FALSE),VLOOKUP($B263,'Justerad allokering'!$B$1:$AG$461,MATCH(T$1,'Justerad allokering'!$B$1:$AF$1,0),FALSE))</f>
        <v>0</v>
      </c>
      <c r="U263">
        <f>IF(ISERROR(1/VLOOKUP($B263,'Justerad allokering'!$B$1:$AG$461,MATCH(U$1,'Justerad allokering'!$B$1:$AF$1,0),FALSE)),VLOOKUP($B263,'Allokerad kvv'!$B$2:$AV$468,MATCH(U$1,'Allokerad kvv'!$B$1:$AV$1,0),FALSE),VLOOKUP($B263,'Justerad allokering'!$B$1:$AG$461,MATCH(U$1,'Justerad allokering'!$B$1:$AF$1,0),FALSE))</f>
        <v>0</v>
      </c>
      <c r="V263">
        <f>IF(ISERROR(1/VLOOKUP($B263,'Justerad allokering'!$B$1:$AG$461,MATCH(V$1,'Justerad allokering'!$B$1:$AF$1,0),FALSE)),VLOOKUP($B263,'Allokerad kvv'!$B$2:$AV$468,MATCH(V$1,'Allokerad kvv'!$B$1:$AV$1,0),FALSE),VLOOKUP($B263,'Justerad allokering'!$B$1:$AG$461,MATCH(V$1,'Justerad allokering'!$B$1:$AF$1,0),FALSE))</f>
        <v>0</v>
      </c>
      <c r="W263">
        <f>IF(ISERROR(1/VLOOKUP($B263,'Justerad allokering'!$B$1:$AG$461,MATCH(W$1,'Justerad allokering'!$B$1:$AF$1,0),FALSE)),VLOOKUP($B263,'Allokerad kvv'!$B$2:$AV$468,MATCH(W$1,'Allokerad kvv'!$B$1:$AV$1,0),FALSE),VLOOKUP($B263,'Justerad allokering'!$B$1:$AG$461,MATCH(W$1,'Justerad allokering'!$B$1:$AF$1,0),FALSE))</f>
        <v>0</v>
      </c>
      <c r="X263">
        <f>IF(ISERROR(1/VLOOKUP($B263,'Justerad allokering'!$B$1:$AG$461,MATCH(X$1,'Justerad allokering'!$B$1:$AF$1,0),FALSE)),VLOOKUP($B263,'Allokerad kvv'!$B$2:$AV$468,MATCH(X$1,'Allokerad kvv'!$B$1:$AV$1,0),FALSE),VLOOKUP($B263,'Justerad allokering'!$B$1:$AG$461,MATCH(X$1,'Justerad allokering'!$B$1:$AF$1,0),FALSE))</f>
        <v>0</v>
      </c>
      <c r="Y263">
        <f>IF(ISERROR(1/VLOOKUP($B263,'Justerad allokering'!$B$1:$AG$461,MATCH(Y$1,'Justerad allokering'!$B$1:$AF$1,0),FALSE)),VLOOKUP($B263,'Allokerad kvv'!$B$2:$AV$468,MATCH(Y$1,'Allokerad kvv'!$B$1:$AV$1,0),FALSE),VLOOKUP($B263,'Justerad allokering'!$B$1:$AG$461,MATCH(Y$1,'Justerad allokering'!$B$1:$AF$1,0),FALSE))</f>
        <v>0</v>
      </c>
      <c r="Z263">
        <f>IF(ISERROR(1/VLOOKUP($B263,'Justerad allokering'!$B$1:$AG$461,MATCH(Z$1,'Justerad allokering'!$B$1:$AF$1,0),FALSE)),VLOOKUP($B263,'Allokerad kvv'!$B$2:$AV$468,MATCH(Z$1,'Allokerad kvv'!$B$1:$AV$1,0),FALSE),VLOOKUP($B263,'Justerad allokering'!$B$1:$AG$461,MATCH(Z$1,'Justerad allokering'!$B$1:$AF$1,0),FALSE))</f>
        <v>0</v>
      </c>
      <c r="AE263" s="89">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25">
      <c r="A264" s="2" t="s">
        <v>357</v>
      </c>
      <c r="B264" s="2" t="s">
        <v>375</v>
      </c>
      <c r="C264">
        <f>IF(ISERROR(1/VLOOKUP($B264,'Justerad allokering'!$B$1:$AG$461,MATCH(C$1,'Justerad allokering'!$B$1:$AF$1,0),FALSE)),VLOOKUP($B264,'Allokerad kvv'!$B$2:$AV$468,MATCH(C$1,'Allokerad kvv'!$B$1:$AV$1,0),FALSE),VLOOKUP($B264,'Justerad allokering'!$B$1:$AG$461,MATCH(C$1,'Justerad allokering'!$B$1:$AF$1,0),FALSE))</f>
        <v>0</v>
      </c>
      <c r="D264">
        <f>IF(ISERROR(1/VLOOKUP($B264,'Justerad allokering'!$B$1:$AG$461,MATCH(D$1,'Justerad allokering'!$B$1:$AF$1,0),FALSE)),VLOOKUP($B264,'Allokerad kvv'!$B$2:$AV$468,MATCH(D$1,'Allokerad kvv'!$B$1:$AV$1,0),FALSE),VLOOKUP($B264,'Justerad allokering'!$B$1:$AG$461,MATCH(D$1,'Justerad allokering'!$B$1:$AF$1,0),FALSE))</f>
        <v>0</v>
      </c>
      <c r="E264">
        <f>IF(ISERROR(1/VLOOKUP($B264,'Justerad allokering'!$B$1:$AG$461,MATCH(E$1,'Justerad allokering'!$B$1:$AF$1,0),FALSE)),VLOOKUP($B264,'Allokerad kvv'!$B$2:$AV$468,MATCH(E$1,'Allokerad kvv'!$B$1:$AV$1,0),FALSE),VLOOKUP($B264,'Justerad allokering'!$B$1:$AG$461,MATCH(E$1,'Justerad allokering'!$B$1:$AF$1,0),FALSE))</f>
        <v>0</v>
      </c>
      <c r="F264">
        <f>IF(ISERROR(1/VLOOKUP($B264,'Justerad allokering'!$B$1:$AG$461,MATCH(F$1,'Justerad allokering'!$B$1:$AF$1,0),FALSE)),VLOOKUP($B264,'Allokerad kvv'!$B$2:$AV$468,MATCH(F$1,'Allokerad kvv'!$B$1:$AV$1,0),FALSE),VLOOKUP($B264,'Justerad allokering'!$B$1:$AG$461,MATCH(F$1,'Justerad allokering'!$B$1:$AF$1,0),FALSE))</f>
        <v>0</v>
      </c>
      <c r="G264">
        <f>IF(ISERROR(1/VLOOKUP($B264,'Justerad allokering'!$B$1:$AG$461,MATCH(G$1,'Justerad allokering'!$B$1:$AF$1,0),FALSE)),VLOOKUP($B264,'Allokerad kvv'!$B$2:$AV$468,MATCH(G$1,'Allokerad kvv'!$B$1:$AV$1,0),FALSE),VLOOKUP($B264,'Justerad allokering'!$B$1:$AG$461,MATCH(G$1,'Justerad allokering'!$B$1:$AF$1,0),FALSE))</f>
        <v>0</v>
      </c>
      <c r="H264">
        <f>IF(ISERROR(1/VLOOKUP($B264,'Justerad allokering'!$B$1:$AG$461,MATCH(H$1,'Justerad allokering'!$B$1:$AF$1,0),FALSE)),VLOOKUP($B264,'Allokerad kvv'!$B$2:$AV$468,MATCH(H$1,'Allokerad kvv'!$B$1:$AV$1,0),FALSE),VLOOKUP($B264,'Justerad allokering'!$B$1:$AG$461,MATCH(H$1,'Justerad allokering'!$B$1:$AF$1,0),FALSE))</f>
        <v>0</v>
      </c>
      <c r="I264">
        <f>IF(ISERROR(1/VLOOKUP($B264,'Justerad allokering'!$B$1:$AG$461,MATCH(I$1,'Justerad allokering'!$B$1:$AF$1,0),FALSE)),VLOOKUP($B264,'Allokerad kvv'!$B$2:$AV$468,MATCH(I$1,'Allokerad kvv'!$B$1:$AV$1,0),FALSE),VLOOKUP($B264,'Justerad allokering'!$B$1:$AG$461,MATCH(I$1,'Justerad allokering'!$B$1:$AF$1,0),FALSE))</f>
        <v>0</v>
      </c>
      <c r="J264">
        <f>IF(ISERROR(1/VLOOKUP($B264,'Justerad allokering'!$B$1:$AG$461,MATCH(J$1,'Justerad allokering'!$B$1:$AF$1,0),FALSE)),VLOOKUP($B264,'Allokerad kvv'!$B$2:$AV$468,MATCH(J$1,'Allokerad kvv'!$B$1:$AV$1,0),FALSE),VLOOKUP($B264,'Justerad allokering'!$B$1:$AG$461,MATCH(J$1,'Justerad allokering'!$B$1:$AF$1,0),FALSE))</f>
        <v>0</v>
      </c>
      <c r="K264">
        <f>IF(ISERROR(1/VLOOKUP($B264,'Justerad allokering'!$B$1:$AG$461,MATCH(K$1,'Justerad allokering'!$B$1:$AF$1,0),FALSE)),VLOOKUP($B264,'Allokerad kvv'!$B$2:$AV$468,MATCH(K$1,'Allokerad kvv'!$B$1:$AV$1,0),FALSE),VLOOKUP($B264,'Justerad allokering'!$B$1:$AG$461,MATCH(K$1,'Justerad allokering'!$B$1:$AF$1,0),FALSE))</f>
        <v>0</v>
      </c>
      <c r="L264">
        <f>IF(ISERROR(1/VLOOKUP($B264,'Justerad allokering'!$B$1:$AG$461,MATCH(L$1,'Justerad allokering'!$B$1:$AF$1,0),FALSE)),VLOOKUP($B264,'Allokerad kvv'!$B$2:$AV$468,MATCH(L$1,'Allokerad kvv'!$B$1:$AV$1,0),FALSE),VLOOKUP($B264,'Justerad allokering'!$B$1:$AG$461,MATCH(L$1,'Justerad allokering'!$B$1:$AF$1,0),FALSE))</f>
        <v>0</v>
      </c>
      <c r="M264">
        <f>IF(ISERROR(1/VLOOKUP($B264,'Justerad allokering'!$B$1:$AG$461,MATCH(M$1,'Justerad allokering'!$B$1:$AF$1,0),FALSE)),VLOOKUP($B264,'Allokerad kvv'!$B$2:$AV$468,MATCH(M$1,'Allokerad kvv'!$B$1:$AV$1,0),FALSE),VLOOKUP($B264,'Justerad allokering'!$B$1:$AG$461,MATCH(M$1,'Justerad allokering'!$B$1:$AF$1,0),FALSE))</f>
        <v>0</v>
      </c>
      <c r="N264">
        <f>IF(ISERROR(1/VLOOKUP($B264,'Justerad allokering'!$B$1:$AG$461,MATCH(N$1,'Justerad allokering'!$B$1:$AF$1,0),FALSE)),VLOOKUP($B264,'Allokerad kvv'!$B$2:$AV$468,MATCH(N$1,'Allokerad kvv'!$B$1:$AV$1,0),FALSE),VLOOKUP($B264,'Justerad allokering'!$B$1:$AG$461,MATCH(N$1,'Justerad allokering'!$B$1:$AF$1,0),FALSE))</f>
        <v>0</v>
      </c>
      <c r="O264">
        <f>IF(ISERROR(1/VLOOKUP($B264,'Justerad allokering'!$B$1:$AG$461,MATCH(O$1,'Justerad allokering'!$B$1:$AF$1,0),FALSE)),VLOOKUP($B264,'Allokerad kvv'!$B$2:$AV$468,MATCH(O$1,'Allokerad kvv'!$B$1:$AV$1,0),FALSE),VLOOKUP($B264,'Justerad allokering'!$B$1:$AG$461,MATCH(O$1,'Justerad allokering'!$B$1:$AF$1,0),FALSE))</f>
        <v>0</v>
      </c>
      <c r="P264">
        <f>IF(ISERROR(1/VLOOKUP($B264,'Justerad allokering'!$B$1:$AG$461,MATCH(P$1,'Justerad allokering'!$B$1:$AF$1,0),FALSE)),VLOOKUP($B264,'Allokerad kvv'!$B$2:$AV$468,MATCH(P$1,'Allokerad kvv'!$B$1:$AV$1,0),FALSE),VLOOKUP($B264,'Justerad allokering'!$B$1:$AG$461,MATCH(P$1,'Justerad allokering'!$B$1:$AF$1,0),FALSE))</f>
        <v>0</v>
      </c>
      <c r="Q264">
        <f>IF(ISERROR(1/VLOOKUP($B264,'Justerad allokering'!$B$1:$AG$461,MATCH(Q$1,'Justerad allokering'!$B$1:$AF$1,0),FALSE)),VLOOKUP($B264,'Allokerad kvv'!$B$2:$AV$468,MATCH(Q$1,'Allokerad kvv'!$B$1:$AV$1,0),FALSE),VLOOKUP($B264,'Justerad allokering'!$B$1:$AG$461,MATCH(Q$1,'Justerad allokering'!$B$1:$AF$1,0),FALSE))</f>
        <v>0</v>
      </c>
      <c r="R264">
        <f>IF(ISERROR(1/VLOOKUP($B264,'Justerad allokering'!$B$1:$AG$461,MATCH(R$1,'Justerad allokering'!$B$1:$AF$1,0),FALSE)),VLOOKUP($B264,'Allokerad kvv'!$B$2:$AV$468,MATCH(R$1,'Allokerad kvv'!$B$1:$AV$1,0),FALSE),VLOOKUP($B264,'Justerad allokering'!$B$1:$AG$461,MATCH(R$1,'Justerad allokering'!$B$1:$AF$1,0),FALSE))</f>
        <v>0</v>
      </c>
      <c r="S264">
        <f>IF(ISERROR(1/VLOOKUP($B264,'Justerad allokering'!$B$1:$AG$461,MATCH(S$1,'Justerad allokering'!$B$1:$AF$1,0),FALSE)),VLOOKUP($B264,'Allokerad kvv'!$B$2:$AV$468,MATCH(S$1,'Allokerad kvv'!$B$1:$AV$1,0),FALSE),VLOOKUP($B264,'Justerad allokering'!$B$1:$AG$461,MATCH(S$1,'Justerad allokering'!$B$1:$AF$1,0),FALSE))</f>
        <v>0</v>
      </c>
      <c r="T264">
        <f>IF(ISERROR(1/VLOOKUP($B264,'Justerad allokering'!$B$1:$AG$461,MATCH(T$1,'Justerad allokering'!$B$1:$AF$1,0),FALSE)),VLOOKUP($B264,'Allokerad kvv'!$B$2:$AV$468,MATCH(T$1,'Allokerad kvv'!$B$1:$AV$1,0),FALSE),VLOOKUP($B264,'Justerad allokering'!$B$1:$AG$461,MATCH(T$1,'Justerad allokering'!$B$1:$AF$1,0),FALSE))</f>
        <v>0</v>
      </c>
      <c r="U264">
        <f>IF(ISERROR(1/VLOOKUP($B264,'Justerad allokering'!$B$1:$AG$461,MATCH(U$1,'Justerad allokering'!$B$1:$AF$1,0),FALSE)),VLOOKUP($B264,'Allokerad kvv'!$B$2:$AV$468,MATCH(U$1,'Allokerad kvv'!$B$1:$AV$1,0),FALSE),VLOOKUP($B264,'Justerad allokering'!$B$1:$AG$461,MATCH(U$1,'Justerad allokering'!$B$1:$AF$1,0),FALSE))</f>
        <v>0</v>
      </c>
      <c r="V264">
        <f>IF(ISERROR(1/VLOOKUP($B264,'Justerad allokering'!$B$1:$AG$461,MATCH(V$1,'Justerad allokering'!$B$1:$AF$1,0),FALSE)),VLOOKUP($B264,'Allokerad kvv'!$B$2:$AV$468,MATCH(V$1,'Allokerad kvv'!$B$1:$AV$1,0),FALSE),VLOOKUP($B264,'Justerad allokering'!$B$1:$AG$461,MATCH(V$1,'Justerad allokering'!$B$1:$AF$1,0),FALSE))</f>
        <v>0</v>
      </c>
      <c r="W264">
        <f>IF(ISERROR(1/VLOOKUP($B264,'Justerad allokering'!$B$1:$AG$461,MATCH(W$1,'Justerad allokering'!$B$1:$AF$1,0),FALSE)),VLOOKUP($B264,'Allokerad kvv'!$B$2:$AV$468,MATCH(W$1,'Allokerad kvv'!$B$1:$AV$1,0),FALSE),VLOOKUP($B264,'Justerad allokering'!$B$1:$AG$461,MATCH(W$1,'Justerad allokering'!$B$1:$AF$1,0),FALSE))</f>
        <v>0</v>
      </c>
      <c r="X264">
        <f>IF(ISERROR(1/VLOOKUP($B264,'Justerad allokering'!$B$1:$AG$461,MATCH(X$1,'Justerad allokering'!$B$1:$AF$1,0),FALSE)),VLOOKUP($B264,'Allokerad kvv'!$B$2:$AV$468,MATCH(X$1,'Allokerad kvv'!$B$1:$AV$1,0),FALSE),VLOOKUP($B264,'Justerad allokering'!$B$1:$AG$461,MATCH(X$1,'Justerad allokering'!$B$1:$AF$1,0),FALSE))</f>
        <v>0</v>
      </c>
      <c r="Y264">
        <f>IF(ISERROR(1/VLOOKUP($B264,'Justerad allokering'!$B$1:$AG$461,MATCH(Y$1,'Justerad allokering'!$B$1:$AF$1,0),FALSE)),VLOOKUP($B264,'Allokerad kvv'!$B$2:$AV$468,MATCH(Y$1,'Allokerad kvv'!$B$1:$AV$1,0),FALSE),VLOOKUP($B264,'Justerad allokering'!$B$1:$AG$461,MATCH(Y$1,'Justerad allokering'!$B$1:$AF$1,0),FALSE))</f>
        <v>0</v>
      </c>
      <c r="Z264">
        <f>IF(ISERROR(1/VLOOKUP($B264,'Justerad allokering'!$B$1:$AG$461,MATCH(Z$1,'Justerad allokering'!$B$1:$AF$1,0),FALSE)),VLOOKUP($B264,'Allokerad kvv'!$B$2:$AV$468,MATCH(Z$1,'Allokerad kvv'!$B$1:$AV$1,0),FALSE),VLOOKUP($B264,'Justerad allokering'!$B$1:$AG$461,MATCH(Z$1,'Justerad allokering'!$B$1:$AF$1,0),FALSE))</f>
        <v>0</v>
      </c>
      <c r="AE264" s="89">
        <f t="shared" si="16"/>
        <v>0</v>
      </c>
      <c r="AG264">
        <f t="shared" si="17"/>
        <v>0</v>
      </c>
      <c r="AH264">
        <f t="shared" si="18"/>
        <v>0</v>
      </c>
      <c r="AI264" t="str">
        <f>IF(AH264=0,"",AH264/VLOOKUP(B264,Kraftvärmeprod!$B$1:$BC$480,MATCH("Summa tillförd energi exklusive rökgaskondensering",Kraftvärmeprod!$B$1:$BC$1,0),FALSE))</f>
        <v/>
      </c>
      <c r="AK264">
        <f t="shared" si="19"/>
        <v>0</v>
      </c>
    </row>
    <row r="265" spans="1:37" x14ac:dyDescent="0.25">
      <c r="A265" s="2" t="s">
        <v>376</v>
      </c>
      <c r="B265" s="2" t="s">
        <v>377</v>
      </c>
      <c r="C265">
        <f>IF(ISERROR(1/VLOOKUP($B265,'Justerad allokering'!$B$1:$AG$461,MATCH(C$1,'Justerad allokering'!$B$1:$AF$1,0),FALSE)),VLOOKUP($B265,'Allokerad kvv'!$B$2:$AV$468,MATCH(C$1,'Allokerad kvv'!$B$1:$AV$1,0),FALSE),VLOOKUP($B265,'Justerad allokering'!$B$1:$AG$461,MATCH(C$1,'Justerad allokering'!$B$1:$AF$1,0),FALSE))</f>
        <v>0</v>
      </c>
      <c r="D265">
        <f>IF(ISERROR(1/VLOOKUP($B265,'Justerad allokering'!$B$1:$AG$461,MATCH(D$1,'Justerad allokering'!$B$1:$AF$1,0),FALSE)),VLOOKUP($B265,'Allokerad kvv'!$B$2:$AV$468,MATCH(D$1,'Allokerad kvv'!$B$1:$AV$1,0),FALSE),VLOOKUP($B265,'Justerad allokering'!$B$1:$AG$461,MATCH(D$1,'Justerad allokering'!$B$1:$AF$1,0),FALSE))</f>
        <v>0</v>
      </c>
      <c r="E265">
        <f>IF(ISERROR(1/VLOOKUP($B265,'Justerad allokering'!$B$1:$AG$461,MATCH(E$1,'Justerad allokering'!$B$1:$AF$1,0),FALSE)),VLOOKUP($B265,'Allokerad kvv'!$B$2:$AV$468,MATCH(E$1,'Allokerad kvv'!$B$1:$AV$1,0),FALSE),VLOOKUP($B265,'Justerad allokering'!$B$1:$AG$461,MATCH(E$1,'Justerad allokering'!$B$1:$AF$1,0),FALSE))</f>
        <v>0</v>
      </c>
      <c r="F265">
        <f>IF(ISERROR(1/VLOOKUP($B265,'Justerad allokering'!$B$1:$AG$461,MATCH(F$1,'Justerad allokering'!$B$1:$AF$1,0),FALSE)),VLOOKUP($B265,'Allokerad kvv'!$B$2:$AV$468,MATCH(F$1,'Allokerad kvv'!$B$1:$AV$1,0),FALSE),VLOOKUP($B265,'Justerad allokering'!$B$1:$AG$461,MATCH(F$1,'Justerad allokering'!$B$1:$AF$1,0),FALSE))</f>
        <v>0</v>
      </c>
      <c r="G265">
        <f>IF(ISERROR(1/VLOOKUP($B265,'Justerad allokering'!$B$1:$AG$461,MATCH(G$1,'Justerad allokering'!$B$1:$AF$1,0),FALSE)),VLOOKUP($B265,'Allokerad kvv'!$B$2:$AV$468,MATCH(G$1,'Allokerad kvv'!$B$1:$AV$1,0),FALSE),VLOOKUP($B265,'Justerad allokering'!$B$1:$AG$461,MATCH(G$1,'Justerad allokering'!$B$1:$AF$1,0),FALSE))</f>
        <v>0</v>
      </c>
      <c r="H265">
        <f>IF(ISERROR(1/VLOOKUP($B265,'Justerad allokering'!$B$1:$AG$461,MATCH(H$1,'Justerad allokering'!$B$1:$AF$1,0),FALSE)),VLOOKUP($B265,'Allokerad kvv'!$B$2:$AV$468,MATCH(H$1,'Allokerad kvv'!$B$1:$AV$1,0),FALSE),VLOOKUP($B265,'Justerad allokering'!$B$1:$AG$461,MATCH(H$1,'Justerad allokering'!$B$1:$AF$1,0),FALSE))</f>
        <v>0</v>
      </c>
      <c r="I265">
        <f>IF(ISERROR(1/VLOOKUP($B265,'Justerad allokering'!$B$1:$AG$461,MATCH(I$1,'Justerad allokering'!$B$1:$AF$1,0),FALSE)),VLOOKUP($B265,'Allokerad kvv'!$B$2:$AV$468,MATCH(I$1,'Allokerad kvv'!$B$1:$AV$1,0),FALSE),VLOOKUP($B265,'Justerad allokering'!$B$1:$AG$461,MATCH(I$1,'Justerad allokering'!$B$1:$AF$1,0),FALSE))</f>
        <v>0</v>
      </c>
      <c r="J265">
        <f>IF(ISERROR(1/VLOOKUP($B265,'Justerad allokering'!$B$1:$AG$461,MATCH(J$1,'Justerad allokering'!$B$1:$AF$1,0),FALSE)),VLOOKUP($B265,'Allokerad kvv'!$B$2:$AV$468,MATCH(J$1,'Allokerad kvv'!$B$1:$AV$1,0),FALSE),VLOOKUP($B265,'Justerad allokering'!$B$1:$AG$461,MATCH(J$1,'Justerad allokering'!$B$1:$AF$1,0),FALSE))</f>
        <v>0</v>
      </c>
      <c r="K265">
        <f>IF(ISERROR(1/VLOOKUP($B265,'Justerad allokering'!$B$1:$AG$461,MATCH(K$1,'Justerad allokering'!$B$1:$AF$1,0),FALSE)),VLOOKUP($B265,'Allokerad kvv'!$B$2:$AV$468,MATCH(K$1,'Allokerad kvv'!$B$1:$AV$1,0),FALSE),VLOOKUP($B265,'Justerad allokering'!$B$1:$AG$461,MATCH(K$1,'Justerad allokering'!$B$1:$AF$1,0),FALSE))</f>
        <v>0</v>
      </c>
      <c r="L265">
        <f>IF(ISERROR(1/VLOOKUP($B265,'Justerad allokering'!$B$1:$AG$461,MATCH(L$1,'Justerad allokering'!$B$1:$AF$1,0),FALSE)),VLOOKUP($B265,'Allokerad kvv'!$B$2:$AV$468,MATCH(L$1,'Allokerad kvv'!$B$1:$AV$1,0),FALSE),VLOOKUP($B265,'Justerad allokering'!$B$1:$AG$461,MATCH(L$1,'Justerad allokering'!$B$1:$AF$1,0),FALSE))</f>
        <v>0</v>
      </c>
      <c r="M265">
        <f>IF(ISERROR(1/VLOOKUP($B265,'Justerad allokering'!$B$1:$AG$461,MATCH(M$1,'Justerad allokering'!$B$1:$AF$1,0),FALSE)),VLOOKUP($B265,'Allokerad kvv'!$B$2:$AV$468,MATCH(M$1,'Allokerad kvv'!$B$1:$AV$1,0),FALSE),VLOOKUP($B265,'Justerad allokering'!$B$1:$AG$461,MATCH(M$1,'Justerad allokering'!$B$1:$AF$1,0),FALSE))</f>
        <v>0</v>
      </c>
      <c r="N265">
        <f>IF(ISERROR(1/VLOOKUP($B265,'Justerad allokering'!$B$1:$AG$461,MATCH(N$1,'Justerad allokering'!$B$1:$AF$1,0),FALSE)),VLOOKUP($B265,'Allokerad kvv'!$B$2:$AV$468,MATCH(N$1,'Allokerad kvv'!$B$1:$AV$1,0),FALSE),VLOOKUP($B265,'Justerad allokering'!$B$1:$AG$461,MATCH(N$1,'Justerad allokering'!$B$1:$AF$1,0),FALSE))</f>
        <v>0</v>
      </c>
      <c r="O265">
        <f>IF(ISERROR(1/VLOOKUP($B265,'Justerad allokering'!$B$1:$AG$461,MATCH(O$1,'Justerad allokering'!$B$1:$AF$1,0),FALSE)),VLOOKUP($B265,'Allokerad kvv'!$B$2:$AV$468,MATCH(O$1,'Allokerad kvv'!$B$1:$AV$1,0),FALSE),VLOOKUP($B265,'Justerad allokering'!$B$1:$AG$461,MATCH(O$1,'Justerad allokering'!$B$1:$AF$1,0),FALSE))</f>
        <v>0</v>
      </c>
      <c r="P265">
        <f>IF(ISERROR(1/VLOOKUP($B265,'Justerad allokering'!$B$1:$AG$461,MATCH(P$1,'Justerad allokering'!$B$1:$AF$1,0),FALSE)),VLOOKUP($B265,'Allokerad kvv'!$B$2:$AV$468,MATCH(P$1,'Allokerad kvv'!$B$1:$AV$1,0),FALSE),VLOOKUP($B265,'Justerad allokering'!$B$1:$AG$461,MATCH(P$1,'Justerad allokering'!$B$1:$AF$1,0),FALSE))</f>
        <v>0</v>
      </c>
      <c r="Q265">
        <f>IF(ISERROR(1/VLOOKUP($B265,'Justerad allokering'!$B$1:$AG$461,MATCH(Q$1,'Justerad allokering'!$B$1:$AF$1,0),FALSE)),VLOOKUP($B265,'Allokerad kvv'!$B$2:$AV$468,MATCH(Q$1,'Allokerad kvv'!$B$1:$AV$1,0),FALSE),VLOOKUP($B265,'Justerad allokering'!$B$1:$AG$461,MATCH(Q$1,'Justerad allokering'!$B$1:$AF$1,0),FALSE))</f>
        <v>0</v>
      </c>
      <c r="R265">
        <f>IF(ISERROR(1/VLOOKUP($B265,'Justerad allokering'!$B$1:$AG$461,MATCH(R$1,'Justerad allokering'!$B$1:$AF$1,0),FALSE)),VLOOKUP($B265,'Allokerad kvv'!$B$2:$AV$468,MATCH(R$1,'Allokerad kvv'!$B$1:$AV$1,0),FALSE),VLOOKUP($B265,'Justerad allokering'!$B$1:$AG$461,MATCH(R$1,'Justerad allokering'!$B$1:$AF$1,0),FALSE))</f>
        <v>0</v>
      </c>
      <c r="S265">
        <f>IF(ISERROR(1/VLOOKUP($B265,'Justerad allokering'!$B$1:$AG$461,MATCH(S$1,'Justerad allokering'!$B$1:$AF$1,0),FALSE)),VLOOKUP($B265,'Allokerad kvv'!$B$2:$AV$468,MATCH(S$1,'Allokerad kvv'!$B$1:$AV$1,0),FALSE),VLOOKUP($B265,'Justerad allokering'!$B$1:$AG$461,MATCH(S$1,'Justerad allokering'!$B$1:$AF$1,0),FALSE))</f>
        <v>0</v>
      </c>
      <c r="T265">
        <f>IF(ISERROR(1/VLOOKUP($B265,'Justerad allokering'!$B$1:$AG$461,MATCH(T$1,'Justerad allokering'!$B$1:$AF$1,0),FALSE)),VLOOKUP($B265,'Allokerad kvv'!$B$2:$AV$468,MATCH(T$1,'Allokerad kvv'!$B$1:$AV$1,0),FALSE),VLOOKUP($B265,'Justerad allokering'!$B$1:$AG$461,MATCH(T$1,'Justerad allokering'!$B$1:$AF$1,0),FALSE))</f>
        <v>0</v>
      </c>
      <c r="U265">
        <f>IF(ISERROR(1/VLOOKUP($B265,'Justerad allokering'!$B$1:$AG$461,MATCH(U$1,'Justerad allokering'!$B$1:$AF$1,0),FALSE)),VLOOKUP($B265,'Allokerad kvv'!$B$2:$AV$468,MATCH(U$1,'Allokerad kvv'!$B$1:$AV$1,0),FALSE),VLOOKUP($B265,'Justerad allokering'!$B$1:$AG$461,MATCH(U$1,'Justerad allokering'!$B$1:$AF$1,0),FALSE))</f>
        <v>0</v>
      </c>
      <c r="V265">
        <f>IF(ISERROR(1/VLOOKUP($B265,'Justerad allokering'!$B$1:$AG$461,MATCH(V$1,'Justerad allokering'!$B$1:$AF$1,0),FALSE)),VLOOKUP($B265,'Allokerad kvv'!$B$2:$AV$468,MATCH(V$1,'Allokerad kvv'!$B$1:$AV$1,0),FALSE),VLOOKUP($B265,'Justerad allokering'!$B$1:$AG$461,MATCH(V$1,'Justerad allokering'!$B$1:$AF$1,0),FALSE))</f>
        <v>0</v>
      </c>
      <c r="W265">
        <f>IF(ISERROR(1/VLOOKUP($B265,'Justerad allokering'!$B$1:$AG$461,MATCH(W$1,'Justerad allokering'!$B$1:$AF$1,0),FALSE)),VLOOKUP($B265,'Allokerad kvv'!$B$2:$AV$468,MATCH(W$1,'Allokerad kvv'!$B$1:$AV$1,0),FALSE),VLOOKUP($B265,'Justerad allokering'!$B$1:$AG$461,MATCH(W$1,'Justerad allokering'!$B$1:$AF$1,0),FALSE))</f>
        <v>0</v>
      </c>
      <c r="X265">
        <f>IF(ISERROR(1/VLOOKUP($B265,'Justerad allokering'!$B$1:$AG$461,MATCH(X$1,'Justerad allokering'!$B$1:$AF$1,0),FALSE)),VLOOKUP($B265,'Allokerad kvv'!$B$2:$AV$468,MATCH(X$1,'Allokerad kvv'!$B$1:$AV$1,0),FALSE),VLOOKUP($B265,'Justerad allokering'!$B$1:$AG$461,MATCH(X$1,'Justerad allokering'!$B$1:$AF$1,0),FALSE))</f>
        <v>0</v>
      </c>
      <c r="Y265">
        <f>IF(ISERROR(1/VLOOKUP($B265,'Justerad allokering'!$B$1:$AG$461,MATCH(Y$1,'Justerad allokering'!$B$1:$AF$1,0),FALSE)),VLOOKUP($B265,'Allokerad kvv'!$B$2:$AV$468,MATCH(Y$1,'Allokerad kvv'!$B$1:$AV$1,0),FALSE),VLOOKUP($B265,'Justerad allokering'!$B$1:$AG$461,MATCH(Y$1,'Justerad allokering'!$B$1:$AF$1,0),FALSE))</f>
        <v>0</v>
      </c>
      <c r="Z265">
        <f>IF(ISERROR(1/VLOOKUP($B265,'Justerad allokering'!$B$1:$AG$461,MATCH(Z$1,'Justerad allokering'!$B$1:$AF$1,0),FALSE)),VLOOKUP($B265,'Allokerad kvv'!$B$2:$AV$468,MATCH(Z$1,'Allokerad kvv'!$B$1:$AV$1,0),FALSE),VLOOKUP($B265,'Justerad allokering'!$B$1:$AG$461,MATCH(Z$1,'Justerad allokering'!$B$1:$AF$1,0),FALSE))</f>
        <v>0</v>
      </c>
      <c r="AE265" s="89">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25">
      <c r="A266" s="2" t="s">
        <v>376</v>
      </c>
      <c r="B266" s="2" t="s">
        <v>378</v>
      </c>
      <c r="C266">
        <f>IF(ISERROR(1/VLOOKUP($B266,'Justerad allokering'!$B$1:$AG$461,MATCH(C$1,'Justerad allokering'!$B$1:$AF$1,0),FALSE)),VLOOKUP($B266,'Allokerad kvv'!$B$2:$AV$468,MATCH(C$1,'Allokerad kvv'!$B$1:$AV$1,0),FALSE),VLOOKUP($B266,'Justerad allokering'!$B$1:$AG$461,MATCH(C$1,'Justerad allokering'!$B$1:$AF$1,0),FALSE))</f>
        <v>144.62799999999999</v>
      </c>
      <c r="D266">
        <f>IF(ISERROR(1/VLOOKUP($B266,'Justerad allokering'!$B$1:$AG$461,MATCH(D$1,'Justerad allokering'!$B$1:$AF$1,0),FALSE)),VLOOKUP($B266,'Allokerad kvv'!$B$2:$AV$468,MATCH(D$1,'Allokerad kvv'!$B$1:$AV$1,0),FALSE),VLOOKUP($B266,'Justerad allokering'!$B$1:$AG$461,MATCH(D$1,'Justerad allokering'!$B$1:$AF$1,0),FALSE))</f>
        <v>0</v>
      </c>
      <c r="E266">
        <f>IF(ISERROR(1/VLOOKUP($B266,'Justerad allokering'!$B$1:$AG$461,MATCH(E$1,'Justerad allokering'!$B$1:$AF$1,0),FALSE)),VLOOKUP($B266,'Allokerad kvv'!$B$2:$AV$468,MATCH(E$1,'Allokerad kvv'!$B$1:$AV$1,0),FALSE),VLOOKUP($B266,'Justerad allokering'!$B$1:$AG$461,MATCH(E$1,'Justerad allokering'!$B$1:$AF$1,0),FALSE))</f>
        <v>0</v>
      </c>
      <c r="F266">
        <f>IF(ISERROR(1/VLOOKUP($B266,'Justerad allokering'!$B$1:$AG$461,MATCH(F$1,'Justerad allokering'!$B$1:$AF$1,0),FALSE)),VLOOKUP($B266,'Allokerad kvv'!$B$2:$AV$468,MATCH(F$1,'Allokerad kvv'!$B$1:$AV$1,0),FALSE),VLOOKUP($B266,'Justerad allokering'!$B$1:$AG$461,MATCH(F$1,'Justerad allokering'!$B$1:$AF$1,0),FALSE))</f>
        <v>0</v>
      </c>
      <c r="G266">
        <f>IF(ISERROR(1/VLOOKUP($B266,'Justerad allokering'!$B$1:$AG$461,MATCH(G$1,'Justerad allokering'!$B$1:$AF$1,0),FALSE)),VLOOKUP($B266,'Allokerad kvv'!$B$2:$AV$468,MATCH(G$1,'Allokerad kvv'!$B$1:$AV$1,0),FALSE),VLOOKUP($B266,'Justerad allokering'!$B$1:$AG$461,MATCH(G$1,'Justerad allokering'!$B$1:$AF$1,0),FALSE))</f>
        <v>1.13453</v>
      </c>
      <c r="H266">
        <f>IF(ISERROR(1/VLOOKUP($B266,'Justerad allokering'!$B$1:$AG$461,MATCH(H$1,'Justerad allokering'!$B$1:$AF$1,0),FALSE)),VLOOKUP($B266,'Allokerad kvv'!$B$2:$AV$468,MATCH(H$1,'Allokerad kvv'!$B$1:$AV$1,0),FALSE),VLOOKUP($B266,'Justerad allokering'!$B$1:$AG$461,MATCH(H$1,'Justerad allokering'!$B$1:$AF$1,0),FALSE))</f>
        <v>0</v>
      </c>
      <c r="I266">
        <f>IF(ISERROR(1/VLOOKUP($B266,'Justerad allokering'!$B$1:$AG$461,MATCH(I$1,'Justerad allokering'!$B$1:$AF$1,0),FALSE)),VLOOKUP($B266,'Allokerad kvv'!$B$2:$AV$468,MATCH(I$1,'Allokerad kvv'!$B$1:$AV$1,0),FALSE),VLOOKUP($B266,'Justerad allokering'!$B$1:$AG$461,MATCH(I$1,'Justerad allokering'!$B$1:$AF$1,0),FALSE))</f>
        <v>0</v>
      </c>
      <c r="J266">
        <f>IF(ISERROR(1/VLOOKUP($B266,'Justerad allokering'!$B$1:$AG$461,MATCH(J$1,'Justerad allokering'!$B$1:$AF$1,0),FALSE)),VLOOKUP($B266,'Allokerad kvv'!$B$2:$AV$468,MATCH(J$1,'Allokerad kvv'!$B$1:$AV$1,0),FALSE),VLOOKUP($B266,'Justerad allokering'!$B$1:$AG$461,MATCH(J$1,'Justerad allokering'!$B$1:$AF$1,0),FALSE))</f>
        <v>0</v>
      </c>
      <c r="K266">
        <f>IF(ISERROR(1/VLOOKUP($B266,'Justerad allokering'!$B$1:$AG$461,MATCH(K$1,'Justerad allokering'!$B$1:$AF$1,0),FALSE)),VLOOKUP($B266,'Allokerad kvv'!$B$2:$AV$468,MATCH(K$1,'Allokerad kvv'!$B$1:$AV$1,0),FALSE),VLOOKUP($B266,'Justerad allokering'!$B$1:$AG$461,MATCH(K$1,'Justerad allokering'!$B$1:$AF$1,0),FALSE))</f>
        <v>4.6338299999999997</v>
      </c>
      <c r="L266">
        <f>IF(ISERROR(1/VLOOKUP($B266,'Justerad allokering'!$B$1:$AG$461,MATCH(L$1,'Justerad allokering'!$B$1:$AF$1,0),FALSE)),VLOOKUP($B266,'Allokerad kvv'!$B$2:$AV$468,MATCH(L$1,'Allokerad kvv'!$B$1:$AV$1,0),FALSE),VLOOKUP($B266,'Justerad allokering'!$B$1:$AG$461,MATCH(L$1,'Justerad allokering'!$B$1:$AF$1,0),FALSE))</f>
        <v>0</v>
      </c>
      <c r="M266">
        <f>IF(ISERROR(1/VLOOKUP($B266,'Justerad allokering'!$B$1:$AG$461,MATCH(M$1,'Justerad allokering'!$B$1:$AF$1,0),FALSE)),VLOOKUP($B266,'Allokerad kvv'!$B$2:$AV$468,MATCH(M$1,'Allokerad kvv'!$B$1:$AV$1,0),FALSE),VLOOKUP($B266,'Justerad allokering'!$B$1:$AG$461,MATCH(M$1,'Justerad allokering'!$B$1:$AF$1,0),FALSE))</f>
        <v>0</v>
      </c>
      <c r="N266">
        <f>IF(ISERROR(1/VLOOKUP($B266,'Justerad allokering'!$B$1:$AG$461,MATCH(N$1,'Justerad allokering'!$B$1:$AF$1,0),FALSE)),VLOOKUP($B266,'Allokerad kvv'!$B$2:$AV$468,MATCH(N$1,'Allokerad kvv'!$B$1:$AV$1,0),FALSE),VLOOKUP($B266,'Justerad allokering'!$B$1:$AG$461,MATCH(N$1,'Justerad allokering'!$B$1:$AF$1,0),FALSE))</f>
        <v>20.3</v>
      </c>
      <c r="O266">
        <f>IF(ISERROR(1/VLOOKUP($B266,'Justerad allokering'!$B$1:$AG$461,MATCH(O$1,'Justerad allokering'!$B$1:$AF$1,0),FALSE)),VLOOKUP($B266,'Allokerad kvv'!$B$2:$AV$468,MATCH(O$1,'Allokerad kvv'!$B$1:$AV$1,0),FALSE),VLOOKUP($B266,'Justerad allokering'!$B$1:$AG$461,MATCH(O$1,'Justerad allokering'!$B$1:$AF$1,0),FALSE))</f>
        <v>0</v>
      </c>
      <c r="P266">
        <f>IF(ISERROR(1/VLOOKUP($B266,'Justerad allokering'!$B$1:$AG$461,MATCH(P$1,'Justerad allokering'!$B$1:$AF$1,0),FALSE)),VLOOKUP($B266,'Allokerad kvv'!$B$2:$AV$468,MATCH(P$1,'Allokerad kvv'!$B$1:$AV$1,0),FALSE),VLOOKUP($B266,'Justerad allokering'!$B$1:$AG$461,MATCH(P$1,'Justerad allokering'!$B$1:$AF$1,0),FALSE))</f>
        <v>0</v>
      </c>
      <c r="Q266">
        <f>IF(ISERROR(1/VLOOKUP($B266,'Justerad allokering'!$B$1:$AG$461,MATCH(Q$1,'Justerad allokering'!$B$1:$AF$1,0),FALSE)),VLOOKUP($B266,'Allokerad kvv'!$B$2:$AV$468,MATCH(Q$1,'Allokerad kvv'!$B$1:$AV$1,0),FALSE),VLOOKUP($B266,'Justerad allokering'!$B$1:$AG$461,MATCH(Q$1,'Justerad allokering'!$B$1:$AF$1,0),FALSE))</f>
        <v>0</v>
      </c>
      <c r="R266">
        <f>IF(ISERROR(1/VLOOKUP($B266,'Justerad allokering'!$B$1:$AG$461,MATCH(R$1,'Justerad allokering'!$B$1:$AF$1,0),FALSE)),VLOOKUP($B266,'Allokerad kvv'!$B$2:$AV$468,MATCH(R$1,'Allokerad kvv'!$B$1:$AV$1,0),FALSE),VLOOKUP($B266,'Justerad allokering'!$B$1:$AG$461,MATCH(R$1,'Justerad allokering'!$B$1:$AF$1,0),FALSE))</f>
        <v>0</v>
      </c>
      <c r="S266">
        <f>IF(ISERROR(1/VLOOKUP($B266,'Justerad allokering'!$B$1:$AG$461,MATCH(S$1,'Justerad allokering'!$B$1:$AF$1,0),FALSE)),VLOOKUP($B266,'Allokerad kvv'!$B$2:$AV$468,MATCH(S$1,'Allokerad kvv'!$B$1:$AV$1,0),FALSE),VLOOKUP($B266,'Justerad allokering'!$B$1:$AG$461,MATCH(S$1,'Justerad allokering'!$B$1:$AF$1,0),FALSE))</f>
        <v>0</v>
      </c>
      <c r="T266">
        <f>IF(ISERROR(1/VLOOKUP($B266,'Justerad allokering'!$B$1:$AG$461,MATCH(T$1,'Justerad allokering'!$B$1:$AF$1,0),FALSE)),VLOOKUP($B266,'Allokerad kvv'!$B$2:$AV$468,MATCH(T$1,'Allokerad kvv'!$B$1:$AV$1,0),FALSE),VLOOKUP($B266,'Justerad allokering'!$B$1:$AG$461,MATCH(T$1,'Justerad allokering'!$B$1:$AF$1,0),FALSE))</f>
        <v>0</v>
      </c>
      <c r="U266">
        <f>IF(ISERROR(1/VLOOKUP($B266,'Justerad allokering'!$B$1:$AG$461,MATCH(U$1,'Justerad allokering'!$B$1:$AF$1,0),FALSE)),VLOOKUP($B266,'Allokerad kvv'!$B$2:$AV$468,MATCH(U$1,'Allokerad kvv'!$B$1:$AV$1,0),FALSE),VLOOKUP($B266,'Justerad allokering'!$B$1:$AG$461,MATCH(U$1,'Justerad allokering'!$B$1:$AF$1,0),FALSE))</f>
        <v>0</v>
      </c>
      <c r="V266">
        <f>IF(ISERROR(1/VLOOKUP($B266,'Justerad allokering'!$B$1:$AG$461,MATCH(V$1,'Justerad allokering'!$B$1:$AF$1,0),FALSE)),VLOOKUP($B266,'Allokerad kvv'!$B$2:$AV$468,MATCH(V$1,'Allokerad kvv'!$B$1:$AV$1,0),FALSE),VLOOKUP($B266,'Justerad allokering'!$B$1:$AG$461,MATCH(V$1,'Justerad allokering'!$B$1:$AF$1,0),FALSE))</f>
        <v>0</v>
      </c>
      <c r="W266">
        <f>IF(ISERROR(1/VLOOKUP($B266,'Justerad allokering'!$B$1:$AG$461,MATCH(W$1,'Justerad allokering'!$B$1:$AF$1,0),FALSE)),VLOOKUP($B266,'Allokerad kvv'!$B$2:$AV$468,MATCH(W$1,'Allokerad kvv'!$B$1:$AV$1,0),FALSE),VLOOKUP($B266,'Justerad allokering'!$B$1:$AG$461,MATCH(W$1,'Justerad allokering'!$B$1:$AF$1,0),FALSE))</f>
        <v>0</v>
      </c>
      <c r="X266">
        <f>IF(ISERROR(1/VLOOKUP($B266,'Justerad allokering'!$B$1:$AG$461,MATCH(X$1,'Justerad allokering'!$B$1:$AF$1,0),FALSE)),VLOOKUP($B266,'Allokerad kvv'!$B$2:$AV$468,MATCH(X$1,'Allokerad kvv'!$B$1:$AV$1,0),FALSE),VLOOKUP($B266,'Justerad allokering'!$B$1:$AG$461,MATCH(X$1,'Justerad allokering'!$B$1:$AF$1,0),FALSE))</f>
        <v>0</v>
      </c>
      <c r="Y266">
        <f>IF(ISERROR(1/VLOOKUP($B266,'Justerad allokering'!$B$1:$AG$461,MATCH(Y$1,'Justerad allokering'!$B$1:$AF$1,0),FALSE)),VLOOKUP($B266,'Allokerad kvv'!$B$2:$AV$468,MATCH(Y$1,'Allokerad kvv'!$B$1:$AV$1,0),FALSE),VLOOKUP($B266,'Justerad allokering'!$B$1:$AG$461,MATCH(Y$1,'Justerad allokering'!$B$1:$AF$1,0),FALSE))</f>
        <v>0</v>
      </c>
      <c r="Z266">
        <f>IF(ISERROR(1/VLOOKUP($B266,'Justerad allokering'!$B$1:$AG$461,MATCH(Z$1,'Justerad allokering'!$B$1:$AF$1,0),FALSE)),VLOOKUP($B266,'Allokerad kvv'!$B$2:$AV$468,MATCH(Z$1,'Allokerad kvv'!$B$1:$AV$1,0),FALSE),VLOOKUP($B266,'Justerad allokering'!$B$1:$AG$461,MATCH(Z$1,'Justerad allokering'!$B$1:$AF$1,0),FALSE))</f>
        <v>0</v>
      </c>
      <c r="AE266" s="89">
        <f t="shared" si="16"/>
        <v>170.69636</v>
      </c>
      <c r="AG266">
        <f t="shared" si="17"/>
        <v>166.06253000000001</v>
      </c>
      <c r="AH266">
        <f t="shared" si="18"/>
        <v>145.76253</v>
      </c>
      <c r="AI266">
        <f>IF(AH266=0,"",AH266/VLOOKUP(B266,Kraftvärmeprod!$B$1:$BC$480,MATCH("Summa tillförd energi exklusive rökgaskondensering",Kraftvärmeprod!$B$1:$BC$1,0),FALSE))</f>
        <v>0.81295331846068031</v>
      </c>
      <c r="AK266">
        <f t="shared" si="19"/>
        <v>0</v>
      </c>
    </row>
    <row r="267" spans="1:37" x14ac:dyDescent="0.25">
      <c r="A267" s="2" t="s">
        <v>376</v>
      </c>
      <c r="B267" s="2" t="s">
        <v>379</v>
      </c>
      <c r="C267">
        <f>IF(ISERROR(1/VLOOKUP($B267,'Justerad allokering'!$B$1:$AG$461,MATCH(C$1,'Justerad allokering'!$B$1:$AF$1,0),FALSE)),VLOOKUP($B267,'Allokerad kvv'!$B$2:$AV$468,MATCH(C$1,'Allokerad kvv'!$B$1:$AV$1,0),FALSE),VLOOKUP($B267,'Justerad allokering'!$B$1:$AG$461,MATCH(C$1,'Justerad allokering'!$B$1:$AF$1,0),FALSE))</f>
        <v>0</v>
      </c>
      <c r="D267">
        <f>IF(ISERROR(1/VLOOKUP($B267,'Justerad allokering'!$B$1:$AG$461,MATCH(D$1,'Justerad allokering'!$B$1:$AF$1,0),FALSE)),VLOOKUP($B267,'Allokerad kvv'!$B$2:$AV$468,MATCH(D$1,'Allokerad kvv'!$B$1:$AV$1,0),FALSE),VLOOKUP($B267,'Justerad allokering'!$B$1:$AG$461,MATCH(D$1,'Justerad allokering'!$B$1:$AF$1,0),FALSE))</f>
        <v>0</v>
      </c>
      <c r="E267">
        <f>IF(ISERROR(1/VLOOKUP($B267,'Justerad allokering'!$B$1:$AG$461,MATCH(E$1,'Justerad allokering'!$B$1:$AF$1,0),FALSE)),VLOOKUP($B267,'Allokerad kvv'!$B$2:$AV$468,MATCH(E$1,'Allokerad kvv'!$B$1:$AV$1,0),FALSE),VLOOKUP($B267,'Justerad allokering'!$B$1:$AG$461,MATCH(E$1,'Justerad allokering'!$B$1:$AF$1,0),FALSE))</f>
        <v>0</v>
      </c>
      <c r="F267">
        <f>IF(ISERROR(1/VLOOKUP($B267,'Justerad allokering'!$B$1:$AG$461,MATCH(F$1,'Justerad allokering'!$B$1:$AF$1,0),FALSE)),VLOOKUP($B267,'Allokerad kvv'!$B$2:$AV$468,MATCH(F$1,'Allokerad kvv'!$B$1:$AV$1,0),FALSE),VLOOKUP($B267,'Justerad allokering'!$B$1:$AG$461,MATCH(F$1,'Justerad allokering'!$B$1:$AF$1,0),FALSE))</f>
        <v>0</v>
      </c>
      <c r="G267">
        <f>IF(ISERROR(1/VLOOKUP($B267,'Justerad allokering'!$B$1:$AG$461,MATCH(G$1,'Justerad allokering'!$B$1:$AF$1,0),FALSE)),VLOOKUP($B267,'Allokerad kvv'!$B$2:$AV$468,MATCH(G$1,'Allokerad kvv'!$B$1:$AV$1,0),FALSE),VLOOKUP($B267,'Justerad allokering'!$B$1:$AG$461,MATCH(G$1,'Justerad allokering'!$B$1:$AF$1,0),FALSE))</f>
        <v>0</v>
      </c>
      <c r="H267">
        <f>IF(ISERROR(1/VLOOKUP($B267,'Justerad allokering'!$B$1:$AG$461,MATCH(H$1,'Justerad allokering'!$B$1:$AF$1,0),FALSE)),VLOOKUP($B267,'Allokerad kvv'!$B$2:$AV$468,MATCH(H$1,'Allokerad kvv'!$B$1:$AV$1,0),FALSE),VLOOKUP($B267,'Justerad allokering'!$B$1:$AG$461,MATCH(H$1,'Justerad allokering'!$B$1:$AF$1,0),FALSE))</f>
        <v>0</v>
      </c>
      <c r="I267">
        <f>IF(ISERROR(1/VLOOKUP($B267,'Justerad allokering'!$B$1:$AG$461,MATCH(I$1,'Justerad allokering'!$B$1:$AF$1,0),FALSE)),VLOOKUP($B267,'Allokerad kvv'!$B$2:$AV$468,MATCH(I$1,'Allokerad kvv'!$B$1:$AV$1,0),FALSE),VLOOKUP($B267,'Justerad allokering'!$B$1:$AG$461,MATCH(I$1,'Justerad allokering'!$B$1:$AF$1,0),FALSE))</f>
        <v>0</v>
      </c>
      <c r="J267">
        <f>IF(ISERROR(1/VLOOKUP($B267,'Justerad allokering'!$B$1:$AG$461,MATCH(J$1,'Justerad allokering'!$B$1:$AF$1,0),FALSE)),VLOOKUP($B267,'Allokerad kvv'!$B$2:$AV$468,MATCH(J$1,'Allokerad kvv'!$B$1:$AV$1,0),FALSE),VLOOKUP($B267,'Justerad allokering'!$B$1:$AG$461,MATCH(J$1,'Justerad allokering'!$B$1:$AF$1,0),FALSE))</f>
        <v>0</v>
      </c>
      <c r="K267">
        <f>IF(ISERROR(1/VLOOKUP($B267,'Justerad allokering'!$B$1:$AG$461,MATCH(K$1,'Justerad allokering'!$B$1:$AF$1,0),FALSE)),VLOOKUP($B267,'Allokerad kvv'!$B$2:$AV$468,MATCH(K$1,'Allokerad kvv'!$B$1:$AV$1,0),FALSE),VLOOKUP($B267,'Justerad allokering'!$B$1:$AG$461,MATCH(K$1,'Justerad allokering'!$B$1:$AF$1,0),FALSE))</f>
        <v>0</v>
      </c>
      <c r="L267">
        <f>IF(ISERROR(1/VLOOKUP($B267,'Justerad allokering'!$B$1:$AG$461,MATCH(L$1,'Justerad allokering'!$B$1:$AF$1,0),FALSE)),VLOOKUP($B267,'Allokerad kvv'!$B$2:$AV$468,MATCH(L$1,'Allokerad kvv'!$B$1:$AV$1,0),FALSE),VLOOKUP($B267,'Justerad allokering'!$B$1:$AG$461,MATCH(L$1,'Justerad allokering'!$B$1:$AF$1,0),FALSE))</f>
        <v>0</v>
      </c>
      <c r="M267">
        <f>IF(ISERROR(1/VLOOKUP($B267,'Justerad allokering'!$B$1:$AG$461,MATCH(M$1,'Justerad allokering'!$B$1:$AF$1,0),FALSE)),VLOOKUP($B267,'Allokerad kvv'!$B$2:$AV$468,MATCH(M$1,'Allokerad kvv'!$B$1:$AV$1,0),FALSE),VLOOKUP($B267,'Justerad allokering'!$B$1:$AG$461,MATCH(M$1,'Justerad allokering'!$B$1:$AF$1,0),FALSE))</f>
        <v>0</v>
      </c>
      <c r="N267">
        <f>IF(ISERROR(1/VLOOKUP($B267,'Justerad allokering'!$B$1:$AG$461,MATCH(N$1,'Justerad allokering'!$B$1:$AF$1,0),FALSE)),VLOOKUP($B267,'Allokerad kvv'!$B$2:$AV$468,MATCH(N$1,'Allokerad kvv'!$B$1:$AV$1,0),FALSE),VLOOKUP($B267,'Justerad allokering'!$B$1:$AG$461,MATCH(N$1,'Justerad allokering'!$B$1:$AF$1,0),FALSE))</f>
        <v>0</v>
      </c>
      <c r="O267">
        <f>IF(ISERROR(1/VLOOKUP($B267,'Justerad allokering'!$B$1:$AG$461,MATCH(O$1,'Justerad allokering'!$B$1:$AF$1,0),FALSE)),VLOOKUP($B267,'Allokerad kvv'!$B$2:$AV$468,MATCH(O$1,'Allokerad kvv'!$B$1:$AV$1,0),FALSE),VLOOKUP($B267,'Justerad allokering'!$B$1:$AG$461,MATCH(O$1,'Justerad allokering'!$B$1:$AF$1,0),FALSE))</f>
        <v>0</v>
      </c>
      <c r="P267">
        <f>IF(ISERROR(1/VLOOKUP($B267,'Justerad allokering'!$B$1:$AG$461,MATCH(P$1,'Justerad allokering'!$B$1:$AF$1,0),FALSE)),VLOOKUP($B267,'Allokerad kvv'!$B$2:$AV$468,MATCH(P$1,'Allokerad kvv'!$B$1:$AV$1,0),FALSE),VLOOKUP($B267,'Justerad allokering'!$B$1:$AG$461,MATCH(P$1,'Justerad allokering'!$B$1:$AF$1,0),FALSE))</f>
        <v>0</v>
      </c>
      <c r="Q267">
        <f>IF(ISERROR(1/VLOOKUP($B267,'Justerad allokering'!$B$1:$AG$461,MATCH(Q$1,'Justerad allokering'!$B$1:$AF$1,0),FALSE)),VLOOKUP($B267,'Allokerad kvv'!$B$2:$AV$468,MATCH(Q$1,'Allokerad kvv'!$B$1:$AV$1,0),FALSE),VLOOKUP($B267,'Justerad allokering'!$B$1:$AG$461,MATCH(Q$1,'Justerad allokering'!$B$1:$AF$1,0),FALSE))</f>
        <v>0</v>
      </c>
      <c r="R267">
        <f>IF(ISERROR(1/VLOOKUP($B267,'Justerad allokering'!$B$1:$AG$461,MATCH(R$1,'Justerad allokering'!$B$1:$AF$1,0),FALSE)),VLOOKUP($B267,'Allokerad kvv'!$B$2:$AV$468,MATCH(R$1,'Allokerad kvv'!$B$1:$AV$1,0),FALSE),VLOOKUP($B267,'Justerad allokering'!$B$1:$AG$461,MATCH(R$1,'Justerad allokering'!$B$1:$AF$1,0),FALSE))</f>
        <v>0</v>
      </c>
      <c r="S267">
        <f>IF(ISERROR(1/VLOOKUP($B267,'Justerad allokering'!$B$1:$AG$461,MATCH(S$1,'Justerad allokering'!$B$1:$AF$1,0),FALSE)),VLOOKUP($B267,'Allokerad kvv'!$B$2:$AV$468,MATCH(S$1,'Allokerad kvv'!$B$1:$AV$1,0),FALSE),VLOOKUP($B267,'Justerad allokering'!$B$1:$AG$461,MATCH(S$1,'Justerad allokering'!$B$1:$AF$1,0),FALSE))</f>
        <v>0</v>
      </c>
      <c r="T267">
        <f>IF(ISERROR(1/VLOOKUP($B267,'Justerad allokering'!$B$1:$AG$461,MATCH(T$1,'Justerad allokering'!$B$1:$AF$1,0),FALSE)),VLOOKUP($B267,'Allokerad kvv'!$B$2:$AV$468,MATCH(T$1,'Allokerad kvv'!$B$1:$AV$1,0),FALSE),VLOOKUP($B267,'Justerad allokering'!$B$1:$AG$461,MATCH(T$1,'Justerad allokering'!$B$1:$AF$1,0),FALSE))</f>
        <v>0</v>
      </c>
      <c r="U267">
        <f>IF(ISERROR(1/VLOOKUP($B267,'Justerad allokering'!$B$1:$AG$461,MATCH(U$1,'Justerad allokering'!$B$1:$AF$1,0),FALSE)),VLOOKUP($B267,'Allokerad kvv'!$B$2:$AV$468,MATCH(U$1,'Allokerad kvv'!$B$1:$AV$1,0),FALSE),VLOOKUP($B267,'Justerad allokering'!$B$1:$AG$461,MATCH(U$1,'Justerad allokering'!$B$1:$AF$1,0),FALSE))</f>
        <v>0</v>
      </c>
      <c r="V267">
        <f>IF(ISERROR(1/VLOOKUP($B267,'Justerad allokering'!$B$1:$AG$461,MATCH(V$1,'Justerad allokering'!$B$1:$AF$1,0),FALSE)),VLOOKUP($B267,'Allokerad kvv'!$B$2:$AV$468,MATCH(V$1,'Allokerad kvv'!$B$1:$AV$1,0),FALSE),VLOOKUP($B267,'Justerad allokering'!$B$1:$AG$461,MATCH(V$1,'Justerad allokering'!$B$1:$AF$1,0),FALSE))</f>
        <v>0</v>
      </c>
      <c r="W267">
        <f>IF(ISERROR(1/VLOOKUP($B267,'Justerad allokering'!$B$1:$AG$461,MATCH(W$1,'Justerad allokering'!$B$1:$AF$1,0),FALSE)),VLOOKUP($B267,'Allokerad kvv'!$B$2:$AV$468,MATCH(W$1,'Allokerad kvv'!$B$1:$AV$1,0),FALSE),VLOOKUP($B267,'Justerad allokering'!$B$1:$AG$461,MATCH(W$1,'Justerad allokering'!$B$1:$AF$1,0),FALSE))</f>
        <v>0</v>
      </c>
      <c r="X267">
        <f>IF(ISERROR(1/VLOOKUP($B267,'Justerad allokering'!$B$1:$AG$461,MATCH(X$1,'Justerad allokering'!$B$1:$AF$1,0),FALSE)),VLOOKUP($B267,'Allokerad kvv'!$B$2:$AV$468,MATCH(X$1,'Allokerad kvv'!$B$1:$AV$1,0),FALSE),VLOOKUP($B267,'Justerad allokering'!$B$1:$AG$461,MATCH(X$1,'Justerad allokering'!$B$1:$AF$1,0),FALSE))</f>
        <v>0</v>
      </c>
      <c r="Y267">
        <f>IF(ISERROR(1/VLOOKUP($B267,'Justerad allokering'!$B$1:$AG$461,MATCH(Y$1,'Justerad allokering'!$B$1:$AF$1,0),FALSE)),VLOOKUP($B267,'Allokerad kvv'!$B$2:$AV$468,MATCH(Y$1,'Allokerad kvv'!$B$1:$AV$1,0),FALSE),VLOOKUP($B267,'Justerad allokering'!$B$1:$AG$461,MATCH(Y$1,'Justerad allokering'!$B$1:$AF$1,0),FALSE))</f>
        <v>0</v>
      </c>
      <c r="Z267">
        <f>IF(ISERROR(1/VLOOKUP($B267,'Justerad allokering'!$B$1:$AG$461,MATCH(Z$1,'Justerad allokering'!$B$1:$AF$1,0),FALSE)),VLOOKUP($B267,'Allokerad kvv'!$B$2:$AV$468,MATCH(Z$1,'Allokerad kvv'!$B$1:$AV$1,0),FALSE),VLOOKUP($B267,'Justerad allokering'!$B$1:$AG$461,MATCH(Z$1,'Justerad allokering'!$B$1:$AF$1,0),FALSE))</f>
        <v>0</v>
      </c>
      <c r="AE267" s="89">
        <f t="shared" si="16"/>
        <v>0</v>
      </c>
      <c r="AG267">
        <f t="shared" si="17"/>
        <v>0</v>
      </c>
      <c r="AH267">
        <f t="shared" si="18"/>
        <v>0</v>
      </c>
      <c r="AI267" t="str">
        <f>IF(AH267=0,"",AH267/VLOOKUP(B267,Kraftvärmeprod!$B$1:$BC$480,MATCH("Summa tillförd energi exklusive rökgaskondensering",Kraftvärmeprod!$B$1:$BC$1,0),FALSE))</f>
        <v/>
      </c>
      <c r="AK267">
        <f t="shared" si="19"/>
        <v>0</v>
      </c>
    </row>
    <row r="268" spans="1:37" x14ac:dyDescent="0.25">
      <c r="A268" s="2" t="s">
        <v>376</v>
      </c>
      <c r="B268" s="2" t="s">
        <v>380</v>
      </c>
      <c r="C268">
        <f>IF(ISERROR(1/VLOOKUP($B268,'Justerad allokering'!$B$1:$AG$461,MATCH(C$1,'Justerad allokering'!$B$1:$AF$1,0),FALSE)),VLOOKUP($B268,'Allokerad kvv'!$B$2:$AV$468,MATCH(C$1,'Allokerad kvv'!$B$1:$AV$1,0),FALSE),VLOOKUP($B268,'Justerad allokering'!$B$1:$AG$461,MATCH(C$1,'Justerad allokering'!$B$1:$AF$1,0),FALSE))</f>
        <v>0</v>
      </c>
      <c r="D268">
        <f>IF(ISERROR(1/VLOOKUP($B268,'Justerad allokering'!$B$1:$AG$461,MATCH(D$1,'Justerad allokering'!$B$1:$AF$1,0),FALSE)),VLOOKUP($B268,'Allokerad kvv'!$B$2:$AV$468,MATCH(D$1,'Allokerad kvv'!$B$1:$AV$1,0),FALSE),VLOOKUP($B268,'Justerad allokering'!$B$1:$AG$461,MATCH(D$1,'Justerad allokering'!$B$1:$AF$1,0),FALSE))</f>
        <v>0</v>
      </c>
      <c r="E268">
        <f>IF(ISERROR(1/VLOOKUP($B268,'Justerad allokering'!$B$1:$AG$461,MATCH(E$1,'Justerad allokering'!$B$1:$AF$1,0),FALSE)),VLOOKUP($B268,'Allokerad kvv'!$B$2:$AV$468,MATCH(E$1,'Allokerad kvv'!$B$1:$AV$1,0),FALSE),VLOOKUP($B268,'Justerad allokering'!$B$1:$AG$461,MATCH(E$1,'Justerad allokering'!$B$1:$AF$1,0),FALSE))</f>
        <v>0</v>
      </c>
      <c r="F268">
        <f>IF(ISERROR(1/VLOOKUP($B268,'Justerad allokering'!$B$1:$AG$461,MATCH(F$1,'Justerad allokering'!$B$1:$AF$1,0),FALSE)),VLOOKUP($B268,'Allokerad kvv'!$B$2:$AV$468,MATCH(F$1,'Allokerad kvv'!$B$1:$AV$1,0),FALSE),VLOOKUP($B268,'Justerad allokering'!$B$1:$AG$461,MATCH(F$1,'Justerad allokering'!$B$1:$AF$1,0),FALSE))</f>
        <v>0</v>
      </c>
      <c r="G268">
        <f>IF(ISERROR(1/VLOOKUP($B268,'Justerad allokering'!$B$1:$AG$461,MATCH(G$1,'Justerad allokering'!$B$1:$AF$1,0),FALSE)),VLOOKUP($B268,'Allokerad kvv'!$B$2:$AV$468,MATCH(G$1,'Allokerad kvv'!$B$1:$AV$1,0),FALSE),VLOOKUP($B268,'Justerad allokering'!$B$1:$AG$461,MATCH(G$1,'Justerad allokering'!$B$1:$AF$1,0),FALSE))</f>
        <v>0</v>
      </c>
      <c r="H268">
        <f>IF(ISERROR(1/VLOOKUP($B268,'Justerad allokering'!$B$1:$AG$461,MATCH(H$1,'Justerad allokering'!$B$1:$AF$1,0),FALSE)),VLOOKUP($B268,'Allokerad kvv'!$B$2:$AV$468,MATCH(H$1,'Allokerad kvv'!$B$1:$AV$1,0),FALSE),VLOOKUP($B268,'Justerad allokering'!$B$1:$AG$461,MATCH(H$1,'Justerad allokering'!$B$1:$AF$1,0),FALSE))</f>
        <v>0</v>
      </c>
      <c r="I268">
        <f>IF(ISERROR(1/VLOOKUP($B268,'Justerad allokering'!$B$1:$AG$461,MATCH(I$1,'Justerad allokering'!$B$1:$AF$1,0),FALSE)),VLOOKUP($B268,'Allokerad kvv'!$B$2:$AV$468,MATCH(I$1,'Allokerad kvv'!$B$1:$AV$1,0),FALSE),VLOOKUP($B268,'Justerad allokering'!$B$1:$AG$461,MATCH(I$1,'Justerad allokering'!$B$1:$AF$1,0),FALSE))</f>
        <v>0</v>
      </c>
      <c r="J268">
        <f>IF(ISERROR(1/VLOOKUP($B268,'Justerad allokering'!$B$1:$AG$461,MATCH(J$1,'Justerad allokering'!$B$1:$AF$1,0),FALSE)),VLOOKUP($B268,'Allokerad kvv'!$B$2:$AV$468,MATCH(J$1,'Allokerad kvv'!$B$1:$AV$1,0),FALSE),VLOOKUP($B268,'Justerad allokering'!$B$1:$AG$461,MATCH(J$1,'Justerad allokering'!$B$1:$AF$1,0),FALSE))</f>
        <v>0</v>
      </c>
      <c r="K268">
        <f>IF(ISERROR(1/VLOOKUP($B268,'Justerad allokering'!$B$1:$AG$461,MATCH(K$1,'Justerad allokering'!$B$1:$AF$1,0),FALSE)),VLOOKUP($B268,'Allokerad kvv'!$B$2:$AV$468,MATCH(K$1,'Allokerad kvv'!$B$1:$AV$1,0),FALSE),VLOOKUP($B268,'Justerad allokering'!$B$1:$AG$461,MATCH(K$1,'Justerad allokering'!$B$1:$AF$1,0),FALSE))</f>
        <v>0</v>
      </c>
      <c r="L268">
        <f>IF(ISERROR(1/VLOOKUP($B268,'Justerad allokering'!$B$1:$AG$461,MATCH(L$1,'Justerad allokering'!$B$1:$AF$1,0),FALSE)),VLOOKUP($B268,'Allokerad kvv'!$B$2:$AV$468,MATCH(L$1,'Allokerad kvv'!$B$1:$AV$1,0),FALSE),VLOOKUP($B268,'Justerad allokering'!$B$1:$AG$461,MATCH(L$1,'Justerad allokering'!$B$1:$AF$1,0),FALSE))</f>
        <v>0</v>
      </c>
      <c r="M268">
        <f>IF(ISERROR(1/VLOOKUP($B268,'Justerad allokering'!$B$1:$AG$461,MATCH(M$1,'Justerad allokering'!$B$1:$AF$1,0),FALSE)),VLOOKUP($B268,'Allokerad kvv'!$B$2:$AV$468,MATCH(M$1,'Allokerad kvv'!$B$1:$AV$1,0),FALSE),VLOOKUP($B268,'Justerad allokering'!$B$1:$AG$461,MATCH(M$1,'Justerad allokering'!$B$1:$AF$1,0),FALSE))</f>
        <v>0</v>
      </c>
      <c r="N268">
        <f>IF(ISERROR(1/VLOOKUP($B268,'Justerad allokering'!$B$1:$AG$461,MATCH(N$1,'Justerad allokering'!$B$1:$AF$1,0),FALSE)),VLOOKUP($B268,'Allokerad kvv'!$B$2:$AV$468,MATCH(N$1,'Allokerad kvv'!$B$1:$AV$1,0),FALSE),VLOOKUP($B268,'Justerad allokering'!$B$1:$AG$461,MATCH(N$1,'Justerad allokering'!$B$1:$AF$1,0),FALSE))</f>
        <v>0</v>
      </c>
      <c r="O268">
        <f>IF(ISERROR(1/VLOOKUP($B268,'Justerad allokering'!$B$1:$AG$461,MATCH(O$1,'Justerad allokering'!$B$1:$AF$1,0),FALSE)),VLOOKUP($B268,'Allokerad kvv'!$B$2:$AV$468,MATCH(O$1,'Allokerad kvv'!$B$1:$AV$1,0),FALSE),VLOOKUP($B268,'Justerad allokering'!$B$1:$AG$461,MATCH(O$1,'Justerad allokering'!$B$1:$AF$1,0),FALSE))</f>
        <v>0</v>
      </c>
      <c r="P268">
        <f>IF(ISERROR(1/VLOOKUP($B268,'Justerad allokering'!$B$1:$AG$461,MATCH(P$1,'Justerad allokering'!$B$1:$AF$1,0),FALSE)),VLOOKUP($B268,'Allokerad kvv'!$B$2:$AV$468,MATCH(P$1,'Allokerad kvv'!$B$1:$AV$1,0),FALSE),VLOOKUP($B268,'Justerad allokering'!$B$1:$AG$461,MATCH(P$1,'Justerad allokering'!$B$1:$AF$1,0),FALSE))</f>
        <v>0</v>
      </c>
      <c r="Q268">
        <f>IF(ISERROR(1/VLOOKUP($B268,'Justerad allokering'!$B$1:$AG$461,MATCH(Q$1,'Justerad allokering'!$B$1:$AF$1,0),FALSE)),VLOOKUP($B268,'Allokerad kvv'!$B$2:$AV$468,MATCH(Q$1,'Allokerad kvv'!$B$1:$AV$1,0),FALSE),VLOOKUP($B268,'Justerad allokering'!$B$1:$AG$461,MATCH(Q$1,'Justerad allokering'!$B$1:$AF$1,0),FALSE))</f>
        <v>0</v>
      </c>
      <c r="R268">
        <f>IF(ISERROR(1/VLOOKUP($B268,'Justerad allokering'!$B$1:$AG$461,MATCH(R$1,'Justerad allokering'!$B$1:$AF$1,0),FALSE)),VLOOKUP($B268,'Allokerad kvv'!$B$2:$AV$468,MATCH(R$1,'Allokerad kvv'!$B$1:$AV$1,0),FALSE),VLOOKUP($B268,'Justerad allokering'!$B$1:$AG$461,MATCH(R$1,'Justerad allokering'!$B$1:$AF$1,0),FALSE))</f>
        <v>0</v>
      </c>
      <c r="S268">
        <f>IF(ISERROR(1/VLOOKUP($B268,'Justerad allokering'!$B$1:$AG$461,MATCH(S$1,'Justerad allokering'!$B$1:$AF$1,0),FALSE)),VLOOKUP($B268,'Allokerad kvv'!$B$2:$AV$468,MATCH(S$1,'Allokerad kvv'!$B$1:$AV$1,0),FALSE),VLOOKUP($B268,'Justerad allokering'!$B$1:$AG$461,MATCH(S$1,'Justerad allokering'!$B$1:$AF$1,0),FALSE))</f>
        <v>0</v>
      </c>
      <c r="T268">
        <f>IF(ISERROR(1/VLOOKUP($B268,'Justerad allokering'!$B$1:$AG$461,MATCH(T$1,'Justerad allokering'!$B$1:$AF$1,0),FALSE)),VLOOKUP($B268,'Allokerad kvv'!$B$2:$AV$468,MATCH(T$1,'Allokerad kvv'!$B$1:$AV$1,0),FALSE),VLOOKUP($B268,'Justerad allokering'!$B$1:$AG$461,MATCH(T$1,'Justerad allokering'!$B$1:$AF$1,0),FALSE))</f>
        <v>0</v>
      </c>
      <c r="U268">
        <f>IF(ISERROR(1/VLOOKUP($B268,'Justerad allokering'!$B$1:$AG$461,MATCH(U$1,'Justerad allokering'!$B$1:$AF$1,0),FALSE)),VLOOKUP($B268,'Allokerad kvv'!$B$2:$AV$468,MATCH(U$1,'Allokerad kvv'!$B$1:$AV$1,0),FALSE),VLOOKUP($B268,'Justerad allokering'!$B$1:$AG$461,MATCH(U$1,'Justerad allokering'!$B$1:$AF$1,0),FALSE))</f>
        <v>0</v>
      </c>
      <c r="V268">
        <f>IF(ISERROR(1/VLOOKUP($B268,'Justerad allokering'!$B$1:$AG$461,MATCH(V$1,'Justerad allokering'!$B$1:$AF$1,0),FALSE)),VLOOKUP($B268,'Allokerad kvv'!$B$2:$AV$468,MATCH(V$1,'Allokerad kvv'!$B$1:$AV$1,0),FALSE),VLOOKUP($B268,'Justerad allokering'!$B$1:$AG$461,MATCH(V$1,'Justerad allokering'!$B$1:$AF$1,0),FALSE))</f>
        <v>0</v>
      </c>
      <c r="W268">
        <f>IF(ISERROR(1/VLOOKUP($B268,'Justerad allokering'!$B$1:$AG$461,MATCH(W$1,'Justerad allokering'!$B$1:$AF$1,0),FALSE)),VLOOKUP($B268,'Allokerad kvv'!$B$2:$AV$468,MATCH(W$1,'Allokerad kvv'!$B$1:$AV$1,0),FALSE),VLOOKUP($B268,'Justerad allokering'!$B$1:$AG$461,MATCH(W$1,'Justerad allokering'!$B$1:$AF$1,0),FALSE))</f>
        <v>0</v>
      </c>
      <c r="X268">
        <f>IF(ISERROR(1/VLOOKUP($B268,'Justerad allokering'!$B$1:$AG$461,MATCH(X$1,'Justerad allokering'!$B$1:$AF$1,0),FALSE)),VLOOKUP($B268,'Allokerad kvv'!$B$2:$AV$468,MATCH(X$1,'Allokerad kvv'!$B$1:$AV$1,0),FALSE),VLOOKUP($B268,'Justerad allokering'!$B$1:$AG$461,MATCH(X$1,'Justerad allokering'!$B$1:$AF$1,0),FALSE))</f>
        <v>0</v>
      </c>
      <c r="Y268">
        <f>IF(ISERROR(1/VLOOKUP($B268,'Justerad allokering'!$B$1:$AG$461,MATCH(Y$1,'Justerad allokering'!$B$1:$AF$1,0),FALSE)),VLOOKUP($B268,'Allokerad kvv'!$B$2:$AV$468,MATCH(Y$1,'Allokerad kvv'!$B$1:$AV$1,0),FALSE),VLOOKUP($B268,'Justerad allokering'!$B$1:$AG$461,MATCH(Y$1,'Justerad allokering'!$B$1:$AF$1,0),FALSE))</f>
        <v>0</v>
      </c>
      <c r="Z268">
        <f>IF(ISERROR(1/VLOOKUP($B268,'Justerad allokering'!$B$1:$AG$461,MATCH(Z$1,'Justerad allokering'!$B$1:$AF$1,0),FALSE)),VLOOKUP($B268,'Allokerad kvv'!$B$2:$AV$468,MATCH(Z$1,'Allokerad kvv'!$B$1:$AV$1,0),FALSE),VLOOKUP($B268,'Justerad allokering'!$B$1:$AG$461,MATCH(Z$1,'Justerad allokering'!$B$1:$AF$1,0),FALSE))</f>
        <v>0</v>
      </c>
      <c r="AE268" s="89">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25">
      <c r="A269" s="2" t="s">
        <v>376</v>
      </c>
      <c r="B269" s="2" t="s">
        <v>381</v>
      </c>
      <c r="C269">
        <f>IF(ISERROR(1/VLOOKUP($B269,'Justerad allokering'!$B$1:$AG$461,MATCH(C$1,'Justerad allokering'!$B$1:$AF$1,0),FALSE)),VLOOKUP($B269,'Allokerad kvv'!$B$2:$AV$468,MATCH(C$1,'Allokerad kvv'!$B$1:$AV$1,0),FALSE),VLOOKUP($B269,'Justerad allokering'!$B$1:$AG$461,MATCH(C$1,'Justerad allokering'!$B$1:$AF$1,0),FALSE))</f>
        <v>0</v>
      </c>
      <c r="D269">
        <f>IF(ISERROR(1/VLOOKUP($B269,'Justerad allokering'!$B$1:$AG$461,MATCH(D$1,'Justerad allokering'!$B$1:$AF$1,0),FALSE)),VLOOKUP($B269,'Allokerad kvv'!$B$2:$AV$468,MATCH(D$1,'Allokerad kvv'!$B$1:$AV$1,0),FALSE),VLOOKUP($B269,'Justerad allokering'!$B$1:$AG$461,MATCH(D$1,'Justerad allokering'!$B$1:$AF$1,0),FALSE))</f>
        <v>0</v>
      </c>
      <c r="E269">
        <f>IF(ISERROR(1/VLOOKUP($B269,'Justerad allokering'!$B$1:$AG$461,MATCH(E$1,'Justerad allokering'!$B$1:$AF$1,0),FALSE)),VLOOKUP($B269,'Allokerad kvv'!$B$2:$AV$468,MATCH(E$1,'Allokerad kvv'!$B$1:$AV$1,0),FALSE),VLOOKUP($B269,'Justerad allokering'!$B$1:$AG$461,MATCH(E$1,'Justerad allokering'!$B$1:$AF$1,0),FALSE))</f>
        <v>0</v>
      </c>
      <c r="F269">
        <f>IF(ISERROR(1/VLOOKUP($B269,'Justerad allokering'!$B$1:$AG$461,MATCH(F$1,'Justerad allokering'!$B$1:$AF$1,0),FALSE)),VLOOKUP($B269,'Allokerad kvv'!$B$2:$AV$468,MATCH(F$1,'Allokerad kvv'!$B$1:$AV$1,0),FALSE),VLOOKUP($B269,'Justerad allokering'!$B$1:$AG$461,MATCH(F$1,'Justerad allokering'!$B$1:$AF$1,0),FALSE))</f>
        <v>0</v>
      </c>
      <c r="G269">
        <f>IF(ISERROR(1/VLOOKUP($B269,'Justerad allokering'!$B$1:$AG$461,MATCH(G$1,'Justerad allokering'!$B$1:$AF$1,0),FALSE)),VLOOKUP($B269,'Allokerad kvv'!$B$2:$AV$468,MATCH(G$1,'Allokerad kvv'!$B$1:$AV$1,0),FALSE),VLOOKUP($B269,'Justerad allokering'!$B$1:$AG$461,MATCH(G$1,'Justerad allokering'!$B$1:$AF$1,0),FALSE))</f>
        <v>0</v>
      </c>
      <c r="H269">
        <f>IF(ISERROR(1/VLOOKUP($B269,'Justerad allokering'!$B$1:$AG$461,MATCH(H$1,'Justerad allokering'!$B$1:$AF$1,0),FALSE)),VLOOKUP($B269,'Allokerad kvv'!$B$2:$AV$468,MATCH(H$1,'Allokerad kvv'!$B$1:$AV$1,0),FALSE),VLOOKUP($B269,'Justerad allokering'!$B$1:$AG$461,MATCH(H$1,'Justerad allokering'!$B$1:$AF$1,0),FALSE))</f>
        <v>0</v>
      </c>
      <c r="I269">
        <f>IF(ISERROR(1/VLOOKUP($B269,'Justerad allokering'!$B$1:$AG$461,MATCH(I$1,'Justerad allokering'!$B$1:$AF$1,0),FALSE)),VLOOKUP($B269,'Allokerad kvv'!$B$2:$AV$468,MATCH(I$1,'Allokerad kvv'!$B$1:$AV$1,0),FALSE),VLOOKUP($B269,'Justerad allokering'!$B$1:$AG$461,MATCH(I$1,'Justerad allokering'!$B$1:$AF$1,0),FALSE))</f>
        <v>0</v>
      </c>
      <c r="J269">
        <f>IF(ISERROR(1/VLOOKUP($B269,'Justerad allokering'!$B$1:$AG$461,MATCH(J$1,'Justerad allokering'!$B$1:$AF$1,0),FALSE)),VLOOKUP($B269,'Allokerad kvv'!$B$2:$AV$468,MATCH(J$1,'Allokerad kvv'!$B$1:$AV$1,0),FALSE),VLOOKUP($B269,'Justerad allokering'!$B$1:$AG$461,MATCH(J$1,'Justerad allokering'!$B$1:$AF$1,0),FALSE))</f>
        <v>0</v>
      </c>
      <c r="K269">
        <f>IF(ISERROR(1/VLOOKUP($B269,'Justerad allokering'!$B$1:$AG$461,MATCH(K$1,'Justerad allokering'!$B$1:$AF$1,0),FALSE)),VLOOKUP($B269,'Allokerad kvv'!$B$2:$AV$468,MATCH(K$1,'Allokerad kvv'!$B$1:$AV$1,0),FALSE),VLOOKUP($B269,'Justerad allokering'!$B$1:$AG$461,MATCH(K$1,'Justerad allokering'!$B$1:$AF$1,0),FALSE))</f>
        <v>0</v>
      </c>
      <c r="L269">
        <f>IF(ISERROR(1/VLOOKUP($B269,'Justerad allokering'!$B$1:$AG$461,MATCH(L$1,'Justerad allokering'!$B$1:$AF$1,0),FALSE)),VLOOKUP($B269,'Allokerad kvv'!$B$2:$AV$468,MATCH(L$1,'Allokerad kvv'!$B$1:$AV$1,0),FALSE),VLOOKUP($B269,'Justerad allokering'!$B$1:$AG$461,MATCH(L$1,'Justerad allokering'!$B$1:$AF$1,0),FALSE))</f>
        <v>0</v>
      </c>
      <c r="M269">
        <f>IF(ISERROR(1/VLOOKUP($B269,'Justerad allokering'!$B$1:$AG$461,MATCH(M$1,'Justerad allokering'!$B$1:$AF$1,0),FALSE)),VLOOKUP($B269,'Allokerad kvv'!$B$2:$AV$468,MATCH(M$1,'Allokerad kvv'!$B$1:$AV$1,0),FALSE),VLOOKUP($B269,'Justerad allokering'!$B$1:$AG$461,MATCH(M$1,'Justerad allokering'!$B$1:$AF$1,0),FALSE))</f>
        <v>0</v>
      </c>
      <c r="N269">
        <f>IF(ISERROR(1/VLOOKUP($B269,'Justerad allokering'!$B$1:$AG$461,MATCH(N$1,'Justerad allokering'!$B$1:$AF$1,0),FALSE)),VLOOKUP($B269,'Allokerad kvv'!$B$2:$AV$468,MATCH(N$1,'Allokerad kvv'!$B$1:$AV$1,0),FALSE),VLOOKUP($B269,'Justerad allokering'!$B$1:$AG$461,MATCH(N$1,'Justerad allokering'!$B$1:$AF$1,0),FALSE))</f>
        <v>0</v>
      </c>
      <c r="O269">
        <f>IF(ISERROR(1/VLOOKUP($B269,'Justerad allokering'!$B$1:$AG$461,MATCH(O$1,'Justerad allokering'!$B$1:$AF$1,0),FALSE)),VLOOKUP($B269,'Allokerad kvv'!$B$2:$AV$468,MATCH(O$1,'Allokerad kvv'!$B$1:$AV$1,0),FALSE),VLOOKUP($B269,'Justerad allokering'!$B$1:$AG$461,MATCH(O$1,'Justerad allokering'!$B$1:$AF$1,0),FALSE))</f>
        <v>0</v>
      </c>
      <c r="P269">
        <f>IF(ISERROR(1/VLOOKUP($B269,'Justerad allokering'!$B$1:$AG$461,MATCH(P$1,'Justerad allokering'!$B$1:$AF$1,0),FALSE)),VLOOKUP($B269,'Allokerad kvv'!$B$2:$AV$468,MATCH(P$1,'Allokerad kvv'!$B$1:$AV$1,0),FALSE),VLOOKUP($B269,'Justerad allokering'!$B$1:$AG$461,MATCH(P$1,'Justerad allokering'!$B$1:$AF$1,0),FALSE))</f>
        <v>0</v>
      </c>
      <c r="Q269">
        <f>IF(ISERROR(1/VLOOKUP($B269,'Justerad allokering'!$B$1:$AG$461,MATCH(Q$1,'Justerad allokering'!$B$1:$AF$1,0),FALSE)),VLOOKUP($B269,'Allokerad kvv'!$B$2:$AV$468,MATCH(Q$1,'Allokerad kvv'!$B$1:$AV$1,0),FALSE),VLOOKUP($B269,'Justerad allokering'!$B$1:$AG$461,MATCH(Q$1,'Justerad allokering'!$B$1:$AF$1,0),FALSE))</f>
        <v>0</v>
      </c>
      <c r="R269">
        <f>IF(ISERROR(1/VLOOKUP($B269,'Justerad allokering'!$B$1:$AG$461,MATCH(R$1,'Justerad allokering'!$B$1:$AF$1,0),FALSE)),VLOOKUP($B269,'Allokerad kvv'!$B$2:$AV$468,MATCH(R$1,'Allokerad kvv'!$B$1:$AV$1,0),FALSE),VLOOKUP($B269,'Justerad allokering'!$B$1:$AG$461,MATCH(R$1,'Justerad allokering'!$B$1:$AF$1,0),FALSE))</f>
        <v>0</v>
      </c>
      <c r="S269">
        <f>IF(ISERROR(1/VLOOKUP($B269,'Justerad allokering'!$B$1:$AG$461,MATCH(S$1,'Justerad allokering'!$B$1:$AF$1,0),FALSE)),VLOOKUP($B269,'Allokerad kvv'!$B$2:$AV$468,MATCH(S$1,'Allokerad kvv'!$B$1:$AV$1,0),FALSE),VLOOKUP($B269,'Justerad allokering'!$B$1:$AG$461,MATCH(S$1,'Justerad allokering'!$B$1:$AF$1,0),FALSE))</f>
        <v>0</v>
      </c>
      <c r="T269">
        <f>IF(ISERROR(1/VLOOKUP($B269,'Justerad allokering'!$B$1:$AG$461,MATCH(T$1,'Justerad allokering'!$B$1:$AF$1,0),FALSE)),VLOOKUP($B269,'Allokerad kvv'!$B$2:$AV$468,MATCH(T$1,'Allokerad kvv'!$B$1:$AV$1,0),FALSE),VLOOKUP($B269,'Justerad allokering'!$B$1:$AG$461,MATCH(T$1,'Justerad allokering'!$B$1:$AF$1,0),FALSE))</f>
        <v>0</v>
      </c>
      <c r="U269">
        <f>IF(ISERROR(1/VLOOKUP($B269,'Justerad allokering'!$B$1:$AG$461,MATCH(U$1,'Justerad allokering'!$B$1:$AF$1,0),FALSE)),VLOOKUP($B269,'Allokerad kvv'!$B$2:$AV$468,MATCH(U$1,'Allokerad kvv'!$B$1:$AV$1,0),FALSE),VLOOKUP($B269,'Justerad allokering'!$B$1:$AG$461,MATCH(U$1,'Justerad allokering'!$B$1:$AF$1,0),FALSE))</f>
        <v>0</v>
      </c>
      <c r="V269">
        <f>IF(ISERROR(1/VLOOKUP($B269,'Justerad allokering'!$B$1:$AG$461,MATCH(V$1,'Justerad allokering'!$B$1:$AF$1,0),FALSE)),VLOOKUP($B269,'Allokerad kvv'!$B$2:$AV$468,MATCH(V$1,'Allokerad kvv'!$B$1:$AV$1,0),FALSE),VLOOKUP($B269,'Justerad allokering'!$B$1:$AG$461,MATCH(V$1,'Justerad allokering'!$B$1:$AF$1,0),FALSE))</f>
        <v>0</v>
      </c>
      <c r="W269">
        <f>IF(ISERROR(1/VLOOKUP($B269,'Justerad allokering'!$B$1:$AG$461,MATCH(W$1,'Justerad allokering'!$B$1:$AF$1,0),FALSE)),VLOOKUP($B269,'Allokerad kvv'!$B$2:$AV$468,MATCH(W$1,'Allokerad kvv'!$B$1:$AV$1,0),FALSE),VLOOKUP($B269,'Justerad allokering'!$B$1:$AG$461,MATCH(W$1,'Justerad allokering'!$B$1:$AF$1,0),FALSE))</f>
        <v>0</v>
      </c>
      <c r="X269">
        <f>IF(ISERROR(1/VLOOKUP($B269,'Justerad allokering'!$B$1:$AG$461,MATCH(X$1,'Justerad allokering'!$B$1:$AF$1,0),FALSE)),VLOOKUP($B269,'Allokerad kvv'!$B$2:$AV$468,MATCH(X$1,'Allokerad kvv'!$B$1:$AV$1,0),FALSE),VLOOKUP($B269,'Justerad allokering'!$B$1:$AG$461,MATCH(X$1,'Justerad allokering'!$B$1:$AF$1,0),FALSE))</f>
        <v>0</v>
      </c>
      <c r="Y269">
        <f>IF(ISERROR(1/VLOOKUP($B269,'Justerad allokering'!$B$1:$AG$461,MATCH(Y$1,'Justerad allokering'!$B$1:$AF$1,0),FALSE)),VLOOKUP($B269,'Allokerad kvv'!$B$2:$AV$468,MATCH(Y$1,'Allokerad kvv'!$B$1:$AV$1,0),FALSE),VLOOKUP($B269,'Justerad allokering'!$B$1:$AG$461,MATCH(Y$1,'Justerad allokering'!$B$1:$AF$1,0),FALSE))</f>
        <v>0</v>
      </c>
      <c r="Z269">
        <f>IF(ISERROR(1/VLOOKUP($B269,'Justerad allokering'!$B$1:$AG$461,MATCH(Z$1,'Justerad allokering'!$B$1:$AF$1,0),FALSE)),VLOOKUP($B269,'Allokerad kvv'!$B$2:$AV$468,MATCH(Z$1,'Allokerad kvv'!$B$1:$AV$1,0),FALSE),VLOOKUP($B269,'Justerad allokering'!$B$1:$AG$461,MATCH(Z$1,'Justerad allokering'!$B$1:$AF$1,0),FALSE))</f>
        <v>0</v>
      </c>
      <c r="AE269" s="89">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25">
      <c r="A270" s="2" t="s">
        <v>382</v>
      </c>
      <c r="B270" s="2" t="s">
        <v>383</v>
      </c>
      <c r="C270">
        <f>IF(ISERROR(1/VLOOKUP($B270,'Justerad allokering'!$B$1:$AG$461,MATCH(C$1,'Justerad allokering'!$B$1:$AF$1,0),FALSE)),VLOOKUP($B270,'Allokerad kvv'!$B$2:$AV$468,MATCH(C$1,'Allokerad kvv'!$B$1:$AV$1,0),FALSE),VLOOKUP($B270,'Justerad allokering'!$B$1:$AG$461,MATCH(C$1,'Justerad allokering'!$B$1:$AF$1,0),FALSE))</f>
        <v>0</v>
      </c>
      <c r="D270">
        <f>IF(ISERROR(1/VLOOKUP($B270,'Justerad allokering'!$B$1:$AG$461,MATCH(D$1,'Justerad allokering'!$B$1:$AF$1,0),FALSE)),VLOOKUP($B270,'Allokerad kvv'!$B$2:$AV$468,MATCH(D$1,'Allokerad kvv'!$B$1:$AV$1,0),FALSE),VLOOKUP($B270,'Justerad allokering'!$B$1:$AG$461,MATCH(D$1,'Justerad allokering'!$B$1:$AF$1,0),FALSE))</f>
        <v>0</v>
      </c>
      <c r="E270">
        <f>IF(ISERROR(1/VLOOKUP($B270,'Justerad allokering'!$B$1:$AG$461,MATCH(E$1,'Justerad allokering'!$B$1:$AF$1,0),FALSE)),VLOOKUP($B270,'Allokerad kvv'!$B$2:$AV$468,MATCH(E$1,'Allokerad kvv'!$B$1:$AV$1,0),FALSE),VLOOKUP($B270,'Justerad allokering'!$B$1:$AG$461,MATCH(E$1,'Justerad allokering'!$B$1:$AF$1,0),FALSE))</f>
        <v>0</v>
      </c>
      <c r="F270">
        <f>IF(ISERROR(1/VLOOKUP($B270,'Justerad allokering'!$B$1:$AG$461,MATCH(F$1,'Justerad allokering'!$B$1:$AF$1,0),FALSE)),VLOOKUP($B270,'Allokerad kvv'!$B$2:$AV$468,MATCH(F$1,'Allokerad kvv'!$B$1:$AV$1,0),FALSE),VLOOKUP($B270,'Justerad allokering'!$B$1:$AG$461,MATCH(F$1,'Justerad allokering'!$B$1:$AF$1,0),FALSE))</f>
        <v>0</v>
      </c>
      <c r="G270">
        <f>IF(ISERROR(1/VLOOKUP($B270,'Justerad allokering'!$B$1:$AG$461,MATCH(G$1,'Justerad allokering'!$B$1:$AF$1,0),FALSE)),VLOOKUP($B270,'Allokerad kvv'!$B$2:$AV$468,MATCH(G$1,'Allokerad kvv'!$B$1:$AV$1,0),FALSE),VLOOKUP($B270,'Justerad allokering'!$B$1:$AG$461,MATCH(G$1,'Justerad allokering'!$B$1:$AF$1,0),FALSE))</f>
        <v>0</v>
      </c>
      <c r="H270">
        <f>IF(ISERROR(1/VLOOKUP($B270,'Justerad allokering'!$B$1:$AG$461,MATCH(H$1,'Justerad allokering'!$B$1:$AF$1,0),FALSE)),VLOOKUP($B270,'Allokerad kvv'!$B$2:$AV$468,MATCH(H$1,'Allokerad kvv'!$B$1:$AV$1,0),FALSE),VLOOKUP($B270,'Justerad allokering'!$B$1:$AG$461,MATCH(H$1,'Justerad allokering'!$B$1:$AF$1,0),FALSE))</f>
        <v>0</v>
      </c>
      <c r="I270">
        <f>IF(ISERROR(1/VLOOKUP($B270,'Justerad allokering'!$B$1:$AG$461,MATCH(I$1,'Justerad allokering'!$B$1:$AF$1,0),FALSE)),VLOOKUP($B270,'Allokerad kvv'!$B$2:$AV$468,MATCH(I$1,'Allokerad kvv'!$B$1:$AV$1,0),FALSE),VLOOKUP($B270,'Justerad allokering'!$B$1:$AG$461,MATCH(I$1,'Justerad allokering'!$B$1:$AF$1,0),FALSE))</f>
        <v>0</v>
      </c>
      <c r="J270">
        <f>IF(ISERROR(1/VLOOKUP($B270,'Justerad allokering'!$B$1:$AG$461,MATCH(J$1,'Justerad allokering'!$B$1:$AF$1,0),FALSE)),VLOOKUP($B270,'Allokerad kvv'!$B$2:$AV$468,MATCH(J$1,'Allokerad kvv'!$B$1:$AV$1,0),FALSE),VLOOKUP($B270,'Justerad allokering'!$B$1:$AG$461,MATCH(J$1,'Justerad allokering'!$B$1:$AF$1,0),FALSE))</f>
        <v>0</v>
      </c>
      <c r="K270">
        <f>IF(ISERROR(1/VLOOKUP($B270,'Justerad allokering'!$B$1:$AG$461,MATCH(K$1,'Justerad allokering'!$B$1:$AF$1,0),FALSE)),VLOOKUP($B270,'Allokerad kvv'!$B$2:$AV$468,MATCH(K$1,'Allokerad kvv'!$B$1:$AV$1,0),FALSE),VLOOKUP($B270,'Justerad allokering'!$B$1:$AG$461,MATCH(K$1,'Justerad allokering'!$B$1:$AF$1,0),FALSE))</f>
        <v>0</v>
      </c>
      <c r="L270">
        <f>IF(ISERROR(1/VLOOKUP($B270,'Justerad allokering'!$B$1:$AG$461,MATCH(L$1,'Justerad allokering'!$B$1:$AF$1,0),FALSE)),VLOOKUP($B270,'Allokerad kvv'!$B$2:$AV$468,MATCH(L$1,'Allokerad kvv'!$B$1:$AV$1,0),FALSE),VLOOKUP($B270,'Justerad allokering'!$B$1:$AG$461,MATCH(L$1,'Justerad allokering'!$B$1:$AF$1,0),FALSE))</f>
        <v>0</v>
      </c>
      <c r="M270">
        <f>IF(ISERROR(1/VLOOKUP($B270,'Justerad allokering'!$B$1:$AG$461,MATCH(M$1,'Justerad allokering'!$B$1:$AF$1,0),FALSE)),VLOOKUP($B270,'Allokerad kvv'!$B$2:$AV$468,MATCH(M$1,'Allokerad kvv'!$B$1:$AV$1,0),FALSE),VLOOKUP($B270,'Justerad allokering'!$B$1:$AG$461,MATCH(M$1,'Justerad allokering'!$B$1:$AF$1,0),FALSE))</f>
        <v>0</v>
      </c>
      <c r="N270">
        <f>IF(ISERROR(1/VLOOKUP($B270,'Justerad allokering'!$B$1:$AG$461,MATCH(N$1,'Justerad allokering'!$B$1:$AF$1,0),FALSE)),VLOOKUP($B270,'Allokerad kvv'!$B$2:$AV$468,MATCH(N$1,'Allokerad kvv'!$B$1:$AV$1,0),FALSE),VLOOKUP($B270,'Justerad allokering'!$B$1:$AG$461,MATCH(N$1,'Justerad allokering'!$B$1:$AF$1,0),FALSE))</f>
        <v>0</v>
      </c>
      <c r="O270">
        <f>IF(ISERROR(1/VLOOKUP($B270,'Justerad allokering'!$B$1:$AG$461,MATCH(O$1,'Justerad allokering'!$B$1:$AF$1,0),FALSE)),VLOOKUP($B270,'Allokerad kvv'!$B$2:$AV$468,MATCH(O$1,'Allokerad kvv'!$B$1:$AV$1,0),FALSE),VLOOKUP($B270,'Justerad allokering'!$B$1:$AG$461,MATCH(O$1,'Justerad allokering'!$B$1:$AF$1,0),FALSE))</f>
        <v>0</v>
      </c>
      <c r="P270">
        <f>IF(ISERROR(1/VLOOKUP($B270,'Justerad allokering'!$B$1:$AG$461,MATCH(P$1,'Justerad allokering'!$B$1:$AF$1,0),FALSE)),VLOOKUP($B270,'Allokerad kvv'!$B$2:$AV$468,MATCH(P$1,'Allokerad kvv'!$B$1:$AV$1,0),FALSE),VLOOKUP($B270,'Justerad allokering'!$B$1:$AG$461,MATCH(P$1,'Justerad allokering'!$B$1:$AF$1,0),FALSE))</f>
        <v>0</v>
      </c>
      <c r="Q270">
        <f>IF(ISERROR(1/VLOOKUP($B270,'Justerad allokering'!$B$1:$AG$461,MATCH(Q$1,'Justerad allokering'!$B$1:$AF$1,0),FALSE)),VLOOKUP($B270,'Allokerad kvv'!$B$2:$AV$468,MATCH(Q$1,'Allokerad kvv'!$B$1:$AV$1,0),FALSE),VLOOKUP($B270,'Justerad allokering'!$B$1:$AG$461,MATCH(Q$1,'Justerad allokering'!$B$1:$AF$1,0),FALSE))</f>
        <v>0</v>
      </c>
      <c r="R270">
        <f>IF(ISERROR(1/VLOOKUP($B270,'Justerad allokering'!$B$1:$AG$461,MATCH(R$1,'Justerad allokering'!$B$1:$AF$1,0),FALSE)),VLOOKUP($B270,'Allokerad kvv'!$B$2:$AV$468,MATCH(R$1,'Allokerad kvv'!$B$1:$AV$1,0),FALSE),VLOOKUP($B270,'Justerad allokering'!$B$1:$AG$461,MATCH(R$1,'Justerad allokering'!$B$1:$AF$1,0),FALSE))</f>
        <v>0</v>
      </c>
      <c r="S270">
        <f>IF(ISERROR(1/VLOOKUP($B270,'Justerad allokering'!$B$1:$AG$461,MATCH(S$1,'Justerad allokering'!$B$1:$AF$1,0),FALSE)),VLOOKUP($B270,'Allokerad kvv'!$B$2:$AV$468,MATCH(S$1,'Allokerad kvv'!$B$1:$AV$1,0),FALSE),VLOOKUP($B270,'Justerad allokering'!$B$1:$AG$461,MATCH(S$1,'Justerad allokering'!$B$1:$AF$1,0),FALSE))</f>
        <v>0</v>
      </c>
      <c r="T270">
        <f>IF(ISERROR(1/VLOOKUP($B270,'Justerad allokering'!$B$1:$AG$461,MATCH(T$1,'Justerad allokering'!$B$1:$AF$1,0),FALSE)),VLOOKUP($B270,'Allokerad kvv'!$B$2:$AV$468,MATCH(T$1,'Allokerad kvv'!$B$1:$AV$1,0),FALSE),VLOOKUP($B270,'Justerad allokering'!$B$1:$AG$461,MATCH(T$1,'Justerad allokering'!$B$1:$AF$1,0),FALSE))</f>
        <v>0</v>
      </c>
      <c r="U270">
        <f>IF(ISERROR(1/VLOOKUP($B270,'Justerad allokering'!$B$1:$AG$461,MATCH(U$1,'Justerad allokering'!$B$1:$AF$1,0),FALSE)),VLOOKUP($B270,'Allokerad kvv'!$B$2:$AV$468,MATCH(U$1,'Allokerad kvv'!$B$1:$AV$1,0),FALSE),VLOOKUP($B270,'Justerad allokering'!$B$1:$AG$461,MATCH(U$1,'Justerad allokering'!$B$1:$AF$1,0),FALSE))</f>
        <v>0</v>
      </c>
      <c r="V270">
        <f>IF(ISERROR(1/VLOOKUP($B270,'Justerad allokering'!$B$1:$AG$461,MATCH(V$1,'Justerad allokering'!$B$1:$AF$1,0),FALSE)),VLOOKUP($B270,'Allokerad kvv'!$B$2:$AV$468,MATCH(V$1,'Allokerad kvv'!$B$1:$AV$1,0),FALSE),VLOOKUP($B270,'Justerad allokering'!$B$1:$AG$461,MATCH(V$1,'Justerad allokering'!$B$1:$AF$1,0),FALSE))</f>
        <v>0</v>
      </c>
      <c r="W270">
        <f>IF(ISERROR(1/VLOOKUP($B270,'Justerad allokering'!$B$1:$AG$461,MATCH(W$1,'Justerad allokering'!$B$1:$AF$1,0),FALSE)),VLOOKUP($B270,'Allokerad kvv'!$B$2:$AV$468,MATCH(W$1,'Allokerad kvv'!$B$1:$AV$1,0),FALSE),VLOOKUP($B270,'Justerad allokering'!$B$1:$AG$461,MATCH(W$1,'Justerad allokering'!$B$1:$AF$1,0),FALSE))</f>
        <v>0</v>
      </c>
      <c r="X270">
        <f>IF(ISERROR(1/VLOOKUP($B270,'Justerad allokering'!$B$1:$AG$461,MATCH(X$1,'Justerad allokering'!$B$1:$AF$1,0),FALSE)),VLOOKUP($B270,'Allokerad kvv'!$B$2:$AV$468,MATCH(X$1,'Allokerad kvv'!$B$1:$AV$1,0),FALSE),VLOOKUP($B270,'Justerad allokering'!$B$1:$AG$461,MATCH(X$1,'Justerad allokering'!$B$1:$AF$1,0),FALSE))</f>
        <v>0</v>
      </c>
      <c r="Y270">
        <f>IF(ISERROR(1/VLOOKUP($B270,'Justerad allokering'!$B$1:$AG$461,MATCH(Y$1,'Justerad allokering'!$B$1:$AF$1,0),FALSE)),VLOOKUP($B270,'Allokerad kvv'!$B$2:$AV$468,MATCH(Y$1,'Allokerad kvv'!$B$1:$AV$1,0),FALSE),VLOOKUP($B270,'Justerad allokering'!$B$1:$AG$461,MATCH(Y$1,'Justerad allokering'!$B$1:$AF$1,0),FALSE))</f>
        <v>0</v>
      </c>
      <c r="Z270">
        <f>IF(ISERROR(1/VLOOKUP($B270,'Justerad allokering'!$B$1:$AG$461,MATCH(Z$1,'Justerad allokering'!$B$1:$AF$1,0),FALSE)),VLOOKUP($B270,'Allokerad kvv'!$B$2:$AV$468,MATCH(Z$1,'Allokerad kvv'!$B$1:$AV$1,0),FALSE),VLOOKUP($B270,'Justerad allokering'!$B$1:$AG$461,MATCH(Z$1,'Justerad allokering'!$B$1:$AF$1,0),FALSE))</f>
        <v>0</v>
      </c>
      <c r="AE270" s="89">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25">
      <c r="A271" s="2" t="s">
        <v>382</v>
      </c>
      <c r="B271" s="2" t="s">
        <v>384</v>
      </c>
      <c r="C271">
        <f>IF(ISERROR(1/VLOOKUP($B271,'Justerad allokering'!$B$1:$AG$461,MATCH(C$1,'Justerad allokering'!$B$1:$AF$1,0),FALSE)),VLOOKUP($B271,'Allokerad kvv'!$B$2:$AV$468,MATCH(C$1,'Allokerad kvv'!$B$1:$AV$1,0),FALSE),VLOOKUP($B271,'Justerad allokering'!$B$1:$AG$461,MATCH(C$1,'Justerad allokering'!$B$1:$AF$1,0),FALSE))</f>
        <v>0</v>
      </c>
      <c r="D271">
        <f>IF(ISERROR(1/VLOOKUP($B271,'Justerad allokering'!$B$1:$AG$461,MATCH(D$1,'Justerad allokering'!$B$1:$AF$1,0),FALSE)),VLOOKUP($B271,'Allokerad kvv'!$B$2:$AV$468,MATCH(D$1,'Allokerad kvv'!$B$1:$AV$1,0),FALSE),VLOOKUP($B271,'Justerad allokering'!$B$1:$AG$461,MATCH(D$1,'Justerad allokering'!$B$1:$AF$1,0),FALSE))</f>
        <v>0</v>
      </c>
      <c r="E271">
        <f>IF(ISERROR(1/VLOOKUP($B271,'Justerad allokering'!$B$1:$AG$461,MATCH(E$1,'Justerad allokering'!$B$1:$AF$1,0),FALSE)),VLOOKUP($B271,'Allokerad kvv'!$B$2:$AV$468,MATCH(E$1,'Allokerad kvv'!$B$1:$AV$1,0),FALSE),VLOOKUP($B271,'Justerad allokering'!$B$1:$AG$461,MATCH(E$1,'Justerad allokering'!$B$1:$AF$1,0),FALSE))</f>
        <v>0</v>
      </c>
      <c r="F271">
        <f>IF(ISERROR(1/VLOOKUP($B271,'Justerad allokering'!$B$1:$AG$461,MATCH(F$1,'Justerad allokering'!$B$1:$AF$1,0),FALSE)),VLOOKUP($B271,'Allokerad kvv'!$B$2:$AV$468,MATCH(F$1,'Allokerad kvv'!$B$1:$AV$1,0),FALSE),VLOOKUP($B271,'Justerad allokering'!$B$1:$AG$461,MATCH(F$1,'Justerad allokering'!$B$1:$AF$1,0),FALSE))</f>
        <v>0</v>
      </c>
      <c r="G271">
        <f>IF(ISERROR(1/VLOOKUP($B271,'Justerad allokering'!$B$1:$AG$461,MATCH(G$1,'Justerad allokering'!$B$1:$AF$1,0),FALSE)),VLOOKUP($B271,'Allokerad kvv'!$B$2:$AV$468,MATCH(G$1,'Allokerad kvv'!$B$1:$AV$1,0),FALSE),VLOOKUP($B271,'Justerad allokering'!$B$1:$AG$461,MATCH(G$1,'Justerad allokering'!$B$1:$AF$1,0),FALSE))</f>
        <v>0</v>
      </c>
      <c r="H271">
        <f>IF(ISERROR(1/VLOOKUP($B271,'Justerad allokering'!$B$1:$AG$461,MATCH(H$1,'Justerad allokering'!$B$1:$AF$1,0),FALSE)),VLOOKUP($B271,'Allokerad kvv'!$B$2:$AV$468,MATCH(H$1,'Allokerad kvv'!$B$1:$AV$1,0),FALSE),VLOOKUP($B271,'Justerad allokering'!$B$1:$AG$461,MATCH(H$1,'Justerad allokering'!$B$1:$AF$1,0),FALSE))</f>
        <v>0</v>
      </c>
      <c r="I271">
        <f>IF(ISERROR(1/VLOOKUP($B271,'Justerad allokering'!$B$1:$AG$461,MATCH(I$1,'Justerad allokering'!$B$1:$AF$1,0),FALSE)),VLOOKUP($B271,'Allokerad kvv'!$B$2:$AV$468,MATCH(I$1,'Allokerad kvv'!$B$1:$AV$1,0),FALSE),VLOOKUP($B271,'Justerad allokering'!$B$1:$AG$461,MATCH(I$1,'Justerad allokering'!$B$1:$AF$1,0),FALSE))</f>
        <v>0</v>
      </c>
      <c r="J271">
        <f>IF(ISERROR(1/VLOOKUP($B271,'Justerad allokering'!$B$1:$AG$461,MATCH(J$1,'Justerad allokering'!$B$1:$AF$1,0),FALSE)),VLOOKUP($B271,'Allokerad kvv'!$B$2:$AV$468,MATCH(J$1,'Allokerad kvv'!$B$1:$AV$1,0),FALSE),VLOOKUP($B271,'Justerad allokering'!$B$1:$AG$461,MATCH(J$1,'Justerad allokering'!$B$1:$AF$1,0),FALSE))</f>
        <v>0</v>
      </c>
      <c r="K271">
        <f>IF(ISERROR(1/VLOOKUP($B271,'Justerad allokering'!$B$1:$AG$461,MATCH(K$1,'Justerad allokering'!$B$1:$AF$1,0),FALSE)),VLOOKUP($B271,'Allokerad kvv'!$B$2:$AV$468,MATCH(K$1,'Allokerad kvv'!$B$1:$AV$1,0),FALSE),VLOOKUP($B271,'Justerad allokering'!$B$1:$AG$461,MATCH(K$1,'Justerad allokering'!$B$1:$AF$1,0),FALSE))</f>
        <v>0</v>
      </c>
      <c r="L271">
        <f>IF(ISERROR(1/VLOOKUP($B271,'Justerad allokering'!$B$1:$AG$461,MATCH(L$1,'Justerad allokering'!$B$1:$AF$1,0),FALSE)),VLOOKUP($B271,'Allokerad kvv'!$B$2:$AV$468,MATCH(L$1,'Allokerad kvv'!$B$1:$AV$1,0),FALSE),VLOOKUP($B271,'Justerad allokering'!$B$1:$AG$461,MATCH(L$1,'Justerad allokering'!$B$1:$AF$1,0),FALSE))</f>
        <v>0</v>
      </c>
      <c r="M271">
        <f>IF(ISERROR(1/VLOOKUP($B271,'Justerad allokering'!$B$1:$AG$461,MATCH(M$1,'Justerad allokering'!$B$1:$AF$1,0),FALSE)),VLOOKUP($B271,'Allokerad kvv'!$B$2:$AV$468,MATCH(M$1,'Allokerad kvv'!$B$1:$AV$1,0),FALSE),VLOOKUP($B271,'Justerad allokering'!$B$1:$AG$461,MATCH(M$1,'Justerad allokering'!$B$1:$AF$1,0),FALSE))</f>
        <v>0</v>
      </c>
      <c r="N271">
        <f>IF(ISERROR(1/VLOOKUP($B271,'Justerad allokering'!$B$1:$AG$461,MATCH(N$1,'Justerad allokering'!$B$1:$AF$1,0),FALSE)),VLOOKUP($B271,'Allokerad kvv'!$B$2:$AV$468,MATCH(N$1,'Allokerad kvv'!$B$1:$AV$1,0),FALSE),VLOOKUP($B271,'Justerad allokering'!$B$1:$AG$461,MATCH(N$1,'Justerad allokering'!$B$1:$AF$1,0),FALSE))</f>
        <v>0</v>
      </c>
      <c r="O271">
        <f>IF(ISERROR(1/VLOOKUP($B271,'Justerad allokering'!$B$1:$AG$461,MATCH(O$1,'Justerad allokering'!$B$1:$AF$1,0),FALSE)),VLOOKUP($B271,'Allokerad kvv'!$B$2:$AV$468,MATCH(O$1,'Allokerad kvv'!$B$1:$AV$1,0),FALSE),VLOOKUP($B271,'Justerad allokering'!$B$1:$AG$461,MATCH(O$1,'Justerad allokering'!$B$1:$AF$1,0),FALSE))</f>
        <v>0</v>
      </c>
      <c r="P271">
        <f>IF(ISERROR(1/VLOOKUP($B271,'Justerad allokering'!$B$1:$AG$461,MATCH(P$1,'Justerad allokering'!$B$1:$AF$1,0),FALSE)),VLOOKUP($B271,'Allokerad kvv'!$B$2:$AV$468,MATCH(P$1,'Allokerad kvv'!$B$1:$AV$1,0),FALSE),VLOOKUP($B271,'Justerad allokering'!$B$1:$AG$461,MATCH(P$1,'Justerad allokering'!$B$1:$AF$1,0),FALSE))</f>
        <v>0</v>
      </c>
      <c r="Q271">
        <f>IF(ISERROR(1/VLOOKUP($B271,'Justerad allokering'!$B$1:$AG$461,MATCH(Q$1,'Justerad allokering'!$B$1:$AF$1,0),FALSE)),VLOOKUP($B271,'Allokerad kvv'!$B$2:$AV$468,MATCH(Q$1,'Allokerad kvv'!$B$1:$AV$1,0),FALSE),VLOOKUP($B271,'Justerad allokering'!$B$1:$AG$461,MATCH(Q$1,'Justerad allokering'!$B$1:$AF$1,0),FALSE))</f>
        <v>0</v>
      </c>
      <c r="R271">
        <f>IF(ISERROR(1/VLOOKUP($B271,'Justerad allokering'!$B$1:$AG$461,MATCH(R$1,'Justerad allokering'!$B$1:$AF$1,0),FALSE)),VLOOKUP($B271,'Allokerad kvv'!$B$2:$AV$468,MATCH(R$1,'Allokerad kvv'!$B$1:$AV$1,0),FALSE),VLOOKUP($B271,'Justerad allokering'!$B$1:$AG$461,MATCH(R$1,'Justerad allokering'!$B$1:$AF$1,0),FALSE))</f>
        <v>0</v>
      </c>
      <c r="S271">
        <f>IF(ISERROR(1/VLOOKUP($B271,'Justerad allokering'!$B$1:$AG$461,MATCH(S$1,'Justerad allokering'!$B$1:$AF$1,0),FALSE)),VLOOKUP($B271,'Allokerad kvv'!$B$2:$AV$468,MATCH(S$1,'Allokerad kvv'!$B$1:$AV$1,0),FALSE),VLOOKUP($B271,'Justerad allokering'!$B$1:$AG$461,MATCH(S$1,'Justerad allokering'!$B$1:$AF$1,0),FALSE))</f>
        <v>0</v>
      </c>
      <c r="T271">
        <f>IF(ISERROR(1/VLOOKUP($B271,'Justerad allokering'!$B$1:$AG$461,MATCH(T$1,'Justerad allokering'!$B$1:$AF$1,0),FALSE)),VLOOKUP($B271,'Allokerad kvv'!$B$2:$AV$468,MATCH(T$1,'Allokerad kvv'!$B$1:$AV$1,0),FALSE),VLOOKUP($B271,'Justerad allokering'!$B$1:$AG$461,MATCH(T$1,'Justerad allokering'!$B$1:$AF$1,0),FALSE))</f>
        <v>0</v>
      </c>
      <c r="U271">
        <f>IF(ISERROR(1/VLOOKUP($B271,'Justerad allokering'!$B$1:$AG$461,MATCH(U$1,'Justerad allokering'!$B$1:$AF$1,0),FALSE)),VLOOKUP($B271,'Allokerad kvv'!$B$2:$AV$468,MATCH(U$1,'Allokerad kvv'!$B$1:$AV$1,0),FALSE),VLOOKUP($B271,'Justerad allokering'!$B$1:$AG$461,MATCH(U$1,'Justerad allokering'!$B$1:$AF$1,0),FALSE))</f>
        <v>0</v>
      </c>
      <c r="V271">
        <f>IF(ISERROR(1/VLOOKUP($B271,'Justerad allokering'!$B$1:$AG$461,MATCH(V$1,'Justerad allokering'!$B$1:$AF$1,0),FALSE)),VLOOKUP($B271,'Allokerad kvv'!$B$2:$AV$468,MATCH(V$1,'Allokerad kvv'!$B$1:$AV$1,0),FALSE),VLOOKUP($B271,'Justerad allokering'!$B$1:$AG$461,MATCH(V$1,'Justerad allokering'!$B$1:$AF$1,0),FALSE))</f>
        <v>0</v>
      </c>
      <c r="W271">
        <f>IF(ISERROR(1/VLOOKUP($B271,'Justerad allokering'!$B$1:$AG$461,MATCH(W$1,'Justerad allokering'!$B$1:$AF$1,0),FALSE)),VLOOKUP($B271,'Allokerad kvv'!$B$2:$AV$468,MATCH(W$1,'Allokerad kvv'!$B$1:$AV$1,0),FALSE),VLOOKUP($B271,'Justerad allokering'!$B$1:$AG$461,MATCH(W$1,'Justerad allokering'!$B$1:$AF$1,0),FALSE))</f>
        <v>0</v>
      </c>
      <c r="X271">
        <f>IF(ISERROR(1/VLOOKUP($B271,'Justerad allokering'!$B$1:$AG$461,MATCH(X$1,'Justerad allokering'!$B$1:$AF$1,0),FALSE)),VLOOKUP($B271,'Allokerad kvv'!$B$2:$AV$468,MATCH(X$1,'Allokerad kvv'!$B$1:$AV$1,0),FALSE),VLOOKUP($B271,'Justerad allokering'!$B$1:$AG$461,MATCH(X$1,'Justerad allokering'!$B$1:$AF$1,0),FALSE))</f>
        <v>0</v>
      </c>
      <c r="Y271">
        <f>IF(ISERROR(1/VLOOKUP($B271,'Justerad allokering'!$B$1:$AG$461,MATCH(Y$1,'Justerad allokering'!$B$1:$AF$1,0),FALSE)),VLOOKUP($B271,'Allokerad kvv'!$B$2:$AV$468,MATCH(Y$1,'Allokerad kvv'!$B$1:$AV$1,0),FALSE),VLOOKUP($B271,'Justerad allokering'!$B$1:$AG$461,MATCH(Y$1,'Justerad allokering'!$B$1:$AF$1,0),FALSE))</f>
        <v>0</v>
      </c>
      <c r="Z271">
        <f>IF(ISERROR(1/VLOOKUP($B271,'Justerad allokering'!$B$1:$AG$461,MATCH(Z$1,'Justerad allokering'!$B$1:$AF$1,0),FALSE)),VLOOKUP($B271,'Allokerad kvv'!$B$2:$AV$468,MATCH(Z$1,'Allokerad kvv'!$B$1:$AV$1,0),FALSE),VLOOKUP($B271,'Justerad allokering'!$B$1:$AG$461,MATCH(Z$1,'Justerad allokering'!$B$1:$AF$1,0),FALSE))</f>
        <v>0</v>
      </c>
      <c r="AE271" s="89">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25">
      <c r="A272" s="2" t="s">
        <v>385</v>
      </c>
      <c r="B272" s="2" t="s">
        <v>386</v>
      </c>
      <c r="C272">
        <f>IF(ISERROR(1/VLOOKUP($B272,'Justerad allokering'!$B$1:$AG$461,MATCH(C$1,'Justerad allokering'!$B$1:$AF$1,0),FALSE)),VLOOKUP($B272,'Allokerad kvv'!$B$2:$AV$468,MATCH(C$1,'Allokerad kvv'!$B$1:$AV$1,0),FALSE),VLOOKUP($B272,'Justerad allokering'!$B$1:$AG$461,MATCH(C$1,'Justerad allokering'!$B$1:$AF$1,0),FALSE))</f>
        <v>0</v>
      </c>
      <c r="D272">
        <f>IF(ISERROR(1/VLOOKUP($B272,'Justerad allokering'!$B$1:$AG$461,MATCH(D$1,'Justerad allokering'!$B$1:$AF$1,0),FALSE)),VLOOKUP($B272,'Allokerad kvv'!$B$2:$AV$468,MATCH(D$1,'Allokerad kvv'!$B$1:$AV$1,0),FALSE),VLOOKUP($B272,'Justerad allokering'!$B$1:$AG$461,MATCH(D$1,'Justerad allokering'!$B$1:$AF$1,0),FALSE))</f>
        <v>0</v>
      </c>
      <c r="E272">
        <f>IF(ISERROR(1/VLOOKUP($B272,'Justerad allokering'!$B$1:$AG$461,MATCH(E$1,'Justerad allokering'!$B$1:$AF$1,0),FALSE)),VLOOKUP($B272,'Allokerad kvv'!$B$2:$AV$468,MATCH(E$1,'Allokerad kvv'!$B$1:$AV$1,0),FALSE),VLOOKUP($B272,'Justerad allokering'!$B$1:$AG$461,MATCH(E$1,'Justerad allokering'!$B$1:$AF$1,0),FALSE))</f>
        <v>0</v>
      </c>
      <c r="F272">
        <f>IF(ISERROR(1/VLOOKUP($B272,'Justerad allokering'!$B$1:$AG$461,MATCH(F$1,'Justerad allokering'!$B$1:$AF$1,0),FALSE)),VLOOKUP($B272,'Allokerad kvv'!$B$2:$AV$468,MATCH(F$1,'Allokerad kvv'!$B$1:$AV$1,0),FALSE),VLOOKUP($B272,'Justerad allokering'!$B$1:$AG$461,MATCH(F$1,'Justerad allokering'!$B$1:$AF$1,0),FALSE))</f>
        <v>0</v>
      </c>
      <c r="G272">
        <f>IF(ISERROR(1/VLOOKUP($B272,'Justerad allokering'!$B$1:$AG$461,MATCH(G$1,'Justerad allokering'!$B$1:$AF$1,0),FALSE)),VLOOKUP($B272,'Allokerad kvv'!$B$2:$AV$468,MATCH(G$1,'Allokerad kvv'!$B$1:$AV$1,0),FALSE),VLOOKUP($B272,'Justerad allokering'!$B$1:$AG$461,MATCH(G$1,'Justerad allokering'!$B$1:$AF$1,0),FALSE))</f>
        <v>0</v>
      </c>
      <c r="H272">
        <f>IF(ISERROR(1/VLOOKUP($B272,'Justerad allokering'!$B$1:$AG$461,MATCH(H$1,'Justerad allokering'!$B$1:$AF$1,0),FALSE)),VLOOKUP($B272,'Allokerad kvv'!$B$2:$AV$468,MATCH(H$1,'Allokerad kvv'!$B$1:$AV$1,0),FALSE),VLOOKUP($B272,'Justerad allokering'!$B$1:$AG$461,MATCH(H$1,'Justerad allokering'!$B$1:$AF$1,0),FALSE))</f>
        <v>0</v>
      </c>
      <c r="I272">
        <f>IF(ISERROR(1/VLOOKUP($B272,'Justerad allokering'!$B$1:$AG$461,MATCH(I$1,'Justerad allokering'!$B$1:$AF$1,0),FALSE)),VLOOKUP($B272,'Allokerad kvv'!$B$2:$AV$468,MATCH(I$1,'Allokerad kvv'!$B$1:$AV$1,0),FALSE),VLOOKUP($B272,'Justerad allokering'!$B$1:$AG$461,MATCH(I$1,'Justerad allokering'!$B$1:$AF$1,0),FALSE))</f>
        <v>0</v>
      </c>
      <c r="J272">
        <f>IF(ISERROR(1/VLOOKUP($B272,'Justerad allokering'!$B$1:$AG$461,MATCH(J$1,'Justerad allokering'!$B$1:$AF$1,0),FALSE)),VLOOKUP($B272,'Allokerad kvv'!$B$2:$AV$468,MATCH(J$1,'Allokerad kvv'!$B$1:$AV$1,0),FALSE),VLOOKUP($B272,'Justerad allokering'!$B$1:$AG$461,MATCH(J$1,'Justerad allokering'!$B$1:$AF$1,0),FALSE))</f>
        <v>0</v>
      </c>
      <c r="K272">
        <f>IF(ISERROR(1/VLOOKUP($B272,'Justerad allokering'!$B$1:$AG$461,MATCH(K$1,'Justerad allokering'!$B$1:$AF$1,0),FALSE)),VLOOKUP($B272,'Allokerad kvv'!$B$2:$AV$468,MATCH(K$1,'Allokerad kvv'!$B$1:$AV$1,0),FALSE),VLOOKUP($B272,'Justerad allokering'!$B$1:$AG$461,MATCH(K$1,'Justerad allokering'!$B$1:$AF$1,0),FALSE))</f>
        <v>0</v>
      </c>
      <c r="L272">
        <f>IF(ISERROR(1/VLOOKUP($B272,'Justerad allokering'!$B$1:$AG$461,MATCH(L$1,'Justerad allokering'!$B$1:$AF$1,0),FALSE)),VLOOKUP($B272,'Allokerad kvv'!$B$2:$AV$468,MATCH(L$1,'Allokerad kvv'!$B$1:$AV$1,0),FALSE),VLOOKUP($B272,'Justerad allokering'!$B$1:$AG$461,MATCH(L$1,'Justerad allokering'!$B$1:$AF$1,0),FALSE))</f>
        <v>0</v>
      </c>
      <c r="M272">
        <f>IF(ISERROR(1/VLOOKUP($B272,'Justerad allokering'!$B$1:$AG$461,MATCH(M$1,'Justerad allokering'!$B$1:$AF$1,0),FALSE)),VLOOKUP($B272,'Allokerad kvv'!$B$2:$AV$468,MATCH(M$1,'Allokerad kvv'!$B$1:$AV$1,0),FALSE),VLOOKUP($B272,'Justerad allokering'!$B$1:$AG$461,MATCH(M$1,'Justerad allokering'!$B$1:$AF$1,0),FALSE))</f>
        <v>0</v>
      </c>
      <c r="N272">
        <f>IF(ISERROR(1/VLOOKUP($B272,'Justerad allokering'!$B$1:$AG$461,MATCH(N$1,'Justerad allokering'!$B$1:$AF$1,0),FALSE)),VLOOKUP($B272,'Allokerad kvv'!$B$2:$AV$468,MATCH(N$1,'Allokerad kvv'!$B$1:$AV$1,0),FALSE),VLOOKUP($B272,'Justerad allokering'!$B$1:$AG$461,MATCH(N$1,'Justerad allokering'!$B$1:$AF$1,0),FALSE))</f>
        <v>0</v>
      </c>
      <c r="O272">
        <f>IF(ISERROR(1/VLOOKUP($B272,'Justerad allokering'!$B$1:$AG$461,MATCH(O$1,'Justerad allokering'!$B$1:$AF$1,0),FALSE)),VLOOKUP($B272,'Allokerad kvv'!$B$2:$AV$468,MATCH(O$1,'Allokerad kvv'!$B$1:$AV$1,0),FALSE),VLOOKUP($B272,'Justerad allokering'!$B$1:$AG$461,MATCH(O$1,'Justerad allokering'!$B$1:$AF$1,0),FALSE))</f>
        <v>0</v>
      </c>
      <c r="P272">
        <f>IF(ISERROR(1/VLOOKUP($B272,'Justerad allokering'!$B$1:$AG$461,MATCH(P$1,'Justerad allokering'!$B$1:$AF$1,0),FALSE)),VLOOKUP($B272,'Allokerad kvv'!$B$2:$AV$468,MATCH(P$1,'Allokerad kvv'!$B$1:$AV$1,0),FALSE),VLOOKUP($B272,'Justerad allokering'!$B$1:$AG$461,MATCH(P$1,'Justerad allokering'!$B$1:$AF$1,0),FALSE))</f>
        <v>0</v>
      </c>
      <c r="Q272">
        <f>IF(ISERROR(1/VLOOKUP($B272,'Justerad allokering'!$B$1:$AG$461,MATCH(Q$1,'Justerad allokering'!$B$1:$AF$1,0),FALSE)),VLOOKUP($B272,'Allokerad kvv'!$B$2:$AV$468,MATCH(Q$1,'Allokerad kvv'!$B$1:$AV$1,0),FALSE),VLOOKUP($B272,'Justerad allokering'!$B$1:$AG$461,MATCH(Q$1,'Justerad allokering'!$B$1:$AF$1,0),FALSE))</f>
        <v>0</v>
      </c>
      <c r="R272">
        <f>IF(ISERROR(1/VLOOKUP($B272,'Justerad allokering'!$B$1:$AG$461,MATCH(R$1,'Justerad allokering'!$B$1:$AF$1,0),FALSE)),VLOOKUP($B272,'Allokerad kvv'!$B$2:$AV$468,MATCH(R$1,'Allokerad kvv'!$B$1:$AV$1,0),FALSE),VLOOKUP($B272,'Justerad allokering'!$B$1:$AG$461,MATCH(R$1,'Justerad allokering'!$B$1:$AF$1,0),FALSE))</f>
        <v>0</v>
      </c>
      <c r="S272">
        <f>IF(ISERROR(1/VLOOKUP($B272,'Justerad allokering'!$B$1:$AG$461,MATCH(S$1,'Justerad allokering'!$B$1:$AF$1,0),FALSE)),VLOOKUP($B272,'Allokerad kvv'!$B$2:$AV$468,MATCH(S$1,'Allokerad kvv'!$B$1:$AV$1,0),FALSE),VLOOKUP($B272,'Justerad allokering'!$B$1:$AG$461,MATCH(S$1,'Justerad allokering'!$B$1:$AF$1,0),FALSE))</f>
        <v>0</v>
      </c>
      <c r="T272">
        <f>IF(ISERROR(1/VLOOKUP($B272,'Justerad allokering'!$B$1:$AG$461,MATCH(T$1,'Justerad allokering'!$B$1:$AF$1,0),FALSE)),VLOOKUP($B272,'Allokerad kvv'!$B$2:$AV$468,MATCH(T$1,'Allokerad kvv'!$B$1:$AV$1,0),FALSE),VLOOKUP($B272,'Justerad allokering'!$B$1:$AG$461,MATCH(T$1,'Justerad allokering'!$B$1:$AF$1,0),FALSE))</f>
        <v>0</v>
      </c>
      <c r="U272">
        <f>IF(ISERROR(1/VLOOKUP($B272,'Justerad allokering'!$B$1:$AG$461,MATCH(U$1,'Justerad allokering'!$B$1:$AF$1,0),FALSE)),VLOOKUP($B272,'Allokerad kvv'!$B$2:$AV$468,MATCH(U$1,'Allokerad kvv'!$B$1:$AV$1,0),FALSE),VLOOKUP($B272,'Justerad allokering'!$B$1:$AG$461,MATCH(U$1,'Justerad allokering'!$B$1:$AF$1,0),FALSE))</f>
        <v>0</v>
      </c>
      <c r="V272">
        <f>IF(ISERROR(1/VLOOKUP($B272,'Justerad allokering'!$B$1:$AG$461,MATCH(V$1,'Justerad allokering'!$B$1:$AF$1,0),FALSE)),VLOOKUP($B272,'Allokerad kvv'!$B$2:$AV$468,MATCH(V$1,'Allokerad kvv'!$B$1:$AV$1,0),FALSE),VLOOKUP($B272,'Justerad allokering'!$B$1:$AG$461,MATCH(V$1,'Justerad allokering'!$B$1:$AF$1,0),FALSE))</f>
        <v>0</v>
      </c>
      <c r="W272">
        <f>IF(ISERROR(1/VLOOKUP($B272,'Justerad allokering'!$B$1:$AG$461,MATCH(W$1,'Justerad allokering'!$B$1:$AF$1,0),FALSE)),VLOOKUP($B272,'Allokerad kvv'!$B$2:$AV$468,MATCH(W$1,'Allokerad kvv'!$B$1:$AV$1,0),FALSE),VLOOKUP($B272,'Justerad allokering'!$B$1:$AG$461,MATCH(W$1,'Justerad allokering'!$B$1:$AF$1,0),FALSE))</f>
        <v>0</v>
      </c>
      <c r="X272">
        <f>IF(ISERROR(1/VLOOKUP($B272,'Justerad allokering'!$B$1:$AG$461,MATCH(X$1,'Justerad allokering'!$B$1:$AF$1,0),FALSE)),VLOOKUP($B272,'Allokerad kvv'!$B$2:$AV$468,MATCH(X$1,'Allokerad kvv'!$B$1:$AV$1,0),FALSE),VLOOKUP($B272,'Justerad allokering'!$B$1:$AG$461,MATCH(X$1,'Justerad allokering'!$B$1:$AF$1,0),FALSE))</f>
        <v>0</v>
      </c>
      <c r="Y272">
        <f>IF(ISERROR(1/VLOOKUP($B272,'Justerad allokering'!$B$1:$AG$461,MATCH(Y$1,'Justerad allokering'!$B$1:$AF$1,0),FALSE)),VLOOKUP($B272,'Allokerad kvv'!$B$2:$AV$468,MATCH(Y$1,'Allokerad kvv'!$B$1:$AV$1,0),FALSE),VLOOKUP($B272,'Justerad allokering'!$B$1:$AG$461,MATCH(Y$1,'Justerad allokering'!$B$1:$AF$1,0),FALSE))</f>
        <v>0</v>
      </c>
      <c r="Z272">
        <f>IF(ISERROR(1/VLOOKUP($B272,'Justerad allokering'!$B$1:$AG$461,MATCH(Z$1,'Justerad allokering'!$B$1:$AF$1,0),FALSE)),VLOOKUP($B272,'Allokerad kvv'!$B$2:$AV$468,MATCH(Z$1,'Allokerad kvv'!$B$1:$AV$1,0),FALSE),VLOOKUP($B272,'Justerad allokering'!$B$1:$AG$461,MATCH(Z$1,'Justerad allokering'!$B$1:$AF$1,0),FALSE))</f>
        <v>0</v>
      </c>
      <c r="AE272" s="89">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25">
      <c r="A273" s="2" t="s">
        <v>387</v>
      </c>
      <c r="B273" s="2" t="s">
        <v>388</v>
      </c>
      <c r="C273">
        <f>IF(ISERROR(1/VLOOKUP($B273,'Justerad allokering'!$B$1:$AG$461,MATCH(C$1,'Justerad allokering'!$B$1:$AF$1,0),FALSE)),VLOOKUP($B273,'Allokerad kvv'!$B$2:$AV$468,MATCH(C$1,'Allokerad kvv'!$B$1:$AV$1,0),FALSE),VLOOKUP($B273,'Justerad allokering'!$B$1:$AG$461,MATCH(C$1,'Justerad allokering'!$B$1:$AF$1,0),FALSE))</f>
        <v>0</v>
      </c>
      <c r="D273">
        <f>IF(ISERROR(1/VLOOKUP($B273,'Justerad allokering'!$B$1:$AG$461,MATCH(D$1,'Justerad allokering'!$B$1:$AF$1,0),FALSE)),VLOOKUP($B273,'Allokerad kvv'!$B$2:$AV$468,MATCH(D$1,'Allokerad kvv'!$B$1:$AV$1,0),FALSE),VLOOKUP($B273,'Justerad allokering'!$B$1:$AG$461,MATCH(D$1,'Justerad allokering'!$B$1:$AF$1,0),FALSE))</f>
        <v>0</v>
      </c>
      <c r="E273">
        <f>IF(ISERROR(1/VLOOKUP($B273,'Justerad allokering'!$B$1:$AG$461,MATCH(E$1,'Justerad allokering'!$B$1:$AF$1,0),FALSE)),VLOOKUP($B273,'Allokerad kvv'!$B$2:$AV$468,MATCH(E$1,'Allokerad kvv'!$B$1:$AV$1,0),FALSE),VLOOKUP($B273,'Justerad allokering'!$B$1:$AG$461,MATCH(E$1,'Justerad allokering'!$B$1:$AF$1,0),FALSE))</f>
        <v>0</v>
      </c>
      <c r="F273">
        <f>IF(ISERROR(1/VLOOKUP($B273,'Justerad allokering'!$B$1:$AG$461,MATCH(F$1,'Justerad allokering'!$B$1:$AF$1,0),FALSE)),VLOOKUP($B273,'Allokerad kvv'!$B$2:$AV$468,MATCH(F$1,'Allokerad kvv'!$B$1:$AV$1,0),FALSE),VLOOKUP($B273,'Justerad allokering'!$B$1:$AG$461,MATCH(F$1,'Justerad allokering'!$B$1:$AF$1,0),FALSE))</f>
        <v>0</v>
      </c>
      <c r="G273">
        <f>IF(ISERROR(1/VLOOKUP($B273,'Justerad allokering'!$B$1:$AG$461,MATCH(G$1,'Justerad allokering'!$B$1:$AF$1,0),FALSE)),VLOOKUP($B273,'Allokerad kvv'!$B$2:$AV$468,MATCH(G$1,'Allokerad kvv'!$B$1:$AV$1,0),FALSE),VLOOKUP($B273,'Justerad allokering'!$B$1:$AG$461,MATCH(G$1,'Justerad allokering'!$B$1:$AF$1,0),FALSE))</f>
        <v>0</v>
      </c>
      <c r="H273">
        <f>IF(ISERROR(1/VLOOKUP($B273,'Justerad allokering'!$B$1:$AG$461,MATCH(H$1,'Justerad allokering'!$B$1:$AF$1,0),FALSE)),VLOOKUP($B273,'Allokerad kvv'!$B$2:$AV$468,MATCH(H$1,'Allokerad kvv'!$B$1:$AV$1,0),FALSE),VLOOKUP($B273,'Justerad allokering'!$B$1:$AG$461,MATCH(H$1,'Justerad allokering'!$B$1:$AF$1,0),FALSE))</f>
        <v>0</v>
      </c>
      <c r="I273">
        <f>IF(ISERROR(1/VLOOKUP($B273,'Justerad allokering'!$B$1:$AG$461,MATCH(I$1,'Justerad allokering'!$B$1:$AF$1,0),FALSE)),VLOOKUP($B273,'Allokerad kvv'!$B$2:$AV$468,MATCH(I$1,'Allokerad kvv'!$B$1:$AV$1,0),FALSE),VLOOKUP($B273,'Justerad allokering'!$B$1:$AG$461,MATCH(I$1,'Justerad allokering'!$B$1:$AF$1,0),FALSE))</f>
        <v>0</v>
      </c>
      <c r="J273">
        <f>IF(ISERROR(1/VLOOKUP($B273,'Justerad allokering'!$B$1:$AG$461,MATCH(J$1,'Justerad allokering'!$B$1:$AF$1,0),FALSE)),VLOOKUP($B273,'Allokerad kvv'!$B$2:$AV$468,MATCH(J$1,'Allokerad kvv'!$B$1:$AV$1,0),FALSE),VLOOKUP($B273,'Justerad allokering'!$B$1:$AG$461,MATCH(J$1,'Justerad allokering'!$B$1:$AF$1,0),FALSE))</f>
        <v>0</v>
      </c>
      <c r="K273">
        <f>IF(ISERROR(1/VLOOKUP($B273,'Justerad allokering'!$B$1:$AG$461,MATCH(K$1,'Justerad allokering'!$B$1:$AF$1,0),FALSE)),VLOOKUP($B273,'Allokerad kvv'!$B$2:$AV$468,MATCH(K$1,'Allokerad kvv'!$B$1:$AV$1,0),FALSE),VLOOKUP($B273,'Justerad allokering'!$B$1:$AG$461,MATCH(K$1,'Justerad allokering'!$B$1:$AF$1,0),FALSE))</f>
        <v>0</v>
      </c>
      <c r="L273">
        <f>IF(ISERROR(1/VLOOKUP($B273,'Justerad allokering'!$B$1:$AG$461,MATCH(L$1,'Justerad allokering'!$B$1:$AF$1,0),FALSE)),VLOOKUP($B273,'Allokerad kvv'!$B$2:$AV$468,MATCH(L$1,'Allokerad kvv'!$B$1:$AV$1,0),FALSE),VLOOKUP($B273,'Justerad allokering'!$B$1:$AG$461,MATCH(L$1,'Justerad allokering'!$B$1:$AF$1,0),FALSE))</f>
        <v>0</v>
      </c>
      <c r="M273">
        <f>IF(ISERROR(1/VLOOKUP($B273,'Justerad allokering'!$B$1:$AG$461,MATCH(M$1,'Justerad allokering'!$B$1:$AF$1,0),FALSE)),VLOOKUP($B273,'Allokerad kvv'!$B$2:$AV$468,MATCH(M$1,'Allokerad kvv'!$B$1:$AV$1,0),FALSE),VLOOKUP($B273,'Justerad allokering'!$B$1:$AG$461,MATCH(M$1,'Justerad allokering'!$B$1:$AF$1,0),FALSE))</f>
        <v>0</v>
      </c>
      <c r="N273">
        <f>IF(ISERROR(1/VLOOKUP($B273,'Justerad allokering'!$B$1:$AG$461,MATCH(N$1,'Justerad allokering'!$B$1:$AF$1,0),FALSE)),VLOOKUP($B273,'Allokerad kvv'!$B$2:$AV$468,MATCH(N$1,'Allokerad kvv'!$B$1:$AV$1,0),FALSE),VLOOKUP($B273,'Justerad allokering'!$B$1:$AG$461,MATCH(N$1,'Justerad allokering'!$B$1:$AF$1,0),FALSE))</f>
        <v>0</v>
      </c>
      <c r="O273">
        <f>IF(ISERROR(1/VLOOKUP($B273,'Justerad allokering'!$B$1:$AG$461,MATCH(O$1,'Justerad allokering'!$B$1:$AF$1,0),FALSE)),VLOOKUP($B273,'Allokerad kvv'!$B$2:$AV$468,MATCH(O$1,'Allokerad kvv'!$B$1:$AV$1,0),FALSE),VLOOKUP($B273,'Justerad allokering'!$B$1:$AG$461,MATCH(O$1,'Justerad allokering'!$B$1:$AF$1,0),FALSE))</f>
        <v>0</v>
      </c>
      <c r="P273">
        <f>IF(ISERROR(1/VLOOKUP($B273,'Justerad allokering'!$B$1:$AG$461,MATCH(P$1,'Justerad allokering'!$B$1:$AF$1,0),FALSE)),VLOOKUP($B273,'Allokerad kvv'!$B$2:$AV$468,MATCH(P$1,'Allokerad kvv'!$B$1:$AV$1,0),FALSE),VLOOKUP($B273,'Justerad allokering'!$B$1:$AG$461,MATCH(P$1,'Justerad allokering'!$B$1:$AF$1,0),FALSE))</f>
        <v>0</v>
      </c>
      <c r="Q273">
        <f>IF(ISERROR(1/VLOOKUP($B273,'Justerad allokering'!$B$1:$AG$461,MATCH(Q$1,'Justerad allokering'!$B$1:$AF$1,0),FALSE)),VLOOKUP($B273,'Allokerad kvv'!$B$2:$AV$468,MATCH(Q$1,'Allokerad kvv'!$B$1:$AV$1,0),FALSE),VLOOKUP($B273,'Justerad allokering'!$B$1:$AG$461,MATCH(Q$1,'Justerad allokering'!$B$1:$AF$1,0),FALSE))</f>
        <v>0</v>
      </c>
      <c r="R273">
        <f>IF(ISERROR(1/VLOOKUP($B273,'Justerad allokering'!$B$1:$AG$461,MATCH(R$1,'Justerad allokering'!$B$1:$AF$1,0),FALSE)),VLOOKUP($B273,'Allokerad kvv'!$B$2:$AV$468,MATCH(R$1,'Allokerad kvv'!$B$1:$AV$1,0),FALSE),VLOOKUP($B273,'Justerad allokering'!$B$1:$AG$461,MATCH(R$1,'Justerad allokering'!$B$1:$AF$1,0),FALSE))</f>
        <v>0</v>
      </c>
      <c r="S273">
        <f>IF(ISERROR(1/VLOOKUP($B273,'Justerad allokering'!$B$1:$AG$461,MATCH(S$1,'Justerad allokering'!$B$1:$AF$1,0),FALSE)),VLOOKUP($B273,'Allokerad kvv'!$B$2:$AV$468,MATCH(S$1,'Allokerad kvv'!$B$1:$AV$1,0),FALSE),VLOOKUP($B273,'Justerad allokering'!$B$1:$AG$461,MATCH(S$1,'Justerad allokering'!$B$1:$AF$1,0),FALSE))</f>
        <v>0</v>
      </c>
      <c r="T273">
        <f>IF(ISERROR(1/VLOOKUP($B273,'Justerad allokering'!$B$1:$AG$461,MATCH(T$1,'Justerad allokering'!$B$1:$AF$1,0),FALSE)),VLOOKUP($B273,'Allokerad kvv'!$B$2:$AV$468,MATCH(T$1,'Allokerad kvv'!$B$1:$AV$1,0),FALSE),VLOOKUP($B273,'Justerad allokering'!$B$1:$AG$461,MATCH(T$1,'Justerad allokering'!$B$1:$AF$1,0),FALSE))</f>
        <v>0</v>
      </c>
      <c r="U273">
        <f>IF(ISERROR(1/VLOOKUP($B273,'Justerad allokering'!$B$1:$AG$461,MATCH(U$1,'Justerad allokering'!$B$1:$AF$1,0),FALSE)),VLOOKUP($B273,'Allokerad kvv'!$B$2:$AV$468,MATCH(U$1,'Allokerad kvv'!$B$1:$AV$1,0),FALSE),VLOOKUP($B273,'Justerad allokering'!$B$1:$AG$461,MATCH(U$1,'Justerad allokering'!$B$1:$AF$1,0),FALSE))</f>
        <v>0</v>
      </c>
      <c r="V273">
        <f>IF(ISERROR(1/VLOOKUP($B273,'Justerad allokering'!$B$1:$AG$461,MATCH(V$1,'Justerad allokering'!$B$1:$AF$1,0),FALSE)),VLOOKUP($B273,'Allokerad kvv'!$B$2:$AV$468,MATCH(V$1,'Allokerad kvv'!$B$1:$AV$1,0),FALSE),VLOOKUP($B273,'Justerad allokering'!$B$1:$AG$461,MATCH(V$1,'Justerad allokering'!$B$1:$AF$1,0),FALSE))</f>
        <v>0</v>
      </c>
      <c r="W273">
        <f>IF(ISERROR(1/VLOOKUP($B273,'Justerad allokering'!$B$1:$AG$461,MATCH(W$1,'Justerad allokering'!$B$1:$AF$1,0),FALSE)),VLOOKUP($B273,'Allokerad kvv'!$B$2:$AV$468,MATCH(W$1,'Allokerad kvv'!$B$1:$AV$1,0),FALSE),VLOOKUP($B273,'Justerad allokering'!$B$1:$AG$461,MATCH(W$1,'Justerad allokering'!$B$1:$AF$1,0),FALSE))</f>
        <v>0</v>
      </c>
      <c r="X273">
        <f>IF(ISERROR(1/VLOOKUP($B273,'Justerad allokering'!$B$1:$AG$461,MATCH(X$1,'Justerad allokering'!$B$1:$AF$1,0),FALSE)),VLOOKUP($B273,'Allokerad kvv'!$B$2:$AV$468,MATCH(X$1,'Allokerad kvv'!$B$1:$AV$1,0),FALSE),VLOOKUP($B273,'Justerad allokering'!$B$1:$AG$461,MATCH(X$1,'Justerad allokering'!$B$1:$AF$1,0),FALSE))</f>
        <v>0</v>
      </c>
      <c r="Y273">
        <f>IF(ISERROR(1/VLOOKUP($B273,'Justerad allokering'!$B$1:$AG$461,MATCH(Y$1,'Justerad allokering'!$B$1:$AF$1,0),FALSE)),VLOOKUP($B273,'Allokerad kvv'!$B$2:$AV$468,MATCH(Y$1,'Allokerad kvv'!$B$1:$AV$1,0),FALSE),VLOOKUP($B273,'Justerad allokering'!$B$1:$AG$461,MATCH(Y$1,'Justerad allokering'!$B$1:$AF$1,0),FALSE))</f>
        <v>0</v>
      </c>
      <c r="Z273">
        <f>IF(ISERROR(1/VLOOKUP($B273,'Justerad allokering'!$B$1:$AG$461,MATCH(Z$1,'Justerad allokering'!$B$1:$AF$1,0),FALSE)),VLOOKUP($B273,'Allokerad kvv'!$B$2:$AV$468,MATCH(Z$1,'Allokerad kvv'!$B$1:$AV$1,0),FALSE),VLOOKUP($B273,'Justerad allokering'!$B$1:$AG$461,MATCH(Z$1,'Justerad allokering'!$B$1:$AF$1,0),FALSE))</f>
        <v>0</v>
      </c>
      <c r="AE273" s="89">
        <f t="shared" si="16"/>
        <v>0</v>
      </c>
      <c r="AG273">
        <f t="shared" si="17"/>
        <v>0</v>
      </c>
      <c r="AH273">
        <f t="shared" si="18"/>
        <v>0</v>
      </c>
      <c r="AI273" t="str">
        <f>IF(AH273=0,"",AH273/VLOOKUP(B273,Kraftvärmeprod!$B$1:$BC$480,MATCH("Summa tillförd energi exklusive rökgaskondensering",Kraftvärmeprod!$B$1:$BC$1,0),FALSE))</f>
        <v/>
      </c>
      <c r="AK273">
        <f t="shared" si="19"/>
        <v>0</v>
      </c>
    </row>
    <row r="274" spans="1:37" x14ac:dyDescent="0.25">
      <c r="A274" s="2" t="s">
        <v>389</v>
      </c>
      <c r="B274" s="2" t="s">
        <v>390</v>
      </c>
      <c r="C274">
        <f>IF(ISERROR(1/VLOOKUP($B274,'Justerad allokering'!$B$1:$AG$461,MATCH(C$1,'Justerad allokering'!$B$1:$AF$1,0),FALSE)),VLOOKUP($B274,'Allokerad kvv'!$B$2:$AV$468,MATCH(C$1,'Allokerad kvv'!$B$1:$AV$1,0),FALSE),VLOOKUP($B274,'Justerad allokering'!$B$1:$AG$461,MATCH(C$1,'Justerad allokering'!$B$1:$AF$1,0),FALSE))</f>
        <v>0</v>
      </c>
      <c r="D274">
        <f>IF(ISERROR(1/VLOOKUP($B274,'Justerad allokering'!$B$1:$AG$461,MATCH(D$1,'Justerad allokering'!$B$1:$AF$1,0),FALSE)),VLOOKUP($B274,'Allokerad kvv'!$B$2:$AV$468,MATCH(D$1,'Allokerad kvv'!$B$1:$AV$1,0),FALSE),VLOOKUP($B274,'Justerad allokering'!$B$1:$AG$461,MATCH(D$1,'Justerad allokering'!$B$1:$AF$1,0),FALSE))</f>
        <v>0</v>
      </c>
      <c r="E274">
        <f>IF(ISERROR(1/VLOOKUP($B274,'Justerad allokering'!$B$1:$AG$461,MATCH(E$1,'Justerad allokering'!$B$1:$AF$1,0),FALSE)),VLOOKUP($B274,'Allokerad kvv'!$B$2:$AV$468,MATCH(E$1,'Allokerad kvv'!$B$1:$AV$1,0),FALSE),VLOOKUP($B274,'Justerad allokering'!$B$1:$AG$461,MATCH(E$1,'Justerad allokering'!$B$1:$AF$1,0),FALSE))</f>
        <v>0</v>
      </c>
      <c r="F274">
        <f>IF(ISERROR(1/VLOOKUP($B274,'Justerad allokering'!$B$1:$AG$461,MATCH(F$1,'Justerad allokering'!$B$1:$AF$1,0),FALSE)),VLOOKUP($B274,'Allokerad kvv'!$B$2:$AV$468,MATCH(F$1,'Allokerad kvv'!$B$1:$AV$1,0),FALSE),VLOOKUP($B274,'Justerad allokering'!$B$1:$AG$461,MATCH(F$1,'Justerad allokering'!$B$1:$AF$1,0),FALSE))</f>
        <v>0</v>
      </c>
      <c r="G274">
        <f>IF(ISERROR(1/VLOOKUP($B274,'Justerad allokering'!$B$1:$AG$461,MATCH(G$1,'Justerad allokering'!$B$1:$AF$1,0),FALSE)),VLOOKUP($B274,'Allokerad kvv'!$B$2:$AV$468,MATCH(G$1,'Allokerad kvv'!$B$1:$AV$1,0),FALSE),VLOOKUP($B274,'Justerad allokering'!$B$1:$AG$461,MATCH(G$1,'Justerad allokering'!$B$1:$AF$1,0),FALSE))</f>
        <v>0</v>
      </c>
      <c r="H274">
        <f>IF(ISERROR(1/VLOOKUP($B274,'Justerad allokering'!$B$1:$AG$461,MATCH(H$1,'Justerad allokering'!$B$1:$AF$1,0),FALSE)),VLOOKUP($B274,'Allokerad kvv'!$B$2:$AV$468,MATCH(H$1,'Allokerad kvv'!$B$1:$AV$1,0),FALSE),VLOOKUP($B274,'Justerad allokering'!$B$1:$AG$461,MATCH(H$1,'Justerad allokering'!$B$1:$AF$1,0),FALSE))</f>
        <v>0</v>
      </c>
      <c r="I274">
        <f>IF(ISERROR(1/VLOOKUP($B274,'Justerad allokering'!$B$1:$AG$461,MATCH(I$1,'Justerad allokering'!$B$1:$AF$1,0),FALSE)),VLOOKUP($B274,'Allokerad kvv'!$B$2:$AV$468,MATCH(I$1,'Allokerad kvv'!$B$1:$AV$1,0),FALSE),VLOOKUP($B274,'Justerad allokering'!$B$1:$AG$461,MATCH(I$1,'Justerad allokering'!$B$1:$AF$1,0),FALSE))</f>
        <v>0</v>
      </c>
      <c r="J274">
        <f>IF(ISERROR(1/VLOOKUP($B274,'Justerad allokering'!$B$1:$AG$461,MATCH(J$1,'Justerad allokering'!$B$1:$AF$1,0),FALSE)),VLOOKUP($B274,'Allokerad kvv'!$B$2:$AV$468,MATCH(J$1,'Allokerad kvv'!$B$1:$AV$1,0),FALSE),VLOOKUP($B274,'Justerad allokering'!$B$1:$AG$461,MATCH(J$1,'Justerad allokering'!$B$1:$AF$1,0),FALSE))</f>
        <v>0</v>
      </c>
      <c r="K274">
        <f>IF(ISERROR(1/VLOOKUP($B274,'Justerad allokering'!$B$1:$AG$461,MATCH(K$1,'Justerad allokering'!$B$1:$AF$1,0),FALSE)),VLOOKUP($B274,'Allokerad kvv'!$B$2:$AV$468,MATCH(K$1,'Allokerad kvv'!$B$1:$AV$1,0),FALSE),VLOOKUP($B274,'Justerad allokering'!$B$1:$AG$461,MATCH(K$1,'Justerad allokering'!$B$1:$AF$1,0),FALSE))</f>
        <v>0.13369900000000001</v>
      </c>
      <c r="L274">
        <f>IF(ISERROR(1/VLOOKUP($B274,'Justerad allokering'!$B$1:$AG$461,MATCH(L$1,'Justerad allokering'!$B$1:$AF$1,0),FALSE)),VLOOKUP($B274,'Allokerad kvv'!$B$2:$AV$468,MATCH(L$1,'Allokerad kvv'!$B$1:$AV$1,0),FALSE),VLOOKUP($B274,'Justerad allokering'!$B$1:$AG$461,MATCH(L$1,'Justerad allokering'!$B$1:$AF$1,0),FALSE))</f>
        <v>0</v>
      </c>
      <c r="M274">
        <f>IF(ISERROR(1/VLOOKUP($B274,'Justerad allokering'!$B$1:$AG$461,MATCH(M$1,'Justerad allokering'!$B$1:$AF$1,0),FALSE)),VLOOKUP($B274,'Allokerad kvv'!$B$2:$AV$468,MATCH(M$1,'Allokerad kvv'!$B$1:$AV$1,0),FALSE),VLOOKUP($B274,'Justerad allokering'!$B$1:$AG$461,MATCH(M$1,'Justerad allokering'!$B$1:$AF$1,0),FALSE))</f>
        <v>0</v>
      </c>
      <c r="N274">
        <f>IF(ISERROR(1/VLOOKUP($B274,'Justerad allokering'!$B$1:$AG$461,MATCH(N$1,'Justerad allokering'!$B$1:$AF$1,0),FALSE)),VLOOKUP($B274,'Allokerad kvv'!$B$2:$AV$468,MATCH(N$1,'Allokerad kvv'!$B$1:$AV$1,0),FALSE),VLOOKUP($B274,'Justerad allokering'!$B$1:$AG$461,MATCH(N$1,'Justerad allokering'!$B$1:$AF$1,0),FALSE))</f>
        <v>0.59</v>
      </c>
      <c r="O274">
        <f>IF(ISERROR(1/VLOOKUP($B274,'Justerad allokering'!$B$1:$AG$461,MATCH(O$1,'Justerad allokering'!$B$1:$AF$1,0),FALSE)),VLOOKUP($B274,'Allokerad kvv'!$B$2:$AV$468,MATCH(O$1,'Allokerad kvv'!$B$1:$AV$1,0),FALSE),VLOOKUP($B274,'Justerad allokering'!$B$1:$AG$461,MATCH(O$1,'Justerad allokering'!$B$1:$AF$1,0),FALSE))</f>
        <v>0</v>
      </c>
      <c r="P274">
        <f>IF(ISERROR(1/VLOOKUP($B274,'Justerad allokering'!$B$1:$AG$461,MATCH(P$1,'Justerad allokering'!$B$1:$AF$1,0),FALSE)),VLOOKUP($B274,'Allokerad kvv'!$B$2:$AV$468,MATCH(P$1,'Allokerad kvv'!$B$1:$AV$1,0),FALSE),VLOOKUP($B274,'Justerad allokering'!$B$1:$AG$461,MATCH(P$1,'Justerad allokering'!$B$1:$AF$1,0),FALSE))</f>
        <v>3.5831400000000002</v>
      </c>
      <c r="Q274">
        <f>IF(ISERROR(1/VLOOKUP($B274,'Justerad allokering'!$B$1:$AG$461,MATCH(Q$1,'Justerad allokering'!$B$1:$AF$1,0),FALSE)),VLOOKUP($B274,'Allokerad kvv'!$B$2:$AV$468,MATCH(Q$1,'Allokerad kvv'!$B$1:$AV$1,0),FALSE),VLOOKUP($B274,'Justerad allokering'!$B$1:$AG$461,MATCH(Q$1,'Justerad allokering'!$B$1:$AF$1,0),FALSE))</f>
        <v>0</v>
      </c>
      <c r="R274">
        <f>IF(ISERROR(1/VLOOKUP($B274,'Justerad allokering'!$B$1:$AG$461,MATCH(R$1,'Justerad allokering'!$B$1:$AF$1,0),FALSE)),VLOOKUP($B274,'Allokerad kvv'!$B$2:$AV$468,MATCH(R$1,'Allokerad kvv'!$B$1:$AV$1,0),FALSE),VLOOKUP($B274,'Justerad allokering'!$B$1:$AG$461,MATCH(R$1,'Justerad allokering'!$B$1:$AF$1,0),FALSE))</f>
        <v>0</v>
      </c>
      <c r="S274">
        <f>IF(ISERROR(1/VLOOKUP($B274,'Justerad allokering'!$B$1:$AG$461,MATCH(S$1,'Justerad allokering'!$B$1:$AF$1,0),FALSE)),VLOOKUP($B274,'Allokerad kvv'!$B$2:$AV$468,MATCH(S$1,'Allokerad kvv'!$B$1:$AV$1,0),FALSE),VLOOKUP($B274,'Justerad allokering'!$B$1:$AG$461,MATCH(S$1,'Justerad allokering'!$B$1:$AF$1,0),FALSE))</f>
        <v>0</v>
      </c>
      <c r="T274">
        <f>IF(ISERROR(1/VLOOKUP($B274,'Justerad allokering'!$B$1:$AG$461,MATCH(T$1,'Justerad allokering'!$B$1:$AF$1,0),FALSE)),VLOOKUP($B274,'Allokerad kvv'!$B$2:$AV$468,MATCH(T$1,'Allokerad kvv'!$B$1:$AV$1,0),FALSE),VLOOKUP($B274,'Justerad allokering'!$B$1:$AG$461,MATCH(T$1,'Justerad allokering'!$B$1:$AF$1,0),FALSE))</f>
        <v>0</v>
      </c>
      <c r="U274">
        <f>IF(ISERROR(1/VLOOKUP($B274,'Justerad allokering'!$B$1:$AG$461,MATCH(U$1,'Justerad allokering'!$B$1:$AF$1,0),FALSE)),VLOOKUP($B274,'Allokerad kvv'!$B$2:$AV$468,MATCH(U$1,'Allokerad kvv'!$B$1:$AV$1,0),FALSE),VLOOKUP($B274,'Justerad allokering'!$B$1:$AG$461,MATCH(U$1,'Justerad allokering'!$B$1:$AF$1,0),FALSE))</f>
        <v>0</v>
      </c>
      <c r="V274">
        <f>IF(ISERROR(1/VLOOKUP($B274,'Justerad allokering'!$B$1:$AG$461,MATCH(V$1,'Justerad allokering'!$B$1:$AF$1,0),FALSE)),VLOOKUP($B274,'Allokerad kvv'!$B$2:$AV$468,MATCH(V$1,'Allokerad kvv'!$B$1:$AV$1,0),FALSE),VLOOKUP($B274,'Justerad allokering'!$B$1:$AG$461,MATCH(V$1,'Justerad allokering'!$B$1:$AF$1,0),FALSE))</f>
        <v>0</v>
      </c>
      <c r="W274">
        <f>IF(ISERROR(1/VLOOKUP($B274,'Justerad allokering'!$B$1:$AG$461,MATCH(W$1,'Justerad allokering'!$B$1:$AF$1,0),FALSE)),VLOOKUP($B274,'Allokerad kvv'!$B$2:$AV$468,MATCH(W$1,'Allokerad kvv'!$B$1:$AV$1,0),FALSE),VLOOKUP($B274,'Justerad allokering'!$B$1:$AG$461,MATCH(W$1,'Justerad allokering'!$B$1:$AF$1,0),FALSE))</f>
        <v>0</v>
      </c>
      <c r="X274">
        <f>IF(ISERROR(1/VLOOKUP($B274,'Justerad allokering'!$B$1:$AG$461,MATCH(X$1,'Justerad allokering'!$B$1:$AF$1,0),FALSE)),VLOOKUP($B274,'Allokerad kvv'!$B$2:$AV$468,MATCH(X$1,'Allokerad kvv'!$B$1:$AV$1,0),FALSE),VLOOKUP($B274,'Justerad allokering'!$B$1:$AG$461,MATCH(X$1,'Justerad allokering'!$B$1:$AF$1,0),FALSE))</f>
        <v>0</v>
      </c>
      <c r="Y274">
        <f>IF(ISERROR(1/VLOOKUP($B274,'Justerad allokering'!$B$1:$AG$461,MATCH(Y$1,'Justerad allokering'!$B$1:$AF$1,0),FALSE)),VLOOKUP($B274,'Allokerad kvv'!$B$2:$AV$468,MATCH(Y$1,'Allokerad kvv'!$B$1:$AV$1,0),FALSE),VLOOKUP($B274,'Justerad allokering'!$B$1:$AG$461,MATCH(Y$1,'Justerad allokering'!$B$1:$AF$1,0),FALSE))</f>
        <v>0</v>
      </c>
      <c r="Z274">
        <f>IF(ISERROR(1/VLOOKUP($B274,'Justerad allokering'!$B$1:$AG$461,MATCH(Z$1,'Justerad allokering'!$B$1:$AF$1,0),FALSE)),VLOOKUP($B274,'Allokerad kvv'!$B$2:$AV$468,MATCH(Z$1,'Allokerad kvv'!$B$1:$AV$1,0),FALSE),VLOOKUP($B274,'Justerad allokering'!$B$1:$AG$461,MATCH(Z$1,'Justerad allokering'!$B$1:$AF$1,0),FALSE))</f>
        <v>0</v>
      </c>
      <c r="AE274" s="89">
        <f t="shared" si="16"/>
        <v>4.3068390000000001</v>
      </c>
      <c r="AG274">
        <f t="shared" si="17"/>
        <v>4.1731400000000001</v>
      </c>
      <c r="AH274">
        <f t="shared" si="18"/>
        <v>3.5831400000000002</v>
      </c>
      <c r="AI274">
        <f>IF(AH274=0,"",AH274/VLOOKUP(B274,Kraftvärmeprod!$B$1:$BC$480,MATCH("Summa tillförd energi exklusive rökgaskondensering",Kraftvärmeprod!$B$1:$BC$1,0),FALSE))</f>
        <v>0.8913283582089554</v>
      </c>
      <c r="AK274">
        <f t="shared" si="19"/>
        <v>3.5831400000000002</v>
      </c>
    </row>
    <row r="275" spans="1:37" x14ac:dyDescent="0.25">
      <c r="A275" s="2" t="s">
        <v>389</v>
      </c>
      <c r="B275" s="2" t="s">
        <v>391</v>
      </c>
      <c r="C275">
        <f>IF(ISERROR(1/VLOOKUP($B275,'Justerad allokering'!$B$1:$AG$461,MATCH(C$1,'Justerad allokering'!$B$1:$AF$1,0),FALSE)),VLOOKUP($B275,'Allokerad kvv'!$B$2:$AV$468,MATCH(C$1,'Allokerad kvv'!$B$1:$AV$1,0),FALSE),VLOOKUP($B275,'Justerad allokering'!$B$1:$AG$461,MATCH(C$1,'Justerad allokering'!$B$1:$AF$1,0),FALSE))</f>
        <v>0</v>
      </c>
      <c r="D275">
        <f>IF(ISERROR(1/VLOOKUP($B275,'Justerad allokering'!$B$1:$AG$461,MATCH(D$1,'Justerad allokering'!$B$1:$AF$1,0),FALSE)),VLOOKUP($B275,'Allokerad kvv'!$B$2:$AV$468,MATCH(D$1,'Allokerad kvv'!$B$1:$AV$1,0),FALSE),VLOOKUP($B275,'Justerad allokering'!$B$1:$AG$461,MATCH(D$1,'Justerad allokering'!$B$1:$AF$1,0),FALSE))</f>
        <v>0</v>
      </c>
      <c r="E275">
        <f>IF(ISERROR(1/VLOOKUP($B275,'Justerad allokering'!$B$1:$AG$461,MATCH(E$1,'Justerad allokering'!$B$1:$AF$1,0),FALSE)),VLOOKUP($B275,'Allokerad kvv'!$B$2:$AV$468,MATCH(E$1,'Allokerad kvv'!$B$1:$AV$1,0),FALSE),VLOOKUP($B275,'Justerad allokering'!$B$1:$AG$461,MATCH(E$1,'Justerad allokering'!$B$1:$AF$1,0),FALSE))</f>
        <v>0</v>
      </c>
      <c r="F275">
        <f>IF(ISERROR(1/VLOOKUP($B275,'Justerad allokering'!$B$1:$AG$461,MATCH(F$1,'Justerad allokering'!$B$1:$AF$1,0),FALSE)),VLOOKUP($B275,'Allokerad kvv'!$B$2:$AV$468,MATCH(F$1,'Allokerad kvv'!$B$1:$AV$1,0),FALSE),VLOOKUP($B275,'Justerad allokering'!$B$1:$AG$461,MATCH(F$1,'Justerad allokering'!$B$1:$AF$1,0),FALSE))</f>
        <v>0</v>
      </c>
      <c r="G275">
        <f>IF(ISERROR(1/VLOOKUP($B275,'Justerad allokering'!$B$1:$AG$461,MATCH(G$1,'Justerad allokering'!$B$1:$AF$1,0),FALSE)),VLOOKUP($B275,'Allokerad kvv'!$B$2:$AV$468,MATCH(G$1,'Allokerad kvv'!$B$1:$AV$1,0),FALSE),VLOOKUP($B275,'Justerad allokering'!$B$1:$AG$461,MATCH(G$1,'Justerad allokering'!$B$1:$AF$1,0),FALSE))</f>
        <v>0</v>
      </c>
      <c r="H275">
        <f>IF(ISERROR(1/VLOOKUP($B275,'Justerad allokering'!$B$1:$AG$461,MATCH(H$1,'Justerad allokering'!$B$1:$AF$1,0),FALSE)),VLOOKUP($B275,'Allokerad kvv'!$B$2:$AV$468,MATCH(H$1,'Allokerad kvv'!$B$1:$AV$1,0),FALSE),VLOOKUP($B275,'Justerad allokering'!$B$1:$AG$461,MATCH(H$1,'Justerad allokering'!$B$1:$AF$1,0),FALSE))</f>
        <v>0</v>
      </c>
      <c r="I275">
        <f>IF(ISERROR(1/VLOOKUP($B275,'Justerad allokering'!$B$1:$AG$461,MATCH(I$1,'Justerad allokering'!$B$1:$AF$1,0),FALSE)),VLOOKUP($B275,'Allokerad kvv'!$B$2:$AV$468,MATCH(I$1,'Allokerad kvv'!$B$1:$AV$1,0),FALSE),VLOOKUP($B275,'Justerad allokering'!$B$1:$AG$461,MATCH(I$1,'Justerad allokering'!$B$1:$AF$1,0),FALSE))</f>
        <v>0</v>
      </c>
      <c r="J275">
        <f>IF(ISERROR(1/VLOOKUP($B275,'Justerad allokering'!$B$1:$AG$461,MATCH(J$1,'Justerad allokering'!$B$1:$AF$1,0),FALSE)),VLOOKUP($B275,'Allokerad kvv'!$B$2:$AV$468,MATCH(J$1,'Allokerad kvv'!$B$1:$AV$1,0),FALSE),VLOOKUP($B275,'Justerad allokering'!$B$1:$AG$461,MATCH(J$1,'Justerad allokering'!$B$1:$AF$1,0),FALSE))</f>
        <v>0</v>
      </c>
      <c r="K275">
        <f>IF(ISERROR(1/VLOOKUP($B275,'Justerad allokering'!$B$1:$AG$461,MATCH(K$1,'Justerad allokering'!$B$1:$AF$1,0),FALSE)),VLOOKUP($B275,'Allokerad kvv'!$B$2:$AV$468,MATCH(K$1,'Allokerad kvv'!$B$1:$AV$1,0),FALSE),VLOOKUP($B275,'Justerad allokering'!$B$1:$AG$461,MATCH(K$1,'Justerad allokering'!$B$1:$AF$1,0),FALSE))</f>
        <v>0</v>
      </c>
      <c r="L275">
        <f>IF(ISERROR(1/VLOOKUP($B275,'Justerad allokering'!$B$1:$AG$461,MATCH(L$1,'Justerad allokering'!$B$1:$AF$1,0),FALSE)),VLOOKUP($B275,'Allokerad kvv'!$B$2:$AV$468,MATCH(L$1,'Allokerad kvv'!$B$1:$AV$1,0),FALSE),VLOOKUP($B275,'Justerad allokering'!$B$1:$AG$461,MATCH(L$1,'Justerad allokering'!$B$1:$AF$1,0),FALSE))</f>
        <v>0</v>
      </c>
      <c r="M275">
        <f>IF(ISERROR(1/VLOOKUP($B275,'Justerad allokering'!$B$1:$AG$461,MATCH(M$1,'Justerad allokering'!$B$1:$AF$1,0),FALSE)),VLOOKUP($B275,'Allokerad kvv'!$B$2:$AV$468,MATCH(M$1,'Allokerad kvv'!$B$1:$AV$1,0),FALSE),VLOOKUP($B275,'Justerad allokering'!$B$1:$AG$461,MATCH(M$1,'Justerad allokering'!$B$1:$AF$1,0),FALSE))</f>
        <v>0</v>
      </c>
      <c r="N275">
        <f>IF(ISERROR(1/VLOOKUP($B275,'Justerad allokering'!$B$1:$AG$461,MATCH(N$1,'Justerad allokering'!$B$1:$AF$1,0),FALSE)),VLOOKUP($B275,'Allokerad kvv'!$B$2:$AV$468,MATCH(N$1,'Allokerad kvv'!$B$1:$AV$1,0),FALSE),VLOOKUP($B275,'Justerad allokering'!$B$1:$AG$461,MATCH(N$1,'Justerad allokering'!$B$1:$AF$1,0),FALSE))</f>
        <v>0</v>
      </c>
      <c r="O275">
        <f>IF(ISERROR(1/VLOOKUP($B275,'Justerad allokering'!$B$1:$AG$461,MATCH(O$1,'Justerad allokering'!$B$1:$AF$1,0),FALSE)),VLOOKUP($B275,'Allokerad kvv'!$B$2:$AV$468,MATCH(O$1,'Allokerad kvv'!$B$1:$AV$1,0),FALSE),VLOOKUP($B275,'Justerad allokering'!$B$1:$AG$461,MATCH(O$1,'Justerad allokering'!$B$1:$AF$1,0),FALSE))</f>
        <v>0</v>
      </c>
      <c r="P275">
        <f>IF(ISERROR(1/VLOOKUP($B275,'Justerad allokering'!$B$1:$AG$461,MATCH(P$1,'Justerad allokering'!$B$1:$AF$1,0),FALSE)),VLOOKUP($B275,'Allokerad kvv'!$B$2:$AV$468,MATCH(P$1,'Allokerad kvv'!$B$1:$AV$1,0),FALSE),VLOOKUP($B275,'Justerad allokering'!$B$1:$AG$461,MATCH(P$1,'Justerad allokering'!$B$1:$AF$1,0),FALSE))</f>
        <v>0</v>
      </c>
      <c r="Q275">
        <f>IF(ISERROR(1/VLOOKUP($B275,'Justerad allokering'!$B$1:$AG$461,MATCH(Q$1,'Justerad allokering'!$B$1:$AF$1,0),FALSE)),VLOOKUP($B275,'Allokerad kvv'!$B$2:$AV$468,MATCH(Q$1,'Allokerad kvv'!$B$1:$AV$1,0),FALSE),VLOOKUP($B275,'Justerad allokering'!$B$1:$AG$461,MATCH(Q$1,'Justerad allokering'!$B$1:$AF$1,0),FALSE))</f>
        <v>0</v>
      </c>
      <c r="R275">
        <f>IF(ISERROR(1/VLOOKUP($B275,'Justerad allokering'!$B$1:$AG$461,MATCH(R$1,'Justerad allokering'!$B$1:$AF$1,0),FALSE)),VLOOKUP($B275,'Allokerad kvv'!$B$2:$AV$468,MATCH(R$1,'Allokerad kvv'!$B$1:$AV$1,0),FALSE),VLOOKUP($B275,'Justerad allokering'!$B$1:$AG$461,MATCH(R$1,'Justerad allokering'!$B$1:$AF$1,0),FALSE))</f>
        <v>0</v>
      </c>
      <c r="S275">
        <f>IF(ISERROR(1/VLOOKUP($B275,'Justerad allokering'!$B$1:$AG$461,MATCH(S$1,'Justerad allokering'!$B$1:$AF$1,0),FALSE)),VLOOKUP($B275,'Allokerad kvv'!$B$2:$AV$468,MATCH(S$1,'Allokerad kvv'!$B$1:$AV$1,0),FALSE),VLOOKUP($B275,'Justerad allokering'!$B$1:$AG$461,MATCH(S$1,'Justerad allokering'!$B$1:$AF$1,0),FALSE))</f>
        <v>0</v>
      </c>
      <c r="T275">
        <f>IF(ISERROR(1/VLOOKUP($B275,'Justerad allokering'!$B$1:$AG$461,MATCH(T$1,'Justerad allokering'!$B$1:$AF$1,0),FALSE)),VLOOKUP($B275,'Allokerad kvv'!$B$2:$AV$468,MATCH(T$1,'Allokerad kvv'!$B$1:$AV$1,0),FALSE),VLOOKUP($B275,'Justerad allokering'!$B$1:$AG$461,MATCH(T$1,'Justerad allokering'!$B$1:$AF$1,0),FALSE))</f>
        <v>0</v>
      </c>
      <c r="U275">
        <f>IF(ISERROR(1/VLOOKUP($B275,'Justerad allokering'!$B$1:$AG$461,MATCH(U$1,'Justerad allokering'!$B$1:$AF$1,0),FALSE)),VLOOKUP($B275,'Allokerad kvv'!$B$2:$AV$468,MATCH(U$1,'Allokerad kvv'!$B$1:$AV$1,0),FALSE),VLOOKUP($B275,'Justerad allokering'!$B$1:$AG$461,MATCH(U$1,'Justerad allokering'!$B$1:$AF$1,0),FALSE))</f>
        <v>0</v>
      </c>
      <c r="V275">
        <f>IF(ISERROR(1/VLOOKUP($B275,'Justerad allokering'!$B$1:$AG$461,MATCH(V$1,'Justerad allokering'!$B$1:$AF$1,0),FALSE)),VLOOKUP($B275,'Allokerad kvv'!$B$2:$AV$468,MATCH(V$1,'Allokerad kvv'!$B$1:$AV$1,0),FALSE),VLOOKUP($B275,'Justerad allokering'!$B$1:$AG$461,MATCH(V$1,'Justerad allokering'!$B$1:$AF$1,0),FALSE))</f>
        <v>0</v>
      </c>
      <c r="W275">
        <f>IF(ISERROR(1/VLOOKUP($B275,'Justerad allokering'!$B$1:$AG$461,MATCH(W$1,'Justerad allokering'!$B$1:$AF$1,0),FALSE)),VLOOKUP($B275,'Allokerad kvv'!$B$2:$AV$468,MATCH(W$1,'Allokerad kvv'!$B$1:$AV$1,0),FALSE),VLOOKUP($B275,'Justerad allokering'!$B$1:$AG$461,MATCH(W$1,'Justerad allokering'!$B$1:$AF$1,0),FALSE))</f>
        <v>0</v>
      </c>
      <c r="X275">
        <f>IF(ISERROR(1/VLOOKUP($B275,'Justerad allokering'!$B$1:$AG$461,MATCH(X$1,'Justerad allokering'!$B$1:$AF$1,0),FALSE)),VLOOKUP($B275,'Allokerad kvv'!$B$2:$AV$468,MATCH(X$1,'Allokerad kvv'!$B$1:$AV$1,0),FALSE),VLOOKUP($B275,'Justerad allokering'!$B$1:$AG$461,MATCH(X$1,'Justerad allokering'!$B$1:$AF$1,0),FALSE))</f>
        <v>0</v>
      </c>
      <c r="Y275">
        <f>IF(ISERROR(1/VLOOKUP($B275,'Justerad allokering'!$B$1:$AG$461,MATCH(Y$1,'Justerad allokering'!$B$1:$AF$1,0),FALSE)),VLOOKUP($B275,'Allokerad kvv'!$B$2:$AV$468,MATCH(Y$1,'Allokerad kvv'!$B$1:$AV$1,0),FALSE),VLOOKUP($B275,'Justerad allokering'!$B$1:$AG$461,MATCH(Y$1,'Justerad allokering'!$B$1:$AF$1,0),FALSE))</f>
        <v>0</v>
      </c>
      <c r="Z275">
        <f>IF(ISERROR(1/VLOOKUP($B275,'Justerad allokering'!$B$1:$AG$461,MATCH(Z$1,'Justerad allokering'!$B$1:$AF$1,0),FALSE)),VLOOKUP($B275,'Allokerad kvv'!$B$2:$AV$468,MATCH(Z$1,'Allokerad kvv'!$B$1:$AV$1,0),FALSE),VLOOKUP($B275,'Justerad allokering'!$B$1:$AG$461,MATCH(Z$1,'Justerad allokering'!$B$1:$AF$1,0),FALSE))</f>
        <v>0</v>
      </c>
      <c r="AE275" s="89">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25">
      <c r="A276" s="2" t="s">
        <v>389</v>
      </c>
      <c r="B276" s="2" t="s">
        <v>392</v>
      </c>
      <c r="C276">
        <f>IF(ISERROR(1/VLOOKUP($B276,'Justerad allokering'!$B$1:$AG$461,MATCH(C$1,'Justerad allokering'!$B$1:$AF$1,0),FALSE)),VLOOKUP($B276,'Allokerad kvv'!$B$2:$AV$468,MATCH(C$1,'Allokerad kvv'!$B$1:$AV$1,0),FALSE),VLOOKUP($B276,'Justerad allokering'!$B$1:$AG$461,MATCH(C$1,'Justerad allokering'!$B$1:$AF$1,0),FALSE))</f>
        <v>0</v>
      </c>
      <c r="D276">
        <f>IF(ISERROR(1/VLOOKUP($B276,'Justerad allokering'!$B$1:$AG$461,MATCH(D$1,'Justerad allokering'!$B$1:$AF$1,0),FALSE)),VLOOKUP($B276,'Allokerad kvv'!$B$2:$AV$468,MATCH(D$1,'Allokerad kvv'!$B$1:$AV$1,0),FALSE),VLOOKUP($B276,'Justerad allokering'!$B$1:$AG$461,MATCH(D$1,'Justerad allokering'!$B$1:$AF$1,0),FALSE))</f>
        <v>0</v>
      </c>
      <c r="E276">
        <f>IF(ISERROR(1/VLOOKUP($B276,'Justerad allokering'!$B$1:$AG$461,MATCH(E$1,'Justerad allokering'!$B$1:$AF$1,0),FALSE)),VLOOKUP($B276,'Allokerad kvv'!$B$2:$AV$468,MATCH(E$1,'Allokerad kvv'!$B$1:$AV$1,0),FALSE),VLOOKUP($B276,'Justerad allokering'!$B$1:$AG$461,MATCH(E$1,'Justerad allokering'!$B$1:$AF$1,0),FALSE))</f>
        <v>0</v>
      </c>
      <c r="F276">
        <f>IF(ISERROR(1/VLOOKUP($B276,'Justerad allokering'!$B$1:$AG$461,MATCH(F$1,'Justerad allokering'!$B$1:$AF$1,0),FALSE)),VLOOKUP($B276,'Allokerad kvv'!$B$2:$AV$468,MATCH(F$1,'Allokerad kvv'!$B$1:$AV$1,0),FALSE),VLOOKUP($B276,'Justerad allokering'!$B$1:$AG$461,MATCH(F$1,'Justerad allokering'!$B$1:$AF$1,0),FALSE))</f>
        <v>0</v>
      </c>
      <c r="G276">
        <f>IF(ISERROR(1/VLOOKUP($B276,'Justerad allokering'!$B$1:$AG$461,MATCH(G$1,'Justerad allokering'!$B$1:$AF$1,0),FALSE)),VLOOKUP($B276,'Allokerad kvv'!$B$2:$AV$468,MATCH(G$1,'Allokerad kvv'!$B$1:$AV$1,0),FALSE),VLOOKUP($B276,'Justerad allokering'!$B$1:$AG$461,MATCH(G$1,'Justerad allokering'!$B$1:$AF$1,0),FALSE))</f>
        <v>0</v>
      </c>
      <c r="H276">
        <f>IF(ISERROR(1/VLOOKUP($B276,'Justerad allokering'!$B$1:$AG$461,MATCH(H$1,'Justerad allokering'!$B$1:$AF$1,0),FALSE)),VLOOKUP($B276,'Allokerad kvv'!$B$2:$AV$468,MATCH(H$1,'Allokerad kvv'!$B$1:$AV$1,0),FALSE),VLOOKUP($B276,'Justerad allokering'!$B$1:$AG$461,MATCH(H$1,'Justerad allokering'!$B$1:$AF$1,0),FALSE))</f>
        <v>0</v>
      </c>
      <c r="I276">
        <f>IF(ISERROR(1/VLOOKUP($B276,'Justerad allokering'!$B$1:$AG$461,MATCH(I$1,'Justerad allokering'!$B$1:$AF$1,0),FALSE)),VLOOKUP($B276,'Allokerad kvv'!$B$2:$AV$468,MATCH(I$1,'Allokerad kvv'!$B$1:$AV$1,0),FALSE),VLOOKUP($B276,'Justerad allokering'!$B$1:$AG$461,MATCH(I$1,'Justerad allokering'!$B$1:$AF$1,0),FALSE))</f>
        <v>0</v>
      </c>
      <c r="J276">
        <f>IF(ISERROR(1/VLOOKUP($B276,'Justerad allokering'!$B$1:$AG$461,MATCH(J$1,'Justerad allokering'!$B$1:$AF$1,0),FALSE)),VLOOKUP($B276,'Allokerad kvv'!$B$2:$AV$468,MATCH(J$1,'Allokerad kvv'!$B$1:$AV$1,0),FALSE),VLOOKUP($B276,'Justerad allokering'!$B$1:$AG$461,MATCH(J$1,'Justerad allokering'!$B$1:$AF$1,0),FALSE))</f>
        <v>0</v>
      </c>
      <c r="K276">
        <f>IF(ISERROR(1/VLOOKUP($B276,'Justerad allokering'!$B$1:$AG$461,MATCH(K$1,'Justerad allokering'!$B$1:$AF$1,0),FALSE)),VLOOKUP($B276,'Allokerad kvv'!$B$2:$AV$468,MATCH(K$1,'Allokerad kvv'!$B$1:$AV$1,0),FALSE),VLOOKUP($B276,'Justerad allokering'!$B$1:$AG$461,MATCH(K$1,'Justerad allokering'!$B$1:$AF$1,0),FALSE))</f>
        <v>0</v>
      </c>
      <c r="L276">
        <f>IF(ISERROR(1/VLOOKUP($B276,'Justerad allokering'!$B$1:$AG$461,MATCH(L$1,'Justerad allokering'!$B$1:$AF$1,0),FALSE)),VLOOKUP($B276,'Allokerad kvv'!$B$2:$AV$468,MATCH(L$1,'Allokerad kvv'!$B$1:$AV$1,0),FALSE),VLOOKUP($B276,'Justerad allokering'!$B$1:$AG$461,MATCH(L$1,'Justerad allokering'!$B$1:$AF$1,0),FALSE))</f>
        <v>0</v>
      </c>
      <c r="M276">
        <f>IF(ISERROR(1/VLOOKUP($B276,'Justerad allokering'!$B$1:$AG$461,MATCH(M$1,'Justerad allokering'!$B$1:$AF$1,0),FALSE)),VLOOKUP($B276,'Allokerad kvv'!$B$2:$AV$468,MATCH(M$1,'Allokerad kvv'!$B$1:$AV$1,0),FALSE),VLOOKUP($B276,'Justerad allokering'!$B$1:$AG$461,MATCH(M$1,'Justerad allokering'!$B$1:$AF$1,0),FALSE))</f>
        <v>0</v>
      </c>
      <c r="N276">
        <f>IF(ISERROR(1/VLOOKUP($B276,'Justerad allokering'!$B$1:$AG$461,MATCH(N$1,'Justerad allokering'!$B$1:$AF$1,0),FALSE)),VLOOKUP($B276,'Allokerad kvv'!$B$2:$AV$468,MATCH(N$1,'Allokerad kvv'!$B$1:$AV$1,0),FALSE),VLOOKUP($B276,'Justerad allokering'!$B$1:$AG$461,MATCH(N$1,'Justerad allokering'!$B$1:$AF$1,0),FALSE))</f>
        <v>0</v>
      </c>
      <c r="O276">
        <f>IF(ISERROR(1/VLOOKUP($B276,'Justerad allokering'!$B$1:$AG$461,MATCH(O$1,'Justerad allokering'!$B$1:$AF$1,0),FALSE)),VLOOKUP($B276,'Allokerad kvv'!$B$2:$AV$468,MATCH(O$1,'Allokerad kvv'!$B$1:$AV$1,0),FALSE),VLOOKUP($B276,'Justerad allokering'!$B$1:$AG$461,MATCH(O$1,'Justerad allokering'!$B$1:$AF$1,0),FALSE))</f>
        <v>0</v>
      </c>
      <c r="P276">
        <f>IF(ISERROR(1/VLOOKUP($B276,'Justerad allokering'!$B$1:$AG$461,MATCH(P$1,'Justerad allokering'!$B$1:$AF$1,0),FALSE)),VLOOKUP($B276,'Allokerad kvv'!$B$2:$AV$468,MATCH(P$1,'Allokerad kvv'!$B$1:$AV$1,0),FALSE),VLOOKUP($B276,'Justerad allokering'!$B$1:$AG$461,MATCH(P$1,'Justerad allokering'!$B$1:$AF$1,0),FALSE))</f>
        <v>0</v>
      </c>
      <c r="Q276">
        <f>IF(ISERROR(1/VLOOKUP($B276,'Justerad allokering'!$B$1:$AG$461,MATCH(Q$1,'Justerad allokering'!$B$1:$AF$1,0),FALSE)),VLOOKUP($B276,'Allokerad kvv'!$B$2:$AV$468,MATCH(Q$1,'Allokerad kvv'!$B$1:$AV$1,0),FALSE),VLOOKUP($B276,'Justerad allokering'!$B$1:$AG$461,MATCH(Q$1,'Justerad allokering'!$B$1:$AF$1,0),FALSE))</f>
        <v>0</v>
      </c>
      <c r="R276">
        <f>IF(ISERROR(1/VLOOKUP($B276,'Justerad allokering'!$B$1:$AG$461,MATCH(R$1,'Justerad allokering'!$B$1:$AF$1,0),FALSE)),VLOOKUP($B276,'Allokerad kvv'!$B$2:$AV$468,MATCH(R$1,'Allokerad kvv'!$B$1:$AV$1,0),FALSE),VLOOKUP($B276,'Justerad allokering'!$B$1:$AG$461,MATCH(R$1,'Justerad allokering'!$B$1:$AF$1,0),FALSE))</f>
        <v>0</v>
      </c>
      <c r="S276">
        <f>IF(ISERROR(1/VLOOKUP($B276,'Justerad allokering'!$B$1:$AG$461,MATCH(S$1,'Justerad allokering'!$B$1:$AF$1,0),FALSE)),VLOOKUP($B276,'Allokerad kvv'!$B$2:$AV$468,MATCH(S$1,'Allokerad kvv'!$B$1:$AV$1,0),FALSE),VLOOKUP($B276,'Justerad allokering'!$B$1:$AG$461,MATCH(S$1,'Justerad allokering'!$B$1:$AF$1,0),FALSE))</f>
        <v>0</v>
      </c>
      <c r="T276">
        <f>IF(ISERROR(1/VLOOKUP($B276,'Justerad allokering'!$B$1:$AG$461,MATCH(T$1,'Justerad allokering'!$B$1:$AF$1,0),FALSE)),VLOOKUP($B276,'Allokerad kvv'!$B$2:$AV$468,MATCH(T$1,'Allokerad kvv'!$B$1:$AV$1,0),FALSE),VLOOKUP($B276,'Justerad allokering'!$B$1:$AG$461,MATCH(T$1,'Justerad allokering'!$B$1:$AF$1,0),FALSE))</f>
        <v>0</v>
      </c>
      <c r="U276">
        <f>IF(ISERROR(1/VLOOKUP($B276,'Justerad allokering'!$B$1:$AG$461,MATCH(U$1,'Justerad allokering'!$B$1:$AF$1,0),FALSE)),VLOOKUP($B276,'Allokerad kvv'!$B$2:$AV$468,MATCH(U$1,'Allokerad kvv'!$B$1:$AV$1,0),FALSE),VLOOKUP($B276,'Justerad allokering'!$B$1:$AG$461,MATCH(U$1,'Justerad allokering'!$B$1:$AF$1,0),FALSE))</f>
        <v>0</v>
      </c>
      <c r="V276">
        <f>IF(ISERROR(1/VLOOKUP($B276,'Justerad allokering'!$B$1:$AG$461,MATCH(V$1,'Justerad allokering'!$B$1:$AF$1,0),FALSE)),VLOOKUP($B276,'Allokerad kvv'!$B$2:$AV$468,MATCH(V$1,'Allokerad kvv'!$B$1:$AV$1,0),FALSE),VLOOKUP($B276,'Justerad allokering'!$B$1:$AG$461,MATCH(V$1,'Justerad allokering'!$B$1:$AF$1,0),FALSE))</f>
        <v>0</v>
      </c>
      <c r="W276">
        <f>IF(ISERROR(1/VLOOKUP($B276,'Justerad allokering'!$B$1:$AG$461,MATCH(W$1,'Justerad allokering'!$B$1:$AF$1,0),FALSE)),VLOOKUP($B276,'Allokerad kvv'!$B$2:$AV$468,MATCH(W$1,'Allokerad kvv'!$B$1:$AV$1,0),FALSE),VLOOKUP($B276,'Justerad allokering'!$B$1:$AG$461,MATCH(W$1,'Justerad allokering'!$B$1:$AF$1,0),FALSE))</f>
        <v>0</v>
      </c>
      <c r="X276">
        <f>IF(ISERROR(1/VLOOKUP($B276,'Justerad allokering'!$B$1:$AG$461,MATCH(X$1,'Justerad allokering'!$B$1:$AF$1,0),FALSE)),VLOOKUP($B276,'Allokerad kvv'!$B$2:$AV$468,MATCH(X$1,'Allokerad kvv'!$B$1:$AV$1,0),FALSE),VLOOKUP($B276,'Justerad allokering'!$B$1:$AG$461,MATCH(X$1,'Justerad allokering'!$B$1:$AF$1,0),FALSE))</f>
        <v>0</v>
      </c>
      <c r="Y276">
        <f>IF(ISERROR(1/VLOOKUP($B276,'Justerad allokering'!$B$1:$AG$461,MATCH(Y$1,'Justerad allokering'!$B$1:$AF$1,0),FALSE)),VLOOKUP($B276,'Allokerad kvv'!$B$2:$AV$468,MATCH(Y$1,'Allokerad kvv'!$B$1:$AV$1,0),FALSE),VLOOKUP($B276,'Justerad allokering'!$B$1:$AG$461,MATCH(Y$1,'Justerad allokering'!$B$1:$AF$1,0),FALSE))</f>
        <v>0</v>
      </c>
      <c r="Z276">
        <f>IF(ISERROR(1/VLOOKUP($B276,'Justerad allokering'!$B$1:$AG$461,MATCH(Z$1,'Justerad allokering'!$B$1:$AF$1,0),FALSE)),VLOOKUP($B276,'Allokerad kvv'!$B$2:$AV$468,MATCH(Z$1,'Allokerad kvv'!$B$1:$AV$1,0),FALSE),VLOOKUP($B276,'Justerad allokering'!$B$1:$AG$461,MATCH(Z$1,'Justerad allokering'!$B$1:$AF$1,0),FALSE))</f>
        <v>0</v>
      </c>
      <c r="AE276" s="89">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25">
      <c r="A277" s="2" t="s">
        <v>389</v>
      </c>
      <c r="B277" s="2" t="s">
        <v>393</v>
      </c>
      <c r="C277">
        <f>IF(ISERROR(1/VLOOKUP($B277,'Justerad allokering'!$B$1:$AG$461,MATCH(C$1,'Justerad allokering'!$B$1:$AF$1,0),FALSE)),VLOOKUP($B277,'Allokerad kvv'!$B$2:$AV$468,MATCH(C$1,'Allokerad kvv'!$B$1:$AV$1,0),FALSE),VLOOKUP($B277,'Justerad allokering'!$B$1:$AG$461,MATCH(C$1,'Justerad allokering'!$B$1:$AF$1,0),FALSE))</f>
        <v>0</v>
      </c>
      <c r="D277">
        <f>IF(ISERROR(1/VLOOKUP($B277,'Justerad allokering'!$B$1:$AG$461,MATCH(D$1,'Justerad allokering'!$B$1:$AF$1,0),FALSE)),VLOOKUP($B277,'Allokerad kvv'!$B$2:$AV$468,MATCH(D$1,'Allokerad kvv'!$B$1:$AV$1,0),FALSE),VLOOKUP($B277,'Justerad allokering'!$B$1:$AG$461,MATCH(D$1,'Justerad allokering'!$B$1:$AF$1,0),FALSE))</f>
        <v>0</v>
      </c>
      <c r="E277">
        <f>IF(ISERROR(1/VLOOKUP($B277,'Justerad allokering'!$B$1:$AG$461,MATCH(E$1,'Justerad allokering'!$B$1:$AF$1,0),FALSE)),VLOOKUP($B277,'Allokerad kvv'!$B$2:$AV$468,MATCH(E$1,'Allokerad kvv'!$B$1:$AV$1,0),FALSE),VLOOKUP($B277,'Justerad allokering'!$B$1:$AG$461,MATCH(E$1,'Justerad allokering'!$B$1:$AF$1,0),FALSE))</f>
        <v>0</v>
      </c>
      <c r="F277">
        <f>IF(ISERROR(1/VLOOKUP($B277,'Justerad allokering'!$B$1:$AG$461,MATCH(F$1,'Justerad allokering'!$B$1:$AF$1,0),FALSE)),VLOOKUP($B277,'Allokerad kvv'!$B$2:$AV$468,MATCH(F$1,'Allokerad kvv'!$B$1:$AV$1,0),FALSE),VLOOKUP($B277,'Justerad allokering'!$B$1:$AG$461,MATCH(F$1,'Justerad allokering'!$B$1:$AF$1,0),FALSE))</f>
        <v>0</v>
      </c>
      <c r="G277">
        <f>IF(ISERROR(1/VLOOKUP($B277,'Justerad allokering'!$B$1:$AG$461,MATCH(G$1,'Justerad allokering'!$B$1:$AF$1,0),FALSE)),VLOOKUP($B277,'Allokerad kvv'!$B$2:$AV$468,MATCH(G$1,'Allokerad kvv'!$B$1:$AV$1,0),FALSE),VLOOKUP($B277,'Justerad allokering'!$B$1:$AG$461,MATCH(G$1,'Justerad allokering'!$B$1:$AF$1,0),FALSE))</f>
        <v>0</v>
      </c>
      <c r="H277">
        <f>IF(ISERROR(1/VLOOKUP($B277,'Justerad allokering'!$B$1:$AG$461,MATCH(H$1,'Justerad allokering'!$B$1:$AF$1,0),FALSE)),VLOOKUP($B277,'Allokerad kvv'!$B$2:$AV$468,MATCH(H$1,'Allokerad kvv'!$B$1:$AV$1,0),FALSE),VLOOKUP($B277,'Justerad allokering'!$B$1:$AG$461,MATCH(H$1,'Justerad allokering'!$B$1:$AF$1,0),FALSE))</f>
        <v>0</v>
      </c>
      <c r="I277">
        <f>IF(ISERROR(1/VLOOKUP($B277,'Justerad allokering'!$B$1:$AG$461,MATCH(I$1,'Justerad allokering'!$B$1:$AF$1,0),FALSE)),VLOOKUP($B277,'Allokerad kvv'!$B$2:$AV$468,MATCH(I$1,'Allokerad kvv'!$B$1:$AV$1,0),FALSE),VLOOKUP($B277,'Justerad allokering'!$B$1:$AG$461,MATCH(I$1,'Justerad allokering'!$B$1:$AF$1,0),FALSE))</f>
        <v>0</v>
      </c>
      <c r="J277">
        <f>IF(ISERROR(1/VLOOKUP($B277,'Justerad allokering'!$B$1:$AG$461,MATCH(J$1,'Justerad allokering'!$B$1:$AF$1,0),FALSE)),VLOOKUP($B277,'Allokerad kvv'!$B$2:$AV$468,MATCH(J$1,'Allokerad kvv'!$B$1:$AV$1,0),FALSE),VLOOKUP($B277,'Justerad allokering'!$B$1:$AG$461,MATCH(J$1,'Justerad allokering'!$B$1:$AF$1,0),FALSE))</f>
        <v>0</v>
      </c>
      <c r="K277">
        <f>IF(ISERROR(1/VLOOKUP($B277,'Justerad allokering'!$B$1:$AG$461,MATCH(K$1,'Justerad allokering'!$B$1:$AF$1,0),FALSE)),VLOOKUP($B277,'Allokerad kvv'!$B$2:$AV$468,MATCH(K$1,'Allokerad kvv'!$B$1:$AV$1,0),FALSE),VLOOKUP($B277,'Justerad allokering'!$B$1:$AG$461,MATCH(K$1,'Justerad allokering'!$B$1:$AF$1,0),FALSE))</f>
        <v>0</v>
      </c>
      <c r="L277">
        <f>IF(ISERROR(1/VLOOKUP($B277,'Justerad allokering'!$B$1:$AG$461,MATCH(L$1,'Justerad allokering'!$B$1:$AF$1,0),FALSE)),VLOOKUP($B277,'Allokerad kvv'!$B$2:$AV$468,MATCH(L$1,'Allokerad kvv'!$B$1:$AV$1,0),FALSE),VLOOKUP($B277,'Justerad allokering'!$B$1:$AG$461,MATCH(L$1,'Justerad allokering'!$B$1:$AF$1,0),FALSE))</f>
        <v>0</v>
      </c>
      <c r="M277">
        <f>IF(ISERROR(1/VLOOKUP($B277,'Justerad allokering'!$B$1:$AG$461,MATCH(M$1,'Justerad allokering'!$B$1:$AF$1,0),FALSE)),VLOOKUP($B277,'Allokerad kvv'!$B$2:$AV$468,MATCH(M$1,'Allokerad kvv'!$B$1:$AV$1,0),FALSE),VLOOKUP($B277,'Justerad allokering'!$B$1:$AG$461,MATCH(M$1,'Justerad allokering'!$B$1:$AF$1,0),FALSE))</f>
        <v>0</v>
      </c>
      <c r="N277">
        <f>IF(ISERROR(1/VLOOKUP($B277,'Justerad allokering'!$B$1:$AG$461,MATCH(N$1,'Justerad allokering'!$B$1:$AF$1,0),FALSE)),VLOOKUP($B277,'Allokerad kvv'!$B$2:$AV$468,MATCH(N$1,'Allokerad kvv'!$B$1:$AV$1,0),FALSE),VLOOKUP($B277,'Justerad allokering'!$B$1:$AG$461,MATCH(N$1,'Justerad allokering'!$B$1:$AF$1,0),FALSE))</f>
        <v>0</v>
      </c>
      <c r="O277">
        <f>IF(ISERROR(1/VLOOKUP($B277,'Justerad allokering'!$B$1:$AG$461,MATCH(O$1,'Justerad allokering'!$B$1:$AF$1,0),FALSE)),VLOOKUP($B277,'Allokerad kvv'!$B$2:$AV$468,MATCH(O$1,'Allokerad kvv'!$B$1:$AV$1,0),FALSE),VLOOKUP($B277,'Justerad allokering'!$B$1:$AG$461,MATCH(O$1,'Justerad allokering'!$B$1:$AF$1,0),FALSE))</f>
        <v>0</v>
      </c>
      <c r="P277">
        <f>IF(ISERROR(1/VLOOKUP($B277,'Justerad allokering'!$B$1:$AG$461,MATCH(P$1,'Justerad allokering'!$B$1:$AF$1,0),FALSE)),VLOOKUP($B277,'Allokerad kvv'!$B$2:$AV$468,MATCH(P$1,'Allokerad kvv'!$B$1:$AV$1,0),FALSE),VLOOKUP($B277,'Justerad allokering'!$B$1:$AG$461,MATCH(P$1,'Justerad allokering'!$B$1:$AF$1,0),FALSE))</f>
        <v>0</v>
      </c>
      <c r="Q277">
        <f>IF(ISERROR(1/VLOOKUP($B277,'Justerad allokering'!$B$1:$AG$461,MATCH(Q$1,'Justerad allokering'!$B$1:$AF$1,0),FALSE)),VLOOKUP($B277,'Allokerad kvv'!$B$2:$AV$468,MATCH(Q$1,'Allokerad kvv'!$B$1:$AV$1,0),FALSE),VLOOKUP($B277,'Justerad allokering'!$B$1:$AG$461,MATCH(Q$1,'Justerad allokering'!$B$1:$AF$1,0),FALSE))</f>
        <v>0</v>
      </c>
      <c r="R277">
        <f>IF(ISERROR(1/VLOOKUP($B277,'Justerad allokering'!$B$1:$AG$461,MATCH(R$1,'Justerad allokering'!$B$1:$AF$1,0),FALSE)),VLOOKUP($B277,'Allokerad kvv'!$B$2:$AV$468,MATCH(R$1,'Allokerad kvv'!$B$1:$AV$1,0),FALSE),VLOOKUP($B277,'Justerad allokering'!$B$1:$AG$461,MATCH(R$1,'Justerad allokering'!$B$1:$AF$1,0),FALSE))</f>
        <v>0</v>
      </c>
      <c r="S277">
        <f>IF(ISERROR(1/VLOOKUP($B277,'Justerad allokering'!$B$1:$AG$461,MATCH(S$1,'Justerad allokering'!$B$1:$AF$1,0),FALSE)),VLOOKUP($B277,'Allokerad kvv'!$B$2:$AV$468,MATCH(S$1,'Allokerad kvv'!$B$1:$AV$1,0),FALSE),VLOOKUP($B277,'Justerad allokering'!$B$1:$AG$461,MATCH(S$1,'Justerad allokering'!$B$1:$AF$1,0),FALSE))</f>
        <v>0</v>
      </c>
      <c r="T277">
        <f>IF(ISERROR(1/VLOOKUP($B277,'Justerad allokering'!$B$1:$AG$461,MATCH(T$1,'Justerad allokering'!$B$1:$AF$1,0),FALSE)),VLOOKUP($B277,'Allokerad kvv'!$B$2:$AV$468,MATCH(T$1,'Allokerad kvv'!$B$1:$AV$1,0),FALSE),VLOOKUP($B277,'Justerad allokering'!$B$1:$AG$461,MATCH(T$1,'Justerad allokering'!$B$1:$AF$1,0),FALSE))</f>
        <v>0</v>
      </c>
      <c r="U277">
        <f>IF(ISERROR(1/VLOOKUP($B277,'Justerad allokering'!$B$1:$AG$461,MATCH(U$1,'Justerad allokering'!$B$1:$AF$1,0),FALSE)),VLOOKUP($B277,'Allokerad kvv'!$B$2:$AV$468,MATCH(U$1,'Allokerad kvv'!$B$1:$AV$1,0),FALSE),VLOOKUP($B277,'Justerad allokering'!$B$1:$AG$461,MATCH(U$1,'Justerad allokering'!$B$1:$AF$1,0),FALSE))</f>
        <v>0</v>
      </c>
      <c r="V277">
        <f>IF(ISERROR(1/VLOOKUP($B277,'Justerad allokering'!$B$1:$AG$461,MATCH(V$1,'Justerad allokering'!$B$1:$AF$1,0),FALSE)),VLOOKUP($B277,'Allokerad kvv'!$B$2:$AV$468,MATCH(V$1,'Allokerad kvv'!$B$1:$AV$1,0),FALSE),VLOOKUP($B277,'Justerad allokering'!$B$1:$AG$461,MATCH(V$1,'Justerad allokering'!$B$1:$AF$1,0),FALSE))</f>
        <v>0</v>
      </c>
      <c r="W277">
        <f>IF(ISERROR(1/VLOOKUP($B277,'Justerad allokering'!$B$1:$AG$461,MATCH(W$1,'Justerad allokering'!$B$1:$AF$1,0),FALSE)),VLOOKUP($B277,'Allokerad kvv'!$B$2:$AV$468,MATCH(W$1,'Allokerad kvv'!$B$1:$AV$1,0),FALSE),VLOOKUP($B277,'Justerad allokering'!$B$1:$AG$461,MATCH(W$1,'Justerad allokering'!$B$1:$AF$1,0),FALSE))</f>
        <v>0</v>
      </c>
      <c r="X277">
        <f>IF(ISERROR(1/VLOOKUP($B277,'Justerad allokering'!$B$1:$AG$461,MATCH(X$1,'Justerad allokering'!$B$1:$AF$1,0),FALSE)),VLOOKUP($B277,'Allokerad kvv'!$B$2:$AV$468,MATCH(X$1,'Allokerad kvv'!$B$1:$AV$1,0),FALSE),VLOOKUP($B277,'Justerad allokering'!$B$1:$AG$461,MATCH(X$1,'Justerad allokering'!$B$1:$AF$1,0),FALSE))</f>
        <v>0</v>
      </c>
      <c r="Y277">
        <f>IF(ISERROR(1/VLOOKUP($B277,'Justerad allokering'!$B$1:$AG$461,MATCH(Y$1,'Justerad allokering'!$B$1:$AF$1,0),FALSE)),VLOOKUP($B277,'Allokerad kvv'!$B$2:$AV$468,MATCH(Y$1,'Allokerad kvv'!$B$1:$AV$1,0),FALSE),VLOOKUP($B277,'Justerad allokering'!$B$1:$AG$461,MATCH(Y$1,'Justerad allokering'!$B$1:$AF$1,0),FALSE))</f>
        <v>0</v>
      </c>
      <c r="Z277">
        <f>IF(ISERROR(1/VLOOKUP($B277,'Justerad allokering'!$B$1:$AG$461,MATCH(Z$1,'Justerad allokering'!$B$1:$AF$1,0),FALSE)),VLOOKUP($B277,'Allokerad kvv'!$B$2:$AV$468,MATCH(Z$1,'Allokerad kvv'!$B$1:$AV$1,0),FALSE),VLOOKUP($B277,'Justerad allokering'!$B$1:$AG$461,MATCH(Z$1,'Justerad allokering'!$B$1:$AF$1,0),FALSE))</f>
        <v>0</v>
      </c>
      <c r="AE277" s="89">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25">
      <c r="A278" s="2" t="s">
        <v>394</v>
      </c>
      <c r="B278" s="2" t="s">
        <v>395</v>
      </c>
      <c r="C278">
        <f>IF(ISERROR(1/VLOOKUP($B278,'Justerad allokering'!$B$1:$AG$461,MATCH(C$1,'Justerad allokering'!$B$1:$AF$1,0),FALSE)),VLOOKUP($B278,'Allokerad kvv'!$B$2:$AV$468,MATCH(C$1,'Allokerad kvv'!$B$1:$AV$1,0),FALSE),VLOOKUP($B278,'Justerad allokering'!$B$1:$AG$461,MATCH(C$1,'Justerad allokering'!$B$1:$AF$1,0),FALSE))</f>
        <v>0</v>
      </c>
      <c r="D278">
        <f>IF(ISERROR(1/VLOOKUP($B278,'Justerad allokering'!$B$1:$AG$461,MATCH(D$1,'Justerad allokering'!$B$1:$AF$1,0),FALSE)),VLOOKUP($B278,'Allokerad kvv'!$B$2:$AV$468,MATCH(D$1,'Allokerad kvv'!$B$1:$AV$1,0),FALSE),VLOOKUP($B278,'Justerad allokering'!$B$1:$AG$461,MATCH(D$1,'Justerad allokering'!$B$1:$AF$1,0),FALSE))</f>
        <v>0</v>
      </c>
      <c r="E278">
        <f>IF(ISERROR(1/VLOOKUP($B278,'Justerad allokering'!$B$1:$AG$461,MATCH(E$1,'Justerad allokering'!$B$1:$AF$1,0),FALSE)),VLOOKUP($B278,'Allokerad kvv'!$B$2:$AV$468,MATCH(E$1,'Allokerad kvv'!$B$1:$AV$1,0),FALSE),VLOOKUP($B278,'Justerad allokering'!$B$1:$AG$461,MATCH(E$1,'Justerad allokering'!$B$1:$AF$1,0),FALSE))</f>
        <v>0</v>
      </c>
      <c r="F278">
        <f>IF(ISERROR(1/VLOOKUP($B278,'Justerad allokering'!$B$1:$AG$461,MATCH(F$1,'Justerad allokering'!$B$1:$AF$1,0),FALSE)),VLOOKUP($B278,'Allokerad kvv'!$B$2:$AV$468,MATCH(F$1,'Allokerad kvv'!$B$1:$AV$1,0),FALSE),VLOOKUP($B278,'Justerad allokering'!$B$1:$AG$461,MATCH(F$1,'Justerad allokering'!$B$1:$AF$1,0),FALSE))</f>
        <v>0</v>
      </c>
      <c r="G278">
        <f>IF(ISERROR(1/VLOOKUP($B278,'Justerad allokering'!$B$1:$AG$461,MATCH(G$1,'Justerad allokering'!$B$1:$AF$1,0),FALSE)),VLOOKUP($B278,'Allokerad kvv'!$B$2:$AV$468,MATCH(G$1,'Allokerad kvv'!$B$1:$AV$1,0),FALSE),VLOOKUP($B278,'Justerad allokering'!$B$1:$AG$461,MATCH(G$1,'Justerad allokering'!$B$1:$AF$1,0),FALSE))</f>
        <v>0</v>
      </c>
      <c r="H278">
        <f>IF(ISERROR(1/VLOOKUP($B278,'Justerad allokering'!$B$1:$AG$461,MATCH(H$1,'Justerad allokering'!$B$1:$AF$1,0),FALSE)),VLOOKUP($B278,'Allokerad kvv'!$B$2:$AV$468,MATCH(H$1,'Allokerad kvv'!$B$1:$AV$1,0),FALSE),VLOOKUP($B278,'Justerad allokering'!$B$1:$AG$461,MATCH(H$1,'Justerad allokering'!$B$1:$AF$1,0),FALSE))</f>
        <v>0</v>
      </c>
      <c r="I278">
        <f>IF(ISERROR(1/VLOOKUP($B278,'Justerad allokering'!$B$1:$AG$461,MATCH(I$1,'Justerad allokering'!$B$1:$AF$1,0),FALSE)),VLOOKUP($B278,'Allokerad kvv'!$B$2:$AV$468,MATCH(I$1,'Allokerad kvv'!$B$1:$AV$1,0),FALSE),VLOOKUP($B278,'Justerad allokering'!$B$1:$AG$461,MATCH(I$1,'Justerad allokering'!$B$1:$AF$1,0),FALSE))</f>
        <v>0</v>
      </c>
      <c r="J278">
        <f>IF(ISERROR(1/VLOOKUP($B278,'Justerad allokering'!$B$1:$AG$461,MATCH(J$1,'Justerad allokering'!$B$1:$AF$1,0),FALSE)),VLOOKUP($B278,'Allokerad kvv'!$B$2:$AV$468,MATCH(J$1,'Allokerad kvv'!$B$1:$AV$1,0),FALSE),VLOOKUP($B278,'Justerad allokering'!$B$1:$AG$461,MATCH(J$1,'Justerad allokering'!$B$1:$AF$1,0),FALSE))</f>
        <v>0</v>
      </c>
      <c r="K278">
        <f>IF(ISERROR(1/VLOOKUP($B278,'Justerad allokering'!$B$1:$AG$461,MATCH(K$1,'Justerad allokering'!$B$1:$AF$1,0),FALSE)),VLOOKUP($B278,'Allokerad kvv'!$B$2:$AV$468,MATCH(K$1,'Allokerad kvv'!$B$1:$AV$1,0),FALSE),VLOOKUP($B278,'Justerad allokering'!$B$1:$AG$461,MATCH(K$1,'Justerad allokering'!$B$1:$AF$1,0),FALSE))</f>
        <v>0</v>
      </c>
      <c r="L278">
        <f>IF(ISERROR(1/VLOOKUP($B278,'Justerad allokering'!$B$1:$AG$461,MATCH(L$1,'Justerad allokering'!$B$1:$AF$1,0),FALSE)),VLOOKUP($B278,'Allokerad kvv'!$B$2:$AV$468,MATCH(L$1,'Allokerad kvv'!$B$1:$AV$1,0),FALSE),VLOOKUP($B278,'Justerad allokering'!$B$1:$AG$461,MATCH(L$1,'Justerad allokering'!$B$1:$AF$1,0),FALSE))</f>
        <v>0</v>
      </c>
      <c r="M278">
        <f>IF(ISERROR(1/VLOOKUP($B278,'Justerad allokering'!$B$1:$AG$461,MATCH(M$1,'Justerad allokering'!$B$1:$AF$1,0),FALSE)),VLOOKUP($B278,'Allokerad kvv'!$B$2:$AV$468,MATCH(M$1,'Allokerad kvv'!$B$1:$AV$1,0),FALSE),VLOOKUP($B278,'Justerad allokering'!$B$1:$AG$461,MATCH(M$1,'Justerad allokering'!$B$1:$AF$1,0),FALSE))</f>
        <v>0</v>
      </c>
      <c r="N278">
        <f>IF(ISERROR(1/VLOOKUP($B278,'Justerad allokering'!$B$1:$AG$461,MATCH(N$1,'Justerad allokering'!$B$1:$AF$1,0),FALSE)),VLOOKUP($B278,'Allokerad kvv'!$B$2:$AV$468,MATCH(N$1,'Allokerad kvv'!$B$1:$AV$1,0),FALSE),VLOOKUP($B278,'Justerad allokering'!$B$1:$AG$461,MATCH(N$1,'Justerad allokering'!$B$1:$AF$1,0),FALSE))</f>
        <v>0</v>
      </c>
      <c r="O278">
        <f>IF(ISERROR(1/VLOOKUP($B278,'Justerad allokering'!$B$1:$AG$461,MATCH(O$1,'Justerad allokering'!$B$1:$AF$1,0),FALSE)),VLOOKUP($B278,'Allokerad kvv'!$B$2:$AV$468,MATCH(O$1,'Allokerad kvv'!$B$1:$AV$1,0),FALSE),VLOOKUP($B278,'Justerad allokering'!$B$1:$AG$461,MATCH(O$1,'Justerad allokering'!$B$1:$AF$1,0),FALSE))</f>
        <v>0</v>
      </c>
      <c r="P278">
        <f>IF(ISERROR(1/VLOOKUP($B278,'Justerad allokering'!$B$1:$AG$461,MATCH(P$1,'Justerad allokering'!$B$1:$AF$1,0),FALSE)),VLOOKUP($B278,'Allokerad kvv'!$B$2:$AV$468,MATCH(P$1,'Allokerad kvv'!$B$1:$AV$1,0),FALSE),VLOOKUP($B278,'Justerad allokering'!$B$1:$AG$461,MATCH(P$1,'Justerad allokering'!$B$1:$AF$1,0),FALSE))</f>
        <v>0</v>
      </c>
      <c r="Q278">
        <f>IF(ISERROR(1/VLOOKUP($B278,'Justerad allokering'!$B$1:$AG$461,MATCH(Q$1,'Justerad allokering'!$B$1:$AF$1,0),FALSE)),VLOOKUP($B278,'Allokerad kvv'!$B$2:$AV$468,MATCH(Q$1,'Allokerad kvv'!$B$1:$AV$1,0),FALSE),VLOOKUP($B278,'Justerad allokering'!$B$1:$AG$461,MATCH(Q$1,'Justerad allokering'!$B$1:$AF$1,0),FALSE))</f>
        <v>0</v>
      </c>
      <c r="R278">
        <f>IF(ISERROR(1/VLOOKUP($B278,'Justerad allokering'!$B$1:$AG$461,MATCH(R$1,'Justerad allokering'!$B$1:$AF$1,0),FALSE)),VLOOKUP($B278,'Allokerad kvv'!$B$2:$AV$468,MATCH(R$1,'Allokerad kvv'!$B$1:$AV$1,0),FALSE),VLOOKUP($B278,'Justerad allokering'!$B$1:$AG$461,MATCH(R$1,'Justerad allokering'!$B$1:$AF$1,0),FALSE))</f>
        <v>0</v>
      </c>
      <c r="S278">
        <f>IF(ISERROR(1/VLOOKUP($B278,'Justerad allokering'!$B$1:$AG$461,MATCH(S$1,'Justerad allokering'!$B$1:$AF$1,0),FALSE)),VLOOKUP($B278,'Allokerad kvv'!$B$2:$AV$468,MATCH(S$1,'Allokerad kvv'!$B$1:$AV$1,0),FALSE),VLOOKUP($B278,'Justerad allokering'!$B$1:$AG$461,MATCH(S$1,'Justerad allokering'!$B$1:$AF$1,0),FALSE))</f>
        <v>0</v>
      </c>
      <c r="T278">
        <f>IF(ISERROR(1/VLOOKUP($B278,'Justerad allokering'!$B$1:$AG$461,MATCH(T$1,'Justerad allokering'!$B$1:$AF$1,0),FALSE)),VLOOKUP($B278,'Allokerad kvv'!$B$2:$AV$468,MATCH(T$1,'Allokerad kvv'!$B$1:$AV$1,0),FALSE),VLOOKUP($B278,'Justerad allokering'!$B$1:$AG$461,MATCH(T$1,'Justerad allokering'!$B$1:$AF$1,0),FALSE))</f>
        <v>0</v>
      </c>
      <c r="U278">
        <f>IF(ISERROR(1/VLOOKUP($B278,'Justerad allokering'!$B$1:$AG$461,MATCH(U$1,'Justerad allokering'!$B$1:$AF$1,0),FALSE)),VLOOKUP($B278,'Allokerad kvv'!$B$2:$AV$468,MATCH(U$1,'Allokerad kvv'!$B$1:$AV$1,0),FALSE),VLOOKUP($B278,'Justerad allokering'!$B$1:$AG$461,MATCH(U$1,'Justerad allokering'!$B$1:$AF$1,0),FALSE))</f>
        <v>0</v>
      </c>
      <c r="V278">
        <f>IF(ISERROR(1/VLOOKUP($B278,'Justerad allokering'!$B$1:$AG$461,MATCH(V$1,'Justerad allokering'!$B$1:$AF$1,0),FALSE)),VLOOKUP($B278,'Allokerad kvv'!$B$2:$AV$468,MATCH(V$1,'Allokerad kvv'!$B$1:$AV$1,0),FALSE),VLOOKUP($B278,'Justerad allokering'!$B$1:$AG$461,MATCH(V$1,'Justerad allokering'!$B$1:$AF$1,0),FALSE))</f>
        <v>0</v>
      </c>
      <c r="W278">
        <f>IF(ISERROR(1/VLOOKUP($B278,'Justerad allokering'!$B$1:$AG$461,MATCH(W$1,'Justerad allokering'!$B$1:$AF$1,0),FALSE)),VLOOKUP($B278,'Allokerad kvv'!$B$2:$AV$468,MATCH(W$1,'Allokerad kvv'!$B$1:$AV$1,0),FALSE),VLOOKUP($B278,'Justerad allokering'!$B$1:$AG$461,MATCH(W$1,'Justerad allokering'!$B$1:$AF$1,0),FALSE))</f>
        <v>0</v>
      </c>
      <c r="X278">
        <f>IF(ISERROR(1/VLOOKUP($B278,'Justerad allokering'!$B$1:$AG$461,MATCH(X$1,'Justerad allokering'!$B$1:$AF$1,0),FALSE)),VLOOKUP($B278,'Allokerad kvv'!$B$2:$AV$468,MATCH(X$1,'Allokerad kvv'!$B$1:$AV$1,0),FALSE),VLOOKUP($B278,'Justerad allokering'!$B$1:$AG$461,MATCH(X$1,'Justerad allokering'!$B$1:$AF$1,0),FALSE))</f>
        <v>0</v>
      </c>
      <c r="Y278">
        <f>IF(ISERROR(1/VLOOKUP($B278,'Justerad allokering'!$B$1:$AG$461,MATCH(Y$1,'Justerad allokering'!$B$1:$AF$1,0),FALSE)),VLOOKUP($B278,'Allokerad kvv'!$B$2:$AV$468,MATCH(Y$1,'Allokerad kvv'!$B$1:$AV$1,0),FALSE),VLOOKUP($B278,'Justerad allokering'!$B$1:$AG$461,MATCH(Y$1,'Justerad allokering'!$B$1:$AF$1,0),FALSE))</f>
        <v>0</v>
      </c>
      <c r="Z278">
        <f>IF(ISERROR(1/VLOOKUP($B278,'Justerad allokering'!$B$1:$AG$461,MATCH(Z$1,'Justerad allokering'!$B$1:$AF$1,0),FALSE)),VLOOKUP($B278,'Allokerad kvv'!$B$2:$AV$468,MATCH(Z$1,'Allokerad kvv'!$B$1:$AV$1,0),FALSE),VLOOKUP($B278,'Justerad allokering'!$B$1:$AG$461,MATCH(Z$1,'Justerad allokering'!$B$1:$AF$1,0),FALSE))</f>
        <v>0</v>
      </c>
      <c r="AE278" s="89">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25">
      <c r="A279" s="2" t="s">
        <v>394</v>
      </c>
      <c r="B279" s="2" t="s">
        <v>396</v>
      </c>
      <c r="C279">
        <f>IF(ISERROR(1/VLOOKUP($B279,'Justerad allokering'!$B$1:$AG$461,MATCH(C$1,'Justerad allokering'!$B$1:$AF$1,0),FALSE)),VLOOKUP($B279,'Allokerad kvv'!$B$2:$AV$468,MATCH(C$1,'Allokerad kvv'!$B$1:$AV$1,0),FALSE),VLOOKUP($B279,'Justerad allokering'!$B$1:$AG$461,MATCH(C$1,'Justerad allokering'!$B$1:$AF$1,0),FALSE))</f>
        <v>0</v>
      </c>
      <c r="D279">
        <f>IF(ISERROR(1/VLOOKUP($B279,'Justerad allokering'!$B$1:$AG$461,MATCH(D$1,'Justerad allokering'!$B$1:$AF$1,0),FALSE)),VLOOKUP($B279,'Allokerad kvv'!$B$2:$AV$468,MATCH(D$1,'Allokerad kvv'!$B$1:$AV$1,0),FALSE),VLOOKUP($B279,'Justerad allokering'!$B$1:$AG$461,MATCH(D$1,'Justerad allokering'!$B$1:$AF$1,0),FALSE))</f>
        <v>0</v>
      </c>
      <c r="E279">
        <f>IF(ISERROR(1/VLOOKUP($B279,'Justerad allokering'!$B$1:$AG$461,MATCH(E$1,'Justerad allokering'!$B$1:$AF$1,0),FALSE)),VLOOKUP($B279,'Allokerad kvv'!$B$2:$AV$468,MATCH(E$1,'Allokerad kvv'!$B$1:$AV$1,0),FALSE),VLOOKUP($B279,'Justerad allokering'!$B$1:$AG$461,MATCH(E$1,'Justerad allokering'!$B$1:$AF$1,0),FALSE))</f>
        <v>0</v>
      </c>
      <c r="F279">
        <f>IF(ISERROR(1/VLOOKUP($B279,'Justerad allokering'!$B$1:$AG$461,MATCH(F$1,'Justerad allokering'!$B$1:$AF$1,0),FALSE)),VLOOKUP($B279,'Allokerad kvv'!$B$2:$AV$468,MATCH(F$1,'Allokerad kvv'!$B$1:$AV$1,0),FALSE),VLOOKUP($B279,'Justerad allokering'!$B$1:$AG$461,MATCH(F$1,'Justerad allokering'!$B$1:$AF$1,0),FALSE))</f>
        <v>0</v>
      </c>
      <c r="G279">
        <f>IF(ISERROR(1/VLOOKUP($B279,'Justerad allokering'!$B$1:$AG$461,MATCH(G$1,'Justerad allokering'!$B$1:$AF$1,0),FALSE)),VLOOKUP($B279,'Allokerad kvv'!$B$2:$AV$468,MATCH(G$1,'Allokerad kvv'!$B$1:$AV$1,0),FALSE),VLOOKUP($B279,'Justerad allokering'!$B$1:$AG$461,MATCH(G$1,'Justerad allokering'!$B$1:$AF$1,0),FALSE))</f>
        <v>0</v>
      </c>
      <c r="H279">
        <f>IF(ISERROR(1/VLOOKUP($B279,'Justerad allokering'!$B$1:$AG$461,MATCH(H$1,'Justerad allokering'!$B$1:$AF$1,0),FALSE)),VLOOKUP($B279,'Allokerad kvv'!$B$2:$AV$468,MATCH(H$1,'Allokerad kvv'!$B$1:$AV$1,0),FALSE),VLOOKUP($B279,'Justerad allokering'!$B$1:$AG$461,MATCH(H$1,'Justerad allokering'!$B$1:$AF$1,0),FALSE))</f>
        <v>0</v>
      </c>
      <c r="I279">
        <f>IF(ISERROR(1/VLOOKUP($B279,'Justerad allokering'!$B$1:$AG$461,MATCH(I$1,'Justerad allokering'!$B$1:$AF$1,0),FALSE)),VLOOKUP($B279,'Allokerad kvv'!$B$2:$AV$468,MATCH(I$1,'Allokerad kvv'!$B$1:$AV$1,0),FALSE),VLOOKUP($B279,'Justerad allokering'!$B$1:$AG$461,MATCH(I$1,'Justerad allokering'!$B$1:$AF$1,0),FALSE))</f>
        <v>0</v>
      </c>
      <c r="J279">
        <f>IF(ISERROR(1/VLOOKUP($B279,'Justerad allokering'!$B$1:$AG$461,MATCH(J$1,'Justerad allokering'!$B$1:$AF$1,0),FALSE)),VLOOKUP($B279,'Allokerad kvv'!$B$2:$AV$468,MATCH(J$1,'Allokerad kvv'!$B$1:$AV$1,0),FALSE),VLOOKUP($B279,'Justerad allokering'!$B$1:$AG$461,MATCH(J$1,'Justerad allokering'!$B$1:$AF$1,0),FALSE))</f>
        <v>0</v>
      </c>
      <c r="K279">
        <f>IF(ISERROR(1/VLOOKUP($B279,'Justerad allokering'!$B$1:$AG$461,MATCH(K$1,'Justerad allokering'!$B$1:$AF$1,0),FALSE)),VLOOKUP($B279,'Allokerad kvv'!$B$2:$AV$468,MATCH(K$1,'Allokerad kvv'!$B$1:$AV$1,0),FALSE),VLOOKUP($B279,'Justerad allokering'!$B$1:$AG$461,MATCH(K$1,'Justerad allokering'!$B$1:$AF$1,0),FALSE))</f>
        <v>0</v>
      </c>
      <c r="L279">
        <f>IF(ISERROR(1/VLOOKUP($B279,'Justerad allokering'!$B$1:$AG$461,MATCH(L$1,'Justerad allokering'!$B$1:$AF$1,0),FALSE)),VLOOKUP($B279,'Allokerad kvv'!$B$2:$AV$468,MATCH(L$1,'Allokerad kvv'!$B$1:$AV$1,0),FALSE),VLOOKUP($B279,'Justerad allokering'!$B$1:$AG$461,MATCH(L$1,'Justerad allokering'!$B$1:$AF$1,0),FALSE))</f>
        <v>0</v>
      </c>
      <c r="M279">
        <f>IF(ISERROR(1/VLOOKUP($B279,'Justerad allokering'!$B$1:$AG$461,MATCH(M$1,'Justerad allokering'!$B$1:$AF$1,0),FALSE)),VLOOKUP($B279,'Allokerad kvv'!$B$2:$AV$468,MATCH(M$1,'Allokerad kvv'!$B$1:$AV$1,0),FALSE),VLOOKUP($B279,'Justerad allokering'!$B$1:$AG$461,MATCH(M$1,'Justerad allokering'!$B$1:$AF$1,0),FALSE))</f>
        <v>0</v>
      </c>
      <c r="N279">
        <f>IF(ISERROR(1/VLOOKUP($B279,'Justerad allokering'!$B$1:$AG$461,MATCH(N$1,'Justerad allokering'!$B$1:$AF$1,0),FALSE)),VLOOKUP($B279,'Allokerad kvv'!$B$2:$AV$468,MATCH(N$1,'Allokerad kvv'!$B$1:$AV$1,0),FALSE),VLOOKUP($B279,'Justerad allokering'!$B$1:$AG$461,MATCH(N$1,'Justerad allokering'!$B$1:$AF$1,0),FALSE))</f>
        <v>0</v>
      </c>
      <c r="O279">
        <f>IF(ISERROR(1/VLOOKUP($B279,'Justerad allokering'!$B$1:$AG$461,MATCH(O$1,'Justerad allokering'!$B$1:$AF$1,0),FALSE)),VLOOKUP($B279,'Allokerad kvv'!$B$2:$AV$468,MATCH(O$1,'Allokerad kvv'!$B$1:$AV$1,0),FALSE),VLOOKUP($B279,'Justerad allokering'!$B$1:$AG$461,MATCH(O$1,'Justerad allokering'!$B$1:$AF$1,0),FALSE))</f>
        <v>0</v>
      </c>
      <c r="P279">
        <f>IF(ISERROR(1/VLOOKUP($B279,'Justerad allokering'!$B$1:$AG$461,MATCH(P$1,'Justerad allokering'!$B$1:$AF$1,0),FALSE)),VLOOKUP($B279,'Allokerad kvv'!$B$2:$AV$468,MATCH(P$1,'Allokerad kvv'!$B$1:$AV$1,0),FALSE),VLOOKUP($B279,'Justerad allokering'!$B$1:$AG$461,MATCH(P$1,'Justerad allokering'!$B$1:$AF$1,0),FALSE))</f>
        <v>0</v>
      </c>
      <c r="Q279">
        <f>IF(ISERROR(1/VLOOKUP($B279,'Justerad allokering'!$B$1:$AG$461,MATCH(Q$1,'Justerad allokering'!$B$1:$AF$1,0),FALSE)),VLOOKUP($B279,'Allokerad kvv'!$B$2:$AV$468,MATCH(Q$1,'Allokerad kvv'!$B$1:$AV$1,0),FALSE),VLOOKUP($B279,'Justerad allokering'!$B$1:$AG$461,MATCH(Q$1,'Justerad allokering'!$B$1:$AF$1,0),FALSE))</f>
        <v>0</v>
      </c>
      <c r="R279">
        <f>IF(ISERROR(1/VLOOKUP($B279,'Justerad allokering'!$B$1:$AG$461,MATCH(R$1,'Justerad allokering'!$B$1:$AF$1,0),FALSE)),VLOOKUP($B279,'Allokerad kvv'!$B$2:$AV$468,MATCH(R$1,'Allokerad kvv'!$B$1:$AV$1,0),FALSE),VLOOKUP($B279,'Justerad allokering'!$B$1:$AG$461,MATCH(R$1,'Justerad allokering'!$B$1:$AF$1,0),FALSE))</f>
        <v>0</v>
      </c>
      <c r="S279">
        <f>IF(ISERROR(1/VLOOKUP($B279,'Justerad allokering'!$B$1:$AG$461,MATCH(S$1,'Justerad allokering'!$B$1:$AF$1,0),FALSE)),VLOOKUP($B279,'Allokerad kvv'!$B$2:$AV$468,MATCH(S$1,'Allokerad kvv'!$B$1:$AV$1,0),FALSE),VLOOKUP($B279,'Justerad allokering'!$B$1:$AG$461,MATCH(S$1,'Justerad allokering'!$B$1:$AF$1,0),FALSE))</f>
        <v>0</v>
      </c>
      <c r="T279">
        <f>IF(ISERROR(1/VLOOKUP($B279,'Justerad allokering'!$B$1:$AG$461,MATCH(T$1,'Justerad allokering'!$B$1:$AF$1,0),FALSE)),VLOOKUP($B279,'Allokerad kvv'!$B$2:$AV$468,MATCH(T$1,'Allokerad kvv'!$B$1:$AV$1,0),FALSE),VLOOKUP($B279,'Justerad allokering'!$B$1:$AG$461,MATCH(T$1,'Justerad allokering'!$B$1:$AF$1,0),FALSE))</f>
        <v>0</v>
      </c>
      <c r="U279">
        <f>IF(ISERROR(1/VLOOKUP($B279,'Justerad allokering'!$B$1:$AG$461,MATCH(U$1,'Justerad allokering'!$B$1:$AF$1,0),FALSE)),VLOOKUP($B279,'Allokerad kvv'!$B$2:$AV$468,MATCH(U$1,'Allokerad kvv'!$B$1:$AV$1,0),FALSE),VLOOKUP($B279,'Justerad allokering'!$B$1:$AG$461,MATCH(U$1,'Justerad allokering'!$B$1:$AF$1,0),FALSE))</f>
        <v>0</v>
      </c>
      <c r="V279">
        <f>IF(ISERROR(1/VLOOKUP($B279,'Justerad allokering'!$B$1:$AG$461,MATCH(V$1,'Justerad allokering'!$B$1:$AF$1,0),FALSE)),VLOOKUP($B279,'Allokerad kvv'!$B$2:$AV$468,MATCH(V$1,'Allokerad kvv'!$B$1:$AV$1,0),FALSE),VLOOKUP($B279,'Justerad allokering'!$B$1:$AG$461,MATCH(V$1,'Justerad allokering'!$B$1:$AF$1,0),FALSE))</f>
        <v>0</v>
      </c>
      <c r="W279">
        <f>IF(ISERROR(1/VLOOKUP($B279,'Justerad allokering'!$B$1:$AG$461,MATCH(W$1,'Justerad allokering'!$B$1:$AF$1,0),FALSE)),VLOOKUP($B279,'Allokerad kvv'!$B$2:$AV$468,MATCH(W$1,'Allokerad kvv'!$B$1:$AV$1,0),FALSE),VLOOKUP($B279,'Justerad allokering'!$B$1:$AG$461,MATCH(W$1,'Justerad allokering'!$B$1:$AF$1,0),FALSE))</f>
        <v>0</v>
      </c>
      <c r="X279">
        <f>IF(ISERROR(1/VLOOKUP($B279,'Justerad allokering'!$B$1:$AG$461,MATCH(X$1,'Justerad allokering'!$B$1:$AF$1,0),FALSE)),VLOOKUP($B279,'Allokerad kvv'!$B$2:$AV$468,MATCH(X$1,'Allokerad kvv'!$B$1:$AV$1,0),FALSE),VLOOKUP($B279,'Justerad allokering'!$B$1:$AG$461,MATCH(X$1,'Justerad allokering'!$B$1:$AF$1,0),FALSE))</f>
        <v>0</v>
      </c>
      <c r="Y279">
        <f>IF(ISERROR(1/VLOOKUP($B279,'Justerad allokering'!$B$1:$AG$461,MATCH(Y$1,'Justerad allokering'!$B$1:$AF$1,0),FALSE)),VLOOKUP($B279,'Allokerad kvv'!$B$2:$AV$468,MATCH(Y$1,'Allokerad kvv'!$B$1:$AV$1,0),FALSE),VLOOKUP($B279,'Justerad allokering'!$B$1:$AG$461,MATCH(Y$1,'Justerad allokering'!$B$1:$AF$1,0),FALSE))</f>
        <v>0</v>
      </c>
      <c r="Z279">
        <f>IF(ISERROR(1/VLOOKUP($B279,'Justerad allokering'!$B$1:$AG$461,MATCH(Z$1,'Justerad allokering'!$B$1:$AF$1,0),FALSE)),VLOOKUP($B279,'Allokerad kvv'!$B$2:$AV$468,MATCH(Z$1,'Allokerad kvv'!$B$1:$AV$1,0),FALSE),VLOOKUP($B279,'Justerad allokering'!$B$1:$AG$461,MATCH(Z$1,'Justerad allokering'!$B$1:$AF$1,0),FALSE))</f>
        <v>0</v>
      </c>
      <c r="AE279" s="89">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25">
      <c r="A280" s="2" t="s">
        <v>397</v>
      </c>
      <c r="B280" s="2" t="s">
        <v>398</v>
      </c>
      <c r="C280">
        <f>IF(ISERROR(1/VLOOKUP($B280,'Justerad allokering'!$B$1:$AG$461,MATCH(C$1,'Justerad allokering'!$B$1:$AF$1,0),FALSE)),VLOOKUP($B280,'Allokerad kvv'!$B$2:$AV$468,MATCH(C$1,'Allokerad kvv'!$B$1:$AV$1,0),FALSE),VLOOKUP($B280,'Justerad allokering'!$B$1:$AG$461,MATCH(C$1,'Justerad allokering'!$B$1:$AF$1,0),FALSE))</f>
        <v>25.369800000000001</v>
      </c>
      <c r="D280">
        <f>IF(ISERROR(1/VLOOKUP($B280,'Justerad allokering'!$B$1:$AG$461,MATCH(D$1,'Justerad allokering'!$B$1:$AF$1,0),FALSE)),VLOOKUP($B280,'Allokerad kvv'!$B$2:$AV$468,MATCH(D$1,'Allokerad kvv'!$B$1:$AV$1,0),FALSE),VLOOKUP($B280,'Justerad allokering'!$B$1:$AG$461,MATCH(D$1,'Justerad allokering'!$B$1:$AF$1,0),FALSE))</f>
        <v>0</v>
      </c>
      <c r="E280">
        <f>IF(ISERROR(1/VLOOKUP($B280,'Justerad allokering'!$B$1:$AG$461,MATCH(E$1,'Justerad allokering'!$B$1:$AF$1,0),FALSE)),VLOOKUP($B280,'Allokerad kvv'!$B$2:$AV$468,MATCH(E$1,'Allokerad kvv'!$B$1:$AV$1,0),FALSE),VLOOKUP($B280,'Justerad allokering'!$B$1:$AG$461,MATCH(E$1,'Justerad allokering'!$B$1:$AF$1,0),FALSE))</f>
        <v>0</v>
      </c>
      <c r="F280">
        <f>IF(ISERROR(1/VLOOKUP($B280,'Justerad allokering'!$B$1:$AG$461,MATCH(F$1,'Justerad allokering'!$B$1:$AF$1,0),FALSE)),VLOOKUP($B280,'Allokerad kvv'!$B$2:$AV$468,MATCH(F$1,'Allokerad kvv'!$B$1:$AV$1,0),FALSE),VLOOKUP($B280,'Justerad allokering'!$B$1:$AG$461,MATCH(F$1,'Justerad allokering'!$B$1:$AF$1,0),FALSE))</f>
        <v>0</v>
      </c>
      <c r="G280">
        <f>IF(ISERROR(1/VLOOKUP($B280,'Justerad allokering'!$B$1:$AG$461,MATCH(G$1,'Justerad allokering'!$B$1:$AF$1,0),FALSE)),VLOOKUP($B280,'Allokerad kvv'!$B$2:$AV$468,MATCH(G$1,'Allokerad kvv'!$B$1:$AV$1,0),FALSE),VLOOKUP($B280,'Justerad allokering'!$B$1:$AG$461,MATCH(G$1,'Justerad allokering'!$B$1:$AF$1,0),FALSE))</f>
        <v>0</v>
      </c>
      <c r="H280">
        <f>IF(ISERROR(1/VLOOKUP($B280,'Justerad allokering'!$B$1:$AG$461,MATCH(H$1,'Justerad allokering'!$B$1:$AF$1,0),FALSE)),VLOOKUP($B280,'Allokerad kvv'!$B$2:$AV$468,MATCH(H$1,'Allokerad kvv'!$B$1:$AV$1,0),FALSE),VLOOKUP($B280,'Justerad allokering'!$B$1:$AG$461,MATCH(H$1,'Justerad allokering'!$B$1:$AF$1,0),FALSE))</f>
        <v>0</v>
      </c>
      <c r="I280">
        <f>IF(ISERROR(1/VLOOKUP($B280,'Justerad allokering'!$B$1:$AG$461,MATCH(I$1,'Justerad allokering'!$B$1:$AF$1,0),FALSE)),VLOOKUP($B280,'Allokerad kvv'!$B$2:$AV$468,MATCH(I$1,'Allokerad kvv'!$B$1:$AV$1,0),FALSE),VLOOKUP($B280,'Justerad allokering'!$B$1:$AG$461,MATCH(I$1,'Justerad allokering'!$B$1:$AF$1,0),FALSE))</f>
        <v>0</v>
      </c>
      <c r="J280">
        <f>IF(ISERROR(1/VLOOKUP($B280,'Justerad allokering'!$B$1:$AG$461,MATCH(J$1,'Justerad allokering'!$B$1:$AF$1,0),FALSE)),VLOOKUP($B280,'Allokerad kvv'!$B$2:$AV$468,MATCH(J$1,'Allokerad kvv'!$B$1:$AV$1,0),FALSE),VLOOKUP($B280,'Justerad allokering'!$B$1:$AG$461,MATCH(J$1,'Justerad allokering'!$B$1:$AF$1,0),FALSE))</f>
        <v>10.1716</v>
      </c>
      <c r="K280">
        <f>IF(ISERROR(1/VLOOKUP($B280,'Justerad allokering'!$B$1:$AG$461,MATCH(K$1,'Justerad allokering'!$B$1:$AF$1,0),FALSE)),VLOOKUP($B280,'Allokerad kvv'!$B$2:$AV$468,MATCH(K$1,'Allokerad kvv'!$B$1:$AV$1,0),FALSE),VLOOKUP($B280,'Justerad allokering'!$B$1:$AG$461,MATCH(K$1,'Justerad allokering'!$B$1:$AF$1,0),FALSE))</f>
        <v>3.0031500000000002</v>
      </c>
      <c r="L280">
        <f>IF(ISERROR(1/VLOOKUP($B280,'Justerad allokering'!$B$1:$AG$461,MATCH(L$1,'Justerad allokering'!$B$1:$AF$1,0),FALSE)),VLOOKUP($B280,'Allokerad kvv'!$B$2:$AV$468,MATCH(L$1,'Allokerad kvv'!$B$1:$AV$1,0),FALSE),VLOOKUP($B280,'Justerad allokering'!$B$1:$AG$461,MATCH(L$1,'Justerad allokering'!$B$1:$AF$1,0),FALSE))</f>
        <v>0</v>
      </c>
      <c r="M280">
        <f>IF(ISERROR(1/VLOOKUP($B280,'Justerad allokering'!$B$1:$AG$461,MATCH(M$1,'Justerad allokering'!$B$1:$AF$1,0),FALSE)),VLOOKUP($B280,'Allokerad kvv'!$B$2:$AV$468,MATCH(M$1,'Allokerad kvv'!$B$1:$AV$1,0),FALSE),VLOOKUP($B280,'Justerad allokering'!$B$1:$AG$461,MATCH(M$1,'Justerad allokering'!$B$1:$AF$1,0),FALSE))</f>
        <v>92.4345</v>
      </c>
      <c r="N280">
        <f>IF(ISERROR(1/VLOOKUP($B280,'Justerad allokering'!$B$1:$AG$461,MATCH(N$1,'Justerad allokering'!$B$1:$AF$1,0),FALSE)),VLOOKUP($B280,'Allokerad kvv'!$B$2:$AV$468,MATCH(N$1,'Allokerad kvv'!$B$1:$AV$1,0),FALSE),VLOOKUP($B280,'Justerad allokering'!$B$1:$AG$461,MATCH(N$1,'Justerad allokering'!$B$1:$AF$1,0),FALSE))</f>
        <v>16.399999999999999</v>
      </c>
      <c r="O280">
        <f>IF(ISERROR(1/VLOOKUP($B280,'Justerad allokering'!$B$1:$AG$461,MATCH(O$1,'Justerad allokering'!$B$1:$AF$1,0),FALSE)),VLOOKUP($B280,'Allokerad kvv'!$B$2:$AV$468,MATCH(O$1,'Allokerad kvv'!$B$1:$AV$1,0),FALSE),VLOOKUP($B280,'Justerad allokering'!$B$1:$AG$461,MATCH(O$1,'Justerad allokering'!$B$1:$AF$1,0),FALSE))</f>
        <v>0</v>
      </c>
      <c r="P280">
        <f>IF(ISERROR(1/VLOOKUP($B280,'Justerad allokering'!$B$1:$AG$461,MATCH(P$1,'Justerad allokering'!$B$1:$AF$1,0),FALSE)),VLOOKUP($B280,'Allokerad kvv'!$B$2:$AV$468,MATCH(P$1,'Allokerad kvv'!$B$1:$AV$1,0),FALSE),VLOOKUP($B280,'Justerad allokering'!$B$1:$AG$461,MATCH(P$1,'Justerad allokering'!$B$1:$AF$1,0),FALSE))</f>
        <v>0</v>
      </c>
      <c r="Q280">
        <f>IF(ISERROR(1/VLOOKUP($B280,'Justerad allokering'!$B$1:$AG$461,MATCH(Q$1,'Justerad allokering'!$B$1:$AF$1,0),FALSE)),VLOOKUP($B280,'Allokerad kvv'!$B$2:$AV$468,MATCH(Q$1,'Allokerad kvv'!$B$1:$AV$1,0),FALSE),VLOOKUP($B280,'Justerad allokering'!$B$1:$AG$461,MATCH(Q$1,'Justerad allokering'!$B$1:$AF$1,0),FALSE))</f>
        <v>0</v>
      </c>
      <c r="R280">
        <f>IF(ISERROR(1/VLOOKUP($B280,'Justerad allokering'!$B$1:$AG$461,MATCH(R$1,'Justerad allokering'!$B$1:$AF$1,0),FALSE)),VLOOKUP($B280,'Allokerad kvv'!$B$2:$AV$468,MATCH(R$1,'Allokerad kvv'!$B$1:$AV$1,0),FALSE),VLOOKUP($B280,'Justerad allokering'!$B$1:$AG$461,MATCH(R$1,'Justerad allokering'!$B$1:$AF$1,0),FALSE))</f>
        <v>0</v>
      </c>
      <c r="S280">
        <f>IF(ISERROR(1/VLOOKUP($B280,'Justerad allokering'!$B$1:$AG$461,MATCH(S$1,'Justerad allokering'!$B$1:$AF$1,0),FALSE)),VLOOKUP($B280,'Allokerad kvv'!$B$2:$AV$468,MATCH(S$1,'Allokerad kvv'!$B$1:$AV$1,0),FALSE),VLOOKUP($B280,'Justerad allokering'!$B$1:$AG$461,MATCH(S$1,'Justerad allokering'!$B$1:$AF$1,0),FALSE))</f>
        <v>0.40408100000000002</v>
      </c>
      <c r="T280">
        <f>IF(ISERROR(1/VLOOKUP($B280,'Justerad allokering'!$B$1:$AG$461,MATCH(T$1,'Justerad allokering'!$B$1:$AF$1,0),FALSE)),VLOOKUP($B280,'Allokerad kvv'!$B$2:$AV$468,MATCH(T$1,'Allokerad kvv'!$B$1:$AV$1,0),FALSE),VLOOKUP($B280,'Justerad allokering'!$B$1:$AG$461,MATCH(T$1,'Justerad allokering'!$B$1:$AF$1,0),FALSE))</f>
        <v>0</v>
      </c>
      <c r="U280">
        <f>IF(ISERROR(1/VLOOKUP($B280,'Justerad allokering'!$B$1:$AG$461,MATCH(U$1,'Justerad allokering'!$B$1:$AF$1,0),FALSE)),VLOOKUP($B280,'Allokerad kvv'!$B$2:$AV$468,MATCH(U$1,'Allokerad kvv'!$B$1:$AV$1,0),FALSE),VLOOKUP($B280,'Justerad allokering'!$B$1:$AG$461,MATCH(U$1,'Justerad allokering'!$B$1:$AF$1,0),FALSE))</f>
        <v>0</v>
      </c>
      <c r="V280">
        <f>IF(ISERROR(1/VLOOKUP($B280,'Justerad allokering'!$B$1:$AG$461,MATCH(V$1,'Justerad allokering'!$B$1:$AF$1,0),FALSE)),VLOOKUP($B280,'Allokerad kvv'!$B$2:$AV$468,MATCH(V$1,'Allokerad kvv'!$B$1:$AV$1,0),FALSE),VLOOKUP($B280,'Justerad allokering'!$B$1:$AG$461,MATCH(V$1,'Justerad allokering'!$B$1:$AF$1,0),FALSE))</f>
        <v>0</v>
      </c>
      <c r="W280">
        <f>IF(ISERROR(1/VLOOKUP($B280,'Justerad allokering'!$B$1:$AG$461,MATCH(W$1,'Justerad allokering'!$B$1:$AF$1,0),FALSE)),VLOOKUP($B280,'Allokerad kvv'!$B$2:$AV$468,MATCH(W$1,'Allokerad kvv'!$B$1:$AV$1,0),FALSE),VLOOKUP($B280,'Justerad allokering'!$B$1:$AG$461,MATCH(W$1,'Justerad allokering'!$B$1:$AF$1,0),FALSE))</f>
        <v>0</v>
      </c>
      <c r="X280">
        <f>IF(ISERROR(1/VLOOKUP($B280,'Justerad allokering'!$B$1:$AG$461,MATCH(X$1,'Justerad allokering'!$B$1:$AF$1,0),FALSE)),VLOOKUP($B280,'Allokerad kvv'!$B$2:$AV$468,MATCH(X$1,'Allokerad kvv'!$B$1:$AV$1,0),FALSE),VLOOKUP($B280,'Justerad allokering'!$B$1:$AG$461,MATCH(X$1,'Justerad allokering'!$B$1:$AF$1,0),FALSE))</f>
        <v>0</v>
      </c>
      <c r="Y280">
        <f>IF(ISERROR(1/VLOOKUP($B280,'Justerad allokering'!$B$1:$AG$461,MATCH(Y$1,'Justerad allokering'!$B$1:$AF$1,0),FALSE)),VLOOKUP($B280,'Allokerad kvv'!$B$2:$AV$468,MATCH(Y$1,'Allokerad kvv'!$B$1:$AV$1,0),FALSE),VLOOKUP($B280,'Justerad allokering'!$B$1:$AG$461,MATCH(Y$1,'Justerad allokering'!$B$1:$AF$1,0),FALSE))</f>
        <v>0</v>
      </c>
      <c r="Z280">
        <f>IF(ISERROR(1/VLOOKUP($B280,'Justerad allokering'!$B$1:$AG$461,MATCH(Z$1,'Justerad allokering'!$B$1:$AF$1,0),FALSE)),VLOOKUP($B280,'Allokerad kvv'!$B$2:$AV$468,MATCH(Z$1,'Allokerad kvv'!$B$1:$AV$1,0),FALSE),VLOOKUP($B280,'Justerad allokering'!$B$1:$AG$461,MATCH(Z$1,'Justerad allokering'!$B$1:$AF$1,0),FALSE))</f>
        <v>1.08073</v>
      </c>
      <c r="AE280" s="89">
        <f t="shared" si="16"/>
        <v>148.86386099999999</v>
      </c>
      <c r="AG280">
        <f t="shared" si="17"/>
        <v>145.86071099999998</v>
      </c>
      <c r="AH280">
        <f t="shared" si="18"/>
        <v>129.46071099999998</v>
      </c>
      <c r="AI280">
        <f>IF(AH280=0,"",AH280/VLOOKUP(B280,Kraftvärmeprod!$B$1:$BC$480,MATCH("Summa tillförd energi exklusive rökgaskondensering",Kraftvärmeprod!$B$1:$BC$1,0),FALSE))</f>
        <v>0.62565586216895408</v>
      </c>
      <c r="AK280">
        <f t="shared" si="19"/>
        <v>103.68683</v>
      </c>
    </row>
    <row r="281" spans="1:37" x14ac:dyDescent="0.25">
      <c r="A281" s="2" t="s">
        <v>399</v>
      </c>
      <c r="B281" s="2" t="s">
        <v>400</v>
      </c>
      <c r="C281">
        <f>IF(ISERROR(1/VLOOKUP($B281,'Justerad allokering'!$B$1:$AG$461,MATCH(C$1,'Justerad allokering'!$B$1:$AF$1,0),FALSE)),VLOOKUP($B281,'Allokerad kvv'!$B$2:$AV$468,MATCH(C$1,'Allokerad kvv'!$B$1:$AV$1,0),FALSE),VLOOKUP($B281,'Justerad allokering'!$B$1:$AG$461,MATCH(C$1,'Justerad allokering'!$B$1:$AF$1,0),FALSE))</f>
        <v>0</v>
      </c>
      <c r="D281">
        <f>IF(ISERROR(1/VLOOKUP($B281,'Justerad allokering'!$B$1:$AG$461,MATCH(D$1,'Justerad allokering'!$B$1:$AF$1,0),FALSE)),VLOOKUP($B281,'Allokerad kvv'!$B$2:$AV$468,MATCH(D$1,'Allokerad kvv'!$B$1:$AV$1,0),FALSE),VLOOKUP($B281,'Justerad allokering'!$B$1:$AG$461,MATCH(D$1,'Justerad allokering'!$B$1:$AF$1,0),FALSE))</f>
        <v>0</v>
      </c>
      <c r="E281">
        <f>IF(ISERROR(1/VLOOKUP($B281,'Justerad allokering'!$B$1:$AG$461,MATCH(E$1,'Justerad allokering'!$B$1:$AF$1,0),FALSE)),VLOOKUP($B281,'Allokerad kvv'!$B$2:$AV$468,MATCH(E$1,'Allokerad kvv'!$B$1:$AV$1,0),FALSE),VLOOKUP($B281,'Justerad allokering'!$B$1:$AG$461,MATCH(E$1,'Justerad allokering'!$B$1:$AF$1,0),FALSE))</f>
        <v>0</v>
      </c>
      <c r="F281">
        <f>IF(ISERROR(1/VLOOKUP($B281,'Justerad allokering'!$B$1:$AG$461,MATCH(F$1,'Justerad allokering'!$B$1:$AF$1,0),FALSE)),VLOOKUP($B281,'Allokerad kvv'!$B$2:$AV$468,MATCH(F$1,'Allokerad kvv'!$B$1:$AV$1,0),FALSE),VLOOKUP($B281,'Justerad allokering'!$B$1:$AG$461,MATCH(F$1,'Justerad allokering'!$B$1:$AF$1,0),FALSE))</f>
        <v>0</v>
      </c>
      <c r="G281">
        <f>IF(ISERROR(1/VLOOKUP($B281,'Justerad allokering'!$B$1:$AG$461,MATCH(G$1,'Justerad allokering'!$B$1:$AF$1,0),FALSE)),VLOOKUP($B281,'Allokerad kvv'!$B$2:$AV$468,MATCH(G$1,'Allokerad kvv'!$B$1:$AV$1,0),FALSE),VLOOKUP($B281,'Justerad allokering'!$B$1:$AG$461,MATCH(G$1,'Justerad allokering'!$B$1:$AF$1,0),FALSE))</f>
        <v>0</v>
      </c>
      <c r="H281">
        <f>IF(ISERROR(1/VLOOKUP($B281,'Justerad allokering'!$B$1:$AG$461,MATCH(H$1,'Justerad allokering'!$B$1:$AF$1,0),FALSE)),VLOOKUP($B281,'Allokerad kvv'!$B$2:$AV$468,MATCH(H$1,'Allokerad kvv'!$B$1:$AV$1,0),FALSE),VLOOKUP($B281,'Justerad allokering'!$B$1:$AG$461,MATCH(H$1,'Justerad allokering'!$B$1:$AF$1,0),FALSE))</f>
        <v>0</v>
      </c>
      <c r="I281">
        <f>IF(ISERROR(1/VLOOKUP($B281,'Justerad allokering'!$B$1:$AG$461,MATCH(I$1,'Justerad allokering'!$B$1:$AF$1,0),FALSE)),VLOOKUP($B281,'Allokerad kvv'!$B$2:$AV$468,MATCH(I$1,'Allokerad kvv'!$B$1:$AV$1,0),FALSE),VLOOKUP($B281,'Justerad allokering'!$B$1:$AG$461,MATCH(I$1,'Justerad allokering'!$B$1:$AF$1,0),FALSE))</f>
        <v>0</v>
      </c>
      <c r="J281">
        <f>IF(ISERROR(1/VLOOKUP($B281,'Justerad allokering'!$B$1:$AG$461,MATCH(J$1,'Justerad allokering'!$B$1:$AF$1,0),FALSE)),VLOOKUP($B281,'Allokerad kvv'!$B$2:$AV$468,MATCH(J$1,'Allokerad kvv'!$B$1:$AV$1,0),FALSE),VLOOKUP($B281,'Justerad allokering'!$B$1:$AG$461,MATCH(J$1,'Justerad allokering'!$B$1:$AF$1,0),FALSE))</f>
        <v>0</v>
      </c>
      <c r="K281">
        <f>IF(ISERROR(1/VLOOKUP($B281,'Justerad allokering'!$B$1:$AG$461,MATCH(K$1,'Justerad allokering'!$B$1:$AF$1,0),FALSE)),VLOOKUP($B281,'Allokerad kvv'!$B$2:$AV$468,MATCH(K$1,'Allokerad kvv'!$B$1:$AV$1,0),FALSE),VLOOKUP($B281,'Justerad allokering'!$B$1:$AG$461,MATCH(K$1,'Justerad allokering'!$B$1:$AF$1,0),FALSE))</f>
        <v>0</v>
      </c>
      <c r="L281">
        <f>IF(ISERROR(1/VLOOKUP($B281,'Justerad allokering'!$B$1:$AG$461,MATCH(L$1,'Justerad allokering'!$B$1:$AF$1,0),FALSE)),VLOOKUP($B281,'Allokerad kvv'!$B$2:$AV$468,MATCH(L$1,'Allokerad kvv'!$B$1:$AV$1,0),FALSE),VLOOKUP($B281,'Justerad allokering'!$B$1:$AG$461,MATCH(L$1,'Justerad allokering'!$B$1:$AF$1,0),FALSE))</f>
        <v>0</v>
      </c>
      <c r="M281">
        <f>IF(ISERROR(1/VLOOKUP($B281,'Justerad allokering'!$B$1:$AG$461,MATCH(M$1,'Justerad allokering'!$B$1:$AF$1,0),FALSE)),VLOOKUP($B281,'Allokerad kvv'!$B$2:$AV$468,MATCH(M$1,'Allokerad kvv'!$B$1:$AV$1,0),FALSE),VLOOKUP($B281,'Justerad allokering'!$B$1:$AG$461,MATCH(M$1,'Justerad allokering'!$B$1:$AF$1,0),FALSE))</f>
        <v>0</v>
      </c>
      <c r="N281">
        <f>IF(ISERROR(1/VLOOKUP($B281,'Justerad allokering'!$B$1:$AG$461,MATCH(N$1,'Justerad allokering'!$B$1:$AF$1,0),FALSE)),VLOOKUP($B281,'Allokerad kvv'!$B$2:$AV$468,MATCH(N$1,'Allokerad kvv'!$B$1:$AV$1,0),FALSE),VLOOKUP($B281,'Justerad allokering'!$B$1:$AG$461,MATCH(N$1,'Justerad allokering'!$B$1:$AF$1,0),FALSE))</f>
        <v>0</v>
      </c>
      <c r="O281">
        <f>IF(ISERROR(1/VLOOKUP($B281,'Justerad allokering'!$B$1:$AG$461,MATCH(O$1,'Justerad allokering'!$B$1:$AF$1,0),FALSE)),VLOOKUP($B281,'Allokerad kvv'!$B$2:$AV$468,MATCH(O$1,'Allokerad kvv'!$B$1:$AV$1,0),FALSE),VLOOKUP($B281,'Justerad allokering'!$B$1:$AG$461,MATCH(O$1,'Justerad allokering'!$B$1:$AF$1,0),FALSE))</f>
        <v>0</v>
      </c>
      <c r="P281">
        <f>IF(ISERROR(1/VLOOKUP($B281,'Justerad allokering'!$B$1:$AG$461,MATCH(P$1,'Justerad allokering'!$B$1:$AF$1,0),FALSE)),VLOOKUP($B281,'Allokerad kvv'!$B$2:$AV$468,MATCH(P$1,'Allokerad kvv'!$B$1:$AV$1,0),FALSE),VLOOKUP($B281,'Justerad allokering'!$B$1:$AG$461,MATCH(P$1,'Justerad allokering'!$B$1:$AF$1,0),FALSE))</f>
        <v>0</v>
      </c>
      <c r="Q281">
        <f>IF(ISERROR(1/VLOOKUP($B281,'Justerad allokering'!$B$1:$AG$461,MATCH(Q$1,'Justerad allokering'!$B$1:$AF$1,0),FALSE)),VLOOKUP($B281,'Allokerad kvv'!$B$2:$AV$468,MATCH(Q$1,'Allokerad kvv'!$B$1:$AV$1,0),FALSE),VLOOKUP($B281,'Justerad allokering'!$B$1:$AG$461,MATCH(Q$1,'Justerad allokering'!$B$1:$AF$1,0),FALSE))</f>
        <v>0</v>
      </c>
      <c r="R281">
        <f>IF(ISERROR(1/VLOOKUP($B281,'Justerad allokering'!$B$1:$AG$461,MATCH(R$1,'Justerad allokering'!$B$1:$AF$1,0),FALSE)),VLOOKUP($B281,'Allokerad kvv'!$B$2:$AV$468,MATCH(R$1,'Allokerad kvv'!$B$1:$AV$1,0),FALSE),VLOOKUP($B281,'Justerad allokering'!$B$1:$AG$461,MATCH(R$1,'Justerad allokering'!$B$1:$AF$1,0),FALSE))</f>
        <v>0</v>
      </c>
      <c r="S281">
        <f>IF(ISERROR(1/VLOOKUP($B281,'Justerad allokering'!$B$1:$AG$461,MATCH(S$1,'Justerad allokering'!$B$1:$AF$1,0),FALSE)),VLOOKUP($B281,'Allokerad kvv'!$B$2:$AV$468,MATCH(S$1,'Allokerad kvv'!$B$1:$AV$1,0),FALSE),VLOOKUP($B281,'Justerad allokering'!$B$1:$AG$461,MATCH(S$1,'Justerad allokering'!$B$1:$AF$1,0),FALSE))</f>
        <v>0</v>
      </c>
      <c r="T281">
        <f>IF(ISERROR(1/VLOOKUP($B281,'Justerad allokering'!$B$1:$AG$461,MATCH(T$1,'Justerad allokering'!$B$1:$AF$1,0),FALSE)),VLOOKUP($B281,'Allokerad kvv'!$B$2:$AV$468,MATCH(T$1,'Allokerad kvv'!$B$1:$AV$1,0),FALSE),VLOOKUP($B281,'Justerad allokering'!$B$1:$AG$461,MATCH(T$1,'Justerad allokering'!$B$1:$AF$1,0),FALSE))</f>
        <v>0</v>
      </c>
      <c r="U281">
        <f>IF(ISERROR(1/VLOOKUP($B281,'Justerad allokering'!$B$1:$AG$461,MATCH(U$1,'Justerad allokering'!$B$1:$AF$1,0),FALSE)),VLOOKUP($B281,'Allokerad kvv'!$B$2:$AV$468,MATCH(U$1,'Allokerad kvv'!$B$1:$AV$1,0),FALSE),VLOOKUP($B281,'Justerad allokering'!$B$1:$AG$461,MATCH(U$1,'Justerad allokering'!$B$1:$AF$1,0),FALSE))</f>
        <v>0</v>
      </c>
      <c r="V281">
        <f>IF(ISERROR(1/VLOOKUP($B281,'Justerad allokering'!$B$1:$AG$461,MATCH(V$1,'Justerad allokering'!$B$1:$AF$1,0),FALSE)),VLOOKUP($B281,'Allokerad kvv'!$B$2:$AV$468,MATCH(V$1,'Allokerad kvv'!$B$1:$AV$1,0),FALSE),VLOOKUP($B281,'Justerad allokering'!$B$1:$AG$461,MATCH(V$1,'Justerad allokering'!$B$1:$AF$1,0),FALSE))</f>
        <v>0</v>
      </c>
      <c r="W281">
        <f>IF(ISERROR(1/VLOOKUP($B281,'Justerad allokering'!$B$1:$AG$461,MATCH(W$1,'Justerad allokering'!$B$1:$AF$1,0),FALSE)),VLOOKUP($B281,'Allokerad kvv'!$B$2:$AV$468,MATCH(W$1,'Allokerad kvv'!$B$1:$AV$1,0),FALSE),VLOOKUP($B281,'Justerad allokering'!$B$1:$AG$461,MATCH(W$1,'Justerad allokering'!$B$1:$AF$1,0),FALSE))</f>
        <v>0</v>
      </c>
      <c r="X281">
        <f>IF(ISERROR(1/VLOOKUP($B281,'Justerad allokering'!$B$1:$AG$461,MATCH(X$1,'Justerad allokering'!$B$1:$AF$1,0),FALSE)),VLOOKUP($B281,'Allokerad kvv'!$B$2:$AV$468,MATCH(X$1,'Allokerad kvv'!$B$1:$AV$1,0),FALSE),VLOOKUP($B281,'Justerad allokering'!$B$1:$AG$461,MATCH(X$1,'Justerad allokering'!$B$1:$AF$1,0),FALSE))</f>
        <v>0</v>
      </c>
      <c r="Y281">
        <f>IF(ISERROR(1/VLOOKUP($B281,'Justerad allokering'!$B$1:$AG$461,MATCH(Y$1,'Justerad allokering'!$B$1:$AF$1,0),FALSE)),VLOOKUP($B281,'Allokerad kvv'!$B$2:$AV$468,MATCH(Y$1,'Allokerad kvv'!$B$1:$AV$1,0),FALSE),VLOOKUP($B281,'Justerad allokering'!$B$1:$AG$461,MATCH(Y$1,'Justerad allokering'!$B$1:$AF$1,0),FALSE))</f>
        <v>0</v>
      </c>
      <c r="Z281">
        <f>IF(ISERROR(1/VLOOKUP($B281,'Justerad allokering'!$B$1:$AG$461,MATCH(Z$1,'Justerad allokering'!$B$1:$AF$1,0),FALSE)),VLOOKUP($B281,'Allokerad kvv'!$B$2:$AV$468,MATCH(Z$1,'Allokerad kvv'!$B$1:$AV$1,0),FALSE),VLOOKUP($B281,'Justerad allokering'!$B$1:$AG$461,MATCH(Z$1,'Justerad allokering'!$B$1:$AF$1,0),FALSE))</f>
        <v>0</v>
      </c>
      <c r="AE281" s="89">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25">
      <c r="A282" s="2" t="s">
        <v>399</v>
      </c>
      <c r="B282" s="2" t="s">
        <v>401</v>
      </c>
      <c r="C282">
        <f>IF(ISERROR(1/VLOOKUP($B282,'Justerad allokering'!$B$1:$AG$461,MATCH(C$1,'Justerad allokering'!$B$1:$AF$1,0),FALSE)),VLOOKUP($B282,'Allokerad kvv'!$B$2:$AV$468,MATCH(C$1,'Allokerad kvv'!$B$1:$AV$1,0),FALSE),VLOOKUP($B282,'Justerad allokering'!$B$1:$AG$461,MATCH(C$1,'Justerad allokering'!$B$1:$AF$1,0),FALSE))</f>
        <v>0</v>
      </c>
      <c r="D282">
        <f>IF(ISERROR(1/VLOOKUP($B282,'Justerad allokering'!$B$1:$AG$461,MATCH(D$1,'Justerad allokering'!$B$1:$AF$1,0),FALSE)),VLOOKUP($B282,'Allokerad kvv'!$B$2:$AV$468,MATCH(D$1,'Allokerad kvv'!$B$1:$AV$1,0),FALSE),VLOOKUP($B282,'Justerad allokering'!$B$1:$AG$461,MATCH(D$1,'Justerad allokering'!$B$1:$AF$1,0),FALSE))</f>
        <v>0</v>
      </c>
      <c r="E282">
        <f>IF(ISERROR(1/VLOOKUP($B282,'Justerad allokering'!$B$1:$AG$461,MATCH(E$1,'Justerad allokering'!$B$1:$AF$1,0),FALSE)),VLOOKUP($B282,'Allokerad kvv'!$B$2:$AV$468,MATCH(E$1,'Allokerad kvv'!$B$1:$AV$1,0),FALSE),VLOOKUP($B282,'Justerad allokering'!$B$1:$AG$461,MATCH(E$1,'Justerad allokering'!$B$1:$AF$1,0),FALSE))</f>
        <v>0</v>
      </c>
      <c r="F282">
        <f>IF(ISERROR(1/VLOOKUP($B282,'Justerad allokering'!$B$1:$AG$461,MATCH(F$1,'Justerad allokering'!$B$1:$AF$1,0),FALSE)),VLOOKUP($B282,'Allokerad kvv'!$B$2:$AV$468,MATCH(F$1,'Allokerad kvv'!$B$1:$AV$1,0),FALSE),VLOOKUP($B282,'Justerad allokering'!$B$1:$AG$461,MATCH(F$1,'Justerad allokering'!$B$1:$AF$1,0),FALSE))</f>
        <v>0</v>
      </c>
      <c r="G282">
        <f>IF(ISERROR(1/VLOOKUP($B282,'Justerad allokering'!$B$1:$AG$461,MATCH(G$1,'Justerad allokering'!$B$1:$AF$1,0),FALSE)),VLOOKUP($B282,'Allokerad kvv'!$B$2:$AV$468,MATCH(G$1,'Allokerad kvv'!$B$1:$AV$1,0),FALSE),VLOOKUP($B282,'Justerad allokering'!$B$1:$AG$461,MATCH(G$1,'Justerad allokering'!$B$1:$AF$1,0),FALSE))</f>
        <v>0</v>
      </c>
      <c r="H282">
        <f>IF(ISERROR(1/VLOOKUP($B282,'Justerad allokering'!$B$1:$AG$461,MATCH(H$1,'Justerad allokering'!$B$1:$AF$1,0),FALSE)),VLOOKUP($B282,'Allokerad kvv'!$B$2:$AV$468,MATCH(H$1,'Allokerad kvv'!$B$1:$AV$1,0),FALSE),VLOOKUP($B282,'Justerad allokering'!$B$1:$AG$461,MATCH(H$1,'Justerad allokering'!$B$1:$AF$1,0),FALSE))</f>
        <v>0</v>
      </c>
      <c r="I282">
        <f>IF(ISERROR(1/VLOOKUP($B282,'Justerad allokering'!$B$1:$AG$461,MATCH(I$1,'Justerad allokering'!$B$1:$AF$1,0),FALSE)),VLOOKUP($B282,'Allokerad kvv'!$B$2:$AV$468,MATCH(I$1,'Allokerad kvv'!$B$1:$AV$1,0),FALSE),VLOOKUP($B282,'Justerad allokering'!$B$1:$AG$461,MATCH(I$1,'Justerad allokering'!$B$1:$AF$1,0),FALSE))</f>
        <v>0</v>
      </c>
      <c r="J282">
        <f>IF(ISERROR(1/VLOOKUP($B282,'Justerad allokering'!$B$1:$AG$461,MATCH(J$1,'Justerad allokering'!$B$1:$AF$1,0),FALSE)),VLOOKUP($B282,'Allokerad kvv'!$B$2:$AV$468,MATCH(J$1,'Allokerad kvv'!$B$1:$AV$1,0),FALSE),VLOOKUP($B282,'Justerad allokering'!$B$1:$AG$461,MATCH(J$1,'Justerad allokering'!$B$1:$AF$1,0),FALSE))</f>
        <v>0</v>
      </c>
      <c r="K282">
        <f>IF(ISERROR(1/VLOOKUP($B282,'Justerad allokering'!$B$1:$AG$461,MATCH(K$1,'Justerad allokering'!$B$1:$AF$1,0),FALSE)),VLOOKUP($B282,'Allokerad kvv'!$B$2:$AV$468,MATCH(K$1,'Allokerad kvv'!$B$1:$AV$1,0),FALSE),VLOOKUP($B282,'Justerad allokering'!$B$1:$AG$461,MATCH(K$1,'Justerad allokering'!$B$1:$AF$1,0),FALSE))</f>
        <v>0</v>
      </c>
      <c r="L282">
        <f>IF(ISERROR(1/VLOOKUP($B282,'Justerad allokering'!$B$1:$AG$461,MATCH(L$1,'Justerad allokering'!$B$1:$AF$1,0),FALSE)),VLOOKUP($B282,'Allokerad kvv'!$B$2:$AV$468,MATCH(L$1,'Allokerad kvv'!$B$1:$AV$1,0),FALSE),VLOOKUP($B282,'Justerad allokering'!$B$1:$AG$461,MATCH(L$1,'Justerad allokering'!$B$1:$AF$1,0),FALSE))</f>
        <v>0</v>
      </c>
      <c r="M282">
        <f>IF(ISERROR(1/VLOOKUP($B282,'Justerad allokering'!$B$1:$AG$461,MATCH(M$1,'Justerad allokering'!$B$1:$AF$1,0),FALSE)),VLOOKUP($B282,'Allokerad kvv'!$B$2:$AV$468,MATCH(M$1,'Allokerad kvv'!$B$1:$AV$1,0),FALSE),VLOOKUP($B282,'Justerad allokering'!$B$1:$AG$461,MATCH(M$1,'Justerad allokering'!$B$1:$AF$1,0),FALSE))</f>
        <v>0</v>
      </c>
      <c r="N282">
        <f>IF(ISERROR(1/VLOOKUP($B282,'Justerad allokering'!$B$1:$AG$461,MATCH(N$1,'Justerad allokering'!$B$1:$AF$1,0),FALSE)),VLOOKUP($B282,'Allokerad kvv'!$B$2:$AV$468,MATCH(N$1,'Allokerad kvv'!$B$1:$AV$1,0),FALSE),VLOOKUP($B282,'Justerad allokering'!$B$1:$AG$461,MATCH(N$1,'Justerad allokering'!$B$1:$AF$1,0),FALSE))</f>
        <v>0</v>
      </c>
      <c r="O282">
        <f>IF(ISERROR(1/VLOOKUP($B282,'Justerad allokering'!$B$1:$AG$461,MATCH(O$1,'Justerad allokering'!$B$1:$AF$1,0),FALSE)),VLOOKUP($B282,'Allokerad kvv'!$B$2:$AV$468,MATCH(O$1,'Allokerad kvv'!$B$1:$AV$1,0),FALSE),VLOOKUP($B282,'Justerad allokering'!$B$1:$AG$461,MATCH(O$1,'Justerad allokering'!$B$1:$AF$1,0),FALSE))</f>
        <v>0</v>
      </c>
      <c r="P282">
        <f>IF(ISERROR(1/VLOOKUP($B282,'Justerad allokering'!$B$1:$AG$461,MATCH(P$1,'Justerad allokering'!$B$1:$AF$1,0),FALSE)),VLOOKUP($B282,'Allokerad kvv'!$B$2:$AV$468,MATCH(P$1,'Allokerad kvv'!$B$1:$AV$1,0),FALSE),VLOOKUP($B282,'Justerad allokering'!$B$1:$AG$461,MATCH(P$1,'Justerad allokering'!$B$1:$AF$1,0),FALSE))</f>
        <v>0</v>
      </c>
      <c r="Q282">
        <f>IF(ISERROR(1/VLOOKUP($B282,'Justerad allokering'!$B$1:$AG$461,MATCH(Q$1,'Justerad allokering'!$B$1:$AF$1,0),FALSE)),VLOOKUP($B282,'Allokerad kvv'!$B$2:$AV$468,MATCH(Q$1,'Allokerad kvv'!$B$1:$AV$1,0),FALSE),VLOOKUP($B282,'Justerad allokering'!$B$1:$AG$461,MATCH(Q$1,'Justerad allokering'!$B$1:$AF$1,0),FALSE))</f>
        <v>0</v>
      </c>
      <c r="R282">
        <f>IF(ISERROR(1/VLOOKUP($B282,'Justerad allokering'!$B$1:$AG$461,MATCH(R$1,'Justerad allokering'!$B$1:$AF$1,0),FALSE)),VLOOKUP($B282,'Allokerad kvv'!$B$2:$AV$468,MATCH(R$1,'Allokerad kvv'!$B$1:$AV$1,0),FALSE),VLOOKUP($B282,'Justerad allokering'!$B$1:$AG$461,MATCH(R$1,'Justerad allokering'!$B$1:$AF$1,0),FALSE))</f>
        <v>0</v>
      </c>
      <c r="S282">
        <f>IF(ISERROR(1/VLOOKUP($B282,'Justerad allokering'!$B$1:$AG$461,MATCH(S$1,'Justerad allokering'!$B$1:$AF$1,0),FALSE)),VLOOKUP($B282,'Allokerad kvv'!$B$2:$AV$468,MATCH(S$1,'Allokerad kvv'!$B$1:$AV$1,0),FALSE),VLOOKUP($B282,'Justerad allokering'!$B$1:$AG$461,MATCH(S$1,'Justerad allokering'!$B$1:$AF$1,0),FALSE))</f>
        <v>0</v>
      </c>
      <c r="T282">
        <f>IF(ISERROR(1/VLOOKUP($B282,'Justerad allokering'!$B$1:$AG$461,MATCH(T$1,'Justerad allokering'!$B$1:$AF$1,0),FALSE)),VLOOKUP($B282,'Allokerad kvv'!$B$2:$AV$468,MATCH(T$1,'Allokerad kvv'!$B$1:$AV$1,0),FALSE),VLOOKUP($B282,'Justerad allokering'!$B$1:$AG$461,MATCH(T$1,'Justerad allokering'!$B$1:$AF$1,0),FALSE))</f>
        <v>0</v>
      </c>
      <c r="U282">
        <f>IF(ISERROR(1/VLOOKUP($B282,'Justerad allokering'!$B$1:$AG$461,MATCH(U$1,'Justerad allokering'!$B$1:$AF$1,0),FALSE)),VLOOKUP($B282,'Allokerad kvv'!$B$2:$AV$468,MATCH(U$1,'Allokerad kvv'!$B$1:$AV$1,0),FALSE),VLOOKUP($B282,'Justerad allokering'!$B$1:$AG$461,MATCH(U$1,'Justerad allokering'!$B$1:$AF$1,0),FALSE))</f>
        <v>0</v>
      </c>
      <c r="V282">
        <f>IF(ISERROR(1/VLOOKUP($B282,'Justerad allokering'!$B$1:$AG$461,MATCH(V$1,'Justerad allokering'!$B$1:$AF$1,0),FALSE)),VLOOKUP($B282,'Allokerad kvv'!$B$2:$AV$468,MATCH(V$1,'Allokerad kvv'!$B$1:$AV$1,0),FALSE),VLOOKUP($B282,'Justerad allokering'!$B$1:$AG$461,MATCH(V$1,'Justerad allokering'!$B$1:$AF$1,0),FALSE))</f>
        <v>0</v>
      </c>
      <c r="W282">
        <f>IF(ISERROR(1/VLOOKUP($B282,'Justerad allokering'!$B$1:$AG$461,MATCH(W$1,'Justerad allokering'!$B$1:$AF$1,0),FALSE)),VLOOKUP($B282,'Allokerad kvv'!$B$2:$AV$468,MATCH(W$1,'Allokerad kvv'!$B$1:$AV$1,0),FALSE),VLOOKUP($B282,'Justerad allokering'!$B$1:$AG$461,MATCH(W$1,'Justerad allokering'!$B$1:$AF$1,0),FALSE))</f>
        <v>0</v>
      </c>
      <c r="X282">
        <f>IF(ISERROR(1/VLOOKUP($B282,'Justerad allokering'!$B$1:$AG$461,MATCH(X$1,'Justerad allokering'!$B$1:$AF$1,0),FALSE)),VLOOKUP($B282,'Allokerad kvv'!$B$2:$AV$468,MATCH(X$1,'Allokerad kvv'!$B$1:$AV$1,0),FALSE),VLOOKUP($B282,'Justerad allokering'!$B$1:$AG$461,MATCH(X$1,'Justerad allokering'!$B$1:$AF$1,0),FALSE))</f>
        <v>0</v>
      </c>
      <c r="Y282">
        <f>IF(ISERROR(1/VLOOKUP($B282,'Justerad allokering'!$B$1:$AG$461,MATCH(Y$1,'Justerad allokering'!$B$1:$AF$1,0),FALSE)),VLOOKUP($B282,'Allokerad kvv'!$B$2:$AV$468,MATCH(Y$1,'Allokerad kvv'!$B$1:$AV$1,0),FALSE),VLOOKUP($B282,'Justerad allokering'!$B$1:$AG$461,MATCH(Y$1,'Justerad allokering'!$B$1:$AF$1,0),FALSE))</f>
        <v>0</v>
      </c>
      <c r="Z282">
        <f>IF(ISERROR(1/VLOOKUP($B282,'Justerad allokering'!$B$1:$AG$461,MATCH(Z$1,'Justerad allokering'!$B$1:$AF$1,0),FALSE)),VLOOKUP($B282,'Allokerad kvv'!$B$2:$AV$468,MATCH(Z$1,'Allokerad kvv'!$B$1:$AV$1,0),FALSE),VLOOKUP($B282,'Justerad allokering'!$B$1:$AG$461,MATCH(Z$1,'Justerad allokering'!$B$1:$AF$1,0),FALSE))</f>
        <v>0</v>
      </c>
      <c r="AE282" s="89">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25">
      <c r="A283" s="2" t="s">
        <v>399</v>
      </c>
      <c r="B283" s="2" t="s">
        <v>402</v>
      </c>
      <c r="C283">
        <f>IF(ISERROR(1/VLOOKUP($B283,'Justerad allokering'!$B$1:$AG$461,MATCH(C$1,'Justerad allokering'!$B$1:$AF$1,0),FALSE)),VLOOKUP($B283,'Allokerad kvv'!$B$2:$AV$468,MATCH(C$1,'Allokerad kvv'!$B$1:$AV$1,0),FALSE),VLOOKUP($B283,'Justerad allokering'!$B$1:$AG$461,MATCH(C$1,'Justerad allokering'!$B$1:$AF$1,0),FALSE))</f>
        <v>146.6</v>
      </c>
      <c r="D283">
        <f>IF(ISERROR(1/VLOOKUP($B283,'Justerad allokering'!$B$1:$AG$461,MATCH(D$1,'Justerad allokering'!$B$1:$AF$1,0),FALSE)),VLOOKUP($B283,'Allokerad kvv'!$B$2:$AV$468,MATCH(D$1,'Allokerad kvv'!$B$1:$AV$1,0),FALSE),VLOOKUP($B283,'Justerad allokering'!$B$1:$AG$461,MATCH(D$1,'Justerad allokering'!$B$1:$AF$1,0),FALSE))</f>
        <v>0</v>
      </c>
      <c r="E283">
        <f>IF(ISERROR(1/VLOOKUP($B283,'Justerad allokering'!$B$1:$AG$461,MATCH(E$1,'Justerad allokering'!$B$1:$AF$1,0),FALSE)),VLOOKUP($B283,'Allokerad kvv'!$B$2:$AV$468,MATCH(E$1,'Allokerad kvv'!$B$1:$AV$1,0),FALSE),VLOOKUP($B283,'Justerad allokering'!$B$1:$AG$461,MATCH(E$1,'Justerad allokering'!$B$1:$AF$1,0),FALSE))</f>
        <v>0</v>
      </c>
      <c r="F283">
        <f>IF(ISERROR(1/VLOOKUP($B283,'Justerad allokering'!$B$1:$AG$461,MATCH(F$1,'Justerad allokering'!$B$1:$AF$1,0),FALSE)),VLOOKUP($B283,'Allokerad kvv'!$B$2:$AV$468,MATCH(F$1,'Allokerad kvv'!$B$1:$AV$1,0),FALSE),VLOOKUP($B283,'Justerad allokering'!$B$1:$AG$461,MATCH(F$1,'Justerad allokering'!$B$1:$AF$1,0),FALSE))</f>
        <v>0</v>
      </c>
      <c r="G283">
        <f>IF(ISERROR(1/VLOOKUP($B283,'Justerad allokering'!$B$1:$AG$461,MATCH(G$1,'Justerad allokering'!$B$1:$AF$1,0),FALSE)),VLOOKUP($B283,'Allokerad kvv'!$B$2:$AV$468,MATCH(G$1,'Allokerad kvv'!$B$1:$AV$1,0),FALSE),VLOOKUP($B283,'Justerad allokering'!$B$1:$AG$461,MATCH(G$1,'Justerad allokering'!$B$1:$AF$1,0),FALSE))</f>
        <v>0.6</v>
      </c>
      <c r="H283">
        <f>IF(ISERROR(1/VLOOKUP($B283,'Justerad allokering'!$B$1:$AG$461,MATCH(H$1,'Justerad allokering'!$B$1:$AF$1,0),FALSE)),VLOOKUP($B283,'Allokerad kvv'!$B$2:$AV$468,MATCH(H$1,'Allokerad kvv'!$B$1:$AV$1,0),FALSE),VLOOKUP($B283,'Justerad allokering'!$B$1:$AG$461,MATCH(H$1,'Justerad allokering'!$B$1:$AF$1,0),FALSE))</f>
        <v>0</v>
      </c>
      <c r="I283">
        <f>IF(ISERROR(1/VLOOKUP($B283,'Justerad allokering'!$B$1:$AG$461,MATCH(I$1,'Justerad allokering'!$B$1:$AF$1,0),FALSE)),VLOOKUP($B283,'Allokerad kvv'!$B$2:$AV$468,MATCH(I$1,'Allokerad kvv'!$B$1:$AV$1,0),FALSE),VLOOKUP($B283,'Justerad allokering'!$B$1:$AG$461,MATCH(I$1,'Justerad allokering'!$B$1:$AF$1,0),FALSE))</f>
        <v>7.5</v>
      </c>
      <c r="J283">
        <f>IF(ISERROR(1/VLOOKUP($B283,'Justerad allokering'!$B$1:$AG$461,MATCH(J$1,'Justerad allokering'!$B$1:$AF$1,0),FALSE)),VLOOKUP($B283,'Allokerad kvv'!$B$2:$AV$468,MATCH(J$1,'Allokerad kvv'!$B$1:$AV$1,0),FALSE),VLOOKUP($B283,'Justerad allokering'!$B$1:$AG$461,MATCH(J$1,'Justerad allokering'!$B$1:$AF$1,0),FALSE))</f>
        <v>0</v>
      </c>
      <c r="K283">
        <f>IF(ISERROR(1/VLOOKUP($B283,'Justerad allokering'!$B$1:$AG$461,MATCH(K$1,'Justerad allokering'!$B$1:$AF$1,0),FALSE)),VLOOKUP($B283,'Allokerad kvv'!$B$2:$AV$468,MATCH(K$1,'Allokerad kvv'!$B$1:$AV$1,0),FALSE),VLOOKUP($B283,'Justerad allokering'!$B$1:$AG$461,MATCH(K$1,'Justerad allokering'!$B$1:$AF$1,0),FALSE))</f>
        <v>7.5355699999999999</v>
      </c>
      <c r="L283">
        <f>IF(ISERROR(1/VLOOKUP($B283,'Justerad allokering'!$B$1:$AG$461,MATCH(L$1,'Justerad allokering'!$B$1:$AF$1,0),FALSE)),VLOOKUP($B283,'Allokerad kvv'!$B$2:$AV$468,MATCH(L$1,'Allokerad kvv'!$B$1:$AV$1,0),FALSE),VLOOKUP($B283,'Justerad allokering'!$B$1:$AG$461,MATCH(L$1,'Justerad allokering'!$B$1:$AF$1,0),FALSE))</f>
        <v>0</v>
      </c>
      <c r="M283">
        <f>IF(ISERROR(1/VLOOKUP($B283,'Justerad allokering'!$B$1:$AG$461,MATCH(M$1,'Justerad allokering'!$B$1:$AF$1,0),FALSE)),VLOOKUP($B283,'Allokerad kvv'!$B$2:$AV$468,MATCH(M$1,'Allokerad kvv'!$B$1:$AV$1,0),FALSE),VLOOKUP($B283,'Justerad allokering'!$B$1:$AG$461,MATCH(M$1,'Justerad allokering'!$B$1:$AF$1,0),FALSE))</f>
        <v>0</v>
      </c>
      <c r="N283">
        <f>IF(ISERROR(1/VLOOKUP($B283,'Justerad allokering'!$B$1:$AG$461,MATCH(N$1,'Justerad allokering'!$B$1:$AF$1,0),FALSE)),VLOOKUP($B283,'Allokerad kvv'!$B$2:$AV$468,MATCH(N$1,'Allokerad kvv'!$B$1:$AV$1,0),FALSE),VLOOKUP($B283,'Justerad allokering'!$B$1:$AG$461,MATCH(N$1,'Justerad allokering'!$B$1:$AF$1,0),FALSE))</f>
        <v>49.45</v>
      </c>
      <c r="O283">
        <f>IF(ISERROR(1/VLOOKUP($B283,'Justerad allokering'!$B$1:$AG$461,MATCH(O$1,'Justerad allokering'!$B$1:$AF$1,0),FALSE)),VLOOKUP($B283,'Allokerad kvv'!$B$2:$AV$468,MATCH(O$1,'Allokerad kvv'!$B$1:$AV$1,0),FALSE),VLOOKUP($B283,'Justerad allokering'!$B$1:$AG$461,MATCH(O$1,'Justerad allokering'!$B$1:$AF$1,0),FALSE))</f>
        <v>0</v>
      </c>
      <c r="P283">
        <f>IF(ISERROR(1/VLOOKUP($B283,'Justerad allokering'!$B$1:$AG$461,MATCH(P$1,'Justerad allokering'!$B$1:$AF$1,0),FALSE)),VLOOKUP($B283,'Allokerad kvv'!$B$2:$AV$468,MATCH(P$1,'Allokerad kvv'!$B$1:$AV$1,0),FALSE),VLOOKUP($B283,'Justerad allokering'!$B$1:$AG$461,MATCH(P$1,'Justerad allokering'!$B$1:$AF$1,0),FALSE))</f>
        <v>0</v>
      </c>
      <c r="Q283">
        <f>IF(ISERROR(1/VLOOKUP($B283,'Justerad allokering'!$B$1:$AG$461,MATCH(Q$1,'Justerad allokering'!$B$1:$AF$1,0),FALSE)),VLOOKUP($B283,'Allokerad kvv'!$B$2:$AV$468,MATCH(Q$1,'Allokerad kvv'!$B$1:$AV$1,0),FALSE),VLOOKUP($B283,'Justerad allokering'!$B$1:$AG$461,MATCH(Q$1,'Justerad allokering'!$B$1:$AF$1,0),FALSE))</f>
        <v>0</v>
      </c>
      <c r="R283">
        <f>IF(ISERROR(1/VLOOKUP($B283,'Justerad allokering'!$B$1:$AG$461,MATCH(R$1,'Justerad allokering'!$B$1:$AF$1,0),FALSE)),VLOOKUP($B283,'Allokerad kvv'!$B$2:$AV$468,MATCH(R$1,'Allokerad kvv'!$B$1:$AV$1,0),FALSE),VLOOKUP($B283,'Justerad allokering'!$B$1:$AG$461,MATCH(R$1,'Justerad allokering'!$B$1:$AF$1,0),FALSE))</f>
        <v>0</v>
      </c>
      <c r="S283">
        <f>IF(ISERROR(1/VLOOKUP($B283,'Justerad allokering'!$B$1:$AG$461,MATCH(S$1,'Justerad allokering'!$B$1:$AF$1,0),FALSE)),VLOOKUP($B283,'Allokerad kvv'!$B$2:$AV$468,MATCH(S$1,'Allokerad kvv'!$B$1:$AV$1,0),FALSE),VLOOKUP($B283,'Justerad allokering'!$B$1:$AG$461,MATCH(S$1,'Justerad allokering'!$B$1:$AF$1,0),FALSE))</f>
        <v>0</v>
      </c>
      <c r="T283">
        <f>IF(ISERROR(1/VLOOKUP($B283,'Justerad allokering'!$B$1:$AG$461,MATCH(T$1,'Justerad allokering'!$B$1:$AF$1,0),FALSE)),VLOOKUP($B283,'Allokerad kvv'!$B$2:$AV$468,MATCH(T$1,'Allokerad kvv'!$B$1:$AV$1,0),FALSE),VLOOKUP($B283,'Justerad allokering'!$B$1:$AG$461,MATCH(T$1,'Justerad allokering'!$B$1:$AF$1,0),FALSE))</f>
        <v>0</v>
      </c>
      <c r="U283">
        <f>IF(ISERROR(1/VLOOKUP($B283,'Justerad allokering'!$B$1:$AG$461,MATCH(U$1,'Justerad allokering'!$B$1:$AF$1,0),FALSE)),VLOOKUP($B283,'Allokerad kvv'!$B$2:$AV$468,MATCH(U$1,'Allokerad kvv'!$B$1:$AV$1,0),FALSE),VLOOKUP($B283,'Justerad allokering'!$B$1:$AG$461,MATCH(U$1,'Justerad allokering'!$B$1:$AF$1,0),FALSE))</f>
        <v>0</v>
      </c>
      <c r="V283">
        <f>IF(ISERROR(1/VLOOKUP($B283,'Justerad allokering'!$B$1:$AG$461,MATCH(V$1,'Justerad allokering'!$B$1:$AF$1,0),FALSE)),VLOOKUP($B283,'Allokerad kvv'!$B$2:$AV$468,MATCH(V$1,'Allokerad kvv'!$B$1:$AV$1,0),FALSE),VLOOKUP($B283,'Justerad allokering'!$B$1:$AG$461,MATCH(V$1,'Justerad allokering'!$B$1:$AF$1,0),FALSE))</f>
        <v>0</v>
      </c>
      <c r="W283">
        <f>IF(ISERROR(1/VLOOKUP($B283,'Justerad allokering'!$B$1:$AG$461,MATCH(W$1,'Justerad allokering'!$B$1:$AF$1,0),FALSE)),VLOOKUP($B283,'Allokerad kvv'!$B$2:$AV$468,MATCH(W$1,'Allokerad kvv'!$B$1:$AV$1,0),FALSE),VLOOKUP($B283,'Justerad allokering'!$B$1:$AG$461,MATCH(W$1,'Justerad allokering'!$B$1:$AF$1,0),FALSE))</f>
        <v>0</v>
      </c>
      <c r="X283">
        <f>IF(ISERROR(1/VLOOKUP($B283,'Justerad allokering'!$B$1:$AG$461,MATCH(X$1,'Justerad allokering'!$B$1:$AF$1,0),FALSE)),VLOOKUP($B283,'Allokerad kvv'!$B$2:$AV$468,MATCH(X$1,'Allokerad kvv'!$B$1:$AV$1,0),FALSE),VLOOKUP($B283,'Justerad allokering'!$B$1:$AG$461,MATCH(X$1,'Justerad allokering'!$B$1:$AF$1,0),FALSE))</f>
        <v>0</v>
      </c>
      <c r="Y283">
        <f>IF(ISERROR(1/VLOOKUP($B283,'Justerad allokering'!$B$1:$AG$461,MATCH(Y$1,'Justerad allokering'!$B$1:$AF$1,0),FALSE)),VLOOKUP($B283,'Allokerad kvv'!$B$2:$AV$468,MATCH(Y$1,'Allokerad kvv'!$B$1:$AV$1,0),FALSE),VLOOKUP($B283,'Justerad allokering'!$B$1:$AG$461,MATCH(Y$1,'Justerad allokering'!$B$1:$AF$1,0),FALSE))</f>
        <v>0</v>
      </c>
      <c r="Z283">
        <f>IF(ISERROR(1/VLOOKUP($B283,'Justerad allokering'!$B$1:$AG$461,MATCH(Z$1,'Justerad allokering'!$B$1:$AF$1,0),FALSE)),VLOOKUP($B283,'Allokerad kvv'!$B$2:$AV$468,MATCH(Z$1,'Allokerad kvv'!$B$1:$AV$1,0),FALSE),VLOOKUP($B283,'Justerad allokering'!$B$1:$AG$461,MATCH(Z$1,'Justerad allokering'!$B$1:$AF$1,0),FALSE))</f>
        <v>4.9000000000000004</v>
      </c>
      <c r="AE283" s="89">
        <f t="shared" si="16"/>
        <v>216.58556999999999</v>
      </c>
      <c r="AG283">
        <f t="shared" si="17"/>
        <v>209.04999999999998</v>
      </c>
      <c r="AH283">
        <f t="shared" si="18"/>
        <v>159.59999999999997</v>
      </c>
      <c r="AI283">
        <f>IF(AH283=0,"",AH283/VLOOKUP(B283,Kraftvärmeprod!$B$1:$BC$480,MATCH("Summa tillförd energi exklusive rökgaskondensering",Kraftvärmeprod!$B$1:$BC$1,0),FALSE))</f>
        <v>0.53187235063584726</v>
      </c>
      <c r="AK283">
        <f t="shared" si="19"/>
        <v>4.9000000000000004</v>
      </c>
    </row>
    <row r="284" spans="1:37" x14ac:dyDescent="0.25">
      <c r="A284" s="2" t="s">
        <v>399</v>
      </c>
      <c r="B284" s="2" t="s">
        <v>403</v>
      </c>
      <c r="C284">
        <f>IF(ISERROR(1/VLOOKUP($B284,'Justerad allokering'!$B$1:$AG$461,MATCH(C$1,'Justerad allokering'!$B$1:$AF$1,0),FALSE)),VLOOKUP($B284,'Allokerad kvv'!$B$2:$AV$468,MATCH(C$1,'Allokerad kvv'!$B$1:$AV$1,0),FALSE),VLOOKUP($B284,'Justerad allokering'!$B$1:$AG$461,MATCH(C$1,'Justerad allokering'!$B$1:$AF$1,0),FALSE))</f>
        <v>0</v>
      </c>
      <c r="D284">
        <f>IF(ISERROR(1/VLOOKUP($B284,'Justerad allokering'!$B$1:$AG$461,MATCH(D$1,'Justerad allokering'!$B$1:$AF$1,0),FALSE)),VLOOKUP($B284,'Allokerad kvv'!$B$2:$AV$468,MATCH(D$1,'Allokerad kvv'!$B$1:$AV$1,0),FALSE),VLOOKUP($B284,'Justerad allokering'!$B$1:$AG$461,MATCH(D$1,'Justerad allokering'!$B$1:$AF$1,0),FALSE))</f>
        <v>0</v>
      </c>
      <c r="E284">
        <f>IF(ISERROR(1/VLOOKUP($B284,'Justerad allokering'!$B$1:$AG$461,MATCH(E$1,'Justerad allokering'!$B$1:$AF$1,0),FALSE)),VLOOKUP($B284,'Allokerad kvv'!$B$2:$AV$468,MATCH(E$1,'Allokerad kvv'!$B$1:$AV$1,0),FALSE),VLOOKUP($B284,'Justerad allokering'!$B$1:$AG$461,MATCH(E$1,'Justerad allokering'!$B$1:$AF$1,0),FALSE))</f>
        <v>0</v>
      </c>
      <c r="F284">
        <f>IF(ISERROR(1/VLOOKUP($B284,'Justerad allokering'!$B$1:$AG$461,MATCH(F$1,'Justerad allokering'!$B$1:$AF$1,0),FALSE)),VLOOKUP($B284,'Allokerad kvv'!$B$2:$AV$468,MATCH(F$1,'Allokerad kvv'!$B$1:$AV$1,0),FALSE),VLOOKUP($B284,'Justerad allokering'!$B$1:$AG$461,MATCH(F$1,'Justerad allokering'!$B$1:$AF$1,0),FALSE))</f>
        <v>0</v>
      </c>
      <c r="G284">
        <f>IF(ISERROR(1/VLOOKUP($B284,'Justerad allokering'!$B$1:$AG$461,MATCH(G$1,'Justerad allokering'!$B$1:$AF$1,0),FALSE)),VLOOKUP($B284,'Allokerad kvv'!$B$2:$AV$468,MATCH(G$1,'Allokerad kvv'!$B$1:$AV$1,0),FALSE),VLOOKUP($B284,'Justerad allokering'!$B$1:$AG$461,MATCH(G$1,'Justerad allokering'!$B$1:$AF$1,0),FALSE))</f>
        <v>0</v>
      </c>
      <c r="H284">
        <f>IF(ISERROR(1/VLOOKUP($B284,'Justerad allokering'!$B$1:$AG$461,MATCH(H$1,'Justerad allokering'!$B$1:$AF$1,0),FALSE)),VLOOKUP($B284,'Allokerad kvv'!$B$2:$AV$468,MATCH(H$1,'Allokerad kvv'!$B$1:$AV$1,0),FALSE),VLOOKUP($B284,'Justerad allokering'!$B$1:$AG$461,MATCH(H$1,'Justerad allokering'!$B$1:$AF$1,0),FALSE))</f>
        <v>0</v>
      </c>
      <c r="I284">
        <f>IF(ISERROR(1/VLOOKUP($B284,'Justerad allokering'!$B$1:$AG$461,MATCH(I$1,'Justerad allokering'!$B$1:$AF$1,0),FALSE)),VLOOKUP($B284,'Allokerad kvv'!$B$2:$AV$468,MATCH(I$1,'Allokerad kvv'!$B$1:$AV$1,0),FALSE),VLOOKUP($B284,'Justerad allokering'!$B$1:$AG$461,MATCH(I$1,'Justerad allokering'!$B$1:$AF$1,0),FALSE))</f>
        <v>0</v>
      </c>
      <c r="J284">
        <f>IF(ISERROR(1/VLOOKUP($B284,'Justerad allokering'!$B$1:$AG$461,MATCH(J$1,'Justerad allokering'!$B$1:$AF$1,0),FALSE)),VLOOKUP($B284,'Allokerad kvv'!$B$2:$AV$468,MATCH(J$1,'Allokerad kvv'!$B$1:$AV$1,0),FALSE),VLOOKUP($B284,'Justerad allokering'!$B$1:$AG$461,MATCH(J$1,'Justerad allokering'!$B$1:$AF$1,0),FALSE))</f>
        <v>0</v>
      </c>
      <c r="K284">
        <f>IF(ISERROR(1/VLOOKUP($B284,'Justerad allokering'!$B$1:$AG$461,MATCH(K$1,'Justerad allokering'!$B$1:$AF$1,0),FALSE)),VLOOKUP($B284,'Allokerad kvv'!$B$2:$AV$468,MATCH(K$1,'Allokerad kvv'!$B$1:$AV$1,0),FALSE),VLOOKUP($B284,'Justerad allokering'!$B$1:$AG$461,MATCH(K$1,'Justerad allokering'!$B$1:$AF$1,0),FALSE))</f>
        <v>0</v>
      </c>
      <c r="L284">
        <f>IF(ISERROR(1/VLOOKUP($B284,'Justerad allokering'!$B$1:$AG$461,MATCH(L$1,'Justerad allokering'!$B$1:$AF$1,0),FALSE)),VLOOKUP($B284,'Allokerad kvv'!$B$2:$AV$468,MATCH(L$1,'Allokerad kvv'!$B$1:$AV$1,0),FALSE),VLOOKUP($B284,'Justerad allokering'!$B$1:$AG$461,MATCH(L$1,'Justerad allokering'!$B$1:$AF$1,0),FALSE))</f>
        <v>0</v>
      </c>
      <c r="M284">
        <f>IF(ISERROR(1/VLOOKUP($B284,'Justerad allokering'!$B$1:$AG$461,MATCH(M$1,'Justerad allokering'!$B$1:$AF$1,0),FALSE)),VLOOKUP($B284,'Allokerad kvv'!$B$2:$AV$468,MATCH(M$1,'Allokerad kvv'!$B$1:$AV$1,0),FALSE),VLOOKUP($B284,'Justerad allokering'!$B$1:$AG$461,MATCH(M$1,'Justerad allokering'!$B$1:$AF$1,0),FALSE))</f>
        <v>0</v>
      </c>
      <c r="N284">
        <f>IF(ISERROR(1/VLOOKUP($B284,'Justerad allokering'!$B$1:$AG$461,MATCH(N$1,'Justerad allokering'!$B$1:$AF$1,0),FALSE)),VLOOKUP($B284,'Allokerad kvv'!$B$2:$AV$468,MATCH(N$1,'Allokerad kvv'!$B$1:$AV$1,0),FALSE),VLOOKUP($B284,'Justerad allokering'!$B$1:$AG$461,MATCH(N$1,'Justerad allokering'!$B$1:$AF$1,0),FALSE))</f>
        <v>0</v>
      </c>
      <c r="O284">
        <f>IF(ISERROR(1/VLOOKUP($B284,'Justerad allokering'!$B$1:$AG$461,MATCH(O$1,'Justerad allokering'!$B$1:$AF$1,0),FALSE)),VLOOKUP($B284,'Allokerad kvv'!$B$2:$AV$468,MATCH(O$1,'Allokerad kvv'!$B$1:$AV$1,0),FALSE),VLOOKUP($B284,'Justerad allokering'!$B$1:$AG$461,MATCH(O$1,'Justerad allokering'!$B$1:$AF$1,0),FALSE))</f>
        <v>0</v>
      </c>
      <c r="P284">
        <f>IF(ISERROR(1/VLOOKUP($B284,'Justerad allokering'!$B$1:$AG$461,MATCH(P$1,'Justerad allokering'!$B$1:$AF$1,0),FALSE)),VLOOKUP($B284,'Allokerad kvv'!$B$2:$AV$468,MATCH(P$1,'Allokerad kvv'!$B$1:$AV$1,0),FALSE),VLOOKUP($B284,'Justerad allokering'!$B$1:$AG$461,MATCH(P$1,'Justerad allokering'!$B$1:$AF$1,0),FALSE))</f>
        <v>0</v>
      </c>
      <c r="Q284">
        <f>IF(ISERROR(1/VLOOKUP($B284,'Justerad allokering'!$B$1:$AG$461,MATCH(Q$1,'Justerad allokering'!$B$1:$AF$1,0),FALSE)),VLOOKUP($B284,'Allokerad kvv'!$B$2:$AV$468,MATCH(Q$1,'Allokerad kvv'!$B$1:$AV$1,0),FALSE),VLOOKUP($B284,'Justerad allokering'!$B$1:$AG$461,MATCH(Q$1,'Justerad allokering'!$B$1:$AF$1,0),FALSE))</f>
        <v>0</v>
      </c>
      <c r="R284">
        <f>IF(ISERROR(1/VLOOKUP($B284,'Justerad allokering'!$B$1:$AG$461,MATCH(R$1,'Justerad allokering'!$B$1:$AF$1,0),FALSE)),VLOOKUP($B284,'Allokerad kvv'!$B$2:$AV$468,MATCH(R$1,'Allokerad kvv'!$B$1:$AV$1,0),FALSE),VLOOKUP($B284,'Justerad allokering'!$B$1:$AG$461,MATCH(R$1,'Justerad allokering'!$B$1:$AF$1,0),FALSE))</f>
        <v>0</v>
      </c>
      <c r="S284">
        <f>IF(ISERROR(1/VLOOKUP($B284,'Justerad allokering'!$B$1:$AG$461,MATCH(S$1,'Justerad allokering'!$B$1:$AF$1,0),FALSE)),VLOOKUP($B284,'Allokerad kvv'!$B$2:$AV$468,MATCH(S$1,'Allokerad kvv'!$B$1:$AV$1,0),FALSE),VLOOKUP($B284,'Justerad allokering'!$B$1:$AG$461,MATCH(S$1,'Justerad allokering'!$B$1:$AF$1,0),FALSE))</f>
        <v>0</v>
      </c>
      <c r="T284">
        <f>IF(ISERROR(1/VLOOKUP($B284,'Justerad allokering'!$B$1:$AG$461,MATCH(T$1,'Justerad allokering'!$B$1:$AF$1,0),FALSE)),VLOOKUP($B284,'Allokerad kvv'!$B$2:$AV$468,MATCH(T$1,'Allokerad kvv'!$B$1:$AV$1,0),FALSE),VLOOKUP($B284,'Justerad allokering'!$B$1:$AG$461,MATCH(T$1,'Justerad allokering'!$B$1:$AF$1,0),FALSE))</f>
        <v>0</v>
      </c>
      <c r="U284">
        <f>IF(ISERROR(1/VLOOKUP($B284,'Justerad allokering'!$B$1:$AG$461,MATCH(U$1,'Justerad allokering'!$B$1:$AF$1,0),FALSE)),VLOOKUP($B284,'Allokerad kvv'!$B$2:$AV$468,MATCH(U$1,'Allokerad kvv'!$B$1:$AV$1,0),FALSE),VLOOKUP($B284,'Justerad allokering'!$B$1:$AG$461,MATCH(U$1,'Justerad allokering'!$B$1:$AF$1,0),FALSE))</f>
        <v>0</v>
      </c>
      <c r="V284">
        <f>IF(ISERROR(1/VLOOKUP($B284,'Justerad allokering'!$B$1:$AG$461,MATCH(V$1,'Justerad allokering'!$B$1:$AF$1,0),FALSE)),VLOOKUP($B284,'Allokerad kvv'!$B$2:$AV$468,MATCH(V$1,'Allokerad kvv'!$B$1:$AV$1,0),FALSE),VLOOKUP($B284,'Justerad allokering'!$B$1:$AG$461,MATCH(V$1,'Justerad allokering'!$B$1:$AF$1,0),FALSE))</f>
        <v>0</v>
      </c>
      <c r="W284">
        <f>IF(ISERROR(1/VLOOKUP($B284,'Justerad allokering'!$B$1:$AG$461,MATCH(W$1,'Justerad allokering'!$B$1:$AF$1,0),FALSE)),VLOOKUP($B284,'Allokerad kvv'!$B$2:$AV$468,MATCH(W$1,'Allokerad kvv'!$B$1:$AV$1,0),FALSE),VLOOKUP($B284,'Justerad allokering'!$B$1:$AG$461,MATCH(W$1,'Justerad allokering'!$B$1:$AF$1,0),FALSE))</f>
        <v>0</v>
      </c>
      <c r="X284">
        <f>IF(ISERROR(1/VLOOKUP($B284,'Justerad allokering'!$B$1:$AG$461,MATCH(X$1,'Justerad allokering'!$B$1:$AF$1,0),FALSE)),VLOOKUP($B284,'Allokerad kvv'!$B$2:$AV$468,MATCH(X$1,'Allokerad kvv'!$B$1:$AV$1,0),FALSE),VLOOKUP($B284,'Justerad allokering'!$B$1:$AG$461,MATCH(X$1,'Justerad allokering'!$B$1:$AF$1,0),FALSE))</f>
        <v>0</v>
      </c>
      <c r="Y284">
        <f>IF(ISERROR(1/VLOOKUP($B284,'Justerad allokering'!$B$1:$AG$461,MATCH(Y$1,'Justerad allokering'!$B$1:$AF$1,0),FALSE)),VLOOKUP($B284,'Allokerad kvv'!$B$2:$AV$468,MATCH(Y$1,'Allokerad kvv'!$B$1:$AV$1,0),FALSE),VLOOKUP($B284,'Justerad allokering'!$B$1:$AG$461,MATCH(Y$1,'Justerad allokering'!$B$1:$AF$1,0),FALSE))</f>
        <v>0</v>
      </c>
      <c r="Z284">
        <f>IF(ISERROR(1/VLOOKUP($B284,'Justerad allokering'!$B$1:$AG$461,MATCH(Z$1,'Justerad allokering'!$B$1:$AF$1,0),FALSE)),VLOOKUP($B284,'Allokerad kvv'!$B$2:$AV$468,MATCH(Z$1,'Allokerad kvv'!$B$1:$AV$1,0),FALSE),VLOOKUP($B284,'Justerad allokering'!$B$1:$AG$461,MATCH(Z$1,'Justerad allokering'!$B$1:$AF$1,0),FALSE))</f>
        <v>0</v>
      </c>
      <c r="AE284" s="89">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25">
      <c r="A285" s="2" t="s">
        <v>399</v>
      </c>
      <c r="B285" s="2" t="s">
        <v>404</v>
      </c>
      <c r="C285">
        <f>IF(ISERROR(1/VLOOKUP($B285,'Justerad allokering'!$B$1:$AG$461,MATCH(C$1,'Justerad allokering'!$B$1:$AF$1,0),FALSE)),VLOOKUP($B285,'Allokerad kvv'!$B$2:$AV$468,MATCH(C$1,'Allokerad kvv'!$B$1:$AV$1,0),FALSE),VLOOKUP($B285,'Justerad allokering'!$B$1:$AG$461,MATCH(C$1,'Justerad allokering'!$B$1:$AF$1,0),FALSE))</f>
        <v>0</v>
      </c>
      <c r="D285">
        <f>IF(ISERROR(1/VLOOKUP($B285,'Justerad allokering'!$B$1:$AG$461,MATCH(D$1,'Justerad allokering'!$B$1:$AF$1,0),FALSE)),VLOOKUP($B285,'Allokerad kvv'!$B$2:$AV$468,MATCH(D$1,'Allokerad kvv'!$B$1:$AV$1,0),FALSE),VLOOKUP($B285,'Justerad allokering'!$B$1:$AG$461,MATCH(D$1,'Justerad allokering'!$B$1:$AF$1,0),FALSE))</f>
        <v>0</v>
      </c>
      <c r="E285">
        <f>IF(ISERROR(1/VLOOKUP($B285,'Justerad allokering'!$B$1:$AG$461,MATCH(E$1,'Justerad allokering'!$B$1:$AF$1,0),FALSE)),VLOOKUP($B285,'Allokerad kvv'!$B$2:$AV$468,MATCH(E$1,'Allokerad kvv'!$B$1:$AV$1,0),FALSE),VLOOKUP($B285,'Justerad allokering'!$B$1:$AG$461,MATCH(E$1,'Justerad allokering'!$B$1:$AF$1,0),FALSE))</f>
        <v>0</v>
      </c>
      <c r="F285">
        <f>IF(ISERROR(1/VLOOKUP($B285,'Justerad allokering'!$B$1:$AG$461,MATCH(F$1,'Justerad allokering'!$B$1:$AF$1,0),FALSE)),VLOOKUP($B285,'Allokerad kvv'!$B$2:$AV$468,MATCH(F$1,'Allokerad kvv'!$B$1:$AV$1,0),FALSE),VLOOKUP($B285,'Justerad allokering'!$B$1:$AG$461,MATCH(F$1,'Justerad allokering'!$B$1:$AF$1,0),FALSE))</f>
        <v>0</v>
      </c>
      <c r="G285">
        <f>IF(ISERROR(1/VLOOKUP($B285,'Justerad allokering'!$B$1:$AG$461,MATCH(G$1,'Justerad allokering'!$B$1:$AF$1,0),FALSE)),VLOOKUP($B285,'Allokerad kvv'!$B$2:$AV$468,MATCH(G$1,'Allokerad kvv'!$B$1:$AV$1,0),FALSE),VLOOKUP($B285,'Justerad allokering'!$B$1:$AG$461,MATCH(G$1,'Justerad allokering'!$B$1:$AF$1,0),FALSE))</f>
        <v>0</v>
      </c>
      <c r="H285">
        <f>IF(ISERROR(1/VLOOKUP($B285,'Justerad allokering'!$B$1:$AG$461,MATCH(H$1,'Justerad allokering'!$B$1:$AF$1,0),FALSE)),VLOOKUP($B285,'Allokerad kvv'!$B$2:$AV$468,MATCH(H$1,'Allokerad kvv'!$B$1:$AV$1,0),FALSE),VLOOKUP($B285,'Justerad allokering'!$B$1:$AG$461,MATCH(H$1,'Justerad allokering'!$B$1:$AF$1,0),FALSE))</f>
        <v>0</v>
      </c>
      <c r="I285">
        <f>IF(ISERROR(1/VLOOKUP($B285,'Justerad allokering'!$B$1:$AG$461,MATCH(I$1,'Justerad allokering'!$B$1:$AF$1,0),FALSE)),VLOOKUP($B285,'Allokerad kvv'!$B$2:$AV$468,MATCH(I$1,'Allokerad kvv'!$B$1:$AV$1,0),FALSE),VLOOKUP($B285,'Justerad allokering'!$B$1:$AG$461,MATCH(I$1,'Justerad allokering'!$B$1:$AF$1,0),FALSE))</f>
        <v>0</v>
      </c>
      <c r="J285">
        <f>IF(ISERROR(1/VLOOKUP($B285,'Justerad allokering'!$B$1:$AG$461,MATCH(J$1,'Justerad allokering'!$B$1:$AF$1,0),FALSE)),VLOOKUP($B285,'Allokerad kvv'!$B$2:$AV$468,MATCH(J$1,'Allokerad kvv'!$B$1:$AV$1,0),FALSE),VLOOKUP($B285,'Justerad allokering'!$B$1:$AG$461,MATCH(J$1,'Justerad allokering'!$B$1:$AF$1,0),FALSE))</f>
        <v>0</v>
      </c>
      <c r="K285">
        <f>IF(ISERROR(1/VLOOKUP($B285,'Justerad allokering'!$B$1:$AG$461,MATCH(K$1,'Justerad allokering'!$B$1:$AF$1,0),FALSE)),VLOOKUP($B285,'Allokerad kvv'!$B$2:$AV$468,MATCH(K$1,'Allokerad kvv'!$B$1:$AV$1,0),FALSE),VLOOKUP($B285,'Justerad allokering'!$B$1:$AG$461,MATCH(K$1,'Justerad allokering'!$B$1:$AF$1,0),FALSE))</f>
        <v>0</v>
      </c>
      <c r="L285">
        <f>IF(ISERROR(1/VLOOKUP($B285,'Justerad allokering'!$B$1:$AG$461,MATCH(L$1,'Justerad allokering'!$B$1:$AF$1,0),FALSE)),VLOOKUP($B285,'Allokerad kvv'!$B$2:$AV$468,MATCH(L$1,'Allokerad kvv'!$B$1:$AV$1,0),FALSE),VLOOKUP($B285,'Justerad allokering'!$B$1:$AG$461,MATCH(L$1,'Justerad allokering'!$B$1:$AF$1,0),FALSE))</f>
        <v>0</v>
      </c>
      <c r="M285">
        <f>IF(ISERROR(1/VLOOKUP($B285,'Justerad allokering'!$B$1:$AG$461,MATCH(M$1,'Justerad allokering'!$B$1:$AF$1,0),FALSE)),VLOOKUP($B285,'Allokerad kvv'!$B$2:$AV$468,MATCH(M$1,'Allokerad kvv'!$B$1:$AV$1,0),FALSE),VLOOKUP($B285,'Justerad allokering'!$B$1:$AG$461,MATCH(M$1,'Justerad allokering'!$B$1:$AF$1,0),FALSE))</f>
        <v>0</v>
      </c>
      <c r="N285">
        <f>IF(ISERROR(1/VLOOKUP($B285,'Justerad allokering'!$B$1:$AG$461,MATCH(N$1,'Justerad allokering'!$B$1:$AF$1,0),FALSE)),VLOOKUP($B285,'Allokerad kvv'!$B$2:$AV$468,MATCH(N$1,'Allokerad kvv'!$B$1:$AV$1,0),FALSE),VLOOKUP($B285,'Justerad allokering'!$B$1:$AG$461,MATCH(N$1,'Justerad allokering'!$B$1:$AF$1,0),FALSE))</f>
        <v>0</v>
      </c>
      <c r="O285">
        <f>IF(ISERROR(1/VLOOKUP($B285,'Justerad allokering'!$B$1:$AG$461,MATCH(O$1,'Justerad allokering'!$B$1:$AF$1,0),FALSE)),VLOOKUP($B285,'Allokerad kvv'!$B$2:$AV$468,MATCH(O$1,'Allokerad kvv'!$B$1:$AV$1,0),FALSE),VLOOKUP($B285,'Justerad allokering'!$B$1:$AG$461,MATCH(O$1,'Justerad allokering'!$B$1:$AF$1,0),FALSE))</f>
        <v>0</v>
      </c>
      <c r="P285">
        <f>IF(ISERROR(1/VLOOKUP($B285,'Justerad allokering'!$B$1:$AG$461,MATCH(P$1,'Justerad allokering'!$B$1:$AF$1,0),FALSE)),VLOOKUP($B285,'Allokerad kvv'!$B$2:$AV$468,MATCH(P$1,'Allokerad kvv'!$B$1:$AV$1,0),FALSE),VLOOKUP($B285,'Justerad allokering'!$B$1:$AG$461,MATCH(P$1,'Justerad allokering'!$B$1:$AF$1,0),FALSE))</f>
        <v>0</v>
      </c>
      <c r="Q285">
        <f>IF(ISERROR(1/VLOOKUP($B285,'Justerad allokering'!$B$1:$AG$461,MATCH(Q$1,'Justerad allokering'!$B$1:$AF$1,0),FALSE)),VLOOKUP($B285,'Allokerad kvv'!$B$2:$AV$468,MATCH(Q$1,'Allokerad kvv'!$B$1:$AV$1,0),FALSE),VLOOKUP($B285,'Justerad allokering'!$B$1:$AG$461,MATCH(Q$1,'Justerad allokering'!$B$1:$AF$1,0),FALSE))</f>
        <v>0</v>
      </c>
      <c r="R285">
        <f>IF(ISERROR(1/VLOOKUP($B285,'Justerad allokering'!$B$1:$AG$461,MATCH(R$1,'Justerad allokering'!$B$1:$AF$1,0),FALSE)),VLOOKUP($B285,'Allokerad kvv'!$B$2:$AV$468,MATCH(R$1,'Allokerad kvv'!$B$1:$AV$1,0),FALSE),VLOOKUP($B285,'Justerad allokering'!$B$1:$AG$461,MATCH(R$1,'Justerad allokering'!$B$1:$AF$1,0),FALSE))</f>
        <v>0</v>
      </c>
      <c r="S285">
        <f>IF(ISERROR(1/VLOOKUP($B285,'Justerad allokering'!$B$1:$AG$461,MATCH(S$1,'Justerad allokering'!$B$1:$AF$1,0),FALSE)),VLOOKUP($B285,'Allokerad kvv'!$B$2:$AV$468,MATCH(S$1,'Allokerad kvv'!$B$1:$AV$1,0),FALSE),VLOOKUP($B285,'Justerad allokering'!$B$1:$AG$461,MATCH(S$1,'Justerad allokering'!$B$1:$AF$1,0),FALSE))</f>
        <v>0</v>
      </c>
      <c r="T285">
        <f>IF(ISERROR(1/VLOOKUP($B285,'Justerad allokering'!$B$1:$AG$461,MATCH(T$1,'Justerad allokering'!$B$1:$AF$1,0),FALSE)),VLOOKUP($B285,'Allokerad kvv'!$B$2:$AV$468,MATCH(T$1,'Allokerad kvv'!$B$1:$AV$1,0),FALSE),VLOOKUP($B285,'Justerad allokering'!$B$1:$AG$461,MATCH(T$1,'Justerad allokering'!$B$1:$AF$1,0),FALSE))</f>
        <v>0</v>
      </c>
      <c r="U285">
        <f>IF(ISERROR(1/VLOOKUP($B285,'Justerad allokering'!$B$1:$AG$461,MATCH(U$1,'Justerad allokering'!$B$1:$AF$1,0),FALSE)),VLOOKUP($B285,'Allokerad kvv'!$B$2:$AV$468,MATCH(U$1,'Allokerad kvv'!$B$1:$AV$1,0),FALSE),VLOOKUP($B285,'Justerad allokering'!$B$1:$AG$461,MATCH(U$1,'Justerad allokering'!$B$1:$AF$1,0),FALSE))</f>
        <v>0</v>
      </c>
      <c r="V285">
        <f>IF(ISERROR(1/VLOOKUP($B285,'Justerad allokering'!$B$1:$AG$461,MATCH(V$1,'Justerad allokering'!$B$1:$AF$1,0),FALSE)),VLOOKUP($B285,'Allokerad kvv'!$B$2:$AV$468,MATCH(V$1,'Allokerad kvv'!$B$1:$AV$1,0),FALSE),VLOOKUP($B285,'Justerad allokering'!$B$1:$AG$461,MATCH(V$1,'Justerad allokering'!$B$1:$AF$1,0),FALSE))</f>
        <v>0</v>
      </c>
      <c r="W285">
        <f>IF(ISERROR(1/VLOOKUP($B285,'Justerad allokering'!$B$1:$AG$461,MATCH(W$1,'Justerad allokering'!$B$1:$AF$1,0),FALSE)),VLOOKUP($B285,'Allokerad kvv'!$B$2:$AV$468,MATCH(W$1,'Allokerad kvv'!$B$1:$AV$1,0),FALSE),VLOOKUP($B285,'Justerad allokering'!$B$1:$AG$461,MATCH(W$1,'Justerad allokering'!$B$1:$AF$1,0),FALSE))</f>
        <v>0</v>
      </c>
      <c r="X285">
        <f>IF(ISERROR(1/VLOOKUP($B285,'Justerad allokering'!$B$1:$AG$461,MATCH(X$1,'Justerad allokering'!$B$1:$AF$1,0),FALSE)),VLOOKUP($B285,'Allokerad kvv'!$B$2:$AV$468,MATCH(X$1,'Allokerad kvv'!$B$1:$AV$1,0),FALSE),VLOOKUP($B285,'Justerad allokering'!$B$1:$AG$461,MATCH(X$1,'Justerad allokering'!$B$1:$AF$1,0),FALSE))</f>
        <v>0</v>
      </c>
      <c r="Y285">
        <f>IF(ISERROR(1/VLOOKUP($B285,'Justerad allokering'!$B$1:$AG$461,MATCH(Y$1,'Justerad allokering'!$B$1:$AF$1,0),FALSE)),VLOOKUP($B285,'Allokerad kvv'!$B$2:$AV$468,MATCH(Y$1,'Allokerad kvv'!$B$1:$AV$1,0),FALSE),VLOOKUP($B285,'Justerad allokering'!$B$1:$AG$461,MATCH(Y$1,'Justerad allokering'!$B$1:$AF$1,0),FALSE))</f>
        <v>0</v>
      </c>
      <c r="Z285">
        <f>IF(ISERROR(1/VLOOKUP($B285,'Justerad allokering'!$B$1:$AG$461,MATCH(Z$1,'Justerad allokering'!$B$1:$AF$1,0),FALSE)),VLOOKUP($B285,'Allokerad kvv'!$B$2:$AV$468,MATCH(Z$1,'Allokerad kvv'!$B$1:$AV$1,0),FALSE),VLOOKUP($B285,'Justerad allokering'!$B$1:$AG$461,MATCH(Z$1,'Justerad allokering'!$B$1:$AF$1,0),FALSE))</f>
        <v>0</v>
      </c>
      <c r="AE285" s="89">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25">
      <c r="A286" s="2" t="s">
        <v>405</v>
      </c>
      <c r="B286" s="2" t="s">
        <v>406</v>
      </c>
      <c r="C286">
        <f>IF(ISERROR(1/VLOOKUP($B286,'Justerad allokering'!$B$1:$AG$461,MATCH(C$1,'Justerad allokering'!$B$1:$AF$1,0),FALSE)),VLOOKUP($B286,'Allokerad kvv'!$B$2:$AV$468,MATCH(C$1,'Allokerad kvv'!$B$1:$AV$1,0),FALSE),VLOOKUP($B286,'Justerad allokering'!$B$1:$AG$461,MATCH(C$1,'Justerad allokering'!$B$1:$AF$1,0),FALSE))</f>
        <v>0</v>
      </c>
      <c r="D286">
        <f>IF(ISERROR(1/VLOOKUP($B286,'Justerad allokering'!$B$1:$AG$461,MATCH(D$1,'Justerad allokering'!$B$1:$AF$1,0),FALSE)),VLOOKUP($B286,'Allokerad kvv'!$B$2:$AV$468,MATCH(D$1,'Allokerad kvv'!$B$1:$AV$1,0),FALSE),VLOOKUP($B286,'Justerad allokering'!$B$1:$AG$461,MATCH(D$1,'Justerad allokering'!$B$1:$AF$1,0),FALSE))</f>
        <v>0</v>
      </c>
      <c r="E286">
        <f>IF(ISERROR(1/VLOOKUP($B286,'Justerad allokering'!$B$1:$AG$461,MATCH(E$1,'Justerad allokering'!$B$1:$AF$1,0),FALSE)),VLOOKUP($B286,'Allokerad kvv'!$B$2:$AV$468,MATCH(E$1,'Allokerad kvv'!$B$1:$AV$1,0),FALSE),VLOOKUP($B286,'Justerad allokering'!$B$1:$AG$461,MATCH(E$1,'Justerad allokering'!$B$1:$AF$1,0),FALSE))</f>
        <v>0</v>
      </c>
      <c r="F286">
        <f>IF(ISERROR(1/VLOOKUP($B286,'Justerad allokering'!$B$1:$AG$461,MATCH(F$1,'Justerad allokering'!$B$1:$AF$1,0),FALSE)),VLOOKUP($B286,'Allokerad kvv'!$B$2:$AV$468,MATCH(F$1,'Allokerad kvv'!$B$1:$AV$1,0),FALSE),VLOOKUP($B286,'Justerad allokering'!$B$1:$AG$461,MATCH(F$1,'Justerad allokering'!$B$1:$AF$1,0),FALSE))</f>
        <v>0</v>
      </c>
      <c r="G286">
        <f>IF(ISERROR(1/VLOOKUP($B286,'Justerad allokering'!$B$1:$AG$461,MATCH(G$1,'Justerad allokering'!$B$1:$AF$1,0),FALSE)),VLOOKUP($B286,'Allokerad kvv'!$B$2:$AV$468,MATCH(G$1,'Allokerad kvv'!$B$1:$AV$1,0),FALSE),VLOOKUP($B286,'Justerad allokering'!$B$1:$AG$461,MATCH(G$1,'Justerad allokering'!$B$1:$AF$1,0),FALSE))</f>
        <v>0</v>
      </c>
      <c r="H286">
        <f>IF(ISERROR(1/VLOOKUP($B286,'Justerad allokering'!$B$1:$AG$461,MATCH(H$1,'Justerad allokering'!$B$1:$AF$1,0),FALSE)),VLOOKUP($B286,'Allokerad kvv'!$B$2:$AV$468,MATCH(H$1,'Allokerad kvv'!$B$1:$AV$1,0),FALSE),VLOOKUP($B286,'Justerad allokering'!$B$1:$AG$461,MATCH(H$1,'Justerad allokering'!$B$1:$AF$1,0),FALSE))</f>
        <v>0</v>
      </c>
      <c r="I286">
        <f>IF(ISERROR(1/VLOOKUP($B286,'Justerad allokering'!$B$1:$AG$461,MATCH(I$1,'Justerad allokering'!$B$1:$AF$1,0),FALSE)),VLOOKUP($B286,'Allokerad kvv'!$B$2:$AV$468,MATCH(I$1,'Allokerad kvv'!$B$1:$AV$1,0),FALSE),VLOOKUP($B286,'Justerad allokering'!$B$1:$AG$461,MATCH(I$1,'Justerad allokering'!$B$1:$AF$1,0),FALSE))</f>
        <v>0</v>
      </c>
      <c r="J286">
        <f>IF(ISERROR(1/VLOOKUP($B286,'Justerad allokering'!$B$1:$AG$461,MATCH(J$1,'Justerad allokering'!$B$1:$AF$1,0),FALSE)),VLOOKUP($B286,'Allokerad kvv'!$B$2:$AV$468,MATCH(J$1,'Allokerad kvv'!$B$1:$AV$1,0),FALSE),VLOOKUP($B286,'Justerad allokering'!$B$1:$AG$461,MATCH(J$1,'Justerad allokering'!$B$1:$AF$1,0),FALSE))</f>
        <v>0</v>
      </c>
      <c r="K286">
        <f>IF(ISERROR(1/VLOOKUP($B286,'Justerad allokering'!$B$1:$AG$461,MATCH(K$1,'Justerad allokering'!$B$1:$AF$1,0),FALSE)),VLOOKUP($B286,'Allokerad kvv'!$B$2:$AV$468,MATCH(K$1,'Allokerad kvv'!$B$1:$AV$1,0),FALSE),VLOOKUP($B286,'Justerad allokering'!$B$1:$AG$461,MATCH(K$1,'Justerad allokering'!$B$1:$AF$1,0),FALSE))</f>
        <v>0</v>
      </c>
      <c r="L286">
        <f>IF(ISERROR(1/VLOOKUP($B286,'Justerad allokering'!$B$1:$AG$461,MATCH(L$1,'Justerad allokering'!$B$1:$AF$1,0),FALSE)),VLOOKUP($B286,'Allokerad kvv'!$B$2:$AV$468,MATCH(L$1,'Allokerad kvv'!$B$1:$AV$1,0),FALSE),VLOOKUP($B286,'Justerad allokering'!$B$1:$AG$461,MATCH(L$1,'Justerad allokering'!$B$1:$AF$1,0),FALSE))</f>
        <v>0</v>
      </c>
      <c r="M286">
        <f>IF(ISERROR(1/VLOOKUP($B286,'Justerad allokering'!$B$1:$AG$461,MATCH(M$1,'Justerad allokering'!$B$1:$AF$1,0),FALSE)),VLOOKUP($B286,'Allokerad kvv'!$B$2:$AV$468,MATCH(M$1,'Allokerad kvv'!$B$1:$AV$1,0),FALSE),VLOOKUP($B286,'Justerad allokering'!$B$1:$AG$461,MATCH(M$1,'Justerad allokering'!$B$1:$AF$1,0),FALSE))</f>
        <v>0</v>
      </c>
      <c r="N286">
        <f>IF(ISERROR(1/VLOOKUP($B286,'Justerad allokering'!$B$1:$AG$461,MATCH(N$1,'Justerad allokering'!$B$1:$AF$1,0),FALSE)),VLOOKUP($B286,'Allokerad kvv'!$B$2:$AV$468,MATCH(N$1,'Allokerad kvv'!$B$1:$AV$1,0),FALSE),VLOOKUP($B286,'Justerad allokering'!$B$1:$AG$461,MATCH(N$1,'Justerad allokering'!$B$1:$AF$1,0),FALSE))</f>
        <v>0</v>
      </c>
      <c r="O286">
        <f>IF(ISERROR(1/VLOOKUP($B286,'Justerad allokering'!$B$1:$AG$461,MATCH(O$1,'Justerad allokering'!$B$1:$AF$1,0),FALSE)),VLOOKUP($B286,'Allokerad kvv'!$B$2:$AV$468,MATCH(O$1,'Allokerad kvv'!$B$1:$AV$1,0),FALSE),VLOOKUP($B286,'Justerad allokering'!$B$1:$AG$461,MATCH(O$1,'Justerad allokering'!$B$1:$AF$1,0),FALSE))</f>
        <v>0</v>
      </c>
      <c r="P286">
        <f>IF(ISERROR(1/VLOOKUP($B286,'Justerad allokering'!$B$1:$AG$461,MATCH(P$1,'Justerad allokering'!$B$1:$AF$1,0),FALSE)),VLOOKUP($B286,'Allokerad kvv'!$B$2:$AV$468,MATCH(P$1,'Allokerad kvv'!$B$1:$AV$1,0),FALSE),VLOOKUP($B286,'Justerad allokering'!$B$1:$AG$461,MATCH(P$1,'Justerad allokering'!$B$1:$AF$1,0),FALSE))</f>
        <v>0</v>
      </c>
      <c r="Q286">
        <f>IF(ISERROR(1/VLOOKUP($B286,'Justerad allokering'!$B$1:$AG$461,MATCH(Q$1,'Justerad allokering'!$B$1:$AF$1,0),FALSE)),VLOOKUP($B286,'Allokerad kvv'!$B$2:$AV$468,MATCH(Q$1,'Allokerad kvv'!$B$1:$AV$1,0),FALSE),VLOOKUP($B286,'Justerad allokering'!$B$1:$AG$461,MATCH(Q$1,'Justerad allokering'!$B$1:$AF$1,0),FALSE))</f>
        <v>0</v>
      </c>
      <c r="R286">
        <f>IF(ISERROR(1/VLOOKUP($B286,'Justerad allokering'!$B$1:$AG$461,MATCH(R$1,'Justerad allokering'!$B$1:$AF$1,0),FALSE)),VLOOKUP($B286,'Allokerad kvv'!$B$2:$AV$468,MATCH(R$1,'Allokerad kvv'!$B$1:$AV$1,0),FALSE),VLOOKUP($B286,'Justerad allokering'!$B$1:$AG$461,MATCH(R$1,'Justerad allokering'!$B$1:$AF$1,0),FALSE))</f>
        <v>0</v>
      </c>
      <c r="S286">
        <f>IF(ISERROR(1/VLOOKUP($B286,'Justerad allokering'!$B$1:$AG$461,MATCH(S$1,'Justerad allokering'!$B$1:$AF$1,0),FALSE)),VLOOKUP($B286,'Allokerad kvv'!$B$2:$AV$468,MATCH(S$1,'Allokerad kvv'!$B$1:$AV$1,0),FALSE),VLOOKUP($B286,'Justerad allokering'!$B$1:$AG$461,MATCH(S$1,'Justerad allokering'!$B$1:$AF$1,0),FALSE))</f>
        <v>0</v>
      </c>
      <c r="T286">
        <f>IF(ISERROR(1/VLOOKUP($B286,'Justerad allokering'!$B$1:$AG$461,MATCH(T$1,'Justerad allokering'!$B$1:$AF$1,0),FALSE)),VLOOKUP($B286,'Allokerad kvv'!$B$2:$AV$468,MATCH(T$1,'Allokerad kvv'!$B$1:$AV$1,0),FALSE),VLOOKUP($B286,'Justerad allokering'!$B$1:$AG$461,MATCH(T$1,'Justerad allokering'!$B$1:$AF$1,0),FALSE))</f>
        <v>0</v>
      </c>
      <c r="U286">
        <f>IF(ISERROR(1/VLOOKUP($B286,'Justerad allokering'!$B$1:$AG$461,MATCH(U$1,'Justerad allokering'!$B$1:$AF$1,0),FALSE)),VLOOKUP($B286,'Allokerad kvv'!$B$2:$AV$468,MATCH(U$1,'Allokerad kvv'!$B$1:$AV$1,0),FALSE),VLOOKUP($B286,'Justerad allokering'!$B$1:$AG$461,MATCH(U$1,'Justerad allokering'!$B$1:$AF$1,0),FALSE))</f>
        <v>0</v>
      </c>
      <c r="V286">
        <f>IF(ISERROR(1/VLOOKUP($B286,'Justerad allokering'!$B$1:$AG$461,MATCH(V$1,'Justerad allokering'!$B$1:$AF$1,0),FALSE)),VLOOKUP($B286,'Allokerad kvv'!$B$2:$AV$468,MATCH(V$1,'Allokerad kvv'!$B$1:$AV$1,0),FALSE),VLOOKUP($B286,'Justerad allokering'!$B$1:$AG$461,MATCH(V$1,'Justerad allokering'!$B$1:$AF$1,0),FALSE))</f>
        <v>0</v>
      </c>
      <c r="W286">
        <f>IF(ISERROR(1/VLOOKUP($B286,'Justerad allokering'!$B$1:$AG$461,MATCH(W$1,'Justerad allokering'!$B$1:$AF$1,0),FALSE)),VLOOKUP($B286,'Allokerad kvv'!$B$2:$AV$468,MATCH(W$1,'Allokerad kvv'!$B$1:$AV$1,0),FALSE),VLOOKUP($B286,'Justerad allokering'!$B$1:$AG$461,MATCH(W$1,'Justerad allokering'!$B$1:$AF$1,0),FALSE))</f>
        <v>0</v>
      </c>
      <c r="X286">
        <f>IF(ISERROR(1/VLOOKUP($B286,'Justerad allokering'!$B$1:$AG$461,MATCH(X$1,'Justerad allokering'!$B$1:$AF$1,0),FALSE)),VLOOKUP($B286,'Allokerad kvv'!$B$2:$AV$468,MATCH(X$1,'Allokerad kvv'!$B$1:$AV$1,0),FALSE),VLOOKUP($B286,'Justerad allokering'!$B$1:$AG$461,MATCH(X$1,'Justerad allokering'!$B$1:$AF$1,0),FALSE))</f>
        <v>0</v>
      </c>
      <c r="Y286">
        <f>IF(ISERROR(1/VLOOKUP($B286,'Justerad allokering'!$B$1:$AG$461,MATCH(Y$1,'Justerad allokering'!$B$1:$AF$1,0),FALSE)),VLOOKUP($B286,'Allokerad kvv'!$B$2:$AV$468,MATCH(Y$1,'Allokerad kvv'!$B$1:$AV$1,0),FALSE),VLOOKUP($B286,'Justerad allokering'!$B$1:$AG$461,MATCH(Y$1,'Justerad allokering'!$B$1:$AF$1,0),FALSE))</f>
        <v>0</v>
      </c>
      <c r="Z286">
        <f>IF(ISERROR(1/VLOOKUP($B286,'Justerad allokering'!$B$1:$AG$461,MATCH(Z$1,'Justerad allokering'!$B$1:$AF$1,0),FALSE)),VLOOKUP($B286,'Allokerad kvv'!$B$2:$AV$468,MATCH(Z$1,'Allokerad kvv'!$B$1:$AV$1,0),FALSE),VLOOKUP($B286,'Justerad allokering'!$B$1:$AG$461,MATCH(Z$1,'Justerad allokering'!$B$1:$AF$1,0),FALSE))</f>
        <v>0</v>
      </c>
      <c r="AE286" s="89">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25">
      <c r="A287" s="2" t="s">
        <v>405</v>
      </c>
      <c r="B287" s="2" t="s">
        <v>407</v>
      </c>
      <c r="C287">
        <f>IF(ISERROR(1/VLOOKUP($B287,'Justerad allokering'!$B$1:$AG$461,MATCH(C$1,'Justerad allokering'!$B$1:$AF$1,0),FALSE)),VLOOKUP($B287,'Allokerad kvv'!$B$2:$AV$468,MATCH(C$1,'Allokerad kvv'!$B$1:$AV$1,0),FALSE),VLOOKUP($B287,'Justerad allokering'!$B$1:$AG$461,MATCH(C$1,'Justerad allokering'!$B$1:$AF$1,0),FALSE))</f>
        <v>0</v>
      </c>
      <c r="D287">
        <f>IF(ISERROR(1/VLOOKUP($B287,'Justerad allokering'!$B$1:$AG$461,MATCH(D$1,'Justerad allokering'!$B$1:$AF$1,0),FALSE)),VLOOKUP($B287,'Allokerad kvv'!$B$2:$AV$468,MATCH(D$1,'Allokerad kvv'!$B$1:$AV$1,0),FALSE),VLOOKUP($B287,'Justerad allokering'!$B$1:$AG$461,MATCH(D$1,'Justerad allokering'!$B$1:$AF$1,0),FALSE))</f>
        <v>0</v>
      </c>
      <c r="E287">
        <f>IF(ISERROR(1/VLOOKUP($B287,'Justerad allokering'!$B$1:$AG$461,MATCH(E$1,'Justerad allokering'!$B$1:$AF$1,0),FALSE)),VLOOKUP($B287,'Allokerad kvv'!$B$2:$AV$468,MATCH(E$1,'Allokerad kvv'!$B$1:$AV$1,0),FALSE),VLOOKUP($B287,'Justerad allokering'!$B$1:$AG$461,MATCH(E$1,'Justerad allokering'!$B$1:$AF$1,0),FALSE))</f>
        <v>0</v>
      </c>
      <c r="F287">
        <f>IF(ISERROR(1/VLOOKUP($B287,'Justerad allokering'!$B$1:$AG$461,MATCH(F$1,'Justerad allokering'!$B$1:$AF$1,0),FALSE)),VLOOKUP($B287,'Allokerad kvv'!$B$2:$AV$468,MATCH(F$1,'Allokerad kvv'!$B$1:$AV$1,0),FALSE),VLOOKUP($B287,'Justerad allokering'!$B$1:$AG$461,MATCH(F$1,'Justerad allokering'!$B$1:$AF$1,0),FALSE))</f>
        <v>0</v>
      </c>
      <c r="G287">
        <f>IF(ISERROR(1/VLOOKUP($B287,'Justerad allokering'!$B$1:$AG$461,MATCH(G$1,'Justerad allokering'!$B$1:$AF$1,0),FALSE)),VLOOKUP($B287,'Allokerad kvv'!$B$2:$AV$468,MATCH(G$1,'Allokerad kvv'!$B$1:$AV$1,0),FALSE),VLOOKUP($B287,'Justerad allokering'!$B$1:$AG$461,MATCH(G$1,'Justerad allokering'!$B$1:$AF$1,0),FALSE))</f>
        <v>0</v>
      </c>
      <c r="H287">
        <f>IF(ISERROR(1/VLOOKUP($B287,'Justerad allokering'!$B$1:$AG$461,MATCH(H$1,'Justerad allokering'!$B$1:$AF$1,0),FALSE)),VLOOKUP($B287,'Allokerad kvv'!$B$2:$AV$468,MATCH(H$1,'Allokerad kvv'!$B$1:$AV$1,0),FALSE),VLOOKUP($B287,'Justerad allokering'!$B$1:$AG$461,MATCH(H$1,'Justerad allokering'!$B$1:$AF$1,0),FALSE))</f>
        <v>0</v>
      </c>
      <c r="I287">
        <f>IF(ISERROR(1/VLOOKUP($B287,'Justerad allokering'!$B$1:$AG$461,MATCH(I$1,'Justerad allokering'!$B$1:$AF$1,0),FALSE)),VLOOKUP($B287,'Allokerad kvv'!$B$2:$AV$468,MATCH(I$1,'Allokerad kvv'!$B$1:$AV$1,0),FALSE),VLOOKUP($B287,'Justerad allokering'!$B$1:$AG$461,MATCH(I$1,'Justerad allokering'!$B$1:$AF$1,0),FALSE))</f>
        <v>0</v>
      </c>
      <c r="J287">
        <f>IF(ISERROR(1/VLOOKUP($B287,'Justerad allokering'!$B$1:$AG$461,MATCH(J$1,'Justerad allokering'!$B$1:$AF$1,0),FALSE)),VLOOKUP($B287,'Allokerad kvv'!$B$2:$AV$468,MATCH(J$1,'Allokerad kvv'!$B$1:$AV$1,0),FALSE),VLOOKUP($B287,'Justerad allokering'!$B$1:$AG$461,MATCH(J$1,'Justerad allokering'!$B$1:$AF$1,0),FALSE))</f>
        <v>0</v>
      </c>
      <c r="K287">
        <f>IF(ISERROR(1/VLOOKUP($B287,'Justerad allokering'!$B$1:$AG$461,MATCH(K$1,'Justerad allokering'!$B$1:$AF$1,0),FALSE)),VLOOKUP($B287,'Allokerad kvv'!$B$2:$AV$468,MATCH(K$1,'Allokerad kvv'!$B$1:$AV$1,0),FALSE),VLOOKUP($B287,'Justerad allokering'!$B$1:$AG$461,MATCH(K$1,'Justerad allokering'!$B$1:$AF$1,0),FALSE))</f>
        <v>0</v>
      </c>
      <c r="L287">
        <f>IF(ISERROR(1/VLOOKUP($B287,'Justerad allokering'!$B$1:$AG$461,MATCH(L$1,'Justerad allokering'!$B$1:$AF$1,0),FALSE)),VLOOKUP($B287,'Allokerad kvv'!$B$2:$AV$468,MATCH(L$1,'Allokerad kvv'!$B$1:$AV$1,0),FALSE),VLOOKUP($B287,'Justerad allokering'!$B$1:$AG$461,MATCH(L$1,'Justerad allokering'!$B$1:$AF$1,0),FALSE))</f>
        <v>0</v>
      </c>
      <c r="M287">
        <f>IF(ISERROR(1/VLOOKUP($B287,'Justerad allokering'!$B$1:$AG$461,MATCH(M$1,'Justerad allokering'!$B$1:$AF$1,0),FALSE)),VLOOKUP($B287,'Allokerad kvv'!$B$2:$AV$468,MATCH(M$1,'Allokerad kvv'!$B$1:$AV$1,0),FALSE),VLOOKUP($B287,'Justerad allokering'!$B$1:$AG$461,MATCH(M$1,'Justerad allokering'!$B$1:$AF$1,0),FALSE))</f>
        <v>0</v>
      </c>
      <c r="N287">
        <f>IF(ISERROR(1/VLOOKUP($B287,'Justerad allokering'!$B$1:$AG$461,MATCH(N$1,'Justerad allokering'!$B$1:$AF$1,0),FALSE)),VLOOKUP($B287,'Allokerad kvv'!$B$2:$AV$468,MATCH(N$1,'Allokerad kvv'!$B$1:$AV$1,0),FALSE),VLOOKUP($B287,'Justerad allokering'!$B$1:$AG$461,MATCH(N$1,'Justerad allokering'!$B$1:$AF$1,0),FALSE))</f>
        <v>0</v>
      </c>
      <c r="O287">
        <f>IF(ISERROR(1/VLOOKUP($B287,'Justerad allokering'!$B$1:$AG$461,MATCH(O$1,'Justerad allokering'!$B$1:$AF$1,0),FALSE)),VLOOKUP($B287,'Allokerad kvv'!$B$2:$AV$468,MATCH(O$1,'Allokerad kvv'!$B$1:$AV$1,0),FALSE),VLOOKUP($B287,'Justerad allokering'!$B$1:$AG$461,MATCH(O$1,'Justerad allokering'!$B$1:$AF$1,0),FALSE))</f>
        <v>0</v>
      </c>
      <c r="P287">
        <f>IF(ISERROR(1/VLOOKUP($B287,'Justerad allokering'!$B$1:$AG$461,MATCH(P$1,'Justerad allokering'!$B$1:$AF$1,0),FALSE)),VLOOKUP($B287,'Allokerad kvv'!$B$2:$AV$468,MATCH(P$1,'Allokerad kvv'!$B$1:$AV$1,0),FALSE),VLOOKUP($B287,'Justerad allokering'!$B$1:$AG$461,MATCH(P$1,'Justerad allokering'!$B$1:$AF$1,0),FALSE))</f>
        <v>0</v>
      </c>
      <c r="Q287">
        <f>IF(ISERROR(1/VLOOKUP($B287,'Justerad allokering'!$B$1:$AG$461,MATCH(Q$1,'Justerad allokering'!$B$1:$AF$1,0),FALSE)),VLOOKUP($B287,'Allokerad kvv'!$B$2:$AV$468,MATCH(Q$1,'Allokerad kvv'!$B$1:$AV$1,0),FALSE),VLOOKUP($B287,'Justerad allokering'!$B$1:$AG$461,MATCH(Q$1,'Justerad allokering'!$B$1:$AF$1,0),FALSE))</f>
        <v>0</v>
      </c>
      <c r="R287">
        <f>IF(ISERROR(1/VLOOKUP($B287,'Justerad allokering'!$B$1:$AG$461,MATCH(R$1,'Justerad allokering'!$B$1:$AF$1,0),FALSE)),VLOOKUP($B287,'Allokerad kvv'!$B$2:$AV$468,MATCH(R$1,'Allokerad kvv'!$B$1:$AV$1,0),FALSE),VLOOKUP($B287,'Justerad allokering'!$B$1:$AG$461,MATCH(R$1,'Justerad allokering'!$B$1:$AF$1,0),FALSE))</f>
        <v>0</v>
      </c>
      <c r="S287">
        <f>IF(ISERROR(1/VLOOKUP($B287,'Justerad allokering'!$B$1:$AG$461,MATCH(S$1,'Justerad allokering'!$B$1:$AF$1,0),FALSE)),VLOOKUP($B287,'Allokerad kvv'!$B$2:$AV$468,MATCH(S$1,'Allokerad kvv'!$B$1:$AV$1,0),FALSE),VLOOKUP($B287,'Justerad allokering'!$B$1:$AG$461,MATCH(S$1,'Justerad allokering'!$B$1:$AF$1,0),FALSE))</f>
        <v>0</v>
      </c>
      <c r="T287">
        <f>IF(ISERROR(1/VLOOKUP($B287,'Justerad allokering'!$B$1:$AG$461,MATCH(T$1,'Justerad allokering'!$B$1:$AF$1,0),FALSE)),VLOOKUP($B287,'Allokerad kvv'!$B$2:$AV$468,MATCH(T$1,'Allokerad kvv'!$B$1:$AV$1,0),FALSE),VLOOKUP($B287,'Justerad allokering'!$B$1:$AG$461,MATCH(T$1,'Justerad allokering'!$B$1:$AF$1,0),FALSE))</f>
        <v>0</v>
      </c>
      <c r="U287">
        <f>IF(ISERROR(1/VLOOKUP($B287,'Justerad allokering'!$B$1:$AG$461,MATCH(U$1,'Justerad allokering'!$B$1:$AF$1,0),FALSE)),VLOOKUP($B287,'Allokerad kvv'!$B$2:$AV$468,MATCH(U$1,'Allokerad kvv'!$B$1:$AV$1,0),FALSE),VLOOKUP($B287,'Justerad allokering'!$B$1:$AG$461,MATCH(U$1,'Justerad allokering'!$B$1:$AF$1,0),FALSE))</f>
        <v>0</v>
      </c>
      <c r="V287">
        <f>IF(ISERROR(1/VLOOKUP($B287,'Justerad allokering'!$B$1:$AG$461,MATCH(V$1,'Justerad allokering'!$B$1:$AF$1,0),FALSE)),VLOOKUP($B287,'Allokerad kvv'!$B$2:$AV$468,MATCH(V$1,'Allokerad kvv'!$B$1:$AV$1,0),FALSE),VLOOKUP($B287,'Justerad allokering'!$B$1:$AG$461,MATCH(V$1,'Justerad allokering'!$B$1:$AF$1,0),FALSE))</f>
        <v>0</v>
      </c>
      <c r="W287">
        <f>IF(ISERROR(1/VLOOKUP($B287,'Justerad allokering'!$B$1:$AG$461,MATCH(W$1,'Justerad allokering'!$B$1:$AF$1,0),FALSE)),VLOOKUP($B287,'Allokerad kvv'!$B$2:$AV$468,MATCH(W$1,'Allokerad kvv'!$B$1:$AV$1,0),FALSE),VLOOKUP($B287,'Justerad allokering'!$B$1:$AG$461,MATCH(W$1,'Justerad allokering'!$B$1:$AF$1,0),FALSE))</f>
        <v>0</v>
      </c>
      <c r="X287">
        <f>IF(ISERROR(1/VLOOKUP($B287,'Justerad allokering'!$B$1:$AG$461,MATCH(X$1,'Justerad allokering'!$B$1:$AF$1,0),FALSE)),VLOOKUP($B287,'Allokerad kvv'!$B$2:$AV$468,MATCH(X$1,'Allokerad kvv'!$B$1:$AV$1,0),FALSE),VLOOKUP($B287,'Justerad allokering'!$B$1:$AG$461,MATCH(X$1,'Justerad allokering'!$B$1:$AF$1,0),FALSE))</f>
        <v>0</v>
      </c>
      <c r="Y287">
        <f>IF(ISERROR(1/VLOOKUP($B287,'Justerad allokering'!$B$1:$AG$461,MATCH(Y$1,'Justerad allokering'!$B$1:$AF$1,0),FALSE)),VLOOKUP($B287,'Allokerad kvv'!$B$2:$AV$468,MATCH(Y$1,'Allokerad kvv'!$B$1:$AV$1,0),FALSE),VLOOKUP($B287,'Justerad allokering'!$B$1:$AG$461,MATCH(Y$1,'Justerad allokering'!$B$1:$AF$1,0),FALSE))</f>
        <v>0</v>
      </c>
      <c r="Z287">
        <f>IF(ISERROR(1/VLOOKUP($B287,'Justerad allokering'!$B$1:$AG$461,MATCH(Z$1,'Justerad allokering'!$B$1:$AF$1,0),FALSE)),VLOOKUP($B287,'Allokerad kvv'!$B$2:$AV$468,MATCH(Z$1,'Allokerad kvv'!$B$1:$AV$1,0),FALSE),VLOOKUP($B287,'Justerad allokering'!$B$1:$AG$461,MATCH(Z$1,'Justerad allokering'!$B$1:$AF$1,0),FALSE))</f>
        <v>0</v>
      </c>
      <c r="AE287" s="89">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25">
      <c r="A288" s="2" t="s">
        <v>405</v>
      </c>
      <c r="B288" s="2" t="s">
        <v>408</v>
      </c>
      <c r="C288">
        <f>IF(ISERROR(1/VLOOKUP($B288,'Justerad allokering'!$B$1:$AG$461,MATCH(C$1,'Justerad allokering'!$B$1:$AF$1,0),FALSE)),VLOOKUP($B288,'Allokerad kvv'!$B$2:$AV$468,MATCH(C$1,'Allokerad kvv'!$B$1:$AV$1,0),FALSE),VLOOKUP($B288,'Justerad allokering'!$B$1:$AG$461,MATCH(C$1,'Justerad allokering'!$B$1:$AF$1,0),FALSE))</f>
        <v>0</v>
      </c>
      <c r="D288">
        <f>IF(ISERROR(1/VLOOKUP($B288,'Justerad allokering'!$B$1:$AG$461,MATCH(D$1,'Justerad allokering'!$B$1:$AF$1,0),FALSE)),VLOOKUP($B288,'Allokerad kvv'!$B$2:$AV$468,MATCH(D$1,'Allokerad kvv'!$B$1:$AV$1,0),FALSE),VLOOKUP($B288,'Justerad allokering'!$B$1:$AG$461,MATCH(D$1,'Justerad allokering'!$B$1:$AF$1,0),FALSE))</f>
        <v>0</v>
      </c>
      <c r="E288">
        <f>IF(ISERROR(1/VLOOKUP($B288,'Justerad allokering'!$B$1:$AG$461,MATCH(E$1,'Justerad allokering'!$B$1:$AF$1,0),FALSE)),VLOOKUP($B288,'Allokerad kvv'!$B$2:$AV$468,MATCH(E$1,'Allokerad kvv'!$B$1:$AV$1,0),FALSE),VLOOKUP($B288,'Justerad allokering'!$B$1:$AG$461,MATCH(E$1,'Justerad allokering'!$B$1:$AF$1,0),FALSE))</f>
        <v>0</v>
      </c>
      <c r="F288">
        <f>IF(ISERROR(1/VLOOKUP($B288,'Justerad allokering'!$B$1:$AG$461,MATCH(F$1,'Justerad allokering'!$B$1:$AF$1,0),FALSE)),VLOOKUP($B288,'Allokerad kvv'!$B$2:$AV$468,MATCH(F$1,'Allokerad kvv'!$B$1:$AV$1,0),FALSE),VLOOKUP($B288,'Justerad allokering'!$B$1:$AG$461,MATCH(F$1,'Justerad allokering'!$B$1:$AF$1,0),FALSE))</f>
        <v>0</v>
      </c>
      <c r="G288">
        <f>IF(ISERROR(1/VLOOKUP($B288,'Justerad allokering'!$B$1:$AG$461,MATCH(G$1,'Justerad allokering'!$B$1:$AF$1,0),FALSE)),VLOOKUP($B288,'Allokerad kvv'!$B$2:$AV$468,MATCH(G$1,'Allokerad kvv'!$B$1:$AV$1,0),FALSE),VLOOKUP($B288,'Justerad allokering'!$B$1:$AG$461,MATCH(G$1,'Justerad allokering'!$B$1:$AF$1,0),FALSE))</f>
        <v>0</v>
      </c>
      <c r="H288">
        <f>IF(ISERROR(1/VLOOKUP($B288,'Justerad allokering'!$B$1:$AG$461,MATCH(H$1,'Justerad allokering'!$B$1:$AF$1,0),FALSE)),VLOOKUP($B288,'Allokerad kvv'!$B$2:$AV$468,MATCH(H$1,'Allokerad kvv'!$B$1:$AV$1,0),FALSE),VLOOKUP($B288,'Justerad allokering'!$B$1:$AG$461,MATCH(H$1,'Justerad allokering'!$B$1:$AF$1,0),FALSE))</f>
        <v>0</v>
      </c>
      <c r="I288">
        <f>IF(ISERROR(1/VLOOKUP($B288,'Justerad allokering'!$B$1:$AG$461,MATCH(I$1,'Justerad allokering'!$B$1:$AF$1,0),FALSE)),VLOOKUP($B288,'Allokerad kvv'!$B$2:$AV$468,MATCH(I$1,'Allokerad kvv'!$B$1:$AV$1,0),FALSE),VLOOKUP($B288,'Justerad allokering'!$B$1:$AG$461,MATCH(I$1,'Justerad allokering'!$B$1:$AF$1,0),FALSE))</f>
        <v>0</v>
      </c>
      <c r="J288">
        <f>IF(ISERROR(1/VLOOKUP($B288,'Justerad allokering'!$B$1:$AG$461,MATCH(J$1,'Justerad allokering'!$B$1:$AF$1,0),FALSE)),VLOOKUP($B288,'Allokerad kvv'!$B$2:$AV$468,MATCH(J$1,'Allokerad kvv'!$B$1:$AV$1,0),FALSE),VLOOKUP($B288,'Justerad allokering'!$B$1:$AG$461,MATCH(J$1,'Justerad allokering'!$B$1:$AF$1,0),FALSE))</f>
        <v>0</v>
      </c>
      <c r="K288">
        <f>IF(ISERROR(1/VLOOKUP($B288,'Justerad allokering'!$B$1:$AG$461,MATCH(K$1,'Justerad allokering'!$B$1:$AF$1,0),FALSE)),VLOOKUP($B288,'Allokerad kvv'!$B$2:$AV$468,MATCH(K$1,'Allokerad kvv'!$B$1:$AV$1,0),FALSE),VLOOKUP($B288,'Justerad allokering'!$B$1:$AG$461,MATCH(K$1,'Justerad allokering'!$B$1:$AF$1,0),FALSE))</f>
        <v>0</v>
      </c>
      <c r="L288">
        <f>IF(ISERROR(1/VLOOKUP($B288,'Justerad allokering'!$B$1:$AG$461,MATCH(L$1,'Justerad allokering'!$B$1:$AF$1,0),FALSE)),VLOOKUP($B288,'Allokerad kvv'!$B$2:$AV$468,MATCH(L$1,'Allokerad kvv'!$B$1:$AV$1,0),FALSE),VLOOKUP($B288,'Justerad allokering'!$B$1:$AG$461,MATCH(L$1,'Justerad allokering'!$B$1:$AF$1,0),FALSE))</f>
        <v>0</v>
      </c>
      <c r="M288">
        <f>IF(ISERROR(1/VLOOKUP($B288,'Justerad allokering'!$B$1:$AG$461,MATCH(M$1,'Justerad allokering'!$B$1:$AF$1,0),FALSE)),VLOOKUP($B288,'Allokerad kvv'!$B$2:$AV$468,MATCH(M$1,'Allokerad kvv'!$B$1:$AV$1,0),FALSE),VLOOKUP($B288,'Justerad allokering'!$B$1:$AG$461,MATCH(M$1,'Justerad allokering'!$B$1:$AF$1,0),FALSE))</f>
        <v>0</v>
      </c>
      <c r="N288">
        <f>IF(ISERROR(1/VLOOKUP($B288,'Justerad allokering'!$B$1:$AG$461,MATCH(N$1,'Justerad allokering'!$B$1:$AF$1,0),FALSE)),VLOOKUP($B288,'Allokerad kvv'!$B$2:$AV$468,MATCH(N$1,'Allokerad kvv'!$B$1:$AV$1,0),FALSE),VLOOKUP($B288,'Justerad allokering'!$B$1:$AG$461,MATCH(N$1,'Justerad allokering'!$B$1:$AF$1,0),FALSE))</f>
        <v>0</v>
      </c>
      <c r="O288">
        <f>IF(ISERROR(1/VLOOKUP($B288,'Justerad allokering'!$B$1:$AG$461,MATCH(O$1,'Justerad allokering'!$B$1:$AF$1,0),FALSE)),VLOOKUP($B288,'Allokerad kvv'!$B$2:$AV$468,MATCH(O$1,'Allokerad kvv'!$B$1:$AV$1,0),FALSE),VLOOKUP($B288,'Justerad allokering'!$B$1:$AG$461,MATCH(O$1,'Justerad allokering'!$B$1:$AF$1,0),FALSE))</f>
        <v>0</v>
      </c>
      <c r="P288">
        <f>IF(ISERROR(1/VLOOKUP($B288,'Justerad allokering'!$B$1:$AG$461,MATCH(P$1,'Justerad allokering'!$B$1:$AF$1,0),FALSE)),VLOOKUP($B288,'Allokerad kvv'!$B$2:$AV$468,MATCH(P$1,'Allokerad kvv'!$B$1:$AV$1,0),FALSE),VLOOKUP($B288,'Justerad allokering'!$B$1:$AG$461,MATCH(P$1,'Justerad allokering'!$B$1:$AF$1,0),FALSE))</f>
        <v>0</v>
      </c>
      <c r="Q288">
        <f>IF(ISERROR(1/VLOOKUP($B288,'Justerad allokering'!$B$1:$AG$461,MATCH(Q$1,'Justerad allokering'!$B$1:$AF$1,0),FALSE)),VLOOKUP($B288,'Allokerad kvv'!$B$2:$AV$468,MATCH(Q$1,'Allokerad kvv'!$B$1:$AV$1,0),FALSE),VLOOKUP($B288,'Justerad allokering'!$B$1:$AG$461,MATCH(Q$1,'Justerad allokering'!$B$1:$AF$1,0),FALSE))</f>
        <v>0</v>
      </c>
      <c r="R288">
        <f>IF(ISERROR(1/VLOOKUP($B288,'Justerad allokering'!$B$1:$AG$461,MATCH(R$1,'Justerad allokering'!$B$1:$AF$1,0),FALSE)),VLOOKUP($B288,'Allokerad kvv'!$B$2:$AV$468,MATCH(R$1,'Allokerad kvv'!$B$1:$AV$1,0),FALSE),VLOOKUP($B288,'Justerad allokering'!$B$1:$AG$461,MATCH(R$1,'Justerad allokering'!$B$1:$AF$1,0),FALSE))</f>
        <v>0</v>
      </c>
      <c r="S288">
        <f>IF(ISERROR(1/VLOOKUP($B288,'Justerad allokering'!$B$1:$AG$461,MATCH(S$1,'Justerad allokering'!$B$1:$AF$1,0),FALSE)),VLOOKUP($B288,'Allokerad kvv'!$B$2:$AV$468,MATCH(S$1,'Allokerad kvv'!$B$1:$AV$1,0),FALSE),VLOOKUP($B288,'Justerad allokering'!$B$1:$AG$461,MATCH(S$1,'Justerad allokering'!$B$1:$AF$1,0),FALSE))</f>
        <v>0</v>
      </c>
      <c r="T288">
        <f>IF(ISERROR(1/VLOOKUP($B288,'Justerad allokering'!$B$1:$AG$461,MATCH(T$1,'Justerad allokering'!$B$1:$AF$1,0),FALSE)),VLOOKUP($B288,'Allokerad kvv'!$B$2:$AV$468,MATCH(T$1,'Allokerad kvv'!$B$1:$AV$1,0),FALSE),VLOOKUP($B288,'Justerad allokering'!$B$1:$AG$461,MATCH(T$1,'Justerad allokering'!$B$1:$AF$1,0),FALSE))</f>
        <v>0</v>
      </c>
      <c r="U288">
        <f>IF(ISERROR(1/VLOOKUP($B288,'Justerad allokering'!$B$1:$AG$461,MATCH(U$1,'Justerad allokering'!$B$1:$AF$1,0),FALSE)),VLOOKUP($B288,'Allokerad kvv'!$B$2:$AV$468,MATCH(U$1,'Allokerad kvv'!$B$1:$AV$1,0),FALSE),VLOOKUP($B288,'Justerad allokering'!$B$1:$AG$461,MATCH(U$1,'Justerad allokering'!$B$1:$AF$1,0),FALSE))</f>
        <v>0</v>
      </c>
      <c r="V288">
        <f>IF(ISERROR(1/VLOOKUP($B288,'Justerad allokering'!$B$1:$AG$461,MATCH(V$1,'Justerad allokering'!$B$1:$AF$1,0),FALSE)),VLOOKUP($B288,'Allokerad kvv'!$B$2:$AV$468,MATCH(V$1,'Allokerad kvv'!$B$1:$AV$1,0),FALSE),VLOOKUP($B288,'Justerad allokering'!$B$1:$AG$461,MATCH(V$1,'Justerad allokering'!$B$1:$AF$1,0),FALSE))</f>
        <v>0</v>
      </c>
      <c r="W288">
        <f>IF(ISERROR(1/VLOOKUP($B288,'Justerad allokering'!$B$1:$AG$461,MATCH(W$1,'Justerad allokering'!$B$1:$AF$1,0),FALSE)),VLOOKUP($B288,'Allokerad kvv'!$B$2:$AV$468,MATCH(W$1,'Allokerad kvv'!$B$1:$AV$1,0),FALSE),VLOOKUP($B288,'Justerad allokering'!$B$1:$AG$461,MATCH(W$1,'Justerad allokering'!$B$1:$AF$1,0),FALSE))</f>
        <v>0</v>
      </c>
      <c r="X288">
        <f>IF(ISERROR(1/VLOOKUP($B288,'Justerad allokering'!$B$1:$AG$461,MATCH(X$1,'Justerad allokering'!$B$1:$AF$1,0),FALSE)),VLOOKUP($B288,'Allokerad kvv'!$B$2:$AV$468,MATCH(X$1,'Allokerad kvv'!$B$1:$AV$1,0),FALSE),VLOOKUP($B288,'Justerad allokering'!$B$1:$AG$461,MATCH(X$1,'Justerad allokering'!$B$1:$AF$1,0),FALSE))</f>
        <v>0</v>
      </c>
      <c r="Y288">
        <f>IF(ISERROR(1/VLOOKUP($B288,'Justerad allokering'!$B$1:$AG$461,MATCH(Y$1,'Justerad allokering'!$B$1:$AF$1,0),FALSE)),VLOOKUP($B288,'Allokerad kvv'!$B$2:$AV$468,MATCH(Y$1,'Allokerad kvv'!$B$1:$AV$1,0),FALSE),VLOOKUP($B288,'Justerad allokering'!$B$1:$AG$461,MATCH(Y$1,'Justerad allokering'!$B$1:$AF$1,0),FALSE))</f>
        <v>0</v>
      </c>
      <c r="Z288">
        <f>IF(ISERROR(1/VLOOKUP($B288,'Justerad allokering'!$B$1:$AG$461,MATCH(Z$1,'Justerad allokering'!$B$1:$AF$1,0),FALSE)),VLOOKUP($B288,'Allokerad kvv'!$B$2:$AV$468,MATCH(Z$1,'Allokerad kvv'!$B$1:$AV$1,0),FALSE),VLOOKUP($B288,'Justerad allokering'!$B$1:$AG$461,MATCH(Z$1,'Justerad allokering'!$B$1:$AF$1,0),FALSE))</f>
        <v>0</v>
      </c>
      <c r="AE288" s="89">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25">
      <c r="A289" s="2" t="s">
        <v>405</v>
      </c>
      <c r="B289" s="2" t="s">
        <v>409</v>
      </c>
      <c r="C289">
        <f>IF(ISERROR(1/VLOOKUP($B289,'Justerad allokering'!$B$1:$AG$461,MATCH(C$1,'Justerad allokering'!$B$1:$AF$1,0),FALSE)),VLOOKUP($B289,'Allokerad kvv'!$B$2:$AV$468,MATCH(C$1,'Allokerad kvv'!$B$1:$AV$1,0),FALSE),VLOOKUP($B289,'Justerad allokering'!$B$1:$AG$461,MATCH(C$1,'Justerad allokering'!$B$1:$AF$1,0),FALSE))</f>
        <v>0</v>
      </c>
      <c r="D289">
        <f>IF(ISERROR(1/VLOOKUP($B289,'Justerad allokering'!$B$1:$AG$461,MATCH(D$1,'Justerad allokering'!$B$1:$AF$1,0),FALSE)),VLOOKUP($B289,'Allokerad kvv'!$B$2:$AV$468,MATCH(D$1,'Allokerad kvv'!$B$1:$AV$1,0),FALSE),VLOOKUP($B289,'Justerad allokering'!$B$1:$AG$461,MATCH(D$1,'Justerad allokering'!$B$1:$AF$1,0),FALSE))</f>
        <v>0</v>
      </c>
      <c r="E289">
        <f>IF(ISERROR(1/VLOOKUP($B289,'Justerad allokering'!$B$1:$AG$461,MATCH(E$1,'Justerad allokering'!$B$1:$AF$1,0),FALSE)),VLOOKUP($B289,'Allokerad kvv'!$B$2:$AV$468,MATCH(E$1,'Allokerad kvv'!$B$1:$AV$1,0),FALSE),VLOOKUP($B289,'Justerad allokering'!$B$1:$AG$461,MATCH(E$1,'Justerad allokering'!$B$1:$AF$1,0),FALSE))</f>
        <v>0</v>
      </c>
      <c r="F289">
        <f>IF(ISERROR(1/VLOOKUP($B289,'Justerad allokering'!$B$1:$AG$461,MATCH(F$1,'Justerad allokering'!$B$1:$AF$1,0),FALSE)),VLOOKUP($B289,'Allokerad kvv'!$B$2:$AV$468,MATCH(F$1,'Allokerad kvv'!$B$1:$AV$1,0),FALSE),VLOOKUP($B289,'Justerad allokering'!$B$1:$AG$461,MATCH(F$1,'Justerad allokering'!$B$1:$AF$1,0),FALSE))</f>
        <v>0</v>
      </c>
      <c r="G289">
        <f>IF(ISERROR(1/VLOOKUP($B289,'Justerad allokering'!$B$1:$AG$461,MATCH(G$1,'Justerad allokering'!$B$1:$AF$1,0),FALSE)),VLOOKUP($B289,'Allokerad kvv'!$B$2:$AV$468,MATCH(G$1,'Allokerad kvv'!$B$1:$AV$1,0),FALSE),VLOOKUP($B289,'Justerad allokering'!$B$1:$AG$461,MATCH(G$1,'Justerad allokering'!$B$1:$AF$1,0),FALSE))</f>
        <v>0</v>
      </c>
      <c r="H289">
        <f>IF(ISERROR(1/VLOOKUP($B289,'Justerad allokering'!$B$1:$AG$461,MATCH(H$1,'Justerad allokering'!$B$1:$AF$1,0),FALSE)),VLOOKUP($B289,'Allokerad kvv'!$B$2:$AV$468,MATCH(H$1,'Allokerad kvv'!$B$1:$AV$1,0),FALSE),VLOOKUP($B289,'Justerad allokering'!$B$1:$AG$461,MATCH(H$1,'Justerad allokering'!$B$1:$AF$1,0),FALSE))</f>
        <v>0</v>
      </c>
      <c r="I289">
        <f>IF(ISERROR(1/VLOOKUP($B289,'Justerad allokering'!$B$1:$AG$461,MATCH(I$1,'Justerad allokering'!$B$1:$AF$1,0),FALSE)),VLOOKUP($B289,'Allokerad kvv'!$B$2:$AV$468,MATCH(I$1,'Allokerad kvv'!$B$1:$AV$1,0),FALSE),VLOOKUP($B289,'Justerad allokering'!$B$1:$AG$461,MATCH(I$1,'Justerad allokering'!$B$1:$AF$1,0),FALSE))</f>
        <v>0</v>
      </c>
      <c r="J289">
        <f>IF(ISERROR(1/VLOOKUP($B289,'Justerad allokering'!$B$1:$AG$461,MATCH(J$1,'Justerad allokering'!$B$1:$AF$1,0),FALSE)),VLOOKUP($B289,'Allokerad kvv'!$B$2:$AV$468,MATCH(J$1,'Allokerad kvv'!$B$1:$AV$1,0),FALSE),VLOOKUP($B289,'Justerad allokering'!$B$1:$AG$461,MATCH(J$1,'Justerad allokering'!$B$1:$AF$1,0),FALSE))</f>
        <v>0</v>
      </c>
      <c r="K289">
        <f>IF(ISERROR(1/VLOOKUP($B289,'Justerad allokering'!$B$1:$AG$461,MATCH(K$1,'Justerad allokering'!$B$1:$AF$1,0),FALSE)),VLOOKUP($B289,'Allokerad kvv'!$B$2:$AV$468,MATCH(K$1,'Allokerad kvv'!$B$1:$AV$1,0),FALSE),VLOOKUP($B289,'Justerad allokering'!$B$1:$AG$461,MATCH(K$1,'Justerad allokering'!$B$1:$AF$1,0),FALSE))</f>
        <v>0</v>
      </c>
      <c r="L289">
        <f>IF(ISERROR(1/VLOOKUP($B289,'Justerad allokering'!$B$1:$AG$461,MATCH(L$1,'Justerad allokering'!$B$1:$AF$1,0),FALSE)),VLOOKUP($B289,'Allokerad kvv'!$B$2:$AV$468,MATCH(L$1,'Allokerad kvv'!$B$1:$AV$1,0),FALSE),VLOOKUP($B289,'Justerad allokering'!$B$1:$AG$461,MATCH(L$1,'Justerad allokering'!$B$1:$AF$1,0),FALSE))</f>
        <v>0</v>
      </c>
      <c r="M289">
        <f>IF(ISERROR(1/VLOOKUP($B289,'Justerad allokering'!$B$1:$AG$461,MATCH(M$1,'Justerad allokering'!$B$1:$AF$1,0),FALSE)),VLOOKUP($B289,'Allokerad kvv'!$B$2:$AV$468,MATCH(M$1,'Allokerad kvv'!$B$1:$AV$1,0),FALSE),VLOOKUP($B289,'Justerad allokering'!$B$1:$AG$461,MATCH(M$1,'Justerad allokering'!$B$1:$AF$1,0),FALSE))</f>
        <v>0</v>
      </c>
      <c r="N289">
        <f>IF(ISERROR(1/VLOOKUP($B289,'Justerad allokering'!$B$1:$AG$461,MATCH(N$1,'Justerad allokering'!$B$1:$AF$1,0),FALSE)),VLOOKUP($B289,'Allokerad kvv'!$B$2:$AV$468,MATCH(N$1,'Allokerad kvv'!$B$1:$AV$1,0),FALSE),VLOOKUP($B289,'Justerad allokering'!$B$1:$AG$461,MATCH(N$1,'Justerad allokering'!$B$1:$AF$1,0),FALSE))</f>
        <v>0</v>
      </c>
      <c r="O289">
        <f>IF(ISERROR(1/VLOOKUP($B289,'Justerad allokering'!$B$1:$AG$461,MATCH(O$1,'Justerad allokering'!$B$1:$AF$1,0),FALSE)),VLOOKUP($B289,'Allokerad kvv'!$B$2:$AV$468,MATCH(O$1,'Allokerad kvv'!$B$1:$AV$1,0),FALSE),VLOOKUP($B289,'Justerad allokering'!$B$1:$AG$461,MATCH(O$1,'Justerad allokering'!$B$1:$AF$1,0),FALSE))</f>
        <v>0</v>
      </c>
      <c r="P289">
        <f>IF(ISERROR(1/VLOOKUP($B289,'Justerad allokering'!$B$1:$AG$461,MATCH(P$1,'Justerad allokering'!$B$1:$AF$1,0),FALSE)),VLOOKUP($B289,'Allokerad kvv'!$B$2:$AV$468,MATCH(P$1,'Allokerad kvv'!$B$1:$AV$1,0),FALSE),VLOOKUP($B289,'Justerad allokering'!$B$1:$AG$461,MATCH(P$1,'Justerad allokering'!$B$1:$AF$1,0),FALSE))</f>
        <v>0</v>
      </c>
      <c r="Q289">
        <f>IF(ISERROR(1/VLOOKUP($B289,'Justerad allokering'!$B$1:$AG$461,MATCH(Q$1,'Justerad allokering'!$B$1:$AF$1,0),FALSE)),VLOOKUP($B289,'Allokerad kvv'!$B$2:$AV$468,MATCH(Q$1,'Allokerad kvv'!$B$1:$AV$1,0),FALSE),VLOOKUP($B289,'Justerad allokering'!$B$1:$AG$461,MATCH(Q$1,'Justerad allokering'!$B$1:$AF$1,0),FALSE))</f>
        <v>0</v>
      </c>
      <c r="R289">
        <f>IF(ISERROR(1/VLOOKUP($B289,'Justerad allokering'!$B$1:$AG$461,MATCH(R$1,'Justerad allokering'!$B$1:$AF$1,0),FALSE)),VLOOKUP($B289,'Allokerad kvv'!$B$2:$AV$468,MATCH(R$1,'Allokerad kvv'!$B$1:$AV$1,0),FALSE),VLOOKUP($B289,'Justerad allokering'!$B$1:$AG$461,MATCH(R$1,'Justerad allokering'!$B$1:$AF$1,0),FALSE))</f>
        <v>0</v>
      </c>
      <c r="S289">
        <f>IF(ISERROR(1/VLOOKUP($B289,'Justerad allokering'!$B$1:$AG$461,MATCH(S$1,'Justerad allokering'!$B$1:$AF$1,0),FALSE)),VLOOKUP($B289,'Allokerad kvv'!$B$2:$AV$468,MATCH(S$1,'Allokerad kvv'!$B$1:$AV$1,0),FALSE),VLOOKUP($B289,'Justerad allokering'!$B$1:$AG$461,MATCH(S$1,'Justerad allokering'!$B$1:$AF$1,0),FALSE))</f>
        <v>0</v>
      </c>
      <c r="T289">
        <f>IF(ISERROR(1/VLOOKUP($B289,'Justerad allokering'!$B$1:$AG$461,MATCH(T$1,'Justerad allokering'!$B$1:$AF$1,0),FALSE)),VLOOKUP($B289,'Allokerad kvv'!$B$2:$AV$468,MATCH(T$1,'Allokerad kvv'!$B$1:$AV$1,0),FALSE),VLOOKUP($B289,'Justerad allokering'!$B$1:$AG$461,MATCH(T$1,'Justerad allokering'!$B$1:$AF$1,0),FALSE))</f>
        <v>0</v>
      </c>
      <c r="U289">
        <f>IF(ISERROR(1/VLOOKUP($B289,'Justerad allokering'!$B$1:$AG$461,MATCH(U$1,'Justerad allokering'!$B$1:$AF$1,0),FALSE)),VLOOKUP($B289,'Allokerad kvv'!$B$2:$AV$468,MATCH(U$1,'Allokerad kvv'!$B$1:$AV$1,0),FALSE),VLOOKUP($B289,'Justerad allokering'!$B$1:$AG$461,MATCH(U$1,'Justerad allokering'!$B$1:$AF$1,0),FALSE))</f>
        <v>0</v>
      </c>
      <c r="V289">
        <f>IF(ISERROR(1/VLOOKUP($B289,'Justerad allokering'!$B$1:$AG$461,MATCH(V$1,'Justerad allokering'!$B$1:$AF$1,0),FALSE)),VLOOKUP($B289,'Allokerad kvv'!$B$2:$AV$468,MATCH(V$1,'Allokerad kvv'!$B$1:$AV$1,0),FALSE),VLOOKUP($B289,'Justerad allokering'!$B$1:$AG$461,MATCH(V$1,'Justerad allokering'!$B$1:$AF$1,0),FALSE))</f>
        <v>0</v>
      </c>
      <c r="W289">
        <f>IF(ISERROR(1/VLOOKUP($B289,'Justerad allokering'!$B$1:$AG$461,MATCH(W$1,'Justerad allokering'!$B$1:$AF$1,0),FALSE)),VLOOKUP($B289,'Allokerad kvv'!$B$2:$AV$468,MATCH(W$1,'Allokerad kvv'!$B$1:$AV$1,0),FALSE),VLOOKUP($B289,'Justerad allokering'!$B$1:$AG$461,MATCH(W$1,'Justerad allokering'!$B$1:$AF$1,0),FALSE))</f>
        <v>0</v>
      </c>
      <c r="X289">
        <f>IF(ISERROR(1/VLOOKUP($B289,'Justerad allokering'!$B$1:$AG$461,MATCH(X$1,'Justerad allokering'!$B$1:$AF$1,0),FALSE)),VLOOKUP($B289,'Allokerad kvv'!$B$2:$AV$468,MATCH(X$1,'Allokerad kvv'!$B$1:$AV$1,0),FALSE),VLOOKUP($B289,'Justerad allokering'!$B$1:$AG$461,MATCH(X$1,'Justerad allokering'!$B$1:$AF$1,0),FALSE))</f>
        <v>0</v>
      </c>
      <c r="Y289">
        <f>IF(ISERROR(1/VLOOKUP($B289,'Justerad allokering'!$B$1:$AG$461,MATCH(Y$1,'Justerad allokering'!$B$1:$AF$1,0),FALSE)),VLOOKUP($B289,'Allokerad kvv'!$B$2:$AV$468,MATCH(Y$1,'Allokerad kvv'!$B$1:$AV$1,0),FALSE),VLOOKUP($B289,'Justerad allokering'!$B$1:$AG$461,MATCH(Y$1,'Justerad allokering'!$B$1:$AF$1,0),FALSE))</f>
        <v>0</v>
      </c>
      <c r="Z289">
        <f>IF(ISERROR(1/VLOOKUP($B289,'Justerad allokering'!$B$1:$AG$461,MATCH(Z$1,'Justerad allokering'!$B$1:$AF$1,0),FALSE)),VLOOKUP($B289,'Allokerad kvv'!$B$2:$AV$468,MATCH(Z$1,'Allokerad kvv'!$B$1:$AV$1,0),FALSE),VLOOKUP($B289,'Justerad allokering'!$B$1:$AG$461,MATCH(Z$1,'Justerad allokering'!$B$1:$AF$1,0),FALSE))</f>
        <v>0</v>
      </c>
      <c r="AE289" s="89">
        <f t="shared" si="16"/>
        <v>0</v>
      </c>
      <c r="AG289">
        <f t="shared" si="17"/>
        <v>0</v>
      </c>
      <c r="AH289">
        <f t="shared" si="18"/>
        <v>0</v>
      </c>
      <c r="AI289" t="str">
        <f>IF(AH289=0,"",AH289/VLOOKUP(B289,Kraftvärmeprod!$B$1:$BC$480,MATCH("Summa tillförd energi exklusive rökgaskondensering",Kraftvärmeprod!$B$1:$BC$1,0),FALSE))</f>
        <v/>
      </c>
      <c r="AK289">
        <f t="shared" si="19"/>
        <v>0</v>
      </c>
    </row>
    <row r="290" spans="1:37" x14ac:dyDescent="0.25">
      <c r="A290" s="2" t="s">
        <v>410</v>
      </c>
      <c r="B290" s="2" t="s">
        <v>411</v>
      </c>
      <c r="C290">
        <f>IF(ISERROR(1/VLOOKUP($B290,'Justerad allokering'!$B$1:$AG$461,MATCH(C$1,'Justerad allokering'!$B$1:$AF$1,0),FALSE)),VLOOKUP($B290,'Allokerad kvv'!$B$2:$AV$468,MATCH(C$1,'Allokerad kvv'!$B$1:$AV$1,0),FALSE),VLOOKUP($B290,'Justerad allokering'!$B$1:$AG$461,MATCH(C$1,'Justerad allokering'!$B$1:$AF$1,0),FALSE))</f>
        <v>0</v>
      </c>
      <c r="D290">
        <f>IF(ISERROR(1/VLOOKUP($B290,'Justerad allokering'!$B$1:$AG$461,MATCH(D$1,'Justerad allokering'!$B$1:$AF$1,0),FALSE)),VLOOKUP($B290,'Allokerad kvv'!$B$2:$AV$468,MATCH(D$1,'Allokerad kvv'!$B$1:$AV$1,0),FALSE),VLOOKUP($B290,'Justerad allokering'!$B$1:$AG$461,MATCH(D$1,'Justerad allokering'!$B$1:$AF$1,0),FALSE))</f>
        <v>0</v>
      </c>
      <c r="E290">
        <f>IF(ISERROR(1/VLOOKUP($B290,'Justerad allokering'!$B$1:$AG$461,MATCH(E$1,'Justerad allokering'!$B$1:$AF$1,0),FALSE)),VLOOKUP($B290,'Allokerad kvv'!$B$2:$AV$468,MATCH(E$1,'Allokerad kvv'!$B$1:$AV$1,0),FALSE),VLOOKUP($B290,'Justerad allokering'!$B$1:$AG$461,MATCH(E$1,'Justerad allokering'!$B$1:$AF$1,0),FALSE))</f>
        <v>0</v>
      </c>
      <c r="F290">
        <f>IF(ISERROR(1/VLOOKUP($B290,'Justerad allokering'!$B$1:$AG$461,MATCH(F$1,'Justerad allokering'!$B$1:$AF$1,0),FALSE)),VLOOKUP($B290,'Allokerad kvv'!$B$2:$AV$468,MATCH(F$1,'Allokerad kvv'!$B$1:$AV$1,0),FALSE),VLOOKUP($B290,'Justerad allokering'!$B$1:$AG$461,MATCH(F$1,'Justerad allokering'!$B$1:$AF$1,0),FALSE))</f>
        <v>0</v>
      </c>
      <c r="G290">
        <f>IF(ISERROR(1/VLOOKUP($B290,'Justerad allokering'!$B$1:$AG$461,MATCH(G$1,'Justerad allokering'!$B$1:$AF$1,0),FALSE)),VLOOKUP($B290,'Allokerad kvv'!$B$2:$AV$468,MATCH(G$1,'Allokerad kvv'!$B$1:$AV$1,0),FALSE),VLOOKUP($B290,'Justerad allokering'!$B$1:$AG$461,MATCH(G$1,'Justerad allokering'!$B$1:$AF$1,0),FALSE))</f>
        <v>0</v>
      </c>
      <c r="H290">
        <f>IF(ISERROR(1/VLOOKUP($B290,'Justerad allokering'!$B$1:$AG$461,MATCH(H$1,'Justerad allokering'!$B$1:$AF$1,0),FALSE)),VLOOKUP($B290,'Allokerad kvv'!$B$2:$AV$468,MATCH(H$1,'Allokerad kvv'!$B$1:$AV$1,0),FALSE),VLOOKUP($B290,'Justerad allokering'!$B$1:$AG$461,MATCH(H$1,'Justerad allokering'!$B$1:$AF$1,0),FALSE))</f>
        <v>0</v>
      </c>
      <c r="I290">
        <f>IF(ISERROR(1/VLOOKUP($B290,'Justerad allokering'!$B$1:$AG$461,MATCH(I$1,'Justerad allokering'!$B$1:$AF$1,0),FALSE)),VLOOKUP($B290,'Allokerad kvv'!$B$2:$AV$468,MATCH(I$1,'Allokerad kvv'!$B$1:$AV$1,0),FALSE),VLOOKUP($B290,'Justerad allokering'!$B$1:$AG$461,MATCH(I$1,'Justerad allokering'!$B$1:$AF$1,0),FALSE))</f>
        <v>0</v>
      </c>
      <c r="J290">
        <f>IF(ISERROR(1/VLOOKUP($B290,'Justerad allokering'!$B$1:$AG$461,MATCH(J$1,'Justerad allokering'!$B$1:$AF$1,0),FALSE)),VLOOKUP($B290,'Allokerad kvv'!$B$2:$AV$468,MATCH(J$1,'Allokerad kvv'!$B$1:$AV$1,0),FALSE),VLOOKUP($B290,'Justerad allokering'!$B$1:$AG$461,MATCH(J$1,'Justerad allokering'!$B$1:$AF$1,0),FALSE))</f>
        <v>0</v>
      </c>
      <c r="K290">
        <f>IF(ISERROR(1/VLOOKUP($B290,'Justerad allokering'!$B$1:$AG$461,MATCH(K$1,'Justerad allokering'!$B$1:$AF$1,0),FALSE)),VLOOKUP($B290,'Allokerad kvv'!$B$2:$AV$468,MATCH(K$1,'Allokerad kvv'!$B$1:$AV$1,0),FALSE),VLOOKUP($B290,'Justerad allokering'!$B$1:$AG$461,MATCH(K$1,'Justerad allokering'!$B$1:$AF$1,0),FALSE))</f>
        <v>0</v>
      </c>
      <c r="L290">
        <f>IF(ISERROR(1/VLOOKUP($B290,'Justerad allokering'!$B$1:$AG$461,MATCH(L$1,'Justerad allokering'!$B$1:$AF$1,0),FALSE)),VLOOKUP($B290,'Allokerad kvv'!$B$2:$AV$468,MATCH(L$1,'Allokerad kvv'!$B$1:$AV$1,0),FALSE),VLOOKUP($B290,'Justerad allokering'!$B$1:$AG$461,MATCH(L$1,'Justerad allokering'!$B$1:$AF$1,0),FALSE))</f>
        <v>0</v>
      </c>
      <c r="M290">
        <f>IF(ISERROR(1/VLOOKUP($B290,'Justerad allokering'!$B$1:$AG$461,MATCH(M$1,'Justerad allokering'!$B$1:$AF$1,0),FALSE)),VLOOKUP($B290,'Allokerad kvv'!$B$2:$AV$468,MATCH(M$1,'Allokerad kvv'!$B$1:$AV$1,0),FALSE),VLOOKUP($B290,'Justerad allokering'!$B$1:$AG$461,MATCH(M$1,'Justerad allokering'!$B$1:$AF$1,0),FALSE))</f>
        <v>0</v>
      </c>
      <c r="N290">
        <f>IF(ISERROR(1/VLOOKUP($B290,'Justerad allokering'!$B$1:$AG$461,MATCH(N$1,'Justerad allokering'!$B$1:$AF$1,0),FALSE)),VLOOKUP($B290,'Allokerad kvv'!$B$2:$AV$468,MATCH(N$1,'Allokerad kvv'!$B$1:$AV$1,0),FALSE),VLOOKUP($B290,'Justerad allokering'!$B$1:$AG$461,MATCH(N$1,'Justerad allokering'!$B$1:$AF$1,0),FALSE))</f>
        <v>0</v>
      </c>
      <c r="O290">
        <f>IF(ISERROR(1/VLOOKUP($B290,'Justerad allokering'!$B$1:$AG$461,MATCH(O$1,'Justerad allokering'!$B$1:$AF$1,0),FALSE)),VLOOKUP($B290,'Allokerad kvv'!$B$2:$AV$468,MATCH(O$1,'Allokerad kvv'!$B$1:$AV$1,0),FALSE),VLOOKUP($B290,'Justerad allokering'!$B$1:$AG$461,MATCH(O$1,'Justerad allokering'!$B$1:$AF$1,0),FALSE))</f>
        <v>0</v>
      </c>
      <c r="P290">
        <f>IF(ISERROR(1/VLOOKUP($B290,'Justerad allokering'!$B$1:$AG$461,MATCH(P$1,'Justerad allokering'!$B$1:$AF$1,0),FALSE)),VLOOKUP($B290,'Allokerad kvv'!$B$2:$AV$468,MATCH(P$1,'Allokerad kvv'!$B$1:$AV$1,0),FALSE),VLOOKUP($B290,'Justerad allokering'!$B$1:$AG$461,MATCH(P$1,'Justerad allokering'!$B$1:$AF$1,0),FALSE))</f>
        <v>0</v>
      </c>
      <c r="Q290">
        <f>IF(ISERROR(1/VLOOKUP($B290,'Justerad allokering'!$B$1:$AG$461,MATCH(Q$1,'Justerad allokering'!$B$1:$AF$1,0),FALSE)),VLOOKUP($B290,'Allokerad kvv'!$B$2:$AV$468,MATCH(Q$1,'Allokerad kvv'!$B$1:$AV$1,0),FALSE),VLOOKUP($B290,'Justerad allokering'!$B$1:$AG$461,MATCH(Q$1,'Justerad allokering'!$B$1:$AF$1,0),FALSE))</f>
        <v>0</v>
      </c>
      <c r="R290">
        <f>IF(ISERROR(1/VLOOKUP($B290,'Justerad allokering'!$B$1:$AG$461,MATCH(R$1,'Justerad allokering'!$B$1:$AF$1,0),FALSE)),VLOOKUP($B290,'Allokerad kvv'!$B$2:$AV$468,MATCH(R$1,'Allokerad kvv'!$B$1:$AV$1,0),FALSE),VLOOKUP($B290,'Justerad allokering'!$B$1:$AG$461,MATCH(R$1,'Justerad allokering'!$B$1:$AF$1,0),FALSE))</f>
        <v>0</v>
      </c>
      <c r="S290">
        <f>IF(ISERROR(1/VLOOKUP($B290,'Justerad allokering'!$B$1:$AG$461,MATCH(S$1,'Justerad allokering'!$B$1:$AF$1,0),FALSE)),VLOOKUP($B290,'Allokerad kvv'!$B$2:$AV$468,MATCH(S$1,'Allokerad kvv'!$B$1:$AV$1,0),FALSE),VLOOKUP($B290,'Justerad allokering'!$B$1:$AG$461,MATCH(S$1,'Justerad allokering'!$B$1:$AF$1,0),FALSE))</f>
        <v>0</v>
      </c>
      <c r="T290">
        <f>IF(ISERROR(1/VLOOKUP($B290,'Justerad allokering'!$B$1:$AG$461,MATCH(T$1,'Justerad allokering'!$B$1:$AF$1,0),FALSE)),VLOOKUP($B290,'Allokerad kvv'!$B$2:$AV$468,MATCH(T$1,'Allokerad kvv'!$B$1:$AV$1,0),FALSE),VLOOKUP($B290,'Justerad allokering'!$B$1:$AG$461,MATCH(T$1,'Justerad allokering'!$B$1:$AF$1,0),FALSE))</f>
        <v>0</v>
      </c>
      <c r="U290">
        <f>IF(ISERROR(1/VLOOKUP($B290,'Justerad allokering'!$B$1:$AG$461,MATCH(U$1,'Justerad allokering'!$B$1:$AF$1,0),FALSE)),VLOOKUP($B290,'Allokerad kvv'!$B$2:$AV$468,MATCH(U$1,'Allokerad kvv'!$B$1:$AV$1,0),FALSE),VLOOKUP($B290,'Justerad allokering'!$B$1:$AG$461,MATCH(U$1,'Justerad allokering'!$B$1:$AF$1,0),FALSE))</f>
        <v>0</v>
      </c>
      <c r="V290">
        <f>IF(ISERROR(1/VLOOKUP($B290,'Justerad allokering'!$B$1:$AG$461,MATCH(V$1,'Justerad allokering'!$B$1:$AF$1,0),FALSE)),VLOOKUP($B290,'Allokerad kvv'!$B$2:$AV$468,MATCH(V$1,'Allokerad kvv'!$B$1:$AV$1,0),FALSE),VLOOKUP($B290,'Justerad allokering'!$B$1:$AG$461,MATCH(V$1,'Justerad allokering'!$B$1:$AF$1,0),FALSE))</f>
        <v>0</v>
      </c>
      <c r="W290">
        <f>IF(ISERROR(1/VLOOKUP($B290,'Justerad allokering'!$B$1:$AG$461,MATCH(W$1,'Justerad allokering'!$B$1:$AF$1,0),FALSE)),VLOOKUP($B290,'Allokerad kvv'!$B$2:$AV$468,MATCH(W$1,'Allokerad kvv'!$B$1:$AV$1,0),FALSE),VLOOKUP($B290,'Justerad allokering'!$B$1:$AG$461,MATCH(W$1,'Justerad allokering'!$B$1:$AF$1,0),FALSE))</f>
        <v>0</v>
      </c>
      <c r="X290">
        <f>IF(ISERROR(1/VLOOKUP($B290,'Justerad allokering'!$B$1:$AG$461,MATCH(X$1,'Justerad allokering'!$B$1:$AF$1,0),FALSE)),VLOOKUP($B290,'Allokerad kvv'!$B$2:$AV$468,MATCH(X$1,'Allokerad kvv'!$B$1:$AV$1,0),FALSE),VLOOKUP($B290,'Justerad allokering'!$B$1:$AG$461,MATCH(X$1,'Justerad allokering'!$B$1:$AF$1,0),FALSE))</f>
        <v>0</v>
      </c>
      <c r="Y290">
        <f>IF(ISERROR(1/VLOOKUP($B290,'Justerad allokering'!$B$1:$AG$461,MATCH(Y$1,'Justerad allokering'!$B$1:$AF$1,0),FALSE)),VLOOKUP($B290,'Allokerad kvv'!$B$2:$AV$468,MATCH(Y$1,'Allokerad kvv'!$B$1:$AV$1,0),FALSE),VLOOKUP($B290,'Justerad allokering'!$B$1:$AG$461,MATCH(Y$1,'Justerad allokering'!$B$1:$AF$1,0),FALSE))</f>
        <v>0</v>
      </c>
      <c r="Z290">
        <f>IF(ISERROR(1/VLOOKUP($B290,'Justerad allokering'!$B$1:$AG$461,MATCH(Z$1,'Justerad allokering'!$B$1:$AF$1,0),FALSE)),VLOOKUP($B290,'Allokerad kvv'!$B$2:$AV$468,MATCH(Z$1,'Allokerad kvv'!$B$1:$AV$1,0),FALSE),VLOOKUP($B290,'Justerad allokering'!$B$1:$AG$461,MATCH(Z$1,'Justerad allokering'!$B$1:$AF$1,0),FALSE))</f>
        <v>0</v>
      </c>
      <c r="AE290" s="89">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25">
      <c r="A291" s="2" t="s">
        <v>410</v>
      </c>
      <c r="B291" s="2" t="s">
        <v>412</v>
      </c>
      <c r="C291">
        <f>IF(ISERROR(1/VLOOKUP($B291,'Justerad allokering'!$B$1:$AG$461,MATCH(C$1,'Justerad allokering'!$B$1:$AF$1,0),FALSE)),VLOOKUP($B291,'Allokerad kvv'!$B$2:$AV$468,MATCH(C$1,'Allokerad kvv'!$B$1:$AV$1,0),FALSE),VLOOKUP($B291,'Justerad allokering'!$B$1:$AG$461,MATCH(C$1,'Justerad allokering'!$B$1:$AF$1,0),FALSE))</f>
        <v>0</v>
      </c>
      <c r="D291">
        <f>IF(ISERROR(1/VLOOKUP($B291,'Justerad allokering'!$B$1:$AG$461,MATCH(D$1,'Justerad allokering'!$B$1:$AF$1,0),FALSE)),VLOOKUP($B291,'Allokerad kvv'!$B$2:$AV$468,MATCH(D$1,'Allokerad kvv'!$B$1:$AV$1,0),FALSE),VLOOKUP($B291,'Justerad allokering'!$B$1:$AG$461,MATCH(D$1,'Justerad allokering'!$B$1:$AF$1,0),FALSE))</f>
        <v>0</v>
      </c>
      <c r="E291">
        <f>IF(ISERROR(1/VLOOKUP($B291,'Justerad allokering'!$B$1:$AG$461,MATCH(E$1,'Justerad allokering'!$B$1:$AF$1,0),FALSE)),VLOOKUP($B291,'Allokerad kvv'!$B$2:$AV$468,MATCH(E$1,'Allokerad kvv'!$B$1:$AV$1,0),FALSE),VLOOKUP($B291,'Justerad allokering'!$B$1:$AG$461,MATCH(E$1,'Justerad allokering'!$B$1:$AF$1,0),FALSE))</f>
        <v>0</v>
      </c>
      <c r="F291">
        <f>IF(ISERROR(1/VLOOKUP($B291,'Justerad allokering'!$B$1:$AG$461,MATCH(F$1,'Justerad allokering'!$B$1:$AF$1,0),FALSE)),VLOOKUP($B291,'Allokerad kvv'!$B$2:$AV$468,MATCH(F$1,'Allokerad kvv'!$B$1:$AV$1,0),FALSE),VLOOKUP($B291,'Justerad allokering'!$B$1:$AG$461,MATCH(F$1,'Justerad allokering'!$B$1:$AF$1,0),FALSE))</f>
        <v>0</v>
      </c>
      <c r="G291">
        <f>IF(ISERROR(1/VLOOKUP($B291,'Justerad allokering'!$B$1:$AG$461,MATCH(G$1,'Justerad allokering'!$B$1:$AF$1,0),FALSE)),VLOOKUP($B291,'Allokerad kvv'!$B$2:$AV$468,MATCH(G$1,'Allokerad kvv'!$B$1:$AV$1,0),FALSE),VLOOKUP($B291,'Justerad allokering'!$B$1:$AG$461,MATCH(G$1,'Justerad allokering'!$B$1:$AF$1,0),FALSE))</f>
        <v>0</v>
      </c>
      <c r="H291">
        <f>IF(ISERROR(1/VLOOKUP($B291,'Justerad allokering'!$B$1:$AG$461,MATCH(H$1,'Justerad allokering'!$B$1:$AF$1,0),FALSE)),VLOOKUP($B291,'Allokerad kvv'!$B$2:$AV$468,MATCH(H$1,'Allokerad kvv'!$B$1:$AV$1,0),FALSE),VLOOKUP($B291,'Justerad allokering'!$B$1:$AG$461,MATCH(H$1,'Justerad allokering'!$B$1:$AF$1,0),FALSE))</f>
        <v>0</v>
      </c>
      <c r="I291">
        <f>IF(ISERROR(1/VLOOKUP($B291,'Justerad allokering'!$B$1:$AG$461,MATCH(I$1,'Justerad allokering'!$B$1:$AF$1,0),FALSE)),VLOOKUP($B291,'Allokerad kvv'!$B$2:$AV$468,MATCH(I$1,'Allokerad kvv'!$B$1:$AV$1,0),FALSE),VLOOKUP($B291,'Justerad allokering'!$B$1:$AG$461,MATCH(I$1,'Justerad allokering'!$B$1:$AF$1,0),FALSE))</f>
        <v>0</v>
      </c>
      <c r="J291">
        <f>IF(ISERROR(1/VLOOKUP($B291,'Justerad allokering'!$B$1:$AG$461,MATCH(J$1,'Justerad allokering'!$B$1:$AF$1,0),FALSE)),VLOOKUP($B291,'Allokerad kvv'!$B$2:$AV$468,MATCH(J$1,'Allokerad kvv'!$B$1:$AV$1,0),FALSE),VLOOKUP($B291,'Justerad allokering'!$B$1:$AG$461,MATCH(J$1,'Justerad allokering'!$B$1:$AF$1,0),FALSE))</f>
        <v>0</v>
      </c>
      <c r="K291">
        <f>IF(ISERROR(1/VLOOKUP($B291,'Justerad allokering'!$B$1:$AG$461,MATCH(K$1,'Justerad allokering'!$B$1:$AF$1,0),FALSE)),VLOOKUP($B291,'Allokerad kvv'!$B$2:$AV$468,MATCH(K$1,'Allokerad kvv'!$B$1:$AV$1,0),FALSE),VLOOKUP($B291,'Justerad allokering'!$B$1:$AG$461,MATCH(K$1,'Justerad allokering'!$B$1:$AF$1,0),FALSE))</f>
        <v>0</v>
      </c>
      <c r="L291">
        <f>IF(ISERROR(1/VLOOKUP($B291,'Justerad allokering'!$B$1:$AG$461,MATCH(L$1,'Justerad allokering'!$B$1:$AF$1,0),FALSE)),VLOOKUP($B291,'Allokerad kvv'!$B$2:$AV$468,MATCH(L$1,'Allokerad kvv'!$B$1:$AV$1,0),FALSE),VLOOKUP($B291,'Justerad allokering'!$B$1:$AG$461,MATCH(L$1,'Justerad allokering'!$B$1:$AF$1,0),FALSE))</f>
        <v>0</v>
      </c>
      <c r="M291">
        <f>IF(ISERROR(1/VLOOKUP($B291,'Justerad allokering'!$B$1:$AG$461,MATCH(M$1,'Justerad allokering'!$B$1:$AF$1,0),FALSE)),VLOOKUP($B291,'Allokerad kvv'!$B$2:$AV$468,MATCH(M$1,'Allokerad kvv'!$B$1:$AV$1,0),FALSE),VLOOKUP($B291,'Justerad allokering'!$B$1:$AG$461,MATCH(M$1,'Justerad allokering'!$B$1:$AF$1,0),FALSE))</f>
        <v>0</v>
      </c>
      <c r="N291">
        <f>IF(ISERROR(1/VLOOKUP($B291,'Justerad allokering'!$B$1:$AG$461,MATCH(N$1,'Justerad allokering'!$B$1:$AF$1,0),FALSE)),VLOOKUP($B291,'Allokerad kvv'!$B$2:$AV$468,MATCH(N$1,'Allokerad kvv'!$B$1:$AV$1,0),FALSE),VLOOKUP($B291,'Justerad allokering'!$B$1:$AG$461,MATCH(N$1,'Justerad allokering'!$B$1:$AF$1,0),FALSE))</f>
        <v>0</v>
      </c>
      <c r="O291">
        <f>IF(ISERROR(1/VLOOKUP($B291,'Justerad allokering'!$B$1:$AG$461,MATCH(O$1,'Justerad allokering'!$B$1:$AF$1,0),FALSE)),VLOOKUP($B291,'Allokerad kvv'!$B$2:$AV$468,MATCH(O$1,'Allokerad kvv'!$B$1:$AV$1,0),FALSE),VLOOKUP($B291,'Justerad allokering'!$B$1:$AG$461,MATCH(O$1,'Justerad allokering'!$B$1:$AF$1,0),FALSE))</f>
        <v>0</v>
      </c>
      <c r="P291">
        <f>IF(ISERROR(1/VLOOKUP($B291,'Justerad allokering'!$B$1:$AG$461,MATCH(P$1,'Justerad allokering'!$B$1:$AF$1,0),FALSE)),VLOOKUP($B291,'Allokerad kvv'!$B$2:$AV$468,MATCH(P$1,'Allokerad kvv'!$B$1:$AV$1,0),FALSE),VLOOKUP($B291,'Justerad allokering'!$B$1:$AG$461,MATCH(P$1,'Justerad allokering'!$B$1:$AF$1,0),FALSE))</f>
        <v>0</v>
      </c>
      <c r="Q291">
        <f>IF(ISERROR(1/VLOOKUP($B291,'Justerad allokering'!$B$1:$AG$461,MATCH(Q$1,'Justerad allokering'!$B$1:$AF$1,0),FALSE)),VLOOKUP($B291,'Allokerad kvv'!$B$2:$AV$468,MATCH(Q$1,'Allokerad kvv'!$B$1:$AV$1,0),FALSE),VLOOKUP($B291,'Justerad allokering'!$B$1:$AG$461,MATCH(Q$1,'Justerad allokering'!$B$1:$AF$1,0),FALSE))</f>
        <v>0</v>
      </c>
      <c r="R291">
        <f>IF(ISERROR(1/VLOOKUP($B291,'Justerad allokering'!$B$1:$AG$461,MATCH(R$1,'Justerad allokering'!$B$1:$AF$1,0),FALSE)),VLOOKUP($B291,'Allokerad kvv'!$B$2:$AV$468,MATCH(R$1,'Allokerad kvv'!$B$1:$AV$1,0),FALSE),VLOOKUP($B291,'Justerad allokering'!$B$1:$AG$461,MATCH(R$1,'Justerad allokering'!$B$1:$AF$1,0),FALSE))</f>
        <v>0</v>
      </c>
      <c r="S291">
        <f>IF(ISERROR(1/VLOOKUP($B291,'Justerad allokering'!$B$1:$AG$461,MATCH(S$1,'Justerad allokering'!$B$1:$AF$1,0),FALSE)),VLOOKUP($B291,'Allokerad kvv'!$B$2:$AV$468,MATCH(S$1,'Allokerad kvv'!$B$1:$AV$1,0),FALSE),VLOOKUP($B291,'Justerad allokering'!$B$1:$AG$461,MATCH(S$1,'Justerad allokering'!$B$1:$AF$1,0),FALSE))</f>
        <v>0</v>
      </c>
      <c r="T291">
        <f>IF(ISERROR(1/VLOOKUP($B291,'Justerad allokering'!$B$1:$AG$461,MATCH(T$1,'Justerad allokering'!$B$1:$AF$1,0),FALSE)),VLOOKUP($B291,'Allokerad kvv'!$B$2:$AV$468,MATCH(T$1,'Allokerad kvv'!$B$1:$AV$1,0),FALSE),VLOOKUP($B291,'Justerad allokering'!$B$1:$AG$461,MATCH(T$1,'Justerad allokering'!$B$1:$AF$1,0),FALSE))</f>
        <v>0</v>
      </c>
      <c r="U291">
        <f>IF(ISERROR(1/VLOOKUP($B291,'Justerad allokering'!$B$1:$AG$461,MATCH(U$1,'Justerad allokering'!$B$1:$AF$1,0),FALSE)),VLOOKUP($B291,'Allokerad kvv'!$B$2:$AV$468,MATCH(U$1,'Allokerad kvv'!$B$1:$AV$1,0),FALSE),VLOOKUP($B291,'Justerad allokering'!$B$1:$AG$461,MATCH(U$1,'Justerad allokering'!$B$1:$AF$1,0),FALSE))</f>
        <v>0</v>
      </c>
      <c r="V291">
        <f>IF(ISERROR(1/VLOOKUP($B291,'Justerad allokering'!$B$1:$AG$461,MATCH(V$1,'Justerad allokering'!$B$1:$AF$1,0),FALSE)),VLOOKUP($B291,'Allokerad kvv'!$B$2:$AV$468,MATCH(V$1,'Allokerad kvv'!$B$1:$AV$1,0),FALSE),VLOOKUP($B291,'Justerad allokering'!$B$1:$AG$461,MATCH(V$1,'Justerad allokering'!$B$1:$AF$1,0),FALSE))</f>
        <v>0</v>
      </c>
      <c r="W291">
        <f>IF(ISERROR(1/VLOOKUP($B291,'Justerad allokering'!$B$1:$AG$461,MATCH(W$1,'Justerad allokering'!$B$1:$AF$1,0),FALSE)),VLOOKUP($B291,'Allokerad kvv'!$B$2:$AV$468,MATCH(W$1,'Allokerad kvv'!$B$1:$AV$1,0),FALSE),VLOOKUP($B291,'Justerad allokering'!$B$1:$AG$461,MATCH(W$1,'Justerad allokering'!$B$1:$AF$1,0),FALSE))</f>
        <v>0</v>
      </c>
      <c r="X291">
        <f>IF(ISERROR(1/VLOOKUP($B291,'Justerad allokering'!$B$1:$AG$461,MATCH(X$1,'Justerad allokering'!$B$1:$AF$1,0),FALSE)),VLOOKUP($B291,'Allokerad kvv'!$B$2:$AV$468,MATCH(X$1,'Allokerad kvv'!$B$1:$AV$1,0),FALSE),VLOOKUP($B291,'Justerad allokering'!$B$1:$AG$461,MATCH(X$1,'Justerad allokering'!$B$1:$AF$1,0),FALSE))</f>
        <v>0</v>
      </c>
      <c r="Y291">
        <f>IF(ISERROR(1/VLOOKUP($B291,'Justerad allokering'!$B$1:$AG$461,MATCH(Y$1,'Justerad allokering'!$B$1:$AF$1,0),FALSE)),VLOOKUP($B291,'Allokerad kvv'!$B$2:$AV$468,MATCH(Y$1,'Allokerad kvv'!$B$1:$AV$1,0),FALSE),VLOOKUP($B291,'Justerad allokering'!$B$1:$AG$461,MATCH(Y$1,'Justerad allokering'!$B$1:$AF$1,0),FALSE))</f>
        <v>0</v>
      </c>
      <c r="Z291">
        <f>IF(ISERROR(1/VLOOKUP($B291,'Justerad allokering'!$B$1:$AG$461,MATCH(Z$1,'Justerad allokering'!$B$1:$AF$1,0),FALSE)),VLOOKUP($B291,'Allokerad kvv'!$B$2:$AV$468,MATCH(Z$1,'Allokerad kvv'!$B$1:$AV$1,0),FALSE),VLOOKUP($B291,'Justerad allokering'!$B$1:$AG$461,MATCH(Z$1,'Justerad allokering'!$B$1:$AF$1,0),FALSE))</f>
        <v>0</v>
      </c>
      <c r="AE291" s="89">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25">
      <c r="A292" s="2" t="s">
        <v>413</v>
      </c>
      <c r="B292" s="2" t="s">
        <v>414</v>
      </c>
      <c r="C292">
        <f>IF(ISERROR(1/VLOOKUP($B292,'Justerad allokering'!$B$1:$AG$461,MATCH(C$1,'Justerad allokering'!$B$1:$AF$1,0),FALSE)),VLOOKUP($B292,'Allokerad kvv'!$B$2:$AV$468,MATCH(C$1,'Allokerad kvv'!$B$1:$AV$1,0),FALSE),VLOOKUP($B292,'Justerad allokering'!$B$1:$AG$461,MATCH(C$1,'Justerad allokering'!$B$1:$AF$1,0),FALSE))</f>
        <v>0</v>
      </c>
      <c r="D292">
        <f>IF(ISERROR(1/VLOOKUP($B292,'Justerad allokering'!$B$1:$AG$461,MATCH(D$1,'Justerad allokering'!$B$1:$AF$1,0),FALSE)),VLOOKUP($B292,'Allokerad kvv'!$B$2:$AV$468,MATCH(D$1,'Allokerad kvv'!$B$1:$AV$1,0),FALSE),VLOOKUP($B292,'Justerad allokering'!$B$1:$AG$461,MATCH(D$1,'Justerad allokering'!$B$1:$AF$1,0),FALSE))</f>
        <v>0</v>
      </c>
      <c r="E292">
        <f>IF(ISERROR(1/VLOOKUP($B292,'Justerad allokering'!$B$1:$AG$461,MATCH(E$1,'Justerad allokering'!$B$1:$AF$1,0),FALSE)),VLOOKUP($B292,'Allokerad kvv'!$B$2:$AV$468,MATCH(E$1,'Allokerad kvv'!$B$1:$AV$1,0),FALSE),VLOOKUP($B292,'Justerad allokering'!$B$1:$AG$461,MATCH(E$1,'Justerad allokering'!$B$1:$AF$1,0),FALSE))</f>
        <v>93.434899999999999</v>
      </c>
      <c r="F292">
        <f>IF(ISERROR(1/VLOOKUP($B292,'Justerad allokering'!$B$1:$AG$461,MATCH(F$1,'Justerad allokering'!$B$1:$AF$1,0),FALSE)),VLOOKUP($B292,'Allokerad kvv'!$B$2:$AV$468,MATCH(F$1,'Allokerad kvv'!$B$1:$AV$1,0),FALSE),VLOOKUP($B292,'Justerad allokering'!$B$1:$AG$461,MATCH(F$1,'Justerad allokering'!$B$1:$AF$1,0),FALSE))</f>
        <v>0</v>
      </c>
      <c r="G292">
        <f>IF(ISERROR(1/VLOOKUP($B292,'Justerad allokering'!$B$1:$AG$461,MATCH(G$1,'Justerad allokering'!$B$1:$AF$1,0),FALSE)),VLOOKUP($B292,'Allokerad kvv'!$B$2:$AV$468,MATCH(G$1,'Allokerad kvv'!$B$1:$AV$1,0),FALSE),VLOOKUP($B292,'Justerad allokering'!$B$1:$AG$461,MATCH(G$1,'Justerad allokering'!$B$1:$AF$1,0),FALSE))</f>
        <v>1.8591</v>
      </c>
      <c r="H292">
        <f>IF(ISERROR(1/VLOOKUP($B292,'Justerad allokering'!$B$1:$AG$461,MATCH(H$1,'Justerad allokering'!$B$1:$AF$1,0),FALSE)),VLOOKUP($B292,'Allokerad kvv'!$B$2:$AV$468,MATCH(H$1,'Allokerad kvv'!$B$1:$AV$1,0),FALSE),VLOOKUP($B292,'Justerad allokering'!$B$1:$AG$461,MATCH(H$1,'Justerad allokering'!$B$1:$AF$1,0),FALSE))</f>
        <v>0</v>
      </c>
      <c r="I292">
        <f>IF(ISERROR(1/VLOOKUP($B292,'Justerad allokering'!$B$1:$AG$461,MATCH(I$1,'Justerad allokering'!$B$1:$AF$1,0),FALSE)),VLOOKUP($B292,'Allokerad kvv'!$B$2:$AV$468,MATCH(I$1,'Allokerad kvv'!$B$1:$AV$1,0),FALSE),VLOOKUP($B292,'Justerad allokering'!$B$1:$AG$461,MATCH(I$1,'Justerad allokering'!$B$1:$AF$1,0),FALSE))</f>
        <v>0</v>
      </c>
      <c r="J292">
        <f>IF(ISERROR(1/VLOOKUP($B292,'Justerad allokering'!$B$1:$AG$461,MATCH(J$1,'Justerad allokering'!$B$1:$AF$1,0),FALSE)),VLOOKUP($B292,'Allokerad kvv'!$B$2:$AV$468,MATCH(J$1,'Allokerad kvv'!$B$1:$AV$1,0),FALSE),VLOOKUP($B292,'Justerad allokering'!$B$1:$AG$461,MATCH(J$1,'Justerad allokering'!$B$1:$AF$1,0),FALSE))</f>
        <v>123.53700000000001</v>
      </c>
      <c r="K292">
        <f>IF(ISERROR(1/VLOOKUP($B292,'Justerad allokering'!$B$1:$AG$461,MATCH(K$1,'Justerad allokering'!$B$1:$AF$1,0),FALSE)),VLOOKUP($B292,'Allokerad kvv'!$B$2:$AV$468,MATCH(K$1,'Allokerad kvv'!$B$1:$AV$1,0),FALSE),VLOOKUP($B292,'Justerad allokering'!$B$1:$AG$461,MATCH(K$1,'Justerad allokering'!$B$1:$AF$1,0),FALSE))</f>
        <v>26.241900000000001</v>
      </c>
      <c r="L292">
        <f>IF(ISERROR(1/VLOOKUP($B292,'Justerad allokering'!$B$1:$AG$461,MATCH(L$1,'Justerad allokering'!$B$1:$AF$1,0),FALSE)),VLOOKUP($B292,'Allokerad kvv'!$B$2:$AV$468,MATCH(L$1,'Allokerad kvv'!$B$1:$AV$1,0),FALSE),VLOOKUP($B292,'Justerad allokering'!$B$1:$AG$461,MATCH(L$1,'Justerad allokering'!$B$1:$AF$1,0),FALSE))</f>
        <v>0</v>
      </c>
      <c r="M292">
        <f>IF(ISERROR(1/VLOOKUP($B292,'Justerad allokering'!$B$1:$AG$461,MATCH(M$1,'Justerad allokering'!$B$1:$AF$1,0),FALSE)),VLOOKUP($B292,'Allokerad kvv'!$B$2:$AV$468,MATCH(M$1,'Allokerad kvv'!$B$1:$AV$1,0),FALSE),VLOOKUP($B292,'Justerad allokering'!$B$1:$AG$461,MATCH(M$1,'Justerad allokering'!$B$1:$AF$1,0),FALSE))</f>
        <v>355.34300000000002</v>
      </c>
      <c r="N292">
        <f>IF(ISERROR(1/VLOOKUP($B292,'Justerad allokering'!$B$1:$AG$461,MATCH(N$1,'Justerad allokering'!$B$1:$AF$1,0),FALSE)),VLOOKUP($B292,'Allokerad kvv'!$B$2:$AV$468,MATCH(N$1,'Allokerad kvv'!$B$1:$AV$1,0),FALSE),VLOOKUP($B292,'Justerad allokering'!$B$1:$AG$461,MATCH(N$1,'Justerad allokering'!$B$1:$AF$1,0),FALSE))</f>
        <v>371.15</v>
      </c>
      <c r="O292">
        <f>IF(ISERROR(1/VLOOKUP($B292,'Justerad allokering'!$B$1:$AG$461,MATCH(O$1,'Justerad allokering'!$B$1:$AF$1,0),FALSE)),VLOOKUP($B292,'Allokerad kvv'!$B$2:$AV$468,MATCH(O$1,'Allokerad kvv'!$B$1:$AV$1,0),FALSE),VLOOKUP($B292,'Justerad allokering'!$B$1:$AG$461,MATCH(O$1,'Justerad allokering'!$B$1:$AF$1,0),FALSE))</f>
        <v>157.55500000000001</v>
      </c>
      <c r="P292">
        <f>IF(ISERROR(1/VLOOKUP($B292,'Justerad allokering'!$B$1:$AG$461,MATCH(P$1,'Justerad allokering'!$B$1:$AF$1,0),FALSE)),VLOOKUP($B292,'Allokerad kvv'!$B$2:$AV$468,MATCH(P$1,'Allokerad kvv'!$B$1:$AV$1,0),FALSE),VLOOKUP($B292,'Justerad allokering'!$B$1:$AG$461,MATCH(P$1,'Justerad allokering'!$B$1:$AF$1,0),FALSE))</f>
        <v>63.822000000000003</v>
      </c>
      <c r="Q292">
        <f>IF(ISERROR(1/VLOOKUP($B292,'Justerad allokering'!$B$1:$AG$461,MATCH(Q$1,'Justerad allokering'!$B$1:$AF$1,0),FALSE)),VLOOKUP($B292,'Allokerad kvv'!$B$2:$AV$468,MATCH(Q$1,'Allokerad kvv'!$B$1:$AV$1,0),FALSE),VLOOKUP($B292,'Justerad allokering'!$B$1:$AG$461,MATCH(Q$1,'Justerad allokering'!$B$1:$AF$1,0),FALSE))</f>
        <v>0</v>
      </c>
      <c r="R292">
        <f>IF(ISERROR(1/VLOOKUP($B292,'Justerad allokering'!$B$1:$AG$461,MATCH(R$1,'Justerad allokering'!$B$1:$AF$1,0),FALSE)),VLOOKUP($B292,'Allokerad kvv'!$B$2:$AV$468,MATCH(R$1,'Allokerad kvv'!$B$1:$AV$1,0),FALSE),VLOOKUP($B292,'Justerad allokering'!$B$1:$AG$461,MATCH(R$1,'Justerad allokering'!$B$1:$AF$1,0),FALSE))</f>
        <v>0</v>
      </c>
      <c r="S292">
        <f>IF(ISERROR(1/VLOOKUP($B292,'Justerad allokering'!$B$1:$AG$461,MATCH(S$1,'Justerad allokering'!$B$1:$AF$1,0),FALSE)),VLOOKUP($B292,'Allokerad kvv'!$B$2:$AV$468,MATCH(S$1,'Allokerad kvv'!$B$1:$AV$1,0),FALSE),VLOOKUP($B292,'Justerad allokering'!$B$1:$AG$461,MATCH(S$1,'Justerad allokering'!$B$1:$AF$1,0),FALSE))</f>
        <v>30.7834</v>
      </c>
      <c r="T292">
        <f>IF(ISERROR(1/VLOOKUP($B292,'Justerad allokering'!$B$1:$AG$461,MATCH(T$1,'Justerad allokering'!$B$1:$AF$1,0),FALSE)),VLOOKUP($B292,'Allokerad kvv'!$B$2:$AV$468,MATCH(T$1,'Allokerad kvv'!$B$1:$AV$1,0),FALSE),VLOOKUP($B292,'Justerad allokering'!$B$1:$AG$461,MATCH(T$1,'Justerad allokering'!$B$1:$AF$1,0),FALSE))</f>
        <v>2.5510100000000001E-2</v>
      </c>
      <c r="U292">
        <f>IF(ISERROR(1/VLOOKUP($B292,'Justerad allokering'!$B$1:$AG$461,MATCH(U$1,'Justerad allokering'!$B$1:$AF$1,0),FALSE)),VLOOKUP($B292,'Allokerad kvv'!$B$2:$AV$468,MATCH(U$1,'Allokerad kvv'!$B$1:$AV$1,0),FALSE),VLOOKUP($B292,'Justerad allokering'!$B$1:$AG$461,MATCH(U$1,'Justerad allokering'!$B$1:$AF$1,0),FALSE))</f>
        <v>0</v>
      </c>
      <c r="V292">
        <f>IF(ISERROR(1/VLOOKUP($B292,'Justerad allokering'!$B$1:$AG$461,MATCH(V$1,'Justerad allokering'!$B$1:$AF$1,0),FALSE)),VLOOKUP($B292,'Allokerad kvv'!$B$2:$AV$468,MATCH(V$1,'Allokerad kvv'!$B$1:$AV$1,0),FALSE),VLOOKUP($B292,'Justerad allokering'!$B$1:$AG$461,MATCH(V$1,'Justerad allokering'!$B$1:$AF$1,0),FALSE))</f>
        <v>0</v>
      </c>
      <c r="W292">
        <f>IF(ISERROR(1/VLOOKUP($B292,'Justerad allokering'!$B$1:$AG$461,MATCH(W$1,'Justerad allokering'!$B$1:$AF$1,0),FALSE)),VLOOKUP($B292,'Allokerad kvv'!$B$2:$AV$468,MATCH(W$1,'Allokerad kvv'!$B$1:$AV$1,0),FALSE),VLOOKUP($B292,'Justerad allokering'!$B$1:$AG$461,MATCH(W$1,'Justerad allokering'!$B$1:$AF$1,0),FALSE))</f>
        <v>0</v>
      </c>
      <c r="X292">
        <f>IF(ISERROR(1/VLOOKUP($B292,'Justerad allokering'!$B$1:$AG$461,MATCH(X$1,'Justerad allokering'!$B$1:$AF$1,0),FALSE)),VLOOKUP($B292,'Allokerad kvv'!$B$2:$AV$468,MATCH(X$1,'Allokerad kvv'!$B$1:$AV$1,0),FALSE),VLOOKUP($B292,'Justerad allokering'!$B$1:$AG$461,MATCH(X$1,'Justerad allokering'!$B$1:$AF$1,0),FALSE))</f>
        <v>0</v>
      </c>
      <c r="Y292">
        <f>IF(ISERROR(1/VLOOKUP($B292,'Justerad allokering'!$B$1:$AG$461,MATCH(Y$1,'Justerad allokering'!$B$1:$AF$1,0),FALSE)),VLOOKUP($B292,'Allokerad kvv'!$B$2:$AV$468,MATCH(Y$1,'Allokerad kvv'!$B$1:$AV$1,0),FALSE),VLOOKUP($B292,'Justerad allokering'!$B$1:$AG$461,MATCH(Y$1,'Justerad allokering'!$B$1:$AF$1,0),FALSE))</f>
        <v>0</v>
      </c>
      <c r="Z292">
        <f>IF(ISERROR(1/VLOOKUP($B292,'Justerad allokering'!$B$1:$AG$461,MATCH(Z$1,'Justerad allokering'!$B$1:$AF$1,0),FALSE)),VLOOKUP($B292,'Allokerad kvv'!$B$2:$AV$468,MATCH(Z$1,'Allokerad kvv'!$B$1:$AV$1,0),FALSE),VLOOKUP($B292,'Justerad allokering'!$B$1:$AG$461,MATCH(Z$1,'Justerad allokering'!$B$1:$AF$1,0),FALSE))</f>
        <v>0</v>
      </c>
      <c r="AE292" s="89">
        <f t="shared" si="16"/>
        <v>1223.7518101000001</v>
      </c>
      <c r="AG292">
        <f t="shared" si="17"/>
        <v>1197.5099101000001</v>
      </c>
      <c r="AH292">
        <f t="shared" si="18"/>
        <v>826.35991010000009</v>
      </c>
      <c r="AI292">
        <f>IF(AH292=0,"",AH292/VLOOKUP(B292,Kraftvärmeprod!$B$1:$BC$480,MATCH("Summa tillförd energi exklusive rökgaskondensering",Kraftvärmeprod!$B$1:$BC$1,0),FALSE))</f>
        <v>0.4266977394353107</v>
      </c>
      <c r="AK292">
        <f t="shared" si="19"/>
        <v>793.71741010000017</v>
      </c>
    </row>
    <row r="293" spans="1:37" x14ac:dyDescent="0.25">
      <c r="A293" s="2" t="s">
        <v>415</v>
      </c>
      <c r="B293" s="2" t="s">
        <v>416</v>
      </c>
      <c r="C293">
        <f>IF(ISERROR(1/VLOOKUP($B293,'Justerad allokering'!$B$1:$AG$461,MATCH(C$1,'Justerad allokering'!$B$1:$AF$1,0),FALSE)),VLOOKUP($B293,'Allokerad kvv'!$B$2:$AV$468,MATCH(C$1,'Allokerad kvv'!$B$1:$AV$1,0),FALSE),VLOOKUP($B293,'Justerad allokering'!$B$1:$AG$461,MATCH(C$1,'Justerad allokering'!$B$1:$AF$1,0),FALSE))</f>
        <v>0</v>
      </c>
      <c r="D293">
        <f>IF(ISERROR(1/VLOOKUP($B293,'Justerad allokering'!$B$1:$AG$461,MATCH(D$1,'Justerad allokering'!$B$1:$AF$1,0),FALSE)),VLOOKUP($B293,'Allokerad kvv'!$B$2:$AV$468,MATCH(D$1,'Allokerad kvv'!$B$1:$AV$1,0),FALSE),VLOOKUP($B293,'Justerad allokering'!$B$1:$AG$461,MATCH(D$1,'Justerad allokering'!$B$1:$AF$1,0),FALSE))</f>
        <v>0</v>
      </c>
      <c r="E293">
        <f>IF(ISERROR(1/VLOOKUP($B293,'Justerad allokering'!$B$1:$AG$461,MATCH(E$1,'Justerad allokering'!$B$1:$AF$1,0),FALSE)),VLOOKUP($B293,'Allokerad kvv'!$B$2:$AV$468,MATCH(E$1,'Allokerad kvv'!$B$1:$AV$1,0),FALSE),VLOOKUP($B293,'Justerad allokering'!$B$1:$AG$461,MATCH(E$1,'Justerad allokering'!$B$1:$AF$1,0),FALSE))</f>
        <v>0</v>
      </c>
      <c r="F293">
        <f>IF(ISERROR(1/VLOOKUP($B293,'Justerad allokering'!$B$1:$AG$461,MATCH(F$1,'Justerad allokering'!$B$1:$AF$1,0),FALSE)),VLOOKUP($B293,'Allokerad kvv'!$B$2:$AV$468,MATCH(F$1,'Allokerad kvv'!$B$1:$AV$1,0),FALSE),VLOOKUP($B293,'Justerad allokering'!$B$1:$AG$461,MATCH(F$1,'Justerad allokering'!$B$1:$AF$1,0),FALSE))</f>
        <v>0</v>
      </c>
      <c r="G293">
        <f>IF(ISERROR(1/VLOOKUP($B293,'Justerad allokering'!$B$1:$AG$461,MATCH(G$1,'Justerad allokering'!$B$1:$AF$1,0),FALSE)),VLOOKUP($B293,'Allokerad kvv'!$B$2:$AV$468,MATCH(G$1,'Allokerad kvv'!$B$1:$AV$1,0),FALSE),VLOOKUP($B293,'Justerad allokering'!$B$1:$AG$461,MATCH(G$1,'Justerad allokering'!$B$1:$AF$1,0),FALSE))</f>
        <v>0</v>
      </c>
      <c r="H293">
        <f>IF(ISERROR(1/VLOOKUP($B293,'Justerad allokering'!$B$1:$AG$461,MATCH(H$1,'Justerad allokering'!$B$1:$AF$1,0),FALSE)),VLOOKUP($B293,'Allokerad kvv'!$B$2:$AV$468,MATCH(H$1,'Allokerad kvv'!$B$1:$AV$1,0),FALSE),VLOOKUP($B293,'Justerad allokering'!$B$1:$AG$461,MATCH(H$1,'Justerad allokering'!$B$1:$AF$1,0),FALSE))</f>
        <v>0</v>
      </c>
      <c r="I293">
        <f>IF(ISERROR(1/VLOOKUP($B293,'Justerad allokering'!$B$1:$AG$461,MATCH(I$1,'Justerad allokering'!$B$1:$AF$1,0),FALSE)),VLOOKUP($B293,'Allokerad kvv'!$B$2:$AV$468,MATCH(I$1,'Allokerad kvv'!$B$1:$AV$1,0),FALSE),VLOOKUP($B293,'Justerad allokering'!$B$1:$AG$461,MATCH(I$1,'Justerad allokering'!$B$1:$AF$1,0),FALSE))</f>
        <v>0</v>
      </c>
      <c r="J293">
        <f>IF(ISERROR(1/VLOOKUP($B293,'Justerad allokering'!$B$1:$AG$461,MATCH(J$1,'Justerad allokering'!$B$1:$AF$1,0),FALSE)),VLOOKUP($B293,'Allokerad kvv'!$B$2:$AV$468,MATCH(J$1,'Allokerad kvv'!$B$1:$AV$1,0),FALSE),VLOOKUP($B293,'Justerad allokering'!$B$1:$AG$461,MATCH(J$1,'Justerad allokering'!$B$1:$AF$1,0),FALSE))</f>
        <v>0</v>
      </c>
      <c r="K293">
        <f>IF(ISERROR(1/VLOOKUP($B293,'Justerad allokering'!$B$1:$AG$461,MATCH(K$1,'Justerad allokering'!$B$1:$AF$1,0),FALSE)),VLOOKUP($B293,'Allokerad kvv'!$B$2:$AV$468,MATCH(K$1,'Allokerad kvv'!$B$1:$AV$1,0),FALSE),VLOOKUP($B293,'Justerad allokering'!$B$1:$AG$461,MATCH(K$1,'Justerad allokering'!$B$1:$AF$1,0),FALSE))</f>
        <v>0</v>
      </c>
      <c r="L293">
        <f>IF(ISERROR(1/VLOOKUP($B293,'Justerad allokering'!$B$1:$AG$461,MATCH(L$1,'Justerad allokering'!$B$1:$AF$1,0),FALSE)),VLOOKUP($B293,'Allokerad kvv'!$B$2:$AV$468,MATCH(L$1,'Allokerad kvv'!$B$1:$AV$1,0),FALSE),VLOOKUP($B293,'Justerad allokering'!$B$1:$AG$461,MATCH(L$1,'Justerad allokering'!$B$1:$AF$1,0),FALSE))</f>
        <v>0</v>
      </c>
      <c r="M293">
        <f>IF(ISERROR(1/VLOOKUP($B293,'Justerad allokering'!$B$1:$AG$461,MATCH(M$1,'Justerad allokering'!$B$1:$AF$1,0),FALSE)),VLOOKUP($B293,'Allokerad kvv'!$B$2:$AV$468,MATCH(M$1,'Allokerad kvv'!$B$1:$AV$1,0),FALSE),VLOOKUP($B293,'Justerad allokering'!$B$1:$AG$461,MATCH(M$1,'Justerad allokering'!$B$1:$AF$1,0),FALSE))</f>
        <v>0</v>
      </c>
      <c r="N293">
        <f>IF(ISERROR(1/VLOOKUP($B293,'Justerad allokering'!$B$1:$AG$461,MATCH(N$1,'Justerad allokering'!$B$1:$AF$1,0),FALSE)),VLOOKUP($B293,'Allokerad kvv'!$B$2:$AV$468,MATCH(N$1,'Allokerad kvv'!$B$1:$AV$1,0),FALSE),VLOOKUP($B293,'Justerad allokering'!$B$1:$AG$461,MATCH(N$1,'Justerad allokering'!$B$1:$AF$1,0),FALSE))</f>
        <v>0</v>
      </c>
      <c r="O293">
        <f>IF(ISERROR(1/VLOOKUP($B293,'Justerad allokering'!$B$1:$AG$461,MATCH(O$1,'Justerad allokering'!$B$1:$AF$1,0),FALSE)),VLOOKUP($B293,'Allokerad kvv'!$B$2:$AV$468,MATCH(O$1,'Allokerad kvv'!$B$1:$AV$1,0),FALSE),VLOOKUP($B293,'Justerad allokering'!$B$1:$AG$461,MATCH(O$1,'Justerad allokering'!$B$1:$AF$1,0),FALSE))</f>
        <v>0</v>
      </c>
      <c r="P293">
        <f>IF(ISERROR(1/VLOOKUP($B293,'Justerad allokering'!$B$1:$AG$461,MATCH(P$1,'Justerad allokering'!$B$1:$AF$1,0),FALSE)),VLOOKUP($B293,'Allokerad kvv'!$B$2:$AV$468,MATCH(P$1,'Allokerad kvv'!$B$1:$AV$1,0),FALSE),VLOOKUP($B293,'Justerad allokering'!$B$1:$AG$461,MATCH(P$1,'Justerad allokering'!$B$1:$AF$1,0),FALSE))</f>
        <v>0</v>
      </c>
      <c r="Q293">
        <f>IF(ISERROR(1/VLOOKUP($B293,'Justerad allokering'!$B$1:$AG$461,MATCH(Q$1,'Justerad allokering'!$B$1:$AF$1,0),FALSE)),VLOOKUP($B293,'Allokerad kvv'!$B$2:$AV$468,MATCH(Q$1,'Allokerad kvv'!$B$1:$AV$1,0),FALSE),VLOOKUP($B293,'Justerad allokering'!$B$1:$AG$461,MATCH(Q$1,'Justerad allokering'!$B$1:$AF$1,0),FALSE))</f>
        <v>0</v>
      </c>
      <c r="R293">
        <f>IF(ISERROR(1/VLOOKUP($B293,'Justerad allokering'!$B$1:$AG$461,MATCH(R$1,'Justerad allokering'!$B$1:$AF$1,0),FALSE)),VLOOKUP($B293,'Allokerad kvv'!$B$2:$AV$468,MATCH(R$1,'Allokerad kvv'!$B$1:$AV$1,0),FALSE),VLOOKUP($B293,'Justerad allokering'!$B$1:$AG$461,MATCH(R$1,'Justerad allokering'!$B$1:$AF$1,0),FALSE))</f>
        <v>0</v>
      </c>
      <c r="S293">
        <f>IF(ISERROR(1/VLOOKUP($B293,'Justerad allokering'!$B$1:$AG$461,MATCH(S$1,'Justerad allokering'!$B$1:$AF$1,0),FALSE)),VLOOKUP($B293,'Allokerad kvv'!$B$2:$AV$468,MATCH(S$1,'Allokerad kvv'!$B$1:$AV$1,0),FALSE),VLOOKUP($B293,'Justerad allokering'!$B$1:$AG$461,MATCH(S$1,'Justerad allokering'!$B$1:$AF$1,0),FALSE))</f>
        <v>0</v>
      </c>
      <c r="T293">
        <f>IF(ISERROR(1/VLOOKUP($B293,'Justerad allokering'!$B$1:$AG$461,MATCH(T$1,'Justerad allokering'!$B$1:$AF$1,0),FALSE)),VLOOKUP($B293,'Allokerad kvv'!$B$2:$AV$468,MATCH(T$1,'Allokerad kvv'!$B$1:$AV$1,0),FALSE),VLOOKUP($B293,'Justerad allokering'!$B$1:$AG$461,MATCH(T$1,'Justerad allokering'!$B$1:$AF$1,0),FALSE))</f>
        <v>0</v>
      </c>
      <c r="U293">
        <f>IF(ISERROR(1/VLOOKUP($B293,'Justerad allokering'!$B$1:$AG$461,MATCH(U$1,'Justerad allokering'!$B$1:$AF$1,0),FALSE)),VLOOKUP($B293,'Allokerad kvv'!$B$2:$AV$468,MATCH(U$1,'Allokerad kvv'!$B$1:$AV$1,0),FALSE),VLOOKUP($B293,'Justerad allokering'!$B$1:$AG$461,MATCH(U$1,'Justerad allokering'!$B$1:$AF$1,0),FALSE))</f>
        <v>0</v>
      </c>
      <c r="V293">
        <f>IF(ISERROR(1/VLOOKUP($B293,'Justerad allokering'!$B$1:$AG$461,MATCH(V$1,'Justerad allokering'!$B$1:$AF$1,0),FALSE)),VLOOKUP($B293,'Allokerad kvv'!$B$2:$AV$468,MATCH(V$1,'Allokerad kvv'!$B$1:$AV$1,0),FALSE),VLOOKUP($B293,'Justerad allokering'!$B$1:$AG$461,MATCH(V$1,'Justerad allokering'!$B$1:$AF$1,0),FALSE))</f>
        <v>0</v>
      </c>
      <c r="W293">
        <f>IF(ISERROR(1/VLOOKUP($B293,'Justerad allokering'!$B$1:$AG$461,MATCH(W$1,'Justerad allokering'!$B$1:$AF$1,0),FALSE)),VLOOKUP($B293,'Allokerad kvv'!$B$2:$AV$468,MATCH(W$1,'Allokerad kvv'!$B$1:$AV$1,0),FALSE),VLOOKUP($B293,'Justerad allokering'!$B$1:$AG$461,MATCH(W$1,'Justerad allokering'!$B$1:$AF$1,0),FALSE))</f>
        <v>0</v>
      </c>
      <c r="X293">
        <f>IF(ISERROR(1/VLOOKUP($B293,'Justerad allokering'!$B$1:$AG$461,MATCH(X$1,'Justerad allokering'!$B$1:$AF$1,0),FALSE)),VLOOKUP($B293,'Allokerad kvv'!$B$2:$AV$468,MATCH(X$1,'Allokerad kvv'!$B$1:$AV$1,0),FALSE),VLOOKUP($B293,'Justerad allokering'!$B$1:$AG$461,MATCH(X$1,'Justerad allokering'!$B$1:$AF$1,0),FALSE))</f>
        <v>0</v>
      </c>
      <c r="Y293">
        <f>IF(ISERROR(1/VLOOKUP($B293,'Justerad allokering'!$B$1:$AG$461,MATCH(Y$1,'Justerad allokering'!$B$1:$AF$1,0),FALSE)),VLOOKUP($B293,'Allokerad kvv'!$B$2:$AV$468,MATCH(Y$1,'Allokerad kvv'!$B$1:$AV$1,0),FALSE),VLOOKUP($B293,'Justerad allokering'!$B$1:$AG$461,MATCH(Y$1,'Justerad allokering'!$B$1:$AF$1,0),FALSE))</f>
        <v>0</v>
      </c>
      <c r="Z293">
        <f>IF(ISERROR(1/VLOOKUP($B293,'Justerad allokering'!$B$1:$AG$461,MATCH(Z$1,'Justerad allokering'!$B$1:$AF$1,0),FALSE)),VLOOKUP($B293,'Allokerad kvv'!$B$2:$AV$468,MATCH(Z$1,'Allokerad kvv'!$B$1:$AV$1,0),FALSE),VLOOKUP($B293,'Justerad allokering'!$B$1:$AG$461,MATCH(Z$1,'Justerad allokering'!$B$1:$AF$1,0),FALSE))</f>
        <v>0</v>
      </c>
      <c r="AE293" s="89">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25">
      <c r="A294" s="2" t="s">
        <v>415</v>
      </c>
      <c r="B294" s="2" t="s">
        <v>417</v>
      </c>
      <c r="C294">
        <f>IF(ISERROR(1/VLOOKUP($B294,'Justerad allokering'!$B$1:$AG$461,MATCH(C$1,'Justerad allokering'!$B$1:$AF$1,0),FALSE)),VLOOKUP($B294,'Allokerad kvv'!$B$2:$AV$468,MATCH(C$1,'Allokerad kvv'!$B$1:$AV$1,0),FALSE),VLOOKUP($B294,'Justerad allokering'!$B$1:$AG$461,MATCH(C$1,'Justerad allokering'!$B$1:$AF$1,0),FALSE))</f>
        <v>0</v>
      </c>
      <c r="D294">
        <f>IF(ISERROR(1/VLOOKUP($B294,'Justerad allokering'!$B$1:$AG$461,MATCH(D$1,'Justerad allokering'!$B$1:$AF$1,0),FALSE)),VLOOKUP($B294,'Allokerad kvv'!$B$2:$AV$468,MATCH(D$1,'Allokerad kvv'!$B$1:$AV$1,0),FALSE),VLOOKUP($B294,'Justerad allokering'!$B$1:$AG$461,MATCH(D$1,'Justerad allokering'!$B$1:$AF$1,0),FALSE))</f>
        <v>0</v>
      </c>
      <c r="E294">
        <f>IF(ISERROR(1/VLOOKUP($B294,'Justerad allokering'!$B$1:$AG$461,MATCH(E$1,'Justerad allokering'!$B$1:$AF$1,0),FALSE)),VLOOKUP($B294,'Allokerad kvv'!$B$2:$AV$468,MATCH(E$1,'Allokerad kvv'!$B$1:$AV$1,0),FALSE),VLOOKUP($B294,'Justerad allokering'!$B$1:$AG$461,MATCH(E$1,'Justerad allokering'!$B$1:$AF$1,0),FALSE))</f>
        <v>0</v>
      </c>
      <c r="F294">
        <f>IF(ISERROR(1/VLOOKUP($B294,'Justerad allokering'!$B$1:$AG$461,MATCH(F$1,'Justerad allokering'!$B$1:$AF$1,0),FALSE)),VLOOKUP($B294,'Allokerad kvv'!$B$2:$AV$468,MATCH(F$1,'Allokerad kvv'!$B$1:$AV$1,0),FALSE),VLOOKUP($B294,'Justerad allokering'!$B$1:$AG$461,MATCH(F$1,'Justerad allokering'!$B$1:$AF$1,0),FALSE))</f>
        <v>0</v>
      </c>
      <c r="G294">
        <f>IF(ISERROR(1/VLOOKUP($B294,'Justerad allokering'!$B$1:$AG$461,MATCH(G$1,'Justerad allokering'!$B$1:$AF$1,0),FALSE)),VLOOKUP($B294,'Allokerad kvv'!$B$2:$AV$468,MATCH(G$1,'Allokerad kvv'!$B$1:$AV$1,0),FALSE),VLOOKUP($B294,'Justerad allokering'!$B$1:$AG$461,MATCH(G$1,'Justerad allokering'!$B$1:$AF$1,0),FALSE))</f>
        <v>0</v>
      </c>
      <c r="H294">
        <f>IF(ISERROR(1/VLOOKUP($B294,'Justerad allokering'!$B$1:$AG$461,MATCH(H$1,'Justerad allokering'!$B$1:$AF$1,0),FALSE)),VLOOKUP($B294,'Allokerad kvv'!$B$2:$AV$468,MATCH(H$1,'Allokerad kvv'!$B$1:$AV$1,0),FALSE),VLOOKUP($B294,'Justerad allokering'!$B$1:$AG$461,MATCH(H$1,'Justerad allokering'!$B$1:$AF$1,0),FALSE))</f>
        <v>0</v>
      </c>
      <c r="I294">
        <f>IF(ISERROR(1/VLOOKUP($B294,'Justerad allokering'!$B$1:$AG$461,MATCH(I$1,'Justerad allokering'!$B$1:$AF$1,0),FALSE)),VLOOKUP($B294,'Allokerad kvv'!$B$2:$AV$468,MATCH(I$1,'Allokerad kvv'!$B$1:$AV$1,0),FALSE),VLOOKUP($B294,'Justerad allokering'!$B$1:$AG$461,MATCH(I$1,'Justerad allokering'!$B$1:$AF$1,0),FALSE))</f>
        <v>0</v>
      </c>
      <c r="J294">
        <f>IF(ISERROR(1/VLOOKUP($B294,'Justerad allokering'!$B$1:$AG$461,MATCH(J$1,'Justerad allokering'!$B$1:$AF$1,0),FALSE)),VLOOKUP($B294,'Allokerad kvv'!$B$2:$AV$468,MATCH(J$1,'Allokerad kvv'!$B$1:$AV$1,0),FALSE),VLOOKUP($B294,'Justerad allokering'!$B$1:$AG$461,MATCH(J$1,'Justerad allokering'!$B$1:$AF$1,0),FALSE))</f>
        <v>0</v>
      </c>
      <c r="K294">
        <f>IF(ISERROR(1/VLOOKUP($B294,'Justerad allokering'!$B$1:$AG$461,MATCH(K$1,'Justerad allokering'!$B$1:$AF$1,0),FALSE)),VLOOKUP($B294,'Allokerad kvv'!$B$2:$AV$468,MATCH(K$1,'Allokerad kvv'!$B$1:$AV$1,0),FALSE),VLOOKUP($B294,'Justerad allokering'!$B$1:$AG$461,MATCH(K$1,'Justerad allokering'!$B$1:$AF$1,0),FALSE))</f>
        <v>0</v>
      </c>
      <c r="L294">
        <f>IF(ISERROR(1/VLOOKUP($B294,'Justerad allokering'!$B$1:$AG$461,MATCH(L$1,'Justerad allokering'!$B$1:$AF$1,0),FALSE)),VLOOKUP($B294,'Allokerad kvv'!$B$2:$AV$468,MATCH(L$1,'Allokerad kvv'!$B$1:$AV$1,0),FALSE),VLOOKUP($B294,'Justerad allokering'!$B$1:$AG$461,MATCH(L$1,'Justerad allokering'!$B$1:$AF$1,0),FALSE))</f>
        <v>0</v>
      </c>
      <c r="M294">
        <f>IF(ISERROR(1/VLOOKUP($B294,'Justerad allokering'!$B$1:$AG$461,MATCH(M$1,'Justerad allokering'!$B$1:$AF$1,0),FALSE)),VLOOKUP($B294,'Allokerad kvv'!$B$2:$AV$468,MATCH(M$1,'Allokerad kvv'!$B$1:$AV$1,0),FALSE),VLOOKUP($B294,'Justerad allokering'!$B$1:$AG$461,MATCH(M$1,'Justerad allokering'!$B$1:$AF$1,0),FALSE))</f>
        <v>0</v>
      </c>
      <c r="N294">
        <f>IF(ISERROR(1/VLOOKUP($B294,'Justerad allokering'!$B$1:$AG$461,MATCH(N$1,'Justerad allokering'!$B$1:$AF$1,0),FALSE)),VLOOKUP($B294,'Allokerad kvv'!$B$2:$AV$468,MATCH(N$1,'Allokerad kvv'!$B$1:$AV$1,0),FALSE),VLOOKUP($B294,'Justerad allokering'!$B$1:$AG$461,MATCH(N$1,'Justerad allokering'!$B$1:$AF$1,0),FALSE))</f>
        <v>0</v>
      </c>
      <c r="O294">
        <f>IF(ISERROR(1/VLOOKUP($B294,'Justerad allokering'!$B$1:$AG$461,MATCH(O$1,'Justerad allokering'!$B$1:$AF$1,0),FALSE)),VLOOKUP($B294,'Allokerad kvv'!$B$2:$AV$468,MATCH(O$1,'Allokerad kvv'!$B$1:$AV$1,0),FALSE),VLOOKUP($B294,'Justerad allokering'!$B$1:$AG$461,MATCH(O$1,'Justerad allokering'!$B$1:$AF$1,0),FALSE))</f>
        <v>0</v>
      </c>
      <c r="P294">
        <f>IF(ISERROR(1/VLOOKUP($B294,'Justerad allokering'!$B$1:$AG$461,MATCH(P$1,'Justerad allokering'!$B$1:$AF$1,0),FALSE)),VLOOKUP($B294,'Allokerad kvv'!$B$2:$AV$468,MATCH(P$1,'Allokerad kvv'!$B$1:$AV$1,0),FALSE),VLOOKUP($B294,'Justerad allokering'!$B$1:$AG$461,MATCH(P$1,'Justerad allokering'!$B$1:$AF$1,0),FALSE))</f>
        <v>0</v>
      </c>
      <c r="Q294">
        <f>IF(ISERROR(1/VLOOKUP($B294,'Justerad allokering'!$B$1:$AG$461,MATCH(Q$1,'Justerad allokering'!$B$1:$AF$1,0),FALSE)),VLOOKUP($B294,'Allokerad kvv'!$B$2:$AV$468,MATCH(Q$1,'Allokerad kvv'!$B$1:$AV$1,0),FALSE),VLOOKUP($B294,'Justerad allokering'!$B$1:$AG$461,MATCH(Q$1,'Justerad allokering'!$B$1:$AF$1,0),FALSE))</f>
        <v>0</v>
      </c>
      <c r="R294">
        <f>IF(ISERROR(1/VLOOKUP($B294,'Justerad allokering'!$B$1:$AG$461,MATCH(R$1,'Justerad allokering'!$B$1:$AF$1,0),FALSE)),VLOOKUP($B294,'Allokerad kvv'!$B$2:$AV$468,MATCH(R$1,'Allokerad kvv'!$B$1:$AV$1,0),FALSE),VLOOKUP($B294,'Justerad allokering'!$B$1:$AG$461,MATCH(R$1,'Justerad allokering'!$B$1:$AF$1,0),FALSE))</f>
        <v>0</v>
      </c>
      <c r="S294">
        <f>IF(ISERROR(1/VLOOKUP($B294,'Justerad allokering'!$B$1:$AG$461,MATCH(S$1,'Justerad allokering'!$B$1:$AF$1,0),FALSE)),VLOOKUP($B294,'Allokerad kvv'!$B$2:$AV$468,MATCH(S$1,'Allokerad kvv'!$B$1:$AV$1,0),FALSE),VLOOKUP($B294,'Justerad allokering'!$B$1:$AG$461,MATCH(S$1,'Justerad allokering'!$B$1:$AF$1,0),FALSE))</f>
        <v>0</v>
      </c>
      <c r="T294">
        <f>IF(ISERROR(1/VLOOKUP($B294,'Justerad allokering'!$B$1:$AG$461,MATCH(T$1,'Justerad allokering'!$B$1:$AF$1,0),FALSE)),VLOOKUP($B294,'Allokerad kvv'!$B$2:$AV$468,MATCH(T$1,'Allokerad kvv'!$B$1:$AV$1,0),FALSE),VLOOKUP($B294,'Justerad allokering'!$B$1:$AG$461,MATCH(T$1,'Justerad allokering'!$B$1:$AF$1,0),FALSE))</f>
        <v>0</v>
      </c>
      <c r="U294">
        <f>IF(ISERROR(1/VLOOKUP($B294,'Justerad allokering'!$B$1:$AG$461,MATCH(U$1,'Justerad allokering'!$B$1:$AF$1,0),FALSE)),VLOOKUP($B294,'Allokerad kvv'!$B$2:$AV$468,MATCH(U$1,'Allokerad kvv'!$B$1:$AV$1,0),FALSE),VLOOKUP($B294,'Justerad allokering'!$B$1:$AG$461,MATCH(U$1,'Justerad allokering'!$B$1:$AF$1,0),FALSE))</f>
        <v>0</v>
      </c>
      <c r="V294">
        <f>IF(ISERROR(1/VLOOKUP($B294,'Justerad allokering'!$B$1:$AG$461,MATCH(V$1,'Justerad allokering'!$B$1:$AF$1,0),FALSE)),VLOOKUP($B294,'Allokerad kvv'!$B$2:$AV$468,MATCH(V$1,'Allokerad kvv'!$B$1:$AV$1,0),FALSE),VLOOKUP($B294,'Justerad allokering'!$B$1:$AG$461,MATCH(V$1,'Justerad allokering'!$B$1:$AF$1,0),FALSE))</f>
        <v>0</v>
      </c>
      <c r="W294">
        <f>IF(ISERROR(1/VLOOKUP($B294,'Justerad allokering'!$B$1:$AG$461,MATCH(W$1,'Justerad allokering'!$B$1:$AF$1,0),FALSE)),VLOOKUP($B294,'Allokerad kvv'!$B$2:$AV$468,MATCH(W$1,'Allokerad kvv'!$B$1:$AV$1,0),FALSE),VLOOKUP($B294,'Justerad allokering'!$B$1:$AG$461,MATCH(W$1,'Justerad allokering'!$B$1:$AF$1,0),FALSE))</f>
        <v>0</v>
      </c>
      <c r="X294">
        <f>IF(ISERROR(1/VLOOKUP($B294,'Justerad allokering'!$B$1:$AG$461,MATCH(X$1,'Justerad allokering'!$B$1:$AF$1,0),FALSE)),VLOOKUP($B294,'Allokerad kvv'!$B$2:$AV$468,MATCH(X$1,'Allokerad kvv'!$B$1:$AV$1,0),FALSE),VLOOKUP($B294,'Justerad allokering'!$B$1:$AG$461,MATCH(X$1,'Justerad allokering'!$B$1:$AF$1,0),FALSE))</f>
        <v>0</v>
      </c>
      <c r="Y294">
        <f>IF(ISERROR(1/VLOOKUP($B294,'Justerad allokering'!$B$1:$AG$461,MATCH(Y$1,'Justerad allokering'!$B$1:$AF$1,0),FALSE)),VLOOKUP($B294,'Allokerad kvv'!$B$2:$AV$468,MATCH(Y$1,'Allokerad kvv'!$B$1:$AV$1,0),FALSE),VLOOKUP($B294,'Justerad allokering'!$B$1:$AG$461,MATCH(Y$1,'Justerad allokering'!$B$1:$AF$1,0),FALSE))</f>
        <v>0</v>
      </c>
      <c r="Z294">
        <f>IF(ISERROR(1/VLOOKUP($B294,'Justerad allokering'!$B$1:$AG$461,MATCH(Z$1,'Justerad allokering'!$B$1:$AF$1,0),FALSE)),VLOOKUP($B294,'Allokerad kvv'!$B$2:$AV$468,MATCH(Z$1,'Allokerad kvv'!$B$1:$AV$1,0),FALSE),VLOOKUP($B294,'Justerad allokering'!$B$1:$AG$461,MATCH(Z$1,'Justerad allokering'!$B$1:$AF$1,0),FALSE))</f>
        <v>0</v>
      </c>
      <c r="AE294" s="89">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25">
      <c r="A295" s="2" t="s">
        <v>415</v>
      </c>
      <c r="B295" s="2" t="s">
        <v>418</v>
      </c>
      <c r="C295">
        <f>IF(ISERROR(1/VLOOKUP($B295,'Justerad allokering'!$B$1:$AG$461,MATCH(C$1,'Justerad allokering'!$B$1:$AF$1,0),FALSE)),VLOOKUP($B295,'Allokerad kvv'!$B$2:$AV$468,MATCH(C$1,'Allokerad kvv'!$B$1:$AV$1,0),FALSE),VLOOKUP($B295,'Justerad allokering'!$B$1:$AG$461,MATCH(C$1,'Justerad allokering'!$B$1:$AF$1,0),FALSE))</f>
        <v>0</v>
      </c>
      <c r="D295">
        <f>IF(ISERROR(1/VLOOKUP($B295,'Justerad allokering'!$B$1:$AG$461,MATCH(D$1,'Justerad allokering'!$B$1:$AF$1,0),FALSE)),VLOOKUP($B295,'Allokerad kvv'!$B$2:$AV$468,MATCH(D$1,'Allokerad kvv'!$B$1:$AV$1,0),FALSE),VLOOKUP($B295,'Justerad allokering'!$B$1:$AG$461,MATCH(D$1,'Justerad allokering'!$B$1:$AF$1,0),FALSE))</f>
        <v>0</v>
      </c>
      <c r="E295">
        <f>IF(ISERROR(1/VLOOKUP($B295,'Justerad allokering'!$B$1:$AG$461,MATCH(E$1,'Justerad allokering'!$B$1:$AF$1,0),FALSE)),VLOOKUP($B295,'Allokerad kvv'!$B$2:$AV$468,MATCH(E$1,'Allokerad kvv'!$B$1:$AV$1,0),FALSE),VLOOKUP($B295,'Justerad allokering'!$B$1:$AG$461,MATCH(E$1,'Justerad allokering'!$B$1:$AF$1,0),FALSE))</f>
        <v>0</v>
      </c>
      <c r="F295">
        <f>IF(ISERROR(1/VLOOKUP($B295,'Justerad allokering'!$B$1:$AG$461,MATCH(F$1,'Justerad allokering'!$B$1:$AF$1,0),FALSE)),VLOOKUP($B295,'Allokerad kvv'!$B$2:$AV$468,MATCH(F$1,'Allokerad kvv'!$B$1:$AV$1,0),FALSE),VLOOKUP($B295,'Justerad allokering'!$B$1:$AG$461,MATCH(F$1,'Justerad allokering'!$B$1:$AF$1,0),FALSE))</f>
        <v>0</v>
      </c>
      <c r="G295">
        <f>IF(ISERROR(1/VLOOKUP($B295,'Justerad allokering'!$B$1:$AG$461,MATCH(G$1,'Justerad allokering'!$B$1:$AF$1,0),FALSE)),VLOOKUP($B295,'Allokerad kvv'!$B$2:$AV$468,MATCH(G$1,'Allokerad kvv'!$B$1:$AV$1,0),FALSE),VLOOKUP($B295,'Justerad allokering'!$B$1:$AG$461,MATCH(G$1,'Justerad allokering'!$B$1:$AF$1,0),FALSE))</f>
        <v>0</v>
      </c>
      <c r="H295">
        <f>IF(ISERROR(1/VLOOKUP($B295,'Justerad allokering'!$B$1:$AG$461,MATCH(H$1,'Justerad allokering'!$B$1:$AF$1,0),FALSE)),VLOOKUP($B295,'Allokerad kvv'!$B$2:$AV$468,MATCH(H$1,'Allokerad kvv'!$B$1:$AV$1,0),FALSE),VLOOKUP($B295,'Justerad allokering'!$B$1:$AG$461,MATCH(H$1,'Justerad allokering'!$B$1:$AF$1,0),FALSE))</f>
        <v>0</v>
      </c>
      <c r="I295">
        <f>IF(ISERROR(1/VLOOKUP($B295,'Justerad allokering'!$B$1:$AG$461,MATCH(I$1,'Justerad allokering'!$B$1:$AF$1,0),FALSE)),VLOOKUP($B295,'Allokerad kvv'!$B$2:$AV$468,MATCH(I$1,'Allokerad kvv'!$B$1:$AV$1,0),FALSE),VLOOKUP($B295,'Justerad allokering'!$B$1:$AG$461,MATCH(I$1,'Justerad allokering'!$B$1:$AF$1,0),FALSE))</f>
        <v>0</v>
      </c>
      <c r="J295">
        <f>IF(ISERROR(1/VLOOKUP($B295,'Justerad allokering'!$B$1:$AG$461,MATCH(J$1,'Justerad allokering'!$B$1:$AF$1,0),FALSE)),VLOOKUP($B295,'Allokerad kvv'!$B$2:$AV$468,MATCH(J$1,'Allokerad kvv'!$B$1:$AV$1,0),FALSE),VLOOKUP($B295,'Justerad allokering'!$B$1:$AG$461,MATCH(J$1,'Justerad allokering'!$B$1:$AF$1,0),FALSE))</f>
        <v>0</v>
      </c>
      <c r="K295">
        <f>IF(ISERROR(1/VLOOKUP($B295,'Justerad allokering'!$B$1:$AG$461,MATCH(K$1,'Justerad allokering'!$B$1:$AF$1,0),FALSE)),VLOOKUP($B295,'Allokerad kvv'!$B$2:$AV$468,MATCH(K$1,'Allokerad kvv'!$B$1:$AV$1,0),FALSE),VLOOKUP($B295,'Justerad allokering'!$B$1:$AG$461,MATCH(K$1,'Justerad allokering'!$B$1:$AF$1,0),FALSE))</f>
        <v>0</v>
      </c>
      <c r="L295">
        <f>IF(ISERROR(1/VLOOKUP($B295,'Justerad allokering'!$B$1:$AG$461,MATCH(L$1,'Justerad allokering'!$B$1:$AF$1,0),FALSE)),VLOOKUP($B295,'Allokerad kvv'!$B$2:$AV$468,MATCH(L$1,'Allokerad kvv'!$B$1:$AV$1,0),FALSE),VLOOKUP($B295,'Justerad allokering'!$B$1:$AG$461,MATCH(L$1,'Justerad allokering'!$B$1:$AF$1,0),FALSE))</f>
        <v>0</v>
      </c>
      <c r="M295">
        <f>IF(ISERROR(1/VLOOKUP($B295,'Justerad allokering'!$B$1:$AG$461,MATCH(M$1,'Justerad allokering'!$B$1:$AF$1,0),FALSE)),VLOOKUP($B295,'Allokerad kvv'!$B$2:$AV$468,MATCH(M$1,'Allokerad kvv'!$B$1:$AV$1,0),FALSE),VLOOKUP($B295,'Justerad allokering'!$B$1:$AG$461,MATCH(M$1,'Justerad allokering'!$B$1:$AF$1,0),FALSE))</f>
        <v>0</v>
      </c>
      <c r="N295">
        <f>IF(ISERROR(1/VLOOKUP($B295,'Justerad allokering'!$B$1:$AG$461,MATCH(N$1,'Justerad allokering'!$B$1:$AF$1,0),FALSE)),VLOOKUP($B295,'Allokerad kvv'!$B$2:$AV$468,MATCH(N$1,'Allokerad kvv'!$B$1:$AV$1,0),FALSE),VLOOKUP($B295,'Justerad allokering'!$B$1:$AG$461,MATCH(N$1,'Justerad allokering'!$B$1:$AF$1,0),FALSE))</f>
        <v>0</v>
      </c>
      <c r="O295">
        <f>IF(ISERROR(1/VLOOKUP($B295,'Justerad allokering'!$B$1:$AG$461,MATCH(O$1,'Justerad allokering'!$B$1:$AF$1,0),FALSE)),VLOOKUP($B295,'Allokerad kvv'!$B$2:$AV$468,MATCH(O$1,'Allokerad kvv'!$B$1:$AV$1,0),FALSE),VLOOKUP($B295,'Justerad allokering'!$B$1:$AG$461,MATCH(O$1,'Justerad allokering'!$B$1:$AF$1,0),FALSE))</f>
        <v>0</v>
      </c>
      <c r="P295">
        <f>IF(ISERROR(1/VLOOKUP($B295,'Justerad allokering'!$B$1:$AG$461,MATCH(P$1,'Justerad allokering'!$B$1:$AF$1,0),FALSE)),VLOOKUP($B295,'Allokerad kvv'!$B$2:$AV$468,MATCH(P$1,'Allokerad kvv'!$B$1:$AV$1,0),FALSE),VLOOKUP($B295,'Justerad allokering'!$B$1:$AG$461,MATCH(P$1,'Justerad allokering'!$B$1:$AF$1,0),FALSE))</f>
        <v>0</v>
      </c>
      <c r="Q295">
        <f>IF(ISERROR(1/VLOOKUP($B295,'Justerad allokering'!$B$1:$AG$461,MATCH(Q$1,'Justerad allokering'!$B$1:$AF$1,0),FALSE)),VLOOKUP($B295,'Allokerad kvv'!$B$2:$AV$468,MATCH(Q$1,'Allokerad kvv'!$B$1:$AV$1,0),FALSE),VLOOKUP($B295,'Justerad allokering'!$B$1:$AG$461,MATCH(Q$1,'Justerad allokering'!$B$1:$AF$1,0),FALSE))</f>
        <v>0</v>
      </c>
      <c r="R295">
        <f>IF(ISERROR(1/VLOOKUP($B295,'Justerad allokering'!$B$1:$AG$461,MATCH(R$1,'Justerad allokering'!$B$1:$AF$1,0),FALSE)),VLOOKUP($B295,'Allokerad kvv'!$B$2:$AV$468,MATCH(R$1,'Allokerad kvv'!$B$1:$AV$1,0),FALSE),VLOOKUP($B295,'Justerad allokering'!$B$1:$AG$461,MATCH(R$1,'Justerad allokering'!$B$1:$AF$1,0),FALSE))</f>
        <v>0</v>
      </c>
      <c r="S295">
        <f>IF(ISERROR(1/VLOOKUP($B295,'Justerad allokering'!$B$1:$AG$461,MATCH(S$1,'Justerad allokering'!$B$1:$AF$1,0),FALSE)),VLOOKUP($B295,'Allokerad kvv'!$B$2:$AV$468,MATCH(S$1,'Allokerad kvv'!$B$1:$AV$1,0),FALSE),VLOOKUP($B295,'Justerad allokering'!$B$1:$AG$461,MATCH(S$1,'Justerad allokering'!$B$1:$AF$1,0),FALSE))</f>
        <v>0</v>
      </c>
      <c r="T295">
        <f>IF(ISERROR(1/VLOOKUP($B295,'Justerad allokering'!$B$1:$AG$461,MATCH(T$1,'Justerad allokering'!$B$1:$AF$1,0),FALSE)),VLOOKUP($B295,'Allokerad kvv'!$B$2:$AV$468,MATCH(T$1,'Allokerad kvv'!$B$1:$AV$1,0),FALSE),VLOOKUP($B295,'Justerad allokering'!$B$1:$AG$461,MATCH(T$1,'Justerad allokering'!$B$1:$AF$1,0),FALSE))</f>
        <v>0</v>
      </c>
      <c r="U295">
        <f>IF(ISERROR(1/VLOOKUP($B295,'Justerad allokering'!$B$1:$AG$461,MATCH(U$1,'Justerad allokering'!$B$1:$AF$1,0),FALSE)),VLOOKUP($B295,'Allokerad kvv'!$B$2:$AV$468,MATCH(U$1,'Allokerad kvv'!$B$1:$AV$1,0),FALSE),VLOOKUP($B295,'Justerad allokering'!$B$1:$AG$461,MATCH(U$1,'Justerad allokering'!$B$1:$AF$1,0),FALSE))</f>
        <v>0</v>
      </c>
      <c r="V295">
        <f>IF(ISERROR(1/VLOOKUP($B295,'Justerad allokering'!$B$1:$AG$461,MATCH(V$1,'Justerad allokering'!$B$1:$AF$1,0),FALSE)),VLOOKUP($B295,'Allokerad kvv'!$B$2:$AV$468,MATCH(V$1,'Allokerad kvv'!$B$1:$AV$1,0),FALSE),VLOOKUP($B295,'Justerad allokering'!$B$1:$AG$461,MATCH(V$1,'Justerad allokering'!$B$1:$AF$1,0),FALSE))</f>
        <v>0</v>
      </c>
      <c r="W295">
        <f>IF(ISERROR(1/VLOOKUP($B295,'Justerad allokering'!$B$1:$AG$461,MATCH(W$1,'Justerad allokering'!$B$1:$AF$1,0),FALSE)),VLOOKUP($B295,'Allokerad kvv'!$B$2:$AV$468,MATCH(W$1,'Allokerad kvv'!$B$1:$AV$1,0),FALSE),VLOOKUP($B295,'Justerad allokering'!$B$1:$AG$461,MATCH(W$1,'Justerad allokering'!$B$1:$AF$1,0),FALSE))</f>
        <v>0</v>
      </c>
      <c r="X295">
        <f>IF(ISERROR(1/VLOOKUP($B295,'Justerad allokering'!$B$1:$AG$461,MATCH(X$1,'Justerad allokering'!$B$1:$AF$1,0),FALSE)),VLOOKUP($B295,'Allokerad kvv'!$B$2:$AV$468,MATCH(X$1,'Allokerad kvv'!$B$1:$AV$1,0),FALSE),VLOOKUP($B295,'Justerad allokering'!$B$1:$AG$461,MATCH(X$1,'Justerad allokering'!$B$1:$AF$1,0),FALSE))</f>
        <v>0</v>
      </c>
      <c r="Y295">
        <f>IF(ISERROR(1/VLOOKUP($B295,'Justerad allokering'!$B$1:$AG$461,MATCH(Y$1,'Justerad allokering'!$B$1:$AF$1,0),FALSE)),VLOOKUP($B295,'Allokerad kvv'!$B$2:$AV$468,MATCH(Y$1,'Allokerad kvv'!$B$1:$AV$1,0),FALSE),VLOOKUP($B295,'Justerad allokering'!$B$1:$AG$461,MATCH(Y$1,'Justerad allokering'!$B$1:$AF$1,0),FALSE))</f>
        <v>0</v>
      </c>
      <c r="Z295">
        <f>IF(ISERROR(1/VLOOKUP($B295,'Justerad allokering'!$B$1:$AG$461,MATCH(Z$1,'Justerad allokering'!$B$1:$AF$1,0),FALSE)),VLOOKUP($B295,'Allokerad kvv'!$B$2:$AV$468,MATCH(Z$1,'Allokerad kvv'!$B$1:$AV$1,0),FALSE),VLOOKUP($B295,'Justerad allokering'!$B$1:$AG$461,MATCH(Z$1,'Justerad allokering'!$B$1:$AF$1,0),FALSE))</f>
        <v>0</v>
      </c>
      <c r="AE295" s="89">
        <f t="shared" si="16"/>
        <v>0</v>
      </c>
      <c r="AG295">
        <f t="shared" si="17"/>
        <v>0</v>
      </c>
      <c r="AH295">
        <f t="shared" si="18"/>
        <v>0</v>
      </c>
      <c r="AI295" t="str">
        <f>IF(AH295=0,"",AH295/VLOOKUP(B295,Kraftvärmeprod!$B$1:$BC$480,MATCH("Summa tillförd energi exklusive rökgaskondensering",Kraftvärmeprod!$B$1:$BC$1,0),FALSE))</f>
        <v/>
      </c>
      <c r="AK295">
        <f t="shared" si="19"/>
        <v>0</v>
      </c>
    </row>
    <row r="296" spans="1:37" x14ac:dyDescent="0.25">
      <c r="A296" s="2" t="s">
        <v>415</v>
      </c>
      <c r="B296" s="2" t="s">
        <v>419</v>
      </c>
      <c r="C296">
        <f>IF(ISERROR(1/VLOOKUP($B296,'Justerad allokering'!$B$1:$AG$461,MATCH(C$1,'Justerad allokering'!$B$1:$AF$1,0),FALSE)),VLOOKUP($B296,'Allokerad kvv'!$B$2:$AV$468,MATCH(C$1,'Allokerad kvv'!$B$1:$AV$1,0),FALSE),VLOOKUP($B296,'Justerad allokering'!$B$1:$AG$461,MATCH(C$1,'Justerad allokering'!$B$1:$AF$1,0),FALSE))</f>
        <v>0</v>
      </c>
      <c r="D296">
        <f>IF(ISERROR(1/VLOOKUP($B296,'Justerad allokering'!$B$1:$AG$461,MATCH(D$1,'Justerad allokering'!$B$1:$AF$1,0),FALSE)),VLOOKUP($B296,'Allokerad kvv'!$B$2:$AV$468,MATCH(D$1,'Allokerad kvv'!$B$1:$AV$1,0),FALSE),VLOOKUP($B296,'Justerad allokering'!$B$1:$AG$461,MATCH(D$1,'Justerad allokering'!$B$1:$AF$1,0),FALSE))</f>
        <v>0</v>
      </c>
      <c r="E296">
        <f>IF(ISERROR(1/VLOOKUP($B296,'Justerad allokering'!$B$1:$AG$461,MATCH(E$1,'Justerad allokering'!$B$1:$AF$1,0),FALSE)),VLOOKUP($B296,'Allokerad kvv'!$B$2:$AV$468,MATCH(E$1,'Allokerad kvv'!$B$1:$AV$1,0),FALSE),VLOOKUP($B296,'Justerad allokering'!$B$1:$AG$461,MATCH(E$1,'Justerad allokering'!$B$1:$AF$1,0),FALSE))</f>
        <v>0</v>
      </c>
      <c r="F296">
        <f>IF(ISERROR(1/VLOOKUP($B296,'Justerad allokering'!$B$1:$AG$461,MATCH(F$1,'Justerad allokering'!$B$1:$AF$1,0),FALSE)),VLOOKUP($B296,'Allokerad kvv'!$B$2:$AV$468,MATCH(F$1,'Allokerad kvv'!$B$1:$AV$1,0),FALSE),VLOOKUP($B296,'Justerad allokering'!$B$1:$AG$461,MATCH(F$1,'Justerad allokering'!$B$1:$AF$1,0),FALSE))</f>
        <v>0</v>
      </c>
      <c r="G296">
        <f>IF(ISERROR(1/VLOOKUP($B296,'Justerad allokering'!$B$1:$AG$461,MATCH(G$1,'Justerad allokering'!$B$1:$AF$1,0),FALSE)),VLOOKUP($B296,'Allokerad kvv'!$B$2:$AV$468,MATCH(G$1,'Allokerad kvv'!$B$1:$AV$1,0),FALSE),VLOOKUP($B296,'Justerad allokering'!$B$1:$AG$461,MATCH(G$1,'Justerad allokering'!$B$1:$AF$1,0),FALSE))</f>
        <v>0.16424800000000001</v>
      </c>
      <c r="H296">
        <f>IF(ISERROR(1/VLOOKUP($B296,'Justerad allokering'!$B$1:$AG$461,MATCH(H$1,'Justerad allokering'!$B$1:$AF$1,0),FALSE)),VLOOKUP($B296,'Allokerad kvv'!$B$2:$AV$468,MATCH(H$1,'Allokerad kvv'!$B$1:$AV$1,0),FALSE),VLOOKUP($B296,'Justerad allokering'!$B$1:$AG$461,MATCH(H$1,'Justerad allokering'!$B$1:$AF$1,0),FALSE))</f>
        <v>0</v>
      </c>
      <c r="I296">
        <f>IF(ISERROR(1/VLOOKUP($B296,'Justerad allokering'!$B$1:$AG$461,MATCH(I$1,'Justerad allokering'!$B$1:$AF$1,0),FALSE)),VLOOKUP($B296,'Allokerad kvv'!$B$2:$AV$468,MATCH(I$1,'Allokerad kvv'!$B$1:$AV$1,0),FALSE),VLOOKUP($B296,'Justerad allokering'!$B$1:$AG$461,MATCH(I$1,'Justerad allokering'!$B$1:$AF$1,0),FALSE))</f>
        <v>0</v>
      </c>
      <c r="J296">
        <f>IF(ISERROR(1/VLOOKUP($B296,'Justerad allokering'!$B$1:$AG$461,MATCH(J$1,'Justerad allokering'!$B$1:$AF$1,0),FALSE)),VLOOKUP($B296,'Allokerad kvv'!$B$2:$AV$468,MATCH(J$1,'Allokerad kvv'!$B$1:$AV$1,0),FALSE),VLOOKUP($B296,'Justerad allokering'!$B$1:$AG$461,MATCH(J$1,'Justerad allokering'!$B$1:$AF$1,0),FALSE))</f>
        <v>0</v>
      </c>
      <c r="K296">
        <f>IF(ISERROR(1/VLOOKUP($B296,'Justerad allokering'!$B$1:$AG$461,MATCH(K$1,'Justerad allokering'!$B$1:$AF$1,0),FALSE)),VLOOKUP($B296,'Allokerad kvv'!$B$2:$AV$468,MATCH(K$1,'Allokerad kvv'!$B$1:$AV$1,0),FALSE),VLOOKUP($B296,'Justerad allokering'!$B$1:$AG$461,MATCH(K$1,'Justerad allokering'!$B$1:$AF$1,0),FALSE))</f>
        <v>3.1659299999999999</v>
      </c>
      <c r="L296">
        <f>IF(ISERROR(1/VLOOKUP($B296,'Justerad allokering'!$B$1:$AG$461,MATCH(L$1,'Justerad allokering'!$B$1:$AF$1,0),FALSE)),VLOOKUP($B296,'Allokerad kvv'!$B$2:$AV$468,MATCH(L$1,'Allokerad kvv'!$B$1:$AV$1,0),FALSE),VLOOKUP($B296,'Justerad allokering'!$B$1:$AG$461,MATCH(L$1,'Justerad allokering'!$B$1:$AF$1,0),FALSE))</f>
        <v>0</v>
      </c>
      <c r="M296">
        <f>IF(ISERROR(1/VLOOKUP($B296,'Justerad allokering'!$B$1:$AG$461,MATCH(M$1,'Justerad allokering'!$B$1:$AF$1,0),FALSE)),VLOOKUP($B296,'Allokerad kvv'!$B$2:$AV$468,MATCH(M$1,'Allokerad kvv'!$B$1:$AV$1,0),FALSE),VLOOKUP($B296,'Justerad allokering'!$B$1:$AG$461,MATCH(M$1,'Justerad allokering'!$B$1:$AF$1,0),FALSE))</f>
        <v>0</v>
      </c>
      <c r="N296">
        <f>IF(ISERROR(1/VLOOKUP($B296,'Justerad allokering'!$B$1:$AG$461,MATCH(N$1,'Justerad allokering'!$B$1:$AF$1,0),FALSE)),VLOOKUP($B296,'Allokerad kvv'!$B$2:$AV$468,MATCH(N$1,'Allokerad kvv'!$B$1:$AV$1,0),FALSE),VLOOKUP($B296,'Justerad allokering'!$B$1:$AG$461,MATCH(N$1,'Justerad allokering'!$B$1:$AF$1,0),FALSE))</f>
        <v>20.751000000000001</v>
      </c>
      <c r="O296">
        <f>IF(ISERROR(1/VLOOKUP($B296,'Justerad allokering'!$B$1:$AG$461,MATCH(O$1,'Justerad allokering'!$B$1:$AF$1,0),FALSE)),VLOOKUP($B296,'Allokerad kvv'!$B$2:$AV$468,MATCH(O$1,'Allokerad kvv'!$B$1:$AV$1,0),FALSE),VLOOKUP($B296,'Justerad allokering'!$B$1:$AG$461,MATCH(O$1,'Justerad allokering'!$B$1:$AF$1,0),FALSE))</f>
        <v>0</v>
      </c>
      <c r="P296">
        <f>IF(ISERROR(1/VLOOKUP($B296,'Justerad allokering'!$B$1:$AG$461,MATCH(P$1,'Justerad allokering'!$B$1:$AF$1,0),FALSE)),VLOOKUP($B296,'Allokerad kvv'!$B$2:$AV$468,MATCH(P$1,'Allokerad kvv'!$B$1:$AV$1,0),FALSE),VLOOKUP($B296,'Justerad allokering'!$B$1:$AG$461,MATCH(P$1,'Justerad allokering'!$B$1:$AF$1,0),FALSE))</f>
        <v>0</v>
      </c>
      <c r="Q296">
        <f>IF(ISERROR(1/VLOOKUP($B296,'Justerad allokering'!$B$1:$AG$461,MATCH(Q$1,'Justerad allokering'!$B$1:$AF$1,0),FALSE)),VLOOKUP($B296,'Allokerad kvv'!$B$2:$AV$468,MATCH(Q$1,'Allokerad kvv'!$B$1:$AV$1,0),FALSE),VLOOKUP($B296,'Justerad allokering'!$B$1:$AG$461,MATCH(Q$1,'Justerad allokering'!$B$1:$AF$1,0),FALSE))</f>
        <v>0</v>
      </c>
      <c r="R296">
        <f>IF(ISERROR(1/VLOOKUP($B296,'Justerad allokering'!$B$1:$AG$461,MATCH(R$1,'Justerad allokering'!$B$1:$AF$1,0),FALSE)),VLOOKUP($B296,'Allokerad kvv'!$B$2:$AV$468,MATCH(R$1,'Allokerad kvv'!$B$1:$AV$1,0),FALSE),VLOOKUP($B296,'Justerad allokering'!$B$1:$AG$461,MATCH(R$1,'Justerad allokering'!$B$1:$AF$1,0),FALSE))</f>
        <v>0</v>
      </c>
      <c r="S296">
        <f>IF(ISERROR(1/VLOOKUP($B296,'Justerad allokering'!$B$1:$AG$461,MATCH(S$1,'Justerad allokering'!$B$1:$AF$1,0),FALSE)),VLOOKUP($B296,'Allokerad kvv'!$B$2:$AV$468,MATCH(S$1,'Allokerad kvv'!$B$1:$AV$1,0),FALSE),VLOOKUP($B296,'Justerad allokering'!$B$1:$AG$461,MATCH(S$1,'Justerad allokering'!$B$1:$AF$1,0),FALSE))</f>
        <v>0</v>
      </c>
      <c r="T296">
        <f>IF(ISERROR(1/VLOOKUP($B296,'Justerad allokering'!$B$1:$AG$461,MATCH(T$1,'Justerad allokering'!$B$1:$AF$1,0),FALSE)),VLOOKUP($B296,'Allokerad kvv'!$B$2:$AV$468,MATCH(T$1,'Allokerad kvv'!$B$1:$AV$1,0),FALSE),VLOOKUP($B296,'Justerad allokering'!$B$1:$AG$461,MATCH(T$1,'Justerad allokering'!$B$1:$AF$1,0),FALSE))</f>
        <v>0</v>
      </c>
      <c r="U296">
        <f>IF(ISERROR(1/VLOOKUP($B296,'Justerad allokering'!$B$1:$AG$461,MATCH(U$1,'Justerad allokering'!$B$1:$AF$1,0),FALSE)),VLOOKUP($B296,'Allokerad kvv'!$B$2:$AV$468,MATCH(U$1,'Allokerad kvv'!$B$1:$AV$1,0),FALSE),VLOOKUP($B296,'Justerad allokering'!$B$1:$AG$461,MATCH(U$1,'Justerad allokering'!$B$1:$AF$1,0),FALSE))</f>
        <v>0</v>
      </c>
      <c r="V296">
        <f>IF(ISERROR(1/VLOOKUP($B296,'Justerad allokering'!$B$1:$AG$461,MATCH(V$1,'Justerad allokering'!$B$1:$AF$1,0),FALSE)),VLOOKUP($B296,'Allokerad kvv'!$B$2:$AV$468,MATCH(V$1,'Allokerad kvv'!$B$1:$AV$1,0),FALSE),VLOOKUP($B296,'Justerad allokering'!$B$1:$AG$461,MATCH(V$1,'Justerad allokering'!$B$1:$AF$1,0),FALSE))</f>
        <v>0</v>
      </c>
      <c r="W296">
        <f>IF(ISERROR(1/VLOOKUP($B296,'Justerad allokering'!$B$1:$AG$461,MATCH(W$1,'Justerad allokering'!$B$1:$AF$1,0),FALSE)),VLOOKUP($B296,'Allokerad kvv'!$B$2:$AV$468,MATCH(W$1,'Allokerad kvv'!$B$1:$AV$1,0),FALSE),VLOOKUP($B296,'Justerad allokering'!$B$1:$AG$461,MATCH(W$1,'Justerad allokering'!$B$1:$AF$1,0),FALSE))</f>
        <v>0</v>
      </c>
      <c r="X296">
        <f>IF(ISERROR(1/VLOOKUP($B296,'Justerad allokering'!$B$1:$AG$461,MATCH(X$1,'Justerad allokering'!$B$1:$AF$1,0),FALSE)),VLOOKUP($B296,'Allokerad kvv'!$B$2:$AV$468,MATCH(X$1,'Allokerad kvv'!$B$1:$AV$1,0),FALSE),VLOOKUP($B296,'Justerad allokering'!$B$1:$AG$461,MATCH(X$1,'Justerad allokering'!$B$1:$AF$1,0),FALSE))</f>
        <v>0</v>
      </c>
      <c r="Y296">
        <f>IF(ISERROR(1/VLOOKUP($B296,'Justerad allokering'!$B$1:$AG$461,MATCH(Y$1,'Justerad allokering'!$B$1:$AF$1,0),FALSE)),VLOOKUP($B296,'Allokerad kvv'!$B$2:$AV$468,MATCH(Y$1,'Allokerad kvv'!$B$1:$AV$1,0),FALSE),VLOOKUP($B296,'Justerad allokering'!$B$1:$AG$461,MATCH(Y$1,'Justerad allokering'!$B$1:$AF$1,0),FALSE))</f>
        <v>0</v>
      </c>
      <c r="Z296">
        <f>IF(ISERROR(1/VLOOKUP($B296,'Justerad allokering'!$B$1:$AG$461,MATCH(Z$1,'Justerad allokering'!$B$1:$AF$1,0),FALSE)),VLOOKUP($B296,'Allokerad kvv'!$B$2:$AV$468,MATCH(Z$1,'Allokerad kvv'!$B$1:$AV$1,0),FALSE),VLOOKUP($B296,'Justerad allokering'!$B$1:$AG$461,MATCH(Z$1,'Justerad allokering'!$B$1:$AF$1,0),FALSE))</f>
        <v>98.924899999999994</v>
      </c>
      <c r="AE296" s="89">
        <f t="shared" si="16"/>
        <v>123.006078</v>
      </c>
      <c r="AG296">
        <f t="shared" si="17"/>
        <v>119.840148</v>
      </c>
      <c r="AH296">
        <f t="shared" si="18"/>
        <v>99.089147999999994</v>
      </c>
      <c r="AI296">
        <f>IF(AH296=0,"",AH296/VLOOKUP(B296,Kraftvärmeprod!$B$1:$BC$480,MATCH("Summa tillförd energi exklusive rökgaskondensering",Kraftvärmeprod!$B$1:$BC$1,0),FALSE))</f>
        <v>0.57373138787562972</v>
      </c>
      <c r="AK296">
        <f t="shared" si="19"/>
        <v>98.924899999999994</v>
      </c>
    </row>
    <row r="297" spans="1:37" x14ac:dyDescent="0.25">
      <c r="A297" s="2" t="s">
        <v>420</v>
      </c>
      <c r="B297" s="2" t="s">
        <v>421</v>
      </c>
      <c r="C297">
        <f>IF(ISERROR(1/VLOOKUP($B297,'Justerad allokering'!$B$1:$AG$461,MATCH(C$1,'Justerad allokering'!$B$1:$AF$1,0),FALSE)),VLOOKUP($B297,'Allokerad kvv'!$B$2:$AV$468,MATCH(C$1,'Allokerad kvv'!$B$1:$AV$1,0),FALSE),VLOOKUP($B297,'Justerad allokering'!$B$1:$AG$461,MATCH(C$1,'Justerad allokering'!$B$1:$AF$1,0),FALSE))</f>
        <v>0</v>
      </c>
      <c r="D297">
        <f>IF(ISERROR(1/VLOOKUP($B297,'Justerad allokering'!$B$1:$AG$461,MATCH(D$1,'Justerad allokering'!$B$1:$AF$1,0),FALSE)),VLOOKUP($B297,'Allokerad kvv'!$B$2:$AV$468,MATCH(D$1,'Allokerad kvv'!$B$1:$AV$1,0),FALSE),VLOOKUP($B297,'Justerad allokering'!$B$1:$AG$461,MATCH(D$1,'Justerad allokering'!$B$1:$AF$1,0),FALSE))</f>
        <v>0</v>
      </c>
      <c r="E297">
        <f>IF(ISERROR(1/VLOOKUP($B297,'Justerad allokering'!$B$1:$AG$461,MATCH(E$1,'Justerad allokering'!$B$1:$AF$1,0),FALSE)),VLOOKUP($B297,'Allokerad kvv'!$B$2:$AV$468,MATCH(E$1,'Allokerad kvv'!$B$1:$AV$1,0),FALSE),VLOOKUP($B297,'Justerad allokering'!$B$1:$AG$461,MATCH(E$1,'Justerad allokering'!$B$1:$AF$1,0),FALSE))</f>
        <v>0</v>
      </c>
      <c r="F297">
        <f>IF(ISERROR(1/VLOOKUP($B297,'Justerad allokering'!$B$1:$AG$461,MATCH(F$1,'Justerad allokering'!$B$1:$AF$1,0),FALSE)),VLOOKUP($B297,'Allokerad kvv'!$B$2:$AV$468,MATCH(F$1,'Allokerad kvv'!$B$1:$AV$1,0),FALSE),VLOOKUP($B297,'Justerad allokering'!$B$1:$AG$461,MATCH(F$1,'Justerad allokering'!$B$1:$AF$1,0),FALSE))</f>
        <v>0</v>
      </c>
      <c r="G297">
        <f>IF(ISERROR(1/VLOOKUP($B297,'Justerad allokering'!$B$1:$AG$461,MATCH(G$1,'Justerad allokering'!$B$1:$AF$1,0),FALSE)),VLOOKUP($B297,'Allokerad kvv'!$B$2:$AV$468,MATCH(G$1,'Allokerad kvv'!$B$1:$AV$1,0),FALSE),VLOOKUP($B297,'Justerad allokering'!$B$1:$AG$461,MATCH(G$1,'Justerad allokering'!$B$1:$AF$1,0),FALSE))</f>
        <v>0</v>
      </c>
      <c r="H297">
        <f>IF(ISERROR(1/VLOOKUP($B297,'Justerad allokering'!$B$1:$AG$461,MATCH(H$1,'Justerad allokering'!$B$1:$AF$1,0),FALSE)),VLOOKUP($B297,'Allokerad kvv'!$B$2:$AV$468,MATCH(H$1,'Allokerad kvv'!$B$1:$AV$1,0),FALSE),VLOOKUP($B297,'Justerad allokering'!$B$1:$AG$461,MATCH(H$1,'Justerad allokering'!$B$1:$AF$1,0),FALSE))</f>
        <v>0</v>
      </c>
      <c r="I297">
        <f>IF(ISERROR(1/VLOOKUP($B297,'Justerad allokering'!$B$1:$AG$461,MATCH(I$1,'Justerad allokering'!$B$1:$AF$1,0),FALSE)),VLOOKUP($B297,'Allokerad kvv'!$B$2:$AV$468,MATCH(I$1,'Allokerad kvv'!$B$1:$AV$1,0),FALSE),VLOOKUP($B297,'Justerad allokering'!$B$1:$AG$461,MATCH(I$1,'Justerad allokering'!$B$1:$AF$1,0),FALSE))</f>
        <v>0</v>
      </c>
      <c r="J297">
        <f>IF(ISERROR(1/VLOOKUP($B297,'Justerad allokering'!$B$1:$AG$461,MATCH(J$1,'Justerad allokering'!$B$1:$AF$1,0),FALSE)),VLOOKUP($B297,'Allokerad kvv'!$B$2:$AV$468,MATCH(J$1,'Allokerad kvv'!$B$1:$AV$1,0),FALSE),VLOOKUP($B297,'Justerad allokering'!$B$1:$AG$461,MATCH(J$1,'Justerad allokering'!$B$1:$AF$1,0),FALSE))</f>
        <v>0</v>
      </c>
      <c r="K297">
        <f>IF(ISERROR(1/VLOOKUP($B297,'Justerad allokering'!$B$1:$AG$461,MATCH(K$1,'Justerad allokering'!$B$1:$AF$1,0),FALSE)),VLOOKUP($B297,'Allokerad kvv'!$B$2:$AV$468,MATCH(K$1,'Allokerad kvv'!$B$1:$AV$1,0),FALSE),VLOOKUP($B297,'Justerad allokering'!$B$1:$AG$461,MATCH(K$1,'Justerad allokering'!$B$1:$AF$1,0),FALSE))</f>
        <v>0</v>
      </c>
      <c r="L297">
        <f>IF(ISERROR(1/VLOOKUP($B297,'Justerad allokering'!$B$1:$AG$461,MATCH(L$1,'Justerad allokering'!$B$1:$AF$1,0),FALSE)),VLOOKUP($B297,'Allokerad kvv'!$B$2:$AV$468,MATCH(L$1,'Allokerad kvv'!$B$1:$AV$1,0),FALSE),VLOOKUP($B297,'Justerad allokering'!$B$1:$AG$461,MATCH(L$1,'Justerad allokering'!$B$1:$AF$1,0),FALSE))</f>
        <v>0</v>
      </c>
      <c r="M297">
        <f>IF(ISERROR(1/VLOOKUP($B297,'Justerad allokering'!$B$1:$AG$461,MATCH(M$1,'Justerad allokering'!$B$1:$AF$1,0),FALSE)),VLOOKUP($B297,'Allokerad kvv'!$B$2:$AV$468,MATCH(M$1,'Allokerad kvv'!$B$1:$AV$1,0),FALSE),VLOOKUP($B297,'Justerad allokering'!$B$1:$AG$461,MATCH(M$1,'Justerad allokering'!$B$1:$AF$1,0),FALSE))</f>
        <v>0</v>
      </c>
      <c r="N297">
        <f>IF(ISERROR(1/VLOOKUP($B297,'Justerad allokering'!$B$1:$AG$461,MATCH(N$1,'Justerad allokering'!$B$1:$AF$1,0),FALSE)),VLOOKUP($B297,'Allokerad kvv'!$B$2:$AV$468,MATCH(N$1,'Allokerad kvv'!$B$1:$AV$1,0),FALSE),VLOOKUP($B297,'Justerad allokering'!$B$1:$AG$461,MATCH(N$1,'Justerad allokering'!$B$1:$AF$1,0),FALSE))</f>
        <v>0</v>
      </c>
      <c r="O297">
        <f>IF(ISERROR(1/VLOOKUP($B297,'Justerad allokering'!$B$1:$AG$461,MATCH(O$1,'Justerad allokering'!$B$1:$AF$1,0),FALSE)),VLOOKUP($B297,'Allokerad kvv'!$B$2:$AV$468,MATCH(O$1,'Allokerad kvv'!$B$1:$AV$1,0),FALSE),VLOOKUP($B297,'Justerad allokering'!$B$1:$AG$461,MATCH(O$1,'Justerad allokering'!$B$1:$AF$1,0),FALSE))</f>
        <v>0</v>
      </c>
      <c r="P297">
        <f>IF(ISERROR(1/VLOOKUP($B297,'Justerad allokering'!$B$1:$AG$461,MATCH(P$1,'Justerad allokering'!$B$1:$AF$1,0),FALSE)),VLOOKUP($B297,'Allokerad kvv'!$B$2:$AV$468,MATCH(P$1,'Allokerad kvv'!$B$1:$AV$1,0),FALSE),VLOOKUP($B297,'Justerad allokering'!$B$1:$AG$461,MATCH(P$1,'Justerad allokering'!$B$1:$AF$1,0),FALSE))</f>
        <v>0</v>
      </c>
      <c r="Q297">
        <f>IF(ISERROR(1/VLOOKUP($B297,'Justerad allokering'!$B$1:$AG$461,MATCH(Q$1,'Justerad allokering'!$B$1:$AF$1,0),FALSE)),VLOOKUP($B297,'Allokerad kvv'!$B$2:$AV$468,MATCH(Q$1,'Allokerad kvv'!$B$1:$AV$1,0),FALSE),VLOOKUP($B297,'Justerad allokering'!$B$1:$AG$461,MATCH(Q$1,'Justerad allokering'!$B$1:$AF$1,0),FALSE))</f>
        <v>0</v>
      </c>
      <c r="R297">
        <f>IF(ISERROR(1/VLOOKUP($B297,'Justerad allokering'!$B$1:$AG$461,MATCH(R$1,'Justerad allokering'!$B$1:$AF$1,0),FALSE)),VLOOKUP($B297,'Allokerad kvv'!$B$2:$AV$468,MATCH(R$1,'Allokerad kvv'!$B$1:$AV$1,0),FALSE),VLOOKUP($B297,'Justerad allokering'!$B$1:$AG$461,MATCH(R$1,'Justerad allokering'!$B$1:$AF$1,0),FALSE))</f>
        <v>0</v>
      </c>
      <c r="S297">
        <f>IF(ISERROR(1/VLOOKUP($B297,'Justerad allokering'!$B$1:$AG$461,MATCH(S$1,'Justerad allokering'!$B$1:$AF$1,0),FALSE)),VLOOKUP($B297,'Allokerad kvv'!$B$2:$AV$468,MATCH(S$1,'Allokerad kvv'!$B$1:$AV$1,0),FALSE),VLOOKUP($B297,'Justerad allokering'!$B$1:$AG$461,MATCH(S$1,'Justerad allokering'!$B$1:$AF$1,0),FALSE))</f>
        <v>0</v>
      </c>
      <c r="T297">
        <f>IF(ISERROR(1/VLOOKUP($B297,'Justerad allokering'!$B$1:$AG$461,MATCH(T$1,'Justerad allokering'!$B$1:$AF$1,0),FALSE)),VLOOKUP($B297,'Allokerad kvv'!$B$2:$AV$468,MATCH(T$1,'Allokerad kvv'!$B$1:$AV$1,0),FALSE),VLOOKUP($B297,'Justerad allokering'!$B$1:$AG$461,MATCH(T$1,'Justerad allokering'!$B$1:$AF$1,0),FALSE))</f>
        <v>0</v>
      </c>
      <c r="U297">
        <f>IF(ISERROR(1/VLOOKUP($B297,'Justerad allokering'!$B$1:$AG$461,MATCH(U$1,'Justerad allokering'!$B$1:$AF$1,0),FALSE)),VLOOKUP($B297,'Allokerad kvv'!$B$2:$AV$468,MATCH(U$1,'Allokerad kvv'!$B$1:$AV$1,0),FALSE),VLOOKUP($B297,'Justerad allokering'!$B$1:$AG$461,MATCH(U$1,'Justerad allokering'!$B$1:$AF$1,0),FALSE))</f>
        <v>0</v>
      </c>
      <c r="V297">
        <f>IF(ISERROR(1/VLOOKUP($B297,'Justerad allokering'!$B$1:$AG$461,MATCH(V$1,'Justerad allokering'!$B$1:$AF$1,0),FALSE)),VLOOKUP($B297,'Allokerad kvv'!$B$2:$AV$468,MATCH(V$1,'Allokerad kvv'!$B$1:$AV$1,0),FALSE),VLOOKUP($B297,'Justerad allokering'!$B$1:$AG$461,MATCH(V$1,'Justerad allokering'!$B$1:$AF$1,0),FALSE))</f>
        <v>0</v>
      </c>
      <c r="W297">
        <f>IF(ISERROR(1/VLOOKUP($B297,'Justerad allokering'!$B$1:$AG$461,MATCH(W$1,'Justerad allokering'!$B$1:$AF$1,0),FALSE)),VLOOKUP($B297,'Allokerad kvv'!$B$2:$AV$468,MATCH(W$1,'Allokerad kvv'!$B$1:$AV$1,0),FALSE),VLOOKUP($B297,'Justerad allokering'!$B$1:$AG$461,MATCH(W$1,'Justerad allokering'!$B$1:$AF$1,0),FALSE))</f>
        <v>0</v>
      </c>
      <c r="X297">
        <f>IF(ISERROR(1/VLOOKUP($B297,'Justerad allokering'!$B$1:$AG$461,MATCH(X$1,'Justerad allokering'!$B$1:$AF$1,0),FALSE)),VLOOKUP($B297,'Allokerad kvv'!$B$2:$AV$468,MATCH(X$1,'Allokerad kvv'!$B$1:$AV$1,0),FALSE),VLOOKUP($B297,'Justerad allokering'!$B$1:$AG$461,MATCH(X$1,'Justerad allokering'!$B$1:$AF$1,0),FALSE))</f>
        <v>0</v>
      </c>
      <c r="Y297">
        <f>IF(ISERROR(1/VLOOKUP($B297,'Justerad allokering'!$B$1:$AG$461,MATCH(Y$1,'Justerad allokering'!$B$1:$AF$1,0),FALSE)),VLOOKUP($B297,'Allokerad kvv'!$B$2:$AV$468,MATCH(Y$1,'Allokerad kvv'!$B$1:$AV$1,0),FALSE),VLOOKUP($B297,'Justerad allokering'!$B$1:$AG$461,MATCH(Y$1,'Justerad allokering'!$B$1:$AF$1,0),FALSE))</f>
        <v>0</v>
      </c>
      <c r="Z297">
        <f>IF(ISERROR(1/VLOOKUP($B297,'Justerad allokering'!$B$1:$AG$461,MATCH(Z$1,'Justerad allokering'!$B$1:$AF$1,0),FALSE)),VLOOKUP($B297,'Allokerad kvv'!$B$2:$AV$468,MATCH(Z$1,'Allokerad kvv'!$B$1:$AV$1,0),FALSE),VLOOKUP($B297,'Justerad allokering'!$B$1:$AG$461,MATCH(Z$1,'Justerad allokering'!$B$1:$AF$1,0),FALSE))</f>
        <v>0</v>
      </c>
      <c r="AE297" s="89">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25">
      <c r="A298" s="2" t="s">
        <v>422</v>
      </c>
      <c r="B298" s="2" t="s">
        <v>423</v>
      </c>
      <c r="C298">
        <f>IF(ISERROR(1/VLOOKUP($B298,'Justerad allokering'!$B$1:$AG$461,MATCH(C$1,'Justerad allokering'!$B$1:$AF$1,0),FALSE)),VLOOKUP($B298,'Allokerad kvv'!$B$2:$AV$468,MATCH(C$1,'Allokerad kvv'!$B$1:$AV$1,0),FALSE),VLOOKUP($B298,'Justerad allokering'!$B$1:$AG$461,MATCH(C$1,'Justerad allokering'!$B$1:$AF$1,0),FALSE))</f>
        <v>121.023</v>
      </c>
      <c r="D298">
        <f>IF(ISERROR(1/VLOOKUP($B298,'Justerad allokering'!$B$1:$AG$461,MATCH(D$1,'Justerad allokering'!$B$1:$AF$1,0),FALSE)),VLOOKUP($B298,'Allokerad kvv'!$B$2:$AV$468,MATCH(D$1,'Allokerad kvv'!$B$1:$AV$1,0),FALSE),VLOOKUP($B298,'Justerad allokering'!$B$1:$AG$461,MATCH(D$1,'Justerad allokering'!$B$1:$AF$1,0),FALSE))</f>
        <v>0</v>
      </c>
      <c r="E298">
        <f>IF(ISERROR(1/VLOOKUP($B298,'Justerad allokering'!$B$1:$AG$461,MATCH(E$1,'Justerad allokering'!$B$1:$AF$1,0),FALSE)),VLOOKUP($B298,'Allokerad kvv'!$B$2:$AV$468,MATCH(E$1,'Allokerad kvv'!$B$1:$AV$1,0),FALSE),VLOOKUP($B298,'Justerad allokering'!$B$1:$AG$461,MATCH(E$1,'Justerad allokering'!$B$1:$AF$1,0),FALSE))</f>
        <v>0</v>
      </c>
      <c r="F298">
        <f>IF(ISERROR(1/VLOOKUP($B298,'Justerad allokering'!$B$1:$AG$461,MATCH(F$1,'Justerad allokering'!$B$1:$AF$1,0),FALSE)),VLOOKUP($B298,'Allokerad kvv'!$B$2:$AV$468,MATCH(F$1,'Allokerad kvv'!$B$1:$AV$1,0),FALSE),VLOOKUP($B298,'Justerad allokering'!$B$1:$AG$461,MATCH(F$1,'Justerad allokering'!$B$1:$AF$1,0),FALSE))</f>
        <v>0</v>
      </c>
      <c r="G298">
        <f>IF(ISERROR(1/VLOOKUP($B298,'Justerad allokering'!$B$1:$AG$461,MATCH(G$1,'Justerad allokering'!$B$1:$AF$1,0),FALSE)),VLOOKUP($B298,'Allokerad kvv'!$B$2:$AV$468,MATCH(G$1,'Allokerad kvv'!$B$1:$AV$1,0),FALSE),VLOOKUP($B298,'Justerad allokering'!$B$1:$AG$461,MATCH(G$1,'Justerad allokering'!$B$1:$AF$1,0),FALSE))</f>
        <v>0</v>
      </c>
      <c r="H298">
        <f>IF(ISERROR(1/VLOOKUP($B298,'Justerad allokering'!$B$1:$AG$461,MATCH(H$1,'Justerad allokering'!$B$1:$AF$1,0),FALSE)),VLOOKUP($B298,'Allokerad kvv'!$B$2:$AV$468,MATCH(H$1,'Allokerad kvv'!$B$1:$AV$1,0),FALSE),VLOOKUP($B298,'Justerad allokering'!$B$1:$AG$461,MATCH(H$1,'Justerad allokering'!$B$1:$AF$1,0),FALSE))</f>
        <v>0</v>
      </c>
      <c r="I298">
        <f>IF(ISERROR(1/VLOOKUP($B298,'Justerad allokering'!$B$1:$AG$461,MATCH(I$1,'Justerad allokering'!$B$1:$AF$1,0),FALSE)),VLOOKUP($B298,'Allokerad kvv'!$B$2:$AV$468,MATCH(I$1,'Allokerad kvv'!$B$1:$AV$1,0),FALSE),VLOOKUP($B298,'Justerad allokering'!$B$1:$AG$461,MATCH(I$1,'Justerad allokering'!$B$1:$AF$1,0),FALSE))</f>
        <v>0</v>
      </c>
      <c r="J298">
        <f>IF(ISERROR(1/VLOOKUP($B298,'Justerad allokering'!$B$1:$AG$461,MATCH(J$1,'Justerad allokering'!$B$1:$AF$1,0),FALSE)),VLOOKUP($B298,'Allokerad kvv'!$B$2:$AV$468,MATCH(J$1,'Allokerad kvv'!$B$1:$AV$1,0),FALSE),VLOOKUP($B298,'Justerad allokering'!$B$1:$AG$461,MATCH(J$1,'Justerad allokering'!$B$1:$AF$1,0),FALSE))</f>
        <v>0</v>
      </c>
      <c r="K298">
        <f>IF(ISERROR(1/VLOOKUP($B298,'Justerad allokering'!$B$1:$AG$461,MATCH(K$1,'Justerad allokering'!$B$1:$AF$1,0),FALSE)),VLOOKUP($B298,'Allokerad kvv'!$B$2:$AV$468,MATCH(K$1,'Allokerad kvv'!$B$1:$AV$1,0),FALSE),VLOOKUP($B298,'Justerad allokering'!$B$1:$AG$461,MATCH(K$1,'Justerad allokering'!$B$1:$AF$1,0),FALSE))</f>
        <v>3.5924800000000001</v>
      </c>
      <c r="L298">
        <f>IF(ISERROR(1/VLOOKUP($B298,'Justerad allokering'!$B$1:$AG$461,MATCH(L$1,'Justerad allokering'!$B$1:$AF$1,0),FALSE)),VLOOKUP($B298,'Allokerad kvv'!$B$2:$AV$468,MATCH(L$1,'Allokerad kvv'!$B$1:$AV$1,0),FALSE),VLOOKUP($B298,'Justerad allokering'!$B$1:$AG$461,MATCH(L$1,'Justerad allokering'!$B$1:$AF$1,0),FALSE))</f>
        <v>0</v>
      </c>
      <c r="M298">
        <f>IF(ISERROR(1/VLOOKUP($B298,'Justerad allokering'!$B$1:$AG$461,MATCH(M$1,'Justerad allokering'!$B$1:$AF$1,0),FALSE)),VLOOKUP($B298,'Allokerad kvv'!$B$2:$AV$468,MATCH(M$1,'Allokerad kvv'!$B$1:$AV$1,0),FALSE),VLOOKUP($B298,'Justerad allokering'!$B$1:$AG$461,MATCH(M$1,'Justerad allokering'!$B$1:$AF$1,0),FALSE))</f>
        <v>6.8678600000000003</v>
      </c>
      <c r="N298">
        <f>IF(ISERROR(1/VLOOKUP($B298,'Justerad allokering'!$B$1:$AG$461,MATCH(N$1,'Justerad allokering'!$B$1:$AF$1,0),FALSE)),VLOOKUP($B298,'Allokerad kvv'!$B$2:$AV$468,MATCH(N$1,'Allokerad kvv'!$B$1:$AV$1,0),FALSE),VLOOKUP($B298,'Justerad allokering'!$B$1:$AG$461,MATCH(N$1,'Justerad allokering'!$B$1:$AF$1,0),FALSE))</f>
        <v>21.419</v>
      </c>
      <c r="O298">
        <f>IF(ISERROR(1/VLOOKUP($B298,'Justerad allokering'!$B$1:$AG$461,MATCH(O$1,'Justerad allokering'!$B$1:$AF$1,0),FALSE)),VLOOKUP($B298,'Allokerad kvv'!$B$2:$AV$468,MATCH(O$1,'Allokerad kvv'!$B$1:$AV$1,0),FALSE),VLOOKUP($B298,'Justerad allokering'!$B$1:$AG$461,MATCH(O$1,'Justerad allokering'!$B$1:$AF$1,0),FALSE))</f>
        <v>0</v>
      </c>
      <c r="P298">
        <f>IF(ISERROR(1/VLOOKUP($B298,'Justerad allokering'!$B$1:$AG$461,MATCH(P$1,'Justerad allokering'!$B$1:$AF$1,0),FALSE)),VLOOKUP($B298,'Allokerad kvv'!$B$2:$AV$468,MATCH(P$1,'Allokerad kvv'!$B$1:$AV$1,0),FALSE),VLOOKUP($B298,'Justerad allokering'!$B$1:$AG$461,MATCH(P$1,'Justerad allokering'!$B$1:$AF$1,0),FALSE))</f>
        <v>0</v>
      </c>
      <c r="Q298">
        <f>IF(ISERROR(1/VLOOKUP($B298,'Justerad allokering'!$B$1:$AG$461,MATCH(Q$1,'Justerad allokering'!$B$1:$AF$1,0),FALSE)),VLOOKUP($B298,'Allokerad kvv'!$B$2:$AV$468,MATCH(Q$1,'Allokerad kvv'!$B$1:$AV$1,0),FALSE),VLOOKUP($B298,'Justerad allokering'!$B$1:$AG$461,MATCH(Q$1,'Justerad allokering'!$B$1:$AF$1,0),FALSE))</f>
        <v>0</v>
      </c>
      <c r="R298">
        <f>IF(ISERROR(1/VLOOKUP($B298,'Justerad allokering'!$B$1:$AG$461,MATCH(R$1,'Justerad allokering'!$B$1:$AF$1,0),FALSE)),VLOOKUP($B298,'Allokerad kvv'!$B$2:$AV$468,MATCH(R$1,'Allokerad kvv'!$B$1:$AV$1,0),FALSE),VLOOKUP($B298,'Justerad allokering'!$B$1:$AG$461,MATCH(R$1,'Justerad allokering'!$B$1:$AF$1,0),FALSE))</f>
        <v>0</v>
      </c>
      <c r="S298">
        <f>IF(ISERROR(1/VLOOKUP($B298,'Justerad allokering'!$B$1:$AG$461,MATCH(S$1,'Justerad allokering'!$B$1:$AF$1,0),FALSE)),VLOOKUP($B298,'Allokerad kvv'!$B$2:$AV$468,MATCH(S$1,'Allokerad kvv'!$B$1:$AV$1,0),FALSE),VLOOKUP($B298,'Justerad allokering'!$B$1:$AG$461,MATCH(S$1,'Justerad allokering'!$B$1:$AF$1,0),FALSE))</f>
        <v>0.105765</v>
      </c>
      <c r="T298">
        <f>IF(ISERROR(1/VLOOKUP($B298,'Justerad allokering'!$B$1:$AG$461,MATCH(T$1,'Justerad allokering'!$B$1:$AF$1,0),FALSE)),VLOOKUP($B298,'Allokerad kvv'!$B$2:$AV$468,MATCH(T$1,'Allokerad kvv'!$B$1:$AV$1,0),FALSE),VLOOKUP($B298,'Justerad allokering'!$B$1:$AG$461,MATCH(T$1,'Justerad allokering'!$B$1:$AF$1,0),FALSE))</f>
        <v>0</v>
      </c>
      <c r="U298">
        <f>IF(ISERROR(1/VLOOKUP($B298,'Justerad allokering'!$B$1:$AG$461,MATCH(U$1,'Justerad allokering'!$B$1:$AF$1,0),FALSE)),VLOOKUP($B298,'Allokerad kvv'!$B$2:$AV$468,MATCH(U$1,'Allokerad kvv'!$B$1:$AV$1,0),FALSE),VLOOKUP($B298,'Justerad allokering'!$B$1:$AG$461,MATCH(U$1,'Justerad allokering'!$B$1:$AF$1,0),FALSE))</f>
        <v>0</v>
      </c>
      <c r="V298">
        <f>IF(ISERROR(1/VLOOKUP($B298,'Justerad allokering'!$B$1:$AG$461,MATCH(V$1,'Justerad allokering'!$B$1:$AF$1,0),FALSE)),VLOOKUP($B298,'Allokerad kvv'!$B$2:$AV$468,MATCH(V$1,'Allokerad kvv'!$B$1:$AV$1,0),FALSE),VLOOKUP($B298,'Justerad allokering'!$B$1:$AG$461,MATCH(V$1,'Justerad allokering'!$B$1:$AF$1,0),FALSE))</f>
        <v>0</v>
      </c>
      <c r="W298">
        <f>IF(ISERROR(1/VLOOKUP($B298,'Justerad allokering'!$B$1:$AG$461,MATCH(W$1,'Justerad allokering'!$B$1:$AF$1,0),FALSE)),VLOOKUP($B298,'Allokerad kvv'!$B$2:$AV$468,MATCH(W$1,'Allokerad kvv'!$B$1:$AV$1,0),FALSE),VLOOKUP($B298,'Justerad allokering'!$B$1:$AG$461,MATCH(W$1,'Justerad allokering'!$B$1:$AF$1,0),FALSE))</f>
        <v>0</v>
      </c>
      <c r="X298">
        <f>IF(ISERROR(1/VLOOKUP($B298,'Justerad allokering'!$B$1:$AG$461,MATCH(X$1,'Justerad allokering'!$B$1:$AF$1,0),FALSE)),VLOOKUP($B298,'Allokerad kvv'!$B$2:$AV$468,MATCH(X$1,'Allokerad kvv'!$B$1:$AV$1,0),FALSE),VLOOKUP($B298,'Justerad allokering'!$B$1:$AG$461,MATCH(X$1,'Justerad allokering'!$B$1:$AF$1,0),FALSE))</f>
        <v>0</v>
      </c>
      <c r="Y298">
        <f>IF(ISERROR(1/VLOOKUP($B298,'Justerad allokering'!$B$1:$AG$461,MATCH(Y$1,'Justerad allokering'!$B$1:$AF$1,0),FALSE)),VLOOKUP($B298,'Allokerad kvv'!$B$2:$AV$468,MATCH(Y$1,'Allokerad kvv'!$B$1:$AV$1,0),FALSE),VLOOKUP($B298,'Justerad allokering'!$B$1:$AG$461,MATCH(Y$1,'Justerad allokering'!$B$1:$AF$1,0),FALSE))</f>
        <v>0</v>
      </c>
      <c r="Z298">
        <f>IF(ISERROR(1/VLOOKUP($B298,'Justerad allokering'!$B$1:$AG$461,MATCH(Z$1,'Justerad allokering'!$B$1:$AF$1,0),FALSE)),VLOOKUP($B298,'Allokerad kvv'!$B$2:$AV$468,MATCH(Z$1,'Allokerad kvv'!$B$1:$AV$1,0),FALSE),VLOOKUP($B298,'Justerad allokering'!$B$1:$AG$461,MATCH(Z$1,'Justerad allokering'!$B$1:$AF$1,0),FALSE))</f>
        <v>0</v>
      </c>
      <c r="AE298" s="89">
        <f t="shared" si="16"/>
        <v>153.008105</v>
      </c>
      <c r="AG298">
        <f t="shared" si="17"/>
        <v>149.41562500000001</v>
      </c>
      <c r="AH298">
        <f t="shared" si="18"/>
        <v>127.99662500000001</v>
      </c>
      <c r="AI298">
        <f>IF(AH298=0,"",AH298/VLOOKUP(B298,Kraftvärmeprod!$B$1:$BC$480,MATCH("Summa tillförd energi exklusive rökgaskondensering",Kraftvärmeprod!$B$1:$BC$1,0),FALSE))</f>
        <v>0.63549967479432612</v>
      </c>
      <c r="AK298">
        <f t="shared" si="19"/>
        <v>6.8678600000000003</v>
      </c>
    </row>
    <row r="299" spans="1:37" x14ac:dyDescent="0.25">
      <c r="A299" s="2" t="s">
        <v>422</v>
      </c>
      <c r="B299" s="2" t="s">
        <v>424</v>
      </c>
      <c r="C299">
        <f>IF(ISERROR(1/VLOOKUP($B299,'Justerad allokering'!$B$1:$AG$461,MATCH(C$1,'Justerad allokering'!$B$1:$AF$1,0),FALSE)),VLOOKUP($B299,'Allokerad kvv'!$B$2:$AV$468,MATCH(C$1,'Allokerad kvv'!$B$1:$AV$1,0),FALSE),VLOOKUP($B299,'Justerad allokering'!$B$1:$AG$461,MATCH(C$1,'Justerad allokering'!$B$1:$AF$1,0),FALSE))</f>
        <v>0</v>
      </c>
      <c r="D299">
        <f>IF(ISERROR(1/VLOOKUP($B299,'Justerad allokering'!$B$1:$AG$461,MATCH(D$1,'Justerad allokering'!$B$1:$AF$1,0),FALSE)),VLOOKUP($B299,'Allokerad kvv'!$B$2:$AV$468,MATCH(D$1,'Allokerad kvv'!$B$1:$AV$1,0),FALSE),VLOOKUP($B299,'Justerad allokering'!$B$1:$AG$461,MATCH(D$1,'Justerad allokering'!$B$1:$AF$1,0),FALSE))</f>
        <v>0</v>
      </c>
      <c r="E299">
        <f>IF(ISERROR(1/VLOOKUP($B299,'Justerad allokering'!$B$1:$AG$461,MATCH(E$1,'Justerad allokering'!$B$1:$AF$1,0),FALSE)),VLOOKUP($B299,'Allokerad kvv'!$B$2:$AV$468,MATCH(E$1,'Allokerad kvv'!$B$1:$AV$1,0),FALSE),VLOOKUP($B299,'Justerad allokering'!$B$1:$AG$461,MATCH(E$1,'Justerad allokering'!$B$1:$AF$1,0),FALSE))</f>
        <v>0</v>
      </c>
      <c r="F299">
        <f>IF(ISERROR(1/VLOOKUP($B299,'Justerad allokering'!$B$1:$AG$461,MATCH(F$1,'Justerad allokering'!$B$1:$AF$1,0),FALSE)),VLOOKUP($B299,'Allokerad kvv'!$B$2:$AV$468,MATCH(F$1,'Allokerad kvv'!$B$1:$AV$1,0),FALSE),VLOOKUP($B299,'Justerad allokering'!$B$1:$AG$461,MATCH(F$1,'Justerad allokering'!$B$1:$AF$1,0),FALSE))</f>
        <v>0</v>
      </c>
      <c r="G299">
        <f>IF(ISERROR(1/VLOOKUP($B299,'Justerad allokering'!$B$1:$AG$461,MATCH(G$1,'Justerad allokering'!$B$1:$AF$1,0),FALSE)),VLOOKUP($B299,'Allokerad kvv'!$B$2:$AV$468,MATCH(G$1,'Allokerad kvv'!$B$1:$AV$1,0),FALSE),VLOOKUP($B299,'Justerad allokering'!$B$1:$AG$461,MATCH(G$1,'Justerad allokering'!$B$1:$AF$1,0),FALSE))</f>
        <v>0</v>
      </c>
      <c r="H299">
        <f>IF(ISERROR(1/VLOOKUP($B299,'Justerad allokering'!$B$1:$AG$461,MATCH(H$1,'Justerad allokering'!$B$1:$AF$1,0),FALSE)),VLOOKUP($B299,'Allokerad kvv'!$B$2:$AV$468,MATCH(H$1,'Allokerad kvv'!$B$1:$AV$1,0),FALSE),VLOOKUP($B299,'Justerad allokering'!$B$1:$AG$461,MATCH(H$1,'Justerad allokering'!$B$1:$AF$1,0),FALSE))</f>
        <v>0</v>
      </c>
      <c r="I299">
        <f>IF(ISERROR(1/VLOOKUP($B299,'Justerad allokering'!$B$1:$AG$461,MATCH(I$1,'Justerad allokering'!$B$1:$AF$1,0),FALSE)),VLOOKUP($B299,'Allokerad kvv'!$B$2:$AV$468,MATCH(I$1,'Allokerad kvv'!$B$1:$AV$1,0),FALSE),VLOOKUP($B299,'Justerad allokering'!$B$1:$AG$461,MATCH(I$1,'Justerad allokering'!$B$1:$AF$1,0),FALSE))</f>
        <v>0</v>
      </c>
      <c r="J299">
        <f>IF(ISERROR(1/VLOOKUP($B299,'Justerad allokering'!$B$1:$AG$461,MATCH(J$1,'Justerad allokering'!$B$1:$AF$1,0),FALSE)),VLOOKUP($B299,'Allokerad kvv'!$B$2:$AV$468,MATCH(J$1,'Allokerad kvv'!$B$1:$AV$1,0),FALSE),VLOOKUP($B299,'Justerad allokering'!$B$1:$AG$461,MATCH(J$1,'Justerad allokering'!$B$1:$AF$1,0),FALSE))</f>
        <v>0</v>
      </c>
      <c r="K299">
        <f>IF(ISERROR(1/VLOOKUP($B299,'Justerad allokering'!$B$1:$AG$461,MATCH(K$1,'Justerad allokering'!$B$1:$AF$1,0),FALSE)),VLOOKUP($B299,'Allokerad kvv'!$B$2:$AV$468,MATCH(K$1,'Allokerad kvv'!$B$1:$AV$1,0),FALSE),VLOOKUP($B299,'Justerad allokering'!$B$1:$AG$461,MATCH(K$1,'Justerad allokering'!$B$1:$AF$1,0),FALSE))</f>
        <v>0</v>
      </c>
      <c r="L299">
        <f>IF(ISERROR(1/VLOOKUP($B299,'Justerad allokering'!$B$1:$AG$461,MATCH(L$1,'Justerad allokering'!$B$1:$AF$1,0),FALSE)),VLOOKUP($B299,'Allokerad kvv'!$B$2:$AV$468,MATCH(L$1,'Allokerad kvv'!$B$1:$AV$1,0),FALSE),VLOOKUP($B299,'Justerad allokering'!$B$1:$AG$461,MATCH(L$1,'Justerad allokering'!$B$1:$AF$1,0),FALSE))</f>
        <v>0</v>
      </c>
      <c r="M299">
        <f>IF(ISERROR(1/VLOOKUP($B299,'Justerad allokering'!$B$1:$AG$461,MATCH(M$1,'Justerad allokering'!$B$1:$AF$1,0),FALSE)),VLOOKUP($B299,'Allokerad kvv'!$B$2:$AV$468,MATCH(M$1,'Allokerad kvv'!$B$1:$AV$1,0),FALSE),VLOOKUP($B299,'Justerad allokering'!$B$1:$AG$461,MATCH(M$1,'Justerad allokering'!$B$1:$AF$1,0),FALSE))</f>
        <v>0</v>
      </c>
      <c r="N299">
        <f>IF(ISERROR(1/VLOOKUP($B299,'Justerad allokering'!$B$1:$AG$461,MATCH(N$1,'Justerad allokering'!$B$1:$AF$1,0),FALSE)),VLOOKUP($B299,'Allokerad kvv'!$B$2:$AV$468,MATCH(N$1,'Allokerad kvv'!$B$1:$AV$1,0),FALSE),VLOOKUP($B299,'Justerad allokering'!$B$1:$AG$461,MATCH(N$1,'Justerad allokering'!$B$1:$AF$1,0),FALSE))</f>
        <v>0</v>
      </c>
      <c r="O299">
        <f>IF(ISERROR(1/VLOOKUP($B299,'Justerad allokering'!$B$1:$AG$461,MATCH(O$1,'Justerad allokering'!$B$1:$AF$1,0),FALSE)),VLOOKUP($B299,'Allokerad kvv'!$B$2:$AV$468,MATCH(O$1,'Allokerad kvv'!$B$1:$AV$1,0),FALSE),VLOOKUP($B299,'Justerad allokering'!$B$1:$AG$461,MATCH(O$1,'Justerad allokering'!$B$1:$AF$1,0),FALSE))</f>
        <v>0</v>
      </c>
      <c r="P299">
        <f>IF(ISERROR(1/VLOOKUP($B299,'Justerad allokering'!$B$1:$AG$461,MATCH(P$1,'Justerad allokering'!$B$1:$AF$1,0),FALSE)),VLOOKUP($B299,'Allokerad kvv'!$B$2:$AV$468,MATCH(P$1,'Allokerad kvv'!$B$1:$AV$1,0),FALSE),VLOOKUP($B299,'Justerad allokering'!$B$1:$AG$461,MATCH(P$1,'Justerad allokering'!$B$1:$AF$1,0),FALSE))</f>
        <v>0</v>
      </c>
      <c r="Q299">
        <f>IF(ISERROR(1/VLOOKUP($B299,'Justerad allokering'!$B$1:$AG$461,MATCH(Q$1,'Justerad allokering'!$B$1:$AF$1,0),FALSE)),VLOOKUP($B299,'Allokerad kvv'!$B$2:$AV$468,MATCH(Q$1,'Allokerad kvv'!$B$1:$AV$1,0),FALSE),VLOOKUP($B299,'Justerad allokering'!$B$1:$AG$461,MATCH(Q$1,'Justerad allokering'!$B$1:$AF$1,0),FALSE))</f>
        <v>0</v>
      </c>
      <c r="R299">
        <f>IF(ISERROR(1/VLOOKUP($B299,'Justerad allokering'!$B$1:$AG$461,MATCH(R$1,'Justerad allokering'!$B$1:$AF$1,0),FALSE)),VLOOKUP($B299,'Allokerad kvv'!$B$2:$AV$468,MATCH(R$1,'Allokerad kvv'!$B$1:$AV$1,0),FALSE),VLOOKUP($B299,'Justerad allokering'!$B$1:$AG$461,MATCH(R$1,'Justerad allokering'!$B$1:$AF$1,0),FALSE))</f>
        <v>0</v>
      </c>
      <c r="S299">
        <f>IF(ISERROR(1/VLOOKUP($B299,'Justerad allokering'!$B$1:$AG$461,MATCH(S$1,'Justerad allokering'!$B$1:$AF$1,0),FALSE)),VLOOKUP($B299,'Allokerad kvv'!$B$2:$AV$468,MATCH(S$1,'Allokerad kvv'!$B$1:$AV$1,0),FALSE),VLOOKUP($B299,'Justerad allokering'!$B$1:$AG$461,MATCH(S$1,'Justerad allokering'!$B$1:$AF$1,0),FALSE))</f>
        <v>0</v>
      </c>
      <c r="T299">
        <f>IF(ISERROR(1/VLOOKUP($B299,'Justerad allokering'!$B$1:$AG$461,MATCH(T$1,'Justerad allokering'!$B$1:$AF$1,0),FALSE)),VLOOKUP($B299,'Allokerad kvv'!$B$2:$AV$468,MATCH(T$1,'Allokerad kvv'!$B$1:$AV$1,0),FALSE),VLOOKUP($B299,'Justerad allokering'!$B$1:$AG$461,MATCH(T$1,'Justerad allokering'!$B$1:$AF$1,0),FALSE))</f>
        <v>0</v>
      </c>
      <c r="U299">
        <f>IF(ISERROR(1/VLOOKUP($B299,'Justerad allokering'!$B$1:$AG$461,MATCH(U$1,'Justerad allokering'!$B$1:$AF$1,0),FALSE)),VLOOKUP($B299,'Allokerad kvv'!$B$2:$AV$468,MATCH(U$1,'Allokerad kvv'!$B$1:$AV$1,0),FALSE),VLOOKUP($B299,'Justerad allokering'!$B$1:$AG$461,MATCH(U$1,'Justerad allokering'!$B$1:$AF$1,0),FALSE))</f>
        <v>0</v>
      </c>
      <c r="V299">
        <f>IF(ISERROR(1/VLOOKUP($B299,'Justerad allokering'!$B$1:$AG$461,MATCH(V$1,'Justerad allokering'!$B$1:$AF$1,0),FALSE)),VLOOKUP($B299,'Allokerad kvv'!$B$2:$AV$468,MATCH(V$1,'Allokerad kvv'!$B$1:$AV$1,0),FALSE),VLOOKUP($B299,'Justerad allokering'!$B$1:$AG$461,MATCH(V$1,'Justerad allokering'!$B$1:$AF$1,0),FALSE))</f>
        <v>0</v>
      </c>
      <c r="W299">
        <f>IF(ISERROR(1/VLOOKUP($B299,'Justerad allokering'!$B$1:$AG$461,MATCH(W$1,'Justerad allokering'!$B$1:$AF$1,0),FALSE)),VLOOKUP($B299,'Allokerad kvv'!$B$2:$AV$468,MATCH(W$1,'Allokerad kvv'!$B$1:$AV$1,0),FALSE),VLOOKUP($B299,'Justerad allokering'!$B$1:$AG$461,MATCH(W$1,'Justerad allokering'!$B$1:$AF$1,0),FALSE))</f>
        <v>0</v>
      </c>
      <c r="X299">
        <f>IF(ISERROR(1/VLOOKUP($B299,'Justerad allokering'!$B$1:$AG$461,MATCH(X$1,'Justerad allokering'!$B$1:$AF$1,0),FALSE)),VLOOKUP($B299,'Allokerad kvv'!$B$2:$AV$468,MATCH(X$1,'Allokerad kvv'!$B$1:$AV$1,0),FALSE),VLOOKUP($B299,'Justerad allokering'!$B$1:$AG$461,MATCH(X$1,'Justerad allokering'!$B$1:$AF$1,0),FALSE))</f>
        <v>0</v>
      </c>
      <c r="Y299">
        <f>IF(ISERROR(1/VLOOKUP($B299,'Justerad allokering'!$B$1:$AG$461,MATCH(Y$1,'Justerad allokering'!$B$1:$AF$1,0),FALSE)),VLOOKUP($B299,'Allokerad kvv'!$B$2:$AV$468,MATCH(Y$1,'Allokerad kvv'!$B$1:$AV$1,0),FALSE),VLOOKUP($B299,'Justerad allokering'!$B$1:$AG$461,MATCH(Y$1,'Justerad allokering'!$B$1:$AF$1,0),FALSE))</f>
        <v>0</v>
      </c>
      <c r="Z299">
        <f>IF(ISERROR(1/VLOOKUP($B299,'Justerad allokering'!$B$1:$AG$461,MATCH(Z$1,'Justerad allokering'!$B$1:$AF$1,0),FALSE)),VLOOKUP($B299,'Allokerad kvv'!$B$2:$AV$468,MATCH(Z$1,'Allokerad kvv'!$B$1:$AV$1,0),FALSE),VLOOKUP($B299,'Justerad allokering'!$B$1:$AG$461,MATCH(Z$1,'Justerad allokering'!$B$1:$AF$1,0),FALSE))</f>
        <v>0</v>
      </c>
      <c r="AE299" s="89">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25">
      <c r="A300" s="2" t="s">
        <v>425</v>
      </c>
      <c r="B300" s="2" t="s">
        <v>426</v>
      </c>
      <c r="C300">
        <f>IF(ISERROR(1/VLOOKUP($B300,'Justerad allokering'!$B$1:$AG$461,MATCH(C$1,'Justerad allokering'!$B$1:$AF$1,0),FALSE)),VLOOKUP($B300,'Allokerad kvv'!$B$2:$AV$468,MATCH(C$1,'Allokerad kvv'!$B$1:$AV$1,0),FALSE),VLOOKUP($B300,'Justerad allokering'!$B$1:$AG$461,MATCH(C$1,'Justerad allokering'!$B$1:$AF$1,0),FALSE))</f>
        <v>0</v>
      </c>
      <c r="D300">
        <f>IF(ISERROR(1/VLOOKUP($B300,'Justerad allokering'!$B$1:$AG$461,MATCH(D$1,'Justerad allokering'!$B$1:$AF$1,0),FALSE)),VLOOKUP($B300,'Allokerad kvv'!$B$2:$AV$468,MATCH(D$1,'Allokerad kvv'!$B$1:$AV$1,0),FALSE),VLOOKUP($B300,'Justerad allokering'!$B$1:$AG$461,MATCH(D$1,'Justerad allokering'!$B$1:$AF$1,0),FALSE))</f>
        <v>0</v>
      </c>
      <c r="E300">
        <f>IF(ISERROR(1/VLOOKUP($B300,'Justerad allokering'!$B$1:$AG$461,MATCH(E$1,'Justerad allokering'!$B$1:$AF$1,0),FALSE)),VLOOKUP($B300,'Allokerad kvv'!$B$2:$AV$468,MATCH(E$1,'Allokerad kvv'!$B$1:$AV$1,0),FALSE),VLOOKUP($B300,'Justerad allokering'!$B$1:$AG$461,MATCH(E$1,'Justerad allokering'!$B$1:$AF$1,0),FALSE))</f>
        <v>0</v>
      </c>
      <c r="F300">
        <f>IF(ISERROR(1/VLOOKUP($B300,'Justerad allokering'!$B$1:$AG$461,MATCH(F$1,'Justerad allokering'!$B$1:$AF$1,0),FALSE)),VLOOKUP($B300,'Allokerad kvv'!$B$2:$AV$468,MATCH(F$1,'Allokerad kvv'!$B$1:$AV$1,0),FALSE),VLOOKUP($B300,'Justerad allokering'!$B$1:$AG$461,MATCH(F$1,'Justerad allokering'!$B$1:$AF$1,0),FALSE))</f>
        <v>0</v>
      </c>
      <c r="G300">
        <f>IF(ISERROR(1/VLOOKUP($B300,'Justerad allokering'!$B$1:$AG$461,MATCH(G$1,'Justerad allokering'!$B$1:$AF$1,0),FALSE)),VLOOKUP($B300,'Allokerad kvv'!$B$2:$AV$468,MATCH(G$1,'Allokerad kvv'!$B$1:$AV$1,0),FALSE),VLOOKUP($B300,'Justerad allokering'!$B$1:$AG$461,MATCH(G$1,'Justerad allokering'!$B$1:$AF$1,0),FALSE))</f>
        <v>0</v>
      </c>
      <c r="H300">
        <f>IF(ISERROR(1/VLOOKUP($B300,'Justerad allokering'!$B$1:$AG$461,MATCH(H$1,'Justerad allokering'!$B$1:$AF$1,0),FALSE)),VLOOKUP($B300,'Allokerad kvv'!$B$2:$AV$468,MATCH(H$1,'Allokerad kvv'!$B$1:$AV$1,0),FALSE),VLOOKUP($B300,'Justerad allokering'!$B$1:$AG$461,MATCH(H$1,'Justerad allokering'!$B$1:$AF$1,0),FALSE))</f>
        <v>0</v>
      </c>
      <c r="I300">
        <f>IF(ISERROR(1/VLOOKUP($B300,'Justerad allokering'!$B$1:$AG$461,MATCH(I$1,'Justerad allokering'!$B$1:$AF$1,0),FALSE)),VLOOKUP($B300,'Allokerad kvv'!$B$2:$AV$468,MATCH(I$1,'Allokerad kvv'!$B$1:$AV$1,0),FALSE),VLOOKUP($B300,'Justerad allokering'!$B$1:$AG$461,MATCH(I$1,'Justerad allokering'!$B$1:$AF$1,0),FALSE))</f>
        <v>0</v>
      </c>
      <c r="J300">
        <f>IF(ISERROR(1/VLOOKUP($B300,'Justerad allokering'!$B$1:$AG$461,MATCH(J$1,'Justerad allokering'!$B$1:$AF$1,0),FALSE)),VLOOKUP($B300,'Allokerad kvv'!$B$2:$AV$468,MATCH(J$1,'Allokerad kvv'!$B$1:$AV$1,0),FALSE),VLOOKUP($B300,'Justerad allokering'!$B$1:$AG$461,MATCH(J$1,'Justerad allokering'!$B$1:$AF$1,0),FALSE))</f>
        <v>0</v>
      </c>
      <c r="K300">
        <f>IF(ISERROR(1/VLOOKUP($B300,'Justerad allokering'!$B$1:$AG$461,MATCH(K$1,'Justerad allokering'!$B$1:$AF$1,0),FALSE)),VLOOKUP($B300,'Allokerad kvv'!$B$2:$AV$468,MATCH(K$1,'Allokerad kvv'!$B$1:$AV$1,0),FALSE),VLOOKUP($B300,'Justerad allokering'!$B$1:$AG$461,MATCH(K$1,'Justerad allokering'!$B$1:$AF$1,0),FALSE))</f>
        <v>0</v>
      </c>
      <c r="L300">
        <f>IF(ISERROR(1/VLOOKUP($B300,'Justerad allokering'!$B$1:$AG$461,MATCH(L$1,'Justerad allokering'!$B$1:$AF$1,0),FALSE)),VLOOKUP($B300,'Allokerad kvv'!$B$2:$AV$468,MATCH(L$1,'Allokerad kvv'!$B$1:$AV$1,0),FALSE),VLOOKUP($B300,'Justerad allokering'!$B$1:$AG$461,MATCH(L$1,'Justerad allokering'!$B$1:$AF$1,0),FALSE))</f>
        <v>0</v>
      </c>
      <c r="M300">
        <f>IF(ISERROR(1/VLOOKUP($B300,'Justerad allokering'!$B$1:$AG$461,MATCH(M$1,'Justerad allokering'!$B$1:$AF$1,0),FALSE)),VLOOKUP($B300,'Allokerad kvv'!$B$2:$AV$468,MATCH(M$1,'Allokerad kvv'!$B$1:$AV$1,0),FALSE),VLOOKUP($B300,'Justerad allokering'!$B$1:$AG$461,MATCH(M$1,'Justerad allokering'!$B$1:$AF$1,0),FALSE))</f>
        <v>0</v>
      </c>
      <c r="N300">
        <f>IF(ISERROR(1/VLOOKUP($B300,'Justerad allokering'!$B$1:$AG$461,MATCH(N$1,'Justerad allokering'!$B$1:$AF$1,0),FALSE)),VLOOKUP($B300,'Allokerad kvv'!$B$2:$AV$468,MATCH(N$1,'Allokerad kvv'!$B$1:$AV$1,0),FALSE),VLOOKUP($B300,'Justerad allokering'!$B$1:$AG$461,MATCH(N$1,'Justerad allokering'!$B$1:$AF$1,0),FALSE))</f>
        <v>0</v>
      </c>
      <c r="O300">
        <f>IF(ISERROR(1/VLOOKUP($B300,'Justerad allokering'!$B$1:$AG$461,MATCH(O$1,'Justerad allokering'!$B$1:$AF$1,0),FALSE)),VLOOKUP($B300,'Allokerad kvv'!$B$2:$AV$468,MATCH(O$1,'Allokerad kvv'!$B$1:$AV$1,0),FALSE),VLOOKUP($B300,'Justerad allokering'!$B$1:$AG$461,MATCH(O$1,'Justerad allokering'!$B$1:$AF$1,0),FALSE))</f>
        <v>0</v>
      </c>
      <c r="P300">
        <f>IF(ISERROR(1/VLOOKUP($B300,'Justerad allokering'!$B$1:$AG$461,MATCH(P$1,'Justerad allokering'!$B$1:$AF$1,0),FALSE)),VLOOKUP($B300,'Allokerad kvv'!$B$2:$AV$468,MATCH(P$1,'Allokerad kvv'!$B$1:$AV$1,0),FALSE),VLOOKUP($B300,'Justerad allokering'!$B$1:$AG$461,MATCH(P$1,'Justerad allokering'!$B$1:$AF$1,0),FALSE))</f>
        <v>0</v>
      </c>
      <c r="Q300">
        <f>IF(ISERROR(1/VLOOKUP($B300,'Justerad allokering'!$B$1:$AG$461,MATCH(Q$1,'Justerad allokering'!$B$1:$AF$1,0),FALSE)),VLOOKUP($B300,'Allokerad kvv'!$B$2:$AV$468,MATCH(Q$1,'Allokerad kvv'!$B$1:$AV$1,0),FALSE),VLOOKUP($B300,'Justerad allokering'!$B$1:$AG$461,MATCH(Q$1,'Justerad allokering'!$B$1:$AF$1,0),FALSE))</f>
        <v>0</v>
      </c>
      <c r="R300">
        <f>IF(ISERROR(1/VLOOKUP($B300,'Justerad allokering'!$B$1:$AG$461,MATCH(R$1,'Justerad allokering'!$B$1:$AF$1,0),FALSE)),VLOOKUP($B300,'Allokerad kvv'!$B$2:$AV$468,MATCH(R$1,'Allokerad kvv'!$B$1:$AV$1,0),FALSE),VLOOKUP($B300,'Justerad allokering'!$B$1:$AG$461,MATCH(R$1,'Justerad allokering'!$B$1:$AF$1,0),FALSE))</f>
        <v>0</v>
      </c>
      <c r="S300">
        <f>IF(ISERROR(1/VLOOKUP($B300,'Justerad allokering'!$B$1:$AG$461,MATCH(S$1,'Justerad allokering'!$B$1:$AF$1,0),FALSE)),VLOOKUP($B300,'Allokerad kvv'!$B$2:$AV$468,MATCH(S$1,'Allokerad kvv'!$B$1:$AV$1,0),FALSE),VLOOKUP($B300,'Justerad allokering'!$B$1:$AG$461,MATCH(S$1,'Justerad allokering'!$B$1:$AF$1,0),FALSE))</f>
        <v>0</v>
      </c>
      <c r="T300">
        <f>IF(ISERROR(1/VLOOKUP($B300,'Justerad allokering'!$B$1:$AG$461,MATCH(T$1,'Justerad allokering'!$B$1:$AF$1,0),FALSE)),VLOOKUP($B300,'Allokerad kvv'!$B$2:$AV$468,MATCH(T$1,'Allokerad kvv'!$B$1:$AV$1,0),FALSE),VLOOKUP($B300,'Justerad allokering'!$B$1:$AG$461,MATCH(T$1,'Justerad allokering'!$B$1:$AF$1,0),FALSE))</f>
        <v>0</v>
      </c>
      <c r="U300">
        <f>IF(ISERROR(1/VLOOKUP($B300,'Justerad allokering'!$B$1:$AG$461,MATCH(U$1,'Justerad allokering'!$B$1:$AF$1,0),FALSE)),VLOOKUP($B300,'Allokerad kvv'!$B$2:$AV$468,MATCH(U$1,'Allokerad kvv'!$B$1:$AV$1,0),FALSE),VLOOKUP($B300,'Justerad allokering'!$B$1:$AG$461,MATCH(U$1,'Justerad allokering'!$B$1:$AF$1,0),FALSE))</f>
        <v>0</v>
      </c>
      <c r="V300">
        <f>IF(ISERROR(1/VLOOKUP($B300,'Justerad allokering'!$B$1:$AG$461,MATCH(V$1,'Justerad allokering'!$B$1:$AF$1,0),FALSE)),VLOOKUP($B300,'Allokerad kvv'!$B$2:$AV$468,MATCH(V$1,'Allokerad kvv'!$B$1:$AV$1,0),FALSE),VLOOKUP($B300,'Justerad allokering'!$B$1:$AG$461,MATCH(V$1,'Justerad allokering'!$B$1:$AF$1,0),FALSE))</f>
        <v>0</v>
      </c>
      <c r="W300">
        <f>IF(ISERROR(1/VLOOKUP($B300,'Justerad allokering'!$B$1:$AG$461,MATCH(W$1,'Justerad allokering'!$B$1:$AF$1,0),FALSE)),VLOOKUP($B300,'Allokerad kvv'!$B$2:$AV$468,MATCH(W$1,'Allokerad kvv'!$B$1:$AV$1,0),FALSE),VLOOKUP($B300,'Justerad allokering'!$B$1:$AG$461,MATCH(W$1,'Justerad allokering'!$B$1:$AF$1,0),FALSE))</f>
        <v>0</v>
      </c>
      <c r="X300">
        <f>IF(ISERROR(1/VLOOKUP($B300,'Justerad allokering'!$B$1:$AG$461,MATCH(X$1,'Justerad allokering'!$B$1:$AF$1,0),FALSE)),VLOOKUP($B300,'Allokerad kvv'!$B$2:$AV$468,MATCH(X$1,'Allokerad kvv'!$B$1:$AV$1,0),FALSE),VLOOKUP($B300,'Justerad allokering'!$B$1:$AG$461,MATCH(X$1,'Justerad allokering'!$B$1:$AF$1,0),FALSE))</f>
        <v>0</v>
      </c>
      <c r="Y300">
        <f>IF(ISERROR(1/VLOOKUP($B300,'Justerad allokering'!$B$1:$AG$461,MATCH(Y$1,'Justerad allokering'!$B$1:$AF$1,0),FALSE)),VLOOKUP($B300,'Allokerad kvv'!$B$2:$AV$468,MATCH(Y$1,'Allokerad kvv'!$B$1:$AV$1,0),FALSE),VLOOKUP($B300,'Justerad allokering'!$B$1:$AG$461,MATCH(Y$1,'Justerad allokering'!$B$1:$AF$1,0),FALSE))</f>
        <v>0</v>
      </c>
      <c r="Z300">
        <f>IF(ISERROR(1/VLOOKUP($B300,'Justerad allokering'!$B$1:$AG$461,MATCH(Z$1,'Justerad allokering'!$B$1:$AF$1,0),FALSE)),VLOOKUP($B300,'Allokerad kvv'!$B$2:$AV$468,MATCH(Z$1,'Allokerad kvv'!$B$1:$AV$1,0),FALSE),VLOOKUP($B300,'Justerad allokering'!$B$1:$AG$461,MATCH(Z$1,'Justerad allokering'!$B$1:$AF$1,0),FALSE))</f>
        <v>0</v>
      </c>
      <c r="AE300" s="89">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25">
      <c r="A301" s="2" t="s">
        <v>425</v>
      </c>
      <c r="B301" s="2" t="s">
        <v>427</v>
      </c>
      <c r="C301">
        <f>IF(ISERROR(1/VLOOKUP($B301,'Justerad allokering'!$B$1:$AG$461,MATCH(C$1,'Justerad allokering'!$B$1:$AF$1,0),FALSE)),VLOOKUP($B301,'Allokerad kvv'!$B$2:$AV$468,MATCH(C$1,'Allokerad kvv'!$B$1:$AV$1,0),FALSE),VLOOKUP($B301,'Justerad allokering'!$B$1:$AG$461,MATCH(C$1,'Justerad allokering'!$B$1:$AF$1,0),FALSE))</f>
        <v>0</v>
      </c>
      <c r="D301">
        <f>IF(ISERROR(1/VLOOKUP($B301,'Justerad allokering'!$B$1:$AG$461,MATCH(D$1,'Justerad allokering'!$B$1:$AF$1,0),FALSE)),VLOOKUP($B301,'Allokerad kvv'!$B$2:$AV$468,MATCH(D$1,'Allokerad kvv'!$B$1:$AV$1,0),FALSE),VLOOKUP($B301,'Justerad allokering'!$B$1:$AG$461,MATCH(D$1,'Justerad allokering'!$B$1:$AF$1,0),FALSE))</f>
        <v>0</v>
      </c>
      <c r="E301">
        <f>IF(ISERROR(1/VLOOKUP($B301,'Justerad allokering'!$B$1:$AG$461,MATCH(E$1,'Justerad allokering'!$B$1:$AF$1,0),FALSE)),VLOOKUP($B301,'Allokerad kvv'!$B$2:$AV$468,MATCH(E$1,'Allokerad kvv'!$B$1:$AV$1,0),FALSE),VLOOKUP($B301,'Justerad allokering'!$B$1:$AG$461,MATCH(E$1,'Justerad allokering'!$B$1:$AF$1,0),FALSE))</f>
        <v>0</v>
      </c>
      <c r="F301">
        <f>IF(ISERROR(1/VLOOKUP($B301,'Justerad allokering'!$B$1:$AG$461,MATCH(F$1,'Justerad allokering'!$B$1:$AF$1,0),FALSE)),VLOOKUP($B301,'Allokerad kvv'!$B$2:$AV$468,MATCH(F$1,'Allokerad kvv'!$B$1:$AV$1,0),FALSE),VLOOKUP($B301,'Justerad allokering'!$B$1:$AG$461,MATCH(F$1,'Justerad allokering'!$B$1:$AF$1,0),FALSE))</f>
        <v>0</v>
      </c>
      <c r="G301">
        <f>IF(ISERROR(1/VLOOKUP($B301,'Justerad allokering'!$B$1:$AG$461,MATCH(G$1,'Justerad allokering'!$B$1:$AF$1,0),FALSE)),VLOOKUP($B301,'Allokerad kvv'!$B$2:$AV$468,MATCH(G$1,'Allokerad kvv'!$B$1:$AV$1,0),FALSE),VLOOKUP($B301,'Justerad allokering'!$B$1:$AG$461,MATCH(G$1,'Justerad allokering'!$B$1:$AF$1,0),FALSE))</f>
        <v>0.115413</v>
      </c>
      <c r="H301">
        <f>IF(ISERROR(1/VLOOKUP($B301,'Justerad allokering'!$B$1:$AG$461,MATCH(H$1,'Justerad allokering'!$B$1:$AF$1,0),FALSE)),VLOOKUP($B301,'Allokerad kvv'!$B$2:$AV$468,MATCH(H$1,'Allokerad kvv'!$B$1:$AV$1,0),FALSE),VLOOKUP($B301,'Justerad allokering'!$B$1:$AG$461,MATCH(H$1,'Justerad allokering'!$B$1:$AF$1,0),FALSE))</f>
        <v>0</v>
      </c>
      <c r="I301">
        <f>IF(ISERROR(1/VLOOKUP($B301,'Justerad allokering'!$B$1:$AG$461,MATCH(I$1,'Justerad allokering'!$B$1:$AF$1,0),FALSE)),VLOOKUP($B301,'Allokerad kvv'!$B$2:$AV$468,MATCH(I$1,'Allokerad kvv'!$B$1:$AV$1,0),FALSE),VLOOKUP($B301,'Justerad allokering'!$B$1:$AG$461,MATCH(I$1,'Justerad allokering'!$B$1:$AF$1,0),FALSE))</f>
        <v>0</v>
      </c>
      <c r="J301">
        <f>IF(ISERROR(1/VLOOKUP($B301,'Justerad allokering'!$B$1:$AG$461,MATCH(J$1,'Justerad allokering'!$B$1:$AF$1,0),FALSE)),VLOOKUP($B301,'Allokerad kvv'!$B$2:$AV$468,MATCH(J$1,'Allokerad kvv'!$B$1:$AV$1,0),FALSE),VLOOKUP($B301,'Justerad allokering'!$B$1:$AG$461,MATCH(J$1,'Justerad allokering'!$B$1:$AF$1,0),FALSE))</f>
        <v>2.6905000000000001</v>
      </c>
      <c r="K301">
        <f>IF(ISERROR(1/VLOOKUP($B301,'Justerad allokering'!$B$1:$AG$461,MATCH(K$1,'Justerad allokering'!$B$1:$AF$1,0),FALSE)),VLOOKUP($B301,'Allokerad kvv'!$B$2:$AV$468,MATCH(K$1,'Allokerad kvv'!$B$1:$AV$1,0),FALSE),VLOOKUP($B301,'Justerad allokering'!$B$1:$AG$461,MATCH(K$1,'Justerad allokering'!$B$1:$AF$1,0),FALSE))</f>
        <v>1.73291</v>
      </c>
      <c r="L301">
        <f>IF(ISERROR(1/VLOOKUP($B301,'Justerad allokering'!$B$1:$AG$461,MATCH(L$1,'Justerad allokering'!$B$1:$AF$1,0),FALSE)),VLOOKUP($B301,'Allokerad kvv'!$B$2:$AV$468,MATCH(L$1,'Allokerad kvv'!$B$1:$AV$1,0),FALSE),VLOOKUP($B301,'Justerad allokering'!$B$1:$AG$461,MATCH(L$1,'Justerad allokering'!$B$1:$AF$1,0),FALSE))</f>
        <v>0</v>
      </c>
      <c r="M301">
        <f>IF(ISERROR(1/VLOOKUP($B301,'Justerad allokering'!$B$1:$AG$461,MATCH(M$1,'Justerad allokering'!$B$1:$AF$1,0),FALSE)),VLOOKUP($B301,'Allokerad kvv'!$B$2:$AV$468,MATCH(M$1,'Allokerad kvv'!$B$1:$AV$1,0),FALSE),VLOOKUP($B301,'Justerad allokering'!$B$1:$AG$461,MATCH(M$1,'Justerad allokering'!$B$1:$AF$1,0),FALSE))</f>
        <v>98</v>
      </c>
      <c r="N301">
        <f>IF(ISERROR(1/VLOOKUP($B301,'Justerad allokering'!$B$1:$AG$461,MATCH(N$1,'Justerad allokering'!$B$1:$AF$1,0),FALSE)),VLOOKUP($B301,'Allokerad kvv'!$B$2:$AV$468,MATCH(N$1,'Allokerad kvv'!$B$1:$AV$1,0),FALSE),VLOOKUP($B301,'Justerad allokering'!$B$1:$AG$461,MATCH(N$1,'Justerad allokering'!$B$1:$AF$1,0),FALSE))</f>
        <v>0</v>
      </c>
      <c r="O301">
        <f>IF(ISERROR(1/VLOOKUP($B301,'Justerad allokering'!$B$1:$AG$461,MATCH(O$1,'Justerad allokering'!$B$1:$AF$1,0),FALSE)),VLOOKUP($B301,'Allokerad kvv'!$B$2:$AV$468,MATCH(O$1,'Allokerad kvv'!$B$1:$AV$1,0),FALSE),VLOOKUP($B301,'Justerad allokering'!$B$1:$AG$461,MATCH(O$1,'Justerad allokering'!$B$1:$AF$1,0),FALSE))</f>
        <v>0</v>
      </c>
      <c r="P301">
        <f>IF(ISERROR(1/VLOOKUP($B301,'Justerad allokering'!$B$1:$AG$461,MATCH(P$1,'Justerad allokering'!$B$1:$AF$1,0),FALSE)),VLOOKUP($B301,'Allokerad kvv'!$B$2:$AV$468,MATCH(P$1,'Allokerad kvv'!$B$1:$AV$1,0),FALSE),VLOOKUP($B301,'Justerad allokering'!$B$1:$AG$461,MATCH(P$1,'Justerad allokering'!$B$1:$AF$1,0),FALSE))</f>
        <v>0.391459</v>
      </c>
      <c r="Q301">
        <f>IF(ISERROR(1/VLOOKUP($B301,'Justerad allokering'!$B$1:$AG$461,MATCH(Q$1,'Justerad allokering'!$B$1:$AF$1,0),FALSE)),VLOOKUP($B301,'Allokerad kvv'!$B$2:$AV$468,MATCH(Q$1,'Allokerad kvv'!$B$1:$AV$1,0),FALSE),VLOOKUP($B301,'Justerad allokering'!$B$1:$AG$461,MATCH(Q$1,'Justerad allokering'!$B$1:$AF$1,0),FALSE))</f>
        <v>0</v>
      </c>
      <c r="R301">
        <f>IF(ISERROR(1/VLOOKUP($B301,'Justerad allokering'!$B$1:$AG$461,MATCH(R$1,'Justerad allokering'!$B$1:$AF$1,0),FALSE)),VLOOKUP($B301,'Allokerad kvv'!$B$2:$AV$468,MATCH(R$1,'Allokerad kvv'!$B$1:$AV$1,0),FALSE),VLOOKUP($B301,'Justerad allokering'!$B$1:$AG$461,MATCH(R$1,'Justerad allokering'!$B$1:$AF$1,0),FALSE))</f>
        <v>0</v>
      </c>
      <c r="S301">
        <f>IF(ISERROR(1/VLOOKUP($B301,'Justerad allokering'!$B$1:$AG$461,MATCH(S$1,'Justerad allokering'!$B$1:$AF$1,0),FALSE)),VLOOKUP($B301,'Allokerad kvv'!$B$2:$AV$468,MATCH(S$1,'Allokerad kvv'!$B$1:$AV$1,0),FALSE),VLOOKUP($B301,'Justerad allokering'!$B$1:$AG$461,MATCH(S$1,'Justerad allokering'!$B$1:$AF$1,0),FALSE))</f>
        <v>0</v>
      </c>
      <c r="T301">
        <f>IF(ISERROR(1/VLOOKUP($B301,'Justerad allokering'!$B$1:$AG$461,MATCH(T$1,'Justerad allokering'!$B$1:$AF$1,0),FALSE)),VLOOKUP($B301,'Allokerad kvv'!$B$2:$AV$468,MATCH(T$1,'Allokerad kvv'!$B$1:$AV$1,0),FALSE),VLOOKUP($B301,'Justerad allokering'!$B$1:$AG$461,MATCH(T$1,'Justerad allokering'!$B$1:$AF$1,0),FALSE))</f>
        <v>0</v>
      </c>
      <c r="U301">
        <f>IF(ISERROR(1/VLOOKUP($B301,'Justerad allokering'!$B$1:$AG$461,MATCH(U$1,'Justerad allokering'!$B$1:$AF$1,0),FALSE)),VLOOKUP($B301,'Allokerad kvv'!$B$2:$AV$468,MATCH(U$1,'Allokerad kvv'!$B$1:$AV$1,0),FALSE),VLOOKUP($B301,'Justerad allokering'!$B$1:$AG$461,MATCH(U$1,'Justerad allokering'!$B$1:$AF$1,0),FALSE))</f>
        <v>0</v>
      </c>
      <c r="V301">
        <f>IF(ISERROR(1/VLOOKUP($B301,'Justerad allokering'!$B$1:$AG$461,MATCH(V$1,'Justerad allokering'!$B$1:$AF$1,0),FALSE)),VLOOKUP($B301,'Allokerad kvv'!$B$2:$AV$468,MATCH(V$1,'Allokerad kvv'!$B$1:$AV$1,0),FALSE),VLOOKUP($B301,'Justerad allokering'!$B$1:$AG$461,MATCH(V$1,'Justerad allokering'!$B$1:$AF$1,0),FALSE))</f>
        <v>0</v>
      </c>
      <c r="W301">
        <f>IF(ISERROR(1/VLOOKUP($B301,'Justerad allokering'!$B$1:$AG$461,MATCH(W$1,'Justerad allokering'!$B$1:$AF$1,0),FALSE)),VLOOKUP($B301,'Allokerad kvv'!$B$2:$AV$468,MATCH(W$1,'Allokerad kvv'!$B$1:$AV$1,0),FALSE),VLOOKUP($B301,'Justerad allokering'!$B$1:$AG$461,MATCH(W$1,'Justerad allokering'!$B$1:$AF$1,0),FALSE))</f>
        <v>0</v>
      </c>
      <c r="X301">
        <f>IF(ISERROR(1/VLOOKUP($B301,'Justerad allokering'!$B$1:$AG$461,MATCH(X$1,'Justerad allokering'!$B$1:$AF$1,0),FALSE)),VLOOKUP($B301,'Allokerad kvv'!$B$2:$AV$468,MATCH(X$1,'Allokerad kvv'!$B$1:$AV$1,0),FALSE),VLOOKUP($B301,'Justerad allokering'!$B$1:$AG$461,MATCH(X$1,'Justerad allokering'!$B$1:$AF$1,0),FALSE))</f>
        <v>0.271561</v>
      </c>
      <c r="Y301">
        <f>IF(ISERROR(1/VLOOKUP($B301,'Justerad allokering'!$B$1:$AG$461,MATCH(Y$1,'Justerad allokering'!$B$1:$AF$1,0),FALSE)),VLOOKUP($B301,'Allokerad kvv'!$B$2:$AV$468,MATCH(Y$1,'Allokerad kvv'!$B$1:$AV$1,0),FALSE),VLOOKUP($B301,'Justerad allokering'!$B$1:$AG$461,MATCH(Y$1,'Justerad allokering'!$B$1:$AF$1,0),FALSE))</f>
        <v>0</v>
      </c>
      <c r="Z301">
        <f>IF(ISERROR(1/VLOOKUP($B301,'Justerad allokering'!$B$1:$AG$461,MATCH(Z$1,'Justerad allokering'!$B$1:$AF$1,0),FALSE)),VLOOKUP($B301,'Allokerad kvv'!$B$2:$AV$468,MATCH(Z$1,'Allokerad kvv'!$B$1:$AV$1,0),FALSE),VLOOKUP($B301,'Justerad allokering'!$B$1:$AG$461,MATCH(Z$1,'Justerad allokering'!$B$1:$AF$1,0),FALSE))</f>
        <v>9.9418099999999995E-2</v>
      </c>
      <c r="AE301" s="89">
        <f t="shared" si="16"/>
        <v>103.3012611</v>
      </c>
      <c r="AG301">
        <f t="shared" si="17"/>
        <v>101.5683511</v>
      </c>
      <c r="AH301">
        <f t="shared" si="18"/>
        <v>101.5683511</v>
      </c>
      <c r="AI301">
        <f>IF(AH301=0,"",AH301/VLOOKUP(B301,Kraftvärmeprod!$B$1:$BC$480,MATCH("Summa tillförd energi exklusive rökgaskondensering",Kraftvärmeprod!$B$1:$BC$1,0),FALSE))</f>
        <v>0.666502730494127</v>
      </c>
      <c r="AK301">
        <f t="shared" si="19"/>
        <v>101.18137709999999</v>
      </c>
    </row>
    <row r="302" spans="1:37" x14ac:dyDescent="0.25">
      <c r="A302" s="2" t="s">
        <v>425</v>
      </c>
      <c r="B302" s="2" t="s">
        <v>428</v>
      </c>
      <c r="C302">
        <f>IF(ISERROR(1/VLOOKUP($B302,'Justerad allokering'!$B$1:$AG$461,MATCH(C$1,'Justerad allokering'!$B$1:$AF$1,0),FALSE)),VLOOKUP($B302,'Allokerad kvv'!$B$2:$AV$468,MATCH(C$1,'Allokerad kvv'!$B$1:$AV$1,0),FALSE),VLOOKUP($B302,'Justerad allokering'!$B$1:$AG$461,MATCH(C$1,'Justerad allokering'!$B$1:$AF$1,0),FALSE))</f>
        <v>0</v>
      </c>
      <c r="D302">
        <f>IF(ISERROR(1/VLOOKUP($B302,'Justerad allokering'!$B$1:$AG$461,MATCH(D$1,'Justerad allokering'!$B$1:$AF$1,0),FALSE)),VLOOKUP($B302,'Allokerad kvv'!$B$2:$AV$468,MATCH(D$1,'Allokerad kvv'!$B$1:$AV$1,0),FALSE),VLOOKUP($B302,'Justerad allokering'!$B$1:$AG$461,MATCH(D$1,'Justerad allokering'!$B$1:$AF$1,0),FALSE))</f>
        <v>0</v>
      </c>
      <c r="E302">
        <f>IF(ISERROR(1/VLOOKUP($B302,'Justerad allokering'!$B$1:$AG$461,MATCH(E$1,'Justerad allokering'!$B$1:$AF$1,0),FALSE)),VLOOKUP($B302,'Allokerad kvv'!$B$2:$AV$468,MATCH(E$1,'Allokerad kvv'!$B$1:$AV$1,0),FALSE),VLOOKUP($B302,'Justerad allokering'!$B$1:$AG$461,MATCH(E$1,'Justerad allokering'!$B$1:$AF$1,0),FALSE))</f>
        <v>0</v>
      </c>
      <c r="F302">
        <f>IF(ISERROR(1/VLOOKUP($B302,'Justerad allokering'!$B$1:$AG$461,MATCH(F$1,'Justerad allokering'!$B$1:$AF$1,0),FALSE)),VLOOKUP($B302,'Allokerad kvv'!$B$2:$AV$468,MATCH(F$1,'Allokerad kvv'!$B$1:$AV$1,0),FALSE),VLOOKUP($B302,'Justerad allokering'!$B$1:$AG$461,MATCH(F$1,'Justerad allokering'!$B$1:$AF$1,0),FALSE))</f>
        <v>0</v>
      </c>
      <c r="G302">
        <f>IF(ISERROR(1/VLOOKUP($B302,'Justerad allokering'!$B$1:$AG$461,MATCH(G$1,'Justerad allokering'!$B$1:$AF$1,0),FALSE)),VLOOKUP($B302,'Allokerad kvv'!$B$2:$AV$468,MATCH(G$1,'Allokerad kvv'!$B$1:$AV$1,0),FALSE),VLOOKUP($B302,'Justerad allokering'!$B$1:$AG$461,MATCH(G$1,'Justerad allokering'!$B$1:$AF$1,0),FALSE))</f>
        <v>0</v>
      </c>
      <c r="H302">
        <f>IF(ISERROR(1/VLOOKUP($B302,'Justerad allokering'!$B$1:$AG$461,MATCH(H$1,'Justerad allokering'!$B$1:$AF$1,0),FALSE)),VLOOKUP($B302,'Allokerad kvv'!$B$2:$AV$468,MATCH(H$1,'Allokerad kvv'!$B$1:$AV$1,0),FALSE),VLOOKUP($B302,'Justerad allokering'!$B$1:$AG$461,MATCH(H$1,'Justerad allokering'!$B$1:$AF$1,0),FALSE))</f>
        <v>0</v>
      </c>
      <c r="I302">
        <f>IF(ISERROR(1/VLOOKUP($B302,'Justerad allokering'!$B$1:$AG$461,MATCH(I$1,'Justerad allokering'!$B$1:$AF$1,0),FALSE)),VLOOKUP($B302,'Allokerad kvv'!$B$2:$AV$468,MATCH(I$1,'Allokerad kvv'!$B$1:$AV$1,0),FALSE),VLOOKUP($B302,'Justerad allokering'!$B$1:$AG$461,MATCH(I$1,'Justerad allokering'!$B$1:$AF$1,0),FALSE))</f>
        <v>0</v>
      </c>
      <c r="J302">
        <f>IF(ISERROR(1/VLOOKUP($B302,'Justerad allokering'!$B$1:$AG$461,MATCH(J$1,'Justerad allokering'!$B$1:$AF$1,0),FALSE)),VLOOKUP($B302,'Allokerad kvv'!$B$2:$AV$468,MATCH(J$1,'Allokerad kvv'!$B$1:$AV$1,0),FALSE),VLOOKUP($B302,'Justerad allokering'!$B$1:$AG$461,MATCH(J$1,'Justerad allokering'!$B$1:$AF$1,0),FALSE))</f>
        <v>0</v>
      </c>
      <c r="K302">
        <f>IF(ISERROR(1/VLOOKUP($B302,'Justerad allokering'!$B$1:$AG$461,MATCH(K$1,'Justerad allokering'!$B$1:$AF$1,0),FALSE)),VLOOKUP($B302,'Allokerad kvv'!$B$2:$AV$468,MATCH(K$1,'Allokerad kvv'!$B$1:$AV$1,0),FALSE),VLOOKUP($B302,'Justerad allokering'!$B$1:$AG$461,MATCH(K$1,'Justerad allokering'!$B$1:$AF$1,0),FALSE))</f>
        <v>0</v>
      </c>
      <c r="L302">
        <f>IF(ISERROR(1/VLOOKUP($B302,'Justerad allokering'!$B$1:$AG$461,MATCH(L$1,'Justerad allokering'!$B$1:$AF$1,0),FALSE)),VLOOKUP($B302,'Allokerad kvv'!$B$2:$AV$468,MATCH(L$1,'Allokerad kvv'!$B$1:$AV$1,0),FALSE),VLOOKUP($B302,'Justerad allokering'!$B$1:$AG$461,MATCH(L$1,'Justerad allokering'!$B$1:$AF$1,0),FALSE))</f>
        <v>0</v>
      </c>
      <c r="M302">
        <f>IF(ISERROR(1/VLOOKUP($B302,'Justerad allokering'!$B$1:$AG$461,MATCH(M$1,'Justerad allokering'!$B$1:$AF$1,0),FALSE)),VLOOKUP($B302,'Allokerad kvv'!$B$2:$AV$468,MATCH(M$1,'Allokerad kvv'!$B$1:$AV$1,0),FALSE),VLOOKUP($B302,'Justerad allokering'!$B$1:$AG$461,MATCH(M$1,'Justerad allokering'!$B$1:$AF$1,0),FALSE))</f>
        <v>0</v>
      </c>
      <c r="N302">
        <f>IF(ISERROR(1/VLOOKUP($B302,'Justerad allokering'!$B$1:$AG$461,MATCH(N$1,'Justerad allokering'!$B$1:$AF$1,0),FALSE)),VLOOKUP($B302,'Allokerad kvv'!$B$2:$AV$468,MATCH(N$1,'Allokerad kvv'!$B$1:$AV$1,0),FALSE),VLOOKUP($B302,'Justerad allokering'!$B$1:$AG$461,MATCH(N$1,'Justerad allokering'!$B$1:$AF$1,0),FALSE))</f>
        <v>0</v>
      </c>
      <c r="O302">
        <f>IF(ISERROR(1/VLOOKUP($B302,'Justerad allokering'!$B$1:$AG$461,MATCH(O$1,'Justerad allokering'!$B$1:$AF$1,0),FALSE)),VLOOKUP($B302,'Allokerad kvv'!$B$2:$AV$468,MATCH(O$1,'Allokerad kvv'!$B$1:$AV$1,0),FALSE),VLOOKUP($B302,'Justerad allokering'!$B$1:$AG$461,MATCH(O$1,'Justerad allokering'!$B$1:$AF$1,0),FALSE))</f>
        <v>0</v>
      </c>
      <c r="P302">
        <f>IF(ISERROR(1/VLOOKUP($B302,'Justerad allokering'!$B$1:$AG$461,MATCH(P$1,'Justerad allokering'!$B$1:$AF$1,0),FALSE)),VLOOKUP($B302,'Allokerad kvv'!$B$2:$AV$468,MATCH(P$1,'Allokerad kvv'!$B$1:$AV$1,0),FALSE),VLOOKUP($B302,'Justerad allokering'!$B$1:$AG$461,MATCH(P$1,'Justerad allokering'!$B$1:$AF$1,0),FALSE))</f>
        <v>0</v>
      </c>
      <c r="Q302">
        <f>IF(ISERROR(1/VLOOKUP($B302,'Justerad allokering'!$B$1:$AG$461,MATCH(Q$1,'Justerad allokering'!$B$1:$AF$1,0),FALSE)),VLOOKUP($B302,'Allokerad kvv'!$B$2:$AV$468,MATCH(Q$1,'Allokerad kvv'!$B$1:$AV$1,0),FALSE),VLOOKUP($B302,'Justerad allokering'!$B$1:$AG$461,MATCH(Q$1,'Justerad allokering'!$B$1:$AF$1,0),FALSE))</f>
        <v>0</v>
      </c>
      <c r="R302">
        <f>IF(ISERROR(1/VLOOKUP($B302,'Justerad allokering'!$B$1:$AG$461,MATCH(R$1,'Justerad allokering'!$B$1:$AF$1,0),FALSE)),VLOOKUP($B302,'Allokerad kvv'!$B$2:$AV$468,MATCH(R$1,'Allokerad kvv'!$B$1:$AV$1,0),FALSE),VLOOKUP($B302,'Justerad allokering'!$B$1:$AG$461,MATCH(R$1,'Justerad allokering'!$B$1:$AF$1,0),FALSE))</f>
        <v>0</v>
      </c>
      <c r="S302">
        <f>IF(ISERROR(1/VLOOKUP($B302,'Justerad allokering'!$B$1:$AG$461,MATCH(S$1,'Justerad allokering'!$B$1:$AF$1,0),FALSE)),VLOOKUP($B302,'Allokerad kvv'!$B$2:$AV$468,MATCH(S$1,'Allokerad kvv'!$B$1:$AV$1,0),FALSE),VLOOKUP($B302,'Justerad allokering'!$B$1:$AG$461,MATCH(S$1,'Justerad allokering'!$B$1:$AF$1,0),FALSE))</f>
        <v>0</v>
      </c>
      <c r="T302">
        <f>IF(ISERROR(1/VLOOKUP($B302,'Justerad allokering'!$B$1:$AG$461,MATCH(T$1,'Justerad allokering'!$B$1:$AF$1,0),FALSE)),VLOOKUP($B302,'Allokerad kvv'!$B$2:$AV$468,MATCH(T$1,'Allokerad kvv'!$B$1:$AV$1,0),FALSE),VLOOKUP($B302,'Justerad allokering'!$B$1:$AG$461,MATCH(T$1,'Justerad allokering'!$B$1:$AF$1,0),FALSE))</f>
        <v>0</v>
      </c>
      <c r="U302">
        <f>IF(ISERROR(1/VLOOKUP($B302,'Justerad allokering'!$B$1:$AG$461,MATCH(U$1,'Justerad allokering'!$B$1:$AF$1,0),FALSE)),VLOOKUP($B302,'Allokerad kvv'!$B$2:$AV$468,MATCH(U$1,'Allokerad kvv'!$B$1:$AV$1,0),FALSE),VLOOKUP($B302,'Justerad allokering'!$B$1:$AG$461,MATCH(U$1,'Justerad allokering'!$B$1:$AF$1,0),FALSE))</f>
        <v>0</v>
      </c>
      <c r="V302">
        <f>IF(ISERROR(1/VLOOKUP($B302,'Justerad allokering'!$B$1:$AG$461,MATCH(V$1,'Justerad allokering'!$B$1:$AF$1,0),FALSE)),VLOOKUP($B302,'Allokerad kvv'!$B$2:$AV$468,MATCH(V$1,'Allokerad kvv'!$B$1:$AV$1,0),FALSE),VLOOKUP($B302,'Justerad allokering'!$B$1:$AG$461,MATCH(V$1,'Justerad allokering'!$B$1:$AF$1,0),FALSE))</f>
        <v>0</v>
      </c>
      <c r="W302">
        <f>IF(ISERROR(1/VLOOKUP($B302,'Justerad allokering'!$B$1:$AG$461,MATCH(W$1,'Justerad allokering'!$B$1:$AF$1,0),FALSE)),VLOOKUP($B302,'Allokerad kvv'!$B$2:$AV$468,MATCH(W$1,'Allokerad kvv'!$B$1:$AV$1,0),FALSE),VLOOKUP($B302,'Justerad allokering'!$B$1:$AG$461,MATCH(W$1,'Justerad allokering'!$B$1:$AF$1,0),FALSE))</f>
        <v>0</v>
      </c>
      <c r="X302">
        <f>IF(ISERROR(1/VLOOKUP($B302,'Justerad allokering'!$B$1:$AG$461,MATCH(X$1,'Justerad allokering'!$B$1:$AF$1,0),FALSE)),VLOOKUP($B302,'Allokerad kvv'!$B$2:$AV$468,MATCH(X$1,'Allokerad kvv'!$B$1:$AV$1,0),FALSE),VLOOKUP($B302,'Justerad allokering'!$B$1:$AG$461,MATCH(X$1,'Justerad allokering'!$B$1:$AF$1,0),FALSE))</f>
        <v>0</v>
      </c>
      <c r="Y302">
        <f>IF(ISERROR(1/VLOOKUP($B302,'Justerad allokering'!$B$1:$AG$461,MATCH(Y$1,'Justerad allokering'!$B$1:$AF$1,0),FALSE)),VLOOKUP($B302,'Allokerad kvv'!$B$2:$AV$468,MATCH(Y$1,'Allokerad kvv'!$B$1:$AV$1,0),FALSE),VLOOKUP($B302,'Justerad allokering'!$B$1:$AG$461,MATCH(Y$1,'Justerad allokering'!$B$1:$AF$1,0),FALSE))</f>
        <v>0</v>
      </c>
      <c r="Z302">
        <f>IF(ISERROR(1/VLOOKUP($B302,'Justerad allokering'!$B$1:$AG$461,MATCH(Z$1,'Justerad allokering'!$B$1:$AF$1,0),FALSE)),VLOOKUP($B302,'Allokerad kvv'!$B$2:$AV$468,MATCH(Z$1,'Allokerad kvv'!$B$1:$AV$1,0),FALSE),VLOOKUP($B302,'Justerad allokering'!$B$1:$AG$461,MATCH(Z$1,'Justerad allokering'!$B$1:$AF$1,0),FALSE))</f>
        <v>0</v>
      </c>
      <c r="AE302" s="89">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25">
      <c r="A303" s="2" t="s">
        <v>425</v>
      </c>
      <c r="B303" s="2" t="s">
        <v>429</v>
      </c>
      <c r="C303">
        <f>IF(ISERROR(1/VLOOKUP($B303,'Justerad allokering'!$B$1:$AG$461,MATCH(C$1,'Justerad allokering'!$B$1:$AF$1,0),FALSE)),VLOOKUP($B303,'Allokerad kvv'!$B$2:$AV$468,MATCH(C$1,'Allokerad kvv'!$B$1:$AV$1,0),FALSE),VLOOKUP($B303,'Justerad allokering'!$B$1:$AG$461,MATCH(C$1,'Justerad allokering'!$B$1:$AF$1,0),FALSE))</f>
        <v>315</v>
      </c>
      <c r="D303">
        <f>IF(ISERROR(1/VLOOKUP($B303,'Justerad allokering'!$B$1:$AG$461,MATCH(D$1,'Justerad allokering'!$B$1:$AF$1,0),FALSE)),VLOOKUP($B303,'Allokerad kvv'!$B$2:$AV$468,MATCH(D$1,'Allokerad kvv'!$B$1:$AV$1,0),FALSE),VLOOKUP($B303,'Justerad allokering'!$B$1:$AG$461,MATCH(D$1,'Justerad allokering'!$B$1:$AF$1,0),FALSE))</f>
        <v>0</v>
      </c>
      <c r="E303">
        <f>IF(ISERROR(1/VLOOKUP($B303,'Justerad allokering'!$B$1:$AG$461,MATCH(E$1,'Justerad allokering'!$B$1:$AF$1,0),FALSE)),VLOOKUP($B303,'Allokerad kvv'!$B$2:$AV$468,MATCH(E$1,'Allokerad kvv'!$B$1:$AV$1,0),FALSE),VLOOKUP($B303,'Justerad allokering'!$B$1:$AG$461,MATCH(E$1,'Justerad allokering'!$B$1:$AF$1,0),FALSE))</f>
        <v>12.0975</v>
      </c>
      <c r="F303">
        <f>IF(ISERROR(1/VLOOKUP($B303,'Justerad allokering'!$B$1:$AG$461,MATCH(F$1,'Justerad allokering'!$B$1:$AF$1,0),FALSE)),VLOOKUP($B303,'Allokerad kvv'!$B$2:$AV$468,MATCH(F$1,'Allokerad kvv'!$B$1:$AV$1,0),FALSE),VLOOKUP($B303,'Justerad allokering'!$B$1:$AG$461,MATCH(F$1,'Justerad allokering'!$B$1:$AF$1,0),FALSE))</f>
        <v>0</v>
      </c>
      <c r="G303">
        <f>IF(ISERROR(1/VLOOKUP($B303,'Justerad allokering'!$B$1:$AG$461,MATCH(G$1,'Justerad allokering'!$B$1:$AF$1,0),FALSE)),VLOOKUP($B303,'Allokerad kvv'!$B$2:$AV$468,MATCH(G$1,'Allokerad kvv'!$B$1:$AV$1,0),FALSE),VLOOKUP($B303,'Justerad allokering'!$B$1:$AG$461,MATCH(G$1,'Justerad allokering'!$B$1:$AF$1,0),FALSE))</f>
        <v>6.4480199999999996</v>
      </c>
      <c r="H303">
        <f>IF(ISERROR(1/VLOOKUP($B303,'Justerad allokering'!$B$1:$AG$461,MATCH(H$1,'Justerad allokering'!$B$1:$AF$1,0),FALSE)),VLOOKUP($B303,'Allokerad kvv'!$B$2:$AV$468,MATCH(H$1,'Allokerad kvv'!$B$1:$AV$1,0),FALSE),VLOOKUP($B303,'Justerad allokering'!$B$1:$AG$461,MATCH(H$1,'Justerad allokering'!$B$1:$AF$1,0),FALSE))</f>
        <v>0</v>
      </c>
      <c r="I303">
        <f>IF(ISERROR(1/VLOOKUP($B303,'Justerad allokering'!$B$1:$AG$461,MATCH(I$1,'Justerad allokering'!$B$1:$AF$1,0),FALSE)),VLOOKUP($B303,'Allokerad kvv'!$B$2:$AV$468,MATCH(I$1,'Allokerad kvv'!$B$1:$AV$1,0),FALSE),VLOOKUP($B303,'Justerad allokering'!$B$1:$AG$461,MATCH(I$1,'Justerad allokering'!$B$1:$AF$1,0),FALSE))</f>
        <v>20.791599999999999</v>
      </c>
      <c r="J303">
        <f>IF(ISERROR(1/VLOOKUP($B303,'Justerad allokering'!$B$1:$AG$461,MATCH(J$1,'Justerad allokering'!$B$1:$AF$1,0),FALSE)),VLOOKUP($B303,'Allokerad kvv'!$B$2:$AV$468,MATCH(J$1,'Allokerad kvv'!$B$1:$AV$1,0),FALSE),VLOOKUP($B303,'Justerad allokering'!$B$1:$AG$461,MATCH(J$1,'Justerad allokering'!$B$1:$AF$1,0),FALSE))</f>
        <v>26.111499999999999</v>
      </c>
      <c r="K303">
        <f>IF(ISERROR(1/VLOOKUP($B303,'Justerad allokering'!$B$1:$AG$461,MATCH(K$1,'Justerad allokering'!$B$1:$AF$1,0),FALSE)),VLOOKUP($B303,'Allokerad kvv'!$B$2:$AV$468,MATCH(K$1,'Allokerad kvv'!$B$1:$AV$1,0),FALSE),VLOOKUP($B303,'Justerad allokering'!$B$1:$AG$461,MATCH(K$1,'Justerad allokering'!$B$1:$AF$1,0),FALSE))</f>
        <v>36.226700000000001</v>
      </c>
      <c r="L303">
        <f>IF(ISERROR(1/VLOOKUP($B303,'Justerad allokering'!$B$1:$AG$461,MATCH(L$1,'Justerad allokering'!$B$1:$AF$1,0),FALSE)),VLOOKUP($B303,'Allokerad kvv'!$B$2:$AV$468,MATCH(L$1,'Allokerad kvv'!$B$1:$AV$1,0),FALSE),VLOOKUP($B303,'Justerad allokering'!$B$1:$AG$461,MATCH(L$1,'Justerad allokering'!$B$1:$AF$1,0),FALSE))</f>
        <v>0</v>
      </c>
      <c r="M303">
        <f>IF(ISERROR(1/VLOOKUP($B303,'Justerad allokering'!$B$1:$AG$461,MATCH(M$1,'Justerad allokering'!$B$1:$AF$1,0),FALSE)),VLOOKUP($B303,'Allokerad kvv'!$B$2:$AV$468,MATCH(M$1,'Allokerad kvv'!$B$1:$AV$1,0),FALSE),VLOOKUP($B303,'Justerad allokering'!$B$1:$AG$461,MATCH(M$1,'Justerad allokering'!$B$1:$AF$1,0),FALSE))</f>
        <v>170.982</v>
      </c>
      <c r="N303">
        <f>IF(ISERROR(1/VLOOKUP($B303,'Justerad allokering'!$B$1:$AG$461,MATCH(N$1,'Justerad allokering'!$B$1:$AF$1,0),FALSE)),VLOOKUP($B303,'Allokerad kvv'!$B$2:$AV$468,MATCH(N$1,'Allokerad kvv'!$B$1:$AV$1,0),FALSE),VLOOKUP($B303,'Justerad allokering'!$B$1:$AG$461,MATCH(N$1,'Justerad allokering'!$B$1:$AF$1,0),FALSE))</f>
        <v>258.39999999999998</v>
      </c>
      <c r="O303">
        <f>IF(ISERROR(1/VLOOKUP($B303,'Justerad allokering'!$B$1:$AG$461,MATCH(O$1,'Justerad allokering'!$B$1:$AF$1,0),FALSE)),VLOOKUP($B303,'Allokerad kvv'!$B$2:$AV$468,MATCH(O$1,'Allokerad kvv'!$B$1:$AV$1,0),FALSE),VLOOKUP($B303,'Justerad allokering'!$B$1:$AG$461,MATCH(O$1,'Justerad allokering'!$B$1:$AF$1,0),FALSE))</f>
        <v>0</v>
      </c>
      <c r="P303">
        <f>IF(ISERROR(1/VLOOKUP($B303,'Justerad allokering'!$B$1:$AG$461,MATCH(P$1,'Justerad allokering'!$B$1:$AF$1,0),FALSE)),VLOOKUP($B303,'Allokerad kvv'!$B$2:$AV$468,MATCH(P$1,'Allokerad kvv'!$B$1:$AV$1,0),FALSE),VLOOKUP($B303,'Justerad allokering'!$B$1:$AG$461,MATCH(P$1,'Justerad allokering'!$B$1:$AF$1,0),FALSE))</f>
        <v>6.8273100000000003E-2</v>
      </c>
      <c r="Q303">
        <f>IF(ISERROR(1/VLOOKUP($B303,'Justerad allokering'!$B$1:$AG$461,MATCH(Q$1,'Justerad allokering'!$B$1:$AF$1,0),FALSE)),VLOOKUP($B303,'Allokerad kvv'!$B$2:$AV$468,MATCH(Q$1,'Allokerad kvv'!$B$1:$AV$1,0),FALSE),VLOOKUP($B303,'Justerad allokering'!$B$1:$AG$461,MATCH(Q$1,'Justerad allokering'!$B$1:$AF$1,0),FALSE))</f>
        <v>84.015600000000006</v>
      </c>
      <c r="R303">
        <f>IF(ISERROR(1/VLOOKUP($B303,'Justerad allokering'!$B$1:$AG$461,MATCH(R$1,'Justerad allokering'!$B$1:$AF$1,0),FALSE)),VLOOKUP($B303,'Allokerad kvv'!$B$2:$AV$468,MATCH(R$1,'Allokerad kvv'!$B$1:$AV$1,0),FALSE),VLOOKUP($B303,'Justerad allokering'!$B$1:$AG$461,MATCH(R$1,'Justerad allokering'!$B$1:$AF$1,0),FALSE))</f>
        <v>0</v>
      </c>
      <c r="S303">
        <f>IF(ISERROR(1/VLOOKUP($B303,'Justerad allokering'!$B$1:$AG$461,MATCH(S$1,'Justerad allokering'!$B$1:$AF$1,0),FALSE)),VLOOKUP($B303,'Allokerad kvv'!$B$2:$AV$468,MATCH(S$1,'Allokerad kvv'!$B$1:$AV$1,0),FALSE),VLOOKUP($B303,'Justerad allokering'!$B$1:$AG$461,MATCH(S$1,'Justerad allokering'!$B$1:$AF$1,0),FALSE))</f>
        <v>0</v>
      </c>
      <c r="T303">
        <f>IF(ISERROR(1/VLOOKUP($B303,'Justerad allokering'!$B$1:$AG$461,MATCH(T$1,'Justerad allokering'!$B$1:$AF$1,0),FALSE)),VLOOKUP($B303,'Allokerad kvv'!$B$2:$AV$468,MATCH(T$1,'Allokerad kvv'!$B$1:$AV$1,0),FALSE),VLOOKUP($B303,'Justerad allokering'!$B$1:$AG$461,MATCH(T$1,'Justerad allokering'!$B$1:$AF$1,0),FALSE))</f>
        <v>0</v>
      </c>
      <c r="U303">
        <f>IF(ISERROR(1/VLOOKUP($B303,'Justerad allokering'!$B$1:$AG$461,MATCH(U$1,'Justerad allokering'!$B$1:$AF$1,0),FALSE)),VLOOKUP($B303,'Allokerad kvv'!$B$2:$AV$468,MATCH(U$1,'Allokerad kvv'!$B$1:$AV$1,0),FALSE),VLOOKUP($B303,'Justerad allokering'!$B$1:$AG$461,MATCH(U$1,'Justerad allokering'!$B$1:$AF$1,0),FALSE))</f>
        <v>0</v>
      </c>
      <c r="V303">
        <f>IF(ISERROR(1/VLOOKUP($B303,'Justerad allokering'!$B$1:$AG$461,MATCH(V$1,'Justerad allokering'!$B$1:$AF$1,0),FALSE)),VLOOKUP($B303,'Allokerad kvv'!$B$2:$AV$468,MATCH(V$1,'Allokerad kvv'!$B$1:$AV$1,0),FALSE),VLOOKUP($B303,'Justerad allokering'!$B$1:$AG$461,MATCH(V$1,'Justerad allokering'!$B$1:$AF$1,0),FALSE))</f>
        <v>0</v>
      </c>
      <c r="W303">
        <f>IF(ISERROR(1/VLOOKUP($B303,'Justerad allokering'!$B$1:$AG$461,MATCH(W$1,'Justerad allokering'!$B$1:$AF$1,0),FALSE)),VLOOKUP($B303,'Allokerad kvv'!$B$2:$AV$468,MATCH(W$1,'Allokerad kvv'!$B$1:$AV$1,0),FALSE),VLOOKUP($B303,'Justerad allokering'!$B$1:$AG$461,MATCH(W$1,'Justerad allokering'!$B$1:$AF$1,0),FALSE))</f>
        <v>0</v>
      </c>
      <c r="X303">
        <f>IF(ISERROR(1/VLOOKUP($B303,'Justerad allokering'!$B$1:$AG$461,MATCH(X$1,'Justerad allokering'!$B$1:$AF$1,0),FALSE)),VLOOKUP($B303,'Allokerad kvv'!$B$2:$AV$468,MATCH(X$1,'Allokerad kvv'!$B$1:$AV$1,0),FALSE),VLOOKUP($B303,'Justerad allokering'!$B$1:$AG$461,MATCH(X$1,'Justerad allokering'!$B$1:$AF$1,0),FALSE))</f>
        <v>50</v>
      </c>
      <c r="Y303">
        <f>IF(ISERROR(1/VLOOKUP($B303,'Justerad allokering'!$B$1:$AG$461,MATCH(Y$1,'Justerad allokering'!$B$1:$AF$1,0),FALSE)),VLOOKUP($B303,'Allokerad kvv'!$B$2:$AV$468,MATCH(Y$1,'Allokerad kvv'!$B$1:$AV$1,0),FALSE),VLOOKUP($B303,'Justerad allokering'!$B$1:$AG$461,MATCH(Y$1,'Justerad allokering'!$B$1:$AF$1,0),FALSE))</f>
        <v>0</v>
      </c>
      <c r="Z303">
        <f>IF(ISERROR(1/VLOOKUP($B303,'Justerad allokering'!$B$1:$AG$461,MATCH(Z$1,'Justerad allokering'!$B$1:$AF$1,0),FALSE)),VLOOKUP($B303,'Allokerad kvv'!$B$2:$AV$468,MATCH(Z$1,'Allokerad kvv'!$B$1:$AV$1,0),FALSE),VLOOKUP($B303,'Justerad allokering'!$B$1:$AG$461,MATCH(Z$1,'Justerad allokering'!$B$1:$AF$1,0),FALSE))</f>
        <v>26.5307</v>
      </c>
      <c r="AE303" s="89">
        <f t="shared" si="16"/>
        <v>1006.6718931</v>
      </c>
      <c r="AG303">
        <f t="shared" si="17"/>
        <v>970.44519309999998</v>
      </c>
      <c r="AH303">
        <f t="shared" si="18"/>
        <v>712.04519310000001</v>
      </c>
      <c r="AI303">
        <f>IF(AH303=0,"",AH303/VLOOKUP(B303,Kraftvärmeprod!$B$1:$BC$480,MATCH("Summa tillförd energi exklusive rökgaskondensering",Kraftvärmeprod!$B$1:$BC$1,0),FALSE))</f>
        <v>0.58836304413930096</v>
      </c>
      <c r="AK303">
        <f t="shared" si="19"/>
        <v>235.7899731</v>
      </c>
    </row>
    <row r="304" spans="1:37" x14ac:dyDescent="0.25">
      <c r="A304" s="2" t="s">
        <v>425</v>
      </c>
      <c r="B304" s="2" t="s">
        <v>430</v>
      </c>
      <c r="C304">
        <f>IF(ISERROR(1/VLOOKUP($B304,'Justerad allokering'!$B$1:$AG$461,MATCH(C$1,'Justerad allokering'!$B$1:$AF$1,0),FALSE)),VLOOKUP($B304,'Allokerad kvv'!$B$2:$AV$468,MATCH(C$1,'Allokerad kvv'!$B$1:$AV$1,0),FALSE),VLOOKUP($B304,'Justerad allokering'!$B$1:$AG$461,MATCH(C$1,'Justerad allokering'!$B$1:$AF$1,0),FALSE))</f>
        <v>0</v>
      </c>
      <c r="D304">
        <f>IF(ISERROR(1/VLOOKUP($B304,'Justerad allokering'!$B$1:$AG$461,MATCH(D$1,'Justerad allokering'!$B$1:$AF$1,0),FALSE)),VLOOKUP($B304,'Allokerad kvv'!$B$2:$AV$468,MATCH(D$1,'Allokerad kvv'!$B$1:$AV$1,0),FALSE),VLOOKUP($B304,'Justerad allokering'!$B$1:$AG$461,MATCH(D$1,'Justerad allokering'!$B$1:$AF$1,0),FALSE))</f>
        <v>0</v>
      </c>
      <c r="E304">
        <f>IF(ISERROR(1/VLOOKUP($B304,'Justerad allokering'!$B$1:$AG$461,MATCH(E$1,'Justerad allokering'!$B$1:$AF$1,0),FALSE)),VLOOKUP($B304,'Allokerad kvv'!$B$2:$AV$468,MATCH(E$1,'Allokerad kvv'!$B$1:$AV$1,0),FALSE),VLOOKUP($B304,'Justerad allokering'!$B$1:$AG$461,MATCH(E$1,'Justerad allokering'!$B$1:$AF$1,0),FALSE))</f>
        <v>0</v>
      </c>
      <c r="F304">
        <f>IF(ISERROR(1/VLOOKUP($B304,'Justerad allokering'!$B$1:$AG$461,MATCH(F$1,'Justerad allokering'!$B$1:$AF$1,0),FALSE)),VLOOKUP($B304,'Allokerad kvv'!$B$2:$AV$468,MATCH(F$1,'Allokerad kvv'!$B$1:$AV$1,0),FALSE),VLOOKUP($B304,'Justerad allokering'!$B$1:$AG$461,MATCH(F$1,'Justerad allokering'!$B$1:$AF$1,0),FALSE))</f>
        <v>0</v>
      </c>
      <c r="G304">
        <f>IF(ISERROR(1/VLOOKUP($B304,'Justerad allokering'!$B$1:$AG$461,MATCH(G$1,'Justerad allokering'!$B$1:$AF$1,0),FALSE)),VLOOKUP($B304,'Allokerad kvv'!$B$2:$AV$468,MATCH(G$1,'Allokerad kvv'!$B$1:$AV$1,0),FALSE),VLOOKUP($B304,'Justerad allokering'!$B$1:$AG$461,MATCH(G$1,'Justerad allokering'!$B$1:$AF$1,0),FALSE))</f>
        <v>0</v>
      </c>
      <c r="H304">
        <f>IF(ISERROR(1/VLOOKUP($B304,'Justerad allokering'!$B$1:$AG$461,MATCH(H$1,'Justerad allokering'!$B$1:$AF$1,0),FALSE)),VLOOKUP($B304,'Allokerad kvv'!$B$2:$AV$468,MATCH(H$1,'Allokerad kvv'!$B$1:$AV$1,0),FALSE),VLOOKUP($B304,'Justerad allokering'!$B$1:$AG$461,MATCH(H$1,'Justerad allokering'!$B$1:$AF$1,0),FALSE))</f>
        <v>0</v>
      </c>
      <c r="I304">
        <f>IF(ISERROR(1/VLOOKUP($B304,'Justerad allokering'!$B$1:$AG$461,MATCH(I$1,'Justerad allokering'!$B$1:$AF$1,0),FALSE)),VLOOKUP($B304,'Allokerad kvv'!$B$2:$AV$468,MATCH(I$1,'Allokerad kvv'!$B$1:$AV$1,0),FALSE),VLOOKUP($B304,'Justerad allokering'!$B$1:$AG$461,MATCH(I$1,'Justerad allokering'!$B$1:$AF$1,0),FALSE))</f>
        <v>0</v>
      </c>
      <c r="J304">
        <f>IF(ISERROR(1/VLOOKUP($B304,'Justerad allokering'!$B$1:$AG$461,MATCH(J$1,'Justerad allokering'!$B$1:$AF$1,0),FALSE)),VLOOKUP($B304,'Allokerad kvv'!$B$2:$AV$468,MATCH(J$1,'Allokerad kvv'!$B$1:$AV$1,0),FALSE),VLOOKUP($B304,'Justerad allokering'!$B$1:$AG$461,MATCH(J$1,'Justerad allokering'!$B$1:$AF$1,0),FALSE))</f>
        <v>0</v>
      </c>
      <c r="K304">
        <f>IF(ISERROR(1/VLOOKUP($B304,'Justerad allokering'!$B$1:$AG$461,MATCH(K$1,'Justerad allokering'!$B$1:$AF$1,0),FALSE)),VLOOKUP($B304,'Allokerad kvv'!$B$2:$AV$468,MATCH(K$1,'Allokerad kvv'!$B$1:$AV$1,0),FALSE),VLOOKUP($B304,'Justerad allokering'!$B$1:$AG$461,MATCH(K$1,'Justerad allokering'!$B$1:$AF$1,0),FALSE))</f>
        <v>0</v>
      </c>
      <c r="L304">
        <f>IF(ISERROR(1/VLOOKUP($B304,'Justerad allokering'!$B$1:$AG$461,MATCH(L$1,'Justerad allokering'!$B$1:$AF$1,0),FALSE)),VLOOKUP($B304,'Allokerad kvv'!$B$2:$AV$468,MATCH(L$1,'Allokerad kvv'!$B$1:$AV$1,0),FALSE),VLOOKUP($B304,'Justerad allokering'!$B$1:$AG$461,MATCH(L$1,'Justerad allokering'!$B$1:$AF$1,0),FALSE))</f>
        <v>0</v>
      </c>
      <c r="M304">
        <f>IF(ISERROR(1/VLOOKUP($B304,'Justerad allokering'!$B$1:$AG$461,MATCH(M$1,'Justerad allokering'!$B$1:$AF$1,0),FALSE)),VLOOKUP($B304,'Allokerad kvv'!$B$2:$AV$468,MATCH(M$1,'Allokerad kvv'!$B$1:$AV$1,0),FALSE),VLOOKUP($B304,'Justerad allokering'!$B$1:$AG$461,MATCH(M$1,'Justerad allokering'!$B$1:$AF$1,0),FALSE))</f>
        <v>0</v>
      </c>
      <c r="N304">
        <f>IF(ISERROR(1/VLOOKUP($B304,'Justerad allokering'!$B$1:$AG$461,MATCH(N$1,'Justerad allokering'!$B$1:$AF$1,0),FALSE)),VLOOKUP($B304,'Allokerad kvv'!$B$2:$AV$468,MATCH(N$1,'Allokerad kvv'!$B$1:$AV$1,0),FALSE),VLOOKUP($B304,'Justerad allokering'!$B$1:$AG$461,MATCH(N$1,'Justerad allokering'!$B$1:$AF$1,0),FALSE))</f>
        <v>0</v>
      </c>
      <c r="O304">
        <f>IF(ISERROR(1/VLOOKUP($B304,'Justerad allokering'!$B$1:$AG$461,MATCH(O$1,'Justerad allokering'!$B$1:$AF$1,0),FALSE)),VLOOKUP($B304,'Allokerad kvv'!$B$2:$AV$468,MATCH(O$1,'Allokerad kvv'!$B$1:$AV$1,0),FALSE),VLOOKUP($B304,'Justerad allokering'!$B$1:$AG$461,MATCH(O$1,'Justerad allokering'!$B$1:$AF$1,0),FALSE))</f>
        <v>0</v>
      </c>
      <c r="P304">
        <f>IF(ISERROR(1/VLOOKUP($B304,'Justerad allokering'!$B$1:$AG$461,MATCH(P$1,'Justerad allokering'!$B$1:$AF$1,0),FALSE)),VLOOKUP($B304,'Allokerad kvv'!$B$2:$AV$468,MATCH(P$1,'Allokerad kvv'!$B$1:$AV$1,0),FALSE),VLOOKUP($B304,'Justerad allokering'!$B$1:$AG$461,MATCH(P$1,'Justerad allokering'!$B$1:$AF$1,0),FALSE))</f>
        <v>0</v>
      </c>
      <c r="Q304">
        <f>IF(ISERROR(1/VLOOKUP($B304,'Justerad allokering'!$B$1:$AG$461,MATCH(Q$1,'Justerad allokering'!$B$1:$AF$1,0),FALSE)),VLOOKUP($B304,'Allokerad kvv'!$B$2:$AV$468,MATCH(Q$1,'Allokerad kvv'!$B$1:$AV$1,0),FALSE),VLOOKUP($B304,'Justerad allokering'!$B$1:$AG$461,MATCH(Q$1,'Justerad allokering'!$B$1:$AF$1,0),FALSE))</f>
        <v>0</v>
      </c>
      <c r="R304">
        <f>IF(ISERROR(1/VLOOKUP($B304,'Justerad allokering'!$B$1:$AG$461,MATCH(R$1,'Justerad allokering'!$B$1:$AF$1,0),FALSE)),VLOOKUP($B304,'Allokerad kvv'!$B$2:$AV$468,MATCH(R$1,'Allokerad kvv'!$B$1:$AV$1,0),FALSE),VLOOKUP($B304,'Justerad allokering'!$B$1:$AG$461,MATCH(R$1,'Justerad allokering'!$B$1:$AF$1,0),FALSE))</f>
        <v>0</v>
      </c>
      <c r="S304">
        <f>IF(ISERROR(1/VLOOKUP($B304,'Justerad allokering'!$B$1:$AG$461,MATCH(S$1,'Justerad allokering'!$B$1:$AF$1,0),FALSE)),VLOOKUP($B304,'Allokerad kvv'!$B$2:$AV$468,MATCH(S$1,'Allokerad kvv'!$B$1:$AV$1,0),FALSE),VLOOKUP($B304,'Justerad allokering'!$B$1:$AG$461,MATCH(S$1,'Justerad allokering'!$B$1:$AF$1,0),FALSE))</f>
        <v>0</v>
      </c>
      <c r="T304">
        <f>IF(ISERROR(1/VLOOKUP($B304,'Justerad allokering'!$B$1:$AG$461,MATCH(T$1,'Justerad allokering'!$B$1:$AF$1,0),FALSE)),VLOOKUP($B304,'Allokerad kvv'!$B$2:$AV$468,MATCH(T$1,'Allokerad kvv'!$B$1:$AV$1,0),FALSE),VLOOKUP($B304,'Justerad allokering'!$B$1:$AG$461,MATCH(T$1,'Justerad allokering'!$B$1:$AF$1,0),FALSE))</f>
        <v>0</v>
      </c>
      <c r="U304">
        <f>IF(ISERROR(1/VLOOKUP($B304,'Justerad allokering'!$B$1:$AG$461,MATCH(U$1,'Justerad allokering'!$B$1:$AF$1,0),FALSE)),VLOOKUP($B304,'Allokerad kvv'!$B$2:$AV$468,MATCH(U$1,'Allokerad kvv'!$B$1:$AV$1,0),FALSE),VLOOKUP($B304,'Justerad allokering'!$B$1:$AG$461,MATCH(U$1,'Justerad allokering'!$B$1:$AF$1,0),FALSE))</f>
        <v>0</v>
      </c>
      <c r="V304">
        <f>IF(ISERROR(1/VLOOKUP($B304,'Justerad allokering'!$B$1:$AG$461,MATCH(V$1,'Justerad allokering'!$B$1:$AF$1,0),FALSE)),VLOOKUP($B304,'Allokerad kvv'!$B$2:$AV$468,MATCH(V$1,'Allokerad kvv'!$B$1:$AV$1,0),FALSE),VLOOKUP($B304,'Justerad allokering'!$B$1:$AG$461,MATCH(V$1,'Justerad allokering'!$B$1:$AF$1,0),FALSE))</f>
        <v>0</v>
      </c>
      <c r="W304">
        <f>IF(ISERROR(1/VLOOKUP($B304,'Justerad allokering'!$B$1:$AG$461,MATCH(W$1,'Justerad allokering'!$B$1:$AF$1,0),FALSE)),VLOOKUP($B304,'Allokerad kvv'!$B$2:$AV$468,MATCH(W$1,'Allokerad kvv'!$B$1:$AV$1,0),FALSE),VLOOKUP($B304,'Justerad allokering'!$B$1:$AG$461,MATCH(W$1,'Justerad allokering'!$B$1:$AF$1,0),FALSE))</f>
        <v>0</v>
      </c>
      <c r="X304">
        <f>IF(ISERROR(1/VLOOKUP($B304,'Justerad allokering'!$B$1:$AG$461,MATCH(X$1,'Justerad allokering'!$B$1:$AF$1,0),FALSE)),VLOOKUP($B304,'Allokerad kvv'!$B$2:$AV$468,MATCH(X$1,'Allokerad kvv'!$B$1:$AV$1,0),FALSE),VLOOKUP($B304,'Justerad allokering'!$B$1:$AG$461,MATCH(X$1,'Justerad allokering'!$B$1:$AF$1,0),FALSE))</f>
        <v>0</v>
      </c>
      <c r="Y304">
        <f>IF(ISERROR(1/VLOOKUP($B304,'Justerad allokering'!$B$1:$AG$461,MATCH(Y$1,'Justerad allokering'!$B$1:$AF$1,0),FALSE)),VLOOKUP($B304,'Allokerad kvv'!$B$2:$AV$468,MATCH(Y$1,'Allokerad kvv'!$B$1:$AV$1,0),FALSE),VLOOKUP($B304,'Justerad allokering'!$B$1:$AG$461,MATCH(Y$1,'Justerad allokering'!$B$1:$AF$1,0),FALSE))</f>
        <v>0</v>
      </c>
      <c r="Z304">
        <f>IF(ISERROR(1/VLOOKUP($B304,'Justerad allokering'!$B$1:$AG$461,MATCH(Z$1,'Justerad allokering'!$B$1:$AF$1,0),FALSE)),VLOOKUP($B304,'Allokerad kvv'!$B$2:$AV$468,MATCH(Z$1,'Allokerad kvv'!$B$1:$AV$1,0),FALSE),VLOOKUP($B304,'Justerad allokering'!$B$1:$AG$461,MATCH(Z$1,'Justerad allokering'!$B$1:$AF$1,0),FALSE))</f>
        <v>0</v>
      </c>
      <c r="AE304" s="89">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25">
      <c r="A305" s="2" t="s">
        <v>425</v>
      </c>
      <c r="B305" s="2" t="s">
        <v>431</v>
      </c>
      <c r="C305">
        <f>IF(ISERROR(1/VLOOKUP($B305,'Justerad allokering'!$B$1:$AG$461,MATCH(C$1,'Justerad allokering'!$B$1:$AF$1,0),FALSE)),VLOOKUP($B305,'Allokerad kvv'!$B$2:$AV$468,MATCH(C$1,'Allokerad kvv'!$B$1:$AV$1,0),FALSE),VLOOKUP($B305,'Justerad allokering'!$B$1:$AG$461,MATCH(C$1,'Justerad allokering'!$B$1:$AF$1,0),FALSE))</f>
        <v>0</v>
      </c>
      <c r="D305">
        <f>IF(ISERROR(1/VLOOKUP($B305,'Justerad allokering'!$B$1:$AG$461,MATCH(D$1,'Justerad allokering'!$B$1:$AF$1,0),FALSE)),VLOOKUP($B305,'Allokerad kvv'!$B$2:$AV$468,MATCH(D$1,'Allokerad kvv'!$B$1:$AV$1,0),FALSE),VLOOKUP($B305,'Justerad allokering'!$B$1:$AG$461,MATCH(D$1,'Justerad allokering'!$B$1:$AF$1,0),FALSE))</f>
        <v>0</v>
      </c>
      <c r="E305">
        <f>IF(ISERROR(1/VLOOKUP($B305,'Justerad allokering'!$B$1:$AG$461,MATCH(E$1,'Justerad allokering'!$B$1:$AF$1,0),FALSE)),VLOOKUP($B305,'Allokerad kvv'!$B$2:$AV$468,MATCH(E$1,'Allokerad kvv'!$B$1:$AV$1,0),FALSE),VLOOKUP($B305,'Justerad allokering'!$B$1:$AG$461,MATCH(E$1,'Justerad allokering'!$B$1:$AF$1,0),FALSE))</f>
        <v>0</v>
      </c>
      <c r="F305">
        <f>IF(ISERROR(1/VLOOKUP($B305,'Justerad allokering'!$B$1:$AG$461,MATCH(F$1,'Justerad allokering'!$B$1:$AF$1,0),FALSE)),VLOOKUP($B305,'Allokerad kvv'!$B$2:$AV$468,MATCH(F$1,'Allokerad kvv'!$B$1:$AV$1,0),FALSE),VLOOKUP($B305,'Justerad allokering'!$B$1:$AG$461,MATCH(F$1,'Justerad allokering'!$B$1:$AF$1,0),FALSE))</f>
        <v>0</v>
      </c>
      <c r="G305">
        <f>IF(ISERROR(1/VLOOKUP($B305,'Justerad allokering'!$B$1:$AG$461,MATCH(G$1,'Justerad allokering'!$B$1:$AF$1,0),FALSE)),VLOOKUP($B305,'Allokerad kvv'!$B$2:$AV$468,MATCH(G$1,'Allokerad kvv'!$B$1:$AV$1,0),FALSE),VLOOKUP($B305,'Justerad allokering'!$B$1:$AG$461,MATCH(G$1,'Justerad allokering'!$B$1:$AF$1,0),FALSE))</f>
        <v>0</v>
      </c>
      <c r="H305">
        <f>IF(ISERROR(1/VLOOKUP($B305,'Justerad allokering'!$B$1:$AG$461,MATCH(H$1,'Justerad allokering'!$B$1:$AF$1,0),FALSE)),VLOOKUP($B305,'Allokerad kvv'!$B$2:$AV$468,MATCH(H$1,'Allokerad kvv'!$B$1:$AV$1,0),FALSE),VLOOKUP($B305,'Justerad allokering'!$B$1:$AG$461,MATCH(H$1,'Justerad allokering'!$B$1:$AF$1,0),FALSE))</f>
        <v>0</v>
      </c>
      <c r="I305">
        <f>IF(ISERROR(1/VLOOKUP($B305,'Justerad allokering'!$B$1:$AG$461,MATCH(I$1,'Justerad allokering'!$B$1:$AF$1,0),FALSE)),VLOOKUP($B305,'Allokerad kvv'!$B$2:$AV$468,MATCH(I$1,'Allokerad kvv'!$B$1:$AV$1,0),FALSE),VLOOKUP($B305,'Justerad allokering'!$B$1:$AG$461,MATCH(I$1,'Justerad allokering'!$B$1:$AF$1,0),FALSE))</f>
        <v>0</v>
      </c>
      <c r="J305">
        <f>IF(ISERROR(1/VLOOKUP($B305,'Justerad allokering'!$B$1:$AG$461,MATCH(J$1,'Justerad allokering'!$B$1:$AF$1,0),FALSE)),VLOOKUP($B305,'Allokerad kvv'!$B$2:$AV$468,MATCH(J$1,'Allokerad kvv'!$B$1:$AV$1,0),FALSE),VLOOKUP($B305,'Justerad allokering'!$B$1:$AG$461,MATCH(J$1,'Justerad allokering'!$B$1:$AF$1,0),FALSE))</f>
        <v>0</v>
      </c>
      <c r="K305">
        <f>IF(ISERROR(1/VLOOKUP($B305,'Justerad allokering'!$B$1:$AG$461,MATCH(K$1,'Justerad allokering'!$B$1:$AF$1,0),FALSE)),VLOOKUP($B305,'Allokerad kvv'!$B$2:$AV$468,MATCH(K$1,'Allokerad kvv'!$B$1:$AV$1,0),FALSE),VLOOKUP($B305,'Justerad allokering'!$B$1:$AG$461,MATCH(K$1,'Justerad allokering'!$B$1:$AF$1,0),FALSE))</f>
        <v>0</v>
      </c>
      <c r="L305">
        <f>IF(ISERROR(1/VLOOKUP($B305,'Justerad allokering'!$B$1:$AG$461,MATCH(L$1,'Justerad allokering'!$B$1:$AF$1,0),FALSE)),VLOOKUP($B305,'Allokerad kvv'!$B$2:$AV$468,MATCH(L$1,'Allokerad kvv'!$B$1:$AV$1,0),FALSE),VLOOKUP($B305,'Justerad allokering'!$B$1:$AG$461,MATCH(L$1,'Justerad allokering'!$B$1:$AF$1,0),FALSE))</f>
        <v>0</v>
      </c>
      <c r="M305">
        <f>IF(ISERROR(1/VLOOKUP($B305,'Justerad allokering'!$B$1:$AG$461,MATCH(M$1,'Justerad allokering'!$B$1:$AF$1,0),FALSE)),VLOOKUP($B305,'Allokerad kvv'!$B$2:$AV$468,MATCH(M$1,'Allokerad kvv'!$B$1:$AV$1,0),FALSE),VLOOKUP($B305,'Justerad allokering'!$B$1:$AG$461,MATCH(M$1,'Justerad allokering'!$B$1:$AF$1,0),FALSE))</f>
        <v>0</v>
      </c>
      <c r="N305">
        <f>IF(ISERROR(1/VLOOKUP($B305,'Justerad allokering'!$B$1:$AG$461,MATCH(N$1,'Justerad allokering'!$B$1:$AF$1,0),FALSE)),VLOOKUP($B305,'Allokerad kvv'!$B$2:$AV$468,MATCH(N$1,'Allokerad kvv'!$B$1:$AV$1,0),FALSE),VLOOKUP($B305,'Justerad allokering'!$B$1:$AG$461,MATCH(N$1,'Justerad allokering'!$B$1:$AF$1,0),FALSE))</f>
        <v>0</v>
      </c>
      <c r="O305">
        <f>IF(ISERROR(1/VLOOKUP($B305,'Justerad allokering'!$B$1:$AG$461,MATCH(O$1,'Justerad allokering'!$B$1:$AF$1,0),FALSE)),VLOOKUP($B305,'Allokerad kvv'!$B$2:$AV$468,MATCH(O$1,'Allokerad kvv'!$B$1:$AV$1,0),FALSE),VLOOKUP($B305,'Justerad allokering'!$B$1:$AG$461,MATCH(O$1,'Justerad allokering'!$B$1:$AF$1,0),FALSE))</f>
        <v>0</v>
      </c>
      <c r="P305">
        <f>IF(ISERROR(1/VLOOKUP($B305,'Justerad allokering'!$B$1:$AG$461,MATCH(P$1,'Justerad allokering'!$B$1:$AF$1,0),FALSE)),VLOOKUP($B305,'Allokerad kvv'!$B$2:$AV$468,MATCH(P$1,'Allokerad kvv'!$B$1:$AV$1,0),FALSE),VLOOKUP($B305,'Justerad allokering'!$B$1:$AG$461,MATCH(P$1,'Justerad allokering'!$B$1:$AF$1,0),FALSE))</f>
        <v>0</v>
      </c>
      <c r="Q305">
        <f>IF(ISERROR(1/VLOOKUP($B305,'Justerad allokering'!$B$1:$AG$461,MATCH(Q$1,'Justerad allokering'!$B$1:$AF$1,0),FALSE)),VLOOKUP($B305,'Allokerad kvv'!$B$2:$AV$468,MATCH(Q$1,'Allokerad kvv'!$B$1:$AV$1,0),FALSE),VLOOKUP($B305,'Justerad allokering'!$B$1:$AG$461,MATCH(Q$1,'Justerad allokering'!$B$1:$AF$1,0),FALSE))</f>
        <v>0</v>
      </c>
      <c r="R305">
        <f>IF(ISERROR(1/VLOOKUP($B305,'Justerad allokering'!$B$1:$AG$461,MATCH(R$1,'Justerad allokering'!$B$1:$AF$1,0),FALSE)),VLOOKUP($B305,'Allokerad kvv'!$B$2:$AV$468,MATCH(R$1,'Allokerad kvv'!$B$1:$AV$1,0),FALSE),VLOOKUP($B305,'Justerad allokering'!$B$1:$AG$461,MATCH(R$1,'Justerad allokering'!$B$1:$AF$1,0),FALSE))</f>
        <v>0</v>
      </c>
      <c r="S305">
        <f>IF(ISERROR(1/VLOOKUP($B305,'Justerad allokering'!$B$1:$AG$461,MATCH(S$1,'Justerad allokering'!$B$1:$AF$1,0),FALSE)),VLOOKUP($B305,'Allokerad kvv'!$B$2:$AV$468,MATCH(S$1,'Allokerad kvv'!$B$1:$AV$1,0),FALSE),VLOOKUP($B305,'Justerad allokering'!$B$1:$AG$461,MATCH(S$1,'Justerad allokering'!$B$1:$AF$1,0),FALSE))</f>
        <v>0</v>
      </c>
      <c r="T305">
        <f>IF(ISERROR(1/VLOOKUP($B305,'Justerad allokering'!$B$1:$AG$461,MATCH(T$1,'Justerad allokering'!$B$1:$AF$1,0),FALSE)),VLOOKUP($B305,'Allokerad kvv'!$B$2:$AV$468,MATCH(T$1,'Allokerad kvv'!$B$1:$AV$1,0),FALSE),VLOOKUP($B305,'Justerad allokering'!$B$1:$AG$461,MATCH(T$1,'Justerad allokering'!$B$1:$AF$1,0),FALSE))</f>
        <v>0</v>
      </c>
      <c r="U305">
        <f>IF(ISERROR(1/VLOOKUP($B305,'Justerad allokering'!$B$1:$AG$461,MATCH(U$1,'Justerad allokering'!$B$1:$AF$1,0),FALSE)),VLOOKUP($B305,'Allokerad kvv'!$B$2:$AV$468,MATCH(U$1,'Allokerad kvv'!$B$1:$AV$1,0),FALSE),VLOOKUP($B305,'Justerad allokering'!$B$1:$AG$461,MATCH(U$1,'Justerad allokering'!$B$1:$AF$1,0),FALSE))</f>
        <v>0</v>
      </c>
      <c r="V305">
        <f>IF(ISERROR(1/VLOOKUP($B305,'Justerad allokering'!$B$1:$AG$461,MATCH(V$1,'Justerad allokering'!$B$1:$AF$1,0),FALSE)),VLOOKUP($B305,'Allokerad kvv'!$B$2:$AV$468,MATCH(V$1,'Allokerad kvv'!$B$1:$AV$1,0),FALSE),VLOOKUP($B305,'Justerad allokering'!$B$1:$AG$461,MATCH(V$1,'Justerad allokering'!$B$1:$AF$1,0),FALSE))</f>
        <v>0</v>
      </c>
      <c r="W305">
        <f>IF(ISERROR(1/VLOOKUP($B305,'Justerad allokering'!$B$1:$AG$461,MATCH(W$1,'Justerad allokering'!$B$1:$AF$1,0),FALSE)),VLOOKUP($B305,'Allokerad kvv'!$B$2:$AV$468,MATCH(W$1,'Allokerad kvv'!$B$1:$AV$1,0),FALSE),VLOOKUP($B305,'Justerad allokering'!$B$1:$AG$461,MATCH(W$1,'Justerad allokering'!$B$1:$AF$1,0),FALSE))</f>
        <v>0</v>
      </c>
      <c r="X305">
        <f>IF(ISERROR(1/VLOOKUP($B305,'Justerad allokering'!$B$1:$AG$461,MATCH(X$1,'Justerad allokering'!$B$1:$AF$1,0),FALSE)),VLOOKUP($B305,'Allokerad kvv'!$B$2:$AV$468,MATCH(X$1,'Allokerad kvv'!$B$1:$AV$1,0),FALSE),VLOOKUP($B305,'Justerad allokering'!$B$1:$AG$461,MATCH(X$1,'Justerad allokering'!$B$1:$AF$1,0),FALSE))</f>
        <v>0</v>
      </c>
      <c r="Y305">
        <f>IF(ISERROR(1/VLOOKUP($B305,'Justerad allokering'!$B$1:$AG$461,MATCH(Y$1,'Justerad allokering'!$B$1:$AF$1,0),FALSE)),VLOOKUP($B305,'Allokerad kvv'!$B$2:$AV$468,MATCH(Y$1,'Allokerad kvv'!$B$1:$AV$1,0),FALSE),VLOOKUP($B305,'Justerad allokering'!$B$1:$AG$461,MATCH(Y$1,'Justerad allokering'!$B$1:$AF$1,0),FALSE))</f>
        <v>0</v>
      </c>
      <c r="Z305">
        <f>IF(ISERROR(1/VLOOKUP($B305,'Justerad allokering'!$B$1:$AG$461,MATCH(Z$1,'Justerad allokering'!$B$1:$AF$1,0),FALSE)),VLOOKUP($B305,'Allokerad kvv'!$B$2:$AV$468,MATCH(Z$1,'Allokerad kvv'!$B$1:$AV$1,0),FALSE),VLOOKUP($B305,'Justerad allokering'!$B$1:$AG$461,MATCH(Z$1,'Justerad allokering'!$B$1:$AF$1,0),FALSE))</f>
        <v>0</v>
      </c>
      <c r="AE305" s="89">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25">
      <c r="A306" s="2" t="s">
        <v>432</v>
      </c>
      <c r="B306" s="2" t="s">
        <v>433</v>
      </c>
      <c r="C306">
        <f>IF(ISERROR(1/VLOOKUP($B306,'Justerad allokering'!$B$1:$AG$461,MATCH(C$1,'Justerad allokering'!$B$1:$AF$1,0),FALSE)),VLOOKUP($B306,'Allokerad kvv'!$B$2:$AV$468,MATCH(C$1,'Allokerad kvv'!$B$1:$AV$1,0),FALSE),VLOOKUP($B306,'Justerad allokering'!$B$1:$AG$461,MATCH(C$1,'Justerad allokering'!$B$1:$AF$1,0),FALSE))</f>
        <v>0</v>
      </c>
      <c r="D306">
        <f>IF(ISERROR(1/VLOOKUP($B306,'Justerad allokering'!$B$1:$AG$461,MATCH(D$1,'Justerad allokering'!$B$1:$AF$1,0),FALSE)),VLOOKUP($B306,'Allokerad kvv'!$B$2:$AV$468,MATCH(D$1,'Allokerad kvv'!$B$1:$AV$1,0),FALSE),VLOOKUP($B306,'Justerad allokering'!$B$1:$AG$461,MATCH(D$1,'Justerad allokering'!$B$1:$AF$1,0),FALSE))</f>
        <v>0</v>
      </c>
      <c r="E306">
        <f>IF(ISERROR(1/VLOOKUP($B306,'Justerad allokering'!$B$1:$AG$461,MATCH(E$1,'Justerad allokering'!$B$1:$AF$1,0),FALSE)),VLOOKUP($B306,'Allokerad kvv'!$B$2:$AV$468,MATCH(E$1,'Allokerad kvv'!$B$1:$AV$1,0),FALSE),VLOOKUP($B306,'Justerad allokering'!$B$1:$AG$461,MATCH(E$1,'Justerad allokering'!$B$1:$AF$1,0),FALSE))</f>
        <v>0</v>
      </c>
      <c r="F306">
        <f>IF(ISERROR(1/VLOOKUP($B306,'Justerad allokering'!$B$1:$AG$461,MATCH(F$1,'Justerad allokering'!$B$1:$AF$1,0),FALSE)),VLOOKUP($B306,'Allokerad kvv'!$B$2:$AV$468,MATCH(F$1,'Allokerad kvv'!$B$1:$AV$1,0),FALSE),VLOOKUP($B306,'Justerad allokering'!$B$1:$AG$461,MATCH(F$1,'Justerad allokering'!$B$1:$AF$1,0),FALSE))</f>
        <v>0</v>
      </c>
      <c r="G306">
        <f>IF(ISERROR(1/VLOOKUP($B306,'Justerad allokering'!$B$1:$AG$461,MATCH(G$1,'Justerad allokering'!$B$1:$AF$1,0),FALSE)),VLOOKUP($B306,'Allokerad kvv'!$B$2:$AV$468,MATCH(G$1,'Allokerad kvv'!$B$1:$AV$1,0),FALSE),VLOOKUP($B306,'Justerad allokering'!$B$1:$AG$461,MATCH(G$1,'Justerad allokering'!$B$1:$AF$1,0),FALSE))</f>
        <v>0</v>
      </c>
      <c r="H306">
        <f>IF(ISERROR(1/VLOOKUP($B306,'Justerad allokering'!$B$1:$AG$461,MATCH(H$1,'Justerad allokering'!$B$1:$AF$1,0),FALSE)),VLOOKUP($B306,'Allokerad kvv'!$B$2:$AV$468,MATCH(H$1,'Allokerad kvv'!$B$1:$AV$1,0),FALSE),VLOOKUP($B306,'Justerad allokering'!$B$1:$AG$461,MATCH(H$1,'Justerad allokering'!$B$1:$AF$1,0),FALSE))</f>
        <v>0</v>
      </c>
      <c r="I306">
        <f>IF(ISERROR(1/VLOOKUP($B306,'Justerad allokering'!$B$1:$AG$461,MATCH(I$1,'Justerad allokering'!$B$1:$AF$1,0),FALSE)),VLOOKUP($B306,'Allokerad kvv'!$B$2:$AV$468,MATCH(I$1,'Allokerad kvv'!$B$1:$AV$1,0),FALSE),VLOOKUP($B306,'Justerad allokering'!$B$1:$AG$461,MATCH(I$1,'Justerad allokering'!$B$1:$AF$1,0),FALSE))</f>
        <v>0</v>
      </c>
      <c r="J306">
        <f>IF(ISERROR(1/VLOOKUP($B306,'Justerad allokering'!$B$1:$AG$461,MATCH(J$1,'Justerad allokering'!$B$1:$AF$1,0),FALSE)),VLOOKUP($B306,'Allokerad kvv'!$B$2:$AV$468,MATCH(J$1,'Allokerad kvv'!$B$1:$AV$1,0),FALSE),VLOOKUP($B306,'Justerad allokering'!$B$1:$AG$461,MATCH(J$1,'Justerad allokering'!$B$1:$AF$1,0),FALSE))</f>
        <v>0</v>
      </c>
      <c r="K306">
        <f>IF(ISERROR(1/VLOOKUP($B306,'Justerad allokering'!$B$1:$AG$461,MATCH(K$1,'Justerad allokering'!$B$1:$AF$1,0),FALSE)),VLOOKUP($B306,'Allokerad kvv'!$B$2:$AV$468,MATCH(K$1,'Allokerad kvv'!$B$1:$AV$1,0),FALSE),VLOOKUP($B306,'Justerad allokering'!$B$1:$AG$461,MATCH(K$1,'Justerad allokering'!$B$1:$AF$1,0),FALSE))</f>
        <v>0</v>
      </c>
      <c r="L306">
        <f>IF(ISERROR(1/VLOOKUP($B306,'Justerad allokering'!$B$1:$AG$461,MATCH(L$1,'Justerad allokering'!$B$1:$AF$1,0),FALSE)),VLOOKUP($B306,'Allokerad kvv'!$B$2:$AV$468,MATCH(L$1,'Allokerad kvv'!$B$1:$AV$1,0),FALSE),VLOOKUP($B306,'Justerad allokering'!$B$1:$AG$461,MATCH(L$1,'Justerad allokering'!$B$1:$AF$1,0),FALSE))</f>
        <v>0</v>
      </c>
      <c r="M306">
        <f>IF(ISERROR(1/VLOOKUP($B306,'Justerad allokering'!$B$1:$AG$461,MATCH(M$1,'Justerad allokering'!$B$1:$AF$1,0),FALSE)),VLOOKUP($B306,'Allokerad kvv'!$B$2:$AV$468,MATCH(M$1,'Allokerad kvv'!$B$1:$AV$1,0),FALSE),VLOOKUP($B306,'Justerad allokering'!$B$1:$AG$461,MATCH(M$1,'Justerad allokering'!$B$1:$AF$1,0),FALSE))</f>
        <v>0</v>
      </c>
      <c r="N306">
        <f>IF(ISERROR(1/VLOOKUP($B306,'Justerad allokering'!$B$1:$AG$461,MATCH(N$1,'Justerad allokering'!$B$1:$AF$1,0),FALSE)),VLOOKUP($B306,'Allokerad kvv'!$B$2:$AV$468,MATCH(N$1,'Allokerad kvv'!$B$1:$AV$1,0),FALSE),VLOOKUP($B306,'Justerad allokering'!$B$1:$AG$461,MATCH(N$1,'Justerad allokering'!$B$1:$AF$1,0),FALSE))</f>
        <v>0</v>
      </c>
      <c r="O306">
        <f>IF(ISERROR(1/VLOOKUP($B306,'Justerad allokering'!$B$1:$AG$461,MATCH(O$1,'Justerad allokering'!$B$1:$AF$1,0),FALSE)),VLOOKUP($B306,'Allokerad kvv'!$B$2:$AV$468,MATCH(O$1,'Allokerad kvv'!$B$1:$AV$1,0),FALSE),VLOOKUP($B306,'Justerad allokering'!$B$1:$AG$461,MATCH(O$1,'Justerad allokering'!$B$1:$AF$1,0),FALSE))</f>
        <v>0</v>
      </c>
      <c r="P306">
        <f>IF(ISERROR(1/VLOOKUP($B306,'Justerad allokering'!$B$1:$AG$461,MATCH(P$1,'Justerad allokering'!$B$1:$AF$1,0),FALSE)),VLOOKUP($B306,'Allokerad kvv'!$B$2:$AV$468,MATCH(P$1,'Allokerad kvv'!$B$1:$AV$1,0),FALSE),VLOOKUP($B306,'Justerad allokering'!$B$1:$AG$461,MATCH(P$1,'Justerad allokering'!$B$1:$AF$1,0),FALSE))</f>
        <v>0</v>
      </c>
      <c r="Q306">
        <f>IF(ISERROR(1/VLOOKUP($B306,'Justerad allokering'!$B$1:$AG$461,MATCH(Q$1,'Justerad allokering'!$B$1:$AF$1,0),FALSE)),VLOOKUP($B306,'Allokerad kvv'!$B$2:$AV$468,MATCH(Q$1,'Allokerad kvv'!$B$1:$AV$1,0),FALSE),VLOOKUP($B306,'Justerad allokering'!$B$1:$AG$461,MATCH(Q$1,'Justerad allokering'!$B$1:$AF$1,0),FALSE))</f>
        <v>0</v>
      </c>
      <c r="R306">
        <f>IF(ISERROR(1/VLOOKUP($B306,'Justerad allokering'!$B$1:$AG$461,MATCH(R$1,'Justerad allokering'!$B$1:$AF$1,0),FALSE)),VLOOKUP($B306,'Allokerad kvv'!$B$2:$AV$468,MATCH(R$1,'Allokerad kvv'!$B$1:$AV$1,0),FALSE),VLOOKUP($B306,'Justerad allokering'!$B$1:$AG$461,MATCH(R$1,'Justerad allokering'!$B$1:$AF$1,0),FALSE))</f>
        <v>0</v>
      </c>
      <c r="S306">
        <f>IF(ISERROR(1/VLOOKUP($B306,'Justerad allokering'!$B$1:$AG$461,MATCH(S$1,'Justerad allokering'!$B$1:$AF$1,0),FALSE)),VLOOKUP($B306,'Allokerad kvv'!$B$2:$AV$468,MATCH(S$1,'Allokerad kvv'!$B$1:$AV$1,0),FALSE),VLOOKUP($B306,'Justerad allokering'!$B$1:$AG$461,MATCH(S$1,'Justerad allokering'!$B$1:$AF$1,0),FALSE))</f>
        <v>0</v>
      </c>
      <c r="T306">
        <f>IF(ISERROR(1/VLOOKUP($B306,'Justerad allokering'!$B$1:$AG$461,MATCH(T$1,'Justerad allokering'!$B$1:$AF$1,0),FALSE)),VLOOKUP($B306,'Allokerad kvv'!$B$2:$AV$468,MATCH(T$1,'Allokerad kvv'!$B$1:$AV$1,0),FALSE),VLOOKUP($B306,'Justerad allokering'!$B$1:$AG$461,MATCH(T$1,'Justerad allokering'!$B$1:$AF$1,0),FALSE))</f>
        <v>0</v>
      </c>
      <c r="U306">
        <f>IF(ISERROR(1/VLOOKUP($B306,'Justerad allokering'!$B$1:$AG$461,MATCH(U$1,'Justerad allokering'!$B$1:$AF$1,0),FALSE)),VLOOKUP($B306,'Allokerad kvv'!$B$2:$AV$468,MATCH(U$1,'Allokerad kvv'!$B$1:$AV$1,0),FALSE),VLOOKUP($B306,'Justerad allokering'!$B$1:$AG$461,MATCH(U$1,'Justerad allokering'!$B$1:$AF$1,0),FALSE))</f>
        <v>0</v>
      </c>
      <c r="V306">
        <f>IF(ISERROR(1/VLOOKUP($B306,'Justerad allokering'!$B$1:$AG$461,MATCH(V$1,'Justerad allokering'!$B$1:$AF$1,0),FALSE)),VLOOKUP($B306,'Allokerad kvv'!$B$2:$AV$468,MATCH(V$1,'Allokerad kvv'!$B$1:$AV$1,0),FALSE),VLOOKUP($B306,'Justerad allokering'!$B$1:$AG$461,MATCH(V$1,'Justerad allokering'!$B$1:$AF$1,0),FALSE))</f>
        <v>0</v>
      </c>
      <c r="W306">
        <f>IF(ISERROR(1/VLOOKUP($B306,'Justerad allokering'!$B$1:$AG$461,MATCH(W$1,'Justerad allokering'!$B$1:$AF$1,0),FALSE)),VLOOKUP($B306,'Allokerad kvv'!$B$2:$AV$468,MATCH(W$1,'Allokerad kvv'!$B$1:$AV$1,0),FALSE),VLOOKUP($B306,'Justerad allokering'!$B$1:$AG$461,MATCH(W$1,'Justerad allokering'!$B$1:$AF$1,0),FALSE))</f>
        <v>0</v>
      </c>
      <c r="X306">
        <f>IF(ISERROR(1/VLOOKUP($B306,'Justerad allokering'!$B$1:$AG$461,MATCH(X$1,'Justerad allokering'!$B$1:$AF$1,0),FALSE)),VLOOKUP($B306,'Allokerad kvv'!$B$2:$AV$468,MATCH(X$1,'Allokerad kvv'!$B$1:$AV$1,0),FALSE),VLOOKUP($B306,'Justerad allokering'!$B$1:$AG$461,MATCH(X$1,'Justerad allokering'!$B$1:$AF$1,0),FALSE))</f>
        <v>0</v>
      </c>
      <c r="Y306">
        <f>IF(ISERROR(1/VLOOKUP($B306,'Justerad allokering'!$B$1:$AG$461,MATCH(Y$1,'Justerad allokering'!$B$1:$AF$1,0),FALSE)),VLOOKUP($B306,'Allokerad kvv'!$B$2:$AV$468,MATCH(Y$1,'Allokerad kvv'!$B$1:$AV$1,0),FALSE),VLOOKUP($B306,'Justerad allokering'!$B$1:$AG$461,MATCH(Y$1,'Justerad allokering'!$B$1:$AF$1,0),FALSE))</f>
        <v>0</v>
      </c>
      <c r="Z306">
        <f>IF(ISERROR(1/VLOOKUP($B306,'Justerad allokering'!$B$1:$AG$461,MATCH(Z$1,'Justerad allokering'!$B$1:$AF$1,0),FALSE)),VLOOKUP($B306,'Allokerad kvv'!$B$2:$AV$468,MATCH(Z$1,'Allokerad kvv'!$B$1:$AV$1,0),FALSE),VLOOKUP($B306,'Justerad allokering'!$B$1:$AG$461,MATCH(Z$1,'Justerad allokering'!$B$1:$AF$1,0),FALSE))</f>
        <v>0</v>
      </c>
      <c r="AE306" s="89">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25">
      <c r="A307" s="2" t="s">
        <v>432</v>
      </c>
      <c r="B307" s="2" t="s">
        <v>434</v>
      </c>
      <c r="C307">
        <f>IF(ISERROR(1/VLOOKUP($B307,'Justerad allokering'!$B$1:$AG$461,MATCH(C$1,'Justerad allokering'!$B$1:$AF$1,0),FALSE)),VLOOKUP($B307,'Allokerad kvv'!$B$2:$AV$468,MATCH(C$1,'Allokerad kvv'!$B$1:$AV$1,0),FALSE),VLOOKUP($B307,'Justerad allokering'!$B$1:$AG$461,MATCH(C$1,'Justerad allokering'!$B$1:$AF$1,0),FALSE))</f>
        <v>0</v>
      </c>
      <c r="D307">
        <f>IF(ISERROR(1/VLOOKUP($B307,'Justerad allokering'!$B$1:$AG$461,MATCH(D$1,'Justerad allokering'!$B$1:$AF$1,0),FALSE)),VLOOKUP($B307,'Allokerad kvv'!$B$2:$AV$468,MATCH(D$1,'Allokerad kvv'!$B$1:$AV$1,0),FALSE),VLOOKUP($B307,'Justerad allokering'!$B$1:$AG$461,MATCH(D$1,'Justerad allokering'!$B$1:$AF$1,0),FALSE))</f>
        <v>0</v>
      </c>
      <c r="E307">
        <f>IF(ISERROR(1/VLOOKUP($B307,'Justerad allokering'!$B$1:$AG$461,MATCH(E$1,'Justerad allokering'!$B$1:$AF$1,0),FALSE)),VLOOKUP($B307,'Allokerad kvv'!$B$2:$AV$468,MATCH(E$1,'Allokerad kvv'!$B$1:$AV$1,0),FALSE),VLOOKUP($B307,'Justerad allokering'!$B$1:$AG$461,MATCH(E$1,'Justerad allokering'!$B$1:$AF$1,0),FALSE))</f>
        <v>0</v>
      </c>
      <c r="F307">
        <f>IF(ISERROR(1/VLOOKUP($B307,'Justerad allokering'!$B$1:$AG$461,MATCH(F$1,'Justerad allokering'!$B$1:$AF$1,0),FALSE)),VLOOKUP($B307,'Allokerad kvv'!$B$2:$AV$468,MATCH(F$1,'Allokerad kvv'!$B$1:$AV$1,0),FALSE),VLOOKUP($B307,'Justerad allokering'!$B$1:$AG$461,MATCH(F$1,'Justerad allokering'!$B$1:$AF$1,0),FALSE))</f>
        <v>0</v>
      </c>
      <c r="G307">
        <f>IF(ISERROR(1/VLOOKUP($B307,'Justerad allokering'!$B$1:$AG$461,MATCH(G$1,'Justerad allokering'!$B$1:$AF$1,0),FALSE)),VLOOKUP($B307,'Allokerad kvv'!$B$2:$AV$468,MATCH(G$1,'Allokerad kvv'!$B$1:$AV$1,0),FALSE),VLOOKUP($B307,'Justerad allokering'!$B$1:$AG$461,MATCH(G$1,'Justerad allokering'!$B$1:$AF$1,0),FALSE))</f>
        <v>0</v>
      </c>
      <c r="H307">
        <f>IF(ISERROR(1/VLOOKUP($B307,'Justerad allokering'!$B$1:$AG$461,MATCH(H$1,'Justerad allokering'!$B$1:$AF$1,0),FALSE)),VLOOKUP($B307,'Allokerad kvv'!$B$2:$AV$468,MATCH(H$1,'Allokerad kvv'!$B$1:$AV$1,0),FALSE),VLOOKUP($B307,'Justerad allokering'!$B$1:$AG$461,MATCH(H$1,'Justerad allokering'!$B$1:$AF$1,0),FALSE))</f>
        <v>0</v>
      </c>
      <c r="I307">
        <f>IF(ISERROR(1/VLOOKUP($B307,'Justerad allokering'!$B$1:$AG$461,MATCH(I$1,'Justerad allokering'!$B$1:$AF$1,0),FALSE)),VLOOKUP($B307,'Allokerad kvv'!$B$2:$AV$468,MATCH(I$1,'Allokerad kvv'!$B$1:$AV$1,0),FALSE),VLOOKUP($B307,'Justerad allokering'!$B$1:$AG$461,MATCH(I$1,'Justerad allokering'!$B$1:$AF$1,0),FALSE))</f>
        <v>0</v>
      </c>
      <c r="J307">
        <f>IF(ISERROR(1/VLOOKUP($B307,'Justerad allokering'!$B$1:$AG$461,MATCH(J$1,'Justerad allokering'!$B$1:$AF$1,0),FALSE)),VLOOKUP($B307,'Allokerad kvv'!$B$2:$AV$468,MATCH(J$1,'Allokerad kvv'!$B$1:$AV$1,0),FALSE),VLOOKUP($B307,'Justerad allokering'!$B$1:$AG$461,MATCH(J$1,'Justerad allokering'!$B$1:$AF$1,0),FALSE))</f>
        <v>0</v>
      </c>
      <c r="K307">
        <f>IF(ISERROR(1/VLOOKUP($B307,'Justerad allokering'!$B$1:$AG$461,MATCH(K$1,'Justerad allokering'!$B$1:$AF$1,0),FALSE)),VLOOKUP($B307,'Allokerad kvv'!$B$2:$AV$468,MATCH(K$1,'Allokerad kvv'!$B$1:$AV$1,0),FALSE),VLOOKUP($B307,'Justerad allokering'!$B$1:$AG$461,MATCH(K$1,'Justerad allokering'!$B$1:$AF$1,0),FALSE))</f>
        <v>0</v>
      </c>
      <c r="L307">
        <f>IF(ISERROR(1/VLOOKUP($B307,'Justerad allokering'!$B$1:$AG$461,MATCH(L$1,'Justerad allokering'!$B$1:$AF$1,0),FALSE)),VLOOKUP($B307,'Allokerad kvv'!$B$2:$AV$468,MATCH(L$1,'Allokerad kvv'!$B$1:$AV$1,0),FALSE),VLOOKUP($B307,'Justerad allokering'!$B$1:$AG$461,MATCH(L$1,'Justerad allokering'!$B$1:$AF$1,0),FALSE))</f>
        <v>0</v>
      </c>
      <c r="M307">
        <f>IF(ISERROR(1/VLOOKUP($B307,'Justerad allokering'!$B$1:$AG$461,MATCH(M$1,'Justerad allokering'!$B$1:$AF$1,0),FALSE)),VLOOKUP($B307,'Allokerad kvv'!$B$2:$AV$468,MATCH(M$1,'Allokerad kvv'!$B$1:$AV$1,0),FALSE),VLOOKUP($B307,'Justerad allokering'!$B$1:$AG$461,MATCH(M$1,'Justerad allokering'!$B$1:$AF$1,0),FALSE))</f>
        <v>0</v>
      </c>
      <c r="N307">
        <f>IF(ISERROR(1/VLOOKUP($B307,'Justerad allokering'!$B$1:$AG$461,MATCH(N$1,'Justerad allokering'!$B$1:$AF$1,0),FALSE)),VLOOKUP($B307,'Allokerad kvv'!$B$2:$AV$468,MATCH(N$1,'Allokerad kvv'!$B$1:$AV$1,0),FALSE),VLOOKUP($B307,'Justerad allokering'!$B$1:$AG$461,MATCH(N$1,'Justerad allokering'!$B$1:$AF$1,0),FALSE))</f>
        <v>0</v>
      </c>
      <c r="O307">
        <f>IF(ISERROR(1/VLOOKUP($B307,'Justerad allokering'!$B$1:$AG$461,MATCH(O$1,'Justerad allokering'!$B$1:$AF$1,0),FALSE)),VLOOKUP($B307,'Allokerad kvv'!$B$2:$AV$468,MATCH(O$1,'Allokerad kvv'!$B$1:$AV$1,0),FALSE),VLOOKUP($B307,'Justerad allokering'!$B$1:$AG$461,MATCH(O$1,'Justerad allokering'!$B$1:$AF$1,0),FALSE))</f>
        <v>0</v>
      </c>
      <c r="P307">
        <f>IF(ISERROR(1/VLOOKUP($B307,'Justerad allokering'!$B$1:$AG$461,MATCH(P$1,'Justerad allokering'!$B$1:$AF$1,0),FALSE)),VLOOKUP($B307,'Allokerad kvv'!$B$2:$AV$468,MATCH(P$1,'Allokerad kvv'!$B$1:$AV$1,0),FALSE),VLOOKUP($B307,'Justerad allokering'!$B$1:$AG$461,MATCH(P$1,'Justerad allokering'!$B$1:$AF$1,0),FALSE))</f>
        <v>0</v>
      </c>
      <c r="Q307">
        <f>IF(ISERROR(1/VLOOKUP($B307,'Justerad allokering'!$B$1:$AG$461,MATCH(Q$1,'Justerad allokering'!$B$1:$AF$1,0),FALSE)),VLOOKUP($B307,'Allokerad kvv'!$B$2:$AV$468,MATCH(Q$1,'Allokerad kvv'!$B$1:$AV$1,0),FALSE),VLOOKUP($B307,'Justerad allokering'!$B$1:$AG$461,MATCH(Q$1,'Justerad allokering'!$B$1:$AF$1,0),FALSE))</f>
        <v>0</v>
      </c>
      <c r="R307">
        <f>IF(ISERROR(1/VLOOKUP($B307,'Justerad allokering'!$B$1:$AG$461,MATCH(R$1,'Justerad allokering'!$B$1:$AF$1,0),FALSE)),VLOOKUP($B307,'Allokerad kvv'!$B$2:$AV$468,MATCH(R$1,'Allokerad kvv'!$B$1:$AV$1,0),FALSE),VLOOKUP($B307,'Justerad allokering'!$B$1:$AG$461,MATCH(R$1,'Justerad allokering'!$B$1:$AF$1,0),FALSE))</f>
        <v>0</v>
      </c>
      <c r="S307">
        <f>IF(ISERROR(1/VLOOKUP($B307,'Justerad allokering'!$B$1:$AG$461,MATCH(S$1,'Justerad allokering'!$B$1:$AF$1,0),FALSE)),VLOOKUP($B307,'Allokerad kvv'!$B$2:$AV$468,MATCH(S$1,'Allokerad kvv'!$B$1:$AV$1,0),FALSE),VLOOKUP($B307,'Justerad allokering'!$B$1:$AG$461,MATCH(S$1,'Justerad allokering'!$B$1:$AF$1,0),FALSE))</f>
        <v>0</v>
      </c>
      <c r="T307">
        <f>IF(ISERROR(1/VLOOKUP($B307,'Justerad allokering'!$B$1:$AG$461,MATCH(T$1,'Justerad allokering'!$B$1:$AF$1,0),FALSE)),VLOOKUP($B307,'Allokerad kvv'!$B$2:$AV$468,MATCH(T$1,'Allokerad kvv'!$B$1:$AV$1,0),FALSE),VLOOKUP($B307,'Justerad allokering'!$B$1:$AG$461,MATCH(T$1,'Justerad allokering'!$B$1:$AF$1,0),FALSE))</f>
        <v>0</v>
      </c>
      <c r="U307">
        <f>IF(ISERROR(1/VLOOKUP($B307,'Justerad allokering'!$B$1:$AG$461,MATCH(U$1,'Justerad allokering'!$B$1:$AF$1,0),FALSE)),VLOOKUP($B307,'Allokerad kvv'!$B$2:$AV$468,MATCH(U$1,'Allokerad kvv'!$B$1:$AV$1,0),FALSE),VLOOKUP($B307,'Justerad allokering'!$B$1:$AG$461,MATCH(U$1,'Justerad allokering'!$B$1:$AF$1,0),FALSE))</f>
        <v>0</v>
      </c>
      <c r="V307">
        <f>IF(ISERROR(1/VLOOKUP($B307,'Justerad allokering'!$B$1:$AG$461,MATCH(V$1,'Justerad allokering'!$B$1:$AF$1,0),FALSE)),VLOOKUP($B307,'Allokerad kvv'!$B$2:$AV$468,MATCH(V$1,'Allokerad kvv'!$B$1:$AV$1,0),FALSE),VLOOKUP($B307,'Justerad allokering'!$B$1:$AG$461,MATCH(V$1,'Justerad allokering'!$B$1:$AF$1,0),FALSE))</f>
        <v>0</v>
      </c>
      <c r="W307">
        <f>IF(ISERROR(1/VLOOKUP($B307,'Justerad allokering'!$B$1:$AG$461,MATCH(W$1,'Justerad allokering'!$B$1:$AF$1,0),FALSE)),VLOOKUP($B307,'Allokerad kvv'!$B$2:$AV$468,MATCH(W$1,'Allokerad kvv'!$B$1:$AV$1,0),FALSE),VLOOKUP($B307,'Justerad allokering'!$B$1:$AG$461,MATCH(W$1,'Justerad allokering'!$B$1:$AF$1,0),FALSE))</f>
        <v>0</v>
      </c>
      <c r="X307">
        <f>IF(ISERROR(1/VLOOKUP($B307,'Justerad allokering'!$B$1:$AG$461,MATCH(X$1,'Justerad allokering'!$B$1:$AF$1,0),FALSE)),VLOOKUP($B307,'Allokerad kvv'!$B$2:$AV$468,MATCH(X$1,'Allokerad kvv'!$B$1:$AV$1,0),FALSE),VLOOKUP($B307,'Justerad allokering'!$B$1:$AG$461,MATCH(X$1,'Justerad allokering'!$B$1:$AF$1,0),FALSE))</f>
        <v>0</v>
      </c>
      <c r="Y307">
        <f>IF(ISERROR(1/VLOOKUP($B307,'Justerad allokering'!$B$1:$AG$461,MATCH(Y$1,'Justerad allokering'!$B$1:$AF$1,0),FALSE)),VLOOKUP($B307,'Allokerad kvv'!$B$2:$AV$468,MATCH(Y$1,'Allokerad kvv'!$B$1:$AV$1,0),FALSE),VLOOKUP($B307,'Justerad allokering'!$B$1:$AG$461,MATCH(Y$1,'Justerad allokering'!$B$1:$AF$1,0),FALSE))</f>
        <v>0</v>
      </c>
      <c r="Z307">
        <f>IF(ISERROR(1/VLOOKUP($B307,'Justerad allokering'!$B$1:$AG$461,MATCH(Z$1,'Justerad allokering'!$B$1:$AF$1,0),FALSE)),VLOOKUP($B307,'Allokerad kvv'!$B$2:$AV$468,MATCH(Z$1,'Allokerad kvv'!$B$1:$AV$1,0),FALSE),VLOOKUP($B307,'Justerad allokering'!$B$1:$AG$461,MATCH(Z$1,'Justerad allokering'!$B$1:$AF$1,0),FALSE))</f>
        <v>0</v>
      </c>
      <c r="AE307" s="89">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25">
      <c r="A308" s="2" t="s">
        <v>432</v>
      </c>
      <c r="B308" s="2" t="s">
        <v>435</v>
      </c>
      <c r="C308">
        <f>IF(ISERROR(1/VLOOKUP($B308,'Justerad allokering'!$B$1:$AG$461,MATCH(C$1,'Justerad allokering'!$B$1:$AF$1,0),FALSE)),VLOOKUP($B308,'Allokerad kvv'!$B$2:$AV$468,MATCH(C$1,'Allokerad kvv'!$B$1:$AV$1,0),FALSE),VLOOKUP($B308,'Justerad allokering'!$B$1:$AG$461,MATCH(C$1,'Justerad allokering'!$B$1:$AF$1,0),FALSE))</f>
        <v>0</v>
      </c>
      <c r="D308">
        <f>IF(ISERROR(1/VLOOKUP($B308,'Justerad allokering'!$B$1:$AG$461,MATCH(D$1,'Justerad allokering'!$B$1:$AF$1,0),FALSE)),VLOOKUP($B308,'Allokerad kvv'!$B$2:$AV$468,MATCH(D$1,'Allokerad kvv'!$B$1:$AV$1,0),FALSE),VLOOKUP($B308,'Justerad allokering'!$B$1:$AG$461,MATCH(D$1,'Justerad allokering'!$B$1:$AF$1,0),FALSE))</f>
        <v>0</v>
      </c>
      <c r="E308">
        <f>IF(ISERROR(1/VLOOKUP($B308,'Justerad allokering'!$B$1:$AG$461,MATCH(E$1,'Justerad allokering'!$B$1:$AF$1,0),FALSE)),VLOOKUP($B308,'Allokerad kvv'!$B$2:$AV$468,MATCH(E$1,'Allokerad kvv'!$B$1:$AV$1,0),FALSE),VLOOKUP($B308,'Justerad allokering'!$B$1:$AG$461,MATCH(E$1,'Justerad allokering'!$B$1:$AF$1,0),FALSE))</f>
        <v>0</v>
      </c>
      <c r="F308">
        <f>IF(ISERROR(1/VLOOKUP($B308,'Justerad allokering'!$B$1:$AG$461,MATCH(F$1,'Justerad allokering'!$B$1:$AF$1,0),FALSE)),VLOOKUP($B308,'Allokerad kvv'!$B$2:$AV$468,MATCH(F$1,'Allokerad kvv'!$B$1:$AV$1,0),FALSE),VLOOKUP($B308,'Justerad allokering'!$B$1:$AG$461,MATCH(F$1,'Justerad allokering'!$B$1:$AF$1,0),FALSE))</f>
        <v>0</v>
      </c>
      <c r="G308">
        <f>IF(ISERROR(1/VLOOKUP($B308,'Justerad allokering'!$B$1:$AG$461,MATCH(G$1,'Justerad allokering'!$B$1:$AF$1,0),FALSE)),VLOOKUP($B308,'Allokerad kvv'!$B$2:$AV$468,MATCH(G$1,'Allokerad kvv'!$B$1:$AV$1,0),FALSE),VLOOKUP($B308,'Justerad allokering'!$B$1:$AG$461,MATCH(G$1,'Justerad allokering'!$B$1:$AF$1,0),FALSE))</f>
        <v>0</v>
      </c>
      <c r="H308">
        <f>IF(ISERROR(1/VLOOKUP($B308,'Justerad allokering'!$B$1:$AG$461,MATCH(H$1,'Justerad allokering'!$B$1:$AF$1,0),FALSE)),VLOOKUP($B308,'Allokerad kvv'!$B$2:$AV$468,MATCH(H$1,'Allokerad kvv'!$B$1:$AV$1,0),FALSE),VLOOKUP($B308,'Justerad allokering'!$B$1:$AG$461,MATCH(H$1,'Justerad allokering'!$B$1:$AF$1,0),FALSE))</f>
        <v>0</v>
      </c>
      <c r="I308">
        <f>IF(ISERROR(1/VLOOKUP($B308,'Justerad allokering'!$B$1:$AG$461,MATCH(I$1,'Justerad allokering'!$B$1:$AF$1,0),FALSE)),VLOOKUP($B308,'Allokerad kvv'!$B$2:$AV$468,MATCH(I$1,'Allokerad kvv'!$B$1:$AV$1,0),FALSE),VLOOKUP($B308,'Justerad allokering'!$B$1:$AG$461,MATCH(I$1,'Justerad allokering'!$B$1:$AF$1,0),FALSE))</f>
        <v>0</v>
      </c>
      <c r="J308">
        <f>IF(ISERROR(1/VLOOKUP($B308,'Justerad allokering'!$B$1:$AG$461,MATCH(J$1,'Justerad allokering'!$B$1:$AF$1,0),FALSE)),VLOOKUP($B308,'Allokerad kvv'!$B$2:$AV$468,MATCH(J$1,'Allokerad kvv'!$B$1:$AV$1,0),FALSE),VLOOKUP($B308,'Justerad allokering'!$B$1:$AG$461,MATCH(J$1,'Justerad allokering'!$B$1:$AF$1,0),FALSE))</f>
        <v>0</v>
      </c>
      <c r="K308">
        <f>IF(ISERROR(1/VLOOKUP($B308,'Justerad allokering'!$B$1:$AG$461,MATCH(K$1,'Justerad allokering'!$B$1:$AF$1,0),FALSE)),VLOOKUP($B308,'Allokerad kvv'!$B$2:$AV$468,MATCH(K$1,'Allokerad kvv'!$B$1:$AV$1,0),FALSE),VLOOKUP($B308,'Justerad allokering'!$B$1:$AG$461,MATCH(K$1,'Justerad allokering'!$B$1:$AF$1,0),FALSE))</f>
        <v>0</v>
      </c>
      <c r="L308">
        <f>IF(ISERROR(1/VLOOKUP($B308,'Justerad allokering'!$B$1:$AG$461,MATCH(L$1,'Justerad allokering'!$B$1:$AF$1,0),FALSE)),VLOOKUP($B308,'Allokerad kvv'!$B$2:$AV$468,MATCH(L$1,'Allokerad kvv'!$B$1:$AV$1,0),FALSE),VLOOKUP($B308,'Justerad allokering'!$B$1:$AG$461,MATCH(L$1,'Justerad allokering'!$B$1:$AF$1,0),FALSE))</f>
        <v>0</v>
      </c>
      <c r="M308">
        <f>IF(ISERROR(1/VLOOKUP($B308,'Justerad allokering'!$B$1:$AG$461,MATCH(M$1,'Justerad allokering'!$B$1:$AF$1,0),FALSE)),VLOOKUP($B308,'Allokerad kvv'!$B$2:$AV$468,MATCH(M$1,'Allokerad kvv'!$B$1:$AV$1,0),FALSE),VLOOKUP($B308,'Justerad allokering'!$B$1:$AG$461,MATCH(M$1,'Justerad allokering'!$B$1:$AF$1,0),FALSE))</f>
        <v>0</v>
      </c>
      <c r="N308">
        <f>IF(ISERROR(1/VLOOKUP($B308,'Justerad allokering'!$B$1:$AG$461,MATCH(N$1,'Justerad allokering'!$B$1:$AF$1,0),FALSE)),VLOOKUP($B308,'Allokerad kvv'!$B$2:$AV$468,MATCH(N$1,'Allokerad kvv'!$B$1:$AV$1,0),FALSE),VLOOKUP($B308,'Justerad allokering'!$B$1:$AG$461,MATCH(N$1,'Justerad allokering'!$B$1:$AF$1,0),FALSE))</f>
        <v>0</v>
      </c>
      <c r="O308">
        <f>IF(ISERROR(1/VLOOKUP($B308,'Justerad allokering'!$B$1:$AG$461,MATCH(O$1,'Justerad allokering'!$B$1:$AF$1,0),FALSE)),VLOOKUP($B308,'Allokerad kvv'!$B$2:$AV$468,MATCH(O$1,'Allokerad kvv'!$B$1:$AV$1,0),FALSE),VLOOKUP($B308,'Justerad allokering'!$B$1:$AG$461,MATCH(O$1,'Justerad allokering'!$B$1:$AF$1,0),FALSE))</f>
        <v>0</v>
      </c>
      <c r="P308">
        <f>IF(ISERROR(1/VLOOKUP($B308,'Justerad allokering'!$B$1:$AG$461,MATCH(P$1,'Justerad allokering'!$B$1:$AF$1,0),FALSE)),VLOOKUP($B308,'Allokerad kvv'!$B$2:$AV$468,MATCH(P$1,'Allokerad kvv'!$B$1:$AV$1,0),FALSE),VLOOKUP($B308,'Justerad allokering'!$B$1:$AG$461,MATCH(P$1,'Justerad allokering'!$B$1:$AF$1,0),FALSE))</f>
        <v>0</v>
      </c>
      <c r="Q308">
        <f>IF(ISERROR(1/VLOOKUP($B308,'Justerad allokering'!$B$1:$AG$461,MATCH(Q$1,'Justerad allokering'!$B$1:$AF$1,0),FALSE)),VLOOKUP($B308,'Allokerad kvv'!$B$2:$AV$468,MATCH(Q$1,'Allokerad kvv'!$B$1:$AV$1,0),FALSE),VLOOKUP($B308,'Justerad allokering'!$B$1:$AG$461,MATCH(Q$1,'Justerad allokering'!$B$1:$AF$1,0),FALSE))</f>
        <v>0</v>
      </c>
      <c r="R308">
        <f>IF(ISERROR(1/VLOOKUP($B308,'Justerad allokering'!$B$1:$AG$461,MATCH(R$1,'Justerad allokering'!$B$1:$AF$1,0),FALSE)),VLOOKUP($B308,'Allokerad kvv'!$B$2:$AV$468,MATCH(R$1,'Allokerad kvv'!$B$1:$AV$1,0),FALSE),VLOOKUP($B308,'Justerad allokering'!$B$1:$AG$461,MATCH(R$1,'Justerad allokering'!$B$1:$AF$1,0),FALSE))</f>
        <v>0</v>
      </c>
      <c r="S308">
        <f>IF(ISERROR(1/VLOOKUP($B308,'Justerad allokering'!$B$1:$AG$461,MATCH(S$1,'Justerad allokering'!$B$1:$AF$1,0),FALSE)),VLOOKUP($B308,'Allokerad kvv'!$B$2:$AV$468,MATCH(S$1,'Allokerad kvv'!$B$1:$AV$1,0),FALSE),VLOOKUP($B308,'Justerad allokering'!$B$1:$AG$461,MATCH(S$1,'Justerad allokering'!$B$1:$AF$1,0),FALSE))</f>
        <v>0</v>
      </c>
      <c r="T308">
        <f>IF(ISERROR(1/VLOOKUP($B308,'Justerad allokering'!$B$1:$AG$461,MATCH(T$1,'Justerad allokering'!$B$1:$AF$1,0),FALSE)),VLOOKUP($B308,'Allokerad kvv'!$B$2:$AV$468,MATCH(T$1,'Allokerad kvv'!$B$1:$AV$1,0),FALSE),VLOOKUP($B308,'Justerad allokering'!$B$1:$AG$461,MATCH(T$1,'Justerad allokering'!$B$1:$AF$1,0),FALSE))</f>
        <v>0</v>
      </c>
      <c r="U308">
        <f>IF(ISERROR(1/VLOOKUP($B308,'Justerad allokering'!$B$1:$AG$461,MATCH(U$1,'Justerad allokering'!$B$1:$AF$1,0),FALSE)),VLOOKUP($B308,'Allokerad kvv'!$B$2:$AV$468,MATCH(U$1,'Allokerad kvv'!$B$1:$AV$1,0),FALSE),VLOOKUP($B308,'Justerad allokering'!$B$1:$AG$461,MATCH(U$1,'Justerad allokering'!$B$1:$AF$1,0),FALSE))</f>
        <v>0</v>
      </c>
      <c r="V308">
        <f>IF(ISERROR(1/VLOOKUP($B308,'Justerad allokering'!$B$1:$AG$461,MATCH(V$1,'Justerad allokering'!$B$1:$AF$1,0),FALSE)),VLOOKUP($B308,'Allokerad kvv'!$B$2:$AV$468,MATCH(V$1,'Allokerad kvv'!$B$1:$AV$1,0),FALSE),VLOOKUP($B308,'Justerad allokering'!$B$1:$AG$461,MATCH(V$1,'Justerad allokering'!$B$1:$AF$1,0),FALSE))</f>
        <v>0</v>
      </c>
      <c r="W308">
        <f>IF(ISERROR(1/VLOOKUP($B308,'Justerad allokering'!$B$1:$AG$461,MATCH(W$1,'Justerad allokering'!$B$1:$AF$1,0),FALSE)),VLOOKUP($B308,'Allokerad kvv'!$B$2:$AV$468,MATCH(W$1,'Allokerad kvv'!$B$1:$AV$1,0),FALSE),VLOOKUP($B308,'Justerad allokering'!$B$1:$AG$461,MATCH(W$1,'Justerad allokering'!$B$1:$AF$1,0),FALSE))</f>
        <v>0</v>
      </c>
      <c r="X308">
        <f>IF(ISERROR(1/VLOOKUP($B308,'Justerad allokering'!$B$1:$AG$461,MATCH(X$1,'Justerad allokering'!$B$1:$AF$1,0),FALSE)),VLOOKUP($B308,'Allokerad kvv'!$B$2:$AV$468,MATCH(X$1,'Allokerad kvv'!$B$1:$AV$1,0),FALSE),VLOOKUP($B308,'Justerad allokering'!$B$1:$AG$461,MATCH(X$1,'Justerad allokering'!$B$1:$AF$1,0),FALSE))</f>
        <v>0</v>
      </c>
      <c r="Y308">
        <f>IF(ISERROR(1/VLOOKUP($B308,'Justerad allokering'!$B$1:$AG$461,MATCH(Y$1,'Justerad allokering'!$B$1:$AF$1,0),FALSE)),VLOOKUP($B308,'Allokerad kvv'!$B$2:$AV$468,MATCH(Y$1,'Allokerad kvv'!$B$1:$AV$1,0),FALSE),VLOOKUP($B308,'Justerad allokering'!$B$1:$AG$461,MATCH(Y$1,'Justerad allokering'!$B$1:$AF$1,0),FALSE))</f>
        <v>0</v>
      </c>
      <c r="Z308">
        <f>IF(ISERROR(1/VLOOKUP($B308,'Justerad allokering'!$B$1:$AG$461,MATCH(Z$1,'Justerad allokering'!$B$1:$AF$1,0),FALSE)),VLOOKUP($B308,'Allokerad kvv'!$B$2:$AV$468,MATCH(Z$1,'Allokerad kvv'!$B$1:$AV$1,0),FALSE),VLOOKUP($B308,'Justerad allokering'!$B$1:$AG$461,MATCH(Z$1,'Justerad allokering'!$B$1:$AF$1,0),FALSE))</f>
        <v>0</v>
      </c>
      <c r="AE308" s="89">
        <f t="shared" si="16"/>
        <v>0</v>
      </c>
      <c r="AG308">
        <f t="shared" si="17"/>
        <v>0</v>
      </c>
      <c r="AH308">
        <f t="shared" si="18"/>
        <v>0</v>
      </c>
      <c r="AI308" t="str">
        <f>IF(AH308=0,"",AH308/VLOOKUP(B308,Kraftvärmeprod!$B$1:$BC$480,MATCH("Summa tillförd energi exklusive rökgaskondensering",Kraftvärmeprod!$B$1:$BC$1,0),FALSE))</f>
        <v/>
      </c>
      <c r="AK308">
        <f t="shared" si="19"/>
        <v>0</v>
      </c>
    </row>
    <row r="309" spans="1:37" x14ac:dyDescent="0.25">
      <c r="A309" s="2" t="s">
        <v>436</v>
      </c>
      <c r="B309" s="2" t="s">
        <v>437</v>
      </c>
      <c r="C309">
        <f>IF(ISERROR(1/VLOOKUP($B309,'Justerad allokering'!$B$1:$AG$461,MATCH(C$1,'Justerad allokering'!$B$1:$AF$1,0),FALSE)),VLOOKUP($B309,'Allokerad kvv'!$B$2:$AV$468,MATCH(C$1,'Allokerad kvv'!$B$1:$AV$1,0),FALSE),VLOOKUP($B309,'Justerad allokering'!$B$1:$AG$461,MATCH(C$1,'Justerad allokering'!$B$1:$AF$1,0),FALSE))</f>
        <v>21.8765</v>
      </c>
      <c r="D309">
        <f>IF(ISERROR(1/VLOOKUP($B309,'Justerad allokering'!$B$1:$AG$461,MATCH(D$1,'Justerad allokering'!$B$1:$AF$1,0),FALSE)),VLOOKUP($B309,'Allokerad kvv'!$B$2:$AV$468,MATCH(D$1,'Allokerad kvv'!$B$1:$AV$1,0),FALSE),VLOOKUP($B309,'Justerad allokering'!$B$1:$AG$461,MATCH(D$1,'Justerad allokering'!$B$1:$AF$1,0),FALSE))</f>
        <v>0</v>
      </c>
      <c r="E309">
        <f>IF(ISERROR(1/VLOOKUP($B309,'Justerad allokering'!$B$1:$AG$461,MATCH(E$1,'Justerad allokering'!$B$1:$AF$1,0),FALSE)),VLOOKUP($B309,'Allokerad kvv'!$B$2:$AV$468,MATCH(E$1,'Allokerad kvv'!$B$1:$AV$1,0),FALSE),VLOOKUP($B309,'Justerad allokering'!$B$1:$AG$461,MATCH(E$1,'Justerad allokering'!$B$1:$AF$1,0),FALSE))</f>
        <v>0</v>
      </c>
      <c r="F309">
        <f>IF(ISERROR(1/VLOOKUP($B309,'Justerad allokering'!$B$1:$AG$461,MATCH(F$1,'Justerad allokering'!$B$1:$AF$1,0),FALSE)),VLOOKUP($B309,'Allokerad kvv'!$B$2:$AV$468,MATCH(F$1,'Allokerad kvv'!$B$1:$AV$1,0),FALSE),VLOOKUP($B309,'Justerad allokering'!$B$1:$AG$461,MATCH(F$1,'Justerad allokering'!$B$1:$AF$1,0),FALSE))</f>
        <v>0</v>
      </c>
      <c r="G309">
        <f>IF(ISERROR(1/VLOOKUP($B309,'Justerad allokering'!$B$1:$AG$461,MATCH(G$1,'Justerad allokering'!$B$1:$AF$1,0),FALSE)),VLOOKUP($B309,'Allokerad kvv'!$B$2:$AV$468,MATCH(G$1,'Allokerad kvv'!$B$1:$AV$1,0),FALSE),VLOOKUP($B309,'Justerad allokering'!$B$1:$AG$461,MATCH(G$1,'Justerad allokering'!$B$1:$AF$1,0),FALSE))</f>
        <v>0</v>
      </c>
      <c r="H309">
        <f>IF(ISERROR(1/VLOOKUP($B309,'Justerad allokering'!$B$1:$AG$461,MATCH(H$1,'Justerad allokering'!$B$1:$AF$1,0),FALSE)),VLOOKUP($B309,'Allokerad kvv'!$B$2:$AV$468,MATCH(H$1,'Allokerad kvv'!$B$1:$AV$1,0),FALSE),VLOOKUP($B309,'Justerad allokering'!$B$1:$AG$461,MATCH(H$1,'Justerad allokering'!$B$1:$AF$1,0),FALSE))</f>
        <v>0</v>
      </c>
      <c r="I309">
        <f>IF(ISERROR(1/VLOOKUP($B309,'Justerad allokering'!$B$1:$AG$461,MATCH(I$1,'Justerad allokering'!$B$1:$AF$1,0),FALSE)),VLOOKUP($B309,'Allokerad kvv'!$B$2:$AV$468,MATCH(I$1,'Allokerad kvv'!$B$1:$AV$1,0),FALSE),VLOOKUP($B309,'Justerad allokering'!$B$1:$AG$461,MATCH(I$1,'Justerad allokering'!$B$1:$AF$1,0),FALSE))</f>
        <v>0</v>
      </c>
      <c r="J309">
        <f>IF(ISERROR(1/VLOOKUP($B309,'Justerad allokering'!$B$1:$AG$461,MATCH(J$1,'Justerad allokering'!$B$1:$AF$1,0),FALSE)),VLOOKUP($B309,'Allokerad kvv'!$B$2:$AV$468,MATCH(J$1,'Allokerad kvv'!$B$1:$AV$1,0),FALSE),VLOOKUP($B309,'Justerad allokering'!$B$1:$AG$461,MATCH(J$1,'Justerad allokering'!$B$1:$AF$1,0),FALSE))</f>
        <v>1.62866</v>
      </c>
      <c r="K309">
        <f>IF(ISERROR(1/VLOOKUP($B309,'Justerad allokering'!$B$1:$AG$461,MATCH(K$1,'Justerad allokering'!$B$1:$AF$1,0),FALSE)),VLOOKUP($B309,'Allokerad kvv'!$B$2:$AV$468,MATCH(K$1,'Allokerad kvv'!$B$1:$AV$1,0),FALSE),VLOOKUP($B309,'Justerad allokering'!$B$1:$AG$461,MATCH(K$1,'Justerad allokering'!$B$1:$AF$1,0),FALSE))</f>
        <v>1.4436500000000001</v>
      </c>
      <c r="L309">
        <f>IF(ISERROR(1/VLOOKUP($B309,'Justerad allokering'!$B$1:$AG$461,MATCH(L$1,'Justerad allokering'!$B$1:$AF$1,0),FALSE)),VLOOKUP($B309,'Allokerad kvv'!$B$2:$AV$468,MATCH(L$1,'Allokerad kvv'!$B$1:$AV$1,0),FALSE),VLOOKUP($B309,'Justerad allokering'!$B$1:$AG$461,MATCH(L$1,'Justerad allokering'!$B$1:$AF$1,0),FALSE))</f>
        <v>0</v>
      </c>
      <c r="M309">
        <f>IF(ISERROR(1/VLOOKUP($B309,'Justerad allokering'!$B$1:$AG$461,MATCH(M$1,'Justerad allokering'!$B$1:$AF$1,0),FALSE)),VLOOKUP($B309,'Allokerad kvv'!$B$2:$AV$468,MATCH(M$1,'Allokerad kvv'!$B$1:$AV$1,0),FALSE),VLOOKUP($B309,'Justerad allokering'!$B$1:$AG$461,MATCH(M$1,'Justerad allokering'!$B$1:$AF$1,0),FALSE))</f>
        <v>9.1797000000000004</v>
      </c>
      <c r="N309">
        <f>IF(ISERROR(1/VLOOKUP($B309,'Justerad allokering'!$B$1:$AG$461,MATCH(N$1,'Justerad allokering'!$B$1:$AF$1,0),FALSE)),VLOOKUP($B309,'Allokerad kvv'!$B$2:$AV$468,MATCH(N$1,'Allokerad kvv'!$B$1:$AV$1,0),FALSE),VLOOKUP($B309,'Justerad allokering'!$B$1:$AG$461,MATCH(N$1,'Justerad allokering'!$B$1:$AF$1,0),FALSE))</f>
        <v>0</v>
      </c>
      <c r="O309">
        <f>IF(ISERROR(1/VLOOKUP($B309,'Justerad allokering'!$B$1:$AG$461,MATCH(O$1,'Justerad allokering'!$B$1:$AF$1,0),FALSE)),VLOOKUP($B309,'Allokerad kvv'!$B$2:$AV$468,MATCH(O$1,'Allokerad kvv'!$B$1:$AV$1,0),FALSE),VLOOKUP($B309,'Justerad allokering'!$B$1:$AG$461,MATCH(O$1,'Justerad allokering'!$B$1:$AF$1,0),FALSE))</f>
        <v>0</v>
      </c>
      <c r="P309">
        <f>IF(ISERROR(1/VLOOKUP($B309,'Justerad allokering'!$B$1:$AG$461,MATCH(P$1,'Justerad allokering'!$B$1:$AF$1,0),FALSE)),VLOOKUP($B309,'Allokerad kvv'!$B$2:$AV$468,MATCH(P$1,'Allokerad kvv'!$B$1:$AV$1,0),FALSE),VLOOKUP($B309,'Justerad allokering'!$B$1:$AG$461,MATCH(P$1,'Justerad allokering'!$B$1:$AF$1,0),FALSE))</f>
        <v>0</v>
      </c>
      <c r="Q309">
        <f>IF(ISERROR(1/VLOOKUP($B309,'Justerad allokering'!$B$1:$AG$461,MATCH(Q$1,'Justerad allokering'!$B$1:$AF$1,0),FALSE)),VLOOKUP($B309,'Allokerad kvv'!$B$2:$AV$468,MATCH(Q$1,'Allokerad kvv'!$B$1:$AV$1,0),FALSE),VLOOKUP($B309,'Justerad allokering'!$B$1:$AG$461,MATCH(Q$1,'Justerad allokering'!$B$1:$AF$1,0),FALSE))</f>
        <v>0</v>
      </c>
      <c r="R309">
        <f>IF(ISERROR(1/VLOOKUP($B309,'Justerad allokering'!$B$1:$AG$461,MATCH(R$1,'Justerad allokering'!$B$1:$AF$1,0),FALSE)),VLOOKUP($B309,'Allokerad kvv'!$B$2:$AV$468,MATCH(R$1,'Allokerad kvv'!$B$1:$AV$1,0),FALSE),VLOOKUP($B309,'Justerad allokering'!$B$1:$AG$461,MATCH(R$1,'Justerad allokering'!$B$1:$AF$1,0),FALSE))</f>
        <v>0</v>
      </c>
      <c r="S309">
        <f>IF(ISERROR(1/VLOOKUP($B309,'Justerad allokering'!$B$1:$AG$461,MATCH(S$1,'Justerad allokering'!$B$1:$AF$1,0),FALSE)),VLOOKUP($B309,'Allokerad kvv'!$B$2:$AV$468,MATCH(S$1,'Allokerad kvv'!$B$1:$AV$1,0),FALSE),VLOOKUP($B309,'Justerad allokering'!$B$1:$AG$461,MATCH(S$1,'Justerad allokering'!$B$1:$AF$1,0),FALSE))</f>
        <v>0</v>
      </c>
      <c r="T309">
        <f>IF(ISERROR(1/VLOOKUP($B309,'Justerad allokering'!$B$1:$AG$461,MATCH(T$1,'Justerad allokering'!$B$1:$AF$1,0),FALSE)),VLOOKUP($B309,'Allokerad kvv'!$B$2:$AV$468,MATCH(T$1,'Allokerad kvv'!$B$1:$AV$1,0),FALSE),VLOOKUP($B309,'Justerad allokering'!$B$1:$AG$461,MATCH(T$1,'Justerad allokering'!$B$1:$AF$1,0),FALSE))</f>
        <v>0</v>
      </c>
      <c r="U309">
        <f>IF(ISERROR(1/VLOOKUP($B309,'Justerad allokering'!$B$1:$AG$461,MATCH(U$1,'Justerad allokering'!$B$1:$AF$1,0),FALSE)),VLOOKUP($B309,'Allokerad kvv'!$B$2:$AV$468,MATCH(U$1,'Allokerad kvv'!$B$1:$AV$1,0),FALSE),VLOOKUP($B309,'Justerad allokering'!$B$1:$AG$461,MATCH(U$1,'Justerad allokering'!$B$1:$AF$1,0),FALSE))</f>
        <v>0</v>
      </c>
      <c r="V309">
        <f>IF(ISERROR(1/VLOOKUP($B309,'Justerad allokering'!$B$1:$AG$461,MATCH(V$1,'Justerad allokering'!$B$1:$AF$1,0),FALSE)),VLOOKUP($B309,'Allokerad kvv'!$B$2:$AV$468,MATCH(V$1,'Allokerad kvv'!$B$1:$AV$1,0),FALSE),VLOOKUP($B309,'Justerad allokering'!$B$1:$AG$461,MATCH(V$1,'Justerad allokering'!$B$1:$AF$1,0),FALSE))</f>
        <v>0</v>
      </c>
      <c r="W309">
        <f>IF(ISERROR(1/VLOOKUP($B309,'Justerad allokering'!$B$1:$AG$461,MATCH(W$1,'Justerad allokering'!$B$1:$AF$1,0),FALSE)),VLOOKUP($B309,'Allokerad kvv'!$B$2:$AV$468,MATCH(W$1,'Allokerad kvv'!$B$1:$AV$1,0),FALSE),VLOOKUP($B309,'Justerad allokering'!$B$1:$AG$461,MATCH(W$1,'Justerad allokering'!$B$1:$AF$1,0),FALSE))</f>
        <v>0</v>
      </c>
      <c r="X309">
        <f>IF(ISERROR(1/VLOOKUP($B309,'Justerad allokering'!$B$1:$AG$461,MATCH(X$1,'Justerad allokering'!$B$1:$AF$1,0),FALSE)),VLOOKUP($B309,'Allokerad kvv'!$B$2:$AV$468,MATCH(X$1,'Allokerad kvv'!$B$1:$AV$1,0),FALSE),VLOOKUP($B309,'Justerad allokering'!$B$1:$AG$461,MATCH(X$1,'Justerad allokering'!$B$1:$AF$1,0),FALSE))</f>
        <v>0</v>
      </c>
      <c r="Y309">
        <f>IF(ISERROR(1/VLOOKUP($B309,'Justerad allokering'!$B$1:$AG$461,MATCH(Y$1,'Justerad allokering'!$B$1:$AF$1,0),FALSE)),VLOOKUP($B309,'Allokerad kvv'!$B$2:$AV$468,MATCH(Y$1,'Allokerad kvv'!$B$1:$AV$1,0),FALSE),VLOOKUP($B309,'Justerad allokering'!$B$1:$AG$461,MATCH(Y$1,'Justerad allokering'!$B$1:$AF$1,0),FALSE))</f>
        <v>17.915199999999999</v>
      </c>
      <c r="Z309">
        <f>IF(ISERROR(1/VLOOKUP($B309,'Justerad allokering'!$B$1:$AG$461,MATCH(Z$1,'Justerad allokering'!$B$1:$AF$1,0),FALSE)),VLOOKUP($B309,'Allokerad kvv'!$B$2:$AV$468,MATCH(Z$1,'Allokerad kvv'!$B$1:$AV$1,0),FALSE),VLOOKUP($B309,'Justerad allokering'!$B$1:$AG$461,MATCH(Z$1,'Justerad allokering'!$B$1:$AF$1,0),FALSE))</f>
        <v>0</v>
      </c>
      <c r="AE309" s="89">
        <f t="shared" si="16"/>
        <v>52.043710000000004</v>
      </c>
      <c r="AG309">
        <f t="shared" si="17"/>
        <v>50.600060000000006</v>
      </c>
      <c r="AH309">
        <f t="shared" si="18"/>
        <v>50.600060000000006</v>
      </c>
      <c r="AI309">
        <f>IF(AH309=0,"",AH309/VLOOKUP(B309,Kraftvärmeprod!$B$1:$BC$480,MATCH("Summa tillförd energi exklusive rökgaskondensering",Kraftvärmeprod!$B$1:$BC$1,0),FALSE))</f>
        <v>0.72182681883024269</v>
      </c>
      <c r="AK309">
        <f t="shared" si="19"/>
        <v>28.723559999999999</v>
      </c>
    </row>
    <row r="310" spans="1:37" x14ac:dyDescent="0.25">
      <c r="A310" s="2" t="s">
        <v>438</v>
      </c>
      <c r="B310" s="2" t="s">
        <v>439</v>
      </c>
      <c r="C310">
        <f>IF(ISERROR(1/VLOOKUP($B310,'Justerad allokering'!$B$1:$AG$461,MATCH(C$1,'Justerad allokering'!$B$1:$AF$1,0),FALSE)),VLOOKUP($B310,'Allokerad kvv'!$B$2:$AV$468,MATCH(C$1,'Allokerad kvv'!$B$1:$AV$1,0),FALSE),VLOOKUP($B310,'Justerad allokering'!$B$1:$AG$461,MATCH(C$1,'Justerad allokering'!$B$1:$AF$1,0),FALSE))</f>
        <v>0</v>
      </c>
      <c r="D310">
        <f>IF(ISERROR(1/VLOOKUP($B310,'Justerad allokering'!$B$1:$AG$461,MATCH(D$1,'Justerad allokering'!$B$1:$AF$1,0),FALSE)),VLOOKUP($B310,'Allokerad kvv'!$B$2:$AV$468,MATCH(D$1,'Allokerad kvv'!$B$1:$AV$1,0),FALSE),VLOOKUP($B310,'Justerad allokering'!$B$1:$AG$461,MATCH(D$1,'Justerad allokering'!$B$1:$AF$1,0),FALSE))</f>
        <v>0</v>
      </c>
      <c r="E310">
        <f>IF(ISERROR(1/VLOOKUP($B310,'Justerad allokering'!$B$1:$AG$461,MATCH(E$1,'Justerad allokering'!$B$1:$AF$1,0),FALSE)),VLOOKUP($B310,'Allokerad kvv'!$B$2:$AV$468,MATCH(E$1,'Allokerad kvv'!$B$1:$AV$1,0),FALSE),VLOOKUP($B310,'Justerad allokering'!$B$1:$AG$461,MATCH(E$1,'Justerad allokering'!$B$1:$AF$1,0),FALSE))</f>
        <v>0</v>
      </c>
      <c r="F310">
        <f>IF(ISERROR(1/VLOOKUP($B310,'Justerad allokering'!$B$1:$AG$461,MATCH(F$1,'Justerad allokering'!$B$1:$AF$1,0),FALSE)),VLOOKUP($B310,'Allokerad kvv'!$B$2:$AV$468,MATCH(F$1,'Allokerad kvv'!$B$1:$AV$1,0),FALSE),VLOOKUP($B310,'Justerad allokering'!$B$1:$AG$461,MATCH(F$1,'Justerad allokering'!$B$1:$AF$1,0),FALSE))</f>
        <v>0</v>
      </c>
      <c r="G310">
        <f>IF(ISERROR(1/VLOOKUP($B310,'Justerad allokering'!$B$1:$AG$461,MATCH(G$1,'Justerad allokering'!$B$1:$AF$1,0),FALSE)),VLOOKUP($B310,'Allokerad kvv'!$B$2:$AV$468,MATCH(G$1,'Allokerad kvv'!$B$1:$AV$1,0),FALSE),VLOOKUP($B310,'Justerad allokering'!$B$1:$AG$461,MATCH(G$1,'Justerad allokering'!$B$1:$AF$1,0),FALSE))</f>
        <v>0</v>
      </c>
      <c r="H310">
        <f>IF(ISERROR(1/VLOOKUP($B310,'Justerad allokering'!$B$1:$AG$461,MATCH(H$1,'Justerad allokering'!$B$1:$AF$1,0),FALSE)),VLOOKUP($B310,'Allokerad kvv'!$B$2:$AV$468,MATCH(H$1,'Allokerad kvv'!$B$1:$AV$1,0),FALSE),VLOOKUP($B310,'Justerad allokering'!$B$1:$AG$461,MATCH(H$1,'Justerad allokering'!$B$1:$AF$1,0),FALSE))</f>
        <v>0</v>
      </c>
      <c r="I310">
        <f>IF(ISERROR(1/VLOOKUP($B310,'Justerad allokering'!$B$1:$AG$461,MATCH(I$1,'Justerad allokering'!$B$1:$AF$1,0),FALSE)),VLOOKUP($B310,'Allokerad kvv'!$B$2:$AV$468,MATCH(I$1,'Allokerad kvv'!$B$1:$AV$1,0),FALSE),VLOOKUP($B310,'Justerad allokering'!$B$1:$AG$461,MATCH(I$1,'Justerad allokering'!$B$1:$AF$1,0),FALSE))</f>
        <v>0</v>
      </c>
      <c r="J310">
        <f>IF(ISERROR(1/VLOOKUP($B310,'Justerad allokering'!$B$1:$AG$461,MATCH(J$1,'Justerad allokering'!$B$1:$AF$1,0),FALSE)),VLOOKUP($B310,'Allokerad kvv'!$B$2:$AV$468,MATCH(J$1,'Allokerad kvv'!$B$1:$AV$1,0),FALSE),VLOOKUP($B310,'Justerad allokering'!$B$1:$AG$461,MATCH(J$1,'Justerad allokering'!$B$1:$AF$1,0),FALSE))</f>
        <v>0</v>
      </c>
      <c r="K310">
        <f>IF(ISERROR(1/VLOOKUP($B310,'Justerad allokering'!$B$1:$AG$461,MATCH(K$1,'Justerad allokering'!$B$1:$AF$1,0),FALSE)),VLOOKUP($B310,'Allokerad kvv'!$B$2:$AV$468,MATCH(K$1,'Allokerad kvv'!$B$1:$AV$1,0),FALSE),VLOOKUP($B310,'Justerad allokering'!$B$1:$AG$461,MATCH(K$1,'Justerad allokering'!$B$1:$AF$1,0),FALSE))</f>
        <v>0</v>
      </c>
      <c r="L310">
        <f>IF(ISERROR(1/VLOOKUP($B310,'Justerad allokering'!$B$1:$AG$461,MATCH(L$1,'Justerad allokering'!$B$1:$AF$1,0),FALSE)),VLOOKUP($B310,'Allokerad kvv'!$B$2:$AV$468,MATCH(L$1,'Allokerad kvv'!$B$1:$AV$1,0),FALSE),VLOOKUP($B310,'Justerad allokering'!$B$1:$AG$461,MATCH(L$1,'Justerad allokering'!$B$1:$AF$1,0),FALSE))</f>
        <v>0</v>
      </c>
      <c r="M310">
        <f>IF(ISERROR(1/VLOOKUP($B310,'Justerad allokering'!$B$1:$AG$461,MATCH(M$1,'Justerad allokering'!$B$1:$AF$1,0),FALSE)),VLOOKUP($B310,'Allokerad kvv'!$B$2:$AV$468,MATCH(M$1,'Allokerad kvv'!$B$1:$AV$1,0),FALSE),VLOOKUP($B310,'Justerad allokering'!$B$1:$AG$461,MATCH(M$1,'Justerad allokering'!$B$1:$AF$1,0),FALSE))</f>
        <v>0</v>
      </c>
      <c r="N310">
        <f>IF(ISERROR(1/VLOOKUP($B310,'Justerad allokering'!$B$1:$AG$461,MATCH(N$1,'Justerad allokering'!$B$1:$AF$1,0),FALSE)),VLOOKUP($B310,'Allokerad kvv'!$B$2:$AV$468,MATCH(N$1,'Allokerad kvv'!$B$1:$AV$1,0),FALSE),VLOOKUP($B310,'Justerad allokering'!$B$1:$AG$461,MATCH(N$1,'Justerad allokering'!$B$1:$AF$1,0),FALSE))</f>
        <v>0</v>
      </c>
      <c r="O310">
        <f>IF(ISERROR(1/VLOOKUP($B310,'Justerad allokering'!$B$1:$AG$461,MATCH(O$1,'Justerad allokering'!$B$1:$AF$1,0),FALSE)),VLOOKUP($B310,'Allokerad kvv'!$B$2:$AV$468,MATCH(O$1,'Allokerad kvv'!$B$1:$AV$1,0),FALSE),VLOOKUP($B310,'Justerad allokering'!$B$1:$AG$461,MATCH(O$1,'Justerad allokering'!$B$1:$AF$1,0),FALSE))</f>
        <v>0</v>
      </c>
      <c r="P310">
        <f>IF(ISERROR(1/VLOOKUP($B310,'Justerad allokering'!$B$1:$AG$461,MATCH(P$1,'Justerad allokering'!$B$1:$AF$1,0),FALSE)),VLOOKUP($B310,'Allokerad kvv'!$B$2:$AV$468,MATCH(P$1,'Allokerad kvv'!$B$1:$AV$1,0),FALSE),VLOOKUP($B310,'Justerad allokering'!$B$1:$AG$461,MATCH(P$1,'Justerad allokering'!$B$1:$AF$1,0),FALSE))</f>
        <v>0</v>
      </c>
      <c r="Q310">
        <f>IF(ISERROR(1/VLOOKUP($B310,'Justerad allokering'!$B$1:$AG$461,MATCH(Q$1,'Justerad allokering'!$B$1:$AF$1,0),FALSE)),VLOOKUP($B310,'Allokerad kvv'!$B$2:$AV$468,MATCH(Q$1,'Allokerad kvv'!$B$1:$AV$1,0),FALSE),VLOOKUP($B310,'Justerad allokering'!$B$1:$AG$461,MATCH(Q$1,'Justerad allokering'!$B$1:$AF$1,0),FALSE))</f>
        <v>0</v>
      </c>
      <c r="R310">
        <f>IF(ISERROR(1/VLOOKUP($B310,'Justerad allokering'!$B$1:$AG$461,MATCH(R$1,'Justerad allokering'!$B$1:$AF$1,0),FALSE)),VLOOKUP($B310,'Allokerad kvv'!$B$2:$AV$468,MATCH(R$1,'Allokerad kvv'!$B$1:$AV$1,0),FALSE),VLOOKUP($B310,'Justerad allokering'!$B$1:$AG$461,MATCH(R$1,'Justerad allokering'!$B$1:$AF$1,0),FALSE))</f>
        <v>0</v>
      </c>
      <c r="S310">
        <f>IF(ISERROR(1/VLOOKUP($B310,'Justerad allokering'!$B$1:$AG$461,MATCH(S$1,'Justerad allokering'!$B$1:$AF$1,0),FALSE)),VLOOKUP($B310,'Allokerad kvv'!$B$2:$AV$468,MATCH(S$1,'Allokerad kvv'!$B$1:$AV$1,0),FALSE),VLOOKUP($B310,'Justerad allokering'!$B$1:$AG$461,MATCH(S$1,'Justerad allokering'!$B$1:$AF$1,0),FALSE))</f>
        <v>0</v>
      </c>
      <c r="T310">
        <f>IF(ISERROR(1/VLOOKUP($B310,'Justerad allokering'!$B$1:$AG$461,MATCH(T$1,'Justerad allokering'!$B$1:$AF$1,0),FALSE)),VLOOKUP($B310,'Allokerad kvv'!$B$2:$AV$468,MATCH(T$1,'Allokerad kvv'!$B$1:$AV$1,0),FALSE),VLOOKUP($B310,'Justerad allokering'!$B$1:$AG$461,MATCH(T$1,'Justerad allokering'!$B$1:$AF$1,0),FALSE))</f>
        <v>0</v>
      </c>
      <c r="U310">
        <f>IF(ISERROR(1/VLOOKUP($B310,'Justerad allokering'!$B$1:$AG$461,MATCH(U$1,'Justerad allokering'!$B$1:$AF$1,0),FALSE)),VLOOKUP($B310,'Allokerad kvv'!$B$2:$AV$468,MATCH(U$1,'Allokerad kvv'!$B$1:$AV$1,0),FALSE),VLOOKUP($B310,'Justerad allokering'!$B$1:$AG$461,MATCH(U$1,'Justerad allokering'!$B$1:$AF$1,0),FALSE))</f>
        <v>0</v>
      </c>
      <c r="V310">
        <f>IF(ISERROR(1/VLOOKUP($B310,'Justerad allokering'!$B$1:$AG$461,MATCH(V$1,'Justerad allokering'!$B$1:$AF$1,0),FALSE)),VLOOKUP($B310,'Allokerad kvv'!$B$2:$AV$468,MATCH(V$1,'Allokerad kvv'!$B$1:$AV$1,0),FALSE),VLOOKUP($B310,'Justerad allokering'!$B$1:$AG$461,MATCH(V$1,'Justerad allokering'!$B$1:$AF$1,0),FALSE))</f>
        <v>0</v>
      </c>
      <c r="W310">
        <f>IF(ISERROR(1/VLOOKUP($B310,'Justerad allokering'!$B$1:$AG$461,MATCH(W$1,'Justerad allokering'!$B$1:$AF$1,0),FALSE)),VLOOKUP($B310,'Allokerad kvv'!$B$2:$AV$468,MATCH(W$1,'Allokerad kvv'!$B$1:$AV$1,0),FALSE),VLOOKUP($B310,'Justerad allokering'!$B$1:$AG$461,MATCH(W$1,'Justerad allokering'!$B$1:$AF$1,0),FALSE))</f>
        <v>0</v>
      </c>
      <c r="X310">
        <f>IF(ISERROR(1/VLOOKUP($B310,'Justerad allokering'!$B$1:$AG$461,MATCH(X$1,'Justerad allokering'!$B$1:$AF$1,0),FALSE)),VLOOKUP($B310,'Allokerad kvv'!$B$2:$AV$468,MATCH(X$1,'Allokerad kvv'!$B$1:$AV$1,0),FALSE),VLOOKUP($B310,'Justerad allokering'!$B$1:$AG$461,MATCH(X$1,'Justerad allokering'!$B$1:$AF$1,0),FALSE))</f>
        <v>0</v>
      </c>
      <c r="Y310">
        <f>IF(ISERROR(1/VLOOKUP($B310,'Justerad allokering'!$B$1:$AG$461,MATCH(Y$1,'Justerad allokering'!$B$1:$AF$1,0),FALSE)),VLOOKUP($B310,'Allokerad kvv'!$B$2:$AV$468,MATCH(Y$1,'Allokerad kvv'!$B$1:$AV$1,0),FALSE),VLOOKUP($B310,'Justerad allokering'!$B$1:$AG$461,MATCH(Y$1,'Justerad allokering'!$B$1:$AF$1,0),FALSE))</f>
        <v>0</v>
      </c>
      <c r="Z310">
        <f>IF(ISERROR(1/VLOOKUP($B310,'Justerad allokering'!$B$1:$AG$461,MATCH(Z$1,'Justerad allokering'!$B$1:$AF$1,0),FALSE)),VLOOKUP($B310,'Allokerad kvv'!$B$2:$AV$468,MATCH(Z$1,'Allokerad kvv'!$B$1:$AV$1,0),FALSE),VLOOKUP($B310,'Justerad allokering'!$B$1:$AG$461,MATCH(Z$1,'Justerad allokering'!$B$1:$AF$1,0),FALSE))</f>
        <v>0</v>
      </c>
      <c r="AE310" s="89">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25">
      <c r="A311" s="2" t="s">
        <v>438</v>
      </c>
      <c r="B311" s="2" t="s">
        <v>440</v>
      </c>
      <c r="C311">
        <f>IF(ISERROR(1/VLOOKUP($B311,'Justerad allokering'!$B$1:$AG$461,MATCH(C$1,'Justerad allokering'!$B$1:$AF$1,0),FALSE)),VLOOKUP($B311,'Allokerad kvv'!$B$2:$AV$468,MATCH(C$1,'Allokerad kvv'!$B$1:$AV$1,0),FALSE),VLOOKUP($B311,'Justerad allokering'!$B$1:$AG$461,MATCH(C$1,'Justerad allokering'!$B$1:$AF$1,0),FALSE))</f>
        <v>0</v>
      </c>
      <c r="D311">
        <f>IF(ISERROR(1/VLOOKUP($B311,'Justerad allokering'!$B$1:$AG$461,MATCH(D$1,'Justerad allokering'!$B$1:$AF$1,0),FALSE)),VLOOKUP($B311,'Allokerad kvv'!$B$2:$AV$468,MATCH(D$1,'Allokerad kvv'!$B$1:$AV$1,0),FALSE),VLOOKUP($B311,'Justerad allokering'!$B$1:$AG$461,MATCH(D$1,'Justerad allokering'!$B$1:$AF$1,0),FALSE))</f>
        <v>0</v>
      </c>
      <c r="E311">
        <f>IF(ISERROR(1/VLOOKUP($B311,'Justerad allokering'!$B$1:$AG$461,MATCH(E$1,'Justerad allokering'!$B$1:$AF$1,0),FALSE)),VLOOKUP($B311,'Allokerad kvv'!$B$2:$AV$468,MATCH(E$1,'Allokerad kvv'!$B$1:$AV$1,0),FALSE),VLOOKUP($B311,'Justerad allokering'!$B$1:$AG$461,MATCH(E$1,'Justerad allokering'!$B$1:$AF$1,0),FALSE))</f>
        <v>0</v>
      </c>
      <c r="F311">
        <f>IF(ISERROR(1/VLOOKUP($B311,'Justerad allokering'!$B$1:$AG$461,MATCH(F$1,'Justerad allokering'!$B$1:$AF$1,0),FALSE)),VLOOKUP($B311,'Allokerad kvv'!$B$2:$AV$468,MATCH(F$1,'Allokerad kvv'!$B$1:$AV$1,0),FALSE),VLOOKUP($B311,'Justerad allokering'!$B$1:$AG$461,MATCH(F$1,'Justerad allokering'!$B$1:$AF$1,0),FALSE))</f>
        <v>0</v>
      </c>
      <c r="G311">
        <f>IF(ISERROR(1/VLOOKUP($B311,'Justerad allokering'!$B$1:$AG$461,MATCH(G$1,'Justerad allokering'!$B$1:$AF$1,0),FALSE)),VLOOKUP($B311,'Allokerad kvv'!$B$2:$AV$468,MATCH(G$1,'Allokerad kvv'!$B$1:$AV$1,0),FALSE),VLOOKUP($B311,'Justerad allokering'!$B$1:$AG$461,MATCH(G$1,'Justerad allokering'!$B$1:$AF$1,0),FALSE))</f>
        <v>0</v>
      </c>
      <c r="H311">
        <f>IF(ISERROR(1/VLOOKUP($B311,'Justerad allokering'!$B$1:$AG$461,MATCH(H$1,'Justerad allokering'!$B$1:$AF$1,0),FALSE)),VLOOKUP($B311,'Allokerad kvv'!$B$2:$AV$468,MATCH(H$1,'Allokerad kvv'!$B$1:$AV$1,0),FALSE),VLOOKUP($B311,'Justerad allokering'!$B$1:$AG$461,MATCH(H$1,'Justerad allokering'!$B$1:$AF$1,0),FALSE))</f>
        <v>0</v>
      </c>
      <c r="I311">
        <f>IF(ISERROR(1/VLOOKUP($B311,'Justerad allokering'!$B$1:$AG$461,MATCH(I$1,'Justerad allokering'!$B$1:$AF$1,0),FALSE)),VLOOKUP($B311,'Allokerad kvv'!$B$2:$AV$468,MATCH(I$1,'Allokerad kvv'!$B$1:$AV$1,0),FALSE),VLOOKUP($B311,'Justerad allokering'!$B$1:$AG$461,MATCH(I$1,'Justerad allokering'!$B$1:$AF$1,0),FALSE))</f>
        <v>0</v>
      </c>
      <c r="J311">
        <f>IF(ISERROR(1/VLOOKUP($B311,'Justerad allokering'!$B$1:$AG$461,MATCH(J$1,'Justerad allokering'!$B$1:$AF$1,0),FALSE)),VLOOKUP($B311,'Allokerad kvv'!$B$2:$AV$468,MATCH(J$1,'Allokerad kvv'!$B$1:$AV$1,0),FALSE),VLOOKUP($B311,'Justerad allokering'!$B$1:$AG$461,MATCH(J$1,'Justerad allokering'!$B$1:$AF$1,0),FALSE))</f>
        <v>0</v>
      </c>
      <c r="K311">
        <f>IF(ISERROR(1/VLOOKUP($B311,'Justerad allokering'!$B$1:$AG$461,MATCH(K$1,'Justerad allokering'!$B$1:$AF$1,0),FALSE)),VLOOKUP($B311,'Allokerad kvv'!$B$2:$AV$468,MATCH(K$1,'Allokerad kvv'!$B$1:$AV$1,0),FALSE),VLOOKUP($B311,'Justerad allokering'!$B$1:$AG$461,MATCH(K$1,'Justerad allokering'!$B$1:$AF$1,0),FALSE))</f>
        <v>0</v>
      </c>
      <c r="L311">
        <f>IF(ISERROR(1/VLOOKUP($B311,'Justerad allokering'!$B$1:$AG$461,MATCH(L$1,'Justerad allokering'!$B$1:$AF$1,0),FALSE)),VLOOKUP($B311,'Allokerad kvv'!$B$2:$AV$468,MATCH(L$1,'Allokerad kvv'!$B$1:$AV$1,0),FALSE),VLOOKUP($B311,'Justerad allokering'!$B$1:$AG$461,MATCH(L$1,'Justerad allokering'!$B$1:$AF$1,0),FALSE))</f>
        <v>0</v>
      </c>
      <c r="M311">
        <f>IF(ISERROR(1/VLOOKUP($B311,'Justerad allokering'!$B$1:$AG$461,MATCH(M$1,'Justerad allokering'!$B$1:$AF$1,0),FALSE)),VLOOKUP($B311,'Allokerad kvv'!$B$2:$AV$468,MATCH(M$1,'Allokerad kvv'!$B$1:$AV$1,0),FALSE),VLOOKUP($B311,'Justerad allokering'!$B$1:$AG$461,MATCH(M$1,'Justerad allokering'!$B$1:$AF$1,0),FALSE))</f>
        <v>0</v>
      </c>
      <c r="N311">
        <f>IF(ISERROR(1/VLOOKUP($B311,'Justerad allokering'!$B$1:$AG$461,MATCH(N$1,'Justerad allokering'!$B$1:$AF$1,0),FALSE)),VLOOKUP($B311,'Allokerad kvv'!$B$2:$AV$468,MATCH(N$1,'Allokerad kvv'!$B$1:$AV$1,0),FALSE),VLOOKUP($B311,'Justerad allokering'!$B$1:$AG$461,MATCH(N$1,'Justerad allokering'!$B$1:$AF$1,0),FALSE))</f>
        <v>0</v>
      </c>
      <c r="O311">
        <f>IF(ISERROR(1/VLOOKUP($B311,'Justerad allokering'!$B$1:$AG$461,MATCH(O$1,'Justerad allokering'!$B$1:$AF$1,0),FALSE)),VLOOKUP($B311,'Allokerad kvv'!$B$2:$AV$468,MATCH(O$1,'Allokerad kvv'!$B$1:$AV$1,0),FALSE),VLOOKUP($B311,'Justerad allokering'!$B$1:$AG$461,MATCH(O$1,'Justerad allokering'!$B$1:$AF$1,0),FALSE))</f>
        <v>0</v>
      </c>
      <c r="P311">
        <f>IF(ISERROR(1/VLOOKUP($B311,'Justerad allokering'!$B$1:$AG$461,MATCH(P$1,'Justerad allokering'!$B$1:$AF$1,0),FALSE)),VLOOKUP($B311,'Allokerad kvv'!$B$2:$AV$468,MATCH(P$1,'Allokerad kvv'!$B$1:$AV$1,0),FALSE),VLOOKUP($B311,'Justerad allokering'!$B$1:$AG$461,MATCH(P$1,'Justerad allokering'!$B$1:$AF$1,0),FALSE))</f>
        <v>0</v>
      </c>
      <c r="Q311">
        <f>IF(ISERROR(1/VLOOKUP($B311,'Justerad allokering'!$B$1:$AG$461,MATCH(Q$1,'Justerad allokering'!$B$1:$AF$1,0),FALSE)),VLOOKUP($B311,'Allokerad kvv'!$B$2:$AV$468,MATCH(Q$1,'Allokerad kvv'!$B$1:$AV$1,0),FALSE),VLOOKUP($B311,'Justerad allokering'!$B$1:$AG$461,MATCH(Q$1,'Justerad allokering'!$B$1:$AF$1,0),FALSE))</f>
        <v>0</v>
      </c>
      <c r="R311">
        <f>IF(ISERROR(1/VLOOKUP($B311,'Justerad allokering'!$B$1:$AG$461,MATCH(R$1,'Justerad allokering'!$B$1:$AF$1,0),FALSE)),VLOOKUP($B311,'Allokerad kvv'!$B$2:$AV$468,MATCH(R$1,'Allokerad kvv'!$B$1:$AV$1,0),FALSE),VLOOKUP($B311,'Justerad allokering'!$B$1:$AG$461,MATCH(R$1,'Justerad allokering'!$B$1:$AF$1,0),FALSE))</f>
        <v>0</v>
      </c>
      <c r="S311">
        <f>IF(ISERROR(1/VLOOKUP($B311,'Justerad allokering'!$B$1:$AG$461,MATCH(S$1,'Justerad allokering'!$B$1:$AF$1,0),FALSE)),VLOOKUP($B311,'Allokerad kvv'!$B$2:$AV$468,MATCH(S$1,'Allokerad kvv'!$B$1:$AV$1,0),FALSE),VLOOKUP($B311,'Justerad allokering'!$B$1:$AG$461,MATCH(S$1,'Justerad allokering'!$B$1:$AF$1,0),FALSE))</f>
        <v>0</v>
      </c>
      <c r="T311">
        <f>IF(ISERROR(1/VLOOKUP($B311,'Justerad allokering'!$B$1:$AG$461,MATCH(T$1,'Justerad allokering'!$B$1:$AF$1,0),FALSE)),VLOOKUP($B311,'Allokerad kvv'!$B$2:$AV$468,MATCH(T$1,'Allokerad kvv'!$B$1:$AV$1,0),FALSE),VLOOKUP($B311,'Justerad allokering'!$B$1:$AG$461,MATCH(T$1,'Justerad allokering'!$B$1:$AF$1,0),FALSE))</f>
        <v>0</v>
      </c>
      <c r="U311">
        <f>IF(ISERROR(1/VLOOKUP($B311,'Justerad allokering'!$B$1:$AG$461,MATCH(U$1,'Justerad allokering'!$B$1:$AF$1,0),FALSE)),VLOOKUP($B311,'Allokerad kvv'!$B$2:$AV$468,MATCH(U$1,'Allokerad kvv'!$B$1:$AV$1,0),FALSE),VLOOKUP($B311,'Justerad allokering'!$B$1:$AG$461,MATCH(U$1,'Justerad allokering'!$B$1:$AF$1,0),FALSE))</f>
        <v>0</v>
      </c>
      <c r="V311">
        <f>IF(ISERROR(1/VLOOKUP($B311,'Justerad allokering'!$B$1:$AG$461,MATCH(V$1,'Justerad allokering'!$B$1:$AF$1,0),FALSE)),VLOOKUP($B311,'Allokerad kvv'!$B$2:$AV$468,MATCH(V$1,'Allokerad kvv'!$B$1:$AV$1,0),FALSE),VLOOKUP($B311,'Justerad allokering'!$B$1:$AG$461,MATCH(V$1,'Justerad allokering'!$B$1:$AF$1,0),FALSE))</f>
        <v>0</v>
      </c>
      <c r="W311">
        <f>IF(ISERROR(1/VLOOKUP($B311,'Justerad allokering'!$B$1:$AG$461,MATCH(W$1,'Justerad allokering'!$B$1:$AF$1,0),FALSE)),VLOOKUP($B311,'Allokerad kvv'!$B$2:$AV$468,MATCH(W$1,'Allokerad kvv'!$B$1:$AV$1,0),FALSE),VLOOKUP($B311,'Justerad allokering'!$B$1:$AG$461,MATCH(W$1,'Justerad allokering'!$B$1:$AF$1,0),FALSE))</f>
        <v>0</v>
      </c>
      <c r="X311">
        <f>IF(ISERROR(1/VLOOKUP($B311,'Justerad allokering'!$B$1:$AG$461,MATCH(X$1,'Justerad allokering'!$B$1:$AF$1,0),FALSE)),VLOOKUP($B311,'Allokerad kvv'!$B$2:$AV$468,MATCH(X$1,'Allokerad kvv'!$B$1:$AV$1,0),FALSE),VLOOKUP($B311,'Justerad allokering'!$B$1:$AG$461,MATCH(X$1,'Justerad allokering'!$B$1:$AF$1,0),FALSE))</f>
        <v>0</v>
      </c>
      <c r="Y311">
        <f>IF(ISERROR(1/VLOOKUP($B311,'Justerad allokering'!$B$1:$AG$461,MATCH(Y$1,'Justerad allokering'!$B$1:$AF$1,0),FALSE)),VLOOKUP($B311,'Allokerad kvv'!$B$2:$AV$468,MATCH(Y$1,'Allokerad kvv'!$B$1:$AV$1,0),FALSE),VLOOKUP($B311,'Justerad allokering'!$B$1:$AG$461,MATCH(Y$1,'Justerad allokering'!$B$1:$AF$1,0),FALSE))</f>
        <v>0</v>
      </c>
      <c r="Z311">
        <f>IF(ISERROR(1/VLOOKUP($B311,'Justerad allokering'!$B$1:$AG$461,MATCH(Z$1,'Justerad allokering'!$B$1:$AF$1,0),FALSE)),VLOOKUP($B311,'Allokerad kvv'!$B$2:$AV$468,MATCH(Z$1,'Allokerad kvv'!$B$1:$AV$1,0),FALSE),VLOOKUP($B311,'Justerad allokering'!$B$1:$AG$461,MATCH(Z$1,'Justerad allokering'!$B$1:$AF$1,0),FALSE))</f>
        <v>0</v>
      </c>
      <c r="AE311" s="89">
        <f t="shared" si="16"/>
        <v>0</v>
      </c>
      <c r="AG311">
        <f t="shared" si="17"/>
        <v>0</v>
      </c>
      <c r="AH311">
        <f t="shared" si="18"/>
        <v>0</v>
      </c>
      <c r="AI311" t="str">
        <f>IF(AH311=0,"",AH311/VLOOKUP(B311,Kraftvärmeprod!$B$1:$BC$480,MATCH("Summa tillförd energi exklusive rökgaskondensering",Kraftvärmeprod!$B$1:$BC$1,0),FALSE))</f>
        <v/>
      </c>
      <c r="AK311">
        <f t="shared" si="19"/>
        <v>0</v>
      </c>
    </row>
    <row r="312" spans="1:37" x14ac:dyDescent="0.25">
      <c r="A312" s="2" t="s">
        <v>621</v>
      </c>
      <c r="B312" s="2" t="s">
        <v>622</v>
      </c>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E312" s="89">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25">
      <c r="A313" s="2" t="s">
        <v>441</v>
      </c>
      <c r="B313" s="2" t="s">
        <v>442</v>
      </c>
      <c r="C313">
        <f>IF(ISERROR(1/VLOOKUP($B313,'Justerad allokering'!$B$1:$AG$461,MATCH(C$1,'Justerad allokering'!$B$1:$AF$1,0),FALSE)),VLOOKUP($B313,'Allokerad kvv'!$B$2:$AV$468,MATCH(C$1,'Allokerad kvv'!$B$1:$AV$1,0),FALSE),VLOOKUP($B313,'Justerad allokering'!$B$1:$AG$461,MATCH(C$1,'Justerad allokering'!$B$1:$AF$1,0),FALSE))</f>
        <v>0</v>
      </c>
      <c r="D313">
        <f>IF(ISERROR(1/VLOOKUP($B313,'Justerad allokering'!$B$1:$AG$461,MATCH(D$1,'Justerad allokering'!$B$1:$AF$1,0),FALSE)),VLOOKUP($B313,'Allokerad kvv'!$B$2:$AV$468,MATCH(D$1,'Allokerad kvv'!$B$1:$AV$1,0),FALSE),VLOOKUP($B313,'Justerad allokering'!$B$1:$AG$461,MATCH(D$1,'Justerad allokering'!$B$1:$AF$1,0),FALSE))</f>
        <v>0</v>
      </c>
      <c r="E313">
        <f>IF(ISERROR(1/VLOOKUP($B313,'Justerad allokering'!$B$1:$AG$461,MATCH(E$1,'Justerad allokering'!$B$1:$AF$1,0),FALSE)),VLOOKUP($B313,'Allokerad kvv'!$B$2:$AV$468,MATCH(E$1,'Allokerad kvv'!$B$1:$AV$1,0),FALSE),VLOOKUP($B313,'Justerad allokering'!$B$1:$AG$461,MATCH(E$1,'Justerad allokering'!$B$1:$AF$1,0),FALSE))</f>
        <v>0</v>
      </c>
      <c r="F313">
        <f>IF(ISERROR(1/VLOOKUP($B313,'Justerad allokering'!$B$1:$AG$461,MATCH(F$1,'Justerad allokering'!$B$1:$AF$1,0),FALSE)),VLOOKUP($B313,'Allokerad kvv'!$B$2:$AV$468,MATCH(F$1,'Allokerad kvv'!$B$1:$AV$1,0),FALSE),VLOOKUP($B313,'Justerad allokering'!$B$1:$AG$461,MATCH(F$1,'Justerad allokering'!$B$1:$AF$1,0),FALSE))</f>
        <v>0</v>
      </c>
      <c r="G313">
        <f>IF(ISERROR(1/VLOOKUP($B313,'Justerad allokering'!$B$1:$AG$461,MATCH(G$1,'Justerad allokering'!$B$1:$AF$1,0),FALSE)),VLOOKUP($B313,'Allokerad kvv'!$B$2:$AV$468,MATCH(G$1,'Allokerad kvv'!$B$1:$AV$1,0),FALSE),VLOOKUP($B313,'Justerad allokering'!$B$1:$AG$461,MATCH(G$1,'Justerad allokering'!$B$1:$AF$1,0),FALSE))</f>
        <v>0</v>
      </c>
      <c r="H313">
        <f>IF(ISERROR(1/VLOOKUP($B313,'Justerad allokering'!$B$1:$AG$461,MATCH(H$1,'Justerad allokering'!$B$1:$AF$1,0),FALSE)),VLOOKUP($B313,'Allokerad kvv'!$B$2:$AV$468,MATCH(H$1,'Allokerad kvv'!$B$1:$AV$1,0),FALSE),VLOOKUP($B313,'Justerad allokering'!$B$1:$AG$461,MATCH(H$1,'Justerad allokering'!$B$1:$AF$1,0),FALSE))</f>
        <v>0</v>
      </c>
      <c r="I313">
        <f>IF(ISERROR(1/VLOOKUP($B313,'Justerad allokering'!$B$1:$AG$461,MATCH(I$1,'Justerad allokering'!$B$1:$AF$1,0),FALSE)),VLOOKUP($B313,'Allokerad kvv'!$B$2:$AV$468,MATCH(I$1,'Allokerad kvv'!$B$1:$AV$1,0),FALSE),VLOOKUP($B313,'Justerad allokering'!$B$1:$AG$461,MATCH(I$1,'Justerad allokering'!$B$1:$AF$1,0),FALSE))</f>
        <v>0</v>
      </c>
      <c r="J313">
        <f>IF(ISERROR(1/VLOOKUP($B313,'Justerad allokering'!$B$1:$AG$461,MATCH(J$1,'Justerad allokering'!$B$1:$AF$1,0),FALSE)),VLOOKUP($B313,'Allokerad kvv'!$B$2:$AV$468,MATCH(J$1,'Allokerad kvv'!$B$1:$AV$1,0),FALSE),VLOOKUP($B313,'Justerad allokering'!$B$1:$AG$461,MATCH(J$1,'Justerad allokering'!$B$1:$AF$1,0),FALSE))</f>
        <v>0</v>
      </c>
      <c r="K313">
        <f>IF(ISERROR(1/VLOOKUP($B313,'Justerad allokering'!$B$1:$AG$461,MATCH(K$1,'Justerad allokering'!$B$1:$AF$1,0),FALSE)),VLOOKUP($B313,'Allokerad kvv'!$B$2:$AV$468,MATCH(K$1,'Allokerad kvv'!$B$1:$AV$1,0),FALSE),VLOOKUP($B313,'Justerad allokering'!$B$1:$AG$461,MATCH(K$1,'Justerad allokering'!$B$1:$AF$1,0),FALSE))</f>
        <v>0</v>
      </c>
      <c r="L313">
        <f>IF(ISERROR(1/VLOOKUP($B313,'Justerad allokering'!$B$1:$AG$461,MATCH(L$1,'Justerad allokering'!$B$1:$AF$1,0),FALSE)),VLOOKUP($B313,'Allokerad kvv'!$B$2:$AV$468,MATCH(L$1,'Allokerad kvv'!$B$1:$AV$1,0),FALSE),VLOOKUP($B313,'Justerad allokering'!$B$1:$AG$461,MATCH(L$1,'Justerad allokering'!$B$1:$AF$1,0),FALSE))</f>
        <v>0</v>
      </c>
      <c r="M313">
        <f>IF(ISERROR(1/VLOOKUP($B313,'Justerad allokering'!$B$1:$AG$461,MATCH(M$1,'Justerad allokering'!$B$1:$AF$1,0),FALSE)),VLOOKUP($B313,'Allokerad kvv'!$B$2:$AV$468,MATCH(M$1,'Allokerad kvv'!$B$1:$AV$1,0),FALSE),VLOOKUP($B313,'Justerad allokering'!$B$1:$AG$461,MATCH(M$1,'Justerad allokering'!$B$1:$AF$1,0),FALSE))</f>
        <v>0</v>
      </c>
      <c r="N313">
        <f>IF(ISERROR(1/VLOOKUP($B313,'Justerad allokering'!$B$1:$AG$461,MATCH(N$1,'Justerad allokering'!$B$1:$AF$1,0),FALSE)),VLOOKUP($B313,'Allokerad kvv'!$B$2:$AV$468,MATCH(N$1,'Allokerad kvv'!$B$1:$AV$1,0),FALSE),VLOOKUP($B313,'Justerad allokering'!$B$1:$AG$461,MATCH(N$1,'Justerad allokering'!$B$1:$AF$1,0),FALSE))</f>
        <v>0</v>
      </c>
      <c r="O313">
        <f>IF(ISERROR(1/VLOOKUP($B313,'Justerad allokering'!$B$1:$AG$461,MATCH(O$1,'Justerad allokering'!$B$1:$AF$1,0),FALSE)),VLOOKUP($B313,'Allokerad kvv'!$B$2:$AV$468,MATCH(O$1,'Allokerad kvv'!$B$1:$AV$1,0),FALSE),VLOOKUP($B313,'Justerad allokering'!$B$1:$AG$461,MATCH(O$1,'Justerad allokering'!$B$1:$AF$1,0),FALSE))</f>
        <v>0</v>
      </c>
      <c r="P313">
        <f>IF(ISERROR(1/VLOOKUP($B313,'Justerad allokering'!$B$1:$AG$461,MATCH(P$1,'Justerad allokering'!$B$1:$AF$1,0),FALSE)),VLOOKUP($B313,'Allokerad kvv'!$B$2:$AV$468,MATCH(P$1,'Allokerad kvv'!$B$1:$AV$1,0),FALSE),VLOOKUP($B313,'Justerad allokering'!$B$1:$AG$461,MATCH(P$1,'Justerad allokering'!$B$1:$AF$1,0),FALSE))</f>
        <v>0</v>
      </c>
      <c r="Q313">
        <f>IF(ISERROR(1/VLOOKUP($B313,'Justerad allokering'!$B$1:$AG$461,MATCH(Q$1,'Justerad allokering'!$B$1:$AF$1,0),FALSE)),VLOOKUP($B313,'Allokerad kvv'!$B$2:$AV$468,MATCH(Q$1,'Allokerad kvv'!$B$1:$AV$1,0),FALSE),VLOOKUP($B313,'Justerad allokering'!$B$1:$AG$461,MATCH(Q$1,'Justerad allokering'!$B$1:$AF$1,0),FALSE))</f>
        <v>0</v>
      </c>
      <c r="R313">
        <f>IF(ISERROR(1/VLOOKUP($B313,'Justerad allokering'!$B$1:$AG$461,MATCH(R$1,'Justerad allokering'!$B$1:$AF$1,0),FALSE)),VLOOKUP($B313,'Allokerad kvv'!$B$2:$AV$468,MATCH(R$1,'Allokerad kvv'!$B$1:$AV$1,0),FALSE),VLOOKUP($B313,'Justerad allokering'!$B$1:$AG$461,MATCH(R$1,'Justerad allokering'!$B$1:$AF$1,0),FALSE))</f>
        <v>0</v>
      </c>
      <c r="S313">
        <f>IF(ISERROR(1/VLOOKUP($B313,'Justerad allokering'!$B$1:$AG$461,MATCH(S$1,'Justerad allokering'!$B$1:$AF$1,0),FALSE)),VLOOKUP($B313,'Allokerad kvv'!$B$2:$AV$468,MATCH(S$1,'Allokerad kvv'!$B$1:$AV$1,0),FALSE),VLOOKUP($B313,'Justerad allokering'!$B$1:$AG$461,MATCH(S$1,'Justerad allokering'!$B$1:$AF$1,0),FALSE))</f>
        <v>0</v>
      </c>
      <c r="T313">
        <f>IF(ISERROR(1/VLOOKUP($B313,'Justerad allokering'!$B$1:$AG$461,MATCH(T$1,'Justerad allokering'!$B$1:$AF$1,0),FALSE)),VLOOKUP($B313,'Allokerad kvv'!$B$2:$AV$468,MATCH(T$1,'Allokerad kvv'!$B$1:$AV$1,0),FALSE),VLOOKUP($B313,'Justerad allokering'!$B$1:$AG$461,MATCH(T$1,'Justerad allokering'!$B$1:$AF$1,0),FALSE))</f>
        <v>0</v>
      </c>
      <c r="U313">
        <f>IF(ISERROR(1/VLOOKUP($B313,'Justerad allokering'!$B$1:$AG$461,MATCH(U$1,'Justerad allokering'!$B$1:$AF$1,0),FALSE)),VLOOKUP($B313,'Allokerad kvv'!$B$2:$AV$468,MATCH(U$1,'Allokerad kvv'!$B$1:$AV$1,0),FALSE),VLOOKUP($B313,'Justerad allokering'!$B$1:$AG$461,MATCH(U$1,'Justerad allokering'!$B$1:$AF$1,0),FALSE))</f>
        <v>0</v>
      </c>
      <c r="V313">
        <f>IF(ISERROR(1/VLOOKUP($B313,'Justerad allokering'!$B$1:$AG$461,MATCH(V$1,'Justerad allokering'!$B$1:$AF$1,0),FALSE)),VLOOKUP($B313,'Allokerad kvv'!$B$2:$AV$468,MATCH(V$1,'Allokerad kvv'!$B$1:$AV$1,0),FALSE),VLOOKUP($B313,'Justerad allokering'!$B$1:$AG$461,MATCH(V$1,'Justerad allokering'!$B$1:$AF$1,0),FALSE))</f>
        <v>0</v>
      </c>
      <c r="W313">
        <f>IF(ISERROR(1/VLOOKUP($B313,'Justerad allokering'!$B$1:$AG$461,MATCH(W$1,'Justerad allokering'!$B$1:$AF$1,0),FALSE)),VLOOKUP($B313,'Allokerad kvv'!$B$2:$AV$468,MATCH(W$1,'Allokerad kvv'!$B$1:$AV$1,0),FALSE),VLOOKUP($B313,'Justerad allokering'!$B$1:$AG$461,MATCH(W$1,'Justerad allokering'!$B$1:$AF$1,0),FALSE))</f>
        <v>0</v>
      </c>
      <c r="X313">
        <f>IF(ISERROR(1/VLOOKUP($B313,'Justerad allokering'!$B$1:$AG$461,MATCH(X$1,'Justerad allokering'!$B$1:$AF$1,0),FALSE)),VLOOKUP($B313,'Allokerad kvv'!$B$2:$AV$468,MATCH(X$1,'Allokerad kvv'!$B$1:$AV$1,0),FALSE),VLOOKUP($B313,'Justerad allokering'!$B$1:$AG$461,MATCH(X$1,'Justerad allokering'!$B$1:$AF$1,0),FALSE))</f>
        <v>0</v>
      </c>
      <c r="Y313">
        <f>IF(ISERROR(1/VLOOKUP($B313,'Justerad allokering'!$B$1:$AG$461,MATCH(Y$1,'Justerad allokering'!$B$1:$AF$1,0),FALSE)),VLOOKUP($B313,'Allokerad kvv'!$B$2:$AV$468,MATCH(Y$1,'Allokerad kvv'!$B$1:$AV$1,0),FALSE),VLOOKUP($B313,'Justerad allokering'!$B$1:$AG$461,MATCH(Y$1,'Justerad allokering'!$B$1:$AF$1,0),FALSE))</f>
        <v>0</v>
      </c>
      <c r="Z313">
        <f>IF(ISERROR(1/VLOOKUP($B313,'Justerad allokering'!$B$1:$AG$461,MATCH(Z$1,'Justerad allokering'!$B$1:$AF$1,0),FALSE)),VLOOKUP($B313,'Allokerad kvv'!$B$2:$AV$468,MATCH(Z$1,'Allokerad kvv'!$B$1:$AV$1,0),FALSE),VLOOKUP($B313,'Justerad allokering'!$B$1:$AG$461,MATCH(Z$1,'Justerad allokering'!$B$1:$AF$1,0),FALSE))</f>
        <v>0</v>
      </c>
      <c r="AE313" s="89">
        <f t="shared" si="16"/>
        <v>0</v>
      </c>
      <c r="AG313">
        <f t="shared" si="17"/>
        <v>0</v>
      </c>
      <c r="AH313">
        <f t="shared" si="18"/>
        <v>0</v>
      </c>
      <c r="AI313" t="str">
        <f>IF(AH313=0,"",AH313/VLOOKUP(B313,Kraftvärmeprod!$B$1:$BC$480,MATCH("Summa tillförd energi exklusive rökgaskondensering",Kraftvärmeprod!$B$1:$BC$1,0),FALSE))</f>
        <v/>
      </c>
      <c r="AK313">
        <f t="shared" si="19"/>
        <v>0</v>
      </c>
    </row>
    <row r="314" spans="1:37" x14ac:dyDescent="0.25">
      <c r="A314" s="2" t="s">
        <v>443</v>
      </c>
      <c r="B314" s="2" t="s">
        <v>444</v>
      </c>
      <c r="C314">
        <f>IF(ISERROR(1/VLOOKUP($B314,'Justerad allokering'!$B$1:$AG$461,MATCH(C$1,'Justerad allokering'!$B$1:$AF$1,0),FALSE)),VLOOKUP($B314,'Allokerad kvv'!$B$2:$AV$468,MATCH(C$1,'Allokerad kvv'!$B$1:$AV$1,0),FALSE),VLOOKUP($B314,'Justerad allokering'!$B$1:$AG$461,MATCH(C$1,'Justerad allokering'!$B$1:$AF$1,0),FALSE))</f>
        <v>0</v>
      </c>
      <c r="D314">
        <f>IF(ISERROR(1/VLOOKUP($B314,'Justerad allokering'!$B$1:$AG$461,MATCH(D$1,'Justerad allokering'!$B$1:$AF$1,0),FALSE)),VLOOKUP($B314,'Allokerad kvv'!$B$2:$AV$468,MATCH(D$1,'Allokerad kvv'!$B$1:$AV$1,0),FALSE),VLOOKUP($B314,'Justerad allokering'!$B$1:$AG$461,MATCH(D$1,'Justerad allokering'!$B$1:$AF$1,0),FALSE))</f>
        <v>0</v>
      </c>
      <c r="E314">
        <f>IF(ISERROR(1/VLOOKUP($B314,'Justerad allokering'!$B$1:$AG$461,MATCH(E$1,'Justerad allokering'!$B$1:$AF$1,0),FALSE)),VLOOKUP($B314,'Allokerad kvv'!$B$2:$AV$468,MATCH(E$1,'Allokerad kvv'!$B$1:$AV$1,0),FALSE),VLOOKUP($B314,'Justerad allokering'!$B$1:$AG$461,MATCH(E$1,'Justerad allokering'!$B$1:$AF$1,0),FALSE))</f>
        <v>1.5446500000000001</v>
      </c>
      <c r="F314">
        <f>IF(ISERROR(1/VLOOKUP($B314,'Justerad allokering'!$B$1:$AG$461,MATCH(F$1,'Justerad allokering'!$B$1:$AF$1,0),FALSE)),VLOOKUP($B314,'Allokerad kvv'!$B$2:$AV$468,MATCH(F$1,'Allokerad kvv'!$B$1:$AV$1,0),FALSE),VLOOKUP($B314,'Justerad allokering'!$B$1:$AG$461,MATCH(F$1,'Justerad allokering'!$B$1:$AF$1,0),FALSE))</f>
        <v>0</v>
      </c>
      <c r="G314">
        <f>IF(ISERROR(1/VLOOKUP($B314,'Justerad allokering'!$B$1:$AG$461,MATCH(G$1,'Justerad allokering'!$B$1:$AF$1,0),FALSE)),VLOOKUP($B314,'Allokerad kvv'!$B$2:$AV$468,MATCH(G$1,'Allokerad kvv'!$B$1:$AV$1,0),FALSE),VLOOKUP($B314,'Justerad allokering'!$B$1:$AG$461,MATCH(G$1,'Justerad allokering'!$B$1:$AF$1,0),FALSE))</f>
        <v>0</v>
      </c>
      <c r="H314">
        <f>IF(ISERROR(1/VLOOKUP($B314,'Justerad allokering'!$B$1:$AG$461,MATCH(H$1,'Justerad allokering'!$B$1:$AF$1,0),FALSE)),VLOOKUP($B314,'Allokerad kvv'!$B$2:$AV$468,MATCH(H$1,'Allokerad kvv'!$B$1:$AV$1,0),FALSE),VLOOKUP($B314,'Justerad allokering'!$B$1:$AG$461,MATCH(H$1,'Justerad allokering'!$B$1:$AF$1,0),FALSE))</f>
        <v>0</v>
      </c>
      <c r="I314">
        <f>IF(ISERROR(1/VLOOKUP($B314,'Justerad allokering'!$B$1:$AG$461,MATCH(I$1,'Justerad allokering'!$B$1:$AF$1,0),FALSE)),VLOOKUP($B314,'Allokerad kvv'!$B$2:$AV$468,MATCH(I$1,'Allokerad kvv'!$B$1:$AV$1,0),FALSE),VLOOKUP($B314,'Justerad allokering'!$B$1:$AG$461,MATCH(I$1,'Justerad allokering'!$B$1:$AF$1,0),FALSE))</f>
        <v>0</v>
      </c>
      <c r="J314">
        <f>IF(ISERROR(1/VLOOKUP($B314,'Justerad allokering'!$B$1:$AG$461,MATCH(J$1,'Justerad allokering'!$B$1:$AF$1,0),FALSE)),VLOOKUP($B314,'Allokerad kvv'!$B$2:$AV$468,MATCH(J$1,'Allokerad kvv'!$B$1:$AV$1,0),FALSE),VLOOKUP($B314,'Justerad allokering'!$B$1:$AG$461,MATCH(J$1,'Justerad allokering'!$B$1:$AF$1,0),FALSE))</f>
        <v>66.420100000000005</v>
      </c>
      <c r="K314">
        <f>IF(ISERROR(1/VLOOKUP($B314,'Justerad allokering'!$B$1:$AG$461,MATCH(K$1,'Justerad allokering'!$B$1:$AF$1,0),FALSE)),VLOOKUP($B314,'Allokerad kvv'!$B$2:$AV$468,MATCH(K$1,'Allokerad kvv'!$B$1:$AV$1,0),FALSE),VLOOKUP($B314,'Justerad allokering'!$B$1:$AG$461,MATCH(K$1,'Justerad allokering'!$B$1:$AF$1,0),FALSE))</f>
        <v>0.11584899999999999</v>
      </c>
      <c r="L314">
        <f>IF(ISERROR(1/VLOOKUP($B314,'Justerad allokering'!$B$1:$AG$461,MATCH(L$1,'Justerad allokering'!$B$1:$AF$1,0),FALSE)),VLOOKUP($B314,'Allokerad kvv'!$B$2:$AV$468,MATCH(L$1,'Allokerad kvv'!$B$1:$AV$1,0),FALSE),VLOOKUP($B314,'Justerad allokering'!$B$1:$AG$461,MATCH(L$1,'Justerad allokering'!$B$1:$AF$1,0),FALSE))</f>
        <v>0</v>
      </c>
      <c r="M314">
        <f>IF(ISERROR(1/VLOOKUP($B314,'Justerad allokering'!$B$1:$AG$461,MATCH(M$1,'Justerad allokering'!$B$1:$AF$1,0),FALSE)),VLOOKUP($B314,'Allokerad kvv'!$B$2:$AV$468,MATCH(M$1,'Allokerad kvv'!$B$1:$AV$1,0),FALSE),VLOOKUP($B314,'Justerad allokering'!$B$1:$AG$461,MATCH(M$1,'Justerad allokering'!$B$1:$AF$1,0),FALSE))</f>
        <v>0</v>
      </c>
      <c r="N314">
        <f>IF(ISERROR(1/VLOOKUP($B314,'Justerad allokering'!$B$1:$AG$461,MATCH(N$1,'Justerad allokering'!$B$1:$AF$1,0),FALSE)),VLOOKUP($B314,'Allokerad kvv'!$B$2:$AV$468,MATCH(N$1,'Allokerad kvv'!$B$1:$AV$1,0),FALSE),VLOOKUP($B314,'Justerad allokering'!$B$1:$AG$461,MATCH(N$1,'Justerad allokering'!$B$1:$AF$1,0),FALSE))</f>
        <v>15.5</v>
      </c>
      <c r="O314">
        <f>IF(ISERROR(1/VLOOKUP($B314,'Justerad allokering'!$B$1:$AG$461,MATCH(O$1,'Justerad allokering'!$B$1:$AF$1,0),FALSE)),VLOOKUP($B314,'Allokerad kvv'!$B$2:$AV$468,MATCH(O$1,'Allokerad kvv'!$B$1:$AV$1,0),FALSE),VLOOKUP($B314,'Justerad allokering'!$B$1:$AG$461,MATCH(O$1,'Justerad allokering'!$B$1:$AF$1,0),FALSE))</f>
        <v>1.5446500000000001</v>
      </c>
      <c r="P314">
        <f>IF(ISERROR(1/VLOOKUP($B314,'Justerad allokering'!$B$1:$AG$461,MATCH(P$1,'Justerad allokering'!$B$1:$AF$1,0),FALSE)),VLOOKUP($B314,'Allokerad kvv'!$B$2:$AV$468,MATCH(P$1,'Allokerad kvv'!$B$1:$AV$1,0),FALSE),VLOOKUP($B314,'Justerad allokering'!$B$1:$AG$461,MATCH(P$1,'Justerad allokering'!$B$1:$AF$1,0),FALSE))</f>
        <v>7.8777299999999997</v>
      </c>
      <c r="Q314">
        <f>IF(ISERROR(1/VLOOKUP($B314,'Justerad allokering'!$B$1:$AG$461,MATCH(Q$1,'Justerad allokering'!$B$1:$AF$1,0),FALSE)),VLOOKUP($B314,'Allokerad kvv'!$B$2:$AV$468,MATCH(Q$1,'Allokerad kvv'!$B$1:$AV$1,0),FALSE),VLOOKUP($B314,'Justerad allokering'!$B$1:$AG$461,MATCH(Q$1,'Justerad allokering'!$B$1:$AF$1,0),FALSE))</f>
        <v>0</v>
      </c>
      <c r="R314">
        <f>IF(ISERROR(1/VLOOKUP($B314,'Justerad allokering'!$B$1:$AG$461,MATCH(R$1,'Justerad allokering'!$B$1:$AF$1,0),FALSE)),VLOOKUP($B314,'Allokerad kvv'!$B$2:$AV$468,MATCH(R$1,'Allokerad kvv'!$B$1:$AV$1,0),FALSE),VLOOKUP($B314,'Justerad allokering'!$B$1:$AG$461,MATCH(R$1,'Justerad allokering'!$B$1:$AF$1,0),FALSE))</f>
        <v>0</v>
      </c>
      <c r="S314">
        <f>IF(ISERROR(1/VLOOKUP($B314,'Justerad allokering'!$B$1:$AG$461,MATCH(S$1,'Justerad allokering'!$B$1:$AF$1,0),FALSE)),VLOOKUP($B314,'Allokerad kvv'!$B$2:$AV$468,MATCH(S$1,'Allokerad kvv'!$B$1:$AV$1,0),FALSE),VLOOKUP($B314,'Justerad allokering'!$B$1:$AG$461,MATCH(S$1,'Justerad allokering'!$B$1:$AF$1,0),FALSE))</f>
        <v>0</v>
      </c>
      <c r="T314">
        <f>IF(ISERROR(1/VLOOKUP($B314,'Justerad allokering'!$B$1:$AG$461,MATCH(T$1,'Justerad allokering'!$B$1:$AF$1,0),FALSE)),VLOOKUP($B314,'Allokerad kvv'!$B$2:$AV$468,MATCH(T$1,'Allokerad kvv'!$B$1:$AV$1,0),FALSE),VLOOKUP($B314,'Justerad allokering'!$B$1:$AG$461,MATCH(T$1,'Justerad allokering'!$B$1:$AF$1,0),FALSE))</f>
        <v>0</v>
      </c>
      <c r="U314">
        <f>IF(ISERROR(1/VLOOKUP($B314,'Justerad allokering'!$B$1:$AG$461,MATCH(U$1,'Justerad allokering'!$B$1:$AF$1,0),FALSE)),VLOOKUP($B314,'Allokerad kvv'!$B$2:$AV$468,MATCH(U$1,'Allokerad kvv'!$B$1:$AV$1,0),FALSE),VLOOKUP($B314,'Justerad allokering'!$B$1:$AG$461,MATCH(U$1,'Justerad allokering'!$B$1:$AF$1,0),FALSE))</f>
        <v>0</v>
      </c>
      <c r="V314">
        <f>IF(ISERROR(1/VLOOKUP($B314,'Justerad allokering'!$B$1:$AG$461,MATCH(V$1,'Justerad allokering'!$B$1:$AF$1,0),FALSE)),VLOOKUP($B314,'Allokerad kvv'!$B$2:$AV$468,MATCH(V$1,'Allokerad kvv'!$B$1:$AV$1,0),FALSE),VLOOKUP($B314,'Justerad allokering'!$B$1:$AG$461,MATCH(V$1,'Justerad allokering'!$B$1:$AF$1,0),FALSE))</f>
        <v>0</v>
      </c>
      <c r="W314">
        <f>IF(ISERROR(1/VLOOKUP($B314,'Justerad allokering'!$B$1:$AG$461,MATCH(W$1,'Justerad allokering'!$B$1:$AF$1,0),FALSE)),VLOOKUP($B314,'Allokerad kvv'!$B$2:$AV$468,MATCH(W$1,'Allokerad kvv'!$B$1:$AV$1,0),FALSE),VLOOKUP($B314,'Justerad allokering'!$B$1:$AG$461,MATCH(W$1,'Justerad allokering'!$B$1:$AF$1,0),FALSE))</f>
        <v>0</v>
      </c>
      <c r="X314">
        <f>IF(ISERROR(1/VLOOKUP($B314,'Justerad allokering'!$B$1:$AG$461,MATCH(X$1,'Justerad allokering'!$B$1:$AF$1,0),FALSE)),VLOOKUP($B314,'Allokerad kvv'!$B$2:$AV$468,MATCH(X$1,'Allokerad kvv'!$B$1:$AV$1,0),FALSE),VLOOKUP($B314,'Justerad allokering'!$B$1:$AG$461,MATCH(X$1,'Justerad allokering'!$B$1:$AF$1,0),FALSE))</f>
        <v>0</v>
      </c>
      <c r="Y314">
        <f>IF(ISERROR(1/VLOOKUP($B314,'Justerad allokering'!$B$1:$AG$461,MATCH(Y$1,'Justerad allokering'!$B$1:$AF$1,0),FALSE)),VLOOKUP($B314,'Allokerad kvv'!$B$2:$AV$468,MATCH(Y$1,'Allokerad kvv'!$B$1:$AV$1,0),FALSE),VLOOKUP($B314,'Justerad allokering'!$B$1:$AG$461,MATCH(Y$1,'Justerad allokering'!$B$1:$AF$1,0),FALSE))</f>
        <v>0</v>
      </c>
      <c r="Z314">
        <f>IF(ISERROR(1/VLOOKUP($B314,'Justerad allokering'!$B$1:$AG$461,MATCH(Z$1,'Justerad allokering'!$B$1:$AF$1,0),FALSE)),VLOOKUP($B314,'Allokerad kvv'!$B$2:$AV$468,MATCH(Z$1,'Allokerad kvv'!$B$1:$AV$1,0),FALSE),VLOOKUP($B314,'Justerad allokering'!$B$1:$AG$461,MATCH(Z$1,'Justerad allokering'!$B$1:$AF$1,0),FALSE))</f>
        <v>0</v>
      </c>
      <c r="AE314" s="89">
        <f t="shared" si="16"/>
        <v>93.002979000000011</v>
      </c>
      <c r="AG314">
        <f t="shared" si="17"/>
        <v>92.887130000000013</v>
      </c>
      <c r="AH314">
        <f t="shared" si="18"/>
        <v>77.387130000000013</v>
      </c>
      <c r="AI314">
        <f>IF(AH314=0,"",AH314/VLOOKUP(B314,Kraftvärmeprod!$B$1:$BC$480,MATCH("Summa tillförd energi exklusive rökgaskondensering",Kraftvärmeprod!$B$1:$BC$1,0),FALSE))</f>
        <v>0.77232664670658691</v>
      </c>
      <c r="AK314">
        <f t="shared" si="19"/>
        <v>77.387130000000013</v>
      </c>
    </row>
    <row r="315" spans="1:37" x14ac:dyDescent="0.25">
      <c r="A315" s="2" t="s">
        <v>445</v>
      </c>
      <c r="B315" s="2" t="s">
        <v>446</v>
      </c>
      <c r="C315">
        <f>IF(ISERROR(1/VLOOKUP($B315,'Justerad allokering'!$B$1:$AG$461,MATCH(C$1,'Justerad allokering'!$B$1:$AF$1,0),FALSE)),VLOOKUP($B315,'Allokerad kvv'!$B$2:$AV$468,MATCH(C$1,'Allokerad kvv'!$B$1:$AV$1,0),FALSE),VLOOKUP($B315,'Justerad allokering'!$B$1:$AG$461,MATCH(C$1,'Justerad allokering'!$B$1:$AF$1,0),FALSE))</f>
        <v>0</v>
      </c>
      <c r="D315">
        <f>IF(ISERROR(1/VLOOKUP($B315,'Justerad allokering'!$B$1:$AG$461,MATCH(D$1,'Justerad allokering'!$B$1:$AF$1,0),FALSE)),VLOOKUP($B315,'Allokerad kvv'!$B$2:$AV$468,MATCH(D$1,'Allokerad kvv'!$B$1:$AV$1,0),FALSE),VLOOKUP($B315,'Justerad allokering'!$B$1:$AG$461,MATCH(D$1,'Justerad allokering'!$B$1:$AF$1,0),FALSE))</f>
        <v>0</v>
      </c>
      <c r="E315">
        <f>IF(ISERROR(1/VLOOKUP($B315,'Justerad allokering'!$B$1:$AG$461,MATCH(E$1,'Justerad allokering'!$B$1:$AF$1,0),FALSE)),VLOOKUP($B315,'Allokerad kvv'!$B$2:$AV$468,MATCH(E$1,'Allokerad kvv'!$B$1:$AV$1,0),FALSE),VLOOKUP($B315,'Justerad allokering'!$B$1:$AG$461,MATCH(E$1,'Justerad allokering'!$B$1:$AF$1,0),FALSE))</f>
        <v>0</v>
      </c>
      <c r="F315">
        <f>IF(ISERROR(1/VLOOKUP($B315,'Justerad allokering'!$B$1:$AG$461,MATCH(F$1,'Justerad allokering'!$B$1:$AF$1,0),FALSE)),VLOOKUP($B315,'Allokerad kvv'!$B$2:$AV$468,MATCH(F$1,'Allokerad kvv'!$B$1:$AV$1,0),FALSE),VLOOKUP($B315,'Justerad allokering'!$B$1:$AG$461,MATCH(F$1,'Justerad allokering'!$B$1:$AF$1,0),FALSE))</f>
        <v>0</v>
      </c>
      <c r="G315">
        <f>IF(ISERROR(1/VLOOKUP($B315,'Justerad allokering'!$B$1:$AG$461,MATCH(G$1,'Justerad allokering'!$B$1:$AF$1,0),FALSE)),VLOOKUP($B315,'Allokerad kvv'!$B$2:$AV$468,MATCH(G$1,'Allokerad kvv'!$B$1:$AV$1,0),FALSE),VLOOKUP($B315,'Justerad allokering'!$B$1:$AG$461,MATCH(G$1,'Justerad allokering'!$B$1:$AF$1,0),FALSE))</f>
        <v>0</v>
      </c>
      <c r="H315">
        <f>IF(ISERROR(1/VLOOKUP($B315,'Justerad allokering'!$B$1:$AG$461,MATCH(H$1,'Justerad allokering'!$B$1:$AF$1,0),FALSE)),VLOOKUP($B315,'Allokerad kvv'!$B$2:$AV$468,MATCH(H$1,'Allokerad kvv'!$B$1:$AV$1,0),FALSE),VLOOKUP($B315,'Justerad allokering'!$B$1:$AG$461,MATCH(H$1,'Justerad allokering'!$B$1:$AF$1,0),FALSE))</f>
        <v>0</v>
      </c>
      <c r="I315">
        <f>IF(ISERROR(1/VLOOKUP($B315,'Justerad allokering'!$B$1:$AG$461,MATCH(I$1,'Justerad allokering'!$B$1:$AF$1,0),FALSE)),VLOOKUP($B315,'Allokerad kvv'!$B$2:$AV$468,MATCH(I$1,'Allokerad kvv'!$B$1:$AV$1,0),FALSE),VLOOKUP($B315,'Justerad allokering'!$B$1:$AG$461,MATCH(I$1,'Justerad allokering'!$B$1:$AF$1,0),FALSE))</f>
        <v>0</v>
      </c>
      <c r="J315">
        <f>IF(ISERROR(1/VLOOKUP($B315,'Justerad allokering'!$B$1:$AG$461,MATCH(J$1,'Justerad allokering'!$B$1:$AF$1,0),FALSE)),VLOOKUP($B315,'Allokerad kvv'!$B$2:$AV$468,MATCH(J$1,'Allokerad kvv'!$B$1:$AV$1,0),FALSE),VLOOKUP($B315,'Justerad allokering'!$B$1:$AG$461,MATCH(J$1,'Justerad allokering'!$B$1:$AF$1,0),FALSE))</f>
        <v>0</v>
      </c>
      <c r="K315">
        <f>IF(ISERROR(1/VLOOKUP($B315,'Justerad allokering'!$B$1:$AG$461,MATCH(K$1,'Justerad allokering'!$B$1:$AF$1,0),FALSE)),VLOOKUP($B315,'Allokerad kvv'!$B$2:$AV$468,MATCH(K$1,'Allokerad kvv'!$B$1:$AV$1,0),FALSE),VLOOKUP($B315,'Justerad allokering'!$B$1:$AG$461,MATCH(K$1,'Justerad allokering'!$B$1:$AF$1,0),FALSE))</f>
        <v>0</v>
      </c>
      <c r="L315">
        <f>IF(ISERROR(1/VLOOKUP($B315,'Justerad allokering'!$B$1:$AG$461,MATCH(L$1,'Justerad allokering'!$B$1:$AF$1,0),FALSE)),VLOOKUP($B315,'Allokerad kvv'!$B$2:$AV$468,MATCH(L$1,'Allokerad kvv'!$B$1:$AV$1,0),FALSE),VLOOKUP($B315,'Justerad allokering'!$B$1:$AG$461,MATCH(L$1,'Justerad allokering'!$B$1:$AF$1,0),FALSE))</f>
        <v>0</v>
      </c>
      <c r="M315">
        <f>IF(ISERROR(1/VLOOKUP($B315,'Justerad allokering'!$B$1:$AG$461,MATCH(M$1,'Justerad allokering'!$B$1:$AF$1,0),FALSE)),VLOOKUP($B315,'Allokerad kvv'!$B$2:$AV$468,MATCH(M$1,'Allokerad kvv'!$B$1:$AV$1,0),FALSE),VLOOKUP($B315,'Justerad allokering'!$B$1:$AG$461,MATCH(M$1,'Justerad allokering'!$B$1:$AF$1,0),FALSE))</f>
        <v>0</v>
      </c>
      <c r="N315">
        <f>IF(ISERROR(1/VLOOKUP($B315,'Justerad allokering'!$B$1:$AG$461,MATCH(N$1,'Justerad allokering'!$B$1:$AF$1,0),FALSE)),VLOOKUP($B315,'Allokerad kvv'!$B$2:$AV$468,MATCH(N$1,'Allokerad kvv'!$B$1:$AV$1,0),FALSE),VLOOKUP($B315,'Justerad allokering'!$B$1:$AG$461,MATCH(N$1,'Justerad allokering'!$B$1:$AF$1,0),FALSE))</f>
        <v>0</v>
      </c>
      <c r="O315">
        <f>IF(ISERROR(1/VLOOKUP($B315,'Justerad allokering'!$B$1:$AG$461,MATCH(O$1,'Justerad allokering'!$B$1:$AF$1,0),FALSE)),VLOOKUP($B315,'Allokerad kvv'!$B$2:$AV$468,MATCH(O$1,'Allokerad kvv'!$B$1:$AV$1,0),FALSE),VLOOKUP($B315,'Justerad allokering'!$B$1:$AG$461,MATCH(O$1,'Justerad allokering'!$B$1:$AF$1,0),FALSE))</f>
        <v>0</v>
      </c>
      <c r="P315">
        <f>IF(ISERROR(1/VLOOKUP($B315,'Justerad allokering'!$B$1:$AG$461,MATCH(P$1,'Justerad allokering'!$B$1:$AF$1,0),FALSE)),VLOOKUP($B315,'Allokerad kvv'!$B$2:$AV$468,MATCH(P$1,'Allokerad kvv'!$B$1:$AV$1,0),FALSE),VLOOKUP($B315,'Justerad allokering'!$B$1:$AG$461,MATCH(P$1,'Justerad allokering'!$B$1:$AF$1,0),FALSE))</f>
        <v>0</v>
      </c>
      <c r="Q315">
        <f>IF(ISERROR(1/VLOOKUP($B315,'Justerad allokering'!$B$1:$AG$461,MATCH(Q$1,'Justerad allokering'!$B$1:$AF$1,0),FALSE)),VLOOKUP($B315,'Allokerad kvv'!$B$2:$AV$468,MATCH(Q$1,'Allokerad kvv'!$B$1:$AV$1,0),FALSE),VLOOKUP($B315,'Justerad allokering'!$B$1:$AG$461,MATCH(Q$1,'Justerad allokering'!$B$1:$AF$1,0),FALSE))</f>
        <v>0</v>
      </c>
      <c r="R315">
        <f>IF(ISERROR(1/VLOOKUP($B315,'Justerad allokering'!$B$1:$AG$461,MATCH(R$1,'Justerad allokering'!$B$1:$AF$1,0),FALSE)),VLOOKUP($B315,'Allokerad kvv'!$B$2:$AV$468,MATCH(R$1,'Allokerad kvv'!$B$1:$AV$1,0),FALSE),VLOOKUP($B315,'Justerad allokering'!$B$1:$AG$461,MATCH(R$1,'Justerad allokering'!$B$1:$AF$1,0),FALSE))</f>
        <v>0</v>
      </c>
      <c r="S315">
        <f>IF(ISERROR(1/VLOOKUP($B315,'Justerad allokering'!$B$1:$AG$461,MATCH(S$1,'Justerad allokering'!$B$1:$AF$1,0),FALSE)),VLOOKUP($B315,'Allokerad kvv'!$B$2:$AV$468,MATCH(S$1,'Allokerad kvv'!$B$1:$AV$1,0),FALSE),VLOOKUP($B315,'Justerad allokering'!$B$1:$AG$461,MATCH(S$1,'Justerad allokering'!$B$1:$AF$1,0),FALSE))</f>
        <v>0</v>
      </c>
      <c r="T315">
        <f>IF(ISERROR(1/VLOOKUP($B315,'Justerad allokering'!$B$1:$AG$461,MATCH(T$1,'Justerad allokering'!$B$1:$AF$1,0),FALSE)),VLOOKUP($B315,'Allokerad kvv'!$B$2:$AV$468,MATCH(T$1,'Allokerad kvv'!$B$1:$AV$1,0),FALSE),VLOOKUP($B315,'Justerad allokering'!$B$1:$AG$461,MATCH(T$1,'Justerad allokering'!$B$1:$AF$1,0),FALSE))</f>
        <v>0</v>
      </c>
      <c r="U315">
        <f>IF(ISERROR(1/VLOOKUP($B315,'Justerad allokering'!$B$1:$AG$461,MATCH(U$1,'Justerad allokering'!$B$1:$AF$1,0),FALSE)),VLOOKUP($B315,'Allokerad kvv'!$B$2:$AV$468,MATCH(U$1,'Allokerad kvv'!$B$1:$AV$1,0),FALSE),VLOOKUP($B315,'Justerad allokering'!$B$1:$AG$461,MATCH(U$1,'Justerad allokering'!$B$1:$AF$1,0),FALSE))</f>
        <v>0</v>
      </c>
      <c r="V315">
        <f>IF(ISERROR(1/VLOOKUP($B315,'Justerad allokering'!$B$1:$AG$461,MATCH(V$1,'Justerad allokering'!$B$1:$AF$1,0),FALSE)),VLOOKUP($B315,'Allokerad kvv'!$B$2:$AV$468,MATCH(V$1,'Allokerad kvv'!$B$1:$AV$1,0),FALSE),VLOOKUP($B315,'Justerad allokering'!$B$1:$AG$461,MATCH(V$1,'Justerad allokering'!$B$1:$AF$1,0),FALSE))</f>
        <v>0</v>
      </c>
      <c r="W315">
        <f>IF(ISERROR(1/VLOOKUP($B315,'Justerad allokering'!$B$1:$AG$461,MATCH(W$1,'Justerad allokering'!$B$1:$AF$1,0),FALSE)),VLOOKUP($B315,'Allokerad kvv'!$B$2:$AV$468,MATCH(W$1,'Allokerad kvv'!$B$1:$AV$1,0),FALSE),VLOOKUP($B315,'Justerad allokering'!$B$1:$AG$461,MATCH(W$1,'Justerad allokering'!$B$1:$AF$1,0),FALSE))</f>
        <v>0</v>
      </c>
      <c r="X315">
        <f>IF(ISERROR(1/VLOOKUP($B315,'Justerad allokering'!$B$1:$AG$461,MATCH(X$1,'Justerad allokering'!$B$1:$AF$1,0),FALSE)),VLOOKUP($B315,'Allokerad kvv'!$B$2:$AV$468,MATCH(X$1,'Allokerad kvv'!$B$1:$AV$1,0),FALSE),VLOOKUP($B315,'Justerad allokering'!$B$1:$AG$461,MATCH(X$1,'Justerad allokering'!$B$1:$AF$1,0),FALSE))</f>
        <v>0</v>
      </c>
      <c r="Y315">
        <f>IF(ISERROR(1/VLOOKUP($B315,'Justerad allokering'!$B$1:$AG$461,MATCH(Y$1,'Justerad allokering'!$B$1:$AF$1,0),FALSE)),VLOOKUP($B315,'Allokerad kvv'!$B$2:$AV$468,MATCH(Y$1,'Allokerad kvv'!$B$1:$AV$1,0),FALSE),VLOOKUP($B315,'Justerad allokering'!$B$1:$AG$461,MATCH(Y$1,'Justerad allokering'!$B$1:$AF$1,0),FALSE))</f>
        <v>0</v>
      </c>
      <c r="Z315">
        <f>IF(ISERROR(1/VLOOKUP($B315,'Justerad allokering'!$B$1:$AG$461,MATCH(Z$1,'Justerad allokering'!$B$1:$AF$1,0),FALSE)),VLOOKUP($B315,'Allokerad kvv'!$B$2:$AV$468,MATCH(Z$1,'Allokerad kvv'!$B$1:$AV$1,0),FALSE),VLOOKUP($B315,'Justerad allokering'!$B$1:$AG$461,MATCH(Z$1,'Justerad allokering'!$B$1:$AF$1,0),FALSE))</f>
        <v>0</v>
      </c>
      <c r="AE315" s="89">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25">
      <c r="A316" s="2" t="s">
        <v>447</v>
      </c>
      <c r="B316" s="2" t="s">
        <v>448</v>
      </c>
      <c r="C316">
        <f>IF(ISERROR(1/VLOOKUP($B316,'Justerad allokering'!$B$1:$AG$461,MATCH(C$1,'Justerad allokering'!$B$1:$AF$1,0),FALSE)),VLOOKUP($B316,'Allokerad kvv'!$B$2:$AV$468,MATCH(C$1,'Allokerad kvv'!$B$1:$AV$1,0),FALSE),VLOOKUP($B316,'Justerad allokering'!$B$1:$AG$461,MATCH(C$1,'Justerad allokering'!$B$1:$AF$1,0),FALSE))</f>
        <v>0</v>
      </c>
      <c r="D316">
        <f>IF(ISERROR(1/VLOOKUP($B316,'Justerad allokering'!$B$1:$AG$461,MATCH(D$1,'Justerad allokering'!$B$1:$AF$1,0),FALSE)),VLOOKUP($B316,'Allokerad kvv'!$B$2:$AV$468,MATCH(D$1,'Allokerad kvv'!$B$1:$AV$1,0),FALSE),VLOOKUP($B316,'Justerad allokering'!$B$1:$AG$461,MATCH(D$1,'Justerad allokering'!$B$1:$AF$1,0),FALSE))</f>
        <v>0</v>
      </c>
      <c r="E316">
        <f>IF(ISERROR(1/VLOOKUP($B316,'Justerad allokering'!$B$1:$AG$461,MATCH(E$1,'Justerad allokering'!$B$1:$AF$1,0),FALSE)),VLOOKUP($B316,'Allokerad kvv'!$B$2:$AV$468,MATCH(E$1,'Allokerad kvv'!$B$1:$AV$1,0),FALSE),VLOOKUP($B316,'Justerad allokering'!$B$1:$AG$461,MATCH(E$1,'Justerad allokering'!$B$1:$AF$1,0),FALSE))</f>
        <v>0</v>
      </c>
      <c r="F316">
        <f>IF(ISERROR(1/VLOOKUP($B316,'Justerad allokering'!$B$1:$AG$461,MATCH(F$1,'Justerad allokering'!$B$1:$AF$1,0),FALSE)),VLOOKUP($B316,'Allokerad kvv'!$B$2:$AV$468,MATCH(F$1,'Allokerad kvv'!$B$1:$AV$1,0),FALSE),VLOOKUP($B316,'Justerad allokering'!$B$1:$AG$461,MATCH(F$1,'Justerad allokering'!$B$1:$AF$1,0),FALSE))</f>
        <v>0</v>
      </c>
      <c r="G316">
        <f>IF(ISERROR(1/VLOOKUP($B316,'Justerad allokering'!$B$1:$AG$461,MATCH(G$1,'Justerad allokering'!$B$1:$AF$1,0),FALSE)),VLOOKUP($B316,'Allokerad kvv'!$B$2:$AV$468,MATCH(G$1,'Allokerad kvv'!$B$1:$AV$1,0),FALSE),VLOOKUP($B316,'Justerad allokering'!$B$1:$AG$461,MATCH(G$1,'Justerad allokering'!$B$1:$AF$1,0),FALSE))</f>
        <v>0</v>
      </c>
      <c r="H316">
        <f>IF(ISERROR(1/VLOOKUP($B316,'Justerad allokering'!$B$1:$AG$461,MATCH(H$1,'Justerad allokering'!$B$1:$AF$1,0),FALSE)),VLOOKUP($B316,'Allokerad kvv'!$B$2:$AV$468,MATCH(H$1,'Allokerad kvv'!$B$1:$AV$1,0),FALSE),VLOOKUP($B316,'Justerad allokering'!$B$1:$AG$461,MATCH(H$1,'Justerad allokering'!$B$1:$AF$1,0),FALSE))</f>
        <v>0</v>
      </c>
      <c r="I316">
        <f>IF(ISERROR(1/VLOOKUP($B316,'Justerad allokering'!$B$1:$AG$461,MATCH(I$1,'Justerad allokering'!$B$1:$AF$1,0),FALSE)),VLOOKUP($B316,'Allokerad kvv'!$B$2:$AV$468,MATCH(I$1,'Allokerad kvv'!$B$1:$AV$1,0),FALSE),VLOOKUP($B316,'Justerad allokering'!$B$1:$AG$461,MATCH(I$1,'Justerad allokering'!$B$1:$AF$1,0),FALSE))</f>
        <v>0</v>
      </c>
      <c r="J316">
        <f>IF(ISERROR(1/VLOOKUP($B316,'Justerad allokering'!$B$1:$AG$461,MATCH(J$1,'Justerad allokering'!$B$1:$AF$1,0),FALSE)),VLOOKUP($B316,'Allokerad kvv'!$B$2:$AV$468,MATCH(J$1,'Allokerad kvv'!$B$1:$AV$1,0),FALSE),VLOOKUP($B316,'Justerad allokering'!$B$1:$AG$461,MATCH(J$1,'Justerad allokering'!$B$1:$AF$1,0),FALSE))</f>
        <v>94.823099999999997</v>
      </c>
      <c r="K316">
        <f>IF(ISERROR(1/VLOOKUP($B316,'Justerad allokering'!$B$1:$AG$461,MATCH(K$1,'Justerad allokering'!$B$1:$AF$1,0),FALSE)),VLOOKUP($B316,'Allokerad kvv'!$B$2:$AV$468,MATCH(K$1,'Allokerad kvv'!$B$1:$AV$1,0),FALSE),VLOOKUP($B316,'Justerad allokering'!$B$1:$AG$461,MATCH(K$1,'Justerad allokering'!$B$1:$AF$1,0),FALSE))</f>
        <v>2.5996700000000001</v>
      </c>
      <c r="L316">
        <f>IF(ISERROR(1/VLOOKUP($B316,'Justerad allokering'!$B$1:$AG$461,MATCH(L$1,'Justerad allokering'!$B$1:$AF$1,0),FALSE)),VLOOKUP($B316,'Allokerad kvv'!$B$2:$AV$468,MATCH(L$1,'Allokerad kvv'!$B$1:$AV$1,0),FALSE),VLOOKUP($B316,'Justerad allokering'!$B$1:$AG$461,MATCH(L$1,'Justerad allokering'!$B$1:$AF$1,0),FALSE))</f>
        <v>0</v>
      </c>
      <c r="M316">
        <f>IF(ISERROR(1/VLOOKUP($B316,'Justerad allokering'!$B$1:$AG$461,MATCH(M$1,'Justerad allokering'!$B$1:$AF$1,0),FALSE)),VLOOKUP($B316,'Allokerad kvv'!$B$2:$AV$468,MATCH(M$1,'Allokerad kvv'!$B$1:$AV$1,0),FALSE),VLOOKUP($B316,'Justerad allokering'!$B$1:$AG$461,MATCH(M$1,'Justerad allokering'!$B$1:$AF$1,0),FALSE))</f>
        <v>0</v>
      </c>
      <c r="N316">
        <f>IF(ISERROR(1/VLOOKUP($B316,'Justerad allokering'!$B$1:$AG$461,MATCH(N$1,'Justerad allokering'!$B$1:$AF$1,0),FALSE)),VLOOKUP($B316,'Allokerad kvv'!$B$2:$AV$468,MATCH(N$1,'Allokerad kvv'!$B$1:$AV$1,0),FALSE),VLOOKUP($B316,'Justerad allokering'!$B$1:$AG$461,MATCH(N$1,'Justerad allokering'!$B$1:$AF$1,0),FALSE))</f>
        <v>24.8</v>
      </c>
      <c r="O316">
        <f>IF(ISERROR(1/VLOOKUP($B316,'Justerad allokering'!$B$1:$AG$461,MATCH(O$1,'Justerad allokering'!$B$1:$AF$1,0),FALSE)),VLOOKUP($B316,'Allokerad kvv'!$B$2:$AV$468,MATCH(O$1,'Allokerad kvv'!$B$1:$AV$1,0),FALSE),VLOOKUP($B316,'Justerad allokering'!$B$1:$AG$461,MATCH(O$1,'Justerad allokering'!$B$1:$AF$1,0),FALSE))</f>
        <v>0</v>
      </c>
      <c r="P316">
        <f>IF(ISERROR(1/VLOOKUP($B316,'Justerad allokering'!$B$1:$AG$461,MATCH(P$1,'Justerad allokering'!$B$1:$AF$1,0),FALSE)),VLOOKUP($B316,'Allokerad kvv'!$B$2:$AV$468,MATCH(P$1,'Allokerad kvv'!$B$1:$AV$1,0),FALSE),VLOOKUP($B316,'Justerad allokering'!$B$1:$AG$461,MATCH(P$1,'Justerad allokering'!$B$1:$AF$1,0),FALSE))</f>
        <v>0</v>
      </c>
      <c r="Q316">
        <f>IF(ISERROR(1/VLOOKUP($B316,'Justerad allokering'!$B$1:$AG$461,MATCH(Q$1,'Justerad allokering'!$B$1:$AF$1,0),FALSE)),VLOOKUP($B316,'Allokerad kvv'!$B$2:$AV$468,MATCH(Q$1,'Allokerad kvv'!$B$1:$AV$1,0),FALSE),VLOOKUP($B316,'Justerad allokering'!$B$1:$AG$461,MATCH(Q$1,'Justerad allokering'!$B$1:$AF$1,0),FALSE))</f>
        <v>0</v>
      </c>
      <c r="R316">
        <f>IF(ISERROR(1/VLOOKUP($B316,'Justerad allokering'!$B$1:$AG$461,MATCH(R$1,'Justerad allokering'!$B$1:$AF$1,0),FALSE)),VLOOKUP($B316,'Allokerad kvv'!$B$2:$AV$468,MATCH(R$1,'Allokerad kvv'!$B$1:$AV$1,0),FALSE),VLOOKUP($B316,'Justerad allokering'!$B$1:$AG$461,MATCH(R$1,'Justerad allokering'!$B$1:$AF$1,0),FALSE))</f>
        <v>0</v>
      </c>
      <c r="S316">
        <f>IF(ISERROR(1/VLOOKUP($B316,'Justerad allokering'!$B$1:$AG$461,MATCH(S$1,'Justerad allokering'!$B$1:$AF$1,0),FALSE)),VLOOKUP($B316,'Allokerad kvv'!$B$2:$AV$468,MATCH(S$1,'Allokerad kvv'!$B$1:$AV$1,0),FALSE),VLOOKUP($B316,'Justerad allokering'!$B$1:$AG$461,MATCH(S$1,'Justerad allokering'!$B$1:$AF$1,0),FALSE))</f>
        <v>0</v>
      </c>
      <c r="T316">
        <f>IF(ISERROR(1/VLOOKUP($B316,'Justerad allokering'!$B$1:$AG$461,MATCH(T$1,'Justerad allokering'!$B$1:$AF$1,0),FALSE)),VLOOKUP($B316,'Allokerad kvv'!$B$2:$AV$468,MATCH(T$1,'Allokerad kvv'!$B$1:$AV$1,0),FALSE),VLOOKUP($B316,'Justerad allokering'!$B$1:$AG$461,MATCH(T$1,'Justerad allokering'!$B$1:$AF$1,0),FALSE))</f>
        <v>0</v>
      </c>
      <c r="U316">
        <f>IF(ISERROR(1/VLOOKUP($B316,'Justerad allokering'!$B$1:$AG$461,MATCH(U$1,'Justerad allokering'!$B$1:$AF$1,0),FALSE)),VLOOKUP($B316,'Allokerad kvv'!$B$2:$AV$468,MATCH(U$1,'Allokerad kvv'!$B$1:$AV$1,0),FALSE),VLOOKUP($B316,'Justerad allokering'!$B$1:$AG$461,MATCH(U$1,'Justerad allokering'!$B$1:$AF$1,0),FALSE))</f>
        <v>0</v>
      </c>
      <c r="V316">
        <f>IF(ISERROR(1/VLOOKUP($B316,'Justerad allokering'!$B$1:$AG$461,MATCH(V$1,'Justerad allokering'!$B$1:$AF$1,0),FALSE)),VLOOKUP($B316,'Allokerad kvv'!$B$2:$AV$468,MATCH(V$1,'Allokerad kvv'!$B$1:$AV$1,0),FALSE),VLOOKUP($B316,'Justerad allokering'!$B$1:$AG$461,MATCH(V$1,'Justerad allokering'!$B$1:$AF$1,0),FALSE))</f>
        <v>0</v>
      </c>
      <c r="W316">
        <f>IF(ISERROR(1/VLOOKUP($B316,'Justerad allokering'!$B$1:$AG$461,MATCH(W$1,'Justerad allokering'!$B$1:$AF$1,0),FALSE)),VLOOKUP($B316,'Allokerad kvv'!$B$2:$AV$468,MATCH(W$1,'Allokerad kvv'!$B$1:$AV$1,0),FALSE),VLOOKUP($B316,'Justerad allokering'!$B$1:$AG$461,MATCH(W$1,'Justerad allokering'!$B$1:$AF$1,0),FALSE))</f>
        <v>0</v>
      </c>
      <c r="X316">
        <f>IF(ISERROR(1/VLOOKUP($B316,'Justerad allokering'!$B$1:$AG$461,MATCH(X$1,'Justerad allokering'!$B$1:$AF$1,0),FALSE)),VLOOKUP($B316,'Allokerad kvv'!$B$2:$AV$468,MATCH(X$1,'Allokerad kvv'!$B$1:$AV$1,0),FALSE),VLOOKUP($B316,'Justerad allokering'!$B$1:$AG$461,MATCH(X$1,'Justerad allokering'!$B$1:$AF$1,0),FALSE))</f>
        <v>0</v>
      </c>
      <c r="Y316">
        <f>IF(ISERROR(1/VLOOKUP($B316,'Justerad allokering'!$B$1:$AG$461,MATCH(Y$1,'Justerad allokering'!$B$1:$AF$1,0),FALSE)),VLOOKUP($B316,'Allokerad kvv'!$B$2:$AV$468,MATCH(Y$1,'Allokerad kvv'!$B$1:$AV$1,0),FALSE),VLOOKUP($B316,'Justerad allokering'!$B$1:$AG$461,MATCH(Y$1,'Justerad allokering'!$B$1:$AF$1,0),FALSE))</f>
        <v>0</v>
      </c>
      <c r="Z316">
        <f>IF(ISERROR(1/VLOOKUP($B316,'Justerad allokering'!$B$1:$AG$461,MATCH(Z$1,'Justerad allokering'!$B$1:$AF$1,0),FALSE)),VLOOKUP($B316,'Allokerad kvv'!$B$2:$AV$468,MATCH(Z$1,'Allokerad kvv'!$B$1:$AV$1,0),FALSE),VLOOKUP($B316,'Justerad allokering'!$B$1:$AG$461,MATCH(Z$1,'Justerad allokering'!$B$1:$AF$1,0),FALSE))</f>
        <v>0</v>
      </c>
      <c r="AE316" s="89">
        <f t="shared" si="16"/>
        <v>122.22277</v>
      </c>
      <c r="AG316">
        <f t="shared" si="17"/>
        <v>119.62309999999999</v>
      </c>
      <c r="AH316">
        <f t="shared" si="18"/>
        <v>94.823099999999997</v>
      </c>
      <c r="AI316">
        <f>IF(AH316=0,"",AH316/VLOOKUP(B316,Kraftvärmeprod!$B$1:$BC$480,MATCH("Summa tillförd energi exklusive rökgaskondensering",Kraftvärmeprod!$B$1:$BC$1,0),FALSE))</f>
        <v>0.64991843728581211</v>
      </c>
      <c r="AK316">
        <f t="shared" si="19"/>
        <v>94.823099999999997</v>
      </c>
    </row>
    <row r="317" spans="1:37" x14ac:dyDescent="0.25">
      <c r="A317" s="2" t="s">
        <v>624</v>
      </c>
      <c r="B317" s="2" t="s">
        <v>622</v>
      </c>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E317" s="89">
        <f t="shared" si="16"/>
        <v>0</v>
      </c>
      <c r="AG317">
        <f t="shared" si="17"/>
        <v>0</v>
      </c>
      <c r="AH317">
        <f t="shared" si="18"/>
        <v>0</v>
      </c>
      <c r="AI317" t="str">
        <f>IF(AH317=0,"",AH317/VLOOKUP(B317,Kraftvärmeprod!$B$1:$BC$480,MATCH("Summa tillförd energi exklusive rökgaskondensering",Kraftvärmeprod!$B$1:$BC$1,0),FALSE))</f>
        <v/>
      </c>
      <c r="AK317">
        <f t="shared" si="19"/>
        <v>0</v>
      </c>
    </row>
    <row r="318" spans="1:37" x14ac:dyDescent="0.25">
      <c r="A318" s="2" t="s">
        <v>449</v>
      </c>
      <c r="B318" s="2" t="s">
        <v>450</v>
      </c>
      <c r="C318">
        <f>IF(ISERROR(1/VLOOKUP($B318,'Justerad allokering'!$B$1:$AG$461,MATCH(C$1,'Justerad allokering'!$B$1:$AF$1,0),FALSE)),VLOOKUP($B318,'Allokerad kvv'!$B$2:$AV$468,MATCH(C$1,'Allokerad kvv'!$B$1:$AV$1,0),FALSE),VLOOKUP($B318,'Justerad allokering'!$B$1:$AG$461,MATCH(C$1,'Justerad allokering'!$B$1:$AF$1,0),FALSE))</f>
        <v>0</v>
      </c>
      <c r="D318">
        <f>IF(ISERROR(1/VLOOKUP($B318,'Justerad allokering'!$B$1:$AG$461,MATCH(D$1,'Justerad allokering'!$B$1:$AF$1,0),FALSE)),VLOOKUP($B318,'Allokerad kvv'!$B$2:$AV$468,MATCH(D$1,'Allokerad kvv'!$B$1:$AV$1,0),FALSE),VLOOKUP($B318,'Justerad allokering'!$B$1:$AG$461,MATCH(D$1,'Justerad allokering'!$B$1:$AF$1,0),FALSE))</f>
        <v>0</v>
      </c>
      <c r="E318">
        <f>IF(ISERROR(1/VLOOKUP($B318,'Justerad allokering'!$B$1:$AG$461,MATCH(E$1,'Justerad allokering'!$B$1:$AF$1,0),FALSE)),VLOOKUP($B318,'Allokerad kvv'!$B$2:$AV$468,MATCH(E$1,'Allokerad kvv'!$B$1:$AV$1,0),FALSE),VLOOKUP($B318,'Justerad allokering'!$B$1:$AG$461,MATCH(E$1,'Justerad allokering'!$B$1:$AF$1,0),FALSE))</f>
        <v>0</v>
      </c>
      <c r="F318">
        <f>IF(ISERROR(1/VLOOKUP($B318,'Justerad allokering'!$B$1:$AG$461,MATCH(F$1,'Justerad allokering'!$B$1:$AF$1,0),FALSE)),VLOOKUP($B318,'Allokerad kvv'!$B$2:$AV$468,MATCH(F$1,'Allokerad kvv'!$B$1:$AV$1,0),FALSE),VLOOKUP($B318,'Justerad allokering'!$B$1:$AG$461,MATCH(F$1,'Justerad allokering'!$B$1:$AF$1,0),FALSE))</f>
        <v>0</v>
      </c>
      <c r="G318">
        <f>IF(ISERROR(1/VLOOKUP($B318,'Justerad allokering'!$B$1:$AG$461,MATCH(G$1,'Justerad allokering'!$B$1:$AF$1,0),FALSE)),VLOOKUP($B318,'Allokerad kvv'!$B$2:$AV$468,MATCH(G$1,'Allokerad kvv'!$B$1:$AV$1,0),FALSE),VLOOKUP($B318,'Justerad allokering'!$B$1:$AG$461,MATCH(G$1,'Justerad allokering'!$B$1:$AF$1,0),FALSE))</f>
        <v>0</v>
      </c>
      <c r="H318">
        <f>IF(ISERROR(1/VLOOKUP($B318,'Justerad allokering'!$B$1:$AG$461,MATCH(H$1,'Justerad allokering'!$B$1:$AF$1,0),FALSE)),VLOOKUP($B318,'Allokerad kvv'!$B$2:$AV$468,MATCH(H$1,'Allokerad kvv'!$B$1:$AV$1,0),FALSE),VLOOKUP($B318,'Justerad allokering'!$B$1:$AG$461,MATCH(H$1,'Justerad allokering'!$B$1:$AF$1,0),FALSE))</f>
        <v>0</v>
      </c>
      <c r="I318">
        <f>IF(ISERROR(1/VLOOKUP($B318,'Justerad allokering'!$B$1:$AG$461,MATCH(I$1,'Justerad allokering'!$B$1:$AF$1,0),FALSE)),VLOOKUP($B318,'Allokerad kvv'!$B$2:$AV$468,MATCH(I$1,'Allokerad kvv'!$B$1:$AV$1,0),FALSE),VLOOKUP($B318,'Justerad allokering'!$B$1:$AG$461,MATCH(I$1,'Justerad allokering'!$B$1:$AF$1,0),FALSE))</f>
        <v>0</v>
      </c>
      <c r="J318">
        <f>IF(ISERROR(1/VLOOKUP($B318,'Justerad allokering'!$B$1:$AG$461,MATCH(J$1,'Justerad allokering'!$B$1:$AF$1,0),FALSE)),VLOOKUP($B318,'Allokerad kvv'!$B$2:$AV$468,MATCH(J$1,'Allokerad kvv'!$B$1:$AV$1,0),FALSE),VLOOKUP($B318,'Justerad allokering'!$B$1:$AG$461,MATCH(J$1,'Justerad allokering'!$B$1:$AF$1,0),FALSE))</f>
        <v>0</v>
      </c>
      <c r="K318">
        <f>IF(ISERROR(1/VLOOKUP($B318,'Justerad allokering'!$B$1:$AG$461,MATCH(K$1,'Justerad allokering'!$B$1:$AF$1,0),FALSE)),VLOOKUP($B318,'Allokerad kvv'!$B$2:$AV$468,MATCH(K$1,'Allokerad kvv'!$B$1:$AV$1,0),FALSE),VLOOKUP($B318,'Justerad allokering'!$B$1:$AG$461,MATCH(K$1,'Justerad allokering'!$B$1:$AF$1,0),FALSE))</f>
        <v>0</v>
      </c>
      <c r="L318">
        <f>IF(ISERROR(1/VLOOKUP($B318,'Justerad allokering'!$B$1:$AG$461,MATCH(L$1,'Justerad allokering'!$B$1:$AF$1,0),FALSE)),VLOOKUP($B318,'Allokerad kvv'!$B$2:$AV$468,MATCH(L$1,'Allokerad kvv'!$B$1:$AV$1,0),FALSE),VLOOKUP($B318,'Justerad allokering'!$B$1:$AG$461,MATCH(L$1,'Justerad allokering'!$B$1:$AF$1,0),FALSE))</f>
        <v>0</v>
      </c>
      <c r="M318">
        <f>IF(ISERROR(1/VLOOKUP($B318,'Justerad allokering'!$B$1:$AG$461,MATCH(M$1,'Justerad allokering'!$B$1:$AF$1,0),FALSE)),VLOOKUP($B318,'Allokerad kvv'!$B$2:$AV$468,MATCH(M$1,'Allokerad kvv'!$B$1:$AV$1,0),FALSE),VLOOKUP($B318,'Justerad allokering'!$B$1:$AG$461,MATCH(M$1,'Justerad allokering'!$B$1:$AF$1,0),FALSE))</f>
        <v>0</v>
      </c>
      <c r="N318">
        <f>IF(ISERROR(1/VLOOKUP($B318,'Justerad allokering'!$B$1:$AG$461,MATCH(N$1,'Justerad allokering'!$B$1:$AF$1,0),FALSE)),VLOOKUP($B318,'Allokerad kvv'!$B$2:$AV$468,MATCH(N$1,'Allokerad kvv'!$B$1:$AV$1,0),FALSE),VLOOKUP($B318,'Justerad allokering'!$B$1:$AG$461,MATCH(N$1,'Justerad allokering'!$B$1:$AF$1,0),FALSE))</f>
        <v>0</v>
      </c>
      <c r="O318">
        <f>IF(ISERROR(1/VLOOKUP($B318,'Justerad allokering'!$B$1:$AG$461,MATCH(O$1,'Justerad allokering'!$B$1:$AF$1,0),FALSE)),VLOOKUP($B318,'Allokerad kvv'!$B$2:$AV$468,MATCH(O$1,'Allokerad kvv'!$B$1:$AV$1,0),FALSE),VLOOKUP($B318,'Justerad allokering'!$B$1:$AG$461,MATCH(O$1,'Justerad allokering'!$B$1:$AF$1,0),FALSE))</f>
        <v>0</v>
      </c>
      <c r="P318">
        <f>IF(ISERROR(1/VLOOKUP($B318,'Justerad allokering'!$B$1:$AG$461,MATCH(P$1,'Justerad allokering'!$B$1:$AF$1,0),FALSE)),VLOOKUP($B318,'Allokerad kvv'!$B$2:$AV$468,MATCH(P$1,'Allokerad kvv'!$B$1:$AV$1,0),FALSE),VLOOKUP($B318,'Justerad allokering'!$B$1:$AG$461,MATCH(P$1,'Justerad allokering'!$B$1:$AF$1,0),FALSE))</f>
        <v>0</v>
      </c>
      <c r="Q318">
        <f>IF(ISERROR(1/VLOOKUP($B318,'Justerad allokering'!$B$1:$AG$461,MATCH(Q$1,'Justerad allokering'!$B$1:$AF$1,0),FALSE)),VLOOKUP($B318,'Allokerad kvv'!$B$2:$AV$468,MATCH(Q$1,'Allokerad kvv'!$B$1:$AV$1,0),FALSE),VLOOKUP($B318,'Justerad allokering'!$B$1:$AG$461,MATCH(Q$1,'Justerad allokering'!$B$1:$AF$1,0),FALSE))</f>
        <v>0</v>
      </c>
      <c r="R318">
        <f>IF(ISERROR(1/VLOOKUP($B318,'Justerad allokering'!$B$1:$AG$461,MATCH(R$1,'Justerad allokering'!$B$1:$AF$1,0),FALSE)),VLOOKUP($B318,'Allokerad kvv'!$B$2:$AV$468,MATCH(R$1,'Allokerad kvv'!$B$1:$AV$1,0),FALSE),VLOOKUP($B318,'Justerad allokering'!$B$1:$AG$461,MATCH(R$1,'Justerad allokering'!$B$1:$AF$1,0),FALSE))</f>
        <v>0</v>
      </c>
      <c r="S318">
        <f>IF(ISERROR(1/VLOOKUP($B318,'Justerad allokering'!$B$1:$AG$461,MATCH(S$1,'Justerad allokering'!$B$1:$AF$1,0),FALSE)),VLOOKUP($B318,'Allokerad kvv'!$B$2:$AV$468,MATCH(S$1,'Allokerad kvv'!$B$1:$AV$1,0),FALSE),VLOOKUP($B318,'Justerad allokering'!$B$1:$AG$461,MATCH(S$1,'Justerad allokering'!$B$1:$AF$1,0),FALSE))</f>
        <v>0</v>
      </c>
      <c r="T318">
        <f>IF(ISERROR(1/VLOOKUP($B318,'Justerad allokering'!$B$1:$AG$461,MATCH(T$1,'Justerad allokering'!$B$1:$AF$1,0),FALSE)),VLOOKUP($B318,'Allokerad kvv'!$B$2:$AV$468,MATCH(T$1,'Allokerad kvv'!$B$1:$AV$1,0),FALSE),VLOOKUP($B318,'Justerad allokering'!$B$1:$AG$461,MATCH(T$1,'Justerad allokering'!$B$1:$AF$1,0),FALSE))</f>
        <v>0</v>
      </c>
      <c r="U318">
        <f>IF(ISERROR(1/VLOOKUP($B318,'Justerad allokering'!$B$1:$AG$461,MATCH(U$1,'Justerad allokering'!$B$1:$AF$1,0),FALSE)),VLOOKUP($B318,'Allokerad kvv'!$B$2:$AV$468,MATCH(U$1,'Allokerad kvv'!$B$1:$AV$1,0),FALSE),VLOOKUP($B318,'Justerad allokering'!$B$1:$AG$461,MATCH(U$1,'Justerad allokering'!$B$1:$AF$1,0),FALSE))</f>
        <v>0</v>
      </c>
      <c r="V318">
        <f>IF(ISERROR(1/VLOOKUP($B318,'Justerad allokering'!$B$1:$AG$461,MATCH(V$1,'Justerad allokering'!$B$1:$AF$1,0),FALSE)),VLOOKUP($B318,'Allokerad kvv'!$B$2:$AV$468,MATCH(V$1,'Allokerad kvv'!$B$1:$AV$1,0),FALSE),VLOOKUP($B318,'Justerad allokering'!$B$1:$AG$461,MATCH(V$1,'Justerad allokering'!$B$1:$AF$1,0),FALSE))</f>
        <v>0</v>
      </c>
      <c r="W318">
        <f>IF(ISERROR(1/VLOOKUP($B318,'Justerad allokering'!$B$1:$AG$461,MATCH(W$1,'Justerad allokering'!$B$1:$AF$1,0),FALSE)),VLOOKUP($B318,'Allokerad kvv'!$B$2:$AV$468,MATCH(W$1,'Allokerad kvv'!$B$1:$AV$1,0),FALSE),VLOOKUP($B318,'Justerad allokering'!$B$1:$AG$461,MATCH(W$1,'Justerad allokering'!$B$1:$AF$1,0),FALSE))</f>
        <v>0</v>
      </c>
      <c r="X318">
        <f>IF(ISERROR(1/VLOOKUP($B318,'Justerad allokering'!$B$1:$AG$461,MATCH(X$1,'Justerad allokering'!$B$1:$AF$1,0),FALSE)),VLOOKUP($B318,'Allokerad kvv'!$B$2:$AV$468,MATCH(X$1,'Allokerad kvv'!$B$1:$AV$1,0),FALSE),VLOOKUP($B318,'Justerad allokering'!$B$1:$AG$461,MATCH(X$1,'Justerad allokering'!$B$1:$AF$1,0),FALSE))</f>
        <v>0</v>
      </c>
      <c r="Y318">
        <f>IF(ISERROR(1/VLOOKUP($B318,'Justerad allokering'!$B$1:$AG$461,MATCH(Y$1,'Justerad allokering'!$B$1:$AF$1,0),FALSE)),VLOOKUP($B318,'Allokerad kvv'!$B$2:$AV$468,MATCH(Y$1,'Allokerad kvv'!$B$1:$AV$1,0),FALSE),VLOOKUP($B318,'Justerad allokering'!$B$1:$AG$461,MATCH(Y$1,'Justerad allokering'!$B$1:$AF$1,0),FALSE))</f>
        <v>0</v>
      </c>
      <c r="Z318">
        <f>IF(ISERROR(1/VLOOKUP($B318,'Justerad allokering'!$B$1:$AG$461,MATCH(Z$1,'Justerad allokering'!$B$1:$AF$1,0),FALSE)),VLOOKUP($B318,'Allokerad kvv'!$B$2:$AV$468,MATCH(Z$1,'Allokerad kvv'!$B$1:$AV$1,0),FALSE),VLOOKUP($B318,'Justerad allokering'!$B$1:$AG$461,MATCH(Z$1,'Justerad allokering'!$B$1:$AF$1,0),FALSE))</f>
        <v>0</v>
      </c>
      <c r="AE318" s="89">
        <f t="shared" si="16"/>
        <v>0</v>
      </c>
      <c r="AG318">
        <f t="shared" si="17"/>
        <v>0</v>
      </c>
      <c r="AH318">
        <f t="shared" si="18"/>
        <v>0</v>
      </c>
      <c r="AI318" t="str">
        <f>IF(AH318=0,"",AH318/VLOOKUP(B318,Kraftvärmeprod!$B$1:$BC$480,MATCH("Summa tillförd energi exklusive rökgaskondensering",Kraftvärmeprod!$B$1:$BC$1,0),FALSE))</f>
        <v/>
      </c>
      <c r="AK318">
        <f t="shared" si="19"/>
        <v>0</v>
      </c>
    </row>
    <row r="319" spans="1:37" x14ac:dyDescent="0.25">
      <c r="A319" s="2" t="s">
        <v>449</v>
      </c>
      <c r="B319" s="2" t="s">
        <v>451</v>
      </c>
      <c r="C319">
        <f>IF(ISERROR(1/VLOOKUP($B319,'Justerad allokering'!$B$1:$AG$461,MATCH(C$1,'Justerad allokering'!$B$1:$AF$1,0),FALSE)),VLOOKUP($B319,'Allokerad kvv'!$B$2:$AV$468,MATCH(C$1,'Allokerad kvv'!$B$1:$AV$1,0),FALSE),VLOOKUP($B319,'Justerad allokering'!$B$1:$AG$461,MATCH(C$1,'Justerad allokering'!$B$1:$AF$1,0),FALSE))</f>
        <v>0</v>
      </c>
      <c r="D319">
        <f>IF(ISERROR(1/VLOOKUP($B319,'Justerad allokering'!$B$1:$AG$461,MATCH(D$1,'Justerad allokering'!$B$1:$AF$1,0),FALSE)),VLOOKUP($B319,'Allokerad kvv'!$B$2:$AV$468,MATCH(D$1,'Allokerad kvv'!$B$1:$AV$1,0),FALSE),VLOOKUP($B319,'Justerad allokering'!$B$1:$AG$461,MATCH(D$1,'Justerad allokering'!$B$1:$AF$1,0),FALSE))</f>
        <v>0</v>
      </c>
      <c r="E319">
        <f>IF(ISERROR(1/VLOOKUP($B319,'Justerad allokering'!$B$1:$AG$461,MATCH(E$1,'Justerad allokering'!$B$1:$AF$1,0),FALSE)),VLOOKUP($B319,'Allokerad kvv'!$B$2:$AV$468,MATCH(E$1,'Allokerad kvv'!$B$1:$AV$1,0),FALSE),VLOOKUP($B319,'Justerad allokering'!$B$1:$AG$461,MATCH(E$1,'Justerad allokering'!$B$1:$AF$1,0),FALSE))</f>
        <v>0</v>
      </c>
      <c r="F319">
        <f>IF(ISERROR(1/VLOOKUP($B319,'Justerad allokering'!$B$1:$AG$461,MATCH(F$1,'Justerad allokering'!$B$1:$AF$1,0),FALSE)),VLOOKUP($B319,'Allokerad kvv'!$B$2:$AV$468,MATCH(F$1,'Allokerad kvv'!$B$1:$AV$1,0),FALSE),VLOOKUP($B319,'Justerad allokering'!$B$1:$AG$461,MATCH(F$1,'Justerad allokering'!$B$1:$AF$1,0),FALSE))</f>
        <v>0</v>
      </c>
      <c r="G319">
        <f>IF(ISERROR(1/VLOOKUP($B319,'Justerad allokering'!$B$1:$AG$461,MATCH(G$1,'Justerad allokering'!$B$1:$AF$1,0),FALSE)),VLOOKUP($B319,'Allokerad kvv'!$B$2:$AV$468,MATCH(G$1,'Allokerad kvv'!$B$1:$AV$1,0),FALSE),VLOOKUP($B319,'Justerad allokering'!$B$1:$AG$461,MATCH(G$1,'Justerad allokering'!$B$1:$AF$1,0),FALSE))</f>
        <v>0</v>
      </c>
      <c r="H319">
        <f>IF(ISERROR(1/VLOOKUP($B319,'Justerad allokering'!$B$1:$AG$461,MATCH(H$1,'Justerad allokering'!$B$1:$AF$1,0),FALSE)),VLOOKUP($B319,'Allokerad kvv'!$B$2:$AV$468,MATCH(H$1,'Allokerad kvv'!$B$1:$AV$1,0),FALSE),VLOOKUP($B319,'Justerad allokering'!$B$1:$AG$461,MATCH(H$1,'Justerad allokering'!$B$1:$AF$1,0),FALSE))</f>
        <v>0</v>
      </c>
      <c r="I319">
        <f>IF(ISERROR(1/VLOOKUP($B319,'Justerad allokering'!$B$1:$AG$461,MATCH(I$1,'Justerad allokering'!$B$1:$AF$1,0),FALSE)),VLOOKUP($B319,'Allokerad kvv'!$B$2:$AV$468,MATCH(I$1,'Allokerad kvv'!$B$1:$AV$1,0),FALSE),VLOOKUP($B319,'Justerad allokering'!$B$1:$AG$461,MATCH(I$1,'Justerad allokering'!$B$1:$AF$1,0),FALSE))</f>
        <v>0</v>
      </c>
      <c r="J319">
        <f>IF(ISERROR(1/VLOOKUP($B319,'Justerad allokering'!$B$1:$AG$461,MATCH(J$1,'Justerad allokering'!$B$1:$AF$1,0),FALSE)),VLOOKUP($B319,'Allokerad kvv'!$B$2:$AV$468,MATCH(J$1,'Allokerad kvv'!$B$1:$AV$1,0),FALSE),VLOOKUP($B319,'Justerad allokering'!$B$1:$AG$461,MATCH(J$1,'Justerad allokering'!$B$1:$AF$1,0),FALSE))</f>
        <v>0</v>
      </c>
      <c r="K319">
        <f>IF(ISERROR(1/VLOOKUP($B319,'Justerad allokering'!$B$1:$AG$461,MATCH(K$1,'Justerad allokering'!$B$1:$AF$1,0),FALSE)),VLOOKUP($B319,'Allokerad kvv'!$B$2:$AV$468,MATCH(K$1,'Allokerad kvv'!$B$1:$AV$1,0),FALSE),VLOOKUP($B319,'Justerad allokering'!$B$1:$AG$461,MATCH(K$1,'Justerad allokering'!$B$1:$AF$1,0),FALSE))</f>
        <v>0</v>
      </c>
      <c r="L319">
        <f>IF(ISERROR(1/VLOOKUP($B319,'Justerad allokering'!$B$1:$AG$461,MATCH(L$1,'Justerad allokering'!$B$1:$AF$1,0),FALSE)),VLOOKUP($B319,'Allokerad kvv'!$B$2:$AV$468,MATCH(L$1,'Allokerad kvv'!$B$1:$AV$1,0),FALSE),VLOOKUP($B319,'Justerad allokering'!$B$1:$AG$461,MATCH(L$1,'Justerad allokering'!$B$1:$AF$1,0),FALSE))</f>
        <v>0</v>
      </c>
      <c r="M319">
        <f>IF(ISERROR(1/VLOOKUP($B319,'Justerad allokering'!$B$1:$AG$461,MATCH(M$1,'Justerad allokering'!$B$1:$AF$1,0),FALSE)),VLOOKUP($B319,'Allokerad kvv'!$B$2:$AV$468,MATCH(M$1,'Allokerad kvv'!$B$1:$AV$1,0),FALSE),VLOOKUP($B319,'Justerad allokering'!$B$1:$AG$461,MATCH(M$1,'Justerad allokering'!$B$1:$AF$1,0),FALSE))</f>
        <v>0</v>
      </c>
      <c r="N319">
        <f>IF(ISERROR(1/VLOOKUP($B319,'Justerad allokering'!$B$1:$AG$461,MATCH(N$1,'Justerad allokering'!$B$1:$AF$1,0),FALSE)),VLOOKUP($B319,'Allokerad kvv'!$B$2:$AV$468,MATCH(N$1,'Allokerad kvv'!$B$1:$AV$1,0),FALSE),VLOOKUP($B319,'Justerad allokering'!$B$1:$AG$461,MATCH(N$1,'Justerad allokering'!$B$1:$AF$1,0),FALSE))</f>
        <v>0</v>
      </c>
      <c r="O319">
        <f>IF(ISERROR(1/VLOOKUP($B319,'Justerad allokering'!$B$1:$AG$461,MATCH(O$1,'Justerad allokering'!$B$1:$AF$1,0),FALSE)),VLOOKUP($B319,'Allokerad kvv'!$B$2:$AV$468,MATCH(O$1,'Allokerad kvv'!$B$1:$AV$1,0),FALSE),VLOOKUP($B319,'Justerad allokering'!$B$1:$AG$461,MATCH(O$1,'Justerad allokering'!$B$1:$AF$1,0),FALSE))</f>
        <v>0</v>
      </c>
      <c r="P319">
        <f>IF(ISERROR(1/VLOOKUP($B319,'Justerad allokering'!$B$1:$AG$461,MATCH(P$1,'Justerad allokering'!$B$1:$AF$1,0),FALSE)),VLOOKUP($B319,'Allokerad kvv'!$B$2:$AV$468,MATCH(P$1,'Allokerad kvv'!$B$1:$AV$1,0),FALSE),VLOOKUP($B319,'Justerad allokering'!$B$1:$AG$461,MATCH(P$1,'Justerad allokering'!$B$1:$AF$1,0),FALSE))</f>
        <v>0</v>
      </c>
      <c r="Q319">
        <f>IF(ISERROR(1/VLOOKUP($B319,'Justerad allokering'!$B$1:$AG$461,MATCH(Q$1,'Justerad allokering'!$B$1:$AF$1,0),FALSE)),VLOOKUP($B319,'Allokerad kvv'!$B$2:$AV$468,MATCH(Q$1,'Allokerad kvv'!$B$1:$AV$1,0),FALSE),VLOOKUP($B319,'Justerad allokering'!$B$1:$AG$461,MATCH(Q$1,'Justerad allokering'!$B$1:$AF$1,0),FALSE))</f>
        <v>0</v>
      </c>
      <c r="R319">
        <f>IF(ISERROR(1/VLOOKUP($B319,'Justerad allokering'!$B$1:$AG$461,MATCH(R$1,'Justerad allokering'!$B$1:$AF$1,0),FALSE)),VLOOKUP($B319,'Allokerad kvv'!$B$2:$AV$468,MATCH(R$1,'Allokerad kvv'!$B$1:$AV$1,0),FALSE),VLOOKUP($B319,'Justerad allokering'!$B$1:$AG$461,MATCH(R$1,'Justerad allokering'!$B$1:$AF$1,0),FALSE))</f>
        <v>0</v>
      </c>
      <c r="S319">
        <f>IF(ISERROR(1/VLOOKUP($B319,'Justerad allokering'!$B$1:$AG$461,MATCH(S$1,'Justerad allokering'!$B$1:$AF$1,0),FALSE)),VLOOKUP($B319,'Allokerad kvv'!$B$2:$AV$468,MATCH(S$1,'Allokerad kvv'!$B$1:$AV$1,0),FALSE),VLOOKUP($B319,'Justerad allokering'!$B$1:$AG$461,MATCH(S$1,'Justerad allokering'!$B$1:$AF$1,0),FALSE))</f>
        <v>0</v>
      </c>
      <c r="T319">
        <f>IF(ISERROR(1/VLOOKUP($B319,'Justerad allokering'!$B$1:$AG$461,MATCH(T$1,'Justerad allokering'!$B$1:$AF$1,0),FALSE)),VLOOKUP($B319,'Allokerad kvv'!$B$2:$AV$468,MATCH(T$1,'Allokerad kvv'!$B$1:$AV$1,0),FALSE),VLOOKUP($B319,'Justerad allokering'!$B$1:$AG$461,MATCH(T$1,'Justerad allokering'!$B$1:$AF$1,0),FALSE))</f>
        <v>0</v>
      </c>
      <c r="U319">
        <f>IF(ISERROR(1/VLOOKUP($B319,'Justerad allokering'!$B$1:$AG$461,MATCH(U$1,'Justerad allokering'!$B$1:$AF$1,0),FALSE)),VLOOKUP($B319,'Allokerad kvv'!$B$2:$AV$468,MATCH(U$1,'Allokerad kvv'!$B$1:$AV$1,0),FALSE),VLOOKUP($B319,'Justerad allokering'!$B$1:$AG$461,MATCH(U$1,'Justerad allokering'!$B$1:$AF$1,0),FALSE))</f>
        <v>0</v>
      </c>
      <c r="V319">
        <f>IF(ISERROR(1/VLOOKUP($B319,'Justerad allokering'!$B$1:$AG$461,MATCH(V$1,'Justerad allokering'!$B$1:$AF$1,0),FALSE)),VLOOKUP($B319,'Allokerad kvv'!$B$2:$AV$468,MATCH(V$1,'Allokerad kvv'!$B$1:$AV$1,0),FALSE),VLOOKUP($B319,'Justerad allokering'!$B$1:$AG$461,MATCH(V$1,'Justerad allokering'!$B$1:$AF$1,0),FALSE))</f>
        <v>0</v>
      </c>
      <c r="W319">
        <f>IF(ISERROR(1/VLOOKUP($B319,'Justerad allokering'!$B$1:$AG$461,MATCH(W$1,'Justerad allokering'!$B$1:$AF$1,0),FALSE)),VLOOKUP($B319,'Allokerad kvv'!$B$2:$AV$468,MATCH(W$1,'Allokerad kvv'!$B$1:$AV$1,0),FALSE),VLOOKUP($B319,'Justerad allokering'!$B$1:$AG$461,MATCH(W$1,'Justerad allokering'!$B$1:$AF$1,0),FALSE))</f>
        <v>0</v>
      </c>
      <c r="X319">
        <f>IF(ISERROR(1/VLOOKUP($B319,'Justerad allokering'!$B$1:$AG$461,MATCH(X$1,'Justerad allokering'!$B$1:$AF$1,0),FALSE)),VLOOKUP($B319,'Allokerad kvv'!$B$2:$AV$468,MATCH(X$1,'Allokerad kvv'!$B$1:$AV$1,0),FALSE),VLOOKUP($B319,'Justerad allokering'!$B$1:$AG$461,MATCH(X$1,'Justerad allokering'!$B$1:$AF$1,0),FALSE))</f>
        <v>0</v>
      </c>
      <c r="Y319">
        <f>IF(ISERROR(1/VLOOKUP($B319,'Justerad allokering'!$B$1:$AG$461,MATCH(Y$1,'Justerad allokering'!$B$1:$AF$1,0),FALSE)),VLOOKUP($B319,'Allokerad kvv'!$B$2:$AV$468,MATCH(Y$1,'Allokerad kvv'!$B$1:$AV$1,0),FALSE),VLOOKUP($B319,'Justerad allokering'!$B$1:$AG$461,MATCH(Y$1,'Justerad allokering'!$B$1:$AF$1,0),FALSE))</f>
        <v>0</v>
      </c>
      <c r="Z319">
        <f>IF(ISERROR(1/VLOOKUP($B319,'Justerad allokering'!$B$1:$AG$461,MATCH(Z$1,'Justerad allokering'!$B$1:$AF$1,0),FALSE)),VLOOKUP($B319,'Allokerad kvv'!$B$2:$AV$468,MATCH(Z$1,'Allokerad kvv'!$B$1:$AV$1,0),FALSE),VLOOKUP($B319,'Justerad allokering'!$B$1:$AG$461,MATCH(Z$1,'Justerad allokering'!$B$1:$AF$1,0),FALSE))</f>
        <v>0</v>
      </c>
      <c r="AE319" s="89">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25">
      <c r="A320" s="2" t="s">
        <v>449</v>
      </c>
      <c r="B320" s="2" t="s">
        <v>452</v>
      </c>
      <c r="C320">
        <f>IF(ISERROR(1/VLOOKUP($B320,'Justerad allokering'!$B$1:$AG$461,MATCH(C$1,'Justerad allokering'!$B$1:$AF$1,0),FALSE)),VLOOKUP($B320,'Allokerad kvv'!$B$2:$AV$468,MATCH(C$1,'Allokerad kvv'!$B$1:$AV$1,0),FALSE),VLOOKUP($B320,'Justerad allokering'!$B$1:$AG$461,MATCH(C$1,'Justerad allokering'!$B$1:$AF$1,0),FALSE))</f>
        <v>151.25299999999999</v>
      </c>
      <c r="D320">
        <f>IF(ISERROR(1/VLOOKUP($B320,'Justerad allokering'!$B$1:$AG$461,MATCH(D$1,'Justerad allokering'!$B$1:$AF$1,0),FALSE)),VLOOKUP($B320,'Allokerad kvv'!$B$2:$AV$468,MATCH(D$1,'Allokerad kvv'!$B$1:$AV$1,0),FALSE),VLOOKUP($B320,'Justerad allokering'!$B$1:$AG$461,MATCH(D$1,'Justerad allokering'!$B$1:$AF$1,0),FALSE))</f>
        <v>0</v>
      </c>
      <c r="E320">
        <f>IF(ISERROR(1/VLOOKUP($B320,'Justerad allokering'!$B$1:$AG$461,MATCH(E$1,'Justerad allokering'!$B$1:$AF$1,0),FALSE)),VLOOKUP($B320,'Allokerad kvv'!$B$2:$AV$468,MATCH(E$1,'Allokerad kvv'!$B$1:$AV$1,0),FALSE),VLOOKUP($B320,'Justerad allokering'!$B$1:$AG$461,MATCH(E$1,'Justerad allokering'!$B$1:$AF$1,0),FALSE))</f>
        <v>0</v>
      </c>
      <c r="F320">
        <f>IF(ISERROR(1/VLOOKUP($B320,'Justerad allokering'!$B$1:$AG$461,MATCH(F$1,'Justerad allokering'!$B$1:$AF$1,0),FALSE)),VLOOKUP($B320,'Allokerad kvv'!$B$2:$AV$468,MATCH(F$1,'Allokerad kvv'!$B$1:$AV$1,0),FALSE),VLOOKUP($B320,'Justerad allokering'!$B$1:$AG$461,MATCH(F$1,'Justerad allokering'!$B$1:$AF$1,0),FALSE))</f>
        <v>0</v>
      </c>
      <c r="G320">
        <f>IF(ISERROR(1/VLOOKUP($B320,'Justerad allokering'!$B$1:$AG$461,MATCH(G$1,'Justerad allokering'!$B$1:$AF$1,0),FALSE)),VLOOKUP($B320,'Allokerad kvv'!$B$2:$AV$468,MATCH(G$1,'Allokerad kvv'!$B$1:$AV$1,0),FALSE),VLOOKUP($B320,'Justerad allokering'!$B$1:$AG$461,MATCH(G$1,'Justerad allokering'!$B$1:$AF$1,0),FALSE))</f>
        <v>0</v>
      </c>
      <c r="H320">
        <f>IF(ISERROR(1/VLOOKUP($B320,'Justerad allokering'!$B$1:$AG$461,MATCH(H$1,'Justerad allokering'!$B$1:$AF$1,0),FALSE)),VLOOKUP($B320,'Allokerad kvv'!$B$2:$AV$468,MATCH(H$1,'Allokerad kvv'!$B$1:$AV$1,0),FALSE),VLOOKUP($B320,'Justerad allokering'!$B$1:$AG$461,MATCH(H$1,'Justerad allokering'!$B$1:$AF$1,0),FALSE))</f>
        <v>0</v>
      </c>
      <c r="I320">
        <f>IF(ISERROR(1/VLOOKUP($B320,'Justerad allokering'!$B$1:$AG$461,MATCH(I$1,'Justerad allokering'!$B$1:$AF$1,0),FALSE)),VLOOKUP($B320,'Allokerad kvv'!$B$2:$AV$468,MATCH(I$1,'Allokerad kvv'!$B$1:$AV$1,0),FALSE),VLOOKUP($B320,'Justerad allokering'!$B$1:$AG$461,MATCH(I$1,'Justerad allokering'!$B$1:$AF$1,0),FALSE))</f>
        <v>0</v>
      </c>
      <c r="J320">
        <f>IF(ISERROR(1/VLOOKUP($B320,'Justerad allokering'!$B$1:$AG$461,MATCH(J$1,'Justerad allokering'!$B$1:$AF$1,0),FALSE)),VLOOKUP($B320,'Allokerad kvv'!$B$2:$AV$468,MATCH(J$1,'Allokerad kvv'!$B$1:$AV$1,0),FALSE),VLOOKUP($B320,'Justerad allokering'!$B$1:$AG$461,MATCH(J$1,'Justerad allokering'!$B$1:$AF$1,0),FALSE))</f>
        <v>0</v>
      </c>
      <c r="K320">
        <f>IF(ISERROR(1/VLOOKUP($B320,'Justerad allokering'!$B$1:$AG$461,MATCH(K$1,'Justerad allokering'!$B$1:$AF$1,0),FALSE)),VLOOKUP($B320,'Allokerad kvv'!$B$2:$AV$468,MATCH(K$1,'Allokerad kvv'!$B$1:$AV$1,0),FALSE),VLOOKUP($B320,'Justerad allokering'!$B$1:$AG$461,MATCH(K$1,'Justerad allokering'!$B$1:$AF$1,0),FALSE))</f>
        <v>6.5981800000000002</v>
      </c>
      <c r="L320">
        <f>IF(ISERROR(1/VLOOKUP($B320,'Justerad allokering'!$B$1:$AG$461,MATCH(L$1,'Justerad allokering'!$B$1:$AF$1,0),FALSE)),VLOOKUP($B320,'Allokerad kvv'!$B$2:$AV$468,MATCH(L$1,'Allokerad kvv'!$B$1:$AV$1,0),FALSE),VLOOKUP($B320,'Justerad allokering'!$B$1:$AG$461,MATCH(L$1,'Justerad allokering'!$B$1:$AF$1,0),FALSE))</f>
        <v>0</v>
      </c>
      <c r="M320">
        <f>IF(ISERROR(1/VLOOKUP($B320,'Justerad allokering'!$B$1:$AG$461,MATCH(M$1,'Justerad allokering'!$B$1:$AF$1,0),FALSE)),VLOOKUP($B320,'Allokerad kvv'!$B$2:$AV$468,MATCH(M$1,'Allokerad kvv'!$B$1:$AV$1,0),FALSE),VLOOKUP($B320,'Justerad allokering'!$B$1:$AG$461,MATCH(M$1,'Justerad allokering'!$B$1:$AF$1,0),FALSE))</f>
        <v>7.4928499999999998</v>
      </c>
      <c r="N320">
        <f>IF(ISERROR(1/VLOOKUP($B320,'Justerad allokering'!$B$1:$AG$461,MATCH(N$1,'Justerad allokering'!$B$1:$AF$1,0),FALSE)),VLOOKUP($B320,'Allokerad kvv'!$B$2:$AV$468,MATCH(N$1,'Allokerad kvv'!$B$1:$AV$1,0),FALSE),VLOOKUP($B320,'Justerad allokering'!$B$1:$AG$461,MATCH(N$1,'Justerad allokering'!$B$1:$AF$1,0),FALSE))</f>
        <v>32.6</v>
      </c>
      <c r="O320">
        <f>IF(ISERROR(1/VLOOKUP($B320,'Justerad allokering'!$B$1:$AG$461,MATCH(O$1,'Justerad allokering'!$B$1:$AF$1,0),FALSE)),VLOOKUP($B320,'Allokerad kvv'!$B$2:$AV$468,MATCH(O$1,'Allokerad kvv'!$B$1:$AV$1,0),FALSE),VLOOKUP($B320,'Justerad allokering'!$B$1:$AG$461,MATCH(O$1,'Justerad allokering'!$B$1:$AF$1,0),FALSE))</f>
        <v>0</v>
      </c>
      <c r="P320">
        <f>IF(ISERROR(1/VLOOKUP($B320,'Justerad allokering'!$B$1:$AG$461,MATCH(P$1,'Justerad allokering'!$B$1:$AF$1,0),FALSE)),VLOOKUP($B320,'Allokerad kvv'!$B$2:$AV$468,MATCH(P$1,'Allokerad kvv'!$B$1:$AV$1,0),FALSE),VLOOKUP($B320,'Justerad allokering'!$B$1:$AG$461,MATCH(P$1,'Justerad allokering'!$B$1:$AF$1,0),FALSE))</f>
        <v>0</v>
      </c>
      <c r="Q320">
        <f>IF(ISERROR(1/VLOOKUP($B320,'Justerad allokering'!$B$1:$AG$461,MATCH(Q$1,'Justerad allokering'!$B$1:$AF$1,0),FALSE)),VLOOKUP($B320,'Allokerad kvv'!$B$2:$AV$468,MATCH(Q$1,'Allokerad kvv'!$B$1:$AV$1,0),FALSE),VLOOKUP($B320,'Justerad allokering'!$B$1:$AG$461,MATCH(Q$1,'Justerad allokering'!$B$1:$AF$1,0),FALSE))</f>
        <v>0</v>
      </c>
      <c r="R320">
        <f>IF(ISERROR(1/VLOOKUP($B320,'Justerad allokering'!$B$1:$AG$461,MATCH(R$1,'Justerad allokering'!$B$1:$AF$1,0),FALSE)),VLOOKUP($B320,'Allokerad kvv'!$B$2:$AV$468,MATCH(R$1,'Allokerad kvv'!$B$1:$AV$1,0),FALSE),VLOOKUP($B320,'Justerad allokering'!$B$1:$AG$461,MATCH(R$1,'Justerad allokering'!$B$1:$AF$1,0),FALSE))</f>
        <v>0</v>
      </c>
      <c r="S320">
        <f>IF(ISERROR(1/VLOOKUP($B320,'Justerad allokering'!$B$1:$AG$461,MATCH(S$1,'Justerad allokering'!$B$1:$AF$1,0),FALSE)),VLOOKUP($B320,'Allokerad kvv'!$B$2:$AV$468,MATCH(S$1,'Allokerad kvv'!$B$1:$AV$1,0),FALSE),VLOOKUP($B320,'Justerad allokering'!$B$1:$AG$461,MATCH(S$1,'Justerad allokering'!$B$1:$AF$1,0),FALSE))</f>
        <v>0</v>
      </c>
      <c r="T320">
        <f>IF(ISERROR(1/VLOOKUP($B320,'Justerad allokering'!$B$1:$AG$461,MATCH(T$1,'Justerad allokering'!$B$1:$AF$1,0),FALSE)),VLOOKUP($B320,'Allokerad kvv'!$B$2:$AV$468,MATCH(T$1,'Allokerad kvv'!$B$1:$AV$1,0),FALSE),VLOOKUP($B320,'Justerad allokering'!$B$1:$AG$461,MATCH(T$1,'Justerad allokering'!$B$1:$AF$1,0),FALSE))</f>
        <v>0</v>
      </c>
      <c r="U320">
        <f>IF(ISERROR(1/VLOOKUP($B320,'Justerad allokering'!$B$1:$AG$461,MATCH(U$1,'Justerad allokering'!$B$1:$AF$1,0),FALSE)),VLOOKUP($B320,'Allokerad kvv'!$B$2:$AV$468,MATCH(U$1,'Allokerad kvv'!$B$1:$AV$1,0),FALSE),VLOOKUP($B320,'Justerad allokering'!$B$1:$AG$461,MATCH(U$1,'Justerad allokering'!$B$1:$AF$1,0),FALSE))</f>
        <v>0</v>
      </c>
      <c r="V320">
        <f>IF(ISERROR(1/VLOOKUP($B320,'Justerad allokering'!$B$1:$AG$461,MATCH(V$1,'Justerad allokering'!$B$1:$AF$1,0),FALSE)),VLOOKUP($B320,'Allokerad kvv'!$B$2:$AV$468,MATCH(V$1,'Allokerad kvv'!$B$1:$AV$1,0),FALSE),VLOOKUP($B320,'Justerad allokering'!$B$1:$AG$461,MATCH(V$1,'Justerad allokering'!$B$1:$AF$1,0),FALSE))</f>
        <v>0</v>
      </c>
      <c r="W320">
        <f>IF(ISERROR(1/VLOOKUP($B320,'Justerad allokering'!$B$1:$AG$461,MATCH(W$1,'Justerad allokering'!$B$1:$AF$1,0),FALSE)),VLOOKUP($B320,'Allokerad kvv'!$B$2:$AV$468,MATCH(W$1,'Allokerad kvv'!$B$1:$AV$1,0),FALSE),VLOOKUP($B320,'Justerad allokering'!$B$1:$AG$461,MATCH(W$1,'Justerad allokering'!$B$1:$AF$1,0),FALSE))</f>
        <v>0</v>
      </c>
      <c r="X320">
        <f>IF(ISERROR(1/VLOOKUP($B320,'Justerad allokering'!$B$1:$AG$461,MATCH(X$1,'Justerad allokering'!$B$1:$AF$1,0),FALSE)),VLOOKUP($B320,'Allokerad kvv'!$B$2:$AV$468,MATCH(X$1,'Allokerad kvv'!$B$1:$AV$1,0),FALSE),VLOOKUP($B320,'Justerad allokering'!$B$1:$AG$461,MATCH(X$1,'Justerad allokering'!$B$1:$AF$1,0),FALSE))</f>
        <v>0</v>
      </c>
      <c r="Y320">
        <f>IF(ISERROR(1/VLOOKUP($B320,'Justerad allokering'!$B$1:$AG$461,MATCH(Y$1,'Justerad allokering'!$B$1:$AF$1,0),FALSE)),VLOOKUP($B320,'Allokerad kvv'!$B$2:$AV$468,MATCH(Y$1,'Allokerad kvv'!$B$1:$AV$1,0),FALSE),VLOOKUP($B320,'Justerad allokering'!$B$1:$AG$461,MATCH(Y$1,'Justerad allokering'!$B$1:$AF$1,0),FALSE))</f>
        <v>1.01799</v>
      </c>
      <c r="Z320">
        <f>IF(ISERROR(1/VLOOKUP($B320,'Justerad allokering'!$B$1:$AG$461,MATCH(Z$1,'Justerad allokering'!$B$1:$AF$1,0),FALSE)),VLOOKUP($B320,'Allokerad kvv'!$B$2:$AV$468,MATCH(Z$1,'Allokerad kvv'!$B$1:$AV$1,0),FALSE),VLOOKUP($B320,'Justerad allokering'!$B$1:$AG$461,MATCH(Z$1,'Justerad allokering'!$B$1:$AF$1,0),FALSE))</f>
        <v>0</v>
      </c>
      <c r="AE320" s="89">
        <f t="shared" si="16"/>
        <v>198.96202</v>
      </c>
      <c r="AG320">
        <f t="shared" si="17"/>
        <v>192.36383999999998</v>
      </c>
      <c r="AH320">
        <f t="shared" si="18"/>
        <v>159.76383999999999</v>
      </c>
      <c r="AI320">
        <f>IF(AH320=0,"",AH320/VLOOKUP(B320,Kraftvärmeprod!$B$1:$BC$480,MATCH("Summa tillförd energi exklusive rökgaskondensering",Kraftvärmeprod!$B$1:$BC$1,0),FALSE))</f>
        <v>0.46795575967757047</v>
      </c>
      <c r="AK320">
        <f t="shared" si="19"/>
        <v>8.51084</v>
      </c>
    </row>
    <row r="321" spans="1:37" x14ac:dyDescent="0.25">
      <c r="A321" s="2" t="s">
        <v>453</v>
      </c>
      <c r="B321" s="2" t="s">
        <v>454</v>
      </c>
      <c r="C321">
        <f>IF(ISERROR(1/VLOOKUP($B321,'Justerad allokering'!$B$1:$AG$461,MATCH(C$1,'Justerad allokering'!$B$1:$AF$1,0),FALSE)),VLOOKUP($B321,'Allokerad kvv'!$B$2:$AV$468,MATCH(C$1,'Allokerad kvv'!$B$1:$AV$1,0),FALSE),VLOOKUP($B321,'Justerad allokering'!$B$1:$AG$461,MATCH(C$1,'Justerad allokering'!$B$1:$AF$1,0),FALSE))</f>
        <v>0</v>
      </c>
      <c r="D321">
        <f>IF(ISERROR(1/VLOOKUP($B321,'Justerad allokering'!$B$1:$AG$461,MATCH(D$1,'Justerad allokering'!$B$1:$AF$1,0),FALSE)),VLOOKUP($B321,'Allokerad kvv'!$B$2:$AV$468,MATCH(D$1,'Allokerad kvv'!$B$1:$AV$1,0),FALSE),VLOOKUP($B321,'Justerad allokering'!$B$1:$AG$461,MATCH(D$1,'Justerad allokering'!$B$1:$AF$1,0),FALSE))</f>
        <v>0</v>
      </c>
      <c r="E321">
        <f>IF(ISERROR(1/VLOOKUP($B321,'Justerad allokering'!$B$1:$AG$461,MATCH(E$1,'Justerad allokering'!$B$1:$AF$1,0),FALSE)),VLOOKUP($B321,'Allokerad kvv'!$B$2:$AV$468,MATCH(E$1,'Allokerad kvv'!$B$1:$AV$1,0),FALSE),VLOOKUP($B321,'Justerad allokering'!$B$1:$AG$461,MATCH(E$1,'Justerad allokering'!$B$1:$AF$1,0),FALSE))</f>
        <v>0</v>
      </c>
      <c r="F321">
        <f>IF(ISERROR(1/VLOOKUP($B321,'Justerad allokering'!$B$1:$AG$461,MATCH(F$1,'Justerad allokering'!$B$1:$AF$1,0),FALSE)),VLOOKUP($B321,'Allokerad kvv'!$B$2:$AV$468,MATCH(F$1,'Allokerad kvv'!$B$1:$AV$1,0),FALSE),VLOOKUP($B321,'Justerad allokering'!$B$1:$AG$461,MATCH(F$1,'Justerad allokering'!$B$1:$AF$1,0),FALSE))</f>
        <v>0</v>
      </c>
      <c r="G321">
        <f>IF(ISERROR(1/VLOOKUP($B321,'Justerad allokering'!$B$1:$AG$461,MATCH(G$1,'Justerad allokering'!$B$1:$AF$1,0),FALSE)),VLOOKUP($B321,'Allokerad kvv'!$B$2:$AV$468,MATCH(G$1,'Allokerad kvv'!$B$1:$AV$1,0),FALSE),VLOOKUP($B321,'Justerad allokering'!$B$1:$AG$461,MATCH(G$1,'Justerad allokering'!$B$1:$AF$1,0),FALSE))</f>
        <v>0</v>
      </c>
      <c r="H321">
        <f>IF(ISERROR(1/VLOOKUP($B321,'Justerad allokering'!$B$1:$AG$461,MATCH(H$1,'Justerad allokering'!$B$1:$AF$1,0),FALSE)),VLOOKUP($B321,'Allokerad kvv'!$B$2:$AV$468,MATCH(H$1,'Allokerad kvv'!$B$1:$AV$1,0),FALSE),VLOOKUP($B321,'Justerad allokering'!$B$1:$AG$461,MATCH(H$1,'Justerad allokering'!$B$1:$AF$1,0),FALSE))</f>
        <v>0</v>
      </c>
      <c r="I321">
        <f>IF(ISERROR(1/VLOOKUP($B321,'Justerad allokering'!$B$1:$AG$461,MATCH(I$1,'Justerad allokering'!$B$1:$AF$1,0),FALSE)),VLOOKUP($B321,'Allokerad kvv'!$B$2:$AV$468,MATCH(I$1,'Allokerad kvv'!$B$1:$AV$1,0),FALSE),VLOOKUP($B321,'Justerad allokering'!$B$1:$AG$461,MATCH(I$1,'Justerad allokering'!$B$1:$AF$1,0),FALSE))</f>
        <v>0</v>
      </c>
      <c r="J321">
        <f>IF(ISERROR(1/VLOOKUP($B321,'Justerad allokering'!$B$1:$AG$461,MATCH(J$1,'Justerad allokering'!$B$1:$AF$1,0),FALSE)),VLOOKUP($B321,'Allokerad kvv'!$B$2:$AV$468,MATCH(J$1,'Allokerad kvv'!$B$1:$AV$1,0),FALSE),VLOOKUP($B321,'Justerad allokering'!$B$1:$AG$461,MATCH(J$1,'Justerad allokering'!$B$1:$AF$1,0),FALSE))</f>
        <v>0</v>
      </c>
      <c r="K321">
        <f>IF(ISERROR(1/VLOOKUP($B321,'Justerad allokering'!$B$1:$AG$461,MATCH(K$1,'Justerad allokering'!$B$1:$AF$1,0),FALSE)),VLOOKUP($B321,'Allokerad kvv'!$B$2:$AV$468,MATCH(K$1,'Allokerad kvv'!$B$1:$AV$1,0),FALSE),VLOOKUP($B321,'Justerad allokering'!$B$1:$AG$461,MATCH(K$1,'Justerad allokering'!$B$1:$AF$1,0),FALSE))</f>
        <v>0</v>
      </c>
      <c r="L321">
        <f>IF(ISERROR(1/VLOOKUP($B321,'Justerad allokering'!$B$1:$AG$461,MATCH(L$1,'Justerad allokering'!$B$1:$AF$1,0),FALSE)),VLOOKUP($B321,'Allokerad kvv'!$B$2:$AV$468,MATCH(L$1,'Allokerad kvv'!$B$1:$AV$1,0),FALSE),VLOOKUP($B321,'Justerad allokering'!$B$1:$AG$461,MATCH(L$1,'Justerad allokering'!$B$1:$AF$1,0),FALSE))</f>
        <v>0</v>
      </c>
      <c r="M321">
        <f>IF(ISERROR(1/VLOOKUP($B321,'Justerad allokering'!$B$1:$AG$461,MATCH(M$1,'Justerad allokering'!$B$1:$AF$1,0),FALSE)),VLOOKUP($B321,'Allokerad kvv'!$B$2:$AV$468,MATCH(M$1,'Allokerad kvv'!$B$1:$AV$1,0),FALSE),VLOOKUP($B321,'Justerad allokering'!$B$1:$AG$461,MATCH(M$1,'Justerad allokering'!$B$1:$AF$1,0),FALSE))</f>
        <v>0</v>
      </c>
      <c r="N321">
        <f>IF(ISERROR(1/VLOOKUP($B321,'Justerad allokering'!$B$1:$AG$461,MATCH(N$1,'Justerad allokering'!$B$1:$AF$1,0),FALSE)),VLOOKUP($B321,'Allokerad kvv'!$B$2:$AV$468,MATCH(N$1,'Allokerad kvv'!$B$1:$AV$1,0),FALSE),VLOOKUP($B321,'Justerad allokering'!$B$1:$AG$461,MATCH(N$1,'Justerad allokering'!$B$1:$AF$1,0),FALSE))</f>
        <v>0</v>
      </c>
      <c r="O321">
        <f>IF(ISERROR(1/VLOOKUP($B321,'Justerad allokering'!$B$1:$AG$461,MATCH(O$1,'Justerad allokering'!$B$1:$AF$1,0),FALSE)),VLOOKUP($B321,'Allokerad kvv'!$B$2:$AV$468,MATCH(O$1,'Allokerad kvv'!$B$1:$AV$1,0),FALSE),VLOOKUP($B321,'Justerad allokering'!$B$1:$AG$461,MATCH(O$1,'Justerad allokering'!$B$1:$AF$1,0),FALSE))</f>
        <v>0</v>
      </c>
      <c r="P321">
        <f>IF(ISERROR(1/VLOOKUP($B321,'Justerad allokering'!$B$1:$AG$461,MATCH(P$1,'Justerad allokering'!$B$1:$AF$1,0),FALSE)),VLOOKUP($B321,'Allokerad kvv'!$B$2:$AV$468,MATCH(P$1,'Allokerad kvv'!$B$1:$AV$1,0),FALSE),VLOOKUP($B321,'Justerad allokering'!$B$1:$AG$461,MATCH(P$1,'Justerad allokering'!$B$1:$AF$1,0),FALSE))</f>
        <v>0</v>
      </c>
      <c r="Q321">
        <f>IF(ISERROR(1/VLOOKUP($B321,'Justerad allokering'!$B$1:$AG$461,MATCH(Q$1,'Justerad allokering'!$B$1:$AF$1,0),FALSE)),VLOOKUP($B321,'Allokerad kvv'!$B$2:$AV$468,MATCH(Q$1,'Allokerad kvv'!$B$1:$AV$1,0),FALSE),VLOOKUP($B321,'Justerad allokering'!$B$1:$AG$461,MATCH(Q$1,'Justerad allokering'!$B$1:$AF$1,0),FALSE))</f>
        <v>0</v>
      </c>
      <c r="R321">
        <f>IF(ISERROR(1/VLOOKUP($B321,'Justerad allokering'!$B$1:$AG$461,MATCH(R$1,'Justerad allokering'!$B$1:$AF$1,0),FALSE)),VLOOKUP($B321,'Allokerad kvv'!$B$2:$AV$468,MATCH(R$1,'Allokerad kvv'!$B$1:$AV$1,0),FALSE),VLOOKUP($B321,'Justerad allokering'!$B$1:$AG$461,MATCH(R$1,'Justerad allokering'!$B$1:$AF$1,0),FALSE))</f>
        <v>0</v>
      </c>
      <c r="S321">
        <f>IF(ISERROR(1/VLOOKUP($B321,'Justerad allokering'!$B$1:$AG$461,MATCH(S$1,'Justerad allokering'!$B$1:$AF$1,0),FALSE)),VLOOKUP($B321,'Allokerad kvv'!$B$2:$AV$468,MATCH(S$1,'Allokerad kvv'!$B$1:$AV$1,0),FALSE),VLOOKUP($B321,'Justerad allokering'!$B$1:$AG$461,MATCH(S$1,'Justerad allokering'!$B$1:$AF$1,0),FALSE))</f>
        <v>0</v>
      </c>
      <c r="T321">
        <f>IF(ISERROR(1/VLOOKUP($B321,'Justerad allokering'!$B$1:$AG$461,MATCH(T$1,'Justerad allokering'!$B$1:$AF$1,0),FALSE)),VLOOKUP($B321,'Allokerad kvv'!$B$2:$AV$468,MATCH(T$1,'Allokerad kvv'!$B$1:$AV$1,0),FALSE),VLOOKUP($B321,'Justerad allokering'!$B$1:$AG$461,MATCH(T$1,'Justerad allokering'!$B$1:$AF$1,0),FALSE))</f>
        <v>0</v>
      </c>
      <c r="U321">
        <f>IF(ISERROR(1/VLOOKUP($B321,'Justerad allokering'!$B$1:$AG$461,MATCH(U$1,'Justerad allokering'!$B$1:$AF$1,0),FALSE)),VLOOKUP($B321,'Allokerad kvv'!$B$2:$AV$468,MATCH(U$1,'Allokerad kvv'!$B$1:$AV$1,0),FALSE),VLOOKUP($B321,'Justerad allokering'!$B$1:$AG$461,MATCH(U$1,'Justerad allokering'!$B$1:$AF$1,0),FALSE))</f>
        <v>0</v>
      </c>
      <c r="V321">
        <f>IF(ISERROR(1/VLOOKUP($B321,'Justerad allokering'!$B$1:$AG$461,MATCH(V$1,'Justerad allokering'!$B$1:$AF$1,0),FALSE)),VLOOKUP($B321,'Allokerad kvv'!$B$2:$AV$468,MATCH(V$1,'Allokerad kvv'!$B$1:$AV$1,0),FALSE),VLOOKUP($B321,'Justerad allokering'!$B$1:$AG$461,MATCH(V$1,'Justerad allokering'!$B$1:$AF$1,0),FALSE))</f>
        <v>0</v>
      </c>
      <c r="W321">
        <f>IF(ISERROR(1/VLOOKUP($B321,'Justerad allokering'!$B$1:$AG$461,MATCH(W$1,'Justerad allokering'!$B$1:$AF$1,0),FALSE)),VLOOKUP($B321,'Allokerad kvv'!$B$2:$AV$468,MATCH(W$1,'Allokerad kvv'!$B$1:$AV$1,0),FALSE),VLOOKUP($B321,'Justerad allokering'!$B$1:$AG$461,MATCH(W$1,'Justerad allokering'!$B$1:$AF$1,0),FALSE))</f>
        <v>0</v>
      </c>
      <c r="X321">
        <f>IF(ISERROR(1/VLOOKUP($B321,'Justerad allokering'!$B$1:$AG$461,MATCH(X$1,'Justerad allokering'!$B$1:$AF$1,0),FALSE)),VLOOKUP($B321,'Allokerad kvv'!$B$2:$AV$468,MATCH(X$1,'Allokerad kvv'!$B$1:$AV$1,0),FALSE),VLOOKUP($B321,'Justerad allokering'!$B$1:$AG$461,MATCH(X$1,'Justerad allokering'!$B$1:$AF$1,0),FALSE))</f>
        <v>0</v>
      </c>
      <c r="Y321">
        <f>IF(ISERROR(1/VLOOKUP($B321,'Justerad allokering'!$B$1:$AG$461,MATCH(Y$1,'Justerad allokering'!$B$1:$AF$1,0),FALSE)),VLOOKUP($B321,'Allokerad kvv'!$B$2:$AV$468,MATCH(Y$1,'Allokerad kvv'!$B$1:$AV$1,0),FALSE),VLOOKUP($B321,'Justerad allokering'!$B$1:$AG$461,MATCH(Y$1,'Justerad allokering'!$B$1:$AF$1,0),FALSE))</f>
        <v>0</v>
      </c>
      <c r="Z321">
        <f>IF(ISERROR(1/VLOOKUP($B321,'Justerad allokering'!$B$1:$AG$461,MATCH(Z$1,'Justerad allokering'!$B$1:$AF$1,0),FALSE)),VLOOKUP($B321,'Allokerad kvv'!$B$2:$AV$468,MATCH(Z$1,'Allokerad kvv'!$B$1:$AV$1,0),FALSE),VLOOKUP($B321,'Justerad allokering'!$B$1:$AG$461,MATCH(Z$1,'Justerad allokering'!$B$1:$AF$1,0),FALSE))</f>
        <v>0</v>
      </c>
      <c r="AE321" s="89">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25">
      <c r="A322" s="2" t="s">
        <v>453</v>
      </c>
      <c r="B322" s="2" t="s">
        <v>455</v>
      </c>
      <c r="C322">
        <f>IF(ISERROR(1/VLOOKUP($B322,'Justerad allokering'!$B$1:$AG$461,MATCH(C$1,'Justerad allokering'!$B$1:$AF$1,0),FALSE)),VLOOKUP($B322,'Allokerad kvv'!$B$2:$AV$468,MATCH(C$1,'Allokerad kvv'!$B$1:$AV$1,0),FALSE),VLOOKUP($B322,'Justerad allokering'!$B$1:$AG$461,MATCH(C$1,'Justerad allokering'!$B$1:$AF$1,0),FALSE))</f>
        <v>0</v>
      </c>
      <c r="D322">
        <f>IF(ISERROR(1/VLOOKUP($B322,'Justerad allokering'!$B$1:$AG$461,MATCH(D$1,'Justerad allokering'!$B$1:$AF$1,0),FALSE)),VLOOKUP($B322,'Allokerad kvv'!$B$2:$AV$468,MATCH(D$1,'Allokerad kvv'!$B$1:$AV$1,0),FALSE),VLOOKUP($B322,'Justerad allokering'!$B$1:$AG$461,MATCH(D$1,'Justerad allokering'!$B$1:$AF$1,0),FALSE))</f>
        <v>0</v>
      </c>
      <c r="E322">
        <f>IF(ISERROR(1/VLOOKUP($B322,'Justerad allokering'!$B$1:$AG$461,MATCH(E$1,'Justerad allokering'!$B$1:$AF$1,0),FALSE)),VLOOKUP($B322,'Allokerad kvv'!$B$2:$AV$468,MATCH(E$1,'Allokerad kvv'!$B$1:$AV$1,0),FALSE),VLOOKUP($B322,'Justerad allokering'!$B$1:$AG$461,MATCH(E$1,'Justerad allokering'!$B$1:$AF$1,0),FALSE))</f>
        <v>0</v>
      </c>
      <c r="F322">
        <f>IF(ISERROR(1/VLOOKUP($B322,'Justerad allokering'!$B$1:$AG$461,MATCH(F$1,'Justerad allokering'!$B$1:$AF$1,0),FALSE)),VLOOKUP($B322,'Allokerad kvv'!$B$2:$AV$468,MATCH(F$1,'Allokerad kvv'!$B$1:$AV$1,0),FALSE),VLOOKUP($B322,'Justerad allokering'!$B$1:$AG$461,MATCH(F$1,'Justerad allokering'!$B$1:$AF$1,0),FALSE))</f>
        <v>0</v>
      </c>
      <c r="G322">
        <f>IF(ISERROR(1/VLOOKUP($B322,'Justerad allokering'!$B$1:$AG$461,MATCH(G$1,'Justerad allokering'!$B$1:$AF$1,0),FALSE)),VLOOKUP($B322,'Allokerad kvv'!$B$2:$AV$468,MATCH(G$1,'Allokerad kvv'!$B$1:$AV$1,0),FALSE),VLOOKUP($B322,'Justerad allokering'!$B$1:$AG$461,MATCH(G$1,'Justerad allokering'!$B$1:$AF$1,0),FALSE))</f>
        <v>0</v>
      </c>
      <c r="H322">
        <f>IF(ISERROR(1/VLOOKUP($B322,'Justerad allokering'!$B$1:$AG$461,MATCH(H$1,'Justerad allokering'!$B$1:$AF$1,0),FALSE)),VLOOKUP($B322,'Allokerad kvv'!$B$2:$AV$468,MATCH(H$1,'Allokerad kvv'!$B$1:$AV$1,0),FALSE),VLOOKUP($B322,'Justerad allokering'!$B$1:$AG$461,MATCH(H$1,'Justerad allokering'!$B$1:$AF$1,0),FALSE))</f>
        <v>0</v>
      </c>
      <c r="I322">
        <f>IF(ISERROR(1/VLOOKUP($B322,'Justerad allokering'!$B$1:$AG$461,MATCH(I$1,'Justerad allokering'!$B$1:$AF$1,0),FALSE)),VLOOKUP($B322,'Allokerad kvv'!$B$2:$AV$468,MATCH(I$1,'Allokerad kvv'!$B$1:$AV$1,0),FALSE),VLOOKUP($B322,'Justerad allokering'!$B$1:$AG$461,MATCH(I$1,'Justerad allokering'!$B$1:$AF$1,0),FALSE))</f>
        <v>0</v>
      </c>
      <c r="J322">
        <f>IF(ISERROR(1/VLOOKUP($B322,'Justerad allokering'!$B$1:$AG$461,MATCH(J$1,'Justerad allokering'!$B$1:$AF$1,0),FALSE)),VLOOKUP($B322,'Allokerad kvv'!$B$2:$AV$468,MATCH(J$1,'Allokerad kvv'!$B$1:$AV$1,0),FALSE),VLOOKUP($B322,'Justerad allokering'!$B$1:$AG$461,MATCH(J$1,'Justerad allokering'!$B$1:$AF$1,0),FALSE))</f>
        <v>0</v>
      </c>
      <c r="K322">
        <f>IF(ISERROR(1/VLOOKUP($B322,'Justerad allokering'!$B$1:$AG$461,MATCH(K$1,'Justerad allokering'!$B$1:$AF$1,0),FALSE)),VLOOKUP($B322,'Allokerad kvv'!$B$2:$AV$468,MATCH(K$1,'Allokerad kvv'!$B$1:$AV$1,0),FALSE),VLOOKUP($B322,'Justerad allokering'!$B$1:$AG$461,MATCH(K$1,'Justerad allokering'!$B$1:$AF$1,0),FALSE))</f>
        <v>0</v>
      </c>
      <c r="L322">
        <f>IF(ISERROR(1/VLOOKUP($B322,'Justerad allokering'!$B$1:$AG$461,MATCH(L$1,'Justerad allokering'!$B$1:$AF$1,0),FALSE)),VLOOKUP($B322,'Allokerad kvv'!$B$2:$AV$468,MATCH(L$1,'Allokerad kvv'!$B$1:$AV$1,0),FALSE),VLOOKUP($B322,'Justerad allokering'!$B$1:$AG$461,MATCH(L$1,'Justerad allokering'!$B$1:$AF$1,0),FALSE))</f>
        <v>0</v>
      </c>
      <c r="M322">
        <f>IF(ISERROR(1/VLOOKUP($B322,'Justerad allokering'!$B$1:$AG$461,MATCH(M$1,'Justerad allokering'!$B$1:$AF$1,0),FALSE)),VLOOKUP($B322,'Allokerad kvv'!$B$2:$AV$468,MATCH(M$1,'Allokerad kvv'!$B$1:$AV$1,0),FALSE),VLOOKUP($B322,'Justerad allokering'!$B$1:$AG$461,MATCH(M$1,'Justerad allokering'!$B$1:$AF$1,0),FALSE))</f>
        <v>0</v>
      </c>
      <c r="N322">
        <f>IF(ISERROR(1/VLOOKUP($B322,'Justerad allokering'!$B$1:$AG$461,MATCH(N$1,'Justerad allokering'!$B$1:$AF$1,0),FALSE)),VLOOKUP($B322,'Allokerad kvv'!$B$2:$AV$468,MATCH(N$1,'Allokerad kvv'!$B$1:$AV$1,0),FALSE),VLOOKUP($B322,'Justerad allokering'!$B$1:$AG$461,MATCH(N$1,'Justerad allokering'!$B$1:$AF$1,0),FALSE))</f>
        <v>0</v>
      </c>
      <c r="O322">
        <f>IF(ISERROR(1/VLOOKUP($B322,'Justerad allokering'!$B$1:$AG$461,MATCH(O$1,'Justerad allokering'!$B$1:$AF$1,0),FALSE)),VLOOKUP($B322,'Allokerad kvv'!$B$2:$AV$468,MATCH(O$1,'Allokerad kvv'!$B$1:$AV$1,0),FALSE),VLOOKUP($B322,'Justerad allokering'!$B$1:$AG$461,MATCH(O$1,'Justerad allokering'!$B$1:$AF$1,0),FALSE))</f>
        <v>0</v>
      </c>
      <c r="P322">
        <f>IF(ISERROR(1/VLOOKUP($B322,'Justerad allokering'!$B$1:$AG$461,MATCH(P$1,'Justerad allokering'!$B$1:$AF$1,0),FALSE)),VLOOKUP($B322,'Allokerad kvv'!$B$2:$AV$468,MATCH(P$1,'Allokerad kvv'!$B$1:$AV$1,0),FALSE),VLOOKUP($B322,'Justerad allokering'!$B$1:$AG$461,MATCH(P$1,'Justerad allokering'!$B$1:$AF$1,0),FALSE))</f>
        <v>0</v>
      </c>
      <c r="Q322">
        <f>IF(ISERROR(1/VLOOKUP($B322,'Justerad allokering'!$B$1:$AG$461,MATCH(Q$1,'Justerad allokering'!$B$1:$AF$1,0),FALSE)),VLOOKUP($B322,'Allokerad kvv'!$B$2:$AV$468,MATCH(Q$1,'Allokerad kvv'!$B$1:$AV$1,0),FALSE),VLOOKUP($B322,'Justerad allokering'!$B$1:$AG$461,MATCH(Q$1,'Justerad allokering'!$B$1:$AF$1,0),FALSE))</f>
        <v>0</v>
      </c>
      <c r="R322">
        <f>IF(ISERROR(1/VLOOKUP($B322,'Justerad allokering'!$B$1:$AG$461,MATCH(R$1,'Justerad allokering'!$B$1:$AF$1,0),FALSE)),VLOOKUP($B322,'Allokerad kvv'!$B$2:$AV$468,MATCH(R$1,'Allokerad kvv'!$B$1:$AV$1,0),FALSE),VLOOKUP($B322,'Justerad allokering'!$B$1:$AG$461,MATCH(R$1,'Justerad allokering'!$B$1:$AF$1,0),FALSE))</f>
        <v>0</v>
      </c>
      <c r="S322">
        <f>IF(ISERROR(1/VLOOKUP($B322,'Justerad allokering'!$B$1:$AG$461,MATCH(S$1,'Justerad allokering'!$B$1:$AF$1,0),FALSE)),VLOOKUP($B322,'Allokerad kvv'!$B$2:$AV$468,MATCH(S$1,'Allokerad kvv'!$B$1:$AV$1,0),FALSE),VLOOKUP($B322,'Justerad allokering'!$B$1:$AG$461,MATCH(S$1,'Justerad allokering'!$B$1:$AF$1,0),FALSE))</f>
        <v>0</v>
      </c>
      <c r="T322">
        <f>IF(ISERROR(1/VLOOKUP($B322,'Justerad allokering'!$B$1:$AG$461,MATCH(T$1,'Justerad allokering'!$B$1:$AF$1,0),FALSE)),VLOOKUP($B322,'Allokerad kvv'!$B$2:$AV$468,MATCH(T$1,'Allokerad kvv'!$B$1:$AV$1,0),FALSE),VLOOKUP($B322,'Justerad allokering'!$B$1:$AG$461,MATCH(T$1,'Justerad allokering'!$B$1:$AF$1,0),FALSE))</f>
        <v>0</v>
      </c>
      <c r="U322">
        <f>IF(ISERROR(1/VLOOKUP($B322,'Justerad allokering'!$B$1:$AG$461,MATCH(U$1,'Justerad allokering'!$B$1:$AF$1,0),FALSE)),VLOOKUP($B322,'Allokerad kvv'!$B$2:$AV$468,MATCH(U$1,'Allokerad kvv'!$B$1:$AV$1,0),FALSE),VLOOKUP($B322,'Justerad allokering'!$B$1:$AG$461,MATCH(U$1,'Justerad allokering'!$B$1:$AF$1,0),FALSE))</f>
        <v>0</v>
      </c>
      <c r="V322">
        <f>IF(ISERROR(1/VLOOKUP($B322,'Justerad allokering'!$B$1:$AG$461,MATCH(V$1,'Justerad allokering'!$B$1:$AF$1,0),FALSE)),VLOOKUP($B322,'Allokerad kvv'!$B$2:$AV$468,MATCH(V$1,'Allokerad kvv'!$B$1:$AV$1,0),FALSE),VLOOKUP($B322,'Justerad allokering'!$B$1:$AG$461,MATCH(V$1,'Justerad allokering'!$B$1:$AF$1,0),FALSE))</f>
        <v>0</v>
      </c>
      <c r="W322">
        <f>IF(ISERROR(1/VLOOKUP($B322,'Justerad allokering'!$B$1:$AG$461,MATCH(W$1,'Justerad allokering'!$B$1:$AF$1,0),FALSE)),VLOOKUP($B322,'Allokerad kvv'!$B$2:$AV$468,MATCH(W$1,'Allokerad kvv'!$B$1:$AV$1,0),FALSE),VLOOKUP($B322,'Justerad allokering'!$B$1:$AG$461,MATCH(W$1,'Justerad allokering'!$B$1:$AF$1,0),FALSE))</f>
        <v>0</v>
      </c>
      <c r="X322">
        <f>IF(ISERROR(1/VLOOKUP($B322,'Justerad allokering'!$B$1:$AG$461,MATCH(X$1,'Justerad allokering'!$B$1:$AF$1,0),FALSE)),VLOOKUP($B322,'Allokerad kvv'!$B$2:$AV$468,MATCH(X$1,'Allokerad kvv'!$B$1:$AV$1,0),FALSE),VLOOKUP($B322,'Justerad allokering'!$B$1:$AG$461,MATCH(X$1,'Justerad allokering'!$B$1:$AF$1,0),FALSE))</f>
        <v>0</v>
      </c>
      <c r="Y322">
        <f>IF(ISERROR(1/VLOOKUP($B322,'Justerad allokering'!$B$1:$AG$461,MATCH(Y$1,'Justerad allokering'!$B$1:$AF$1,0),FALSE)),VLOOKUP($B322,'Allokerad kvv'!$B$2:$AV$468,MATCH(Y$1,'Allokerad kvv'!$B$1:$AV$1,0),FALSE),VLOOKUP($B322,'Justerad allokering'!$B$1:$AG$461,MATCH(Y$1,'Justerad allokering'!$B$1:$AF$1,0),FALSE))</f>
        <v>0</v>
      </c>
      <c r="Z322">
        <f>IF(ISERROR(1/VLOOKUP($B322,'Justerad allokering'!$B$1:$AG$461,MATCH(Z$1,'Justerad allokering'!$B$1:$AF$1,0),FALSE)),VLOOKUP($B322,'Allokerad kvv'!$B$2:$AV$468,MATCH(Z$1,'Allokerad kvv'!$B$1:$AV$1,0),FALSE),VLOOKUP($B322,'Justerad allokering'!$B$1:$AG$461,MATCH(Z$1,'Justerad allokering'!$B$1:$AF$1,0),FALSE))</f>
        <v>0</v>
      </c>
      <c r="AE322" s="89">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25">
      <c r="A323" s="2" t="s">
        <v>453</v>
      </c>
      <c r="B323" s="2" t="s">
        <v>456</v>
      </c>
      <c r="C323">
        <f>IF(ISERROR(1/VLOOKUP($B323,'Justerad allokering'!$B$1:$AG$461,MATCH(C$1,'Justerad allokering'!$B$1:$AF$1,0),FALSE)),VLOOKUP($B323,'Allokerad kvv'!$B$2:$AV$468,MATCH(C$1,'Allokerad kvv'!$B$1:$AV$1,0),FALSE),VLOOKUP($B323,'Justerad allokering'!$B$1:$AG$461,MATCH(C$1,'Justerad allokering'!$B$1:$AF$1,0),FALSE))</f>
        <v>0</v>
      </c>
      <c r="D323">
        <f>IF(ISERROR(1/VLOOKUP($B323,'Justerad allokering'!$B$1:$AG$461,MATCH(D$1,'Justerad allokering'!$B$1:$AF$1,0),FALSE)),VLOOKUP($B323,'Allokerad kvv'!$B$2:$AV$468,MATCH(D$1,'Allokerad kvv'!$B$1:$AV$1,0),FALSE),VLOOKUP($B323,'Justerad allokering'!$B$1:$AG$461,MATCH(D$1,'Justerad allokering'!$B$1:$AF$1,0),FALSE))</f>
        <v>0</v>
      </c>
      <c r="E323">
        <f>IF(ISERROR(1/VLOOKUP($B323,'Justerad allokering'!$B$1:$AG$461,MATCH(E$1,'Justerad allokering'!$B$1:$AF$1,0),FALSE)),VLOOKUP($B323,'Allokerad kvv'!$B$2:$AV$468,MATCH(E$1,'Allokerad kvv'!$B$1:$AV$1,0),FALSE),VLOOKUP($B323,'Justerad allokering'!$B$1:$AG$461,MATCH(E$1,'Justerad allokering'!$B$1:$AF$1,0),FALSE))</f>
        <v>0</v>
      </c>
      <c r="F323">
        <f>IF(ISERROR(1/VLOOKUP($B323,'Justerad allokering'!$B$1:$AG$461,MATCH(F$1,'Justerad allokering'!$B$1:$AF$1,0),FALSE)),VLOOKUP($B323,'Allokerad kvv'!$B$2:$AV$468,MATCH(F$1,'Allokerad kvv'!$B$1:$AV$1,0),FALSE),VLOOKUP($B323,'Justerad allokering'!$B$1:$AG$461,MATCH(F$1,'Justerad allokering'!$B$1:$AF$1,0),FALSE))</f>
        <v>0</v>
      </c>
      <c r="G323">
        <f>IF(ISERROR(1/VLOOKUP($B323,'Justerad allokering'!$B$1:$AG$461,MATCH(G$1,'Justerad allokering'!$B$1:$AF$1,0),FALSE)),VLOOKUP($B323,'Allokerad kvv'!$B$2:$AV$468,MATCH(G$1,'Allokerad kvv'!$B$1:$AV$1,0),FALSE),VLOOKUP($B323,'Justerad allokering'!$B$1:$AG$461,MATCH(G$1,'Justerad allokering'!$B$1:$AF$1,0),FALSE))</f>
        <v>0</v>
      </c>
      <c r="H323">
        <f>IF(ISERROR(1/VLOOKUP($B323,'Justerad allokering'!$B$1:$AG$461,MATCH(H$1,'Justerad allokering'!$B$1:$AF$1,0),FALSE)),VLOOKUP($B323,'Allokerad kvv'!$B$2:$AV$468,MATCH(H$1,'Allokerad kvv'!$B$1:$AV$1,0),FALSE),VLOOKUP($B323,'Justerad allokering'!$B$1:$AG$461,MATCH(H$1,'Justerad allokering'!$B$1:$AF$1,0),FALSE))</f>
        <v>0</v>
      </c>
      <c r="I323">
        <f>IF(ISERROR(1/VLOOKUP($B323,'Justerad allokering'!$B$1:$AG$461,MATCH(I$1,'Justerad allokering'!$B$1:$AF$1,0),FALSE)),VLOOKUP($B323,'Allokerad kvv'!$B$2:$AV$468,MATCH(I$1,'Allokerad kvv'!$B$1:$AV$1,0),FALSE),VLOOKUP($B323,'Justerad allokering'!$B$1:$AG$461,MATCH(I$1,'Justerad allokering'!$B$1:$AF$1,0),FALSE))</f>
        <v>0</v>
      </c>
      <c r="J323">
        <f>IF(ISERROR(1/VLOOKUP($B323,'Justerad allokering'!$B$1:$AG$461,MATCH(J$1,'Justerad allokering'!$B$1:$AF$1,0),FALSE)),VLOOKUP($B323,'Allokerad kvv'!$B$2:$AV$468,MATCH(J$1,'Allokerad kvv'!$B$1:$AV$1,0),FALSE),VLOOKUP($B323,'Justerad allokering'!$B$1:$AG$461,MATCH(J$1,'Justerad allokering'!$B$1:$AF$1,0),FALSE))</f>
        <v>0</v>
      </c>
      <c r="K323">
        <f>IF(ISERROR(1/VLOOKUP($B323,'Justerad allokering'!$B$1:$AG$461,MATCH(K$1,'Justerad allokering'!$B$1:$AF$1,0),FALSE)),VLOOKUP($B323,'Allokerad kvv'!$B$2:$AV$468,MATCH(K$1,'Allokerad kvv'!$B$1:$AV$1,0),FALSE),VLOOKUP($B323,'Justerad allokering'!$B$1:$AG$461,MATCH(K$1,'Justerad allokering'!$B$1:$AF$1,0),FALSE))</f>
        <v>0</v>
      </c>
      <c r="L323">
        <f>IF(ISERROR(1/VLOOKUP($B323,'Justerad allokering'!$B$1:$AG$461,MATCH(L$1,'Justerad allokering'!$B$1:$AF$1,0),FALSE)),VLOOKUP($B323,'Allokerad kvv'!$B$2:$AV$468,MATCH(L$1,'Allokerad kvv'!$B$1:$AV$1,0),FALSE),VLOOKUP($B323,'Justerad allokering'!$B$1:$AG$461,MATCH(L$1,'Justerad allokering'!$B$1:$AF$1,0),FALSE))</f>
        <v>0</v>
      </c>
      <c r="M323">
        <f>IF(ISERROR(1/VLOOKUP($B323,'Justerad allokering'!$B$1:$AG$461,MATCH(M$1,'Justerad allokering'!$B$1:$AF$1,0),FALSE)),VLOOKUP($B323,'Allokerad kvv'!$B$2:$AV$468,MATCH(M$1,'Allokerad kvv'!$B$1:$AV$1,0),FALSE),VLOOKUP($B323,'Justerad allokering'!$B$1:$AG$461,MATCH(M$1,'Justerad allokering'!$B$1:$AF$1,0),FALSE))</f>
        <v>0</v>
      </c>
      <c r="N323">
        <f>IF(ISERROR(1/VLOOKUP($B323,'Justerad allokering'!$B$1:$AG$461,MATCH(N$1,'Justerad allokering'!$B$1:$AF$1,0),FALSE)),VLOOKUP($B323,'Allokerad kvv'!$B$2:$AV$468,MATCH(N$1,'Allokerad kvv'!$B$1:$AV$1,0),FALSE),VLOOKUP($B323,'Justerad allokering'!$B$1:$AG$461,MATCH(N$1,'Justerad allokering'!$B$1:$AF$1,0),FALSE))</f>
        <v>0</v>
      </c>
      <c r="O323">
        <f>IF(ISERROR(1/VLOOKUP($B323,'Justerad allokering'!$B$1:$AG$461,MATCH(O$1,'Justerad allokering'!$B$1:$AF$1,0),FALSE)),VLOOKUP($B323,'Allokerad kvv'!$B$2:$AV$468,MATCH(O$1,'Allokerad kvv'!$B$1:$AV$1,0),FALSE),VLOOKUP($B323,'Justerad allokering'!$B$1:$AG$461,MATCH(O$1,'Justerad allokering'!$B$1:$AF$1,0),FALSE))</f>
        <v>0</v>
      </c>
      <c r="P323">
        <f>IF(ISERROR(1/VLOOKUP($B323,'Justerad allokering'!$B$1:$AG$461,MATCH(P$1,'Justerad allokering'!$B$1:$AF$1,0),FALSE)),VLOOKUP($B323,'Allokerad kvv'!$B$2:$AV$468,MATCH(P$1,'Allokerad kvv'!$B$1:$AV$1,0),FALSE),VLOOKUP($B323,'Justerad allokering'!$B$1:$AG$461,MATCH(P$1,'Justerad allokering'!$B$1:$AF$1,0),FALSE))</f>
        <v>0</v>
      </c>
      <c r="Q323">
        <f>IF(ISERROR(1/VLOOKUP($B323,'Justerad allokering'!$B$1:$AG$461,MATCH(Q$1,'Justerad allokering'!$B$1:$AF$1,0),FALSE)),VLOOKUP($B323,'Allokerad kvv'!$B$2:$AV$468,MATCH(Q$1,'Allokerad kvv'!$B$1:$AV$1,0),FALSE),VLOOKUP($B323,'Justerad allokering'!$B$1:$AG$461,MATCH(Q$1,'Justerad allokering'!$B$1:$AF$1,0),FALSE))</f>
        <v>0</v>
      </c>
      <c r="R323">
        <f>IF(ISERROR(1/VLOOKUP($B323,'Justerad allokering'!$B$1:$AG$461,MATCH(R$1,'Justerad allokering'!$B$1:$AF$1,0),FALSE)),VLOOKUP($B323,'Allokerad kvv'!$B$2:$AV$468,MATCH(R$1,'Allokerad kvv'!$B$1:$AV$1,0),FALSE),VLOOKUP($B323,'Justerad allokering'!$B$1:$AG$461,MATCH(R$1,'Justerad allokering'!$B$1:$AF$1,0),FALSE))</f>
        <v>0</v>
      </c>
      <c r="S323">
        <f>IF(ISERROR(1/VLOOKUP($B323,'Justerad allokering'!$B$1:$AG$461,MATCH(S$1,'Justerad allokering'!$B$1:$AF$1,0),FALSE)),VLOOKUP($B323,'Allokerad kvv'!$B$2:$AV$468,MATCH(S$1,'Allokerad kvv'!$B$1:$AV$1,0),FALSE),VLOOKUP($B323,'Justerad allokering'!$B$1:$AG$461,MATCH(S$1,'Justerad allokering'!$B$1:$AF$1,0),FALSE))</f>
        <v>0</v>
      </c>
      <c r="T323">
        <f>IF(ISERROR(1/VLOOKUP($B323,'Justerad allokering'!$B$1:$AG$461,MATCH(T$1,'Justerad allokering'!$B$1:$AF$1,0),FALSE)),VLOOKUP($B323,'Allokerad kvv'!$B$2:$AV$468,MATCH(T$1,'Allokerad kvv'!$B$1:$AV$1,0),FALSE),VLOOKUP($B323,'Justerad allokering'!$B$1:$AG$461,MATCH(T$1,'Justerad allokering'!$B$1:$AF$1,0),FALSE))</f>
        <v>0</v>
      </c>
      <c r="U323">
        <f>IF(ISERROR(1/VLOOKUP($B323,'Justerad allokering'!$B$1:$AG$461,MATCH(U$1,'Justerad allokering'!$B$1:$AF$1,0),FALSE)),VLOOKUP($B323,'Allokerad kvv'!$B$2:$AV$468,MATCH(U$1,'Allokerad kvv'!$B$1:$AV$1,0),FALSE),VLOOKUP($B323,'Justerad allokering'!$B$1:$AG$461,MATCH(U$1,'Justerad allokering'!$B$1:$AF$1,0),FALSE))</f>
        <v>0</v>
      </c>
      <c r="V323">
        <f>IF(ISERROR(1/VLOOKUP($B323,'Justerad allokering'!$B$1:$AG$461,MATCH(V$1,'Justerad allokering'!$B$1:$AF$1,0),FALSE)),VLOOKUP($B323,'Allokerad kvv'!$B$2:$AV$468,MATCH(V$1,'Allokerad kvv'!$B$1:$AV$1,0),FALSE),VLOOKUP($B323,'Justerad allokering'!$B$1:$AG$461,MATCH(V$1,'Justerad allokering'!$B$1:$AF$1,0),FALSE))</f>
        <v>0</v>
      </c>
      <c r="W323">
        <f>IF(ISERROR(1/VLOOKUP($B323,'Justerad allokering'!$B$1:$AG$461,MATCH(W$1,'Justerad allokering'!$B$1:$AF$1,0),FALSE)),VLOOKUP($B323,'Allokerad kvv'!$B$2:$AV$468,MATCH(W$1,'Allokerad kvv'!$B$1:$AV$1,0),FALSE),VLOOKUP($B323,'Justerad allokering'!$B$1:$AG$461,MATCH(W$1,'Justerad allokering'!$B$1:$AF$1,0),FALSE))</f>
        <v>0</v>
      </c>
      <c r="X323">
        <f>IF(ISERROR(1/VLOOKUP($B323,'Justerad allokering'!$B$1:$AG$461,MATCH(X$1,'Justerad allokering'!$B$1:$AF$1,0),FALSE)),VLOOKUP($B323,'Allokerad kvv'!$B$2:$AV$468,MATCH(X$1,'Allokerad kvv'!$B$1:$AV$1,0),FALSE),VLOOKUP($B323,'Justerad allokering'!$B$1:$AG$461,MATCH(X$1,'Justerad allokering'!$B$1:$AF$1,0),FALSE))</f>
        <v>0</v>
      </c>
      <c r="Y323">
        <f>IF(ISERROR(1/VLOOKUP($B323,'Justerad allokering'!$B$1:$AG$461,MATCH(Y$1,'Justerad allokering'!$B$1:$AF$1,0),FALSE)),VLOOKUP($B323,'Allokerad kvv'!$B$2:$AV$468,MATCH(Y$1,'Allokerad kvv'!$B$1:$AV$1,0),FALSE),VLOOKUP($B323,'Justerad allokering'!$B$1:$AG$461,MATCH(Y$1,'Justerad allokering'!$B$1:$AF$1,0),FALSE))</f>
        <v>0</v>
      </c>
      <c r="Z323">
        <f>IF(ISERROR(1/VLOOKUP($B323,'Justerad allokering'!$B$1:$AG$461,MATCH(Z$1,'Justerad allokering'!$B$1:$AF$1,0),FALSE)),VLOOKUP($B323,'Allokerad kvv'!$B$2:$AV$468,MATCH(Z$1,'Allokerad kvv'!$B$1:$AV$1,0),FALSE),VLOOKUP($B323,'Justerad allokering'!$B$1:$AG$461,MATCH(Z$1,'Justerad allokering'!$B$1:$AF$1,0),FALSE))</f>
        <v>0</v>
      </c>
      <c r="AE323" s="89">
        <f t="shared" ref="AE323:AE386" si="20">SUM(C323:Z323)</f>
        <v>0</v>
      </c>
      <c r="AG323">
        <f t="shared" ref="AG323:AG386" si="21">AE323-K323</f>
        <v>0</v>
      </c>
      <c r="AH323">
        <f t="shared" ref="AH323:AH386" si="22">AG323-N323</f>
        <v>0</v>
      </c>
      <c r="AI323" t="str">
        <f>IF(AH323=0,"",AH323/VLOOKUP(B323,Kraftvärmeprod!$B$1:$BC$480,MATCH("Summa tillförd energi exklusive rökgaskondensering",Kraftvärmeprod!$B$1:$BC$1,0),FALSE))</f>
        <v/>
      </c>
      <c r="AK323">
        <f t="shared" ref="AK323:AK386" si="23">E323+F323+J323+M323+O323+P323+R323+T323+U323+V323+W323+Y323+Z323</f>
        <v>0</v>
      </c>
    </row>
    <row r="324" spans="1:37" x14ac:dyDescent="0.25">
      <c r="A324" s="2" t="s">
        <v>457</v>
      </c>
      <c r="B324" s="2" t="s">
        <v>458</v>
      </c>
      <c r="C324">
        <f>IF(ISERROR(1/VLOOKUP($B324,'Justerad allokering'!$B$1:$AG$461,MATCH(C$1,'Justerad allokering'!$B$1:$AF$1,0),FALSE)),VLOOKUP($B324,'Allokerad kvv'!$B$2:$AV$468,MATCH(C$1,'Allokerad kvv'!$B$1:$AV$1,0),FALSE),VLOOKUP($B324,'Justerad allokering'!$B$1:$AG$461,MATCH(C$1,'Justerad allokering'!$B$1:$AF$1,0),FALSE))</f>
        <v>0</v>
      </c>
      <c r="D324">
        <f>IF(ISERROR(1/VLOOKUP($B324,'Justerad allokering'!$B$1:$AG$461,MATCH(D$1,'Justerad allokering'!$B$1:$AF$1,0),FALSE)),VLOOKUP($B324,'Allokerad kvv'!$B$2:$AV$468,MATCH(D$1,'Allokerad kvv'!$B$1:$AV$1,0),FALSE),VLOOKUP($B324,'Justerad allokering'!$B$1:$AG$461,MATCH(D$1,'Justerad allokering'!$B$1:$AF$1,0),FALSE))</f>
        <v>0</v>
      </c>
      <c r="E324">
        <f>IF(ISERROR(1/VLOOKUP($B324,'Justerad allokering'!$B$1:$AG$461,MATCH(E$1,'Justerad allokering'!$B$1:$AF$1,0),FALSE)),VLOOKUP($B324,'Allokerad kvv'!$B$2:$AV$468,MATCH(E$1,'Allokerad kvv'!$B$1:$AV$1,0),FALSE),VLOOKUP($B324,'Justerad allokering'!$B$1:$AG$461,MATCH(E$1,'Justerad allokering'!$B$1:$AF$1,0),FALSE))</f>
        <v>0</v>
      </c>
      <c r="F324">
        <f>IF(ISERROR(1/VLOOKUP($B324,'Justerad allokering'!$B$1:$AG$461,MATCH(F$1,'Justerad allokering'!$B$1:$AF$1,0),FALSE)),VLOOKUP($B324,'Allokerad kvv'!$B$2:$AV$468,MATCH(F$1,'Allokerad kvv'!$B$1:$AV$1,0),FALSE),VLOOKUP($B324,'Justerad allokering'!$B$1:$AG$461,MATCH(F$1,'Justerad allokering'!$B$1:$AF$1,0),FALSE))</f>
        <v>0</v>
      </c>
      <c r="G324">
        <f>IF(ISERROR(1/VLOOKUP($B324,'Justerad allokering'!$B$1:$AG$461,MATCH(G$1,'Justerad allokering'!$B$1:$AF$1,0),FALSE)),VLOOKUP($B324,'Allokerad kvv'!$B$2:$AV$468,MATCH(G$1,'Allokerad kvv'!$B$1:$AV$1,0),FALSE),VLOOKUP($B324,'Justerad allokering'!$B$1:$AG$461,MATCH(G$1,'Justerad allokering'!$B$1:$AF$1,0),FALSE))</f>
        <v>0</v>
      </c>
      <c r="H324">
        <f>IF(ISERROR(1/VLOOKUP($B324,'Justerad allokering'!$B$1:$AG$461,MATCH(H$1,'Justerad allokering'!$B$1:$AF$1,0),FALSE)),VLOOKUP($B324,'Allokerad kvv'!$B$2:$AV$468,MATCH(H$1,'Allokerad kvv'!$B$1:$AV$1,0),FALSE),VLOOKUP($B324,'Justerad allokering'!$B$1:$AG$461,MATCH(H$1,'Justerad allokering'!$B$1:$AF$1,0),FALSE))</f>
        <v>0</v>
      </c>
      <c r="I324">
        <f>IF(ISERROR(1/VLOOKUP($B324,'Justerad allokering'!$B$1:$AG$461,MATCH(I$1,'Justerad allokering'!$B$1:$AF$1,0),FALSE)),VLOOKUP($B324,'Allokerad kvv'!$B$2:$AV$468,MATCH(I$1,'Allokerad kvv'!$B$1:$AV$1,0),FALSE),VLOOKUP($B324,'Justerad allokering'!$B$1:$AG$461,MATCH(I$1,'Justerad allokering'!$B$1:$AF$1,0),FALSE))</f>
        <v>0</v>
      </c>
      <c r="J324">
        <f>IF(ISERROR(1/VLOOKUP($B324,'Justerad allokering'!$B$1:$AG$461,MATCH(J$1,'Justerad allokering'!$B$1:$AF$1,0),FALSE)),VLOOKUP($B324,'Allokerad kvv'!$B$2:$AV$468,MATCH(J$1,'Allokerad kvv'!$B$1:$AV$1,0),FALSE),VLOOKUP($B324,'Justerad allokering'!$B$1:$AG$461,MATCH(J$1,'Justerad allokering'!$B$1:$AF$1,0),FALSE))</f>
        <v>0</v>
      </c>
      <c r="K324">
        <f>IF(ISERROR(1/VLOOKUP($B324,'Justerad allokering'!$B$1:$AG$461,MATCH(K$1,'Justerad allokering'!$B$1:$AF$1,0),FALSE)),VLOOKUP($B324,'Allokerad kvv'!$B$2:$AV$468,MATCH(K$1,'Allokerad kvv'!$B$1:$AV$1,0),FALSE),VLOOKUP($B324,'Justerad allokering'!$B$1:$AG$461,MATCH(K$1,'Justerad allokering'!$B$1:$AF$1,0),FALSE))</f>
        <v>0</v>
      </c>
      <c r="L324">
        <f>IF(ISERROR(1/VLOOKUP($B324,'Justerad allokering'!$B$1:$AG$461,MATCH(L$1,'Justerad allokering'!$B$1:$AF$1,0),FALSE)),VLOOKUP($B324,'Allokerad kvv'!$B$2:$AV$468,MATCH(L$1,'Allokerad kvv'!$B$1:$AV$1,0),FALSE),VLOOKUP($B324,'Justerad allokering'!$B$1:$AG$461,MATCH(L$1,'Justerad allokering'!$B$1:$AF$1,0),FALSE))</f>
        <v>0</v>
      </c>
      <c r="M324">
        <f>IF(ISERROR(1/VLOOKUP($B324,'Justerad allokering'!$B$1:$AG$461,MATCH(M$1,'Justerad allokering'!$B$1:$AF$1,0),FALSE)),VLOOKUP($B324,'Allokerad kvv'!$B$2:$AV$468,MATCH(M$1,'Allokerad kvv'!$B$1:$AV$1,0),FALSE),VLOOKUP($B324,'Justerad allokering'!$B$1:$AG$461,MATCH(M$1,'Justerad allokering'!$B$1:$AF$1,0),FALSE))</f>
        <v>0</v>
      </c>
      <c r="N324">
        <f>IF(ISERROR(1/VLOOKUP($B324,'Justerad allokering'!$B$1:$AG$461,MATCH(N$1,'Justerad allokering'!$B$1:$AF$1,0),FALSE)),VLOOKUP($B324,'Allokerad kvv'!$B$2:$AV$468,MATCH(N$1,'Allokerad kvv'!$B$1:$AV$1,0),FALSE),VLOOKUP($B324,'Justerad allokering'!$B$1:$AG$461,MATCH(N$1,'Justerad allokering'!$B$1:$AF$1,0),FALSE))</f>
        <v>0</v>
      </c>
      <c r="O324">
        <f>IF(ISERROR(1/VLOOKUP($B324,'Justerad allokering'!$B$1:$AG$461,MATCH(O$1,'Justerad allokering'!$B$1:$AF$1,0),FALSE)),VLOOKUP($B324,'Allokerad kvv'!$B$2:$AV$468,MATCH(O$1,'Allokerad kvv'!$B$1:$AV$1,0),FALSE),VLOOKUP($B324,'Justerad allokering'!$B$1:$AG$461,MATCH(O$1,'Justerad allokering'!$B$1:$AF$1,0),FALSE))</f>
        <v>0</v>
      </c>
      <c r="P324">
        <f>IF(ISERROR(1/VLOOKUP($B324,'Justerad allokering'!$B$1:$AG$461,MATCH(P$1,'Justerad allokering'!$B$1:$AF$1,0),FALSE)),VLOOKUP($B324,'Allokerad kvv'!$B$2:$AV$468,MATCH(P$1,'Allokerad kvv'!$B$1:$AV$1,0),FALSE),VLOOKUP($B324,'Justerad allokering'!$B$1:$AG$461,MATCH(P$1,'Justerad allokering'!$B$1:$AF$1,0),FALSE))</f>
        <v>0</v>
      </c>
      <c r="Q324">
        <f>IF(ISERROR(1/VLOOKUP($B324,'Justerad allokering'!$B$1:$AG$461,MATCH(Q$1,'Justerad allokering'!$B$1:$AF$1,0),FALSE)),VLOOKUP($B324,'Allokerad kvv'!$B$2:$AV$468,MATCH(Q$1,'Allokerad kvv'!$B$1:$AV$1,0),FALSE),VLOOKUP($B324,'Justerad allokering'!$B$1:$AG$461,MATCH(Q$1,'Justerad allokering'!$B$1:$AF$1,0),FALSE))</f>
        <v>0</v>
      </c>
      <c r="R324">
        <f>IF(ISERROR(1/VLOOKUP($B324,'Justerad allokering'!$B$1:$AG$461,MATCH(R$1,'Justerad allokering'!$B$1:$AF$1,0),FALSE)),VLOOKUP($B324,'Allokerad kvv'!$B$2:$AV$468,MATCH(R$1,'Allokerad kvv'!$B$1:$AV$1,0),FALSE),VLOOKUP($B324,'Justerad allokering'!$B$1:$AG$461,MATCH(R$1,'Justerad allokering'!$B$1:$AF$1,0),FALSE))</f>
        <v>0</v>
      </c>
      <c r="S324">
        <f>IF(ISERROR(1/VLOOKUP($B324,'Justerad allokering'!$B$1:$AG$461,MATCH(S$1,'Justerad allokering'!$B$1:$AF$1,0),FALSE)),VLOOKUP($B324,'Allokerad kvv'!$B$2:$AV$468,MATCH(S$1,'Allokerad kvv'!$B$1:$AV$1,0),FALSE),VLOOKUP($B324,'Justerad allokering'!$B$1:$AG$461,MATCH(S$1,'Justerad allokering'!$B$1:$AF$1,0),FALSE))</f>
        <v>0</v>
      </c>
      <c r="T324">
        <f>IF(ISERROR(1/VLOOKUP($B324,'Justerad allokering'!$B$1:$AG$461,MATCH(T$1,'Justerad allokering'!$B$1:$AF$1,0),FALSE)),VLOOKUP($B324,'Allokerad kvv'!$B$2:$AV$468,MATCH(T$1,'Allokerad kvv'!$B$1:$AV$1,0),FALSE),VLOOKUP($B324,'Justerad allokering'!$B$1:$AG$461,MATCH(T$1,'Justerad allokering'!$B$1:$AF$1,0),FALSE))</f>
        <v>0</v>
      </c>
      <c r="U324">
        <f>IF(ISERROR(1/VLOOKUP($B324,'Justerad allokering'!$B$1:$AG$461,MATCH(U$1,'Justerad allokering'!$B$1:$AF$1,0),FALSE)),VLOOKUP($B324,'Allokerad kvv'!$B$2:$AV$468,MATCH(U$1,'Allokerad kvv'!$B$1:$AV$1,0),FALSE),VLOOKUP($B324,'Justerad allokering'!$B$1:$AG$461,MATCH(U$1,'Justerad allokering'!$B$1:$AF$1,0),FALSE))</f>
        <v>0</v>
      </c>
      <c r="V324">
        <f>IF(ISERROR(1/VLOOKUP($B324,'Justerad allokering'!$B$1:$AG$461,MATCH(V$1,'Justerad allokering'!$B$1:$AF$1,0),FALSE)),VLOOKUP($B324,'Allokerad kvv'!$B$2:$AV$468,MATCH(V$1,'Allokerad kvv'!$B$1:$AV$1,0),FALSE),VLOOKUP($B324,'Justerad allokering'!$B$1:$AG$461,MATCH(V$1,'Justerad allokering'!$B$1:$AF$1,0),FALSE))</f>
        <v>0</v>
      </c>
      <c r="W324">
        <f>IF(ISERROR(1/VLOOKUP($B324,'Justerad allokering'!$B$1:$AG$461,MATCH(W$1,'Justerad allokering'!$B$1:$AF$1,0),FALSE)),VLOOKUP($B324,'Allokerad kvv'!$B$2:$AV$468,MATCH(W$1,'Allokerad kvv'!$B$1:$AV$1,0),FALSE),VLOOKUP($B324,'Justerad allokering'!$B$1:$AG$461,MATCH(W$1,'Justerad allokering'!$B$1:$AF$1,0),FALSE))</f>
        <v>0</v>
      </c>
      <c r="X324">
        <f>IF(ISERROR(1/VLOOKUP($B324,'Justerad allokering'!$B$1:$AG$461,MATCH(X$1,'Justerad allokering'!$B$1:$AF$1,0),FALSE)),VLOOKUP($B324,'Allokerad kvv'!$B$2:$AV$468,MATCH(X$1,'Allokerad kvv'!$B$1:$AV$1,0),FALSE),VLOOKUP($B324,'Justerad allokering'!$B$1:$AG$461,MATCH(X$1,'Justerad allokering'!$B$1:$AF$1,0),FALSE))</f>
        <v>0</v>
      </c>
      <c r="Y324">
        <f>IF(ISERROR(1/VLOOKUP($B324,'Justerad allokering'!$B$1:$AG$461,MATCH(Y$1,'Justerad allokering'!$B$1:$AF$1,0),FALSE)),VLOOKUP($B324,'Allokerad kvv'!$B$2:$AV$468,MATCH(Y$1,'Allokerad kvv'!$B$1:$AV$1,0),FALSE),VLOOKUP($B324,'Justerad allokering'!$B$1:$AG$461,MATCH(Y$1,'Justerad allokering'!$B$1:$AF$1,0),FALSE))</f>
        <v>0</v>
      </c>
      <c r="Z324">
        <f>IF(ISERROR(1/VLOOKUP($B324,'Justerad allokering'!$B$1:$AG$461,MATCH(Z$1,'Justerad allokering'!$B$1:$AF$1,0),FALSE)),VLOOKUP($B324,'Allokerad kvv'!$B$2:$AV$468,MATCH(Z$1,'Allokerad kvv'!$B$1:$AV$1,0),FALSE),VLOOKUP($B324,'Justerad allokering'!$B$1:$AG$461,MATCH(Z$1,'Justerad allokering'!$B$1:$AF$1,0),FALSE))</f>
        <v>0</v>
      </c>
      <c r="AE324" s="89">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25">
      <c r="A325" s="2" t="s">
        <v>457</v>
      </c>
      <c r="B325" s="2" t="s">
        <v>459</v>
      </c>
      <c r="C325">
        <f>IF(ISERROR(1/VLOOKUP($B325,'Justerad allokering'!$B$1:$AG$461,MATCH(C$1,'Justerad allokering'!$B$1:$AF$1,0),FALSE)),VLOOKUP($B325,'Allokerad kvv'!$B$2:$AV$468,MATCH(C$1,'Allokerad kvv'!$B$1:$AV$1,0),FALSE),VLOOKUP($B325,'Justerad allokering'!$B$1:$AG$461,MATCH(C$1,'Justerad allokering'!$B$1:$AF$1,0),FALSE))</f>
        <v>0</v>
      </c>
      <c r="D325">
        <f>IF(ISERROR(1/VLOOKUP($B325,'Justerad allokering'!$B$1:$AG$461,MATCH(D$1,'Justerad allokering'!$B$1:$AF$1,0),FALSE)),VLOOKUP($B325,'Allokerad kvv'!$B$2:$AV$468,MATCH(D$1,'Allokerad kvv'!$B$1:$AV$1,0),FALSE),VLOOKUP($B325,'Justerad allokering'!$B$1:$AG$461,MATCH(D$1,'Justerad allokering'!$B$1:$AF$1,0),FALSE))</f>
        <v>0</v>
      </c>
      <c r="E325">
        <f>IF(ISERROR(1/VLOOKUP($B325,'Justerad allokering'!$B$1:$AG$461,MATCH(E$1,'Justerad allokering'!$B$1:$AF$1,0),FALSE)),VLOOKUP($B325,'Allokerad kvv'!$B$2:$AV$468,MATCH(E$1,'Allokerad kvv'!$B$1:$AV$1,0),FALSE),VLOOKUP($B325,'Justerad allokering'!$B$1:$AG$461,MATCH(E$1,'Justerad allokering'!$B$1:$AF$1,0),FALSE))</f>
        <v>0</v>
      </c>
      <c r="F325">
        <f>IF(ISERROR(1/VLOOKUP($B325,'Justerad allokering'!$B$1:$AG$461,MATCH(F$1,'Justerad allokering'!$B$1:$AF$1,0),FALSE)),VLOOKUP($B325,'Allokerad kvv'!$B$2:$AV$468,MATCH(F$1,'Allokerad kvv'!$B$1:$AV$1,0),FALSE),VLOOKUP($B325,'Justerad allokering'!$B$1:$AG$461,MATCH(F$1,'Justerad allokering'!$B$1:$AF$1,0),FALSE))</f>
        <v>0</v>
      </c>
      <c r="G325">
        <f>IF(ISERROR(1/VLOOKUP($B325,'Justerad allokering'!$B$1:$AG$461,MATCH(G$1,'Justerad allokering'!$B$1:$AF$1,0),FALSE)),VLOOKUP($B325,'Allokerad kvv'!$B$2:$AV$468,MATCH(G$1,'Allokerad kvv'!$B$1:$AV$1,0),FALSE),VLOOKUP($B325,'Justerad allokering'!$B$1:$AG$461,MATCH(G$1,'Justerad allokering'!$B$1:$AF$1,0),FALSE))</f>
        <v>0</v>
      </c>
      <c r="H325">
        <f>IF(ISERROR(1/VLOOKUP($B325,'Justerad allokering'!$B$1:$AG$461,MATCH(H$1,'Justerad allokering'!$B$1:$AF$1,0),FALSE)),VLOOKUP($B325,'Allokerad kvv'!$B$2:$AV$468,MATCH(H$1,'Allokerad kvv'!$B$1:$AV$1,0),FALSE),VLOOKUP($B325,'Justerad allokering'!$B$1:$AG$461,MATCH(H$1,'Justerad allokering'!$B$1:$AF$1,0),FALSE))</f>
        <v>0</v>
      </c>
      <c r="I325">
        <f>IF(ISERROR(1/VLOOKUP($B325,'Justerad allokering'!$B$1:$AG$461,MATCH(I$1,'Justerad allokering'!$B$1:$AF$1,0),FALSE)),VLOOKUP($B325,'Allokerad kvv'!$B$2:$AV$468,MATCH(I$1,'Allokerad kvv'!$B$1:$AV$1,0),FALSE),VLOOKUP($B325,'Justerad allokering'!$B$1:$AG$461,MATCH(I$1,'Justerad allokering'!$B$1:$AF$1,0),FALSE))</f>
        <v>0</v>
      </c>
      <c r="J325">
        <f>IF(ISERROR(1/VLOOKUP($B325,'Justerad allokering'!$B$1:$AG$461,MATCH(J$1,'Justerad allokering'!$B$1:$AF$1,0),FALSE)),VLOOKUP($B325,'Allokerad kvv'!$B$2:$AV$468,MATCH(J$1,'Allokerad kvv'!$B$1:$AV$1,0),FALSE),VLOOKUP($B325,'Justerad allokering'!$B$1:$AG$461,MATCH(J$1,'Justerad allokering'!$B$1:$AF$1,0),FALSE))</f>
        <v>0</v>
      </c>
      <c r="K325">
        <f>IF(ISERROR(1/VLOOKUP($B325,'Justerad allokering'!$B$1:$AG$461,MATCH(K$1,'Justerad allokering'!$B$1:$AF$1,0),FALSE)),VLOOKUP($B325,'Allokerad kvv'!$B$2:$AV$468,MATCH(K$1,'Allokerad kvv'!$B$1:$AV$1,0),FALSE),VLOOKUP($B325,'Justerad allokering'!$B$1:$AG$461,MATCH(K$1,'Justerad allokering'!$B$1:$AF$1,0),FALSE))</f>
        <v>0</v>
      </c>
      <c r="L325">
        <f>IF(ISERROR(1/VLOOKUP($B325,'Justerad allokering'!$B$1:$AG$461,MATCH(L$1,'Justerad allokering'!$B$1:$AF$1,0),FALSE)),VLOOKUP($B325,'Allokerad kvv'!$B$2:$AV$468,MATCH(L$1,'Allokerad kvv'!$B$1:$AV$1,0),FALSE),VLOOKUP($B325,'Justerad allokering'!$B$1:$AG$461,MATCH(L$1,'Justerad allokering'!$B$1:$AF$1,0),FALSE))</f>
        <v>0</v>
      </c>
      <c r="M325">
        <f>IF(ISERROR(1/VLOOKUP($B325,'Justerad allokering'!$B$1:$AG$461,MATCH(M$1,'Justerad allokering'!$B$1:$AF$1,0),FALSE)),VLOOKUP($B325,'Allokerad kvv'!$B$2:$AV$468,MATCH(M$1,'Allokerad kvv'!$B$1:$AV$1,0),FALSE),VLOOKUP($B325,'Justerad allokering'!$B$1:$AG$461,MATCH(M$1,'Justerad allokering'!$B$1:$AF$1,0),FALSE))</f>
        <v>0</v>
      </c>
      <c r="N325">
        <f>IF(ISERROR(1/VLOOKUP($B325,'Justerad allokering'!$B$1:$AG$461,MATCH(N$1,'Justerad allokering'!$B$1:$AF$1,0),FALSE)),VLOOKUP($B325,'Allokerad kvv'!$B$2:$AV$468,MATCH(N$1,'Allokerad kvv'!$B$1:$AV$1,0),FALSE),VLOOKUP($B325,'Justerad allokering'!$B$1:$AG$461,MATCH(N$1,'Justerad allokering'!$B$1:$AF$1,0),FALSE))</f>
        <v>0</v>
      </c>
      <c r="O325">
        <f>IF(ISERROR(1/VLOOKUP($B325,'Justerad allokering'!$B$1:$AG$461,MATCH(O$1,'Justerad allokering'!$B$1:$AF$1,0),FALSE)),VLOOKUP($B325,'Allokerad kvv'!$B$2:$AV$468,MATCH(O$1,'Allokerad kvv'!$B$1:$AV$1,0),FALSE),VLOOKUP($B325,'Justerad allokering'!$B$1:$AG$461,MATCH(O$1,'Justerad allokering'!$B$1:$AF$1,0),FALSE))</f>
        <v>0</v>
      </c>
      <c r="P325">
        <f>IF(ISERROR(1/VLOOKUP($B325,'Justerad allokering'!$B$1:$AG$461,MATCH(P$1,'Justerad allokering'!$B$1:$AF$1,0),FALSE)),VLOOKUP($B325,'Allokerad kvv'!$B$2:$AV$468,MATCH(P$1,'Allokerad kvv'!$B$1:$AV$1,0),FALSE),VLOOKUP($B325,'Justerad allokering'!$B$1:$AG$461,MATCH(P$1,'Justerad allokering'!$B$1:$AF$1,0),FALSE))</f>
        <v>0</v>
      </c>
      <c r="Q325">
        <f>IF(ISERROR(1/VLOOKUP($B325,'Justerad allokering'!$B$1:$AG$461,MATCH(Q$1,'Justerad allokering'!$B$1:$AF$1,0),FALSE)),VLOOKUP($B325,'Allokerad kvv'!$B$2:$AV$468,MATCH(Q$1,'Allokerad kvv'!$B$1:$AV$1,0),FALSE),VLOOKUP($B325,'Justerad allokering'!$B$1:$AG$461,MATCH(Q$1,'Justerad allokering'!$B$1:$AF$1,0),FALSE))</f>
        <v>0</v>
      </c>
      <c r="R325">
        <f>IF(ISERROR(1/VLOOKUP($B325,'Justerad allokering'!$B$1:$AG$461,MATCH(R$1,'Justerad allokering'!$B$1:$AF$1,0),FALSE)),VLOOKUP($B325,'Allokerad kvv'!$B$2:$AV$468,MATCH(R$1,'Allokerad kvv'!$B$1:$AV$1,0),FALSE),VLOOKUP($B325,'Justerad allokering'!$B$1:$AG$461,MATCH(R$1,'Justerad allokering'!$B$1:$AF$1,0),FALSE))</f>
        <v>0</v>
      </c>
      <c r="S325">
        <f>IF(ISERROR(1/VLOOKUP($B325,'Justerad allokering'!$B$1:$AG$461,MATCH(S$1,'Justerad allokering'!$B$1:$AF$1,0),FALSE)),VLOOKUP($B325,'Allokerad kvv'!$B$2:$AV$468,MATCH(S$1,'Allokerad kvv'!$B$1:$AV$1,0),FALSE),VLOOKUP($B325,'Justerad allokering'!$B$1:$AG$461,MATCH(S$1,'Justerad allokering'!$B$1:$AF$1,0),FALSE))</f>
        <v>0</v>
      </c>
      <c r="T325">
        <f>IF(ISERROR(1/VLOOKUP($B325,'Justerad allokering'!$B$1:$AG$461,MATCH(T$1,'Justerad allokering'!$B$1:$AF$1,0),FALSE)),VLOOKUP($B325,'Allokerad kvv'!$B$2:$AV$468,MATCH(T$1,'Allokerad kvv'!$B$1:$AV$1,0),FALSE),VLOOKUP($B325,'Justerad allokering'!$B$1:$AG$461,MATCH(T$1,'Justerad allokering'!$B$1:$AF$1,0),FALSE))</f>
        <v>0</v>
      </c>
      <c r="U325">
        <f>IF(ISERROR(1/VLOOKUP($B325,'Justerad allokering'!$B$1:$AG$461,MATCH(U$1,'Justerad allokering'!$B$1:$AF$1,0),FALSE)),VLOOKUP($B325,'Allokerad kvv'!$B$2:$AV$468,MATCH(U$1,'Allokerad kvv'!$B$1:$AV$1,0),FALSE),VLOOKUP($B325,'Justerad allokering'!$B$1:$AG$461,MATCH(U$1,'Justerad allokering'!$B$1:$AF$1,0),FALSE))</f>
        <v>0</v>
      </c>
      <c r="V325">
        <f>IF(ISERROR(1/VLOOKUP($B325,'Justerad allokering'!$B$1:$AG$461,MATCH(V$1,'Justerad allokering'!$B$1:$AF$1,0),FALSE)),VLOOKUP($B325,'Allokerad kvv'!$B$2:$AV$468,MATCH(V$1,'Allokerad kvv'!$B$1:$AV$1,0),FALSE),VLOOKUP($B325,'Justerad allokering'!$B$1:$AG$461,MATCH(V$1,'Justerad allokering'!$B$1:$AF$1,0),FALSE))</f>
        <v>0</v>
      </c>
      <c r="W325">
        <f>IF(ISERROR(1/VLOOKUP($B325,'Justerad allokering'!$B$1:$AG$461,MATCH(W$1,'Justerad allokering'!$B$1:$AF$1,0),FALSE)),VLOOKUP($B325,'Allokerad kvv'!$B$2:$AV$468,MATCH(W$1,'Allokerad kvv'!$B$1:$AV$1,0),FALSE),VLOOKUP($B325,'Justerad allokering'!$B$1:$AG$461,MATCH(W$1,'Justerad allokering'!$B$1:$AF$1,0),FALSE))</f>
        <v>0</v>
      </c>
      <c r="X325">
        <f>IF(ISERROR(1/VLOOKUP($B325,'Justerad allokering'!$B$1:$AG$461,MATCH(X$1,'Justerad allokering'!$B$1:$AF$1,0),FALSE)),VLOOKUP($B325,'Allokerad kvv'!$B$2:$AV$468,MATCH(X$1,'Allokerad kvv'!$B$1:$AV$1,0),FALSE),VLOOKUP($B325,'Justerad allokering'!$B$1:$AG$461,MATCH(X$1,'Justerad allokering'!$B$1:$AF$1,0),FALSE))</f>
        <v>0</v>
      </c>
      <c r="Y325">
        <f>IF(ISERROR(1/VLOOKUP($B325,'Justerad allokering'!$B$1:$AG$461,MATCH(Y$1,'Justerad allokering'!$B$1:$AF$1,0),FALSE)),VLOOKUP($B325,'Allokerad kvv'!$B$2:$AV$468,MATCH(Y$1,'Allokerad kvv'!$B$1:$AV$1,0),FALSE),VLOOKUP($B325,'Justerad allokering'!$B$1:$AG$461,MATCH(Y$1,'Justerad allokering'!$B$1:$AF$1,0),FALSE))</f>
        <v>0</v>
      </c>
      <c r="Z325">
        <f>IF(ISERROR(1/VLOOKUP($B325,'Justerad allokering'!$B$1:$AG$461,MATCH(Z$1,'Justerad allokering'!$B$1:$AF$1,0),FALSE)),VLOOKUP($B325,'Allokerad kvv'!$B$2:$AV$468,MATCH(Z$1,'Allokerad kvv'!$B$1:$AV$1,0),FALSE),VLOOKUP($B325,'Justerad allokering'!$B$1:$AG$461,MATCH(Z$1,'Justerad allokering'!$B$1:$AF$1,0),FALSE))</f>
        <v>0</v>
      </c>
      <c r="AE325" s="89">
        <f t="shared" si="20"/>
        <v>0</v>
      </c>
      <c r="AG325">
        <f t="shared" si="21"/>
        <v>0</v>
      </c>
      <c r="AH325">
        <f t="shared" si="22"/>
        <v>0</v>
      </c>
      <c r="AI325" t="str">
        <f>IF(AH325=0,"",AH325/VLOOKUP(B325,Kraftvärmeprod!$B$1:$BC$480,MATCH("Summa tillförd energi exklusive rökgaskondensering",Kraftvärmeprod!$B$1:$BC$1,0),FALSE))</f>
        <v/>
      </c>
      <c r="AK325">
        <f t="shared" si="23"/>
        <v>0</v>
      </c>
    </row>
    <row r="326" spans="1:37" x14ac:dyDescent="0.25">
      <c r="A326" s="2" t="s">
        <v>457</v>
      </c>
      <c r="B326" s="2" t="s">
        <v>460</v>
      </c>
      <c r="C326">
        <f>IF(ISERROR(1/VLOOKUP($B326,'Justerad allokering'!$B$1:$AG$461,MATCH(C$1,'Justerad allokering'!$B$1:$AF$1,0),FALSE)),VLOOKUP($B326,'Allokerad kvv'!$B$2:$AV$468,MATCH(C$1,'Allokerad kvv'!$B$1:$AV$1,0),FALSE),VLOOKUP($B326,'Justerad allokering'!$B$1:$AG$461,MATCH(C$1,'Justerad allokering'!$B$1:$AF$1,0),FALSE))</f>
        <v>0</v>
      </c>
      <c r="D326">
        <f>IF(ISERROR(1/VLOOKUP($B326,'Justerad allokering'!$B$1:$AG$461,MATCH(D$1,'Justerad allokering'!$B$1:$AF$1,0),FALSE)),VLOOKUP($B326,'Allokerad kvv'!$B$2:$AV$468,MATCH(D$1,'Allokerad kvv'!$B$1:$AV$1,0),FALSE),VLOOKUP($B326,'Justerad allokering'!$B$1:$AG$461,MATCH(D$1,'Justerad allokering'!$B$1:$AF$1,0),FALSE))</f>
        <v>0</v>
      </c>
      <c r="E326">
        <f>IF(ISERROR(1/VLOOKUP($B326,'Justerad allokering'!$B$1:$AG$461,MATCH(E$1,'Justerad allokering'!$B$1:$AF$1,0),FALSE)),VLOOKUP($B326,'Allokerad kvv'!$B$2:$AV$468,MATCH(E$1,'Allokerad kvv'!$B$1:$AV$1,0),FALSE),VLOOKUP($B326,'Justerad allokering'!$B$1:$AG$461,MATCH(E$1,'Justerad allokering'!$B$1:$AF$1,0),FALSE))</f>
        <v>0</v>
      </c>
      <c r="F326">
        <f>IF(ISERROR(1/VLOOKUP($B326,'Justerad allokering'!$B$1:$AG$461,MATCH(F$1,'Justerad allokering'!$B$1:$AF$1,0),FALSE)),VLOOKUP($B326,'Allokerad kvv'!$B$2:$AV$468,MATCH(F$1,'Allokerad kvv'!$B$1:$AV$1,0),FALSE),VLOOKUP($B326,'Justerad allokering'!$B$1:$AG$461,MATCH(F$1,'Justerad allokering'!$B$1:$AF$1,0),FALSE))</f>
        <v>0</v>
      </c>
      <c r="G326">
        <f>IF(ISERROR(1/VLOOKUP($B326,'Justerad allokering'!$B$1:$AG$461,MATCH(G$1,'Justerad allokering'!$B$1:$AF$1,0),FALSE)),VLOOKUP($B326,'Allokerad kvv'!$B$2:$AV$468,MATCH(G$1,'Allokerad kvv'!$B$1:$AV$1,0),FALSE),VLOOKUP($B326,'Justerad allokering'!$B$1:$AG$461,MATCH(G$1,'Justerad allokering'!$B$1:$AF$1,0),FALSE))</f>
        <v>0</v>
      </c>
      <c r="H326">
        <f>IF(ISERROR(1/VLOOKUP($B326,'Justerad allokering'!$B$1:$AG$461,MATCH(H$1,'Justerad allokering'!$B$1:$AF$1,0),FALSE)),VLOOKUP($B326,'Allokerad kvv'!$B$2:$AV$468,MATCH(H$1,'Allokerad kvv'!$B$1:$AV$1,0),FALSE),VLOOKUP($B326,'Justerad allokering'!$B$1:$AG$461,MATCH(H$1,'Justerad allokering'!$B$1:$AF$1,0),FALSE))</f>
        <v>0</v>
      </c>
      <c r="I326">
        <f>IF(ISERROR(1/VLOOKUP($B326,'Justerad allokering'!$B$1:$AG$461,MATCH(I$1,'Justerad allokering'!$B$1:$AF$1,0),FALSE)),VLOOKUP($B326,'Allokerad kvv'!$B$2:$AV$468,MATCH(I$1,'Allokerad kvv'!$B$1:$AV$1,0),FALSE),VLOOKUP($B326,'Justerad allokering'!$B$1:$AG$461,MATCH(I$1,'Justerad allokering'!$B$1:$AF$1,0),FALSE))</f>
        <v>0</v>
      </c>
      <c r="J326">
        <f>IF(ISERROR(1/VLOOKUP($B326,'Justerad allokering'!$B$1:$AG$461,MATCH(J$1,'Justerad allokering'!$B$1:$AF$1,0),FALSE)),VLOOKUP($B326,'Allokerad kvv'!$B$2:$AV$468,MATCH(J$1,'Allokerad kvv'!$B$1:$AV$1,0),FALSE),VLOOKUP($B326,'Justerad allokering'!$B$1:$AG$461,MATCH(J$1,'Justerad allokering'!$B$1:$AF$1,0),FALSE))</f>
        <v>0</v>
      </c>
      <c r="K326">
        <f>IF(ISERROR(1/VLOOKUP($B326,'Justerad allokering'!$B$1:$AG$461,MATCH(K$1,'Justerad allokering'!$B$1:$AF$1,0),FALSE)),VLOOKUP($B326,'Allokerad kvv'!$B$2:$AV$468,MATCH(K$1,'Allokerad kvv'!$B$1:$AV$1,0),FALSE),VLOOKUP($B326,'Justerad allokering'!$B$1:$AG$461,MATCH(K$1,'Justerad allokering'!$B$1:$AF$1,0),FALSE))</f>
        <v>0</v>
      </c>
      <c r="L326">
        <f>IF(ISERROR(1/VLOOKUP($B326,'Justerad allokering'!$B$1:$AG$461,MATCH(L$1,'Justerad allokering'!$B$1:$AF$1,0),FALSE)),VLOOKUP($B326,'Allokerad kvv'!$B$2:$AV$468,MATCH(L$1,'Allokerad kvv'!$B$1:$AV$1,0),FALSE),VLOOKUP($B326,'Justerad allokering'!$B$1:$AG$461,MATCH(L$1,'Justerad allokering'!$B$1:$AF$1,0),FALSE))</f>
        <v>0</v>
      </c>
      <c r="M326">
        <f>IF(ISERROR(1/VLOOKUP($B326,'Justerad allokering'!$B$1:$AG$461,MATCH(M$1,'Justerad allokering'!$B$1:$AF$1,0),FALSE)),VLOOKUP($B326,'Allokerad kvv'!$B$2:$AV$468,MATCH(M$1,'Allokerad kvv'!$B$1:$AV$1,0),FALSE),VLOOKUP($B326,'Justerad allokering'!$B$1:$AG$461,MATCH(M$1,'Justerad allokering'!$B$1:$AF$1,0),FALSE))</f>
        <v>0</v>
      </c>
      <c r="N326">
        <f>IF(ISERROR(1/VLOOKUP($B326,'Justerad allokering'!$B$1:$AG$461,MATCH(N$1,'Justerad allokering'!$B$1:$AF$1,0),FALSE)),VLOOKUP($B326,'Allokerad kvv'!$B$2:$AV$468,MATCH(N$1,'Allokerad kvv'!$B$1:$AV$1,0),FALSE),VLOOKUP($B326,'Justerad allokering'!$B$1:$AG$461,MATCH(N$1,'Justerad allokering'!$B$1:$AF$1,0),FALSE))</f>
        <v>0</v>
      </c>
      <c r="O326">
        <f>IF(ISERROR(1/VLOOKUP($B326,'Justerad allokering'!$B$1:$AG$461,MATCH(O$1,'Justerad allokering'!$B$1:$AF$1,0),FALSE)),VLOOKUP($B326,'Allokerad kvv'!$B$2:$AV$468,MATCH(O$1,'Allokerad kvv'!$B$1:$AV$1,0),FALSE),VLOOKUP($B326,'Justerad allokering'!$B$1:$AG$461,MATCH(O$1,'Justerad allokering'!$B$1:$AF$1,0),FALSE))</f>
        <v>0</v>
      </c>
      <c r="P326">
        <f>IF(ISERROR(1/VLOOKUP($B326,'Justerad allokering'!$B$1:$AG$461,MATCH(P$1,'Justerad allokering'!$B$1:$AF$1,0),FALSE)),VLOOKUP($B326,'Allokerad kvv'!$B$2:$AV$468,MATCH(P$1,'Allokerad kvv'!$B$1:$AV$1,0),FALSE),VLOOKUP($B326,'Justerad allokering'!$B$1:$AG$461,MATCH(P$1,'Justerad allokering'!$B$1:$AF$1,0),FALSE))</f>
        <v>0</v>
      </c>
      <c r="Q326">
        <f>IF(ISERROR(1/VLOOKUP($B326,'Justerad allokering'!$B$1:$AG$461,MATCH(Q$1,'Justerad allokering'!$B$1:$AF$1,0),FALSE)),VLOOKUP($B326,'Allokerad kvv'!$B$2:$AV$468,MATCH(Q$1,'Allokerad kvv'!$B$1:$AV$1,0),FALSE),VLOOKUP($B326,'Justerad allokering'!$B$1:$AG$461,MATCH(Q$1,'Justerad allokering'!$B$1:$AF$1,0),FALSE))</f>
        <v>0</v>
      </c>
      <c r="R326">
        <f>IF(ISERROR(1/VLOOKUP($B326,'Justerad allokering'!$B$1:$AG$461,MATCH(R$1,'Justerad allokering'!$B$1:$AF$1,0),FALSE)),VLOOKUP($B326,'Allokerad kvv'!$B$2:$AV$468,MATCH(R$1,'Allokerad kvv'!$B$1:$AV$1,0),FALSE),VLOOKUP($B326,'Justerad allokering'!$B$1:$AG$461,MATCH(R$1,'Justerad allokering'!$B$1:$AF$1,0),FALSE))</f>
        <v>0</v>
      </c>
      <c r="S326">
        <f>IF(ISERROR(1/VLOOKUP($B326,'Justerad allokering'!$B$1:$AG$461,MATCH(S$1,'Justerad allokering'!$B$1:$AF$1,0),FALSE)),VLOOKUP($B326,'Allokerad kvv'!$B$2:$AV$468,MATCH(S$1,'Allokerad kvv'!$B$1:$AV$1,0),FALSE),VLOOKUP($B326,'Justerad allokering'!$B$1:$AG$461,MATCH(S$1,'Justerad allokering'!$B$1:$AF$1,0),FALSE))</f>
        <v>0</v>
      </c>
      <c r="T326">
        <f>IF(ISERROR(1/VLOOKUP($B326,'Justerad allokering'!$B$1:$AG$461,MATCH(T$1,'Justerad allokering'!$B$1:$AF$1,0),FALSE)),VLOOKUP($B326,'Allokerad kvv'!$B$2:$AV$468,MATCH(T$1,'Allokerad kvv'!$B$1:$AV$1,0),FALSE),VLOOKUP($B326,'Justerad allokering'!$B$1:$AG$461,MATCH(T$1,'Justerad allokering'!$B$1:$AF$1,0),FALSE))</f>
        <v>0</v>
      </c>
      <c r="U326">
        <f>IF(ISERROR(1/VLOOKUP($B326,'Justerad allokering'!$B$1:$AG$461,MATCH(U$1,'Justerad allokering'!$B$1:$AF$1,0),FALSE)),VLOOKUP($B326,'Allokerad kvv'!$B$2:$AV$468,MATCH(U$1,'Allokerad kvv'!$B$1:$AV$1,0),FALSE),VLOOKUP($B326,'Justerad allokering'!$B$1:$AG$461,MATCH(U$1,'Justerad allokering'!$B$1:$AF$1,0),FALSE))</f>
        <v>0</v>
      </c>
      <c r="V326">
        <f>IF(ISERROR(1/VLOOKUP($B326,'Justerad allokering'!$B$1:$AG$461,MATCH(V$1,'Justerad allokering'!$B$1:$AF$1,0),FALSE)),VLOOKUP($B326,'Allokerad kvv'!$B$2:$AV$468,MATCH(V$1,'Allokerad kvv'!$B$1:$AV$1,0),FALSE),VLOOKUP($B326,'Justerad allokering'!$B$1:$AG$461,MATCH(V$1,'Justerad allokering'!$B$1:$AF$1,0),FALSE))</f>
        <v>0</v>
      </c>
      <c r="W326">
        <f>IF(ISERROR(1/VLOOKUP($B326,'Justerad allokering'!$B$1:$AG$461,MATCH(W$1,'Justerad allokering'!$B$1:$AF$1,0),FALSE)),VLOOKUP($B326,'Allokerad kvv'!$B$2:$AV$468,MATCH(W$1,'Allokerad kvv'!$B$1:$AV$1,0),FALSE),VLOOKUP($B326,'Justerad allokering'!$B$1:$AG$461,MATCH(W$1,'Justerad allokering'!$B$1:$AF$1,0),FALSE))</f>
        <v>0</v>
      </c>
      <c r="X326">
        <f>IF(ISERROR(1/VLOOKUP($B326,'Justerad allokering'!$B$1:$AG$461,MATCH(X$1,'Justerad allokering'!$B$1:$AF$1,0),FALSE)),VLOOKUP($B326,'Allokerad kvv'!$B$2:$AV$468,MATCH(X$1,'Allokerad kvv'!$B$1:$AV$1,0),FALSE),VLOOKUP($B326,'Justerad allokering'!$B$1:$AG$461,MATCH(X$1,'Justerad allokering'!$B$1:$AF$1,0),FALSE))</f>
        <v>0</v>
      </c>
      <c r="Y326">
        <f>IF(ISERROR(1/VLOOKUP($B326,'Justerad allokering'!$B$1:$AG$461,MATCH(Y$1,'Justerad allokering'!$B$1:$AF$1,0),FALSE)),VLOOKUP($B326,'Allokerad kvv'!$B$2:$AV$468,MATCH(Y$1,'Allokerad kvv'!$B$1:$AV$1,0),FALSE),VLOOKUP($B326,'Justerad allokering'!$B$1:$AG$461,MATCH(Y$1,'Justerad allokering'!$B$1:$AF$1,0),FALSE))</f>
        <v>0</v>
      </c>
      <c r="Z326">
        <f>IF(ISERROR(1/VLOOKUP($B326,'Justerad allokering'!$B$1:$AG$461,MATCH(Z$1,'Justerad allokering'!$B$1:$AF$1,0),FALSE)),VLOOKUP($B326,'Allokerad kvv'!$B$2:$AV$468,MATCH(Z$1,'Allokerad kvv'!$B$1:$AV$1,0),FALSE),VLOOKUP($B326,'Justerad allokering'!$B$1:$AG$461,MATCH(Z$1,'Justerad allokering'!$B$1:$AF$1,0),FALSE))</f>
        <v>0</v>
      </c>
      <c r="AE326" s="89">
        <f t="shared" si="20"/>
        <v>0</v>
      </c>
      <c r="AG326">
        <f t="shared" si="21"/>
        <v>0</v>
      </c>
      <c r="AH326">
        <f t="shared" si="22"/>
        <v>0</v>
      </c>
      <c r="AI326" t="str">
        <f>IF(AH326=0,"",AH326/VLOOKUP(B326,Kraftvärmeprod!$B$1:$BC$480,MATCH("Summa tillförd energi exklusive rökgaskondensering",Kraftvärmeprod!$B$1:$BC$1,0),FALSE))</f>
        <v/>
      </c>
      <c r="AK326">
        <f t="shared" si="23"/>
        <v>0</v>
      </c>
    </row>
    <row r="327" spans="1:37" x14ac:dyDescent="0.25">
      <c r="A327" s="2" t="s">
        <v>457</v>
      </c>
      <c r="B327" s="2" t="s">
        <v>461</v>
      </c>
      <c r="C327">
        <f>IF(ISERROR(1/VLOOKUP($B327,'Justerad allokering'!$B$1:$AG$461,MATCH(C$1,'Justerad allokering'!$B$1:$AF$1,0),FALSE)),VLOOKUP($B327,'Allokerad kvv'!$B$2:$AV$468,MATCH(C$1,'Allokerad kvv'!$B$1:$AV$1,0),FALSE),VLOOKUP($B327,'Justerad allokering'!$B$1:$AG$461,MATCH(C$1,'Justerad allokering'!$B$1:$AF$1,0),FALSE))</f>
        <v>263.39999999999998</v>
      </c>
      <c r="D327">
        <f>IF(ISERROR(1/VLOOKUP($B327,'Justerad allokering'!$B$1:$AG$461,MATCH(D$1,'Justerad allokering'!$B$1:$AF$1,0),FALSE)),VLOOKUP($B327,'Allokerad kvv'!$B$2:$AV$468,MATCH(D$1,'Allokerad kvv'!$B$1:$AV$1,0),FALSE),VLOOKUP($B327,'Justerad allokering'!$B$1:$AG$461,MATCH(D$1,'Justerad allokering'!$B$1:$AF$1,0),FALSE))</f>
        <v>0</v>
      </c>
      <c r="E327">
        <f>IF(ISERROR(1/VLOOKUP($B327,'Justerad allokering'!$B$1:$AG$461,MATCH(E$1,'Justerad allokering'!$B$1:$AF$1,0),FALSE)),VLOOKUP($B327,'Allokerad kvv'!$B$2:$AV$468,MATCH(E$1,'Allokerad kvv'!$B$1:$AV$1,0),FALSE),VLOOKUP($B327,'Justerad allokering'!$B$1:$AG$461,MATCH(E$1,'Justerad allokering'!$B$1:$AF$1,0),FALSE))</f>
        <v>76.3</v>
      </c>
      <c r="F327">
        <f>IF(ISERROR(1/VLOOKUP($B327,'Justerad allokering'!$B$1:$AG$461,MATCH(F$1,'Justerad allokering'!$B$1:$AF$1,0),FALSE)),VLOOKUP($B327,'Allokerad kvv'!$B$2:$AV$468,MATCH(F$1,'Allokerad kvv'!$B$1:$AV$1,0),FALSE),VLOOKUP($B327,'Justerad allokering'!$B$1:$AG$461,MATCH(F$1,'Justerad allokering'!$B$1:$AF$1,0),FALSE))</f>
        <v>0</v>
      </c>
      <c r="G327">
        <f>IF(ISERROR(1/VLOOKUP($B327,'Justerad allokering'!$B$1:$AG$461,MATCH(G$1,'Justerad allokering'!$B$1:$AF$1,0),FALSE)),VLOOKUP($B327,'Allokerad kvv'!$B$2:$AV$468,MATCH(G$1,'Allokerad kvv'!$B$1:$AV$1,0),FALSE),VLOOKUP($B327,'Justerad allokering'!$B$1:$AG$461,MATCH(G$1,'Justerad allokering'!$B$1:$AF$1,0),FALSE))</f>
        <v>6.7</v>
      </c>
      <c r="H327">
        <f>IF(ISERROR(1/VLOOKUP($B327,'Justerad allokering'!$B$1:$AG$461,MATCH(H$1,'Justerad allokering'!$B$1:$AF$1,0),FALSE)),VLOOKUP($B327,'Allokerad kvv'!$B$2:$AV$468,MATCH(H$1,'Allokerad kvv'!$B$1:$AV$1,0),FALSE),VLOOKUP($B327,'Justerad allokering'!$B$1:$AG$461,MATCH(H$1,'Justerad allokering'!$B$1:$AF$1,0),FALSE))</f>
        <v>0</v>
      </c>
      <c r="I327">
        <f>IF(ISERROR(1/VLOOKUP($B327,'Justerad allokering'!$B$1:$AG$461,MATCH(I$1,'Justerad allokering'!$B$1:$AF$1,0),FALSE)),VLOOKUP($B327,'Allokerad kvv'!$B$2:$AV$468,MATCH(I$1,'Allokerad kvv'!$B$1:$AV$1,0),FALSE),VLOOKUP($B327,'Justerad allokering'!$B$1:$AG$461,MATCH(I$1,'Justerad allokering'!$B$1:$AF$1,0),FALSE))</f>
        <v>0</v>
      </c>
      <c r="J327">
        <f>IF(ISERROR(1/VLOOKUP($B327,'Justerad allokering'!$B$1:$AG$461,MATCH(J$1,'Justerad allokering'!$B$1:$AF$1,0),FALSE)),VLOOKUP($B327,'Allokerad kvv'!$B$2:$AV$468,MATCH(J$1,'Allokerad kvv'!$B$1:$AV$1,0),FALSE),VLOOKUP($B327,'Justerad allokering'!$B$1:$AG$461,MATCH(J$1,'Justerad allokering'!$B$1:$AF$1,0),FALSE))</f>
        <v>55.9</v>
      </c>
      <c r="K327">
        <f>IF(ISERROR(1/VLOOKUP($B327,'Justerad allokering'!$B$1:$AG$461,MATCH(K$1,'Justerad allokering'!$B$1:$AF$1,0),FALSE)),VLOOKUP($B327,'Allokerad kvv'!$B$2:$AV$468,MATCH(K$1,'Allokerad kvv'!$B$1:$AV$1,0),FALSE),VLOOKUP($B327,'Justerad allokering'!$B$1:$AG$461,MATCH(K$1,'Justerad allokering'!$B$1:$AF$1,0),FALSE))</f>
        <v>22.8</v>
      </c>
      <c r="L327">
        <f>IF(ISERROR(1/VLOOKUP($B327,'Justerad allokering'!$B$1:$AG$461,MATCH(L$1,'Justerad allokering'!$B$1:$AF$1,0),FALSE)),VLOOKUP($B327,'Allokerad kvv'!$B$2:$AV$468,MATCH(L$1,'Allokerad kvv'!$B$1:$AV$1,0),FALSE),VLOOKUP($B327,'Justerad allokering'!$B$1:$AG$461,MATCH(L$1,'Justerad allokering'!$B$1:$AF$1,0),FALSE))</f>
        <v>0</v>
      </c>
      <c r="M327">
        <f>IF(ISERROR(1/VLOOKUP($B327,'Justerad allokering'!$B$1:$AG$461,MATCH(M$1,'Justerad allokering'!$B$1:$AF$1,0),FALSE)),VLOOKUP($B327,'Allokerad kvv'!$B$2:$AV$468,MATCH(M$1,'Allokerad kvv'!$B$1:$AV$1,0),FALSE),VLOOKUP($B327,'Justerad allokering'!$B$1:$AG$461,MATCH(M$1,'Justerad allokering'!$B$1:$AF$1,0),FALSE))</f>
        <v>4.5999999999999996</v>
      </c>
      <c r="N327">
        <f>IF(ISERROR(1/VLOOKUP($B327,'Justerad allokering'!$B$1:$AG$461,MATCH(N$1,'Justerad allokering'!$B$1:$AF$1,0),FALSE)),VLOOKUP($B327,'Allokerad kvv'!$B$2:$AV$468,MATCH(N$1,'Allokerad kvv'!$B$1:$AV$1,0),FALSE),VLOOKUP($B327,'Justerad allokering'!$B$1:$AG$461,MATCH(N$1,'Justerad allokering'!$B$1:$AF$1,0),FALSE))</f>
        <v>194.4</v>
      </c>
      <c r="O327">
        <f>IF(ISERROR(1/VLOOKUP($B327,'Justerad allokering'!$B$1:$AG$461,MATCH(O$1,'Justerad allokering'!$B$1:$AF$1,0),FALSE)),VLOOKUP($B327,'Allokerad kvv'!$B$2:$AV$468,MATCH(O$1,'Allokerad kvv'!$B$1:$AV$1,0),FALSE),VLOOKUP($B327,'Justerad allokering'!$B$1:$AG$461,MATCH(O$1,'Justerad allokering'!$B$1:$AF$1,0),FALSE))</f>
        <v>33.4</v>
      </c>
      <c r="P327">
        <f>IF(ISERROR(1/VLOOKUP($B327,'Justerad allokering'!$B$1:$AG$461,MATCH(P$1,'Justerad allokering'!$B$1:$AF$1,0),FALSE)),VLOOKUP($B327,'Allokerad kvv'!$B$2:$AV$468,MATCH(P$1,'Allokerad kvv'!$B$1:$AV$1,0),FALSE),VLOOKUP($B327,'Justerad allokering'!$B$1:$AG$461,MATCH(P$1,'Justerad allokering'!$B$1:$AF$1,0),FALSE))</f>
        <v>29.4</v>
      </c>
      <c r="Q327">
        <f>IF(ISERROR(1/VLOOKUP($B327,'Justerad allokering'!$B$1:$AG$461,MATCH(Q$1,'Justerad allokering'!$B$1:$AF$1,0),FALSE)),VLOOKUP($B327,'Allokerad kvv'!$B$2:$AV$468,MATCH(Q$1,'Allokerad kvv'!$B$1:$AV$1,0),FALSE),VLOOKUP($B327,'Justerad allokering'!$B$1:$AG$461,MATCH(Q$1,'Justerad allokering'!$B$1:$AF$1,0),FALSE))</f>
        <v>0</v>
      </c>
      <c r="R327">
        <f>IF(ISERROR(1/VLOOKUP($B327,'Justerad allokering'!$B$1:$AG$461,MATCH(R$1,'Justerad allokering'!$B$1:$AF$1,0),FALSE)),VLOOKUP($B327,'Allokerad kvv'!$B$2:$AV$468,MATCH(R$1,'Allokerad kvv'!$B$1:$AV$1,0),FALSE),VLOOKUP($B327,'Justerad allokering'!$B$1:$AG$461,MATCH(R$1,'Justerad allokering'!$B$1:$AF$1,0),FALSE))</f>
        <v>0</v>
      </c>
      <c r="S327">
        <f>IF(ISERROR(1/VLOOKUP($B327,'Justerad allokering'!$B$1:$AG$461,MATCH(S$1,'Justerad allokering'!$B$1:$AF$1,0),FALSE)),VLOOKUP($B327,'Allokerad kvv'!$B$2:$AV$468,MATCH(S$1,'Allokerad kvv'!$B$1:$AV$1,0),FALSE),VLOOKUP($B327,'Justerad allokering'!$B$1:$AG$461,MATCH(S$1,'Justerad allokering'!$B$1:$AF$1,0),FALSE))</f>
        <v>19.5</v>
      </c>
      <c r="T327">
        <f>IF(ISERROR(1/VLOOKUP($B327,'Justerad allokering'!$B$1:$AG$461,MATCH(T$1,'Justerad allokering'!$B$1:$AF$1,0),FALSE)),VLOOKUP($B327,'Allokerad kvv'!$B$2:$AV$468,MATCH(T$1,'Allokerad kvv'!$B$1:$AV$1,0),FALSE),VLOOKUP($B327,'Justerad allokering'!$B$1:$AG$461,MATCH(T$1,'Justerad allokering'!$B$1:$AF$1,0),FALSE))</f>
        <v>0.3</v>
      </c>
      <c r="U327">
        <f>IF(ISERROR(1/VLOOKUP($B327,'Justerad allokering'!$B$1:$AG$461,MATCH(U$1,'Justerad allokering'!$B$1:$AF$1,0),FALSE)),VLOOKUP($B327,'Allokerad kvv'!$B$2:$AV$468,MATCH(U$1,'Allokerad kvv'!$B$1:$AV$1,0),FALSE),VLOOKUP($B327,'Justerad allokering'!$B$1:$AG$461,MATCH(U$1,'Justerad allokering'!$B$1:$AF$1,0),FALSE))</f>
        <v>0</v>
      </c>
      <c r="V327">
        <f>IF(ISERROR(1/VLOOKUP($B327,'Justerad allokering'!$B$1:$AG$461,MATCH(V$1,'Justerad allokering'!$B$1:$AF$1,0),FALSE)),VLOOKUP($B327,'Allokerad kvv'!$B$2:$AV$468,MATCH(V$1,'Allokerad kvv'!$B$1:$AV$1,0),FALSE),VLOOKUP($B327,'Justerad allokering'!$B$1:$AG$461,MATCH(V$1,'Justerad allokering'!$B$1:$AF$1,0),FALSE))</f>
        <v>0</v>
      </c>
      <c r="W327">
        <f>IF(ISERROR(1/VLOOKUP($B327,'Justerad allokering'!$B$1:$AG$461,MATCH(W$1,'Justerad allokering'!$B$1:$AF$1,0),FALSE)),VLOOKUP($B327,'Allokerad kvv'!$B$2:$AV$468,MATCH(W$1,'Allokerad kvv'!$B$1:$AV$1,0),FALSE),VLOOKUP($B327,'Justerad allokering'!$B$1:$AG$461,MATCH(W$1,'Justerad allokering'!$B$1:$AF$1,0),FALSE))</f>
        <v>0</v>
      </c>
      <c r="X327">
        <f>IF(ISERROR(1/VLOOKUP($B327,'Justerad allokering'!$B$1:$AG$461,MATCH(X$1,'Justerad allokering'!$B$1:$AF$1,0),FALSE)),VLOOKUP($B327,'Allokerad kvv'!$B$2:$AV$468,MATCH(X$1,'Allokerad kvv'!$B$1:$AV$1,0),FALSE),VLOOKUP($B327,'Justerad allokering'!$B$1:$AG$461,MATCH(X$1,'Justerad allokering'!$B$1:$AF$1,0),FALSE))</f>
        <v>0</v>
      </c>
      <c r="Y327">
        <f>IF(ISERROR(1/VLOOKUP($B327,'Justerad allokering'!$B$1:$AG$461,MATCH(Y$1,'Justerad allokering'!$B$1:$AF$1,0),FALSE)),VLOOKUP($B327,'Allokerad kvv'!$B$2:$AV$468,MATCH(Y$1,'Allokerad kvv'!$B$1:$AV$1,0),FALSE),VLOOKUP($B327,'Justerad allokering'!$B$1:$AG$461,MATCH(Y$1,'Justerad allokering'!$B$1:$AF$1,0),FALSE))</f>
        <v>0</v>
      </c>
      <c r="Z327">
        <f>IF(ISERROR(1/VLOOKUP($B327,'Justerad allokering'!$B$1:$AG$461,MATCH(Z$1,'Justerad allokering'!$B$1:$AF$1,0),FALSE)),VLOOKUP($B327,'Allokerad kvv'!$B$2:$AV$468,MATCH(Z$1,'Allokerad kvv'!$B$1:$AV$1,0),FALSE),VLOOKUP($B327,'Justerad allokering'!$B$1:$AG$461,MATCH(Z$1,'Justerad allokering'!$B$1:$AF$1,0),FALSE))</f>
        <v>30</v>
      </c>
      <c r="AE327" s="89">
        <f t="shared" si="20"/>
        <v>736.69999999999993</v>
      </c>
      <c r="AG327">
        <f t="shared" si="21"/>
        <v>713.9</v>
      </c>
      <c r="AH327">
        <f t="shared" si="22"/>
        <v>519.5</v>
      </c>
      <c r="AI327">
        <f>IF(AH327=0,"",AH327/VLOOKUP(B327,Kraftvärmeprod!$B$1:$BC$480,MATCH("Summa tillförd energi exklusive rökgaskondensering",Kraftvärmeprod!$B$1:$BC$1,0),FALSE))</f>
        <v>0.50458987381853604</v>
      </c>
      <c r="AK327">
        <f t="shared" si="23"/>
        <v>229.9</v>
      </c>
    </row>
    <row r="328" spans="1:37" x14ac:dyDescent="0.25">
      <c r="A328" s="2" t="s">
        <v>462</v>
      </c>
      <c r="B328" s="2" t="s">
        <v>463</v>
      </c>
      <c r="C328">
        <f>IF(ISERROR(1/VLOOKUP($B328,'Justerad allokering'!$B$1:$AG$461,MATCH(C$1,'Justerad allokering'!$B$1:$AF$1,0),FALSE)),VLOOKUP($B328,'Allokerad kvv'!$B$2:$AV$468,MATCH(C$1,'Allokerad kvv'!$B$1:$AV$1,0),FALSE),VLOOKUP($B328,'Justerad allokering'!$B$1:$AG$461,MATCH(C$1,'Justerad allokering'!$B$1:$AF$1,0),FALSE))</f>
        <v>0</v>
      </c>
      <c r="D328">
        <f>IF(ISERROR(1/VLOOKUP($B328,'Justerad allokering'!$B$1:$AG$461,MATCH(D$1,'Justerad allokering'!$B$1:$AF$1,0),FALSE)),VLOOKUP($B328,'Allokerad kvv'!$B$2:$AV$468,MATCH(D$1,'Allokerad kvv'!$B$1:$AV$1,0),FALSE),VLOOKUP($B328,'Justerad allokering'!$B$1:$AG$461,MATCH(D$1,'Justerad allokering'!$B$1:$AF$1,0),FALSE))</f>
        <v>0</v>
      </c>
      <c r="E328">
        <f>IF(ISERROR(1/VLOOKUP($B328,'Justerad allokering'!$B$1:$AG$461,MATCH(E$1,'Justerad allokering'!$B$1:$AF$1,0),FALSE)),VLOOKUP($B328,'Allokerad kvv'!$B$2:$AV$468,MATCH(E$1,'Allokerad kvv'!$B$1:$AV$1,0),FALSE),VLOOKUP($B328,'Justerad allokering'!$B$1:$AG$461,MATCH(E$1,'Justerad allokering'!$B$1:$AF$1,0),FALSE))</f>
        <v>0</v>
      </c>
      <c r="F328">
        <f>IF(ISERROR(1/VLOOKUP($B328,'Justerad allokering'!$B$1:$AG$461,MATCH(F$1,'Justerad allokering'!$B$1:$AF$1,0),FALSE)),VLOOKUP($B328,'Allokerad kvv'!$B$2:$AV$468,MATCH(F$1,'Allokerad kvv'!$B$1:$AV$1,0),FALSE),VLOOKUP($B328,'Justerad allokering'!$B$1:$AG$461,MATCH(F$1,'Justerad allokering'!$B$1:$AF$1,0),FALSE))</f>
        <v>0</v>
      </c>
      <c r="G328">
        <f>IF(ISERROR(1/VLOOKUP($B328,'Justerad allokering'!$B$1:$AG$461,MATCH(G$1,'Justerad allokering'!$B$1:$AF$1,0),FALSE)),VLOOKUP($B328,'Allokerad kvv'!$B$2:$AV$468,MATCH(G$1,'Allokerad kvv'!$B$1:$AV$1,0),FALSE),VLOOKUP($B328,'Justerad allokering'!$B$1:$AG$461,MATCH(G$1,'Justerad allokering'!$B$1:$AF$1,0),FALSE))</f>
        <v>0</v>
      </c>
      <c r="H328">
        <f>IF(ISERROR(1/VLOOKUP($B328,'Justerad allokering'!$B$1:$AG$461,MATCH(H$1,'Justerad allokering'!$B$1:$AF$1,0),FALSE)),VLOOKUP($B328,'Allokerad kvv'!$B$2:$AV$468,MATCH(H$1,'Allokerad kvv'!$B$1:$AV$1,0),FALSE),VLOOKUP($B328,'Justerad allokering'!$B$1:$AG$461,MATCH(H$1,'Justerad allokering'!$B$1:$AF$1,0),FALSE))</f>
        <v>0</v>
      </c>
      <c r="I328">
        <f>IF(ISERROR(1/VLOOKUP($B328,'Justerad allokering'!$B$1:$AG$461,MATCH(I$1,'Justerad allokering'!$B$1:$AF$1,0),FALSE)),VLOOKUP($B328,'Allokerad kvv'!$B$2:$AV$468,MATCH(I$1,'Allokerad kvv'!$B$1:$AV$1,0),FALSE),VLOOKUP($B328,'Justerad allokering'!$B$1:$AG$461,MATCH(I$1,'Justerad allokering'!$B$1:$AF$1,0),FALSE))</f>
        <v>0</v>
      </c>
      <c r="J328">
        <f>IF(ISERROR(1/VLOOKUP($B328,'Justerad allokering'!$B$1:$AG$461,MATCH(J$1,'Justerad allokering'!$B$1:$AF$1,0),FALSE)),VLOOKUP($B328,'Allokerad kvv'!$B$2:$AV$468,MATCH(J$1,'Allokerad kvv'!$B$1:$AV$1,0),FALSE),VLOOKUP($B328,'Justerad allokering'!$B$1:$AG$461,MATCH(J$1,'Justerad allokering'!$B$1:$AF$1,0),FALSE))</f>
        <v>0</v>
      </c>
      <c r="K328">
        <f>IF(ISERROR(1/VLOOKUP($B328,'Justerad allokering'!$B$1:$AG$461,MATCH(K$1,'Justerad allokering'!$B$1:$AF$1,0),FALSE)),VLOOKUP($B328,'Allokerad kvv'!$B$2:$AV$468,MATCH(K$1,'Allokerad kvv'!$B$1:$AV$1,0),FALSE),VLOOKUP($B328,'Justerad allokering'!$B$1:$AG$461,MATCH(K$1,'Justerad allokering'!$B$1:$AF$1,0),FALSE))</f>
        <v>0</v>
      </c>
      <c r="L328">
        <f>IF(ISERROR(1/VLOOKUP($B328,'Justerad allokering'!$B$1:$AG$461,MATCH(L$1,'Justerad allokering'!$B$1:$AF$1,0),FALSE)),VLOOKUP($B328,'Allokerad kvv'!$B$2:$AV$468,MATCH(L$1,'Allokerad kvv'!$B$1:$AV$1,0),FALSE),VLOOKUP($B328,'Justerad allokering'!$B$1:$AG$461,MATCH(L$1,'Justerad allokering'!$B$1:$AF$1,0),FALSE))</f>
        <v>0</v>
      </c>
      <c r="M328">
        <f>IF(ISERROR(1/VLOOKUP($B328,'Justerad allokering'!$B$1:$AG$461,MATCH(M$1,'Justerad allokering'!$B$1:$AF$1,0),FALSE)),VLOOKUP($B328,'Allokerad kvv'!$B$2:$AV$468,MATCH(M$1,'Allokerad kvv'!$B$1:$AV$1,0),FALSE),VLOOKUP($B328,'Justerad allokering'!$B$1:$AG$461,MATCH(M$1,'Justerad allokering'!$B$1:$AF$1,0),FALSE))</f>
        <v>0</v>
      </c>
      <c r="N328">
        <f>IF(ISERROR(1/VLOOKUP($B328,'Justerad allokering'!$B$1:$AG$461,MATCH(N$1,'Justerad allokering'!$B$1:$AF$1,0),FALSE)),VLOOKUP($B328,'Allokerad kvv'!$B$2:$AV$468,MATCH(N$1,'Allokerad kvv'!$B$1:$AV$1,0),FALSE),VLOOKUP($B328,'Justerad allokering'!$B$1:$AG$461,MATCH(N$1,'Justerad allokering'!$B$1:$AF$1,0),FALSE))</f>
        <v>0</v>
      </c>
      <c r="O328">
        <f>IF(ISERROR(1/VLOOKUP($B328,'Justerad allokering'!$B$1:$AG$461,MATCH(O$1,'Justerad allokering'!$B$1:$AF$1,0),FALSE)),VLOOKUP($B328,'Allokerad kvv'!$B$2:$AV$468,MATCH(O$1,'Allokerad kvv'!$B$1:$AV$1,0),FALSE),VLOOKUP($B328,'Justerad allokering'!$B$1:$AG$461,MATCH(O$1,'Justerad allokering'!$B$1:$AF$1,0),FALSE))</f>
        <v>0</v>
      </c>
      <c r="P328">
        <f>IF(ISERROR(1/VLOOKUP($B328,'Justerad allokering'!$B$1:$AG$461,MATCH(P$1,'Justerad allokering'!$B$1:$AF$1,0),FALSE)),VLOOKUP($B328,'Allokerad kvv'!$B$2:$AV$468,MATCH(P$1,'Allokerad kvv'!$B$1:$AV$1,0),FALSE),VLOOKUP($B328,'Justerad allokering'!$B$1:$AG$461,MATCH(P$1,'Justerad allokering'!$B$1:$AF$1,0),FALSE))</f>
        <v>0</v>
      </c>
      <c r="Q328">
        <f>IF(ISERROR(1/VLOOKUP($B328,'Justerad allokering'!$B$1:$AG$461,MATCH(Q$1,'Justerad allokering'!$B$1:$AF$1,0),FALSE)),VLOOKUP($B328,'Allokerad kvv'!$B$2:$AV$468,MATCH(Q$1,'Allokerad kvv'!$B$1:$AV$1,0),FALSE),VLOOKUP($B328,'Justerad allokering'!$B$1:$AG$461,MATCH(Q$1,'Justerad allokering'!$B$1:$AF$1,0),FALSE))</f>
        <v>0</v>
      </c>
      <c r="R328">
        <f>IF(ISERROR(1/VLOOKUP($B328,'Justerad allokering'!$B$1:$AG$461,MATCH(R$1,'Justerad allokering'!$B$1:$AF$1,0),FALSE)),VLOOKUP($B328,'Allokerad kvv'!$B$2:$AV$468,MATCH(R$1,'Allokerad kvv'!$B$1:$AV$1,0),FALSE),VLOOKUP($B328,'Justerad allokering'!$B$1:$AG$461,MATCH(R$1,'Justerad allokering'!$B$1:$AF$1,0),FALSE))</f>
        <v>0</v>
      </c>
      <c r="S328">
        <f>IF(ISERROR(1/VLOOKUP($B328,'Justerad allokering'!$B$1:$AG$461,MATCH(S$1,'Justerad allokering'!$B$1:$AF$1,0),FALSE)),VLOOKUP($B328,'Allokerad kvv'!$B$2:$AV$468,MATCH(S$1,'Allokerad kvv'!$B$1:$AV$1,0),FALSE),VLOOKUP($B328,'Justerad allokering'!$B$1:$AG$461,MATCH(S$1,'Justerad allokering'!$B$1:$AF$1,0),FALSE))</f>
        <v>0</v>
      </c>
      <c r="T328">
        <f>IF(ISERROR(1/VLOOKUP($B328,'Justerad allokering'!$B$1:$AG$461,MATCH(T$1,'Justerad allokering'!$B$1:$AF$1,0),FALSE)),VLOOKUP($B328,'Allokerad kvv'!$B$2:$AV$468,MATCH(T$1,'Allokerad kvv'!$B$1:$AV$1,0),FALSE),VLOOKUP($B328,'Justerad allokering'!$B$1:$AG$461,MATCH(T$1,'Justerad allokering'!$B$1:$AF$1,0),FALSE))</f>
        <v>0</v>
      </c>
      <c r="U328">
        <f>IF(ISERROR(1/VLOOKUP($B328,'Justerad allokering'!$B$1:$AG$461,MATCH(U$1,'Justerad allokering'!$B$1:$AF$1,0),FALSE)),VLOOKUP($B328,'Allokerad kvv'!$B$2:$AV$468,MATCH(U$1,'Allokerad kvv'!$B$1:$AV$1,0),FALSE),VLOOKUP($B328,'Justerad allokering'!$B$1:$AG$461,MATCH(U$1,'Justerad allokering'!$B$1:$AF$1,0),FALSE))</f>
        <v>0</v>
      </c>
      <c r="V328">
        <f>IF(ISERROR(1/VLOOKUP($B328,'Justerad allokering'!$B$1:$AG$461,MATCH(V$1,'Justerad allokering'!$B$1:$AF$1,0),FALSE)),VLOOKUP($B328,'Allokerad kvv'!$B$2:$AV$468,MATCH(V$1,'Allokerad kvv'!$B$1:$AV$1,0),FALSE),VLOOKUP($B328,'Justerad allokering'!$B$1:$AG$461,MATCH(V$1,'Justerad allokering'!$B$1:$AF$1,0),FALSE))</f>
        <v>0</v>
      </c>
      <c r="W328">
        <f>IF(ISERROR(1/VLOOKUP($B328,'Justerad allokering'!$B$1:$AG$461,MATCH(W$1,'Justerad allokering'!$B$1:$AF$1,0),FALSE)),VLOOKUP($B328,'Allokerad kvv'!$B$2:$AV$468,MATCH(W$1,'Allokerad kvv'!$B$1:$AV$1,0),FALSE),VLOOKUP($B328,'Justerad allokering'!$B$1:$AG$461,MATCH(W$1,'Justerad allokering'!$B$1:$AF$1,0),FALSE))</f>
        <v>0</v>
      </c>
      <c r="X328">
        <f>IF(ISERROR(1/VLOOKUP($B328,'Justerad allokering'!$B$1:$AG$461,MATCH(X$1,'Justerad allokering'!$B$1:$AF$1,0),FALSE)),VLOOKUP($B328,'Allokerad kvv'!$B$2:$AV$468,MATCH(X$1,'Allokerad kvv'!$B$1:$AV$1,0),FALSE),VLOOKUP($B328,'Justerad allokering'!$B$1:$AG$461,MATCH(X$1,'Justerad allokering'!$B$1:$AF$1,0),FALSE))</f>
        <v>0</v>
      </c>
      <c r="Y328">
        <f>IF(ISERROR(1/VLOOKUP($B328,'Justerad allokering'!$B$1:$AG$461,MATCH(Y$1,'Justerad allokering'!$B$1:$AF$1,0),FALSE)),VLOOKUP($B328,'Allokerad kvv'!$B$2:$AV$468,MATCH(Y$1,'Allokerad kvv'!$B$1:$AV$1,0),FALSE),VLOOKUP($B328,'Justerad allokering'!$B$1:$AG$461,MATCH(Y$1,'Justerad allokering'!$B$1:$AF$1,0),FALSE))</f>
        <v>0</v>
      </c>
      <c r="Z328">
        <f>IF(ISERROR(1/VLOOKUP($B328,'Justerad allokering'!$B$1:$AG$461,MATCH(Z$1,'Justerad allokering'!$B$1:$AF$1,0),FALSE)),VLOOKUP($B328,'Allokerad kvv'!$B$2:$AV$468,MATCH(Z$1,'Allokerad kvv'!$B$1:$AV$1,0),FALSE),VLOOKUP($B328,'Justerad allokering'!$B$1:$AG$461,MATCH(Z$1,'Justerad allokering'!$B$1:$AF$1,0),FALSE))</f>
        <v>0</v>
      </c>
      <c r="AE328" s="89">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25">
      <c r="A329" s="2" t="s">
        <v>462</v>
      </c>
      <c r="B329" s="2" t="s">
        <v>464</v>
      </c>
      <c r="C329">
        <f>IF(ISERROR(1/VLOOKUP($B329,'Justerad allokering'!$B$1:$AG$461,MATCH(C$1,'Justerad allokering'!$B$1:$AF$1,0),FALSE)),VLOOKUP($B329,'Allokerad kvv'!$B$2:$AV$468,MATCH(C$1,'Allokerad kvv'!$B$1:$AV$1,0),FALSE),VLOOKUP($B329,'Justerad allokering'!$B$1:$AG$461,MATCH(C$1,'Justerad allokering'!$B$1:$AF$1,0),FALSE))</f>
        <v>0</v>
      </c>
      <c r="D329">
        <f>IF(ISERROR(1/VLOOKUP($B329,'Justerad allokering'!$B$1:$AG$461,MATCH(D$1,'Justerad allokering'!$B$1:$AF$1,0),FALSE)),VLOOKUP($B329,'Allokerad kvv'!$B$2:$AV$468,MATCH(D$1,'Allokerad kvv'!$B$1:$AV$1,0),FALSE),VLOOKUP($B329,'Justerad allokering'!$B$1:$AG$461,MATCH(D$1,'Justerad allokering'!$B$1:$AF$1,0),FALSE))</f>
        <v>0</v>
      </c>
      <c r="E329">
        <f>IF(ISERROR(1/VLOOKUP($B329,'Justerad allokering'!$B$1:$AG$461,MATCH(E$1,'Justerad allokering'!$B$1:$AF$1,0),FALSE)),VLOOKUP($B329,'Allokerad kvv'!$B$2:$AV$468,MATCH(E$1,'Allokerad kvv'!$B$1:$AV$1,0),FALSE),VLOOKUP($B329,'Justerad allokering'!$B$1:$AG$461,MATCH(E$1,'Justerad allokering'!$B$1:$AF$1,0),FALSE))</f>
        <v>0</v>
      </c>
      <c r="F329">
        <f>IF(ISERROR(1/VLOOKUP($B329,'Justerad allokering'!$B$1:$AG$461,MATCH(F$1,'Justerad allokering'!$B$1:$AF$1,0),FALSE)),VLOOKUP($B329,'Allokerad kvv'!$B$2:$AV$468,MATCH(F$1,'Allokerad kvv'!$B$1:$AV$1,0),FALSE),VLOOKUP($B329,'Justerad allokering'!$B$1:$AG$461,MATCH(F$1,'Justerad allokering'!$B$1:$AF$1,0),FALSE))</f>
        <v>0</v>
      </c>
      <c r="G329">
        <f>IF(ISERROR(1/VLOOKUP($B329,'Justerad allokering'!$B$1:$AG$461,MATCH(G$1,'Justerad allokering'!$B$1:$AF$1,0),FALSE)),VLOOKUP($B329,'Allokerad kvv'!$B$2:$AV$468,MATCH(G$1,'Allokerad kvv'!$B$1:$AV$1,0),FALSE),VLOOKUP($B329,'Justerad allokering'!$B$1:$AG$461,MATCH(G$1,'Justerad allokering'!$B$1:$AF$1,0),FALSE))</f>
        <v>0</v>
      </c>
      <c r="H329">
        <f>IF(ISERROR(1/VLOOKUP($B329,'Justerad allokering'!$B$1:$AG$461,MATCH(H$1,'Justerad allokering'!$B$1:$AF$1,0),FALSE)),VLOOKUP($B329,'Allokerad kvv'!$B$2:$AV$468,MATCH(H$1,'Allokerad kvv'!$B$1:$AV$1,0),FALSE),VLOOKUP($B329,'Justerad allokering'!$B$1:$AG$461,MATCH(H$1,'Justerad allokering'!$B$1:$AF$1,0),FALSE))</f>
        <v>0</v>
      </c>
      <c r="I329">
        <f>IF(ISERROR(1/VLOOKUP($B329,'Justerad allokering'!$B$1:$AG$461,MATCH(I$1,'Justerad allokering'!$B$1:$AF$1,0),FALSE)),VLOOKUP($B329,'Allokerad kvv'!$B$2:$AV$468,MATCH(I$1,'Allokerad kvv'!$B$1:$AV$1,0),FALSE),VLOOKUP($B329,'Justerad allokering'!$B$1:$AG$461,MATCH(I$1,'Justerad allokering'!$B$1:$AF$1,0),FALSE))</f>
        <v>0</v>
      </c>
      <c r="J329">
        <f>IF(ISERROR(1/VLOOKUP($B329,'Justerad allokering'!$B$1:$AG$461,MATCH(J$1,'Justerad allokering'!$B$1:$AF$1,0),FALSE)),VLOOKUP($B329,'Allokerad kvv'!$B$2:$AV$468,MATCH(J$1,'Allokerad kvv'!$B$1:$AV$1,0),FALSE),VLOOKUP($B329,'Justerad allokering'!$B$1:$AG$461,MATCH(J$1,'Justerad allokering'!$B$1:$AF$1,0),FALSE))</f>
        <v>0</v>
      </c>
      <c r="K329">
        <f>IF(ISERROR(1/VLOOKUP($B329,'Justerad allokering'!$B$1:$AG$461,MATCH(K$1,'Justerad allokering'!$B$1:$AF$1,0),FALSE)),VLOOKUP($B329,'Allokerad kvv'!$B$2:$AV$468,MATCH(K$1,'Allokerad kvv'!$B$1:$AV$1,0),FALSE),VLOOKUP($B329,'Justerad allokering'!$B$1:$AG$461,MATCH(K$1,'Justerad allokering'!$B$1:$AF$1,0),FALSE))</f>
        <v>0</v>
      </c>
      <c r="L329">
        <f>IF(ISERROR(1/VLOOKUP($B329,'Justerad allokering'!$B$1:$AG$461,MATCH(L$1,'Justerad allokering'!$B$1:$AF$1,0),FALSE)),VLOOKUP($B329,'Allokerad kvv'!$B$2:$AV$468,MATCH(L$1,'Allokerad kvv'!$B$1:$AV$1,0),FALSE),VLOOKUP($B329,'Justerad allokering'!$B$1:$AG$461,MATCH(L$1,'Justerad allokering'!$B$1:$AF$1,0),FALSE))</f>
        <v>0</v>
      </c>
      <c r="M329">
        <f>IF(ISERROR(1/VLOOKUP($B329,'Justerad allokering'!$B$1:$AG$461,MATCH(M$1,'Justerad allokering'!$B$1:$AF$1,0),FALSE)),VLOOKUP($B329,'Allokerad kvv'!$B$2:$AV$468,MATCH(M$1,'Allokerad kvv'!$B$1:$AV$1,0),FALSE),VLOOKUP($B329,'Justerad allokering'!$B$1:$AG$461,MATCH(M$1,'Justerad allokering'!$B$1:$AF$1,0),FALSE))</f>
        <v>0</v>
      </c>
      <c r="N329">
        <f>IF(ISERROR(1/VLOOKUP($B329,'Justerad allokering'!$B$1:$AG$461,MATCH(N$1,'Justerad allokering'!$B$1:$AF$1,0),FALSE)),VLOOKUP($B329,'Allokerad kvv'!$B$2:$AV$468,MATCH(N$1,'Allokerad kvv'!$B$1:$AV$1,0),FALSE),VLOOKUP($B329,'Justerad allokering'!$B$1:$AG$461,MATCH(N$1,'Justerad allokering'!$B$1:$AF$1,0),FALSE))</f>
        <v>0</v>
      </c>
      <c r="O329">
        <f>IF(ISERROR(1/VLOOKUP($B329,'Justerad allokering'!$B$1:$AG$461,MATCH(O$1,'Justerad allokering'!$B$1:$AF$1,0),FALSE)),VLOOKUP($B329,'Allokerad kvv'!$B$2:$AV$468,MATCH(O$1,'Allokerad kvv'!$B$1:$AV$1,0),FALSE),VLOOKUP($B329,'Justerad allokering'!$B$1:$AG$461,MATCH(O$1,'Justerad allokering'!$B$1:$AF$1,0),FALSE))</f>
        <v>0</v>
      </c>
      <c r="P329">
        <f>IF(ISERROR(1/VLOOKUP($B329,'Justerad allokering'!$B$1:$AG$461,MATCH(P$1,'Justerad allokering'!$B$1:$AF$1,0),FALSE)),VLOOKUP($B329,'Allokerad kvv'!$B$2:$AV$468,MATCH(P$1,'Allokerad kvv'!$B$1:$AV$1,0),FALSE),VLOOKUP($B329,'Justerad allokering'!$B$1:$AG$461,MATCH(P$1,'Justerad allokering'!$B$1:$AF$1,0),FALSE))</f>
        <v>0</v>
      </c>
      <c r="Q329">
        <f>IF(ISERROR(1/VLOOKUP($B329,'Justerad allokering'!$B$1:$AG$461,MATCH(Q$1,'Justerad allokering'!$B$1:$AF$1,0),FALSE)),VLOOKUP($B329,'Allokerad kvv'!$B$2:$AV$468,MATCH(Q$1,'Allokerad kvv'!$B$1:$AV$1,0),FALSE),VLOOKUP($B329,'Justerad allokering'!$B$1:$AG$461,MATCH(Q$1,'Justerad allokering'!$B$1:$AF$1,0),FALSE))</f>
        <v>0</v>
      </c>
      <c r="R329">
        <f>IF(ISERROR(1/VLOOKUP($B329,'Justerad allokering'!$B$1:$AG$461,MATCH(R$1,'Justerad allokering'!$B$1:$AF$1,0),FALSE)),VLOOKUP($B329,'Allokerad kvv'!$B$2:$AV$468,MATCH(R$1,'Allokerad kvv'!$B$1:$AV$1,0),FALSE),VLOOKUP($B329,'Justerad allokering'!$B$1:$AG$461,MATCH(R$1,'Justerad allokering'!$B$1:$AF$1,0),FALSE))</f>
        <v>0</v>
      </c>
      <c r="S329">
        <f>IF(ISERROR(1/VLOOKUP($B329,'Justerad allokering'!$B$1:$AG$461,MATCH(S$1,'Justerad allokering'!$B$1:$AF$1,0),FALSE)),VLOOKUP($B329,'Allokerad kvv'!$B$2:$AV$468,MATCH(S$1,'Allokerad kvv'!$B$1:$AV$1,0),FALSE),VLOOKUP($B329,'Justerad allokering'!$B$1:$AG$461,MATCH(S$1,'Justerad allokering'!$B$1:$AF$1,0),FALSE))</f>
        <v>0</v>
      </c>
      <c r="T329">
        <f>IF(ISERROR(1/VLOOKUP($B329,'Justerad allokering'!$B$1:$AG$461,MATCH(T$1,'Justerad allokering'!$B$1:$AF$1,0),FALSE)),VLOOKUP($B329,'Allokerad kvv'!$B$2:$AV$468,MATCH(T$1,'Allokerad kvv'!$B$1:$AV$1,0),FALSE),VLOOKUP($B329,'Justerad allokering'!$B$1:$AG$461,MATCH(T$1,'Justerad allokering'!$B$1:$AF$1,0),FALSE))</f>
        <v>0</v>
      </c>
      <c r="U329">
        <f>IF(ISERROR(1/VLOOKUP($B329,'Justerad allokering'!$B$1:$AG$461,MATCH(U$1,'Justerad allokering'!$B$1:$AF$1,0),FALSE)),VLOOKUP($B329,'Allokerad kvv'!$B$2:$AV$468,MATCH(U$1,'Allokerad kvv'!$B$1:$AV$1,0),FALSE),VLOOKUP($B329,'Justerad allokering'!$B$1:$AG$461,MATCH(U$1,'Justerad allokering'!$B$1:$AF$1,0),FALSE))</f>
        <v>0</v>
      </c>
      <c r="V329">
        <f>IF(ISERROR(1/VLOOKUP($B329,'Justerad allokering'!$B$1:$AG$461,MATCH(V$1,'Justerad allokering'!$B$1:$AF$1,0),FALSE)),VLOOKUP($B329,'Allokerad kvv'!$B$2:$AV$468,MATCH(V$1,'Allokerad kvv'!$B$1:$AV$1,0),FALSE),VLOOKUP($B329,'Justerad allokering'!$B$1:$AG$461,MATCH(V$1,'Justerad allokering'!$B$1:$AF$1,0),FALSE))</f>
        <v>0</v>
      </c>
      <c r="W329">
        <f>IF(ISERROR(1/VLOOKUP($B329,'Justerad allokering'!$B$1:$AG$461,MATCH(W$1,'Justerad allokering'!$B$1:$AF$1,0),FALSE)),VLOOKUP($B329,'Allokerad kvv'!$B$2:$AV$468,MATCH(W$1,'Allokerad kvv'!$B$1:$AV$1,0),FALSE),VLOOKUP($B329,'Justerad allokering'!$B$1:$AG$461,MATCH(W$1,'Justerad allokering'!$B$1:$AF$1,0),FALSE))</f>
        <v>0</v>
      </c>
      <c r="X329">
        <f>IF(ISERROR(1/VLOOKUP($B329,'Justerad allokering'!$B$1:$AG$461,MATCH(X$1,'Justerad allokering'!$B$1:$AF$1,0),FALSE)),VLOOKUP($B329,'Allokerad kvv'!$B$2:$AV$468,MATCH(X$1,'Allokerad kvv'!$B$1:$AV$1,0),FALSE),VLOOKUP($B329,'Justerad allokering'!$B$1:$AG$461,MATCH(X$1,'Justerad allokering'!$B$1:$AF$1,0),FALSE))</f>
        <v>0</v>
      </c>
      <c r="Y329">
        <f>IF(ISERROR(1/VLOOKUP($B329,'Justerad allokering'!$B$1:$AG$461,MATCH(Y$1,'Justerad allokering'!$B$1:$AF$1,0),FALSE)),VLOOKUP($B329,'Allokerad kvv'!$B$2:$AV$468,MATCH(Y$1,'Allokerad kvv'!$B$1:$AV$1,0),FALSE),VLOOKUP($B329,'Justerad allokering'!$B$1:$AG$461,MATCH(Y$1,'Justerad allokering'!$B$1:$AF$1,0),FALSE))</f>
        <v>0</v>
      </c>
      <c r="Z329">
        <f>IF(ISERROR(1/VLOOKUP($B329,'Justerad allokering'!$B$1:$AG$461,MATCH(Z$1,'Justerad allokering'!$B$1:$AF$1,0),FALSE)),VLOOKUP($B329,'Allokerad kvv'!$B$2:$AV$468,MATCH(Z$1,'Allokerad kvv'!$B$1:$AV$1,0),FALSE),VLOOKUP($B329,'Justerad allokering'!$B$1:$AG$461,MATCH(Z$1,'Justerad allokering'!$B$1:$AF$1,0),FALSE))</f>
        <v>0</v>
      </c>
      <c r="AE329" s="89">
        <f t="shared" si="20"/>
        <v>0</v>
      </c>
      <c r="AG329">
        <f t="shared" si="21"/>
        <v>0</v>
      </c>
      <c r="AH329">
        <f t="shared" si="22"/>
        <v>0</v>
      </c>
      <c r="AI329" t="str">
        <f>IF(AH329=0,"",AH329/VLOOKUP(B329,Kraftvärmeprod!$B$1:$BC$480,MATCH("Summa tillförd energi exklusive rökgaskondensering",Kraftvärmeprod!$B$1:$BC$1,0),FALSE))</f>
        <v/>
      </c>
      <c r="AK329">
        <f t="shared" si="23"/>
        <v>0</v>
      </c>
    </row>
    <row r="330" spans="1:37" x14ac:dyDescent="0.25">
      <c r="A330" s="2" t="s">
        <v>465</v>
      </c>
      <c r="B330" s="2" t="s">
        <v>466</v>
      </c>
      <c r="C330">
        <f>IF(ISERROR(1/VLOOKUP($B330,'Justerad allokering'!$B$1:$AG$461,MATCH(C$1,'Justerad allokering'!$B$1:$AF$1,0),FALSE)),VLOOKUP($B330,'Allokerad kvv'!$B$2:$AV$468,MATCH(C$1,'Allokerad kvv'!$B$1:$AV$1,0),FALSE),VLOOKUP($B330,'Justerad allokering'!$B$1:$AG$461,MATCH(C$1,'Justerad allokering'!$B$1:$AF$1,0),FALSE))</f>
        <v>0</v>
      </c>
      <c r="D330">
        <f>IF(ISERROR(1/VLOOKUP($B330,'Justerad allokering'!$B$1:$AG$461,MATCH(D$1,'Justerad allokering'!$B$1:$AF$1,0),FALSE)),VLOOKUP($B330,'Allokerad kvv'!$B$2:$AV$468,MATCH(D$1,'Allokerad kvv'!$B$1:$AV$1,0),FALSE),VLOOKUP($B330,'Justerad allokering'!$B$1:$AG$461,MATCH(D$1,'Justerad allokering'!$B$1:$AF$1,0),FALSE))</f>
        <v>0</v>
      </c>
      <c r="E330">
        <f>IF(ISERROR(1/VLOOKUP($B330,'Justerad allokering'!$B$1:$AG$461,MATCH(E$1,'Justerad allokering'!$B$1:$AF$1,0),FALSE)),VLOOKUP($B330,'Allokerad kvv'!$B$2:$AV$468,MATCH(E$1,'Allokerad kvv'!$B$1:$AV$1,0),FALSE),VLOOKUP($B330,'Justerad allokering'!$B$1:$AG$461,MATCH(E$1,'Justerad allokering'!$B$1:$AF$1,0),FALSE))</f>
        <v>0</v>
      </c>
      <c r="F330">
        <f>IF(ISERROR(1/VLOOKUP($B330,'Justerad allokering'!$B$1:$AG$461,MATCH(F$1,'Justerad allokering'!$B$1:$AF$1,0),FALSE)),VLOOKUP($B330,'Allokerad kvv'!$B$2:$AV$468,MATCH(F$1,'Allokerad kvv'!$B$1:$AV$1,0),FALSE),VLOOKUP($B330,'Justerad allokering'!$B$1:$AG$461,MATCH(F$1,'Justerad allokering'!$B$1:$AF$1,0),FALSE))</f>
        <v>0</v>
      </c>
      <c r="G330">
        <f>IF(ISERROR(1/VLOOKUP($B330,'Justerad allokering'!$B$1:$AG$461,MATCH(G$1,'Justerad allokering'!$B$1:$AF$1,0),FALSE)),VLOOKUP($B330,'Allokerad kvv'!$B$2:$AV$468,MATCH(G$1,'Allokerad kvv'!$B$1:$AV$1,0),FALSE),VLOOKUP($B330,'Justerad allokering'!$B$1:$AG$461,MATCH(G$1,'Justerad allokering'!$B$1:$AF$1,0),FALSE))</f>
        <v>0</v>
      </c>
      <c r="H330">
        <f>IF(ISERROR(1/VLOOKUP($B330,'Justerad allokering'!$B$1:$AG$461,MATCH(H$1,'Justerad allokering'!$B$1:$AF$1,0),FALSE)),VLOOKUP($B330,'Allokerad kvv'!$B$2:$AV$468,MATCH(H$1,'Allokerad kvv'!$B$1:$AV$1,0),FALSE),VLOOKUP($B330,'Justerad allokering'!$B$1:$AG$461,MATCH(H$1,'Justerad allokering'!$B$1:$AF$1,0),FALSE))</f>
        <v>0</v>
      </c>
      <c r="I330">
        <f>IF(ISERROR(1/VLOOKUP($B330,'Justerad allokering'!$B$1:$AG$461,MATCH(I$1,'Justerad allokering'!$B$1:$AF$1,0),FALSE)),VLOOKUP($B330,'Allokerad kvv'!$B$2:$AV$468,MATCH(I$1,'Allokerad kvv'!$B$1:$AV$1,0),FALSE),VLOOKUP($B330,'Justerad allokering'!$B$1:$AG$461,MATCH(I$1,'Justerad allokering'!$B$1:$AF$1,0),FALSE))</f>
        <v>0</v>
      </c>
      <c r="J330">
        <f>IF(ISERROR(1/VLOOKUP($B330,'Justerad allokering'!$B$1:$AG$461,MATCH(J$1,'Justerad allokering'!$B$1:$AF$1,0),FALSE)),VLOOKUP($B330,'Allokerad kvv'!$B$2:$AV$468,MATCH(J$1,'Allokerad kvv'!$B$1:$AV$1,0),FALSE),VLOOKUP($B330,'Justerad allokering'!$B$1:$AG$461,MATCH(J$1,'Justerad allokering'!$B$1:$AF$1,0),FALSE))</f>
        <v>0</v>
      </c>
      <c r="K330">
        <f>IF(ISERROR(1/VLOOKUP($B330,'Justerad allokering'!$B$1:$AG$461,MATCH(K$1,'Justerad allokering'!$B$1:$AF$1,0),FALSE)),VLOOKUP($B330,'Allokerad kvv'!$B$2:$AV$468,MATCH(K$1,'Allokerad kvv'!$B$1:$AV$1,0),FALSE),VLOOKUP($B330,'Justerad allokering'!$B$1:$AG$461,MATCH(K$1,'Justerad allokering'!$B$1:$AF$1,0),FALSE))</f>
        <v>0</v>
      </c>
      <c r="L330">
        <f>IF(ISERROR(1/VLOOKUP($B330,'Justerad allokering'!$B$1:$AG$461,MATCH(L$1,'Justerad allokering'!$B$1:$AF$1,0),FALSE)),VLOOKUP($B330,'Allokerad kvv'!$B$2:$AV$468,MATCH(L$1,'Allokerad kvv'!$B$1:$AV$1,0),FALSE),VLOOKUP($B330,'Justerad allokering'!$B$1:$AG$461,MATCH(L$1,'Justerad allokering'!$B$1:$AF$1,0),FALSE))</f>
        <v>0</v>
      </c>
      <c r="M330">
        <f>IF(ISERROR(1/VLOOKUP($B330,'Justerad allokering'!$B$1:$AG$461,MATCH(M$1,'Justerad allokering'!$B$1:$AF$1,0),FALSE)),VLOOKUP($B330,'Allokerad kvv'!$B$2:$AV$468,MATCH(M$1,'Allokerad kvv'!$B$1:$AV$1,0),FALSE),VLOOKUP($B330,'Justerad allokering'!$B$1:$AG$461,MATCH(M$1,'Justerad allokering'!$B$1:$AF$1,0),FALSE))</f>
        <v>0</v>
      </c>
      <c r="N330">
        <f>IF(ISERROR(1/VLOOKUP($B330,'Justerad allokering'!$B$1:$AG$461,MATCH(N$1,'Justerad allokering'!$B$1:$AF$1,0),FALSE)),VLOOKUP($B330,'Allokerad kvv'!$B$2:$AV$468,MATCH(N$1,'Allokerad kvv'!$B$1:$AV$1,0),FALSE),VLOOKUP($B330,'Justerad allokering'!$B$1:$AG$461,MATCH(N$1,'Justerad allokering'!$B$1:$AF$1,0),FALSE))</f>
        <v>0</v>
      </c>
      <c r="O330">
        <f>IF(ISERROR(1/VLOOKUP($B330,'Justerad allokering'!$B$1:$AG$461,MATCH(O$1,'Justerad allokering'!$B$1:$AF$1,0),FALSE)),VLOOKUP($B330,'Allokerad kvv'!$B$2:$AV$468,MATCH(O$1,'Allokerad kvv'!$B$1:$AV$1,0),FALSE),VLOOKUP($B330,'Justerad allokering'!$B$1:$AG$461,MATCH(O$1,'Justerad allokering'!$B$1:$AF$1,0),FALSE))</f>
        <v>0</v>
      </c>
      <c r="P330">
        <f>IF(ISERROR(1/VLOOKUP($B330,'Justerad allokering'!$B$1:$AG$461,MATCH(P$1,'Justerad allokering'!$B$1:$AF$1,0),FALSE)),VLOOKUP($B330,'Allokerad kvv'!$B$2:$AV$468,MATCH(P$1,'Allokerad kvv'!$B$1:$AV$1,0),FALSE),VLOOKUP($B330,'Justerad allokering'!$B$1:$AG$461,MATCH(P$1,'Justerad allokering'!$B$1:$AF$1,0),FALSE))</f>
        <v>0</v>
      </c>
      <c r="Q330">
        <f>IF(ISERROR(1/VLOOKUP($B330,'Justerad allokering'!$B$1:$AG$461,MATCH(Q$1,'Justerad allokering'!$B$1:$AF$1,0),FALSE)),VLOOKUP($B330,'Allokerad kvv'!$B$2:$AV$468,MATCH(Q$1,'Allokerad kvv'!$B$1:$AV$1,0),FALSE),VLOOKUP($B330,'Justerad allokering'!$B$1:$AG$461,MATCH(Q$1,'Justerad allokering'!$B$1:$AF$1,0),FALSE))</f>
        <v>0</v>
      </c>
      <c r="R330">
        <f>IF(ISERROR(1/VLOOKUP($B330,'Justerad allokering'!$B$1:$AG$461,MATCH(R$1,'Justerad allokering'!$B$1:$AF$1,0),FALSE)),VLOOKUP($B330,'Allokerad kvv'!$B$2:$AV$468,MATCH(R$1,'Allokerad kvv'!$B$1:$AV$1,0),FALSE),VLOOKUP($B330,'Justerad allokering'!$B$1:$AG$461,MATCH(R$1,'Justerad allokering'!$B$1:$AF$1,0),FALSE))</f>
        <v>0</v>
      </c>
      <c r="S330">
        <f>IF(ISERROR(1/VLOOKUP($B330,'Justerad allokering'!$B$1:$AG$461,MATCH(S$1,'Justerad allokering'!$B$1:$AF$1,0),FALSE)),VLOOKUP($B330,'Allokerad kvv'!$B$2:$AV$468,MATCH(S$1,'Allokerad kvv'!$B$1:$AV$1,0),FALSE),VLOOKUP($B330,'Justerad allokering'!$B$1:$AG$461,MATCH(S$1,'Justerad allokering'!$B$1:$AF$1,0),FALSE))</f>
        <v>0</v>
      </c>
      <c r="T330">
        <f>IF(ISERROR(1/VLOOKUP($B330,'Justerad allokering'!$B$1:$AG$461,MATCH(T$1,'Justerad allokering'!$B$1:$AF$1,0),FALSE)),VLOOKUP($B330,'Allokerad kvv'!$B$2:$AV$468,MATCH(T$1,'Allokerad kvv'!$B$1:$AV$1,0),FALSE),VLOOKUP($B330,'Justerad allokering'!$B$1:$AG$461,MATCH(T$1,'Justerad allokering'!$B$1:$AF$1,0),FALSE))</f>
        <v>0</v>
      </c>
      <c r="U330">
        <f>IF(ISERROR(1/VLOOKUP($B330,'Justerad allokering'!$B$1:$AG$461,MATCH(U$1,'Justerad allokering'!$B$1:$AF$1,0),FALSE)),VLOOKUP($B330,'Allokerad kvv'!$B$2:$AV$468,MATCH(U$1,'Allokerad kvv'!$B$1:$AV$1,0),FALSE),VLOOKUP($B330,'Justerad allokering'!$B$1:$AG$461,MATCH(U$1,'Justerad allokering'!$B$1:$AF$1,0),FALSE))</f>
        <v>0</v>
      </c>
      <c r="V330">
        <f>IF(ISERROR(1/VLOOKUP($B330,'Justerad allokering'!$B$1:$AG$461,MATCH(V$1,'Justerad allokering'!$B$1:$AF$1,0),FALSE)),VLOOKUP($B330,'Allokerad kvv'!$B$2:$AV$468,MATCH(V$1,'Allokerad kvv'!$B$1:$AV$1,0),FALSE),VLOOKUP($B330,'Justerad allokering'!$B$1:$AG$461,MATCH(V$1,'Justerad allokering'!$B$1:$AF$1,0),FALSE))</f>
        <v>0</v>
      </c>
      <c r="W330">
        <f>IF(ISERROR(1/VLOOKUP($B330,'Justerad allokering'!$B$1:$AG$461,MATCH(W$1,'Justerad allokering'!$B$1:$AF$1,0),FALSE)),VLOOKUP($B330,'Allokerad kvv'!$B$2:$AV$468,MATCH(W$1,'Allokerad kvv'!$B$1:$AV$1,0),FALSE),VLOOKUP($B330,'Justerad allokering'!$B$1:$AG$461,MATCH(W$1,'Justerad allokering'!$B$1:$AF$1,0),FALSE))</f>
        <v>0</v>
      </c>
      <c r="X330">
        <f>IF(ISERROR(1/VLOOKUP($B330,'Justerad allokering'!$B$1:$AG$461,MATCH(X$1,'Justerad allokering'!$B$1:$AF$1,0),FALSE)),VLOOKUP($B330,'Allokerad kvv'!$B$2:$AV$468,MATCH(X$1,'Allokerad kvv'!$B$1:$AV$1,0),FALSE),VLOOKUP($B330,'Justerad allokering'!$B$1:$AG$461,MATCH(X$1,'Justerad allokering'!$B$1:$AF$1,0),FALSE))</f>
        <v>0</v>
      </c>
      <c r="Y330">
        <f>IF(ISERROR(1/VLOOKUP($B330,'Justerad allokering'!$B$1:$AG$461,MATCH(Y$1,'Justerad allokering'!$B$1:$AF$1,0),FALSE)),VLOOKUP($B330,'Allokerad kvv'!$B$2:$AV$468,MATCH(Y$1,'Allokerad kvv'!$B$1:$AV$1,0),FALSE),VLOOKUP($B330,'Justerad allokering'!$B$1:$AG$461,MATCH(Y$1,'Justerad allokering'!$B$1:$AF$1,0),FALSE))</f>
        <v>0</v>
      </c>
      <c r="Z330">
        <f>IF(ISERROR(1/VLOOKUP($B330,'Justerad allokering'!$B$1:$AG$461,MATCH(Z$1,'Justerad allokering'!$B$1:$AF$1,0),FALSE)),VLOOKUP($B330,'Allokerad kvv'!$B$2:$AV$468,MATCH(Z$1,'Allokerad kvv'!$B$1:$AV$1,0),FALSE),VLOOKUP($B330,'Justerad allokering'!$B$1:$AG$461,MATCH(Z$1,'Justerad allokering'!$B$1:$AF$1,0),FALSE))</f>
        <v>0</v>
      </c>
      <c r="AE330" s="89">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25">
      <c r="A331" s="2" t="s">
        <v>467</v>
      </c>
      <c r="B331" s="2" t="s">
        <v>468</v>
      </c>
      <c r="C331">
        <f>IF(ISERROR(1/VLOOKUP($B331,'Justerad allokering'!$B$1:$AG$461,MATCH(C$1,'Justerad allokering'!$B$1:$AF$1,0),FALSE)),VLOOKUP($B331,'Allokerad kvv'!$B$2:$AV$468,MATCH(C$1,'Allokerad kvv'!$B$1:$AV$1,0),FALSE),VLOOKUP($B331,'Justerad allokering'!$B$1:$AG$461,MATCH(C$1,'Justerad allokering'!$B$1:$AF$1,0),FALSE))</f>
        <v>0</v>
      </c>
      <c r="D331">
        <f>IF(ISERROR(1/VLOOKUP($B331,'Justerad allokering'!$B$1:$AG$461,MATCH(D$1,'Justerad allokering'!$B$1:$AF$1,0),FALSE)),VLOOKUP($B331,'Allokerad kvv'!$B$2:$AV$468,MATCH(D$1,'Allokerad kvv'!$B$1:$AV$1,0),FALSE),VLOOKUP($B331,'Justerad allokering'!$B$1:$AG$461,MATCH(D$1,'Justerad allokering'!$B$1:$AF$1,0),FALSE))</f>
        <v>0</v>
      </c>
      <c r="E331">
        <f>IF(ISERROR(1/VLOOKUP($B331,'Justerad allokering'!$B$1:$AG$461,MATCH(E$1,'Justerad allokering'!$B$1:$AF$1,0),FALSE)),VLOOKUP($B331,'Allokerad kvv'!$B$2:$AV$468,MATCH(E$1,'Allokerad kvv'!$B$1:$AV$1,0),FALSE),VLOOKUP($B331,'Justerad allokering'!$B$1:$AG$461,MATCH(E$1,'Justerad allokering'!$B$1:$AF$1,0),FALSE))</f>
        <v>0</v>
      </c>
      <c r="F331">
        <f>IF(ISERROR(1/VLOOKUP($B331,'Justerad allokering'!$B$1:$AG$461,MATCH(F$1,'Justerad allokering'!$B$1:$AF$1,0),FALSE)),VLOOKUP($B331,'Allokerad kvv'!$B$2:$AV$468,MATCH(F$1,'Allokerad kvv'!$B$1:$AV$1,0),FALSE),VLOOKUP($B331,'Justerad allokering'!$B$1:$AG$461,MATCH(F$1,'Justerad allokering'!$B$1:$AF$1,0),FALSE))</f>
        <v>0</v>
      </c>
      <c r="G331">
        <f>IF(ISERROR(1/VLOOKUP($B331,'Justerad allokering'!$B$1:$AG$461,MATCH(G$1,'Justerad allokering'!$B$1:$AF$1,0),FALSE)),VLOOKUP($B331,'Allokerad kvv'!$B$2:$AV$468,MATCH(G$1,'Allokerad kvv'!$B$1:$AV$1,0),FALSE),VLOOKUP($B331,'Justerad allokering'!$B$1:$AG$461,MATCH(G$1,'Justerad allokering'!$B$1:$AF$1,0),FALSE))</f>
        <v>0</v>
      </c>
      <c r="H331">
        <f>IF(ISERROR(1/VLOOKUP($B331,'Justerad allokering'!$B$1:$AG$461,MATCH(H$1,'Justerad allokering'!$B$1:$AF$1,0),FALSE)),VLOOKUP($B331,'Allokerad kvv'!$B$2:$AV$468,MATCH(H$1,'Allokerad kvv'!$B$1:$AV$1,0),FALSE),VLOOKUP($B331,'Justerad allokering'!$B$1:$AG$461,MATCH(H$1,'Justerad allokering'!$B$1:$AF$1,0),FALSE))</f>
        <v>0</v>
      </c>
      <c r="I331">
        <f>IF(ISERROR(1/VLOOKUP($B331,'Justerad allokering'!$B$1:$AG$461,MATCH(I$1,'Justerad allokering'!$B$1:$AF$1,0),FALSE)),VLOOKUP($B331,'Allokerad kvv'!$B$2:$AV$468,MATCH(I$1,'Allokerad kvv'!$B$1:$AV$1,0),FALSE),VLOOKUP($B331,'Justerad allokering'!$B$1:$AG$461,MATCH(I$1,'Justerad allokering'!$B$1:$AF$1,0),FALSE))</f>
        <v>0</v>
      </c>
      <c r="J331">
        <f>IF(ISERROR(1/VLOOKUP($B331,'Justerad allokering'!$B$1:$AG$461,MATCH(J$1,'Justerad allokering'!$B$1:$AF$1,0),FALSE)),VLOOKUP($B331,'Allokerad kvv'!$B$2:$AV$468,MATCH(J$1,'Allokerad kvv'!$B$1:$AV$1,0),FALSE),VLOOKUP($B331,'Justerad allokering'!$B$1:$AG$461,MATCH(J$1,'Justerad allokering'!$B$1:$AF$1,0),FALSE))</f>
        <v>0</v>
      </c>
      <c r="K331">
        <f>IF(ISERROR(1/VLOOKUP($B331,'Justerad allokering'!$B$1:$AG$461,MATCH(K$1,'Justerad allokering'!$B$1:$AF$1,0),FALSE)),VLOOKUP($B331,'Allokerad kvv'!$B$2:$AV$468,MATCH(K$1,'Allokerad kvv'!$B$1:$AV$1,0),FALSE),VLOOKUP($B331,'Justerad allokering'!$B$1:$AG$461,MATCH(K$1,'Justerad allokering'!$B$1:$AF$1,0),FALSE))</f>
        <v>0</v>
      </c>
      <c r="L331">
        <f>IF(ISERROR(1/VLOOKUP($B331,'Justerad allokering'!$B$1:$AG$461,MATCH(L$1,'Justerad allokering'!$B$1:$AF$1,0),FALSE)),VLOOKUP($B331,'Allokerad kvv'!$B$2:$AV$468,MATCH(L$1,'Allokerad kvv'!$B$1:$AV$1,0),FALSE),VLOOKUP($B331,'Justerad allokering'!$B$1:$AG$461,MATCH(L$1,'Justerad allokering'!$B$1:$AF$1,0),FALSE))</f>
        <v>0</v>
      </c>
      <c r="M331">
        <f>IF(ISERROR(1/VLOOKUP($B331,'Justerad allokering'!$B$1:$AG$461,MATCH(M$1,'Justerad allokering'!$B$1:$AF$1,0),FALSE)),VLOOKUP($B331,'Allokerad kvv'!$B$2:$AV$468,MATCH(M$1,'Allokerad kvv'!$B$1:$AV$1,0),FALSE),VLOOKUP($B331,'Justerad allokering'!$B$1:$AG$461,MATCH(M$1,'Justerad allokering'!$B$1:$AF$1,0),FALSE))</f>
        <v>0</v>
      </c>
      <c r="N331">
        <f>IF(ISERROR(1/VLOOKUP($B331,'Justerad allokering'!$B$1:$AG$461,MATCH(N$1,'Justerad allokering'!$B$1:$AF$1,0),FALSE)),VLOOKUP($B331,'Allokerad kvv'!$B$2:$AV$468,MATCH(N$1,'Allokerad kvv'!$B$1:$AV$1,0),FALSE),VLOOKUP($B331,'Justerad allokering'!$B$1:$AG$461,MATCH(N$1,'Justerad allokering'!$B$1:$AF$1,0),FALSE))</f>
        <v>0</v>
      </c>
      <c r="O331">
        <f>IF(ISERROR(1/VLOOKUP($B331,'Justerad allokering'!$B$1:$AG$461,MATCH(O$1,'Justerad allokering'!$B$1:$AF$1,0),FALSE)),VLOOKUP($B331,'Allokerad kvv'!$B$2:$AV$468,MATCH(O$1,'Allokerad kvv'!$B$1:$AV$1,0),FALSE),VLOOKUP($B331,'Justerad allokering'!$B$1:$AG$461,MATCH(O$1,'Justerad allokering'!$B$1:$AF$1,0),FALSE))</f>
        <v>0</v>
      </c>
      <c r="P331">
        <f>IF(ISERROR(1/VLOOKUP($B331,'Justerad allokering'!$B$1:$AG$461,MATCH(P$1,'Justerad allokering'!$B$1:$AF$1,0),FALSE)),VLOOKUP($B331,'Allokerad kvv'!$B$2:$AV$468,MATCH(P$1,'Allokerad kvv'!$B$1:$AV$1,0),FALSE),VLOOKUP($B331,'Justerad allokering'!$B$1:$AG$461,MATCH(P$1,'Justerad allokering'!$B$1:$AF$1,0),FALSE))</f>
        <v>0</v>
      </c>
      <c r="Q331">
        <f>IF(ISERROR(1/VLOOKUP($B331,'Justerad allokering'!$B$1:$AG$461,MATCH(Q$1,'Justerad allokering'!$B$1:$AF$1,0),FALSE)),VLOOKUP($B331,'Allokerad kvv'!$B$2:$AV$468,MATCH(Q$1,'Allokerad kvv'!$B$1:$AV$1,0),FALSE),VLOOKUP($B331,'Justerad allokering'!$B$1:$AG$461,MATCH(Q$1,'Justerad allokering'!$B$1:$AF$1,0),FALSE))</f>
        <v>0</v>
      </c>
      <c r="R331">
        <f>IF(ISERROR(1/VLOOKUP($B331,'Justerad allokering'!$B$1:$AG$461,MATCH(R$1,'Justerad allokering'!$B$1:$AF$1,0),FALSE)),VLOOKUP($B331,'Allokerad kvv'!$B$2:$AV$468,MATCH(R$1,'Allokerad kvv'!$B$1:$AV$1,0),FALSE),VLOOKUP($B331,'Justerad allokering'!$B$1:$AG$461,MATCH(R$1,'Justerad allokering'!$B$1:$AF$1,0),FALSE))</f>
        <v>0</v>
      </c>
      <c r="S331">
        <f>IF(ISERROR(1/VLOOKUP($B331,'Justerad allokering'!$B$1:$AG$461,MATCH(S$1,'Justerad allokering'!$B$1:$AF$1,0),FALSE)),VLOOKUP($B331,'Allokerad kvv'!$B$2:$AV$468,MATCH(S$1,'Allokerad kvv'!$B$1:$AV$1,0),FALSE),VLOOKUP($B331,'Justerad allokering'!$B$1:$AG$461,MATCH(S$1,'Justerad allokering'!$B$1:$AF$1,0),FALSE))</f>
        <v>0</v>
      </c>
      <c r="T331">
        <f>IF(ISERROR(1/VLOOKUP($B331,'Justerad allokering'!$B$1:$AG$461,MATCH(T$1,'Justerad allokering'!$B$1:$AF$1,0),FALSE)),VLOOKUP($B331,'Allokerad kvv'!$B$2:$AV$468,MATCH(T$1,'Allokerad kvv'!$B$1:$AV$1,0),FALSE),VLOOKUP($B331,'Justerad allokering'!$B$1:$AG$461,MATCH(T$1,'Justerad allokering'!$B$1:$AF$1,0),FALSE))</f>
        <v>0</v>
      </c>
      <c r="U331">
        <f>IF(ISERROR(1/VLOOKUP($B331,'Justerad allokering'!$B$1:$AG$461,MATCH(U$1,'Justerad allokering'!$B$1:$AF$1,0),FALSE)),VLOOKUP($B331,'Allokerad kvv'!$B$2:$AV$468,MATCH(U$1,'Allokerad kvv'!$B$1:$AV$1,0),FALSE),VLOOKUP($B331,'Justerad allokering'!$B$1:$AG$461,MATCH(U$1,'Justerad allokering'!$B$1:$AF$1,0),FALSE))</f>
        <v>0</v>
      </c>
      <c r="V331">
        <f>IF(ISERROR(1/VLOOKUP($B331,'Justerad allokering'!$B$1:$AG$461,MATCH(V$1,'Justerad allokering'!$B$1:$AF$1,0),FALSE)),VLOOKUP($B331,'Allokerad kvv'!$B$2:$AV$468,MATCH(V$1,'Allokerad kvv'!$B$1:$AV$1,0),FALSE),VLOOKUP($B331,'Justerad allokering'!$B$1:$AG$461,MATCH(V$1,'Justerad allokering'!$B$1:$AF$1,0),FALSE))</f>
        <v>0</v>
      </c>
      <c r="W331">
        <f>IF(ISERROR(1/VLOOKUP($B331,'Justerad allokering'!$B$1:$AG$461,MATCH(W$1,'Justerad allokering'!$B$1:$AF$1,0),FALSE)),VLOOKUP($B331,'Allokerad kvv'!$B$2:$AV$468,MATCH(W$1,'Allokerad kvv'!$B$1:$AV$1,0),FALSE),VLOOKUP($B331,'Justerad allokering'!$B$1:$AG$461,MATCH(W$1,'Justerad allokering'!$B$1:$AF$1,0),FALSE))</f>
        <v>0</v>
      </c>
      <c r="X331">
        <f>IF(ISERROR(1/VLOOKUP($B331,'Justerad allokering'!$B$1:$AG$461,MATCH(X$1,'Justerad allokering'!$B$1:$AF$1,0),FALSE)),VLOOKUP($B331,'Allokerad kvv'!$B$2:$AV$468,MATCH(X$1,'Allokerad kvv'!$B$1:$AV$1,0),FALSE),VLOOKUP($B331,'Justerad allokering'!$B$1:$AG$461,MATCH(X$1,'Justerad allokering'!$B$1:$AF$1,0),FALSE))</f>
        <v>0</v>
      </c>
      <c r="Y331">
        <f>IF(ISERROR(1/VLOOKUP($B331,'Justerad allokering'!$B$1:$AG$461,MATCH(Y$1,'Justerad allokering'!$B$1:$AF$1,0),FALSE)),VLOOKUP($B331,'Allokerad kvv'!$B$2:$AV$468,MATCH(Y$1,'Allokerad kvv'!$B$1:$AV$1,0),FALSE),VLOOKUP($B331,'Justerad allokering'!$B$1:$AG$461,MATCH(Y$1,'Justerad allokering'!$B$1:$AF$1,0),FALSE))</f>
        <v>0</v>
      </c>
      <c r="Z331">
        <f>IF(ISERROR(1/VLOOKUP($B331,'Justerad allokering'!$B$1:$AG$461,MATCH(Z$1,'Justerad allokering'!$B$1:$AF$1,0),FALSE)),VLOOKUP($B331,'Allokerad kvv'!$B$2:$AV$468,MATCH(Z$1,'Allokerad kvv'!$B$1:$AV$1,0),FALSE),VLOOKUP($B331,'Justerad allokering'!$B$1:$AG$461,MATCH(Z$1,'Justerad allokering'!$B$1:$AF$1,0),FALSE))</f>
        <v>0</v>
      </c>
      <c r="AE331" s="89">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25">
      <c r="A332" s="2" t="s">
        <v>467</v>
      </c>
      <c r="B332" s="2" t="s">
        <v>469</v>
      </c>
      <c r="C332">
        <f>IF(ISERROR(1/VLOOKUP($B332,'Justerad allokering'!$B$1:$AG$461,MATCH(C$1,'Justerad allokering'!$B$1:$AF$1,0),FALSE)),VLOOKUP($B332,'Allokerad kvv'!$B$2:$AV$468,MATCH(C$1,'Allokerad kvv'!$B$1:$AV$1,0),FALSE),VLOOKUP($B332,'Justerad allokering'!$B$1:$AG$461,MATCH(C$1,'Justerad allokering'!$B$1:$AF$1,0),FALSE))</f>
        <v>0</v>
      </c>
      <c r="D332">
        <f>IF(ISERROR(1/VLOOKUP($B332,'Justerad allokering'!$B$1:$AG$461,MATCH(D$1,'Justerad allokering'!$B$1:$AF$1,0),FALSE)),VLOOKUP($B332,'Allokerad kvv'!$B$2:$AV$468,MATCH(D$1,'Allokerad kvv'!$B$1:$AV$1,0),FALSE),VLOOKUP($B332,'Justerad allokering'!$B$1:$AG$461,MATCH(D$1,'Justerad allokering'!$B$1:$AF$1,0),FALSE))</f>
        <v>0</v>
      </c>
      <c r="E332">
        <f>IF(ISERROR(1/VLOOKUP($B332,'Justerad allokering'!$B$1:$AG$461,MATCH(E$1,'Justerad allokering'!$B$1:$AF$1,0),FALSE)),VLOOKUP($B332,'Allokerad kvv'!$B$2:$AV$468,MATCH(E$1,'Allokerad kvv'!$B$1:$AV$1,0),FALSE),VLOOKUP($B332,'Justerad allokering'!$B$1:$AG$461,MATCH(E$1,'Justerad allokering'!$B$1:$AF$1,0),FALSE))</f>
        <v>0</v>
      </c>
      <c r="F332">
        <f>IF(ISERROR(1/VLOOKUP($B332,'Justerad allokering'!$B$1:$AG$461,MATCH(F$1,'Justerad allokering'!$B$1:$AF$1,0),FALSE)),VLOOKUP($B332,'Allokerad kvv'!$B$2:$AV$468,MATCH(F$1,'Allokerad kvv'!$B$1:$AV$1,0),FALSE),VLOOKUP($B332,'Justerad allokering'!$B$1:$AG$461,MATCH(F$1,'Justerad allokering'!$B$1:$AF$1,0),FALSE))</f>
        <v>0</v>
      </c>
      <c r="G332">
        <f>IF(ISERROR(1/VLOOKUP($B332,'Justerad allokering'!$B$1:$AG$461,MATCH(G$1,'Justerad allokering'!$B$1:$AF$1,0),FALSE)),VLOOKUP($B332,'Allokerad kvv'!$B$2:$AV$468,MATCH(G$1,'Allokerad kvv'!$B$1:$AV$1,0),FALSE),VLOOKUP($B332,'Justerad allokering'!$B$1:$AG$461,MATCH(G$1,'Justerad allokering'!$B$1:$AF$1,0),FALSE))</f>
        <v>0</v>
      </c>
      <c r="H332">
        <f>IF(ISERROR(1/VLOOKUP($B332,'Justerad allokering'!$B$1:$AG$461,MATCH(H$1,'Justerad allokering'!$B$1:$AF$1,0),FALSE)),VLOOKUP($B332,'Allokerad kvv'!$B$2:$AV$468,MATCH(H$1,'Allokerad kvv'!$B$1:$AV$1,0),FALSE),VLOOKUP($B332,'Justerad allokering'!$B$1:$AG$461,MATCH(H$1,'Justerad allokering'!$B$1:$AF$1,0),FALSE))</f>
        <v>0</v>
      </c>
      <c r="I332">
        <f>IF(ISERROR(1/VLOOKUP($B332,'Justerad allokering'!$B$1:$AG$461,MATCH(I$1,'Justerad allokering'!$B$1:$AF$1,0),FALSE)),VLOOKUP($B332,'Allokerad kvv'!$B$2:$AV$468,MATCH(I$1,'Allokerad kvv'!$B$1:$AV$1,0),FALSE),VLOOKUP($B332,'Justerad allokering'!$B$1:$AG$461,MATCH(I$1,'Justerad allokering'!$B$1:$AF$1,0),FALSE))</f>
        <v>0</v>
      </c>
      <c r="J332">
        <f>IF(ISERROR(1/VLOOKUP($B332,'Justerad allokering'!$B$1:$AG$461,MATCH(J$1,'Justerad allokering'!$B$1:$AF$1,0),FALSE)),VLOOKUP($B332,'Allokerad kvv'!$B$2:$AV$468,MATCH(J$1,'Allokerad kvv'!$B$1:$AV$1,0),FALSE),VLOOKUP($B332,'Justerad allokering'!$B$1:$AG$461,MATCH(J$1,'Justerad allokering'!$B$1:$AF$1,0),FALSE))</f>
        <v>0</v>
      </c>
      <c r="K332">
        <f>IF(ISERROR(1/VLOOKUP($B332,'Justerad allokering'!$B$1:$AG$461,MATCH(K$1,'Justerad allokering'!$B$1:$AF$1,0),FALSE)),VLOOKUP($B332,'Allokerad kvv'!$B$2:$AV$468,MATCH(K$1,'Allokerad kvv'!$B$1:$AV$1,0),FALSE),VLOOKUP($B332,'Justerad allokering'!$B$1:$AG$461,MATCH(K$1,'Justerad allokering'!$B$1:$AF$1,0),FALSE))</f>
        <v>0</v>
      </c>
      <c r="L332">
        <f>IF(ISERROR(1/VLOOKUP($B332,'Justerad allokering'!$B$1:$AG$461,MATCH(L$1,'Justerad allokering'!$B$1:$AF$1,0),FALSE)),VLOOKUP($B332,'Allokerad kvv'!$B$2:$AV$468,MATCH(L$1,'Allokerad kvv'!$B$1:$AV$1,0),FALSE),VLOOKUP($B332,'Justerad allokering'!$B$1:$AG$461,MATCH(L$1,'Justerad allokering'!$B$1:$AF$1,0),FALSE))</f>
        <v>0</v>
      </c>
      <c r="M332">
        <f>IF(ISERROR(1/VLOOKUP($B332,'Justerad allokering'!$B$1:$AG$461,MATCH(M$1,'Justerad allokering'!$B$1:$AF$1,0),FALSE)),VLOOKUP($B332,'Allokerad kvv'!$B$2:$AV$468,MATCH(M$1,'Allokerad kvv'!$B$1:$AV$1,0),FALSE),VLOOKUP($B332,'Justerad allokering'!$B$1:$AG$461,MATCH(M$1,'Justerad allokering'!$B$1:$AF$1,0),FALSE))</f>
        <v>0</v>
      </c>
      <c r="N332">
        <f>IF(ISERROR(1/VLOOKUP($B332,'Justerad allokering'!$B$1:$AG$461,MATCH(N$1,'Justerad allokering'!$B$1:$AF$1,0),FALSE)),VLOOKUP($B332,'Allokerad kvv'!$B$2:$AV$468,MATCH(N$1,'Allokerad kvv'!$B$1:$AV$1,0),FALSE),VLOOKUP($B332,'Justerad allokering'!$B$1:$AG$461,MATCH(N$1,'Justerad allokering'!$B$1:$AF$1,0),FALSE))</f>
        <v>0</v>
      </c>
      <c r="O332">
        <f>IF(ISERROR(1/VLOOKUP($B332,'Justerad allokering'!$B$1:$AG$461,MATCH(O$1,'Justerad allokering'!$B$1:$AF$1,0),FALSE)),VLOOKUP($B332,'Allokerad kvv'!$B$2:$AV$468,MATCH(O$1,'Allokerad kvv'!$B$1:$AV$1,0),FALSE),VLOOKUP($B332,'Justerad allokering'!$B$1:$AG$461,MATCH(O$1,'Justerad allokering'!$B$1:$AF$1,0),FALSE))</f>
        <v>0</v>
      </c>
      <c r="P332">
        <f>IF(ISERROR(1/VLOOKUP($B332,'Justerad allokering'!$B$1:$AG$461,MATCH(P$1,'Justerad allokering'!$B$1:$AF$1,0),FALSE)),VLOOKUP($B332,'Allokerad kvv'!$B$2:$AV$468,MATCH(P$1,'Allokerad kvv'!$B$1:$AV$1,0),FALSE),VLOOKUP($B332,'Justerad allokering'!$B$1:$AG$461,MATCH(P$1,'Justerad allokering'!$B$1:$AF$1,0),FALSE))</f>
        <v>0</v>
      </c>
      <c r="Q332">
        <f>IF(ISERROR(1/VLOOKUP($B332,'Justerad allokering'!$B$1:$AG$461,MATCH(Q$1,'Justerad allokering'!$B$1:$AF$1,0),FALSE)),VLOOKUP($B332,'Allokerad kvv'!$B$2:$AV$468,MATCH(Q$1,'Allokerad kvv'!$B$1:$AV$1,0),FALSE),VLOOKUP($B332,'Justerad allokering'!$B$1:$AG$461,MATCH(Q$1,'Justerad allokering'!$B$1:$AF$1,0),FALSE))</f>
        <v>0</v>
      </c>
      <c r="R332">
        <f>IF(ISERROR(1/VLOOKUP($B332,'Justerad allokering'!$B$1:$AG$461,MATCH(R$1,'Justerad allokering'!$B$1:$AF$1,0),FALSE)),VLOOKUP($B332,'Allokerad kvv'!$B$2:$AV$468,MATCH(R$1,'Allokerad kvv'!$B$1:$AV$1,0),FALSE),VLOOKUP($B332,'Justerad allokering'!$B$1:$AG$461,MATCH(R$1,'Justerad allokering'!$B$1:$AF$1,0),FALSE))</f>
        <v>0</v>
      </c>
      <c r="S332">
        <f>IF(ISERROR(1/VLOOKUP($B332,'Justerad allokering'!$B$1:$AG$461,MATCH(S$1,'Justerad allokering'!$B$1:$AF$1,0),FALSE)),VLOOKUP($B332,'Allokerad kvv'!$B$2:$AV$468,MATCH(S$1,'Allokerad kvv'!$B$1:$AV$1,0),FALSE),VLOOKUP($B332,'Justerad allokering'!$B$1:$AG$461,MATCH(S$1,'Justerad allokering'!$B$1:$AF$1,0),FALSE))</f>
        <v>0</v>
      </c>
      <c r="T332">
        <f>IF(ISERROR(1/VLOOKUP($B332,'Justerad allokering'!$B$1:$AG$461,MATCH(T$1,'Justerad allokering'!$B$1:$AF$1,0),FALSE)),VLOOKUP($B332,'Allokerad kvv'!$B$2:$AV$468,MATCH(T$1,'Allokerad kvv'!$B$1:$AV$1,0),FALSE),VLOOKUP($B332,'Justerad allokering'!$B$1:$AG$461,MATCH(T$1,'Justerad allokering'!$B$1:$AF$1,0),FALSE))</f>
        <v>0</v>
      </c>
      <c r="U332">
        <f>IF(ISERROR(1/VLOOKUP($B332,'Justerad allokering'!$B$1:$AG$461,MATCH(U$1,'Justerad allokering'!$B$1:$AF$1,0),FALSE)),VLOOKUP($B332,'Allokerad kvv'!$B$2:$AV$468,MATCH(U$1,'Allokerad kvv'!$B$1:$AV$1,0),FALSE),VLOOKUP($B332,'Justerad allokering'!$B$1:$AG$461,MATCH(U$1,'Justerad allokering'!$B$1:$AF$1,0),FALSE))</f>
        <v>0</v>
      </c>
      <c r="V332">
        <f>IF(ISERROR(1/VLOOKUP($B332,'Justerad allokering'!$B$1:$AG$461,MATCH(V$1,'Justerad allokering'!$B$1:$AF$1,0),FALSE)),VLOOKUP($B332,'Allokerad kvv'!$B$2:$AV$468,MATCH(V$1,'Allokerad kvv'!$B$1:$AV$1,0),FALSE),VLOOKUP($B332,'Justerad allokering'!$B$1:$AG$461,MATCH(V$1,'Justerad allokering'!$B$1:$AF$1,0),FALSE))</f>
        <v>0</v>
      </c>
      <c r="W332">
        <f>IF(ISERROR(1/VLOOKUP($B332,'Justerad allokering'!$B$1:$AG$461,MATCH(W$1,'Justerad allokering'!$B$1:$AF$1,0),FALSE)),VLOOKUP($B332,'Allokerad kvv'!$B$2:$AV$468,MATCH(W$1,'Allokerad kvv'!$B$1:$AV$1,0),FALSE),VLOOKUP($B332,'Justerad allokering'!$B$1:$AG$461,MATCH(W$1,'Justerad allokering'!$B$1:$AF$1,0),FALSE))</f>
        <v>0</v>
      </c>
      <c r="X332">
        <f>IF(ISERROR(1/VLOOKUP($B332,'Justerad allokering'!$B$1:$AG$461,MATCH(X$1,'Justerad allokering'!$B$1:$AF$1,0),FALSE)),VLOOKUP($B332,'Allokerad kvv'!$B$2:$AV$468,MATCH(X$1,'Allokerad kvv'!$B$1:$AV$1,0),FALSE),VLOOKUP($B332,'Justerad allokering'!$B$1:$AG$461,MATCH(X$1,'Justerad allokering'!$B$1:$AF$1,0),FALSE))</f>
        <v>0</v>
      </c>
      <c r="Y332">
        <f>IF(ISERROR(1/VLOOKUP($B332,'Justerad allokering'!$B$1:$AG$461,MATCH(Y$1,'Justerad allokering'!$B$1:$AF$1,0),FALSE)),VLOOKUP($B332,'Allokerad kvv'!$B$2:$AV$468,MATCH(Y$1,'Allokerad kvv'!$B$1:$AV$1,0),FALSE),VLOOKUP($B332,'Justerad allokering'!$B$1:$AG$461,MATCH(Y$1,'Justerad allokering'!$B$1:$AF$1,0),FALSE))</f>
        <v>0</v>
      </c>
      <c r="Z332">
        <f>IF(ISERROR(1/VLOOKUP($B332,'Justerad allokering'!$B$1:$AG$461,MATCH(Z$1,'Justerad allokering'!$B$1:$AF$1,0),FALSE)),VLOOKUP($B332,'Allokerad kvv'!$B$2:$AV$468,MATCH(Z$1,'Allokerad kvv'!$B$1:$AV$1,0),FALSE),VLOOKUP($B332,'Justerad allokering'!$B$1:$AG$461,MATCH(Z$1,'Justerad allokering'!$B$1:$AF$1,0),FALSE))</f>
        <v>0</v>
      </c>
      <c r="AE332" s="89">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25">
      <c r="A333" s="2" t="s">
        <v>467</v>
      </c>
      <c r="B333" s="2" t="s">
        <v>470</v>
      </c>
      <c r="C333">
        <f>IF(ISERROR(1/VLOOKUP($B333,'Justerad allokering'!$B$1:$AG$461,MATCH(C$1,'Justerad allokering'!$B$1:$AF$1,0),FALSE)),VLOOKUP($B333,'Allokerad kvv'!$B$2:$AV$468,MATCH(C$1,'Allokerad kvv'!$B$1:$AV$1,0),FALSE),VLOOKUP($B333,'Justerad allokering'!$B$1:$AG$461,MATCH(C$1,'Justerad allokering'!$B$1:$AF$1,0),FALSE))</f>
        <v>0</v>
      </c>
      <c r="D333">
        <f>IF(ISERROR(1/VLOOKUP($B333,'Justerad allokering'!$B$1:$AG$461,MATCH(D$1,'Justerad allokering'!$B$1:$AF$1,0),FALSE)),VLOOKUP($B333,'Allokerad kvv'!$B$2:$AV$468,MATCH(D$1,'Allokerad kvv'!$B$1:$AV$1,0),FALSE),VLOOKUP($B333,'Justerad allokering'!$B$1:$AG$461,MATCH(D$1,'Justerad allokering'!$B$1:$AF$1,0),FALSE))</f>
        <v>0</v>
      </c>
      <c r="E333">
        <f>IF(ISERROR(1/VLOOKUP($B333,'Justerad allokering'!$B$1:$AG$461,MATCH(E$1,'Justerad allokering'!$B$1:$AF$1,0),FALSE)),VLOOKUP($B333,'Allokerad kvv'!$B$2:$AV$468,MATCH(E$1,'Allokerad kvv'!$B$1:$AV$1,0),FALSE),VLOOKUP($B333,'Justerad allokering'!$B$1:$AG$461,MATCH(E$1,'Justerad allokering'!$B$1:$AF$1,0),FALSE))</f>
        <v>0</v>
      </c>
      <c r="F333">
        <f>IF(ISERROR(1/VLOOKUP($B333,'Justerad allokering'!$B$1:$AG$461,MATCH(F$1,'Justerad allokering'!$B$1:$AF$1,0),FALSE)),VLOOKUP($B333,'Allokerad kvv'!$B$2:$AV$468,MATCH(F$1,'Allokerad kvv'!$B$1:$AV$1,0),FALSE),VLOOKUP($B333,'Justerad allokering'!$B$1:$AG$461,MATCH(F$1,'Justerad allokering'!$B$1:$AF$1,0),FALSE))</f>
        <v>0</v>
      </c>
      <c r="G333">
        <f>IF(ISERROR(1/VLOOKUP($B333,'Justerad allokering'!$B$1:$AG$461,MATCH(G$1,'Justerad allokering'!$B$1:$AF$1,0),FALSE)),VLOOKUP($B333,'Allokerad kvv'!$B$2:$AV$468,MATCH(G$1,'Allokerad kvv'!$B$1:$AV$1,0),FALSE),VLOOKUP($B333,'Justerad allokering'!$B$1:$AG$461,MATCH(G$1,'Justerad allokering'!$B$1:$AF$1,0),FALSE))</f>
        <v>0</v>
      </c>
      <c r="H333">
        <f>IF(ISERROR(1/VLOOKUP($B333,'Justerad allokering'!$B$1:$AG$461,MATCH(H$1,'Justerad allokering'!$B$1:$AF$1,0),FALSE)),VLOOKUP($B333,'Allokerad kvv'!$B$2:$AV$468,MATCH(H$1,'Allokerad kvv'!$B$1:$AV$1,0),FALSE),VLOOKUP($B333,'Justerad allokering'!$B$1:$AG$461,MATCH(H$1,'Justerad allokering'!$B$1:$AF$1,0),FALSE))</f>
        <v>0</v>
      </c>
      <c r="I333">
        <f>IF(ISERROR(1/VLOOKUP($B333,'Justerad allokering'!$B$1:$AG$461,MATCH(I$1,'Justerad allokering'!$B$1:$AF$1,0),FALSE)),VLOOKUP($B333,'Allokerad kvv'!$B$2:$AV$468,MATCH(I$1,'Allokerad kvv'!$B$1:$AV$1,0),FALSE),VLOOKUP($B333,'Justerad allokering'!$B$1:$AG$461,MATCH(I$1,'Justerad allokering'!$B$1:$AF$1,0),FALSE))</f>
        <v>0</v>
      </c>
      <c r="J333">
        <f>IF(ISERROR(1/VLOOKUP($B333,'Justerad allokering'!$B$1:$AG$461,MATCH(J$1,'Justerad allokering'!$B$1:$AF$1,0),FALSE)),VLOOKUP($B333,'Allokerad kvv'!$B$2:$AV$468,MATCH(J$1,'Allokerad kvv'!$B$1:$AV$1,0),FALSE),VLOOKUP($B333,'Justerad allokering'!$B$1:$AG$461,MATCH(J$1,'Justerad allokering'!$B$1:$AF$1,0),FALSE))</f>
        <v>0</v>
      </c>
      <c r="K333">
        <f>IF(ISERROR(1/VLOOKUP($B333,'Justerad allokering'!$B$1:$AG$461,MATCH(K$1,'Justerad allokering'!$B$1:$AF$1,0),FALSE)),VLOOKUP($B333,'Allokerad kvv'!$B$2:$AV$468,MATCH(K$1,'Allokerad kvv'!$B$1:$AV$1,0),FALSE),VLOOKUP($B333,'Justerad allokering'!$B$1:$AG$461,MATCH(K$1,'Justerad allokering'!$B$1:$AF$1,0),FALSE))</f>
        <v>0</v>
      </c>
      <c r="L333">
        <f>IF(ISERROR(1/VLOOKUP($B333,'Justerad allokering'!$B$1:$AG$461,MATCH(L$1,'Justerad allokering'!$B$1:$AF$1,0),FALSE)),VLOOKUP($B333,'Allokerad kvv'!$B$2:$AV$468,MATCH(L$1,'Allokerad kvv'!$B$1:$AV$1,0),FALSE),VLOOKUP($B333,'Justerad allokering'!$B$1:$AG$461,MATCH(L$1,'Justerad allokering'!$B$1:$AF$1,0),FALSE))</f>
        <v>0</v>
      </c>
      <c r="M333">
        <f>IF(ISERROR(1/VLOOKUP($B333,'Justerad allokering'!$B$1:$AG$461,MATCH(M$1,'Justerad allokering'!$B$1:$AF$1,0),FALSE)),VLOOKUP($B333,'Allokerad kvv'!$B$2:$AV$468,MATCH(M$1,'Allokerad kvv'!$B$1:$AV$1,0),FALSE),VLOOKUP($B333,'Justerad allokering'!$B$1:$AG$461,MATCH(M$1,'Justerad allokering'!$B$1:$AF$1,0),FALSE))</f>
        <v>0</v>
      </c>
      <c r="N333">
        <f>IF(ISERROR(1/VLOOKUP($B333,'Justerad allokering'!$B$1:$AG$461,MATCH(N$1,'Justerad allokering'!$B$1:$AF$1,0),FALSE)),VLOOKUP($B333,'Allokerad kvv'!$B$2:$AV$468,MATCH(N$1,'Allokerad kvv'!$B$1:$AV$1,0),FALSE),VLOOKUP($B333,'Justerad allokering'!$B$1:$AG$461,MATCH(N$1,'Justerad allokering'!$B$1:$AF$1,0),FALSE))</f>
        <v>0</v>
      </c>
      <c r="O333">
        <f>IF(ISERROR(1/VLOOKUP($B333,'Justerad allokering'!$B$1:$AG$461,MATCH(O$1,'Justerad allokering'!$B$1:$AF$1,0),FALSE)),VLOOKUP($B333,'Allokerad kvv'!$B$2:$AV$468,MATCH(O$1,'Allokerad kvv'!$B$1:$AV$1,0),FALSE),VLOOKUP($B333,'Justerad allokering'!$B$1:$AG$461,MATCH(O$1,'Justerad allokering'!$B$1:$AF$1,0),FALSE))</f>
        <v>0</v>
      </c>
      <c r="P333">
        <f>IF(ISERROR(1/VLOOKUP($B333,'Justerad allokering'!$B$1:$AG$461,MATCH(P$1,'Justerad allokering'!$B$1:$AF$1,0),FALSE)),VLOOKUP($B333,'Allokerad kvv'!$B$2:$AV$468,MATCH(P$1,'Allokerad kvv'!$B$1:$AV$1,0),FALSE),VLOOKUP($B333,'Justerad allokering'!$B$1:$AG$461,MATCH(P$1,'Justerad allokering'!$B$1:$AF$1,0),FALSE))</f>
        <v>0</v>
      </c>
      <c r="Q333">
        <f>IF(ISERROR(1/VLOOKUP($B333,'Justerad allokering'!$B$1:$AG$461,MATCH(Q$1,'Justerad allokering'!$B$1:$AF$1,0),FALSE)),VLOOKUP($B333,'Allokerad kvv'!$B$2:$AV$468,MATCH(Q$1,'Allokerad kvv'!$B$1:$AV$1,0),FALSE),VLOOKUP($B333,'Justerad allokering'!$B$1:$AG$461,MATCH(Q$1,'Justerad allokering'!$B$1:$AF$1,0),FALSE))</f>
        <v>0</v>
      </c>
      <c r="R333">
        <f>IF(ISERROR(1/VLOOKUP($B333,'Justerad allokering'!$B$1:$AG$461,MATCH(R$1,'Justerad allokering'!$B$1:$AF$1,0),FALSE)),VLOOKUP($B333,'Allokerad kvv'!$B$2:$AV$468,MATCH(R$1,'Allokerad kvv'!$B$1:$AV$1,0),FALSE),VLOOKUP($B333,'Justerad allokering'!$B$1:$AG$461,MATCH(R$1,'Justerad allokering'!$B$1:$AF$1,0),FALSE))</f>
        <v>0</v>
      </c>
      <c r="S333">
        <f>IF(ISERROR(1/VLOOKUP($B333,'Justerad allokering'!$B$1:$AG$461,MATCH(S$1,'Justerad allokering'!$B$1:$AF$1,0),FALSE)),VLOOKUP($B333,'Allokerad kvv'!$B$2:$AV$468,MATCH(S$1,'Allokerad kvv'!$B$1:$AV$1,0),FALSE),VLOOKUP($B333,'Justerad allokering'!$B$1:$AG$461,MATCH(S$1,'Justerad allokering'!$B$1:$AF$1,0),FALSE))</f>
        <v>0</v>
      </c>
      <c r="T333">
        <f>IF(ISERROR(1/VLOOKUP($B333,'Justerad allokering'!$B$1:$AG$461,MATCH(T$1,'Justerad allokering'!$B$1:$AF$1,0),FALSE)),VLOOKUP($B333,'Allokerad kvv'!$B$2:$AV$468,MATCH(T$1,'Allokerad kvv'!$B$1:$AV$1,0),FALSE),VLOOKUP($B333,'Justerad allokering'!$B$1:$AG$461,MATCH(T$1,'Justerad allokering'!$B$1:$AF$1,0),FALSE))</f>
        <v>0</v>
      </c>
      <c r="U333">
        <f>IF(ISERROR(1/VLOOKUP($B333,'Justerad allokering'!$B$1:$AG$461,MATCH(U$1,'Justerad allokering'!$B$1:$AF$1,0),FALSE)),VLOOKUP($B333,'Allokerad kvv'!$B$2:$AV$468,MATCH(U$1,'Allokerad kvv'!$B$1:$AV$1,0),FALSE),VLOOKUP($B333,'Justerad allokering'!$B$1:$AG$461,MATCH(U$1,'Justerad allokering'!$B$1:$AF$1,0),FALSE))</f>
        <v>0</v>
      </c>
      <c r="V333">
        <f>IF(ISERROR(1/VLOOKUP($B333,'Justerad allokering'!$B$1:$AG$461,MATCH(V$1,'Justerad allokering'!$B$1:$AF$1,0),FALSE)),VLOOKUP($B333,'Allokerad kvv'!$B$2:$AV$468,MATCH(V$1,'Allokerad kvv'!$B$1:$AV$1,0),FALSE),VLOOKUP($B333,'Justerad allokering'!$B$1:$AG$461,MATCH(V$1,'Justerad allokering'!$B$1:$AF$1,0),FALSE))</f>
        <v>0</v>
      </c>
      <c r="W333">
        <f>IF(ISERROR(1/VLOOKUP($B333,'Justerad allokering'!$B$1:$AG$461,MATCH(W$1,'Justerad allokering'!$B$1:$AF$1,0),FALSE)),VLOOKUP($B333,'Allokerad kvv'!$B$2:$AV$468,MATCH(W$1,'Allokerad kvv'!$B$1:$AV$1,0),FALSE),VLOOKUP($B333,'Justerad allokering'!$B$1:$AG$461,MATCH(W$1,'Justerad allokering'!$B$1:$AF$1,0),FALSE))</f>
        <v>0</v>
      </c>
      <c r="X333">
        <f>IF(ISERROR(1/VLOOKUP($B333,'Justerad allokering'!$B$1:$AG$461,MATCH(X$1,'Justerad allokering'!$B$1:$AF$1,0),FALSE)),VLOOKUP($B333,'Allokerad kvv'!$B$2:$AV$468,MATCH(X$1,'Allokerad kvv'!$B$1:$AV$1,0),FALSE),VLOOKUP($B333,'Justerad allokering'!$B$1:$AG$461,MATCH(X$1,'Justerad allokering'!$B$1:$AF$1,0),FALSE))</f>
        <v>0</v>
      </c>
      <c r="Y333">
        <f>IF(ISERROR(1/VLOOKUP($B333,'Justerad allokering'!$B$1:$AG$461,MATCH(Y$1,'Justerad allokering'!$B$1:$AF$1,0),FALSE)),VLOOKUP($B333,'Allokerad kvv'!$B$2:$AV$468,MATCH(Y$1,'Allokerad kvv'!$B$1:$AV$1,0),FALSE),VLOOKUP($B333,'Justerad allokering'!$B$1:$AG$461,MATCH(Y$1,'Justerad allokering'!$B$1:$AF$1,0),FALSE))</f>
        <v>0</v>
      </c>
      <c r="Z333">
        <f>IF(ISERROR(1/VLOOKUP($B333,'Justerad allokering'!$B$1:$AG$461,MATCH(Z$1,'Justerad allokering'!$B$1:$AF$1,0),FALSE)),VLOOKUP($B333,'Allokerad kvv'!$B$2:$AV$468,MATCH(Z$1,'Allokerad kvv'!$B$1:$AV$1,0),FALSE),VLOOKUP($B333,'Justerad allokering'!$B$1:$AG$461,MATCH(Z$1,'Justerad allokering'!$B$1:$AF$1,0),FALSE))</f>
        <v>0</v>
      </c>
      <c r="AE333" s="89">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25">
      <c r="A334" s="2" t="s">
        <v>467</v>
      </c>
      <c r="B334" s="2" t="s">
        <v>471</v>
      </c>
      <c r="C334">
        <f>IF(ISERROR(1/VLOOKUP($B334,'Justerad allokering'!$B$1:$AG$461,MATCH(C$1,'Justerad allokering'!$B$1:$AF$1,0),FALSE)),VLOOKUP($B334,'Allokerad kvv'!$B$2:$AV$468,MATCH(C$1,'Allokerad kvv'!$B$1:$AV$1,0),FALSE),VLOOKUP($B334,'Justerad allokering'!$B$1:$AG$461,MATCH(C$1,'Justerad allokering'!$B$1:$AF$1,0),FALSE))</f>
        <v>0</v>
      </c>
      <c r="D334">
        <f>IF(ISERROR(1/VLOOKUP($B334,'Justerad allokering'!$B$1:$AG$461,MATCH(D$1,'Justerad allokering'!$B$1:$AF$1,0),FALSE)),VLOOKUP($B334,'Allokerad kvv'!$B$2:$AV$468,MATCH(D$1,'Allokerad kvv'!$B$1:$AV$1,0),FALSE),VLOOKUP($B334,'Justerad allokering'!$B$1:$AG$461,MATCH(D$1,'Justerad allokering'!$B$1:$AF$1,0),FALSE))</f>
        <v>0</v>
      </c>
      <c r="E334">
        <f>IF(ISERROR(1/VLOOKUP($B334,'Justerad allokering'!$B$1:$AG$461,MATCH(E$1,'Justerad allokering'!$B$1:$AF$1,0),FALSE)),VLOOKUP($B334,'Allokerad kvv'!$B$2:$AV$468,MATCH(E$1,'Allokerad kvv'!$B$1:$AV$1,0),FALSE),VLOOKUP($B334,'Justerad allokering'!$B$1:$AG$461,MATCH(E$1,'Justerad allokering'!$B$1:$AF$1,0),FALSE))</f>
        <v>0</v>
      </c>
      <c r="F334">
        <f>IF(ISERROR(1/VLOOKUP($B334,'Justerad allokering'!$B$1:$AG$461,MATCH(F$1,'Justerad allokering'!$B$1:$AF$1,0),FALSE)),VLOOKUP($B334,'Allokerad kvv'!$B$2:$AV$468,MATCH(F$1,'Allokerad kvv'!$B$1:$AV$1,0),FALSE),VLOOKUP($B334,'Justerad allokering'!$B$1:$AG$461,MATCH(F$1,'Justerad allokering'!$B$1:$AF$1,0),FALSE))</f>
        <v>0</v>
      </c>
      <c r="G334">
        <f>IF(ISERROR(1/VLOOKUP($B334,'Justerad allokering'!$B$1:$AG$461,MATCH(G$1,'Justerad allokering'!$B$1:$AF$1,0),FALSE)),VLOOKUP($B334,'Allokerad kvv'!$B$2:$AV$468,MATCH(G$1,'Allokerad kvv'!$B$1:$AV$1,0),FALSE),VLOOKUP($B334,'Justerad allokering'!$B$1:$AG$461,MATCH(G$1,'Justerad allokering'!$B$1:$AF$1,0),FALSE))</f>
        <v>0</v>
      </c>
      <c r="H334">
        <f>IF(ISERROR(1/VLOOKUP($B334,'Justerad allokering'!$B$1:$AG$461,MATCH(H$1,'Justerad allokering'!$B$1:$AF$1,0),FALSE)),VLOOKUP($B334,'Allokerad kvv'!$B$2:$AV$468,MATCH(H$1,'Allokerad kvv'!$B$1:$AV$1,0),FALSE),VLOOKUP($B334,'Justerad allokering'!$B$1:$AG$461,MATCH(H$1,'Justerad allokering'!$B$1:$AF$1,0),FALSE))</f>
        <v>0</v>
      </c>
      <c r="I334">
        <f>IF(ISERROR(1/VLOOKUP($B334,'Justerad allokering'!$B$1:$AG$461,MATCH(I$1,'Justerad allokering'!$B$1:$AF$1,0),FALSE)),VLOOKUP($B334,'Allokerad kvv'!$B$2:$AV$468,MATCH(I$1,'Allokerad kvv'!$B$1:$AV$1,0),FALSE),VLOOKUP($B334,'Justerad allokering'!$B$1:$AG$461,MATCH(I$1,'Justerad allokering'!$B$1:$AF$1,0),FALSE))</f>
        <v>0</v>
      </c>
      <c r="J334">
        <f>IF(ISERROR(1/VLOOKUP($B334,'Justerad allokering'!$B$1:$AG$461,MATCH(J$1,'Justerad allokering'!$B$1:$AF$1,0),FALSE)),VLOOKUP($B334,'Allokerad kvv'!$B$2:$AV$468,MATCH(J$1,'Allokerad kvv'!$B$1:$AV$1,0),FALSE),VLOOKUP($B334,'Justerad allokering'!$B$1:$AG$461,MATCH(J$1,'Justerad allokering'!$B$1:$AF$1,0),FALSE))</f>
        <v>0</v>
      </c>
      <c r="K334">
        <f>IF(ISERROR(1/VLOOKUP($B334,'Justerad allokering'!$B$1:$AG$461,MATCH(K$1,'Justerad allokering'!$B$1:$AF$1,0),FALSE)),VLOOKUP($B334,'Allokerad kvv'!$B$2:$AV$468,MATCH(K$1,'Allokerad kvv'!$B$1:$AV$1,0),FALSE),VLOOKUP($B334,'Justerad allokering'!$B$1:$AG$461,MATCH(K$1,'Justerad allokering'!$B$1:$AF$1,0),FALSE))</f>
        <v>0</v>
      </c>
      <c r="L334">
        <f>IF(ISERROR(1/VLOOKUP($B334,'Justerad allokering'!$B$1:$AG$461,MATCH(L$1,'Justerad allokering'!$B$1:$AF$1,0),FALSE)),VLOOKUP($B334,'Allokerad kvv'!$B$2:$AV$468,MATCH(L$1,'Allokerad kvv'!$B$1:$AV$1,0),FALSE),VLOOKUP($B334,'Justerad allokering'!$B$1:$AG$461,MATCH(L$1,'Justerad allokering'!$B$1:$AF$1,0),FALSE))</f>
        <v>0</v>
      </c>
      <c r="M334">
        <f>IF(ISERROR(1/VLOOKUP($B334,'Justerad allokering'!$B$1:$AG$461,MATCH(M$1,'Justerad allokering'!$B$1:$AF$1,0),FALSE)),VLOOKUP($B334,'Allokerad kvv'!$B$2:$AV$468,MATCH(M$1,'Allokerad kvv'!$B$1:$AV$1,0),FALSE),VLOOKUP($B334,'Justerad allokering'!$B$1:$AG$461,MATCH(M$1,'Justerad allokering'!$B$1:$AF$1,0),FALSE))</f>
        <v>0</v>
      </c>
      <c r="N334">
        <f>IF(ISERROR(1/VLOOKUP($B334,'Justerad allokering'!$B$1:$AG$461,MATCH(N$1,'Justerad allokering'!$B$1:$AF$1,0),FALSE)),VLOOKUP($B334,'Allokerad kvv'!$B$2:$AV$468,MATCH(N$1,'Allokerad kvv'!$B$1:$AV$1,0),FALSE),VLOOKUP($B334,'Justerad allokering'!$B$1:$AG$461,MATCH(N$1,'Justerad allokering'!$B$1:$AF$1,0),FALSE))</f>
        <v>0</v>
      </c>
      <c r="O334">
        <f>IF(ISERROR(1/VLOOKUP($B334,'Justerad allokering'!$B$1:$AG$461,MATCH(O$1,'Justerad allokering'!$B$1:$AF$1,0),FALSE)),VLOOKUP($B334,'Allokerad kvv'!$B$2:$AV$468,MATCH(O$1,'Allokerad kvv'!$B$1:$AV$1,0),FALSE),VLOOKUP($B334,'Justerad allokering'!$B$1:$AG$461,MATCH(O$1,'Justerad allokering'!$B$1:$AF$1,0),FALSE))</f>
        <v>0</v>
      </c>
      <c r="P334">
        <f>IF(ISERROR(1/VLOOKUP($B334,'Justerad allokering'!$B$1:$AG$461,MATCH(P$1,'Justerad allokering'!$B$1:$AF$1,0),FALSE)),VLOOKUP($B334,'Allokerad kvv'!$B$2:$AV$468,MATCH(P$1,'Allokerad kvv'!$B$1:$AV$1,0),FALSE),VLOOKUP($B334,'Justerad allokering'!$B$1:$AG$461,MATCH(P$1,'Justerad allokering'!$B$1:$AF$1,0),FALSE))</f>
        <v>0</v>
      </c>
      <c r="Q334">
        <f>IF(ISERROR(1/VLOOKUP($B334,'Justerad allokering'!$B$1:$AG$461,MATCH(Q$1,'Justerad allokering'!$B$1:$AF$1,0),FALSE)),VLOOKUP($B334,'Allokerad kvv'!$B$2:$AV$468,MATCH(Q$1,'Allokerad kvv'!$B$1:$AV$1,0),FALSE),VLOOKUP($B334,'Justerad allokering'!$B$1:$AG$461,MATCH(Q$1,'Justerad allokering'!$B$1:$AF$1,0),FALSE))</f>
        <v>0</v>
      </c>
      <c r="R334">
        <f>IF(ISERROR(1/VLOOKUP($B334,'Justerad allokering'!$B$1:$AG$461,MATCH(R$1,'Justerad allokering'!$B$1:$AF$1,0),FALSE)),VLOOKUP($B334,'Allokerad kvv'!$B$2:$AV$468,MATCH(R$1,'Allokerad kvv'!$B$1:$AV$1,0),FALSE),VLOOKUP($B334,'Justerad allokering'!$B$1:$AG$461,MATCH(R$1,'Justerad allokering'!$B$1:$AF$1,0),FALSE))</f>
        <v>0</v>
      </c>
      <c r="S334">
        <f>IF(ISERROR(1/VLOOKUP($B334,'Justerad allokering'!$B$1:$AG$461,MATCH(S$1,'Justerad allokering'!$B$1:$AF$1,0),FALSE)),VLOOKUP($B334,'Allokerad kvv'!$B$2:$AV$468,MATCH(S$1,'Allokerad kvv'!$B$1:$AV$1,0),FALSE),VLOOKUP($B334,'Justerad allokering'!$B$1:$AG$461,MATCH(S$1,'Justerad allokering'!$B$1:$AF$1,0),FALSE))</f>
        <v>0</v>
      </c>
      <c r="T334">
        <f>IF(ISERROR(1/VLOOKUP($B334,'Justerad allokering'!$B$1:$AG$461,MATCH(T$1,'Justerad allokering'!$B$1:$AF$1,0),FALSE)),VLOOKUP($B334,'Allokerad kvv'!$B$2:$AV$468,MATCH(T$1,'Allokerad kvv'!$B$1:$AV$1,0),FALSE),VLOOKUP($B334,'Justerad allokering'!$B$1:$AG$461,MATCH(T$1,'Justerad allokering'!$B$1:$AF$1,0),FALSE))</f>
        <v>0</v>
      </c>
      <c r="U334">
        <f>IF(ISERROR(1/VLOOKUP($B334,'Justerad allokering'!$B$1:$AG$461,MATCH(U$1,'Justerad allokering'!$B$1:$AF$1,0),FALSE)),VLOOKUP($B334,'Allokerad kvv'!$B$2:$AV$468,MATCH(U$1,'Allokerad kvv'!$B$1:$AV$1,0),FALSE),VLOOKUP($B334,'Justerad allokering'!$B$1:$AG$461,MATCH(U$1,'Justerad allokering'!$B$1:$AF$1,0),FALSE))</f>
        <v>0</v>
      </c>
      <c r="V334">
        <f>IF(ISERROR(1/VLOOKUP($B334,'Justerad allokering'!$B$1:$AG$461,MATCH(V$1,'Justerad allokering'!$B$1:$AF$1,0),FALSE)),VLOOKUP($B334,'Allokerad kvv'!$B$2:$AV$468,MATCH(V$1,'Allokerad kvv'!$B$1:$AV$1,0),FALSE),VLOOKUP($B334,'Justerad allokering'!$B$1:$AG$461,MATCH(V$1,'Justerad allokering'!$B$1:$AF$1,0),FALSE))</f>
        <v>0</v>
      </c>
      <c r="W334">
        <f>IF(ISERROR(1/VLOOKUP($B334,'Justerad allokering'!$B$1:$AG$461,MATCH(W$1,'Justerad allokering'!$B$1:$AF$1,0),FALSE)),VLOOKUP($B334,'Allokerad kvv'!$B$2:$AV$468,MATCH(W$1,'Allokerad kvv'!$B$1:$AV$1,0),FALSE),VLOOKUP($B334,'Justerad allokering'!$B$1:$AG$461,MATCH(W$1,'Justerad allokering'!$B$1:$AF$1,0),FALSE))</f>
        <v>0</v>
      </c>
      <c r="X334">
        <f>IF(ISERROR(1/VLOOKUP($B334,'Justerad allokering'!$B$1:$AG$461,MATCH(X$1,'Justerad allokering'!$B$1:$AF$1,0),FALSE)),VLOOKUP($B334,'Allokerad kvv'!$B$2:$AV$468,MATCH(X$1,'Allokerad kvv'!$B$1:$AV$1,0),FALSE),VLOOKUP($B334,'Justerad allokering'!$B$1:$AG$461,MATCH(X$1,'Justerad allokering'!$B$1:$AF$1,0),FALSE))</f>
        <v>0</v>
      </c>
      <c r="Y334">
        <f>IF(ISERROR(1/VLOOKUP($B334,'Justerad allokering'!$B$1:$AG$461,MATCH(Y$1,'Justerad allokering'!$B$1:$AF$1,0),FALSE)),VLOOKUP($B334,'Allokerad kvv'!$B$2:$AV$468,MATCH(Y$1,'Allokerad kvv'!$B$1:$AV$1,0),FALSE),VLOOKUP($B334,'Justerad allokering'!$B$1:$AG$461,MATCH(Y$1,'Justerad allokering'!$B$1:$AF$1,0),FALSE))</f>
        <v>0</v>
      </c>
      <c r="Z334">
        <f>IF(ISERROR(1/VLOOKUP($B334,'Justerad allokering'!$B$1:$AG$461,MATCH(Z$1,'Justerad allokering'!$B$1:$AF$1,0),FALSE)),VLOOKUP($B334,'Allokerad kvv'!$B$2:$AV$468,MATCH(Z$1,'Allokerad kvv'!$B$1:$AV$1,0),FALSE),VLOOKUP($B334,'Justerad allokering'!$B$1:$AG$461,MATCH(Z$1,'Justerad allokering'!$B$1:$AF$1,0),FALSE))</f>
        <v>0</v>
      </c>
      <c r="AE334" s="89">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25">
      <c r="A335" s="2" t="s">
        <v>472</v>
      </c>
      <c r="B335" s="2" t="s">
        <v>11</v>
      </c>
      <c r="C335">
        <f>IF(ISERROR(1/VLOOKUP($B335,'Justerad allokering'!$B$1:$AG$461,MATCH(C$1,'Justerad allokering'!$B$1:$AF$1,0),FALSE)),VLOOKUP($B335,'Allokerad kvv'!$B$2:$AV$468,MATCH(C$1,'Allokerad kvv'!$B$1:$AV$1,0),FALSE),VLOOKUP($B335,'Justerad allokering'!$B$1:$AG$461,MATCH(C$1,'Justerad allokering'!$B$1:$AF$1,0),FALSE))</f>
        <v>0</v>
      </c>
      <c r="D335">
        <f>IF(ISERROR(1/VLOOKUP($B335,'Justerad allokering'!$B$1:$AG$461,MATCH(D$1,'Justerad allokering'!$B$1:$AF$1,0),FALSE)),VLOOKUP($B335,'Allokerad kvv'!$B$2:$AV$468,MATCH(D$1,'Allokerad kvv'!$B$1:$AV$1,0),FALSE),VLOOKUP($B335,'Justerad allokering'!$B$1:$AG$461,MATCH(D$1,'Justerad allokering'!$B$1:$AF$1,0),FALSE))</f>
        <v>0</v>
      </c>
      <c r="E335">
        <f>IF(ISERROR(1/VLOOKUP($B335,'Justerad allokering'!$B$1:$AG$461,MATCH(E$1,'Justerad allokering'!$B$1:$AF$1,0),FALSE)),VLOOKUP($B335,'Allokerad kvv'!$B$2:$AV$468,MATCH(E$1,'Allokerad kvv'!$B$1:$AV$1,0),FALSE),VLOOKUP($B335,'Justerad allokering'!$B$1:$AG$461,MATCH(E$1,'Justerad allokering'!$B$1:$AF$1,0),FALSE))</f>
        <v>0</v>
      </c>
      <c r="F335">
        <f>IF(ISERROR(1/VLOOKUP($B335,'Justerad allokering'!$B$1:$AG$461,MATCH(F$1,'Justerad allokering'!$B$1:$AF$1,0),FALSE)),VLOOKUP($B335,'Allokerad kvv'!$B$2:$AV$468,MATCH(F$1,'Allokerad kvv'!$B$1:$AV$1,0),FALSE),VLOOKUP($B335,'Justerad allokering'!$B$1:$AG$461,MATCH(F$1,'Justerad allokering'!$B$1:$AF$1,0),FALSE))</f>
        <v>0</v>
      </c>
      <c r="G335">
        <f>IF(ISERROR(1/VLOOKUP($B335,'Justerad allokering'!$B$1:$AG$461,MATCH(G$1,'Justerad allokering'!$B$1:$AF$1,0),FALSE)),VLOOKUP($B335,'Allokerad kvv'!$B$2:$AV$468,MATCH(G$1,'Allokerad kvv'!$B$1:$AV$1,0),FALSE),VLOOKUP($B335,'Justerad allokering'!$B$1:$AG$461,MATCH(G$1,'Justerad allokering'!$B$1:$AF$1,0),FALSE))</f>
        <v>0</v>
      </c>
      <c r="H335">
        <f>IF(ISERROR(1/VLOOKUP($B335,'Justerad allokering'!$B$1:$AG$461,MATCH(H$1,'Justerad allokering'!$B$1:$AF$1,0),FALSE)),VLOOKUP($B335,'Allokerad kvv'!$B$2:$AV$468,MATCH(H$1,'Allokerad kvv'!$B$1:$AV$1,0),FALSE),VLOOKUP($B335,'Justerad allokering'!$B$1:$AG$461,MATCH(H$1,'Justerad allokering'!$B$1:$AF$1,0),FALSE))</f>
        <v>0</v>
      </c>
      <c r="I335">
        <f>IF(ISERROR(1/VLOOKUP($B335,'Justerad allokering'!$B$1:$AG$461,MATCH(I$1,'Justerad allokering'!$B$1:$AF$1,0),FALSE)),VLOOKUP($B335,'Allokerad kvv'!$B$2:$AV$468,MATCH(I$1,'Allokerad kvv'!$B$1:$AV$1,0),FALSE),VLOOKUP($B335,'Justerad allokering'!$B$1:$AG$461,MATCH(I$1,'Justerad allokering'!$B$1:$AF$1,0),FALSE))</f>
        <v>0</v>
      </c>
      <c r="J335">
        <f>IF(ISERROR(1/VLOOKUP($B335,'Justerad allokering'!$B$1:$AG$461,MATCH(J$1,'Justerad allokering'!$B$1:$AF$1,0),FALSE)),VLOOKUP($B335,'Allokerad kvv'!$B$2:$AV$468,MATCH(J$1,'Allokerad kvv'!$B$1:$AV$1,0),FALSE),VLOOKUP($B335,'Justerad allokering'!$B$1:$AG$461,MATCH(J$1,'Justerad allokering'!$B$1:$AF$1,0),FALSE))</f>
        <v>0</v>
      </c>
      <c r="K335">
        <f>IF(ISERROR(1/VLOOKUP($B335,'Justerad allokering'!$B$1:$AG$461,MATCH(K$1,'Justerad allokering'!$B$1:$AF$1,0),FALSE)),VLOOKUP($B335,'Allokerad kvv'!$B$2:$AV$468,MATCH(K$1,'Allokerad kvv'!$B$1:$AV$1,0),FALSE),VLOOKUP($B335,'Justerad allokering'!$B$1:$AG$461,MATCH(K$1,'Justerad allokering'!$B$1:$AF$1,0),FALSE))</f>
        <v>0</v>
      </c>
      <c r="L335">
        <f>IF(ISERROR(1/VLOOKUP($B335,'Justerad allokering'!$B$1:$AG$461,MATCH(L$1,'Justerad allokering'!$B$1:$AF$1,0),FALSE)),VLOOKUP($B335,'Allokerad kvv'!$B$2:$AV$468,MATCH(L$1,'Allokerad kvv'!$B$1:$AV$1,0),FALSE),VLOOKUP($B335,'Justerad allokering'!$B$1:$AG$461,MATCH(L$1,'Justerad allokering'!$B$1:$AF$1,0),FALSE))</f>
        <v>0</v>
      </c>
      <c r="M335">
        <f>IF(ISERROR(1/VLOOKUP($B335,'Justerad allokering'!$B$1:$AG$461,MATCH(M$1,'Justerad allokering'!$B$1:$AF$1,0),FALSE)),VLOOKUP($B335,'Allokerad kvv'!$B$2:$AV$468,MATCH(M$1,'Allokerad kvv'!$B$1:$AV$1,0),FALSE),VLOOKUP($B335,'Justerad allokering'!$B$1:$AG$461,MATCH(M$1,'Justerad allokering'!$B$1:$AF$1,0),FALSE))</f>
        <v>0</v>
      </c>
      <c r="N335">
        <f>IF(ISERROR(1/VLOOKUP($B335,'Justerad allokering'!$B$1:$AG$461,MATCH(N$1,'Justerad allokering'!$B$1:$AF$1,0),FALSE)),VLOOKUP($B335,'Allokerad kvv'!$B$2:$AV$468,MATCH(N$1,'Allokerad kvv'!$B$1:$AV$1,0),FALSE),VLOOKUP($B335,'Justerad allokering'!$B$1:$AG$461,MATCH(N$1,'Justerad allokering'!$B$1:$AF$1,0),FALSE))</f>
        <v>0</v>
      </c>
      <c r="O335">
        <f>IF(ISERROR(1/VLOOKUP($B335,'Justerad allokering'!$B$1:$AG$461,MATCH(O$1,'Justerad allokering'!$B$1:$AF$1,0),FALSE)),VLOOKUP($B335,'Allokerad kvv'!$B$2:$AV$468,MATCH(O$1,'Allokerad kvv'!$B$1:$AV$1,0),FALSE),VLOOKUP($B335,'Justerad allokering'!$B$1:$AG$461,MATCH(O$1,'Justerad allokering'!$B$1:$AF$1,0),FALSE))</f>
        <v>0</v>
      </c>
      <c r="P335">
        <f>IF(ISERROR(1/VLOOKUP($B335,'Justerad allokering'!$B$1:$AG$461,MATCH(P$1,'Justerad allokering'!$B$1:$AF$1,0),FALSE)),VLOOKUP($B335,'Allokerad kvv'!$B$2:$AV$468,MATCH(P$1,'Allokerad kvv'!$B$1:$AV$1,0),FALSE),VLOOKUP($B335,'Justerad allokering'!$B$1:$AG$461,MATCH(P$1,'Justerad allokering'!$B$1:$AF$1,0),FALSE))</f>
        <v>0</v>
      </c>
      <c r="Q335">
        <f>IF(ISERROR(1/VLOOKUP($B335,'Justerad allokering'!$B$1:$AG$461,MATCH(Q$1,'Justerad allokering'!$B$1:$AF$1,0),FALSE)),VLOOKUP($B335,'Allokerad kvv'!$B$2:$AV$468,MATCH(Q$1,'Allokerad kvv'!$B$1:$AV$1,0),FALSE),VLOOKUP($B335,'Justerad allokering'!$B$1:$AG$461,MATCH(Q$1,'Justerad allokering'!$B$1:$AF$1,0),FALSE))</f>
        <v>0</v>
      </c>
      <c r="R335">
        <f>IF(ISERROR(1/VLOOKUP($B335,'Justerad allokering'!$B$1:$AG$461,MATCH(R$1,'Justerad allokering'!$B$1:$AF$1,0),FALSE)),VLOOKUP($B335,'Allokerad kvv'!$B$2:$AV$468,MATCH(R$1,'Allokerad kvv'!$B$1:$AV$1,0),FALSE),VLOOKUP($B335,'Justerad allokering'!$B$1:$AG$461,MATCH(R$1,'Justerad allokering'!$B$1:$AF$1,0),FALSE))</f>
        <v>0</v>
      </c>
      <c r="S335">
        <f>IF(ISERROR(1/VLOOKUP($B335,'Justerad allokering'!$B$1:$AG$461,MATCH(S$1,'Justerad allokering'!$B$1:$AF$1,0),FALSE)),VLOOKUP($B335,'Allokerad kvv'!$B$2:$AV$468,MATCH(S$1,'Allokerad kvv'!$B$1:$AV$1,0),FALSE),VLOOKUP($B335,'Justerad allokering'!$B$1:$AG$461,MATCH(S$1,'Justerad allokering'!$B$1:$AF$1,0),FALSE))</f>
        <v>0</v>
      </c>
      <c r="T335">
        <f>IF(ISERROR(1/VLOOKUP($B335,'Justerad allokering'!$B$1:$AG$461,MATCH(T$1,'Justerad allokering'!$B$1:$AF$1,0),FALSE)),VLOOKUP($B335,'Allokerad kvv'!$B$2:$AV$468,MATCH(T$1,'Allokerad kvv'!$B$1:$AV$1,0),FALSE),VLOOKUP($B335,'Justerad allokering'!$B$1:$AG$461,MATCH(T$1,'Justerad allokering'!$B$1:$AF$1,0),FALSE))</f>
        <v>0</v>
      </c>
      <c r="U335">
        <f>IF(ISERROR(1/VLOOKUP($B335,'Justerad allokering'!$B$1:$AG$461,MATCH(U$1,'Justerad allokering'!$B$1:$AF$1,0),FALSE)),VLOOKUP($B335,'Allokerad kvv'!$B$2:$AV$468,MATCH(U$1,'Allokerad kvv'!$B$1:$AV$1,0),FALSE),VLOOKUP($B335,'Justerad allokering'!$B$1:$AG$461,MATCH(U$1,'Justerad allokering'!$B$1:$AF$1,0),FALSE))</f>
        <v>0</v>
      </c>
      <c r="V335">
        <f>IF(ISERROR(1/VLOOKUP($B335,'Justerad allokering'!$B$1:$AG$461,MATCH(V$1,'Justerad allokering'!$B$1:$AF$1,0),FALSE)),VLOOKUP($B335,'Allokerad kvv'!$B$2:$AV$468,MATCH(V$1,'Allokerad kvv'!$B$1:$AV$1,0),FALSE),VLOOKUP($B335,'Justerad allokering'!$B$1:$AG$461,MATCH(V$1,'Justerad allokering'!$B$1:$AF$1,0),FALSE))</f>
        <v>0</v>
      </c>
      <c r="W335">
        <f>IF(ISERROR(1/VLOOKUP($B335,'Justerad allokering'!$B$1:$AG$461,MATCH(W$1,'Justerad allokering'!$B$1:$AF$1,0),FALSE)),VLOOKUP($B335,'Allokerad kvv'!$B$2:$AV$468,MATCH(W$1,'Allokerad kvv'!$B$1:$AV$1,0),FALSE),VLOOKUP($B335,'Justerad allokering'!$B$1:$AG$461,MATCH(W$1,'Justerad allokering'!$B$1:$AF$1,0),FALSE))</f>
        <v>0</v>
      </c>
      <c r="X335">
        <f>IF(ISERROR(1/VLOOKUP($B335,'Justerad allokering'!$B$1:$AG$461,MATCH(X$1,'Justerad allokering'!$B$1:$AF$1,0),FALSE)),VLOOKUP($B335,'Allokerad kvv'!$B$2:$AV$468,MATCH(X$1,'Allokerad kvv'!$B$1:$AV$1,0),FALSE),VLOOKUP($B335,'Justerad allokering'!$B$1:$AG$461,MATCH(X$1,'Justerad allokering'!$B$1:$AF$1,0),FALSE))</f>
        <v>0</v>
      </c>
      <c r="Y335">
        <f>IF(ISERROR(1/VLOOKUP($B335,'Justerad allokering'!$B$1:$AG$461,MATCH(Y$1,'Justerad allokering'!$B$1:$AF$1,0),FALSE)),VLOOKUP($B335,'Allokerad kvv'!$B$2:$AV$468,MATCH(Y$1,'Allokerad kvv'!$B$1:$AV$1,0),FALSE),VLOOKUP($B335,'Justerad allokering'!$B$1:$AG$461,MATCH(Y$1,'Justerad allokering'!$B$1:$AF$1,0),FALSE))</f>
        <v>0</v>
      </c>
      <c r="Z335">
        <f>IF(ISERROR(1/VLOOKUP($B335,'Justerad allokering'!$B$1:$AG$461,MATCH(Z$1,'Justerad allokering'!$B$1:$AF$1,0),FALSE)),VLOOKUP($B335,'Allokerad kvv'!$B$2:$AV$468,MATCH(Z$1,'Allokerad kvv'!$B$1:$AV$1,0),FALSE),VLOOKUP($B335,'Justerad allokering'!$B$1:$AG$461,MATCH(Z$1,'Justerad allokering'!$B$1:$AF$1,0),FALSE))</f>
        <v>0</v>
      </c>
      <c r="AE335" s="89">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25">
      <c r="A336" s="2" t="s">
        <v>472</v>
      </c>
      <c r="B336" s="2" t="s">
        <v>473</v>
      </c>
      <c r="C336">
        <f>IF(ISERROR(1/VLOOKUP($B336,'Justerad allokering'!$B$1:$AG$461,MATCH(C$1,'Justerad allokering'!$B$1:$AF$1,0),FALSE)),VLOOKUP($B336,'Allokerad kvv'!$B$2:$AV$468,MATCH(C$1,'Allokerad kvv'!$B$1:$AV$1,0),FALSE),VLOOKUP($B336,'Justerad allokering'!$B$1:$AG$461,MATCH(C$1,'Justerad allokering'!$B$1:$AF$1,0),FALSE))</f>
        <v>0</v>
      </c>
      <c r="D336">
        <f>IF(ISERROR(1/VLOOKUP($B336,'Justerad allokering'!$B$1:$AG$461,MATCH(D$1,'Justerad allokering'!$B$1:$AF$1,0),FALSE)),VLOOKUP($B336,'Allokerad kvv'!$B$2:$AV$468,MATCH(D$1,'Allokerad kvv'!$B$1:$AV$1,0),FALSE),VLOOKUP($B336,'Justerad allokering'!$B$1:$AG$461,MATCH(D$1,'Justerad allokering'!$B$1:$AF$1,0),FALSE))</f>
        <v>0</v>
      </c>
      <c r="E336">
        <f>IF(ISERROR(1/VLOOKUP($B336,'Justerad allokering'!$B$1:$AG$461,MATCH(E$1,'Justerad allokering'!$B$1:$AF$1,0),FALSE)),VLOOKUP($B336,'Allokerad kvv'!$B$2:$AV$468,MATCH(E$1,'Allokerad kvv'!$B$1:$AV$1,0),FALSE),VLOOKUP($B336,'Justerad allokering'!$B$1:$AG$461,MATCH(E$1,'Justerad allokering'!$B$1:$AF$1,0),FALSE))</f>
        <v>0</v>
      </c>
      <c r="F336">
        <f>IF(ISERROR(1/VLOOKUP($B336,'Justerad allokering'!$B$1:$AG$461,MATCH(F$1,'Justerad allokering'!$B$1:$AF$1,0),FALSE)),VLOOKUP($B336,'Allokerad kvv'!$B$2:$AV$468,MATCH(F$1,'Allokerad kvv'!$B$1:$AV$1,0),FALSE),VLOOKUP($B336,'Justerad allokering'!$B$1:$AG$461,MATCH(F$1,'Justerad allokering'!$B$1:$AF$1,0),FALSE))</f>
        <v>0</v>
      </c>
      <c r="G336">
        <f>IF(ISERROR(1/VLOOKUP($B336,'Justerad allokering'!$B$1:$AG$461,MATCH(G$1,'Justerad allokering'!$B$1:$AF$1,0),FALSE)),VLOOKUP($B336,'Allokerad kvv'!$B$2:$AV$468,MATCH(G$1,'Allokerad kvv'!$B$1:$AV$1,0),FALSE),VLOOKUP($B336,'Justerad allokering'!$B$1:$AG$461,MATCH(G$1,'Justerad allokering'!$B$1:$AF$1,0),FALSE))</f>
        <v>0</v>
      </c>
      <c r="H336">
        <f>IF(ISERROR(1/VLOOKUP($B336,'Justerad allokering'!$B$1:$AG$461,MATCH(H$1,'Justerad allokering'!$B$1:$AF$1,0),FALSE)),VLOOKUP($B336,'Allokerad kvv'!$B$2:$AV$468,MATCH(H$1,'Allokerad kvv'!$B$1:$AV$1,0),FALSE),VLOOKUP($B336,'Justerad allokering'!$B$1:$AG$461,MATCH(H$1,'Justerad allokering'!$B$1:$AF$1,0),FALSE))</f>
        <v>0</v>
      </c>
      <c r="I336">
        <f>IF(ISERROR(1/VLOOKUP($B336,'Justerad allokering'!$B$1:$AG$461,MATCH(I$1,'Justerad allokering'!$B$1:$AF$1,0),FALSE)),VLOOKUP($B336,'Allokerad kvv'!$B$2:$AV$468,MATCH(I$1,'Allokerad kvv'!$B$1:$AV$1,0),FALSE),VLOOKUP($B336,'Justerad allokering'!$B$1:$AG$461,MATCH(I$1,'Justerad allokering'!$B$1:$AF$1,0),FALSE))</f>
        <v>0</v>
      </c>
      <c r="J336">
        <f>IF(ISERROR(1/VLOOKUP($B336,'Justerad allokering'!$B$1:$AG$461,MATCH(J$1,'Justerad allokering'!$B$1:$AF$1,0),FALSE)),VLOOKUP($B336,'Allokerad kvv'!$B$2:$AV$468,MATCH(J$1,'Allokerad kvv'!$B$1:$AV$1,0),FALSE),VLOOKUP($B336,'Justerad allokering'!$B$1:$AG$461,MATCH(J$1,'Justerad allokering'!$B$1:$AF$1,0),FALSE))</f>
        <v>0</v>
      </c>
      <c r="K336">
        <f>IF(ISERROR(1/VLOOKUP($B336,'Justerad allokering'!$B$1:$AG$461,MATCH(K$1,'Justerad allokering'!$B$1:$AF$1,0),FALSE)),VLOOKUP($B336,'Allokerad kvv'!$B$2:$AV$468,MATCH(K$1,'Allokerad kvv'!$B$1:$AV$1,0),FALSE),VLOOKUP($B336,'Justerad allokering'!$B$1:$AG$461,MATCH(K$1,'Justerad allokering'!$B$1:$AF$1,0),FALSE))</f>
        <v>0</v>
      </c>
      <c r="L336">
        <f>IF(ISERROR(1/VLOOKUP($B336,'Justerad allokering'!$B$1:$AG$461,MATCH(L$1,'Justerad allokering'!$B$1:$AF$1,0),FALSE)),VLOOKUP($B336,'Allokerad kvv'!$B$2:$AV$468,MATCH(L$1,'Allokerad kvv'!$B$1:$AV$1,0),FALSE),VLOOKUP($B336,'Justerad allokering'!$B$1:$AG$461,MATCH(L$1,'Justerad allokering'!$B$1:$AF$1,0),FALSE))</f>
        <v>0</v>
      </c>
      <c r="M336">
        <f>IF(ISERROR(1/VLOOKUP($B336,'Justerad allokering'!$B$1:$AG$461,MATCH(M$1,'Justerad allokering'!$B$1:$AF$1,0),FALSE)),VLOOKUP($B336,'Allokerad kvv'!$B$2:$AV$468,MATCH(M$1,'Allokerad kvv'!$B$1:$AV$1,0),FALSE),VLOOKUP($B336,'Justerad allokering'!$B$1:$AG$461,MATCH(M$1,'Justerad allokering'!$B$1:$AF$1,0),FALSE))</f>
        <v>0</v>
      </c>
      <c r="N336">
        <f>IF(ISERROR(1/VLOOKUP($B336,'Justerad allokering'!$B$1:$AG$461,MATCH(N$1,'Justerad allokering'!$B$1:$AF$1,0),FALSE)),VLOOKUP($B336,'Allokerad kvv'!$B$2:$AV$468,MATCH(N$1,'Allokerad kvv'!$B$1:$AV$1,0),FALSE),VLOOKUP($B336,'Justerad allokering'!$B$1:$AG$461,MATCH(N$1,'Justerad allokering'!$B$1:$AF$1,0),FALSE))</f>
        <v>0</v>
      </c>
      <c r="O336">
        <f>IF(ISERROR(1/VLOOKUP($B336,'Justerad allokering'!$B$1:$AG$461,MATCH(O$1,'Justerad allokering'!$B$1:$AF$1,0),FALSE)),VLOOKUP($B336,'Allokerad kvv'!$B$2:$AV$468,MATCH(O$1,'Allokerad kvv'!$B$1:$AV$1,0),FALSE),VLOOKUP($B336,'Justerad allokering'!$B$1:$AG$461,MATCH(O$1,'Justerad allokering'!$B$1:$AF$1,0),FALSE))</f>
        <v>0</v>
      </c>
      <c r="P336">
        <f>IF(ISERROR(1/VLOOKUP($B336,'Justerad allokering'!$B$1:$AG$461,MATCH(P$1,'Justerad allokering'!$B$1:$AF$1,0),FALSE)),VLOOKUP($B336,'Allokerad kvv'!$B$2:$AV$468,MATCH(P$1,'Allokerad kvv'!$B$1:$AV$1,0),FALSE),VLOOKUP($B336,'Justerad allokering'!$B$1:$AG$461,MATCH(P$1,'Justerad allokering'!$B$1:$AF$1,0),FALSE))</f>
        <v>0</v>
      </c>
      <c r="Q336">
        <f>IF(ISERROR(1/VLOOKUP($B336,'Justerad allokering'!$B$1:$AG$461,MATCH(Q$1,'Justerad allokering'!$B$1:$AF$1,0),FALSE)),VLOOKUP($B336,'Allokerad kvv'!$B$2:$AV$468,MATCH(Q$1,'Allokerad kvv'!$B$1:$AV$1,0),FALSE),VLOOKUP($B336,'Justerad allokering'!$B$1:$AG$461,MATCH(Q$1,'Justerad allokering'!$B$1:$AF$1,0),FALSE))</f>
        <v>0</v>
      </c>
      <c r="R336">
        <f>IF(ISERROR(1/VLOOKUP($B336,'Justerad allokering'!$B$1:$AG$461,MATCH(R$1,'Justerad allokering'!$B$1:$AF$1,0),FALSE)),VLOOKUP($B336,'Allokerad kvv'!$B$2:$AV$468,MATCH(R$1,'Allokerad kvv'!$B$1:$AV$1,0),FALSE),VLOOKUP($B336,'Justerad allokering'!$B$1:$AG$461,MATCH(R$1,'Justerad allokering'!$B$1:$AF$1,0),FALSE))</f>
        <v>0</v>
      </c>
      <c r="S336">
        <f>IF(ISERROR(1/VLOOKUP($B336,'Justerad allokering'!$B$1:$AG$461,MATCH(S$1,'Justerad allokering'!$B$1:$AF$1,0),FALSE)),VLOOKUP($B336,'Allokerad kvv'!$B$2:$AV$468,MATCH(S$1,'Allokerad kvv'!$B$1:$AV$1,0),FALSE),VLOOKUP($B336,'Justerad allokering'!$B$1:$AG$461,MATCH(S$1,'Justerad allokering'!$B$1:$AF$1,0),FALSE))</f>
        <v>0</v>
      </c>
      <c r="T336">
        <f>IF(ISERROR(1/VLOOKUP($B336,'Justerad allokering'!$B$1:$AG$461,MATCH(T$1,'Justerad allokering'!$B$1:$AF$1,0),FALSE)),VLOOKUP($B336,'Allokerad kvv'!$B$2:$AV$468,MATCH(T$1,'Allokerad kvv'!$B$1:$AV$1,0),FALSE),VLOOKUP($B336,'Justerad allokering'!$B$1:$AG$461,MATCH(T$1,'Justerad allokering'!$B$1:$AF$1,0),FALSE))</f>
        <v>0</v>
      </c>
      <c r="U336">
        <f>IF(ISERROR(1/VLOOKUP($B336,'Justerad allokering'!$B$1:$AG$461,MATCH(U$1,'Justerad allokering'!$B$1:$AF$1,0),FALSE)),VLOOKUP($B336,'Allokerad kvv'!$B$2:$AV$468,MATCH(U$1,'Allokerad kvv'!$B$1:$AV$1,0),FALSE),VLOOKUP($B336,'Justerad allokering'!$B$1:$AG$461,MATCH(U$1,'Justerad allokering'!$B$1:$AF$1,0),FALSE))</f>
        <v>0</v>
      </c>
      <c r="V336">
        <f>IF(ISERROR(1/VLOOKUP($B336,'Justerad allokering'!$B$1:$AG$461,MATCH(V$1,'Justerad allokering'!$B$1:$AF$1,0),FALSE)),VLOOKUP($B336,'Allokerad kvv'!$B$2:$AV$468,MATCH(V$1,'Allokerad kvv'!$B$1:$AV$1,0),FALSE),VLOOKUP($B336,'Justerad allokering'!$B$1:$AG$461,MATCH(V$1,'Justerad allokering'!$B$1:$AF$1,0),FALSE))</f>
        <v>0</v>
      </c>
      <c r="W336">
        <f>IF(ISERROR(1/VLOOKUP($B336,'Justerad allokering'!$B$1:$AG$461,MATCH(W$1,'Justerad allokering'!$B$1:$AF$1,0),FALSE)),VLOOKUP($B336,'Allokerad kvv'!$B$2:$AV$468,MATCH(W$1,'Allokerad kvv'!$B$1:$AV$1,0),FALSE),VLOOKUP($B336,'Justerad allokering'!$B$1:$AG$461,MATCH(W$1,'Justerad allokering'!$B$1:$AF$1,0),FALSE))</f>
        <v>0</v>
      </c>
      <c r="X336">
        <f>IF(ISERROR(1/VLOOKUP($B336,'Justerad allokering'!$B$1:$AG$461,MATCH(X$1,'Justerad allokering'!$B$1:$AF$1,0),FALSE)),VLOOKUP($B336,'Allokerad kvv'!$B$2:$AV$468,MATCH(X$1,'Allokerad kvv'!$B$1:$AV$1,0),FALSE),VLOOKUP($B336,'Justerad allokering'!$B$1:$AG$461,MATCH(X$1,'Justerad allokering'!$B$1:$AF$1,0),FALSE))</f>
        <v>0</v>
      </c>
      <c r="Y336">
        <f>IF(ISERROR(1/VLOOKUP($B336,'Justerad allokering'!$B$1:$AG$461,MATCH(Y$1,'Justerad allokering'!$B$1:$AF$1,0),FALSE)),VLOOKUP($B336,'Allokerad kvv'!$B$2:$AV$468,MATCH(Y$1,'Allokerad kvv'!$B$1:$AV$1,0),FALSE),VLOOKUP($B336,'Justerad allokering'!$B$1:$AG$461,MATCH(Y$1,'Justerad allokering'!$B$1:$AF$1,0),FALSE))</f>
        <v>0</v>
      </c>
      <c r="Z336">
        <f>IF(ISERROR(1/VLOOKUP($B336,'Justerad allokering'!$B$1:$AG$461,MATCH(Z$1,'Justerad allokering'!$B$1:$AF$1,0),FALSE)),VLOOKUP($B336,'Allokerad kvv'!$B$2:$AV$468,MATCH(Z$1,'Allokerad kvv'!$B$1:$AV$1,0),FALSE),VLOOKUP($B336,'Justerad allokering'!$B$1:$AG$461,MATCH(Z$1,'Justerad allokering'!$B$1:$AF$1,0),FALSE))</f>
        <v>0</v>
      </c>
      <c r="AE336" s="89">
        <f t="shared" si="20"/>
        <v>0</v>
      </c>
      <c r="AG336">
        <f t="shared" si="21"/>
        <v>0</v>
      </c>
      <c r="AH336">
        <f t="shared" si="22"/>
        <v>0</v>
      </c>
      <c r="AI336" t="str">
        <f>IF(AH336=0,"",AH336/VLOOKUP(B336,Kraftvärmeprod!$B$1:$BC$480,MATCH("Summa tillförd energi exklusive rökgaskondensering",Kraftvärmeprod!$B$1:$BC$1,0),FALSE))</f>
        <v/>
      </c>
      <c r="AK336">
        <f t="shared" si="23"/>
        <v>0</v>
      </c>
    </row>
    <row r="337" spans="1:37" x14ac:dyDescent="0.25">
      <c r="A337" s="2" t="s">
        <v>472</v>
      </c>
      <c r="B337" s="2" t="s">
        <v>276</v>
      </c>
      <c r="C337">
        <f>IF(ISERROR(1/VLOOKUP($B337,'Justerad allokering'!$B$1:$AG$461,MATCH(C$1,'Justerad allokering'!$B$1:$AF$1,0),FALSE)),VLOOKUP($B337,'Allokerad kvv'!$B$2:$AV$468,MATCH(C$1,'Allokerad kvv'!$B$1:$AV$1,0),FALSE),VLOOKUP($B337,'Justerad allokering'!$B$1:$AG$461,MATCH(C$1,'Justerad allokering'!$B$1:$AF$1,0),FALSE))</f>
        <v>0</v>
      </c>
      <c r="D337">
        <f>IF(ISERROR(1/VLOOKUP($B337,'Justerad allokering'!$B$1:$AG$461,MATCH(D$1,'Justerad allokering'!$B$1:$AF$1,0),FALSE)),VLOOKUP($B337,'Allokerad kvv'!$B$2:$AV$468,MATCH(D$1,'Allokerad kvv'!$B$1:$AV$1,0),FALSE),VLOOKUP($B337,'Justerad allokering'!$B$1:$AG$461,MATCH(D$1,'Justerad allokering'!$B$1:$AF$1,0),FALSE))</f>
        <v>0</v>
      </c>
      <c r="E337">
        <f>IF(ISERROR(1/VLOOKUP($B337,'Justerad allokering'!$B$1:$AG$461,MATCH(E$1,'Justerad allokering'!$B$1:$AF$1,0),FALSE)),VLOOKUP($B337,'Allokerad kvv'!$B$2:$AV$468,MATCH(E$1,'Allokerad kvv'!$B$1:$AV$1,0),FALSE),VLOOKUP($B337,'Justerad allokering'!$B$1:$AG$461,MATCH(E$1,'Justerad allokering'!$B$1:$AF$1,0),FALSE))</f>
        <v>0</v>
      </c>
      <c r="F337">
        <f>IF(ISERROR(1/VLOOKUP($B337,'Justerad allokering'!$B$1:$AG$461,MATCH(F$1,'Justerad allokering'!$B$1:$AF$1,0),FALSE)),VLOOKUP($B337,'Allokerad kvv'!$B$2:$AV$468,MATCH(F$1,'Allokerad kvv'!$B$1:$AV$1,0),FALSE),VLOOKUP($B337,'Justerad allokering'!$B$1:$AG$461,MATCH(F$1,'Justerad allokering'!$B$1:$AF$1,0),FALSE))</f>
        <v>0</v>
      </c>
      <c r="G337">
        <f>IF(ISERROR(1/VLOOKUP($B337,'Justerad allokering'!$B$1:$AG$461,MATCH(G$1,'Justerad allokering'!$B$1:$AF$1,0),FALSE)),VLOOKUP($B337,'Allokerad kvv'!$B$2:$AV$468,MATCH(G$1,'Allokerad kvv'!$B$1:$AV$1,0),FALSE),VLOOKUP($B337,'Justerad allokering'!$B$1:$AG$461,MATCH(G$1,'Justerad allokering'!$B$1:$AF$1,0),FALSE))</f>
        <v>0</v>
      </c>
      <c r="H337">
        <f>IF(ISERROR(1/VLOOKUP($B337,'Justerad allokering'!$B$1:$AG$461,MATCH(H$1,'Justerad allokering'!$B$1:$AF$1,0),FALSE)),VLOOKUP($B337,'Allokerad kvv'!$B$2:$AV$468,MATCH(H$1,'Allokerad kvv'!$B$1:$AV$1,0),FALSE),VLOOKUP($B337,'Justerad allokering'!$B$1:$AG$461,MATCH(H$1,'Justerad allokering'!$B$1:$AF$1,0),FALSE))</f>
        <v>0</v>
      </c>
      <c r="I337">
        <f>IF(ISERROR(1/VLOOKUP($B337,'Justerad allokering'!$B$1:$AG$461,MATCH(I$1,'Justerad allokering'!$B$1:$AF$1,0),FALSE)),VLOOKUP($B337,'Allokerad kvv'!$B$2:$AV$468,MATCH(I$1,'Allokerad kvv'!$B$1:$AV$1,0),FALSE),VLOOKUP($B337,'Justerad allokering'!$B$1:$AG$461,MATCH(I$1,'Justerad allokering'!$B$1:$AF$1,0),FALSE))</f>
        <v>0</v>
      </c>
      <c r="J337">
        <f>IF(ISERROR(1/VLOOKUP($B337,'Justerad allokering'!$B$1:$AG$461,MATCH(J$1,'Justerad allokering'!$B$1:$AF$1,0),FALSE)),VLOOKUP($B337,'Allokerad kvv'!$B$2:$AV$468,MATCH(J$1,'Allokerad kvv'!$B$1:$AV$1,0),FALSE),VLOOKUP($B337,'Justerad allokering'!$B$1:$AG$461,MATCH(J$1,'Justerad allokering'!$B$1:$AF$1,0),FALSE))</f>
        <v>0</v>
      </c>
      <c r="K337">
        <f>IF(ISERROR(1/VLOOKUP($B337,'Justerad allokering'!$B$1:$AG$461,MATCH(K$1,'Justerad allokering'!$B$1:$AF$1,0),FALSE)),VLOOKUP($B337,'Allokerad kvv'!$B$2:$AV$468,MATCH(K$1,'Allokerad kvv'!$B$1:$AV$1,0),FALSE),VLOOKUP($B337,'Justerad allokering'!$B$1:$AG$461,MATCH(K$1,'Justerad allokering'!$B$1:$AF$1,0),FALSE))</f>
        <v>0</v>
      </c>
      <c r="L337">
        <f>IF(ISERROR(1/VLOOKUP($B337,'Justerad allokering'!$B$1:$AG$461,MATCH(L$1,'Justerad allokering'!$B$1:$AF$1,0),FALSE)),VLOOKUP($B337,'Allokerad kvv'!$B$2:$AV$468,MATCH(L$1,'Allokerad kvv'!$B$1:$AV$1,0),FALSE),VLOOKUP($B337,'Justerad allokering'!$B$1:$AG$461,MATCH(L$1,'Justerad allokering'!$B$1:$AF$1,0),FALSE))</f>
        <v>0</v>
      </c>
      <c r="M337">
        <f>IF(ISERROR(1/VLOOKUP($B337,'Justerad allokering'!$B$1:$AG$461,MATCH(M$1,'Justerad allokering'!$B$1:$AF$1,0),FALSE)),VLOOKUP($B337,'Allokerad kvv'!$B$2:$AV$468,MATCH(M$1,'Allokerad kvv'!$B$1:$AV$1,0),FALSE),VLOOKUP($B337,'Justerad allokering'!$B$1:$AG$461,MATCH(M$1,'Justerad allokering'!$B$1:$AF$1,0),FALSE))</f>
        <v>0</v>
      </c>
      <c r="N337">
        <f>IF(ISERROR(1/VLOOKUP($B337,'Justerad allokering'!$B$1:$AG$461,MATCH(N$1,'Justerad allokering'!$B$1:$AF$1,0),FALSE)),VLOOKUP($B337,'Allokerad kvv'!$B$2:$AV$468,MATCH(N$1,'Allokerad kvv'!$B$1:$AV$1,0),FALSE),VLOOKUP($B337,'Justerad allokering'!$B$1:$AG$461,MATCH(N$1,'Justerad allokering'!$B$1:$AF$1,0),FALSE))</f>
        <v>0</v>
      </c>
      <c r="O337">
        <f>IF(ISERROR(1/VLOOKUP($B337,'Justerad allokering'!$B$1:$AG$461,MATCH(O$1,'Justerad allokering'!$B$1:$AF$1,0),FALSE)),VLOOKUP($B337,'Allokerad kvv'!$B$2:$AV$468,MATCH(O$1,'Allokerad kvv'!$B$1:$AV$1,0),FALSE),VLOOKUP($B337,'Justerad allokering'!$B$1:$AG$461,MATCH(O$1,'Justerad allokering'!$B$1:$AF$1,0),FALSE))</f>
        <v>0</v>
      </c>
      <c r="P337">
        <f>IF(ISERROR(1/VLOOKUP($B337,'Justerad allokering'!$B$1:$AG$461,MATCH(P$1,'Justerad allokering'!$B$1:$AF$1,0),FALSE)),VLOOKUP($B337,'Allokerad kvv'!$B$2:$AV$468,MATCH(P$1,'Allokerad kvv'!$B$1:$AV$1,0),FALSE),VLOOKUP($B337,'Justerad allokering'!$B$1:$AG$461,MATCH(P$1,'Justerad allokering'!$B$1:$AF$1,0),FALSE))</f>
        <v>0</v>
      </c>
      <c r="Q337">
        <f>IF(ISERROR(1/VLOOKUP($B337,'Justerad allokering'!$B$1:$AG$461,MATCH(Q$1,'Justerad allokering'!$B$1:$AF$1,0),FALSE)),VLOOKUP($B337,'Allokerad kvv'!$B$2:$AV$468,MATCH(Q$1,'Allokerad kvv'!$B$1:$AV$1,0),FALSE),VLOOKUP($B337,'Justerad allokering'!$B$1:$AG$461,MATCH(Q$1,'Justerad allokering'!$B$1:$AF$1,0),FALSE))</f>
        <v>0</v>
      </c>
      <c r="R337">
        <f>IF(ISERROR(1/VLOOKUP($B337,'Justerad allokering'!$B$1:$AG$461,MATCH(R$1,'Justerad allokering'!$B$1:$AF$1,0),FALSE)),VLOOKUP($B337,'Allokerad kvv'!$B$2:$AV$468,MATCH(R$1,'Allokerad kvv'!$B$1:$AV$1,0),FALSE),VLOOKUP($B337,'Justerad allokering'!$B$1:$AG$461,MATCH(R$1,'Justerad allokering'!$B$1:$AF$1,0),FALSE))</f>
        <v>0</v>
      </c>
      <c r="S337">
        <f>IF(ISERROR(1/VLOOKUP($B337,'Justerad allokering'!$B$1:$AG$461,MATCH(S$1,'Justerad allokering'!$B$1:$AF$1,0),FALSE)),VLOOKUP($B337,'Allokerad kvv'!$B$2:$AV$468,MATCH(S$1,'Allokerad kvv'!$B$1:$AV$1,0),FALSE),VLOOKUP($B337,'Justerad allokering'!$B$1:$AG$461,MATCH(S$1,'Justerad allokering'!$B$1:$AF$1,0),FALSE))</f>
        <v>0</v>
      </c>
      <c r="T337">
        <f>IF(ISERROR(1/VLOOKUP($B337,'Justerad allokering'!$B$1:$AG$461,MATCH(T$1,'Justerad allokering'!$B$1:$AF$1,0),FALSE)),VLOOKUP($B337,'Allokerad kvv'!$B$2:$AV$468,MATCH(T$1,'Allokerad kvv'!$B$1:$AV$1,0),FALSE),VLOOKUP($B337,'Justerad allokering'!$B$1:$AG$461,MATCH(T$1,'Justerad allokering'!$B$1:$AF$1,0),FALSE))</f>
        <v>0</v>
      </c>
      <c r="U337">
        <f>IF(ISERROR(1/VLOOKUP($B337,'Justerad allokering'!$B$1:$AG$461,MATCH(U$1,'Justerad allokering'!$B$1:$AF$1,0),FALSE)),VLOOKUP($B337,'Allokerad kvv'!$B$2:$AV$468,MATCH(U$1,'Allokerad kvv'!$B$1:$AV$1,0),FALSE),VLOOKUP($B337,'Justerad allokering'!$B$1:$AG$461,MATCH(U$1,'Justerad allokering'!$B$1:$AF$1,0),FALSE))</f>
        <v>0</v>
      </c>
      <c r="V337">
        <f>IF(ISERROR(1/VLOOKUP($B337,'Justerad allokering'!$B$1:$AG$461,MATCH(V$1,'Justerad allokering'!$B$1:$AF$1,0),FALSE)),VLOOKUP($B337,'Allokerad kvv'!$B$2:$AV$468,MATCH(V$1,'Allokerad kvv'!$B$1:$AV$1,0),FALSE),VLOOKUP($B337,'Justerad allokering'!$B$1:$AG$461,MATCH(V$1,'Justerad allokering'!$B$1:$AF$1,0),FALSE))</f>
        <v>0</v>
      </c>
      <c r="W337">
        <f>IF(ISERROR(1/VLOOKUP($B337,'Justerad allokering'!$B$1:$AG$461,MATCH(W$1,'Justerad allokering'!$B$1:$AF$1,0),FALSE)),VLOOKUP($B337,'Allokerad kvv'!$B$2:$AV$468,MATCH(W$1,'Allokerad kvv'!$B$1:$AV$1,0),FALSE),VLOOKUP($B337,'Justerad allokering'!$B$1:$AG$461,MATCH(W$1,'Justerad allokering'!$B$1:$AF$1,0),FALSE))</f>
        <v>0</v>
      </c>
      <c r="X337">
        <f>IF(ISERROR(1/VLOOKUP($B337,'Justerad allokering'!$B$1:$AG$461,MATCH(X$1,'Justerad allokering'!$B$1:$AF$1,0),FALSE)),VLOOKUP($B337,'Allokerad kvv'!$B$2:$AV$468,MATCH(X$1,'Allokerad kvv'!$B$1:$AV$1,0),FALSE),VLOOKUP($B337,'Justerad allokering'!$B$1:$AG$461,MATCH(X$1,'Justerad allokering'!$B$1:$AF$1,0),FALSE))</f>
        <v>0</v>
      </c>
      <c r="Y337">
        <f>IF(ISERROR(1/VLOOKUP($B337,'Justerad allokering'!$B$1:$AG$461,MATCH(Y$1,'Justerad allokering'!$B$1:$AF$1,0),FALSE)),VLOOKUP($B337,'Allokerad kvv'!$B$2:$AV$468,MATCH(Y$1,'Allokerad kvv'!$B$1:$AV$1,0),FALSE),VLOOKUP($B337,'Justerad allokering'!$B$1:$AG$461,MATCH(Y$1,'Justerad allokering'!$B$1:$AF$1,0),FALSE))</f>
        <v>0</v>
      </c>
      <c r="Z337">
        <f>IF(ISERROR(1/VLOOKUP($B337,'Justerad allokering'!$B$1:$AG$461,MATCH(Z$1,'Justerad allokering'!$B$1:$AF$1,0),FALSE)),VLOOKUP($B337,'Allokerad kvv'!$B$2:$AV$468,MATCH(Z$1,'Allokerad kvv'!$B$1:$AV$1,0),FALSE),VLOOKUP($B337,'Justerad allokering'!$B$1:$AG$461,MATCH(Z$1,'Justerad allokering'!$B$1:$AF$1,0),FALSE))</f>
        <v>0</v>
      </c>
      <c r="AE337" s="89">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25">
      <c r="A338" s="2" t="s">
        <v>474</v>
      </c>
      <c r="B338" s="2" t="s">
        <v>475</v>
      </c>
      <c r="C338">
        <f>IF(ISERROR(1/VLOOKUP($B338,'Justerad allokering'!$B$1:$AG$461,MATCH(C$1,'Justerad allokering'!$B$1:$AF$1,0),FALSE)),VLOOKUP($B338,'Allokerad kvv'!$B$2:$AV$468,MATCH(C$1,'Allokerad kvv'!$B$1:$AV$1,0),FALSE),VLOOKUP($B338,'Justerad allokering'!$B$1:$AG$461,MATCH(C$1,'Justerad allokering'!$B$1:$AF$1,0),FALSE))</f>
        <v>0</v>
      </c>
      <c r="D338">
        <f>IF(ISERROR(1/VLOOKUP($B338,'Justerad allokering'!$B$1:$AG$461,MATCH(D$1,'Justerad allokering'!$B$1:$AF$1,0),FALSE)),VLOOKUP($B338,'Allokerad kvv'!$B$2:$AV$468,MATCH(D$1,'Allokerad kvv'!$B$1:$AV$1,0),FALSE),VLOOKUP($B338,'Justerad allokering'!$B$1:$AG$461,MATCH(D$1,'Justerad allokering'!$B$1:$AF$1,0),FALSE))</f>
        <v>0</v>
      </c>
      <c r="E338">
        <f>IF(ISERROR(1/VLOOKUP($B338,'Justerad allokering'!$B$1:$AG$461,MATCH(E$1,'Justerad allokering'!$B$1:$AF$1,0),FALSE)),VLOOKUP($B338,'Allokerad kvv'!$B$2:$AV$468,MATCH(E$1,'Allokerad kvv'!$B$1:$AV$1,0),FALSE),VLOOKUP($B338,'Justerad allokering'!$B$1:$AG$461,MATCH(E$1,'Justerad allokering'!$B$1:$AF$1,0),FALSE))</f>
        <v>0</v>
      </c>
      <c r="F338">
        <f>IF(ISERROR(1/VLOOKUP($B338,'Justerad allokering'!$B$1:$AG$461,MATCH(F$1,'Justerad allokering'!$B$1:$AF$1,0),FALSE)),VLOOKUP($B338,'Allokerad kvv'!$B$2:$AV$468,MATCH(F$1,'Allokerad kvv'!$B$1:$AV$1,0),FALSE),VLOOKUP($B338,'Justerad allokering'!$B$1:$AG$461,MATCH(F$1,'Justerad allokering'!$B$1:$AF$1,0),FALSE))</f>
        <v>0</v>
      </c>
      <c r="G338">
        <f>IF(ISERROR(1/VLOOKUP($B338,'Justerad allokering'!$B$1:$AG$461,MATCH(G$1,'Justerad allokering'!$B$1:$AF$1,0),FALSE)),VLOOKUP($B338,'Allokerad kvv'!$B$2:$AV$468,MATCH(G$1,'Allokerad kvv'!$B$1:$AV$1,0),FALSE),VLOOKUP($B338,'Justerad allokering'!$B$1:$AG$461,MATCH(G$1,'Justerad allokering'!$B$1:$AF$1,0),FALSE))</f>
        <v>0</v>
      </c>
      <c r="H338">
        <f>IF(ISERROR(1/VLOOKUP($B338,'Justerad allokering'!$B$1:$AG$461,MATCH(H$1,'Justerad allokering'!$B$1:$AF$1,0),FALSE)),VLOOKUP($B338,'Allokerad kvv'!$B$2:$AV$468,MATCH(H$1,'Allokerad kvv'!$B$1:$AV$1,0),FALSE),VLOOKUP($B338,'Justerad allokering'!$B$1:$AG$461,MATCH(H$1,'Justerad allokering'!$B$1:$AF$1,0),FALSE))</f>
        <v>0</v>
      </c>
      <c r="I338">
        <f>IF(ISERROR(1/VLOOKUP($B338,'Justerad allokering'!$B$1:$AG$461,MATCH(I$1,'Justerad allokering'!$B$1:$AF$1,0),FALSE)),VLOOKUP($B338,'Allokerad kvv'!$B$2:$AV$468,MATCH(I$1,'Allokerad kvv'!$B$1:$AV$1,0),FALSE),VLOOKUP($B338,'Justerad allokering'!$B$1:$AG$461,MATCH(I$1,'Justerad allokering'!$B$1:$AF$1,0),FALSE))</f>
        <v>0</v>
      </c>
      <c r="J338">
        <f>IF(ISERROR(1/VLOOKUP($B338,'Justerad allokering'!$B$1:$AG$461,MATCH(J$1,'Justerad allokering'!$B$1:$AF$1,0),FALSE)),VLOOKUP($B338,'Allokerad kvv'!$B$2:$AV$468,MATCH(J$1,'Allokerad kvv'!$B$1:$AV$1,0),FALSE),VLOOKUP($B338,'Justerad allokering'!$B$1:$AG$461,MATCH(J$1,'Justerad allokering'!$B$1:$AF$1,0),FALSE))</f>
        <v>0</v>
      </c>
      <c r="K338">
        <f>IF(ISERROR(1/VLOOKUP($B338,'Justerad allokering'!$B$1:$AG$461,MATCH(K$1,'Justerad allokering'!$B$1:$AF$1,0),FALSE)),VLOOKUP($B338,'Allokerad kvv'!$B$2:$AV$468,MATCH(K$1,'Allokerad kvv'!$B$1:$AV$1,0),FALSE),VLOOKUP($B338,'Justerad allokering'!$B$1:$AG$461,MATCH(K$1,'Justerad allokering'!$B$1:$AF$1,0),FALSE))</f>
        <v>0</v>
      </c>
      <c r="L338">
        <f>IF(ISERROR(1/VLOOKUP($B338,'Justerad allokering'!$B$1:$AG$461,MATCH(L$1,'Justerad allokering'!$B$1:$AF$1,0),FALSE)),VLOOKUP($B338,'Allokerad kvv'!$B$2:$AV$468,MATCH(L$1,'Allokerad kvv'!$B$1:$AV$1,0),FALSE),VLOOKUP($B338,'Justerad allokering'!$B$1:$AG$461,MATCH(L$1,'Justerad allokering'!$B$1:$AF$1,0),FALSE))</f>
        <v>0</v>
      </c>
      <c r="M338">
        <f>IF(ISERROR(1/VLOOKUP($B338,'Justerad allokering'!$B$1:$AG$461,MATCH(M$1,'Justerad allokering'!$B$1:$AF$1,0),FALSE)),VLOOKUP($B338,'Allokerad kvv'!$B$2:$AV$468,MATCH(M$1,'Allokerad kvv'!$B$1:$AV$1,0),FALSE),VLOOKUP($B338,'Justerad allokering'!$B$1:$AG$461,MATCH(M$1,'Justerad allokering'!$B$1:$AF$1,0),FALSE))</f>
        <v>0</v>
      </c>
      <c r="N338">
        <f>IF(ISERROR(1/VLOOKUP($B338,'Justerad allokering'!$B$1:$AG$461,MATCH(N$1,'Justerad allokering'!$B$1:$AF$1,0),FALSE)),VLOOKUP($B338,'Allokerad kvv'!$B$2:$AV$468,MATCH(N$1,'Allokerad kvv'!$B$1:$AV$1,0),FALSE),VLOOKUP($B338,'Justerad allokering'!$B$1:$AG$461,MATCH(N$1,'Justerad allokering'!$B$1:$AF$1,0),FALSE))</f>
        <v>0</v>
      </c>
      <c r="O338">
        <f>IF(ISERROR(1/VLOOKUP($B338,'Justerad allokering'!$B$1:$AG$461,MATCH(O$1,'Justerad allokering'!$B$1:$AF$1,0),FALSE)),VLOOKUP($B338,'Allokerad kvv'!$B$2:$AV$468,MATCH(O$1,'Allokerad kvv'!$B$1:$AV$1,0),FALSE),VLOOKUP($B338,'Justerad allokering'!$B$1:$AG$461,MATCH(O$1,'Justerad allokering'!$B$1:$AF$1,0),FALSE))</f>
        <v>0</v>
      </c>
      <c r="P338">
        <f>IF(ISERROR(1/VLOOKUP($B338,'Justerad allokering'!$B$1:$AG$461,MATCH(P$1,'Justerad allokering'!$B$1:$AF$1,0),FALSE)),VLOOKUP($B338,'Allokerad kvv'!$B$2:$AV$468,MATCH(P$1,'Allokerad kvv'!$B$1:$AV$1,0),FALSE),VLOOKUP($B338,'Justerad allokering'!$B$1:$AG$461,MATCH(P$1,'Justerad allokering'!$B$1:$AF$1,0),FALSE))</f>
        <v>0</v>
      </c>
      <c r="Q338">
        <f>IF(ISERROR(1/VLOOKUP($B338,'Justerad allokering'!$B$1:$AG$461,MATCH(Q$1,'Justerad allokering'!$B$1:$AF$1,0),FALSE)),VLOOKUP($B338,'Allokerad kvv'!$B$2:$AV$468,MATCH(Q$1,'Allokerad kvv'!$B$1:$AV$1,0),FALSE),VLOOKUP($B338,'Justerad allokering'!$B$1:$AG$461,MATCH(Q$1,'Justerad allokering'!$B$1:$AF$1,0),FALSE))</f>
        <v>0</v>
      </c>
      <c r="R338">
        <f>IF(ISERROR(1/VLOOKUP($B338,'Justerad allokering'!$B$1:$AG$461,MATCH(R$1,'Justerad allokering'!$B$1:$AF$1,0),FALSE)),VLOOKUP($B338,'Allokerad kvv'!$B$2:$AV$468,MATCH(R$1,'Allokerad kvv'!$B$1:$AV$1,0),FALSE),VLOOKUP($B338,'Justerad allokering'!$B$1:$AG$461,MATCH(R$1,'Justerad allokering'!$B$1:$AF$1,0),FALSE))</f>
        <v>0</v>
      </c>
      <c r="S338">
        <f>IF(ISERROR(1/VLOOKUP($B338,'Justerad allokering'!$B$1:$AG$461,MATCH(S$1,'Justerad allokering'!$B$1:$AF$1,0),FALSE)),VLOOKUP($B338,'Allokerad kvv'!$B$2:$AV$468,MATCH(S$1,'Allokerad kvv'!$B$1:$AV$1,0),FALSE),VLOOKUP($B338,'Justerad allokering'!$B$1:$AG$461,MATCH(S$1,'Justerad allokering'!$B$1:$AF$1,0),FALSE))</f>
        <v>0</v>
      </c>
      <c r="T338">
        <f>IF(ISERROR(1/VLOOKUP($B338,'Justerad allokering'!$B$1:$AG$461,MATCH(T$1,'Justerad allokering'!$B$1:$AF$1,0),FALSE)),VLOOKUP($B338,'Allokerad kvv'!$B$2:$AV$468,MATCH(T$1,'Allokerad kvv'!$B$1:$AV$1,0),FALSE),VLOOKUP($B338,'Justerad allokering'!$B$1:$AG$461,MATCH(T$1,'Justerad allokering'!$B$1:$AF$1,0),FALSE))</f>
        <v>0</v>
      </c>
      <c r="U338">
        <f>IF(ISERROR(1/VLOOKUP($B338,'Justerad allokering'!$B$1:$AG$461,MATCH(U$1,'Justerad allokering'!$B$1:$AF$1,0),FALSE)),VLOOKUP($B338,'Allokerad kvv'!$B$2:$AV$468,MATCH(U$1,'Allokerad kvv'!$B$1:$AV$1,0),FALSE),VLOOKUP($B338,'Justerad allokering'!$B$1:$AG$461,MATCH(U$1,'Justerad allokering'!$B$1:$AF$1,0),FALSE))</f>
        <v>0</v>
      </c>
      <c r="V338">
        <f>IF(ISERROR(1/VLOOKUP($B338,'Justerad allokering'!$B$1:$AG$461,MATCH(V$1,'Justerad allokering'!$B$1:$AF$1,0),FALSE)),VLOOKUP($B338,'Allokerad kvv'!$B$2:$AV$468,MATCH(V$1,'Allokerad kvv'!$B$1:$AV$1,0),FALSE),VLOOKUP($B338,'Justerad allokering'!$B$1:$AG$461,MATCH(V$1,'Justerad allokering'!$B$1:$AF$1,0),FALSE))</f>
        <v>0</v>
      </c>
      <c r="W338">
        <f>IF(ISERROR(1/VLOOKUP($B338,'Justerad allokering'!$B$1:$AG$461,MATCH(W$1,'Justerad allokering'!$B$1:$AF$1,0),FALSE)),VLOOKUP($B338,'Allokerad kvv'!$B$2:$AV$468,MATCH(W$1,'Allokerad kvv'!$B$1:$AV$1,0),FALSE),VLOOKUP($B338,'Justerad allokering'!$B$1:$AG$461,MATCH(W$1,'Justerad allokering'!$B$1:$AF$1,0),FALSE))</f>
        <v>0</v>
      </c>
      <c r="X338">
        <f>IF(ISERROR(1/VLOOKUP($B338,'Justerad allokering'!$B$1:$AG$461,MATCH(X$1,'Justerad allokering'!$B$1:$AF$1,0),FALSE)),VLOOKUP($B338,'Allokerad kvv'!$B$2:$AV$468,MATCH(X$1,'Allokerad kvv'!$B$1:$AV$1,0),FALSE),VLOOKUP($B338,'Justerad allokering'!$B$1:$AG$461,MATCH(X$1,'Justerad allokering'!$B$1:$AF$1,0),FALSE))</f>
        <v>0</v>
      </c>
      <c r="Y338">
        <f>IF(ISERROR(1/VLOOKUP($B338,'Justerad allokering'!$B$1:$AG$461,MATCH(Y$1,'Justerad allokering'!$B$1:$AF$1,0),FALSE)),VLOOKUP($B338,'Allokerad kvv'!$B$2:$AV$468,MATCH(Y$1,'Allokerad kvv'!$B$1:$AV$1,0),FALSE),VLOOKUP($B338,'Justerad allokering'!$B$1:$AG$461,MATCH(Y$1,'Justerad allokering'!$B$1:$AF$1,0),FALSE))</f>
        <v>0</v>
      </c>
      <c r="Z338">
        <f>IF(ISERROR(1/VLOOKUP($B338,'Justerad allokering'!$B$1:$AG$461,MATCH(Z$1,'Justerad allokering'!$B$1:$AF$1,0),FALSE)),VLOOKUP($B338,'Allokerad kvv'!$B$2:$AV$468,MATCH(Z$1,'Allokerad kvv'!$B$1:$AV$1,0),FALSE),VLOOKUP($B338,'Justerad allokering'!$B$1:$AG$461,MATCH(Z$1,'Justerad allokering'!$B$1:$AF$1,0),FALSE))</f>
        <v>0</v>
      </c>
      <c r="AE338" s="89">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25">
      <c r="A339" s="2" t="s">
        <v>474</v>
      </c>
      <c r="B339" s="2" t="s">
        <v>476</v>
      </c>
      <c r="C339">
        <f>IF(ISERROR(1/VLOOKUP($B339,'Justerad allokering'!$B$1:$AG$461,MATCH(C$1,'Justerad allokering'!$B$1:$AF$1,0),FALSE)),VLOOKUP($B339,'Allokerad kvv'!$B$2:$AV$468,MATCH(C$1,'Allokerad kvv'!$B$1:$AV$1,0),FALSE),VLOOKUP($B339,'Justerad allokering'!$B$1:$AG$461,MATCH(C$1,'Justerad allokering'!$B$1:$AF$1,0),FALSE))</f>
        <v>0</v>
      </c>
      <c r="D339">
        <f>IF(ISERROR(1/VLOOKUP($B339,'Justerad allokering'!$B$1:$AG$461,MATCH(D$1,'Justerad allokering'!$B$1:$AF$1,0),FALSE)),VLOOKUP($B339,'Allokerad kvv'!$B$2:$AV$468,MATCH(D$1,'Allokerad kvv'!$B$1:$AV$1,0),FALSE),VLOOKUP($B339,'Justerad allokering'!$B$1:$AG$461,MATCH(D$1,'Justerad allokering'!$B$1:$AF$1,0),FALSE))</f>
        <v>0</v>
      </c>
      <c r="E339">
        <f>IF(ISERROR(1/VLOOKUP($B339,'Justerad allokering'!$B$1:$AG$461,MATCH(E$1,'Justerad allokering'!$B$1:$AF$1,0),FALSE)),VLOOKUP($B339,'Allokerad kvv'!$B$2:$AV$468,MATCH(E$1,'Allokerad kvv'!$B$1:$AV$1,0),FALSE),VLOOKUP($B339,'Justerad allokering'!$B$1:$AG$461,MATCH(E$1,'Justerad allokering'!$B$1:$AF$1,0),FALSE))</f>
        <v>0</v>
      </c>
      <c r="F339">
        <f>IF(ISERROR(1/VLOOKUP($B339,'Justerad allokering'!$B$1:$AG$461,MATCH(F$1,'Justerad allokering'!$B$1:$AF$1,0),FALSE)),VLOOKUP($B339,'Allokerad kvv'!$B$2:$AV$468,MATCH(F$1,'Allokerad kvv'!$B$1:$AV$1,0),FALSE),VLOOKUP($B339,'Justerad allokering'!$B$1:$AG$461,MATCH(F$1,'Justerad allokering'!$B$1:$AF$1,0),FALSE))</f>
        <v>0</v>
      </c>
      <c r="G339">
        <f>IF(ISERROR(1/VLOOKUP($B339,'Justerad allokering'!$B$1:$AG$461,MATCH(G$1,'Justerad allokering'!$B$1:$AF$1,0),FALSE)),VLOOKUP($B339,'Allokerad kvv'!$B$2:$AV$468,MATCH(G$1,'Allokerad kvv'!$B$1:$AV$1,0),FALSE),VLOOKUP($B339,'Justerad allokering'!$B$1:$AG$461,MATCH(G$1,'Justerad allokering'!$B$1:$AF$1,0),FALSE))</f>
        <v>0</v>
      </c>
      <c r="H339">
        <f>IF(ISERROR(1/VLOOKUP($B339,'Justerad allokering'!$B$1:$AG$461,MATCH(H$1,'Justerad allokering'!$B$1:$AF$1,0),FALSE)),VLOOKUP($B339,'Allokerad kvv'!$B$2:$AV$468,MATCH(H$1,'Allokerad kvv'!$B$1:$AV$1,0),FALSE),VLOOKUP($B339,'Justerad allokering'!$B$1:$AG$461,MATCH(H$1,'Justerad allokering'!$B$1:$AF$1,0),FALSE))</f>
        <v>0</v>
      </c>
      <c r="I339">
        <f>IF(ISERROR(1/VLOOKUP($B339,'Justerad allokering'!$B$1:$AG$461,MATCH(I$1,'Justerad allokering'!$B$1:$AF$1,0),FALSE)),VLOOKUP($B339,'Allokerad kvv'!$B$2:$AV$468,MATCH(I$1,'Allokerad kvv'!$B$1:$AV$1,0),FALSE),VLOOKUP($B339,'Justerad allokering'!$B$1:$AG$461,MATCH(I$1,'Justerad allokering'!$B$1:$AF$1,0),FALSE))</f>
        <v>0</v>
      </c>
      <c r="J339">
        <f>IF(ISERROR(1/VLOOKUP($B339,'Justerad allokering'!$B$1:$AG$461,MATCH(J$1,'Justerad allokering'!$B$1:$AF$1,0),FALSE)),VLOOKUP($B339,'Allokerad kvv'!$B$2:$AV$468,MATCH(J$1,'Allokerad kvv'!$B$1:$AV$1,0),FALSE),VLOOKUP($B339,'Justerad allokering'!$B$1:$AG$461,MATCH(J$1,'Justerad allokering'!$B$1:$AF$1,0),FALSE))</f>
        <v>0</v>
      </c>
      <c r="K339">
        <f>IF(ISERROR(1/VLOOKUP($B339,'Justerad allokering'!$B$1:$AG$461,MATCH(K$1,'Justerad allokering'!$B$1:$AF$1,0),FALSE)),VLOOKUP($B339,'Allokerad kvv'!$B$2:$AV$468,MATCH(K$1,'Allokerad kvv'!$B$1:$AV$1,0),FALSE),VLOOKUP($B339,'Justerad allokering'!$B$1:$AG$461,MATCH(K$1,'Justerad allokering'!$B$1:$AF$1,0),FALSE))</f>
        <v>7.5157800000000003</v>
      </c>
      <c r="L339">
        <f>IF(ISERROR(1/VLOOKUP($B339,'Justerad allokering'!$B$1:$AG$461,MATCH(L$1,'Justerad allokering'!$B$1:$AF$1,0),FALSE)),VLOOKUP($B339,'Allokerad kvv'!$B$2:$AV$468,MATCH(L$1,'Allokerad kvv'!$B$1:$AV$1,0),FALSE),VLOOKUP($B339,'Justerad allokering'!$B$1:$AG$461,MATCH(L$1,'Justerad allokering'!$B$1:$AF$1,0),FALSE))</f>
        <v>0</v>
      </c>
      <c r="M339">
        <f>IF(ISERROR(1/VLOOKUP($B339,'Justerad allokering'!$B$1:$AG$461,MATCH(M$1,'Justerad allokering'!$B$1:$AF$1,0),FALSE)),VLOOKUP($B339,'Allokerad kvv'!$B$2:$AV$468,MATCH(M$1,'Allokerad kvv'!$B$1:$AV$1,0),FALSE),VLOOKUP($B339,'Justerad allokering'!$B$1:$AG$461,MATCH(M$1,'Justerad allokering'!$B$1:$AF$1,0),FALSE))</f>
        <v>244.91900000000001</v>
      </c>
      <c r="N339">
        <f>IF(ISERROR(1/VLOOKUP($B339,'Justerad allokering'!$B$1:$AG$461,MATCH(N$1,'Justerad allokering'!$B$1:$AF$1,0),FALSE)),VLOOKUP($B339,'Allokerad kvv'!$B$2:$AV$468,MATCH(N$1,'Allokerad kvv'!$B$1:$AV$1,0),FALSE),VLOOKUP($B339,'Justerad allokering'!$B$1:$AG$461,MATCH(N$1,'Justerad allokering'!$B$1:$AF$1,0),FALSE))</f>
        <v>0</v>
      </c>
      <c r="O339">
        <f>IF(ISERROR(1/VLOOKUP($B339,'Justerad allokering'!$B$1:$AG$461,MATCH(O$1,'Justerad allokering'!$B$1:$AF$1,0),FALSE)),VLOOKUP($B339,'Allokerad kvv'!$B$2:$AV$468,MATCH(O$1,'Allokerad kvv'!$B$1:$AV$1,0),FALSE),VLOOKUP($B339,'Justerad allokering'!$B$1:$AG$461,MATCH(O$1,'Justerad allokering'!$B$1:$AF$1,0),FALSE))</f>
        <v>0</v>
      </c>
      <c r="P339">
        <f>IF(ISERROR(1/VLOOKUP($B339,'Justerad allokering'!$B$1:$AG$461,MATCH(P$1,'Justerad allokering'!$B$1:$AF$1,0),FALSE)),VLOOKUP($B339,'Allokerad kvv'!$B$2:$AV$468,MATCH(P$1,'Allokerad kvv'!$B$1:$AV$1,0),FALSE),VLOOKUP($B339,'Justerad allokering'!$B$1:$AG$461,MATCH(P$1,'Justerad allokering'!$B$1:$AF$1,0),FALSE))</f>
        <v>2.18323</v>
      </c>
      <c r="Q339">
        <f>IF(ISERROR(1/VLOOKUP($B339,'Justerad allokering'!$B$1:$AG$461,MATCH(Q$1,'Justerad allokering'!$B$1:$AF$1,0),FALSE)),VLOOKUP($B339,'Allokerad kvv'!$B$2:$AV$468,MATCH(Q$1,'Allokerad kvv'!$B$1:$AV$1,0),FALSE),VLOOKUP($B339,'Justerad allokering'!$B$1:$AG$461,MATCH(Q$1,'Justerad allokering'!$B$1:$AF$1,0),FALSE))</f>
        <v>0</v>
      </c>
      <c r="R339">
        <f>IF(ISERROR(1/VLOOKUP($B339,'Justerad allokering'!$B$1:$AG$461,MATCH(R$1,'Justerad allokering'!$B$1:$AF$1,0),FALSE)),VLOOKUP($B339,'Allokerad kvv'!$B$2:$AV$468,MATCH(R$1,'Allokerad kvv'!$B$1:$AV$1,0),FALSE),VLOOKUP($B339,'Justerad allokering'!$B$1:$AG$461,MATCH(R$1,'Justerad allokering'!$B$1:$AF$1,0),FALSE))</f>
        <v>0</v>
      </c>
      <c r="S339">
        <f>IF(ISERROR(1/VLOOKUP($B339,'Justerad allokering'!$B$1:$AG$461,MATCH(S$1,'Justerad allokering'!$B$1:$AF$1,0),FALSE)),VLOOKUP($B339,'Allokerad kvv'!$B$2:$AV$468,MATCH(S$1,'Allokerad kvv'!$B$1:$AV$1,0),FALSE),VLOOKUP($B339,'Justerad allokering'!$B$1:$AG$461,MATCH(S$1,'Justerad allokering'!$B$1:$AF$1,0),FALSE))</f>
        <v>0</v>
      </c>
      <c r="T339">
        <f>IF(ISERROR(1/VLOOKUP($B339,'Justerad allokering'!$B$1:$AG$461,MATCH(T$1,'Justerad allokering'!$B$1:$AF$1,0),FALSE)),VLOOKUP($B339,'Allokerad kvv'!$B$2:$AV$468,MATCH(T$1,'Allokerad kvv'!$B$1:$AV$1,0),FALSE),VLOOKUP($B339,'Justerad allokering'!$B$1:$AG$461,MATCH(T$1,'Justerad allokering'!$B$1:$AF$1,0),FALSE))</f>
        <v>0</v>
      </c>
      <c r="U339">
        <f>IF(ISERROR(1/VLOOKUP($B339,'Justerad allokering'!$B$1:$AG$461,MATCH(U$1,'Justerad allokering'!$B$1:$AF$1,0),FALSE)),VLOOKUP($B339,'Allokerad kvv'!$B$2:$AV$468,MATCH(U$1,'Allokerad kvv'!$B$1:$AV$1,0),FALSE),VLOOKUP($B339,'Justerad allokering'!$B$1:$AG$461,MATCH(U$1,'Justerad allokering'!$B$1:$AF$1,0),FALSE))</f>
        <v>0</v>
      </c>
      <c r="V339">
        <f>IF(ISERROR(1/VLOOKUP($B339,'Justerad allokering'!$B$1:$AG$461,MATCH(V$1,'Justerad allokering'!$B$1:$AF$1,0),FALSE)),VLOOKUP($B339,'Allokerad kvv'!$B$2:$AV$468,MATCH(V$1,'Allokerad kvv'!$B$1:$AV$1,0),FALSE),VLOOKUP($B339,'Justerad allokering'!$B$1:$AG$461,MATCH(V$1,'Justerad allokering'!$B$1:$AF$1,0),FALSE))</f>
        <v>0</v>
      </c>
      <c r="W339">
        <f>IF(ISERROR(1/VLOOKUP($B339,'Justerad allokering'!$B$1:$AG$461,MATCH(W$1,'Justerad allokering'!$B$1:$AF$1,0),FALSE)),VLOOKUP($B339,'Allokerad kvv'!$B$2:$AV$468,MATCH(W$1,'Allokerad kvv'!$B$1:$AV$1,0),FALSE),VLOOKUP($B339,'Justerad allokering'!$B$1:$AG$461,MATCH(W$1,'Justerad allokering'!$B$1:$AF$1,0),FALSE))</f>
        <v>0</v>
      </c>
      <c r="X339">
        <f>IF(ISERROR(1/VLOOKUP($B339,'Justerad allokering'!$B$1:$AG$461,MATCH(X$1,'Justerad allokering'!$B$1:$AF$1,0),FALSE)),VLOOKUP($B339,'Allokerad kvv'!$B$2:$AV$468,MATCH(X$1,'Allokerad kvv'!$B$1:$AV$1,0),FALSE),VLOOKUP($B339,'Justerad allokering'!$B$1:$AG$461,MATCH(X$1,'Justerad allokering'!$B$1:$AF$1,0),FALSE))</f>
        <v>0</v>
      </c>
      <c r="Y339">
        <f>IF(ISERROR(1/VLOOKUP($B339,'Justerad allokering'!$B$1:$AG$461,MATCH(Y$1,'Justerad allokering'!$B$1:$AF$1,0),FALSE)),VLOOKUP($B339,'Allokerad kvv'!$B$2:$AV$468,MATCH(Y$1,'Allokerad kvv'!$B$1:$AV$1,0),FALSE),VLOOKUP($B339,'Justerad allokering'!$B$1:$AG$461,MATCH(Y$1,'Justerad allokering'!$B$1:$AF$1,0),FALSE))</f>
        <v>0</v>
      </c>
      <c r="Z339">
        <f>IF(ISERROR(1/VLOOKUP($B339,'Justerad allokering'!$B$1:$AG$461,MATCH(Z$1,'Justerad allokering'!$B$1:$AF$1,0),FALSE)),VLOOKUP($B339,'Allokerad kvv'!$B$2:$AV$468,MATCH(Z$1,'Allokerad kvv'!$B$1:$AV$1,0),FALSE),VLOOKUP($B339,'Justerad allokering'!$B$1:$AG$461,MATCH(Z$1,'Justerad allokering'!$B$1:$AF$1,0),FALSE))</f>
        <v>0</v>
      </c>
      <c r="AE339" s="89">
        <f t="shared" si="20"/>
        <v>254.61801000000003</v>
      </c>
      <c r="AG339">
        <f t="shared" si="21"/>
        <v>247.10223000000002</v>
      </c>
      <c r="AH339">
        <f t="shared" si="22"/>
        <v>247.10223000000002</v>
      </c>
      <c r="AI339">
        <f>IF(AH339=0,"",AH339/VLOOKUP(B339,Kraftvärmeprod!$B$1:$BC$480,MATCH("Summa tillförd energi exklusive rökgaskondensering",Kraftvärmeprod!$B$1:$BC$1,0),FALSE))</f>
        <v>0.49618921686746992</v>
      </c>
      <c r="AK339">
        <f t="shared" si="23"/>
        <v>247.10223000000002</v>
      </c>
    </row>
    <row r="340" spans="1:37" x14ac:dyDescent="0.25">
      <c r="A340" s="2" t="s">
        <v>474</v>
      </c>
      <c r="B340" s="2" t="s">
        <v>477</v>
      </c>
      <c r="C340">
        <f>IF(ISERROR(1/VLOOKUP($B340,'Justerad allokering'!$B$1:$AG$461,MATCH(C$1,'Justerad allokering'!$B$1:$AF$1,0),FALSE)),VLOOKUP($B340,'Allokerad kvv'!$B$2:$AV$468,MATCH(C$1,'Allokerad kvv'!$B$1:$AV$1,0),FALSE),VLOOKUP($B340,'Justerad allokering'!$B$1:$AG$461,MATCH(C$1,'Justerad allokering'!$B$1:$AF$1,0),FALSE))</f>
        <v>0</v>
      </c>
      <c r="D340">
        <f>IF(ISERROR(1/VLOOKUP($B340,'Justerad allokering'!$B$1:$AG$461,MATCH(D$1,'Justerad allokering'!$B$1:$AF$1,0),FALSE)),VLOOKUP($B340,'Allokerad kvv'!$B$2:$AV$468,MATCH(D$1,'Allokerad kvv'!$B$1:$AV$1,0),FALSE),VLOOKUP($B340,'Justerad allokering'!$B$1:$AG$461,MATCH(D$1,'Justerad allokering'!$B$1:$AF$1,0),FALSE))</f>
        <v>0</v>
      </c>
      <c r="E340">
        <f>IF(ISERROR(1/VLOOKUP($B340,'Justerad allokering'!$B$1:$AG$461,MATCH(E$1,'Justerad allokering'!$B$1:$AF$1,0),FALSE)),VLOOKUP($B340,'Allokerad kvv'!$B$2:$AV$468,MATCH(E$1,'Allokerad kvv'!$B$1:$AV$1,0),FALSE),VLOOKUP($B340,'Justerad allokering'!$B$1:$AG$461,MATCH(E$1,'Justerad allokering'!$B$1:$AF$1,0),FALSE))</f>
        <v>0</v>
      </c>
      <c r="F340">
        <f>IF(ISERROR(1/VLOOKUP($B340,'Justerad allokering'!$B$1:$AG$461,MATCH(F$1,'Justerad allokering'!$B$1:$AF$1,0),FALSE)),VLOOKUP($B340,'Allokerad kvv'!$B$2:$AV$468,MATCH(F$1,'Allokerad kvv'!$B$1:$AV$1,0),FALSE),VLOOKUP($B340,'Justerad allokering'!$B$1:$AG$461,MATCH(F$1,'Justerad allokering'!$B$1:$AF$1,0),FALSE))</f>
        <v>0</v>
      </c>
      <c r="G340">
        <f>IF(ISERROR(1/VLOOKUP($B340,'Justerad allokering'!$B$1:$AG$461,MATCH(G$1,'Justerad allokering'!$B$1:$AF$1,0),FALSE)),VLOOKUP($B340,'Allokerad kvv'!$B$2:$AV$468,MATCH(G$1,'Allokerad kvv'!$B$1:$AV$1,0),FALSE),VLOOKUP($B340,'Justerad allokering'!$B$1:$AG$461,MATCH(G$1,'Justerad allokering'!$B$1:$AF$1,0),FALSE))</f>
        <v>0</v>
      </c>
      <c r="H340">
        <f>IF(ISERROR(1/VLOOKUP($B340,'Justerad allokering'!$B$1:$AG$461,MATCH(H$1,'Justerad allokering'!$B$1:$AF$1,0),FALSE)),VLOOKUP($B340,'Allokerad kvv'!$B$2:$AV$468,MATCH(H$1,'Allokerad kvv'!$B$1:$AV$1,0),FALSE),VLOOKUP($B340,'Justerad allokering'!$B$1:$AG$461,MATCH(H$1,'Justerad allokering'!$B$1:$AF$1,0),FALSE))</f>
        <v>0</v>
      </c>
      <c r="I340">
        <f>IF(ISERROR(1/VLOOKUP($B340,'Justerad allokering'!$B$1:$AG$461,MATCH(I$1,'Justerad allokering'!$B$1:$AF$1,0),FALSE)),VLOOKUP($B340,'Allokerad kvv'!$B$2:$AV$468,MATCH(I$1,'Allokerad kvv'!$B$1:$AV$1,0),FALSE),VLOOKUP($B340,'Justerad allokering'!$B$1:$AG$461,MATCH(I$1,'Justerad allokering'!$B$1:$AF$1,0),FALSE))</f>
        <v>0</v>
      </c>
      <c r="J340">
        <f>IF(ISERROR(1/VLOOKUP($B340,'Justerad allokering'!$B$1:$AG$461,MATCH(J$1,'Justerad allokering'!$B$1:$AF$1,0),FALSE)),VLOOKUP($B340,'Allokerad kvv'!$B$2:$AV$468,MATCH(J$1,'Allokerad kvv'!$B$1:$AV$1,0),FALSE),VLOOKUP($B340,'Justerad allokering'!$B$1:$AG$461,MATCH(J$1,'Justerad allokering'!$B$1:$AF$1,0),FALSE))</f>
        <v>0</v>
      </c>
      <c r="K340">
        <f>IF(ISERROR(1/VLOOKUP($B340,'Justerad allokering'!$B$1:$AG$461,MATCH(K$1,'Justerad allokering'!$B$1:$AF$1,0),FALSE)),VLOOKUP($B340,'Allokerad kvv'!$B$2:$AV$468,MATCH(K$1,'Allokerad kvv'!$B$1:$AV$1,0),FALSE),VLOOKUP($B340,'Justerad allokering'!$B$1:$AG$461,MATCH(K$1,'Justerad allokering'!$B$1:$AF$1,0),FALSE))</f>
        <v>0</v>
      </c>
      <c r="L340">
        <f>IF(ISERROR(1/VLOOKUP($B340,'Justerad allokering'!$B$1:$AG$461,MATCH(L$1,'Justerad allokering'!$B$1:$AF$1,0),FALSE)),VLOOKUP($B340,'Allokerad kvv'!$B$2:$AV$468,MATCH(L$1,'Allokerad kvv'!$B$1:$AV$1,0),FALSE),VLOOKUP($B340,'Justerad allokering'!$B$1:$AG$461,MATCH(L$1,'Justerad allokering'!$B$1:$AF$1,0),FALSE))</f>
        <v>0</v>
      </c>
      <c r="M340">
        <f>IF(ISERROR(1/VLOOKUP($B340,'Justerad allokering'!$B$1:$AG$461,MATCH(M$1,'Justerad allokering'!$B$1:$AF$1,0),FALSE)),VLOOKUP($B340,'Allokerad kvv'!$B$2:$AV$468,MATCH(M$1,'Allokerad kvv'!$B$1:$AV$1,0),FALSE),VLOOKUP($B340,'Justerad allokering'!$B$1:$AG$461,MATCH(M$1,'Justerad allokering'!$B$1:$AF$1,0),FALSE))</f>
        <v>0</v>
      </c>
      <c r="N340">
        <f>IF(ISERROR(1/VLOOKUP($B340,'Justerad allokering'!$B$1:$AG$461,MATCH(N$1,'Justerad allokering'!$B$1:$AF$1,0),FALSE)),VLOOKUP($B340,'Allokerad kvv'!$B$2:$AV$468,MATCH(N$1,'Allokerad kvv'!$B$1:$AV$1,0),FALSE),VLOOKUP($B340,'Justerad allokering'!$B$1:$AG$461,MATCH(N$1,'Justerad allokering'!$B$1:$AF$1,0),FALSE))</f>
        <v>0</v>
      </c>
      <c r="O340">
        <f>IF(ISERROR(1/VLOOKUP($B340,'Justerad allokering'!$B$1:$AG$461,MATCH(O$1,'Justerad allokering'!$B$1:$AF$1,0),FALSE)),VLOOKUP($B340,'Allokerad kvv'!$B$2:$AV$468,MATCH(O$1,'Allokerad kvv'!$B$1:$AV$1,0),FALSE),VLOOKUP($B340,'Justerad allokering'!$B$1:$AG$461,MATCH(O$1,'Justerad allokering'!$B$1:$AF$1,0),FALSE))</f>
        <v>0</v>
      </c>
      <c r="P340">
        <f>IF(ISERROR(1/VLOOKUP($B340,'Justerad allokering'!$B$1:$AG$461,MATCH(P$1,'Justerad allokering'!$B$1:$AF$1,0),FALSE)),VLOOKUP($B340,'Allokerad kvv'!$B$2:$AV$468,MATCH(P$1,'Allokerad kvv'!$B$1:$AV$1,0),FALSE),VLOOKUP($B340,'Justerad allokering'!$B$1:$AG$461,MATCH(P$1,'Justerad allokering'!$B$1:$AF$1,0),FALSE))</f>
        <v>0</v>
      </c>
      <c r="Q340">
        <f>IF(ISERROR(1/VLOOKUP($B340,'Justerad allokering'!$B$1:$AG$461,MATCH(Q$1,'Justerad allokering'!$B$1:$AF$1,0),FALSE)),VLOOKUP($B340,'Allokerad kvv'!$B$2:$AV$468,MATCH(Q$1,'Allokerad kvv'!$B$1:$AV$1,0),FALSE),VLOOKUP($B340,'Justerad allokering'!$B$1:$AG$461,MATCH(Q$1,'Justerad allokering'!$B$1:$AF$1,0),FALSE))</f>
        <v>0</v>
      </c>
      <c r="R340">
        <f>IF(ISERROR(1/VLOOKUP($B340,'Justerad allokering'!$B$1:$AG$461,MATCH(R$1,'Justerad allokering'!$B$1:$AF$1,0),FALSE)),VLOOKUP($B340,'Allokerad kvv'!$B$2:$AV$468,MATCH(R$1,'Allokerad kvv'!$B$1:$AV$1,0),FALSE),VLOOKUP($B340,'Justerad allokering'!$B$1:$AG$461,MATCH(R$1,'Justerad allokering'!$B$1:$AF$1,0),FALSE))</f>
        <v>0</v>
      </c>
      <c r="S340">
        <f>IF(ISERROR(1/VLOOKUP($B340,'Justerad allokering'!$B$1:$AG$461,MATCH(S$1,'Justerad allokering'!$B$1:$AF$1,0),FALSE)),VLOOKUP($B340,'Allokerad kvv'!$B$2:$AV$468,MATCH(S$1,'Allokerad kvv'!$B$1:$AV$1,0),FALSE),VLOOKUP($B340,'Justerad allokering'!$B$1:$AG$461,MATCH(S$1,'Justerad allokering'!$B$1:$AF$1,0),FALSE))</f>
        <v>0</v>
      </c>
      <c r="T340">
        <f>IF(ISERROR(1/VLOOKUP($B340,'Justerad allokering'!$B$1:$AG$461,MATCH(T$1,'Justerad allokering'!$B$1:$AF$1,0),FALSE)),VLOOKUP($B340,'Allokerad kvv'!$B$2:$AV$468,MATCH(T$1,'Allokerad kvv'!$B$1:$AV$1,0),FALSE),VLOOKUP($B340,'Justerad allokering'!$B$1:$AG$461,MATCH(T$1,'Justerad allokering'!$B$1:$AF$1,0),FALSE))</f>
        <v>0</v>
      </c>
      <c r="U340">
        <f>IF(ISERROR(1/VLOOKUP($B340,'Justerad allokering'!$B$1:$AG$461,MATCH(U$1,'Justerad allokering'!$B$1:$AF$1,0),FALSE)),VLOOKUP($B340,'Allokerad kvv'!$B$2:$AV$468,MATCH(U$1,'Allokerad kvv'!$B$1:$AV$1,0),FALSE),VLOOKUP($B340,'Justerad allokering'!$B$1:$AG$461,MATCH(U$1,'Justerad allokering'!$B$1:$AF$1,0),FALSE))</f>
        <v>0</v>
      </c>
      <c r="V340">
        <f>IF(ISERROR(1/VLOOKUP($B340,'Justerad allokering'!$B$1:$AG$461,MATCH(V$1,'Justerad allokering'!$B$1:$AF$1,0),FALSE)),VLOOKUP($B340,'Allokerad kvv'!$B$2:$AV$468,MATCH(V$1,'Allokerad kvv'!$B$1:$AV$1,0),FALSE),VLOOKUP($B340,'Justerad allokering'!$B$1:$AG$461,MATCH(V$1,'Justerad allokering'!$B$1:$AF$1,0),FALSE))</f>
        <v>0</v>
      </c>
      <c r="W340">
        <f>IF(ISERROR(1/VLOOKUP($B340,'Justerad allokering'!$B$1:$AG$461,MATCH(W$1,'Justerad allokering'!$B$1:$AF$1,0),FALSE)),VLOOKUP($B340,'Allokerad kvv'!$B$2:$AV$468,MATCH(W$1,'Allokerad kvv'!$B$1:$AV$1,0),FALSE),VLOOKUP($B340,'Justerad allokering'!$B$1:$AG$461,MATCH(W$1,'Justerad allokering'!$B$1:$AF$1,0),FALSE))</f>
        <v>0</v>
      </c>
      <c r="X340">
        <f>IF(ISERROR(1/VLOOKUP($B340,'Justerad allokering'!$B$1:$AG$461,MATCH(X$1,'Justerad allokering'!$B$1:$AF$1,0),FALSE)),VLOOKUP($B340,'Allokerad kvv'!$B$2:$AV$468,MATCH(X$1,'Allokerad kvv'!$B$1:$AV$1,0),FALSE),VLOOKUP($B340,'Justerad allokering'!$B$1:$AG$461,MATCH(X$1,'Justerad allokering'!$B$1:$AF$1,0),FALSE))</f>
        <v>0</v>
      </c>
      <c r="Y340">
        <f>IF(ISERROR(1/VLOOKUP($B340,'Justerad allokering'!$B$1:$AG$461,MATCH(Y$1,'Justerad allokering'!$B$1:$AF$1,0),FALSE)),VLOOKUP($B340,'Allokerad kvv'!$B$2:$AV$468,MATCH(Y$1,'Allokerad kvv'!$B$1:$AV$1,0),FALSE),VLOOKUP($B340,'Justerad allokering'!$B$1:$AG$461,MATCH(Y$1,'Justerad allokering'!$B$1:$AF$1,0),FALSE))</f>
        <v>0</v>
      </c>
      <c r="Z340">
        <f>IF(ISERROR(1/VLOOKUP($B340,'Justerad allokering'!$B$1:$AG$461,MATCH(Z$1,'Justerad allokering'!$B$1:$AF$1,0),FALSE)),VLOOKUP($B340,'Allokerad kvv'!$B$2:$AV$468,MATCH(Z$1,'Allokerad kvv'!$B$1:$AV$1,0),FALSE),VLOOKUP($B340,'Justerad allokering'!$B$1:$AG$461,MATCH(Z$1,'Justerad allokering'!$B$1:$AF$1,0),FALSE))</f>
        <v>0</v>
      </c>
      <c r="AE340" s="89">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25">
      <c r="A341" s="2" t="s">
        <v>474</v>
      </c>
      <c r="B341" s="2" t="s">
        <v>478</v>
      </c>
      <c r="C341">
        <f>IF(ISERROR(1/VLOOKUP($B341,'Justerad allokering'!$B$1:$AG$461,MATCH(C$1,'Justerad allokering'!$B$1:$AF$1,0),FALSE)),VLOOKUP($B341,'Allokerad kvv'!$B$2:$AV$468,MATCH(C$1,'Allokerad kvv'!$B$1:$AV$1,0),FALSE),VLOOKUP($B341,'Justerad allokering'!$B$1:$AG$461,MATCH(C$1,'Justerad allokering'!$B$1:$AF$1,0),FALSE))</f>
        <v>0</v>
      </c>
      <c r="D341">
        <f>IF(ISERROR(1/VLOOKUP($B341,'Justerad allokering'!$B$1:$AG$461,MATCH(D$1,'Justerad allokering'!$B$1:$AF$1,0),FALSE)),VLOOKUP($B341,'Allokerad kvv'!$B$2:$AV$468,MATCH(D$1,'Allokerad kvv'!$B$1:$AV$1,0),FALSE),VLOOKUP($B341,'Justerad allokering'!$B$1:$AG$461,MATCH(D$1,'Justerad allokering'!$B$1:$AF$1,0),FALSE))</f>
        <v>0</v>
      </c>
      <c r="E341">
        <f>IF(ISERROR(1/VLOOKUP($B341,'Justerad allokering'!$B$1:$AG$461,MATCH(E$1,'Justerad allokering'!$B$1:$AF$1,0),FALSE)),VLOOKUP($B341,'Allokerad kvv'!$B$2:$AV$468,MATCH(E$1,'Allokerad kvv'!$B$1:$AV$1,0),FALSE),VLOOKUP($B341,'Justerad allokering'!$B$1:$AG$461,MATCH(E$1,'Justerad allokering'!$B$1:$AF$1,0),FALSE))</f>
        <v>0</v>
      </c>
      <c r="F341">
        <f>IF(ISERROR(1/VLOOKUP($B341,'Justerad allokering'!$B$1:$AG$461,MATCH(F$1,'Justerad allokering'!$B$1:$AF$1,0),FALSE)),VLOOKUP($B341,'Allokerad kvv'!$B$2:$AV$468,MATCH(F$1,'Allokerad kvv'!$B$1:$AV$1,0),FALSE),VLOOKUP($B341,'Justerad allokering'!$B$1:$AG$461,MATCH(F$1,'Justerad allokering'!$B$1:$AF$1,0),FALSE))</f>
        <v>0</v>
      </c>
      <c r="G341">
        <f>IF(ISERROR(1/VLOOKUP($B341,'Justerad allokering'!$B$1:$AG$461,MATCH(G$1,'Justerad allokering'!$B$1:$AF$1,0),FALSE)),VLOOKUP($B341,'Allokerad kvv'!$B$2:$AV$468,MATCH(G$1,'Allokerad kvv'!$B$1:$AV$1,0),FALSE),VLOOKUP($B341,'Justerad allokering'!$B$1:$AG$461,MATCH(G$1,'Justerad allokering'!$B$1:$AF$1,0),FALSE))</f>
        <v>0</v>
      </c>
      <c r="H341">
        <f>IF(ISERROR(1/VLOOKUP($B341,'Justerad allokering'!$B$1:$AG$461,MATCH(H$1,'Justerad allokering'!$B$1:$AF$1,0),FALSE)),VLOOKUP($B341,'Allokerad kvv'!$B$2:$AV$468,MATCH(H$1,'Allokerad kvv'!$B$1:$AV$1,0),FALSE),VLOOKUP($B341,'Justerad allokering'!$B$1:$AG$461,MATCH(H$1,'Justerad allokering'!$B$1:$AF$1,0),FALSE))</f>
        <v>0</v>
      </c>
      <c r="I341">
        <f>IF(ISERROR(1/VLOOKUP($B341,'Justerad allokering'!$B$1:$AG$461,MATCH(I$1,'Justerad allokering'!$B$1:$AF$1,0),FALSE)),VLOOKUP($B341,'Allokerad kvv'!$B$2:$AV$468,MATCH(I$1,'Allokerad kvv'!$B$1:$AV$1,0),FALSE),VLOOKUP($B341,'Justerad allokering'!$B$1:$AG$461,MATCH(I$1,'Justerad allokering'!$B$1:$AF$1,0),FALSE))</f>
        <v>0</v>
      </c>
      <c r="J341">
        <f>IF(ISERROR(1/VLOOKUP($B341,'Justerad allokering'!$B$1:$AG$461,MATCH(J$1,'Justerad allokering'!$B$1:$AF$1,0),FALSE)),VLOOKUP($B341,'Allokerad kvv'!$B$2:$AV$468,MATCH(J$1,'Allokerad kvv'!$B$1:$AV$1,0),FALSE),VLOOKUP($B341,'Justerad allokering'!$B$1:$AG$461,MATCH(J$1,'Justerad allokering'!$B$1:$AF$1,0),FALSE))</f>
        <v>0</v>
      </c>
      <c r="K341">
        <f>IF(ISERROR(1/VLOOKUP($B341,'Justerad allokering'!$B$1:$AG$461,MATCH(K$1,'Justerad allokering'!$B$1:$AF$1,0),FALSE)),VLOOKUP($B341,'Allokerad kvv'!$B$2:$AV$468,MATCH(K$1,'Allokerad kvv'!$B$1:$AV$1,0),FALSE),VLOOKUP($B341,'Justerad allokering'!$B$1:$AG$461,MATCH(K$1,'Justerad allokering'!$B$1:$AF$1,0),FALSE))</f>
        <v>0</v>
      </c>
      <c r="L341">
        <f>IF(ISERROR(1/VLOOKUP($B341,'Justerad allokering'!$B$1:$AG$461,MATCH(L$1,'Justerad allokering'!$B$1:$AF$1,0),FALSE)),VLOOKUP($B341,'Allokerad kvv'!$B$2:$AV$468,MATCH(L$1,'Allokerad kvv'!$B$1:$AV$1,0),FALSE),VLOOKUP($B341,'Justerad allokering'!$B$1:$AG$461,MATCH(L$1,'Justerad allokering'!$B$1:$AF$1,0),FALSE))</f>
        <v>0</v>
      </c>
      <c r="M341">
        <f>IF(ISERROR(1/VLOOKUP($B341,'Justerad allokering'!$B$1:$AG$461,MATCH(M$1,'Justerad allokering'!$B$1:$AF$1,0),FALSE)),VLOOKUP($B341,'Allokerad kvv'!$B$2:$AV$468,MATCH(M$1,'Allokerad kvv'!$B$1:$AV$1,0),FALSE),VLOOKUP($B341,'Justerad allokering'!$B$1:$AG$461,MATCH(M$1,'Justerad allokering'!$B$1:$AF$1,0),FALSE))</f>
        <v>0</v>
      </c>
      <c r="N341">
        <f>IF(ISERROR(1/VLOOKUP($B341,'Justerad allokering'!$B$1:$AG$461,MATCH(N$1,'Justerad allokering'!$B$1:$AF$1,0),FALSE)),VLOOKUP($B341,'Allokerad kvv'!$B$2:$AV$468,MATCH(N$1,'Allokerad kvv'!$B$1:$AV$1,0),FALSE),VLOOKUP($B341,'Justerad allokering'!$B$1:$AG$461,MATCH(N$1,'Justerad allokering'!$B$1:$AF$1,0),FALSE))</f>
        <v>0</v>
      </c>
      <c r="O341">
        <f>IF(ISERROR(1/VLOOKUP($B341,'Justerad allokering'!$B$1:$AG$461,MATCH(O$1,'Justerad allokering'!$B$1:$AF$1,0),FALSE)),VLOOKUP($B341,'Allokerad kvv'!$B$2:$AV$468,MATCH(O$1,'Allokerad kvv'!$B$1:$AV$1,0),FALSE),VLOOKUP($B341,'Justerad allokering'!$B$1:$AG$461,MATCH(O$1,'Justerad allokering'!$B$1:$AF$1,0),FALSE))</f>
        <v>0</v>
      </c>
      <c r="P341">
        <f>IF(ISERROR(1/VLOOKUP($B341,'Justerad allokering'!$B$1:$AG$461,MATCH(P$1,'Justerad allokering'!$B$1:$AF$1,0),FALSE)),VLOOKUP($B341,'Allokerad kvv'!$B$2:$AV$468,MATCH(P$1,'Allokerad kvv'!$B$1:$AV$1,0),FALSE),VLOOKUP($B341,'Justerad allokering'!$B$1:$AG$461,MATCH(P$1,'Justerad allokering'!$B$1:$AF$1,0),FALSE))</f>
        <v>0</v>
      </c>
      <c r="Q341">
        <f>IF(ISERROR(1/VLOOKUP($B341,'Justerad allokering'!$B$1:$AG$461,MATCH(Q$1,'Justerad allokering'!$B$1:$AF$1,0),FALSE)),VLOOKUP($B341,'Allokerad kvv'!$B$2:$AV$468,MATCH(Q$1,'Allokerad kvv'!$B$1:$AV$1,0),FALSE),VLOOKUP($B341,'Justerad allokering'!$B$1:$AG$461,MATCH(Q$1,'Justerad allokering'!$B$1:$AF$1,0),FALSE))</f>
        <v>0</v>
      </c>
      <c r="R341">
        <f>IF(ISERROR(1/VLOOKUP($B341,'Justerad allokering'!$B$1:$AG$461,MATCH(R$1,'Justerad allokering'!$B$1:$AF$1,0),FALSE)),VLOOKUP($B341,'Allokerad kvv'!$B$2:$AV$468,MATCH(R$1,'Allokerad kvv'!$B$1:$AV$1,0),FALSE),VLOOKUP($B341,'Justerad allokering'!$B$1:$AG$461,MATCH(R$1,'Justerad allokering'!$B$1:$AF$1,0),FALSE))</f>
        <v>0</v>
      </c>
      <c r="S341">
        <f>IF(ISERROR(1/VLOOKUP($B341,'Justerad allokering'!$B$1:$AG$461,MATCH(S$1,'Justerad allokering'!$B$1:$AF$1,0),FALSE)),VLOOKUP($B341,'Allokerad kvv'!$B$2:$AV$468,MATCH(S$1,'Allokerad kvv'!$B$1:$AV$1,0),FALSE),VLOOKUP($B341,'Justerad allokering'!$B$1:$AG$461,MATCH(S$1,'Justerad allokering'!$B$1:$AF$1,0),FALSE))</f>
        <v>0</v>
      </c>
      <c r="T341">
        <f>IF(ISERROR(1/VLOOKUP($B341,'Justerad allokering'!$B$1:$AG$461,MATCH(T$1,'Justerad allokering'!$B$1:$AF$1,0),FALSE)),VLOOKUP($B341,'Allokerad kvv'!$B$2:$AV$468,MATCH(T$1,'Allokerad kvv'!$B$1:$AV$1,0),FALSE),VLOOKUP($B341,'Justerad allokering'!$B$1:$AG$461,MATCH(T$1,'Justerad allokering'!$B$1:$AF$1,0),FALSE))</f>
        <v>0</v>
      </c>
      <c r="U341">
        <f>IF(ISERROR(1/VLOOKUP($B341,'Justerad allokering'!$B$1:$AG$461,MATCH(U$1,'Justerad allokering'!$B$1:$AF$1,0),FALSE)),VLOOKUP($B341,'Allokerad kvv'!$B$2:$AV$468,MATCH(U$1,'Allokerad kvv'!$B$1:$AV$1,0),FALSE),VLOOKUP($B341,'Justerad allokering'!$B$1:$AG$461,MATCH(U$1,'Justerad allokering'!$B$1:$AF$1,0),FALSE))</f>
        <v>0</v>
      </c>
      <c r="V341">
        <f>IF(ISERROR(1/VLOOKUP($B341,'Justerad allokering'!$B$1:$AG$461,MATCH(V$1,'Justerad allokering'!$B$1:$AF$1,0),FALSE)),VLOOKUP($B341,'Allokerad kvv'!$B$2:$AV$468,MATCH(V$1,'Allokerad kvv'!$B$1:$AV$1,0),FALSE),VLOOKUP($B341,'Justerad allokering'!$B$1:$AG$461,MATCH(V$1,'Justerad allokering'!$B$1:$AF$1,0),FALSE))</f>
        <v>0</v>
      </c>
      <c r="W341">
        <f>IF(ISERROR(1/VLOOKUP($B341,'Justerad allokering'!$B$1:$AG$461,MATCH(W$1,'Justerad allokering'!$B$1:$AF$1,0),FALSE)),VLOOKUP($B341,'Allokerad kvv'!$B$2:$AV$468,MATCH(W$1,'Allokerad kvv'!$B$1:$AV$1,0),FALSE),VLOOKUP($B341,'Justerad allokering'!$B$1:$AG$461,MATCH(W$1,'Justerad allokering'!$B$1:$AF$1,0),FALSE))</f>
        <v>0</v>
      </c>
      <c r="X341">
        <f>IF(ISERROR(1/VLOOKUP($B341,'Justerad allokering'!$B$1:$AG$461,MATCH(X$1,'Justerad allokering'!$B$1:$AF$1,0),FALSE)),VLOOKUP($B341,'Allokerad kvv'!$B$2:$AV$468,MATCH(X$1,'Allokerad kvv'!$B$1:$AV$1,0),FALSE),VLOOKUP($B341,'Justerad allokering'!$B$1:$AG$461,MATCH(X$1,'Justerad allokering'!$B$1:$AF$1,0),FALSE))</f>
        <v>0</v>
      </c>
      <c r="Y341">
        <f>IF(ISERROR(1/VLOOKUP($B341,'Justerad allokering'!$B$1:$AG$461,MATCH(Y$1,'Justerad allokering'!$B$1:$AF$1,0),FALSE)),VLOOKUP($B341,'Allokerad kvv'!$B$2:$AV$468,MATCH(Y$1,'Allokerad kvv'!$B$1:$AV$1,0),FALSE),VLOOKUP($B341,'Justerad allokering'!$B$1:$AG$461,MATCH(Y$1,'Justerad allokering'!$B$1:$AF$1,0),FALSE))</f>
        <v>0</v>
      </c>
      <c r="Z341">
        <f>IF(ISERROR(1/VLOOKUP($B341,'Justerad allokering'!$B$1:$AG$461,MATCH(Z$1,'Justerad allokering'!$B$1:$AF$1,0),FALSE)),VLOOKUP($B341,'Allokerad kvv'!$B$2:$AV$468,MATCH(Z$1,'Allokerad kvv'!$B$1:$AV$1,0),FALSE),VLOOKUP($B341,'Justerad allokering'!$B$1:$AG$461,MATCH(Z$1,'Justerad allokering'!$B$1:$AF$1,0),FALSE))</f>
        <v>0</v>
      </c>
      <c r="AE341" s="89">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25">
      <c r="A342" s="2" t="s">
        <v>474</v>
      </c>
      <c r="B342" s="2" t="s">
        <v>479</v>
      </c>
      <c r="C342">
        <f>IF(ISERROR(1/VLOOKUP($B342,'Justerad allokering'!$B$1:$AG$461,MATCH(C$1,'Justerad allokering'!$B$1:$AF$1,0),FALSE)),VLOOKUP($B342,'Allokerad kvv'!$B$2:$AV$468,MATCH(C$1,'Allokerad kvv'!$B$1:$AV$1,0),FALSE),VLOOKUP($B342,'Justerad allokering'!$B$1:$AG$461,MATCH(C$1,'Justerad allokering'!$B$1:$AF$1,0),FALSE))</f>
        <v>0</v>
      </c>
      <c r="D342">
        <f>IF(ISERROR(1/VLOOKUP($B342,'Justerad allokering'!$B$1:$AG$461,MATCH(D$1,'Justerad allokering'!$B$1:$AF$1,0),FALSE)),VLOOKUP($B342,'Allokerad kvv'!$B$2:$AV$468,MATCH(D$1,'Allokerad kvv'!$B$1:$AV$1,0),FALSE),VLOOKUP($B342,'Justerad allokering'!$B$1:$AG$461,MATCH(D$1,'Justerad allokering'!$B$1:$AF$1,0),FALSE))</f>
        <v>0</v>
      </c>
      <c r="E342">
        <f>IF(ISERROR(1/VLOOKUP($B342,'Justerad allokering'!$B$1:$AG$461,MATCH(E$1,'Justerad allokering'!$B$1:$AF$1,0),FALSE)),VLOOKUP($B342,'Allokerad kvv'!$B$2:$AV$468,MATCH(E$1,'Allokerad kvv'!$B$1:$AV$1,0),FALSE),VLOOKUP($B342,'Justerad allokering'!$B$1:$AG$461,MATCH(E$1,'Justerad allokering'!$B$1:$AF$1,0),FALSE))</f>
        <v>0</v>
      </c>
      <c r="F342">
        <f>IF(ISERROR(1/VLOOKUP($B342,'Justerad allokering'!$B$1:$AG$461,MATCH(F$1,'Justerad allokering'!$B$1:$AF$1,0),FALSE)),VLOOKUP($B342,'Allokerad kvv'!$B$2:$AV$468,MATCH(F$1,'Allokerad kvv'!$B$1:$AV$1,0),FALSE),VLOOKUP($B342,'Justerad allokering'!$B$1:$AG$461,MATCH(F$1,'Justerad allokering'!$B$1:$AF$1,0),FALSE))</f>
        <v>0</v>
      </c>
      <c r="G342">
        <f>IF(ISERROR(1/VLOOKUP($B342,'Justerad allokering'!$B$1:$AG$461,MATCH(G$1,'Justerad allokering'!$B$1:$AF$1,0),FALSE)),VLOOKUP($B342,'Allokerad kvv'!$B$2:$AV$468,MATCH(G$1,'Allokerad kvv'!$B$1:$AV$1,0),FALSE),VLOOKUP($B342,'Justerad allokering'!$B$1:$AG$461,MATCH(G$1,'Justerad allokering'!$B$1:$AF$1,0),FALSE))</f>
        <v>0</v>
      </c>
      <c r="H342">
        <f>IF(ISERROR(1/VLOOKUP($B342,'Justerad allokering'!$B$1:$AG$461,MATCH(H$1,'Justerad allokering'!$B$1:$AF$1,0),FALSE)),VLOOKUP($B342,'Allokerad kvv'!$B$2:$AV$468,MATCH(H$1,'Allokerad kvv'!$B$1:$AV$1,0),FALSE),VLOOKUP($B342,'Justerad allokering'!$B$1:$AG$461,MATCH(H$1,'Justerad allokering'!$B$1:$AF$1,0),FALSE))</f>
        <v>0</v>
      </c>
      <c r="I342">
        <f>IF(ISERROR(1/VLOOKUP($B342,'Justerad allokering'!$B$1:$AG$461,MATCH(I$1,'Justerad allokering'!$B$1:$AF$1,0),FALSE)),VLOOKUP($B342,'Allokerad kvv'!$B$2:$AV$468,MATCH(I$1,'Allokerad kvv'!$B$1:$AV$1,0),FALSE),VLOOKUP($B342,'Justerad allokering'!$B$1:$AG$461,MATCH(I$1,'Justerad allokering'!$B$1:$AF$1,0),FALSE))</f>
        <v>0</v>
      </c>
      <c r="J342">
        <f>IF(ISERROR(1/VLOOKUP($B342,'Justerad allokering'!$B$1:$AG$461,MATCH(J$1,'Justerad allokering'!$B$1:$AF$1,0),FALSE)),VLOOKUP($B342,'Allokerad kvv'!$B$2:$AV$468,MATCH(J$1,'Allokerad kvv'!$B$1:$AV$1,0),FALSE),VLOOKUP($B342,'Justerad allokering'!$B$1:$AG$461,MATCH(J$1,'Justerad allokering'!$B$1:$AF$1,0),FALSE))</f>
        <v>0</v>
      </c>
      <c r="K342">
        <f>IF(ISERROR(1/VLOOKUP($B342,'Justerad allokering'!$B$1:$AG$461,MATCH(K$1,'Justerad allokering'!$B$1:$AF$1,0),FALSE)),VLOOKUP($B342,'Allokerad kvv'!$B$2:$AV$468,MATCH(K$1,'Allokerad kvv'!$B$1:$AV$1,0),FALSE),VLOOKUP($B342,'Justerad allokering'!$B$1:$AG$461,MATCH(K$1,'Justerad allokering'!$B$1:$AF$1,0),FALSE))</f>
        <v>0</v>
      </c>
      <c r="L342">
        <f>IF(ISERROR(1/VLOOKUP($B342,'Justerad allokering'!$B$1:$AG$461,MATCH(L$1,'Justerad allokering'!$B$1:$AF$1,0),FALSE)),VLOOKUP($B342,'Allokerad kvv'!$B$2:$AV$468,MATCH(L$1,'Allokerad kvv'!$B$1:$AV$1,0),FALSE),VLOOKUP($B342,'Justerad allokering'!$B$1:$AG$461,MATCH(L$1,'Justerad allokering'!$B$1:$AF$1,0),FALSE))</f>
        <v>0</v>
      </c>
      <c r="M342">
        <f>IF(ISERROR(1/VLOOKUP($B342,'Justerad allokering'!$B$1:$AG$461,MATCH(M$1,'Justerad allokering'!$B$1:$AF$1,0),FALSE)),VLOOKUP($B342,'Allokerad kvv'!$B$2:$AV$468,MATCH(M$1,'Allokerad kvv'!$B$1:$AV$1,0),FALSE),VLOOKUP($B342,'Justerad allokering'!$B$1:$AG$461,MATCH(M$1,'Justerad allokering'!$B$1:$AF$1,0),FALSE))</f>
        <v>0</v>
      </c>
      <c r="N342">
        <f>IF(ISERROR(1/VLOOKUP($B342,'Justerad allokering'!$B$1:$AG$461,MATCH(N$1,'Justerad allokering'!$B$1:$AF$1,0),FALSE)),VLOOKUP($B342,'Allokerad kvv'!$B$2:$AV$468,MATCH(N$1,'Allokerad kvv'!$B$1:$AV$1,0),FALSE),VLOOKUP($B342,'Justerad allokering'!$B$1:$AG$461,MATCH(N$1,'Justerad allokering'!$B$1:$AF$1,0),FALSE))</f>
        <v>0</v>
      </c>
      <c r="O342">
        <f>IF(ISERROR(1/VLOOKUP($B342,'Justerad allokering'!$B$1:$AG$461,MATCH(O$1,'Justerad allokering'!$B$1:$AF$1,0),FALSE)),VLOOKUP($B342,'Allokerad kvv'!$B$2:$AV$468,MATCH(O$1,'Allokerad kvv'!$B$1:$AV$1,0),FALSE),VLOOKUP($B342,'Justerad allokering'!$B$1:$AG$461,MATCH(O$1,'Justerad allokering'!$B$1:$AF$1,0),FALSE))</f>
        <v>0</v>
      </c>
      <c r="P342">
        <f>IF(ISERROR(1/VLOOKUP($B342,'Justerad allokering'!$B$1:$AG$461,MATCH(P$1,'Justerad allokering'!$B$1:$AF$1,0),FALSE)),VLOOKUP($B342,'Allokerad kvv'!$B$2:$AV$468,MATCH(P$1,'Allokerad kvv'!$B$1:$AV$1,0),FALSE),VLOOKUP($B342,'Justerad allokering'!$B$1:$AG$461,MATCH(P$1,'Justerad allokering'!$B$1:$AF$1,0),FALSE))</f>
        <v>0</v>
      </c>
      <c r="Q342">
        <f>IF(ISERROR(1/VLOOKUP($B342,'Justerad allokering'!$B$1:$AG$461,MATCH(Q$1,'Justerad allokering'!$B$1:$AF$1,0),FALSE)),VLOOKUP($B342,'Allokerad kvv'!$B$2:$AV$468,MATCH(Q$1,'Allokerad kvv'!$B$1:$AV$1,0),FALSE),VLOOKUP($B342,'Justerad allokering'!$B$1:$AG$461,MATCH(Q$1,'Justerad allokering'!$B$1:$AF$1,0),FALSE))</f>
        <v>0</v>
      </c>
      <c r="R342">
        <f>IF(ISERROR(1/VLOOKUP($B342,'Justerad allokering'!$B$1:$AG$461,MATCH(R$1,'Justerad allokering'!$B$1:$AF$1,0),FALSE)),VLOOKUP($B342,'Allokerad kvv'!$B$2:$AV$468,MATCH(R$1,'Allokerad kvv'!$B$1:$AV$1,0),FALSE),VLOOKUP($B342,'Justerad allokering'!$B$1:$AG$461,MATCH(R$1,'Justerad allokering'!$B$1:$AF$1,0),FALSE))</f>
        <v>0</v>
      </c>
      <c r="S342">
        <f>IF(ISERROR(1/VLOOKUP($B342,'Justerad allokering'!$B$1:$AG$461,MATCH(S$1,'Justerad allokering'!$B$1:$AF$1,0),FALSE)),VLOOKUP($B342,'Allokerad kvv'!$B$2:$AV$468,MATCH(S$1,'Allokerad kvv'!$B$1:$AV$1,0),FALSE),VLOOKUP($B342,'Justerad allokering'!$B$1:$AG$461,MATCH(S$1,'Justerad allokering'!$B$1:$AF$1,0),FALSE))</f>
        <v>0</v>
      </c>
      <c r="T342">
        <f>IF(ISERROR(1/VLOOKUP($B342,'Justerad allokering'!$B$1:$AG$461,MATCH(T$1,'Justerad allokering'!$B$1:$AF$1,0),FALSE)),VLOOKUP($B342,'Allokerad kvv'!$B$2:$AV$468,MATCH(T$1,'Allokerad kvv'!$B$1:$AV$1,0),FALSE),VLOOKUP($B342,'Justerad allokering'!$B$1:$AG$461,MATCH(T$1,'Justerad allokering'!$B$1:$AF$1,0),FALSE))</f>
        <v>0</v>
      </c>
      <c r="U342">
        <f>IF(ISERROR(1/VLOOKUP($B342,'Justerad allokering'!$B$1:$AG$461,MATCH(U$1,'Justerad allokering'!$B$1:$AF$1,0),FALSE)),VLOOKUP($B342,'Allokerad kvv'!$B$2:$AV$468,MATCH(U$1,'Allokerad kvv'!$B$1:$AV$1,0),FALSE),VLOOKUP($B342,'Justerad allokering'!$B$1:$AG$461,MATCH(U$1,'Justerad allokering'!$B$1:$AF$1,0),FALSE))</f>
        <v>0</v>
      </c>
      <c r="V342">
        <f>IF(ISERROR(1/VLOOKUP($B342,'Justerad allokering'!$B$1:$AG$461,MATCH(V$1,'Justerad allokering'!$B$1:$AF$1,0),FALSE)),VLOOKUP($B342,'Allokerad kvv'!$B$2:$AV$468,MATCH(V$1,'Allokerad kvv'!$B$1:$AV$1,0),FALSE),VLOOKUP($B342,'Justerad allokering'!$B$1:$AG$461,MATCH(V$1,'Justerad allokering'!$B$1:$AF$1,0),FALSE))</f>
        <v>0</v>
      </c>
      <c r="W342">
        <f>IF(ISERROR(1/VLOOKUP($B342,'Justerad allokering'!$B$1:$AG$461,MATCH(W$1,'Justerad allokering'!$B$1:$AF$1,0),FALSE)),VLOOKUP($B342,'Allokerad kvv'!$B$2:$AV$468,MATCH(W$1,'Allokerad kvv'!$B$1:$AV$1,0),FALSE),VLOOKUP($B342,'Justerad allokering'!$B$1:$AG$461,MATCH(W$1,'Justerad allokering'!$B$1:$AF$1,0),FALSE))</f>
        <v>0</v>
      </c>
      <c r="X342">
        <f>IF(ISERROR(1/VLOOKUP($B342,'Justerad allokering'!$B$1:$AG$461,MATCH(X$1,'Justerad allokering'!$B$1:$AF$1,0),FALSE)),VLOOKUP($B342,'Allokerad kvv'!$B$2:$AV$468,MATCH(X$1,'Allokerad kvv'!$B$1:$AV$1,0),FALSE),VLOOKUP($B342,'Justerad allokering'!$B$1:$AG$461,MATCH(X$1,'Justerad allokering'!$B$1:$AF$1,0),FALSE))</f>
        <v>0</v>
      </c>
      <c r="Y342">
        <f>IF(ISERROR(1/VLOOKUP($B342,'Justerad allokering'!$B$1:$AG$461,MATCH(Y$1,'Justerad allokering'!$B$1:$AF$1,0),FALSE)),VLOOKUP($B342,'Allokerad kvv'!$B$2:$AV$468,MATCH(Y$1,'Allokerad kvv'!$B$1:$AV$1,0),FALSE),VLOOKUP($B342,'Justerad allokering'!$B$1:$AG$461,MATCH(Y$1,'Justerad allokering'!$B$1:$AF$1,0),FALSE))</f>
        <v>0</v>
      </c>
      <c r="Z342">
        <f>IF(ISERROR(1/VLOOKUP($B342,'Justerad allokering'!$B$1:$AG$461,MATCH(Z$1,'Justerad allokering'!$B$1:$AF$1,0),FALSE)),VLOOKUP($B342,'Allokerad kvv'!$B$2:$AV$468,MATCH(Z$1,'Allokerad kvv'!$B$1:$AV$1,0),FALSE),VLOOKUP($B342,'Justerad allokering'!$B$1:$AG$461,MATCH(Z$1,'Justerad allokering'!$B$1:$AF$1,0),FALSE))</f>
        <v>0</v>
      </c>
      <c r="AE342" s="89">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25">
      <c r="A343" s="2" t="s">
        <v>474</v>
      </c>
      <c r="B343" s="2" t="s">
        <v>480</v>
      </c>
      <c r="C343">
        <f>IF(ISERROR(1/VLOOKUP($B343,'Justerad allokering'!$B$1:$AG$461,MATCH(C$1,'Justerad allokering'!$B$1:$AF$1,0),FALSE)),VLOOKUP($B343,'Allokerad kvv'!$B$2:$AV$468,MATCH(C$1,'Allokerad kvv'!$B$1:$AV$1,0),FALSE),VLOOKUP($B343,'Justerad allokering'!$B$1:$AG$461,MATCH(C$1,'Justerad allokering'!$B$1:$AF$1,0),FALSE))</f>
        <v>0</v>
      </c>
      <c r="D343">
        <f>IF(ISERROR(1/VLOOKUP($B343,'Justerad allokering'!$B$1:$AG$461,MATCH(D$1,'Justerad allokering'!$B$1:$AF$1,0),FALSE)),VLOOKUP($B343,'Allokerad kvv'!$B$2:$AV$468,MATCH(D$1,'Allokerad kvv'!$B$1:$AV$1,0),FALSE),VLOOKUP($B343,'Justerad allokering'!$B$1:$AG$461,MATCH(D$1,'Justerad allokering'!$B$1:$AF$1,0),FALSE))</f>
        <v>0</v>
      </c>
      <c r="E343">
        <f>IF(ISERROR(1/VLOOKUP($B343,'Justerad allokering'!$B$1:$AG$461,MATCH(E$1,'Justerad allokering'!$B$1:$AF$1,0),FALSE)),VLOOKUP($B343,'Allokerad kvv'!$B$2:$AV$468,MATCH(E$1,'Allokerad kvv'!$B$1:$AV$1,0),FALSE),VLOOKUP($B343,'Justerad allokering'!$B$1:$AG$461,MATCH(E$1,'Justerad allokering'!$B$1:$AF$1,0),FALSE))</f>
        <v>20.843399999999999</v>
      </c>
      <c r="F343">
        <f>IF(ISERROR(1/VLOOKUP($B343,'Justerad allokering'!$B$1:$AG$461,MATCH(F$1,'Justerad allokering'!$B$1:$AF$1,0),FALSE)),VLOOKUP($B343,'Allokerad kvv'!$B$2:$AV$468,MATCH(F$1,'Allokerad kvv'!$B$1:$AV$1,0),FALSE),VLOOKUP($B343,'Justerad allokering'!$B$1:$AG$461,MATCH(F$1,'Justerad allokering'!$B$1:$AF$1,0),FALSE))</f>
        <v>0</v>
      </c>
      <c r="G343">
        <f>IF(ISERROR(1/VLOOKUP($B343,'Justerad allokering'!$B$1:$AG$461,MATCH(G$1,'Justerad allokering'!$B$1:$AF$1,0),FALSE)),VLOOKUP($B343,'Allokerad kvv'!$B$2:$AV$468,MATCH(G$1,'Allokerad kvv'!$B$1:$AV$1,0),FALSE),VLOOKUP($B343,'Justerad allokering'!$B$1:$AG$461,MATCH(G$1,'Justerad allokering'!$B$1:$AF$1,0),FALSE))</f>
        <v>0</v>
      </c>
      <c r="H343">
        <f>IF(ISERROR(1/VLOOKUP($B343,'Justerad allokering'!$B$1:$AG$461,MATCH(H$1,'Justerad allokering'!$B$1:$AF$1,0),FALSE)),VLOOKUP($B343,'Allokerad kvv'!$B$2:$AV$468,MATCH(H$1,'Allokerad kvv'!$B$1:$AV$1,0),FALSE),VLOOKUP($B343,'Justerad allokering'!$B$1:$AG$461,MATCH(H$1,'Justerad allokering'!$B$1:$AF$1,0),FALSE))</f>
        <v>0</v>
      </c>
      <c r="I343">
        <f>IF(ISERROR(1/VLOOKUP($B343,'Justerad allokering'!$B$1:$AG$461,MATCH(I$1,'Justerad allokering'!$B$1:$AF$1,0),FALSE)),VLOOKUP($B343,'Allokerad kvv'!$B$2:$AV$468,MATCH(I$1,'Allokerad kvv'!$B$1:$AV$1,0),FALSE),VLOOKUP($B343,'Justerad allokering'!$B$1:$AG$461,MATCH(I$1,'Justerad allokering'!$B$1:$AF$1,0),FALSE))</f>
        <v>0</v>
      </c>
      <c r="J343">
        <f>IF(ISERROR(1/VLOOKUP($B343,'Justerad allokering'!$B$1:$AG$461,MATCH(J$1,'Justerad allokering'!$B$1:$AF$1,0),FALSE)),VLOOKUP($B343,'Allokerad kvv'!$B$2:$AV$468,MATCH(J$1,'Allokerad kvv'!$B$1:$AV$1,0),FALSE),VLOOKUP($B343,'Justerad allokering'!$B$1:$AG$461,MATCH(J$1,'Justerad allokering'!$B$1:$AF$1,0),FALSE))</f>
        <v>43.426499999999997</v>
      </c>
      <c r="K343">
        <f>IF(ISERROR(1/VLOOKUP($B343,'Justerad allokering'!$B$1:$AG$461,MATCH(K$1,'Justerad allokering'!$B$1:$AF$1,0),FALSE)),VLOOKUP($B343,'Allokerad kvv'!$B$2:$AV$468,MATCH(K$1,'Allokerad kvv'!$B$1:$AV$1,0),FALSE),VLOOKUP($B343,'Justerad allokering'!$B$1:$AG$461,MATCH(K$1,'Justerad allokering'!$B$1:$AF$1,0),FALSE))</f>
        <v>1.5947499999999999</v>
      </c>
      <c r="L343">
        <f>IF(ISERROR(1/VLOOKUP($B343,'Justerad allokering'!$B$1:$AG$461,MATCH(L$1,'Justerad allokering'!$B$1:$AF$1,0),FALSE)),VLOOKUP($B343,'Allokerad kvv'!$B$2:$AV$468,MATCH(L$1,'Allokerad kvv'!$B$1:$AV$1,0),FALSE),VLOOKUP($B343,'Justerad allokering'!$B$1:$AG$461,MATCH(L$1,'Justerad allokering'!$B$1:$AF$1,0),FALSE))</f>
        <v>0</v>
      </c>
      <c r="M343">
        <f>IF(ISERROR(1/VLOOKUP($B343,'Justerad allokering'!$B$1:$AG$461,MATCH(M$1,'Justerad allokering'!$B$1:$AF$1,0),FALSE)),VLOOKUP($B343,'Allokerad kvv'!$B$2:$AV$468,MATCH(M$1,'Allokerad kvv'!$B$1:$AV$1,0),FALSE),VLOOKUP($B343,'Justerad allokering'!$B$1:$AG$461,MATCH(M$1,'Justerad allokering'!$B$1:$AF$1,0),FALSE))</f>
        <v>0</v>
      </c>
      <c r="N343">
        <f>IF(ISERROR(1/VLOOKUP($B343,'Justerad allokering'!$B$1:$AG$461,MATCH(N$1,'Justerad allokering'!$B$1:$AF$1,0),FALSE)),VLOOKUP($B343,'Allokerad kvv'!$B$2:$AV$468,MATCH(N$1,'Allokerad kvv'!$B$1:$AV$1,0),FALSE),VLOOKUP($B343,'Justerad allokering'!$B$1:$AG$461,MATCH(N$1,'Justerad allokering'!$B$1:$AF$1,0),FALSE))</f>
        <v>23.928000000000001</v>
      </c>
      <c r="O343">
        <f>IF(ISERROR(1/VLOOKUP($B343,'Justerad allokering'!$B$1:$AG$461,MATCH(O$1,'Justerad allokering'!$B$1:$AF$1,0),FALSE)),VLOOKUP($B343,'Allokerad kvv'!$B$2:$AV$468,MATCH(O$1,'Allokerad kvv'!$B$1:$AV$1,0),FALSE),VLOOKUP($B343,'Justerad allokering'!$B$1:$AG$461,MATCH(O$1,'Justerad allokering'!$B$1:$AF$1,0),FALSE))</f>
        <v>10.884499999999999</v>
      </c>
      <c r="P343">
        <f>IF(ISERROR(1/VLOOKUP($B343,'Justerad allokering'!$B$1:$AG$461,MATCH(P$1,'Justerad allokering'!$B$1:$AF$1,0),FALSE)),VLOOKUP($B343,'Allokerad kvv'!$B$2:$AV$468,MATCH(P$1,'Allokerad kvv'!$B$1:$AV$1,0),FALSE),VLOOKUP($B343,'Justerad allokering'!$B$1:$AG$461,MATCH(P$1,'Justerad allokering'!$B$1:$AF$1,0),FALSE))</f>
        <v>6.6169399999999996</v>
      </c>
      <c r="Q343">
        <f>IF(ISERROR(1/VLOOKUP($B343,'Justerad allokering'!$B$1:$AG$461,MATCH(Q$1,'Justerad allokering'!$B$1:$AF$1,0),FALSE)),VLOOKUP($B343,'Allokerad kvv'!$B$2:$AV$468,MATCH(Q$1,'Allokerad kvv'!$B$1:$AV$1,0),FALSE),VLOOKUP($B343,'Justerad allokering'!$B$1:$AG$461,MATCH(Q$1,'Justerad allokering'!$B$1:$AF$1,0),FALSE))</f>
        <v>0</v>
      </c>
      <c r="R343">
        <f>IF(ISERROR(1/VLOOKUP($B343,'Justerad allokering'!$B$1:$AG$461,MATCH(R$1,'Justerad allokering'!$B$1:$AF$1,0),FALSE)),VLOOKUP($B343,'Allokerad kvv'!$B$2:$AV$468,MATCH(R$1,'Allokerad kvv'!$B$1:$AV$1,0),FALSE),VLOOKUP($B343,'Justerad allokering'!$B$1:$AG$461,MATCH(R$1,'Justerad allokering'!$B$1:$AF$1,0),FALSE))</f>
        <v>0</v>
      </c>
      <c r="S343">
        <f>IF(ISERROR(1/VLOOKUP($B343,'Justerad allokering'!$B$1:$AG$461,MATCH(S$1,'Justerad allokering'!$B$1:$AF$1,0),FALSE)),VLOOKUP($B343,'Allokerad kvv'!$B$2:$AV$468,MATCH(S$1,'Allokerad kvv'!$B$1:$AV$1,0),FALSE),VLOOKUP($B343,'Justerad allokering'!$B$1:$AG$461,MATCH(S$1,'Justerad allokering'!$B$1:$AF$1,0),FALSE))</f>
        <v>0</v>
      </c>
      <c r="T343">
        <f>IF(ISERROR(1/VLOOKUP($B343,'Justerad allokering'!$B$1:$AG$461,MATCH(T$1,'Justerad allokering'!$B$1:$AF$1,0),FALSE)),VLOOKUP($B343,'Allokerad kvv'!$B$2:$AV$468,MATCH(T$1,'Allokerad kvv'!$B$1:$AV$1,0),FALSE),VLOOKUP($B343,'Justerad allokering'!$B$1:$AG$461,MATCH(T$1,'Justerad allokering'!$B$1:$AF$1,0),FALSE))</f>
        <v>0</v>
      </c>
      <c r="U343">
        <f>IF(ISERROR(1/VLOOKUP($B343,'Justerad allokering'!$B$1:$AG$461,MATCH(U$1,'Justerad allokering'!$B$1:$AF$1,0),FALSE)),VLOOKUP($B343,'Allokerad kvv'!$B$2:$AV$468,MATCH(U$1,'Allokerad kvv'!$B$1:$AV$1,0),FALSE),VLOOKUP($B343,'Justerad allokering'!$B$1:$AG$461,MATCH(U$1,'Justerad allokering'!$B$1:$AF$1,0),FALSE))</f>
        <v>0</v>
      </c>
      <c r="V343">
        <f>IF(ISERROR(1/VLOOKUP($B343,'Justerad allokering'!$B$1:$AG$461,MATCH(V$1,'Justerad allokering'!$B$1:$AF$1,0),FALSE)),VLOOKUP($B343,'Allokerad kvv'!$B$2:$AV$468,MATCH(V$1,'Allokerad kvv'!$B$1:$AV$1,0),FALSE),VLOOKUP($B343,'Justerad allokering'!$B$1:$AG$461,MATCH(V$1,'Justerad allokering'!$B$1:$AF$1,0),FALSE))</f>
        <v>0</v>
      </c>
      <c r="W343">
        <f>IF(ISERROR(1/VLOOKUP($B343,'Justerad allokering'!$B$1:$AG$461,MATCH(W$1,'Justerad allokering'!$B$1:$AF$1,0),FALSE)),VLOOKUP($B343,'Allokerad kvv'!$B$2:$AV$468,MATCH(W$1,'Allokerad kvv'!$B$1:$AV$1,0),FALSE),VLOOKUP($B343,'Justerad allokering'!$B$1:$AG$461,MATCH(W$1,'Justerad allokering'!$B$1:$AF$1,0),FALSE))</f>
        <v>0</v>
      </c>
      <c r="X343">
        <f>IF(ISERROR(1/VLOOKUP($B343,'Justerad allokering'!$B$1:$AG$461,MATCH(X$1,'Justerad allokering'!$B$1:$AF$1,0),FALSE)),VLOOKUP($B343,'Allokerad kvv'!$B$2:$AV$468,MATCH(X$1,'Allokerad kvv'!$B$1:$AV$1,0),FALSE),VLOOKUP($B343,'Justerad allokering'!$B$1:$AG$461,MATCH(X$1,'Justerad allokering'!$B$1:$AF$1,0),FALSE))</f>
        <v>0</v>
      </c>
      <c r="Y343">
        <f>IF(ISERROR(1/VLOOKUP($B343,'Justerad allokering'!$B$1:$AG$461,MATCH(Y$1,'Justerad allokering'!$B$1:$AF$1,0),FALSE)),VLOOKUP($B343,'Allokerad kvv'!$B$2:$AV$468,MATCH(Y$1,'Allokerad kvv'!$B$1:$AV$1,0),FALSE),VLOOKUP($B343,'Justerad allokering'!$B$1:$AG$461,MATCH(Y$1,'Justerad allokering'!$B$1:$AF$1,0),FALSE))</f>
        <v>0</v>
      </c>
      <c r="Z343">
        <f>IF(ISERROR(1/VLOOKUP($B343,'Justerad allokering'!$B$1:$AG$461,MATCH(Z$1,'Justerad allokering'!$B$1:$AF$1,0),FALSE)),VLOOKUP($B343,'Allokerad kvv'!$B$2:$AV$468,MATCH(Z$1,'Allokerad kvv'!$B$1:$AV$1,0),FALSE),VLOOKUP($B343,'Justerad allokering'!$B$1:$AG$461,MATCH(Z$1,'Justerad allokering'!$B$1:$AF$1,0),FALSE))</f>
        <v>0</v>
      </c>
      <c r="AE343" s="89">
        <f t="shared" si="20"/>
        <v>107.29409</v>
      </c>
      <c r="AG343">
        <f t="shared" si="21"/>
        <v>105.69933999999999</v>
      </c>
      <c r="AH343">
        <f t="shared" si="22"/>
        <v>81.771339999999995</v>
      </c>
      <c r="AI343">
        <f>IF(AH343=0,"",AH343/VLOOKUP(B343,Kraftvärmeprod!$B$1:$BC$480,MATCH("Summa tillförd energi exklusive rökgaskondensering",Kraftvärmeprod!$B$1:$BC$1,0),FALSE))</f>
        <v>0.66837775761588303</v>
      </c>
      <c r="AK343">
        <f t="shared" si="23"/>
        <v>81.771339999999995</v>
      </c>
    </row>
    <row r="344" spans="1:37" x14ac:dyDescent="0.25">
      <c r="A344" s="2" t="s">
        <v>474</v>
      </c>
      <c r="B344" s="2" t="s">
        <v>481</v>
      </c>
      <c r="C344">
        <f>IF(ISERROR(1/VLOOKUP($B344,'Justerad allokering'!$B$1:$AG$461,MATCH(C$1,'Justerad allokering'!$B$1:$AF$1,0),FALSE)),VLOOKUP($B344,'Allokerad kvv'!$B$2:$AV$468,MATCH(C$1,'Allokerad kvv'!$B$1:$AV$1,0),FALSE),VLOOKUP($B344,'Justerad allokering'!$B$1:$AG$461,MATCH(C$1,'Justerad allokering'!$B$1:$AF$1,0),FALSE))</f>
        <v>0</v>
      </c>
      <c r="D344">
        <f>IF(ISERROR(1/VLOOKUP($B344,'Justerad allokering'!$B$1:$AG$461,MATCH(D$1,'Justerad allokering'!$B$1:$AF$1,0),FALSE)),VLOOKUP($B344,'Allokerad kvv'!$B$2:$AV$468,MATCH(D$1,'Allokerad kvv'!$B$1:$AV$1,0),FALSE),VLOOKUP($B344,'Justerad allokering'!$B$1:$AG$461,MATCH(D$1,'Justerad allokering'!$B$1:$AF$1,0),FALSE))</f>
        <v>0</v>
      </c>
      <c r="E344">
        <f>IF(ISERROR(1/VLOOKUP($B344,'Justerad allokering'!$B$1:$AG$461,MATCH(E$1,'Justerad allokering'!$B$1:$AF$1,0),FALSE)),VLOOKUP($B344,'Allokerad kvv'!$B$2:$AV$468,MATCH(E$1,'Allokerad kvv'!$B$1:$AV$1,0),FALSE),VLOOKUP($B344,'Justerad allokering'!$B$1:$AG$461,MATCH(E$1,'Justerad allokering'!$B$1:$AF$1,0),FALSE))</f>
        <v>0</v>
      </c>
      <c r="F344">
        <f>IF(ISERROR(1/VLOOKUP($B344,'Justerad allokering'!$B$1:$AG$461,MATCH(F$1,'Justerad allokering'!$B$1:$AF$1,0),FALSE)),VLOOKUP($B344,'Allokerad kvv'!$B$2:$AV$468,MATCH(F$1,'Allokerad kvv'!$B$1:$AV$1,0),FALSE),VLOOKUP($B344,'Justerad allokering'!$B$1:$AG$461,MATCH(F$1,'Justerad allokering'!$B$1:$AF$1,0),FALSE))</f>
        <v>0</v>
      </c>
      <c r="G344">
        <f>IF(ISERROR(1/VLOOKUP($B344,'Justerad allokering'!$B$1:$AG$461,MATCH(G$1,'Justerad allokering'!$B$1:$AF$1,0),FALSE)),VLOOKUP($B344,'Allokerad kvv'!$B$2:$AV$468,MATCH(G$1,'Allokerad kvv'!$B$1:$AV$1,0),FALSE),VLOOKUP($B344,'Justerad allokering'!$B$1:$AG$461,MATCH(G$1,'Justerad allokering'!$B$1:$AF$1,0),FALSE))</f>
        <v>0</v>
      </c>
      <c r="H344">
        <f>IF(ISERROR(1/VLOOKUP($B344,'Justerad allokering'!$B$1:$AG$461,MATCH(H$1,'Justerad allokering'!$B$1:$AF$1,0),FALSE)),VLOOKUP($B344,'Allokerad kvv'!$B$2:$AV$468,MATCH(H$1,'Allokerad kvv'!$B$1:$AV$1,0),FALSE),VLOOKUP($B344,'Justerad allokering'!$B$1:$AG$461,MATCH(H$1,'Justerad allokering'!$B$1:$AF$1,0),FALSE))</f>
        <v>0.268231</v>
      </c>
      <c r="I344">
        <f>IF(ISERROR(1/VLOOKUP($B344,'Justerad allokering'!$B$1:$AG$461,MATCH(I$1,'Justerad allokering'!$B$1:$AF$1,0),FALSE)),VLOOKUP($B344,'Allokerad kvv'!$B$2:$AV$468,MATCH(I$1,'Allokerad kvv'!$B$1:$AV$1,0),FALSE),VLOOKUP($B344,'Justerad allokering'!$B$1:$AG$461,MATCH(I$1,'Justerad allokering'!$B$1:$AF$1,0),FALSE))</f>
        <v>0</v>
      </c>
      <c r="J344">
        <f>IF(ISERROR(1/VLOOKUP($B344,'Justerad allokering'!$B$1:$AG$461,MATCH(J$1,'Justerad allokering'!$B$1:$AF$1,0),FALSE)),VLOOKUP($B344,'Allokerad kvv'!$B$2:$AV$468,MATCH(J$1,'Allokerad kvv'!$B$1:$AV$1,0),FALSE),VLOOKUP($B344,'Justerad allokering'!$B$1:$AG$461,MATCH(J$1,'Justerad allokering'!$B$1:$AF$1,0),FALSE))</f>
        <v>4.4042300000000001</v>
      </c>
      <c r="K344">
        <f>IF(ISERROR(1/VLOOKUP($B344,'Justerad allokering'!$B$1:$AG$461,MATCH(K$1,'Justerad allokering'!$B$1:$AF$1,0),FALSE)),VLOOKUP($B344,'Allokerad kvv'!$B$2:$AV$468,MATCH(K$1,'Allokerad kvv'!$B$1:$AV$1,0),FALSE),VLOOKUP($B344,'Justerad allokering'!$B$1:$AG$461,MATCH(K$1,'Justerad allokering'!$B$1:$AF$1,0),FALSE))</f>
        <v>8.4132999999999996</v>
      </c>
      <c r="L344">
        <f>IF(ISERROR(1/VLOOKUP($B344,'Justerad allokering'!$B$1:$AG$461,MATCH(L$1,'Justerad allokering'!$B$1:$AF$1,0),FALSE)),VLOOKUP($B344,'Allokerad kvv'!$B$2:$AV$468,MATCH(L$1,'Allokerad kvv'!$B$1:$AV$1,0),FALSE),VLOOKUP($B344,'Justerad allokering'!$B$1:$AG$461,MATCH(L$1,'Justerad allokering'!$B$1:$AF$1,0),FALSE))</f>
        <v>0</v>
      </c>
      <c r="M344">
        <f>IF(ISERROR(1/VLOOKUP($B344,'Justerad allokering'!$B$1:$AG$461,MATCH(M$1,'Justerad allokering'!$B$1:$AF$1,0),FALSE)),VLOOKUP($B344,'Allokerad kvv'!$B$2:$AV$468,MATCH(M$1,'Allokerad kvv'!$B$1:$AV$1,0),FALSE),VLOOKUP($B344,'Justerad allokering'!$B$1:$AG$461,MATCH(M$1,'Justerad allokering'!$B$1:$AF$1,0),FALSE))</f>
        <v>188.75399999999999</v>
      </c>
      <c r="N344">
        <f>IF(ISERROR(1/VLOOKUP($B344,'Justerad allokering'!$B$1:$AG$461,MATCH(N$1,'Justerad allokering'!$B$1:$AF$1,0),FALSE)),VLOOKUP($B344,'Allokerad kvv'!$B$2:$AV$468,MATCH(N$1,'Allokerad kvv'!$B$1:$AV$1,0),FALSE),VLOOKUP($B344,'Justerad allokering'!$B$1:$AG$461,MATCH(N$1,'Justerad allokering'!$B$1:$AF$1,0),FALSE))</f>
        <v>46.235999999999997</v>
      </c>
      <c r="O344">
        <f>IF(ISERROR(1/VLOOKUP($B344,'Justerad allokering'!$B$1:$AG$461,MATCH(O$1,'Justerad allokering'!$B$1:$AF$1,0),FALSE)),VLOOKUP($B344,'Allokerad kvv'!$B$2:$AV$468,MATCH(O$1,'Allokerad kvv'!$B$1:$AV$1,0),FALSE),VLOOKUP($B344,'Justerad allokering'!$B$1:$AG$461,MATCH(O$1,'Justerad allokering'!$B$1:$AF$1,0),FALSE))</f>
        <v>0</v>
      </c>
      <c r="P344">
        <f>IF(ISERROR(1/VLOOKUP($B344,'Justerad allokering'!$B$1:$AG$461,MATCH(P$1,'Justerad allokering'!$B$1:$AF$1,0),FALSE)),VLOOKUP($B344,'Allokerad kvv'!$B$2:$AV$468,MATCH(P$1,'Allokerad kvv'!$B$1:$AV$1,0),FALSE),VLOOKUP($B344,'Justerad allokering'!$B$1:$AG$461,MATCH(P$1,'Justerad allokering'!$B$1:$AF$1,0),FALSE))</f>
        <v>0</v>
      </c>
      <c r="Q344">
        <f>IF(ISERROR(1/VLOOKUP($B344,'Justerad allokering'!$B$1:$AG$461,MATCH(Q$1,'Justerad allokering'!$B$1:$AF$1,0),FALSE)),VLOOKUP($B344,'Allokerad kvv'!$B$2:$AV$468,MATCH(Q$1,'Allokerad kvv'!$B$1:$AV$1,0),FALSE),VLOOKUP($B344,'Justerad allokering'!$B$1:$AG$461,MATCH(Q$1,'Justerad allokering'!$B$1:$AF$1,0),FALSE))</f>
        <v>0</v>
      </c>
      <c r="R344">
        <f>IF(ISERROR(1/VLOOKUP($B344,'Justerad allokering'!$B$1:$AG$461,MATCH(R$1,'Justerad allokering'!$B$1:$AF$1,0),FALSE)),VLOOKUP($B344,'Allokerad kvv'!$B$2:$AV$468,MATCH(R$1,'Allokerad kvv'!$B$1:$AV$1,0),FALSE),VLOOKUP($B344,'Justerad allokering'!$B$1:$AG$461,MATCH(R$1,'Justerad allokering'!$B$1:$AF$1,0),FALSE))</f>
        <v>0</v>
      </c>
      <c r="S344">
        <f>IF(ISERROR(1/VLOOKUP($B344,'Justerad allokering'!$B$1:$AG$461,MATCH(S$1,'Justerad allokering'!$B$1:$AF$1,0),FALSE)),VLOOKUP($B344,'Allokerad kvv'!$B$2:$AV$468,MATCH(S$1,'Allokerad kvv'!$B$1:$AV$1,0),FALSE),VLOOKUP($B344,'Justerad allokering'!$B$1:$AG$461,MATCH(S$1,'Justerad allokering'!$B$1:$AF$1,0),FALSE))</f>
        <v>0</v>
      </c>
      <c r="T344">
        <f>IF(ISERROR(1/VLOOKUP($B344,'Justerad allokering'!$B$1:$AG$461,MATCH(T$1,'Justerad allokering'!$B$1:$AF$1,0),FALSE)),VLOOKUP($B344,'Allokerad kvv'!$B$2:$AV$468,MATCH(T$1,'Allokerad kvv'!$B$1:$AV$1,0),FALSE),VLOOKUP($B344,'Justerad allokering'!$B$1:$AG$461,MATCH(T$1,'Justerad allokering'!$B$1:$AF$1,0),FALSE))</f>
        <v>0</v>
      </c>
      <c r="U344">
        <f>IF(ISERROR(1/VLOOKUP($B344,'Justerad allokering'!$B$1:$AG$461,MATCH(U$1,'Justerad allokering'!$B$1:$AF$1,0),FALSE)),VLOOKUP($B344,'Allokerad kvv'!$B$2:$AV$468,MATCH(U$1,'Allokerad kvv'!$B$1:$AV$1,0),FALSE),VLOOKUP($B344,'Justerad allokering'!$B$1:$AG$461,MATCH(U$1,'Justerad allokering'!$B$1:$AF$1,0),FALSE))</f>
        <v>0</v>
      </c>
      <c r="V344">
        <f>IF(ISERROR(1/VLOOKUP($B344,'Justerad allokering'!$B$1:$AG$461,MATCH(V$1,'Justerad allokering'!$B$1:$AF$1,0),FALSE)),VLOOKUP($B344,'Allokerad kvv'!$B$2:$AV$468,MATCH(V$1,'Allokerad kvv'!$B$1:$AV$1,0),FALSE),VLOOKUP($B344,'Justerad allokering'!$B$1:$AG$461,MATCH(V$1,'Justerad allokering'!$B$1:$AF$1,0),FALSE))</f>
        <v>0</v>
      </c>
      <c r="W344">
        <f>IF(ISERROR(1/VLOOKUP($B344,'Justerad allokering'!$B$1:$AG$461,MATCH(W$1,'Justerad allokering'!$B$1:$AF$1,0),FALSE)),VLOOKUP($B344,'Allokerad kvv'!$B$2:$AV$468,MATCH(W$1,'Allokerad kvv'!$B$1:$AV$1,0),FALSE),VLOOKUP($B344,'Justerad allokering'!$B$1:$AG$461,MATCH(W$1,'Justerad allokering'!$B$1:$AF$1,0),FALSE))</f>
        <v>0</v>
      </c>
      <c r="X344">
        <f>IF(ISERROR(1/VLOOKUP($B344,'Justerad allokering'!$B$1:$AG$461,MATCH(X$1,'Justerad allokering'!$B$1:$AF$1,0),FALSE)),VLOOKUP($B344,'Allokerad kvv'!$B$2:$AV$468,MATCH(X$1,'Allokerad kvv'!$B$1:$AV$1,0),FALSE),VLOOKUP($B344,'Justerad allokering'!$B$1:$AG$461,MATCH(X$1,'Justerad allokering'!$B$1:$AF$1,0),FALSE))</f>
        <v>0</v>
      </c>
      <c r="Y344">
        <f>IF(ISERROR(1/VLOOKUP($B344,'Justerad allokering'!$B$1:$AG$461,MATCH(Y$1,'Justerad allokering'!$B$1:$AF$1,0),FALSE)),VLOOKUP($B344,'Allokerad kvv'!$B$2:$AV$468,MATCH(Y$1,'Allokerad kvv'!$B$1:$AV$1,0),FALSE),VLOOKUP($B344,'Justerad allokering'!$B$1:$AG$461,MATCH(Y$1,'Justerad allokering'!$B$1:$AF$1,0),FALSE))</f>
        <v>0</v>
      </c>
      <c r="Z344">
        <f>IF(ISERROR(1/VLOOKUP($B344,'Justerad allokering'!$B$1:$AG$461,MATCH(Z$1,'Justerad allokering'!$B$1:$AF$1,0),FALSE)),VLOOKUP($B344,'Allokerad kvv'!$B$2:$AV$468,MATCH(Z$1,'Allokerad kvv'!$B$1:$AV$1,0),FALSE),VLOOKUP($B344,'Justerad allokering'!$B$1:$AG$461,MATCH(Z$1,'Justerad allokering'!$B$1:$AF$1,0),FALSE))</f>
        <v>0</v>
      </c>
      <c r="AE344" s="89">
        <f t="shared" si="20"/>
        <v>248.07576099999997</v>
      </c>
      <c r="AG344">
        <f t="shared" si="21"/>
        <v>239.66246099999998</v>
      </c>
      <c r="AH344">
        <f t="shared" si="22"/>
        <v>193.42646099999999</v>
      </c>
      <c r="AI344">
        <f>IF(AH344=0,"",AH344/VLOOKUP(B344,Kraftvärmeprod!$B$1:$BC$480,MATCH("Summa tillförd energi exklusive rökgaskondensering",Kraftvärmeprod!$B$1:$BC$1,0),FALSE))</f>
        <v>0.51291243761833294</v>
      </c>
      <c r="AK344">
        <f t="shared" si="23"/>
        <v>193.15823</v>
      </c>
    </row>
    <row r="345" spans="1:37" x14ac:dyDescent="0.25">
      <c r="A345" s="2" t="s">
        <v>474</v>
      </c>
      <c r="B345" s="2" t="s">
        <v>482</v>
      </c>
      <c r="C345">
        <f>IF(ISERROR(1/VLOOKUP($B345,'Justerad allokering'!$B$1:$AG$461,MATCH(C$1,'Justerad allokering'!$B$1:$AF$1,0),FALSE)),VLOOKUP($B345,'Allokerad kvv'!$B$2:$AV$468,MATCH(C$1,'Allokerad kvv'!$B$1:$AV$1,0),FALSE),VLOOKUP($B345,'Justerad allokering'!$B$1:$AG$461,MATCH(C$1,'Justerad allokering'!$B$1:$AF$1,0),FALSE))</f>
        <v>0</v>
      </c>
      <c r="D345">
        <f>IF(ISERROR(1/VLOOKUP($B345,'Justerad allokering'!$B$1:$AG$461,MATCH(D$1,'Justerad allokering'!$B$1:$AF$1,0),FALSE)),VLOOKUP($B345,'Allokerad kvv'!$B$2:$AV$468,MATCH(D$1,'Allokerad kvv'!$B$1:$AV$1,0),FALSE),VLOOKUP($B345,'Justerad allokering'!$B$1:$AG$461,MATCH(D$1,'Justerad allokering'!$B$1:$AF$1,0),FALSE))</f>
        <v>0</v>
      </c>
      <c r="E345">
        <f>IF(ISERROR(1/VLOOKUP($B345,'Justerad allokering'!$B$1:$AG$461,MATCH(E$1,'Justerad allokering'!$B$1:$AF$1,0),FALSE)),VLOOKUP($B345,'Allokerad kvv'!$B$2:$AV$468,MATCH(E$1,'Allokerad kvv'!$B$1:$AV$1,0),FALSE),VLOOKUP($B345,'Justerad allokering'!$B$1:$AG$461,MATCH(E$1,'Justerad allokering'!$B$1:$AF$1,0),FALSE))</f>
        <v>0</v>
      </c>
      <c r="F345">
        <f>IF(ISERROR(1/VLOOKUP($B345,'Justerad allokering'!$B$1:$AG$461,MATCH(F$1,'Justerad allokering'!$B$1:$AF$1,0),FALSE)),VLOOKUP($B345,'Allokerad kvv'!$B$2:$AV$468,MATCH(F$1,'Allokerad kvv'!$B$1:$AV$1,0),FALSE),VLOOKUP($B345,'Justerad allokering'!$B$1:$AG$461,MATCH(F$1,'Justerad allokering'!$B$1:$AF$1,0),FALSE))</f>
        <v>0</v>
      </c>
      <c r="G345">
        <f>IF(ISERROR(1/VLOOKUP($B345,'Justerad allokering'!$B$1:$AG$461,MATCH(G$1,'Justerad allokering'!$B$1:$AF$1,0),FALSE)),VLOOKUP($B345,'Allokerad kvv'!$B$2:$AV$468,MATCH(G$1,'Allokerad kvv'!$B$1:$AV$1,0),FALSE),VLOOKUP($B345,'Justerad allokering'!$B$1:$AG$461,MATCH(G$1,'Justerad allokering'!$B$1:$AF$1,0),FALSE))</f>
        <v>0</v>
      </c>
      <c r="H345">
        <f>IF(ISERROR(1/VLOOKUP($B345,'Justerad allokering'!$B$1:$AG$461,MATCH(H$1,'Justerad allokering'!$B$1:$AF$1,0),FALSE)),VLOOKUP($B345,'Allokerad kvv'!$B$2:$AV$468,MATCH(H$1,'Allokerad kvv'!$B$1:$AV$1,0),FALSE),VLOOKUP($B345,'Justerad allokering'!$B$1:$AG$461,MATCH(H$1,'Justerad allokering'!$B$1:$AF$1,0),FALSE))</f>
        <v>0</v>
      </c>
      <c r="I345">
        <f>IF(ISERROR(1/VLOOKUP($B345,'Justerad allokering'!$B$1:$AG$461,MATCH(I$1,'Justerad allokering'!$B$1:$AF$1,0),FALSE)),VLOOKUP($B345,'Allokerad kvv'!$B$2:$AV$468,MATCH(I$1,'Allokerad kvv'!$B$1:$AV$1,0),FALSE),VLOOKUP($B345,'Justerad allokering'!$B$1:$AG$461,MATCH(I$1,'Justerad allokering'!$B$1:$AF$1,0),FALSE))</f>
        <v>0</v>
      </c>
      <c r="J345">
        <f>IF(ISERROR(1/VLOOKUP($B345,'Justerad allokering'!$B$1:$AG$461,MATCH(J$1,'Justerad allokering'!$B$1:$AF$1,0),FALSE)),VLOOKUP($B345,'Allokerad kvv'!$B$2:$AV$468,MATCH(J$1,'Allokerad kvv'!$B$1:$AV$1,0),FALSE),VLOOKUP($B345,'Justerad allokering'!$B$1:$AG$461,MATCH(J$1,'Justerad allokering'!$B$1:$AF$1,0),FALSE))</f>
        <v>0</v>
      </c>
      <c r="K345">
        <f>IF(ISERROR(1/VLOOKUP($B345,'Justerad allokering'!$B$1:$AG$461,MATCH(K$1,'Justerad allokering'!$B$1:$AF$1,0),FALSE)),VLOOKUP($B345,'Allokerad kvv'!$B$2:$AV$468,MATCH(K$1,'Allokerad kvv'!$B$1:$AV$1,0),FALSE),VLOOKUP($B345,'Justerad allokering'!$B$1:$AG$461,MATCH(K$1,'Justerad allokering'!$B$1:$AF$1,0),FALSE))</f>
        <v>0</v>
      </c>
      <c r="L345">
        <f>IF(ISERROR(1/VLOOKUP($B345,'Justerad allokering'!$B$1:$AG$461,MATCH(L$1,'Justerad allokering'!$B$1:$AF$1,0),FALSE)),VLOOKUP($B345,'Allokerad kvv'!$B$2:$AV$468,MATCH(L$1,'Allokerad kvv'!$B$1:$AV$1,0),FALSE),VLOOKUP($B345,'Justerad allokering'!$B$1:$AG$461,MATCH(L$1,'Justerad allokering'!$B$1:$AF$1,0),FALSE))</f>
        <v>0</v>
      </c>
      <c r="M345">
        <f>IF(ISERROR(1/VLOOKUP($B345,'Justerad allokering'!$B$1:$AG$461,MATCH(M$1,'Justerad allokering'!$B$1:$AF$1,0),FALSE)),VLOOKUP($B345,'Allokerad kvv'!$B$2:$AV$468,MATCH(M$1,'Allokerad kvv'!$B$1:$AV$1,0),FALSE),VLOOKUP($B345,'Justerad allokering'!$B$1:$AG$461,MATCH(M$1,'Justerad allokering'!$B$1:$AF$1,0),FALSE))</f>
        <v>0</v>
      </c>
      <c r="N345">
        <f>IF(ISERROR(1/VLOOKUP($B345,'Justerad allokering'!$B$1:$AG$461,MATCH(N$1,'Justerad allokering'!$B$1:$AF$1,0),FALSE)),VLOOKUP($B345,'Allokerad kvv'!$B$2:$AV$468,MATCH(N$1,'Allokerad kvv'!$B$1:$AV$1,0),FALSE),VLOOKUP($B345,'Justerad allokering'!$B$1:$AG$461,MATCH(N$1,'Justerad allokering'!$B$1:$AF$1,0),FALSE))</f>
        <v>0</v>
      </c>
      <c r="O345">
        <f>IF(ISERROR(1/VLOOKUP($B345,'Justerad allokering'!$B$1:$AG$461,MATCH(O$1,'Justerad allokering'!$B$1:$AF$1,0),FALSE)),VLOOKUP($B345,'Allokerad kvv'!$B$2:$AV$468,MATCH(O$1,'Allokerad kvv'!$B$1:$AV$1,0),FALSE),VLOOKUP($B345,'Justerad allokering'!$B$1:$AG$461,MATCH(O$1,'Justerad allokering'!$B$1:$AF$1,0),FALSE))</f>
        <v>0</v>
      </c>
      <c r="P345">
        <f>IF(ISERROR(1/VLOOKUP($B345,'Justerad allokering'!$B$1:$AG$461,MATCH(P$1,'Justerad allokering'!$B$1:$AF$1,0),FALSE)),VLOOKUP($B345,'Allokerad kvv'!$B$2:$AV$468,MATCH(P$1,'Allokerad kvv'!$B$1:$AV$1,0),FALSE),VLOOKUP($B345,'Justerad allokering'!$B$1:$AG$461,MATCH(P$1,'Justerad allokering'!$B$1:$AF$1,0),FALSE))</f>
        <v>0</v>
      </c>
      <c r="Q345">
        <f>IF(ISERROR(1/VLOOKUP($B345,'Justerad allokering'!$B$1:$AG$461,MATCH(Q$1,'Justerad allokering'!$B$1:$AF$1,0),FALSE)),VLOOKUP($B345,'Allokerad kvv'!$B$2:$AV$468,MATCH(Q$1,'Allokerad kvv'!$B$1:$AV$1,0),FALSE),VLOOKUP($B345,'Justerad allokering'!$B$1:$AG$461,MATCH(Q$1,'Justerad allokering'!$B$1:$AF$1,0),FALSE))</f>
        <v>0</v>
      </c>
      <c r="R345">
        <f>IF(ISERROR(1/VLOOKUP($B345,'Justerad allokering'!$B$1:$AG$461,MATCH(R$1,'Justerad allokering'!$B$1:$AF$1,0),FALSE)),VLOOKUP($B345,'Allokerad kvv'!$B$2:$AV$468,MATCH(R$1,'Allokerad kvv'!$B$1:$AV$1,0),FALSE),VLOOKUP($B345,'Justerad allokering'!$B$1:$AG$461,MATCH(R$1,'Justerad allokering'!$B$1:$AF$1,0),FALSE))</f>
        <v>0</v>
      </c>
      <c r="S345">
        <f>IF(ISERROR(1/VLOOKUP($B345,'Justerad allokering'!$B$1:$AG$461,MATCH(S$1,'Justerad allokering'!$B$1:$AF$1,0),FALSE)),VLOOKUP($B345,'Allokerad kvv'!$B$2:$AV$468,MATCH(S$1,'Allokerad kvv'!$B$1:$AV$1,0),FALSE),VLOOKUP($B345,'Justerad allokering'!$B$1:$AG$461,MATCH(S$1,'Justerad allokering'!$B$1:$AF$1,0),FALSE))</f>
        <v>0</v>
      </c>
      <c r="T345">
        <f>IF(ISERROR(1/VLOOKUP($B345,'Justerad allokering'!$B$1:$AG$461,MATCH(T$1,'Justerad allokering'!$B$1:$AF$1,0),FALSE)),VLOOKUP($B345,'Allokerad kvv'!$B$2:$AV$468,MATCH(T$1,'Allokerad kvv'!$B$1:$AV$1,0),FALSE),VLOOKUP($B345,'Justerad allokering'!$B$1:$AG$461,MATCH(T$1,'Justerad allokering'!$B$1:$AF$1,0),FALSE))</f>
        <v>0</v>
      </c>
      <c r="U345">
        <f>IF(ISERROR(1/VLOOKUP($B345,'Justerad allokering'!$B$1:$AG$461,MATCH(U$1,'Justerad allokering'!$B$1:$AF$1,0),FALSE)),VLOOKUP($B345,'Allokerad kvv'!$B$2:$AV$468,MATCH(U$1,'Allokerad kvv'!$B$1:$AV$1,0),FALSE),VLOOKUP($B345,'Justerad allokering'!$B$1:$AG$461,MATCH(U$1,'Justerad allokering'!$B$1:$AF$1,0),FALSE))</f>
        <v>0</v>
      </c>
      <c r="V345">
        <f>IF(ISERROR(1/VLOOKUP($B345,'Justerad allokering'!$B$1:$AG$461,MATCH(V$1,'Justerad allokering'!$B$1:$AF$1,0),FALSE)),VLOOKUP($B345,'Allokerad kvv'!$B$2:$AV$468,MATCH(V$1,'Allokerad kvv'!$B$1:$AV$1,0),FALSE),VLOOKUP($B345,'Justerad allokering'!$B$1:$AG$461,MATCH(V$1,'Justerad allokering'!$B$1:$AF$1,0),FALSE))</f>
        <v>0</v>
      </c>
      <c r="W345">
        <f>IF(ISERROR(1/VLOOKUP($B345,'Justerad allokering'!$B$1:$AG$461,MATCH(W$1,'Justerad allokering'!$B$1:$AF$1,0),FALSE)),VLOOKUP($B345,'Allokerad kvv'!$B$2:$AV$468,MATCH(W$1,'Allokerad kvv'!$B$1:$AV$1,0),FALSE),VLOOKUP($B345,'Justerad allokering'!$B$1:$AG$461,MATCH(W$1,'Justerad allokering'!$B$1:$AF$1,0),FALSE))</f>
        <v>0</v>
      </c>
      <c r="X345">
        <f>IF(ISERROR(1/VLOOKUP($B345,'Justerad allokering'!$B$1:$AG$461,MATCH(X$1,'Justerad allokering'!$B$1:$AF$1,0),FALSE)),VLOOKUP($B345,'Allokerad kvv'!$B$2:$AV$468,MATCH(X$1,'Allokerad kvv'!$B$1:$AV$1,0),FALSE),VLOOKUP($B345,'Justerad allokering'!$B$1:$AG$461,MATCH(X$1,'Justerad allokering'!$B$1:$AF$1,0),FALSE))</f>
        <v>0</v>
      </c>
      <c r="Y345">
        <f>IF(ISERROR(1/VLOOKUP($B345,'Justerad allokering'!$B$1:$AG$461,MATCH(Y$1,'Justerad allokering'!$B$1:$AF$1,0),FALSE)),VLOOKUP($B345,'Allokerad kvv'!$B$2:$AV$468,MATCH(Y$1,'Allokerad kvv'!$B$1:$AV$1,0),FALSE),VLOOKUP($B345,'Justerad allokering'!$B$1:$AG$461,MATCH(Y$1,'Justerad allokering'!$B$1:$AF$1,0),FALSE))</f>
        <v>0</v>
      </c>
      <c r="Z345">
        <f>IF(ISERROR(1/VLOOKUP($B345,'Justerad allokering'!$B$1:$AG$461,MATCH(Z$1,'Justerad allokering'!$B$1:$AF$1,0),FALSE)),VLOOKUP($B345,'Allokerad kvv'!$B$2:$AV$468,MATCH(Z$1,'Allokerad kvv'!$B$1:$AV$1,0),FALSE),VLOOKUP($B345,'Justerad allokering'!$B$1:$AG$461,MATCH(Z$1,'Justerad allokering'!$B$1:$AF$1,0),FALSE))</f>
        <v>0</v>
      </c>
      <c r="AE345" s="89">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25">
      <c r="A346" s="2" t="s">
        <v>474</v>
      </c>
      <c r="B346" s="2" t="s">
        <v>483</v>
      </c>
      <c r="C346">
        <f>IF(ISERROR(1/VLOOKUP($B346,'Justerad allokering'!$B$1:$AG$461,MATCH(C$1,'Justerad allokering'!$B$1:$AF$1,0),FALSE)),VLOOKUP($B346,'Allokerad kvv'!$B$2:$AV$468,MATCH(C$1,'Allokerad kvv'!$B$1:$AV$1,0),FALSE),VLOOKUP($B346,'Justerad allokering'!$B$1:$AG$461,MATCH(C$1,'Justerad allokering'!$B$1:$AF$1,0),FALSE))</f>
        <v>0</v>
      </c>
      <c r="D346">
        <f>IF(ISERROR(1/VLOOKUP($B346,'Justerad allokering'!$B$1:$AG$461,MATCH(D$1,'Justerad allokering'!$B$1:$AF$1,0),FALSE)),VLOOKUP($B346,'Allokerad kvv'!$B$2:$AV$468,MATCH(D$1,'Allokerad kvv'!$B$1:$AV$1,0),FALSE),VLOOKUP($B346,'Justerad allokering'!$B$1:$AG$461,MATCH(D$1,'Justerad allokering'!$B$1:$AF$1,0),FALSE))</f>
        <v>0</v>
      </c>
      <c r="E346">
        <f>IF(ISERROR(1/VLOOKUP($B346,'Justerad allokering'!$B$1:$AG$461,MATCH(E$1,'Justerad allokering'!$B$1:$AF$1,0),FALSE)),VLOOKUP($B346,'Allokerad kvv'!$B$2:$AV$468,MATCH(E$1,'Allokerad kvv'!$B$1:$AV$1,0),FALSE),VLOOKUP($B346,'Justerad allokering'!$B$1:$AG$461,MATCH(E$1,'Justerad allokering'!$B$1:$AF$1,0),FALSE))</f>
        <v>0</v>
      </c>
      <c r="F346">
        <f>IF(ISERROR(1/VLOOKUP($B346,'Justerad allokering'!$B$1:$AG$461,MATCH(F$1,'Justerad allokering'!$B$1:$AF$1,0),FALSE)),VLOOKUP($B346,'Allokerad kvv'!$B$2:$AV$468,MATCH(F$1,'Allokerad kvv'!$B$1:$AV$1,0),FALSE),VLOOKUP($B346,'Justerad allokering'!$B$1:$AG$461,MATCH(F$1,'Justerad allokering'!$B$1:$AF$1,0),FALSE))</f>
        <v>0</v>
      </c>
      <c r="G346">
        <f>IF(ISERROR(1/VLOOKUP($B346,'Justerad allokering'!$B$1:$AG$461,MATCH(G$1,'Justerad allokering'!$B$1:$AF$1,0),FALSE)),VLOOKUP($B346,'Allokerad kvv'!$B$2:$AV$468,MATCH(G$1,'Allokerad kvv'!$B$1:$AV$1,0),FALSE),VLOOKUP($B346,'Justerad allokering'!$B$1:$AG$461,MATCH(G$1,'Justerad allokering'!$B$1:$AF$1,0),FALSE))</f>
        <v>0</v>
      </c>
      <c r="H346">
        <f>IF(ISERROR(1/VLOOKUP($B346,'Justerad allokering'!$B$1:$AG$461,MATCH(H$1,'Justerad allokering'!$B$1:$AF$1,0),FALSE)),VLOOKUP($B346,'Allokerad kvv'!$B$2:$AV$468,MATCH(H$1,'Allokerad kvv'!$B$1:$AV$1,0),FALSE),VLOOKUP($B346,'Justerad allokering'!$B$1:$AG$461,MATCH(H$1,'Justerad allokering'!$B$1:$AF$1,0),FALSE))</f>
        <v>0</v>
      </c>
      <c r="I346">
        <f>IF(ISERROR(1/VLOOKUP($B346,'Justerad allokering'!$B$1:$AG$461,MATCH(I$1,'Justerad allokering'!$B$1:$AF$1,0),FALSE)),VLOOKUP($B346,'Allokerad kvv'!$B$2:$AV$468,MATCH(I$1,'Allokerad kvv'!$B$1:$AV$1,0),FALSE),VLOOKUP($B346,'Justerad allokering'!$B$1:$AG$461,MATCH(I$1,'Justerad allokering'!$B$1:$AF$1,0),FALSE))</f>
        <v>0</v>
      </c>
      <c r="J346">
        <f>IF(ISERROR(1/VLOOKUP($B346,'Justerad allokering'!$B$1:$AG$461,MATCH(J$1,'Justerad allokering'!$B$1:$AF$1,0),FALSE)),VLOOKUP($B346,'Allokerad kvv'!$B$2:$AV$468,MATCH(J$1,'Allokerad kvv'!$B$1:$AV$1,0),FALSE),VLOOKUP($B346,'Justerad allokering'!$B$1:$AG$461,MATCH(J$1,'Justerad allokering'!$B$1:$AF$1,0),FALSE))</f>
        <v>0</v>
      </c>
      <c r="K346">
        <f>IF(ISERROR(1/VLOOKUP($B346,'Justerad allokering'!$B$1:$AG$461,MATCH(K$1,'Justerad allokering'!$B$1:$AF$1,0),FALSE)),VLOOKUP($B346,'Allokerad kvv'!$B$2:$AV$468,MATCH(K$1,'Allokerad kvv'!$B$1:$AV$1,0),FALSE),VLOOKUP($B346,'Justerad allokering'!$B$1:$AG$461,MATCH(K$1,'Justerad allokering'!$B$1:$AF$1,0),FALSE))</f>
        <v>0</v>
      </c>
      <c r="L346">
        <f>IF(ISERROR(1/VLOOKUP($B346,'Justerad allokering'!$B$1:$AG$461,MATCH(L$1,'Justerad allokering'!$B$1:$AF$1,0),FALSE)),VLOOKUP($B346,'Allokerad kvv'!$B$2:$AV$468,MATCH(L$1,'Allokerad kvv'!$B$1:$AV$1,0),FALSE),VLOOKUP($B346,'Justerad allokering'!$B$1:$AG$461,MATCH(L$1,'Justerad allokering'!$B$1:$AF$1,0),FALSE))</f>
        <v>0</v>
      </c>
      <c r="M346">
        <f>IF(ISERROR(1/VLOOKUP($B346,'Justerad allokering'!$B$1:$AG$461,MATCH(M$1,'Justerad allokering'!$B$1:$AF$1,0),FALSE)),VLOOKUP($B346,'Allokerad kvv'!$B$2:$AV$468,MATCH(M$1,'Allokerad kvv'!$B$1:$AV$1,0),FALSE),VLOOKUP($B346,'Justerad allokering'!$B$1:$AG$461,MATCH(M$1,'Justerad allokering'!$B$1:$AF$1,0),FALSE))</f>
        <v>0</v>
      </c>
      <c r="N346">
        <f>IF(ISERROR(1/VLOOKUP($B346,'Justerad allokering'!$B$1:$AG$461,MATCH(N$1,'Justerad allokering'!$B$1:$AF$1,0),FALSE)),VLOOKUP($B346,'Allokerad kvv'!$B$2:$AV$468,MATCH(N$1,'Allokerad kvv'!$B$1:$AV$1,0),FALSE),VLOOKUP($B346,'Justerad allokering'!$B$1:$AG$461,MATCH(N$1,'Justerad allokering'!$B$1:$AF$1,0),FALSE))</f>
        <v>0</v>
      </c>
      <c r="O346">
        <f>IF(ISERROR(1/VLOOKUP($B346,'Justerad allokering'!$B$1:$AG$461,MATCH(O$1,'Justerad allokering'!$B$1:$AF$1,0),FALSE)),VLOOKUP($B346,'Allokerad kvv'!$B$2:$AV$468,MATCH(O$1,'Allokerad kvv'!$B$1:$AV$1,0),FALSE),VLOOKUP($B346,'Justerad allokering'!$B$1:$AG$461,MATCH(O$1,'Justerad allokering'!$B$1:$AF$1,0),FALSE))</f>
        <v>0</v>
      </c>
      <c r="P346">
        <f>IF(ISERROR(1/VLOOKUP($B346,'Justerad allokering'!$B$1:$AG$461,MATCH(P$1,'Justerad allokering'!$B$1:$AF$1,0),FALSE)),VLOOKUP($B346,'Allokerad kvv'!$B$2:$AV$468,MATCH(P$1,'Allokerad kvv'!$B$1:$AV$1,0),FALSE),VLOOKUP($B346,'Justerad allokering'!$B$1:$AG$461,MATCH(P$1,'Justerad allokering'!$B$1:$AF$1,0),FALSE))</f>
        <v>0</v>
      </c>
      <c r="Q346">
        <f>IF(ISERROR(1/VLOOKUP($B346,'Justerad allokering'!$B$1:$AG$461,MATCH(Q$1,'Justerad allokering'!$B$1:$AF$1,0),FALSE)),VLOOKUP($B346,'Allokerad kvv'!$B$2:$AV$468,MATCH(Q$1,'Allokerad kvv'!$B$1:$AV$1,0),FALSE),VLOOKUP($B346,'Justerad allokering'!$B$1:$AG$461,MATCH(Q$1,'Justerad allokering'!$B$1:$AF$1,0),FALSE))</f>
        <v>0</v>
      </c>
      <c r="R346">
        <f>IF(ISERROR(1/VLOOKUP($B346,'Justerad allokering'!$B$1:$AG$461,MATCH(R$1,'Justerad allokering'!$B$1:$AF$1,0),FALSE)),VLOOKUP($B346,'Allokerad kvv'!$B$2:$AV$468,MATCH(R$1,'Allokerad kvv'!$B$1:$AV$1,0),FALSE),VLOOKUP($B346,'Justerad allokering'!$B$1:$AG$461,MATCH(R$1,'Justerad allokering'!$B$1:$AF$1,0),FALSE))</f>
        <v>0</v>
      </c>
      <c r="S346">
        <f>IF(ISERROR(1/VLOOKUP($B346,'Justerad allokering'!$B$1:$AG$461,MATCH(S$1,'Justerad allokering'!$B$1:$AF$1,0),FALSE)),VLOOKUP($B346,'Allokerad kvv'!$B$2:$AV$468,MATCH(S$1,'Allokerad kvv'!$B$1:$AV$1,0),FALSE),VLOOKUP($B346,'Justerad allokering'!$B$1:$AG$461,MATCH(S$1,'Justerad allokering'!$B$1:$AF$1,0),FALSE))</f>
        <v>0</v>
      </c>
      <c r="T346">
        <f>IF(ISERROR(1/VLOOKUP($B346,'Justerad allokering'!$B$1:$AG$461,MATCH(T$1,'Justerad allokering'!$B$1:$AF$1,0),FALSE)),VLOOKUP($B346,'Allokerad kvv'!$B$2:$AV$468,MATCH(T$1,'Allokerad kvv'!$B$1:$AV$1,0),FALSE),VLOOKUP($B346,'Justerad allokering'!$B$1:$AG$461,MATCH(T$1,'Justerad allokering'!$B$1:$AF$1,0),FALSE))</f>
        <v>0</v>
      </c>
      <c r="U346">
        <f>IF(ISERROR(1/VLOOKUP($B346,'Justerad allokering'!$B$1:$AG$461,MATCH(U$1,'Justerad allokering'!$B$1:$AF$1,0),FALSE)),VLOOKUP($B346,'Allokerad kvv'!$B$2:$AV$468,MATCH(U$1,'Allokerad kvv'!$B$1:$AV$1,0),FALSE),VLOOKUP($B346,'Justerad allokering'!$B$1:$AG$461,MATCH(U$1,'Justerad allokering'!$B$1:$AF$1,0),FALSE))</f>
        <v>0</v>
      </c>
      <c r="V346">
        <f>IF(ISERROR(1/VLOOKUP($B346,'Justerad allokering'!$B$1:$AG$461,MATCH(V$1,'Justerad allokering'!$B$1:$AF$1,0),FALSE)),VLOOKUP($B346,'Allokerad kvv'!$B$2:$AV$468,MATCH(V$1,'Allokerad kvv'!$B$1:$AV$1,0),FALSE),VLOOKUP($B346,'Justerad allokering'!$B$1:$AG$461,MATCH(V$1,'Justerad allokering'!$B$1:$AF$1,0),FALSE))</f>
        <v>0</v>
      </c>
      <c r="W346">
        <f>IF(ISERROR(1/VLOOKUP($B346,'Justerad allokering'!$B$1:$AG$461,MATCH(W$1,'Justerad allokering'!$B$1:$AF$1,0),FALSE)),VLOOKUP($B346,'Allokerad kvv'!$B$2:$AV$468,MATCH(W$1,'Allokerad kvv'!$B$1:$AV$1,0),FALSE),VLOOKUP($B346,'Justerad allokering'!$B$1:$AG$461,MATCH(W$1,'Justerad allokering'!$B$1:$AF$1,0),FALSE))</f>
        <v>0</v>
      </c>
      <c r="X346">
        <f>IF(ISERROR(1/VLOOKUP($B346,'Justerad allokering'!$B$1:$AG$461,MATCH(X$1,'Justerad allokering'!$B$1:$AF$1,0),FALSE)),VLOOKUP($B346,'Allokerad kvv'!$B$2:$AV$468,MATCH(X$1,'Allokerad kvv'!$B$1:$AV$1,0),FALSE),VLOOKUP($B346,'Justerad allokering'!$B$1:$AG$461,MATCH(X$1,'Justerad allokering'!$B$1:$AF$1,0),FALSE))</f>
        <v>0</v>
      </c>
      <c r="Y346">
        <f>IF(ISERROR(1/VLOOKUP($B346,'Justerad allokering'!$B$1:$AG$461,MATCH(Y$1,'Justerad allokering'!$B$1:$AF$1,0),FALSE)),VLOOKUP($B346,'Allokerad kvv'!$B$2:$AV$468,MATCH(Y$1,'Allokerad kvv'!$B$1:$AV$1,0),FALSE),VLOOKUP($B346,'Justerad allokering'!$B$1:$AG$461,MATCH(Y$1,'Justerad allokering'!$B$1:$AF$1,0),FALSE))</f>
        <v>0</v>
      </c>
      <c r="Z346">
        <f>IF(ISERROR(1/VLOOKUP($B346,'Justerad allokering'!$B$1:$AG$461,MATCH(Z$1,'Justerad allokering'!$B$1:$AF$1,0),FALSE)),VLOOKUP($B346,'Allokerad kvv'!$B$2:$AV$468,MATCH(Z$1,'Allokerad kvv'!$B$1:$AV$1,0),FALSE),VLOOKUP($B346,'Justerad allokering'!$B$1:$AG$461,MATCH(Z$1,'Justerad allokering'!$B$1:$AF$1,0),FALSE))</f>
        <v>0</v>
      </c>
      <c r="AE346" s="89">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25">
      <c r="A347" s="2" t="s">
        <v>474</v>
      </c>
      <c r="B347" s="2" t="s">
        <v>484</v>
      </c>
      <c r="C347">
        <f>IF(ISERROR(1/VLOOKUP($B347,'Justerad allokering'!$B$1:$AG$461,MATCH(C$1,'Justerad allokering'!$B$1:$AF$1,0),FALSE)),VLOOKUP($B347,'Allokerad kvv'!$B$2:$AV$468,MATCH(C$1,'Allokerad kvv'!$B$1:$AV$1,0),FALSE),VLOOKUP($B347,'Justerad allokering'!$B$1:$AG$461,MATCH(C$1,'Justerad allokering'!$B$1:$AF$1,0),FALSE))</f>
        <v>47.11</v>
      </c>
      <c r="D347">
        <f>IF(ISERROR(1/VLOOKUP($B347,'Justerad allokering'!$B$1:$AG$461,MATCH(D$1,'Justerad allokering'!$B$1:$AF$1,0),FALSE)),VLOOKUP($B347,'Allokerad kvv'!$B$2:$AV$468,MATCH(D$1,'Allokerad kvv'!$B$1:$AV$1,0),FALSE),VLOOKUP($B347,'Justerad allokering'!$B$1:$AG$461,MATCH(D$1,'Justerad allokering'!$B$1:$AF$1,0),FALSE))</f>
        <v>0</v>
      </c>
      <c r="E347">
        <f>IF(ISERROR(1/VLOOKUP($B347,'Justerad allokering'!$B$1:$AG$461,MATCH(E$1,'Justerad allokering'!$B$1:$AF$1,0),FALSE)),VLOOKUP($B347,'Allokerad kvv'!$B$2:$AV$468,MATCH(E$1,'Allokerad kvv'!$B$1:$AV$1,0),FALSE),VLOOKUP($B347,'Justerad allokering'!$B$1:$AG$461,MATCH(E$1,'Justerad allokering'!$B$1:$AF$1,0),FALSE))</f>
        <v>0</v>
      </c>
      <c r="F347">
        <f>IF(ISERROR(1/VLOOKUP($B347,'Justerad allokering'!$B$1:$AG$461,MATCH(F$1,'Justerad allokering'!$B$1:$AF$1,0),FALSE)),VLOOKUP($B347,'Allokerad kvv'!$B$2:$AV$468,MATCH(F$1,'Allokerad kvv'!$B$1:$AV$1,0),FALSE),VLOOKUP($B347,'Justerad allokering'!$B$1:$AG$461,MATCH(F$1,'Justerad allokering'!$B$1:$AF$1,0),FALSE))</f>
        <v>0</v>
      </c>
      <c r="G347">
        <f>IF(ISERROR(1/VLOOKUP($B347,'Justerad allokering'!$B$1:$AG$461,MATCH(G$1,'Justerad allokering'!$B$1:$AF$1,0),FALSE)),VLOOKUP($B347,'Allokerad kvv'!$B$2:$AV$468,MATCH(G$1,'Allokerad kvv'!$B$1:$AV$1,0),FALSE),VLOOKUP($B347,'Justerad allokering'!$B$1:$AG$461,MATCH(G$1,'Justerad allokering'!$B$1:$AF$1,0),FALSE))</f>
        <v>4.3207300000000002</v>
      </c>
      <c r="H347">
        <f>IF(ISERROR(1/VLOOKUP($B347,'Justerad allokering'!$B$1:$AG$461,MATCH(H$1,'Justerad allokering'!$B$1:$AF$1,0),FALSE)),VLOOKUP($B347,'Allokerad kvv'!$B$2:$AV$468,MATCH(H$1,'Allokerad kvv'!$B$1:$AV$1,0),FALSE),VLOOKUP($B347,'Justerad allokering'!$B$1:$AG$461,MATCH(H$1,'Justerad allokering'!$B$1:$AF$1,0),FALSE))</f>
        <v>0</v>
      </c>
      <c r="I347">
        <f>IF(ISERROR(1/VLOOKUP($B347,'Justerad allokering'!$B$1:$AG$461,MATCH(I$1,'Justerad allokering'!$B$1:$AF$1,0),FALSE)),VLOOKUP($B347,'Allokerad kvv'!$B$2:$AV$468,MATCH(I$1,'Allokerad kvv'!$B$1:$AV$1,0),FALSE),VLOOKUP($B347,'Justerad allokering'!$B$1:$AG$461,MATCH(I$1,'Justerad allokering'!$B$1:$AF$1,0),FALSE))</f>
        <v>4.7942299999999998</v>
      </c>
      <c r="J347">
        <f>IF(ISERROR(1/VLOOKUP($B347,'Justerad allokering'!$B$1:$AG$461,MATCH(J$1,'Justerad allokering'!$B$1:$AF$1,0),FALSE)),VLOOKUP($B347,'Allokerad kvv'!$B$2:$AV$468,MATCH(J$1,'Allokerad kvv'!$B$1:$AV$1,0),FALSE),VLOOKUP($B347,'Justerad allokering'!$B$1:$AG$461,MATCH(J$1,'Justerad allokering'!$B$1:$AF$1,0),FALSE))</f>
        <v>0</v>
      </c>
      <c r="K347">
        <f>IF(ISERROR(1/VLOOKUP($B347,'Justerad allokering'!$B$1:$AG$461,MATCH(K$1,'Justerad allokering'!$B$1:$AF$1,0),FALSE)),VLOOKUP($B347,'Allokerad kvv'!$B$2:$AV$468,MATCH(K$1,'Allokerad kvv'!$B$1:$AV$1,0),FALSE),VLOOKUP($B347,'Justerad allokering'!$B$1:$AG$461,MATCH(K$1,'Justerad allokering'!$B$1:$AF$1,0),FALSE))</f>
        <v>4.6132299999999997</v>
      </c>
      <c r="L347">
        <f>IF(ISERROR(1/VLOOKUP($B347,'Justerad allokering'!$B$1:$AG$461,MATCH(L$1,'Justerad allokering'!$B$1:$AF$1,0),FALSE)),VLOOKUP($B347,'Allokerad kvv'!$B$2:$AV$468,MATCH(L$1,'Allokerad kvv'!$B$1:$AV$1,0),FALSE),VLOOKUP($B347,'Justerad allokering'!$B$1:$AG$461,MATCH(L$1,'Justerad allokering'!$B$1:$AF$1,0),FALSE))</f>
        <v>0</v>
      </c>
      <c r="M347">
        <f>IF(ISERROR(1/VLOOKUP($B347,'Justerad allokering'!$B$1:$AG$461,MATCH(M$1,'Justerad allokering'!$B$1:$AF$1,0),FALSE)),VLOOKUP($B347,'Allokerad kvv'!$B$2:$AV$468,MATCH(M$1,'Allokerad kvv'!$B$1:$AV$1,0),FALSE),VLOOKUP($B347,'Justerad allokering'!$B$1:$AG$461,MATCH(M$1,'Justerad allokering'!$B$1:$AF$1,0),FALSE))</f>
        <v>0</v>
      </c>
      <c r="N347">
        <f>IF(ISERROR(1/VLOOKUP($B347,'Justerad allokering'!$B$1:$AG$461,MATCH(N$1,'Justerad allokering'!$B$1:$AF$1,0),FALSE)),VLOOKUP($B347,'Allokerad kvv'!$B$2:$AV$468,MATCH(N$1,'Allokerad kvv'!$B$1:$AV$1,0),FALSE),VLOOKUP($B347,'Justerad allokering'!$B$1:$AG$461,MATCH(N$1,'Justerad allokering'!$B$1:$AF$1,0),FALSE))</f>
        <v>0</v>
      </c>
      <c r="O347">
        <f>IF(ISERROR(1/VLOOKUP($B347,'Justerad allokering'!$B$1:$AG$461,MATCH(O$1,'Justerad allokering'!$B$1:$AF$1,0),FALSE)),VLOOKUP($B347,'Allokerad kvv'!$B$2:$AV$468,MATCH(O$1,'Allokerad kvv'!$B$1:$AV$1,0),FALSE),VLOOKUP($B347,'Justerad allokering'!$B$1:$AG$461,MATCH(O$1,'Justerad allokering'!$B$1:$AF$1,0),FALSE))</f>
        <v>0</v>
      </c>
      <c r="P347">
        <f>IF(ISERROR(1/VLOOKUP($B347,'Justerad allokering'!$B$1:$AG$461,MATCH(P$1,'Justerad allokering'!$B$1:$AF$1,0),FALSE)),VLOOKUP($B347,'Allokerad kvv'!$B$2:$AV$468,MATCH(P$1,'Allokerad kvv'!$B$1:$AV$1,0),FALSE),VLOOKUP($B347,'Justerad allokering'!$B$1:$AG$461,MATCH(P$1,'Justerad allokering'!$B$1:$AF$1,0),FALSE))</f>
        <v>0</v>
      </c>
      <c r="Q347">
        <f>IF(ISERROR(1/VLOOKUP($B347,'Justerad allokering'!$B$1:$AG$461,MATCH(Q$1,'Justerad allokering'!$B$1:$AF$1,0),FALSE)),VLOOKUP($B347,'Allokerad kvv'!$B$2:$AV$468,MATCH(Q$1,'Allokerad kvv'!$B$1:$AV$1,0),FALSE),VLOOKUP($B347,'Justerad allokering'!$B$1:$AG$461,MATCH(Q$1,'Justerad allokering'!$B$1:$AF$1,0),FALSE))</f>
        <v>0</v>
      </c>
      <c r="R347">
        <f>IF(ISERROR(1/VLOOKUP($B347,'Justerad allokering'!$B$1:$AG$461,MATCH(R$1,'Justerad allokering'!$B$1:$AF$1,0),FALSE)),VLOOKUP($B347,'Allokerad kvv'!$B$2:$AV$468,MATCH(R$1,'Allokerad kvv'!$B$1:$AV$1,0),FALSE),VLOOKUP($B347,'Justerad allokering'!$B$1:$AG$461,MATCH(R$1,'Justerad allokering'!$B$1:$AF$1,0),FALSE))</f>
        <v>0</v>
      </c>
      <c r="S347">
        <f>IF(ISERROR(1/VLOOKUP($B347,'Justerad allokering'!$B$1:$AG$461,MATCH(S$1,'Justerad allokering'!$B$1:$AF$1,0),FALSE)),VLOOKUP($B347,'Allokerad kvv'!$B$2:$AV$468,MATCH(S$1,'Allokerad kvv'!$B$1:$AV$1,0),FALSE),VLOOKUP($B347,'Justerad allokering'!$B$1:$AG$461,MATCH(S$1,'Justerad allokering'!$B$1:$AF$1,0),FALSE))</f>
        <v>131.47200000000001</v>
      </c>
      <c r="T347">
        <f>IF(ISERROR(1/VLOOKUP($B347,'Justerad allokering'!$B$1:$AG$461,MATCH(T$1,'Justerad allokering'!$B$1:$AF$1,0),FALSE)),VLOOKUP($B347,'Allokerad kvv'!$B$2:$AV$468,MATCH(T$1,'Allokerad kvv'!$B$1:$AV$1,0),FALSE),VLOOKUP($B347,'Justerad allokering'!$B$1:$AG$461,MATCH(T$1,'Justerad allokering'!$B$1:$AF$1,0),FALSE))</f>
        <v>0</v>
      </c>
      <c r="U347">
        <f>IF(ISERROR(1/VLOOKUP($B347,'Justerad allokering'!$B$1:$AG$461,MATCH(U$1,'Justerad allokering'!$B$1:$AF$1,0),FALSE)),VLOOKUP($B347,'Allokerad kvv'!$B$2:$AV$468,MATCH(U$1,'Allokerad kvv'!$B$1:$AV$1,0),FALSE),VLOOKUP($B347,'Justerad allokering'!$B$1:$AG$461,MATCH(U$1,'Justerad allokering'!$B$1:$AF$1,0),FALSE))</f>
        <v>35.533000000000001</v>
      </c>
      <c r="V347">
        <f>IF(ISERROR(1/VLOOKUP($B347,'Justerad allokering'!$B$1:$AG$461,MATCH(V$1,'Justerad allokering'!$B$1:$AF$1,0),FALSE)),VLOOKUP($B347,'Allokerad kvv'!$B$2:$AV$468,MATCH(V$1,'Allokerad kvv'!$B$1:$AV$1,0),FALSE),VLOOKUP($B347,'Justerad allokering'!$B$1:$AG$461,MATCH(V$1,'Justerad allokering'!$B$1:$AF$1,0),FALSE))</f>
        <v>0</v>
      </c>
      <c r="W347">
        <f>IF(ISERROR(1/VLOOKUP($B347,'Justerad allokering'!$B$1:$AG$461,MATCH(W$1,'Justerad allokering'!$B$1:$AF$1,0),FALSE)),VLOOKUP($B347,'Allokerad kvv'!$B$2:$AV$468,MATCH(W$1,'Allokerad kvv'!$B$1:$AV$1,0),FALSE),VLOOKUP($B347,'Justerad allokering'!$B$1:$AG$461,MATCH(W$1,'Justerad allokering'!$B$1:$AF$1,0),FALSE))</f>
        <v>0</v>
      </c>
      <c r="X347">
        <f>IF(ISERROR(1/VLOOKUP($B347,'Justerad allokering'!$B$1:$AG$461,MATCH(X$1,'Justerad allokering'!$B$1:$AF$1,0),FALSE)),VLOOKUP($B347,'Allokerad kvv'!$B$2:$AV$468,MATCH(X$1,'Allokerad kvv'!$B$1:$AV$1,0),FALSE),VLOOKUP($B347,'Justerad allokering'!$B$1:$AG$461,MATCH(X$1,'Justerad allokering'!$B$1:$AF$1,0),FALSE))</f>
        <v>0</v>
      </c>
      <c r="Y347">
        <f>IF(ISERROR(1/VLOOKUP($B347,'Justerad allokering'!$B$1:$AG$461,MATCH(Y$1,'Justerad allokering'!$B$1:$AF$1,0),FALSE)),VLOOKUP($B347,'Allokerad kvv'!$B$2:$AV$468,MATCH(Y$1,'Allokerad kvv'!$B$1:$AV$1,0),FALSE),VLOOKUP($B347,'Justerad allokering'!$B$1:$AG$461,MATCH(Y$1,'Justerad allokering'!$B$1:$AF$1,0),FALSE))</f>
        <v>0</v>
      </c>
      <c r="Z347">
        <f>IF(ISERROR(1/VLOOKUP($B347,'Justerad allokering'!$B$1:$AG$461,MATCH(Z$1,'Justerad allokering'!$B$1:$AF$1,0),FALSE)),VLOOKUP($B347,'Allokerad kvv'!$B$2:$AV$468,MATCH(Z$1,'Allokerad kvv'!$B$1:$AV$1,0),FALSE),VLOOKUP($B347,'Justerad allokering'!$B$1:$AG$461,MATCH(Z$1,'Justerad allokering'!$B$1:$AF$1,0),FALSE))</f>
        <v>0.15886600000000001</v>
      </c>
      <c r="AE347" s="89">
        <f t="shared" si="20"/>
        <v>228.00205599999998</v>
      </c>
      <c r="AG347">
        <f t="shared" si="21"/>
        <v>223.38882599999999</v>
      </c>
      <c r="AH347">
        <f t="shared" si="22"/>
        <v>223.38882599999999</v>
      </c>
      <c r="AI347">
        <f>IF(AH347=0,"",AH347/VLOOKUP(B347,Kraftvärmeprod!$B$1:$BC$480,MATCH("Summa tillförd energi exklusive rökgaskondensering",Kraftvärmeprod!$B$1:$BC$1,0),FALSE))</f>
        <v>0.54273281341107871</v>
      </c>
      <c r="AK347">
        <f t="shared" si="23"/>
        <v>35.691866000000005</v>
      </c>
    </row>
    <row r="348" spans="1:37" x14ac:dyDescent="0.25">
      <c r="A348" s="2" t="s">
        <v>474</v>
      </c>
      <c r="B348" s="2" t="s">
        <v>485</v>
      </c>
      <c r="C348">
        <f>IF(ISERROR(1/VLOOKUP($B348,'Justerad allokering'!$B$1:$AG$461,MATCH(C$1,'Justerad allokering'!$B$1:$AF$1,0),FALSE)),VLOOKUP($B348,'Allokerad kvv'!$B$2:$AV$468,MATCH(C$1,'Allokerad kvv'!$B$1:$AV$1,0),FALSE),VLOOKUP($B348,'Justerad allokering'!$B$1:$AG$461,MATCH(C$1,'Justerad allokering'!$B$1:$AF$1,0),FALSE))</f>
        <v>0</v>
      </c>
      <c r="D348">
        <f>IF(ISERROR(1/VLOOKUP($B348,'Justerad allokering'!$B$1:$AG$461,MATCH(D$1,'Justerad allokering'!$B$1:$AF$1,0),FALSE)),VLOOKUP($B348,'Allokerad kvv'!$B$2:$AV$468,MATCH(D$1,'Allokerad kvv'!$B$1:$AV$1,0),FALSE),VLOOKUP($B348,'Justerad allokering'!$B$1:$AG$461,MATCH(D$1,'Justerad allokering'!$B$1:$AF$1,0),FALSE))</f>
        <v>0</v>
      </c>
      <c r="E348">
        <f>IF(ISERROR(1/VLOOKUP($B348,'Justerad allokering'!$B$1:$AG$461,MATCH(E$1,'Justerad allokering'!$B$1:$AF$1,0),FALSE)),VLOOKUP($B348,'Allokerad kvv'!$B$2:$AV$468,MATCH(E$1,'Allokerad kvv'!$B$1:$AV$1,0),FALSE),VLOOKUP($B348,'Justerad allokering'!$B$1:$AG$461,MATCH(E$1,'Justerad allokering'!$B$1:$AF$1,0),FALSE))</f>
        <v>0</v>
      </c>
      <c r="F348">
        <f>IF(ISERROR(1/VLOOKUP($B348,'Justerad allokering'!$B$1:$AG$461,MATCH(F$1,'Justerad allokering'!$B$1:$AF$1,0),FALSE)),VLOOKUP($B348,'Allokerad kvv'!$B$2:$AV$468,MATCH(F$1,'Allokerad kvv'!$B$1:$AV$1,0),FALSE),VLOOKUP($B348,'Justerad allokering'!$B$1:$AG$461,MATCH(F$1,'Justerad allokering'!$B$1:$AF$1,0),FALSE))</f>
        <v>0</v>
      </c>
      <c r="G348">
        <f>IF(ISERROR(1/VLOOKUP($B348,'Justerad allokering'!$B$1:$AG$461,MATCH(G$1,'Justerad allokering'!$B$1:$AF$1,0),FALSE)),VLOOKUP($B348,'Allokerad kvv'!$B$2:$AV$468,MATCH(G$1,'Allokerad kvv'!$B$1:$AV$1,0),FALSE),VLOOKUP($B348,'Justerad allokering'!$B$1:$AG$461,MATCH(G$1,'Justerad allokering'!$B$1:$AF$1,0),FALSE))</f>
        <v>0</v>
      </c>
      <c r="H348">
        <f>IF(ISERROR(1/VLOOKUP($B348,'Justerad allokering'!$B$1:$AG$461,MATCH(H$1,'Justerad allokering'!$B$1:$AF$1,0),FALSE)),VLOOKUP($B348,'Allokerad kvv'!$B$2:$AV$468,MATCH(H$1,'Allokerad kvv'!$B$1:$AV$1,0),FALSE),VLOOKUP($B348,'Justerad allokering'!$B$1:$AG$461,MATCH(H$1,'Justerad allokering'!$B$1:$AF$1,0),FALSE))</f>
        <v>0</v>
      </c>
      <c r="I348">
        <f>IF(ISERROR(1/VLOOKUP($B348,'Justerad allokering'!$B$1:$AG$461,MATCH(I$1,'Justerad allokering'!$B$1:$AF$1,0),FALSE)),VLOOKUP($B348,'Allokerad kvv'!$B$2:$AV$468,MATCH(I$1,'Allokerad kvv'!$B$1:$AV$1,0),FALSE),VLOOKUP($B348,'Justerad allokering'!$B$1:$AG$461,MATCH(I$1,'Justerad allokering'!$B$1:$AF$1,0),FALSE))</f>
        <v>0</v>
      </c>
      <c r="J348">
        <f>IF(ISERROR(1/VLOOKUP($B348,'Justerad allokering'!$B$1:$AG$461,MATCH(J$1,'Justerad allokering'!$B$1:$AF$1,0),FALSE)),VLOOKUP($B348,'Allokerad kvv'!$B$2:$AV$468,MATCH(J$1,'Allokerad kvv'!$B$1:$AV$1,0),FALSE),VLOOKUP($B348,'Justerad allokering'!$B$1:$AG$461,MATCH(J$1,'Justerad allokering'!$B$1:$AF$1,0),FALSE))</f>
        <v>0</v>
      </c>
      <c r="K348">
        <f>IF(ISERROR(1/VLOOKUP($B348,'Justerad allokering'!$B$1:$AG$461,MATCH(K$1,'Justerad allokering'!$B$1:$AF$1,0),FALSE)),VLOOKUP($B348,'Allokerad kvv'!$B$2:$AV$468,MATCH(K$1,'Allokerad kvv'!$B$1:$AV$1,0),FALSE),VLOOKUP($B348,'Justerad allokering'!$B$1:$AG$461,MATCH(K$1,'Justerad allokering'!$B$1:$AF$1,0),FALSE))</f>
        <v>0</v>
      </c>
      <c r="L348">
        <f>IF(ISERROR(1/VLOOKUP($B348,'Justerad allokering'!$B$1:$AG$461,MATCH(L$1,'Justerad allokering'!$B$1:$AF$1,0),FALSE)),VLOOKUP($B348,'Allokerad kvv'!$B$2:$AV$468,MATCH(L$1,'Allokerad kvv'!$B$1:$AV$1,0),FALSE),VLOOKUP($B348,'Justerad allokering'!$B$1:$AG$461,MATCH(L$1,'Justerad allokering'!$B$1:$AF$1,0),FALSE))</f>
        <v>0</v>
      </c>
      <c r="M348">
        <f>IF(ISERROR(1/VLOOKUP($B348,'Justerad allokering'!$B$1:$AG$461,MATCH(M$1,'Justerad allokering'!$B$1:$AF$1,0),FALSE)),VLOOKUP($B348,'Allokerad kvv'!$B$2:$AV$468,MATCH(M$1,'Allokerad kvv'!$B$1:$AV$1,0),FALSE),VLOOKUP($B348,'Justerad allokering'!$B$1:$AG$461,MATCH(M$1,'Justerad allokering'!$B$1:$AF$1,0),FALSE))</f>
        <v>0</v>
      </c>
      <c r="N348">
        <f>IF(ISERROR(1/VLOOKUP($B348,'Justerad allokering'!$B$1:$AG$461,MATCH(N$1,'Justerad allokering'!$B$1:$AF$1,0),FALSE)),VLOOKUP($B348,'Allokerad kvv'!$B$2:$AV$468,MATCH(N$1,'Allokerad kvv'!$B$1:$AV$1,0),FALSE),VLOOKUP($B348,'Justerad allokering'!$B$1:$AG$461,MATCH(N$1,'Justerad allokering'!$B$1:$AF$1,0),FALSE))</f>
        <v>0</v>
      </c>
      <c r="O348">
        <f>IF(ISERROR(1/VLOOKUP($B348,'Justerad allokering'!$B$1:$AG$461,MATCH(O$1,'Justerad allokering'!$B$1:$AF$1,0),FALSE)),VLOOKUP($B348,'Allokerad kvv'!$B$2:$AV$468,MATCH(O$1,'Allokerad kvv'!$B$1:$AV$1,0),FALSE),VLOOKUP($B348,'Justerad allokering'!$B$1:$AG$461,MATCH(O$1,'Justerad allokering'!$B$1:$AF$1,0),FALSE))</f>
        <v>0</v>
      </c>
      <c r="P348">
        <f>IF(ISERROR(1/VLOOKUP($B348,'Justerad allokering'!$B$1:$AG$461,MATCH(P$1,'Justerad allokering'!$B$1:$AF$1,0),FALSE)),VLOOKUP($B348,'Allokerad kvv'!$B$2:$AV$468,MATCH(P$1,'Allokerad kvv'!$B$1:$AV$1,0),FALSE),VLOOKUP($B348,'Justerad allokering'!$B$1:$AG$461,MATCH(P$1,'Justerad allokering'!$B$1:$AF$1,0),FALSE))</f>
        <v>0</v>
      </c>
      <c r="Q348">
        <f>IF(ISERROR(1/VLOOKUP($B348,'Justerad allokering'!$B$1:$AG$461,MATCH(Q$1,'Justerad allokering'!$B$1:$AF$1,0),FALSE)),VLOOKUP($B348,'Allokerad kvv'!$B$2:$AV$468,MATCH(Q$1,'Allokerad kvv'!$B$1:$AV$1,0),FALSE),VLOOKUP($B348,'Justerad allokering'!$B$1:$AG$461,MATCH(Q$1,'Justerad allokering'!$B$1:$AF$1,0),FALSE))</f>
        <v>0</v>
      </c>
      <c r="R348">
        <f>IF(ISERROR(1/VLOOKUP($B348,'Justerad allokering'!$B$1:$AG$461,MATCH(R$1,'Justerad allokering'!$B$1:$AF$1,0),FALSE)),VLOOKUP($B348,'Allokerad kvv'!$B$2:$AV$468,MATCH(R$1,'Allokerad kvv'!$B$1:$AV$1,0),FALSE),VLOOKUP($B348,'Justerad allokering'!$B$1:$AG$461,MATCH(R$1,'Justerad allokering'!$B$1:$AF$1,0),FALSE))</f>
        <v>0</v>
      </c>
      <c r="S348">
        <f>IF(ISERROR(1/VLOOKUP($B348,'Justerad allokering'!$B$1:$AG$461,MATCH(S$1,'Justerad allokering'!$B$1:$AF$1,0),FALSE)),VLOOKUP($B348,'Allokerad kvv'!$B$2:$AV$468,MATCH(S$1,'Allokerad kvv'!$B$1:$AV$1,0),FALSE),VLOOKUP($B348,'Justerad allokering'!$B$1:$AG$461,MATCH(S$1,'Justerad allokering'!$B$1:$AF$1,0),FALSE))</f>
        <v>0</v>
      </c>
      <c r="T348">
        <f>IF(ISERROR(1/VLOOKUP($B348,'Justerad allokering'!$B$1:$AG$461,MATCH(T$1,'Justerad allokering'!$B$1:$AF$1,0),FALSE)),VLOOKUP($B348,'Allokerad kvv'!$B$2:$AV$468,MATCH(T$1,'Allokerad kvv'!$B$1:$AV$1,0),FALSE),VLOOKUP($B348,'Justerad allokering'!$B$1:$AG$461,MATCH(T$1,'Justerad allokering'!$B$1:$AF$1,0),FALSE))</f>
        <v>0</v>
      </c>
      <c r="U348">
        <f>IF(ISERROR(1/VLOOKUP($B348,'Justerad allokering'!$B$1:$AG$461,MATCH(U$1,'Justerad allokering'!$B$1:$AF$1,0),FALSE)),VLOOKUP($B348,'Allokerad kvv'!$B$2:$AV$468,MATCH(U$1,'Allokerad kvv'!$B$1:$AV$1,0),FALSE),VLOOKUP($B348,'Justerad allokering'!$B$1:$AG$461,MATCH(U$1,'Justerad allokering'!$B$1:$AF$1,0),FALSE))</f>
        <v>0</v>
      </c>
      <c r="V348">
        <f>IF(ISERROR(1/VLOOKUP($B348,'Justerad allokering'!$B$1:$AG$461,MATCH(V$1,'Justerad allokering'!$B$1:$AF$1,0),FALSE)),VLOOKUP($B348,'Allokerad kvv'!$B$2:$AV$468,MATCH(V$1,'Allokerad kvv'!$B$1:$AV$1,0),FALSE),VLOOKUP($B348,'Justerad allokering'!$B$1:$AG$461,MATCH(V$1,'Justerad allokering'!$B$1:$AF$1,0),FALSE))</f>
        <v>0</v>
      </c>
      <c r="W348">
        <f>IF(ISERROR(1/VLOOKUP($B348,'Justerad allokering'!$B$1:$AG$461,MATCH(W$1,'Justerad allokering'!$B$1:$AF$1,0),FALSE)),VLOOKUP($B348,'Allokerad kvv'!$B$2:$AV$468,MATCH(W$1,'Allokerad kvv'!$B$1:$AV$1,0),FALSE),VLOOKUP($B348,'Justerad allokering'!$B$1:$AG$461,MATCH(W$1,'Justerad allokering'!$B$1:$AF$1,0),FALSE))</f>
        <v>0</v>
      </c>
      <c r="X348">
        <f>IF(ISERROR(1/VLOOKUP($B348,'Justerad allokering'!$B$1:$AG$461,MATCH(X$1,'Justerad allokering'!$B$1:$AF$1,0),FALSE)),VLOOKUP($B348,'Allokerad kvv'!$B$2:$AV$468,MATCH(X$1,'Allokerad kvv'!$B$1:$AV$1,0),FALSE),VLOOKUP($B348,'Justerad allokering'!$B$1:$AG$461,MATCH(X$1,'Justerad allokering'!$B$1:$AF$1,0),FALSE))</f>
        <v>0</v>
      </c>
      <c r="Y348">
        <f>IF(ISERROR(1/VLOOKUP($B348,'Justerad allokering'!$B$1:$AG$461,MATCH(Y$1,'Justerad allokering'!$B$1:$AF$1,0),FALSE)),VLOOKUP($B348,'Allokerad kvv'!$B$2:$AV$468,MATCH(Y$1,'Allokerad kvv'!$B$1:$AV$1,0),FALSE),VLOOKUP($B348,'Justerad allokering'!$B$1:$AG$461,MATCH(Y$1,'Justerad allokering'!$B$1:$AF$1,0),FALSE))</f>
        <v>0</v>
      </c>
      <c r="Z348">
        <f>IF(ISERROR(1/VLOOKUP($B348,'Justerad allokering'!$B$1:$AG$461,MATCH(Z$1,'Justerad allokering'!$B$1:$AF$1,0),FALSE)),VLOOKUP($B348,'Allokerad kvv'!$B$2:$AV$468,MATCH(Z$1,'Allokerad kvv'!$B$1:$AV$1,0),FALSE),VLOOKUP($B348,'Justerad allokering'!$B$1:$AG$461,MATCH(Z$1,'Justerad allokering'!$B$1:$AF$1,0),FALSE))</f>
        <v>0</v>
      </c>
      <c r="AE348" s="89">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25">
      <c r="A349" s="2" t="s">
        <v>474</v>
      </c>
      <c r="B349" s="2" t="s">
        <v>486</v>
      </c>
      <c r="C349">
        <f>IF(ISERROR(1/VLOOKUP($B349,'Justerad allokering'!$B$1:$AG$461,MATCH(C$1,'Justerad allokering'!$B$1:$AF$1,0),FALSE)),VLOOKUP($B349,'Allokerad kvv'!$B$2:$AV$468,MATCH(C$1,'Allokerad kvv'!$B$1:$AV$1,0),FALSE),VLOOKUP($B349,'Justerad allokering'!$B$1:$AG$461,MATCH(C$1,'Justerad allokering'!$B$1:$AF$1,0),FALSE))</f>
        <v>0</v>
      </c>
      <c r="D349">
        <f>IF(ISERROR(1/VLOOKUP($B349,'Justerad allokering'!$B$1:$AG$461,MATCH(D$1,'Justerad allokering'!$B$1:$AF$1,0),FALSE)),VLOOKUP($B349,'Allokerad kvv'!$B$2:$AV$468,MATCH(D$1,'Allokerad kvv'!$B$1:$AV$1,0),FALSE),VLOOKUP($B349,'Justerad allokering'!$B$1:$AG$461,MATCH(D$1,'Justerad allokering'!$B$1:$AF$1,0),FALSE))</f>
        <v>0</v>
      </c>
      <c r="E349">
        <f>IF(ISERROR(1/VLOOKUP($B349,'Justerad allokering'!$B$1:$AG$461,MATCH(E$1,'Justerad allokering'!$B$1:$AF$1,0),FALSE)),VLOOKUP($B349,'Allokerad kvv'!$B$2:$AV$468,MATCH(E$1,'Allokerad kvv'!$B$1:$AV$1,0),FALSE),VLOOKUP($B349,'Justerad allokering'!$B$1:$AG$461,MATCH(E$1,'Justerad allokering'!$B$1:$AF$1,0),FALSE))</f>
        <v>0</v>
      </c>
      <c r="F349">
        <f>IF(ISERROR(1/VLOOKUP($B349,'Justerad allokering'!$B$1:$AG$461,MATCH(F$1,'Justerad allokering'!$B$1:$AF$1,0),FALSE)),VLOOKUP($B349,'Allokerad kvv'!$B$2:$AV$468,MATCH(F$1,'Allokerad kvv'!$B$1:$AV$1,0),FALSE),VLOOKUP($B349,'Justerad allokering'!$B$1:$AG$461,MATCH(F$1,'Justerad allokering'!$B$1:$AF$1,0),FALSE))</f>
        <v>0</v>
      </c>
      <c r="G349">
        <f>IF(ISERROR(1/VLOOKUP($B349,'Justerad allokering'!$B$1:$AG$461,MATCH(G$1,'Justerad allokering'!$B$1:$AF$1,0),FALSE)),VLOOKUP($B349,'Allokerad kvv'!$B$2:$AV$468,MATCH(G$1,'Allokerad kvv'!$B$1:$AV$1,0),FALSE),VLOOKUP($B349,'Justerad allokering'!$B$1:$AG$461,MATCH(G$1,'Justerad allokering'!$B$1:$AF$1,0),FALSE))</f>
        <v>0</v>
      </c>
      <c r="H349">
        <f>IF(ISERROR(1/VLOOKUP($B349,'Justerad allokering'!$B$1:$AG$461,MATCH(H$1,'Justerad allokering'!$B$1:$AF$1,0),FALSE)),VLOOKUP($B349,'Allokerad kvv'!$B$2:$AV$468,MATCH(H$1,'Allokerad kvv'!$B$1:$AV$1,0),FALSE),VLOOKUP($B349,'Justerad allokering'!$B$1:$AG$461,MATCH(H$1,'Justerad allokering'!$B$1:$AF$1,0),FALSE))</f>
        <v>0</v>
      </c>
      <c r="I349">
        <f>IF(ISERROR(1/VLOOKUP($B349,'Justerad allokering'!$B$1:$AG$461,MATCH(I$1,'Justerad allokering'!$B$1:$AF$1,0),FALSE)),VLOOKUP($B349,'Allokerad kvv'!$B$2:$AV$468,MATCH(I$1,'Allokerad kvv'!$B$1:$AV$1,0),FALSE),VLOOKUP($B349,'Justerad allokering'!$B$1:$AG$461,MATCH(I$1,'Justerad allokering'!$B$1:$AF$1,0),FALSE))</f>
        <v>0</v>
      </c>
      <c r="J349">
        <f>IF(ISERROR(1/VLOOKUP($B349,'Justerad allokering'!$B$1:$AG$461,MATCH(J$1,'Justerad allokering'!$B$1:$AF$1,0),FALSE)),VLOOKUP($B349,'Allokerad kvv'!$B$2:$AV$468,MATCH(J$1,'Allokerad kvv'!$B$1:$AV$1,0),FALSE),VLOOKUP($B349,'Justerad allokering'!$B$1:$AG$461,MATCH(J$1,'Justerad allokering'!$B$1:$AF$1,0),FALSE))</f>
        <v>0</v>
      </c>
      <c r="K349">
        <f>IF(ISERROR(1/VLOOKUP($B349,'Justerad allokering'!$B$1:$AG$461,MATCH(K$1,'Justerad allokering'!$B$1:$AF$1,0),FALSE)),VLOOKUP($B349,'Allokerad kvv'!$B$2:$AV$468,MATCH(K$1,'Allokerad kvv'!$B$1:$AV$1,0),FALSE),VLOOKUP($B349,'Justerad allokering'!$B$1:$AG$461,MATCH(K$1,'Justerad allokering'!$B$1:$AF$1,0),FALSE))</f>
        <v>0</v>
      </c>
      <c r="L349">
        <f>IF(ISERROR(1/VLOOKUP($B349,'Justerad allokering'!$B$1:$AG$461,MATCH(L$1,'Justerad allokering'!$B$1:$AF$1,0),FALSE)),VLOOKUP($B349,'Allokerad kvv'!$B$2:$AV$468,MATCH(L$1,'Allokerad kvv'!$B$1:$AV$1,0),FALSE),VLOOKUP($B349,'Justerad allokering'!$B$1:$AG$461,MATCH(L$1,'Justerad allokering'!$B$1:$AF$1,0),FALSE))</f>
        <v>0</v>
      </c>
      <c r="M349">
        <f>IF(ISERROR(1/VLOOKUP($B349,'Justerad allokering'!$B$1:$AG$461,MATCH(M$1,'Justerad allokering'!$B$1:$AF$1,0),FALSE)),VLOOKUP($B349,'Allokerad kvv'!$B$2:$AV$468,MATCH(M$1,'Allokerad kvv'!$B$1:$AV$1,0),FALSE),VLOOKUP($B349,'Justerad allokering'!$B$1:$AG$461,MATCH(M$1,'Justerad allokering'!$B$1:$AF$1,0),FALSE))</f>
        <v>0</v>
      </c>
      <c r="N349">
        <f>IF(ISERROR(1/VLOOKUP($B349,'Justerad allokering'!$B$1:$AG$461,MATCH(N$1,'Justerad allokering'!$B$1:$AF$1,0),FALSE)),VLOOKUP($B349,'Allokerad kvv'!$B$2:$AV$468,MATCH(N$1,'Allokerad kvv'!$B$1:$AV$1,0),FALSE),VLOOKUP($B349,'Justerad allokering'!$B$1:$AG$461,MATCH(N$1,'Justerad allokering'!$B$1:$AF$1,0),FALSE))</f>
        <v>0</v>
      </c>
      <c r="O349">
        <f>IF(ISERROR(1/VLOOKUP($B349,'Justerad allokering'!$B$1:$AG$461,MATCH(O$1,'Justerad allokering'!$B$1:$AF$1,0),FALSE)),VLOOKUP($B349,'Allokerad kvv'!$B$2:$AV$468,MATCH(O$1,'Allokerad kvv'!$B$1:$AV$1,0),FALSE),VLOOKUP($B349,'Justerad allokering'!$B$1:$AG$461,MATCH(O$1,'Justerad allokering'!$B$1:$AF$1,0),FALSE))</f>
        <v>0</v>
      </c>
      <c r="P349">
        <f>IF(ISERROR(1/VLOOKUP($B349,'Justerad allokering'!$B$1:$AG$461,MATCH(P$1,'Justerad allokering'!$B$1:$AF$1,0),FALSE)),VLOOKUP($B349,'Allokerad kvv'!$B$2:$AV$468,MATCH(P$1,'Allokerad kvv'!$B$1:$AV$1,0),FALSE),VLOOKUP($B349,'Justerad allokering'!$B$1:$AG$461,MATCH(P$1,'Justerad allokering'!$B$1:$AF$1,0),FALSE))</f>
        <v>0</v>
      </c>
      <c r="Q349">
        <f>IF(ISERROR(1/VLOOKUP($B349,'Justerad allokering'!$B$1:$AG$461,MATCH(Q$1,'Justerad allokering'!$B$1:$AF$1,0),FALSE)),VLOOKUP($B349,'Allokerad kvv'!$B$2:$AV$468,MATCH(Q$1,'Allokerad kvv'!$B$1:$AV$1,0),FALSE),VLOOKUP($B349,'Justerad allokering'!$B$1:$AG$461,MATCH(Q$1,'Justerad allokering'!$B$1:$AF$1,0),FALSE))</f>
        <v>0</v>
      </c>
      <c r="R349">
        <f>IF(ISERROR(1/VLOOKUP($B349,'Justerad allokering'!$B$1:$AG$461,MATCH(R$1,'Justerad allokering'!$B$1:$AF$1,0),FALSE)),VLOOKUP($B349,'Allokerad kvv'!$B$2:$AV$468,MATCH(R$1,'Allokerad kvv'!$B$1:$AV$1,0),FALSE),VLOOKUP($B349,'Justerad allokering'!$B$1:$AG$461,MATCH(R$1,'Justerad allokering'!$B$1:$AF$1,0),FALSE))</f>
        <v>0</v>
      </c>
      <c r="S349">
        <f>IF(ISERROR(1/VLOOKUP($B349,'Justerad allokering'!$B$1:$AG$461,MATCH(S$1,'Justerad allokering'!$B$1:$AF$1,0),FALSE)),VLOOKUP($B349,'Allokerad kvv'!$B$2:$AV$468,MATCH(S$1,'Allokerad kvv'!$B$1:$AV$1,0),FALSE),VLOOKUP($B349,'Justerad allokering'!$B$1:$AG$461,MATCH(S$1,'Justerad allokering'!$B$1:$AF$1,0),FALSE))</f>
        <v>0</v>
      </c>
      <c r="T349">
        <f>IF(ISERROR(1/VLOOKUP($B349,'Justerad allokering'!$B$1:$AG$461,MATCH(T$1,'Justerad allokering'!$B$1:$AF$1,0),FALSE)),VLOOKUP($B349,'Allokerad kvv'!$B$2:$AV$468,MATCH(T$1,'Allokerad kvv'!$B$1:$AV$1,0),FALSE),VLOOKUP($B349,'Justerad allokering'!$B$1:$AG$461,MATCH(T$1,'Justerad allokering'!$B$1:$AF$1,0),FALSE))</f>
        <v>0</v>
      </c>
      <c r="U349">
        <f>IF(ISERROR(1/VLOOKUP($B349,'Justerad allokering'!$B$1:$AG$461,MATCH(U$1,'Justerad allokering'!$B$1:$AF$1,0),FALSE)),VLOOKUP($B349,'Allokerad kvv'!$B$2:$AV$468,MATCH(U$1,'Allokerad kvv'!$B$1:$AV$1,0),FALSE),VLOOKUP($B349,'Justerad allokering'!$B$1:$AG$461,MATCH(U$1,'Justerad allokering'!$B$1:$AF$1,0),FALSE))</f>
        <v>0</v>
      </c>
      <c r="V349">
        <f>IF(ISERROR(1/VLOOKUP($B349,'Justerad allokering'!$B$1:$AG$461,MATCH(V$1,'Justerad allokering'!$B$1:$AF$1,0),FALSE)),VLOOKUP($B349,'Allokerad kvv'!$B$2:$AV$468,MATCH(V$1,'Allokerad kvv'!$B$1:$AV$1,0),FALSE),VLOOKUP($B349,'Justerad allokering'!$B$1:$AG$461,MATCH(V$1,'Justerad allokering'!$B$1:$AF$1,0),FALSE))</f>
        <v>0</v>
      </c>
      <c r="W349">
        <f>IF(ISERROR(1/VLOOKUP($B349,'Justerad allokering'!$B$1:$AG$461,MATCH(W$1,'Justerad allokering'!$B$1:$AF$1,0),FALSE)),VLOOKUP($B349,'Allokerad kvv'!$B$2:$AV$468,MATCH(W$1,'Allokerad kvv'!$B$1:$AV$1,0),FALSE),VLOOKUP($B349,'Justerad allokering'!$B$1:$AG$461,MATCH(W$1,'Justerad allokering'!$B$1:$AF$1,0),FALSE))</f>
        <v>0</v>
      </c>
      <c r="X349">
        <f>IF(ISERROR(1/VLOOKUP($B349,'Justerad allokering'!$B$1:$AG$461,MATCH(X$1,'Justerad allokering'!$B$1:$AF$1,0),FALSE)),VLOOKUP($B349,'Allokerad kvv'!$B$2:$AV$468,MATCH(X$1,'Allokerad kvv'!$B$1:$AV$1,0),FALSE),VLOOKUP($B349,'Justerad allokering'!$B$1:$AG$461,MATCH(X$1,'Justerad allokering'!$B$1:$AF$1,0),FALSE))</f>
        <v>0</v>
      </c>
      <c r="Y349">
        <f>IF(ISERROR(1/VLOOKUP($B349,'Justerad allokering'!$B$1:$AG$461,MATCH(Y$1,'Justerad allokering'!$B$1:$AF$1,0),FALSE)),VLOOKUP($B349,'Allokerad kvv'!$B$2:$AV$468,MATCH(Y$1,'Allokerad kvv'!$B$1:$AV$1,0),FALSE),VLOOKUP($B349,'Justerad allokering'!$B$1:$AG$461,MATCH(Y$1,'Justerad allokering'!$B$1:$AF$1,0),FALSE))</f>
        <v>0</v>
      </c>
      <c r="Z349">
        <f>IF(ISERROR(1/VLOOKUP($B349,'Justerad allokering'!$B$1:$AG$461,MATCH(Z$1,'Justerad allokering'!$B$1:$AF$1,0),FALSE)),VLOOKUP($B349,'Allokerad kvv'!$B$2:$AV$468,MATCH(Z$1,'Allokerad kvv'!$B$1:$AV$1,0),FALSE),VLOOKUP($B349,'Justerad allokering'!$B$1:$AG$461,MATCH(Z$1,'Justerad allokering'!$B$1:$AF$1,0),FALSE))</f>
        <v>0</v>
      </c>
      <c r="AE349" s="89">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25">
      <c r="A350" s="2" t="s">
        <v>487</v>
      </c>
      <c r="B350" s="2" t="s">
        <v>488</v>
      </c>
      <c r="C350">
        <f>IF(ISERROR(1/VLOOKUP($B350,'Justerad allokering'!$B$1:$AG$461,MATCH(C$1,'Justerad allokering'!$B$1:$AF$1,0),FALSE)),VLOOKUP($B350,'Allokerad kvv'!$B$2:$AV$468,MATCH(C$1,'Allokerad kvv'!$B$1:$AV$1,0),FALSE),VLOOKUP($B350,'Justerad allokering'!$B$1:$AG$461,MATCH(C$1,'Justerad allokering'!$B$1:$AF$1,0),FALSE))</f>
        <v>0</v>
      </c>
      <c r="D350">
        <f>IF(ISERROR(1/VLOOKUP($B350,'Justerad allokering'!$B$1:$AG$461,MATCH(D$1,'Justerad allokering'!$B$1:$AF$1,0),FALSE)),VLOOKUP($B350,'Allokerad kvv'!$B$2:$AV$468,MATCH(D$1,'Allokerad kvv'!$B$1:$AV$1,0),FALSE),VLOOKUP($B350,'Justerad allokering'!$B$1:$AG$461,MATCH(D$1,'Justerad allokering'!$B$1:$AF$1,0),FALSE))</f>
        <v>0</v>
      </c>
      <c r="E350">
        <f>IF(ISERROR(1/VLOOKUP($B350,'Justerad allokering'!$B$1:$AG$461,MATCH(E$1,'Justerad allokering'!$B$1:$AF$1,0),FALSE)),VLOOKUP($B350,'Allokerad kvv'!$B$2:$AV$468,MATCH(E$1,'Allokerad kvv'!$B$1:$AV$1,0),FALSE),VLOOKUP($B350,'Justerad allokering'!$B$1:$AG$461,MATCH(E$1,'Justerad allokering'!$B$1:$AF$1,0),FALSE))</f>
        <v>0</v>
      </c>
      <c r="F350">
        <f>IF(ISERROR(1/VLOOKUP($B350,'Justerad allokering'!$B$1:$AG$461,MATCH(F$1,'Justerad allokering'!$B$1:$AF$1,0),FALSE)),VLOOKUP($B350,'Allokerad kvv'!$B$2:$AV$468,MATCH(F$1,'Allokerad kvv'!$B$1:$AV$1,0),FALSE),VLOOKUP($B350,'Justerad allokering'!$B$1:$AG$461,MATCH(F$1,'Justerad allokering'!$B$1:$AF$1,0),FALSE))</f>
        <v>0</v>
      </c>
      <c r="G350">
        <f>IF(ISERROR(1/VLOOKUP($B350,'Justerad allokering'!$B$1:$AG$461,MATCH(G$1,'Justerad allokering'!$B$1:$AF$1,0),FALSE)),VLOOKUP($B350,'Allokerad kvv'!$B$2:$AV$468,MATCH(G$1,'Allokerad kvv'!$B$1:$AV$1,0),FALSE),VLOOKUP($B350,'Justerad allokering'!$B$1:$AG$461,MATCH(G$1,'Justerad allokering'!$B$1:$AF$1,0),FALSE))</f>
        <v>0</v>
      </c>
      <c r="H350">
        <f>IF(ISERROR(1/VLOOKUP($B350,'Justerad allokering'!$B$1:$AG$461,MATCH(H$1,'Justerad allokering'!$B$1:$AF$1,0),FALSE)),VLOOKUP($B350,'Allokerad kvv'!$B$2:$AV$468,MATCH(H$1,'Allokerad kvv'!$B$1:$AV$1,0),FALSE),VLOOKUP($B350,'Justerad allokering'!$B$1:$AG$461,MATCH(H$1,'Justerad allokering'!$B$1:$AF$1,0),FALSE))</f>
        <v>0</v>
      </c>
      <c r="I350">
        <f>IF(ISERROR(1/VLOOKUP($B350,'Justerad allokering'!$B$1:$AG$461,MATCH(I$1,'Justerad allokering'!$B$1:$AF$1,0),FALSE)),VLOOKUP($B350,'Allokerad kvv'!$B$2:$AV$468,MATCH(I$1,'Allokerad kvv'!$B$1:$AV$1,0),FALSE),VLOOKUP($B350,'Justerad allokering'!$B$1:$AG$461,MATCH(I$1,'Justerad allokering'!$B$1:$AF$1,0),FALSE))</f>
        <v>0</v>
      </c>
      <c r="J350">
        <f>IF(ISERROR(1/VLOOKUP($B350,'Justerad allokering'!$B$1:$AG$461,MATCH(J$1,'Justerad allokering'!$B$1:$AF$1,0),FALSE)),VLOOKUP($B350,'Allokerad kvv'!$B$2:$AV$468,MATCH(J$1,'Allokerad kvv'!$B$1:$AV$1,0),FALSE),VLOOKUP($B350,'Justerad allokering'!$B$1:$AG$461,MATCH(J$1,'Justerad allokering'!$B$1:$AF$1,0),FALSE))</f>
        <v>0</v>
      </c>
      <c r="K350">
        <f>IF(ISERROR(1/VLOOKUP($B350,'Justerad allokering'!$B$1:$AG$461,MATCH(K$1,'Justerad allokering'!$B$1:$AF$1,0),FALSE)),VLOOKUP($B350,'Allokerad kvv'!$B$2:$AV$468,MATCH(K$1,'Allokerad kvv'!$B$1:$AV$1,0),FALSE),VLOOKUP($B350,'Justerad allokering'!$B$1:$AG$461,MATCH(K$1,'Justerad allokering'!$B$1:$AF$1,0),FALSE))</f>
        <v>0</v>
      </c>
      <c r="L350">
        <f>IF(ISERROR(1/VLOOKUP($B350,'Justerad allokering'!$B$1:$AG$461,MATCH(L$1,'Justerad allokering'!$B$1:$AF$1,0),FALSE)),VLOOKUP($B350,'Allokerad kvv'!$B$2:$AV$468,MATCH(L$1,'Allokerad kvv'!$B$1:$AV$1,0),FALSE),VLOOKUP($B350,'Justerad allokering'!$B$1:$AG$461,MATCH(L$1,'Justerad allokering'!$B$1:$AF$1,0),FALSE))</f>
        <v>0</v>
      </c>
      <c r="M350">
        <f>IF(ISERROR(1/VLOOKUP($B350,'Justerad allokering'!$B$1:$AG$461,MATCH(M$1,'Justerad allokering'!$B$1:$AF$1,0),FALSE)),VLOOKUP($B350,'Allokerad kvv'!$B$2:$AV$468,MATCH(M$1,'Allokerad kvv'!$B$1:$AV$1,0),FALSE),VLOOKUP($B350,'Justerad allokering'!$B$1:$AG$461,MATCH(M$1,'Justerad allokering'!$B$1:$AF$1,0),FALSE))</f>
        <v>0</v>
      </c>
      <c r="N350">
        <f>IF(ISERROR(1/VLOOKUP($B350,'Justerad allokering'!$B$1:$AG$461,MATCH(N$1,'Justerad allokering'!$B$1:$AF$1,0),FALSE)),VLOOKUP($B350,'Allokerad kvv'!$B$2:$AV$468,MATCH(N$1,'Allokerad kvv'!$B$1:$AV$1,0),FALSE),VLOOKUP($B350,'Justerad allokering'!$B$1:$AG$461,MATCH(N$1,'Justerad allokering'!$B$1:$AF$1,0),FALSE))</f>
        <v>0</v>
      </c>
      <c r="O350">
        <f>IF(ISERROR(1/VLOOKUP($B350,'Justerad allokering'!$B$1:$AG$461,MATCH(O$1,'Justerad allokering'!$B$1:$AF$1,0),FALSE)),VLOOKUP($B350,'Allokerad kvv'!$B$2:$AV$468,MATCH(O$1,'Allokerad kvv'!$B$1:$AV$1,0),FALSE),VLOOKUP($B350,'Justerad allokering'!$B$1:$AG$461,MATCH(O$1,'Justerad allokering'!$B$1:$AF$1,0),FALSE))</f>
        <v>0</v>
      </c>
      <c r="P350">
        <f>IF(ISERROR(1/VLOOKUP($B350,'Justerad allokering'!$B$1:$AG$461,MATCH(P$1,'Justerad allokering'!$B$1:$AF$1,0),FALSE)),VLOOKUP($B350,'Allokerad kvv'!$B$2:$AV$468,MATCH(P$1,'Allokerad kvv'!$B$1:$AV$1,0),FALSE),VLOOKUP($B350,'Justerad allokering'!$B$1:$AG$461,MATCH(P$1,'Justerad allokering'!$B$1:$AF$1,0),FALSE))</f>
        <v>0</v>
      </c>
      <c r="Q350">
        <f>IF(ISERROR(1/VLOOKUP($B350,'Justerad allokering'!$B$1:$AG$461,MATCH(Q$1,'Justerad allokering'!$B$1:$AF$1,0),FALSE)),VLOOKUP($B350,'Allokerad kvv'!$B$2:$AV$468,MATCH(Q$1,'Allokerad kvv'!$B$1:$AV$1,0),FALSE),VLOOKUP($B350,'Justerad allokering'!$B$1:$AG$461,MATCH(Q$1,'Justerad allokering'!$B$1:$AF$1,0),FALSE))</f>
        <v>0</v>
      </c>
      <c r="R350">
        <f>IF(ISERROR(1/VLOOKUP($B350,'Justerad allokering'!$B$1:$AG$461,MATCH(R$1,'Justerad allokering'!$B$1:$AF$1,0),FALSE)),VLOOKUP($B350,'Allokerad kvv'!$B$2:$AV$468,MATCH(R$1,'Allokerad kvv'!$B$1:$AV$1,0),FALSE),VLOOKUP($B350,'Justerad allokering'!$B$1:$AG$461,MATCH(R$1,'Justerad allokering'!$B$1:$AF$1,0),FALSE))</f>
        <v>0</v>
      </c>
      <c r="S350">
        <f>IF(ISERROR(1/VLOOKUP($B350,'Justerad allokering'!$B$1:$AG$461,MATCH(S$1,'Justerad allokering'!$B$1:$AF$1,0),FALSE)),VLOOKUP($B350,'Allokerad kvv'!$B$2:$AV$468,MATCH(S$1,'Allokerad kvv'!$B$1:$AV$1,0),FALSE),VLOOKUP($B350,'Justerad allokering'!$B$1:$AG$461,MATCH(S$1,'Justerad allokering'!$B$1:$AF$1,0),FALSE))</f>
        <v>0</v>
      </c>
      <c r="T350">
        <f>IF(ISERROR(1/VLOOKUP($B350,'Justerad allokering'!$B$1:$AG$461,MATCH(T$1,'Justerad allokering'!$B$1:$AF$1,0),FALSE)),VLOOKUP($B350,'Allokerad kvv'!$B$2:$AV$468,MATCH(T$1,'Allokerad kvv'!$B$1:$AV$1,0),FALSE),VLOOKUP($B350,'Justerad allokering'!$B$1:$AG$461,MATCH(T$1,'Justerad allokering'!$B$1:$AF$1,0),FALSE))</f>
        <v>0</v>
      </c>
      <c r="U350">
        <f>IF(ISERROR(1/VLOOKUP($B350,'Justerad allokering'!$B$1:$AG$461,MATCH(U$1,'Justerad allokering'!$B$1:$AF$1,0),FALSE)),VLOOKUP($B350,'Allokerad kvv'!$B$2:$AV$468,MATCH(U$1,'Allokerad kvv'!$B$1:$AV$1,0),FALSE),VLOOKUP($B350,'Justerad allokering'!$B$1:$AG$461,MATCH(U$1,'Justerad allokering'!$B$1:$AF$1,0),FALSE))</f>
        <v>0</v>
      </c>
      <c r="V350">
        <f>IF(ISERROR(1/VLOOKUP($B350,'Justerad allokering'!$B$1:$AG$461,MATCH(V$1,'Justerad allokering'!$B$1:$AF$1,0),FALSE)),VLOOKUP($B350,'Allokerad kvv'!$B$2:$AV$468,MATCH(V$1,'Allokerad kvv'!$B$1:$AV$1,0),FALSE),VLOOKUP($B350,'Justerad allokering'!$B$1:$AG$461,MATCH(V$1,'Justerad allokering'!$B$1:$AF$1,0),FALSE))</f>
        <v>0</v>
      </c>
      <c r="W350">
        <f>IF(ISERROR(1/VLOOKUP($B350,'Justerad allokering'!$B$1:$AG$461,MATCH(W$1,'Justerad allokering'!$B$1:$AF$1,0),FALSE)),VLOOKUP($B350,'Allokerad kvv'!$B$2:$AV$468,MATCH(W$1,'Allokerad kvv'!$B$1:$AV$1,0),FALSE),VLOOKUP($B350,'Justerad allokering'!$B$1:$AG$461,MATCH(W$1,'Justerad allokering'!$B$1:$AF$1,0),FALSE))</f>
        <v>0</v>
      </c>
      <c r="X350">
        <f>IF(ISERROR(1/VLOOKUP($B350,'Justerad allokering'!$B$1:$AG$461,MATCH(X$1,'Justerad allokering'!$B$1:$AF$1,0),FALSE)),VLOOKUP($B350,'Allokerad kvv'!$B$2:$AV$468,MATCH(X$1,'Allokerad kvv'!$B$1:$AV$1,0),FALSE),VLOOKUP($B350,'Justerad allokering'!$B$1:$AG$461,MATCH(X$1,'Justerad allokering'!$B$1:$AF$1,0),FALSE))</f>
        <v>0</v>
      </c>
      <c r="Y350">
        <f>IF(ISERROR(1/VLOOKUP($B350,'Justerad allokering'!$B$1:$AG$461,MATCH(Y$1,'Justerad allokering'!$B$1:$AF$1,0),FALSE)),VLOOKUP($B350,'Allokerad kvv'!$B$2:$AV$468,MATCH(Y$1,'Allokerad kvv'!$B$1:$AV$1,0),FALSE),VLOOKUP($B350,'Justerad allokering'!$B$1:$AG$461,MATCH(Y$1,'Justerad allokering'!$B$1:$AF$1,0),FALSE))</f>
        <v>0</v>
      </c>
      <c r="Z350">
        <f>IF(ISERROR(1/VLOOKUP($B350,'Justerad allokering'!$B$1:$AG$461,MATCH(Z$1,'Justerad allokering'!$B$1:$AF$1,0),FALSE)),VLOOKUP($B350,'Allokerad kvv'!$B$2:$AV$468,MATCH(Z$1,'Allokerad kvv'!$B$1:$AV$1,0),FALSE),VLOOKUP($B350,'Justerad allokering'!$B$1:$AG$461,MATCH(Z$1,'Justerad allokering'!$B$1:$AF$1,0),FALSE))</f>
        <v>0</v>
      </c>
      <c r="AE350" s="89">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25">
      <c r="A351" s="2" t="s">
        <v>487</v>
      </c>
      <c r="B351" s="2" t="s">
        <v>489</v>
      </c>
      <c r="C351">
        <f>IF(ISERROR(1/VLOOKUP($B351,'Justerad allokering'!$B$1:$AG$461,MATCH(C$1,'Justerad allokering'!$B$1:$AF$1,0),FALSE)),VLOOKUP($B351,'Allokerad kvv'!$B$2:$AV$468,MATCH(C$1,'Allokerad kvv'!$B$1:$AV$1,0),FALSE),VLOOKUP($B351,'Justerad allokering'!$B$1:$AG$461,MATCH(C$1,'Justerad allokering'!$B$1:$AF$1,0),FALSE))</f>
        <v>0</v>
      </c>
      <c r="D351">
        <f>IF(ISERROR(1/VLOOKUP($B351,'Justerad allokering'!$B$1:$AG$461,MATCH(D$1,'Justerad allokering'!$B$1:$AF$1,0),FALSE)),VLOOKUP($B351,'Allokerad kvv'!$B$2:$AV$468,MATCH(D$1,'Allokerad kvv'!$B$1:$AV$1,0),FALSE),VLOOKUP($B351,'Justerad allokering'!$B$1:$AG$461,MATCH(D$1,'Justerad allokering'!$B$1:$AF$1,0),FALSE))</f>
        <v>0</v>
      </c>
      <c r="E351">
        <f>IF(ISERROR(1/VLOOKUP($B351,'Justerad allokering'!$B$1:$AG$461,MATCH(E$1,'Justerad allokering'!$B$1:$AF$1,0),FALSE)),VLOOKUP($B351,'Allokerad kvv'!$B$2:$AV$468,MATCH(E$1,'Allokerad kvv'!$B$1:$AV$1,0),FALSE),VLOOKUP($B351,'Justerad allokering'!$B$1:$AG$461,MATCH(E$1,'Justerad allokering'!$B$1:$AF$1,0),FALSE))</f>
        <v>0</v>
      </c>
      <c r="F351">
        <f>IF(ISERROR(1/VLOOKUP($B351,'Justerad allokering'!$B$1:$AG$461,MATCH(F$1,'Justerad allokering'!$B$1:$AF$1,0),FALSE)),VLOOKUP($B351,'Allokerad kvv'!$B$2:$AV$468,MATCH(F$1,'Allokerad kvv'!$B$1:$AV$1,0),FALSE),VLOOKUP($B351,'Justerad allokering'!$B$1:$AG$461,MATCH(F$1,'Justerad allokering'!$B$1:$AF$1,0),FALSE))</f>
        <v>0</v>
      </c>
      <c r="G351">
        <f>IF(ISERROR(1/VLOOKUP($B351,'Justerad allokering'!$B$1:$AG$461,MATCH(G$1,'Justerad allokering'!$B$1:$AF$1,0),FALSE)),VLOOKUP($B351,'Allokerad kvv'!$B$2:$AV$468,MATCH(G$1,'Allokerad kvv'!$B$1:$AV$1,0),FALSE),VLOOKUP($B351,'Justerad allokering'!$B$1:$AG$461,MATCH(G$1,'Justerad allokering'!$B$1:$AF$1,0),FALSE))</f>
        <v>0</v>
      </c>
      <c r="H351">
        <f>IF(ISERROR(1/VLOOKUP($B351,'Justerad allokering'!$B$1:$AG$461,MATCH(H$1,'Justerad allokering'!$B$1:$AF$1,0),FALSE)),VLOOKUP($B351,'Allokerad kvv'!$B$2:$AV$468,MATCH(H$1,'Allokerad kvv'!$B$1:$AV$1,0),FALSE),VLOOKUP($B351,'Justerad allokering'!$B$1:$AG$461,MATCH(H$1,'Justerad allokering'!$B$1:$AF$1,0),FALSE))</f>
        <v>0</v>
      </c>
      <c r="I351">
        <f>IF(ISERROR(1/VLOOKUP($B351,'Justerad allokering'!$B$1:$AG$461,MATCH(I$1,'Justerad allokering'!$B$1:$AF$1,0),FALSE)),VLOOKUP($B351,'Allokerad kvv'!$B$2:$AV$468,MATCH(I$1,'Allokerad kvv'!$B$1:$AV$1,0),FALSE),VLOOKUP($B351,'Justerad allokering'!$B$1:$AG$461,MATCH(I$1,'Justerad allokering'!$B$1:$AF$1,0),FALSE))</f>
        <v>0</v>
      </c>
      <c r="J351">
        <f>IF(ISERROR(1/VLOOKUP($B351,'Justerad allokering'!$B$1:$AG$461,MATCH(J$1,'Justerad allokering'!$B$1:$AF$1,0),FALSE)),VLOOKUP($B351,'Allokerad kvv'!$B$2:$AV$468,MATCH(J$1,'Allokerad kvv'!$B$1:$AV$1,0),FALSE),VLOOKUP($B351,'Justerad allokering'!$B$1:$AG$461,MATCH(J$1,'Justerad allokering'!$B$1:$AF$1,0),FALSE))</f>
        <v>0</v>
      </c>
      <c r="K351">
        <f>IF(ISERROR(1/VLOOKUP($B351,'Justerad allokering'!$B$1:$AG$461,MATCH(K$1,'Justerad allokering'!$B$1:$AF$1,0),FALSE)),VLOOKUP($B351,'Allokerad kvv'!$B$2:$AV$468,MATCH(K$1,'Allokerad kvv'!$B$1:$AV$1,0),FALSE),VLOOKUP($B351,'Justerad allokering'!$B$1:$AG$461,MATCH(K$1,'Justerad allokering'!$B$1:$AF$1,0),FALSE))</f>
        <v>0</v>
      </c>
      <c r="L351">
        <f>IF(ISERROR(1/VLOOKUP($B351,'Justerad allokering'!$B$1:$AG$461,MATCH(L$1,'Justerad allokering'!$B$1:$AF$1,0),FALSE)),VLOOKUP($B351,'Allokerad kvv'!$B$2:$AV$468,MATCH(L$1,'Allokerad kvv'!$B$1:$AV$1,0),FALSE),VLOOKUP($B351,'Justerad allokering'!$B$1:$AG$461,MATCH(L$1,'Justerad allokering'!$B$1:$AF$1,0),FALSE))</f>
        <v>0</v>
      </c>
      <c r="M351">
        <f>IF(ISERROR(1/VLOOKUP($B351,'Justerad allokering'!$B$1:$AG$461,MATCH(M$1,'Justerad allokering'!$B$1:$AF$1,0),FALSE)),VLOOKUP($B351,'Allokerad kvv'!$B$2:$AV$468,MATCH(M$1,'Allokerad kvv'!$B$1:$AV$1,0),FALSE),VLOOKUP($B351,'Justerad allokering'!$B$1:$AG$461,MATCH(M$1,'Justerad allokering'!$B$1:$AF$1,0),FALSE))</f>
        <v>0</v>
      </c>
      <c r="N351">
        <f>IF(ISERROR(1/VLOOKUP($B351,'Justerad allokering'!$B$1:$AG$461,MATCH(N$1,'Justerad allokering'!$B$1:$AF$1,0),FALSE)),VLOOKUP($B351,'Allokerad kvv'!$B$2:$AV$468,MATCH(N$1,'Allokerad kvv'!$B$1:$AV$1,0),FALSE),VLOOKUP($B351,'Justerad allokering'!$B$1:$AG$461,MATCH(N$1,'Justerad allokering'!$B$1:$AF$1,0),FALSE))</f>
        <v>0</v>
      </c>
      <c r="O351">
        <f>IF(ISERROR(1/VLOOKUP($B351,'Justerad allokering'!$B$1:$AG$461,MATCH(O$1,'Justerad allokering'!$B$1:$AF$1,0),FALSE)),VLOOKUP($B351,'Allokerad kvv'!$B$2:$AV$468,MATCH(O$1,'Allokerad kvv'!$B$1:$AV$1,0),FALSE),VLOOKUP($B351,'Justerad allokering'!$B$1:$AG$461,MATCH(O$1,'Justerad allokering'!$B$1:$AF$1,0),FALSE))</f>
        <v>0</v>
      </c>
      <c r="P351">
        <f>IF(ISERROR(1/VLOOKUP($B351,'Justerad allokering'!$B$1:$AG$461,MATCH(P$1,'Justerad allokering'!$B$1:$AF$1,0),FALSE)),VLOOKUP($B351,'Allokerad kvv'!$B$2:$AV$468,MATCH(P$1,'Allokerad kvv'!$B$1:$AV$1,0),FALSE),VLOOKUP($B351,'Justerad allokering'!$B$1:$AG$461,MATCH(P$1,'Justerad allokering'!$B$1:$AF$1,0),FALSE))</f>
        <v>0</v>
      </c>
      <c r="Q351">
        <f>IF(ISERROR(1/VLOOKUP($B351,'Justerad allokering'!$B$1:$AG$461,MATCH(Q$1,'Justerad allokering'!$B$1:$AF$1,0),FALSE)),VLOOKUP($B351,'Allokerad kvv'!$B$2:$AV$468,MATCH(Q$1,'Allokerad kvv'!$B$1:$AV$1,0),FALSE),VLOOKUP($B351,'Justerad allokering'!$B$1:$AG$461,MATCH(Q$1,'Justerad allokering'!$B$1:$AF$1,0),FALSE))</f>
        <v>0</v>
      </c>
      <c r="R351">
        <f>IF(ISERROR(1/VLOOKUP($B351,'Justerad allokering'!$B$1:$AG$461,MATCH(R$1,'Justerad allokering'!$B$1:$AF$1,0),FALSE)),VLOOKUP($B351,'Allokerad kvv'!$B$2:$AV$468,MATCH(R$1,'Allokerad kvv'!$B$1:$AV$1,0),FALSE),VLOOKUP($B351,'Justerad allokering'!$B$1:$AG$461,MATCH(R$1,'Justerad allokering'!$B$1:$AF$1,0),FALSE))</f>
        <v>0</v>
      </c>
      <c r="S351">
        <f>IF(ISERROR(1/VLOOKUP($B351,'Justerad allokering'!$B$1:$AG$461,MATCH(S$1,'Justerad allokering'!$B$1:$AF$1,0),FALSE)),VLOOKUP($B351,'Allokerad kvv'!$B$2:$AV$468,MATCH(S$1,'Allokerad kvv'!$B$1:$AV$1,0),FALSE),VLOOKUP($B351,'Justerad allokering'!$B$1:$AG$461,MATCH(S$1,'Justerad allokering'!$B$1:$AF$1,0),FALSE))</f>
        <v>0</v>
      </c>
      <c r="T351">
        <f>IF(ISERROR(1/VLOOKUP($B351,'Justerad allokering'!$B$1:$AG$461,MATCH(T$1,'Justerad allokering'!$B$1:$AF$1,0),FALSE)),VLOOKUP($B351,'Allokerad kvv'!$B$2:$AV$468,MATCH(T$1,'Allokerad kvv'!$B$1:$AV$1,0),FALSE),VLOOKUP($B351,'Justerad allokering'!$B$1:$AG$461,MATCH(T$1,'Justerad allokering'!$B$1:$AF$1,0),FALSE))</f>
        <v>0</v>
      </c>
      <c r="U351">
        <f>IF(ISERROR(1/VLOOKUP($B351,'Justerad allokering'!$B$1:$AG$461,MATCH(U$1,'Justerad allokering'!$B$1:$AF$1,0),FALSE)),VLOOKUP($B351,'Allokerad kvv'!$B$2:$AV$468,MATCH(U$1,'Allokerad kvv'!$B$1:$AV$1,0),FALSE),VLOOKUP($B351,'Justerad allokering'!$B$1:$AG$461,MATCH(U$1,'Justerad allokering'!$B$1:$AF$1,0),FALSE))</f>
        <v>0</v>
      </c>
      <c r="V351">
        <f>IF(ISERROR(1/VLOOKUP($B351,'Justerad allokering'!$B$1:$AG$461,MATCH(V$1,'Justerad allokering'!$B$1:$AF$1,0),FALSE)),VLOOKUP($B351,'Allokerad kvv'!$B$2:$AV$468,MATCH(V$1,'Allokerad kvv'!$B$1:$AV$1,0),FALSE),VLOOKUP($B351,'Justerad allokering'!$B$1:$AG$461,MATCH(V$1,'Justerad allokering'!$B$1:$AF$1,0),FALSE))</f>
        <v>0</v>
      </c>
      <c r="W351">
        <f>IF(ISERROR(1/VLOOKUP($B351,'Justerad allokering'!$B$1:$AG$461,MATCH(W$1,'Justerad allokering'!$B$1:$AF$1,0),FALSE)),VLOOKUP($B351,'Allokerad kvv'!$B$2:$AV$468,MATCH(W$1,'Allokerad kvv'!$B$1:$AV$1,0),FALSE),VLOOKUP($B351,'Justerad allokering'!$B$1:$AG$461,MATCH(W$1,'Justerad allokering'!$B$1:$AF$1,0),FALSE))</f>
        <v>0</v>
      </c>
      <c r="X351">
        <f>IF(ISERROR(1/VLOOKUP($B351,'Justerad allokering'!$B$1:$AG$461,MATCH(X$1,'Justerad allokering'!$B$1:$AF$1,0),FALSE)),VLOOKUP($B351,'Allokerad kvv'!$B$2:$AV$468,MATCH(X$1,'Allokerad kvv'!$B$1:$AV$1,0),FALSE),VLOOKUP($B351,'Justerad allokering'!$B$1:$AG$461,MATCH(X$1,'Justerad allokering'!$B$1:$AF$1,0),FALSE))</f>
        <v>0</v>
      </c>
      <c r="Y351">
        <f>IF(ISERROR(1/VLOOKUP($B351,'Justerad allokering'!$B$1:$AG$461,MATCH(Y$1,'Justerad allokering'!$B$1:$AF$1,0),FALSE)),VLOOKUP($B351,'Allokerad kvv'!$B$2:$AV$468,MATCH(Y$1,'Allokerad kvv'!$B$1:$AV$1,0),FALSE),VLOOKUP($B351,'Justerad allokering'!$B$1:$AG$461,MATCH(Y$1,'Justerad allokering'!$B$1:$AF$1,0),FALSE))</f>
        <v>0</v>
      </c>
      <c r="Z351">
        <f>IF(ISERROR(1/VLOOKUP($B351,'Justerad allokering'!$B$1:$AG$461,MATCH(Z$1,'Justerad allokering'!$B$1:$AF$1,0),FALSE)),VLOOKUP($B351,'Allokerad kvv'!$B$2:$AV$468,MATCH(Z$1,'Allokerad kvv'!$B$1:$AV$1,0),FALSE),VLOOKUP($B351,'Justerad allokering'!$B$1:$AG$461,MATCH(Z$1,'Justerad allokering'!$B$1:$AF$1,0),FALSE))</f>
        <v>0</v>
      </c>
      <c r="AE351" s="89">
        <f t="shared" si="20"/>
        <v>0</v>
      </c>
      <c r="AG351">
        <f t="shared" si="21"/>
        <v>0</v>
      </c>
      <c r="AH351">
        <f t="shared" si="22"/>
        <v>0</v>
      </c>
      <c r="AI351" t="str">
        <f>IF(AH351=0,"",AH351/VLOOKUP(B351,Kraftvärmeprod!$B$1:$BC$480,MATCH("Summa tillförd energi exklusive rökgaskondensering",Kraftvärmeprod!$B$1:$BC$1,0),FALSE))</f>
        <v/>
      </c>
      <c r="AK351">
        <f t="shared" si="23"/>
        <v>0</v>
      </c>
    </row>
    <row r="352" spans="1:37" x14ac:dyDescent="0.25">
      <c r="A352" s="2" t="s">
        <v>487</v>
      </c>
      <c r="B352" s="2" t="s">
        <v>490</v>
      </c>
      <c r="C352">
        <f>IF(ISERROR(1/VLOOKUP($B352,'Justerad allokering'!$B$1:$AG$461,MATCH(C$1,'Justerad allokering'!$B$1:$AF$1,0),FALSE)),VLOOKUP($B352,'Allokerad kvv'!$B$2:$AV$468,MATCH(C$1,'Allokerad kvv'!$B$1:$AV$1,0),FALSE),VLOOKUP($B352,'Justerad allokering'!$B$1:$AG$461,MATCH(C$1,'Justerad allokering'!$B$1:$AF$1,0),FALSE))</f>
        <v>0.60340899999999997</v>
      </c>
      <c r="D352">
        <f>IF(ISERROR(1/VLOOKUP($B352,'Justerad allokering'!$B$1:$AG$461,MATCH(D$1,'Justerad allokering'!$B$1:$AF$1,0),FALSE)),VLOOKUP($B352,'Allokerad kvv'!$B$2:$AV$468,MATCH(D$1,'Allokerad kvv'!$B$1:$AV$1,0),FALSE),VLOOKUP($B352,'Justerad allokering'!$B$1:$AG$461,MATCH(D$1,'Justerad allokering'!$B$1:$AF$1,0),FALSE))</f>
        <v>0</v>
      </c>
      <c r="E352">
        <f>IF(ISERROR(1/VLOOKUP($B352,'Justerad allokering'!$B$1:$AG$461,MATCH(E$1,'Justerad allokering'!$B$1:$AF$1,0),FALSE)),VLOOKUP($B352,'Allokerad kvv'!$B$2:$AV$468,MATCH(E$1,'Allokerad kvv'!$B$1:$AV$1,0),FALSE),VLOOKUP($B352,'Justerad allokering'!$B$1:$AG$461,MATCH(E$1,'Justerad allokering'!$B$1:$AF$1,0),FALSE))</f>
        <v>1.14262</v>
      </c>
      <c r="F352">
        <f>IF(ISERROR(1/VLOOKUP($B352,'Justerad allokering'!$B$1:$AG$461,MATCH(F$1,'Justerad allokering'!$B$1:$AF$1,0),FALSE)),VLOOKUP($B352,'Allokerad kvv'!$B$2:$AV$468,MATCH(F$1,'Allokerad kvv'!$B$1:$AV$1,0),FALSE),VLOOKUP($B352,'Justerad allokering'!$B$1:$AG$461,MATCH(F$1,'Justerad allokering'!$B$1:$AF$1,0),FALSE))</f>
        <v>0</v>
      </c>
      <c r="G352">
        <f>IF(ISERROR(1/VLOOKUP($B352,'Justerad allokering'!$B$1:$AG$461,MATCH(G$1,'Justerad allokering'!$B$1:$AF$1,0),FALSE)),VLOOKUP($B352,'Allokerad kvv'!$B$2:$AV$468,MATCH(G$1,'Allokerad kvv'!$B$1:$AV$1,0),FALSE),VLOOKUP($B352,'Justerad allokering'!$B$1:$AG$461,MATCH(G$1,'Justerad allokering'!$B$1:$AF$1,0),FALSE))</f>
        <v>0.53406799999999999</v>
      </c>
      <c r="H352">
        <f>IF(ISERROR(1/VLOOKUP($B352,'Justerad allokering'!$B$1:$AG$461,MATCH(H$1,'Justerad allokering'!$B$1:$AF$1,0),FALSE)),VLOOKUP($B352,'Allokerad kvv'!$B$2:$AV$468,MATCH(H$1,'Allokerad kvv'!$B$1:$AV$1,0),FALSE),VLOOKUP($B352,'Justerad allokering'!$B$1:$AG$461,MATCH(H$1,'Justerad allokering'!$B$1:$AF$1,0),FALSE))</f>
        <v>0</v>
      </c>
      <c r="I352">
        <f>IF(ISERROR(1/VLOOKUP($B352,'Justerad allokering'!$B$1:$AG$461,MATCH(I$1,'Justerad allokering'!$B$1:$AF$1,0),FALSE)),VLOOKUP($B352,'Allokerad kvv'!$B$2:$AV$468,MATCH(I$1,'Allokerad kvv'!$B$1:$AV$1,0),FALSE),VLOOKUP($B352,'Justerad allokering'!$B$1:$AG$461,MATCH(I$1,'Justerad allokering'!$B$1:$AF$1,0),FALSE))</f>
        <v>0</v>
      </c>
      <c r="J352">
        <f>IF(ISERROR(1/VLOOKUP($B352,'Justerad allokering'!$B$1:$AG$461,MATCH(J$1,'Justerad allokering'!$B$1:$AF$1,0),FALSE)),VLOOKUP($B352,'Allokerad kvv'!$B$2:$AV$468,MATCH(J$1,'Allokerad kvv'!$B$1:$AV$1,0),FALSE),VLOOKUP($B352,'Justerad allokering'!$B$1:$AG$461,MATCH(J$1,'Justerad allokering'!$B$1:$AF$1,0),FALSE))</f>
        <v>1.2854399999999999</v>
      </c>
      <c r="K352">
        <f>IF(ISERROR(1/VLOOKUP($B352,'Justerad allokering'!$B$1:$AG$461,MATCH(K$1,'Justerad allokering'!$B$1:$AF$1,0),FALSE)),VLOOKUP($B352,'Allokerad kvv'!$B$2:$AV$468,MATCH(K$1,'Allokerad kvv'!$B$1:$AV$1,0),FALSE),VLOOKUP($B352,'Justerad allokering'!$B$1:$AG$461,MATCH(K$1,'Justerad allokering'!$B$1:$AF$1,0),FALSE))</f>
        <v>2.8563499999999999</v>
      </c>
      <c r="L352">
        <f>IF(ISERROR(1/VLOOKUP($B352,'Justerad allokering'!$B$1:$AG$461,MATCH(L$1,'Justerad allokering'!$B$1:$AF$1,0),FALSE)),VLOOKUP($B352,'Allokerad kvv'!$B$2:$AV$468,MATCH(L$1,'Allokerad kvv'!$B$1:$AV$1,0),FALSE),VLOOKUP($B352,'Justerad allokering'!$B$1:$AG$461,MATCH(L$1,'Justerad allokering'!$B$1:$AF$1,0),FALSE))</f>
        <v>0</v>
      </c>
      <c r="M352">
        <f>IF(ISERROR(1/VLOOKUP($B352,'Justerad allokering'!$B$1:$AG$461,MATCH(M$1,'Justerad allokering'!$B$1:$AF$1,0),FALSE)),VLOOKUP($B352,'Allokerad kvv'!$B$2:$AV$468,MATCH(M$1,'Allokerad kvv'!$B$1:$AV$1,0),FALSE),VLOOKUP($B352,'Justerad allokering'!$B$1:$AG$461,MATCH(M$1,'Justerad allokering'!$B$1:$AF$1,0),FALSE))</f>
        <v>73.555899999999994</v>
      </c>
      <c r="N352">
        <f>IF(ISERROR(1/VLOOKUP($B352,'Justerad allokering'!$B$1:$AG$461,MATCH(N$1,'Justerad allokering'!$B$1:$AF$1,0),FALSE)),VLOOKUP($B352,'Allokerad kvv'!$B$2:$AV$468,MATCH(N$1,'Allokerad kvv'!$B$1:$AV$1,0),FALSE),VLOOKUP($B352,'Justerad allokering'!$B$1:$AG$461,MATCH(N$1,'Justerad allokering'!$B$1:$AF$1,0),FALSE))</f>
        <v>12.5</v>
      </c>
      <c r="O352">
        <f>IF(ISERROR(1/VLOOKUP($B352,'Justerad allokering'!$B$1:$AG$461,MATCH(O$1,'Justerad allokering'!$B$1:$AF$1,0),FALSE)),VLOOKUP($B352,'Allokerad kvv'!$B$2:$AV$468,MATCH(O$1,'Allokerad kvv'!$B$1:$AV$1,0),FALSE),VLOOKUP($B352,'Justerad allokering'!$B$1:$AG$461,MATCH(O$1,'Justerad allokering'!$B$1:$AF$1,0),FALSE))</f>
        <v>0</v>
      </c>
      <c r="P352">
        <f>IF(ISERROR(1/VLOOKUP($B352,'Justerad allokering'!$B$1:$AG$461,MATCH(P$1,'Justerad allokering'!$B$1:$AF$1,0),FALSE)),VLOOKUP($B352,'Allokerad kvv'!$B$2:$AV$468,MATCH(P$1,'Allokerad kvv'!$B$1:$AV$1,0),FALSE),VLOOKUP($B352,'Justerad allokering'!$B$1:$AG$461,MATCH(P$1,'Justerad allokering'!$B$1:$AF$1,0),FALSE))</f>
        <v>0.14282700000000001</v>
      </c>
      <c r="Q352">
        <f>IF(ISERROR(1/VLOOKUP($B352,'Justerad allokering'!$B$1:$AG$461,MATCH(Q$1,'Justerad allokering'!$B$1:$AF$1,0),FALSE)),VLOOKUP($B352,'Allokerad kvv'!$B$2:$AV$468,MATCH(Q$1,'Allokerad kvv'!$B$1:$AV$1,0),FALSE),VLOOKUP($B352,'Justerad allokering'!$B$1:$AG$461,MATCH(Q$1,'Justerad allokering'!$B$1:$AF$1,0),FALSE))</f>
        <v>0</v>
      </c>
      <c r="R352">
        <f>IF(ISERROR(1/VLOOKUP($B352,'Justerad allokering'!$B$1:$AG$461,MATCH(R$1,'Justerad allokering'!$B$1:$AF$1,0),FALSE)),VLOOKUP($B352,'Allokerad kvv'!$B$2:$AV$468,MATCH(R$1,'Allokerad kvv'!$B$1:$AV$1,0),FALSE),VLOOKUP($B352,'Justerad allokering'!$B$1:$AG$461,MATCH(R$1,'Justerad allokering'!$B$1:$AF$1,0),FALSE))</f>
        <v>0</v>
      </c>
      <c r="S352">
        <f>IF(ISERROR(1/VLOOKUP($B352,'Justerad allokering'!$B$1:$AG$461,MATCH(S$1,'Justerad allokering'!$B$1:$AF$1,0),FALSE)),VLOOKUP($B352,'Allokerad kvv'!$B$2:$AV$468,MATCH(S$1,'Allokerad kvv'!$B$1:$AV$1,0),FALSE),VLOOKUP($B352,'Justerad allokering'!$B$1:$AG$461,MATCH(S$1,'Justerad allokering'!$B$1:$AF$1,0),FALSE))</f>
        <v>0</v>
      </c>
      <c r="T352">
        <f>IF(ISERROR(1/VLOOKUP($B352,'Justerad allokering'!$B$1:$AG$461,MATCH(T$1,'Justerad allokering'!$B$1:$AF$1,0),FALSE)),VLOOKUP($B352,'Allokerad kvv'!$B$2:$AV$468,MATCH(T$1,'Allokerad kvv'!$B$1:$AV$1,0),FALSE),VLOOKUP($B352,'Justerad allokering'!$B$1:$AG$461,MATCH(T$1,'Justerad allokering'!$B$1:$AF$1,0),FALSE))</f>
        <v>0</v>
      </c>
      <c r="U352">
        <f>IF(ISERROR(1/VLOOKUP($B352,'Justerad allokering'!$B$1:$AG$461,MATCH(U$1,'Justerad allokering'!$B$1:$AF$1,0),FALSE)),VLOOKUP($B352,'Allokerad kvv'!$B$2:$AV$468,MATCH(U$1,'Allokerad kvv'!$B$1:$AV$1,0),FALSE),VLOOKUP($B352,'Justerad allokering'!$B$1:$AG$461,MATCH(U$1,'Justerad allokering'!$B$1:$AF$1,0),FALSE))</f>
        <v>0</v>
      </c>
      <c r="V352">
        <f>IF(ISERROR(1/VLOOKUP($B352,'Justerad allokering'!$B$1:$AG$461,MATCH(V$1,'Justerad allokering'!$B$1:$AF$1,0),FALSE)),VLOOKUP($B352,'Allokerad kvv'!$B$2:$AV$468,MATCH(V$1,'Allokerad kvv'!$B$1:$AV$1,0),FALSE),VLOOKUP($B352,'Justerad allokering'!$B$1:$AG$461,MATCH(V$1,'Justerad allokering'!$B$1:$AF$1,0),FALSE))</f>
        <v>0</v>
      </c>
      <c r="W352">
        <f>IF(ISERROR(1/VLOOKUP($B352,'Justerad allokering'!$B$1:$AG$461,MATCH(W$1,'Justerad allokering'!$B$1:$AF$1,0),FALSE)),VLOOKUP($B352,'Allokerad kvv'!$B$2:$AV$468,MATCH(W$1,'Allokerad kvv'!$B$1:$AV$1,0),FALSE),VLOOKUP($B352,'Justerad allokering'!$B$1:$AG$461,MATCH(W$1,'Justerad allokering'!$B$1:$AF$1,0),FALSE))</f>
        <v>0</v>
      </c>
      <c r="X352">
        <f>IF(ISERROR(1/VLOOKUP($B352,'Justerad allokering'!$B$1:$AG$461,MATCH(X$1,'Justerad allokering'!$B$1:$AF$1,0),FALSE)),VLOOKUP($B352,'Allokerad kvv'!$B$2:$AV$468,MATCH(X$1,'Allokerad kvv'!$B$1:$AV$1,0),FALSE),VLOOKUP($B352,'Justerad allokering'!$B$1:$AG$461,MATCH(X$1,'Justerad allokering'!$B$1:$AF$1,0),FALSE))</f>
        <v>0</v>
      </c>
      <c r="Y352">
        <f>IF(ISERROR(1/VLOOKUP($B352,'Justerad allokering'!$B$1:$AG$461,MATCH(Y$1,'Justerad allokering'!$B$1:$AF$1,0),FALSE)),VLOOKUP($B352,'Allokerad kvv'!$B$2:$AV$468,MATCH(Y$1,'Allokerad kvv'!$B$1:$AV$1,0),FALSE),VLOOKUP($B352,'Justerad allokering'!$B$1:$AG$461,MATCH(Y$1,'Justerad allokering'!$B$1:$AF$1,0),FALSE))</f>
        <v>0</v>
      </c>
      <c r="Z352">
        <f>IF(ISERROR(1/VLOOKUP($B352,'Justerad allokering'!$B$1:$AG$461,MATCH(Z$1,'Justerad allokering'!$B$1:$AF$1,0),FALSE)),VLOOKUP($B352,'Allokerad kvv'!$B$2:$AV$468,MATCH(Z$1,'Allokerad kvv'!$B$1:$AV$1,0),FALSE),VLOOKUP($B352,'Justerad allokering'!$B$1:$AG$461,MATCH(Z$1,'Justerad allokering'!$B$1:$AF$1,0),FALSE))</f>
        <v>0</v>
      </c>
      <c r="AE352" s="89">
        <f t="shared" si="20"/>
        <v>92.620613999999989</v>
      </c>
      <c r="AG352">
        <f t="shared" si="21"/>
        <v>89.764263999999983</v>
      </c>
      <c r="AH352">
        <f t="shared" si="22"/>
        <v>77.264263999999983</v>
      </c>
      <c r="AI352">
        <f>IF(AH352=0,"",AH352/VLOOKUP(B352,Kraftvärmeprod!$B$1:$BC$480,MATCH("Summa tillförd energi exklusive rökgaskondensering",Kraftvärmeprod!$B$1:$BC$1,0),FALSE))</f>
        <v>0.7140874676524952</v>
      </c>
      <c r="AK352">
        <f t="shared" si="23"/>
        <v>76.126786999999993</v>
      </c>
    </row>
    <row r="353" spans="1:37" x14ac:dyDescent="0.25">
      <c r="A353" s="2" t="s">
        <v>491</v>
      </c>
      <c r="B353" s="2" t="s">
        <v>492</v>
      </c>
      <c r="C353">
        <f>IF(ISERROR(1/VLOOKUP($B353,'Justerad allokering'!$B$1:$AG$461,MATCH(C$1,'Justerad allokering'!$B$1:$AF$1,0),FALSE)),VLOOKUP($B353,'Allokerad kvv'!$B$2:$AV$468,MATCH(C$1,'Allokerad kvv'!$B$1:$AV$1,0),FALSE),VLOOKUP($B353,'Justerad allokering'!$B$1:$AG$461,MATCH(C$1,'Justerad allokering'!$B$1:$AF$1,0),FALSE))</f>
        <v>0</v>
      </c>
      <c r="D353">
        <f>IF(ISERROR(1/VLOOKUP($B353,'Justerad allokering'!$B$1:$AG$461,MATCH(D$1,'Justerad allokering'!$B$1:$AF$1,0),FALSE)),VLOOKUP($B353,'Allokerad kvv'!$B$2:$AV$468,MATCH(D$1,'Allokerad kvv'!$B$1:$AV$1,0),FALSE),VLOOKUP($B353,'Justerad allokering'!$B$1:$AG$461,MATCH(D$1,'Justerad allokering'!$B$1:$AF$1,0),FALSE))</f>
        <v>0</v>
      </c>
      <c r="E353">
        <f>IF(ISERROR(1/VLOOKUP($B353,'Justerad allokering'!$B$1:$AG$461,MATCH(E$1,'Justerad allokering'!$B$1:$AF$1,0),FALSE)),VLOOKUP($B353,'Allokerad kvv'!$B$2:$AV$468,MATCH(E$1,'Allokerad kvv'!$B$1:$AV$1,0),FALSE),VLOOKUP($B353,'Justerad allokering'!$B$1:$AG$461,MATCH(E$1,'Justerad allokering'!$B$1:$AF$1,0),FALSE))</f>
        <v>0</v>
      </c>
      <c r="F353">
        <f>IF(ISERROR(1/VLOOKUP($B353,'Justerad allokering'!$B$1:$AG$461,MATCH(F$1,'Justerad allokering'!$B$1:$AF$1,0),FALSE)),VLOOKUP($B353,'Allokerad kvv'!$B$2:$AV$468,MATCH(F$1,'Allokerad kvv'!$B$1:$AV$1,0),FALSE),VLOOKUP($B353,'Justerad allokering'!$B$1:$AG$461,MATCH(F$1,'Justerad allokering'!$B$1:$AF$1,0),FALSE))</f>
        <v>0</v>
      </c>
      <c r="G353">
        <f>IF(ISERROR(1/VLOOKUP($B353,'Justerad allokering'!$B$1:$AG$461,MATCH(G$1,'Justerad allokering'!$B$1:$AF$1,0),FALSE)),VLOOKUP($B353,'Allokerad kvv'!$B$2:$AV$468,MATCH(G$1,'Allokerad kvv'!$B$1:$AV$1,0),FALSE),VLOOKUP($B353,'Justerad allokering'!$B$1:$AG$461,MATCH(G$1,'Justerad allokering'!$B$1:$AF$1,0),FALSE))</f>
        <v>0</v>
      </c>
      <c r="H353">
        <f>IF(ISERROR(1/VLOOKUP($B353,'Justerad allokering'!$B$1:$AG$461,MATCH(H$1,'Justerad allokering'!$B$1:$AF$1,0),FALSE)),VLOOKUP($B353,'Allokerad kvv'!$B$2:$AV$468,MATCH(H$1,'Allokerad kvv'!$B$1:$AV$1,0),FALSE),VLOOKUP($B353,'Justerad allokering'!$B$1:$AG$461,MATCH(H$1,'Justerad allokering'!$B$1:$AF$1,0),FALSE))</f>
        <v>0</v>
      </c>
      <c r="I353">
        <f>IF(ISERROR(1/VLOOKUP($B353,'Justerad allokering'!$B$1:$AG$461,MATCH(I$1,'Justerad allokering'!$B$1:$AF$1,0),FALSE)),VLOOKUP($B353,'Allokerad kvv'!$B$2:$AV$468,MATCH(I$1,'Allokerad kvv'!$B$1:$AV$1,0),FALSE),VLOOKUP($B353,'Justerad allokering'!$B$1:$AG$461,MATCH(I$1,'Justerad allokering'!$B$1:$AF$1,0),FALSE))</f>
        <v>0</v>
      </c>
      <c r="J353">
        <f>IF(ISERROR(1/VLOOKUP($B353,'Justerad allokering'!$B$1:$AG$461,MATCH(J$1,'Justerad allokering'!$B$1:$AF$1,0),FALSE)),VLOOKUP($B353,'Allokerad kvv'!$B$2:$AV$468,MATCH(J$1,'Allokerad kvv'!$B$1:$AV$1,0),FALSE),VLOOKUP($B353,'Justerad allokering'!$B$1:$AG$461,MATCH(J$1,'Justerad allokering'!$B$1:$AF$1,0),FALSE))</f>
        <v>0</v>
      </c>
      <c r="K353">
        <f>IF(ISERROR(1/VLOOKUP($B353,'Justerad allokering'!$B$1:$AG$461,MATCH(K$1,'Justerad allokering'!$B$1:$AF$1,0),FALSE)),VLOOKUP($B353,'Allokerad kvv'!$B$2:$AV$468,MATCH(K$1,'Allokerad kvv'!$B$1:$AV$1,0),FALSE),VLOOKUP($B353,'Justerad allokering'!$B$1:$AG$461,MATCH(K$1,'Justerad allokering'!$B$1:$AF$1,0),FALSE))</f>
        <v>0</v>
      </c>
      <c r="L353">
        <f>IF(ISERROR(1/VLOOKUP($B353,'Justerad allokering'!$B$1:$AG$461,MATCH(L$1,'Justerad allokering'!$B$1:$AF$1,0),FALSE)),VLOOKUP($B353,'Allokerad kvv'!$B$2:$AV$468,MATCH(L$1,'Allokerad kvv'!$B$1:$AV$1,0),FALSE),VLOOKUP($B353,'Justerad allokering'!$B$1:$AG$461,MATCH(L$1,'Justerad allokering'!$B$1:$AF$1,0),FALSE))</f>
        <v>0</v>
      </c>
      <c r="M353">
        <f>IF(ISERROR(1/VLOOKUP($B353,'Justerad allokering'!$B$1:$AG$461,MATCH(M$1,'Justerad allokering'!$B$1:$AF$1,0),FALSE)),VLOOKUP($B353,'Allokerad kvv'!$B$2:$AV$468,MATCH(M$1,'Allokerad kvv'!$B$1:$AV$1,0),FALSE),VLOOKUP($B353,'Justerad allokering'!$B$1:$AG$461,MATCH(M$1,'Justerad allokering'!$B$1:$AF$1,0),FALSE))</f>
        <v>0</v>
      </c>
      <c r="N353">
        <f>IF(ISERROR(1/VLOOKUP($B353,'Justerad allokering'!$B$1:$AG$461,MATCH(N$1,'Justerad allokering'!$B$1:$AF$1,0),FALSE)),VLOOKUP($B353,'Allokerad kvv'!$B$2:$AV$468,MATCH(N$1,'Allokerad kvv'!$B$1:$AV$1,0),FALSE),VLOOKUP($B353,'Justerad allokering'!$B$1:$AG$461,MATCH(N$1,'Justerad allokering'!$B$1:$AF$1,0),FALSE))</f>
        <v>0</v>
      </c>
      <c r="O353">
        <f>IF(ISERROR(1/VLOOKUP($B353,'Justerad allokering'!$B$1:$AG$461,MATCH(O$1,'Justerad allokering'!$B$1:$AF$1,0),FALSE)),VLOOKUP($B353,'Allokerad kvv'!$B$2:$AV$468,MATCH(O$1,'Allokerad kvv'!$B$1:$AV$1,0),FALSE),VLOOKUP($B353,'Justerad allokering'!$B$1:$AG$461,MATCH(O$1,'Justerad allokering'!$B$1:$AF$1,0),FALSE))</f>
        <v>0</v>
      </c>
      <c r="P353">
        <f>IF(ISERROR(1/VLOOKUP($B353,'Justerad allokering'!$B$1:$AG$461,MATCH(P$1,'Justerad allokering'!$B$1:$AF$1,0),FALSE)),VLOOKUP($B353,'Allokerad kvv'!$B$2:$AV$468,MATCH(P$1,'Allokerad kvv'!$B$1:$AV$1,0),FALSE),VLOOKUP($B353,'Justerad allokering'!$B$1:$AG$461,MATCH(P$1,'Justerad allokering'!$B$1:$AF$1,0),FALSE))</f>
        <v>0</v>
      </c>
      <c r="Q353">
        <f>IF(ISERROR(1/VLOOKUP($B353,'Justerad allokering'!$B$1:$AG$461,MATCH(Q$1,'Justerad allokering'!$B$1:$AF$1,0),FALSE)),VLOOKUP($B353,'Allokerad kvv'!$B$2:$AV$468,MATCH(Q$1,'Allokerad kvv'!$B$1:$AV$1,0),FALSE),VLOOKUP($B353,'Justerad allokering'!$B$1:$AG$461,MATCH(Q$1,'Justerad allokering'!$B$1:$AF$1,0),FALSE))</f>
        <v>0</v>
      </c>
      <c r="R353">
        <f>IF(ISERROR(1/VLOOKUP($B353,'Justerad allokering'!$B$1:$AG$461,MATCH(R$1,'Justerad allokering'!$B$1:$AF$1,0),FALSE)),VLOOKUP($B353,'Allokerad kvv'!$B$2:$AV$468,MATCH(R$1,'Allokerad kvv'!$B$1:$AV$1,0),FALSE),VLOOKUP($B353,'Justerad allokering'!$B$1:$AG$461,MATCH(R$1,'Justerad allokering'!$B$1:$AF$1,0),FALSE))</f>
        <v>0</v>
      </c>
      <c r="S353">
        <f>IF(ISERROR(1/VLOOKUP($B353,'Justerad allokering'!$B$1:$AG$461,MATCH(S$1,'Justerad allokering'!$B$1:$AF$1,0),FALSE)),VLOOKUP($B353,'Allokerad kvv'!$B$2:$AV$468,MATCH(S$1,'Allokerad kvv'!$B$1:$AV$1,0),FALSE),VLOOKUP($B353,'Justerad allokering'!$B$1:$AG$461,MATCH(S$1,'Justerad allokering'!$B$1:$AF$1,0),FALSE))</f>
        <v>0</v>
      </c>
      <c r="T353">
        <f>IF(ISERROR(1/VLOOKUP($B353,'Justerad allokering'!$B$1:$AG$461,MATCH(T$1,'Justerad allokering'!$B$1:$AF$1,0),FALSE)),VLOOKUP($B353,'Allokerad kvv'!$B$2:$AV$468,MATCH(T$1,'Allokerad kvv'!$B$1:$AV$1,0),FALSE),VLOOKUP($B353,'Justerad allokering'!$B$1:$AG$461,MATCH(T$1,'Justerad allokering'!$B$1:$AF$1,0),FALSE))</f>
        <v>0</v>
      </c>
      <c r="U353">
        <f>IF(ISERROR(1/VLOOKUP($B353,'Justerad allokering'!$B$1:$AG$461,MATCH(U$1,'Justerad allokering'!$B$1:$AF$1,0),FALSE)),VLOOKUP($B353,'Allokerad kvv'!$B$2:$AV$468,MATCH(U$1,'Allokerad kvv'!$B$1:$AV$1,0),FALSE),VLOOKUP($B353,'Justerad allokering'!$B$1:$AG$461,MATCH(U$1,'Justerad allokering'!$B$1:$AF$1,0),FALSE))</f>
        <v>0</v>
      </c>
      <c r="V353">
        <f>IF(ISERROR(1/VLOOKUP($B353,'Justerad allokering'!$B$1:$AG$461,MATCH(V$1,'Justerad allokering'!$B$1:$AF$1,0),FALSE)),VLOOKUP($B353,'Allokerad kvv'!$B$2:$AV$468,MATCH(V$1,'Allokerad kvv'!$B$1:$AV$1,0),FALSE),VLOOKUP($B353,'Justerad allokering'!$B$1:$AG$461,MATCH(V$1,'Justerad allokering'!$B$1:$AF$1,0),FALSE))</f>
        <v>0</v>
      </c>
      <c r="W353">
        <f>IF(ISERROR(1/VLOOKUP($B353,'Justerad allokering'!$B$1:$AG$461,MATCH(W$1,'Justerad allokering'!$B$1:$AF$1,0),FALSE)),VLOOKUP($B353,'Allokerad kvv'!$B$2:$AV$468,MATCH(W$1,'Allokerad kvv'!$B$1:$AV$1,0),FALSE),VLOOKUP($B353,'Justerad allokering'!$B$1:$AG$461,MATCH(W$1,'Justerad allokering'!$B$1:$AF$1,0),FALSE))</f>
        <v>0</v>
      </c>
      <c r="X353">
        <f>IF(ISERROR(1/VLOOKUP($B353,'Justerad allokering'!$B$1:$AG$461,MATCH(X$1,'Justerad allokering'!$B$1:$AF$1,0),FALSE)),VLOOKUP($B353,'Allokerad kvv'!$B$2:$AV$468,MATCH(X$1,'Allokerad kvv'!$B$1:$AV$1,0),FALSE),VLOOKUP($B353,'Justerad allokering'!$B$1:$AG$461,MATCH(X$1,'Justerad allokering'!$B$1:$AF$1,0),FALSE))</f>
        <v>0</v>
      </c>
      <c r="Y353">
        <f>IF(ISERROR(1/VLOOKUP($B353,'Justerad allokering'!$B$1:$AG$461,MATCH(Y$1,'Justerad allokering'!$B$1:$AF$1,0),FALSE)),VLOOKUP($B353,'Allokerad kvv'!$B$2:$AV$468,MATCH(Y$1,'Allokerad kvv'!$B$1:$AV$1,0),FALSE),VLOOKUP($B353,'Justerad allokering'!$B$1:$AG$461,MATCH(Y$1,'Justerad allokering'!$B$1:$AF$1,0),FALSE))</f>
        <v>0</v>
      </c>
      <c r="Z353">
        <f>IF(ISERROR(1/VLOOKUP($B353,'Justerad allokering'!$B$1:$AG$461,MATCH(Z$1,'Justerad allokering'!$B$1:$AF$1,0),FALSE)),VLOOKUP($B353,'Allokerad kvv'!$B$2:$AV$468,MATCH(Z$1,'Allokerad kvv'!$B$1:$AV$1,0),FALSE),VLOOKUP($B353,'Justerad allokering'!$B$1:$AG$461,MATCH(Z$1,'Justerad allokering'!$B$1:$AF$1,0),FALSE))</f>
        <v>0</v>
      </c>
      <c r="AE353" s="89">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25">
      <c r="A354" s="2" t="s">
        <v>491</v>
      </c>
      <c r="B354" s="2" t="s">
        <v>493</v>
      </c>
      <c r="C354">
        <f>IF(ISERROR(1/VLOOKUP($B354,'Justerad allokering'!$B$1:$AG$461,MATCH(C$1,'Justerad allokering'!$B$1:$AF$1,0),FALSE)),VLOOKUP($B354,'Allokerad kvv'!$B$2:$AV$468,MATCH(C$1,'Allokerad kvv'!$B$1:$AV$1,0),FALSE),VLOOKUP($B354,'Justerad allokering'!$B$1:$AG$461,MATCH(C$1,'Justerad allokering'!$B$1:$AF$1,0),FALSE))</f>
        <v>0</v>
      </c>
      <c r="D354">
        <f>IF(ISERROR(1/VLOOKUP($B354,'Justerad allokering'!$B$1:$AG$461,MATCH(D$1,'Justerad allokering'!$B$1:$AF$1,0),FALSE)),VLOOKUP($B354,'Allokerad kvv'!$B$2:$AV$468,MATCH(D$1,'Allokerad kvv'!$B$1:$AV$1,0),FALSE),VLOOKUP($B354,'Justerad allokering'!$B$1:$AG$461,MATCH(D$1,'Justerad allokering'!$B$1:$AF$1,0),FALSE))</f>
        <v>0</v>
      </c>
      <c r="E354">
        <f>IF(ISERROR(1/VLOOKUP($B354,'Justerad allokering'!$B$1:$AG$461,MATCH(E$1,'Justerad allokering'!$B$1:$AF$1,0),FALSE)),VLOOKUP($B354,'Allokerad kvv'!$B$2:$AV$468,MATCH(E$1,'Allokerad kvv'!$B$1:$AV$1,0),FALSE),VLOOKUP($B354,'Justerad allokering'!$B$1:$AG$461,MATCH(E$1,'Justerad allokering'!$B$1:$AF$1,0),FALSE))</f>
        <v>0</v>
      </c>
      <c r="F354">
        <f>IF(ISERROR(1/VLOOKUP($B354,'Justerad allokering'!$B$1:$AG$461,MATCH(F$1,'Justerad allokering'!$B$1:$AF$1,0),FALSE)),VLOOKUP($B354,'Allokerad kvv'!$B$2:$AV$468,MATCH(F$1,'Allokerad kvv'!$B$1:$AV$1,0),FALSE),VLOOKUP($B354,'Justerad allokering'!$B$1:$AG$461,MATCH(F$1,'Justerad allokering'!$B$1:$AF$1,0),FALSE))</f>
        <v>0</v>
      </c>
      <c r="G354">
        <f>IF(ISERROR(1/VLOOKUP($B354,'Justerad allokering'!$B$1:$AG$461,MATCH(G$1,'Justerad allokering'!$B$1:$AF$1,0),FALSE)),VLOOKUP($B354,'Allokerad kvv'!$B$2:$AV$468,MATCH(G$1,'Allokerad kvv'!$B$1:$AV$1,0),FALSE),VLOOKUP($B354,'Justerad allokering'!$B$1:$AG$461,MATCH(G$1,'Justerad allokering'!$B$1:$AF$1,0),FALSE))</f>
        <v>0</v>
      </c>
      <c r="H354">
        <f>IF(ISERROR(1/VLOOKUP($B354,'Justerad allokering'!$B$1:$AG$461,MATCH(H$1,'Justerad allokering'!$B$1:$AF$1,0),FALSE)),VLOOKUP($B354,'Allokerad kvv'!$B$2:$AV$468,MATCH(H$1,'Allokerad kvv'!$B$1:$AV$1,0),FALSE),VLOOKUP($B354,'Justerad allokering'!$B$1:$AG$461,MATCH(H$1,'Justerad allokering'!$B$1:$AF$1,0),FALSE))</f>
        <v>0</v>
      </c>
      <c r="I354">
        <f>IF(ISERROR(1/VLOOKUP($B354,'Justerad allokering'!$B$1:$AG$461,MATCH(I$1,'Justerad allokering'!$B$1:$AF$1,0),FALSE)),VLOOKUP($B354,'Allokerad kvv'!$B$2:$AV$468,MATCH(I$1,'Allokerad kvv'!$B$1:$AV$1,0),FALSE),VLOOKUP($B354,'Justerad allokering'!$B$1:$AG$461,MATCH(I$1,'Justerad allokering'!$B$1:$AF$1,0),FALSE))</f>
        <v>0</v>
      </c>
      <c r="J354">
        <f>IF(ISERROR(1/VLOOKUP($B354,'Justerad allokering'!$B$1:$AG$461,MATCH(J$1,'Justerad allokering'!$B$1:$AF$1,0),FALSE)),VLOOKUP($B354,'Allokerad kvv'!$B$2:$AV$468,MATCH(J$1,'Allokerad kvv'!$B$1:$AV$1,0),FALSE),VLOOKUP($B354,'Justerad allokering'!$B$1:$AG$461,MATCH(J$1,'Justerad allokering'!$B$1:$AF$1,0),FALSE))</f>
        <v>0</v>
      </c>
      <c r="K354">
        <f>IF(ISERROR(1/VLOOKUP($B354,'Justerad allokering'!$B$1:$AG$461,MATCH(K$1,'Justerad allokering'!$B$1:$AF$1,0),FALSE)),VLOOKUP($B354,'Allokerad kvv'!$B$2:$AV$468,MATCH(K$1,'Allokerad kvv'!$B$1:$AV$1,0),FALSE),VLOOKUP($B354,'Justerad allokering'!$B$1:$AG$461,MATCH(K$1,'Justerad allokering'!$B$1:$AF$1,0),FALSE))</f>
        <v>0</v>
      </c>
      <c r="L354">
        <f>IF(ISERROR(1/VLOOKUP($B354,'Justerad allokering'!$B$1:$AG$461,MATCH(L$1,'Justerad allokering'!$B$1:$AF$1,0),FALSE)),VLOOKUP($B354,'Allokerad kvv'!$B$2:$AV$468,MATCH(L$1,'Allokerad kvv'!$B$1:$AV$1,0),FALSE),VLOOKUP($B354,'Justerad allokering'!$B$1:$AG$461,MATCH(L$1,'Justerad allokering'!$B$1:$AF$1,0),FALSE))</f>
        <v>0</v>
      </c>
      <c r="M354">
        <f>IF(ISERROR(1/VLOOKUP($B354,'Justerad allokering'!$B$1:$AG$461,MATCH(M$1,'Justerad allokering'!$B$1:$AF$1,0),FALSE)),VLOOKUP($B354,'Allokerad kvv'!$B$2:$AV$468,MATCH(M$1,'Allokerad kvv'!$B$1:$AV$1,0),FALSE),VLOOKUP($B354,'Justerad allokering'!$B$1:$AG$461,MATCH(M$1,'Justerad allokering'!$B$1:$AF$1,0),FALSE))</f>
        <v>0</v>
      </c>
      <c r="N354">
        <f>IF(ISERROR(1/VLOOKUP($B354,'Justerad allokering'!$B$1:$AG$461,MATCH(N$1,'Justerad allokering'!$B$1:$AF$1,0),FALSE)),VLOOKUP($B354,'Allokerad kvv'!$B$2:$AV$468,MATCH(N$1,'Allokerad kvv'!$B$1:$AV$1,0),FALSE),VLOOKUP($B354,'Justerad allokering'!$B$1:$AG$461,MATCH(N$1,'Justerad allokering'!$B$1:$AF$1,0),FALSE))</f>
        <v>0</v>
      </c>
      <c r="O354">
        <f>IF(ISERROR(1/VLOOKUP($B354,'Justerad allokering'!$B$1:$AG$461,MATCH(O$1,'Justerad allokering'!$B$1:$AF$1,0),FALSE)),VLOOKUP($B354,'Allokerad kvv'!$B$2:$AV$468,MATCH(O$1,'Allokerad kvv'!$B$1:$AV$1,0),FALSE),VLOOKUP($B354,'Justerad allokering'!$B$1:$AG$461,MATCH(O$1,'Justerad allokering'!$B$1:$AF$1,0),FALSE))</f>
        <v>0</v>
      </c>
      <c r="P354">
        <f>IF(ISERROR(1/VLOOKUP($B354,'Justerad allokering'!$B$1:$AG$461,MATCH(P$1,'Justerad allokering'!$B$1:$AF$1,0),FALSE)),VLOOKUP($B354,'Allokerad kvv'!$B$2:$AV$468,MATCH(P$1,'Allokerad kvv'!$B$1:$AV$1,0),FALSE),VLOOKUP($B354,'Justerad allokering'!$B$1:$AG$461,MATCH(P$1,'Justerad allokering'!$B$1:$AF$1,0),FALSE))</f>
        <v>0</v>
      </c>
      <c r="Q354">
        <f>IF(ISERROR(1/VLOOKUP($B354,'Justerad allokering'!$B$1:$AG$461,MATCH(Q$1,'Justerad allokering'!$B$1:$AF$1,0),FALSE)),VLOOKUP($B354,'Allokerad kvv'!$B$2:$AV$468,MATCH(Q$1,'Allokerad kvv'!$B$1:$AV$1,0),FALSE),VLOOKUP($B354,'Justerad allokering'!$B$1:$AG$461,MATCH(Q$1,'Justerad allokering'!$B$1:$AF$1,0),FALSE))</f>
        <v>0</v>
      </c>
      <c r="R354">
        <f>IF(ISERROR(1/VLOOKUP($B354,'Justerad allokering'!$B$1:$AG$461,MATCH(R$1,'Justerad allokering'!$B$1:$AF$1,0),FALSE)),VLOOKUP($B354,'Allokerad kvv'!$B$2:$AV$468,MATCH(R$1,'Allokerad kvv'!$B$1:$AV$1,0),FALSE),VLOOKUP($B354,'Justerad allokering'!$B$1:$AG$461,MATCH(R$1,'Justerad allokering'!$B$1:$AF$1,0),FALSE))</f>
        <v>0</v>
      </c>
      <c r="S354">
        <f>IF(ISERROR(1/VLOOKUP($B354,'Justerad allokering'!$B$1:$AG$461,MATCH(S$1,'Justerad allokering'!$B$1:$AF$1,0),FALSE)),VLOOKUP($B354,'Allokerad kvv'!$B$2:$AV$468,MATCH(S$1,'Allokerad kvv'!$B$1:$AV$1,0),FALSE),VLOOKUP($B354,'Justerad allokering'!$B$1:$AG$461,MATCH(S$1,'Justerad allokering'!$B$1:$AF$1,0),FALSE))</f>
        <v>0</v>
      </c>
      <c r="T354">
        <f>IF(ISERROR(1/VLOOKUP($B354,'Justerad allokering'!$B$1:$AG$461,MATCH(T$1,'Justerad allokering'!$B$1:$AF$1,0),FALSE)),VLOOKUP($B354,'Allokerad kvv'!$B$2:$AV$468,MATCH(T$1,'Allokerad kvv'!$B$1:$AV$1,0),FALSE),VLOOKUP($B354,'Justerad allokering'!$B$1:$AG$461,MATCH(T$1,'Justerad allokering'!$B$1:$AF$1,0),FALSE))</f>
        <v>0</v>
      </c>
      <c r="U354">
        <f>IF(ISERROR(1/VLOOKUP($B354,'Justerad allokering'!$B$1:$AG$461,MATCH(U$1,'Justerad allokering'!$B$1:$AF$1,0),FALSE)),VLOOKUP($B354,'Allokerad kvv'!$B$2:$AV$468,MATCH(U$1,'Allokerad kvv'!$B$1:$AV$1,0),FALSE),VLOOKUP($B354,'Justerad allokering'!$B$1:$AG$461,MATCH(U$1,'Justerad allokering'!$B$1:$AF$1,0),FALSE))</f>
        <v>0</v>
      </c>
      <c r="V354">
        <f>IF(ISERROR(1/VLOOKUP($B354,'Justerad allokering'!$B$1:$AG$461,MATCH(V$1,'Justerad allokering'!$B$1:$AF$1,0),FALSE)),VLOOKUP($B354,'Allokerad kvv'!$B$2:$AV$468,MATCH(V$1,'Allokerad kvv'!$B$1:$AV$1,0),FALSE),VLOOKUP($B354,'Justerad allokering'!$B$1:$AG$461,MATCH(V$1,'Justerad allokering'!$B$1:$AF$1,0),FALSE))</f>
        <v>0</v>
      </c>
      <c r="W354">
        <f>IF(ISERROR(1/VLOOKUP($B354,'Justerad allokering'!$B$1:$AG$461,MATCH(W$1,'Justerad allokering'!$B$1:$AF$1,0),FALSE)),VLOOKUP($B354,'Allokerad kvv'!$B$2:$AV$468,MATCH(W$1,'Allokerad kvv'!$B$1:$AV$1,0),FALSE),VLOOKUP($B354,'Justerad allokering'!$B$1:$AG$461,MATCH(W$1,'Justerad allokering'!$B$1:$AF$1,0),FALSE))</f>
        <v>0</v>
      </c>
      <c r="X354">
        <f>IF(ISERROR(1/VLOOKUP($B354,'Justerad allokering'!$B$1:$AG$461,MATCH(X$1,'Justerad allokering'!$B$1:$AF$1,0),FALSE)),VLOOKUP($B354,'Allokerad kvv'!$B$2:$AV$468,MATCH(X$1,'Allokerad kvv'!$B$1:$AV$1,0),FALSE),VLOOKUP($B354,'Justerad allokering'!$B$1:$AG$461,MATCH(X$1,'Justerad allokering'!$B$1:$AF$1,0),FALSE))</f>
        <v>0</v>
      </c>
      <c r="Y354">
        <f>IF(ISERROR(1/VLOOKUP($B354,'Justerad allokering'!$B$1:$AG$461,MATCH(Y$1,'Justerad allokering'!$B$1:$AF$1,0),FALSE)),VLOOKUP($B354,'Allokerad kvv'!$B$2:$AV$468,MATCH(Y$1,'Allokerad kvv'!$B$1:$AV$1,0),FALSE),VLOOKUP($B354,'Justerad allokering'!$B$1:$AG$461,MATCH(Y$1,'Justerad allokering'!$B$1:$AF$1,0),FALSE))</f>
        <v>0</v>
      </c>
      <c r="Z354">
        <f>IF(ISERROR(1/VLOOKUP($B354,'Justerad allokering'!$B$1:$AG$461,MATCH(Z$1,'Justerad allokering'!$B$1:$AF$1,0),FALSE)),VLOOKUP($B354,'Allokerad kvv'!$B$2:$AV$468,MATCH(Z$1,'Allokerad kvv'!$B$1:$AV$1,0),FALSE),VLOOKUP($B354,'Justerad allokering'!$B$1:$AG$461,MATCH(Z$1,'Justerad allokering'!$B$1:$AF$1,0),FALSE))</f>
        <v>0</v>
      </c>
      <c r="AE354" s="89">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25">
      <c r="A355" s="2" t="s">
        <v>491</v>
      </c>
      <c r="B355" s="2" t="s">
        <v>494</v>
      </c>
      <c r="C355">
        <f>IF(ISERROR(1/VLOOKUP($B355,'Justerad allokering'!$B$1:$AG$461,MATCH(C$1,'Justerad allokering'!$B$1:$AF$1,0),FALSE)),VLOOKUP($B355,'Allokerad kvv'!$B$2:$AV$468,MATCH(C$1,'Allokerad kvv'!$B$1:$AV$1,0),FALSE),VLOOKUP($B355,'Justerad allokering'!$B$1:$AG$461,MATCH(C$1,'Justerad allokering'!$B$1:$AF$1,0),FALSE))</f>
        <v>0</v>
      </c>
      <c r="D355">
        <f>IF(ISERROR(1/VLOOKUP($B355,'Justerad allokering'!$B$1:$AG$461,MATCH(D$1,'Justerad allokering'!$B$1:$AF$1,0),FALSE)),VLOOKUP($B355,'Allokerad kvv'!$B$2:$AV$468,MATCH(D$1,'Allokerad kvv'!$B$1:$AV$1,0),FALSE),VLOOKUP($B355,'Justerad allokering'!$B$1:$AG$461,MATCH(D$1,'Justerad allokering'!$B$1:$AF$1,0),FALSE))</f>
        <v>0</v>
      </c>
      <c r="E355">
        <f>IF(ISERROR(1/VLOOKUP($B355,'Justerad allokering'!$B$1:$AG$461,MATCH(E$1,'Justerad allokering'!$B$1:$AF$1,0),FALSE)),VLOOKUP($B355,'Allokerad kvv'!$B$2:$AV$468,MATCH(E$1,'Allokerad kvv'!$B$1:$AV$1,0),FALSE),VLOOKUP($B355,'Justerad allokering'!$B$1:$AG$461,MATCH(E$1,'Justerad allokering'!$B$1:$AF$1,0),FALSE))</f>
        <v>0</v>
      </c>
      <c r="F355">
        <f>IF(ISERROR(1/VLOOKUP($B355,'Justerad allokering'!$B$1:$AG$461,MATCH(F$1,'Justerad allokering'!$B$1:$AF$1,0),FALSE)),VLOOKUP($B355,'Allokerad kvv'!$B$2:$AV$468,MATCH(F$1,'Allokerad kvv'!$B$1:$AV$1,0),FALSE),VLOOKUP($B355,'Justerad allokering'!$B$1:$AG$461,MATCH(F$1,'Justerad allokering'!$B$1:$AF$1,0),FALSE))</f>
        <v>0</v>
      </c>
      <c r="G355">
        <f>IF(ISERROR(1/VLOOKUP($B355,'Justerad allokering'!$B$1:$AG$461,MATCH(G$1,'Justerad allokering'!$B$1:$AF$1,0),FALSE)),VLOOKUP($B355,'Allokerad kvv'!$B$2:$AV$468,MATCH(G$1,'Allokerad kvv'!$B$1:$AV$1,0),FALSE),VLOOKUP($B355,'Justerad allokering'!$B$1:$AG$461,MATCH(G$1,'Justerad allokering'!$B$1:$AF$1,0),FALSE))</f>
        <v>0</v>
      </c>
      <c r="H355">
        <f>IF(ISERROR(1/VLOOKUP($B355,'Justerad allokering'!$B$1:$AG$461,MATCH(H$1,'Justerad allokering'!$B$1:$AF$1,0),FALSE)),VLOOKUP($B355,'Allokerad kvv'!$B$2:$AV$468,MATCH(H$1,'Allokerad kvv'!$B$1:$AV$1,0),FALSE),VLOOKUP($B355,'Justerad allokering'!$B$1:$AG$461,MATCH(H$1,'Justerad allokering'!$B$1:$AF$1,0),FALSE))</f>
        <v>0</v>
      </c>
      <c r="I355">
        <f>IF(ISERROR(1/VLOOKUP($B355,'Justerad allokering'!$B$1:$AG$461,MATCH(I$1,'Justerad allokering'!$B$1:$AF$1,0),FALSE)),VLOOKUP($B355,'Allokerad kvv'!$B$2:$AV$468,MATCH(I$1,'Allokerad kvv'!$B$1:$AV$1,0),FALSE),VLOOKUP($B355,'Justerad allokering'!$B$1:$AG$461,MATCH(I$1,'Justerad allokering'!$B$1:$AF$1,0),FALSE))</f>
        <v>0</v>
      </c>
      <c r="J355">
        <f>IF(ISERROR(1/VLOOKUP($B355,'Justerad allokering'!$B$1:$AG$461,MATCH(J$1,'Justerad allokering'!$B$1:$AF$1,0),FALSE)),VLOOKUP($B355,'Allokerad kvv'!$B$2:$AV$468,MATCH(J$1,'Allokerad kvv'!$B$1:$AV$1,0),FALSE),VLOOKUP($B355,'Justerad allokering'!$B$1:$AG$461,MATCH(J$1,'Justerad allokering'!$B$1:$AF$1,0),FALSE))</f>
        <v>0</v>
      </c>
      <c r="K355">
        <f>IF(ISERROR(1/VLOOKUP($B355,'Justerad allokering'!$B$1:$AG$461,MATCH(K$1,'Justerad allokering'!$B$1:$AF$1,0),FALSE)),VLOOKUP($B355,'Allokerad kvv'!$B$2:$AV$468,MATCH(K$1,'Allokerad kvv'!$B$1:$AV$1,0),FALSE),VLOOKUP($B355,'Justerad allokering'!$B$1:$AG$461,MATCH(K$1,'Justerad allokering'!$B$1:$AF$1,0),FALSE))</f>
        <v>0</v>
      </c>
      <c r="L355">
        <f>IF(ISERROR(1/VLOOKUP($B355,'Justerad allokering'!$B$1:$AG$461,MATCH(L$1,'Justerad allokering'!$B$1:$AF$1,0),FALSE)),VLOOKUP($B355,'Allokerad kvv'!$B$2:$AV$468,MATCH(L$1,'Allokerad kvv'!$B$1:$AV$1,0),FALSE),VLOOKUP($B355,'Justerad allokering'!$B$1:$AG$461,MATCH(L$1,'Justerad allokering'!$B$1:$AF$1,0),FALSE))</f>
        <v>0</v>
      </c>
      <c r="M355">
        <f>IF(ISERROR(1/VLOOKUP($B355,'Justerad allokering'!$B$1:$AG$461,MATCH(M$1,'Justerad allokering'!$B$1:$AF$1,0),FALSE)),VLOOKUP($B355,'Allokerad kvv'!$B$2:$AV$468,MATCH(M$1,'Allokerad kvv'!$B$1:$AV$1,0),FALSE),VLOOKUP($B355,'Justerad allokering'!$B$1:$AG$461,MATCH(M$1,'Justerad allokering'!$B$1:$AF$1,0),FALSE))</f>
        <v>0</v>
      </c>
      <c r="N355">
        <f>IF(ISERROR(1/VLOOKUP($B355,'Justerad allokering'!$B$1:$AG$461,MATCH(N$1,'Justerad allokering'!$B$1:$AF$1,0),FALSE)),VLOOKUP($B355,'Allokerad kvv'!$B$2:$AV$468,MATCH(N$1,'Allokerad kvv'!$B$1:$AV$1,0),FALSE),VLOOKUP($B355,'Justerad allokering'!$B$1:$AG$461,MATCH(N$1,'Justerad allokering'!$B$1:$AF$1,0),FALSE))</f>
        <v>0</v>
      </c>
      <c r="O355">
        <f>IF(ISERROR(1/VLOOKUP($B355,'Justerad allokering'!$B$1:$AG$461,MATCH(O$1,'Justerad allokering'!$B$1:$AF$1,0),FALSE)),VLOOKUP($B355,'Allokerad kvv'!$B$2:$AV$468,MATCH(O$1,'Allokerad kvv'!$B$1:$AV$1,0),FALSE),VLOOKUP($B355,'Justerad allokering'!$B$1:$AG$461,MATCH(O$1,'Justerad allokering'!$B$1:$AF$1,0),FALSE))</f>
        <v>0</v>
      </c>
      <c r="P355">
        <f>IF(ISERROR(1/VLOOKUP($B355,'Justerad allokering'!$B$1:$AG$461,MATCH(P$1,'Justerad allokering'!$B$1:$AF$1,0),FALSE)),VLOOKUP($B355,'Allokerad kvv'!$B$2:$AV$468,MATCH(P$1,'Allokerad kvv'!$B$1:$AV$1,0),FALSE),VLOOKUP($B355,'Justerad allokering'!$B$1:$AG$461,MATCH(P$1,'Justerad allokering'!$B$1:$AF$1,0),FALSE))</f>
        <v>0</v>
      </c>
      <c r="Q355">
        <f>IF(ISERROR(1/VLOOKUP($B355,'Justerad allokering'!$B$1:$AG$461,MATCH(Q$1,'Justerad allokering'!$B$1:$AF$1,0),FALSE)),VLOOKUP($B355,'Allokerad kvv'!$B$2:$AV$468,MATCH(Q$1,'Allokerad kvv'!$B$1:$AV$1,0),FALSE),VLOOKUP($B355,'Justerad allokering'!$B$1:$AG$461,MATCH(Q$1,'Justerad allokering'!$B$1:$AF$1,0),FALSE))</f>
        <v>0</v>
      </c>
      <c r="R355">
        <f>IF(ISERROR(1/VLOOKUP($B355,'Justerad allokering'!$B$1:$AG$461,MATCH(R$1,'Justerad allokering'!$B$1:$AF$1,0),FALSE)),VLOOKUP($B355,'Allokerad kvv'!$B$2:$AV$468,MATCH(R$1,'Allokerad kvv'!$B$1:$AV$1,0),FALSE),VLOOKUP($B355,'Justerad allokering'!$B$1:$AG$461,MATCH(R$1,'Justerad allokering'!$B$1:$AF$1,0),FALSE))</f>
        <v>0</v>
      </c>
      <c r="S355">
        <f>IF(ISERROR(1/VLOOKUP($B355,'Justerad allokering'!$B$1:$AG$461,MATCH(S$1,'Justerad allokering'!$B$1:$AF$1,0),FALSE)),VLOOKUP($B355,'Allokerad kvv'!$B$2:$AV$468,MATCH(S$1,'Allokerad kvv'!$B$1:$AV$1,0),FALSE),VLOOKUP($B355,'Justerad allokering'!$B$1:$AG$461,MATCH(S$1,'Justerad allokering'!$B$1:$AF$1,0),FALSE))</f>
        <v>0</v>
      </c>
      <c r="T355">
        <f>IF(ISERROR(1/VLOOKUP($B355,'Justerad allokering'!$B$1:$AG$461,MATCH(T$1,'Justerad allokering'!$B$1:$AF$1,0),FALSE)),VLOOKUP($B355,'Allokerad kvv'!$B$2:$AV$468,MATCH(T$1,'Allokerad kvv'!$B$1:$AV$1,0),FALSE),VLOOKUP($B355,'Justerad allokering'!$B$1:$AG$461,MATCH(T$1,'Justerad allokering'!$B$1:$AF$1,0),FALSE))</f>
        <v>0</v>
      </c>
      <c r="U355">
        <f>IF(ISERROR(1/VLOOKUP($B355,'Justerad allokering'!$B$1:$AG$461,MATCH(U$1,'Justerad allokering'!$B$1:$AF$1,0),FALSE)),VLOOKUP($B355,'Allokerad kvv'!$B$2:$AV$468,MATCH(U$1,'Allokerad kvv'!$B$1:$AV$1,0),FALSE),VLOOKUP($B355,'Justerad allokering'!$B$1:$AG$461,MATCH(U$1,'Justerad allokering'!$B$1:$AF$1,0),FALSE))</f>
        <v>0</v>
      </c>
      <c r="V355">
        <f>IF(ISERROR(1/VLOOKUP($B355,'Justerad allokering'!$B$1:$AG$461,MATCH(V$1,'Justerad allokering'!$B$1:$AF$1,0),FALSE)),VLOOKUP($B355,'Allokerad kvv'!$B$2:$AV$468,MATCH(V$1,'Allokerad kvv'!$B$1:$AV$1,0),FALSE),VLOOKUP($B355,'Justerad allokering'!$B$1:$AG$461,MATCH(V$1,'Justerad allokering'!$B$1:$AF$1,0),FALSE))</f>
        <v>0</v>
      </c>
      <c r="W355">
        <f>IF(ISERROR(1/VLOOKUP($B355,'Justerad allokering'!$B$1:$AG$461,MATCH(W$1,'Justerad allokering'!$B$1:$AF$1,0),FALSE)),VLOOKUP($B355,'Allokerad kvv'!$B$2:$AV$468,MATCH(W$1,'Allokerad kvv'!$B$1:$AV$1,0),FALSE),VLOOKUP($B355,'Justerad allokering'!$B$1:$AG$461,MATCH(W$1,'Justerad allokering'!$B$1:$AF$1,0),FALSE))</f>
        <v>0</v>
      </c>
      <c r="X355">
        <f>IF(ISERROR(1/VLOOKUP($B355,'Justerad allokering'!$B$1:$AG$461,MATCH(X$1,'Justerad allokering'!$B$1:$AF$1,0),FALSE)),VLOOKUP($B355,'Allokerad kvv'!$B$2:$AV$468,MATCH(X$1,'Allokerad kvv'!$B$1:$AV$1,0),FALSE),VLOOKUP($B355,'Justerad allokering'!$B$1:$AG$461,MATCH(X$1,'Justerad allokering'!$B$1:$AF$1,0),FALSE))</f>
        <v>0</v>
      </c>
      <c r="Y355">
        <f>IF(ISERROR(1/VLOOKUP($B355,'Justerad allokering'!$B$1:$AG$461,MATCH(Y$1,'Justerad allokering'!$B$1:$AF$1,0),FALSE)),VLOOKUP($B355,'Allokerad kvv'!$B$2:$AV$468,MATCH(Y$1,'Allokerad kvv'!$B$1:$AV$1,0),FALSE),VLOOKUP($B355,'Justerad allokering'!$B$1:$AG$461,MATCH(Y$1,'Justerad allokering'!$B$1:$AF$1,0),FALSE))</f>
        <v>0</v>
      </c>
      <c r="Z355">
        <f>IF(ISERROR(1/VLOOKUP($B355,'Justerad allokering'!$B$1:$AG$461,MATCH(Z$1,'Justerad allokering'!$B$1:$AF$1,0),FALSE)),VLOOKUP($B355,'Allokerad kvv'!$B$2:$AV$468,MATCH(Z$1,'Allokerad kvv'!$B$1:$AV$1,0),FALSE),VLOOKUP($B355,'Justerad allokering'!$B$1:$AG$461,MATCH(Z$1,'Justerad allokering'!$B$1:$AF$1,0),FALSE))</f>
        <v>0</v>
      </c>
      <c r="AE355" s="89">
        <f t="shared" si="20"/>
        <v>0</v>
      </c>
      <c r="AG355">
        <f t="shared" si="21"/>
        <v>0</v>
      </c>
      <c r="AH355">
        <f t="shared" si="22"/>
        <v>0</v>
      </c>
      <c r="AI355" t="str">
        <f>IF(AH355=0,"",AH355/VLOOKUP(B355,Kraftvärmeprod!$B$1:$BC$480,MATCH("Summa tillförd energi exklusive rökgaskondensering",Kraftvärmeprod!$B$1:$BC$1,0),FALSE))</f>
        <v/>
      </c>
      <c r="AK355">
        <f t="shared" si="23"/>
        <v>0</v>
      </c>
    </row>
    <row r="356" spans="1:37" x14ac:dyDescent="0.25">
      <c r="A356" s="2" t="s">
        <v>491</v>
      </c>
      <c r="B356" s="2" t="s">
        <v>495</v>
      </c>
      <c r="C356">
        <f>IF(ISERROR(1/VLOOKUP($B356,'Justerad allokering'!$B$1:$AG$461,MATCH(C$1,'Justerad allokering'!$B$1:$AF$1,0),FALSE)),VLOOKUP($B356,'Allokerad kvv'!$B$2:$AV$468,MATCH(C$1,'Allokerad kvv'!$B$1:$AV$1,0),FALSE),VLOOKUP($B356,'Justerad allokering'!$B$1:$AG$461,MATCH(C$1,'Justerad allokering'!$B$1:$AF$1,0),FALSE))</f>
        <v>0</v>
      </c>
      <c r="D356">
        <f>IF(ISERROR(1/VLOOKUP($B356,'Justerad allokering'!$B$1:$AG$461,MATCH(D$1,'Justerad allokering'!$B$1:$AF$1,0),FALSE)),VLOOKUP($B356,'Allokerad kvv'!$B$2:$AV$468,MATCH(D$1,'Allokerad kvv'!$B$1:$AV$1,0),FALSE),VLOOKUP($B356,'Justerad allokering'!$B$1:$AG$461,MATCH(D$1,'Justerad allokering'!$B$1:$AF$1,0),FALSE))</f>
        <v>0</v>
      </c>
      <c r="E356">
        <f>IF(ISERROR(1/VLOOKUP($B356,'Justerad allokering'!$B$1:$AG$461,MATCH(E$1,'Justerad allokering'!$B$1:$AF$1,0),FALSE)),VLOOKUP($B356,'Allokerad kvv'!$B$2:$AV$468,MATCH(E$1,'Allokerad kvv'!$B$1:$AV$1,0),FALSE),VLOOKUP($B356,'Justerad allokering'!$B$1:$AG$461,MATCH(E$1,'Justerad allokering'!$B$1:$AF$1,0),FALSE))</f>
        <v>0</v>
      </c>
      <c r="F356">
        <f>IF(ISERROR(1/VLOOKUP($B356,'Justerad allokering'!$B$1:$AG$461,MATCH(F$1,'Justerad allokering'!$B$1:$AF$1,0),FALSE)),VLOOKUP($B356,'Allokerad kvv'!$B$2:$AV$468,MATCH(F$1,'Allokerad kvv'!$B$1:$AV$1,0),FALSE),VLOOKUP($B356,'Justerad allokering'!$B$1:$AG$461,MATCH(F$1,'Justerad allokering'!$B$1:$AF$1,0),FALSE))</f>
        <v>0</v>
      </c>
      <c r="G356">
        <f>IF(ISERROR(1/VLOOKUP($B356,'Justerad allokering'!$B$1:$AG$461,MATCH(G$1,'Justerad allokering'!$B$1:$AF$1,0),FALSE)),VLOOKUP($B356,'Allokerad kvv'!$B$2:$AV$468,MATCH(G$1,'Allokerad kvv'!$B$1:$AV$1,0),FALSE),VLOOKUP($B356,'Justerad allokering'!$B$1:$AG$461,MATCH(G$1,'Justerad allokering'!$B$1:$AF$1,0),FALSE))</f>
        <v>0</v>
      </c>
      <c r="H356">
        <f>IF(ISERROR(1/VLOOKUP($B356,'Justerad allokering'!$B$1:$AG$461,MATCH(H$1,'Justerad allokering'!$B$1:$AF$1,0),FALSE)),VLOOKUP($B356,'Allokerad kvv'!$B$2:$AV$468,MATCH(H$1,'Allokerad kvv'!$B$1:$AV$1,0),FALSE),VLOOKUP($B356,'Justerad allokering'!$B$1:$AG$461,MATCH(H$1,'Justerad allokering'!$B$1:$AF$1,0),FALSE))</f>
        <v>0</v>
      </c>
      <c r="I356">
        <f>IF(ISERROR(1/VLOOKUP($B356,'Justerad allokering'!$B$1:$AG$461,MATCH(I$1,'Justerad allokering'!$B$1:$AF$1,0),FALSE)),VLOOKUP($B356,'Allokerad kvv'!$B$2:$AV$468,MATCH(I$1,'Allokerad kvv'!$B$1:$AV$1,0),FALSE),VLOOKUP($B356,'Justerad allokering'!$B$1:$AG$461,MATCH(I$1,'Justerad allokering'!$B$1:$AF$1,0),FALSE))</f>
        <v>0</v>
      </c>
      <c r="J356">
        <f>IF(ISERROR(1/VLOOKUP($B356,'Justerad allokering'!$B$1:$AG$461,MATCH(J$1,'Justerad allokering'!$B$1:$AF$1,0),FALSE)),VLOOKUP($B356,'Allokerad kvv'!$B$2:$AV$468,MATCH(J$1,'Allokerad kvv'!$B$1:$AV$1,0),FALSE),VLOOKUP($B356,'Justerad allokering'!$B$1:$AG$461,MATCH(J$1,'Justerad allokering'!$B$1:$AF$1,0),FALSE))</f>
        <v>0</v>
      </c>
      <c r="K356">
        <f>IF(ISERROR(1/VLOOKUP($B356,'Justerad allokering'!$B$1:$AG$461,MATCH(K$1,'Justerad allokering'!$B$1:$AF$1,0),FALSE)),VLOOKUP($B356,'Allokerad kvv'!$B$2:$AV$468,MATCH(K$1,'Allokerad kvv'!$B$1:$AV$1,0),FALSE),VLOOKUP($B356,'Justerad allokering'!$B$1:$AG$461,MATCH(K$1,'Justerad allokering'!$B$1:$AF$1,0),FALSE))</f>
        <v>0</v>
      </c>
      <c r="L356">
        <f>IF(ISERROR(1/VLOOKUP($B356,'Justerad allokering'!$B$1:$AG$461,MATCH(L$1,'Justerad allokering'!$B$1:$AF$1,0),FALSE)),VLOOKUP($B356,'Allokerad kvv'!$B$2:$AV$468,MATCH(L$1,'Allokerad kvv'!$B$1:$AV$1,0),FALSE),VLOOKUP($B356,'Justerad allokering'!$B$1:$AG$461,MATCH(L$1,'Justerad allokering'!$B$1:$AF$1,0),FALSE))</f>
        <v>0</v>
      </c>
      <c r="M356">
        <f>IF(ISERROR(1/VLOOKUP($B356,'Justerad allokering'!$B$1:$AG$461,MATCH(M$1,'Justerad allokering'!$B$1:$AF$1,0),FALSE)),VLOOKUP($B356,'Allokerad kvv'!$B$2:$AV$468,MATCH(M$1,'Allokerad kvv'!$B$1:$AV$1,0),FALSE),VLOOKUP($B356,'Justerad allokering'!$B$1:$AG$461,MATCH(M$1,'Justerad allokering'!$B$1:$AF$1,0),FALSE))</f>
        <v>0</v>
      </c>
      <c r="N356">
        <f>IF(ISERROR(1/VLOOKUP($B356,'Justerad allokering'!$B$1:$AG$461,MATCH(N$1,'Justerad allokering'!$B$1:$AF$1,0),FALSE)),VLOOKUP($B356,'Allokerad kvv'!$B$2:$AV$468,MATCH(N$1,'Allokerad kvv'!$B$1:$AV$1,0),FALSE),VLOOKUP($B356,'Justerad allokering'!$B$1:$AG$461,MATCH(N$1,'Justerad allokering'!$B$1:$AF$1,0),FALSE))</f>
        <v>0</v>
      </c>
      <c r="O356">
        <f>IF(ISERROR(1/VLOOKUP($B356,'Justerad allokering'!$B$1:$AG$461,MATCH(O$1,'Justerad allokering'!$B$1:$AF$1,0),FALSE)),VLOOKUP($B356,'Allokerad kvv'!$B$2:$AV$468,MATCH(O$1,'Allokerad kvv'!$B$1:$AV$1,0),FALSE),VLOOKUP($B356,'Justerad allokering'!$B$1:$AG$461,MATCH(O$1,'Justerad allokering'!$B$1:$AF$1,0),FALSE))</f>
        <v>0</v>
      </c>
      <c r="P356">
        <f>IF(ISERROR(1/VLOOKUP($B356,'Justerad allokering'!$B$1:$AG$461,MATCH(P$1,'Justerad allokering'!$B$1:$AF$1,0),FALSE)),VLOOKUP($B356,'Allokerad kvv'!$B$2:$AV$468,MATCH(P$1,'Allokerad kvv'!$B$1:$AV$1,0),FALSE),VLOOKUP($B356,'Justerad allokering'!$B$1:$AG$461,MATCH(P$1,'Justerad allokering'!$B$1:$AF$1,0),FALSE))</f>
        <v>0</v>
      </c>
      <c r="Q356">
        <f>IF(ISERROR(1/VLOOKUP($B356,'Justerad allokering'!$B$1:$AG$461,MATCH(Q$1,'Justerad allokering'!$B$1:$AF$1,0),FALSE)),VLOOKUP($B356,'Allokerad kvv'!$B$2:$AV$468,MATCH(Q$1,'Allokerad kvv'!$B$1:$AV$1,0),FALSE),VLOOKUP($B356,'Justerad allokering'!$B$1:$AG$461,MATCH(Q$1,'Justerad allokering'!$B$1:$AF$1,0),FALSE))</f>
        <v>0</v>
      </c>
      <c r="R356">
        <f>IF(ISERROR(1/VLOOKUP($B356,'Justerad allokering'!$B$1:$AG$461,MATCH(R$1,'Justerad allokering'!$B$1:$AF$1,0),FALSE)),VLOOKUP($B356,'Allokerad kvv'!$B$2:$AV$468,MATCH(R$1,'Allokerad kvv'!$B$1:$AV$1,0),FALSE),VLOOKUP($B356,'Justerad allokering'!$B$1:$AG$461,MATCH(R$1,'Justerad allokering'!$B$1:$AF$1,0),FALSE))</f>
        <v>0</v>
      </c>
      <c r="S356">
        <f>IF(ISERROR(1/VLOOKUP($B356,'Justerad allokering'!$B$1:$AG$461,MATCH(S$1,'Justerad allokering'!$B$1:$AF$1,0),FALSE)),VLOOKUP($B356,'Allokerad kvv'!$B$2:$AV$468,MATCH(S$1,'Allokerad kvv'!$B$1:$AV$1,0),FALSE),VLOOKUP($B356,'Justerad allokering'!$B$1:$AG$461,MATCH(S$1,'Justerad allokering'!$B$1:$AF$1,0),FALSE))</f>
        <v>0</v>
      </c>
      <c r="T356">
        <f>IF(ISERROR(1/VLOOKUP($B356,'Justerad allokering'!$B$1:$AG$461,MATCH(T$1,'Justerad allokering'!$B$1:$AF$1,0),FALSE)),VLOOKUP($B356,'Allokerad kvv'!$B$2:$AV$468,MATCH(T$1,'Allokerad kvv'!$B$1:$AV$1,0),FALSE),VLOOKUP($B356,'Justerad allokering'!$B$1:$AG$461,MATCH(T$1,'Justerad allokering'!$B$1:$AF$1,0),FALSE))</f>
        <v>0</v>
      </c>
      <c r="U356">
        <f>IF(ISERROR(1/VLOOKUP($B356,'Justerad allokering'!$B$1:$AG$461,MATCH(U$1,'Justerad allokering'!$B$1:$AF$1,0),FALSE)),VLOOKUP($B356,'Allokerad kvv'!$B$2:$AV$468,MATCH(U$1,'Allokerad kvv'!$B$1:$AV$1,0),FALSE),VLOOKUP($B356,'Justerad allokering'!$B$1:$AG$461,MATCH(U$1,'Justerad allokering'!$B$1:$AF$1,0),FALSE))</f>
        <v>0</v>
      </c>
      <c r="V356">
        <f>IF(ISERROR(1/VLOOKUP($B356,'Justerad allokering'!$B$1:$AG$461,MATCH(V$1,'Justerad allokering'!$B$1:$AF$1,0),FALSE)),VLOOKUP($B356,'Allokerad kvv'!$B$2:$AV$468,MATCH(V$1,'Allokerad kvv'!$B$1:$AV$1,0),FALSE),VLOOKUP($B356,'Justerad allokering'!$B$1:$AG$461,MATCH(V$1,'Justerad allokering'!$B$1:$AF$1,0),FALSE))</f>
        <v>0</v>
      </c>
      <c r="W356">
        <f>IF(ISERROR(1/VLOOKUP($B356,'Justerad allokering'!$B$1:$AG$461,MATCH(W$1,'Justerad allokering'!$B$1:$AF$1,0),FALSE)),VLOOKUP($B356,'Allokerad kvv'!$B$2:$AV$468,MATCH(W$1,'Allokerad kvv'!$B$1:$AV$1,0),FALSE),VLOOKUP($B356,'Justerad allokering'!$B$1:$AG$461,MATCH(W$1,'Justerad allokering'!$B$1:$AF$1,0),FALSE))</f>
        <v>0</v>
      </c>
      <c r="X356">
        <f>IF(ISERROR(1/VLOOKUP($B356,'Justerad allokering'!$B$1:$AG$461,MATCH(X$1,'Justerad allokering'!$B$1:$AF$1,0),FALSE)),VLOOKUP($B356,'Allokerad kvv'!$B$2:$AV$468,MATCH(X$1,'Allokerad kvv'!$B$1:$AV$1,0),FALSE),VLOOKUP($B356,'Justerad allokering'!$B$1:$AG$461,MATCH(X$1,'Justerad allokering'!$B$1:$AF$1,0),FALSE))</f>
        <v>0</v>
      </c>
      <c r="Y356">
        <f>IF(ISERROR(1/VLOOKUP($B356,'Justerad allokering'!$B$1:$AG$461,MATCH(Y$1,'Justerad allokering'!$B$1:$AF$1,0),FALSE)),VLOOKUP($B356,'Allokerad kvv'!$B$2:$AV$468,MATCH(Y$1,'Allokerad kvv'!$B$1:$AV$1,0),FALSE),VLOOKUP($B356,'Justerad allokering'!$B$1:$AG$461,MATCH(Y$1,'Justerad allokering'!$B$1:$AF$1,0),FALSE))</f>
        <v>0</v>
      </c>
      <c r="Z356">
        <f>IF(ISERROR(1/VLOOKUP($B356,'Justerad allokering'!$B$1:$AG$461,MATCH(Z$1,'Justerad allokering'!$B$1:$AF$1,0),FALSE)),VLOOKUP($B356,'Allokerad kvv'!$B$2:$AV$468,MATCH(Z$1,'Allokerad kvv'!$B$1:$AV$1,0),FALSE),VLOOKUP($B356,'Justerad allokering'!$B$1:$AG$461,MATCH(Z$1,'Justerad allokering'!$B$1:$AF$1,0),FALSE))</f>
        <v>0</v>
      </c>
      <c r="AE356" s="89">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25">
      <c r="A357" s="2" t="s">
        <v>491</v>
      </c>
      <c r="B357" s="2" t="s">
        <v>496</v>
      </c>
      <c r="C357">
        <f>IF(ISERROR(1/VLOOKUP($B357,'Justerad allokering'!$B$1:$AG$461,MATCH(C$1,'Justerad allokering'!$B$1:$AF$1,0),FALSE)),VLOOKUP($B357,'Allokerad kvv'!$B$2:$AV$468,MATCH(C$1,'Allokerad kvv'!$B$1:$AV$1,0),FALSE),VLOOKUP($B357,'Justerad allokering'!$B$1:$AG$461,MATCH(C$1,'Justerad allokering'!$B$1:$AF$1,0),FALSE))</f>
        <v>0</v>
      </c>
      <c r="D357">
        <f>IF(ISERROR(1/VLOOKUP($B357,'Justerad allokering'!$B$1:$AG$461,MATCH(D$1,'Justerad allokering'!$B$1:$AF$1,0),FALSE)),VLOOKUP($B357,'Allokerad kvv'!$B$2:$AV$468,MATCH(D$1,'Allokerad kvv'!$B$1:$AV$1,0),FALSE),VLOOKUP($B357,'Justerad allokering'!$B$1:$AG$461,MATCH(D$1,'Justerad allokering'!$B$1:$AF$1,0),FALSE))</f>
        <v>0</v>
      </c>
      <c r="E357">
        <f>IF(ISERROR(1/VLOOKUP($B357,'Justerad allokering'!$B$1:$AG$461,MATCH(E$1,'Justerad allokering'!$B$1:$AF$1,0),FALSE)),VLOOKUP($B357,'Allokerad kvv'!$B$2:$AV$468,MATCH(E$1,'Allokerad kvv'!$B$1:$AV$1,0),FALSE),VLOOKUP($B357,'Justerad allokering'!$B$1:$AG$461,MATCH(E$1,'Justerad allokering'!$B$1:$AF$1,0),FALSE))</f>
        <v>0</v>
      </c>
      <c r="F357">
        <f>IF(ISERROR(1/VLOOKUP($B357,'Justerad allokering'!$B$1:$AG$461,MATCH(F$1,'Justerad allokering'!$B$1:$AF$1,0),FALSE)),VLOOKUP($B357,'Allokerad kvv'!$B$2:$AV$468,MATCH(F$1,'Allokerad kvv'!$B$1:$AV$1,0),FALSE),VLOOKUP($B357,'Justerad allokering'!$B$1:$AG$461,MATCH(F$1,'Justerad allokering'!$B$1:$AF$1,0),FALSE))</f>
        <v>0</v>
      </c>
      <c r="G357">
        <f>IF(ISERROR(1/VLOOKUP($B357,'Justerad allokering'!$B$1:$AG$461,MATCH(G$1,'Justerad allokering'!$B$1:$AF$1,0),FALSE)),VLOOKUP($B357,'Allokerad kvv'!$B$2:$AV$468,MATCH(G$1,'Allokerad kvv'!$B$1:$AV$1,0),FALSE),VLOOKUP($B357,'Justerad allokering'!$B$1:$AG$461,MATCH(G$1,'Justerad allokering'!$B$1:$AF$1,0),FALSE))</f>
        <v>0</v>
      </c>
      <c r="H357">
        <f>IF(ISERROR(1/VLOOKUP($B357,'Justerad allokering'!$B$1:$AG$461,MATCH(H$1,'Justerad allokering'!$B$1:$AF$1,0),FALSE)),VLOOKUP($B357,'Allokerad kvv'!$B$2:$AV$468,MATCH(H$1,'Allokerad kvv'!$B$1:$AV$1,0),FALSE),VLOOKUP($B357,'Justerad allokering'!$B$1:$AG$461,MATCH(H$1,'Justerad allokering'!$B$1:$AF$1,0),FALSE))</f>
        <v>0</v>
      </c>
      <c r="I357">
        <f>IF(ISERROR(1/VLOOKUP($B357,'Justerad allokering'!$B$1:$AG$461,MATCH(I$1,'Justerad allokering'!$B$1:$AF$1,0),FALSE)),VLOOKUP($B357,'Allokerad kvv'!$B$2:$AV$468,MATCH(I$1,'Allokerad kvv'!$B$1:$AV$1,0),FALSE),VLOOKUP($B357,'Justerad allokering'!$B$1:$AG$461,MATCH(I$1,'Justerad allokering'!$B$1:$AF$1,0),FALSE))</f>
        <v>0</v>
      </c>
      <c r="J357">
        <f>IF(ISERROR(1/VLOOKUP($B357,'Justerad allokering'!$B$1:$AG$461,MATCH(J$1,'Justerad allokering'!$B$1:$AF$1,0),FALSE)),VLOOKUP($B357,'Allokerad kvv'!$B$2:$AV$468,MATCH(J$1,'Allokerad kvv'!$B$1:$AV$1,0),FALSE),VLOOKUP($B357,'Justerad allokering'!$B$1:$AG$461,MATCH(J$1,'Justerad allokering'!$B$1:$AF$1,0),FALSE))</f>
        <v>0</v>
      </c>
      <c r="K357">
        <f>IF(ISERROR(1/VLOOKUP($B357,'Justerad allokering'!$B$1:$AG$461,MATCH(K$1,'Justerad allokering'!$B$1:$AF$1,0),FALSE)),VLOOKUP($B357,'Allokerad kvv'!$B$2:$AV$468,MATCH(K$1,'Allokerad kvv'!$B$1:$AV$1,0),FALSE),VLOOKUP($B357,'Justerad allokering'!$B$1:$AG$461,MATCH(K$1,'Justerad allokering'!$B$1:$AF$1,0),FALSE))</f>
        <v>0</v>
      </c>
      <c r="L357">
        <f>IF(ISERROR(1/VLOOKUP($B357,'Justerad allokering'!$B$1:$AG$461,MATCH(L$1,'Justerad allokering'!$B$1:$AF$1,0),FALSE)),VLOOKUP($B357,'Allokerad kvv'!$B$2:$AV$468,MATCH(L$1,'Allokerad kvv'!$B$1:$AV$1,0),FALSE),VLOOKUP($B357,'Justerad allokering'!$B$1:$AG$461,MATCH(L$1,'Justerad allokering'!$B$1:$AF$1,0),FALSE))</f>
        <v>0</v>
      </c>
      <c r="M357">
        <f>IF(ISERROR(1/VLOOKUP($B357,'Justerad allokering'!$B$1:$AG$461,MATCH(M$1,'Justerad allokering'!$B$1:$AF$1,0),FALSE)),VLOOKUP($B357,'Allokerad kvv'!$B$2:$AV$468,MATCH(M$1,'Allokerad kvv'!$B$1:$AV$1,0),FALSE),VLOOKUP($B357,'Justerad allokering'!$B$1:$AG$461,MATCH(M$1,'Justerad allokering'!$B$1:$AF$1,0),FALSE))</f>
        <v>0</v>
      </c>
      <c r="N357">
        <f>IF(ISERROR(1/VLOOKUP($B357,'Justerad allokering'!$B$1:$AG$461,MATCH(N$1,'Justerad allokering'!$B$1:$AF$1,0),FALSE)),VLOOKUP($B357,'Allokerad kvv'!$B$2:$AV$468,MATCH(N$1,'Allokerad kvv'!$B$1:$AV$1,0),FALSE),VLOOKUP($B357,'Justerad allokering'!$B$1:$AG$461,MATCH(N$1,'Justerad allokering'!$B$1:$AF$1,0),FALSE))</f>
        <v>0</v>
      </c>
      <c r="O357">
        <f>IF(ISERROR(1/VLOOKUP($B357,'Justerad allokering'!$B$1:$AG$461,MATCH(O$1,'Justerad allokering'!$B$1:$AF$1,0),FALSE)),VLOOKUP($B357,'Allokerad kvv'!$B$2:$AV$468,MATCH(O$1,'Allokerad kvv'!$B$1:$AV$1,0),FALSE),VLOOKUP($B357,'Justerad allokering'!$B$1:$AG$461,MATCH(O$1,'Justerad allokering'!$B$1:$AF$1,0),FALSE))</f>
        <v>0</v>
      </c>
      <c r="P357">
        <f>IF(ISERROR(1/VLOOKUP($B357,'Justerad allokering'!$B$1:$AG$461,MATCH(P$1,'Justerad allokering'!$B$1:$AF$1,0),FALSE)),VLOOKUP($B357,'Allokerad kvv'!$B$2:$AV$468,MATCH(P$1,'Allokerad kvv'!$B$1:$AV$1,0),FALSE),VLOOKUP($B357,'Justerad allokering'!$B$1:$AG$461,MATCH(P$1,'Justerad allokering'!$B$1:$AF$1,0),FALSE))</f>
        <v>0</v>
      </c>
      <c r="Q357">
        <f>IF(ISERROR(1/VLOOKUP($B357,'Justerad allokering'!$B$1:$AG$461,MATCH(Q$1,'Justerad allokering'!$B$1:$AF$1,0),FALSE)),VLOOKUP($B357,'Allokerad kvv'!$B$2:$AV$468,MATCH(Q$1,'Allokerad kvv'!$B$1:$AV$1,0),FALSE),VLOOKUP($B357,'Justerad allokering'!$B$1:$AG$461,MATCH(Q$1,'Justerad allokering'!$B$1:$AF$1,0),FALSE))</f>
        <v>0</v>
      </c>
      <c r="R357">
        <f>IF(ISERROR(1/VLOOKUP($B357,'Justerad allokering'!$B$1:$AG$461,MATCH(R$1,'Justerad allokering'!$B$1:$AF$1,0),FALSE)),VLOOKUP($B357,'Allokerad kvv'!$B$2:$AV$468,MATCH(R$1,'Allokerad kvv'!$B$1:$AV$1,0),FALSE),VLOOKUP($B357,'Justerad allokering'!$B$1:$AG$461,MATCH(R$1,'Justerad allokering'!$B$1:$AF$1,0),FALSE))</f>
        <v>0</v>
      </c>
      <c r="S357">
        <f>IF(ISERROR(1/VLOOKUP($B357,'Justerad allokering'!$B$1:$AG$461,MATCH(S$1,'Justerad allokering'!$B$1:$AF$1,0),FALSE)),VLOOKUP($B357,'Allokerad kvv'!$B$2:$AV$468,MATCH(S$1,'Allokerad kvv'!$B$1:$AV$1,0),FALSE),VLOOKUP($B357,'Justerad allokering'!$B$1:$AG$461,MATCH(S$1,'Justerad allokering'!$B$1:$AF$1,0),FALSE))</f>
        <v>0</v>
      </c>
      <c r="T357">
        <f>IF(ISERROR(1/VLOOKUP($B357,'Justerad allokering'!$B$1:$AG$461,MATCH(T$1,'Justerad allokering'!$B$1:$AF$1,0),FALSE)),VLOOKUP($B357,'Allokerad kvv'!$B$2:$AV$468,MATCH(T$1,'Allokerad kvv'!$B$1:$AV$1,0),FALSE),VLOOKUP($B357,'Justerad allokering'!$B$1:$AG$461,MATCH(T$1,'Justerad allokering'!$B$1:$AF$1,0),FALSE))</f>
        <v>0</v>
      </c>
      <c r="U357">
        <f>IF(ISERROR(1/VLOOKUP($B357,'Justerad allokering'!$B$1:$AG$461,MATCH(U$1,'Justerad allokering'!$B$1:$AF$1,0),FALSE)),VLOOKUP($B357,'Allokerad kvv'!$B$2:$AV$468,MATCH(U$1,'Allokerad kvv'!$B$1:$AV$1,0),FALSE),VLOOKUP($B357,'Justerad allokering'!$B$1:$AG$461,MATCH(U$1,'Justerad allokering'!$B$1:$AF$1,0),FALSE))</f>
        <v>0</v>
      </c>
      <c r="V357">
        <f>IF(ISERROR(1/VLOOKUP($B357,'Justerad allokering'!$B$1:$AG$461,MATCH(V$1,'Justerad allokering'!$B$1:$AF$1,0),FALSE)),VLOOKUP($B357,'Allokerad kvv'!$B$2:$AV$468,MATCH(V$1,'Allokerad kvv'!$B$1:$AV$1,0),FALSE),VLOOKUP($B357,'Justerad allokering'!$B$1:$AG$461,MATCH(V$1,'Justerad allokering'!$B$1:$AF$1,0),FALSE))</f>
        <v>0</v>
      </c>
      <c r="W357">
        <f>IF(ISERROR(1/VLOOKUP($B357,'Justerad allokering'!$B$1:$AG$461,MATCH(W$1,'Justerad allokering'!$B$1:$AF$1,0),FALSE)),VLOOKUP($B357,'Allokerad kvv'!$B$2:$AV$468,MATCH(W$1,'Allokerad kvv'!$B$1:$AV$1,0),FALSE),VLOOKUP($B357,'Justerad allokering'!$B$1:$AG$461,MATCH(W$1,'Justerad allokering'!$B$1:$AF$1,0),FALSE))</f>
        <v>0</v>
      </c>
      <c r="X357">
        <f>IF(ISERROR(1/VLOOKUP($B357,'Justerad allokering'!$B$1:$AG$461,MATCH(X$1,'Justerad allokering'!$B$1:$AF$1,0),FALSE)),VLOOKUP($B357,'Allokerad kvv'!$B$2:$AV$468,MATCH(X$1,'Allokerad kvv'!$B$1:$AV$1,0),FALSE),VLOOKUP($B357,'Justerad allokering'!$B$1:$AG$461,MATCH(X$1,'Justerad allokering'!$B$1:$AF$1,0),FALSE))</f>
        <v>0</v>
      </c>
      <c r="Y357">
        <f>IF(ISERROR(1/VLOOKUP($B357,'Justerad allokering'!$B$1:$AG$461,MATCH(Y$1,'Justerad allokering'!$B$1:$AF$1,0),FALSE)),VLOOKUP($B357,'Allokerad kvv'!$B$2:$AV$468,MATCH(Y$1,'Allokerad kvv'!$B$1:$AV$1,0),FALSE),VLOOKUP($B357,'Justerad allokering'!$B$1:$AG$461,MATCH(Y$1,'Justerad allokering'!$B$1:$AF$1,0),FALSE))</f>
        <v>0</v>
      </c>
      <c r="Z357">
        <f>IF(ISERROR(1/VLOOKUP($B357,'Justerad allokering'!$B$1:$AG$461,MATCH(Z$1,'Justerad allokering'!$B$1:$AF$1,0),FALSE)),VLOOKUP($B357,'Allokerad kvv'!$B$2:$AV$468,MATCH(Z$1,'Allokerad kvv'!$B$1:$AV$1,0),FALSE),VLOOKUP($B357,'Justerad allokering'!$B$1:$AG$461,MATCH(Z$1,'Justerad allokering'!$B$1:$AF$1,0),FALSE))</f>
        <v>0</v>
      </c>
      <c r="AE357" s="89">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25">
      <c r="A358" s="2" t="s">
        <v>497</v>
      </c>
      <c r="B358" s="2" t="s">
        <v>498</v>
      </c>
      <c r="C358">
        <f>IF(ISERROR(1/VLOOKUP($B358,'Justerad allokering'!$B$1:$AG$461,MATCH(C$1,'Justerad allokering'!$B$1:$AF$1,0),FALSE)),VLOOKUP($B358,'Allokerad kvv'!$B$2:$AV$468,MATCH(C$1,'Allokerad kvv'!$B$1:$AV$1,0),FALSE),VLOOKUP($B358,'Justerad allokering'!$B$1:$AG$461,MATCH(C$1,'Justerad allokering'!$B$1:$AF$1,0),FALSE))</f>
        <v>0</v>
      </c>
      <c r="D358">
        <f>IF(ISERROR(1/VLOOKUP($B358,'Justerad allokering'!$B$1:$AG$461,MATCH(D$1,'Justerad allokering'!$B$1:$AF$1,0),FALSE)),VLOOKUP($B358,'Allokerad kvv'!$B$2:$AV$468,MATCH(D$1,'Allokerad kvv'!$B$1:$AV$1,0),FALSE),VLOOKUP($B358,'Justerad allokering'!$B$1:$AG$461,MATCH(D$1,'Justerad allokering'!$B$1:$AF$1,0),FALSE))</f>
        <v>0</v>
      </c>
      <c r="E358">
        <f>IF(ISERROR(1/VLOOKUP($B358,'Justerad allokering'!$B$1:$AG$461,MATCH(E$1,'Justerad allokering'!$B$1:$AF$1,0),FALSE)),VLOOKUP($B358,'Allokerad kvv'!$B$2:$AV$468,MATCH(E$1,'Allokerad kvv'!$B$1:$AV$1,0),FALSE),VLOOKUP($B358,'Justerad allokering'!$B$1:$AG$461,MATCH(E$1,'Justerad allokering'!$B$1:$AF$1,0),FALSE))</f>
        <v>0</v>
      </c>
      <c r="F358">
        <f>IF(ISERROR(1/VLOOKUP($B358,'Justerad allokering'!$B$1:$AG$461,MATCH(F$1,'Justerad allokering'!$B$1:$AF$1,0),FALSE)),VLOOKUP($B358,'Allokerad kvv'!$B$2:$AV$468,MATCH(F$1,'Allokerad kvv'!$B$1:$AV$1,0),FALSE),VLOOKUP($B358,'Justerad allokering'!$B$1:$AG$461,MATCH(F$1,'Justerad allokering'!$B$1:$AF$1,0),FALSE))</f>
        <v>0</v>
      </c>
      <c r="G358">
        <f>IF(ISERROR(1/VLOOKUP($B358,'Justerad allokering'!$B$1:$AG$461,MATCH(G$1,'Justerad allokering'!$B$1:$AF$1,0),FALSE)),VLOOKUP($B358,'Allokerad kvv'!$B$2:$AV$468,MATCH(G$1,'Allokerad kvv'!$B$1:$AV$1,0),FALSE),VLOOKUP($B358,'Justerad allokering'!$B$1:$AG$461,MATCH(G$1,'Justerad allokering'!$B$1:$AF$1,0),FALSE))</f>
        <v>0</v>
      </c>
      <c r="H358">
        <f>IF(ISERROR(1/VLOOKUP($B358,'Justerad allokering'!$B$1:$AG$461,MATCH(H$1,'Justerad allokering'!$B$1:$AF$1,0),FALSE)),VLOOKUP($B358,'Allokerad kvv'!$B$2:$AV$468,MATCH(H$1,'Allokerad kvv'!$B$1:$AV$1,0),FALSE),VLOOKUP($B358,'Justerad allokering'!$B$1:$AG$461,MATCH(H$1,'Justerad allokering'!$B$1:$AF$1,0),FALSE))</f>
        <v>0</v>
      </c>
      <c r="I358">
        <f>IF(ISERROR(1/VLOOKUP($B358,'Justerad allokering'!$B$1:$AG$461,MATCH(I$1,'Justerad allokering'!$B$1:$AF$1,0),FALSE)),VLOOKUP($B358,'Allokerad kvv'!$B$2:$AV$468,MATCH(I$1,'Allokerad kvv'!$B$1:$AV$1,0),FALSE),VLOOKUP($B358,'Justerad allokering'!$B$1:$AG$461,MATCH(I$1,'Justerad allokering'!$B$1:$AF$1,0),FALSE))</f>
        <v>0</v>
      </c>
      <c r="J358">
        <f>IF(ISERROR(1/VLOOKUP($B358,'Justerad allokering'!$B$1:$AG$461,MATCH(J$1,'Justerad allokering'!$B$1:$AF$1,0),FALSE)),VLOOKUP($B358,'Allokerad kvv'!$B$2:$AV$468,MATCH(J$1,'Allokerad kvv'!$B$1:$AV$1,0),FALSE),VLOOKUP($B358,'Justerad allokering'!$B$1:$AG$461,MATCH(J$1,'Justerad allokering'!$B$1:$AF$1,0),FALSE))</f>
        <v>0</v>
      </c>
      <c r="K358">
        <f>IF(ISERROR(1/VLOOKUP($B358,'Justerad allokering'!$B$1:$AG$461,MATCH(K$1,'Justerad allokering'!$B$1:$AF$1,0),FALSE)),VLOOKUP($B358,'Allokerad kvv'!$B$2:$AV$468,MATCH(K$1,'Allokerad kvv'!$B$1:$AV$1,0),FALSE),VLOOKUP($B358,'Justerad allokering'!$B$1:$AG$461,MATCH(K$1,'Justerad allokering'!$B$1:$AF$1,0),FALSE))</f>
        <v>0</v>
      </c>
      <c r="L358">
        <f>IF(ISERROR(1/VLOOKUP($B358,'Justerad allokering'!$B$1:$AG$461,MATCH(L$1,'Justerad allokering'!$B$1:$AF$1,0),FALSE)),VLOOKUP($B358,'Allokerad kvv'!$B$2:$AV$468,MATCH(L$1,'Allokerad kvv'!$B$1:$AV$1,0),FALSE),VLOOKUP($B358,'Justerad allokering'!$B$1:$AG$461,MATCH(L$1,'Justerad allokering'!$B$1:$AF$1,0),FALSE))</f>
        <v>0</v>
      </c>
      <c r="M358">
        <f>IF(ISERROR(1/VLOOKUP($B358,'Justerad allokering'!$B$1:$AG$461,MATCH(M$1,'Justerad allokering'!$B$1:$AF$1,0),FALSE)),VLOOKUP($B358,'Allokerad kvv'!$B$2:$AV$468,MATCH(M$1,'Allokerad kvv'!$B$1:$AV$1,0),FALSE),VLOOKUP($B358,'Justerad allokering'!$B$1:$AG$461,MATCH(M$1,'Justerad allokering'!$B$1:$AF$1,0),FALSE))</f>
        <v>0</v>
      </c>
      <c r="N358">
        <f>IF(ISERROR(1/VLOOKUP($B358,'Justerad allokering'!$B$1:$AG$461,MATCH(N$1,'Justerad allokering'!$B$1:$AF$1,0),FALSE)),VLOOKUP($B358,'Allokerad kvv'!$B$2:$AV$468,MATCH(N$1,'Allokerad kvv'!$B$1:$AV$1,0),FALSE),VLOOKUP($B358,'Justerad allokering'!$B$1:$AG$461,MATCH(N$1,'Justerad allokering'!$B$1:$AF$1,0),FALSE))</f>
        <v>0</v>
      </c>
      <c r="O358">
        <f>IF(ISERROR(1/VLOOKUP($B358,'Justerad allokering'!$B$1:$AG$461,MATCH(O$1,'Justerad allokering'!$B$1:$AF$1,0),FALSE)),VLOOKUP($B358,'Allokerad kvv'!$B$2:$AV$468,MATCH(O$1,'Allokerad kvv'!$B$1:$AV$1,0),FALSE),VLOOKUP($B358,'Justerad allokering'!$B$1:$AG$461,MATCH(O$1,'Justerad allokering'!$B$1:$AF$1,0),FALSE))</f>
        <v>0</v>
      </c>
      <c r="P358">
        <f>IF(ISERROR(1/VLOOKUP($B358,'Justerad allokering'!$B$1:$AG$461,MATCH(P$1,'Justerad allokering'!$B$1:$AF$1,0),FALSE)),VLOOKUP($B358,'Allokerad kvv'!$B$2:$AV$468,MATCH(P$1,'Allokerad kvv'!$B$1:$AV$1,0),FALSE),VLOOKUP($B358,'Justerad allokering'!$B$1:$AG$461,MATCH(P$1,'Justerad allokering'!$B$1:$AF$1,0),FALSE))</f>
        <v>0</v>
      </c>
      <c r="Q358">
        <f>IF(ISERROR(1/VLOOKUP($B358,'Justerad allokering'!$B$1:$AG$461,MATCH(Q$1,'Justerad allokering'!$B$1:$AF$1,0),FALSE)),VLOOKUP($B358,'Allokerad kvv'!$B$2:$AV$468,MATCH(Q$1,'Allokerad kvv'!$B$1:$AV$1,0),FALSE),VLOOKUP($B358,'Justerad allokering'!$B$1:$AG$461,MATCH(Q$1,'Justerad allokering'!$B$1:$AF$1,0),FALSE))</f>
        <v>0</v>
      </c>
      <c r="R358">
        <f>IF(ISERROR(1/VLOOKUP($B358,'Justerad allokering'!$B$1:$AG$461,MATCH(R$1,'Justerad allokering'!$B$1:$AF$1,0),FALSE)),VLOOKUP($B358,'Allokerad kvv'!$B$2:$AV$468,MATCH(R$1,'Allokerad kvv'!$B$1:$AV$1,0),FALSE),VLOOKUP($B358,'Justerad allokering'!$B$1:$AG$461,MATCH(R$1,'Justerad allokering'!$B$1:$AF$1,0),FALSE))</f>
        <v>0</v>
      </c>
      <c r="S358">
        <f>IF(ISERROR(1/VLOOKUP($B358,'Justerad allokering'!$B$1:$AG$461,MATCH(S$1,'Justerad allokering'!$B$1:$AF$1,0),FALSE)),VLOOKUP($B358,'Allokerad kvv'!$B$2:$AV$468,MATCH(S$1,'Allokerad kvv'!$B$1:$AV$1,0),FALSE),VLOOKUP($B358,'Justerad allokering'!$B$1:$AG$461,MATCH(S$1,'Justerad allokering'!$B$1:$AF$1,0),FALSE))</f>
        <v>0</v>
      </c>
      <c r="T358">
        <f>IF(ISERROR(1/VLOOKUP($B358,'Justerad allokering'!$B$1:$AG$461,MATCH(T$1,'Justerad allokering'!$B$1:$AF$1,0),FALSE)),VLOOKUP($B358,'Allokerad kvv'!$B$2:$AV$468,MATCH(T$1,'Allokerad kvv'!$B$1:$AV$1,0),FALSE),VLOOKUP($B358,'Justerad allokering'!$B$1:$AG$461,MATCH(T$1,'Justerad allokering'!$B$1:$AF$1,0),FALSE))</f>
        <v>0</v>
      </c>
      <c r="U358">
        <f>IF(ISERROR(1/VLOOKUP($B358,'Justerad allokering'!$B$1:$AG$461,MATCH(U$1,'Justerad allokering'!$B$1:$AF$1,0),FALSE)),VLOOKUP($B358,'Allokerad kvv'!$B$2:$AV$468,MATCH(U$1,'Allokerad kvv'!$B$1:$AV$1,0),FALSE),VLOOKUP($B358,'Justerad allokering'!$B$1:$AG$461,MATCH(U$1,'Justerad allokering'!$B$1:$AF$1,0),FALSE))</f>
        <v>0</v>
      </c>
      <c r="V358">
        <f>IF(ISERROR(1/VLOOKUP($B358,'Justerad allokering'!$B$1:$AG$461,MATCH(V$1,'Justerad allokering'!$B$1:$AF$1,0),FALSE)),VLOOKUP($B358,'Allokerad kvv'!$B$2:$AV$468,MATCH(V$1,'Allokerad kvv'!$B$1:$AV$1,0),FALSE),VLOOKUP($B358,'Justerad allokering'!$B$1:$AG$461,MATCH(V$1,'Justerad allokering'!$B$1:$AF$1,0),FALSE))</f>
        <v>0</v>
      </c>
      <c r="W358">
        <f>IF(ISERROR(1/VLOOKUP($B358,'Justerad allokering'!$B$1:$AG$461,MATCH(W$1,'Justerad allokering'!$B$1:$AF$1,0),FALSE)),VLOOKUP($B358,'Allokerad kvv'!$B$2:$AV$468,MATCH(W$1,'Allokerad kvv'!$B$1:$AV$1,0),FALSE),VLOOKUP($B358,'Justerad allokering'!$B$1:$AG$461,MATCH(W$1,'Justerad allokering'!$B$1:$AF$1,0),FALSE))</f>
        <v>0</v>
      </c>
      <c r="X358">
        <f>IF(ISERROR(1/VLOOKUP($B358,'Justerad allokering'!$B$1:$AG$461,MATCH(X$1,'Justerad allokering'!$B$1:$AF$1,0),FALSE)),VLOOKUP($B358,'Allokerad kvv'!$B$2:$AV$468,MATCH(X$1,'Allokerad kvv'!$B$1:$AV$1,0),FALSE),VLOOKUP($B358,'Justerad allokering'!$B$1:$AG$461,MATCH(X$1,'Justerad allokering'!$B$1:$AF$1,0),FALSE))</f>
        <v>0</v>
      </c>
      <c r="Y358">
        <f>IF(ISERROR(1/VLOOKUP($B358,'Justerad allokering'!$B$1:$AG$461,MATCH(Y$1,'Justerad allokering'!$B$1:$AF$1,0),FALSE)),VLOOKUP($B358,'Allokerad kvv'!$B$2:$AV$468,MATCH(Y$1,'Allokerad kvv'!$B$1:$AV$1,0),FALSE),VLOOKUP($B358,'Justerad allokering'!$B$1:$AG$461,MATCH(Y$1,'Justerad allokering'!$B$1:$AF$1,0),FALSE))</f>
        <v>0</v>
      </c>
      <c r="Z358">
        <f>IF(ISERROR(1/VLOOKUP($B358,'Justerad allokering'!$B$1:$AG$461,MATCH(Z$1,'Justerad allokering'!$B$1:$AF$1,0),FALSE)),VLOOKUP($B358,'Allokerad kvv'!$B$2:$AV$468,MATCH(Z$1,'Allokerad kvv'!$B$1:$AV$1,0),FALSE),VLOOKUP($B358,'Justerad allokering'!$B$1:$AG$461,MATCH(Z$1,'Justerad allokering'!$B$1:$AF$1,0),FALSE))</f>
        <v>0</v>
      </c>
      <c r="AE358" s="89">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25">
      <c r="A359" s="2" t="s">
        <v>497</v>
      </c>
      <c r="B359" s="2" t="s">
        <v>499</v>
      </c>
      <c r="C359">
        <f>IF(ISERROR(1/VLOOKUP($B359,'Justerad allokering'!$B$1:$AG$461,MATCH(C$1,'Justerad allokering'!$B$1:$AF$1,0),FALSE)),VLOOKUP($B359,'Allokerad kvv'!$B$2:$AV$468,MATCH(C$1,'Allokerad kvv'!$B$1:$AV$1,0),FALSE),VLOOKUP($B359,'Justerad allokering'!$B$1:$AG$461,MATCH(C$1,'Justerad allokering'!$B$1:$AF$1,0),FALSE))</f>
        <v>0</v>
      </c>
      <c r="D359">
        <f>IF(ISERROR(1/VLOOKUP($B359,'Justerad allokering'!$B$1:$AG$461,MATCH(D$1,'Justerad allokering'!$B$1:$AF$1,0),FALSE)),VLOOKUP($B359,'Allokerad kvv'!$B$2:$AV$468,MATCH(D$1,'Allokerad kvv'!$B$1:$AV$1,0),FALSE),VLOOKUP($B359,'Justerad allokering'!$B$1:$AG$461,MATCH(D$1,'Justerad allokering'!$B$1:$AF$1,0),FALSE))</f>
        <v>0</v>
      </c>
      <c r="E359">
        <f>IF(ISERROR(1/VLOOKUP($B359,'Justerad allokering'!$B$1:$AG$461,MATCH(E$1,'Justerad allokering'!$B$1:$AF$1,0),FALSE)),VLOOKUP($B359,'Allokerad kvv'!$B$2:$AV$468,MATCH(E$1,'Allokerad kvv'!$B$1:$AV$1,0),FALSE),VLOOKUP($B359,'Justerad allokering'!$B$1:$AG$461,MATCH(E$1,'Justerad allokering'!$B$1:$AF$1,0),FALSE))</f>
        <v>0</v>
      </c>
      <c r="F359">
        <f>IF(ISERROR(1/VLOOKUP($B359,'Justerad allokering'!$B$1:$AG$461,MATCH(F$1,'Justerad allokering'!$B$1:$AF$1,0),FALSE)),VLOOKUP($B359,'Allokerad kvv'!$B$2:$AV$468,MATCH(F$1,'Allokerad kvv'!$B$1:$AV$1,0),FALSE),VLOOKUP($B359,'Justerad allokering'!$B$1:$AG$461,MATCH(F$1,'Justerad allokering'!$B$1:$AF$1,0),FALSE))</f>
        <v>0</v>
      </c>
      <c r="G359">
        <f>IF(ISERROR(1/VLOOKUP($B359,'Justerad allokering'!$B$1:$AG$461,MATCH(G$1,'Justerad allokering'!$B$1:$AF$1,0),FALSE)),VLOOKUP($B359,'Allokerad kvv'!$B$2:$AV$468,MATCH(G$1,'Allokerad kvv'!$B$1:$AV$1,0),FALSE),VLOOKUP($B359,'Justerad allokering'!$B$1:$AG$461,MATCH(G$1,'Justerad allokering'!$B$1:$AF$1,0),FALSE))</f>
        <v>0</v>
      </c>
      <c r="H359">
        <f>IF(ISERROR(1/VLOOKUP($B359,'Justerad allokering'!$B$1:$AG$461,MATCH(H$1,'Justerad allokering'!$B$1:$AF$1,0),FALSE)),VLOOKUP($B359,'Allokerad kvv'!$B$2:$AV$468,MATCH(H$1,'Allokerad kvv'!$B$1:$AV$1,0),FALSE),VLOOKUP($B359,'Justerad allokering'!$B$1:$AG$461,MATCH(H$1,'Justerad allokering'!$B$1:$AF$1,0),FALSE))</f>
        <v>0</v>
      </c>
      <c r="I359">
        <f>IF(ISERROR(1/VLOOKUP($B359,'Justerad allokering'!$B$1:$AG$461,MATCH(I$1,'Justerad allokering'!$B$1:$AF$1,0),FALSE)),VLOOKUP($B359,'Allokerad kvv'!$B$2:$AV$468,MATCH(I$1,'Allokerad kvv'!$B$1:$AV$1,0),FALSE),VLOOKUP($B359,'Justerad allokering'!$B$1:$AG$461,MATCH(I$1,'Justerad allokering'!$B$1:$AF$1,0),FALSE))</f>
        <v>0</v>
      </c>
      <c r="J359">
        <f>IF(ISERROR(1/VLOOKUP($B359,'Justerad allokering'!$B$1:$AG$461,MATCH(J$1,'Justerad allokering'!$B$1:$AF$1,0),FALSE)),VLOOKUP($B359,'Allokerad kvv'!$B$2:$AV$468,MATCH(J$1,'Allokerad kvv'!$B$1:$AV$1,0),FALSE),VLOOKUP($B359,'Justerad allokering'!$B$1:$AG$461,MATCH(J$1,'Justerad allokering'!$B$1:$AF$1,0),FALSE))</f>
        <v>0</v>
      </c>
      <c r="K359">
        <f>IF(ISERROR(1/VLOOKUP($B359,'Justerad allokering'!$B$1:$AG$461,MATCH(K$1,'Justerad allokering'!$B$1:$AF$1,0),FALSE)),VLOOKUP($B359,'Allokerad kvv'!$B$2:$AV$468,MATCH(K$1,'Allokerad kvv'!$B$1:$AV$1,0),FALSE),VLOOKUP($B359,'Justerad allokering'!$B$1:$AG$461,MATCH(K$1,'Justerad allokering'!$B$1:$AF$1,0),FALSE))</f>
        <v>0</v>
      </c>
      <c r="L359">
        <f>IF(ISERROR(1/VLOOKUP($B359,'Justerad allokering'!$B$1:$AG$461,MATCH(L$1,'Justerad allokering'!$B$1:$AF$1,0),FALSE)),VLOOKUP($B359,'Allokerad kvv'!$B$2:$AV$468,MATCH(L$1,'Allokerad kvv'!$B$1:$AV$1,0),FALSE),VLOOKUP($B359,'Justerad allokering'!$B$1:$AG$461,MATCH(L$1,'Justerad allokering'!$B$1:$AF$1,0),FALSE))</f>
        <v>0</v>
      </c>
      <c r="M359">
        <f>IF(ISERROR(1/VLOOKUP($B359,'Justerad allokering'!$B$1:$AG$461,MATCH(M$1,'Justerad allokering'!$B$1:$AF$1,0),FALSE)),VLOOKUP($B359,'Allokerad kvv'!$B$2:$AV$468,MATCH(M$1,'Allokerad kvv'!$B$1:$AV$1,0),FALSE),VLOOKUP($B359,'Justerad allokering'!$B$1:$AG$461,MATCH(M$1,'Justerad allokering'!$B$1:$AF$1,0),FALSE))</f>
        <v>0</v>
      </c>
      <c r="N359">
        <f>IF(ISERROR(1/VLOOKUP($B359,'Justerad allokering'!$B$1:$AG$461,MATCH(N$1,'Justerad allokering'!$B$1:$AF$1,0),FALSE)),VLOOKUP($B359,'Allokerad kvv'!$B$2:$AV$468,MATCH(N$1,'Allokerad kvv'!$B$1:$AV$1,0),FALSE),VLOOKUP($B359,'Justerad allokering'!$B$1:$AG$461,MATCH(N$1,'Justerad allokering'!$B$1:$AF$1,0),FALSE))</f>
        <v>0</v>
      </c>
      <c r="O359">
        <f>IF(ISERROR(1/VLOOKUP($B359,'Justerad allokering'!$B$1:$AG$461,MATCH(O$1,'Justerad allokering'!$B$1:$AF$1,0),FALSE)),VLOOKUP($B359,'Allokerad kvv'!$B$2:$AV$468,MATCH(O$1,'Allokerad kvv'!$B$1:$AV$1,0),FALSE),VLOOKUP($B359,'Justerad allokering'!$B$1:$AG$461,MATCH(O$1,'Justerad allokering'!$B$1:$AF$1,0),FALSE))</f>
        <v>0</v>
      </c>
      <c r="P359">
        <f>IF(ISERROR(1/VLOOKUP($B359,'Justerad allokering'!$B$1:$AG$461,MATCH(P$1,'Justerad allokering'!$B$1:$AF$1,0),FALSE)),VLOOKUP($B359,'Allokerad kvv'!$B$2:$AV$468,MATCH(P$1,'Allokerad kvv'!$B$1:$AV$1,0),FALSE),VLOOKUP($B359,'Justerad allokering'!$B$1:$AG$461,MATCH(P$1,'Justerad allokering'!$B$1:$AF$1,0),FALSE))</f>
        <v>0</v>
      </c>
      <c r="Q359">
        <f>IF(ISERROR(1/VLOOKUP($B359,'Justerad allokering'!$B$1:$AG$461,MATCH(Q$1,'Justerad allokering'!$B$1:$AF$1,0),FALSE)),VLOOKUP($B359,'Allokerad kvv'!$B$2:$AV$468,MATCH(Q$1,'Allokerad kvv'!$B$1:$AV$1,0),FALSE),VLOOKUP($B359,'Justerad allokering'!$B$1:$AG$461,MATCH(Q$1,'Justerad allokering'!$B$1:$AF$1,0),FALSE))</f>
        <v>0</v>
      </c>
      <c r="R359">
        <f>IF(ISERROR(1/VLOOKUP($B359,'Justerad allokering'!$B$1:$AG$461,MATCH(R$1,'Justerad allokering'!$B$1:$AF$1,0),FALSE)),VLOOKUP($B359,'Allokerad kvv'!$B$2:$AV$468,MATCH(R$1,'Allokerad kvv'!$B$1:$AV$1,0),FALSE),VLOOKUP($B359,'Justerad allokering'!$B$1:$AG$461,MATCH(R$1,'Justerad allokering'!$B$1:$AF$1,0),FALSE))</f>
        <v>0</v>
      </c>
      <c r="S359">
        <f>IF(ISERROR(1/VLOOKUP($B359,'Justerad allokering'!$B$1:$AG$461,MATCH(S$1,'Justerad allokering'!$B$1:$AF$1,0),FALSE)),VLOOKUP($B359,'Allokerad kvv'!$B$2:$AV$468,MATCH(S$1,'Allokerad kvv'!$B$1:$AV$1,0),FALSE),VLOOKUP($B359,'Justerad allokering'!$B$1:$AG$461,MATCH(S$1,'Justerad allokering'!$B$1:$AF$1,0),FALSE))</f>
        <v>0</v>
      </c>
      <c r="T359">
        <f>IF(ISERROR(1/VLOOKUP($B359,'Justerad allokering'!$B$1:$AG$461,MATCH(T$1,'Justerad allokering'!$B$1:$AF$1,0),FALSE)),VLOOKUP($B359,'Allokerad kvv'!$B$2:$AV$468,MATCH(T$1,'Allokerad kvv'!$B$1:$AV$1,0),FALSE),VLOOKUP($B359,'Justerad allokering'!$B$1:$AG$461,MATCH(T$1,'Justerad allokering'!$B$1:$AF$1,0),FALSE))</f>
        <v>0</v>
      </c>
      <c r="U359">
        <f>IF(ISERROR(1/VLOOKUP($B359,'Justerad allokering'!$B$1:$AG$461,MATCH(U$1,'Justerad allokering'!$B$1:$AF$1,0),FALSE)),VLOOKUP($B359,'Allokerad kvv'!$B$2:$AV$468,MATCH(U$1,'Allokerad kvv'!$B$1:$AV$1,0),FALSE),VLOOKUP($B359,'Justerad allokering'!$B$1:$AG$461,MATCH(U$1,'Justerad allokering'!$B$1:$AF$1,0),FALSE))</f>
        <v>0</v>
      </c>
      <c r="V359">
        <f>IF(ISERROR(1/VLOOKUP($B359,'Justerad allokering'!$B$1:$AG$461,MATCH(V$1,'Justerad allokering'!$B$1:$AF$1,0),FALSE)),VLOOKUP($B359,'Allokerad kvv'!$B$2:$AV$468,MATCH(V$1,'Allokerad kvv'!$B$1:$AV$1,0),FALSE),VLOOKUP($B359,'Justerad allokering'!$B$1:$AG$461,MATCH(V$1,'Justerad allokering'!$B$1:$AF$1,0),FALSE))</f>
        <v>0</v>
      </c>
      <c r="W359">
        <f>IF(ISERROR(1/VLOOKUP($B359,'Justerad allokering'!$B$1:$AG$461,MATCH(W$1,'Justerad allokering'!$B$1:$AF$1,0),FALSE)),VLOOKUP($B359,'Allokerad kvv'!$B$2:$AV$468,MATCH(W$1,'Allokerad kvv'!$B$1:$AV$1,0),FALSE),VLOOKUP($B359,'Justerad allokering'!$B$1:$AG$461,MATCH(W$1,'Justerad allokering'!$B$1:$AF$1,0),FALSE))</f>
        <v>0</v>
      </c>
      <c r="X359">
        <f>IF(ISERROR(1/VLOOKUP($B359,'Justerad allokering'!$B$1:$AG$461,MATCH(X$1,'Justerad allokering'!$B$1:$AF$1,0),FALSE)),VLOOKUP($B359,'Allokerad kvv'!$B$2:$AV$468,MATCH(X$1,'Allokerad kvv'!$B$1:$AV$1,0),FALSE),VLOOKUP($B359,'Justerad allokering'!$B$1:$AG$461,MATCH(X$1,'Justerad allokering'!$B$1:$AF$1,0),FALSE))</f>
        <v>0</v>
      </c>
      <c r="Y359">
        <f>IF(ISERROR(1/VLOOKUP($B359,'Justerad allokering'!$B$1:$AG$461,MATCH(Y$1,'Justerad allokering'!$B$1:$AF$1,0),FALSE)),VLOOKUP($B359,'Allokerad kvv'!$B$2:$AV$468,MATCH(Y$1,'Allokerad kvv'!$B$1:$AV$1,0),FALSE),VLOOKUP($B359,'Justerad allokering'!$B$1:$AG$461,MATCH(Y$1,'Justerad allokering'!$B$1:$AF$1,0),FALSE))</f>
        <v>0</v>
      </c>
      <c r="Z359">
        <f>IF(ISERROR(1/VLOOKUP($B359,'Justerad allokering'!$B$1:$AG$461,MATCH(Z$1,'Justerad allokering'!$B$1:$AF$1,0),FALSE)),VLOOKUP($B359,'Allokerad kvv'!$B$2:$AV$468,MATCH(Z$1,'Allokerad kvv'!$B$1:$AV$1,0),FALSE),VLOOKUP($B359,'Justerad allokering'!$B$1:$AG$461,MATCH(Z$1,'Justerad allokering'!$B$1:$AF$1,0),FALSE))</f>
        <v>0</v>
      </c>
      <c r="AE359" s="89">
        <f t="shared" si="20"/>
        <v>0</v>
      </c>
      <c r="AG359">
        <f t="shared" si="21"/>
        <v>0</v>
      </c>
      <c r="AH359">
        <f t="shared" si="22"/>
        <v>0</v>
      </c>
      <c r="AI359" t="str">
        <f>IF(AH359=0,"",AH359/VLOOKUP(B359,Kraftvärmeprod!$B$1:$BC$480,MATCH("Summa tillförd energi exklusive rökgaskondensering",Kraftvärmeprod!$B$1:$BC$1,0),FALSE))</f>
        <v/>
      </c>
      <c r="AK359">
        <f t="shared" si="23"/>
        <v>0</v>
      </c>
    </row>
    <row r="360" spans="1:37" x14ac:dyDescent="0.25">
      <c r="A360" s="2" t="s">
        <v>497</v>
      </c>
      <c r="B360" s="2" t="s">
        <v>500</v>
      </c>
      <c r="C360">
        <f>IF(ISERROR(1/VLOOKUP($B360,'Justerad allokering'!$B$1:$AG$461,MATCH(C$1,'Justerad allokering'!$B$1:$AF$1,0),FALSE)),VLOOKUP($B360,'Allokerad kvv'!$B$2:$AV$468,MATCH(C$1,'Allokerad kvv'!$B$1:$AV$1,0),FALSE),VLOOKUP($B360,'Justerad allokering'!$B$1:$AG$461,MATCH(C$1,'Justerad allokering'!$B$1:$AF$1,0),FALSE))</f>
        <v>0</v>
      </c>
      <c r="D360">
        <f>IF(ISERROR(1/VLOOKUP($B360,'Justerad allokering'!$B$1:$AG$461,MATCH(D$1,'Justerad allokering'!$B$1:$AF$1,0),FALSE)),VLOOKUP($B360,'Allokerad kvv'!$B$2:$AV$468,MATCH(D$1,'Allokerad kvv'!$B$1:$AV$1,0),FALSE),VLOOKUP($B360,'Justerad allokering'!$B$1:$AG$461,MATCH(D$1,'Justerad allokering'!$B$1:$AF$1,0),FALSE))</f>
        <v>0</v>
      </c>
      <c r="E360">
        <f>IF(ISERROR(1/VLOOKUP($B360,'Justerad allokering'!$B$1:$AG$461,MATCH(E$1,'Justerad allokering'!$B$1:$AF$1,0),FALSE)),VLOOKUP($B360,'Allokerad kvv'!$B$2:$AV$468,MATCH(E$1,'Allokerad kvv'!$B$1:$AV$1,0),FALSE),VLOOKUP($B360,'Justerad allokering'!$B$1:$AG$461,MATCH(E$1,'Justerad allokering'!$B$1:$AF$1,0),FALSE))</f>
        <v>0</v>
      </c>
      <c r="F360">
        <f>IF(ISERROR(1/VLOOKUP($B360,'Justerad allokering'!$B$1:$AG$461,MATCH(F$1,'Justerad allokering'!$B$1:$AF$1,0),FALSE)),VLOOKUP($B360,'Allokerad kvv'!$B$2:$AV$468,MATCH(F$1,'Allokerad kvv'!$B$1:$AV$1,0),FALSE),VLOOKUP($B360,'Justerad allokering'!$B$1:$AG$461,MATCH(F$1,'Justerad allokering'!$B$1:$AF$1,0),FALSE))</f>
        <v>0</v>
      </c>
      <c r="G360">
        <f>IF(ISERROR(1/VLOOKUP($B360,'Justerad allokering'!$B$1:$AG$461,MATCH(G$1,'Justerad allokering'!$B$1:$AF$1,0),FALSE)),VLOOKUP($B360,'Allokerad kvv'!$B$2:$AV$468,MATCH(G$1,'Allokerad kvv'!$B$1:$AV$1,0),FALSE),VLOOKUP($B360,'Justerad allokering'!$B$1:$AG$461,MATCH(G$1,'Justerad allokering'!$B$1:$AF$1,0),FALSE))</f>
        <v>0</v>
      </c>
      <c r="H360">
        <f>IF(ISERROR(1/VLOOKUP($B360,'Justerad allokering'!$B$1:$AG$461,MATCH(H$1,'Justerad allokering'!$B$1:$AF$1,0),FALSE)),VLOOKUP($B360,'Allokerad kvv'!$B$2:$AV$468,MATCH(H$1,'Allokerad kvv'!$B$1:$AV$1,0),FALSE),VLOOKUP($B360,'Justerad allokering'!$B$1:$AG$461,MATCH(H$1,'Justerad allokering'!$B$1:$AF$1,0),FALSE))</f>
        <v>0</v>
      </c>
      <c r="I360">
        <f>IF(ISERROR(1/VLOOKUP($B360,'Justerad allokering'!$B$1:$AG$461,MATCH(I$1,'Justerad allokering'!$B$1:$AF$1,0),FALSE)),VLOOKUP($B360,'Allokerad kvv'!$B$2:$AV$468,MATCH(I$1,'Allokerad kvv'!$B$1:$AV$1,0),FALSE),VLOOKUP($B360,'Justerad allokering'!$B$1:$AG$461,MATCH(I$1,'Justerad allokering'!$B$1:$AF$1,0),FALSE))</f>
        <v>0</v>
      </c>
      <c r="J360">
        <f>IF(ISERROR(1/VLOOKUP($B360,'Justerad allokering'!$B$1:$AG$461,MATCH(J$1,'Justerad allokering'!$B$1:$AF$1,0),FALSE)),VLOOKUP($B360,'Allokerad kvv'!$B$2:$AV$468,MATCH(J$1,'Allokerad kvv'!$B$1:$AV$1,0),FALSE),VLOOKUP($B360,'Justerad allokering'!$B$1:$AG$461,MATCH(J$1,'Justerad allokering'!$B$1:$AF$1,0),FALSE))</f>
        <v>0</v>
      </c>
      <c r="K360">
        <f>IF(ISERROR(1/VLOOKUP($B360,'Justerad allokering'!$B$1:$AG$461,MATCH(K$1,'Justerad allokering'!$B$1:$AF$1,0),FALSE)),VLOOKUP($B360,'Allokerad kvv'!$B$2:$AV$468,MATCH(K$1,'Allokerad kvv'!$B$1:$AV$1,0),FALSE),VLOOKUP($B360,'Justerad allokering'!$B$1:$AG$461,MATCH(K$1,'Justerad allokering'!$B$1:$AF$1,0),FALSE))</f>
        <v>0</v>
      </c>
      <c r="L360">
        <f>IF(ISERROR(1/VLOOKUP($B360,'Justerad allokering'!$B$1:$AG$461,MATCH(L$1,'Justerad allokering'!$B$1:$AF$1,0),FALSE)),VLOOKUP($B360,'Allokerad kvv'!$B$2:$AV$468,MATCH(L$1,'Allokerad kvv'!$B$1:$AV$1,0),FALSE),VLOOKUP($B360,'Justerad allokering'!$B$1:$AG$461,MATCH(L$1,'Justerad allokering'!$B$1:$AF$1,0),FALSE))</f>
        <v>0</v>
      </c>
      <c r="M360">
        <f>IF(ISERROR(1/VLOOKUP($B360,'Justerad allokering'!$B$1:$AG$461,MATCH(M$1,'Justerad allokering'!$B$1:$AF$1,0),FALSE)),VLOOKUP($B360,'Allokerad kvv'!$B$2:$AV$468,MATCH(M$1,'Allokerad kvv'!$B$1:$AV$1,0),FALSE),VLOOKUP($B360,'Justerad allokering'!$B$1:$AG$461,MATCH(M$1,'Justerad allokering'!$B$1:$AF$1,0),FALSE))</f>
        <v>0</v>
      </c>
      <c r="N360">
        <f>IF(ISERROR(1/VLOOKUP($B360,'Justerad allokering'!$B$1:$AG$461,MATCH(N$1,'Justerad allokering'!$B$1:$AF$1,0),FALSE)),VLOOKUP($B360,'Allokerad kvv'!$B$2:$AV$468,MATCH(N$1,'Allokerad kvv'!$B$1:$AV$1,0),FALSE),VLOOKUP($B360,'Justerad allokering'!$B$1:$AG$461,MATCH(N$1,'Justerad allokering'!$B$1:$AF$1,0),FALSE))</f>
        <v>0</v>
      </c>
      <c r="O360">
        <f>IF(ISERROR(1/VLOOKUP($B360,'Justerad allokering'!$B$1:$AG$461,MATCH(O$1,'Justerad allokering'!$B$1:$AF$1,0),FALSE)),VLOOKUP($B360,'Allokerad kvv'!$B$2:$AV$468,MATCH(O$1,'Allokerad kvv'!$B$1:$AV$1,0),FALSE),VLOOKUP($B360,'Justerad allokering'!$B$1:$AG$461,MATCH(O$1,'Justerad allokering'!$B$1:$AF$1,0),FALSE))</f>
        <v>0</v>
      </c>
      <c r="P360">
        <f>IF(ISERROR(1/VLOOKUP($B360,'Justerad allokering'!$B$1:$AG$461,MATCH(P$1,'Justerad allokering'!$B$1:$AF$1,0),FALSE)),VLOOKUP($B360,'Allokerad kvv'!$B$2:$AV$468,MATCH(P$1,'Allokerad kvv'!$B$1:$AV$1,0),FALSE),VLOOKUP($B360,'Justerad allokering'!$B$1:$AG$461,MATCH(P$1,'Justerad allokering'!$B$1:$AF$1,0),FALSE))</f>
        <v>0</v>
      </c>
      <c r="Q360">
        <f>IF(ISERROR(1/VLOOKUP($B360,'Justerad allokering'!$B$1:$AG$461,MATCH(Q$1,'Justerad allokering'!$B$1:$AF$1,0),FALSE)),VLOOKUP($B360,'Allokerad kvv'!$B$2:$AV$468,MATCH(Q$1,'Allokerad kvv'!$B$1:$AV$1,0),FALSE),VLOOKUP($B360,'Justerad allokering'!$B$1:$AG$461,MATCH(Q$1,'Justerad allokering'!$B$1:$AF$1,0),FALSE))</f>
        <v>0</v>
      </c>
      <c r="R360">
        <f>IF(ISERROR(1/VLOOKUP($B360,'Justerad allokering'!$B$1:$AG$461,MATCH(R$1,'Justerad allokering'!$B$1:$AF$1,0),FALSE)),VLOOKUP($B360,'Allokerad kvv'!$B$2:$AV$468,MATCH(R$1,'Allokerad kvv'!$B$1:$AV$1,0),FALSE),VLOOKUP($B360,'Justerad allokering'!$B$1:$AG$461,MATCH(R$1,'Justerad allokering'!$B$1:$AF$1,0),FALSE))</f>
        <v>0</v>
      </c>
      <c r="S360">
        <f>IF(ISERROR(1/VLOOKUP($B360,'Justerad allokering'!$B$1:$AG$461,MATCH(S$1,'Justerad allokering'!$B$1:$AF$1,0),FALSE)),VLOOKUP($B360,'Allokerad kvv'!$B$2:$AV$468,MATCH(S$1,'Allokerad kvv'!$B$1:$AV$1,0),FALSE),VLOOKUP($B360,'Justerad allokering'!$B$1:$AG$461,MATCH(S$1,'Justerad allokering'!$B$1:$AF$1,0),FALSE))</f>
        <v>0</v>
      </c>
      <c r="T360">
        <f>IF(ISERROR(1/VLOOKUP($B360,'Justerad allokering'!$B$1:$AG$461,MATCH(T$1,'Justerad allokering'!$B$1:$AF$1,0),FALSE)),VLOOKUP($B360,'Allokerad kvv'!$B$2:$AV$468,MATCH(T$1,'Allokerad kvv'!$B$1:$AV$1,0),FALSE),VLOOKUP($B360,'Justerad allokering'!$B$1:$AG$461,MATCH(T$1,'Justerad allokering'!$B$1:$AF$1,0),FALSE))</f>
        <v>0</v>
      </c>
      <c r="U360">
        <f>IF(ISERROR(1/VLOOKUP($B360,'Justerad allokering'!$B$1:$AG$461,MATCH(U$1,'Justerad allokering'!$B$1:$AF$1,0),FALSE)),VLOOKUP($B360,'Allokerad kvv'!$B$2:$AV$468,MATCH(U$1,'Allokerad kvv'!$B$1:$AV$1,0),FALSE),VLOOKUP($B360,'Justerad allokering'!$B$1:$AG$461,MATCH(U$1,'Justerad allokering'!$B$1:$AF$1,0),FALSE))</f>
        <v>0</v>
      </c>
      <c r="V360">
        <f>IF(ISERROR(1/VLOOKUP($B360,'Justerad allokering'!$B$1:$AG$461,MATCH(V$1,'Justerad allokering'!$B$1:$AF$1,0),FALSE)),VLOOKUP($B360,'Allokerad kvv'!$B$2:$AV$468,MATCH(V$1,'Allokerad kvv'!$B$1:$AV$1,0),FALSE),VLOOKUP($B360,'Justerad allokering'!$B$1:$AG$461,MATCH(V$1,'Justerad allokering'!$B$1:$AF$1,0),FALSE))</f>
        <v>0</v>
      </c>
      <c r="W360">
        <f>IF(ISERROR(1/VLOOKUP($B360,'Justerad allokering'!$B$1:$AG$461,MATCH(W$1,'Justerad allokering'!$B$1:$AF$1,0),FALSE)),VLOOKUP($B360,'Allokerad kvv'!$B$2:$AV$468,MATCH(W$1,'Allokerad kvv'!$B$1:$AV$1,0),FALSE),VLOOKUP($B360,'Justerad allokering'!$B$1:$AG$461,MATCH(W$1,'Justerad allokering'!$B$1:$AF$1,0),FALSE))</f>
        <v>0</v>
      </c>
      <c r="X360">
        <f>IF(ISERROR(1/VLOOKUP($B360,'Justerad allokering'!$B$1:$AG$461,MATCH(X$1,'Justerad allokering'!$B$1:$AF$1,0),FALSE)),VLOOKUP($B360,'Allokerad kvv'!$B$2:$AV$468,MATCH(X$1,'Allokerad kvv'!$B$1:$AV$1,0),FALSE),VLOOKUP($B360,'Justerad allokering'!$B$1:$AG$461,MATCH(X$1,'Justerad allokering'!$B$1:$AF$1,0),FALSE))</f>
        <v>0</v>
      </c>
      <c r="Y360">
        <f>IF(ISERROR(1/VLOOKUP($B360,'Justerad allokering'!$B$1:$AG$461,MATCH(Y$1,'Justerad allokering'!$B$1:$AF$1,0),FALSE)),VLOOKUP($B360,'Allokerad kvv'!$B$2:$AV$468,MATCH(Y$1,'Allokerad kvv'!$B$1:$AV$1,0),FALSE),VLOOKUP($B360,'Justerad allokering'!$B$1:$AG$461,MATCH(Y$1,'Justerad allokering'!$B$1:$AF$1,0),FALSE))</f>
        <v>0</v>
      </c>
      <c r="Z360">
        <f>IF(ISERROR(1/VLOOKUP($B360,'Justerad allokering'!$B$1:$AG$461,MATCH(Z$1,'Justerad allokering'!$B$1:$AF$1,0),FALSE)),VLOOKUP($B360,'Allokerad kvv'!$B$2:$AV$468,MATCH(Z$1,'Allokerad kvv'!$B$1:$AV$1,0),FALSE),VLOOKUP($B360,'Justerad allokering'!$B$1:$AG$461,MATCH(Z$1,'Justerad allokering'!$B$1:$AF$1,0),FALSE))</f>
        <v>0</v>
      </c>
      <c r="AE360" s="89">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25">
      <c r="A361" s="2" t="s">
        <v>501</v>
      </c>
      <c r="B361" s="2" t="s">
        <v>502</v>
      </c>
      <c r="C361">
        <f>IF(ISERROR(1/VLOOKUP($B361,'Justerad allokering'!$B$1:$AG$461,MATCH(C$1,'Justerad allokering'!$B$1:$AF$1,0),FALSE)),VLOOKUP($B361,'Allokerad kvv'!$B$2:$AV$468,MATCH(C$1,'Allokerad kvv'!$B$1:$AV$1,0),FALSE),VLOOKUP($B361,'Justerad allokering'!$B$1:$AG$461,MATCH(C$1,'Justerad allokering'!$B$1:$AF$1,0),FALSE))</f>
        <v>0</v>
      </c>
      <c r="D361">
        <f>IF(ISERROR(1/VLOOKUP($B361,'Justerad allokering'!$B$1:$AG$461,MATCH(D$1,'Justerad allokering'!$B$1:$AF$1,0),FALSE)),VLOOKUP($B361,'Allokerad kvv'!$B$2:$AV$468,MATCH(D$1,'Allokerad kvv'!$B$1:$AV$1,0),FALSE),VLOOKUP($B361,'Justerad allokering'!$B$1:$AG$461,MATCH(D$1,'Justerad allokering'!$B$1:$AF$1,0),FALSE))</f>
        <v>0</v>
      </c>
      <c r="E361">
        <f>IF(ISERROR(1/VLOOKUP($B361,'Justerad allokering'!$B$1:$AG$461,MATCH(E$1,'Justerad allokering'!$B$1:$AF$1,0),FALSE)),VLOOKUP($B361,'Allokerad kvv'!$B$2:$AV$468,MATCH(E$1,'Allokerad kvv'!$B$1:$AV$1,0),FALSE),VLOOKUP($B361,'Justerad allokering'!$B$1:$AG$461,MATCH(E$1,'Justerad allokering'!$B$1:$AF$1,0),FALSE))</f>
        <v>0</v>
      </c>
      <c r="F361">
        <f>IF(ISERROR(1/VLOOKUP($B361,'Justerad allokering'!$B$1:$AG$461,MATCH(F$1,'Justerad allokering'!$B$1:$AF$1,0),FALSE)),VLOOKUP($B361,'Allokerad kvv'!$B$2:$AV$468,MATCH(F$1,'Allokerad kvv'!$B$1:$AV$1,0),FALSE),VLOOKUP($B361,'Justerad allokering'!$B$1:$AG$461,MATCH(F$1,'Justerad allokering'!$B$1:$AF$1,0),FALSE))</f>
        <v>0</v>
      </c>
      <c r="G361">
        <f>IF(ISERROR(1/VLOOKUP($B361,'Justerad allokering'!$B$1:$AG$461,MATCH(G$1,'Justerad allokering'!$B$1:$AF$1,0),FALSE)),VLOOKUP($B361,'Allokerad kvv'!$B$2:$AV$468,MATCH(G$1,'Allokerad kvv'!$B$1:$AV$1,0),FALSE),VLOOKUP($B361,'Justerad allokering'!$B$1:$AG$461,MATCH(G$1,'Justerad allokering'!$B$1:$AF$1,0),FALSE))</f>
        <v>0</v>
      </c>
      <c r="H361">
        <f>IF(ISERROR(1/VLOOKUP($B361,'Justerad allokering'!$B$1:$AG$461,MATCH(H$1,'Justerad allokering'!$B$1:$AF$1,0),FALSE)),VLOOKUP($B361,'Allokerad kvv'!$B$2:$AV$468,MATCH(H$1,'Allokerad kvv'!$B$1:$AV$1,0),FALSE),VLOOKUP($B361,'Justerad allokering'!$B$1:$AG$461,MATCH(H$1,'Justerad allokering'!$B$1:$AF$1,0),FALSE))</f>
        <v>0</v>
      </c>
      <c r="I361">
        <f>IF(ISERROR(1/VLOOKUP($B361,'Justerad allokering'!$B$1:$AG$461,MATCH(I$1,'Justerad allokering'!$B$1:$AF$1,0),FALSE)),VLOOKUP($B361,'Allokerad kvv'!$B$2:$AV$468,MATCH(I$1,'Allokerad kvv'!$B$1:$AV$1,0),FALSE),VLOOKUP($B361,'Justerad allokering'!$B$1:$AG$461,MATCH(I$1,'Justerad allokering'!$B$1:$AF$1,0),FALSE))</f>
        <v>0</v>
      </c>
      <c r="J361">
        <f>IF(ISERROR(1/VLOOKUP($B361,'Justerad allokering'!$B$1:$AG$461,MATCH(J$1,'Justerad allokering'!$B$1:$AF$1,0),FALSE)),VLOOKUP($B361,'Allokerad kvv'!$B$2:$AV$468,MATCH(J$1,'Allokerad kvv'!$B$1:$AV$1,0),FALSE),VLOOKUP($B361,'Justerad allokering'!$B$1:$AG$461,MATCH(J$1,'Justerad allokering'!$B$1:$AF$1,0),FALSE))</f>
        <v>0</v>
      </c>
      <c r="K361">
        <f>IF(ISERROR(1/VLOOKUP($B361,'Justerad allokering'!$B$1:$AG$461,MATCH(K$1,'Justerad allokering'!$B$1:$AF$1,0),FALSE)),VLOOKUP($B361,'Allokerad kvv'!$B$2:$AV$468,MATCH(K$1,'Allokerad kvv'!$B$1:$AV$1,0),FALSE),VLOOKUP($B361,'Justerad allokering'!$B$1:$AG$461,MATCH(K$1,'Justerad allokering'!$B$1:$AF$1,0),FALSE))</f>
        <v>0</v>
      </c>
      <c r="L361">
        <f>IF(ISERROR(1/VLOOKUP($B361,'Justerad allokering'!$B$1:$AG$461,MATCH(L$1,'Justerad allokering'!$B$1:$AF$1,0),FALSE)),VLOOKUP($B361,'Allokerad kvv'!$B$2:$AV$468,MATCH(L$1,'Allokerad kvv'!$B$1:$AV$1,0),FALSE),VLOOKUP($B361,'Justerad allokering'!$B$1:$AG$461,MATCH(L$1,'Justerad allokering'!$B$1:$AF$1,0),FALSE))</f>
        <v>0</v>
      </c>
      <c r="M361">
        <f>IF(ISERROR(1/VLOOKUP($B361,'Justerad allokering'!$B$1:$AG$461,MATCH(M$1,'Justerad allokering'!$B$1:$AF$1,0),FALSE)),VLOOKUP($B361,'Allokerad kvv'!$B$2:$AV$468,MATCH(M$1,'Allokerad kvv'!$B$1:$AV$1,0),FALSE),VLOOKUP($B361,'Justerad allokering'!$B$1:$AG$461,MATCH(M$1,'Justerad allokering'!$B$1:$AF$1,0),FALSE))</f>
        <v>0</v>
      </c>
      <c r="N361">
        <f>IF(ISERROR(1/VLOOKUP($B361,'Justerad allokering'!$B$1:$AG$461,MATCH(N$1,'Justerad allokering'!$B$1:$AF$1,0),FALSE)),VLOOKUP($B361,'Allokerad kvv'!$B$2:$AV$468,MATCH(N$1,'Allokerad kvv'!$B$1:$AV$1,0),FALSE),VLOOKUP($B361,'Justerad allokering'!$B$1:$AG$461,MATCH(N$1,'Justerad allokering'!$B$1:$AF$1,0),FALSE))</f>
        <v>0</v>
      </c>
      <c r="O361">
        <f>IF(ISERROR(1/VLOOKUP($B361,'Justerad allokering'!$B$1:$AG$461,MATCH(O$1,'Justerad allokering'!$B$1:$AF$1,0),FALSE)),VLOOKUP($B361,'Allokerad kvv'!$B$2:$AV$468,MATCH(O$1,'Allokerad kvv'!$B$1:$AV$1,0),FALSE),VLOOKUP($B361,'Justerad allokering'!$B$1:$AG$461,MATCH(O$1,'Justerad allokering'!$B$1:$AF$1,0),FALSE))</f>
        <v>0</v>
      </c>
      <c r="P361">
        <f>IF(ISERROR(1/VLOOKUP($B361,'Justerad allokering'!$B$1:$AG$461,MATCH(P$1,'Justerad allokering'!$B$1:$AF$1,0),FALSE)),VLOOKUP($B361,'Allokerad kvv'!$B$2:$AV$468,MATCH(P$1,'Allokerad kvv'!$B$1:$AV$1,0),FALSE),VLOOKUP($B361,'Justerad allokering'!$B$1:$AG$461,MATCH(P$1,'Justerad allokering'!$B$1:$AF$1,0),FALSE))</f>
        <v>0</v>
      </c>
      <c r="Q361">
        <f>IF(ISERROR(1/VLOOKUP($B361,'Justerad allokering'!$B$1:$AG$461,MATCH(Q$1,'Justerad allokering'!$B$1:$AF$1,0),FALSE)),VLOOKUP($B361,'Allokerad kvv'!$B$2:$AV$468,MATCH(Q$1,'Allokerad kvv'!$B$1:$AV$1,0),FALSE),VLOOKUP($B361,'Justerad allokering'!$B$1:$AG$461,MATCH(Q$1,'Justerad allokering'!$B$1:$AF$1,0),FALSE))</f>
        <v>0</v>
      </c>
      <c r="R361">
        <f>IF(ISERROR(1/VLOOKUP($B361,'Justerad allokering'!$B$1:$AG$461,MATCH(R$1,'Justerad allokering'!$B$1:$AF$1,0),FALSE)),VLOOKUP($B361,'Allokerad kvv'!$B$2:$AV$468,MATCH(R$1,'Allokerad kvv'!$B$1:$AV$1,0),FALSE),VLOOKUP($B361,'Justerad allokering'!$B$1:$AG$461,MATCH(R$1,'Justerad allokering'!$B$1:$AF$1,0),FALSE))</f>
        <v>0</v>
      </c>
      <c r="S361">
        <f>IF(ISERROR(1/VLOOKUP($B361,'Justerad allokering'!$B$1:$AG$461,MATCH(S$1,'Justerad allokering'!$B$1:$AF$1,0),FALSE)),VLOOKUP($B361,'Allokerad kvv'!$B$2:$AV$468,MATCH(S$1,'Allokerad kvv'!$B$1:$AV$1,0),FALSE),VLOOKUP($B361,'Justerad allokering'!$B$1:$AG$461,MATCH(S$1,'Justerad allokering'!$B$1:$AF$1,0),FALSE))</f>
        <v>0</v>
      </c>
      <c r="T361">
        <f>IF(ISERROR(1/VLOOKUP($B361,'Justerad allokering'!$B$1:$AG$461,MATCH(T$1,'Justerad allokering'!$B$1:$AF$1,0),FALSE)),VLOOKUP($B361,'Allokerad kvv'!$B$2:$AV$468,MATCH(T$1,'Allokerad kvv'!$B$1:$AV$1,0),FALSE),VLOOKUP($B361,'Justerad allokering'!$B$1:$AG$461,MATCH(T$1,'Justerad allokering'!$B$1:$AF$1,0),FALSE))</f>
        <v>0</v>
      </c>
      <c r="U361">
        <f>IF(ISERROR(1/VLOOKUP($B361,'Justerad allokering'!$B$1:$AG$461,MATCH(U$1,'Justerad allokering'!$B$1:$AF$1,0),FALSE)),VLOOKUP($B361,'Allokerad kvv'!$B$2:$AV$468,MATCH(U$1,'Allokerad kvv'!$B$1:$AV$1,0),FALSE),VLOOKUP($B361,'Justerad allokering'!$B$1:$AG$461,MATCH(U$1,'Justerad allokering'!$B$1:$AF$1,0),FALSE))</f>
        <v>0</v>
      </c>
      <c r="V361">
        <f>IF(ISERROR(1/VLOOKUP($B361,'Justerad allokering'!$B$1:$AG$461,MATCH(V$1,'Justerad allokering'!$B$1:$AF$1,0),FALSE)),VLOOKUP($B361,'Allokerad kvv'!$B$2:$AV$468,MATCH(V$1,'Allokerad kvv'!$B$1:$AV$1,0),FALSE),VLOOKUP($B361,'Justerad allokering'!$B$1:$AG$461,MATCH(V$1,'Justerad allokering'!$B$1:$AF$1,0),FALSE))</f>
        <v>0</v>
      </c>
      <c r="W361">
        <f>IF(ISERROR(1/VLOOKUP($B361,'Justerad allokering'!$B$1:$AG$461,MATCH(W$1,'Justerad allokering'!$B$1:$AF$1,0),FALSE)),VLOOKUP($B361,'Allokerad kvv'!$B$2:$AV$468,MATCH(W$1,'Allokerad kvv'!$B$1:$AV$1,0),FALSE),VLOOKUP($B361,'Justerad allokering'!$B$1:$AG$461,MATCH(W$1,'Justerad allokering'!$B$1:$AF$1,0),FALSE))</f>
        <v>0</v>
      </c>
      <c r="X361">
        <f>IF(ISERROR(1/VLOOKUP($B361,'Justerad allokering'!$B$1:$AG$461,MATCH(X$1,'Justerad allokering'!$B$1:$AF$1,0),FALSE)),VLOOKUP($B361,'Allokerad kvv'!$B$2:$AV$468,MATCH(X$1,'Allokerad kvv'!$B$1:$AV$1,0),FALSE),VLOOKUP($B361,'Justerad allokering'!$B$1:$AG$461,MATCH(X$1,'Justerad allokering'!$B$1:$AF$1,0),FALSE))</f>
        <v>0</v>
      </c>
      <c r="Y361">
        <f>IF(ISERROR(1/VLOOKUP($B361,'Justerad allokering'!$B$1:$AG$461,MATCH(Y$1,'Justerad allokering'!$B$1:$AF$1,0),FALSE)),VLOOKUP($B361,'Allokerad kvv'!$B$2:$AV$468,MATCH(Y$1,'Allokerad kvv'!$B$1:$AV$1,0),FALSE),VLOOKUP($B361,'Justerad allokering'!$B$1:$AG$461,MATCH(Y$1,'Justerad allokering'!$B$1:$AF$1,0),FALSE))</f>
        <v>0</v>
      </c>
      <c r="Z361">
        <f>IF(ISERROR(1/VLOOKUP($B361,'Justerad allokering'!$B$1:$AG$461,MATCH(Z$1,'Justerad allokering'!$B$1:$AF$1,0),FALSE)),VLOOKUP($B361,'Allokerad kvv'!$B$2:$AV$468,MATCH(Z$1,'Allokerad kvv'!$B$1:$AV$1,0),FALSE),VLOOKUP($B361,'Justerad allokering'!$B$1:$AG$461,MATCH(Z$1,'Justerad allokering'!$B$1:$AF$1,0),FALSE))</f>
        <v>0</v>
      </c>
      <c r="AE361" s="89">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25">
      <c r="A362" s="2" t="s">
        <v>501</v>
      </c>
      <c r="B362" s="2" t="s">
        <v>503</v>
      </c>
      <c r="C362">
        <f>IF(ISERROR(1/VLOOKUP($B362,'Justerad allokering'!$B$1:$AG$461,MATCH(C$1,'Justerad allokering'!$B$1:$AF$1,0),FALSE)),VLOOKUP($B362,'Allokerad kvv'!$B$2:$AV$468,MATCH(C$1,'Allokerad kvv'!$B$1:$AV$1,0),FALSE),VLOOKUP($B362,'Justerad allokering'!$B$1:$AG$461,MATCH(C$1,'Justerad allokering'!$B$1:$AF$1,0),FALSE))</f>
        <v>0</v>
      </c>
      <c r="D362">
        <f>IF(ISERROR(1/VLOOKUP($B362,'Justerad allokering'!$B$1:$AG$461,MATCH(D$1,'Justerad allokering'!$B$1:$AF$1,0),FALSE)),VLOOKUP($B362,'Allokerad kvv'!$B$2:$AV$468,MATCH(D$1,'Allokerad kvv'!$B$1:$AV$1,0),FALSE),VLOOKUP($B362,'Justerad allokering'!$B$1:$AG$461,MATCH(D$1,'Justerad allokering'!$B$1:$AF$1,0),FALSE))</f>
        <v>0</v>
      </c>
      <c r="E362">
        <f>IF(ISERROR(1/VLOOKUP($B362,'Justerad allokering'!$B$1:$AG$461,MATCH(E$1,'Justerad allokering'!$B$1:$AF$1,0),FALSE)),VLOOKUP($B362,'Allokerad kvv'!$B$2:$AV$468,MATCH(E$1,'Allokerad kvv'!$B$1:$AV$1,0),FALSE),VLOOKUP($B362,'Justerad allokering'!$B$1:$AG$461,MATCH(E$1,'Justerad allokering'!$B$1:$AF$1,0),FALSE))</f>
        <v>0</v>
      </c>
      <c r="F362">
        <f>IF(ISERROR(1/VLOOKUP($B362,'Justerad allokering'!$B$1:$AG$461,MATCH(F$1,'Justerad allokering'!$B$1:$AF$1,0),FALSE)),VLOOKUP($B362,'Allokerad kvv'!$B$2:$AV$468,MATCH(F$1,'Allokerad kvv'!$B$1:$AV$1,0),FALSE),VLOOKUP($B362,'Justerad allokering'!$B$1:$AG$461,MATCH(F$1,'Justerad allokering'!$B$1:$AF$1,0),FALSE))</f>
        <v>0</v>
      </c>
      <c r="G362">
        <f>IF(ISERROR(1/VLOOKUP($B362,'Justerad allokering'!$B$1:$AG$461,MATCH(G$1,'Justerad allokering'!$B$1:$AF$1,0),FALSE)),VLOOKUP($B362,'Allokerad kvv'!$B$2:$AV$468,MATCH(G$1,'Allokerad kvv'!$B$1:$AV$1,0),FALSE),VLOOKUP($B362,'Justerad allokering'!$B$1:$AG$461,MATCH(G$1,'Justerad allokering'!$B$1:$AF$1,0),FALSE))</f>
        <v>0</v>
      </c>
      <c r="H362">
        <f>IF(ISERROR(1/VLOOKUP($B362,'Justerad allokering'!$B$1:$AG$461,MATCH(H$1,'Justerad allokering'!$B$1:$AF$1,0),FALSE)),VLOOKUP($B362,'Allokerad kvv'!$B$2:$AV$468,MATCH(H$1,'Allokerad kvv'!$B$1:$AV$1,0),FALSE),VLOOKUP($B362,'Justerad allokering'!$B$1:$AG$461,MATCH(H$1,'Justerad allokering'!$B$1:$AF$1,0),FALSE))</f>
        <v>0</v>
      </c>
      <c r="I362">
        <f>IF(ISERROR(1/VLOOKUP($B362,'Justerad allokering'!$B$1:$AG$461,MATCH(I$1,'Justerad allokering'!$B$1:$AF$1,0),FALSE)),VLOOKUP($B362,'Allokerad kvv'!$B$2:$AV$468,MATCH(I$1,'Allokerad kvv'!$B$1:$AV$1,0),FALSE),VLOOKUP($B362,'Justerad allokering'!$B$1:$AG$461,MATCH(I$1,'Justerad allokering'!$B$1:$AF$1,0),FALSE))</f>
        <v>0</v>
      </c>
      <c r="J362">
        <f>IF(ISERROR(1/VLOOKUP($B362,'Justerad allokering'!$B$1:$AG$461,MATCH(J$1,'Justerad allokering'!$B$1:$AF$1,0),FALSE)),VLOOKUP($B362,'Allokerad kvv'!$B$2:$AV$468,MATCH(J$1,'Allokerad kvv'!$B$1:$AV$1,0),FALSE),VLOOKUP($B362,'Justerad allokering'!$B$1:$AG$461,MATCH(J$1,'Justerad allokering'!$B$1:$AF$1,0),FALSE))</f>
        <v>0</v>
      </c>
      <c r="K362">
        <f>IF(ISERROR(1/VLOOKUP($B362,'Justerad allokering'!$B$1:$AG$461,MATCH(K$1,'Justerad allokering'!$B$1:$AF$1,0),FALSE)),VLOOKUP($B362,'Allokerad kvv'!$B$2:$AV$468,MATCH(K$1,'Allokerad kvv'!$B$1:$AV$1,0),FALSE),VLOOKUP($B362,'Justerad allokering'!$B$1:$AG$461,MATCH(K$1,'Justerad allokering'!$B$1:$AF$1,0),FALSE))</f>
        <v>0</v>
      </c>
      <c r="L362">
        <f>IF(ISERROR(1/VLOOKUP($B362,'Justerad allokering'!$B$1:$AG$461,MATCH(L$1,'Justerad allokering'!$B$1:$AF$1,0),FALSE)),VLOOKUP($B362,'Allokerad kvv'!$B$2:$AV$468,MATCH(L$1,'Allokerad kvv'!$B$1:$AV$1,0),FALSE),VLOOKUP($B362,'Justerad allokering'!$B$1:$AG$461,MATCH(L$1,'Justerad allokering'!$B$1:$AF$1,0),FALSE))</f>
        <v>0</v>
      </c>
      <c r="M362">
        <f>IF(ISERROR(1/VLOOKUP($B362,'Justerad allokering'!$B$1:$AG$461,MATCH(M$1,'Justerad allokering'!$B$1:$AF$1,0),FALSE)),VLOOKUP($B362,'Allokerad kvv'!$B$2:$AV$468,MATCH(M$1,'Allokerad kvv'!$B$1:$AV$1,0),FALSE),VLOOKUP($B362,'Justerad allokering'!$B$1:$AG$461,MATCH(M$1,'Justerad allokering'!$B$1:$AF$1,0),FALSE))</f>
        <v>0</v>
      </c>
      <c r="N362">
        <f>IF(ISERROR(1/VLOOKUP($B362,'Justerad allokering'!$B$1:$AG$461,MATCH(N$1,'Justerad allokering'!$B$1:$AF$1,0),FALSE)),VLOOKUP($B362,'Allokerad kvv'!$B$2:$AV$468,MATCH(N$1,'Allokerad kvv'!$B$1:$AV$1,0),FALSE),VLOOKUP($B362,'Justerad allokering'!$B$1:$AG$461,MATCH(N$1,'Justerad allokering'!$B$1:$AF$1,0),FALSE))</f>
        <v>0</v>
      </c>
      <c r="O362">
        <f>IF(ISERROR(1/VLOOKUP($B362,'Justerad allokering'!$B$1:$AG$461,MATCH(O$1,'Justerad allokering'!$B$1:$AF$1,0),FALSE)),VLOOKUP($B362,'Allokerad kvv'!$B$2:$AV$468,MATCH(O$1,'Allokerad kvv'!$B$1:$AV$1,0),FALSE),VLOOKUP($B362,'Justerad allokering'!$B$1:$AG$461,MATCH(O$1,'Justerad allokering'!$B$1:$AF$1,0),FALSE))</f>
        <v>0</v>
      </c>
      <c r="P362">
        <f>IF(ISERROR(1/VLOOKUP($B362,'Justerad allokering'!$B$1:$AG$461,MATCH(P$1,'Justerad allokering'!$B$1:$AF$1,0),FALSE)),VLOOKUP($B362,'Allokerad kvv'!$B$2:$AV$468,MATCH(P$1,'Allokerad kvv'!$B$1:$AV$1,0),FALSE),VLOOKUP($B362,'Justerad allokering'!$B$1:$AG$461,MATCH(P$1,'Justerad allokering'!$B$1:$AF$1,0),FALSE))</f>
        <v>0</v>
      </c>
      <c r="Q362">
        <f>IF(ISERROR(1/VLOOKUP($B362,'Justerad allokering'!$B$1:$AG$461,MATCH(Q$1,'Justerad allokering'!$B$1:$AF$1,0),FALSE)),VLOOKUP($B362,'Allokerad kvv'!$B$2:$AV$468,MATCH(Q$1,'Allokerad kvv'!$B$1:$AV$1,0),FALSE),VLOOKUP($B362,'Justerad allokering'!$B$1:$AG$461,MATCH(Q$1,'Justerad allokering'!$B$1:$AF$1,0),FALSE))</f>
        <v>0</v>
      </c>
      <c r="R362">
        <f>IF(ISERROR(1/VLOOKUP($B362,'Justerad allokering'!$B$1:$AG$461,MATCH(R$1,'Justerad allokering'!$B$1:$AF$1,0),FALSE)),VLOOKUP($B362,'Allokerad kvv'!$B$2:$AV$468,MATCH(R$1,'Allokerad kvv'!$B$1:$AV$1,0),FALSE),VLOOKUP($B362,'Justerad allokering'!$B$1:$AG$461,MATCH(R$1,'Justerad allokering'!$B$1:$AF$1,0),FALSE))</f>
        <v>0</v>
      </c>
      <c r="S362">
        <f>IF(ISERROR(1/VLOOKUP($B362,'Justerad allokering'!$B$1:$AG$461,MATCH(S$1,'Justerad allokering'!$B$1:$AF$1,0),FALSE)),VLOOKUP($B362,'Allokerad kvv'!$B$2:$AV$468,MATCH(S$1,'Allokerad kvv'!$B$1:$AV$1,0),FALSE),VLOOKUP($B362,'Justerad allokering'!$B$1:$AG$461,MATCH(S$1,'Justerad allokering'!$B$1:$AF$1,0),FALSE))</f>
        <v>0</v>
      </c>
      <c r="T362">
        <f>IF(ISERROR(1/VLOOKUP($B362,'Justerad allokering'!$B$1:$AG$461,MATCH(T$1,'Justerad allokering'!$B$1:$AF$1,0),FALSE)),VLOOKUP($B362,'Allokerad kvv'!$B$2:$AV$468,MATCH(T$1,'Allokerad kvv'!$B$1:$AV$1,0),FALSE),VLOOKUP($B362,'Justerad allokering'!$B$1:$AG$461,MATCH(T$1,'Justerad allokering'!$B$1:$AF$1,0),FALSE))</f>
        <v>0</v>
      </c>
      <c r="U362">
        <f>IF(ISERROR(1/VLOOKUP($B362,'Justerad allokering'!$B$1:$AG$461,MATCH(U$1,'Justerad allokering'!$B$1:$AF$1,0),FALSE)),VLOOKUP($B362,'Allokerad kvv'!$B$2:$AV$468,MATCH(U$1,'Allokerad kvv'!$B$1:$AV$1,0),FALSE),VLOOKUP($B362,'Justerad allokering'!$B$1:$AG$461,MATCH(U$1,'Justerad allokering'!$B$1:$AF$1,0),FALSE))</f>
        <v>0</v>
      </c>
      <c r="V362">
        <f>IF(ISERROR(1/VLOOKUP($B362,'Justerad allokering'!$B$1:$AG$461,MATCH(V$1,'Justerad allokering'!$B$1:$AF$1,0),FALSE)),VLOOKUP($B362,'Allokerad kvv'!$B$2:$AV$468,MATCH(V$1,'Allokerad kvv'!$B$1:$AV$1,0),FALSE),VLOOKUP($B362,'Justerad allokering'!$B$1:$AG$461,MATCH(V$1,'Justerad allokering'!$B$1:$AF$1,0),FALSE))</f>
        <v>0</v>
      </c>
      <c r="W362">
        <f>IF(ISERROR(1/VLOOKUP($B362,'Justerad allokering'!$B$1:$AG$461,MATCH(W$1,'Justerad allokering'!$B$1:$AF$1,0),FALSE)),VLOOKUP($B362,'Allokerad kvv'!$B$2:$AV$468,MATCH(W$1,'Allokerad kvv'!$B$1:$AV$1,0),FALSE),VLOOKUP($B362,'Justerad allokering'!$B$1:$AG$461,MATCH(W$1,'Justerad allokering'!$B$1:$AF$1,0),FALSE))</f>
        <v>0</v>
      </c>
      <c r="X362">
        <f>IF(ISERROR(1/VLOOKUP($B362,'Justerad allokering'!$B$1:$AG$461,MATCH(X$1,'Justerad allokering'!$B$1:$AF$1,0),FALSE)),VLOOKUP($B362,'Allokerad kvv'!$B$2:$AV$468,MATCH(X$1,'Allokerad kvv'!$B$1:$AV$1,0),FALSE),VLOOKUP($B362,'Justerad allokering'!$B$1:$AG$461,MATCH(X$1,'Justerad allokering'!$B$1:$AF$1,0),FALSE))</f>
        <v>0</v>
      </c>
      <c r="Y362">
        <f>IF(ISERROR(1/VLOOKUP($B362,'Justerad allokering'!$B$1:$AG$461,MATCH(Y$1,'Justerad allokering'!$B$1:$AF$1,0),FALSE)),VLOOKUP($B362,'Allokerad kvv'!$B$2:$AV$468,MATCH(Y$1,'Allokerad kvv'!$B$1:$AV$1,0),FALSE),VLOOKUP($B362,'Justerad allokering'!$B$1:$AG$461,MATCH(Y$1,'Justerad allokering'!$B$1:$AF$1,0),FALSE))</f>
        <v>0</v>
      </c>
      <c r="Z362">
        <f>IF(ISERROR(1/VLOOKUP($B362,'Justerad allokering'!$B$1:$AG$461,MATCH(Z$1,'Justerad allokering'!$B$1:$AF$1,0),FALSE)),VLOOKUP($B362,'Allokerad kvv'!$B$2:$AV$468,MATCH(Z$1,'Allokerad kvv'!$B$1:$AV$1,0),FALSE),VLOOKUP($B362,'Justerad allokering'!$B$1:$AG$461,MATCH(Z$1,'Justerad allokering'!$B$1:$AF$1,0),FALSE))</f>
        <v>0</v>
      </c>
      <c r="AE362" s="89">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25">
      <c r="A363" s="2" t="s">
        <v>501</v>
      </c>
      <c r="B363" s="2" t="s">
        <v>504</v>
      </c>
      <c r="C363">
        <f>IF(ISERROR(1/VLOOKUP($B363,'Justerad allokering'!$B$1:$AG$461,MATCH(C$1,'Justerad allokering'!$B$1:$AF$1,0),FALSE)),VLOOKUP($B363,'Allokerad kvv'!$B$2:$AV$468,MATCH(C$1,'Allokerad kvv'!$B$1:$AV$1,0),FALSE),VLOOKUP($B363,'Justerad allokering'!$B$1:$AG$461,MATCH(C$1,'Justerad allokering'!$B$1:$AF$1,0),FALSE))</f>
        <v>0</v>
      </c>
      <c r="D363">
        <f>IF(ISERROR(1/VLOOKUP($B363,'Justerad allokering'!$B$1:$AG$461,MATCH(D$1,'Justerad allokering'!$B$1:$AF$1,0),FALSE)),VLOOKUP($B363,'Allokerad kvv'!$B$2:$AV$468,MATCH(D$1,'Allokerad kvv'!$B$1:$AV$1,0),FALSE),VLOOKUP($B363,'Justerad allokering'!$B$1:$AG$461,MATCH(D$1,'Justerad allokering'!$B$1:$AF$1,0),FALSE))</f>
        <v>0</v>
      </c>
      <c r="E363">
        <f>IF(ISERROR(1/VLOOKUP($B363,'Justerad allokering'!$B$1:$AG$461,MATCH(E$1,'Justerad allokering'!$B$1:$AF$1,0),FALSE)),VLOOKUP($B363,'Allokerad kvv'!$B$2:$AV$468,MATCH(E$1,'Allokerad kvv'!$B$1:$AV$1,0),FALSE),VLOOKUP($B363,'Justerad allokering'!$B$1:$AG$461,MATCH(E$1,'Justerad allokering'!$B$1:$AF$1,0),FALSE))</f>
        <v>0</v>
      </c>
      <c r="F363">
        <f>IF(ISERROR(1/VLOOKUP($B363,'Justerad allokering'!$B$1:$AG$461,MATCH(F$1,'Justerad allokering'!$B$1:$AF$1,0),FALSE)),VLOOKUP($B363,'Allokerad kvv'!$B$2:$AV$468,MATCH(F$1,'Allokerad kvv'!$B$1:$AV$1,0),FALSE),VLOOKUP($B363,'Justerad allokering'!$B$1:$AG$461,MATCH(F$1,'Justerad allokering'!$B$1:$AF$1,0),FALSE))</f>
        <v>0</v>
      </c>
      <c r="G363">
        <f>IF(ISERROR(1/VLOOKUP($B363,'Justerad allokering'!$B$1:$AG$461,MATCH(G$1,'Justerad allokering'!$B$1:$AF$1,0),FALSE)),VLOOKUP($B363,'Allokerad kvv'!$B$2:$AV$468,MATCH(G$1,'Allokerad kvv'!$B$1:$AV$1,0),FALSE),VLOOKUP($B363,'Justerad allokering'!$B$1:$AG$461,MATCH(G$1,'Justerad allokering'!$B$1:$AF$1,0),FALSE))</f>
        <v>0</v>
      </c>
      <c r="H363">
        <f>IF(ISERROR(1/VLOOKUP($B363,'Justerad allokering'!$B$1:$AG$461,MATCH(H$1,'Justerad allokering'!$B$1:$AF$1,0),FALSE)),VLOOKUP($B363,'Allokerad kvv'!$B$2:$AV$468,MATCH(H$1,'Allokerad kvv'!$B$1:$AV$1,0),FALSE),VLOOKUP($B363,'Justerad allokering'!$B$1:$AG$461,MATCH(H$1,'Justerad allokering'!$B$1:$AF$1,0),FALSE))</f>
        <v>0</v>
      </c>
      <c r="I363">
        <f>IF(ISERROR(1/VLOOKUP($B363,'Justerad allokering'!$B$1:$AG$461,MATCH(I$1,'Justerad allokering'!$B$1:$AF$1,0),FALSE)),VLOOKUP($B363,'Allokerad kvv'!$B$2:$AV$468,MATCH(I$1,'Allokerad kvv'!$B$1:$AV$1,0),FALSE),VLOOKUP($B363,'Justerad allokering'!$B$1:$AG$461,MATCH(I$1,'Justerad allokering'!$B$1:$AF$1,0),FALSE))</f>
        <v>0</v>
      </c>
      <c r="J363">
        <f>IF(ISERROR(1/VLOOKUP($B363,'Justerad allokering'!$B$1:$AG$461,MATCH(J$1,'Justerad allokering'!$B$1:$AF$1,0),FALSE)),VLOOKUP($B363,'Allokerad kvv'!$B$2:$AV$468,MATCH(J$1,'Allokerad kvv'!$B$1:$AV$1,0),FALSE),VLOOKUP($B363,'Justerad allokering'!$B$1:$AG$461,MATCH(J$1,'Justerad allokering'!$B$1:$AF$1,0),FALSE))</f>
        <v>0</v>
      </c>
      <c r="K363">
        <f>IF(ISERROR(1/VLOOKUP($B363,'Justerad allokering'!$B$1:$AG$461,MATCH(K$1,'Justerad allokering'!$B$1:$AF$1,0),FALSE)),VLOOKUP($B363,'Allokerad kvv'!$B$2:$AV$468,MATCH(K$1,'Allokerad kvv'!$B$1:$AV$1,0),FALSE),VLOOKUP($B363,'Justerad allokering'!$B$1:$AG$461,MATCH(K$1,'Justerad allokering'!$B$1:$AF$1,0),FALSE))</f>
        <v>0</v>
      </c>
      <c r="L363">
        <f>IF(ISERROR(1/VLOOKUP($B363,'Justerad allokering'!$B$1:$AG$461,MATCH(L$1,'Justerad allokering'!$B$1:$AF$1,0),FALSE)),VLOOKUP($B363,'Allokerad kvv'!$B$2:$AV$468,MATCH(L$1,'Allokerad kvv'!$B$1:$AV$1,0),FALSE),VLOOKUP($B363,'Justerad allokering'!$B$1:$AG$461,MATCH(L$1,'Justerad allokering'!$B$1:$AF$1,0),FALSE))</f>
        <v>0</v>
      </c>
      <c r="M363">
        <f>IF(ISERROR(1/VLOOKUP($B363,'Justerad allokering'!$B$1:$AG$461,MATCH(M$1,'Justerad allokering'!$B$1:$AF$1,0),FALSE)),VLOOKUP($B363,'Allokerad kvv'!$B$2:$AV$468,MATCH(M$1,'Allokerad kvv'!$B$1:$AV$1,0),FALSE),VLOOKUP($B363,'Justerad allokering'!$B$1:$AG$461,MATCH(M$1,'Justerad allokering'!$B$1:$AF$1,0),FALSE))</f>
        <v>0</v>
      </c>
      <c r="N363">
        <f>IF(ISERROR(1/VLOOKUP($B363,'Justerad allokering'!$B$1:$AG$461,MATCH(N$1,'Justerad allokering'!$B$1:$AF$1,0),FALSE)),VLOOKUP($B363,'Allokerad kvv'!$B$2:$AV$468,MATCH(N$1,'Allokerad kvv'!$B$1:$AV$1,0),FALSE),VLOOKUP($B363,'Justerad allokering'!$B$1:$AG$461,MATCH(N$1,'Justerad allokering'!$B$1:$AF$1,0),FALSE))</f>
        <v>0</v>
      </c>
      <c r="O363">
        <f>IF(ISERROR(1/VLOOKUP($B363,'Justerad allokering'!$B$1:$AG$461,MATCH(O$1,'Justerad allokering'!$B$1:$AF$1,0),FALSE)),VLOOKUP($B363,'Allokerad kvv'!$B$2:$AV$468,MATCH(O$1,'Allokerad kvv'!$B$1:$AV$1,0),FALSE),VLOOKUP($B363,'Justerad allokering'!$B$1:$AG$461,MATCH(O$1,'Justerad allokering'!$B$1:$AF$1,0),FALSE))</f>
        <v>0</v>
      </c>
      <c r="P363">
        <f>IF(ISERROR(1/VLOOKUP($B363,'Justerad allokering'!$B$1:$AG$461,MATCH(P$1,'Justerad allokering'!$B$1:$AF$1,0),FALSE)),VLOOKUP($B363,'Allokerad kvv'!$B$2:$AV$468,MATCH(P$1,'Allokerad kvv'!$B$1:$AV$1,0),FALSE),VLOOKUP($B363,'Justerad allokering'!$B$1:$AG$461,MATCH(P$1,'Justerad allokering'!$B$1:$AF$1,0),FALSE))</f>
        <v>0</v>
      </c>
      <c r="Q363">
        <f>IF(ISERROR(1/VLOOKUP($B363,'Justerad allokering'!$B$1:$AG$461,MATCH(Q$1,'Justerad allokering'!$B$1:$AF$1,0),FALSE)),VLOOKUP($B363,'Allokerad kvv'!$B$2:$AV$468,MATCH(Q$1,'Allokerad kvv'!$B$1:$AV$1,0),FALSE),VLOOKUP($B363,'Justerad allokering'!$B$1:$AG$461,MATCH(Q$1,'Justerad allokering'!$B$1:$AF$1,0),FALSE))</f>
        <v>0</v>
      </c>
      <c r="R363">
        <f>IF(ISERROR(1/VLOOKUP($B363,'Justerad allokering'!$B$1:$AG$461,MATCH(R$1,'Justerad allokering'!$B$1:$AF$1,0),FALSE)),VLOOKUP($B363,'Allokerad kvv'!$B$2:$AV$468,MATCH(R$1,'Allokerad kvv'!$B$1:$AV$1,0),FALSE),VLOOKUP($B363,'Justerad allokering'!$B$1:$AG$461,MATCH(R$1,'Justerad allokering'!$B$1:$AF$1,0),FALSE))</f>
        <v>0</v>
      </c>
      <c r="S363">
        <f>IF(ISERROR(1/VLOOKUP($B363,'Justerad allokering'!$B$1:$AG$461,MATCH(S$1,'Justerad allokering'!$B$1:$AF$1,0),FALSE)),VLOOKUP($B363,'Allokerad kvv'!$B$2:$AV$468,MATCH(S$1,'Allokerad kvv'!$B$1:$AV$1,0),FALSE),VLOOKUP($B363,'Justerad allokering'!$B$1:$AG$461,MATCH(S$1,'Justerad allokering'!$B$1:$AF$1,0),FALSE))</f>
        <v>0</v>
      </c>
      <c r="T363">
        <f>IF(ISERROR(1/VLOOKUP($B363,'Justerad allokering'!$B$1:$AG$461,MATCH(T$1,'Justerad allokering'!$B$1:$AF$1,0),FALSE)),VLOOKUP($B363,'Allokerad kvv'!$B$2:$AV$468,MATCH(T$1,'Allokerad kvv'!$B$1:$AV$1,0),FALSE),VLOOKUP($B363,'Justerad allokering'!$B$1:$AG$461,MATCH(T$1,'Justerad allokering'!$B$1:$AF$1,0),FALSE))</f>
        <v>0</v>
      </c>
      <c r="U363">
        <f>IF(ISERROR(1/VLOOKUP($B363,'Justerad allokering'!$B$1:$AG$461,MATCH(U$1,'Justerad allokering'!$B$1:$AF$1,0),FALSE)),VLOOKUP($B363,'Allokerad kvv'!$B$2:$AV$468,MATCH(U$1,'Allokerad kvv'!$B$1:$AV$1,0),FALSE),VLOOKUP($B363,'Justerad allokering'!$B$1:$AG$461,MATCH(U$1,'Justerad allokering'!$B$1:$AF$1,0),FALSE))</f>
        <v>0</v>
      </c>
      <c r="V363">
        <f>IF(ISERROR(1/VLOOKUP($B363,'Justerad allokering'!$B$1:$AG$461,MATCH(V$1,'Justerad allokering'!$B$1:$AF$1,0),FALSE)),VLOOKUP($B363,'Allokerad kvv'!$B$2:$AV$468,MATCH(V$1,'Allokerad kvv'!$B$1:$AV$1,0),FALSE),VLOOKUP($B363,'Justerad allokering'!$B$1:$AG$461,MATCH(V$1,'Justerad allokering'!$B$1:$AF$1,0),FALSE))</f>
        <v>0</v>
      </c>
      <c r="W363">
        <f>IF(ISERROR(1/VLOOKUP($B363,'Justerad allokering'!$B$1:$AG$461,MATCH(W$1,'Justerad allokering'!$B$1:$AF$1,0),FALSE)),VLOOKUP($B363,'Allokerad kvv'!$B$2:$AV$468,MATCH(W$1,'Allokerad kvv'!$B$1:$AV$1,0),FALSE),VLOOKUP($B363,'Justerad allokering'!$B$1:$AG$461,MATCH(W$1,'Justerad allokering'!$B$1:$AF$1,0),FALSE))</f>
        <v>0</v>
      </c>
      <c r="X363">
        <f>IF(ISERROR(1/VLOOKUP($B363,'Justerad allokering'!$B$1:$AG$461,MATCH(X$1,'Justerad allokering'!$B$1:$AF$1,0),FALSE)),VLOOKUP($B363,'Allokerad kvv'!$B$2:$AV$468,MATCH(X$1,'Allokerad kvv'!$B$1:$AV$1,0),FALSE),VLOOKUP($B363,'Justerad allokering'!$B$1:$AG$461,MATCH(X$1,'Justerad allokering'!$B$1:$AF$1,0),FALSE))</f>
        <v>0</v>
      </c>
      <c r="Y363">
        <f>IF(ISERROR(1/VLOOKUP($B363,'Justerad allokering'!$B$1:$AG$461,MATCH(Y$1,'Justerad allokering'!$B$1:$AF$1,0),FALSE)),VLOOKUP($B363,'Allokerad kvv'!$B$2:$AV$468,MATCH(Y$1,'Allokerad kvv'!$B$1:$AV$1,0),FALSE),VLOOKUP($B363,'Justerad allokering'!$B$1:$AG$461,MATCH(Y$1,'Justerad allokering'!$B$1:$AF$1,0),FALSE))</f>
        <v>0</v>
      </c>
      <c r="Z363">
        <f>IF(ISERROR(1/VLOOKUP($B363,'Justerad allokering'!$B$1:$AG$461,MATCH(Z$1,'Justerad allokering'!$B$1:$AF$1,0),FALSE)),VLOOKUP($B363,'Allokerad kvv'!$B$2:$AV$468,MATCH(Z$1,'Allokerad kvv'!$B$1:$AV$1,0),FALSE),VLOOKUP($B363,'Justerad allokering'!$B$1:$AG$461,MATCH(Z$1,'Justerad allokering'!$B$1:$AF$1,0),FALSE))</f>
        <v>0</v>
      </c>
      <c r="AE363" s="89">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25">
      <c r="A364" s="2" t="s">
        <v>501</v>
      </c>
      <c r="B364" s="2" t="s">
        <v>505</v>
      </c>
      <c r="C364">
        <f>IF(ISERROR(1/VLOOKUP($B364,'Justerad allokering'!$B$1:$AG$461,MATCH(C$1,'Justerad allokering'!$B$1:$AF$1,0),FALSE)),VLOOKUP($B364,'Allokerad kvv'!$B$2:$AV$468,MATCH(C$1,'Allokerad kvv'!$B$1:$AV$1,0),FALSE),VLOOKUP($B364,'Justerad allokering'!$B$1:$AG$461,MATCH(C$1,'Justerad allokering'!$B$1:$AF$1,0),FALSE))</f>
        <v>0</v>
      </c>
      <c r="D364">
        <f>IF(ISERROR(1/VLOOKUP($B364,'Justerad allokering'!$B$1:$AG$461,MATCH(D$1,'Justerad allokering'!$B$1:$AF$1,0),FALSE)),VLOOKUP($B364,'Allokerad kvv'!$B$2:$AV$468,MATCH(D$1,'Allokerad kvv'!$B$1:$AV$1,0),FALSE),VLOOKUP($B364,'Justerad allokering'!$B$1:$AG$461,MATCH(D$1,'Justerad allokering'!$B$1:$AF$1,0),FALSE))</f>
        <v>0</v>
      </c>
      <c r="E364">
        <f>IF(ISERROR(1/VLOOKUP($B364,'Justerad allokering'!$B$1:$AG$461,MATCH(E$1,'Justerad allokering'!$B$1:$AF$1,0),FALSE)),VLOOKUP($B364,'Allokerad kvv'!$B$2:$AV$468,MATCH(E$1,'Allokerad kvv'!$B$1:$AV$1,0),FALSE),VLOOKUP($B364,'Justerad allokering'!$B$1:$AG$461,MATCH(E$1,'Justerad allokering'!$B$1:$AF$1,0),FALSE))</f>
        <v>0</v>
      </c>
      <c r="F364">
        <f>IF(ISERROR(1/VLOOKUP($B364,'Justerad allokering'!$B$1:$AG$461,MATCH(F$1,'Justerad allokering'!$B$1:$AF$1,0),FALSE)),VLOOKUP($B364,'Allokerad kvv'!$B$2:$AV$468,MATCH(F$1,'Allokerad kvv'!$B$1:$AV$1,0),FALSE),VLOOKUP($B364,'Justerad allokering'!$B$1:$AG$461,MATCH(F$1,'Justerad allokering'!$B$1:$AF$1,0),FALSE))</f>
        <v>0</v>
      </c>
      <c r="G364">
        <f>IF(ISERROR(1/VLOOKUP($B364,'Justerad allokering'!$B$1:$AG$461,MATCH(G$1,'Justerad allokering'!$B$1:$AF$1,0),FALSE)),VLOOKUP($B364,'Allokerad kvv'!$B$2:$AV$468,MATCH(G$1,'Allokerad kvv'!$B$1:$AV$1,0),FALSE),VLOOKUP($B364,'Justerad allokering'!$B$1:$AG$461,MATCH(G$1,'Justerad allokering'!$B$1:$AF$1,0),FALSE))</f>
        <v>0</v>
      </c>
      <c r="H364">
        <f>IF(ISERROR(1/VLOOKUP($B364,'Justerad allokering'!$B$1:$AG$461,MATCH(H$1,'Justerad allokering'!$B$1:$AF$1,0),FALSE)),VLOOKUP($B364,'Allokerad kvv'!$B$2:$AV$468,MATCH(H$1,'Allokerad kvv'!$B$1:$AV$1,0),FALSE),VLOOKUP($B364,'Justerad allokering'!$B$1:$AG$461,MATCH(H$1,'Justerad allokering'!$B$1:$AF$1,0),FALSE))</f>
        <v>0</v>
      </c>
      <c r="I364">
        <f>IF(ISERROR(1/VLOOKUP($B364,'Justerad allokering'!$B$1:$AG$461,MATCH(I$1,'Justerad allokering'!$B$1:$AF$1,0),FALSE)),VLOOKUP($B364,'Allokerad kvv'!$B$2:$AV$468,MATCH(I$1,'Allokerad kvv'!$B$1:$AV$1,0),FALSE),VLOOKUP($B364,'Justerad allokering'!$B$1:$AG$461,MATCH(I$1,'Justerad allokering'!$B$1:$AF$1,0),FALSE))</f>
        <v>0</v>
      </c>
      <c r="J364">
        <f>IF(ISERROR(1/VLOOKUP($B364,'Justerad allokering'!$B$1:$AG$461,MATCH(J$1,'Justerad allokering'!$B$1:$AF$1,0),FALSE)),VLOOKUP($B364,'Allokerad kvv'!$B$2:$AV$468,MATCH(J$1,'Allokerad kvv'!$B$1:$AV$1,0),FALSE),VLOOKUP($B364,'Justerad allokering'!$B$1:$AG$461,MATCH(J$1,'Justerad allokering'!$B$1:$AF$1,0),FALSE))</f>
        <v>0</v>
      </c>
      <c r="K364">
        <f>IF(ISERROR(1/VLOOKUP($B364,'Justerad allokering'!$B$1:$AG$461,MATCH(K$1,'Justerad allokering'!$B$1:$AF$1,0),FALSE)),VLOOKUP($B364,'Allokerad kvv'!$B$2:$AV$468,MATCH(K$1,'Allokerad kvv'!$B$1:$AV$1,0),FALSE),VLOOKUP($B364,'Justerad allokering'!$B$1:$AG$461,MATCH(K$1,'Justerad allokering'!$B$1:$AF$1,0),FALSE))</f>
        <v>0</v>
      </c>
      <c r="L364">
        <f>IF(ISERROR(1/VLOOKUP($B364,'Justerad allokering'!$B$1:$AG$461,MATCH(L$1,'Justerad allokering'!$B$1:$AF$1,0),FALSE)),VLOOKUP($B364,'Allokerad kvv'!$B$2:$AV$468,MATCH(L$1,'Allokerad kvv'!$B$1:$AV$1,0),FALSE),VLOOKUP($B364,'Justerad allokering'!$B$1:$AG$461,MATCH(L$1,'Justerad allokering'!$B$1:$AF$1,0),FALSE))</f>
        <v>0</v>
      </c>
      <c r="M364">
        <f>IF(ISERROR(1/VLOOKUP($B364,'Justerad allokering'!$B$1:$AG$461,MATCH(M$1,'Justerad allokering'!$B$1:$AF$1,0),FALSE)),VLOOKUP($B364,'Allokerad kvv'!$B$2:$AV$468,MATCH(M$1,'Allokerad kvv'!$B$1:$AV$1,0),FALSE),VLOOKUP($B364,'Justerad allokering'!$B$1:$AG$461,MATCH(M$1,'Justerad allokering'!$B$1:$AF$1,0),FALSE))</f>
        <v>0</v>
      </c>
      <c r="N364">
        <f>IF(ISERROR(1/VLOOKUP($B364,'Justerad allokering'!$B$1:$AG$461,MATCH(N$1,'Justerad allokering'!$B$1:$AF$1,0),FALSE)),VLOOKUP($B364,'Allokerad kvv'!$B$2:$AV$468,MATCH(N$1,'Allokerad kvv'!$B$1:$AV$1,0),FALSE),VLOOKUP($B364,'Justerad allokering'!$B$1:$AG$461,MATCH(N$1,'Justerad allokering'!$B$1:$AF$1,0),FALSE))</f>
        <v>0</v>
      </c>
      <c r="O364">
        <f>IF(ISERROR(1/VLOOKUP($B364,'Justerad allokering'!$B$1:$AG$461,MATCH(O$1,'Justerad allokering'!$B$1:$AF$1,0),FALSE)),VLOOKUP($B364,'Allokerad kvv'!$B$2:$AV$468,MATCH(O$1,'Allokerad kvv'!$B$1:$AV$1,0),FALSE),VLOOKUP($B364,'Justerad allokering'!$B$1:$AG$461,MATCH(O$1,'Justerad allokering'!$B$1:$AF$1,0),FALSE))</f>
        <v>0</v>
      </c>
      <c r="P364">
        <f>IF(ISERROR(1/VLOOKUP($B364,'Justerad allokering'!$B$1:$AG$461,MATCH(P$1,'Justerad allokering'!$B$1:$AF$1,0),FALSE)),VLOOKUP($B364,'Allokerad kvv'!$B$2:$AV$468,MATCH(P$1,'Allokerad kvv'!$B$1:$AV$1,0),FALSE),VLOOKUP($B364,'Justerad allokering'!$B$1:$AG$461,MATCH(P$1,'Justerad allokering'!$B$1:$AF$1,0),FALSE))</f>
        <v>0</v>
      </c>
      <c r="Q364">
        <f>IF(ISERROR(1/VLOOKUP($B364,'Justerad allokering'!$B$1:$AG$461,MATCH(Q$1,'Justerad allokering'!$B$1:$AF$1,0),FALSE)),VLOOKUP($B364,'Allokerad kvv'!$B$2:$AV$468,MATCH(Q$1,'Allokerad kvv'!$B$1:$AV$1,0),FALSE),VLOOKUP($B364,'Justerad allokering'!$B$1:$AG$461,MATCH(Q$1,'Justerad allokering'!$B$1:$AF$1,0),FALSE))</f>
        <v>0</v>
      </c>
      <c r="R364">
        <f>IF(ISERROR(1/VLOOKUP($B364,'Justerad allokering'!$B$1:$AG$461,MATCH(R$1,'Justerad allokering'!$B$1:$AF$1,0),FALSE)),VLOOKUP($B364,'Allokerad kvv'!$B$2:$AV$468,MATCH(R$1,'Allokerad kvv'!$B$1:$AV$1,0),FALSE),VLOOKUP($B364,'Justerad allokering'!$B$1:$AG$461,MATCH(R$1,'Justerad allokering'!$B$1:$AF$1,0),FALSE))</f>
        <v>0</v>
      </c>
      <c r="S364">
        <f>IF(ISERROR(1/VLOOKUP($B364,'Justerad allokering'!$B$1:$AG$461,MATCH(S$1,'Justerad allokering'!$B$1:$AF$1,0),FALSE)),VLOOKUP($B364,'Allokerad kvv'!$B$2:$AV$468,MATCH(S$1,'Allokerad kvv'!$B$1:$AV$1,0),FALSE),VLOOKUP($B364,'Justerad allokering'!$B$1:$AG$461,MATCH(S$1,'Justerad allokering'!$B$1:$AF$1,0),FALSE))</f>
        <v>0</v>
      </c>
      <c r="T364">
        <f>IF(ISERROR(1/VLOOKUP($B364,'Justerad allokering'!$B$1:$AG$461,MATCH(T$1,'Justerad allokering'!$B$1:$AF$1,0),FALSE)),VLOOKUP($B364,'Allokerad kvv'!$B$2:$AV$468,MATCH(T$1,'Allokerad kvv'!$B$1:$AV$1,0),FALSE),VLOOKUP($B364,'Justerad allokering'!$B$1:$AG$461,MATCH(T$1,'Justerad allokering'!$B$1:$AF$1,0),FALSE))</f>
        <v>0</v>
      </c>
      <c r="U364">
        <f>IF(ISERROR(1/VLOOKUP($B364,'Justerad allokering'!$B$1:$AG$461,MATCH(U$1,'Justerad allokering'!$B$1:$AF$1,0),FALSE)),VLOOKUP($B364,'Allokerad kvv'!$B$2:$AV$468,MATCH(U$1,'Allokerad kvv'!$B$1:$AV$1,0),FALSE),VLOOKUP($B364,'Justerad allokering'!$B$1:$AG$461,MATCH(U$1,'Justerad allokering'!$B$1:$AF$1,0),FALSE))</f>
        <v>0</v>
      </c>
      <c r="V364">
        <f>IF(ISERROR(1/VLOOKUP($B364,'Justerad allokering'!$B$1:$AG$461,MATCH(V$1,'Justerad allokering'!$B$1:$AF$1,0),FALSE)),VLOOKUP($B364,'Allokerad kvv'!$B$2:$AV$468,MATCH(V$1,'Allokerad kvv'!$B$1:$AV$1,0),FALSE),VLOOKUP($B364,'Justerad allokering'!$B$1:$AG$461,MATCH(V$1,'Justerad allokering'!$B$1:$AF$1,0),FALSE))</f>
        <v>0</v>
      </c>
      <c r="W364">
        <f>IF(ISERROR(1/VLOOKUP($B364,'Justerad allokering'!$B$1:$AG$461,MATCH(W$1,'Justerad allokering'!$B$1:$AF$1,0),FALSE)),VLOOKUP($B364,'Allokerad kvv'!$B$2:$AV$468,MATCH(W$1,'Allokerad kvv'!$B$1:$AV$1,0),FALSE),VLOOKUP($B364,'Justerad allokering'!$B$1:$AG$461,MATCH(W$1,'Justerad allokering'!$B$1:$AF$1,0),FALSE))</f>
        <v>0</v>
      </c>
      <c r="X364">
        <f>IF(ISERROR(1/VLOOKUP($B364,'Justerad allokering'!$B$1:$AG$461,MATCH(X$1,'Justerad allokering'!$B$1:$AF$1,0),FALSE)),VLOOKUP($B364,'Allokerad kvv'!$B$2:$AV$468,MATCH(X$1,'Allokerad kvv'!$B$1:$AV$1,0),FALSE),VLOOKUP($B364,'Justerad allokering'!$B$1:$AG$461,MATCH(X$1,'Justerad allokering'!$B$1:$AF$1,0),FALSE))</f>
        <v>0</v>
      </c>
      <c r="Y364">
        <f>IF(ISERROR(1/VLOOKUP($B364,'Justerad allokering'!$B$1:$AG$461,MATCH(Y$1,'Justerad allokering'!$B$1:$AF$1,0),FALSE)),VLOOKUP($B364,'Allokerad kvv'!$B$2:$AV$468,MATCH(Y$1,'Allokerad kvv'!$B$1:$AV$1,0),FALSE),VLOOKUP($B364,'Justerad allokering'!$B$1:$AG$461,MATCH(Y$1,'Justerad allokering'!$B$1:$AF$1,0),FALSE))</f>
        <v>0</v>
      </c>
      <c r="Z364">
        <f>IF(ISERROR(1/VLOOKUP($B364,'Justerad allokering'!$B$1:$AG$461,MATCH(Z$1,'Justerad allokering'!$B$1:$AF$1,0),FALSE)),VLOOKUP($B364,'Allokerad kvv'!$B$2:$AV$468,MATCH(Z$1,'Allokerad kvv'!$B$1:$AV$1,0),FALSE),VLOOKUP($B364,'Justerad allokering'!$B$1:$AG$461,MATCH(Z$1,'Justerad allokering'!$B$1:$AF$1,0),FALSE))</f>
        <v>0</v>
      </c>
      <c r="AE364" s="89">
        <f t="shared" si="20"/>
        <v>0</v>
      </c>
      <c r="AG364">
        <f t="shared" si="21"/>
        <v>0</v>
      </c>
      <c r="AH364">
        <f t="shared" si="22"/>
        <v>0</v>
      </c>
      <c r="AI364" t="str">
        <f>IF(AH364=0,"",AH364/VLOOKUP(B364,Kraftvärmeprod!$B$1:$BC$480,MATCH("Summa tillförd energi exklusive rökgaskondensering",Kraftvärmeprod!$B$1:$BC$1,0),FALSE))</f>
        <v/>
      </c>
      <c r="AK364">
        <f t="shared" si="23"/>
        <v>0</v>
      </c>
    </row>
    <row r="365" spans="1:37" x14ac:dyDescent="0.25">
      <c r="A365" s="2" t="s">
        <v>501</v>
      </c>
      <c r="B365" s="2" t="s">
        <v>506</v>
      </c>
      <c r="C365">
        <f>IF(ISERROR(1/VLOOKUP($B365,'Justerad allokering'!$B$1:$AG$461,MATCH(C$1,'Justerad allokering'!$B$1:$AF$1,0),FALSE)),VLOOKUP($B365,'Allokerad kvv'!$B$2:$AV$468,MATCH(C$1,'Allokerad kvv'!$B$1:$AV$1,0),FALSE),VLOOKUP($B365,'Justerad allokering'!$B$1:$AG$461,MATCH(C$1,'Justerad allokering'!$B$1:$AF$1,0),FALSE))</f>
        <v>0</v>
      </c>
      <c r="D365">
        <f>IF(ISERROR(1/VLOOKUP($B365,'Justerad allokering'!$B$1:$AG$461,MATCH(D$1,'Justerad allokering'!$B$1:$AF$1,0),FALSE)),VLOOKUP($B365,'Allokerad kvv'!$B$2:$AV$468,MATCH(D$1,'Allokerad kvv'!$B$1:$AV$1,0),FALSE),VLOOKUP($B365,'Justerad allokering'!$B$1:$AG$461,MATCH(D$1,'Justerad allokering'!$B$1:$AF$1,0),FALSE))</f>
        <v>0</v>
      </c>
      <c r="E365">
        <f>IF(ISERROR(1/VLOOKUP($B365,'Justerad allokering'!$B$1:$AG$461,MATCH(E$1,'Justerad allokering'!$B$1:$AF$1,0),FALSE)),VLOOKUP($B365,'Allokerad kvv'!$B$2:$AV$468,MATCH(E$1,'Allokerad kvv'!$B$1:$AV$1,0),FALSE),VLOOKUP($B365,'Justerad allokering'!$B$1:$AG$461,MATCH(E$1,'Justerad allokering'!$B$1:$AF$1,0),FALSE))</f>
        <v>0</v>
      </c>
      <c r="F365">
        <f>IF(ISERROR(1/VLOOKUP($B365,'Justerad allokering'!$B$1:$AG$461,MATCH(F$1,'Justerad allokering'!$B$1:$AF$1,0),FALSE)),VLOOKUP($B365,'Allokerad kvv'!$B$2:$AV$468,MATCH(F$1,'Allokerad kvv'!$B$1:$AV$1,0),FALSE),VLOOKUP($B365,'Justerad allokering'!$B$1:$AG$461,MATCH(F$1,'Justerad allokering'!$B$1:$AF$1,0),FALSE))</f>
        <v>0</v>
      </c>
      <c r="G365">
        <f>IF(ISERROR(1/VLOOKUP($B365,'Justerad allokering'!$B$1:$AG$461,MATCH(G$1,'Justerad allokering'!$B$1:$AF$1,0),FALSE)),VLOOKUP($B365,'Allokerad kvv'!$B$2:$AV$468,MATCH(G$1,'Allokerad kvv'!$B$1:$AV$1,0),FALSE),VLOOKUP($B365,'Justerad allokering'!$B$1:$AG$461,MATCH(G$1,'Justerad allokering'!$B$1:$AF$1,0),FALSE))</f>
        <v>0</v>
      </c>
      <c r="H365">
        <f>IF(ISERROR(1/VLOOKUP($B365,'Justerad allokering'!$B$1:$AG$461,MATCH(H$1,'Justerad allokering'!$B$1:$AF$1,0),FALSE)),VLOOKUP($B365,'Allokerad kvv'!$B$2:$AV$468,MATCH(H$1,'Allokerad kvv'!$B$1:$AV$1,0),FALSE),VLOOKUP($B365,'Justerad allokering'!$B$1:$AG$461,MATCH(H$1,'Justerad allokering'!$B$1:$AF$1,0),FALSE))</f>
        <v>0</v>
      </c>
      <c r="I365">
        <f>IF(ISERROR(1/VLOOKUP($B365,'Justerad allokering'!$B$1:$AG$461,MATCH(I$1,'Justerad allokering'!$B$1:$AF$1,0),FALSE)),VLOOKUP($B365,'Allokerad kvv'!$B$2:$AV$468,MATCH(I$1,'Allokerad kvv'!$B$1:$AV$1,0),FALSE),VLOOKUP($B365,'Justerad allokering'!$B$1:$AG$461,MATCH(I$1,'Justerad allokering'!$B$1:$AF$1,0),FALSE))</f>
        <v>0</v>
      </c>
      <c r="J365">
        <f>IF(ISERROR(1/VLOOKUP($B365,'Justerad allokering'!$B$1:$AG$461,MATCH(J$1,'Justerad allokering'!$B$1:$AF$1,0),FALSE)),VLOOKUP($B365,'Allokerad kvv'!$B$2:$AV$468,MATCH(J$1,'Allokerad kvv'!$B$1:$AV$1,0),FALSE),VLOOKUP($B365,'Justerad allokering'!$B$1:$AG$461,MATCH(J$1,'Justerad allokering'!$B$1:$AF$1,0),FALSE))</f>
        <v>0</v>
      </c>
      <c r="K365">
        <f>IF(ISERROR(1/VLOOKUP($B365,'Justerad allokering'!$B$1:$AG$461,MATCH(K$1,'Justerad allokering'!$B$1:$AF$1,0),FALSE)),VLOOKUP($B365,'Allokerad kvv'!$B$2:$AV$468,MATCH(K$1,'Allokerad kvv'!$B$1:$AV$1,0),FALSE),VLOOKUP($B365,'Justerad allokering'!$B$1:$AG$461,MATCH(K$1,'Justerad allokering'!$B$1:$AF$1,0),FALSE))</f>
        <v>0</v>
      </c>
      <c r="L365">
        <f>IF(ISERROR(1/VLOOKUP($B365,'Justerad allokering'!$B$1:$AG$461,MATCH(L$1,'Justerad allokering'!$B$1:$AF$1,0),FALSE)),VLOOKUP($B365,'Allokerad kvv'!$B$2:$AV$468,MATCH(L$1,'Allokerad kvv'!$B$1:$AV$1,0),FALSE),VLOOKUP($B365,'Justerad allokering'!$B$1:$AG$461,MATCH(L$1,'Justerad allokering'!$B$1:$AF$1,0),FALSE))</f>
        <v>0</v>
      </c>
      <c r="M365">
        <f>IF(ISERROR(1/VLOOKUP($B365,'Justerad allokering'!$B$1:$AG$461,MATCH(M$1,'Justerad allokering'!$B$1:$AF$1,0),FALSE)),VLOOKUP($B365,'Allokerad kvv'!$B$2:$AV$468,MATCH(M$1,'Allokerad kvv'!$B$1:$AV$1,0),FALSE),VLOOKUP($B365,'Justerad allokering'!$B$1:$AG$461,MATCH(M$1,'Justerad allokering'!$B$1:$AF$1,0),FALSE))</f>
        <v>0</v>
      </c>
      <c r="N365">
        <f>IF(ISERROR(1/VLOOKUP($B365,'Justerad allokering'!$B$1:$AG$461,MATCH(N$1,'Justerad allokering'!$B$1:$AF$1,0),FALSE)),VLOOKUP($B365,'Allokerad kvv'!$B$2:$AV$468,MATCH(N$1,'Allokerad kvv'!$B$1:$AV$1,0),FALSE),VLOOKUP($B365,'Justerad allokering'!$B$1:$AG$461,MATCH(N$1,'Justerad allokering'!$B$1:$AF$1,0),FALSE))</f>
        <v>0</v>
      </c>
      <c r="O365">
        <f>IF(ISERROR(1/VLOOKUP($B365,'Justerad allokering'!$B$1:$AG$461,MATCH(O$1,'Justerad allokering'!$B$1:$AF$1,0),FALSE)),VLOOKUP($B365,'Allokerad kvv'!$B$2:$AV$468,MATCH(O$1,'Allokerad kvv'!$B$1:$AV$1,0),FALSE),VLOOKUP($B365,'Justerad allokering'!$B$1:$AG$461,MATCH(O$1,'Justerad allokering'!$B$1:$AF$1,0),FALSE))</f>
        <v>0</v>
      </c>
      <c r="P365">
        <f>IF(ISERROR(1/VLOOKUP($B365,'Justerad allokering'!$B$1:$AG$461,MATCH(P$1,'Justerad allokering'!$B$1:$AF$1,0),FALSE)),VLOOKUP($B365,'Allokerad kvv'!$B$2:$AV$468,MATCH(P$1,'Allokerad kvv'!$B$1:$AV$1,0),FALSE),VLOOKUP($B365,'Justerad allokering'!$B$1:$AG$461,MATCH(P$1,'Justerad allokering'!$B$1:$AF$1,0),FALSE))</f>
        <v>0</v>
      </c>
      <c r="Q365">
        <f>IF(ISERROR(1/VLOOKUP($B365,'Justerad allokering'!$B$1:$AG$461,MATCH(Q$1,'Justerad allokering'!$B$1:$AF$1,0),FALSE)),VLOOKUP($B365,'Allokerad kvv'!$B$2:$AV$468,MATCH(Q$1,'Allokerad kvv'!$B$1:$AV$1,0),FALSE),VLOOKUP($B365,'Justerad allokering'!$B$1:$AG$461,MATCH(Q$1,'Justerad allokering'!$B$1:$AF$1,0),FALSE))</f>
        <v>0</v>
      </c>
      <c r="R365">
        <f>IF(ISERROR(1/VLOOKUP($B365,'Justerad allokering'!$B$1:$AG$461,MATCH(R$1,'Justerad allokering'!$B$1:$AF$1,0),FALSE)),VLOOKUP($B365,'Allokerad kvv'!$B$2:$AV$468,MATCH(R$1,'Allokerad kvv'!$B$1:$AV$1,0),FALSE),VLOOKUP($B365,'Justerad allokering'!$B$1:$AG$461,MATCH(R$1,'Justerad allokering'!$B$1:$AF$1,0),FALSE))</f>
        <v>0</v>
      </c>
      <c r="S365">
        <f>IF(ISERROR(1/VLOOKUP($B365,'Justerad allokering'!$B$1:$AG$461,MATCH(S$1,'Justerad allokering'!$B$1:$AF$1,0),FALSE)),VLOOKUP($B365,'Allokerad kvv'!$B$2:$AV$468,MATCH(S$1,'Allokerad kvv'!$B$1:$AV$1,0),FALSE),VLOOKUP($B365,'Justerad allokering'!$B$1:$AG$461,MATCH(S$1,'Justerad allokering'!$B$1:$AF$1,0),FALSE))</f>
        <v>0</v>
      </c>
      <c r="T365">
        <f>IF(ISERROR(1/VLOOKUP($B365,'Justerad allokering'!$B$1:$AG$461,MATCH(T$1,'Justerad allokering'!$B$1:$AF$1,0),FALSE)),VLOOKUP($B365,'Allokerad kvv'!$B$2:$AV$468,MATCH(T$1,'Allokerad kvv'!$B$1:$AV$1,0),FALSE),VLOOKUP($B365,'Justerad allokering'!$B$1:$AG$461,MATCH(T$1,'Justerad allokering'!$B$1:$AF$1,0),FALSE))</f>
        <v>0</v>
      </c>
      <c r="U365">
        <f>IF(ISERROR(1/VLOOKUP($B365,'Justerad allokering'!$B$1:$AG$461,MATCH(U$1,'Justerad allokering'!$B$1:$AF$1,0),FALSE)),VLOOKUP($B365,'Allokerad kvv'!$B$2:$AV$468,MATCH(U$1,'Allokerad kvv'!$B$1:$AV$1,0),FALSE),VLOOKUP($B365,'Justerad allokering'!$B$1:$AG$461,MATCH(U$1,'Justerad allokering'!$B$1:$AF$1,0),FALSE))</f>
        <v>0</v>
      </c>
      <c r="V365">
        <f>IF(ISERROR(1/VLOOKUP($B365,'Justerad allokering'!$B$1:$AG$461,MATCH(V$1,'Justerad allokering'!$B$1:$AF$1,0),FALSE)),VLOOKUP($B365,'Allokerad kvv'!$B$2:$AV$468,MATCH(V$1,'Allokerad kvv'!$B$1:$AV$1,0),FALSE),VLOOKUP($B365,'Justerad allokering'!$B$1:$AG$461,MATCH(V$1,'Justerad allokering'!$B$1:$AF$1,0),FALSE))</f>
        <v>0</v>
      </c>
      <c r="W365">
        <f>IF(ISERROR(1/VLOOKUP($B365,'Justerad allokering'!$B$1:$AG$461,MATCH(W$1,'Justerad allokering'!$B$1:$AF$1,0),FALSE)),VLOOKUP($B365,'Allokerad kvv'!$B$2:$AV$468,MATCH(W$1,'Allokerad kvv'!$B$1:$AV$1,0),FALSE),VLOOKUP($B365,'Justerad allokering'!$B$1:$AG$461,MATCH(W$1,'Justerad allokering'!$B$1:$AF$1,0),FALSE))</f>
        <v>0</v>
      </c>
      <c r="X365">
        <f>IF(ISERROR(1/VLOOKUP($B365,'Justerad allokering'!$B$1:$AG$461,MATCH(X$1,'Justerad allokering'!$B$1:$AF$1,0),FALSE)),VLOOKUP($B365,'Allokerad kvv'!$B$2:$AV$468,MATCH(X$1,'Allokerad kvv'!$B$1:$AV$1,0),FALSE),VLOOKUP($B365,'Justerad allokering'!$B$1:$AG$461,MATCH(X$1,'Justerad allokering'!$B$1:$AF$1,0),FALSE))</f>
        <v>0</v>
      </c>
      <c r="Y365">
        <f>IF(ISERROR(1/VLOOKUP($B365,'Justerad allokering'!$B$1:$AG$461,MATCH(Y$1,'Justerad allokering'!$B$1:$AF$1,0),FALSE)),VLOOKUP($B365,'Allokerad kvv'!$B$2:$AV$468,MATCH(Y$1,'Allokerad kvv'!$B$1:$AV$1,0),FALSE),VLOOKUP($B365,'Justerad allokering'!$B$1:$AG$461,MATCH(Y$1,'Justerad allokering'!$B$1:$AF$1,0),FALSE))</f>
        <v>0</v>
      </c>
      <c r="Z365">
        <f>IF(ISERROR(1/VLOOKUP($B365,'Justerad allokering'!$B$1:$AG$461,MATCH(Z$1,'Justerad allokering'!$B$1:$AF$1,0),FALSE)),VLOOKUP($B365,'Allokerad kvv'!$B$2:$AV$468,MATCH(Z$1,'Allokerad kvv'!$B$1:$AV$1,0),FALSE),VLOOKUP($B365,'Justerad allokering'!$B$1:$AG$461,MATCH(Z$1,'Justerad allokering'!$B$1:$AF$1,0),FALSE))</f>
        <v>0</v>
      </c>
      <c r="AE365" s="89">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25">
      <c r="A366" s="2" t="s">
        <v>501</v>
      </c>
      <c r="B366" s="2" t="s">
        <v>507</v>
      </c>
      <c r="C366">
        <f>IF(ISERROR(1/VLOOKUP($B366,'Justerad allokering'!$B$1:$AG$461,MATCH(C$1,'Justerad allokering'!$B$1:$AF$1,0),FALSE)),VLOOKUP($B366,'Allokerad kvv'!$B$2:$AV$468,MATCH(C$1,'Allokerad kvv'!$B$1:$AV$1,0),FALSE),VLOOKUP($B366,'Justerad allokering'!$B$1:$AG$461,MATCH(C$1,'Justerad allokering'!$B$1:$AF$1,0),FALSE))</f>
        <v>0</v>
      </c>
      <c r="D366">
        <f>IF(ISERROR(1/VLOOKUP($B366,'Justerad allokering'!$B$1:$AG$461,MATCH(D$1,'Justerad allokering'!$B$1:$AF$1,0),FALSE)),VLOOKUP($B366,'Allokerad kvv'!$B$2:$AV$468,MATCH(D$1,'Allokerad kvv'!$B$1:$AV$1,0),FALSE),VLOOKUP($B366,'Justerad allokering'!$B$1:$AG$461,MATCH(D$1,'Justerad allokering'!$B$1:$AF$1,0),FALSE))</f>
        <v>0</v>
      </c>
      <c r="E366">
        <f>IF(ISERROR(1/VLOOKUP($B366,'Justerad allokering'!$B$1:$AG$461,MATCH(E$1,'Justerad allokering'!$B$1:$AF$1,0),FALSE)),VLOOKUP($B366,'Allokerad kvv'!$B$2:$AV$468,MATCH(E$1,'Allokerad kvv'!$B$1:$AV$1,0),FALSE),VLOOKUP($B366,'Justerad allokering'!$B$1:$AG$461,MATCH(E$1,'Justerad allokering'!$B$1:$AF$1,0),FALSE))</f>
        <v>0</v>
      </c>
      <c r="F366">
        <f>IF(ISERROR(1/VLOOKUP($B366,'Justerad allokering'!$B$1:$AG$461,MATCH(F$1,'Justerad allokering'!$B$1:$AF$1,0),FALSE)),VLOOKUP($B366,'Allokerad kvv'!$B$2:$AV$468,MATCH(F$1,'Allokerad kvv'!$B$1:$AV$1,0),FALSE),VLOOKUP($B366,'Justerad allokering'!$B$1:$AG$461,MATCH(F$1,'Justerad allokering'!$B$1:$AF$1,0),FALSE))</f>
        <v>0</v>
      </c>
      <c r="G366">
        <f>IF(ISERROR(1/VLOOKUP($B366,'Justerad allokering'!$B$1:$AG$461,MATCH(G$1,'Justerad allokering'!$B$1:$AF$1,0),FALSE)),VLOOKUP($B366,'Allokerad kvv'!$B$2:$AV$468,MATCH(G$1,'Allokerad kvv'!$B$1:$AV$1,0),FALSE),VLOOKUP($B366,'Justerad allokering'!$B$1:$AG$461,MATCH(G$1,'Justerad allokering'!$B$1:$AF$1,0),FALSE))</f>
        <v>0</v>
      </c>
      <c r="H366">
        <f>IF(ISERROR(1/VLOOKUP($B366,'Justerad allokering'!$B$1:$AG$461,MATCH(H$1,'Justerad allokering'!$B$1:$AF$1,0),FALSE)),VLOOKUP($B366,'Allokerad kvv'!$B$2:$AV$468,MATCH(H$1,'Allokerad kvv'!$B$1:$AV$1,0),FALSE),VLOOKUP($B366,'Justerad allokering'!$B$1:$AG$461,MATCH(H$1,'Justerad allokering'!$B$1:$AF$1,0),FALSE))</f>
        <v>0</v>
      </c>
      <c r="I366">
        <f>IF(ISERROR(1/VLOOKUP($B366,'Justerad allokering'!$B$1:$AG$461,MATCH(I$1,'Justerad allokering'!$B$1:$AF$1,0),FALSE)),VLOOKUP($B366,'Allokerad kvv'!$B$2:$AV$468,MATCH(I$1,'Allokerad kvv'!$B$1:$AV$1,0),FALSE),VLOOKUP($B366,'Justerad allokering'!$B$1:$AG$461,MATCH(I$1,'Justerad allokering'!$B$1:$AF$1,0),FALSE))</f>
        <v>0</v>
      </c>
      <c r="J366">
        <f>IF(ISERROR(1/VLOOKUP($B366,'Justerad allokering'!$B$1:$AG$461,MATCH(J$1,'Justerad allokering'!$B$1:$AF$1,0),FALSE)),VLOOKUP($B366,'Allokerad kvv'!$B$2:$AV$468,MATCH(J$1,'Allokerad kvv'!$B$1:$AV$1,0),FALSE),VLOOKUP($B366,'Justerad allokering'!$B$1:$AG$461,MATCH(J$1,'Justerad allokering'!$B$1:$AF$1,0),FALSE))</f>
        <v>0</v>
      </c>
      <c r="K366">
        <f>IF(ISERROR(1/VLOOKUP($B366,'Justerad allokering'!$B$1:$AG$461,MATCH(K$1,'Justerad allokering'!$B$1:$AF$1,0),FALSE)),VLOOKUP($B366,'Allokerad kvv'!$B$2:$AV$468,MATCH(K$1,'Allokerad kvv'!$B$1:$AV$1,0),FALSE),VLOOKUP($B366,'Justerad allokering'!$B$1:$AG$461,MATCH(K$1,'Justerad allokering'!$B$1:$AF$1,0),FALSE))</f>
        <v>0</v>
      </c>
      <c r="L366">
        <f>IF(ISERROR(1/VLOOKUP($B366,'Justerad allokering'!$B$1:$AG$461,MATCH(L$1,'Justerad allokering'!$B$1:$AF$1,0),FALSE)),VLOOKUP($B366,'Allokerad kvv'!$B$2:$AV$468,MATCH(L$1,'Allokerad kvv'!$B$1:$AV$1,0),FALSE),VLOOKUP($B366,'Justerad allokering'!$B$1:$AG$461,MATCH(L$1,'Justerad allokering'!$B$1:$AF$1,0),FALSE))</f>
        <v>0</v>
      </c>
      <c r="M366">
        <f>IF(ISERROR(1/VLOOKUP($B366,'Justerad allokering'!$B$1:$AG$461,MATCH(M$1,'Justerad allokering'!$B$1:$AF$1,0),FALSE)),VLOOKUP($B366,'Allokerad kvv'!$B$2:$AV$468,MATCH(M$1,'Allokerad kvv'!$B$1:$AV$1,0),FALSE),VLOOKUP($B366,'Justerad allokering'!$B$1:$AG$461,MATCH(M$1,'Justerad allokering'!$B$1:$AF$1,0),FALSE))</f>
        <v>0</v>
      </c>
      <c r="N366">
        <f>IF(ISERROR(1/VLOOKUP($B366,'Justerad allokering'!$B$1:$AG$461,MATCH(N$1,'Justerad allokering'!$B$1:$AF$1,0),FALSE)),VLOOKUP($B366,'Allokerad kvv'!$B$2:$AV$468,MATCH(N$1,'Allokerad kvv'!$B$1:$AV$1,0),FALSE),VLOOKUP($B366,'Justerad allokering'!$B$1:$AG$461,MATCH(N$1,'Justerad allokering'!$B$1:$AF$1,0),FALSE))</f>
        <v>0</v>
      </c>
      <c r="O366">
        <f>IF(ISERROR(1/VLOOKUP($B366,'Justerad allokering'!$B$1:$AG$461,MATCH(O$1,'Justerad allokering'!$B$1:$AF$1,0),FALSE)),VLOOKUP($B366,'Allokerad kvv'!$B$2:$AV$468,MATCH(O$1,'Allokerad kvv'!$B$1:$AV$1,0),FALSE),VLOOKUP($B366,'Justerad allokering'!$B$1:$AG$461,MATCH(O$1,'Justerad allokering'!$B$1:$AF$1,0),FALSE))</f>
        <v>0</v>
      </c>
      <c r="P366">
        <f>IF(ISERROR(1/VLOOKUP($B366,'Justerad allokering'!$B$1:$AG$461,MATCH(P$1,'Justerad allokering'!$B$1:$AF$1,0),FALSE)),VLOOKUP($B366,'Allokerad kvv'!$B$2:$AV$468,MATCH(P$1,'Allokerad kvv'!$B$1:$AV$1,0),FALSE),VLOOKUP($B366,'Justerad allokering'!$B$1:$AG$461,MATCH(P$1,'Justerad allokering'!$B$1:$AF$1,0),FALSE))</f>
        <v>0</v>
      </c>
      <c r="Q366">
        <f>IF(ISERROR(1/VLOOKUP($B366,'Justerad allokering'!$B$1:$AG$461,MATCH(Q$1,'Justerad allokering'!$B$1:$AF$1,0),FALSE)),VLOOKUP($B366,'Allokerad kvv'!$B$2:$AV$468,MATCH(Q$1,'Allokerad kvv'!$B$1:$AV$1,0),FALSE),VLOOKUP($B366,'Justerad allokering'!$B$1:$AG$461,MATCH(Q$1,'Justerad allokering'!$B$1:$AF$1,0),FALSE))</f>
        <v>0</v>
      </c>
      <c r="R366">
        <f>IF(ISERROR(1/VLOOKUP($B366,'Justerad allokering'!$B$1:$AG$461,MATCH(R$1,'Justerad allokering'!$B$1:$AF$1,0),FALSE)),VLOOKUP($B366,'Allokerad kvv'!$B$2:$AV$468,MATCH(R$1,'Allokerad kvv'!$B$1:$AV$1,0),FALSE),VLOOKUP($B366,'Justerad allokering'!$B$1:$AG$461,MATCH(R$1,'Justerad allokering'!$B$1:$AF$1,0),FALSE))</f>
        <v>0</v>
      </c>
      <c r="S366">
        <f>IF(ISERROR(1/VLOOKUP($B366,'Justerad allokering'!$B$1:$AG$461,MATCH(S$1,'Justerad allokering'!$B$1:$AF$1,0),FALSE)),VLOOKUP($B366,'Allokerad kvv'!$B$2:$AV$468,MATCH(S$1,'Allokerad kvv'!$B$1:$AV$1,0),FALSE),VLOOKUP($B366,'Justerad allokering'!$B$1:$AG$461,MATCH(S$1,'Justerad allokering'!$B$1:$AF$1,0),FALSE))</f>
        <v>0</v>
      </c>
      <c r="T366">
        <f>IF(ISERROR(1/VLOOKUP($B366,'Justerad allokering'!$B$1:$AG$461,MATCH(T$1,'Justerad allokering'!$B$1:$AF$1,0),FALSE)),VLOOKUP($B366,'Allokerad kvv'!$B$2:$AV$468,MATCH(T$1,'Allokerad kvv'!$B$1:$AV$1,0),FALSE),VLOOKUP($B366,'Justerad allokering'!$B$1:$AG$461,MATCH(T$1,'Justerad allokering'!$B$1:$AF$1,0),FALSE))</f>
        <v>0</v>
      </c>
      <c r="U366">
        <f>IF(ISERROR(1/VLOOKUP($B366,'Justerad allokering'!$B$1:$AG$461,MATCH(U$1,'Justerad allokering'!$B$1:$AF$1,0),FALSE)),VLOOKUP($B366,'Allokerad kvv'!$B$2:$AV$468,MATCH(U$1,'Allokerad kvv'!$B$1:$AV$1,0),FALSE),VLOOKUP($B366,'Justerad allokering'!$B$1:$AG$461,MATCH(U$1,'Justerad allokering'!$B$1:$AF$1,0),FALSE))</f>
        <v>0</v>
      </c>
      <c r="V366">
        <f>IF(ISERROR(1/VLOOKUP($B366,'Justerad allokering'!$B$1:$AG$461,MATCH(V$1,'Justerad allokering'!$B$1:$AF$1,0),FALSE)),VLOOKUP($B366,'Allokerad kvv'!$B$2:$AV$468,MATCH(V$1,'Allokerad kvv'!$B$1:$AV$1,0),FALSE),VLOOKUP($B366,'Justerad allokering'!$B$1:$AG$461,MATCH(V$1,'Justerad allokering'!$B$1:$AF$1,0),FALSE))</f>
        <v>0</v>
      </c>
      <c r="W366">
        <f>IF(ISERROR(1/VLOOKUP($B366,'Justerad allokering'!$B$1:$AG$461,MATCH(W$1,'Justerad allokering'!$B$1:$AF$1,0),FALSE)),VLOOKUP($B366,'Allokerad kvv'!$B$2:$AV$468,MATCH(W$1,'Allokerad kvv'!$B$1:$AV$1,0),FALSE),VLOOKUP($B366,'Justerad allokering'!$B$1:$AG$461,MATCH(W$1,'Justerad allokering'!$B$1:$AF$1,0),FALSE))</f>
        <v>0</v>
      </c>
      <c r="X366">
        <f>IF(ISERROR(1/VLOOKUP($B366,'Justerad allokering'!$B$1:$AG$461,MATCH(X$1,'Justerad allokering'!$B$1:$AF$1,0),FALSE)),VLOOKUP($B366,'Allokerad kvv'!$B$2:$AV$468,MATCH(X$1,'Allokerad kvv'!$B$1:$AV$1,0),FALSE),VLOOKUP($B366,'Justerad allokering'!$B$1:$AG$461,MATCH(X$1,'Justerad allokering'!$B$1:$AF$1,0),FALSE))</f>
        <v>0</v>
      </c>
      <c r="Y366">
        <f>IF(ISERROR(1/VLOOKUP($B366,'Justerad allokering'!$B$1:$AG$461,MATCH(Y$1,'Justerad allokering'!$B$1:$AF$1,0),FALSE)),VLOOKUP($B366,'Allokerad kvv'!$B$2:$AV$468,MATCH(Y$1,'Allokerad kvv'!$B$1:$AV$1,0),FALSE),VLOOKUP($B366,'Justerad allokering'!$B$1:$AG$461,MATCH(Y$1,'Justerad allokering'!$B$1:$AF$1,0),FALSE))</f>
        <v>0</v>
      </c>
      <c r="Z366">
        <f>IF(ISERROR(1/VLOOKUP($B366,'Justerad allokering'!$B$1:$AG$461,MATCH(Z$1,'Justerad allokering'!$B$1:$AF$1,0),FALSE)),VLOOKUP($B366,'Allokerad kvv'!$B$2:$AV$468,MATCH(Z$1,'Allokerad kvv'!$B$1:$AV$1,0),FALSE),VLOOKUP($B366,'Justerad allokering'!$B$1:$AG$461,MATCH(Z$1,'Justerad allokering'!$B$1:$AF$1,0),FALSE))</f>
        <v>0</v>
      </c>
      <c r="AE366" s="89">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25">
      <c r="A367" s="2" t="s">
        <v>501</v>
      </c>
      <c r="B367" s="2" t="s">
        <v>508</v>
      </c>
      <c r="C367">
        <f>IF(ISERROR(1/VLOOKUP($B367,'Justerad allokering'!$B$1:$AG$461,MATCH(C$1,'Justerad allokering'!$B$1:$AF$1,0),FALSE)),VLOOKUP($B367,'Allokerad kvv'!$B$2:$AV$468,MATCH(C$1,'Allokerad kvv'!$B$1:$AV$1,0),FALSE),VLOOKUP($B367,'Justerad allokering'!$B$1:$AG$461,MATCH(C$1,'Justerad allokering'!$B$1:$AF$1,0),FALSE))</f>
        <v>0</v>
      </c>
      <c r="D367">
        <f>IF(ISERROR(1/VLOOKUP($B367,'Justerad allokering'!$B$1:$AG$461,MATCH(D$1,'Justerad allokering'!$B$1:$AF$1,0),FALSE)),VLOOKUP($B367,'Allokerad kvv'!$B$2:$AV$468,MATCH(D$1,'Allokerad kvv'!$B$1:$AV$1,0),FALSE),VLOOKUP($B367,'Justerad allokering'!$B$1:$AG$461,MATCH(D$1,'Justerad allokering'!$B$1:$AF$1,0),FALSE))</f>
        <v>0</v>
      </c>
      <c r="E367">
        <f>IF(ISERROR(1/VLOOKUP($B367,'Justerad allokering'!$B$1:$AG$461,MATCH(E$1,'Justerad allokering'!$B$1:$AF$1,0),FALSE)),VLOOKUP($B367,'Allokerad kvv'!$B$2:$AV$468,MATCH(E$1,'Allokerad kvv'!$B$1:$AV$1,0),FALSE),VLOOKUP($B367,'Justerad allokering'!$B$1:$AG$461,MATCH(E$1,'Justerad allokering'!$B$1:$AF$1,0),FALSE))</f>
        <v>0</v>
      </c>
      <c r="F367">
        <f>IF(ISERROR(1/VLOOKUP($B367,'Justerad allokering'!$B$1:$AG$461,MATCH(F$1,'Justerad allokering'!$B$1:$AF$1,0),FALSE)),VLOOKUP($B367,'Allokerad kvv'!$B$2:$AV$468,MATCH(F$1,'Allokerad kvv'!$B$1:$AV$1,0),FALSE),VLOOKUP($B367,'Justerad allokering'!$B$1:$AG$461,MATCH(F$1,'Justerad allokering'!$B$1:$AF$1,0),FALSE))</f>
        <v>0</v>
      </c>
      <c r="G367">
        <f>IF(ISERROR(1/VLOOKUP($B367,'Justerad allokering'!$B$1:$AG$461,MATCH(G$1,'Justerad allokering'!$B$1:$AF$1,0),FALSE)),VLOOKUP($B367,'Allokerad kvv'!$B$2:$AV$468,MATCH(G$1,'Allokerad kvv'!$B$1:$AV$1,0),FALSE),VLOOKUP($B367,'Justerad allokering'!$B$1:$AG$461,MATCH(G$1,'Justerad allokering'!$B$1:$AF$1,0),FALSE))</f>
        <v>0</v>
      </c>
      <c r="H367">
        <f>IF(ISERROR(1/VLOOKUP($B367,'Justerad allokering'!$B$1:$AG$461,MATCH(H$1,'Justerad allokering'!$B$1:$AF$1,0),FALSE)),VLOOKUP($B367,'Allokerad kvv'!$B$2:$AV$468,MATCH(H$1,'Allokerad kvv'!$B$1:$AV$1,0),FALSE),VLOOKUP($B367,'Justerad allokering'!$B$1:$AG$461,MATCH(H$1,'Justerad allokering'!$B$1:$AF$1,0),FALSE))</f>
        <v>0</v>
      </c>
      <c r="I367">
        <f>IF(ISERROR(1/VLOOKUP($B367,'Justerad allokering'!$B$1:$AG$461,MATCH(I$1,'Justerad allokering'!$B$1:$AF$1,0),FALSE)),VLOOKUP($B367,'Allokerad kvv'!$B$2:$AV$468,MATCH(I$1,'Allokerad kvv'!$B$1:$AV$1,0),FALSE),VLOOKUP($B367,'Justerad allokering'!$B$1:$AG$461,MATCH(I$1,'Justerad allokering'!$B$1:$AF$1,0),FALSE))</f>
        <v>0</v>
      </c>
      <c r="J367">
        <f>IF(ISERROR(1/VLOOKUP($B367,'Justerad allokering'!$B$1:$AG$461,MATCH(J$1,'Justerad allokering'!$B$1:$AF$1,0),FALSE)),VLOOKUP($B367,'Allokerad kvv'!$B$2:$AV$468,MATCH(J$1,'Allokerad kvv'!$B$1:$AV$1,0),FALSE),VLOOKUP($B367,'Justerad allokering'!$B$1:$AG$461,MATCH(J$1,'Justerad allokering'!$B$1:$AF$1,0),FALSE))</f>
        <v>0</v>
      </c>
      <c r="K367">
        <f>IF(ISERROR(1/VLOOKUP($B367,'Justerad allokering'!$B$1:$AG$461,MATCH(K$1,'Justerad allokering'!$B$1:$AF$1,0),FALSE)),VLOOKUP($B367,'Allokerad kvv'!$B$2:$AV$468,MATCH(K$1,'Allokerad kvv'!$B$1:$AV$1,0),FALSE),VLOOKUP($B367,'Justerad allokering'!$B$1:$AG$461,MATCH(K$1,'Justerad allokering'!$B$1:$AF$1,0),FALSE))</f>
        <v>0</v>
      </c>
      <c r="L367">
        <f>IF(ISERROR(1/VLOOKUP($B367,'Justerad allokering'!$B$1:$AG$461,MATCH(L$1,'Justerad allokering'!$B$1:$AF$1,0),FALSE)),VLOOKUP($B367,'Allokerad kvv'!$B$2:$AV$468,MATCH(L$1,'Allokerad kvv'!$B$1:$AV$1,0),FALSE),VLOOKUP($B367,'Justerad allokering'!$B$1:$AG$461,MATCH(L$1,'Justerad allokering'!$B$1:$AF$1,0),FALSE))</f>
        <v>0</v>
      </c>
      <c r="M367">
        <f>IF(ISERROR(1/VLOOKUP($B367,'Justerad allokering'!$B$1:$AG$461,MATCH(M$1,'Justerad allokering'!$B$1:$AF$1,0),FALSE)),VLOOKUP($B367,'Allokerad kvv'!$B$2:$AV$468,MATCH(M$1,'Allokerad kvv'!$B$1:$AV$1,0),FALSE),VLOOKUP($B367,'Justerad allokering'!$B$1:$AG$461,MATCH(M$1,'Justerad allokering'!$B$1:$AF$1,0),FALSE))</f>
        <v>0</v>
      </c>
      <c r="N367">
        <f>IF(ISERROR(1/VLOOKUP($B367,'Justerad allokering'!$B$1:$AG$461,MATCH(N$1,'Justerad allokering'!$B$1:$AF$1,0),FALSE)),VLOOKUP($B367,'Allokerad kvv'!$B$2:$AV$468,MATCH(N$1,'Allokerad kvv'!$B$1:$AV$1,0),FALSE),VLOOKUP($B367,'Justerad allokering'!$B$1:$AG$461,MATCH(N$1,'Justerad allokering'!$B$1:$AF$1,0),FALSE))</f>
        <v>0</v>
      </c>
      <c r="O367">
        <f>IF(ISERROR(1/VLOOKUP($B367,'Justerad allokering'!$B$1:$AG$461,MATCH(O$1,'Justerad allokering'!$B$1:$AF$1,0),FALSE)),VLOOKUP($B367,'Allokerad kvv'!$B$2:$AV$468,MATCH(O$1,'Allokerad kvv'!$B$1:$AV$1,0),FALSE),VLOOKUP($B367,'Justerad allokering'!$B$1:$AG$461,MATCH(O$1,'Justerad allokering'!$B$1:$AF$1,0),FALSE))</f>
        <v>0</v>
      </c>
      <c r="P367">
        <f>IF(ISERROR(1/VLOOKUP($B367,'Justerad allokering'!$B$1:$AG$461,MATCH(P$1,'Justerad allokering'!$B$1:$AF$1,0),FALSE)),VLOOKUP($B367,'Allokerad kvv'!$B$2:$AV$468,MATCH(P$1,'Allokerad kvv'!$B$1:$AV$1,0),FALSE),VLOOKUP($B367,'Justerad allokering'!$B$1:$AG$461,MATCH(P$1,'Justerad allokering'!$B$1:$AF$1,0),FALSE))</f>
        <v>0</v>
      </c>
      <c r="Q367">
        <f>IF(ISERROR(1/VLOOKUP($B367,'Justerad allokering'!$B$1:$AG$461,MATCH(Q$1,'Justerad allokering'!$B$1:$AF$1,0),FALSE)),VLOOKUP($B367,'Allokerad kvv'!$B$2:$AV$468,MATCH(Q$1,'Allokerad kvv'!$B$1:$AV$1,0),FALSE),VLOOKUP($B367,'Justerad allokering'!$B$1:$AG$461,MATCH(Q$1,'Justerad allokering'!$B$1:$AF$1,0),FALSE))</f>
        <v>0</v>
      </c>
      <c r="R367">
        <f>IF(ISERROR(1/VLOOKUP($B367,'Justerad allokering'!$B$1:$AG$461,MATCH(R$1,'Justerad allokering'!$B$1:$AF$1,0),FALSE)),VLOOKUP($B367,'Allokerad kvv'!$B$2:$AV$468,MATCH(R$1,'Allokerad kvv'!$B$1:$AV$1,0),FALSE),VLOOKUP($B367,'Justerad allokering'!$B$1:$AG$461,MATCH(R$1,'Justerad allokering'!$B$1:$AF$1,0),FALSE))</f>
        <v>0</v>
      </c>
      <c r="S367">
        <f>IF(ISERROR(1/VLOOKUP($B367,'Justerad allokering'!$B$1:$AG$461,MATCH(S$1,'Justerad allokering'!$B$1:$AF$1,0),FALSE)),VLOOKUP($B367,'Allokerad kvv'!$B$2:$AV$468,MATCH(S$1,'Allokerad kvv'!$B$1:$AV$1,0),FALSE),VLOOKUP($B367,'Justerad allokering'!$B$1:$AG$461,MATCH(S$1,'Justerad allokering'!$B$1:$AF$1,0),FALSE))</f>
        <v>0</v>
      </c>
      <c r="T367">
        <f>IF(ISERROR(1/VLOOKUP($B367,'Justerad allokering'!$B$1:$AG$461,MATCH(T$1,'Justerad allokering'!$B$1:$AF$1,0),FALSE)),VLOOKUP($B367,'Allokerad kvv'!$B$2:$AV$468,MATCH(T$1,'Allokerad kvv'!$B$1:$AV$1,0),FALSE),VLOOKUP($B367,'Justerad allokering'!$B$1:$AG$461,MATCH(T$1,'Justerad allokering'!$B$1:$AF$1,0),FALSE))</f>
        <v>0</v>
      </c>
      <c r="U367">
        <f>IF(ISERROR(1/VLOOKUP($B367,'Justerad allokering'!$B$1:$AG$461,MATCH(U$1,'Justerad allokering'!$B$1:$AF$1,0),FALSE)),VLOOKUP($B367,'Allokerad kvv'!$B$2:$AV$468,MATCH(U$1,'Allokerad kvv'!$B$1:$AV$1,0),FALSE),VLOOKUP($B367,'Justerad allokering'!$B$1:$AG$461,MATCH(U$1,'Justerad allokering'!$B$1:$AF$1,0),FALSE))</f>
        <v>0</v>
      </c>
      <c r="V367">
        <f>IF(ISERROR(1/VLOOKUP($B367,'Justerad allokering'!$B$1:$AG$461,MATCH(V$1,'Justerad allokering'!$B$1:$AF$1,0),FALSE)),VLOOKUP($B367,'Allokerad kvv'!$B$2:$AV$468,MATCH(V$1,'Allokerad kvv'!$B$1:$AV$1,0),FALSE),VLOOKUP($B367,'Justerad allokering'!$B$1:$AG$461,MATCH(V$1,'Justerad allokering'!$B$1:$AF$1,0),FALSE))</f>
        <v>0</v>
      </c>
      <c r="W367">
        <f>IF(ISERROR(1/VLOOKUP($B367,'Justerad allokering'!$B$1:$AG$461,MATCH(W$1,'Justerad allokering'!$B$1:$AF$1,0),FALSE)),VLOOKUP($B367,'Allokerad kvv'!$B$2:$AV$468,MATCH(W$1,'Allokerad kvv'!$B$1:$AV$1,0),FALSE),VLOOKUP($B367,'Justerad allokering'!$B$1:$AG$461,MATCH(W$1,'Justerad allokering'!$B$1:$AF$1,0),FALSE))</f>
        <v>0</v>
      </c>
      <c r="X367">
        <f>IF(ISERROR(1/VLOOKUP($B367,'Justerad allokering'!$B$1:$AG$461,MATCH(X$1,'Justerad allokering'!$B$1:$AF$1,0),FALSE)),VLOOKUP($B367,'Allokerad kvv'!$B$2:$AV$468,MATCH(X$1,'Allokerad kvv'!$B$1:$AV$1,0),FALSE),VLOOKUP($B367,'Justerad allokering'!$B$1:$AG$461,MATCH(X$1,'Justerad allokering'!$B$1:$AF$1,0),FALSE))</f>
        <v>0</v>
      </c>
      <c r="Y367">
        <f>IF(ISERROR(1/VLOOKUP($B367,'Justerad allokering'!$B$1:$AG$461,MATCH(Y$1,'Justerad allokering'!$B$1:$AF$1,0),FALSE)),VLOOKUP($B367,'Allokerad kvv'!$B$2:$AV$468,MATCH(Y$1,'Allokerad kvv'!$B$1:$AV$1,0),FALSE),VLOOKUP($B367,'Justerad allokering'!$B$1:$AG$461,MATCH(Y$1,'Justerad allokering'!$B$1:$AF$1,0),FALSE))</f>
        <v>0</v>
      </c>
      <c r="Z367">
        <f>IF(ISERROR(1/VLOOKUP($B367,'Justerad allokering'!$B$1:$AG$461,MATCH(Z$1,'Justerad allokering'!$B$1:$AF$1,0),FALSE)),VLOOKUP($B367,'Allokerad kvv'!$B$2:$AV$468,MATCH(Z$1,'Allokerad kvv'!$B$1:$AV$1,0),FALSE),VLOOKUP($B367,'Justerad allokering'!$B$1:$AG$461,MATCH(Z$1,'Justerad allokering'!$B$1:$AF$1,0),FALSE))</f>
        <v>0</v>
      </c>
      <c r="AE367" s="89">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25">
      <c r="A368" s="2" t="s">
        <v>501</v>
      </c>
      <c r="B368" s="2" t="s">
        <v>509</v>
      </c>
      <c r="C368">
        <f>IF(ISERROR(1/VLOOKUP($B368,'Justerad allokering'!$B$1:$AG$461,MATCH(C$1,'Justerad allokering'!$B$1:$AF$1,0),FALSE)),VLOOKUP($B368,'Allokerad kvv'!$B$2:$AV$468,MATCH(C$1,'Allokerad kvv'!$B$1:$AV$1,0),FALSE),VLOOKUP($B368,'Justerad allokering'!$B$1:$AG$461,MATCH(C$1,'Justerad allokering'!$B$1:$AF$1,0),FALSE))</f>
        <v>0</v>
      </c>
      <c r="D368">
        <f>IF(ISERROR(1/VLOOKUP($B368,'Justerad allokering'!$B$1:$AG$461,MATCH(D$1,'Justerad allokering'!$B$1:$AF$1,0),FALSE)),VLOOKUP($B368,'Allokerad kvv'!$B$2:$AV$468,MATCH(D$1,'Allokerad kvv'!$B$1:$AV$1,0),FALSE),VLOOKUP($B368,'Justerad allokering'!$B$1:$AG$461,MATCH(D$1,'Justerad allokering'!$B$1:$AF$1,0),FALSE))</f>
        <v>2.7337400000000001</v>
      </c>
      <c r="E368">
        <f>IF(ISERROR(1/VLOOKUP($B368,'Justerad allokering'!$B$1:$AG$461,MATCH(E$1,'Justerad allokering'!$B$1:$AF$1,0),FALSE)),VLOOKUP($B368,'Allokerad kvv'!$B$2:$AV$468,MATCH(E$1,'Allokerad kvv'!$B$1:$AV$1,0),FALSE),VLOOKUP($B368,'Justerad allokering'!$B$1:$AG$461,MATCH(E$1,'Justerad allokering'!$B$1:$AF$1,0),FALSE))</f>
        <v>39.9221</v>
      </c>
      <c r="F368">
        <f>IF(ISERROR(1/VLOOKUP($B368,'Justerad allokering'!$B$1:$AG$461,MATCH(F$1,'Justerad allokering'!$B$1:$AF$1,0),FALSE)),VLOOKUP($B368,'Allokerad kvv'!$B$2:$AV$468,MATCH(F$1,'Allokerad kvv'!$B$1:$AV$1,0),FALSE),VLOOKUP($B368,'Justerad allokering'!$B$1:$AG$461,MATCH(F$1,'Justerad allokering'!$B$1:$AF$1,0),FALSE))</f>
        <v>0</v>
      </c>
      <c r="G368">
        <f>IF(ISERROR(1/VLOOKUP($B368,'Justerad allokering'!$B$1:$AG$461,MATCH(G$1,'Justerad allokering'!$B$1:$AF$1,0),FALSE)),VLOOKUP($B368,'Allokerad kvv'!$B$2:$AV$468,MATCH(G$1,'Allokerad kvv'!$B$1:$AV$1,0),FALSE),VLOOKUP($B368,'Justerad allokering'!$B$1:$AG$461,MATCH(G$1,'Justerad allokering'!$B$1:$AF$1,0),FALSE))</f>
        <v>0</v>
      </c>
      <c r="H368">
        <f>IF(ISERROR(1/VLOOKUP($B368,'Justerad allokering'!$B$1:$AG$461,MATCH(H$1,'Justerad allokering'!$B$1:$AF$1,0),FALSE)),VLOOKUP($B368,'Allokerad kvv'!$B$2:$AV$468,MATCH(H$1,'Allokerad kvv'!$B$1:$AV$1,0),FALSE),VLOOKUP($B368,'Justerad allokering'!$B$1:$AG$461,MATCH(H$1,'Justerad allokering'!$B$1:$AF$1,0),FALSE))</f>
        <v>0</v>
      </c>
      <c r="I368">
        <f>IF(ISERROR(1/VLOOKUP($B368,'Justerad allokering'!$B$1:$AG$461,MATCH(I$1,'Justerad allokering'!$B$1:$AF$1,0),FALSE)),VLOOKUP($B368,'Allokerad kvv'!$B$2:$AV$468,MATCH(I$1,'Allokerad kvv'!$B$1:$AV$1,0),FALSE),VLOOKUP($B368,'Justerad allokering'!$B$1:$AG$461,MATCH(I$1,'Justerad allokering'!$B$1:$AF$1,0),FALSE))</f>
        <v>0</v>
      </c>
      <c r="J368">
        <f>IF(ISERROR(1/VLOOKUP($B368,'Justerad allokering'!$B$1:$AG$461,MATCH(J$1,'Justerad allokering'!$B$1:$AF$1,0),FALSE)),VLOOKUP($B368,'Allokerad kvv'!$B$2:$AV$468,MATCH(J$1,'Allokerad kvv'!$B$1:$AV$1,0),FALSE),VLOOKUP($B368,'Justerad allokering'!$B$1:$AG$461,MATCH(J$1,'Justerad allokering'!$B$1:$AF$1,0),FALSE))</f>
        <v>10.7897</v>
      </c>
      <c r="K368">
        <f>IF(ISERROR(1/VLOOKUP($B368,'Justerad allokering'!$B$1:$AG$461,MATCH(K$1,'Justerad allokering'!$B$1:$AF$1,0),FALSE)),VLOOKUP($B368,'Allokerad kvv'!$B$2:$AV$468,MATCH(K$1,'Allokerad kvv'!$B$1:$AV$1,0),FALSE),VLOOKUP($B368,'Justerad allokering'!$B$1:$AG$461,MATCH(K$1,'Justerad allokering'!$B$1:$AF$1,0),FALSE))</f>
        <v>2.88375</v>
      </c>
      <c r="L368">
        <f>IF(ISERROR(1/VLOOKUP($B368,'Justerad allokering'!$B$1:$AG$461,MATCH(L$1,'Justerad allokering'!$B$1:$AF$1,0),FALSE)),VLOOKUP($B368,'Allokerad kvv'!$B$2:$AV$468,MATCH(L$1,'Allokerad kvv'!$B$1:$AV$1,0),FALSE),VLOOKUP($B368,'Justerad allokering'!$B$1:$AG$461,MATCH(L$1,'Justerad allokering'!$B$1:$AF$1,0),FALSE))</f>
        <v>0</v>
      </c>
      <c r="M368">
        <f>IF(ISERROR(1/VLOOKUP($B368,'Justerad allokering'!$B$1:$AG$461,MATCH(M$1,'Justerad allokering'!$B$1:$AF$1,0),FALSE)),VLOOKUP($B368,'Allokerad kvv'!$B$2:$AV$468,MATCH(M$1,'Allokerad kvv'!$B$1:$AV$1,0),FALSE),VLOOKUP($B368,'Justerad allokering'!$B$1:$AG$461,MATCH(M$1,'Justerad allokering'!$B$1:$AF$1,0),FALSE))</f>
        <v>0</v>
      </c>
      <c r="N368">
        <f>IF(ISERROR(1/VLOOKUP($B368,'Justerad allokering'!$B$1:$AG$461,MATCH(N$1,'Justerad allokering'!$B$1:$AF$1,0),FALSE)),VLOOKUP($B368,'Allokerad kvv'!$B$2:$AV$468,MATCH(N$1,'Allokerad kvv'!$B$1:$AV$1,0),FALSE),VLOOKUP($B368,'Justerad allokering'!$B$1:$AG$461,MATCH(N$1,'Justerad allokering'!$B$1:$AF$1,0),FALSE))</f>
        <v>0</v>
      </c>
      <c r="O368">
        <f>IF(ISERROR(1/VLOOKUP($B368,'Justerad allokering'!$B$1:$AG$461,MATCH(O$1,'Justerad allokering'!$B$1:$AF$1,0),FALSE)),VLOOKUP($B368,'Allokerad kvv'!$B$2:$AV$468,MATCH(O$1,'Allokerad kvv'!$B$1:$AV$1,0),FALSE),VLOOKUP($B368,'Justerad allokering'!$B$1:$AG$461,MATCH(O$1,'Justerad allokering'!$B$1:$AF$1,0),FALSE))</f>
        <v>22.4358</v>
      </c>
      <c r="P368">
        <f>IF(ISERROR(1/VLOOKUP($B368,'Justerad allokering'!$B$1:$AG$461,MATCH(P$1,'Justerad allokering'!$B$1:$AF$1,0),FALSE)),VLOOKUP($B368,'Allokerad kvv'!$B$2:$AV$468,MATCH(P$1,'Allokerad kvv'!$B$1:$AV$1,0),FALSE),VLOOKUP($B368,'Justerad allokering'!$B$1:$AG$461,MATCH(P$1,'Justerad allokering'!$B$1:$AF$1,0),FALSE))</f>
        <v>0</v>
      </c>
      <c r="Q368">
        <f>IF(ISERROR(1/VLOOKUP($B368,'Justerad allokering'!$B$1:$AG$461,MATCH(Q$1,'Justerad allokering'!$B$1:$AF$1,0),FALSE)),VLOOKUP($B368,'Allokerad kvv'!$B$2:$AV$468,MATCH(Q$1,'Allokerad kvv'!$B$1:$AV$1,0),FALSE),VLOOKUP($B368,'Justerad allokering'!$B$1:$AG$461,MATCH(Q$1,'Justerad allokering'!$B$1:$AF$1,0),FALSE))</f>
        <v>0</v>
      </c>
      <c r="R368">
        <f>IF(ISERROR(1/VLOOKUP($B368,'Justerad allokering'!$B$1:$AG$461,MATCH(R$1,'Justerad allokering'!$B$1:$AF$1,0),FALSE)),VLOOKUP($B368,'Allokerad kvv'!$B$2:$AV$468,MATCH(R$1,'Allokerad kvv'!$B$1:$AV$1,0),FALSE),VLOOKUP($B368,'Justerad allokering'!$B$1:$AG$461,MATCH(R$1,'Justerad allokering'!$B$1:$AF$1,0),FALSE))</f>
        <v>0</v>
      </c>
      <c r="S368">
        <f>IF(ISERROR(1/VLOOKUP($B368,'Justerad allokering'!$B$1:$AG$461,MATCH(S$1,'Justerad allokering'!$B$1:$AF$1,0),FALSE)),VLOOKUP($B368,'Allokerad kvv'!$B$2:$AV$468,MATCH(S$1,'Allokerad kvv'!$B$1:$AV$1,0),FALSE),VLOOKUP($B368,'Justerad allokering'!$B$1:$AG$461,MATCH(S$1,'Justerad allokering'!$B$1:$AF$1,0),FALSE))</f>
        <v>0</v>
      </c>
      <c r="T368">
        <f>IF(ISERROR(1/VLOOKUP($B368,'Justerad allokering'!$B$1:$AG$461,MATCH(T$1,'Justerad allokering'!$B$1:$AF$1,0),FALSE)),VLOOKUP($B368,'Allokerad kvv'!$B$2:$AV$468,MATCH(T$1,'Allokerad kvv'!$B$1:$AV$1,0),FALSE),VLOOKUP($B368,'Justerad allokering'!$B$1:$AG$461,MATCH(T$1,'Justerad allokering'!$B$1:$AF$1,0),FALSE))</f>
        <v>0</v>
      </c>
      <c r="U368">
        <f>IF(ISERROR(1/VLOOKUP($B368,'Justerad allokering'!$B$1:$AG$461,MATCH(U$1,'Justerad allokering'!$B$1:$AF$1,0),FALSE)),VLOOKUP($B368,'Allokerad kvv'!$B$2:$AV$468,MATCH(U$1,'Allokerad kvv'!$B$1:$AV$1,0),FALSE),VLOOKUP($B368,'Justerad allokering'!$B$1:$AG$461,MATCH(U$1,'Justerad allokering'!$B$1:$AF$1,0),FALSE))</f>
        <v>0</v>
      </c>
      <c r="V368">
        <f>IF(ISERROR(1/VLOOKUP($B368,'Justerad allokering'!$B$1:$AG$461,MATCH(V$1,'Justerad allokering'!$B$1:$AF$1,0),FALSE)),VLOOKUP($B368,'Allokerad kvv'!$B$2:$AV$468,MATCH(V$1,'Allokerad kvv'!$B$1:$AV$1,0),FALSE),VLOOKUP($B368,'Justerad allokering'!$B$1:$AG$461,MATCH(V$1,'Justerad allokering'!$B$1:$AF$1,0),FALSE))</f>
        <v>0</v>
      </c>
      <c r="W368">
        <f>IF(ISERROR(1/VLOOKUP($B368,'Justerad allokering'!$B$1:$AG$461,MATCH(W$1,'Justerad allokering'!$B$1:$AF$1,0),FALSE)),VLOOKUP($B368,'Allokerad kvv'!$B$2:$AV$468,MATCH(W$1,'Allokerad kvv'!$B$1:$AV$1,0),FALSE),VLOOKUP($B368,'Justerad allokering'!$B$1:$AG$461,MATCH(W$1,'Justerad allokering'!$B$1:$AF$1,0),FALSE))</f>
        <v>0</v>
      </c>
      <c r="X368">
        <f>IF(ISERROR(1/VLOOKUP($B368,'Justerad allokering'!$B$1:$AG$461,MATCH(X$1,'Justerad allokering'!$B$1:$AF$1,0),FALSE)),VLOOKUP($B368,'Allokerad kvv'!$B$2:$AV$468,MATCH(X$1,'Allokerad kvv'!$B$1:$AV$1,0),FALSE),VLOOKUP($B368,'Justerad allokering'!$B$1:$AG$461,MATCH(X$1,'Justerad allokering'!$B$1:$AF$1,0),FALSE))</f>
        <v>0</v>
      </c>
      <c r="Y368">
        <f>IF(ISERROR(1/VLOOKUP($B368,'Justerad allokering'!$B$1:$AG$461,MATCH(Y$1,'Justerad allokering'!$B$1:$AF$1,0),FALSE)),VLOOKUP($B368,'Allokerad kvv'!$B$2:$AV$468,MATCH(Y$1,'Allokerad kvv'!$B$1:$AV$1,0),FALSE),VLOOKUP($B368,'Justerad allokering'!$B$1:$AG$461,MATCH(Y$1,'Justerad allokering'!$B$1:$AF$1,0),FALSE))</f>
        <v>0</v>
      </c>
      <c r="Z368">
        <f>IF(ISERROR(1/VLOOKUP($B368,'Justerad allokering'!$B$1:$AG$461,MATCH(Z$1,'Justerad allokering'!$B$1:$AF$1,0),FALSE)),VLOOKUP($B368,'Allokerad kvv'!$B$2:$AV$468,MATCH(Z$1,'Allokerad kvv'!$B$1:$AV$1,0),FALSE),VLOOKUP($B368,'Justerad allokering'!$B$1:$AG$461,MATCH(Z$1,'Justerad allokering'!$B$1:$AF$1,0),FALSE))</f>
        <v>1.88392</v>
      </c>
      <c r="AE368" s="89">
        <f t="shared" si="20"/>
        <v>80.64900999999999</v>
      </c>
      <c r="AG368">
        <f t="shared" si="21"/>
        <v>77.765259999999984</v>
      </c>
      <c r="AH368">
        <f t="shared" si="22"/>
        <v>77.765259999999984</v>
      </c>
      <c r="AI368">
        <f>IF(AH368=0,"",AH368/VLOOKUP(B368,Kraftvärmeprod!$B$1:$BC$480,MATCH("Summa tillförd energi exklusive rökgaskondensering",Kraftvärmeprod!$B$1:$BC$1,0),FALSE))</f>
        <v>0.57194636894517736</v>
      </c>
      <c r="AK368">
        <f t="shared" si="23"/>
        <v>75.03152</v>
      </c>
    </row>
    <row r="369" spans="1:37" x14ac:dyDescent="0.25">
      <c r="A369" s="2" t="s">
        <v>501</v>
      </c>
      <c r="B369" s="2" t="s">
        <v>510</v>
      </c>
      <c r="C369">
        <f>IF(ISERROR(1/VLOOKUP($B369,'Justerad allokering'!$B$1:$AG$461,MATCH(C$1,'Justerad allokering'!$B$1:$AF$1,0),FALSE)),VLOOKUP($B369,'Allokerad kvv'!$B$2:$AV$468,MATCH(C$1,'Allokerad kvv'!$B$1:$AV$1,0),FALSE),VLOOKUP($B369,'Justerad allokering'!$B$1:$AG$461,MATCH(C$1,'Justerad allokering'!$B$1:$AF$1,0),FALSE))</f>
        <v>0</v>
      </c>
      <c r="D369">
        <f>IF(ISERROR(1/VLOOKUP($B369,'Justerad allokering'!$B$1:$AG$461,MATCH(D$1,'Justerad allokering'!$B$1:$AF$1,0),FALSE)),VLOOKUP($B369,'Allokerad kvv'!$B$2:$AV$468,MATCH(D$1,'Allokerad kvv'!$B$1:$AV$1,0),FALSE),VLOOKUP($B369,'Justerad allokering'!$B$1:$AG$461,MATCH(D$1,'Justerad allokering'!$B$1:$AF$1,0),FALSE))</f>
        <v>0</v>
      </c>
      <c r="E369">
        <f>IF(ISERROR(1/VLOOKUP($B369,'Justerad allokering'!$B$1:$AG$461,MATCH(E$1,'Justerad allokering'!$B$1:$AF$1,0),FALSE)),VLOOKUP($B369,'Allokerad kvv'!$B$2:$AV$468,MATCH(E$1,'Allokerad kvv'!$B$1:$AV$1,0),FALSE),VLOOKUP($B369,'Justerad allokering'!$B$1:$AG$461,MATCH(E$1,'Justerad allokering'!$B$1:$AF$1,0),FALSE))</f>
        <v>0</v>
      </c>
      <c r="F369">
        <f>IF(ISERROR(1/VLOOKUP($B369,'Justerad allokering'!$B$1:$AG$461,MATCH(F$1,'Justerad allokering'!$B$1:$AF$1,0),FALSE)),VLOOKUP($B369,'Allokerad kvv'!$B$2:$AV$468,MATCH(F$1,'Allokerad kvv'!$B$1:$AV$1,0),FALSE),VLOOKUP($B369,'Justerad allokering'!$B$1:$AG$461,MATCH(F$1,'Justerad allokering'!$B$1:$AF$1,0),FALSE))</f>
        <v>0</v>
      </c>
      <c r="G369">
        <f>IF(ISERROR(1/VLOOKUP($B369,'Justerad allokering'!$B$1:$AG$461,MATCH(G$1,'Justerad allokering'!$B$1:$AF$1,0),FALSE)),VLOOKUP($B369,'Allokerad kvv'!$B$2:$AV$468,MATCH(G$1,'Allokerad kvv'!$B$1:$AV$1,0),FALSE),VLOOKUP($B369,'Justerad allokering'!$B$1:$AG$461,MATCH(G$1,'Justerad allokering'!$B$1:$AF$1,0),FALSE))</f>
        <v>0</v>
      </c>
      <c r="H369">
        <f>IF(ISERROR(1/VLOOKUP($B369,'Justerad allokering'!$B$1:$AG$461,MATCH(H$1,'Justerad allokering'!$B$1:$AF$1,0),FALSE)),VLOOKUP($B369,'Allokerad kvv'!$B$2:$AV$468,MATCH(H$1,'Allokerad kvv'!$B$1:$AV$1,0),FALSE),VLOOKUP($B369,'Justerad allokering'!$B$1:$AG$461,MATCH(H$1,'Justerad allokering'!$B$1:$AF$1,0),FALSE))</f>
        <v>0</v>
      </c>
      <c r="I369">
        <f>IF(ISERROR(1/VLOOKUP($B369,'Justerad allokering'!$B$1:$AG$461,MATCH(I$1,'Justerad allokering'!$B$1:$AF$1,0),FALSE)),VLOOKUP($B369,'Allokerad kvv'!$B$2:$AV$468,MATCH(I$1,'Allokerad kvv'!$B$1:$AV$1,0),FALSE),VLOOKUP($B369,'Justerad allokering'!$B$1:$AG$461,MATCH(I$1,'Justerad allokering'!$B$1:$AF$1,0),FALSE))</f>
        <v>0</v>
      </c>
      <c r="J369">
        <f>IF(ISERROR(1/VLOOKUP($B369,'Justerad allokering'!$B$1:$AG$461,MATCH(J$1,'Justerad allokering'!$B$1:$AF$1,0),FALSE)),VLOOKUP($B369,'Allokerad kvv'!$B$2:$AV$468,MATCH(J$1,'Allokerad kvv'!$B$1:$AV$1,0),FALSE),VLOOKUP($B369,'Justerad allokering'!$B$1:$AG$461,MATCH(J$1,'Justerad allokering'!$B$1:$AF$1,0),FALSE))</f>
        <v>0</v>
      </c>
      <c r="K369">
        <f>IF(ISERROR(1/VLOOKUP($B369,'Justerad allokering'!$B$1:$AG$461,MATCH(K$1,'Justerad allokering'!$B$1:$AF$1,0),FALSE)),VLOOKUP($B369,'Allokerad kvv'!$B$2:$AV$468,MATCH(K$1,'Allokerad kvv'!$B$1:$AV$1,0),FALSE),VLOOKUP($B369,'Justerad allokering'!$B$1:$AG$461,MATCH(K$1,'Justerad allokering'!$B$1:$AF$1,0),FALSE))</f>
        <v>0</v>
      </c>
      <c r="L369">
        <f>IF(ISERROR(1/VLOOKUP($B369,'Justerad allokering'!$B$1:$AG$461,MATCH(L$1,'Justerad allokering'!$B$1:$AF$1,0),FALSE)),VLOOKUP($B369,'Allokerad kvv'!$B$2:$AV$468,MATCH(L$1,'Allokerad kvv'!$B$1:$AV$1,0),FALSE),VLOOKUP($B369,'Justerad allokering'!$B$1:$AG$461,MATCH(L$1,'Justerad allokering'!$B$1:$AF$1,0),FALSE))</f>
        <v>0</v>
      </c>
      <c r="M369">
        <f>IF(ISERROR(1/VLOOKUP($B369,'Justerad allokering'!$B$1:$AG$461,MATCH(M$1,'Justerad allokering'!$B$1:$AF$1,0),FALSE)),VLOOKUP($B369,'Allokerad kvv'!$B$2:$AV$468,MATCH(M$1,'Allokerad kvv'!$B$1:$AV$1,0),FALSE),VLOOKUP($B369,'Justerad allokering'!$B$1:$AG$461,MATCH(M$1,'Justerad allokering'!$B$1:$AF$1,0),FALSE))</f>
        <v>0</v>
      </c>
      <c r="N369">
        <f>IF(ISERROR(1/VLOOKUP($B369,'Justerad allokering'!$B$1:$AG$461,MATCH(N$1,'Justerad allokering'!$B$1:$AF$1,0),FALSE)),VLOOKUP($B369,'Allokerad kvv'!$B$2:$AV$468,MATCH(N$1,'Allokerad kvv'!$B$1:$AV$1,0),FALSE),VLOOKUP($B369,'Justerad allokering'!$B$1:$AG$461,MATCH(N$1,'Justerad allokering'!$B$1:$AF$1,0),FALSE))</f>
        <v>0</v>
      </c>
      <c r="O369">
        <f>IF(ISERROR(1/VLOOKUP($B369,'Justerad allokering'!$B$1:$AG$461,MATCH(O$1,'Justerad allokering'!$B$1:$AF$1,0),FALSE)),VLOOKUP($B369,'Allokerad kvv'!$B$2:$AV$468,MATCH(O$1,'Allokerad kvv'!$B$1:$AV$1,0),FALSE),VLOOKUP($B369,'Justerad allokering'!$B$1:$AG$461,MATCH(O$1,'Justerad allokering'!$B$1:$AF$1,0),FALSE))</f>
        <v>0</v>
      </c>
      <c r="P369">
        <f>IF(ISERROR(1/VLOOKUP($B369,'Justerad allokering'!$B$1:$AG$461,MATCH(P$1,'Justerad allokering'!$B$1:$AF$1,0),FALSE)),VLOOKUP($B369,'Allokerad kvv'!$B$2:$AV$468,MATCH(P$1,'Allokerad kvv'!$B$1:$AV$1,0),FALSE),VLOOKUP($B369,'Justerad allokering'!$B$1:$AG$461,MATCH(P$1,'Justerad allokering'!$B$1:$AF$1,0),FALSE))</f>
        <v>0</v>
      </c>
      <c r="Q369">
        <f>IF(ISERROR(1/VLOOKUP($B369,'Justerad allokering'!$B$1:$AG$461,MATCH(Q$1,'Justerad allokering'!$B$1:$AF$1,0),FALSE)),VLOOKUP($B369,'Allokerad kvv'!$B$2:$AV$468,MATCH(Q$1,'Allokerad kvv'!$B$1:$AV$1,0),FALSE),VLOOKUP($B369,'Justerad allokering'!$B$1:$AG$461,MATCH(Q$1,'Justerad allokering'!$B$1:$AF$1,0),FALSE))</f>
        <v>0</v>
      </c>
      <c r="R369">
        <f>IF(ISERROR(1/VLOOKUP($B369,'Justerad allokering'!$B$1:$AG$461,MATCH(R$1,'Justerad allokering'!$B$1:$AF$1,0),FALSE)),VLOOKUP($B369,'Allokerad kvv'!$B$2:$AV$468,MATCH(R$1,'Allokerad kvv'!$B$1:$AV$1,0),FALSE),VLOOKUP($B369,'Justerad allokering'!$B$1:$AG$461,MATCH(R$1,'Justerad allokering'!$B$1:$AF$1,0),FALSE))</f>
        <v>0</v>
      </c>
      <c r="S369">
        <f>IF(ISERROR(1/VLOOKUP($B369,'Justerad allokering'!$B$1:$AG$461,MATCH(S$1,'Justerad allokering'!$B$1:$AF$1,0),FALSE)),VLOOKUP($B369,'Allokerad kvv'!$B$2:$AV$468,MATCH(S$1,'Allokerad kvv'!$B$1:$AV$1,0),FALSE),VLOOKUP($B369,'Justerad allokering'!$B$1:$AG$461,MATCH(S$1,'Justerad allokering'!$B$1:$AF$1,0),FALSE))</f>
        <v>0</v>
      </c>
      <c r="T369">
        <f>IF(ISERROR(1/VLOOKUP($B369,'Justerad allokering'!$B$1:$AG$461,MATCH(T$1,'Justerad allokering'!$B$1:$AF$1,0),FALSE)),VLOOKUP($B369,'Allokerad kvv'!$B$2:$AV$468,MATCH(T$1,'Allokerad kvv'!$B$1:$AV$1,0),FALSE),VLOOKUP($B369,'Justerad allokering'!$B$1:$AG$461,MATCH(T$1,'Justerad allokering'!$B$1:$AF$1,0),FALSE))</f>
        <v>0</v>
      </c>
      <c r="U369">
        <f>IF(ISERROR(1/VLOOKUP($B369,'Justerad allokering'!$B$1:$AG$461,MATCH(U$1,'Justerad allokering'!$B$1:$AF$1,0),FALSE)),VLOOKUP($B369,'Allokerad kvv'!$B$2:$AV$468,MATCH(U$1,'Allokerad kvv'!$B$1:$AV$1,0),FALSE),VLOOKUP($B369,'Justerad allokering'!$B$1:$AG$461,MATCH(U$1,'Justerad allokering'!$B$1:$AF$1,0),FALSE))</f>
        <v>0</v>
      </c>
      <c r="V369">
        <f>IF(ISERROR(1/VLOOKUP($B369,'Justerad allokering'!$B$1:$AG$461,MATCH(V$1,'Justerad allokering'!$B$1:$AF$1,0),FALSE)),VLOOKUP($B369,'Allokerad kvv'!$B$2:$AV$468,MATCH(V$1,'Allokerad kvv'!$B$1:$AV$1,0),FALSE),VLOOKUP($B369,'Justerad allokering'!$B$1:$AG$461,MATCH(V$1,'Justerad allokering'!$B$1:$AF$1,0),FALSE))</f>
        <v>0</v>
      </c>
      <c r="W369">
        <f>IF(ISERROR(1/VLOOKUP($B369,'Justerad allokering'!$B$1:$AG$461,MATCH(W$1,'Justerad allokering'!$B$1:$AF$1,0),FALSE)),VLOOKUP($B369,'Allokerad kvv'!$B$2:$AV$468,MATCH(W$1,'Allokerad kvv'!$B$1:$AV$1,0),FALSE),VLOOKUP($B369,'Justerad allokering'!$B$1:$AG$461,MATCH(W$1,'Justerad allokering'!$B$1:$AF$1,0),FALSE))</f>
        <v>0</v>
      </c>
      <c r="X369">
        <f>IF(ISERROR(1/VLOOKUP($B369,'Justerad allokering'!$B$1:$AG$461,MATCH(X$1,'Justerad allokering'!$B$1:$AF$1,0),FALSE)),VLOOKUP($B369,'Allokerad kvv'!$B$2:$AV$468,MATCH(X$1,'Allokerad kvv'!$B$1:$AV$1,0),FALSE),VLOOKUP($B369,'Justerad allokering'!$B$1:$AG$461,MATCH(X$1,'Justerad allokering'!$B$1:$AF$1,0),FALSE))</f>
        <v>0</v>
      </c>
      <c r="Y369">
        <f>IF(ISERROR(1/VLOOKUP($B369,'Justerad allokering'!$B$1:$AG$461,MATCH(Y$1,'Justerad allokering'!$B$1:$AF$1,0),FALSE)),VLOOKUP($B369,'Allokerad kvv'!$B$2:$AV$468,MATCH(Y$1,'Allokerad kvv'!$B$1:$AV$1,0),FALSE),VLOOKUP($B369,'Justerad allokering'!$B$1:$AG$461,MATCH(Y$1,'Justerad allokering'!$B$1:$AF$1,0),FALSE))</f>
        <v>0</v>
      </c>
      <c r="Z369">
        <f>IF(ISERROR(1/VLOOKUP($B369,'Justerad allokering'!$B$1:$AG$461,MATCH(Z$1,'Justerad allokering'!$B$1:$AF$1,0),FALSE)),VLOOKUP($B369,'Allokerad kvv'!$B$2:$AV$468,MATCH(Z$1,'Allokerad kvv'!$B$1:$AV$1,0),FALSE),VLOOKUP($B369,'Justerad allokering'!$B$1:$AG$461,MATCH(Z$1,'Justerad allokering'!$B$1:$AF$1,0),FALSE))</f>
        <v>0</v>
      </c>
      <c r="AE369" s="89">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25">
      <c r="A370" s="2" t="s">
        <v>501</v>
      </c>
      <c r="B370" s="2" t="s">
        <v>511</v>
      </c>
      <c r="C370">
        <f>IF(ISERROR(1/VLOOKUP($B370,'Justerad allokering'!$B$1:$AG$461,MATCH(C$1,'Justerad allokering'!$B$1:$AF$1,0),FALSE)),VLOOKUP($B370,'Allokerad kvv'!$B$2:$AV$468,MATCH(C$1,'Allokerad kvv'!$B$1:$AV$1,0),FALSE),VLOOKUP($B370,'Justerad allokering'!$B$1:$AG$461,MATCH(C$1,'Justerad allokering'!$B$1:$AF$1,0),FALSE))</f>
        <v>0</v>
      </c>
      <c r="D370">
        <f>IF(ISERROR(1/VLOOKUP($B370,'Justerad allokering'!$B$1:$AG$461,MATCH(D$1,'Justerad allokering'!$B$1:$AF$1,0),FALSE)),VLOOKUP($B370,'Allokerad kvv'!$B$2:$AV$468,MATCH(D$1,'Allokerad kvv'!$B$1:$AV$1,0),FALSE),VLOOKUP($B370,'Justerad allokering'!$B$1:$AG$461,MATCH(D$1,'Justerad allokering'!$B$1:$AF$1,0),FALSE))</f>
        <v>0</v>
      </c>
      <c r="E370">
        <f>IF(ISERROR(1/VLOOKUP($B370,'Justerad allokering'!$B$1:$AG$461,MATCH(E$1,'Justerad allokering'!$B$1:$AF$1,0),FALSE)),VLOOKUP($B370,'Allokerad kvv'!$B$2:$AV$468,MATCH(E$1,'Allokerad kvv'!$B$1:$AV$1,0),FALSE),VLOOKUP($B370,'Justerad allokering'!$B$1:$AG$461,MATCH(E$1,'Justerad allokering'!$B$1:$AF$1,0),FALSE))</f>
        <v>0</v>
      </c>
      <c r="F370">
        <f>IF(ISERROR(1/VLOOKUP($B370,'Justerad allokering'!$B$1:$AG$461,MATCH(F$1,'Justerad allokering'!$B$1:$AF$1,0),FALSE)),VLOOKUP($B370,'Allokerad kvv'!$B$2:$AV$468,MATCH(F$1,'Allokerad kvv'!$B$1:$AV$1,0),FALSE),VLOOKUP($B370,'Justerad allokering'!$B$1:$AG$461,MATCH(F$1,'Justerad allokering'!$B$1:$AF$1,0),FALSE))</f>
        <v>0</v>
      </c>
      <c r="G370">
        <f>IF(ISERROR(1/VLOOKUP($B370,'Justerad allokering'!$B$1:$AG$461,MATCH(G$1,'Justerad allokering'!$B$1:$AF$1,0),FALSE)),VLOOKUP($B370,'Allokerad kvv'!$B$2:$AV$468,MATCH(G$1,'Allokerad kvv'!$B$1:$AV$1,0),FALSE),VLOOKUP($B370,'Justerad allokering'!$B$1:$AG$461,MATCH(G$1,'Justerad allokering'!$B$1:$AF$1,0),FALSE))</f>
        <v>0</v>
      </c>
      <c r="H370">
        <f>IF(ISERROR(1/VLOOKUP($B370,'Justerad allokering'!$B$1:$AG$461,MATCH(H$1,'Justerad allokering'!$B$1:$AF$1,0),FALSE)),VLOOKUP($B370,'Allokerad kvv'!$B$2:$AV$468,MATCH(H$1,'Allokerad kvv'!$B$1:$AV$1,0),FALSE),VLOOKUP($B370,'Justerad allokering'!$B$1:$AG$461,MATCH(H$1,'Justerad allokering'!$B$1:$AF$1,0),FALSE))</f>
        <v>0</v>
      </c>
      <c r="I370">
        <f>IF(ISERROR(1/VLOOKUP($B370,'Justerad allokering'!$B$1:$AG$461,MATCH(I$1,'Justerad allokering'!$B$1:$AF$1,0),FALSE)),VLOOKUP($B370,'Allokerad kvv'!$B$2:$AV$468,MATCH(I$1,'Allokerad kvv'!$B$1:$AV$1,0),FALSE),VLOOKUP($B370,'Justerad allokering'!$B$1:$AG$461,MATCH(I$1,'Justerad allokering'!$B$1:$AF$1,0),FALSE))</f>
        <v>0</v>
      </c>
      <c r="J370">
        <f>IF(ISERROR(1/VLOOKUP($B370,'Justerad allokering'!$B$1:$AG$461,MATCH(J$1,'Justerad allokering'!$B$1:$AF$1,0),FALSE)),VLOOKUP($B370,'Allokerad kvv'!$B$2:$AV$468,MATCH(J$1,'Allokerad kvv'!$B$1:$AV$1,0),FALSE),VLOOKUP($B370,'Justerad allokering'!$B$1:$AG$461,MATCH(J$1,'Justerad allokering'!$B$1:$AF$1,0),FALSE))</f>
        <v>0</v>
      </c>
      <c r="K370">
        <f>IF(ISERROR(1/VLOOKUP($B370,'Justerad allokering'!$B$1:$AG$461,MATCH(K$1,'Justerad allokering'!$B$1:$AF$1,0),FALSE)),VLOOKUP($B370,'Allokerad kvv'!$B$2:$AV$468,MATCH(K$1,'Allokerad kvv'!$B$1:$AV$1,0),FALSE),VLOOKUP($B370,'Justerad allokering'!$B$1:$AG$461,MATCH(K$1,'Justerad allokering'!$B$1:$AF$1,0),FALSE))</f>
        <v>0</v>
      </c>
      <c r="L370">
        <f>IF(ISERROR(1/VLOOKUP($B370,'Justerad allokering'!$B$1:$AG$461,MATCH(L$1,'Justerad allokering'!$B$1:$AF$1,0),FALSE)),VLOOKUP($B370,'Allokerad kvv'!$B$2:$AV$468,MATCH(L$1,'Allokerad kvv'!$B$1:$AV$1,0),FALSE),VLOOKUP($B370,'Justerad allokering'!$B$1:$AG$461,MATCH(L$1,'Justerad allokering'!$B$1:$AF$1,0),FALSE))</f>
        <v>0</v>
      </c>
      <c r="M370">
        <f>IF(ISERROR(1/VLOOKUP($B370,'Justerad allokering'!$B$1:$AG$461,MATCH(M$1,'Justerad allokering'!$B$1:$AF$1,0),FALSE)),VLOOKUP($B370,'Allokerad kvv'!$B$2:$AV$468,MATCH(M$1,'Allokerad kvv'!$B$1:$AV$1,0),FALSE),VLOOKUP($B370,'Justerad allokering'!$B$1:$AG$461,MATCH(M$1,'Justerad allokering'!$B$1:$AF$1,0),FALSE))</f>
        <v>0</v>
      </c>
      <c r="N370">
        <f>IF(ISERROR(1/VLOOKUP($B370,'Justerad allokering'!$B$1:$AG$461,MATCH(N$1,'Justerad allokering'!$B$1:$AF$1,0),FALSE)),VLOOKUP($B370,'Allokerad kvv'!$B$2:$AV$468,MATCH(N$1,'Allokerad kvv'!$B$1:$AV$1,0),FALSE),VLOOKUP($B370,'Justerad allokering'!$B$1:$AG$461,MATCH(N$1,'Justerad allokering'!$B$1:$AF$1,0),FALSE))</f>
        <v>0</v>
      </c>
      <c r="O370">
        <f>IF(ISERROR(1/VLOOKUP($B370,'Justerad allokering'!$B$1:$AG$461,MATCH(O$1,'Justerad allokering'!$B$1:$AF$1,0),FALSE)),VLOOKUP($B370,'Allokerad kvv'!$B$2:$AV$468,MATCH(O$1,'Allokerad kvv'!$B$1:$AV$1,0),FALSE),VLOOKUP($B370,'Justerad allokering'!$B$1:$AG$461,MATCH(O$1,'Justerad allokering'!$B$1:$AF$1,0),FALSE))</f>
        <v>0</v>
      </c>
      <c r="P370">
        <f>IF(ISERROR(1/VLOOKUP($B370,'Justerad allokering'!$B$1:$AG$461,MATCH(P$1,'Justerad allokering'!$B$1:$AF$1,0),FALSE)),VLOOKUP($B370,'Allokerad kvv'!$B$2:$AV$468,MATCH(P$1,'Allokerad kvv'!$B$1:$AV$1,0),FALSE),VLOOKUP($B370,'Justerad allokering'!$B$1:$AG$461,MATCH(P$1,'Justerad allokering'!$B$1:$AF$1,0),FALSE))</f>
        <v>0</v>
      </c>
      <c r="Q370">
        <f>IF(ISERROR(1/VLOOKUP($B370,'Justerad allokering'!$B$1:$AG$461,MATCH(Q$1,'Justerad allokering'!$B$1:$AF$1,0),FALSE)),VLOOKUP($B370,'Allokerad kvv'!$B$2:$AV$468,MATCH(Q$1,'Allokerad kvv'!$B$1:$AV$1,0),FALSE),VLOOKUP($B370,'Justerad allokering'!$B$1:$AG$461,MATCH(Q$1,'Justerad allokering'!$B$1:$AF$1,0),FALSE))</f>
        <v>0</v>
      </c>
      <c r="R370">
        <f>IF(ISERROR(1/VLOOKUP($B370,'Justerad allokering'!$B$1:$AG$461,MATCH(R$1,'Justerad allokering'!$B$1:$AF$1,0),FALSE)),VLOOKUP($B370,'Allokerad kvv'!$B$2:$AV$468,MATCH(R$1,'Allokerad kvv'!$B$1:$AV$1,0),FALSE),VLOOKUP($B370,'Justerad allokering'!$B$1:$AG$461,MATCH(R$1,'Justerad allokering'!$B$1:$AF$1,0),FALSE))</f>
        <v>0</v>
      </c>
      <c r="S370">
        <f>IF(ISERROR(1/VLOOKUP($B370,'Justerad allokering'!$B$1:$AG$461,MATCH(S$1,'Justerad allokering'!$B$1:$AF$1,0),FALSE)),VLOOKUP($B370,'Allokerad kvv'!$B$2:$AV$468,MATCH(S$1,'Allokerad kvv'!$B$1:$AV$1,0),FALSE),VLOOKUP($B370,'Justerad allokering'!$B$1:$AG$461,MATCH(S$1,'Justerad allokering'!$B$1:$AF$1,0),FALSE))</f>
        <v>0</v>
      </c>
      <c r="T370">
        <f>IF(ISERROR(1/VLOOKUP($B370,'Justerad allokering'!$B$1:$AG$461,MATCH(T$1,'Justerad allokering'!$B$1:$AF$1,0),FALSE)),VLOOKUP($B370,'Allokerad kvv'!$B$2:$AV$468,MATCH(T$1,'Allokerad kvv'!$B$1:$AV$1,0),FALSE),VLOOKUP($B370,'Justerad allokering'!$B$1:$AG$461,MATCH(T$1,'Justerad allokering'!$B$1:$AF$1,0),FALSE))</f>
        <v>0</v>
      </c>
      <c r="U370">
        <f>IF(ISERROR(1/VLOOKUP($B370,'Justerad allokering'!$B$1:$AG$461,MATCH(U$1,'Justerad allokering'!$B$1:$AF$1,0),FALSE)),VLOOKUP($B370,'Allokerad kvv'!$B$2:$AV$468,MATCH(U$1,'Allokerad kvv'!$B$1:$AV$1,0),FALSE),VLOOKUP($B370,'Justerad allokering'!$B$1:$AG$461,MATCH(U$1,'Justerad allokering'!$B$1:$AF$1,0),FALSE))</f>
        <v>0</v>
      </c>
      <c r="V370">
        <f>IF(ISERROR(1/VLOOKUP($B370,'Justerad allokering'!$B$1:$AG$461,MATCH(V$1,'Justerad allokering'!$B$1:$AF$1,0),FALSE)),VLOOKUP($B370,'Allokerad kvv'!$B$2:$AV$468,MATCH(V$1,'Allokerad kvv'!$B$1:$AV$1,0),FALSE),VLOOKUP($B370,'Justerad allokering'!$B$1:$AG$461,MATCH(V$1,'Justerad allokering'!$B$1:$AF$1,0),FALSE))</f>
        <v>0</v>
      </c>
      <c r="W370">
        <f>IF(ISERROR(1/VLOOKUP($B370,'Justerad allokering'!$B$1:$AG$461,MATCH(W$1,'Justerad allokering'!$B$1:$AF$1,0),FALSE)),VLOOKUP($B370,'Allokerad kvv'!$B$2:$AV$468,MATCH(W$1,'Allokerad kvv'!$B$1:$AV$1,0),FALSE),VLOOKUP($B370,'Justerad allokering'!$B$1:$AG$461,MATCH(W$1,'Justerad allokering'!$B$1:$AF$1,0),FALSE))</f>
        <v>0</v>
      </c>
      <c r="X370">
        <f>IF(ISERROR(1/VLOOKUP($B370,'Justerad allokering'!$B$1:$AG$461,MATCH(X$1,'Justerad allokering'!$B$1:$AF$1,0),FALSE)),VLOOKUP($B370,'Allokerad kvv'!$B$2:$AV$468,MATCH(X$1,'Allokerad kvv'!$B$1:$AV$1,0),FALSE),VLOOKUP($B370,'Justerad allokering'!$B$1:$AG$461,MATCH(X$1,'Justerad allokering'!$B$1:$AF$1,0),FALSE))</f>
        <v>0</v>
      </c>
      <c r="Y370">
        <f>IF(ISERROR(1/VLOOKUP($B370,'Justerad allokering'!$B$1:$AG$461,MATCH(Y$1,'Justerad allokering'!$B$1:$AF$1,0),FALSE)),VLOOKUP($B370,'Allokerad kvv'!$B$2:$AV$468,MATCH(Y$1,'Allokerad kvv'!$B$1:$AV$1,0),FALSE),VLOOKUP($B370,'Justerad allokering'!$B$1:$AG$461,MATCH(Y$1,'Justerad allokering'!$B$1:$AF$1,0),FALSE))</f>
        <v>0</v>
      </c>
      <c r="Z370">
        <f>IF(ISERROR(1/VLOOKUP($B370,'Justerad allokering'!$B$1:$AG$461,MATCH(Z$1,'Justerad allokering'!$B$1:$AF$1,0),FALSE)),VLOOKUP($B370,'Allokerad kvv'!$B$2:$AV$468,MATCH(Z$1,'Allokerad kvv'!$B$1:$AV$1,0),FALSE),VLOOKUP($B370,'Justerad allokering'!$B$1:$AG$461,MATCH(Z$1,'Justerad allokering'!$B$1:$AF$1,0),FALSE))</f>
        <v>0</v>
      </c>
      <c r="AE370" s="89">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25">
      <c r="A371" s="2" t="s">
        <v>501</v>
      </c>
      <c r="B371" s="2" t="s">
        <v>512</v>
      </c>
      <c r="C371">
        <f>IF(ISERROR(1/VLOOKUP($B371,'Justerad allokering'!$B$1:$AG$461,MATCH(C$1,'Justerad allokering'!$B$1:$AF$1,0),FALSE)),VLOOKUP($B371,'Allokerad kvv'!$B$2:$AV$468,MATCH(C$1,'Allokerad kvv'!$B$1:$AV$1,0),FALSE),VLOOKUP($B371,'Justerad allokering'!$B$1:$AG$461,MATCH(C$1,'Justerad allokering'!$B$1:$AF$1,0),FALSE))</f>
        <v>0</v>
      </c>
      <c r="D371">
        <f>IF(ISERROR(1/VLOOKUP($B371,'Justerad allokering'!$B$1:$AG$461,MATCH(D$1,'Justerad allokering'!$B$1:$AF$1,0),FALSE)),VLOOKUP($B371,'Allokerad kvv'!$B$2:$AV$468,MATCH(D$1,'Allokerad kvv'!$B$1:$AV$1,0),FALSE),VLOOKUP($B371,'Justerad allokering'!$B$1:$AG$461,MATCH(D$1,'Justerad allokering'!$B$1:$AF$1,0),FALSE))</f>
        <v>0</v>
      </c>
      <c r="E371">
        <f>IF(ISERROR(1/VLOOKUP($B371,'Justerad allokering'!$B$1:$AG$461,MATCH(E$1,'Justerad allokering'!$B$1:$AF$1,0),FALSE)),VLOOKUP($B371,'Allokerad kvv'!$B$2:$AV$468,MATCH(E$1,'Allokerad kvv'!$B$1:$AV$1,0),FALSE),VLOOKUP($B371,'Justerad allokering'!$B$1:$AG$461,MATCH(E$1,'Justerad allokering'!$B$1:$AF$1,0),FALSE))</f>
        <v>0</v>
      </c>
      <c r="F371">
        <f>IF(ISERROR(1/VLOOKUP($B371,'Justerad allokering'!$B$1:$AG$461,MATCH(F$1,'Justerad allokering'!$B$1:$AF$1,0),FALSE)),VLOOKUP($B371,'Allokerad kvv'!$B$2:$AV$468,MATCH(F$1,'Allokerad kvv'!$B$1:$AV$1,0),FALSE),VLOOKUP($B371,'Justerad allokering'!$B$1:$AG$461,MATCH(F$1,'Justerad allokering'!$B$1:$AF$1,0),FALSE))</f>
        <v>0</v>
      </c>
      <c r="G371">
        <f>IF(ISERROR(1/VLOOKUP($B371,'Justerad allokering'!$B$1:$AG$461,MATCH(G$1,'Justerad allokering'!$B$1:$AF$1,0),FALSE)),VLOOKUP($B371,'Allokerad kvv'!$B$2:$AV$468,MATCH(G$1,'Allokerad kvv'!$B$1:$AV$1,0),FALSE),VLOOKUP($B371,'Justerad allokering'!$B$1:$AG$461,MATCH(G$1,'Justerad allokering'!$B$1:$AF$1,0),FALSE))</f>
        <v>0</v>
      </c>
      <c r="H371">
        <f>IF(ISERROR(1/VLOOKUP($B371,'Justerad allokering'!$B$1:$AG$461,MATCH(H$1,'Justerad allokering'!$B$1:$AF$1,0),FALSE)),VLOOKUP($B371,'Allokerad kvv'!$B$2:$AV$468,MATCH(H$1,'Allokerad kvv'!$B$1:$AV$1,0),FALSE),VLOOKUP($B371,'Justerad allokering'!$B$1:$AG$461,MATCH(H$1,'Justerad allokering'!$B$1:$AF$1,0),FALSE))</f>
        <v>0</v>
      </c>
      <c r="I371">
        <f>IF(ISERROR(1/VLOOKUP($B371,'Justerad allokering'!$B$1:$AG$461,MATCH(I$1,'Justerad allokering'!$B$1:$AF$1,0),FALSE)),VLOOKUP($B371,'Allokerad kvv'!$B$2:$AV$468,MATCH(I$1,'Allokerad kvv'!$B$1:$AV$1,0),FALSE),VLOOKUP($B371,'Justerad allokering'!$B$1:$AG$461,MATCH(I$1,'Justerad allokering'!$B$1:$AF$1,0),FALSE))</f>
        <v>0</v>
      </c>
      <c r="J371">
        <f>IF(ISERROR(1/VLOOKUP($B371,'Justerad allokering'!$B$1:$AG$461,MATCH(J$1,'Justerad allokering'!$B$1:$AF$1,0),FALSE)),VLOOKUP($B371,'Allokerad kvv'!$B$2:$AV$468,MATCH(J$1,'Allokerad kvv'!$B$1:$AV$1,0),FALSE),VLOOKUP($B371,'Justerad allokering'!$B$1:$AG$461,MATCH(J$1,'Justerad allokering'!$B$1:$AF$1,0),FALSE))</f>
        <v>0</v>
      </c>
      <c r="K371">
        <f>IF(ISERROR(1/VLOOKUP($B371,'Justerad allokering'!$B$1:$AG$461,MATCH(K$1,'Justerad allokering'!$B$1:$AF$1,0),FALSE)),VLOOKUP($B371,'Allokerad kvv'!$B$2:$AV$468,MATCH(K$1,'Allokerad kvv'!$B$1:$AV$1,0),FALSE),VLOOKUP($B371,'Justerad allokering'!$B$1:$AG$461,MATCH(K$1,'Justerad allokering'!$B$1:$AF$1,0),FALSE))</f>
        <v>0</v>
      </c>
      <c r="L371">
        <f>IF(ISERROR(1/VLOOKUP($B371,'Justerad allokering'!$B$1:$AG$461,MATCH(L$1,'Justerad allokering'!$B$1:$AF$1,0),FALSE)),VLOOKUP($B371,'Allokerad kvv'!$B$2:$AV$468,MATCH(L$1,'Allokerad kvv'!$B$1:$AV$1,0),FALSE),VLOOKUP($B371,'Justerad allokering'!$B$1:$AG$461,MATCH(L$1,'Justerad allokering'!$B$1:$AF$1,0),FALSE))</f>
        <v>0</v>
      </c>
      <c r="M371">
        <f>IF(ISERROR(1/VLOOKUP($B371,'Justerad allokering'!$B$1:$AG$461,MATCH(M$1,'Justerad allokering'!$B$1:$AF$1,0),FALSE)),VLOOKUP($B371,'Allokerad kvv'!$B$2:$AV$468,MATCH(M$1,'Allokerad kvv'!$B$1:$AV$1,0),FALSE),VLOOKUP($B371,'Justerad allokering'!$B$1:$AG$461,MATCH(M$1,'Justerad allokering'!$B$1:$AF$1,0),FALSE))</f>
        <v>0</v>
      </c>
      <c r="N371">
        <f>IF(ISERROR(1/VLOOKUP($B371,'Justerad allokering'!$B$1:$AG$461,MATCH(N$1,'Justerad allokering'!$B$1:$AF$1,0),FALSE)),VLOOKUP($B371,'Allokerad kvv'!$B$2:$AV$468,MATCH(N$1,'Allokerad kvv'!$B$1:$AV$1,0),FALSE),VLOOKUP($B371,'Justerad allokering'!$B$1:$AG$461,MATCH(N$1,'Justerad allokering'!$B$1:$AF$1,0),FALSE))</f>
        <v>0</v>
      </c>
      <c r="O371">
        <f>IF(ISERROR(1/VLOOKUP($B371,'Justerad allokering'!$B$1:$AG$461,MATCH(O$1,'Justerad allokering'!$B$1:$AF$1,0),FALSE)),VLOOKUP($B371,'Allokerad kvv'!$B$2:$AV$468,MATCH(O$1,'Allokerad kvv'!$B$1:$AV$1,0),FALSE),VLOOKUP($B371,'Justerad allokering'!$B$1:$AG$461,MATCH(O$1,'Justerad allokering'!$B$1:$AF$1,0),FALSE))</f>
        <v>0</v>
      </c>
      <c r="P371">
        <f>IF(ISERROR(1/VLOOKUP($B371,'Justerad allokering'!$B$1:$AG$461,MATCH(P$1,'Justerad allokering'!$B$1:$AF$1,0),FALSE)),VLOOKUP($B371,'Allokerad kvv'!$B$2:$AV$468,MATCH(P$1,'Allokerad kvv'!$B$1:$AV$1,0),FALSE),VLOOKUP($B371,'Justerad allokering'!$B$1:$AG$461,MATCH(P$1,'Justerad allokering'!$B$1:$AF$1,0),FALSE))</f>
        <v>0</v>
      </c>
      <c r="Q371">
        <f>IF(ISERROR(1/VLOOKUP($B371,'Justerad allokering'!$B$1:$AG$461,MATCH(Q$1,'Justerad allokering'!$B$1:$AF$1,0),FALSE)),VLOOKUP($B371,'Allokerad kvv'!$B$2:$AV$468,MATCH(Q$1,'Allokerad kvv'!$B$1:$AV$1,0),FALSE),VLOOKUP($B371,'Justerad allokering'!$B$1:$AG$461,MATCH(Q$1,'Justerad allokering'!$B$1:$AF$1,0),FALSE))</f>
        <v>0</v>
      </c>
      <c r="R371">
        <f>IF(ISERROR(1/VLOOKUP($B371,'Justerad allokering'!$B$1:$AG$461,MATCH(R$1,'Justerad allokering'!$B$1:$AF$1,0),FALSE)),VLOOKUP($B371,'Allokerad kvv'!$B$2:$AV$468,MATCH(R$1,'Allokerad kvv'!$B$1:$AV$1,0),FALSE),VLOOKUP($B371,'Justerad allokering'!$B$1:$AG$461,MATCH(R$1,'Justerad allokering'!$B$1:$AF$1,0),FALSE))</f>
        <v>0</v>
      </c>
      <c r="S371">
        <f>IF(ISERROR(1/VLOOKUP($B371,'Justerad allokering'!$B$1:$AG$461,MATCH(S$1,'Justerad allokering'!$B$1:$AF$1,0),FALSE)),VLOOKUP($B371,'Allokerad kvv'!$B$2:$AV$468,MATCH(S$1,'Allokerad kvv'!$B$1:$AV$1,0),FALSE),VLOOKUP($B371,'Justerad allokering'!$B$1:$AG$461,MATCH(S$1,'Justerad allokering'!$B$1:$AF$1,0),FALSE))</f>
        <v>0</v>
      </c>
      <c r="T371">
        <f>IF(ISERROR(1/VLOOKUP($B371,'Justerad allokering'!$B$1:$AG$461,MATCH(T$1,'Justerad allokering'!$B$1:$AF$1,0),FALSE)),VLOOKUP($B371,'Allokerad kvv'!$B$2:$AV$468,MATCH(T$1,'Allokerad kvv'!$B$1:$AV$1,0),FALSE),VLOOKUP($B371,'Justerad allokering'!$B$1:$AG$461,MATCH(T$1,'Justerad allokering'!$B$1:$AF$1,0),FALSE))</f>
        <v>0</v>
      </c>
      <c r="U371">
        <f>IF(ISERROR(1/VLOOKUP($B371,'Justerad allokering'!$B$1:$AG$461,MATCH(U$1,'Justerad allokering'!$B$1:$AF$1,0),FALSE)),VLOOKUP($B371,'Allokerad kvv'!$B$2:$AV$468,MATCH(U$1,'Allokerad kvv'!$B$1:$AV$1,0),FALSE),VLOOKUP($B371,'Justerad allokering'!$B$1:$AG$461,MATCH(U$1,'Justerad allokering'!$B$1:$AF$1,0),FALSE))</f>
        <v>0</v>
      </c>
      <c r="V371">
        <f>IF(ISERROR(1/VLOOKUP($B371,'Justerad allokering'!$B$1:$AG$461,MATCH(V$1,'Justerad allokering'!$B$1:$AF$1,0),FALSE)),VLOOKUP($B371,'Allokerad kvv'!$B$2:$AV$468,MATCH(V$1,'Allokerad kvv'!$B$1:$AV$1,0),FALSE),VLOOKUP($B371,'Justerad allokering'!$B$1:$AG$461,MATCH(V$1,'Justerad allokering'!$B$1:$AF$1,0),FALSE))</f>
        <v>0</v>
      </c>
      <c r="W371">
        <f>IF(ISERROR(1/VLOOKUP($B371,'Justerad allokering'!$B$1:$AG$461,MATCH(W$1,'Justerad allokering'!$B$1:$AF$1,0),FALSE)),VLOOKUP($B371,'Allokerad kvv'!$B$2:$AV$468,MATCH(W$1,'Allokerad kvv'!$B$1:$AV$1,0),FALSE),VLOOKUP($B371,'Justerad allokering'!$B$1:$AG$461,MATCH(W$1,'Justerad allokering'!$B$1:$AF$1,0),FALSE))</f>
        <v>0</v>
      </c>
      <c r="X371">
        <f>IF(ISERROR(1/VLOOKUP($B371,'Justerad allokering'!$B$1:$AG$461,MATCH(X$1,'Justerad allokering'!$B$1:$AF$1,0),FALSE)),VLOOKUP($B371,'Allokerad kvv'!$B$2:$AV$468,MATCH(X$1,'Allokerad kvv'!$B$1:$AV$1,0),FALSE),VLOOKUP($B371,'Justerad allokering'!$B$1:$AG$461,MATCH(X$1,'Justerad allokering'!$B$1:$AF$1,0),FALSE))</f>
        <v>0</v>
      </c>
      <c r="Y371">
        <f>IF(ISERROR(1/VLOOKUP($B371,'Justerad allokering'!$B$1:$AG$461,MATCH(Y$1,'Justerad allokering'!$B$1:$AF$1,0),FALSE)),VLOOKUP($B371,'Allokerad kvv'!$B$2:$AV$468,MATCH(Y$1,'Allokerad kvv'!$B$1:$AV$1,0),FALSE),VLOOKUP($B371,'Justerad allokering'!$B$1:$AG$461,MATCH(Y$1,'Justerad allokering'!$B$1:$AF$1,0),FALSE))</f>
        <v>0</v>
      </c>
      <c r="Z371">
        <f>IF(ISERROR(1/VLOOKUP($B371,'Justerad allokering'!$B$1:$AG$461,MATCH(Z$1,'Justerad allokering'!$B$1:$AF$1,0),FALSE)),VLOOKUP($B371,'Allokerad kvv'!$B$2:$AV$468,MATCH(Z$1,'Allokerad kvv'!$B$1:$AV$1,0),FALSE),VLOOKUP($B371,'Justerad allokering'!$B$1:$AG$461,MATCH(Z$1,'Justerad allokering'!$B$1:$AF$1,0),FALSE))</f>
        <v>0</v>
      </c>
      <c r="AE371" s="89">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25">
      <c r="A372" s="2" t="s">
        <v>501</v>
      </c>
      <c r="B372" s="2" t="s">
        <v>513</v>
      </c>
      <c r="C372">
        <f>IF(ISERROR(1/VLOOKUP($B372,'Justerad allokering'!$B$1:$AG$461,MATCH(C$1,'Justerad allokering'!$B$1:$AF$1,0),FALSE)),VLOOKUP($B372,'Allokerad kvv'!$B$2:$AV$468,MATCH(C$1,'Allokerad kvv'!$B$1:$AV$1,0),FALSE),VLOOKUP($B372,'Justerad allokering'!$B$1:$AG$461,MATCH(C$1,'Justerad allokering'!$B$1:$AF$1,0),FALSE))</f>
        <v>0</v>
      </c>
      <c r="D372">
        <f>IF(ISERROR(1/VLOOKUP($B372,'Justerad allokering'!$B$1:$AG$461,MATCH(D$1,'Justerad allokering'!$B$1:$AF$1,0),FALSE)),VLOOKUP($B372,'Allokerad kvv'!$B$2:$AV$468,MATCH(D$1,'Allokerad kvv'!$B$1:$AV$1,0),FALSE),VLOOKUP($B372,'Justerad allokering'!$B$1:$AG$461,MATCH(D$1,'Justerad allokering'!$B$1:$AF$1,0),FALSE))</f>
        <v>0</v>
      </c>
      <c r="E372">
        <f>IF(ISERROR(1/VLOOKUP($B372,'Justerad allokering'!$B$1:$AG$461,MATCH(E$1,'Justerad allokering'!$B$1:$AF$1,0),FALSE)),VLOOKUP($B372,'Allokerad kvv'!$B$2:$AV$468,MATCH(E$1,'Allokerad kvv'!$B$1:$AV$1,0),FALSE),VLOOKUP($B372,'Justerad allokering'!$B$1:$AG$461,MATCH(E$1,'Justerad allokering'!$B$1:$AF$1,0),FALSE))</f>
        <v>0</v>
      </c>
      <c r="F372">
        <f>IF(ISERROR(1/VLOOKUP($B372,'Justerad allokering'!$B$1:$AG$461,MATCH(F$1,'Justerad allokering'!$B$1:$AF$1,0),FALSE)),VLOOKUP($B372,'Allokerad kvv'!$B$2:$AV$468,MATCH(F$1,'Allokerad kvv'!$B$1:$AV$1,0),FALSE),VLOOKUP($B372,'Justerad allokering'!$B$1:$AG$461,MATCH(F$1,'Justerad allokering'!$B$1:$AF$1,0),FALSE))</f>
        <v>0</v>
      </c>
      <c r="G372">
        <f>IF(ISERROR(1/VLOOKUP($B372,'Justerad allokering'!$B$1:$AG$461,MATCH(G$1,'Justerad allokering'!$B$1:$AF$1,0),FALSE)),VLOOKUP($B372,'Allokerad kvv'!$B$2:$AV$468,MATCH(G$1,'Allokerad kvv'!$B$1:$AV$1,0),FALSE),VLOOKUP($B372,'Justerad allokering'!$B$1:$AG$461,MATCH(G$1,'Justerad allokering'!$B$1:$AF$1,0),FALSE))</f>
        <v>0</v>
      </c>
      <c r="H372">
        <f>IF(ISERROR(1/VLOOKUP($B372,'Justerad allokering'!$B$1:$AG$461,MATCH(H$1,'Justerad allokering'!$B$1:$AF$1,0),FALSE)),VLOOKUP($B372,'Allokerad kvv'!$B$2:$AV$468,MATCH(H$1,'Allokerad kvv'!$B$1:$AV$1,0),FALSE),VLOOKUP($B372,'Justerad allokering'!$B$1:$AG$461,MATCH(H$1,'Justerad allokering'!$B$1:$AF$1,0),FALSE))</f>
        <v>0</v>
      </c>
      <c r="I372">
        <f>IF(ISERROR(1/VLOOKUP($B372,'Justerad allokering'!$B$1:$AG$461,MATCH(I$1,'Justerad allokering'!$B$1:$AF$1,0),FALSE)),VLOOKUP($B372,'Allokerad kvv'!$B$2:$AV$468,MATCH(I$1,'Allokerad kvv'!$B$1:$AV$1,0),FALSE),VLOOKUP($B372,'Justerad allokering'!$B$1:$AG$461,MATCH(I$1,'Justerad allokering'!$B$1:$AF$1,0),FALSE))</f>
        <v>0</v>
      </c>
      <c r="J372">
        <f>IF(ISERROR(1/VLOOKUP($B372,'Justerad allokering'!$B$1:$AG$461,MATCH(J$1,'Justerad allokering'!$B$1:$AF$1,0),FALSE)),VLOOKUP($B372,'Allokerad kvv'!$B$2:$AV$468,MATCH(J$1,'Allokerad kvv'!$B$1:$AV$1,0),FALSE),VLOOKUP($B372,'Justerad allokering'!$B$1:$AG$461,MATCH(J$1,'Justerad allokering'!$B$1:$AF$1,0),FALSE))</f>
        <v>0</v>
      </c>
      <c r="K372">
        <f>IF(ISERROR(1/VLOOKUP($B372,'Justerad allokering'!$B$1:$AG$461,MATCH(K$1,'Justerad allokering'!$B$1:$AF$1,0),FALSE)),VLOOKUP($B372,'Allokerad kvv'!$B$2:$AV$468,MATCH(K$1,'Allokerad kvv'!$B$1:$AV$1,0),FALSE),VLOOKUP($B372,'Justerad allokering'!$B$1:$AG$461,MATCH(K$1,'Justerad allokering'!$B$1:$AF$1,0),FALSE))</f>
        <v>0</v>
      </c>
      <c r="L372">
        <f>IF(ISERROR(1/VLOOKUP($B372,'Justerad allokering'!$B$1:$AG$461,MATCH(L$1,'Justerad allokering'!$B$1:$AF$1,0),FALSE)),VLOOKUP($B372,'Allokerad kvv'!$B$2:$AV$468,MATCH(L$1,'Allokerad kvv'!$B$1:$AV$1,0),FALSE),VLOOKUP($B372,'Justerad allokering'!$B$1:$AG$461,MATCH(L$1,'Justerad allokering'!$B$1:$AF$1,0),FALSE))</f>
        <v>0</v>
      </c>
      <c r="M372">
        <f>IF(ISERROR(1/VLOOKUP($B372,'Justerad allokering'!$B$1:$AG$461,MATCH(M$1,'Justerad allokering'!$B$1:$AF$1,0),FALSE)),VLOOKUP($B372,'Allokerad kvv'!$B$2:$AV$468,MATCH(M$1,'Allokerad kvv'!$B$1:$AV$1,0),FALSE),VLOOKUP($B372,'Justerad allokering'!$B$1:$AG$461,MATCH(M$1,'Justerad allokering'!$B$1:$AF$1,0),FALSE))</f>
        <v>0</v>
      </c>
      <c r="N372">
        <f>IF(ISERROR(1/VLOOKUP($B372,'Justerad allokering'!$B$1:$AG$461,MATCH(N$1,'Justerad allokering'!$B$1:$AF$1,0),FALSE)),VLOOKUP($B372,'Allokerad kvv'!$B$2:$AV$468,MATCH(N$1,'Allokerad kvv'!$B$1:$AV$1,0),FALSE),VLOOKUP($B372,'Justerad allokering'!$B$1:$AG$461,MATCH(N$1,'Justerad allokering'!$B$1:$AF$1,0),FALSE))</f>
        <v>0</v>
      </c>
      <c r="O372">
        <f>IF(ISERROR(1/VLOOKUP($B372,'Justerad allokering'!$B$1:$AG$461,MATCH(O$1,'Justerad allokering'!$B$1:$AF$1,0),FALSE)),VLOOKUP($B372,'Allokerad kvv'!$B$2:$AV$468,MATCH(O$1,'Allokerad kvv'!$B$1:$AV$1,0),FALSE),VLOOKUP($B372,'Justerad allokering'!$B$1:$AG$461,MATCH(O$1,'Justerad allokering'!$B$1:$AF$1,0),FALSE))</f>
        <v>0</v>
      </c>
      <c r="P372">
        <f>IF(ISERROR(1/VLOOKUP($B372,'Justerad allokering'!$B$1:$AG$461,MATCH(P$1,'Justerad allokering'!$B$1:$AF$1,0),FALSE)),VLOOKUP($B372,'Allokerad kvv'!$B$2:$AV$468,MATCH(P$1,'Allokerad kvv'!$B$1:$AV$1,0),FALSE),VLOOKUP($B372,'Justerad allokering'!$B$1:$AG$461,MATCH(P$1,'Justerad allokering'!$B$1:$AF$1,0),FALSE))</f>
        <v>0</v>
      </c>
      <c r="Q372">
        <f>IF(ISERROR(1/VLOOKUP($B372,'Justerad allokering'!$B$1:$AG$461,MATCH(Q$1,'Justerad allokering'!$B$1:$AF$1,0),FALSE)),VLOOKUP($B372,'Allokerad kvv'!$B$2:$AV$468,MATCH(Q$1,'Allokerad kvv'!$B$1:$AV$1,0),FALSE),VLOOKUP($B372,'Justerad allokering'!$B$1:$AG$461,MATCH(Q$1,'Justerad allokering'!$B$1:$AF$1,0),FALSE))</f>
        <v>0</v>
      </c>
      <c r="R372">
        <f>IF(ISERROR(1/VLOOKUP($B372,'Justerad allokering'!$B$1:$AG$461,MATCH(R$1,'Justerad allokering'!$B$1:$AF$1,0),FALSE)),VLOOKUP($B372,'Allokerad kvv'!$B$2:$AV$468,MATCH(R$1,'Allokerad kvv'!$B$1:$AV$1,0),FALSE),VLOOKUP($B372,'Justerad allokering'!$B$1:$AG$461,MATCH(R$1,'Justerad allokering'!$B$1:$AF$1,0),FALSE))</f>
        <v>0</v>
      </c>
      <c r="S372">
        <f>IF(ISERROR(1/VLOOKUP($B372,'Justerad allokering'!$B$1:$AG$461,MATCH(S$1,'Justerad allokering'!$B$1:$AF$1,0),FALSE)),VLOOKUP($B372,'Allokerad kvv'!$B$2:$AV$468,MATCH(S$1,'Allokerad kvv'!$B$1:$AV$1,0),FALSE),VLOOKUP($B372,'Justerad allokering'!$B$1:$AG$461,MATCH(S$1,'Justerad allokering'!$B$1:$AF$1,0),FALSE))</f>
        <v>0</v>
      </c>
      <c r="T372">
        <f>IF(ISERROR(1/VLOOKUP($B372,'Justerad allokering'!$B$1:$AG$461,MATCH(T$1,'Justerad allokering'!$B$1:$AF$1,0),FALSE)),VLOOKUP($B372,'Allokerad kvv'!$B$2:$AV$468,MATCH(T$1,'Allokerad kvv'!$B$1:$AV$1,0),FALSE),VLOOKUP($B372,'Justerad allokering'!$B$1:$AG$461,MATCH(T$1,'Justerad allokering'!$B$1:$AF$1,0),FALSE))</f>
        <v>0</v>
      </c>
      <c r="U372">
        <f>IF(ISERROR(1/VLOOKUP($B372,'Justerad allokering'!$B$1:$AG$461,MATCH(U$1,'Justerad allokering'!$B$1:$AF$1,0),FALSE)),VLOOKUP($B372,'Allokerad kvv'!$B$2:$AV$468,MATCH(U$1,'Allokerad kvv'!$B$1:$AV$1,0),FALSE),VLOOKUP($B372,'Justerad allokering'!$B$1:$AG$461,MATCH(U$1,'Justerad allokering'!$B$1:$AF$1,0),FALSE))</f>
        <v>0</v>
      </c>
      <c r="V372">
        <f>IF(ISERROR(1/VLOOKUP($B372,'Justerad allokering'!$B$1:$AG$461,MATCH(V$1,'Justerad allokering'!$B$1:$AF$1,0),FALSE)),VLOOKUP($B372,'Allokerad kvv'!$B$2:$AV$468,MATCH(V$1,'Allokerad kvv'!$B$1:$AV$1,0),FALSE),VLOOKUP($B372,'Justerad allokering'!$B$1:$AG$461,MATCH(V$1,'Justerad allokering'!$B$1:$AF$1,0),FALSE))</f>
        <v>0</v>
      </c>
      <c r="W372">
        <f>IF(ISERROR(1/VLOOKUP($B372,'Justerad allokering'!$B$1:$AG$461,MATCH(W$1,'Justerad allokering'!$B$1:$AF$1,0),FALSE)),VLOOKUP($B372,'Allokerad kvv'!$B$2:$AV$468,MATCH(W$1,'Allokerad kvv'!$B$1:$AV$1,0),FALSE),VLOOKUP($B372,'Justerad allokering'!$B$1:$AG$461,MATCH(W$1,'Justerad allokering'!$B$1:$AF$1,0),FALSE))</f>
        <v>0</v>
      </c>
      <c r="X372">
        <f>IF(ISERROR(1/VLOOKUP($B372,'Justerad allokering'!$B$1:$AG$461,MATCH(X$1,'Justerad allokering'!$B$1:$AF$1,0),FALSE)),VLOOKUP($B372,'Allokerad kvv'!$B$2:$AV$468,MATCH(X$1,'Allokerad kvv'!$B$1:$AV$1,0),FALSE),VLOOKUP($B372,'Justerad allokering'!$B$1:$AG$461,MATCH(X$1,'Justerad allokering'!$B$1:$AF$1,0),FALSE))</f>
        <v>0</v>
      </c>
      <c r="Y372">
        <f>IF(ISERROR(1/VLOOKUP($B372,'Justerad allokering'!$B$1:$AG$461,MATCH(Y$1,'Justerad allokering'!$B$1:$AF$1,0),FALSE)),VLOOKUP($B372,'Allokerad kvv'!$B$2:$AV$468,MATCH(Y$1,'Allokerad kvv'!$B$1:$AV$1,0),FALSE),VLOOKUP($B372,'Justerad allokering'!$B$1:$AG$461,MATCH(Y$1,'Justerad allokering'!$B$1:$AF$1,0),FALSE))</f>
        <v>0</v>
      </c>
      <c r="Z372">
        <f>IF(ISERROR(1/VLOOKUP($B372,'Justerad allokering'!$B$1:$AG$461,MATCH(Z$1,'Justerad allokering'!$B$1:$AF$1,0),FALSE)),VLOOKUP($B372,'Allokerad kvv'!$B$2:$AV$468,MATCH(Z$1,'Allokerad kvv'!$B$1:$AV$1,0),FALSE),VLOOKUP($B372,'Justerad allokering'!$B$1:$AG$461,MATCH(Z$1,'Justerad allokering'!$B$1:$AF$1,0),FALSE))</f>
        <v>0</v>
      </c>
      <c r="AE372" s="89">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25">
      <c r="A373" s="2" t="s">
        <v>501</v>
      </c>
      <c r="B373" s="2" t="s">
        <v>514</v>
      </c>
      <c r="C373">
        <f>IF(ISERROR(1/VLOOKUP($B373,'Justerad allokering'!$B$1:$AG$461,MATCH(C$1,'Justerad allokering'!$B$1:$AF$1,0),FALSE)),VLOOKUP($B373,'Allokerad kvv'!$B$2:$AV$468,MATCH(C$1,'Allokerad kvv'!$B$1:$AV$1,0),FALSE),VLOOKUP($B373,'Justerad allokering'!$B$1:$AG$461,MATCH(C$1,'Justerad allokering'!$B$1:$AF$1,0),FALSE))</f>
        <v>0.18834999999999999</v>
      </c>
      <c r="D373">
        <f>IF(ISERROR(1/VLOOKUP($B373,'Justerad allokering'!$B$1:$AG$461,MATCH(D$1,'Justerad allokering'!$B$1:$AF$1,0),FALSE)),VLOOKUP($B373,'Allokerad kvv'!$B$2:$AV$468,MATCH(D$1,'Allokerad kvv'!$B$1:$AV$1,0),FALSE),VLOOKUP($B373,'Justerad allokering'!$B$1:$AG$461,MATCH(D$1,'Justerad allokering'!$B$1:$AF$1,0),FALSE))</f>
        <v>0</v>
      </c>
      <c r="E373">
        <f>IF(ISERROR(1/VLOOKUP($B373,'Justerad allokering'!$B$1:$AG$461,MATCH(E$1,'Justerad allokering'!$B$1:$AF$1,0),FALSE)),VLOOKUP($B373,'Allokerad kvv'!$B$2:$AV$468,MATCH(E$1,'Allokerad kvv'!$B$1:$AV$1,0),FALSE),VLOOKUP($B373,'Justerad allokering'!$B$1:$AG$461,MATCH(E$1,'Justerad allokering'!$B$1:$AF$1,0),FALSE))</f>
        <v>0</v>
      </c>
      <c r="F373">
        <f>IF(ISERROR(1/VLOOKUP($B373,'Justerad allokering'!$B$1:$AG$461,MATCH(F$1,'Justerad allokering'!$B$1:$AF$1,0),FALSE)),VLOOKUP($B373,'Allokerad kvv'!$B$2:$AV$468,MATCH(F$1,'Allokerad kvv'!$B$1:$AV$1,0),FALSE),VLOOKUP($B373,'Justerad allokering'!$B$1:$AG$461,MATCH(F$1,'Justerad allokering'!$B$1:$AF$1,0),FALSE))</f>
        <v>0</v>
      </c>
      <c r="G373">
        <f>IF(ISERROR(1/VLOOKUP($B373,'Justerad allokering'!$B$1:$AG$461,MATCH(G$1,'Justerad allokering'!$B$1:$AF$1,0),FALSE)),VLOOKUP($B373,'Allokerad kvv'!$B$2:$AV$468,MATCH(G$1,'Allokerad kvv'!$B$1:$AV$1,0),FALSE),VLOOKUP($B373,'Justerad allokering'!$B$1:$AG$461,MATCH(G$1,'Justerad allokering'!$B$1:$AF$1,0),FALSE))</f>
        <v>8.0527500000000002E-2</v>
      </c>
      <c r="H373">
        <f>IF(ISERROR(1/VLOOKUP($B373,'Justerad allokering'!$B$1:$AG$461,MATCH(H$1,'Justerad allokering'!$B$1:$AF$1,0),FALSE)),VLOOKUP($B373,'Allokerad kvv'!$B$2:$AV$468,MATCH(H$1,'Allokerad kvv'!$B$1:$AV$1,0),FALSE),VLOOKUP($B373,'Justerad allokering'!$B$1:$AG$461,MATCH(H$1,'Justerad allokering'!$B$1:$AF$1,0),FALSE))</f>
        <v>0</v>
      </c>
      <c r="I373">
        <f>IF(ISERROR(1/VLOOKUP($B373,'Justerad allokering'!$B$1:$AG$461,MATCH(I$1,'Justerad allokering'!$B$1:$AF$1,0),FALSE)),VLOOKUP($B373,'Allokerad kvv'!$B$2:$AV$468,MATCH(I$1,'Allokerad kvv'!$B$1:$AV$1,0),FALSE),VLOOKUP($B373,'Justerad allokering'!$B$1:$AG$461,MATCH(I$1,'Justerad allokering'!$B$1:$AF$1,0),FALSE))</f>
        <v>0.42093900000000001</v>
      </c>
      <c r="J373">
        <f>IF(ISERROR(1/VLOOKUP($B373,'Justerad allokering'!$B$1:$AG$461,MATCH(J$1,'Justerad allokering'!$B$1:$AF$1,0),FALSE)),VLOOKUP($B373,'Allokerad kvv'!$B$2:$AV$468,MATCH(J$1,'Allokerad kvv'!$B$1:$AV$1,0),FALSE),VLOOKUP($B373,'Justerad allokering'!$B$1:$AG$461,MATCH(J$1,'Justerad allokering'!$B$1:$AF$1,0),FALSE))</f>
        <v>1.0048600000000001</v>
      </c>
      <c r="K373">
        <f>IF(ISERROR(1/VLOOKUP($B373,'Justerad allokering'!$B$1:$AG$461,MATCH(K$1,'Justerad allokering'!$B$1:$AF$1,0),FALSE)),VLOOKUP($B373,'Allokerad kvv'!$B$2:$AV$468,MATCH(K$1,'Allokerad kvv'!$B$1:$AV$1,0),FALSE),VLOOKUP($B373,'Justerad allokering'!$B$1:$AG$461,MATCH(K$1,'Justerad allokering'!$B$1:$AF$1,0),FALSE))</f>
        <v>0.40669</v>
      </c>
      <c r="L373">
        <f>IF(ISERROR(1/VLOOKUP($B373,'Justerad allokering'!$B$1:$AG$461,MATCH(L$1,'Justerad allokering'!$B$1:$AF$1,0),FALSE)),VLOOKUP($B373,'Allokerad kvv'!$B$2:$AV$468,MATCH(L$1,'Allokerad kvv'!$B$1:$AV$1,0),FALSE),VLOOKUP($B373,'Justerad allokering'!$B$1:$AG$461,MATCH(L$1,'Justerad allokering'!$B$1:$AF$1,0),FALSE))</f>
        <v>0</v>
      </c>
      <c r="M373">
        <f>IF(ISERROR(1/VLOOKUP($B373,'Justerad allokering'!$B$1:$AG$461,MATCH(M$1,'Justerad allokering'!$B$1:$AF$1,0),FALSE)),VLOOKUP($B373,'Allokerad kvv'!$B$2:$AV$468,MATCH(M$1,'Allokerad kvv'!$B$1:$AV$1,0),FALSE),VLOOKUP($B373,'Justerad allokering'!$B$1:$AG$461,MATCH(M$1,'Justerad allokering'!$B$1:$AF$1,0),FALSE))</f>
        <v>8.5123099999999994</v>
      </c>
      <c r="N373">
        <f>IF(ISERROR(1/VLOOKUP($B373,'Justerad allokering'!$B$1:$AG$461,MATCH(N$1,'Justerad allokering'!$B$1:$AF$1,0),FALSE)),VLOOKUP($B373,'Allokerad kvv'!$B$2:$AV$468,MATCH(N$1,'Allokerad kvv'!$B$1:$AV$1,0),FALSE),VLOOKUP($B373,'Justerad allokering'!$B$1:$AG$461,MATCH(N$1,'Justerad allokering'!$B$1:$AF$1,0),FALSE))</f>
        <v>0</v>
      </c>
      <c r="O373">
        <f>IF(ISERROR(1/VLOOKUP($B373,'Justerad allokering'!$B$1:$AG$461,MATCH(O$1,'Justerad allokering'!$B$1:$AF$1,0),FALSE)),VLOOKUP($B373,'Allokerad kvv'!$B$2:$AV$468,MATCH(O$1,'Allokerad kvv'!$B$1:$AV$1,0),FALSE),VLOOKUP($B373,'Justerad allokering'!$B$1:$AG$461,MATCH(O$1,'Justerad allokering'!$B$1:$AF$1,0),FALSE))</f>
        <v>0</v>
      </c>
      <c r="P373">
        <f>IF(ISERROR(1/VLOOKUP($B373,'Justerad allokering'!$B$1:$AG$461,MATCH(P$1,'Justerad allokering'!$B$1:$AF$1,0),FALSE)),VLOOKUP($B373,'Allokerad kvv'!$B$2:$AV$468,MATCH(P$1,'Allokerad kvv'!$B$1:$AV$1,0),FALSE),VLOOKUP($B373,'Justerad allokering'!$B$1:$AG$461,MATCH(P$1,'Justerad allokering'!$B$1:$AF$1,0),FALSE))</f>
        <v>0</v>
      </c>
      <c r="Q373">
        <f>IF(ISERROR(1/VLOOKUP($B373,'Justerad allokering'!$B$1:$AG$461,MATCH(Q$1,'Justerad allokering'!$B$1:$AF$1,0),FALSE)),VLOOKUP($B373,'Allokerad kvv'!$B$2:$AV$468,MATCH(Q$1,'Allokerad kvv'!$B$1:$AV$1,0),FALSE),VLOOKUP($B373,'Justerad allokering'!$B$1:$AG$461,MATCH(Q$1,'Justerad allokering'!$B$1:$AF$1,0),FALSE))</f>
        <v>0</v>
      </c>
      <c r="R373">
        <f>IF(ISERROR(1/VLOOKUP($B373,'Justerad allokering'!$B$1:$AG$461,MATCH(R$1,'Justerad allokering'!$B$1:$AF$1,0),FALSE)),VLOOKUP($B373,'Allokerad kvv'!$B$2:$AV$468,MATCH(R$1,'Allokerad kvv'!$B$1:$AV$1,0),FALSE),VLOOKUP($B373,'Justerad allokering'!$B$1:$AG$461,MATCH(R$1,'Justerad allokering'!$B$1:$AF$1,0),FALSE))</f>
        <v>0</v>
      </c>
      <c r="S373">
        <f>IF(ISERROR(1/VLOOKUP($B373,'Justerad allokering'!$B$1:$AG$461,MATCH(S$1,'Justerad allokering'!$B$1:$AF$1,0),FALSE)),VLOOKUP($B373,'Allokerad kvv'!$B$2:$AV$468,MATCH(S$1,'Allokerad kvv'!$B$1:$AV$1,0),FALSE),VLOOKUP($B373,'Justerad allokering'!$B$1:$AG$461,MATCH(S$1,'Justerad allokering'!$B$1:$AF$1,0),FALSE))</f>
        <v>0</v>
      </c>
      <c r="T373">
        <f>IF(ISERROR(1/VLOOKUP($B373,'Justerad allokering'!$B$1:$AG$461,MATCH(T$1,'Justerad allokering'!$B$1:$AF$1,0),FALSE)),VLOOKUP($B373,'Allokerad kvv'!$B$2:$AV$468,MATCH(T$1,'Allokerad kvv'!$B$1:$AV$1,0),FALSE),VLOOKUP($B373,'Justerad allokering'!$B$1:$AG$461,MATCH(T$1,'Justerad allokering'!$B$1:$AF$1,0),FALSE))</f>
        <v>0</v>
      </c>
      <c r="U373">
        <f>IF(ISERROR(1/VLOOKUP($B373,'Justerad allokering'!$B$1:$AG$461,MATCH(U$1,'Justerad allokering'!$B$1:$AF$1,0),FALSE)),VLOOKUP($B373,'Allokerad kvv'!$B$2:$AV$468,MATCH(U$1,'Allokerad kvv'!$B$1:$AV$1,0),FALSE),VLOOKUP($B373,'Justerad allokering'!$B$1:$AG$461,MATCH(U$1,'Justerad allokering'!$B$1:$AF$1,0),FALSE))</f>
        <v>0</v>
      </c>
      <c r="V373">
        <f>IF(ISERROR(1/VLOOKUP($B373,'Justerad allokering'!$B$1:$AG$461,MATCH(V$1,'Justerad allokering'!$B$1:$AF$1,0),FALSE)),VLOOKUP($B373,'Allokerad kvv'!$B$2:$AV$468,MATCH(V$1,'Allokerad kvv'!$B$1:$AV$1,0),FALSE),VLOOKUP($B373,'Justerad allokering'!$B$1:$AG$461,MATCH(V$1,'Justerad allokering'!$B$1:$AF$1,0),FALSE))</f>
        <v>0</v>
      </c>
      <c r="W373">
        <f>IF(ISERROR(1/VLOOKUP($B373,'Justerad allokering'!$B$1:$AG$461,MATCH(W$1,'Justerad allokering'!$B$1:$AF$1,0),FALSE)),VLOOKUP($B373,'Allokerad kvv'!$B$2:$AV$468,MATCH(W$1,'Allokerad kvv'!$B$1:$AV$1,0),FALSE),VLOOKUP($B373,'Justerad allokering'!$B$1:$AG$461,MATCH(W$1,'Justerad allokering'!$B$1:$AF$1,0),FALSE))</f>
        <v>0</v>
      </c>
      <c r="X373">
        <f>IF(ISERROR(1/VLOOKUP($B373,'Justerad allokering'!$B$1:$AG$461,MATCH(X$1,'Justerad allokering'!$B$1:$AF$1,0),FALSE)),VLOOKUP($B373,'Allokerad kvv'!$B$2:$AV$468,MATCH(X$1,'Allokerad kvv'!$B$1:$AV$1,0),FALSE),VLOOKUP($B373,'Justerad allokering'!$B$1:$AG$461,MATCH(X$1,'Justerad allokering'!$B$1:$AF$1,0),FALSE))</f>
        <v>0</v>
      </c>
      <c r="Y373">
        <f>IF(ISERROR(1/VLOOKUP($B373,'Justerad allokering'!$B$1:$AG$461,MATCH(Y$1,'Justerad allokering'!$B$1:$AF$1,0),FALSE)),VLOOKUP($B373,'Allokerad kvv'!$B$2:$AV$468,MATCH(Y$1,'Allokerad kvv'!$B$1:$AV$1,0),FALSE),VLOOKUP($B373,'Justerad allokering'!$B$1:$AG$461,MATCH(Y$1,'Justerad allokering'!$B$1:$AF$1,0),FALSE))</f>
        <v>0</v>
      </c>
      <c r="Z373">
        <f>IF(ISERROR(1/VLOOKUP($B373,'Justerad allokering'!$B$1:$AG$461,MATCH(Z$1,'Justerad allokering'!$B$1:$AF$1,0),FALSE)),VLOOKUP($B373,'Allokerad kvv'!$B$2:$AV$468,MATCH(Z$1,'Allokerad kvv'!$B$1:$AV$1,0),FALSE),VLOOKUP($B373,'Justerad allokering'!$B$1:$AG$461,MATCH(Z$1,'Justerad allokering'!$B$1:$AF$1,0),FALSE))</f>
        <v>0.57701499999999994</v>
      </c>
      <c r="AE373" s="89">
        <f t="shared" si="20"/>
        <v>11.1906915</v>
      </c>
      <c r="AG373">
        <f t="shared" si="21"/>
        <v>10.7840015</v>
      </c>
      <c r="AH373">
        <f t="shared" si="22"/>
        <v>10.7840015</v>
      </c>
      <c r="AI373">
        <f>IF(AH373=0,"",AH373/VLOOKUP(B373,Kraftvärmeprod!$B$1:$BC$480,MATCH("Summa tillförd energi exklusive rökgaskondensering",Kraftvärmeprod!$B$1:$BC$1,0),FALSE))</f>
        <v>0.89382523829258187</v>
      </c>
      <c r="AK373">
        <f t="shared" si="23"/>
        <v>10.094185</v>
      </c>
    </row>
    <row r="374" spans="1:37" x14ac:dyDescent="0.25">
      <c r="A374" s="2" t="s">
        <v>501</v>
      </c>
      <c r="B374" s="2" t="s">
        <v>515</v>
      </c>
      <c r="C374">
        <f>IF(ISERROR(1/VLOOKUP($B374,'Justerad allokering'!$B$1:$AG$461,MATCH(C$1,'Justerad allokering'!$B$1:$AF$1,0),FALSE)),VLOOKUP($B374,'Allokerad kvv'!$B$2:$AV$468,MATCH(C$1,'Allokerad kvv'!$B$1:$AV$1,0),FALSE),VLOOKUP($B374,'Justerad allokering'!$B$1:$AG$461,MATCH(C$1,'Justerad allokering'!$B$1:$AF$1,0),FALSE))</f>
        <v>0</v>
      </c>
      <c r="D374">
        <f>IF(ISERROR(1/VLOOKUP($B374,'Justerad allokering'!$B$1:$AG$461,MATCH(D$1,'Justerad allokering'!$B$1:$AF$1,0),FALSE)),VLOOKUP($B374,'Allokerad kvv'!$B$2:$AV$468,MATCH(D$1,'Allokerad kvv'!$B$1:$AV$1,0),FALSE),VLOOKUP($B374,'Justerad allokering'!$B$1:$AG$461,MATCH(D$1,'Justerad allokering'!$B$1:$AF$1,0),FALSE))</f>
        <v>0</v>
      </c>
      <c r="E374">
        <f>IF(ISERROR(1/VLOOKUP($B374,'Justerad allokering'!$B$1:$AG$461,MATCH(E$1,'Justerad allokering'!$B$1:$AF$1,0),FALSE)),VLOOKUP($B374,'Allokerad kvv'!$B$2:$AV$468,MATCH(E$1,'Allokerad kvv'!$B$1:$AV$1,0),FALSE),VLOOKUP($B374,'Justerad allokering'!$B$1:$AG$461,MATCH(E$1,'Justerad allokering'!$B$1:$AF$1,0),FALSE))</f>
        <v>0</v>
      </c>
      <c r="F374">
        <f>IF(ISERROR(1/VLOOKUP($B374,'Justerad allokering'!$B$1:$AG$461,MATCH(F$1,'Justerad allokering'!$B$1:$AF$1,0),FALSE)),VLOOKUP($B374,'Allokerad kvv'!$B$2:$AV$468,MATCH(F$1,'Allokerad kvv'!$B$1:$AV$1,0),FALSE),VLOOKUP($B374,'Justerad allokering'!$B$1:$AG$461,MATCH(F$1,'Justerad allokering'!$B$1:$AF$1,0),FALSE))</f>
        <v>0</v>
      </c>
      <c r="G374">
        <f>IF(ISERROR(1/VLOOKUP($B374,'Justerad allokering'!$B$1:$AG$461,MATCH(G$1,'Justerad allokering'!$B$1:$AF$1,0),FALSE)),VLOOKUP($B374,'Allokerad kvv'!$B$2:$AV$468,MATCH(G$1,'Allokerad kvv'!$B$1:$AV$1,0),FALSE),VLOOKUP($B374,'Justerad allokering'!$B$1:$AG$461,MATCH(G$1,'Justerad allokering'!$B$1:$AF$1,0),FALSE))</f>
        <v>0</v>
      </c>
      <c r="H374">
        <f>IF(ISERROR(1/VLOOKUP($B374,'Justerad allokering'!$B$1:$AG$461,MATCH(H$1,'Justerad allokering'!$B$1:$AF$1,0),FALSE)),VLOOKUP($B374,'Allokerad kvv'!$B$2:$AV$468,MATCH(H$1,'Allokerad kvv'!$B$1:$AV$1,0),FALSE),VLOOKUP($B374,'Justerad allokering'!$B$1:$AG$461,MATCH(H$1,'Justerad allokering'!$B$1:$AF$1,0),FALSE))</f>
        <v>0</v>
      </c>
      <c r="I374">
        <f>IF(ISERROR(1/VLOOKUP($B374,'Justerad allokering'!$B$1:$AG$461,MATCH(I$1,'Justerad allokering'!$B$1:$AF$1,0),FALSE)),VLOOKUP($B374,'Allokerad kvv'!$B$2:$AV$468,MATCH(I$1,'Allokerad kvv'!$B$1:$AV$1,0),FALSE),VLOOKUP($B374,'Justerad allokering'!$B$1:$AG$461,MATCH(I$1,'Justerad allokering'!$B$1:$AF$1,0),FALSE))</f>
        <v>0</v>
      </c>
      <c r="J374">
        <f>IF(ISERROR(1/VLOOKUP($B374,'Justerad allokering'!$B$1:$AG$461,MATCH(J$1,'Justerad allokering'!$B$1:$AF$1,0),FALSE)),VLOOKUP($B374,'Allokerad kvv'!$B$2:$AV$468,MATCH(J$1,'Allokerad kvv'!$B$1:$AV$1,0),FALSE),VLOOKUP($B374,'Justerad allokering'!$B$1:$AG$461,MATCH(J$1,'Justerad allokering'!$B$1:$AF$1,0),FALSE))</f>
        <v>0</v>
      </c>
      <c r="K374">
        <f>IF(ISERROR(1/VLOOKUP($B374,'Justerad allokering'!$B$1:$AG$461,MATCH(K$1,'Justerad allokering'!$B$1:$AF$1,0),FALSE)),VLOOKUP($B374,'Allokerad kvv'!$B$2:$AV$468,MATCH(K$1,'Allokerad kvv'!$B$1:$AV$1,0),FALSE),VLOOKUP($B374,'Justerad allokering'!$B$1:$AG$461,MATCH(K$1,'Justerad allokering'!$B$1:$AF$1,0),FALSE))</f>
        <v>0</v>
      </c>
      <c r="L374">
        <f>IF(ISERROR(1/VLOOKUP($B374,'Justerad allokering'!$B$1:$AG$461,MATCH(L$1,'Justerad allokering'!$B$1:$AF$1,0),FALSE)),VLOOKUP($B374,'Allokerad kvv'!$B$2:$AV$468,MATCH(L$1,'Allokerad kvv'!$B$1:$AV$1,0),FALSE),VLOOKUP($B374,'Justerad allokering'!$B$1:$AG$461,MATCH(L$1,'Justerad allokering'!$B$1:$AF$1,0),FALSE))</f>
        <v>0</v>
      </c>
      <c r="M374">
        <f>IF(ISERROR(1/VLOOKUP($B374,'Justerad allokering'!$B$1:$AG$461,MATCH(M$1,'Justerad allokering'!$B$1:$AF$1,0),FALSE)),VLOOKUP($B374,'Allokerad kvv'!$B$2:$AV$468,MATCH(M$1,'Allokerad kvv'!$B$1:$AV$1,0),FALSE),VLOOKUP($B374,'Justerad allokering'!$B$1:$AG$461,MATCH(M$1,'Justerad allokering'!$B$1:$AF$1,0),FALSE))</f>
        <v>0</v>
      </c>
      <c r="N374">
        <f>IF(ISERROR(1/VLOOKUP($B374,'Justerad allokering'!$B$1:$AG$461,MATCH(N$1,'Justerad allokering'!$B$1:$AF$1,0),FALSE)),VLOOKUP($B374,'Allokerad kvv'!$B$2:$AV$468,MATCH(N$1,'Allokerad kvv'!$B$1:$AV$1,0),FALSE),VLOOKUP($B374,'Justerad allokering'!$B$1:$AG$461,MATCH(N$1,'Justerad allokering'!$B$1:$AF$1,0),FALSE))</f>
        <v>0</v>
      </c>
      <c r="O374">
        <f>IF(ISERROR(1/VLOOKUP($B374,'Justerad allokering'!$B$1:$AG$461,MATCH(O$1,'Justerad allokering'!$B$1:$AF$1,0),FALSE)),VLOOKUP($B374,'Allokerad kvv'!$B$2:$AV$468,MATCH(O$1,'Allokerad kvv'!$B$1:$AV$1,0),FALSE),VLOOKUP($B374,'Justerad allokering'!$B$1:$AG$461,MATCH(O$1,'Justerad allokering'!$B$1:$AF$1,0),FALSE))</f>
        <v>0</v>
      </c>
      <c r="P374">
        <f>IF(ISERROR(1/VLOOKUP($B374,'Justerad allokering'!$B$1:$AG$461,MATCH(P$1,'Justerad allokering'!$B$1:$AF$1,0),FALSE)),VLOOKUP($B374,'Allokerad kvv'!$B$2:$AV$468,MATCH(P$1,'Allokerad kvv'!$B$1:$AV$1,0),FALSE),VLOOKUP($B374,'Justerad allokering'!$B$1:$AG$461,MATCH(P$1,'Justerad allokering'!$B$1:$AF$1,0),FALSE))</f>
        <v>0</v>
      </c>
      <c r="Q374">
        <f>IF(ISERROR(1/VLOOKUP($B374,'Justerad allokering'!$B$1:$AG$461,MATCH(Q$1,'Justerad allokering'!$B$1:$AF$1,0),FALSE)),VLOOKUP($B374,'Allokerad kvv'!$B$2:$AV$468,MATCH(Q$1,'Allokerad kvv'!$B$1:$AV$1,0),FALSE),VLOOKUP($B374,'Justerad allokering'!$B$1:$AG$461,MATCH(Q$1,'Justerad allokering'!$B$1:$AF$1,0),FALSE))</f>
        <v>0</v>
      </c>
      <c r="R374">
        <f>IF(ISERROR(1/VLOOKUP($B374,'Justerad allokering'!$B$1:$AG$461,MATCH(R$1,'Justerad allokering'!$B$1:$AF$1,0),FALSE)),VLOOKUP($B374,'Allokerad kvv'!$B$2:$AV$468,MATCH(R$1,'Allokerad kvv'!$B$1:$AV$1,0),FALSE),VLOOKUP($B374,'Justerad allokering'!$B$1:$AG$461,MATCH(R$1,'Justerad allokering'!$B$1:$AF$1,0),FALSE))</f>
        <v>0</v>
      </c>
      <c r="S374">
        <f>IF(ISERROR(1/VLOOKUP($B374,'Justerad allokering'!$B$1:$AG$461,MATCH(S$1,'Justerad allokering'!$B$1:$AF$1,0),FALSE)),VLOOKUP($B374,'Allokerad kvv'!$B$2:$AV$468,MATCH(S$1,'Allokerad kvv'!$B$1:$AV$1,0),FALSE),VLOOKUP($B374,'Justerad allokering'!$B$1:$AG$461,MATCH(S$1,'Justerad allokering'!$B$1:$AF$1,0),FALSE))</f>
        <v>0</v>
      </c>
      <c r="T374">
        <f>IF(ISERROR(1/VLOOKUP($B374,'Justerad allokering'!$B$1:$AG$461,MATCH(T$1,'Justerad allokering'!$B$1:$AF$1,0),FALSE)),VLOOKUP($B374,'Allokerad kvv'!$B$2:$AV$468,MATCH(T$1,'Allokerad kvv'!$B$1:$AV$1,0),FALSE),VLOOKUP($B374,'Justerad allokering'!$B$1:$AG$461,MATCH(T$1,'Justerad allokering'!$B$1:$AF$1,0),FALSE))</f>
        <v>0</v>
      </c>
      <c r="U374">
        <f>IF(ISERROR(1/VLOOKUP($B374,'Justerad allokering'!$B$1:$AG$461,MATCH(U$1,'Justerad allokering'!$B$1:$AF$1,0),FALSE)),VLOOKUP($B374,'Allokerad kvv'!$B$2:$AV$468,MATCH(U$1,'Allokerad kvv'!$B$1:$AV$1,0),FALSE),VLOOKUP($B374,'Justerad allokering'!$B$1:$AG$461,MATCH(U$1,'Justerad allokering'!$B$1:$AF$1,0),FALSE))</f>
        <v>0</v>
      </c>
      <c r="V374">
        <f>IF(ISERROR(1/VLOOKUP($B374,'Justerad allokering'!$B$1:$AG$461,MATCH(V$1,'Justerad allokering'!$B$1:$AF$1,0),FALSE)),VLOOKUP($B374,'Allokerad kvv'!$B$2:$AV$468,MATCH(V$1,'Allokerad kvv'!$B$1:$AV$1,0),FALSE),VLOOKUP($B374,'Justerad allokering'!$B$1:$AG$461,MATCH(V$1,'Justerad allokering'!$B$1:$AF$1,0),FALSE))</f>
        <v>0</v>
      </c>
      <c r="W374">
        <f>IF(ISERROR(1/VLOOKUP($B374,'Justerad allokering'!$B$1:$AG$461,MATCH(W$1,'Justerad allokering'!$B$1:$AF$1,0),FALSE)),VLOOKUP($B374,'Allokerad kvv'!$B$2:$AV$468,MATCH(W$1,'Allokerad kvv'!$B$1:$AV$1,0),FALSE),VLOOKUP($B374,'Justerad allokering'!$B$1:$AG$461,MATCH(W$1,'Justerad allokering'!$B$1:$AF$1,0),FALSE))</f>
        <v>0</v>
      </c>
      <c r="X374">
        <f>IF(ISERROR(1/VLOOKUP($B374,'Justerad allokering'!$B$1:$AG$461,MATCH(X$1,'Justerad allokering'!$B$1:$AF$1,0),FALSE)),VLOOKUP($B374,'Allokerad kvv'!$B$2:$AV$468,MATCH(X$1,'Allokerad kvv'!$B$1:$AV$1,0),FALSE),VLOOKUP($B374,'Justerad allokering'!$B$1:$AG$461,MATCH(X$1,'Justerad allokering'!$B$1:$AF$1,0),FALSE))</f>
        <v>0</v>
      </c>
      <c r="Y374">
        <f>IF(ISERROR(1/VLOOKUP($B374,'Justerad allokering'!$B$1:$AG$461,MATCH(Y$1,'Justerad allokering'!$B$1:$AF$1,0),FALSE)),VLOOKUP($B374,'Allokerad kvv'!$B$2:$AV$468,MATCH(Y$1,'Allokerad kvv'!$B$1:$AV$1,0),FALSE),VLOOKUP($B374,'Justerad allokering'!$B$1:$AG$461,MATCH(Y$1,'Justerad allokering'!$B$1:$AF$1,0),FALSE))</f>
        <v>0</v>
      </c>
      <c r="Z374">
        <f>IF(ISERROR(1/VLOOKUP($B374,'Justerad allokering'!$B$1:$AG$461,MATCH(Z$1,'Justerad allokering'!$B$1:$AF$1,0),FALSE)),VLOOKUP($B374,'Allokerad kvv'!$B$2:$AV$468,MATCH(Z$1,'Allokerad kvv'!$B$1:$AV$1,0),FALSE),VLOOKUP($B374,'Justerad allokering'!$B$1:$AG$461,MATCH(Z$1,'Justerad allokering'!$B$1:$AF$1,0),FALSE))</f>
        <v>0</v>
      </c>
      <c r="AE374" s="89">
        <f t="shared" si="20"/>
        <v>0</v>
      </c>
      <c r="AG374">
        <f t="shared" si="21"/>
        <v>0</v>
      </c>
      <c r="AH374">
        <f t="shared" si="22"/>
        <v>0</v>
      </c>
      <c r="AI374" t="str">
        <f>IF(AH374=0,"",AH374/VLOOKUP(B374,Kraftvärmeprod!$B$1:$BC$480,MATCH("Summa tillförd energi exklusive rökgaskondensering",Kraftvärmeprod!$B$1:$BC$1,0),FALSE))</f>
        <v/>
      </c>
      <c r="AK374">
        <f t="shared" si="23"/>
        <v>0</v>
      </c>
    </row>
    <row r="375" spans="1:37" x14ac:dyDescent="0.25">
      <c r="A375" s="2" t="s">
        <v>501</v>
      </c>
      <c r="B375" s="2" t="s">
        <v>516</v>
      </c>
      <c r="C375">
        <f>IF(ISERROR(1/VLOOKUP($B375,'Justerad allokering'!$B$1:$AG$461,MATCH(C$1,'Justerad allokering'!$B$1:$AF$1,0),FALSE)),VLOOKUP($B375,'Allokerad kvv'!$B$2:$AV$468,MATCH(C$1,'Allokerad kvv'!$B$1:$AV$1,0),FALSE),VLOOKUP($B375,'Justerad allokering'!$B$1:$AG$461,MATCH(C$1,'Justerad allokering'!$B$1:$AF$1,0),FALSE))</f>
        <v>0</v>
      </c>
      <c r="D375">
        <f>IF(ISERROR(1/VLOOKUP($B375,'Justerad allokering'!$B$1:$AG$461,MATCH(D$1,'Justerad allokering'!$B$1:$AF$1,0),FALSE)),VLOOKUP($B375,'Allokerad kvv'!$B$2:$AV$468,MATCH(D$1,'Allokerad kvv'!$B$1:$AV$1,0),FALSE),VLOOKUP($B375,'Justerad allokering'!$B$1:$AG$461,MATCH(D$1,'Justerad allokering'!$B$1:$AF$1,0),FALSE))</f>
        <v>0</v>
      </c>
      <c r="E375">
        <f>IF(ISERROR(1/VLOOKUP($B375,'Justerad allokering'!$B$1:$AG$461,MATCH(E$1,'Justerad allokering'!$B$1:$AF$1,0),FALSE)),VLOOKUP($B375,'Allokerad kvv'!$B$2:$AV$468,MATCH(E$1,'Allokerad kvv'!$B$1:$AV$1,0),FALSE),VLOOKUP($B375,'Justerad allokering'!$B$1:$AG$461,MATCH(E$1,'Justerad allokering'!$B$1:$AF$1,0),FALSE))</f>
        <v>0</v>
      </c>
      <c r="F375">
        <f>IF(ISERROR(1/VLOOKUP($B375,'Justerad allokering'!$B$1:$AG$461,MATCH(F$1,'Justerad allokering'!$B$1:$AF$1,0),FALSE)),VLOOKUP($B375,'Allokerad kvv'!$B$2:$AV$468,MATCH(F$1,'Allokerad kvv'!$B$1:$AV$1,0),FALSE),VLOOKUP($B375,'Justerad allokering'!$B$1:$AG$461,MATCH(F$1,'Justerad allokering'!$B$1:$AF$1,0),FALSE))</f>
        <v>0</v>
      </c>
      <c r="G375">
        <f>IF(ISERROR(1/VLOOKUP($B375,'Justerad allokering'!$B$1:$AG$461,MATCH(G$1,'Justerad allokering'!$B$1:$AF$1,0),FALSE)),VLOOKUP($B375,'Allokerad kvv'!$B$2:$AV$468,MATCH(G$1,'Allokerad kvv'!$B$1:$AV$1,0),FALSE),VLOOKUP($B375,'Justerad allokering'!$B$1:$AG$461,MATCH(G$1,'Justerad allokering'!$B$1:$AF$1,0),FALSE))</f>
        <v>0</v>
      </c>
      <c r="H375">
        <f>IF(ISERROR(1/VLOOKUP($B375,'Justerad allokering'!$B$1:$AG$461,MATCH(H$1,'Justerad allokering'!$B$1:$AF$1,0),FALSE)),VLOOKUP($B375,'Allokerad kvv'!$B$2:$AV$468,MATCH(H$1,'Allokerad kvv'!$B$1:$AV$1,0),FALSE),VLOOKUP($B375,'Justerad allokering'!$B$1:$AG$461,MATCH(H$1,'Justerad allokering'!$B$1:$AF$1,0),FALSE))</f>
        <v>0</v>
      </c>
      <c r="I375">
        <f>IF(ISERROR(1/VLOOKUP($B375,'Justerad allokering'!$B$1:$AG$461,MATCH(I$1,'Justerad allokering'!$B$1:$AF$1,0),FALSE)),VLOOKUP($B375,'Allokerad kvv'!$B$2:$AV$468,MATCH(I$1,'Allokerad kvv'!$B$1:$AV$1,0),FALSE),VLOOKUP($B375,'Justerad allokering'!$B$1:$AG$461,MATCH(I$1,'Justerad allokering'!$B$1:$AF$1,0),FALSE))</f>
        <v>0</v>
      </c>
      <c r="J375">
        <f>IF(ISERROR(1/VLOOKUP($B375,'Justerad allokering'!$B$1:$AG$461,MATCH(J$1,'Justerad allokering'!$B$1:$AF$1,0),FALSE)),VLOOKUP($B375,'Allokerad kvv'!$B$2:$AV$468,MATCH(J$1,'Allokerad kvv'!$B$1:$AV$1,0),FALSE),VLOOKUP($B375,'Justerad allokering'!$B$1:$AG$461,MATCH(J$1,'Justerad allokering'!$B$1:$AF$1,0),FALSE))</f>
        <v>0</v>
      </c>
      <c r="K375">
        <f>IF(ISERROR(1/VLOOKUP($B375,'Justerad allokering'!$B$1:$AG$461,MATCH(K$1,'Justerad allokering'!$B$1:$AF$1,0),FALSE)),VLOOKUP($B375,'Allokerad kvv'!$B$2:$AV$468,MATCH(K$1,'Allokerad kvv'!$B$1:$AV$1,0),FALSE),VLOOKUP($B375,'Justerad allokering'!$B$1:$AG$461,MATCH(K$1,'Justerad allokering'!$B$1:$AF$1,0),FALSE))</f>
        <v>0</v>
      </c>
      <c r="L375">
        <f>IF(ISERROR(1/VLOOKUP($B375,'Justerad allokering'!$B$1:$AG$461,MATCH(L$1,'Justerad allokering'!$B$1:$AF$1,0),FALSE)),VLOOKUP($B375,'Allokerad kvv'!$B$2:$AV$468,MATCH(L$1,'Allokerad kvv'!$B$1:$AV$1,0),FALSE),VLOOKUP($B375,'Justerad allokering'!$B$1:$AG$461,MATCH(L$1,'Justerad allokering'!$B$1:$AF$1,0),FALSE))</f>
        <v>0</v>
      </c>
      <c r="M375">
        <f>IF(ISERROR(1/VLOOKUP($B375,'Justerad allokering'!$B$1:$AG$461,MATCH(M$1,'Justerad allokering'!$B$1:$AF$1,0),FALSE)),VLOOKUP($B375,'Allokerad kvv'!$B$2:$AV$468,MATCH(M$1,'Allokerad kvv'!$B$1:$AV$1,0),FALSE),VLOOKUP($B375,'Justerad allokering'!$B$1:$AG$461,MATCH(M$1,'Justerad allokering'!$B$1:$AF$1,0),FALSE))</f>
        <v>0</v>
      </c>
      <c r="N375">
        <f>IF(ISERROR(1/VLOOKUP($B375,'Justerad allokering'!$B$1:$AG$461,MATCH(N$1,'Justerad allokering'!$B$1:$AF$1,0),FALSE)),VLOOKUP($B375,'Allokerad kvv'!$B$2:$AV$468,MATCH(N$1,'Allokerad kvv'!$B$1:$AV$1,0),FALSE),VLOOKUP($B375,'Justerad allokering'!$B$1:$AG$461,MATCH(N$1,'Justerad allokering'!$B$1:$AF$1,0),FALSE))</f>
        <v>0</v>
      </c>
      <c r="O375">
        <f>IF(ISERROR(1/VLOOKUP($B375,'Justerad allokering'!$B$1:$AG$461,MATCH(O$1,'Justerad allokering'!$B$1:$AF$1,0),FALSE)),VLOOKUP($B375,'Allokerad kvv'!$B$2:$AV$468,MATCH(O$1,'Allokerad kvv'!$B$1:$AV$1,0),FALSE),VLOOKUP($B375,'Justerad allokering'!$B$1:$AG$461,MATCH(O$1,'Justerad allokering'!$B$1:$AF$1,0),FALSE))</f>
        <v>0</v>
      </c>
      <c r="P375">
        <f>IF(ISERROR(1/VLOOKUP($B375,'Justerad allokering'!$B$1:$AG$461,MATCH(P$1,'Justerad allokering'!$B$1:$AF$1,0),FALSE)),VLOOKUP($B375,'Allokerad kvv'!$B$2:$AV$468,MATCH(P$1,'Allokerad kvv'!$B$1:$AV$1,0),FALSE),VLOOKUP($B375,'Justerad allokering'!$B$1:$AG$461,MATCH(P$1,'Justerad allokering'!$B$1:$AF$1,0),FALSE))</f>
        <v>0</v>
      </c>
      <c r="Q375">
        <f>IF(ISERROR(1/VLOOKUP($B375,'Justerad allokering'!$B$1:$AG$461,MATCH(Q$1,'Justerad allokering'!$B$1:$AF$1,0),FALSE)),VLOOKUP($B375,'Allokerad kvv'!$B$2:$AV$468,MATCH(Q$1,'Allokerad kvv'!$B$1:$AV$1,0),FALSE),VLOOKUP($B375,'Justerad allokering'!$B$1:$AG$461,MATCH(Q$1,'Justerad allokering'!$B$1:$AF$1,0),FALSE))</f>
        <v>0</v>
      </c>
      <c r="R375">
        <f>IF(ISERROR(1/VLOOKUP($B375,'Justerad allokering'!$B$1:$AG$461,MATCH(R$1,'Justerad allokering'!$B$1:$AF$1,0),FALSE)),VLOOKUP($B375,'Allokerad kvv'!$B$2:$AV$468,MATCH(R$1,'Allokerad kvv'!$B$1:$AV$1,0),FALSE),VLOOKUP($B375,'Justerad allokering'!$B$1:$AG$461,MATCH(R$1,'Justerad allokering'!$B$1:$AF$1,0),FALSE))</f>
        <v>0</v>
      </c>
      <c r="S375">
        <f>IF(ISERROR(1/VLOOKUP($B375,'Justerad allokering'!$B$1:$AG$461,MATCH(S$1,'Justerad allokering'!$B$1:$AF$1,0),FALSE)),VLOOKUP($B375,'Allokerad kvv'!$B$2:$AV$468,MATCH(S$1,'Allokerad kvv'!$B$1:$AV$1,0),FALSE),VLOOKUP($B375,'Justerad allokering'!$B$1:$AG$461,MATCH(S$1,'Justerad allokering'!$B$1:$AF$1,0),FALSE))</f>
        <v>0</v>
      </c>
      <c r="T375">
        <f>IF(ISERROR(1/VLOOKUP($B375,'Justerad allokering'!$B$1:$AG$461,MATCH(T$1,'Justerad allokering'!$B$1:$AF$1,0),FALSE)),VLOOKUP($B375,'Allokerad kvv'!$B$2:$AV$468,MATCH(T$1,'Allokerad kvv'!$B$1:$AV$1,0),FALSE),VLOOKUP($B375,'Justerad allokering'!$B$1:$AG$461,MATCH(T$1,'Justerad allokering'!$B$1:$AF$1,0),FALSE))</f>
        <v>0</v>
      </c>
      <c r="U375">
        <f>IF(ISERROR(1/VLOOKUP($B375,'Justerad allokering'!$B$1:$AG$461,MATCH(U$1,'Justerad allokering'!$B$1:$AF$1,0),FALSE)),VLOOKUP($B375,'Allokerad kvv'!$B$2:$AV$468,MATCH(U$1,'Allokerad kvv'!$B$1:$AV$1,0),FALSE),VLOOKUP($B375,'Justerad allokering'!$B$1:$AG$461,MATCH(U$1,'Justerad allokering'!$B$1:$AF$1,0),FALSE))</f>
        <v>0</v>
      </c>
      <c r="V375">
        <f>IF(ISERROR(1/VLOOKUP($B375,'Justerad allokering'!$B$1:$AG$461,MATCH(V$1,'Justerad allokering'!$B$1:$AF$1,0),FALSE)),VLOOKUP($B375,'Allokerad kvv'!$B$2:$AV$468,MATCH(V$1,'Allokerad kvv'!$B$1:$AV$1,0),FALSE),VLOOKUP($B375,'Justerad allokering'!$B$1:$AG$461,MATCH(V$1,'Justerad allokering'!$B$1:$AF$1,0),FALSE))</f>
        <v>0</v>
      </c>
      <c r="W375">
        <f>IF(ISERROR(1/VLOOKUP($B375,'Justerad allokering'!$B$1:$AG$461,MATCH(W$1,'Justerad allokering'!$B$1:$AF$1,0),FALSE)),VLOOKUP($B375,'Allokerad kvv'!$B$2:$AV$468,MATCH(W$1,'Allokerad kvv'!$B$1:$AV$1,0),FALSE),VLOOKUP($B375,'Justerad allokering'!$B$1:$AG$461,MATCH(W$1,'Justerad allokering'!$B$1:$AF$1,0),FALSE))</f>
        <v>0</v>
      </c>
      <c r="X375">
        <f>IF(ISERROR(1/VLOOKUP($B375,'Justerad allokering'!$B$1:$AG$461,MATCH(X$1,'Justerad allokering'!$B$1:$AF$1,0),FALSE)),VLOOKUP($B375,'Allokerad kvv'!$B$2:$AV$468,MATCH(X$1,'Allokerad kvv'!$B$1:$AV$1,0),FALSE),VLOOKUP($B375,'Justerad allokering'!$B$1:$AG$461,MATCH(X$1,'Justerad allokering'!$B$1:$AF$1,0),FALSE))</f>
        <v>0</v>
      </c>
      <c r="Y375">
        <f>IF(ISERROR(1/VLOOKUP($B375,'Justerad allokering'!$B$1:$AG$461,MATCH(Y$1,'Justerad allokering'!$B$1:$AF$1,0),FALSE)),VLOOKUP($B375,'Allokerad kvv'!$B$2:$AV$468,MATCH(Y$1,'Allokerad kvv'!$B$1:$AV$1,0),FALSE),VLOOKUP($B375,'Justerad allokering'!$B$1:$AG$461,MATCH(Y$1,'Justerad allokering'!$B$1:$AF$1,0),FALSE))</f>
        <v>0</v>
      </c>
      <c r="Z375">
        <f>IF(ISERROR(1/VLOOKUP($B375,'Justerad allokering'!$B$1:$AG$461,MATCH(Z$1,'Justerad allokering'!$B$1:$AF$1,0),FALSE)),VLOOKUP($B375,'Allokerad kvv'!$B$2:$AV$468,MATCH(Z$1,'Allokerad kvv'!$B$1:$AV$1,0),FALSE),VLOOKUP($B375,'Justerad allokering'!$B$1:$AG$461,MATCH(Z$1,'Justerad allokering'!$B$1:$AF$1,0),FALSE))</f>
        <v>0</v>
      </c>
      <c r="AE375" s="89">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25">
      <c r="A376" s="2" t="s">
        <v>501</v>
      </c>
      <c r="B376" s="2" t="s">
        <v>517</v>
      </c>
      <c r="C376">
        <f>IF(ISERROR(1/VLOOKUP($B376,'Justerad allokering'!$B$1:$AG$461,MATCH(C$1,'Justerad allokering'!$B$1:$AF$1,0),FALSE)),VLOOKUP($B376,'Allokerad kvv'!$B$2:$AV$468,MATCH(C$1,'Allokerad kvv'!$B$1:$AV$1,0),FALSE),VLOOKUP($B376,'Justerad allokering'!$B$1:$AG$461,MATCH(C$1,'Justerad allokering'!$B$1:$AF$1,0),FALSE))</f>
        <v>0</v>
      </c>
      <c r="D376">
        <f>IF(ISERROR(1/VLOOKUP($B376,'Justerad allokering'!$B$1:$AG$461,MATCH(D$1,'Justerad allokering'!$B$1:$AF$1,0),FALSE)),VLOOKUP($B376,'Allokerad kvv'!$B$2:$AV$468,MATCH(D$1,'Allokerad kvv'!$B$1:$AV$1,0),FALSE),VLOOKUP($B376,'Justerad allokering'!$B$1:$AG$461,MATCH(D$1,'Justerad allokering'!$B$1:$AF$1,0),FALSE))</f>
        <v>0</v>
      </c>
      <c r="E376">
        <f>IF(ISERROR(1/VLOOKUP($B376,'Justerad allokering'!$B$1:$AG$461,MATCH(E$1,'Justerad allokering'!$B$1:$AF$1,0),FALSE)),VLOOKUP($B376,'Allokerad kvv'!$B$2:$AV$468,MATCH(E$1,'Allokerad kvv'!$B$1:$AV$1,0),FALSE),VLOOKUP($B376,'Justerad allokering'!$B$1:$AG$461,MATCH(E$1,'Justerad allokering'!$B$1:$AF$1,0),FALSE))</f>
        <v>0</v>
      </c>
      <c r="F376">
        <f>IF(ISERROR(1/VLOOKUP($B376,'Justerad allokering'!$B$1:$AG$461,MATCH(F$1,'Justerad allokering'!$B$1:$AF$1,0),FALSE)),VLOOKUP($B376,'Allokerad kvv'!$B$2:$AV$468,MATCH(F$1,'Allokerad kvv'!$B$1:$AV$1,0),FALSE),VLOOKUP($B376,'Justerad allokering'!$B$1:$AG$461,MATCH(F$1,'Justerad allokering'!$B$1:$AF$1,0),FALSE))</f>
        <v>0</v>
      </c>
      <c r="G376">
        <f>IF(ISERROR(1/VLOOKUP($B376,'Justerad allokering'!$B$1:$AG$461,MATCH(G$1,'Justerad allokering'!$B$1:$AF$1,0),FALSE)),VLOOKUP($B376,'Allokerad kvv'!$B$2:$AV$468,MATCH(G$1,'Allokerad kvv'!$B$1:$AV$1,0),FALSE),VLOOKUP($B376,'Justerad allokering'!$B$1:$AG$461,MATCH(G$1,'Justerad allokering'!$B$1:$AF$1,0),FALSE))</f>
        <v>0</v>
      </c>
      <c r="H376">
        <f>IF(ISERROR(1/VLOOKUP($B376,'Justerad allokering'!$B$1:$AG$461,MATCH(H$1,'Justerad allokering'!$B$1:$AF$1,0),FALSE)),VLOOKUP($B376,'Allokerad kvv'!$B$2:$AV$468,MATCH(H$1,'Allokerad kvv'!$B$1:$AV$1,0),FALSE),VLOOKUP($B376,'Justerad allokering'!$B$1:$AG$461,MATCH(H$1,'Justerad allokering'!$B$1:$AF$1,0),FALSE))</f>
        <v>0</v>
      </c>
      <c r="I376">
        <f>IF(ISERROR(1/VLOOKUP($B376,'Justerad allokering'!$B$1:$AG$461,MATCH(I$1,'Justerad allokering'!$B$1:$AF$1,0),FALSE)),VLOOKUP($B376,'Allokerad kvv'!$B$2:$AV$468,MATCH(I$1,'Allokerad kvv'!$B$1:$AV$1,0),FALSE),VLOOKUP($B376,'Justerad allokering'!$B$1:$AG$461,MATCH(I$1,'Justerad allokering'!$B$1:$AF$1,0),FALSE))</f>
        <v>0</v>
      </c>
      <c r="J376">
        <f>IF(ISERROR(1/VLOOKUP($B376,'Justerad allokering'!$B$1:$AG$461,MATCH(J$1,'Justerad allokering'!$B$1:$AF$1,0),FALSE)),VLOOKUP($B376,'Allokerad kvv'!$B$2:$AV$468,MATCH(J$1,'Allokerad kvv'!$B$1:$AV$1,0),FALSE),VLOOKUP($B376,'Justerad allokering'!$B$1:$AG$461,MATCH(J$1,'Justerad allokering'!$B$1:$AF$1,0),FALSE))</f>
        <v>0</v>
      </c>
      <c r="K376">
        <f>IF(ISERROR(1/VLOOKUP($B376,'Justerad allokering'!$B$1:$AG$461,MATCH(K$1,'Justerad allokering'!$B$1:$AF$1,0),FALSE)),VLOOKUP($B376,'Allokerad kvv'!$B$2:$AV$468,MATCH(K$1,'Allokerad kvv'!$B$1:$AV$1,0),FALSE),VLOOKUP($B376,'Justerad allokering'!$B$1:$AG$461,MATCH(K$1,'Justerad allokering'!$B$1:$AF$1,0),FALSE))</f>
        <v>0</v>
      </c>
      <c r="L376">
        <f>IF(ISERROR(1/VLOOKUP($B376,'Justerad allokering'!$B$1:$AG$461,MATCH(L$1,'Justerad allokering'!$B$1:$AF$1,0),FALSE)),VLOOKUP($B376,'Allokerad kvv'!$B$2:$AV$468,MATCH(L$1,'Allokerad kvv'!$B$1:$AV$1,0),FALSE),VLOOKUP($B376,'Justerad allokering'!$B$1:$AG$461,MATCH(L$1,'Justerad allokering'!$B$1:$AF$1,0),FALSE))</f>
        <v>0</v>
      </c>
      <c r="M376">
        <f>IF(ISERROR(1/VLOOKUP($B376,'Justerad allokering'!$B$1:$AG$461,MATCH(M$1,'Justerad allokering'!$B$1:$AF$1,0),FALSE)),VLOOKUP($B376,'Allokerad kvv'!$B$2:$AV$468,MATCH(M$1,'Allokerad kvv'!$B$1:$AV$1,0),FALSE),VLOOKUP($B376,'Justerad allokering'!$B$1:$AG$461,MATCH(M$1,'Justerad allokering'!$B$1:$AF$1,0),FALSE))</f>
        <v>0</v>
      </c>
      <c r="N376">
        <f>IF(ISERROR(1/VLOOKUP($B376,'Justerad allokering'!$B$1:$AG$461,MATCH(N$1,'Justerad allokering'!$B$1:$AF$1,0),FALSE)),VLOOKUP($B376,'Allokerad kvv'!$B$2:$AV$468,MATCH(N$1,'Allokerad kvv'!$B$1:$AV$1,0),FALSE),VLOOKUP($B376,'Justerad allokering'!$B$1:$AG$461,MATCH(N$1,'Justerad allokering'!$B$1:$AF$1,0),FALSE))</f>
        <v>0</v>
      </c>
      <c r="O376">
        <f>IF(ISERROR(1/VLOOKUP($B376,'Justerad allokering'!$B$1:$AG$461,MATCH(O$1,'Justerad allokering'!$B$1:$AF$1,0),FALSE)),VLOOKUP($B376,'Allokerad kvv'!$B$2:$AV$468,MATCH(O$1,'Allokerad kvv'!$B$1:$AV$1,0),FALSE),VLOOKUP($B376,'Justerad allokering'!$B$1:$AG$461,MATCH(O$1,'Justerad allokering'!$B$1:$AF$1,0),FALSE))</f>
        <v>0</v>
      </c>
      <c r="P376">
        <f>IF(ISERROR(1/VLOOKUP($B376,'Justerad allokering'!$B$1:$AG$461,MATCH(P$1,'Justerad allokering'!$B$1:$AF$1,0),FALSE)),VLOOKUP($B376,'Allokerad kvv'!$B$2:$AV$468,MATCH(P$1,'Allokerad kvv'!$B$1:$AV$1,0),FALSE),VLOOKUP($B376,'Justerad allokering'!$B$1:$AG$461,MATCH(P$1,'Justerad allokering'!$B$1:$AF$1,0),FALSE))</f>
        <v>0</v>
      </c>
      <c r="Q376">
        <f>IF(ISERROR(1/VLOOKUP($B376,'Justerad allokering'!$B$1:$AG$461,MATCH(Q$1,'Justerad allokering'!$B$1:$AF$1,0),FALSE)),VLOOKUP($B376,'Allokerad kvv'!$B$2:$AV$468,MATCH(Q$1,'Allokerad kvv'!$B$1:$AV$1,0),FALSE),VLOOKUP($B376,'Justerad allokering'!$B$1:$AG$461,MATCH(Q$1,'Justerad allokering'!$B$1:$AF$1,0),FALSE))</f>
        <v>0</v>
      </c>
      <c r="R376">
        <f>IF(ISERROR(1/VLOOKUP($B376,'Justerad allokering'!$B$1:$AG$461,MATCH(R$1,'Justerad allokering'!$B$1:$AF$1,0),FALSE)),VLOOKUP($B376,'Allokerad kvv'!$B$2:$AV$468,MATCH(R$1,'Allokerad kvv'!$B$1:$AV$1,0),FALSE),VLOOKUP($B376,'Justerad allokering'!$B$1:$AG$461,MATCH(R$1,'Justerad allokering'!$B$1:$AF$1,0),FALSE))</f>
        <v>0</v>
      </c>
      <c r="S376">
        <f>IF(ISERROR(1/VLOOKUP($B376,'Justerad allokering'!$B$1:$AG$461,MATCH(S$1,'Justerad allokering'!$B$1:$AF$1,0),FALSE)),VLOOKUP($B376,'Allokerad kvv'!$B$2:$AV$468,MATCH(S$1,'Allokerad kvv'!$B$1:$AV$1,0),FALSE),VLOOKUP($B376,'Justerad allokering'!$B$1:$AG$461,MATCH(S$1,'Justerad allokering'!$B$1:$AF$1,0),FALSE))</f>
        <v>0</v>
      </c>
      <c r="T376">
        <f>IF(ISERROR(1/VLOOKUP($B376,'Justerad allokering'!$B$1:$AG$461,MATCH(T$1,'Justerad allokering'!$B$1:$AF$1,0),FALSE)),VLOOKUP($B376,'Allokerad kvv'!$B$2:$AV$468,MATCH(T$1,'Allokerad kvv'!$B$1:$AV$1,0),FALSE),VLOOKUP($B376,'Justerad allokering'!$B$1:$AG$461,MATCH(T$1,'Justerad allokering'!$B$1:$AF$1,0),FALSE))</f>
        <v>0</v>
      </c>
      <c r="U376">
        <f>IF(ISERROR(1/VLOOKUP($B376,'Justerad allokering'!$B$1:$AG$461,MATCH(U$1,'Justerad allokering'!$B$1:$AF$1,0),FALSE)),VLOOKUP($B376,'Allokerad kvv'!$B$2:$AV$468,MATCH(U$1,'Allokerad kvv'!$B$1:$AV$1,0),FALSE),VLOOKUP($B376,'Justerad allokering'!$B$1:$AG$461,MATCH(U$1,'Justerad allokering'!$B$1:$AF$1,0),FALSE))</f>
        <v>0</v>
      </c>
      <c r="V376">
        <f>IF(ISERROR(1/VLOOKUP($B376,'Justerad allokering'!$B$1:$AG$461,MATCH(V$1,'Justerad allokering'!$B$1:$AF$1,0),FALSE)),VLOOKUP($B376,'Allokerad kvv'!$B$2:$AV$468,MATCH(V$1,'Allokerad kvv'!$B$1:$AV$1,0),FALSE),VLOOKUP($B376,'Justerad allokering'!$B$1:$AG$461,MATCH(V$1,'Justerad allokering'!$B$1:$AF$1,0),FALSE))</f>
        <v>0</v>
      </c>
      <c r="W376">
        <f>IF(ISERROR(1/VLOOKUP($B376,'Justerad allokering'!$B$1:$AG$461,MATCH(W$1,'Justerad allokering'!$B$1:$AF$1,0),FALSE)),VLOOKUP($B376,'Allokerad kvv'!$B$2:$AV$468,MATCH(W$1,'Allokerad kvv'!$B$1:$AV$1,0),FALSE),VLOOKUP($B376,'Justerad allokering'!$B$1:$AG$461,MATCH(W$1,'Justerad allokering'!$B$1:$AF$1,0),FALSE))</f>
        <v>0</v>
      </c>
      <c r="X376">
        <f>IF(ISERROR(1/VLOOKUP($B376,'Justerad allokering'!$B$1:$AG$461,MATCH(X$1,'Justerad allokering'!$B$1:$AF$1,0),FALSE)),VLOOKUP($B376,'Allokerad kvv'!$B$2:$AV$468,MATCH(X$1,'Allokerad kvv'!$B$1:$AV$1,0),FALSE),VLOOKUP($B376,'Justerad allokering'!$B$1:$AG$461,MATCH(X$1,'Justerad allokering'!$B$1:$AF$1,0),FALSE))</f>
        <v>0</v>
      </c>
      <c r="Y376">
        <f>IF(ISERROR(1/VLOOKUP($B376,'Justerad allokering'!$B$1:$AG$461,MATCH(Y$1,'Justerad allokering'!$B$1:$AF$1,0),FALSE)),VLOOKUP($B376,'Allokerad kvv'!$B$2:$AV$468,MATCH(Y$1,'Allokerad kvv'!$B$1:$AV$1,0),FALSE),VLOOKUP($B376,'Justerad allokering'!$B$1:$AG$461,MATCH(Y$1,'Justerad allokering'!$B$1:$AF$1,0),FALSE))</f>
        <v>0</v>
      </c>
      <c r="Z376">
        <f>IF(ISERROR(1/VLOOKUP($B376,'Justerad allokering'!$B$1:$AG$461,MATCH(Z$1,'Justerad allokering'!$B$1:$AF$1,0),FALSE)),VLOOKUP($B376,'Allokerad kvv'!$B$2:$AV$468,MATCH(Z$1,'Allokerad kvv'!$B$1:$AV$1,0),FALSE),VLOOKUP($B376,'Justerad allokering'!$B$1:$AG$461,MATCH(Z$1,'Justerad allokering'!$B$1:$AF$1,0),FALSE))</f>
        <v>0</v>
      </c>
      <c r="AE376" s="89">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25">
      <c r="A377" s="2" t="s">
        <v>501</v>
      </c>
      <c r="B377" s="2" t="s">
        <v>518</v>
      </c>
      <c r="C377">
        <f>IF(ISERROR(1/VLOOKUP($B377,'Justerad allokering'!$B$1:$AG$461,MATCH(C$1,'Justerad allokering'!$B$1:$AF$1,0),FALSE)),VLOOKUP($B377,'Allokerad kvv'!$B$2:$AV$468,MATCH(C$1,'Allokerad kvv'!$B$1:$AV$1,0),FALSE),VLOOKUP($B377,'Justerad allokering'!$B$1:$AG$461,MATCH(C$1,'Justerad allokering'!$B$1:$AF$1,0),FALSE))</f>
        <v>0</v>
      </c>
      <c r="D377">
        <f>IF(ISERROR(1/VLOOKUP($B377,'Justerad allokering'!$B$1:$AG$461,MATCH(D$1,'Justerad allokering'!$B$1:$AF$1,0),FALSE)),VLOOKUP($B377,'Allokerad kvv'!$B$2:$AV$468,MATCH(D$1,'Allokerad kvv'!$B$1:$AV$1,0),FALSE),VLOOKUP($B377,'Justerad allokering'!$B$1:$AG$461,MATCH(D$1,'Justerad allokering'!$B$1:$AF$1,0),FALSE))</f>
        <v>0</v>
      </c>
      <c r="E377">
        <f>IF(ISERROR(1/VLOOKUP($B377,'Justerad allokering'!$B$1:$AG$461,MATCH(E$1,'Justerad allokering'!$B$1:$AF$1,0),FALSE)),VLOOKUP($B377,'Allokerad kvv'!$B$2:$AV$468,MATCH(E$1,'Allokerad kvv'!$B$1:$AV$1,0),FALSE),VLOOKUP($B377,'Justerad allokering'!$B$1:$AG$461,MATCH(E$1,'Justerad allokering'!$B$1:$AF$1,0),FALSE))</f>
        <v>0</v>
      </c>
      <c r="F377">
        <f>IF(ISERROR(1/VLOOKUP($B377,'Justerad allokering'!$B$1:$AG$461,MATCH(F$1,'Justerad allokering'!$B$1:$AF$1,0),FALSE)),VLOOKUP($B377,'Allokerad kvv'!$B$2:$AV$468,MATCH(F$1,'Allokerad kvv'!$B$1:$AV$1,0),FALSE),VLOOKUP($B377,'Justerad allokering'!$B$1:$AG$461,MATCH(F$1,'Justerad allokering'!$B$1:$AF$1,0),FALSE))</f>
        <v>0</v>
      </c>
      <c r="G377">
        <f>IF(ISERROR(1/VLOOKUP($B377,'Justerad allokering'!$B$1:$AG$461,MATCH(G$1,'Justerad allokering'!$B$1:$AF$1,0),FALSE)),VLOOKUP($B377,'Allokerad kvv'!$B$2:$AV$468,MATCH(G$1,'Allokerad kvv'!$B$1:$AV$1,0),FALSE),VLOOKUP($B377,'Justerad allokering'!$B$1:$AG$461,MATCH(G$1,'Justerad allokering'!$B$1:$AF$1,0),FALSE))</f>
        <v>0</v>
      </c>
      <c r="H377">
        <f>IF(ISERROR(1/VLOOKUP($B377,'Justerad allokering'!$B$1:$AG$461,MATCH(H$1,'Justerad allokering'!$B$1:$AF$1,0),FALSE)),VLOOKUP($B377,'Allokerad kvv'!$B$2:$AV$468,MATCH(H$1,'Allokerad kvv'!$B$1:$AV$1,0),FALSE),VLOOKUP($B377,'Justerad allokering'!$B$1:$AG$461,MATCH(H$1,'Justerad allokering'!$B$1:$AF$1,0),FALSE))</f>
        <v>0</v>
      </c>
      <c r="I377">
        <f>IF(ISERROR(1/VLOOKUP($B377,'Justerad allokering'!$B$1:$AG$461,MATCH(I$1,'Justerad allokering'!$B$1:$AF$1,0),FALSE)),VLOOKUP($B377,'Allokerad kvv'!$B$2:$AV$468,MATCH(I$1,'Allokerad kvv'!$B$1:$AV$1,0),FALSE),VLOOKUP($B377,'Justerad allokering'!$B$1:$AG$461,MATCH(I$1,'Justerad allokering'!$B$1:$AF$1,0),FALSE))</f>
        <v>0</v>
      </c>
      <c r="J377">
        <f>IF(ISERROR(1/VLOOKUP($B377,'Justerad allokering'!$B$1:$AG$461,MATCH(J$1,'Justerad allokering'!$B$1:$AF$1,0),FALSE)),VLOOKUP($B377,'Allokerad kvv'!$B$2:$AV$468,MATCH(J$1,'Allokerad kvv'!$B$1:$AV$1,0),FALSE),VLOOKUP($B377,'Justerad allokering'!$B$1:$AG$461,MATCH(J$1,'Justerad allokering'!$B$1:$AF$1,0),FALSE))</f>
        <v>0</v>
      </c>
      <c r="K377">
        <f>IF(ISERROR(1/VLOOKUP($B377,'Justerad allokering'!$B$1:$AG$461,MATCH(K$1,'Justerad allokering'!$B$1:$AF$1,0),FALSE)),VLOOKUP($B377,'Allokerad kvv'!$B$2:$AV$468,MATCH(K$1,'Allokerad kvv'!$B$1:$AV$1,0),FALSE),VLOOKUP($B377,'Justerad allokering'!$B$1:$AG$461,MATCH(K$1,'Justerad allokering'!$B$1:$AF$1,0),FALSE))</f>
        <v>0</v>
      </c>
      <c r="L377">
        <f>IF(ISERROR(1/VLOOKUP($B377,'Justerad allokering'!$B$1:$AG$461,MATCH(L$1,'Justerad allokering'!$B$1:$AF$1,0),FALSE)),VLOOKUP($B377,'Allokerad kvv'!$B$2:$AV$468,MATCH(L$1,'Allokerad kvv'!$B$1:$AV$1,0),FALSE),VLOOKUP($B377,'Justerad allokering'!$B$1:$AG$461,MATCH(L$1,'Justerad allokering'!$B$1:$AF$1,0),FALSE))</f>
        <v>0</v>
      </c>
      <c r="M377">
        <f>IF(ISERROR(1/VLOOKUP($B377,'Justerad allokering'!$B$1:$AG$461,MATCH(M$1,'Justerad allokering'!$B$1:$AF$1,0),FALSE)),VLOOKUP($B377,'Allokerad kvv'!$B$2:$AV$468,MATCH(M$1,'Allokerad kvv'!$B$1:$AV$1,0),FALSE),VLOOKUP($B377,'Justerad allokering'!$B$1:$AG$461,MATCH(M$1,'Justerad allokering'!$B$1:$AF$1,0),FALSE))</f>
        <v>0</v>
      </c>
      <c r="N377">
        <f>IF(ISERROR(1/VLOOKUP($B377,'Justerad allokering'!$B$1:$AG$461,MATCH(N$1,'Justerad allokering'!$B$1:$AF$1,0),FALSE)),VLOOKUP($B377,'Allokerad kvv'!$B$2:$AV$468,MATCH(N$1,'Allokerad kvv'!$B$1:$AV$1,0),FALSE),VLOOKUP($B377,'Justerad allokering'!$B$1:$AG$461,MATCH(N$1,'Justerad allokering'!$B$1:$AF$1,0),FALSE))</f>
        <v>0</v>
      </c>
      <c r="O377">
        <f>IF(ISERROR(1/VLOOKUP($B377,'Justerad allokering'!$B$1:$AG$461,MATCH(O$1,'Justerad allokering'!$B$1:$AF$1,0),FALSE)),VLOOKUP($B377,'Allokerad kvv'!$B$2:$AV$468,MATCH(O$1,'Allokerad kvv'!$B$1:$AV$1,0),FALSE),VLOOKUP($B377,'Justerad allokering'!$B$1:$AG$461,MATCH(O$1,'Justerad allokering'!$B$1:$AF$1,0),FALSE))</f>
        <v>0</v>
      </c>
      <c r="P377">
        <f>IF(ISERROR(1/VLOOKUP($B377,'Justerad allokering'!$B$1:$AG$461,MATCH(P$1,'Justerad allokering'!$B$1:$AF$1,0),FALSE)),VLOOKUP($B377,'Allokerad kvv'!$B$2:$AV$468,MATCH(P$1,'Allokerad kvv'!$B$1:$AV$1,0),FALSE),VLOOKUP($B377,'Justerad allokering'!$B$1:$AG$461,MATCH(P$1,'Justerad allokering'!$B$1:$AF$1,0),FALSE))</f>
        <v>0</v>
      </c>
      <c r="Q377">
        <f>IF(ISERROR(1/VLOOKUP($B377,'Justerad allokering'!$B$1:$AG$461,MATCH(Q$1,'Justerad allokering'!$B$1:$AF$1,0),FALSE)),VLOOKUP($B377,'Allokerad kvv'!$B$2:$AV$468,MATCH(Q$1,'Allokerad kvv'!$B$1:$AV$1,0),FALSE),VLOOKUP($B377,'Justerad allokering'!$B$1:$AG$461,MATCH(Q$1,'Justerad allokering'!$B$1:$AF$1,0),FALSE))</f>
        <v>0</v>
      </c>
      <c r="R377">
        <f>IF(ISERROR(1/VLOOKUP($B377,'Justerad allokering'!$B$1:$AG$461,MATCH(R$1,'Justerad allokering'!$B$1:$AF$1,0),FALSE)),VLOOKUP($B377,'Allokerad kvv'!$B$2:$AV$468,MATCH(R$1,'Allokerad kvv'!$B$1:$AV$1,0),FALSE),VLOOKUP($B377,'Justerad allokering'!$B$1:$AG$461,MATCH(R$1,'Justerad allokering'!$B$1:$AF$1,0),FALSE))</f>
        <v>0</v>
      </c>
      <c r="S377">
        <f>IF(ISERROR(1/VLOOKUP($B377,'Justerad allokering'!$B$1:$AG$461,MATCH(S$1,'Justerad allokering'!$B$1:$AF$1,0),FALSE)),VLOOKUP($B377,'Allokerad kvv'!$B$2:$AV$468,MATCH(S$1,'Allokerad kvv'!$B$1:$AV$1,0),FALSE),VLOOKUP($B377,'Justerad allokering'!$B$1:$AG$461,MATCH(S$1,'Justerad allokering'!$B$1:$AF$1,0),FALSE))</f>
        <v>0</v>
      </c>
      <c r="T377">
        <f>IF(ISERROR(1/VLOOKUP($B377,'Justerad allokering'!$B$1:$AG$461,MATCH(T$1,'Justerad allokering'!$B$1:$AF$1,0),FALSE)),VLOOKUP($B377,'Allokerad kvv'!$B$2:$AV$468,MATCH(T$1,'Allokerad kvv'!$B$1:$AV$1,0),FALSE),VLOOKUP($B377,'Justerad allokering'!$B$1:$AG$461,MATCH(T$1,'Justerad allokering'!$B$1:$AF$1,0),FALSE))</f>
        <v>0</v>
      </c>
      <c r="U377">
        <f>IF(ISERROR(1/VLOOKUP($B377,'Justerad allokering'!$B$1:$AG$461,MATCH(U$1,'Justerad allokering'!$B$1:$AF$1,0),FALSE)),VLOOKUP($B377,'Allokerad kvv'!$B$2:$AV$468,MATCH(U$1,'Allokerad kvv'!$B$1:$AV$1,0),FALSE),VLOOKUP($B377,'Justerad allokering'!$B$1:$AG$461,MATCH(U$1,'Justerad allokering'!$B$1:$AF$1,0),FALSE))</f>
        <v>0</v>
      </c>
      <c r="V377">
        <f>IF(ISERROR(1/VLOOKUP($B377,'Justerad allokering'!$B$1:$AG$461,MATCH(V$1,'Justerad allokering'!$B$1:$AF$1,0),FALSE)),VLOOKUP($B377,'Allokerad kvv'!$B$2:$AV$468,MATCH(V$1,'Allokerad kvv'!$B$1:$AV$1,0),FALSE),VLOOKUP($B377,'Justerad allokering'!$B$1:$AG$461,MATCH(V$1,'Justerad allokering'!$B$1:$AF$1,0),FALSE))</f>
        <v>0</v>
      </c>
      <c r="W377">
        <f>IF(ISERROR(1/VLOOKUP($B377,'Justerad allokering'!$B$1:$AG$461,MATCH(W$1,'Justerad allokering'!$B$1:$AF$1,0),FALSE)),VLOOKUP($B377,'Allokerad kvv'!$B$2:$AV$468,MATCH(W$1,'Allokerad kvv'!$B$1:$AV$1,0),FALSE),VLOOKUP($B377,'Justerad allokering'!$B$1:$AG$461,MATCH(W$1,'Justerad allokering'!$B$1:$AF$1,0),FALSE))</f>
        <v>0</v>
      </c>
      <c r="X377">
        <f>IF(ISERROR(1/VLOOKUP($B377,'Justerad allokering'!$B$1:$AG$461,MATCH(X$1,'Justerad allokering'!$B$1:$AF$1,0),FALSE)),VLOOKUP($B377,'Allokerad kvv'!$B$2:$AV$468,MATCH(X$1,'Allokerad kvv'!$B$1:$AV$1,0),FALSE),VLOOKUP($B377,'Justerad allokering'!$B$1:$AG$461,MATCH(X$1,'Justerad allokering'!$B$1:$AF$1,0),FALSE))</f>
        <v>0</v>
      </c>
      <c r="Y377">
        <f>IF(ISERROR(1/VLOOKUP($B377,'Justerad allokering'!$B$1:$AG$461,MATCH(Y$1,'Justerad allokering'!$B$1:$AF$1,0),FALSE)),VLOOKUP($B377,'Allokerad kvv'!$B$2:$AV$468,MATCH(Y$1,'Allokerad kvv'!$B$1:$AV$1,0),FALSE),VLOOKUP($B377,'Justerad allokering'!$B$1:$AG$461,MATCH(Y$1,'Justerad allokering'!$B$1:$AF$1,0),FALSE))</f>
        <v>0</v>
      </c>
      <c r="Z377">
        <f>IF(ISERROR(1/VLOOKUP($B377,'Justerad allokering'!$B$1:$AG$461,MATCH(Z$1,'Justerad allokering'!$B$1:$AF$1,0),FALSE)),VLOOKUP($B377,'Allokerad kvv'!$B$2:$AV$468,MATCH(Z$1,'Allokerad kvv'!$B$1:$AV$1,0),FALSE),VLOOKUP($B377,'Justerad allokering'!$B$1:$AG$461,MATCH(Z$1,'Justerad allokering'!$B$1:$AF$1,0),FALSE))</f>
        <v>0</v>
      </c>
      <c r="AE377" s="89">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25">
      <c r="A378" s="2" t="s">
        <v>501</v>
      </c>
      <c r="B378" s="2" t="s">
        <v>519</v>
      </c>
      <c r="C378">
        <f>IF(ISERROR(1/VLOOKUP($B378,'Justerad allokering'!$B$1:$AG$461,MATCH(C$1,'Justerad allokering'!$B$1:$AF$1,0),FALSE)),VLOOKUP($B378,'Allokerad kvv'!$B$2:$AV$468,MATCH(C$1,'Allokerad kvv'!$B$1:$AV$1,0),FALSE),VLOOKUP($B378,'Justerad allokering'!$B$1:$AG$461,MATCH(C$1,'Justerad allokering'!$B$1:$AF$1,0),FALSE))</f>
        <v>0</v>
      </c>
      <c r="D378">
        <f>IF(ISERROR(1/VLOOKUP($B378,'Justerad allokering'!$B$1:$AG$461,MATCH(D$1,'Justerad allokering'!$B$1:$AF$1,0),FALSE)),VLOOKUP($B378,'Allokerad kvv'!$B$2:$AV$468,MATCH(D$1,'Allokerad kvv'!$B$1:$AV$1,0),FALSE),VLOOKUP($B378,'Justerad allokering'!$B$1:$AG$461,MATCH(D$1,'Justerad allokering'!$B$1:$AF$1,0),FALSE))</f>
        <v>0</v>
      </c>
      <c r="E378">
        <f>IF(ISERROR(1/VLOOKUP($B378,'Justerad allokering'!$B$1:$AG$461,MATCH(E$1,'Justerad allokering'!$B$1:$AF$1,0),FALSE)),VLOOKUP($B378,'Allokerad kvv'!$B$2:$AV$468,MATCH(E$1,'Allokerad kvv'!$B$1:$AV$1,0),FALSE),VLOOKUP($B378,'Justerad allokering'!$B$1:$AG$461,MATCH(E$1,'Justerad allokering'!$B$1:$AF$1,0),FALSE))</f>
        <v>0</v>
      </c>
      <c r="F378">
        <f>IF(ISERROR(1/VLOOKUP($B378,'Justerad allokering'!$B$1:$AG$461,MATCH(F$1,'Justerad allokering'!$B$1:$AF$1,0),FALSE)),VLOOKUP($B378,'Allokerad kvv'!$B$2:$AV$468,MATCH(F$1,'Allokerad kvv'!$B$1:$AV$1,0),FALSE),VLOOKUP($B378,'Justerad allokering'!$B$1:$AG$461,MATCH(F$1,'Justerad allokering'!$B$1:$AF$1,0),FALSE))</f>
        <v>0</v>
      </c>
      <c r="G378">
        <f>IF(ISERROR(1/VLOOKUP($B378,'Justerad allokering'!$B$1:$AG$461,MATCH(G$1,'Justerad allokering'!$B$1:$AF$1,0),FALSE)),VLOOKUP($B378,'Allokerad kvv'!$B$2:$AV$468,MATCH(G$1,'Allokerad kvv'!$B$1:$AV$1,0),FALSE),VLOOKUP($B378,'Justerad allokering'!$B$1:$AG$461,MATCH(G$1,'Justerad allokering'!$B$1:$AF$1,0),FALSE))</f>
        <v>0</v>
      </c>
      <c r="H378">
        <f>IF(ISERROR(1/VLOOKUP($B378,'Justerad allokering'!$B$1:$AG$461,MATCH(H$1,'Justerad allokering'!$B$1:$AF$1,0),FALSE)),VLOOKUP($B378,'Allokerad kvv'!$B$2:$AV$468,MATCH(H$1,'Allokerad kvv'!$B$1:$AV$1,0),FALSE),VLOOKUP($B378,'Justerad allokering'!$B$1:$AG$461,MATCH(H$1,'Justerad allokering'!$B$1:$AF$1,0),FALSE))</f>
        <v>0</v>
      </c>
      <c r="I378">
        <f>IF(ISERROR(1/VLOOKUP($B378,'Justerad allokering'!$B$1:$AG$461,MATCH(I$1,'Justerad allokering'!$B$1:$AF$1,0),FALSE)),VLOOKUP($B378,'Allokerad kvv'!$B$2:$AV$468,MATCH(I$1,'Allokerad kvv'!$B$1:$AV$1,0),FALSE),VLOOKUP($B378,'Justerad allokering'!$B$1:$AG$461,MATCH(I$1,'Justerad allokering'!$B$1:$AF$1,0),FALSE))</f>
        <v>0</v>
      </c>
      <c r="J378">
        <f>IF(ISERROR(1/VLOOKUP($B378,'Justerad allokering'!$B$1:$AG$461,MATCH(J$1,'Justerad allokering'!$B$1:$AF$1,0),FALSE)),VLOOKUP($B378,'Allokerad kvv'!$B$2:$AV$468,MATCH(J$1,'Allokerad kvv'!$B$1:$AV$1,0),FALSE),VLOOKUP($B378,'Justerad allokering'!$B$1:$AG$461,MATCH(J$1,'Justerad allokering'!$B$1:$AF$1,0),FALSE))</f>
        <v>0</v>
      </c>
      <c r="K378">
        <f>IF(ISERROR(1/VLOOKUP($B378,'Justerad allokering'!$B$1:$AG$461,MATCH(K$1,'Justerad allokering'!$B$1:$AF$1,0),FALSE)),VLOOKUP($B378,'Allokerad kvv'!$B$2:$AV$468,MATCH(K$1,'Allokerad kvv'!$B$1:$AV$1,0),FALSE),VLOOKUP($B378,'Justerad allokering'!$B$1:$AG$461,MATCH(K$1,'Justerad allokering'!$B$1:$AF$1,0),FALSE))</f>
        <v>0</v>
      </c>
      <c r="L378">
        <f>IF(ISERROR(1/VLOOKUP($B378,'Justerad allokering'!$B$1:$AG$461,MATCH(L$1,'Justerad allokering'!$B$1:$AF$1,0),FALSE)),VLOOKUP($B378,'Allokerad kvv'!$B$2:$AV$468,MATCH(L$1,'Allokerad kvv'!$B$1:$AV$1,0),FALSE),VLOOKUP($B378,'Justerad allokering'!$B$1:$AG$461,MATCH(L$1,'Justerad allokering'!$B$1:$AF$1,0),FALSE))</f>
        <v>0</v>
      </c>
      <c r="M378">
        <f>IF(ISERROR(1/VLOOKUP($B378,'Justerad allokering'!$B$1:$AG$461,MATCH(M$1,'Justerad allokering'!$B$1:$AF$1,0),FALSE)),VLOOKUP($B378,'Allokerad kvv'!$B$2:$AV$468,MATCH(M$1,'Allokerad kvv'!$B$1:$AV$1,0),FALSE),VLOOKUP($B378,'Justerad allokering'!$B$1:$AG$461,MATCH(M$1,'Justerad allokering'!$B$1:$AF$1,0),FALSE))</f>
        <v>0</v>
      </c>
      <c r="N378">
        <f>IF(ISERROR(1/VLOOKUP($B378,'Justerad allokering'!$B$1:$AG$461,MATCH(N$1,'Justerad allokering'!$B$1:$AF$1,0),FALSE)),VLOOKUP($B378,'Allokerad kvv'!$B$2:$AV$468,MATCH(N$1,'Allokerad kvv'!$B$1:$AV$1,0),FALSE),VLOOKUP($B378,'Justerad allokering'!$B$1:$AG$461,MATCH(N$1,'Justerad allokering'!$B$1:$AF$1,0),FALSE))</f>
        <v>0</v>
      </c>
      <c r="O378">
        <f>IF(ISERROR(1/VLOOKUP($B378,'Justerad allokering'!$B$1:$AG$461,MATCH(O$1,'Justerad allokering'!$B$1:$AF$1,0),FALSE)),VLOOKUP($B378,'Allokerad kvv'!$B$2:$AV$468,MATCH(O$1,'Allokerad kvv'!$B$1:$AV$1,0),FALSE),VLOOKUP($B378,'Justerad allokering'!$B$1:$AG$461,MATCH(O$1,'Justerad allokering'!$B$1:$AF$1,0),FALSE))</f>
        <v>0</v>
      </c>
      <c r="P378">
        <f>IF(ISERROR(1/VLOOKUP($B378,'Justerad allokering'!$B$1:$AG$461,MATCH(P$1,'Justerad allokering'!$B$1:$AF$1,0),FALSE)),VLOOKUP($B378,'Allokerad kvv'!$B$2:$AV$468,MATCH(P$1,'Allokerad kvv'!$B$1:$AV$1,0),FALSE),VLOOKUP($B378,'Justerad allokering'!$B$1:$AG$461,MATCH(P$1,'Justerad allokering'!$B$1:$AF$1,0),FALSE))</f>
        <v>0</v>
      </c>
      <c r="Q378">
        <f>IF(ISERROR(1/VLOOKUP($B378,'Justerad allokering'!$B$1:$AG$461,MATCH(Q$1,'Justerad allokering'!$B$1:$AF$1,0),FALSE)),VLOOKUP($B378,'Allokerad kvv'!$B$2:$AV$468,MATCH(Q$1,'Allokerad kvv'!$B$1:$AV$1,0),FALSE),VLOOKUP($B378,'Justerad allokering'!$B$1:$AG$461,MATCH(Q$1,'Justerad allokering'!$B$1:$AF$1,0),FALSE))</f>
        <v>0</v>
      </c>
      <c r="R378">
        <f>IF(ISERROR(1/VLOOKUP($B378,'Justerad allokering'!$B$1:$AG$461,MATCH(R$1,'Justerad allokering'!$B$1:$AF$1,0),FALSE)),VLOOKUP($B378,'Allokerad kvv'!$B$2:$AV$468,MATCH(R$1,'Allokerad kvv'!$B$1:$AV$1,0),FALSE),VLOOKUP($B378,'Justerad allokering'!$B$1:$AG$461,MATCH(R$1,'Justerad allokering'!$B$1:$AF$1,0),FALSE))</f>
        <v>0</v>
      </c>
      <c r="S378">
        <f>IF(ISERROR(1/VLOOKUP($B378,'Justerad allokering'!$B$1:$AG$461,MATCH(S$1,'Justerad allokering'!$B$1:$AF$1,0),FALSE)),VLOOKUP($B378,'Allokerad kvv'!$B$2:$AV$468,MATCH(S$1,'Allokerad kvv'!$B$1:$AV$1,0),FALSE),VLOOKUP($B378,'Justerad allokering'!$B$1:$AG$461,MATCH(S$1,'Justerad allokering'!$B$1:$AF$1,0),FALSE))</f>
        <v>0</v>
      </c>
      <c r="T378">
        <f>IF(ISERROR(1/VLOOKUP($B378,'Justerad allokering'!$B$1:$AG$461,MATCH(T$1,'Justerad allokering'!$B$1:$AF$1,0),FALSE)),VLOOKUP($B378,'Allokerad kvv'!$B$2:$AV$468,MATCH(T$1,'Allokerad kvv'!$B$1:$AV$1,0),FALSE),VLOOKUP($B378,'Justerad allokering'!$B$1:$AG$461,MATCH(T$1,'Justerad allokering'!$B$1:$AF$1,0),FALSE))</f>
        <v>0</v>
      </c>
      <c r="U378">
        <f>IF(ISERROR(1/VLOOKUP($B378,'Justerad allokering'!$B$1:$AG$461,MATCH(U$1,'Justerad allokering'!$B$1:$AF$1,0),FALSE)),VLOOKUP($B378,'Allokerad kvv'!$B$2:$AV$468,MATCH(U$1,'Allokerad kvv'!$B$1:$AV$1,0),FALSE),VLOOKUP($B378,'Justerad allokering'!$B$1:$AG$461,MATCH(U$1,'Justerad allokering'!$B$1:$AF$1,0),FALSE))</f>
        <v>0</v>
      </c>
      <c r="V378">
        <f>IF(ISERROR(1/VLOOKUP($B378,'Justerad allokering'!$B$1:$AG$461,MATCH(V$1,'Justerad allokering'!$B$1:$AF$1,0),FALSE)),VLOOKUP($B378,'Allokerad kvv'!$B$2:$AV$468,MATCH(V$1,'Allokerad kvv'!$B$1:$AV$1,0),FALSE),VLOOKUP($B378,'Justerad allokering'!$B$1:$AG$461,MATCH(V$1,'Justerad allokering'!$B$1:$AF$1,0),FALSE))</f>
        <v>0</v>
      </c>
      <c r="W378">
        <f>IF(ISERROR(1/VLOOKUP($B378,'Justerad allokering'!$B$1:$AG$461,MATCH(W$1,'Justerad allokering'!$B$1:$AF$1,0),FALSE)),VLOOKUP($B378,'Allokerad kvv'!$B$2:$AV$468,MATCH(W$1,'Allokerad kvv'!$B$1:$AV$1,0),FALSE),VLOOKUP($B378,'Justerad allokering'!$B$1:$AG$461,MATCH(W$1,'Justerad allokering'!$B$1:$AF$1,0),FALSE))</f>
        <v>0</v>
      </c>
      <c r="X378">
        <f>IF(ISERROR(1/VLOOKUP($B378,'Justerad allokering'!$B$1:$AG$461,MATCH(X$1,'Justerad allokering'!$B$1:$AF$1,0),FALSE)),VLOOKUP($B378,'Allokerad kvv'!$B$2:$AV$468,MATCH(X$1,'Allokerad kvv'!$B$1:$AV$1,0),FALSE),VLOOKUP($B378,'Justerad allokering'!$B$1:$AG$461,MATCH(X$1,'Justerad allokering'!$B$1:$AF$1,0),FALSE))</f>
        <v>0</v>
      </c>
      <c r="Y378">
        <f>IF(ISERROR(1/VLOOKUP($B378,'Justerad allokering'!$B$1:$AG$461,MATCH(Y$1,'Justerad allokering'!$B$1:$AF$1,0),FALSE)),VLOOKUP($B378,'Allokerad kvv'!$B$2:$AV$468,MATCH(Y$1,'Allokerad kvv'!$B$1:$AV$1,0),FALSE),VLOOKUP($B378,'Justerad allokering'!$B$1:$AG$461,MATCH(Y$1,'Justerad allokering'!$B$1:$AF$1,0),FALSE))</f>
        <v>0</v>
      </c>
      <c r="Z378">
        <f>IF(ISERROR(1/VLOOKUP($B378,'Justerad allokering'!$B$1:$AG$461,MATCH(Z$1,'Justerad allokering'!$B$1:$AF$1,0),FALSE)),VLOOKUP($B378,'Allokerad kvv'!$B$2:$AV$468,MATCH(Z$1,'Allokerad kvv'!$B$1:$AV$1,0),FALSE),VLOOKUP($B378,'Justerad allokering'!$B$1:$AG$461,MATCH(Z$1,'Justerad allokering'!$B$1:$AF$1,0),FALSE))</f>
        <v>0</v>
      </c>
      <c r="AE378" s="89">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25">
      <c r="A379" s="2" t="s">
        <v>501</v>
      </c>
      <c r="B379" s="2" t="s">
        <v>520</v>
      </c>
      <c r="C379">
        <f>IF(ISERROR(1/VLOOKUP($B379,'Justerad allokering'!$B$1:$AG$461,MATCH(C$1,'Justerad allokering'!$B$1:$AF$1,0),FALSE)),VLOOKUP($B379,'Allokerad kvv'!$B$2:$AV$468,MATCH(C$1,'Allokerad kvv'!$B$1:$AV$1,0),FALSE),VLOOKUP($B379,'Justerad allokering'!$B$1:$AG$461,MATCH(C$1,'Justerad allokering'!$B$1:$AF$1,0),FALSE))</f>
        <v>0</v>
      </c>
      <c r="D379">
        <f>IF(ISERROR(1/VLOOKUP($B379,'Justerad allokering'!$B$1:$AG$461,MATCH(D$1,'Justerad allokering'!$B$1:$AF$1,0),FALSE)),VLOOKUP($B379,'Allokerad kvv'!$B$2:$AV$468,MATCH(D$1,'Allokerad kvv'!$B$1:$AV$1,0),FALSE),VLOOKUP($B379,'Justerad allokering'!$B$1:$AG$461,MATCH(D$1,'Justerad allokering'!$B$1:$AF$1,0),FALSE))</f>
        <v>0</v>
      </c>
      <c r="E379">
        <f>IF(ISERROR(1/VLOOKUP($B379,'Justerad allokering'!$B$1:$AG$461,MATCH(E$1,'Justerad allokering'!$B$1:$AF$1,0),FALSE)),VLOOKUP($B379,'Allokerad kvv'!$B$2:$AV$468,MATCH(E$1,'Allokerad kvv'!$B$1:$AV$1,0),FALSE),VLOOKUP($B379,'Justerad allokering'!$B$1:$AG$461,MATCH(E$1,'Justerad allokering'!$B$1:$AF$1,0),FALSE))</f>
        <v>0</v>
      </c>
      <c r="F379">
        <f>IF(ISERROR(1/VLOOKUP($B379,'Justerad allokering'!$B$1:$AG$461,MATCH(F$1,'Justerad allokering'!$B$1:$AF$1,0),FALSE)),VLOOKUP($B379,'Allokerad kvv'!$B$2:$AV$468,MATCH(F$1,'Allokerad kvv'!$B$1:$AV$1,0),FALSE),VLOOKUP($B379,'Justerad allokering'!$B$1:$AG$461,MATCH(F$1,'Justerad allokering'!$B$1:$AF$1,0),FALSE))</f>
        <v>0</v>
      </c>
      <c r="G379">
        <f>IF(ISERROR(1/VLOOKUP($B379,'Justerad allokering'!$B$1:$AG$461,MATCH(G$1,'Justerad allokering'!$B$1:$AF$1,0),FALSE)),VLOOKUP($B379,'Allokerad kvv'!$B$2:$AV$468,MATCH(G$1,'Allokerad kvv'!$B$1:$AV$1,0),FALSE),VLOOKUP($B379,'Justerad allokering'!$B$1:$AG$461,MATCH(G$1,'Justerad allokering'!$B$1:$AF$1,0),FALSE))</f>
        <v>0</v>
      </c>
      <c r="H379">
        <f>IF(ISERROR(1/VLOOKUP($B379,'Justerad allokering'!$B$1:$AG$461,MATCH(H$1,'Justerad allokering'!$B$1:$AF$1,0),FALSE)),VLOOKUP($B379,'Allokerad kvv'!$B$2:$AV$468,MATCH(H$1,'Allokerad kvv'!$B$1:$AV$1,0),FALSE),VLOOKUP($B379,'Justerad allokering'!$B$1:$AG$461,MATCH(H$1,'Justerad allokering'!$B$1:$AF$1,0),FALSE))</f>
        <v>0</v>
      </c>
      <c r="I379">
        <f>IF(ISERROR(1/VLOOKUP($B379,'Justerad allokering'!$B$1:$AG$461,MATCH(I$1,'Justerad allokering'!$B$1:$AF$1,0),FALSE)),VLOOKUP($B379,'Allokerad kvv'!$B$2:$AV$468,MATCH(I$1,'Allokerad kvv'!$B$1:$AV$1,0),FALSE),VLOOKUP($B379,'Justerad allokering'!$B$1:$AG$461,MATCH(I$1,'Justerad allokering'!$B$1:$AF$1,0),FALSE))</f>
        <v>0</v>
      </c>
      <c r="J379">
        <f>IF(ISERROR(1/VLOOKUP($B379,'Justerad allokering'!$B$1:$AG$461,MATCH(J$1,'Justerad allokering'!$B$1:$AF$1,0),FALSE)),VLOOKUP($B379,'Allokerad kvv'!$B$2:$AV$468,MATCH(J$1,'Allokerad kvv'!$B$1:$AV$1,0),FALSE),VLOOKUP($B379,'Justerad allokering'!$B$1:$AG$461,MATCH(J$1,'Justerad allokering'!$B$1:$AF$1,0),FALSE))</f>
        <v>0</v>
      </c>
      <c r="K379">
        <f>IF(ISERROR(1/VLOOKUP($B379,'Justerad allokering'!$B$1:$AG$461,MATCH(K$1,'Justerad allokering'!$B$1:$AF$1,0),FALSE)),VLOOKUP($B379,'Allokerad kvv'!$B$2:$AV$468,MATCH(K$1,'Allokerad kvv'!$B$1:$AV$1,0),FALSE),VLOOKUP($B379,'Justerad allokering'!$B$1:$AG$461,MATCH(K$1,'Justerad allokering'!$B$1:$AF$1,0),FALSE))</f>
        <v>0</v>
      </c>
      <c r="L379">
        <f>IF(ISERROR(1/VLOOKUP($B379,'Justerad allokering'!$B$1:$AG$461,MATCH(L$1,'Justerad allokering'!$B$1:$AF$1,0),FALSE)),VLOOKUP($B379,'Allokerad kvv'!$B$2:$AV$468,MATCH(L$1,'Allokerad kvv'!$B$1:$AV$1,0),FALSE),VLOOKUP($B379,'Justerad allokering'!$B$1:$AG$461,MATCH(L$1,'Justerad allokering'!$B$1:$AF$1,0),FALSE))</f>
        <v>0</v>
      </c>
      <c r="M379">
        <f>IF(ISERROR(1/VLOOKUP($B379,'Justerad allokering'!$B$1:$AG$461,MATCH(M$1,'Justerad allokering'!$B$1:$AF$1,0),FALSE)),VLOOKUP($B379,'Allokerad kvv'!$B$2:$AV$468,MATCH(M$1,'Allokerad kvv'!$B$1:$AV$1,0),FALSE),VLOOKUP($B379,'Justerad allokering'!$B$1:$AG$461,MATCH(M$1,'Justerad allokering'!$B$1:$AF$1,0),FALSE))</f>
        <v>0</v>
      </c>
      <c r="N379">
        <f>IF(ISERROR(1/VLOOKUP($B379,'Justerad allokering'!$B$1:$AG$461,MATCH(N$1,'Justerad allokering'!$B$1:$AF$1,0),FALSE)),VLOOKUP($B379,'Allokerad kvv'!$B$2:$AV$468,MATCH(N$1,'Allokerad kvv'!$B$1:$AV$1,0),FALSE),VLOOKUP($B379,'Justerad allokering'!$B$1:$AG$461,MATCH(N$1,'Justerad allokering'!$B$1:$AF$1,0),FALSE))</f>
        <v>0</v>
      </c>
      <c r="O379">
        <f>IF(ISERROR(1/VLOOKUP($B379,'Justerad allokering'!$B$1:$AG$461,MATCH(O$1,'Justerad allokering'!$B$1:$AF$1,0),FALSE)),VLOOKUP($B379,'Allokerad kvv'!$B$2:$AV$468,MATCH(O$1,'Allokerad kvv'!$B$1:$AV$1,0),FALSE),VLOOKUP($B379,'Justerad allokering'!$B$1:$AG$461,MATCH(O$1,'Justerad allokering'!$B$1:$AF$1,0),FALSE))</f>
        <v>0</v>
      </c>
      <c r="P379">
        <f>IF(ISERROR(1/VLOOKUP($B379,'Justerad allokering'!$B$1:$AG$461,MATCH(P$1,'Justerad allokering'!$B$1:$AF$1,0),FALSE)),VLOOKUP($B379,'Allokerad kvv'!$B$2:$AV$468,MATCH(P$1,'Allokerad kvv'!$B$1:$AV$1,0),FALSE),VLOOKUP($B379,'Justerad allokering'!$B$1:$AG$461,MATCH(P$1,'Justerad allokering'!$B$1:$AF$1,0),FALSE))</f>
        <v>0</v>
      </c>
      <c r="Q379">
        <f>IF(ISERROR(1/VLOOKUP($B379,'Justerad allokering'!$B$1:$AG$461,MATCH(Q$1,'Justerad allokering'!$B$1:$AF$1,0),FALSE)),VLOOKUP($B379,'Allokerad kvv'!$B$2:$AV$468,MATCH(Q$1,'Allokerad kvv'!$B$1:$AV$1,0),FALSE),VLOOKUP($B379,'Justerad allokering'!$B$1:$AG$461,MATCH(Q$1,'Justerad allokering'!$B$1:$AF$1,0),FALSE))</f>
        <v>0</v>
      </c>
      <c r="R379">
        <f>IF(ISERROR(1/VLOOKUP($B379,'Justerad allokering'!$B$1:$AG$461,MATCH(R$1,'Justerad allokering'!$B$1:$AF$1,0),FALSE)),VLOOKUP($B379,'Allokerad kvv'!$B$2:$AV$468,MATCH(R$1,'Allokerad kvv'!$B$1:$AV$1,0),FALSE),VLOOKUP($B379,'Justerad allokering'!$B$1:$AG$461,MATCH(R$1,'Justerad allokering'!$B$1:$AF$1,0),FALSE))</f>
        <v>0</v>
      </c>
      <c r="S379">
        <f>IF(ISERROR(1/VLOOKUP($B379,'Justerad allokering'!$B$1:$AG$461,MATCH(S$1,'Justerad allokering'!$B$1:$AF$1,0),FALSE)),VLOOKUP($B379,'Allokerad kvv'!$B$2:$AV$468,MATCH(S$1,'Allokerad kvv'!$B$1:$AV$1,0),FALSE),VLOOKUP($B379,'Justerad allokering'!$B$1:$AG$461,MATCH(S$1,'Justerad allokering'!$B$1:$AF$1,0),FALSE))</f>
        <v>0</v>
      </c>
      <c r="T379">
        <f>IF(ISERROR(1/VLOOKUP($B379,'Justerad allokering'!$B$1:$AG$461,MATCH(T$1,'Justerad allokering'!$B$1:$AF$1,0),FALSE)),VLOOKUP($B379,'Allokerad kvv'!$B$2:$AV$468,MATCH(T$1,'Allokerad kvv'!$B$1:$AV$1,0),FALSE),VLOOKUP($B379,'Justerad allokering'!$B$1:$AG$461,MATCH(T$1,'Justerad allokering'!$B$1:$AF$1,0),FALSE))</f>
        <v>0</v>
      </c>
      <c r="U379">
        <f>IF(ISERROR(1/VLOOKUP($B379,'Justerad allokering'!$B$1:$AG$461,MATCH(U$1,'Justerad allokering'!$B$1:$AF$1,0),FALSE)),VLOOKUP($B379,'Allokerad kvv'!$B$2:$AV$468,MATCH(U$1,'Allokerad kvv'!$B$1:$AV$1,0),FALSE),VLOOKUP($B379,'Justerad allokering'!$B$1:$AG$461,MATCH(U$1,'Justerad allokering'!$B$1:$AF$1,0),FALSE))</f>
        <v>0</v>
      </c>
      <c r="V379">
        <f>IF(ISERROR(1/VLOOKUP($B379,'Justerad allokering'!$B$1:$AG$461,MATCH(V$1,'Justerad allokering'!$B$1:$AF$1,0),FALSE)),VLOOKUP($B379,'Allokerad kvv'!$B$2:$AV$468,MATCH(V$1,'Allokerad kvv'!$B$1:$AV$1,0),FALSE),VLOOKUP($B379,'Justerad allokering'!$B$1:$AG$461,MATCH(V$1,'Justerad allokering'!$B$1:$AF$1,0),FALSE))</f>
        <v>0</v>
      </c>
      <c r="W379">
        <f>IF(ISERROR(1/VLOOKUP($B379,'Justerad allokering'!$B$1:$AG$461,MATCH(W$1,'Justerad allokering'!$B$1:$AF$1,0),FALSE)),VLOOKUP($B379,'Allokerad kvv'!$B$2:$AV$468,MATCH(W$1,'Allokerad kvv'!$B$1:$AV$1,0),FALSE),VLOOKUP($B379,'Justerad allokering'!$B$1:$AG$461,MATCH(W$1,'Justerad allokering'!$B$1:$AF$1,0),FALSE))</f>
        <v>0</v>
      </c>
      <c r="X379">
        <f>IF(ISERROR(1/VLOOKUP($B379,'Justerad allokering'!$B$1:$AG$461,MATCH(X$1,'Justerad allokering'!$B$1:$AF$1,0),FALSE)),VLOOKUP($B379,'Allokerad kvv'!$B$2:$AV$468,MATCH(X$1,'Allokerad kvv'!$B$1:$AV$1,0),FALSE),VLOOKUP($B379,'Justerad allokering'!$B$1:$AG$461,MATCH(X$1,'Justerad allokering'!$B$1:$AF$1,0),FALSE))</f>
        <v>0</v>
      </c>
      <c r="Y379">
        <f>IF(ISERROR(1/VLOOKUP($B379,'Justerad allokering'!$B$1:$AG$461,MATCH(Y$1,'Justerad allokering'!$B$1:$AF$1,0),FALSE)),VLOOKUP($B379,'Allokerad kvv'!$B$2:$AV$468,MATCH(Y$1,'Allokerad kvv'!$B$1:$AV$1,0),FALSE),VLOOKUP($B379,'Justerad allokering'!$B$1:$AG$461,MATCH(Y$1,'Justerad allokering'!$B$1:$AF$1,0),FALSE))</f>
        <v>0</v>
      </c>
      <c r="Z379">
        <f>IF(ISERROR(1/VLOOKUP($B379,'Justerad allokering'!$B$1:$AG$461,MATCH(Z$1,'Justerad allokering'!$B$1:$AF$1,0),FALSE)),VLOOKUP($B379,'Allokerad kvv'!$B$2:$AV$468,MATCH(Z$1,'Allokerad kvv'!$B$1:$AV$1,0),FALSE),VLOOKUP($B379,'Justerad allokering'!$B$1:$AG$461,MATCH(Z$1,'Justerad allokering'!$B$1:$AF$1,0),FALSE))</f>
        <v>0</v>
      </c>
      <c r="AE379" s="89">
        <f t="shared" si="20"/>
        <v>0</v>
      </c>
      <c r="AG379">
        <f t="shared" si="21"/>
        <v>0</v>
      </c>
      <c r="AH379">
        <f t="shared" si="22"/>
        <v>0</v>
      </c>
      <c r="AI379" t="str">
        <f>IF(AH379=0,"",AH379/VLOOKUP(B379,Kraftvärmeprod!$B$1:$BC$480,MATCH("Summa tillförd energi exklusive rökgaskondensering",Kraftvärmeprod!$B$1:$BC$1,0),FALSE))</f>
        <v/>
      </c>
      <c r="AK379">
        <f t="shared" si="23"/>
        <v>0</v>
      </c>
    </row>
    <row r="380" spans="1:37" x14ac:dyDescent="0.25">
      <c r="A380" s="2" t="s">
        <v>501</v>
      </c>
      <c r="B380" s="2" t="s">
        <v>521</v>
      </c>
      <c r="C380">
        <f>IF(ISERROR(1/VLOOKUP($B380,'Justerad allokering'!$B$1:$AG$461,MATCH(C$1,'Justerad allokering'!$B$1:$AF$1,0),FALSE)),VLOOKUP($B380,'Allokerad kvv'!$B$2:$AV$468,MATCH(C$1,'Allokerad kvv'!$B$1:$AV$1,0),FALSE),VLOOKUP($B380,'Justerad allokering'!$B$1:$AG$461,MATCH(C$1,'Justerad allokering'!$B$1:$AF$1,0),FALSE))</f>
        <v>0</v>
      </c>
      <c r="D380">
        <f>IF(ISERROR(1/VLOOKUP($B380,'Justerad allokering'!$B$1:$AG$461,MATCH(D$1,'Justerad allokering'!$B$1:$AF$1,0),FALSE)),VLOOKUP($B380,'Allokerad kvv'!$B$2:$AV$468,MATCH(D$1,'Allokerad kvv'!$B$1:$AV$1,0),FALSE),VLOOKUP($B380,'Justerad allokering'!$B$1:$AG$461,MATCH(D$1,'Justerad allokering'!$B$1:$AF$1,0),FALSE))</f>
        <v>0</v>
      </c>
      <c r="E380">
        <f>IF(ISERROR(1/VLOOKUP($B380,'Justerad allokering'!$B$1:$AG$461,MATCH(E$1,'Justerad allokering'!$B$1:$AF$1,0),FALSE)),VLOOKUP($B380,'Allokerad kvv'!$B$2:$AV$468,MATCH(E$1,'Allokerad kvv'!$B$1:$AV$1,0),FALSE),VLOOKUP($B380,'Justerad allokering'!$B$1:$AG$461,MATCH(E$1,'Justerad allokering'!$B$1:$AF$1,0),FALSE))</f>
        <v>0</v>
      </c>
      <c r="F380">
        <f>IF(ISERROR(1/VLOOKUP($B380,'Justerad allokering'!$B$1:$AG$461,MATCH(F$1,'Justerad allokering'!$B$1:$AF$1,0),FALSE)),VLOOKUP($B380,'Allokerad kvv'!$B$2:$AV$468,MATCH(F$1,'Allokerad kvv'!$B$1:$AV$1,0),FALSE),VLOOKUP($B380,'Justerad allokering'!$B$1:$AG$461,MATCH(F$1,'Justerad allokering'!$B$1:$AF$1,0),FALSE))</f>
        <v>0</v>
      </c>
      <c r="G380">
        <f>IF(ISERROR(1/VLOOKUP($B380,'Justerad allokering'!$B$1:$AG$461,MATCH(G$1,'Justerad allokering'!$B$1:$AF$1,0),FALSE)),VLOOKUP($B380,'Allokerad kvv'!$B$2:$AV$468,MATCH(G$1,'Allokerad kvv'!$B$1:$AV$1,0),FALSE),VLOOKUP($B380,'Justerad allokering'!$B$1:$AG$461,MATCH(G$1,'Justerad allokering'!$B$1:$AF$1,0),FALSE))</f>
        <v>0</v>
      </c>
      <c r="H380">
        <f>IF(ISERROR(1/VLOOKUP($B380,'Justerad allokering'!$B$1:$AG$461,MATCH(H$1,'Justerad allokering'!$B$1:$AF$1,0),FALSE)),VLOOKUP($B380,'Allokerad kvv'!$B$2:$AV$468,MATCH(H$1,'Allokerad kvv'!$B$1:$AV$1,0),FALSE),VLOOKUP($B380,'Justerad allokering'!$B$1:$AG$461,MATCH(H$1,'Justerad allokering'!$B$1:$AF$1,0),FALSE))</f>
        <v>0</v>
      </c>
      <c r="I380">
        <f>IF(ISERROR(1/VLOOKUP($B380,'Justerad allokering'!$B$1:$AG$461,MATCH(I$1,'Justerad allokering'!$B$1:$AF$1,0),FALSE)),VLOOKUP($B380,'Allokerad kvv'!$B$2:$AV$468,MATCH(I$1,'Allokerad kvv'!$B$1:$AV$1,0),FALSE),VLOOKUP($B380,'Justerad allokering'!$B$1:$AG$461,MATCH(I$1,'Justerad allokering'!$B$1:$AF$1,0),FALSE))</f>
        <v>0</v>
      </c>
      <c r="J380">
        <f>IF(ISERROR(1/VLOOKUP($B380,'Justerad allokering'!$B$1:$AG$461,MATCH(J$1,'Justerad allokering'!$B$1:$AF$1,0),FALSE)),VLOOKUP($B380,'Allokerad kvv'!$B$2:$AV$468,MATCH(J$1,'Allokerad kvv'!$B$1:$AV$1,0),FALSE),VLOOKUP($B380,'Justerad allokering'!$B$1:$AG$461,MATCH(J$1,'Justerad allokering'!$B$1:$AF$1,0),FALSE))</f>
        <v>0</v>
      </c>
      <c r="K380">
        <f>IF(ISERROR(1/VLOOKUP($B380,'Justerad allokering'!$B$1:$AG$461,MATCH(K$1,'Justerad allokering'!$B$1:$AF$1,0),FALSE)),VLOOKUP($B380,'Allokerad kvv'!$B$2:$AV$468,MATCH(K$1,'Allokerad kvv'!$B$1:$AV$1,0),FALSE),VLOOKUP($B380,'Justerad allokering'!$B$1:$AG$461,MATCH(K$1,'Justerad allokering'!$B$1:$AF$1,0),FALSE))</f>
        <v>0</v>
      </c>
      <c r="L380">
        <f>IF(ISERROR(1/VLOOKUP($B380,'Justerad allokering'!$B$1:$AG$461,MATCH(L$1,'Justerad allokering'!$B$1:$AF$1,0),FALSE)),VLOOKUP($B380,'Allokerad kvv'!$B$2:$AV$468,MATCH(L$1,'Allokerad kvv'!$B$1:$AV$1,0),FALSE),VLOOKUP($B380,'Justerad allokering'!$B$1:$AG$461,MATCH(L$1,'Justerad allokering'!$B$1:$AF$1,0),FALSE))</f>
        <v>0</v>
      </c>
      <c r="M380">
        <f>IF(ISERROR(1/VLOOKUP($B380,'Justerad allokering'!$B$1:$AG$461,MATCH(M$1,'Justerad allokering'!$B$1:$AF$1,0),FALSE)),VLOOKUP($B380,'Allokerad kvv'!$B$2:$AV$468,MATCH(M$1,'Allokerad kvv'!$B$1:$AV$1,0),FALSE),VLOOKUP($B380,'Justerad allokering'!$B$1:$AG$461,MATCH(M$1,'Justerad allokering'!$B$1:$AF$1,0),FALSE))</f>
        <v>0</v>
      </c>
      <c r="N380">
        <f>IF(ISERROR(1/VLOOKUP($B380,'Justerad allokering'!$B$1:$AG$461,MATCH(N$1,'Justerad allokering'!$B$1:$AF$1,0),FALSE)),VLOOKUP($B380,'Allokerad kvv'!$B$2:$AV$468,MATCH(N$1,'Allokerad kvv'!$B$1:$AV$1,0),FALSE),VLOOKUP($B380,'Justerad allokering'!$B$1:$AG$461,MATCH(N$1,'Justerad allokering'!$B$1:$AF$1,0),FALSE))</f>
        <v>0</v>
      </c>
      <c r="O380">
        <f>IF(ISERROR(1/VLOOKUP($B380,'Justerad allokering'!$B$1:$AG$461,MATCH(O$1,'Justerad allokering'!$B$1:$AF$1,0),FALSE)),VLOOKUP($B380,'Allokerad kvv'!$B$2:$AV$468,MATCH(O$1,'Allokerad kvv'!$B$1:$AV$1,0),FALSE),VLOOKUP($B380,'Justerad allokering'!$B$1:$AG$461,MATCH(O$1,'Justerad allokering'!$B$1:$AF$1,0),FALSE))</f>
        <v>0</v>
      </c>
      <c r="P380">
        <f>IF(ISERROR(1/VLOOKUP($B380,'Justerad allokering'!$B$1:$AG$461,MATCH(P$1,'Justerad allokering'!$B$1:$AF$1,0),FALSE)),VLOOKUP($B380,'Allokerad kvv'!$B$2:$AV$468,MATCH(P$1,'Allokerad kvv'!$B$1:$AV$1,0),FALSE),VLOOKUP($B380,'Justerad allokering'!$B$1:$AG$461,MATCH(P$1,'Justerad allokering'!$B$1:$AF$1,0),FALSE))</f>
        <v>0</v>
      </c>
      <c r="Q380">
        <f>IF(ISERROR(1/VLOOKUP($B380,'Justerad allokering'!$B$1:$AG$461,MATCH(Q$1,'Justerad allokering'!$B$1:$AF$1,0),FALSE)),VLOOKUP($B380,'Allokerad kvv'!$B$2:$AV$468,MATCH(Q$1,'Allokerad kvv'!$B$1:$AV$1,0),FALSE),VLOOKUP($B380,'Justerad allokering'!$B$1:$AG$461,MATCH(Q$1,'Justerad allokering'!$B$1:$AF$1,0),FALSE))</f>
        <v>0</v>
      </c>
      <c r="R380">
        <f>IF(ISERROR(1/VLOOKUP($B380,'Justerad allokering'!$B$1:$AG$461,MATCH(R$1,'Justerad allokering'!$B$1:$AF$1,0),FALSE)),VLOOKUP($B380,'Allokerad kvv'!$B$2:$AV$468,MATCH(R$1,'Allokerad kvv'!$B$1:$AV$1,0),FALSE),VLOOKUP($B380,'Justerad allokering'!$B$1:$AG$461,MATCH(R$1,'Justerad allokering'!$B$1:$AF$1,0),FALSE))</f>
        <v>0</v>
      </c>
      <c r="S380">
        <f>IF(ISERROR(1/VLOOKUP($B380,'Justerad allokering'!$B$1:$AG$461,MATCH(S$1,'Justerad allokering'!$B$1:$AF$1,0),FALSE)),VLOOKUP($B380,'Allokerad kvv'!$B$2:$AV$468,MATCH(S$1,'Allokerad kvv'!$B$1:$AV$1,0),FALSE),VLOOKUP($B380,'Justerad allokering'!$B$1:$AG$461,MATCH(S$1,'Justerad allokering'!$B$1:$AF$1,0),FALSE))</f>
        <v>0</v>
      </c>
      <c r="T380">
        <f>IF(ISERROR(1/VLOOKUP($B380,'Justerad allokering'!$B$1:$AG$461,MATCH(T$1,'Justerad allokering'!$B$1:$AF$1,0),FALSE)),VLOOKUP($B380,'Allokerad kvv'!$B$2:$AV$468,MATCH(T$1,'Allokerad kvv'!$B$1:$AV$1,0),FALSE),VLOOKUP($B380,'Justerad allokering'!$B$1:$AG$461,MATCH(T$1,'Justerad allokering'!$B$1:$AF$1,0),FALSE))</f>
        <v>0</v>
      </c>
      <c r="U380">
        <f>IF(ISERROR(1/VLOOKUP($B380,'Justerad allokering'!$B$1:$AG$461,MATCH(U$1,'Justerad allokering'!$B$1:$AF$1,0),FALSE)),VLOOKUP($B380,'Allokerad kvv'!$B$2:$AV$468,MATCH(U$1,'Allokerad kvv'!$B$1:$AV$1,0),FALSE),VLOOKUP($B380,'Justerad allokering'!$B$1:$AG$461,MATCH(U$1,'Justerad allokering'!$B$1:$AF$1,0),FALSE))</f>
        <v>0</v>
      </c>
      <c r="V380">
        <f>IF(ISERROR(1/VLOOKUP($B380,'Justerad allokering'!$B$1:$AG$461,MATCH(V$1,'Justerad allokering'!$B$1:$AF$1,0),FALSE)),VLOOKUP($B380,'Allokerad kvv'!$B$2:$AV$468,MATCH(V$1,'Allokerad kvv'!$B$1:$AV$1,0),FALSE),VLOOKUP($B380,'Justerad allokering'!$B$1:$AG$461,MATCH(V$1,'Justerad allokering'!$B$1:$AF$1,0),FALSE))</f>
        <v>0</v>
      </c>
      <c r="W380">
        <f>IF(ISERROR(1/VLOOKUP($B380,'Justerad allokering'!$B$1:$AG$461,MATCH(W$1,'Justerad allokering'!$B$1:$AF$1,0),FALSE)),VLOOKUP($B380,'Allokerad kvv'!$B$2:$AV$468,MATCH(W$1,'Allokerad kvv'!$B$1:$AV$1,0),FALSE),VLOOKUP($B380,'Justerad allokering'!$B$1:$AG$461,MATCH(W$1,'Justerad allokering'!$B$1:$AF$1,0),FALSE))</f>
        <v>0</v>
      </c>
      <c r="X380">
        <f>IF(ISERROR(1/VLOOKUP($B380,'Justerad allokering'!$B$1:$AG$461,MATCH(X$1,'Justerad allokering'!$B$1:$AF$1,0),FALSE)),VLOOKUP($B380,'Allokerad kvv'!$B$2:$AV$468,MATCH(X$1,'Allokerad kvv'!$B$1:$AV$1,0),FALSE),VLOOKUP($B380,'Justerad allokering'!$B$1:$AG$461,MATCH(X$1,'Justerad allokering'!$B$1:$AF$1,0),FALSE))</f>
        <v>0</v>
      </c>
      <c r="Y380">
        <f>IF(ISERROR(1/VLOOKUP($B380,'Justerad allokering'!$B$1:$AG$461,MATCH(Y$1,'Justerad allokering'!$B$1:$AF$1,0),FALSE)),VLOOKUP($B380,'Allokerad kvv'!$B$2:$AV$468,MATCH(Y$1,'Allokerad kvv'!$B$1:$AV$1,0),FALSE),VLOOKUP($B380,'Justerad allokering'!$B$1:$AG$461,MATCH(Y$1,'Justerad allokering'!$B$1:$AF$1,0),FALSE))</f>
        <v>0</v>
      </c>
      <c r="Z380">
        <f>IF(ISERROR(1/VLOOKUP($B380,'Justerad allokering'!$B$1:$AG$461,MATCH(Z$1,'Justerad allokering'!$B$1:$AF$1,0),FALSE)),VLOOKUP($B380,'Allokerad kvv'!$B$2:$AV$468,MATCH(Z$1,'Allokerad kvv'!$B$1:$AV$1,0),FALSE),VLOOKUP($B380,'Justerad allokering'!$B$1:$AG$461,MATCH(Z$1,'Justerad allokering'!$B$1:$AF$1,0),FALSE))</f>
        <v>0</v>
      </c>
      <c r="AE380" s="89">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25">
      <c r="A381" s="2" t="s">
        <v>522</v>
      </c>
      <c r="B381" s="2" t="s">
        <v>523</v>
      </c>
      <c r="C381">
        <f>IF(ISERROR(1/VLOOKUP($B381,'Justerad allokering'!$B$1:$AG$461,MATCH(C$1,'Justerad allokering'!$B$1:$AF$1,0),FALSE)),VLOOKUP($B381,'Allokerad kvv'!$B$2:$AV$468,MATCH(C$1,'Allokerad kvv'!$B$1:$AV$1,0),FALSE),VLOOKUP($B381,'Justerad allokering'!$B$1:$AG$461,MATCH(C$1,'Justerad allokering'!$B$1:$AF$1,0),FALSE))</f>
        <v>0</v>
      </c>
      <c r="D381">
        <f>IF(ISERROR(1/VLOOKUP($B381,'Justerad allokering'!$B$1:$AG$461,MATCH(D$1,'Justerad allokering'!$B$1:$AF$1,0),FALSE)),VLOOKUP($B381,'Allokerad kvv'!$B$2:$AV$468,MATCH(D$1,'Allokerad kvv'!$B$1:$AV$1,0),FALSE),VLOOKUP($B381,'Justerad allokering'!$B$1:$AG$461,MATCH(D$1,'Justerad allokering'!$B$1:$AF$1,0),FALSE))</f>
        <v>0</v>
      </c>
      <c r="E381">
        <f>IF(ISERROR(1/VLOOKUP($B381,'Justerad allokering'!$B$1:$AG$461,MATCH(E$1,'Justerad allokering'!$B$1:$AF$1,0),FALSE)),VLOOKUP($B381,'Allokerad kvv'!$B$2:$AV$468,MATCH(E$1,'Allokerad kvv'!$B$1:$AV$1,0),FALSE),VLOOKUP($B381,'Justerad allokering'!$B$1:$AG$461,MATCH(E$1,'Justerad allokering'!$B$1:$AF$1,0),FALSE))</f>
        <v>0</v>
      </c>
      <c r="F381">
        <f>IF(ISERROR(1/VLOOKUP($B381,'Justerad allokering'!$B$1:$AG$461,MATCH(F$1,'Justerad allokering'!$B$1:$AF$1,0),FALSE)),VLOOKUP($B381,'Allokerad kvv'!$B$2:$AV$468,MATCH(F$1,'Allokerad kvv'!$B$1:$AV$1,0),FALSE),VLOOKUP($B381,'Justerad allokering'!$B$1:$AG$461,MATCH(F$1,'Justerad allokering'!$B$1:$AF$1,0),FALSE))</f>
        <v>0</v>
      </c>
      <c r="G381">
        <f>IF(ISERROR(1/VLOOKUP($B381,'Justerad allokering'!$B$1:$AG$461,MATCH(G$1,'Justerad allokering'!$B$1:$AF$1,0),FALSE)),VLOOKUP($B381,'Allokerad kvv'!$B$2:$AV$468,MATCH(G$1,'Allokerad kvv'!$B$1:$AV$1,0),FALSE),VLOOKUP($B381,'Justerad allokering'!$B$1:$AG$461,MATCH(G$1,'Justerad allokering'!$B$1:$AF$1,0),FALSE))</f>
        <v>0</v>
      </c>
      <c r="H381">
        <f>IF(ISERROR(1/VLOOKUP($B381,'Justerad allokering'!$B$1:$AG$461,MATCH(H$1,'Justerad allokering'!$B$1:$AF$1,0),FALSE)),VLOOKUP($B381,'Allokerad kvv'!$B$2:$AV$468,MATCH(H$1,'Allokerad kvv'!$B$1:$AV$1,0),FALSE),VLOOKUP($B381,'Justerad allokering'!$B$1:$AG$461,MATCH(H$1,'Justerad allokering'!$B$1:$AF$1,0),FALSE))</f>
        <v>0</v>
      </c>
      <c r="I381">
        <f>IF(ISERROR(1/VLOOKUP($B381,'Justerad allokering'!$B$1:$AG$461,MATCH(I$1,'Justerad allokering'!$B$1:$AF$1,0),FALSE)),VLOOKUP($B381,'Allokerad kvv'!$B$2:$AV$468,MATCH(I$1,'Allokerad kvv'!$B$1:$AV$1,0),FALSE),VLOOKUP($B381,'Justerad allokering'!$B$1:$AG$461,MATCH(I$1,'Justerad allokering'!$B$1:$AF$1,0),FALSE))</f>
        <v>0</v>
      </c>
      <c r="J381">
        <f>IF(ISERROR(1/VLOOKUP($B381,'Justerad allokering'!$B$1:$AG$461,MATCH(J$1,'Justerad allokering'!$B$1:$AF$1,0),FALSE)),VLOOKUP($B381,'Allokerad kvv'!$B$2:$AV$468,MATCH(J$1,'Allokerad kvv'!$B$1:$AV$1,0),FALSE),VLOOKUP($B381,'Justerad allokering'!$B$1:$AG$461,MATCH(J$1,'Justerad allokering'!$B$1:$AF$1,0),FALSE))</f>
        <v>0</v>
      </c>
      <c r="K381">
        <f>IF(ISERROR(1/VLOOKUP($B381,'Justerad allokering'!$B$1:$AG$461,MATCH(K$1,'Justerad allokering'!$B$1:$AF$1,0),FALSE)),VLOOKUP($B381,'Allokerad kvv'!$B$2:$AV$468,MATCH(K$1,'Allokerad kvv'!$B$1:$AV$1,0),FALSE),VLOOKUP($B381,'Justerad allokering'!$B$1:$AG$461,MATCH(K$1,'Justerad allokering'!$B$1:$AF$1,0),FALSE))</f>
        <v>0</v>
      </c>
      <c r="L381">
        <f>IF(ISERROR(1/VLOOKUP($B381,'Justerad allokering'!$B$1:$AG$461,MATCH(L$1,'Justerad allokering'!$B$1:$AF$1,0),FALSE)),VLOOKUP($B381,'Allokerad kvv'!$B$2:$AV$468,MATCH(L$1,'Allokerad kvv'!$B$1:$AV$1,0),FALSE),VLOOKUP($B381,'Justerad allokering'!$B$1:$AG$461,MATCH(L$1,'Justerad allokering'!$B$1:$AF$1,0),FALSE))</f>
        <v>0</v>
      </c>
      <c r="M381">
        <f>IF(ISERROR(1/VLOOKUP($B381,'Justerad allokering'!$B$1:$AG$461,MATCH(M$1,'Justerad allokering'!$B$1:$AF$1,0),FALSE)),VLOOKUP($B381,'Allokerad kvv'!$B$2:$AV$468,MATCH(M$1,'Allokerad kvv'!$B$1:$AV$1,0),FALSE),VLOOKUP($B381,'Justerad allokering'!$B$1:$AG$461,MATCH(M$1,'Justerad allokering'!$B$1:$AF$1,0),FALSE))</f>
        <v>0</v>
      </c>
      <c r="N381">
        <f>IF(ISERROR(1/VLOOKUP($B381,'Justerad allokering'!$B$1:$AG$461,MATCH(N$1,'Justerad allokering'!$B$1:$AF$1,0),FALSE)),VLOOKUP($B381,'Allokerad kvv'!$B$2:$AV$468,MATCH(N$1,'Allokerad kvv'!$B$1:$AV$1,0),FALSE),VLOOKUP($B381,'Justerad allokering'!$B$1:$AG$461,MATCH(N$1,'Justerad allokering'!$B$1:$AF$1,0),FALSE))</f>
        <v>0</v>
      </c>
      <c r="O381">
        <f>IF(ISERROR(1/VLOOKUP($B381,'Justerad allokering'!$B$1:$AG$461,MATCH(O$1,'Justerad allokering'!$B$1:$AF$1,0),FALSE)),VLOOKUP($B381,'Allokerad kvv'!$B$2:$AV$468,MATCH(O$1,'Allokerad kvv'!$B$1:$AV$1,0),FALSE),VLOOKUP($B381,'Justerad allokering'!$B$1:$AG$461,MATCH(O$1,'Justerad allokering'!$B$1:$AF$1,0),FALSE))</f>
        <v>0</v>
      </c>
      <c r="P381">
        <f>IF(ISERROR(1/VLOOKUP($B381,'Justerad allokering'!$B$1:$AG$461,MATCH(P$1,'Justerad allokering'!$B$1:$AF$1,0),FALSE)),VLOOKUP($B381,'Allokerad kvv'!$B$2:$AV$468,MATCH(P$1,'Allokerad kvv'!$B$1:$AV$1,0),FALSE),VLOOKUP($B381,'Justerad allokering'!$B$1:$AG$461,MATCH(P$1,'Justerad allokering'!$B$1:$AF$1,0),FALSE))</f>
        <v>0</v>
      </c>
      <c r="Q381">
        <f>IF(ISERROR(1/VLOOKUP($B381,'Justerad allokering'!$B$1:$AG$461,MATCH(Q$1,'Justerad allokering'!$B$1:$AF$1,0),FALSE)),VLOOKUP($B381,'Allokerad kvv'!$B$2:$AV$468,MATCH(Q$1,'Allokerad kvv'!$B$1:$AV$1,0),FALSE),VLOOKUP($B381,'Justerad allokering'!$B$1:$AG$461,MATCH(Q$1,'Justerad allokering'!$B$1:$AF$1,0),FALSE))</f>
        <v>0</v>
      </c>
      <c r="R381">
        <f>IF(ISERROR(1/VLOOKUP($B381,'Justerad allokering'!$B$1:$AG$461,MATCH(R$1,'Justerad allokering'!$B$1:$AF$1,0),FALSE)),VLOOKUP($B381,'Allokerad kvv'!$B$2:$AV$468,MATCH(R$1,'Allokerad kvv'!$B$1:$AV$1,0),FALSE),VLOOKUP($B381,'Justerad allokering'!$B$1:$AG$461,MATCH(R$1,'Justerad allokering'!$B$1:$AF$1,0),FALSE))</f>
        <v>0</v>
      </c>
      <c r="S381">
        <f>IF(ISERROR(1/VLOOKUP($B381,'Justerad allokering'!$B$1:$AG$461,MATCH(S$1,'Justerad allokering'!$B$1:$AF$1,0),FALSE)),VLOOKUP($B381,'Allokerad kvv'!$B$2:$AV$468,MATCH(S$1,'Allokerad kvv'!$B$1:$AV$1,0),FALSE),VLOOKUP($B381,'Justerad allokering'!$B$1:$AG$461,MATCH(S$1,'Justerad allokering'!$B$1:$AF$1,0),FALSE))</f>
        <v>0</v>
      </c>
      <c r="T381">
        <f>IF(ISERROR(1/VLOOKUP($B381,'Justerad allokering'!$B$1:$AG$461,MATCH(T$1,'Justerad allokering'!$B$1:$AF$1,0),FALSE)),VLOOKUP($B381,'Allokerad kvv'!$B$2:$AV$468,MATCH(T$1,'Allokerad kvv'!$B$1:$AV$1,0),FALSE),VLOOKUP($B381,'Justerad allokering'!$B$1:$AG$461,MATCH(T$1,'Justerad allokering'!$B$1:$AF$1,0),FALSE))</f>
        <v>0</v>
      </c>
      <c r="U381">
        <f>IF(ISERROR(1/VLOOKUP($B381,'Justerad allokering'!$B$1:$AG$461,MATCH(U$1,'Justerad allokering'!$B$1:$AF$1,0),FALSE)),VLOOKUP($B381,'Allokerad kvv'!$B$2:$AV$468,MATCH(U$1,'Allokerad kvv'!$B$1:$AV$1,0),FALSE),VLOOKUP($B381,'Justerad allokering'!$B$1:$AG$461,MATCH(U$1,'Justerad allokering'!$B$1:$AF$1,0),FALSE))</f>
        <v>0</v>
      </c>
      <c r="V381">
        <f>IF(ISERROR(1/VLOOKUP($B381,'Justerad allokering'!$B$1:$AG$461,MATCH(V$1,'Justerad allokering'!$B$1:$AF$1,0),FALSE)),VLOOKUP($B381,'Allokerad kvv'!$B$2:$AV$468,MATCH(V$1,'Allokerad kvv'!$B$1:$AV$1,0),FALSE),VLOOKUP($B381,'Justerad allokering'!$B$1:$AG$461,MATCH(V$1,'Justerad allokering'!$B$1:$AF$1,0),FALSE))</f>
        <v>0</v>
      </c>
      <c r="W381">
        <f>IF(ISERROR(1/VLOOKUP($B381,'Justerad allokering'!$B$1:$AG$461,MATCH(W$1,'Justerad allokering'!$B$1:$AF$1,0),FALSE)),VLOOKUP($B381,'Allokerad kvv'!$B$2:$AV$468,MATCH(W$1,'Allokerad kvv'!$B$1:$AV$1,0),FALSE),VLOOKUP($B381,'Justerad allokering'!$B$1:$AG$461,MATCH(W$1,'Justerad allokering'!$B$1:$AF$1,0),FALSE))</f>
        <v>0</v>
      </c>
      <c r="X381">
        <f>IF(ISERROR(1/VLOOKUP($B381,'Justerad allokering'!$B$1:$AG$461,MATCH(X$1,'Justerad allokering'!$B$1:$AF$1,0),FALSE)),VLOOKUP($B381,'Allokerad kvv'!$B$2:$AV$468,MATCH(X$1,'Allokerad kvv'!$B$1:$AV$1,0),FALSE),VLOOKUP($B381,'Justerad allokering'!$B$1:$AG$461,MATCH(X$1,'Justerad allokering'!$B$1:$AF$1,0),FALSE))</f>
        <v>0</v>
      </c>
      <c r="Y381">
        <f>IF(ISERROR(1/VLOOKUP($B381,'Justerad allokering'!$B$1:$AG$461,MATCH(Y$1,'Justerad allokering'!$B$1:$AF$1,0),FALSE)),VLOOKUP($B381,'Allokerad kvv'!$B$2:$AV$468,MATCH(Y$1,'Allokerad kvv'!$B$1:$AV$1,0),FALSE),VLOOKUP($B381,'Justerad allokering'!$B$1:$AG$461,MATCH(Y$1,'Justerad allokering'!$B$1:$AF$1,0),FALSE))</f>
        <v>0</v>
      </c>
      <c r="Z381">
        <f>IF(ISERROR(1/VLOOKUP($B381,'Justerad allokering'!$B$1:$AG$461,MATCH(Z$1,'Justerad allokering'!$B$1:$AF$1,0),FALSE)),VLOOKUP($B381,'Allokerad kvv'!$B$2:$AV$468,MATCH(Z$1,'Allokerad kvv'!$B$1:$AV$1,0),FALSE),VLOOKUP($B381,'Justerad allokering'!$B$1:$AG$461,MATCH(Z$1,'Justerad allokering'!$B$1:$AF$1,0),FALSE))</f>
        <v>0</v>
      </c>
      <c r="AE381" s="89">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25">
      <c r="A382" s="2" t="s">
        <v>522</v>
      </c>
      <c r="B382" s="2" t="s">
        <v>524</v>
      </c>
      <c r="C382">
        <f>IF(ISERROR(1/VLOOKUP($B382,'Justerad allokering'!$B$1:$AG$461,MATCH(C$1,'Justerad allokering'!$B$1:$AF$1,0),FALSE)),VLOOKUP($B382,'Allokerad kvv'!$B$2:$AV$468,MATCH(C$1,'Allokerad kvv'!$B$1:$AV$1,0),FALSE),VLOOKUP($B382,'Justerad allokering'!$B$1:$AG$461,MATCH(C$1,'Justerad allokering'!$B$1:$AF$1,0),FALSE))</f>
        <v>0</v>
      </c>
      <c r="D382">
        <f>IF(ISERROR(1/VLOOKUP($B382,'Justerad allokering'!$B$1:$AG$461,MATCH(D$1,'Justerad allokering'!$B$1:$AF$1,0),FALSE)),VLOOKUP($B382,'Allokerad kvv'!$B$2:$AV$468,MATCH(D$1,'Allokerad kvv'!$B$1:$AV$1,0),FALSE),VLOOKUP($B382,'Justerad allokering'!$B$1:$AG$461,MATCH(D$1,'Justerad allokering'!$B$1:$AF$1,0),FALSE))</f>
        <v>0</v>
      </c>
      <c r="E382">
        <f>IF(ISERROR(1/VLOOKUP($B382,'Justerad allokering'!$B$1:$AG$461,MATCH(E$1,'Justerad allokering'!$B$1:$AF$1,0),FALSE)),VLOOKUP($B382,'Allokerad kvv'!$B$2:$AV$468,MATCH(E$1,'Allokerad kvv'!$B$1:$AV$1,0),FALSE),VLOOKUP($B382,'Justerad allokering'!$B$1:$AG$461,MATCH(E$1,'Justerad allokering'!$B$1:$AF$1,0),FALSE))</f>
        <v>6.7543499999999996</v>
      </c>
      <c r="F382">
        <f>IF(ISERROR(1/VLOOKUP($B382,'Justerad allokering'!$B$1:$AG$461,MATCH(F$1,'Justerad allokering'!$B$1:$AF$1,0),FALSE)),VLOOKUP($B382,'Allokerad kvv'!$B$2:$AV$468,MATCH(F$1,'Allokerad kvv'!$B$1:$AV$1,0),FALSE),VLOOKUP($B382,'Justerad allokering'!$B$1:$AG$461,MATCH(F$1,'Justerad allokering'!$B$1:$AF$1,0),FALSE))</f>
        <v>0</v>
      </c>
      <c r="G382">
        <f>IF(ISERROR(1/VLOOKUP($B382,'Justerad allokering'!$B$1:$AG$461,MATCH(G$1,'Justerad allokering'!$B$1:$AF$1,0),FALSE)),VLOOKUP($B382,'Allokerad kvv'!$B$2:$AV$468,MATCH(G$1,'Allokerad kvv'!$B$1:$AV$1,0),FALSE),VLOOKUP($B382,'Justerad allokering'!$B$1:$AG$461,MATCH(G$1,'Justerad allokering'!$B$1:$AF$1,0),FALSE))</f>
        <v>0</v>
      </c>
      <c r="H382">
        <f>IF(ISERROR(1/VLOOKUP($B382,'Justerad allokering'!$B$1:$AG$461,MATCH(H$1,'Justerad allokering'!$B$1:$AF$1,0),FALSE)),VLOOKUP($B382,'Allokerad kvv'!$B$2:$AV$468,MATCH(H$1,'Allokerad kvv'!$B$1:$AV$1,0),FALSE),VLOOKUP($B382,'Justerad allokering'!$B$1:$AG$461,MATCH(H$1,'Justerad allokering'!$B$1:$AF$1,0),FALSE))</f>
        <v>0</v>
      </c>
      <c r="I382">
        <f>IF(ISERROR(1/VLOOKUP($B382,'Justerad allokering'!$B$1:$AG$461,MATCH(I$1,'Justerad allokering'!$B$1:$AF$1,0),FALSE)),VLOOKUP($B382,'Allokerad kvv'!$B$2:$AV$468,MATCH(I$1,'Allokerad kvv'!$B$1:$AV$1,0),FALSE),VLOOKUP($B382,'Justerad allokering'!$B$1:$AG$461,MATCH(I$1,'Justerad allokering'!$B$1:$AF$1,0),FALSE))</f>
        <v>0</v>
      </c>
      <c r="J382">
        <f>IF(ISERROR(1/VLOOKUP($B382,'Justerad allokering'!$B$1:$AG$461,MATCH(J$1,'Justerad allokering'!$B$1:$AF$1,0),FALSE)),VLOOKUP($B382,'Allokerad kvv'!$B$2:$AV$468,MATCH(J$1,'Allokerad kvv'!$B$1:$AV$1,0),FALSE),VLOOKUP($B382,'Justerad allokering'!$B$1:$AG$461,MATCH(J$1,'Justerad allokering'!$B$1:$AF$1,0),FALSE))</f>
        <v>6.9651800000000001</v>
      </c>
      <c r="K382">
        <f>IF(ISERROR(1/VLOOKUP($B382,'Justerad allokering'!$B$1:$AG$461,MATCH(K$1,'Justerad allokering'!$B$1:$AF$1,0),FALSE)),VLOOKUP($B382,'Allokerad kvv'!$B$2:$AV$468,MATCH(K$1,'Allokerad kvv'!$B$1:$AV$1,0),FALSE),VLOOKUP($B382,'Justerad allokering'!$B$1:$AG$461,MATCH(K$1,'Justerad allokering'!$B$1:$AF$1,0),FALSE))</f>
        <v>0</v>
      </c>
      <c r="L382">
        <f>IF(ISERROR(1/VLOOKUP($B382,'Justerad allokering'!$B$1:$AG$461,MATCH(L$1,'Justerad allokering'!$B$1:$AF$1,0),FALSE)),VLOOKUP($B382,'Allokerad kvv'!$B$2:$AV$468,MATCH(L$1,'Allokerad kvv'!$B$1:$AV$1,0),FALSE),VLOOKUP($B382,'Justerad allokering'!$B$1:$AG$461,MATCH(L$1,'Justerad allokering'!$B$1:$AF$1,0),FALSE))</f>
        <v>0</v>
      </c>
      <c r="M382">
        <f>IF(ISERROR(1/VLOOKUP($B382,'Justerad allokering'!$B$1:$AG$461,MATCH(M$1,'Justerad allokering'!$B$1:$AF$1,0),FALSE)),VLOOKUP($B382,'Allokerad kvv'!$B$2:$AV$468,MATCH(M$1,'Allokerad kvv'!$B$1:$AV$1,0),FALSE),VLOOKUP($B382,'Justerad allokering'!$B$1:$AG$461,MATCH(M$1,'Justerad allokering'!$B$1:$AF$1,0),FALSE))</f>
        <v>0</v>
      </c>
      <c r="N382">
        <f>IF(ISERROR(1/VLOOKUP($B382,'Justerad allokering'!$B$1:$AG$461,MATCH(N$1,'Justerad allokering'!$B$1:$AF$1,0),FALSE)),VLOOKUP($B382,'Allokerad kvv'!$B$2:$AV$468,MATCH(N$1,'Allokerad kvv'!$B$1:$AV$1,0),FALSE),VLOOKUP($B382,'Justerad allokering'!$B$1:$AG$461,MATCH(N$1,'Justerad allokering'!$B$1:$AF$1,0),FALSE))</f>
        <v>6.4580000000000002</v>
      </c>
      <c r="O382">
        <f>IF(ISERROR(1/VLOOKUP($B382,'Justerad allokering'!$B$1:$AG$461,MATCH(O$1,'Justerad allokering'!$B$1:$AF$1,0),FALSE)),VLOOKUP($B382,'Allokerad kvv'!$B$2:$AV$468,MATCH(O$1,'Allokerad kvv'!$B$1:$AV$1,0),FALSE),VLOOKUP($B382,'Justerad allokering'!$B$1:$AG$461,MATCH(O$1,'Justerad allokering'!$B$1:$AF$1,0),FALSE))</f>
        <v>0</v>
      </c>
      <c r="P382">
        <f>IF(ISERROR(1/VLOOKUP($B382,'Justerad allokering'!$B$1:$AG$461,MATCH(P$1,'Justerad allokering'!$B$1:$AF$1,0),FALSE)),VLOOKUP($B382,'Allokerad kvv'!$B$2:$AV$468,MATCH(P$1,'Allokerad kvv'!$B$1:$AV$1,0),FALSE),VLOOKUP($B382,'Justerad allokering'!$B$1:$AG$461,MATCH(P$1,'Justerad allokering'!$B$1:$AF$1,0),FALSE))</f>
        <v>7.3875500000000001</v>
      </c>
      <c r="Q382">
        <f>IF(ISERROR(1/VLOOKUP($B382,'Justerad allokering'!$B$1:$AG$461,MATCH(Q$1,'Justerad allokering'!$B$1:$AF$1,0),FALSE)),VLOOKUP($B382,'Allokerad kvv'!$B$2:$AV$468,MATCH(Q$1,'Allokerad kvv'!$B$1:$AV$1,0),FALSE),VLOOKUP($B382,'Justerad allokering'!$B$1:$AG$461,MATCH(Q$1,'Justerad allokering'!$B$1:$AF$1,0),FALSE))</f>
        <v>0</v>
      </c>
      <c r="R382">
        <f>IF(ISERROR(1/VLOOKUP($B382,'Justerad allokering'!$B$1:$AG$461,MATCH(R$1,'Justerad allokering'!$B$1:$AF$1,0),FALSE)),VLOOKUP($B382,'Allokerad kvv'!$B$2:$AV$468,MATCH(R$1,'Allokerad kvv'!$B$1:$AV$1,0),FALSE),VLOOKUP($B382,'Justerad allokering'!$B$1:$AG$461,MATCH(R$1,'Justerad allokering'!$B$1:$AF$1,0),FALSE))</f>
        <v>0</v>
      </c>
      <c r="S382">
        <f>IF(ISERROR(1/VLOOKUP($B382,'Justerad allokering'!$B$1:$AG$461,MATCH(S$1,'Justerad allokering'!$B$1:$AF$1,0),FALSE)),VLOOKUP($B382,'Allokerad kvv'!$B$2:$AV$468,MATCH(S$1,'Allokerad kvv'!$B$1:$AV$1,0),FALSE),VLOOKUP($B382,'Justerad allokering'!$B$1:$AG$461,MATCH(S$1,'Justerad allokering'!$B$1:$AF$1,0),FALSE))</f>
        <v>0</v>
      </c>
      <c r="T382">
        <f>IF(ISERROR(1/VLOOKUP($B382,'Justerad allokering'!$B$1:$AG$461,MATCH(T$1,'Justerad allokering'!$B$1:$AF$1,0),FALSE)),VLOOKUP($B382,'Allokerad kvv'!$B$2:$AV$468,MATCH(T$1,'Allokerad kvv'!$B$1:$AV$1,0),FALSE),VLOOKUP($B382,'Justerad allokering'!$B$1:$AG$461,MATCH(T$1,'Justerad allokering'!$B$1:$AF$1,0),FALSE))</f>
        <v>0</v>
      </c>
      <c r="U382">
        <f>IF(ISERROR(1/VLOOKUP($B382,'Justerad allokering'!$B$1:$AG$461,MATCH(U$1,'Justerad allokering'!$B$1:$AF$1,0),FALSE)),VLOOKUP($B382,'Allokerad kvv'!$B$2:$AV$468,MATCH(U$1,'Allokerad kvv'!$B$1:$AV$1,0),FALSE),VLOOKUP($B382,'Justerad allokering'!$B$1:$AG$461,MATCH(U$1,'Justerad allokering'!$B$1:$AF$1,0),FALSE))</f>
        <v>0</v>
      </c>
      <c r="V382">
        <f>IF(ISERROR(1/VLOOKUP($B382,'Justerad allokering'!$B$1:$AG$461,MATCH(V$1,'Justerad allokering'!$B$1:$AF$1,0),FALSE)),VLOOKUP($B382,'Allokerad kvv'!$B$2:$AV$468,MATCH(V$1,'Allokerad kvv'!$B$1:$AV$1,0),FALSE),VLOOKUP($B382,'Justerad allokering'!$B$1:$AG$461,MATCH(V$1,'Justerad allokering'!$B$1:$AF$1,0),FALSE))</f>
        <v>0</v>
      </c>
      <c r="W382">
        <f>IF(ISERROR(1/VLOOKUP($B382,'Justerad allokering'!$B$1:$AG$461,MATCH(W$1,'Justerad allokering'!$B$1:$AF$1,0),FALSE)),VLOOKUP($B382,'Allokerad kvv'!$B$2:$AV$468,MATCH(W$1,'Allokerad kvv'!$B$1:$AV$1,0),FALSE),VLOOKUP($B382,'Justerad allokering'!$B$1:$AG$461,MATCH(W$1,'Justerad allokering'!$B$1:$AF$1,0),FALSE))</f>
        <v>0</v>
      </c>
      <c r="X382">
        <f>IF(ISERROR(1/VLOOKUP($B382,'Justerad allokering'!$B$1:$AG$461,MATCH(X$1,'Justerad allokering'!$B$1:$AF$1,0),FALSE)),VLOOKUP($B382,'Allokerad kvv'!$B$2:$AV$468,MATCH(X$1,'Allokerad kvv'!$B$1:$AV$1,0),FALSE),VLOOKUP($B382,'Justerad allokering'!$B$1:$AG$461,MATCH(X$1,'Justerad allokering'!$B$1:$AF$1,0),FALSE))</f>
        <v>0</v>
      </c>
      <c r="Y382">
        <f>IF(ISERROR(1/VLOOKUP($B382,'Justerad allokering'!$B$1:$AG$461,MATCH(Y$1,'Justerad allokering'!$B$1:$AF$1,0),FALSE)),VLOOKUP($B382,'Allokerad kvv'!$B$2:$AV$468,MATCH(Y$1,'Allokerad kvv'!$B$1:$AV$1,0),FALSE),VLOOKUP($B382,'Justerad allokering'!$B$1:$AG$461,MATCH(Y$1,'Justerad allokering'!$B$1:$AF$1,0),FALSE))</f>
        <v>0</v>
      </c>
      <c r="Z382">
        <f>IF(ISERROR(1/VLOOKUP($B382,'Justerad allokering'!$B$1:$AG$461,MATCH(Z$1,'Justerad allokering'!$B$1:$AF$1,0),FALSE)),VLOOKUP($B382,'Allokerad kvv'!$B$2:$AV$468,MATCH(Z$1,'Allokerad kvv'!$B$1:$AV$1,0),FALSE),VLOOKUP($B382,'Justerad allokering'!$B$1:$AG$461,MATCH(Z$1,'Justerad allokering'!$B$1:$AF$1,0),FALSE))</f>
        <v>0</v>
      </c>
      <c r="AE382" s="89">
        <f t="shared" si="20"/>
        <v>27.565079999999998</v>
      </c>
      <c r="AG382">
        <f t="shared" si="21"/>
        <v>27.565079999999998</v>
      </c>
      <c r="AH382">
        <f t="shared" si="22"/>
        <v>21.107079999999996</v>
      </c>
      <c r="AI382">
        <f>IF(AH382=0,"",AH382/VLOOKUP(B382,Kraftvärmeprod!$B$1:$BC$480,MATCH("Summa tillförd energi exklusive rökgaskondensering",Kraftvärmeprod!$B$1:$BC$1,0),FALSE))</f>
        <v>0.70044069821464094</v>
      </c>
      <c r="AK382">
        <f t="shared" si="23"/>
        <v>21.10708</v>
      </c>
    </row>
    <row r="383" spans="1:37" x14ac:dyDescent="0.25">
      <c r="A383" s="2" t="s">
        <v>525</v>
      </c>
      <c r="B383" s="2" t="s">
        <v>526</v>
      </c>
      <c r="C383">
        <f>IF(ISERROR(1/VLOOKUP($B383,'Justerad allokering'!$B$1:$AG$461,MATCH(C$1,'Justerad allokering'!$B$1:$AF$1,0),FALSE)),VLOOKUP($B383,'Allokerad kvv'!$B$2:$AV$468,MATCH(C$1,'Allokerad kvv'!$B$1:$AV$1,0),FALSE),VLOOKUP($B383,'Justerad allokering'!$B$1:$AG$461,MATCH(C$1,'Justerad allokering'!$B$1:$AF$1,0),FALSE))</f>
        <v>0</v>
      </c>
      <c r="D383">
        <f>IF(ISERROR(1/VLOOKUP($B383,'Justerad allokering'!$B$1:$AG$461,MATCH(D$1,'Justerad allokering'!$B$1:$AF$1,0),FALSE)),VLOOKUP($B383,'Allokerad kvv'!$B$2:$AV$468,MATCH(D$1,'Allokerad kvv'!$B$1:$AV$1,0),FALSE),VLOOKUP($B383,'Justerad allokering'!$B$1:$AG$461,MATCH(D$1,'Justerad allokering'!$B$1:$AF$1,0),FALSE))</f>
        <v>0</v>
      </c>
      <c r="E383">
        <f>IF(ISERROR(1/VLOOKUP($B383,'Justerad allokering'!$B$1:$AG$461,MATCH(E$1,'Justerad allokering'!$B$1:$AF$1,0),FALSE)),VLOOKUP($B383,'Allokerad kvv'!$B$2:$AV$468,MATCH(E$1,'Allokerad kvv'!$B$1:$AV$1,0),FALSE),VLOOKUP($B383,'Justerad allokering'!$B$1:$AG$461,MATCH(E$1,'Justerad allokering'!$B$1:$AF$1,0),FALSE))</f>
        <v>0</v>
      </c>
      <c r="F383">
        <f>IF(ISERROR(1/VLOOKUP($B383,'Justerad allokering'!$B$1:$AG$461,MATCH(F$1,'Justerad allokering'!$B$1:$AF$1,0),FALSE)),VLOOKUP($B383,'Allokerad kvv'!$B$2:$AV$468,MATCH(F$1,'Allokerad kvv'!$B$1:$AV$1,0),FALSE),VLOOKUP($B383,'Justerad allokering'!$B$1:$AG$461,MATCH(F$1,'Justerad allokering'!$B$1:$AF$1,0),FALSE))</f>
        <v>0</v>
      </c>
      <c r="G383">
        <f>IF(ISERROR(1/VLOOKUP($B383,'Justerad allokering'!$B$1:$AG$461,MATCH(G$1,'Justerad allokering'!$B$1:$AF$1,0),FALSE)),VLOOKUP($B383,'Allokerad kvv'!$B$2:$AV$468,MATCH(G$1,'Allokerad kvv'!$B$1:$AV$1,0),FALSE),VLOOKUP($B383,'Justerad allokering'!$B$1:$AG$461,MATCH(G$1,'Justerad allokering'!$B$1:$AF$1,0),FALSE))</f>
        <v>0</v>
      </c>
      <c r="H383">
        <f>IF(ISERROR(1/VLOOKUP($B383,'Justerad allokering'!$B$1:$AG$461,MATCH(H$1,'Justerad allokering'!$B$1:$AF$1,0),FALSE)),VLOOKUP($B383,'Allokerad kvv'!$B$2:$AV$468,MATCH(H$1,'Allokerad kvv'!$B$1:$AV$1,0),FALSE),VLOOKUP($B383,'Justerad allokering'!$B$1:$AG$461,MATCH(H$1,'Justerad allokering'!$B$1:$AF$1,0),FALSE))</f>
        <v>0</v>
      </c>
      <c r="I383">
        <f>IF(ISERROR(1/VLOOKUP($B383,'Justerad allokering'!$B$1:$AG$461,MATCH(I$1,'Justerad allokering'!$B$1:$AF$1,0),FALSE)),VLOOKUP($B383,'Allokerad kvv'!$B$2:$AV$468,MATCH(I$1,'Allokerad kvv'!$B$1:$AV$1,0),FALSE),VLOOKUP($B383,'Justerad allokering'!$B$1:$AG$461,MATCH(I$1,'Justerad allokering'!$B$1:$AF$1,0),FALSE))</f>
        <v>0</v>
      </c>
      <c r="J383">
        <f>IF(ISERROR(1/VLOOKUP($B383,'Justerad allokering'!$B$1:$AG$461,MATCH(J$1,'Justerad allokering'!$B$1:$AF$1,0),FALSE)),VLOOKUP($B383,'Allokerad kvv'!$B$2:$AV$468,MATCH(J$1,'Allokerad kvv'!$B$1:$AV$1,0),FALSE),VLOOKUP($B383,'Justerad allokering'!$B$1:$AG$461,MATCH(J$1,'Justerad allokering'!$B$1:$AF$1,0),FALSE))</f>
        <v>0</v>
      </c>
      <c r="K383">
        <f>IF(ISERROR(1/VLOOKUP($B383,'Justerad allokering'!$B$1:$AG$461,MATCH(K$1,'Justerad allokering'!$B$1:$AF$1,0),FALSE)),VLOOKUP($B383,'Allokerad kvv'!$B$2:$AV$468,MATCH(K$1,'Allokerad kvv'!$B$1:$AV$1,0),FALSE),VLOOKUP($B383,'Justerad allokering'!$B$1:$AG$461,MATCH(K$1,'Justerad allokering'!$B$1:$AF$1,0),FALSE))</f>
        <v>0</v>
      </c>
      <c r="L383">
        <f>IF(ISERROR(1/VLOOKUP($B383,'Justerad allokering'!$B$1:$AG$461,MATCH(L$1,'Justerad allokering'!$B$1:$AF$1,0),FALSE)),VLOOKUP($B383,'Allokerad kvv'!$B$2:$AV$468,MATCH(L$1,'Allokerad kvv'!$B$1:$AV$1,0),FALSE),VLOOKUP($B383,'Justerad allokering'!$B$1:$AG$461,MATCH(L$1,'Justerad allokering'!$B$1:$AF$1,0),FALSE))</f>
        <v>0</v>
      </c>
      <c r="M383">
        <f>IF(ISERROR(1/VLOOKUP($B383,'Justerad allokering'!$B$1:$AG$461,MATCH(M$1,'Justerad allokering'!$B$1:$AF$1,0),FALSE)),VLOOKUP($B383,'Allokerad kvv'!$B$2:$AV$468,MATCH(M$1,'Allokerad kvv'!$B$1:$AV$1,0),FALSE),VLOOKUP($B383,'Justerad allokering'!$B$1:$AG$461,MATCH(M$1,'Justerad allokering'!$B$1:$AF$1,0),FALSE))</f>
        <v>0</v>
      </c>
      <c r="N383">
        <f>IF(ISERROR(1/VLOOKUP($B383,'Justerad allokering'!$B$1:$AG$461,MATCH(N$1,'Justerad allokering'!$B$1:$AF$1,0),FALSE)),VLOOKUP($B383,'Allokerad kvv'!$B$2:$AV$468,MATCH(N$1,'Allokerad kvv'!$B$1:$AV$1,0),FALSE),VLOOKUP($B383,'Justerad allokering'!$B$1:$AG$461,MATCH(N$1,'Justerad allokering'!$B$1:$AF$1,0),FALSE))</f>
        <v>0</v>
      </c>
      <c r="O383">
        <f>IF(ISERROR(1/VLOOKUP($B383,'Justerad allokering'!$B$1:$AG$461,MATCH(O$1,'Justerad allokering'!$B$1:$AF$1,0),FALSE)),VLOOKUP($B383,'Allokerad kvv'!$B$2:$AV$468,MATCH(O$1,'Allokerad kvv'!$B$1:$AV$1,0),FALSE),VLOOKUP($B383,'Justerad allokering'!$B$1:$AG$461,MATCH(O$1,'Justerad allokering'!$B$1:$AF$1,0),FALSE))</f>
        <v>0</v>
      </c>
      <c r="P383">
        <f>IF(ISERROR(1/VLOOKUP($B383,'Justerad allokering'!$B$1:$AG$461,MATCH(P$1,'Justerad allokering'!$B$1:$AF$1,0),FALSE)),VLOOKUP($B383,'Allokerad kvv'!$B$2:$AV$468,MATCH(P$1,'Allokerad kvv'!$B$1:$AV$1,0),FALSE),VLOOKUP($B383,'Justerad allokering'!$B$1:$AG$461,MATCH(P$1,'Justerad allokering'!$B$1:$AF$1,0),FALSE))</f>
        <v>0</v>
      </c>
      <c r="Q383">
        <f>IF(ISERROR(1/VLOOKUP($B383,'Justerad allokering'!$B$1:$AG$461,MATCH(Q$1,'Justerad allokering'!$B$1:$AF$1,0),FALSE)),VLOOKUP($B383,'Allokerad kvv'!$B$2:$AV$468,MATCH(Q$1,'Allokerad kvv'!$B$1:$AV$1,0),FALSE),VLOOKUP($B383,'Justerad allokering'!$B$1:$AG$461,MATCH(Q$1,'Justerad allokering'!$B$1:$AF$1,0),FALSE))</f>
        <v>0</v>
      </c>
      <c r="R383">
        <f>IF(ISERROR(1/VLOOKUP($B383,'Justerad allokering'!$B$1:$AG$461,MATCH(R$1,'Justerad allokering'!$B$1:$AF$1,0),FALSE)),VLOOKUP($B383,'Allokerad kvv'!$B$2:$AV$468,MATCH(R$1,'Allokerad kvv'!$B$1:$AV$1,0),FALSE),VLOOKUP($B383,'Justerad allokering'!$B$1:$AG$461,MATCH(R$1,'Justerad allokering'!$B$1:$AF$1,0),FALSE))</f>
        <v>0</v>
      </c>
      <c r="S383">
        <f>IF(ISERROR(1/VLOOKUP($B383,'Justerad allokering'!$B$1:$AG$461,MATCH(S$1,'Justerad allokering'!$B$1:$AF$1,0),FALSE)),VLOOKUP($B383,'Allokerad kvv'!$B$2:$AV$468,MATCH(S$1,'Allokerad kvv'!$B$1:$AV$1,0),FALSE),VLOOKUP($B383,'Justerad allokering'!$B$1:$AG$461,MATCH(S$1,'Justerad allokering'!$B$1:$AF$1,0),FALSE))</f>
        <v>0</v>
      </c>
      <c r="T383">
        <f>IF(ISERROR(1/VLOOKUP($B383,'Justerad allokering'!$B$1:$AG$461,MATCH(T$1,'Justerad allokering'!$B$1:$AF$1,0),FALSE)),VLOOKUP($B383,'Allokerad kvv'!$B$2:$AV$468,MATCH(T$1,'Allokerad kvv'!$B$1:$AV$1,0),FALSE),VLOOKUP($B383,'Justerad allokering'!$B$1:$AG$461,MATCH(T$1,'Justerad allokering'!$B$1:$AF$1,0),FALSE))</f>
        <v>0</v>
      </c>
      <c r="U383">
        <f>IF(ISERROR(1/VLOOKUP($B383,'Justerad allokering'!$B$1:$AG$461,MATCH(U$1,'Justerad allokering'!$B$1:$AF$1,0),FALSE)),VLOOKUP($B383,'Allokerad kvv'!$B$2:$AV$468,MATCH(U$1,'Allokerad kvv'!$B$1:$AV$1,0),FALSE),VLOOKUP($B383,'Justerad allokering'!$B$1:$AG$461,MATCH(U$1,'Justerad allokering'!$B$1:$AF$1,0),FALSE))</f>
        <v>0</v>
      </c>
      <c r="V383">
        <f>IF(ISERROR(1/VLOOKUP($B383,'Justerad allokering'!$B$1:$AG$461,MATCH(V$1,'Justerad allokering'!$B$1:$AF$1,0),FALSE)),VLOOKUP($B383,'Allokerad kvv'!$B$2:$AV$468,MATCH(V$1,'Allokerad kvv'!$B$1:$AV$1,0),FALSE),VLOOKUP($B383,'Justerad allokering'!$B$1:$AG$461,MATCH(V$1,'Justerad allokering'!$B$1:$AF$1,0),FALSE))</f>
        <v>0</v>
      </c>
      <c r="W383">
        <f>IF(ISERROR(1/VLOOKUP($B383,'Justerad allokering'!$B$1:$AG$461,MATCH(W$1,'Justerad allokering'!$B$1:$AF$1,0),FALSE)),VLOOKUP($B383,'Allokerad kvv'!$B$2:$AV$468,MATCH(W$1,'Allokerad kvv'!$B$1:$AV$1,0),FALSE),VLOOKUP($B383,'Justerad allokering'!$B$1:$AG$461,MATCH(W$1,'Justerad allokering'!$B$1:$AF$1,0),FALSE))</f>
        <v>0</v>
      </c>
      <c r="X383">
        <f>IF(ISERROR(1/VLOOKUP($B383,'Justerad allokering'!$B$1:$AG$461,MATCH(X$1,'Justerad allokering'!$B$1:$AF$1,0),FALSE)),VLOOKUP($B383,'Allokerad kvv'!$B$2:$AV$468,MATCH(X$1,'Allokerad kvv'!$B$1:$AV$1,0),FALSE),VLOOKUP($B383,'Justerad allokering'!$B$1:$AG$461,MATCH(X$1,'Justerad allokering'!$B$1:$AF$1,0),FALSE))</f>
        <v>0</v>
      </c>
      <c r="Y383">
        <f>IF(ISERROR(1/VLOOKUP($B383,'Justerad allokering'!$B$1:$AG$461,MATCH(Y$1,'Justerad allokering'!$B$1:$AF$1,0),FALSE)),VLOOKUP($B383,'Allokerad kvv'!$B$2:$AV$468,MATCH(Y$1,'Allokerad kvv'!$B$1:$AV$1,0),FALSE),VLOOKUP($B383,'Justerad allokering'!$B$1:$AG$461,MATCH(Y$1,'Justerad allokering'!$B$1:$AF$1,0),FALSE))</f>
        <v>0</v>
      </c>
      <c r="Z383">
        <f>IF(ISERROR(1/VLOOKUP($B383,'Justerad allokering'!$B$1:$AG$461,MATCH(Z$1,'Justerad allokering'!$B$1:$AF$1,0),FALSE)),VLOOKUP($B383,'Allokerad kvv'!$B$2:$AV$468,MATCH(Z$1,'Allokerad kvv'!$B$1:$AV$1,0),FALSE),VLOOKUP($B383,'Justerad allokering'!$B$1:$AG$461,MATCH(Z$1,'Justerad allokering'!$B$1:$AF$1,0),FALSE))</f>
        <v>0</v>
      </c>
      <c r="AE383" s="89">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25">
      <c r="A384" s="2" t="s">
        <v>525</v>
      </c>
      <c r="B384" s="2" t="s">
        <v>527</v>
      </c>
      <c r="C384">
        <f>IF(ISERROR(1/VLOOKUP($B384,'Justerad allokering'!$B$1:$AG$461,MATCH(C$1,'Justerad allokering'!$B$1:$AF$1,0),FALSE)),VLOOKUP($B384,'Allokerad kvv'!$B$2:$AV$468,MATCH(C$1,'Allokerad kvv'!$B$1:$AV$1,0),FALSE),VLOOKUP($B384,'Justerad allokering'!$B$1:$AG$461,MATCH(C$1,'Justerad allokering'!$B$1:$AF$1,0),FALSE))</f>
        <v>0</v>
      </c>
      <c r="D384">
        <f>IF(ISERROR(1/VLOOKUP($B384,'Justerad allokering'!$B$1:$AG$461,MATCH(D$1,'Justerad allokering'!$B$1:$AF$1,0),FALSE)),VLOOKUP($B384,'Allokerad kvv'!$B$2:$AV$468,MATCH(D$1,'Allokerad kvv'!$B$1:$AV$1,0),FALSE),VLOOKUP($B384,'Justerad allokering'!$B$1:$AG$461,MATCH(D$1,'Justerad allokering'!$B$1:$AF$1,0),FALSE))</f>
        <v>0</v>
      </c>
      <c r="E384">
        <f>IF(ISERROR(1/VLOOKUP($B384,'Justerad allokering'!$B$1:$AG$461,MATCH(E$1,'Justerad allokering'!$B$1:$AF$1,0),FALSE)),VLOOKUP($B384,'Allokerad kvv'!$B$2:$AV$468,MATCH(E$1,'Allokerad kvv'!$B$1:$AV$1,0),FALSE),VLOOKUP($B384,'Justerad allokering'!$B$1:$AG$461,MATCH(E$1,'Justerad allokering'!$B$1:$AF$1,0),FALSE))</f>
        <v>0</v>
      </c>
      <c r="F384">
        <f>IF(ISERROR(1/VLOOKUP($B384,'Justerad allokering'!$B$1:$AG$461,MATCH(F$1,'Justerad allokering'!$B$1:$AF$1,0),FALSE)),VLOOKUP($B384,'Allokerad kvv'!$B$2:$AV$468,MATCH(F$1,'Allokerad kvv'!$B$1:$AV$1,0),FALSE),VLOOKUP($B384,'Justerad allokering'!$B$1:$AG$461,MATCH(F$1,'Justerad allokering'!$B$1:$AF$1,0),FALSE))</f>
        <v>0</v>
      </c>
      <c r="G384">
        <f>IF(ISERROR(1/VLOOKUP($B384,'Justerad allokering'!$B$1:$AG$461,MATCH(G$1,'Justerad allokering'!$B$1:$AF$1,0),FALSE)),VLOOKUP($B384,'Allokerad kvv'!$B$2:$AV$468,MATCH(G$1,'Allokerad kvv'!$B$1:$AV$1,0),FALSE),VLOOKUP($B384,'Justerad allokering'!$B$1:$AG$461,MATCH(G$1,'Justerad allokering'!$B$1:$AF$1,0),FALSE))</f>
        <v>0</v>
      </c>
      <c r="H384">
        <f>IF(ISERROR(1/VLOOKUP($B384,'Justerad allokering'!$B$1:$AG$461,MATCH(H$1,'Justerad allokering'!$B$1:$AF$1,0),FALSE)),VLOOKUP($B384,'Allokerad kvv'!$B$2:$AV$468,MATCH(H$1,'Allokerad kvv'!$B$1:$AV$1,0),FALSE),VLOOKUP($B384,'Justerad allokering'!$B$1:$AG$461,MATCH(H$1,'Justerad allokering'!$B$1:$AF$1,0),FALSE))</f>
        <v>0</v>
      </c>
      <c r="I384">
        <f>IF(ISERROR(1/VLOOKUP($B384,'Justerad allokering'!$B$1:$AG$461,MATCH(I$1,'Justerad allokering'!$B$1:$AF$1,0),FALSE)),VLOOKUP($B384,'Allokerad kvv'!$B$2:$AV$468,MATCH(I$1,'Allokerad kvv'!$B$1:$AV$1,0),FALSE),VLOOKUP($B384,'Justerad allokering'!$B$1:$AG$461,MATCH(I$1,'Justerad allokering'!$B$1:$AF$1,0),FALSE))</f>
        <v>0</v>
      </c>
      <c r="J384">
        <f>IF(ISERROR(1/VLOOKUP($B384,'Justerad allokering'!$B$1:$AG$461,MATCH(J$1,'Justerad allokering'!$B$1:$AF$1,0),FALSE)),VLOOKUP($B384,'Allokerad kvv'!$B$2:$AV$468,MATCH(J$1,'Allokerad kvv'!$B$1:$AV$1,0),FALSE),VLOOKUP($B384,'Justerad allokering'!$B$1:$AG$461,MATCH(J$1,'Justerad allokering'!$B$1:$AF$1,0),FALSE))</f>
        <v>0</v>
      </c>
      <c r="K384">
        <f>IF(ISERROR(1/VLOOKUP($B384,'Justerad allokering'!$B$1:$AG$461,MATCH(K$1,'Justerad allokering'!$B$1:$AF$1,0),FALSE)),VLOOKUP($B384,'Allokerad kvv'!$B$2:$AV$468,MATCH(K$1,'Allokerad kvv'!$B$1:$AV$1,0),FALSE),VLOOKUP($B384,'Justerad allokering'!$B$1:$AG$461,MATCH(K$1,'Justerad allokering'!$B$1:$AF$1,0),FALSE))</f>
        <v>0</v>
      </c>
      <c r="L384">
        <f>IF(ISERROR(1/VLOOKUP($B384,'Justerad allokering'!$B$1:$AG$461,MATCH(L$1,'Justerad allokering'!$B$1:$AF$1,0),FALSE)),VLOOKUP($B384,'Allokerad kvv'!$B$2:$AV$468,MATCH(L$1,'Allokerad kvv'!$B$1:$AV$1,0),FALSE),VLOOKUP($B384,'Justerad allokering'!$B$1:$AG$461,MATCH(L$1,'Justerad allokering'!$B$1:$AF$1,0),FALSE))</f>
        <v>0</v>
      </c>
      <c r="M384">
        <f>IF(ISERROR(1/VLOOKUP($B384,'Justerad allokering'!$B$1:$AG$461,MATCH(M$1,'Justerad allokering'!$B$1:$AF$1,0),FALSE)),VLOOKUP($B384,'Allokerad kvv'!$B$2:$AV$468,MATCH(M$1,'Allokerad kvv'!$B$1:$AV$1,0),FALSE),VLOOKUP($B384,'Justerad allokering'!$B$1:$AG$461,MATCH(M$1,'Justerad allokering'!$B$1:$AF$1,0),FALSE))</f>
        <v>0</v>
      </c>
      <c r="N384">
        <f>IF(ISERROR(1/VLOOKUP($B384,'Justerad allokering'!$B$1:$AG$461,MATCH(N$1,'Justerad allokering'!$B$1:$AF$1,0),FALSE)),VLOOKUP($B384,'Allokerad kvv'!$B$2:$AV$468,MATCH(N$1,'Allokerad kvv'!$B$1:$AV$1,0),FALSE),VLOOKUP($B384,'Justerad allokering'!$B$1:$AG$461,MATCH(N$1,'Justerad allokering'!$B$1:$AF$1,0),FALSE))</f>
        <v>0</v>
      </c>
      <c r="O384">
        <f>IF(ISERROR(1/VLOOKUP($B384,'Justerad allokering'!$B$1:$AG$461,MATCH(O$1,'Justerad allokering'!$B$1:$AF$1,0),FALSE)),VLOOKUP($B384,'Allokerad kvv'!$B$2:$AV$468,MATCH(O$1,'Allokerad kvv'!$B$1:$AV$1,0),FALSE),VLOOKUP($B384,'Justerad allokering'!$B$1:$AG$461,MATCH(O$1,'Justerad allokering'!$B$1:$AF$1,0),FALSE))</f>
        <v>0</v>
      </c>
      <c r="P384">
        <f>IF(ISERROR(1/VLOOKUP($B384,'Justerad allokering'!$B$1:$AG$461,MATCH(P$1,'Justerad allokering'!$B$1:$AF$1,0),FALSE)),VLOOKUP($B384,'Allokerad kvv'!$B$2:$AV$468,MATCH(P$1,'Allokerad kvv'!$B$1:$AV$1,0),FALSE),VLOOKUP($B384,'Justerad allokering'!$B$1:$AG$461,MATCH(P$1,'Justerad allokering'!$B$1:$AF$1,0),FALSE))</f>
        <v>0</v>
      </c>
      <c r="Q384">
        <f>IF(ISERROR(1/VLOOKUP($B384,'Justerad allokering'!$B$1:$AG$461,MATCH(Q$1,'Justerad allokering'!$B$1:$AF$1,0),FALSE)),VLOOKUP($B384,'Allokerad kvv'!$B$2:$AV$468,MATCH(Q$1,'Allokerad kvv'!$B$1:$AV$1,0),FALSE),VLOOKUP($B384,'Justerad allokering'!$B$1:$AG$461,MATCH(Q$1,'Justerad allokering'!$B$1:$AF$1,0),FALSE))</f>
        <v>0</v>
      </c>
      <c r="R384">
        <f>IF(ISERROR(1/VLOOKUP($B384,'Justerad allokering'!$B$1:$AG$461,MATCH(R$1,'Justerad allokering'!$B$1:$AF$1,0),FALSE)),VLOOKUP($B384,'Allokerad kvv'!$B$2:$AV$468,MATCH(R$1,'Allokerad kvv'!$B$1:$AV$1,0),FALSE),VLOOKUP($B384,'Justerad allokering'!$B$1:$AG$461,MATCH(R$1,'Justerad allokering'!$B$1:$AF$1,0),FALSE))</f>
        <v>0</v>
      </c>
      <c r="S384">
        <f>IF(ISERROR(1/VLOOKUP($B384,'Justerad allokering'!$B$1:$AG$461,MATCH(S$1,'Justerad allokering'!$B$1:$AF$1,0),FALSE)),VLOOKUP($B384,'Allokerad kvv'!$B$2:$AV$468,MATCH(S$1,'Allokerad kvv'!$B$1:$AV$1,0),FALSE),VLOOKUP($B384,'Justerad allokering'!$B$1:$AG$461,MATCH(S$1,'Justerad allokering'!$B$1:$AF$1,0),FALSE))</f>
        <v>0</v>
      </c>
      <c r="T384">
        <f>IF(ISERROR(1/VLOOKUP($B384,'Justerad allokering'!$B$1:$AG$461,MATCH(T$1,'Justerad allokering'!$B$1:$AF$1,0),FALSE)),VLOOKUP($B384,'Allokerad kvv'!$B$2:$AV$468,MATCH(T$1,'Allokerad kvv'!$B$1:$AV$1,0),FALSE),VLOOKUP($B384,'Justerad allokering'!$B$1:$AG$461,MATCH(T$1,'Justerad allokering'!$B$1:$AF$1,0),FALSE))</f>
        <v>0</v>
      </c>
      <c r="U384">
        <f>IF(ISERROR(1/VLOOKUP($B384,'Justerad allokering'!$B$1:$AG$461,MATCH(U$1,'Justerad allokering'!$B$1:$AF$1,0),FALSE)),VLOOKUP($B384,'Allokerad kvv'!$B$2:$AV$468,MATCH(U$1,'Allokerad kvv'!$B$1:$AV$1,0),FALSE),VLOOKUP($B384,'Justerad allokering'!$B$1:$AG$461,MATCH(U$1,'Justerad allokering'!$B$1:$AF$1,0),FALSE))</f>
        <v>0</v>
      </c>
      <c r="V384">
        <f>IF(ISERROR(1/VLOOKUP($B384,'Justerad allokering'!$B$1:$AG$461,MATCH(V$1,'Justerad allokering'!$B$1:$AF$1,0),FALSE)),VLOOKUP($B384,'Allokerad kvv'!$B$2:$AV$468,MATCH(V$1,'Allokerad kvv'!$B$1:$AV$1,0),FALSE),VLOOKUP($B384,'Justerad allokering'!$B$1:$AG$461,MATCH(V$1,'Justerad allokering'!$B$1:$AF$1,0),FALSE))</f>
        <v>0</v>
      </c>
      <c r="W384">
        <f>IF(ISERROR(1/VLOOKUP($B384,'Justerad allokering'!$B$1:$AG$461,MATCH(W$1,'Justerad allokering'!$B$1:$AF$1,0),FALSE)),VLOOKUP($B384,'Allokerad kvv'!$B$2:$AV$468,MATCH(W$1,'Allokerad kvv'!$B$1:$AV$1,0),FALSE),VLOOKUP($B384,'Justerad allokering'!$B$1:$AG$461,MATCH(W$1,'Justerad allokering'!$B$1:$AF$1,0),FALSE))</f>
        <v>0</v>
      </c>
      <c r="X384">
        <f>IF(ISERROR(1/VLOOKUP($B384,'Justerad allokering'!$B$1:$AG$461,MATCH(X$1,'Justerad allokering'!$B$1:$AF$1,0),FALSE)),VLOOKUP($B384,'Allokerad kvv'!$B$2:$AV$468,MATCH(X$1,'Allokerad kvv'!$B$1:$AV$1,0),FALSE),VLOOKUP($B384,'Justerad allokering'!$B$1:$AG$461,MATCH(X$1,'Justerad allokering'!$B$1:$AF$1,0),FALSE))</f>
        <v>0</v>
      </c>
      <c r="Y384">
        <f>IF(ISERROR(1/VLOOKUP($B384,'Justerad allokering'!$B$1:$AG$461,MATCH(Y$1,'Justerad allokering'!$B$1:$AF$1,0),FALSE)),VLOOKUP($B384,'Allokerad kvv'!$B$2:$AV$468,MATCH(Y$1,'Allokerad kvv'!$B$1:$AV$1,0),FALSE),VLOOKUP($B384,'Justerad allokering'!$B$1:$AG$461,MATCH(Y$1,'Justerad allokering'!$B$1:$AF$1,0),FALSE))</f>
        <v>0</v>
      </c>
      <c r="Z384">
        <f>IF(ISERROR(1/VLOOKUP($B384,'Justerad allokering'!$B$1:$AG$461,MATCH(Z$1,'Justerad allokering'!$B$1:$AF$1,0),FALSE)),VLOOKUP($B384,'Allokerad kvv'!$B$2:$AV$468,MATCH(Z$1,'Allokerad kvv'!$B$1:$AV$1,0),FALSE),VLOOKUP($B384,'Justerad allokering'!$B$1:$AG$461,MATCH(Z$1,'Justerad allokering'!$B$1:$AF$1,0),FALSE))</f>
        <v>0</v>
      </c>
      <c r="AE384" s="89">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25">
      <c r="A385" s="2" t="s">
        <v>525</v>
      </c>
      <c r="B385" s="2" t="s">
        <v>528</v>
      </c>
      <c r="C385">
        <f>IF(ISERROR(1/VLOOKUP($B385,'Justerad allokering'!$B$1:$AG$461,MATCH(C$1,'Justerad allokering'!$B$1:$AF$1,0),FALSE)),VLOOKUP($B385,'Allokerad kvv'!$B$2:$AV$468,MATCH(C$1,'Allokerad kvv'!$B$1:$AV$1,0),FALSE),VLOOKUP($B385,'Justerad allokering'!$B$1:$AG$461,MATCH(C$1,'Justerad allokering'!$B$1:$AF$1,0),FALSE))</f>
        <v>0</v>
      </c>
      <c r="D385">
        <f>IF(ISERROR(1/VLOOKUP($B385,'Justerad allokering'!$B$1:$AG$461,MATCH(D$1,'Justerad allokering'!$B$1:$AF$1,0),FALSE)),VLOOKUP($B385,'Allokerad kvv'!$B$2:$AV$468,MATCH(D$1,'Allokerad kvv'!$B$1:$AV$1,0),FALSE),VLOOKUP($B385,'Justerad allokering'!$B$1:$AG$461,MATCH(D$1,'Justerad allokering'!$B$1:$AF$1,0),FALSE))</f>
        <v>0</v>
      </c>
      <c r="E385">
        <f>IF(ISERROR(1/VLOOKUP($B385,'Justerad allokering'!$B$1:$AG$461,MATCH(E$1,'Justerad allokering'!$B$1:$AF$1,0),FALSE)),VLOOKUP($B385,'Allokerad kvv'!$B$2:$AV$468,MATCH(E$1,'Allokerad kvv'!$B$1:$AV$1,0),FALSE),VLOOKUP($B385,'Justerad allokering'!$B$1:$AG$461,MATCH(E$1,'Justerad allokering'!$B$1:$AF$1,0),FALSE))</f>
        <v>0</v>
      </c>
      <c r="F385">
        <f>IF(ISERROR(1/VLOOKUP($B385,'Justerad allokering'!$B$1:$AG$461,MATCH(F$1,'Justerad allokering'!$B$1:$AF$1,0),FALSE)),VLOOKUP($B385,'Allokerad kvv'!$B$2:$AV$468,MATCH(F$1,'Allokerad kvv'!$B$1:$AV$1,0),FALSE),VLOOKUP($B385,'Justerad allokering'!$B$1:$AG$461,MATCH(F$1,'Justerad allokering'!$B$1:$AF$1,0),FALSE))</f>
        <v>0</v>
      </c>
      <c r="G385">
        <f>IF(ISERROR(1/VLOOKUP($B385,'Justerad allokering'!$B$1:$AG$461,MATCH(G$1,'Justerad allokering'!$B$1:$AF$1,0),FALSE)),VLOOKUP($B385,'Allokerad kvv'!$B$2:$AV$468,MATCH(G$1,'Allokerad kvv'!$B$1:$AV$1,0),FALSE),VLOOKUP($B385,'Justerad allokering'!$B$1:$AG$461,MATCH(G$1,'Justerad allokering'!$B$1:$AF$1,0),FALSE))</f>
        <v>0</v>
      </c>
      <c r="H385">
        <f>IF(ISERROR(1/VLOOKUP($B385,'Justerad allokering'!$B$1:$AG$461,MATCH(H$1,'Justerad allokering'!$B$1:$AF$1,0),FALSE)),VLOOKUP($B385,'Allokerad kvv'!$B$2:$AV$468,MATCH(H$1,'Allokerad kvv'!$B$1:$AV$1,0),FALSE),VLOOKUP($B385,'Justerad allokering'!$B$1:$AG$461,MATCH(H$1,'Justerad allokering'!$B$1:$AF$1,0),FALSE))</f>
        <v>0</v>
      </c>
      <c r="I385">
        <f>IF(ISERROR(1/VLOOKUP($B385,'Justerad allokering'!$B$1:$AG$461,MATCH(I$1,'Justerad allokering'!$B$1:$AF$1,0),FALSE)),VLOOKUP($B385,'Allokerad kvv'!$B$2:$AV$468,MATCH(I$1,'Allokerad kvv'!$B$1:$AV$1,0),FALSE),VLOOKUP($B385,'Justerad allokering'!$B$1:$AG$461,MATCH(I$1,'Justerad allokering'!$B$1:$AF$1,0),FALSE))</f>
        <v>0</v>
      </c>
      <c r="J385">
        <f>IF(ISERROR(1/VLOOKUP($B385,'Justerad allokering'!$B$1:$AG$461,MATCH(J$1,'Justerad allokering'!$B$1:$AF$1,0),FALSE)),VLOOKUP($B385,'Allokerad kvv'!$B$2:$AV$468,MATCH(J$1,'Allokerad kvv'!$B$1:$AV$1,0),FALSE),VLOOKUP($B385,'Justerad allokering'!$B$1:$AG$461,MATCH(J$1,'Justerad allokering'!$B$1:$AF$1,0),FALSE))</f>
        <v>0</v>
      </c>
      <c r="K385">
        <f>IF(ISERROR(1/VLOOKUP($B385,'Justerad allokering'!$B$1:$AG$461,MATCH(K$1,'Justerad allokering'!$B$1:$AF$1,0),FALSE)),VLOOKUP($B385,'Allokerad kvv'!$B$2:$AV$468,MATCH(K$1,'Allokerad kvv'!$B$1:$AV$1,0),FALSE),VLOOKUP($B385,'Justerad allokering'!$B$1:$AG$461,MATCH(K$1,'Justerad allokering'!$B$1:$AF$1,0),FALSE))</f>
        <v>0</v>
      </c>
      <c r="L385">
        <f>IF(ISERROR(1/VLOOKUP($B385,'Justerad allokering'!$B$1:$AG$461,MATCH(L$1,'Justerad allokering'!$B$1:$AF$1,0),FALSE)),VLOOKUP($B385,'Allokerad kvv'!$B$2:$AV$468,MATCH(L$1,'Allokerad kvv'!$B$1:$AV$1,0),FALSE),VLOOKUP($B385,'Justerad allokering'!$B$1:$AG$461,MATCH(L$1,'Justerad allokering'!$B$1:$AF$1,0),FALSE))</f>
        <v>0</v>
      </c>
      <c r="M385">
        <f>IF(ISERROR(1/VLOOKUP($B385,'Justerad allokering'!$B$1:$AG$461,MATCH(M$1,'Justerad allokering'!$B$1:$AF$1,0),FALSE)),VLOOKUP($B385,'Allokerad kvv'!$B$2:$AV$468,MATCH(M$1,'Allokerad kvv'!$B$1:$AV$1,0),FALSE),VLOOKUP($B385,'Justerad allokering'!$B$1:$AG$461,MATCH(M$1,'Justerad allokering'!$B$1:$AF$1,0),FALSE))</f>
        <v>0</v>
      </c>
      <c r="N385">
        <f>IF(ISERROR(1/VLOOKUP($B385,'Justerad allokering'!$B$1:$AG$461,MATCH(N$1,'Justerad allokering'!$B$1:$AF$1,0),FALSE)),VLOOKUP($B385,'Allokerad kvv'!$B$2:$AV$468,MATCH(N$1,'Allokerad kvv'!$B$1:$AV$1,0),FALSE),VLOOKUP($B385,'Justerad allokering'!$B$1:$AG$461,MATCH(N$1,'Justerad allokering'!$B$1:$AF$1,0),FALSE))</f>
        <v>0</v>
      </c>
      <c r="O385">
        <f>IF(ISERROR(1/VLOOKUP($B385,'Justerad allokering'!$B$1:$AG$461,MATCH(O$1,'Justerad allokering'!$B$1:$AF$1,0),FALSE)),VLOOKUP($B385,'Allokerad kvv'!$B$2:$AV$468,MATCH(O$1,'Allokerad kvv'!$B$1:$AV$1,0),FALSE),VLOOKUP($B385,'Justerad allokering'!$B$1:$AG$461,MATCH(O$1,'Justerad allokering'!$B$1:$AF$1,0),FALSE))</f>
        <v>0</v>
      </c>
      <c r="P385">
        <f>IF(ISERROR(1/VLOOKUP($B385,'Justerad allokering'!$B$1:$AG$461,MATCH(P$1,'Justerad allokering'!$B$1:$AF$1,0),FALSE)),VLOOKUP($B385,'Allokerad kvv'!$B$2:$AV$468,MATCH(P$1,'Allokerad kvv'!$B$1:$AV$1,0),FALSE),VLOOKUP($B385,'Justerad allokering'!$B$1:$AG$461,MATCH(P$1,'Justerad allokering'!$B$1:$AF$1,0),FALSE))</f>
        <v>0</v>
      </c>
      <c r="Q385">
        <f>IF(ISERROR(1/VLOOKUP($B385,'Justerad allokering'!$B$1:$AG$461,MATCH(Q$1,'Justerad allokering'!$B$1:$AF$1,0),FALSE)),VLOOKUP($B385,'Allokerad kvv'!$B$2:$AV$468,MATCH(Q$1,'Allokerad kvv'!$B$1:$AV$1,0),FALSE),VLOOKUP($B385,'Justerad allokering'!$B$1:$AG$461,MATCH(Q$1,'Justerad allokering'!$B$1:$AF$1,0),FALSE))</f>
        <v>0</v>
      </c>
      <c r="R385">
        <f>IF(ISERROR(1/VLOOKUP($B385,'Justerad allokering'!$B$1:$AG$461,MATCH(R$1,'Justerad allokering'!$B$1:$AF$1,0),FALSE)),VLOOKUP($B385,'Allokerad kvv'!$B$2:$AV$468,MATCH(R$1,'Allokerad kvv'!$B$1:$AV$1,0),FALSE),VLOOKUP($B385,'Justerad allokering'!$B$1:$AG$461,MATCH(R$1,'Justerad allokering'!$B$1:$AF$1,0),FALSE))</f>
        <v>0</v>
      </c>
      <c r="S385">
        <f>IF(ISERROR(1/VLOOKUP($B385,'Justerad allokering'!$B$1:$AG$461,MATCH(S$1,'Justerad allokering'!$B$1:$AF$1,0),FALSE)),VLOOKUP($B385,'Allokerad kvv'!$B$2:$AV$468,MATCH(S$1,'Allokerad kvv'!$B$1:$AV$1,0),FALSE),VLOOKUP($B385,'Justerad allokering'!$B$1:$AG$461,MATCH(S$1,'Justerad allokering'!$B$1:$AF$1,0),FALSE))</f>
        <v>0</v>
      </c>
      <c r="T385">
        <f>IF(ISERROR(1/VLOOKUP($B385,'Justerad allokering'!$B$1:$AG$461,MATCH(T$1,'Justerad allokering'!$B$1:$AF$1,0),FALSE)),VLOOKUP($B385,'Allokerad kvv'!$B$2:$AV$468,MATCH(T$1,'Allokerad kvv'!$B$1:$AV$1,0),FALSE),VLOOKUP($B385,'Justerad allokering'!$B$1:$AG$461,MATCH(T$1,'Justerad allokering'!$B$1:$AF$1,0),FALSE))</f>
        <v>0</v>
      </c>
      <c r="U385">
        <f>IF(ISERROR(1/VLOOKUP($B385,'Justerad allokering'!$B$1:$AG$461,MATCH(U$1,'Justerad allokering'!$B$1:$AF$1,0),FALSE)),VLOOKUP($B385,'Allokerad kvv'!$B$2:$AV$468,MATCH(U$1,'Allokerad kvv'!$B$1:$AV$1,0),FALSE),VLOOKUP($B385,'Justerad allokering'!$B$1:$AG$461,MATCH(U$1,'Justerad allokering'!$B$1:$AF$1,0),FALSE))</f>
        <v>0</v>
      </c>
      <c r="V385">
        <f>IF(ISERROR(1/VLOOKUP($B385,'Justerad allokering'!$B$1:$AG$461,MATCH(V$1,'Justerad allokering'!$B$1:$AF$1,0),FALSE)),VLOOKUP($B385,'Allokerad kvv'!$B$2:$AV$468,MATCH(V$1,'Allokerad kvv'!$B$1:$AV$1,0),FALSE),VLOOKUP($B385,'Justerad allokering'!$B$1:$AG$461,MATCH(V$1,'Justerad allokering'!$B$1:$AF$1,0),FALSE))</f>
        <v>0</v>
      </c>
      <c r="W385">
        <f>IF(ISERROR(1/VLOOKUP($B385,'Justerad allokering'!$B$1:$AG$461,MATCH(W$1,'Justerad allokering'!$B$1:$AF$1,0),FALSE)),VLOOKUP($B385,'Allokerad kvv'!$B$2:$AV$468,MATCH(W$1,'Allokerad kvv'!$B$1:$AV$1,0),FALSE),VLOOKUP($B385,'Justerad allokering'!$B$1:$AG$461,MATCH(W$1,'Justerad allokering'!$B$1:$AF$1,0),FALSE))</f>
        <v>0</v>
      </c>
      <c r="X385">
        <f>IF(ISERROR(1/VLOOKUP($B385,'Justerad allokering'!$B$1:$AG$461,MATCH(X$1,'Justerad allokering'!$B$1:$AF$1,0),FALSE)),VLOOKUP($B385,'Allokerad kvv'!$B$2:$AV$468,MATCH(X$1,'Allokerad kvv'!$B$1:$AV$1,0),FALSE),VLOOKUP($B385,'Justerad allokering'!$B$1:$AG$461,MATCH(X$1,'Justerad allokering'!$B$1:$AF$1,0),FALSE))</f>
        <v>0</v>
      </c>
      <c r="Y385">
        <f>IF(ISERROR(1/VLOOKUP($B385,'Justerad allokering'!$B$1:$AG$461,MATCH(Y$1,'Justerad allokering'!$B$1:$AF$1,0),FALSE)),VLOOKUP($B385,'Allokerad kvv'!$B$2:$AV$468,MATCH(Y$1,'Allokerad kvv'!$B$1:$AV$1,0),FALSE),VLOOKUP($B385,'Justerad allokering'!$B$1:$AG$461,MATCH(Y$1,'Justerad allokering'!$B$1:$AF$1,0),FALSE))</f>
        <v>0</v>
      </c>
      <c r="Z385">
        <f>IF(ISERROR(1/VLOOKUP($B385,'Justerad allokering'!$B$1:$AG$461,MATCH(Z$1,'Justerad allokering'!$B$1:$AF$1,0),FALSE)),VLOOKUP($B385,'Allokerad kvv'!$B$2:$AV$468,MATCH(Z$1,'Allokerad kvv'!$B$1:$AV$1,0),FALSE),VLOOKUP($B385,'Justerad allokering'!$B$1:$AG$461,MATCH(Z$1,'Justerad allokering'!$B$1:$AF$1,0),FALSE))</f>
        <v>0</v>
      </c>
      <c r="AE385" s="89">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25">
      <c r="A386" s="2" t="s">
        <v>525</v>
      </c>
      <c r="B386" s="2" t="s">
        <v>529</v>
      </c>
      <c r="C386">
        <f>IF(ISERROR(1/VLOOKUP($B386,'Justerad allokering'!$B$1:$AG$461,MATCH(C$1,'Justerad allokering'!$B$1:$AF$1,0),FALSE)),VLOOKUP($B386,'Allokerad kvv'!$B$2:$AV$468,MATCH(C$1,'Allokerad kvv'!$B$1:$AV$1,0),FALSE),VLOOKUP($B386,'Justerad allokering'!$B$1:$AG$461,MATCH(C$1,'Justerad allokering'!$B$1:$AF$1,0),FALSE))</f>
        <v>0</v>
      </c>
      <c r="D386">
        <f>IF(ISERROR(1/VLOOKUP($B386,'Justerad allokering'!$B$1:$AG$461,MATCH(D$1,'Justerad allokering'!$B$1:$AF$1,0),FALSE)),VLOOKUP($B386,'Allokerad kvv'!$B$2:$AV$468,MATCH(D$1,'Allokerad kvv'!$B$1:$AV$1,0),FALSE),VLOOKUP($B386,'Justerad allokering'!$B$1:$AG$461,MATCH(D$1,'Justerad allokering'!$B$1:$AF$1,0),FALSE))</f>
        <v>0</v>
      </c>
      <c r="E386">
        <f>IF(ISERROR(1/VLOOKUP($B386,'Justerad allokering'!$B$1:$AG$461,MATCH(E$1,'Justerad allokering'!$B$1:$AF$1,0),FALSE)),VLOOKUP($B386,'Allokerad kvv'!$B$2:$AV$468,MATCH(E$1,'Allokerad kvv'!$B$1:$AV$1,0),FALSE),VLOOKUP($B386,'Justerad allokering'!$B$1:$AG$461,MATCH(E$1,'Justerad allokering'!$B$1:$AF$1,0),FALSE))</f>
        <v>0</v>
      </c>
      <c r="F386">
        <f>IF(ISERROR(1/VLOOKUP($B386,'Justerad allokering'!$B$1:$AG$461,MATCH(F$1,'Justerad allokering'!$B$1:$AF$1,0),FALSE)),VLOOKUP($B386,'Allokerad kvv'!$B$2:$AV$468,MATCH(F$1,'Allokerad kvv'!$B$1:$AV$1,0),FALSE),VLOOKUP($B386,'Justerad allokering'!$B$1:$AG$461,MATCH(F$1,'Justerad allokering'!$B$1:$AF$1,0),FALSE))</f>
        <v>0</v>
      </c>
      <c r="G386">
        <f>IF(ISERROR(1/VLOOKUP($B386,'Justerad allokering'!$B$1:$AG$461,MATCH(G$1,'Justerad allokering'!$B$1:$AF$1,0),FALSE)),VLOOKUP($B386,'Allokerad kvv'!$B$2:$AV$468,MATCH(G$1,'Allokerad kvv'!$B$1:$AV$1,0),FALSE),VLOOKUP($B386,'Justerad allokering'!$B$1:$AG$461,MATCH(G$1,'Justerad allokering'!$B$1:$AF$1,0),FALSE))</f>
        <v>0</v>
      </c>
      <c r="H386">
        <f>IF(ISERROR(1/VLOOKUP($B386,'Justerad allokering'!$B$1:$AG$461,MATCH(H$1,'Justerad allokering'!$B$1:$AF$1,0),FALSE)),VLOOKUP($B386,'Allokerad kvv'!$B$2:$AV$468,MATCH(H$1,'Allokerad kvv'!$B$1:$AV$1,0),FALSE),VLOOKUP($B386,'Justerad allokering'!$B$1:$AG$461,MATCH(H$1,'Justerad allokering'!$B$1:$AF$1,0),FALSE))</f>
        <v>0</v>
      </c>
      <c r="I386">
        <f>IF(ISERROR(1/VLOOKUP($B386,'Justerad allokering'!$B$1:$AG$461,MATCH(I$1,'Justerad allokering'!$B$1:$AF$1,0),FALSE)),VLOOKUP($B386,'Allokerad kvv'!$B$2:$AV$468,MATCH(I$1,'Allokerad kvv'!$B$1:$AV$1,0),FALSE),VLOOKUP($B386,'Justerad allokering'!$B$1:$AG$461,MATCH(I$1,'Justerad allokering'!$B$1:$AF$1,0),FALSE))</f>
        <v>0</v>
      </c>
      <c r="J386">
        <f>IF(ISERROR(1/VLOOKUP($B386,'Justerad allokering'!$B$1:$AG$461,MATCH(J$1,'Justerad allokering'!$B$1:$AF$1,0),FALSE)),VLOOKUP($B386,'Allokerad kvv'!$B$2:$AV$468,MATCH(J$1,'Allokerad kvv'!$B$1:$AV$1,0),FALSE),VLOOKUP($B386,'Justerad allokering'!$B$1:$AG$461,MATCH(J$1,'Justerad allokering'!$B$1:$AF$1,0),FALSE))</f>
        <v>0</v>
      </c>
      <c r="K386">
        <f>IF(ISERROR(1/VLOOKUP($B386,'Justerad allokering'!$B$1:$AG$461,MATCH(K$1,'Justerad allokering'!$B$1:$AF$1,0),FALSE)),VLOOKUP($B386,'Allokerad kvv'!$B$2:$AV$468,MATCH(K$1,'Allokerad kvv'!$B$1:$AV$1,0),FALSE),VLOOKUP($B386,'Justerad allokering'!$B$1:$AG$461,MATCH(K$1,'Justerad allokering'!$B$1:$AF$1,0),FALSE))</f>
        <v>0</v>
      </c>
      <c r="L386">
        <f>IF(ISERROR(1/VLOOKUP($B386,'Justerad allokering'!$B$1:$AG$461,MATCH(L$1,'Justerad allokering'!$B$1:$AF$1,0),FALSE)),VLOOKUP($B386,'Allokerad kvv'!$B$2:$AV$468,MATCH(L$1,'Allokerad kvv'!$B$1:$AV$1,0),FALSE),VLOOKUP($B386,'Justerad allokering'!$B$1:$AG$461,MATCH(L$1,'Justerad allokering'!$B$1:$AF$1,0),FALSE))</f>
        <v>0</v>
      </c>
      <c r="M386">
        <f>IF(ISERROR(1/VLOOKUP($B386,'Justerad allokering'!$B$1:$AG$461,MATCH(M$1,'Justerad allokering'!$B$1:$AF$1,0),FALSE)),VLOOKUP($B386,'Allokerad kvv'!$B$2:$AV$468,MATCH(M$1,'Allokerad kvv'!$B$1:$AV$1,0),FALSE),VLOOKUP($B386,'Justerad allokering'!$B$1:$AG$461,MATCH(M$1,'Justerad allokering'!$B$1:$AF$1,0),FALSE))</f>
        <v>0</v>
      </c>
      <c r="N386">
        <f>IF(ISERROR(1/VLOOKUP($B386,'Justerad allokering'!$B$1:$AG$461,MATCH(N$1,'Justerad allokering'!$B$1:$AF$1,0),FALSE)),VLOOKUP($B386,'Allokerad kvv'!$B$2:$AV$468,MATCH(N$1,'Allokerad kvv'!$B$1:$AV$1,0),FALSE),VLOOKUP($B386,'Justerad allokering'!$B$1:$AG$461,MATCH(N$1,'Justerad allokering'!$B$1:$AF$1,0),FALSE))</f>
        <v>0</v>
      </c>
      <c r="O386">
        <f>IF(ISERROR(1/VLOOKUP($B386,'Justerad allokering'!$B$1:$AG$461,MATCH(O$1,'Justerad allokering'!$B$1:$AF$1,0),FALSE)),VLOOKUP($B386,'Allokerad kvv'!$B$2:$AV$468,MATCH(O$1,'Allokerad kvv'!$B$1:$AV$1,0),FALSE),VLOOKUP($B386,'Justerad allokering'!$B$1:$AG$461,MATCH(O$1,'Justerad allokering'!$B$1:$AF$1,0),FALSE))</f>
        <v>0</v>
      </c>
      <c r="P386">
        <f>IF(ISERROR(1/VLOOKUP($B386,'Justerad allokering'!$B$1:$AG$461,MATCH(P$1,'Justerad allokering'!$B$1:$AF$1,0),FALSE)),VLOOKUP($B386,'Allokerad kvv'!$B$2:$AV$468,MATCH(P$1,'Allokerad kvv'!$B$1:$AV$1,0),FALSE),VLOOKUP($B386,'Justerad allokering'!$B$1:$AG$461,MATCH(P$1,'Justerad allokering'!$B$1:$AF$1,0),FALSE))</f>
        <v>0</v>
      </c>
      <c r="Q386">
        <f>IF(ISERROR(1/VLOOKUP($B386,'Justerad allokering'!$B$1:$AG$461,MATCH(Q$1,'Justerad allokering'!$B$1:$AF$1,0),FALSE)),VLOOKUP($B386,'Allokerad kvv'!$B$2:$AV$468,MATCH(Q$1,'Allokerad kvv'!$B$1:$AV$1,0),FALSE),VLOOKUP($B386,'Justerad allokering'!$B$1:$AG$461,MATCH(Q$1,'Justerad allokering'!$B$1:$AF$1,0),FALSE))</f>
        <v>0</v>
      </c>
      <c r="R386">
        <f>IF(ISERROR(1/VLOOKUP($B386,'Justerad allokering'!$B$1:$AG$461,MATCH(R$1,'Justerad allokering'!$B$1:$AF$1,0),FALSE)),VLOOKUP($B386,'Allokerad kvv'!$B$2:$AV$468,MATCH(R$1,'Allokerad kvv'!$B$1:$AV$1,0),FALSE),VLOOKUP($B386,'Justerad allokering'!$B$1:$AG$461,MATCH(R$1,'Justerad allokering'!$B$1:$AF$1,0),FALSE))</f>
        <v>0</v>
      </c>
      <c r="S386">
        <f>IF(ISERROR(1/VLOOKUP($B386,'Justerad allokering'!$B$1:$AG$461,MATCH(S$1,'Justerad allokering'!$B$1:$AF$1,0),FALSE)),VLOOKUP($B386,'Allokerad kvv'!$B$2:$AV$468,MATCH(S$1,'Allokerad kvv'!$B$1:$AV$1,0),FALSE),VLOOKUP($B386,'Justerad allokering'!$B$1:$AG$461,MATCH(S$1,'Justerad allokering'!$B$1:$AF$1,0),FALSE))</f>
        <v>0</v>
      </c>
      <c r="T386">
        <f>IF(ISERROR(1/VLOOKUP($B386,'Justerad allokering'!$B$1:$AG$461,MATCH(T$1,'Justerad allokering'!$B$1:$AF$1,0),FALSE)),VLOOKUP($B386,'Allokerad kvv'!$B$2:$AV$468,MATCH(T$1,'Allokerad kvv'!$B$1:$AV$1,0),FALSE),VLOOKUP($B386,'Justerad allokering'!$B$1:$AG$461,MATCH(T$1,'Justerad allokering'!$B$1:$AF$1,0),FALSE))</f>
        <v>0</v>
      </c>
      <c r="U386">
        <f>IF(ISERROR(1/VLOOKUP($B386,'Justerad allokering'!$B$1:$AG$461,MATCH(U$1,'Justerad allokering'!$B$1:$AF$1,0),FALSE)),VLOOKUP($B386,'Allokerad kvv'!$B$2:$AV$468,MATCH(U$1,'Allokerad kvv'!$B$1:$AV$1,0),FALSE),VLOOKUP($B386,'Justerad allokering'!$B$1:$AG$461,MATCH(U$1,'Justerad allokering'!$B$1:$AF$1,0),FALSE))</f>
        <v>0</v>
      </c>
      <c r="V386">
        <f>IF(ISERROR(1/VLOOKUP($B386,'Justerad allokering'!$B$1:$AG$461,MATCH(V$1,'Justerad allokering'!$B$1:$AF$1,0),FALSE)),VLOOKUP($B386,'Allokerad kvv'!$B$2:$AV$468,MATCH(V$1,'Allokerad kvv'!$B$1:$AV$1,0),FALSE),VLOOKUP($B386,'Justerad allokering'!$B$1:$AG$461,MATCH(V$1,'Justerad allokering'!$B$1:$AF$1,0),FALSE))</f>
        <v>0</v>
      </c>
      <c r="W386">
        <f>IF(ISERROR(1/VLOOKUP($B386,'Justerad allokering'!$B$1:$AG$461,MATCH(W$1,'Justerad allokering'!$B$1:$AF$1,0),FALSE)),VLOOKUP($B386,'Allokerad kvv'!$B$2:$AV$468,MATCH(W$1,'Allokerad kvv'!$B$1:$AV$1,0),FALSE),VLOOKUP($B386,'Justerad allokering'!$B$1:$AG$461,MATCH(W$1,'Justerad allokering'!$B$1:$AF$1,0),FALSE))</f>
        <v>0</v>
      </c>
      <c r="X386">
        <f>IF(ISERROR(1/VLOOKUP($B386,'Justerad allokering'!$B$1:$AG$461,MATCH(X$1,'Justerad allokering'!$B$1:$AF$1,0),FALSE)),VLOOKUP($B386,'Allokerad kvv'!$B$2:$AV$468,MATCH(X$1,'Allokerad kvv'!$B$1:$AV$1,0),FALSE),VLOOKUP($B386,'Justerad allokering'!$B$1:$AG$461,MATCH(X$1,'Justerad allokering'!$B$1:$AF$1,0),FALSE))</f>
        <v>0</v>
      </c>
      <c r="Y386">
        <f>IF(ISERROR(1/VLOOKUP($B386,'Justerad allokering'!$B$1:$AG$461,MATCH(Y$1,'Justerad allokering'!$B$1:$AF$1,0),FALSE)),VLOOKUP($B386,'Allokerad kvv'!$B$2:$AV$468,MATCH(Y$1,'Allokerad kvv'!$B$1:$AV$1,0),FALSE),VLOOKUP($B386,'Justerad allokering'!$B$1:$AG$461,MATCH(Y$1,'Justerad allokering'!$B$1:$AF$1,0),FALSE))</f>
        <v>0</v>
      </c>
      <c r="Z386">
        <f>IF(ISERROR(1/VLOOKUP($B386,'Justerad allokering'!$B$1:$AG$461,MATCH(Z$1,'Justerad allokering'!$B$1:$AF$1,0),FALSE)),VLOOKUP($B386,'Allokerad kvv'!$B$2:$AV$468,MATCH(Z$1,'Allokerad kvv'!$B$1:$AV$1,0),FALSE),VLOOKUP($B386,'Justerad allokering'!$B$1:$AG$461,MATCH(Z$1,'Justerad allokering'!$B$1:$AF$1,0),FALSE))</f>
        <v>0</v>
      </c>
      <c r="AE386" s="89">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25">
      <c r="A387" s="2" t="s">
        <v>530</v>
      </c>
      <c r="B387" s="2" t="s">
        <v>531</v>
      </c>
      <c r="C387">
        <f>IF(ISERROR(1/VLOOKUP($B387,'Justerad allokering'!$B$1:$AG$461,MATCH(C$1,'Justerad allokering'!$B$1:$AF$1,0),FALSE)),VLOOKUP($B387,'Allokerad kvv'!$B$2:$AV$468,MATCH(C$1,'Allokerad kvv'!$B$1:$AV$1,0),FALSE),VLOOKUP($B387,'Justerad allokering'!$B$1:$AG$461,MATCH(C$1,'Justerad allokering'!$B$1:$AF$1,0),FALSE))</f>
        <v>0</v>
      </c>
      <c r="D387">
        <f>IF(ISERROR(1/VLOOKUP($B387,'Justerad allokering'!$B$1:$AG$461,MATCH(D$1,'Justerad allokering'!$B$1:$AF$1,0),FALSE)),VLOOKUP($B387,'Allokerad kvv'!$B$2:$AV$468,MATCH(D$1,'Allokerad kvv'!$B$1:$AV$1,0),FALSE),VLOOKUP($B387,'Justerad allokering'!$B$1:$AG$461,MATCH(D$1,'Justerad allokering'!$B$1:$AF$1,0),FALSE))</f>
        <v>0</v>
      </c>
      <c r="E387">
        <f>IF(ISERROR(1/VLOOKUP($B387,'Justerad allokering'!$B$1:$AG$461,MATCH(E$1,'Justerad allokering'!$B$1:$AF$1,0),FALSE)),VLOOKUP($B387,'Allokerad kvv'!$B$2:$AV$468,MATCH(E$1,'Allokerad kvv'!$B$1:$AV$1,0),FALSE),VLOOKUP($B387,'Justerad allokering'!$B$1:$AG$461,MATCH(E$1,'Justerad allokering'!$B$1:$AF$1,0),FALSE))</f>
        <v>0</v>
      </c>
      <c r="F387">
        <f>IF(ISERROR(1/VLOOKUP($B387,'Justerad allokering'!$B$1:$AG$461,MATCH(F$1,'Justerad allokering'!$B$1:$AF$1,0),FALSE)),VLOOKUP($B387,'Allokerad kvv'!$B$2:$AV$468,MATCH(F$1,'Allokerad kvv'!$B$1:$AV$1,0),FALSE),VLOOKUP($B387,'Justerad allokering'!$B$1:$AG$461,MATCH(F$1,'Justerad allokering'!$B$1:$AF$1,0),FALSE))</f>
        <v>0</v>
      </c>
      <c r="G387">
        <f>IF(ISERROR(1/VLOOKUP($B387,'Justerad allokering'!$B$1:$AG$461,MATCH(G$1,'Justerad allokering'!$B$1:$AF$1,0),FALSE)),VLOOKUP($B387,'Allokerad kvv'!$B$2:$AV$468,MATCH(G$1,'Allokerad kvv'!$B$1:$AV$1,0),FALSE),VLOOKUP($B387,'Justerad allokering'!$B$1:$AG$461,MATCH(G$1,'Justerad allokering'!$B$1:$AF$1,0),FALSE))</f>
        <v>0</v>
      </c>
      <c r="H387">
        <f>IF(ISERROR(1/VLOOKUP($B387,'Justerad allokering'!$B$1:$AG$461,MATCH(H$1,'Justerad allokering'!$B$1:$AF$1,0),FALSE)),VLOOKUP($B387,'Allokerad kvv'!$B$2:$AV$468,MATCH(H$1,'Allokerad kvv'!$B$1:$AV$1,0),FALSE),VLOOKUP($B387,'Justerad allokering'!$B$1:$AG$461,MATCH(H$1,'Justerad allokering'!$B$1:$AF$1,0),FALSE))</f>
        <v>0</v>
      </c>
      <c r="I387">
        <f>IF(ISERROR(1/VLOOKUP($B387,'Justerad allokering'!$B$1:$AG$461,MATCH(I$1,'Justerad allokering'!$B$1:$AF$1,0),FALSE)),VLOOKUP($B387,'Allokerad kvv'!$B$2:$AV$468,MATCH(I$1,'Allokerad kvv'!$B$1:$AV$1,0),FALSE),VLOOKUP($B387,'Justerad allokering'!$B$1:$AG$461,MATCH(I$1,'Justerad allokering'!$B$1:$AF$1,0),FALSE))</f>
        <v>0</v>
      </c>
      <c r="J387">
        <f>IF(ISERROR(1/VLOOKUP($B387,'Justerad allokering'!$B$1:$AG$461,MATCH(J$1,'Justerad allokering'!$B$1:$AF$1,0),FALSE)),VLOOKUP($B387,'Allokerad kvv'!$B$2:$AV$468,MATCH(J$1,'Allokerad kvv'!$B$1:$AV$1,0),FALSE),VLOOKUP($B387,'Justerad allokering'!$B$1:$AG$461,MATCH(J$1,'Justerad allokering'!$B$1:$AF$1,0),FALSE))</f>
        <v>0</v>
      </c>
      <c r="K387">
        <f>IF(ISERROR(1/VLOOKUP($B387,'Justerad allokering'!$B$1:$AG$461,MATCH(K$1,'Justerad allokering'!$B$1:$AF$1,0),FALSE)),VLOOKUP($B387,'Allokerad kvv'!$B$2:$AV$468,MATCH(K$1,'Allokerad kvv'!$B$1:$AV$1,0),FALSE),VLOOKUP($B387,'Justerad allokering'!$B$1:$AG$461,MATCH(K$1,'Justerad allokering'!$B$1:$AF$1,0),FALSE))</f>
        <v>0</v>
      </c>
      <c r="L387">
        <f>IF(ISERROR(1/VLOOKUP($B387,'Justerad allokering'!$B$1:$AG$461,MATCH(L$1,'Justerad allokering'!$B$1:$AF$1,0),FALSE)),VLOOKUP($B387,'Allokerad kvv'!$B$2:$AV$468,MATCH(L$1,'Allokerad kvv'!$B$1:$AV$1,0),FALSE),VLOOKUP($B387,'Justerad allokering'!$B$1:$AG$461,MATCH(L$1,'Justerad allokering'!$B$1:$AF$1,0),FALSE))</f>
        <v>0</v>
      </c>
      <c r="M387">
        <f>IF(ISERROR(1/VLOOKUP($B387,'Justerad allokering'!$B$1:$AG$461,MATCH(M$1,'Justerad allokering'!$B$1:$AF$1,0),FALSE)),VLOOKUP($B387,'Allokerad kvv'!$B$2:$AV$468,MATCH(M$1,'Allokerad kvv'!$B$1:$AV$1,0),FALSE),VLOOKUP($B387,'Justerad allokering'!$B$1:$AG$461,MATCH(M$1,'Justerad allokering'!$B$1:$AF$1,0),FALSE))</f>
        <v>0</v>
      </c>
      <c r="N387">
        <f>IF(ISERROR(1/VLOOKUP($B387,'Justerad allokering'!$B$1:$AG$461,MATCH(N$1,'Justerad allokering'!$B$1:$AF$1,0),FALSE)),VLOOKUP($B387,'Allokerad kvv'!$B$2:$AV$468,MATCH(N$1,'Allokerad kvv'!$B$1:$AV$1,0),FALSE),VLOOKUP($B387,'Justerad allokering'!$B$1:$AG$461,MATCH(N$1,'Justerad allokering'!$B$1:$AF$1,0),FALSE))</f>
        <v>0</v>
      </c>
      <c r="O387">
        <f>IF(ISERROR(1/VLOOKUP($B387,'Justerad allokering'!$B$1:$AG$461,MATCH(O$1,'Justerad allokering'!$B$1:$AF$1,0),FALSE)),VLOOKUP($B387,'Allokerad kvv'!$B$2:$AV$468,MATCH(O$1,'Allokerad kvv'!$B$1:$AV$1,0),FALSE),VLOOKUP($B387,'Justerad allokering'!$B$1:$AG$461,MATCH(O$1,'Justerad allokering'!$B$1:$AF$1,0),FALSE))</f>
        <v>0</v>
      </c>
      <c r="P387">
        <f>IF(ISERROR(1/VLOOKUP($B387,'Justerad allokering'!$B$1:$AG$461,MATCH(P$1,'Justerad allokering'!$B$1:$AF$1,0),FALSE)),VLOOKUP($B387,'Allokerad kvv'!$B$2:$AV$468,MATCH(P$1,'Allokerad kvv'!$B$1:$AV$1,0),FALSE),VLOOKUP($B387,'Justerad allokering'!$B$1:$AG$461,MATCH(P$1,'Justerad allokering'!$B$1:$AF$1,0),FALSE))</f>
        <v>0</v>
      </c>
      <c r="Q387">
        <f>IF(ISERROR(1/VLOOKUP($B387,'Justerad allokering'!$B$1:$AG$461,MATCH(Q$1,'Justerad allokering'!$B$1:$AF$1,0),FALSE)),VLOOKUP($B387,'Allokerad kvv'!$B$2:$AV$468,MATCH(Q$1,'Allokerad kvv'!$B$1:$AV$1,0),FALSE),VLOOKUP($B387,'Justerad allokering'!$B$1:$AG$461,MATCH(Q$1,'Justerad allokering'!$B$1:$AF$1,0),FALSE))</f>
        <v>0</v>
      </c>
      <c r="R387">
        <f>IF(ISERROR(1/VLOOKUP($B387,'Justerad allokering'!$B$1:$AG$461,MATCH(R$1,'Justerad allokering'!$B$1:$AF$1,0),FALSE)),VLOOKUP($B387,'Allokerad kvv'!$B$2:$AV$468,MATCH(R$1,'Allokerad kvv'!$B$1:$AV$1,0),FALSE),VLOOKUP($B387,'Justerad allokering'!$B$1:$AG$461,MATCH(R$1,'Justerad allokering'!$B$1:$AF$1,0),FALSE))</f>
        <v>0</v>
      </c>
      <c r="S387">
        <f>IF(ISERROR(1/VLOOKUP($B387,'Justerad allokering'!$B$1:$AG$461,MATCH(S$1,'Justerad allokering'!$B$1:$AF$1,0),FALSE)),VLOOKUP($B387,'Allokerad kvv'!$B$2:$AV$468,MATCH(S$1,'Allokerad kvv'!$B$1:$AV$1,0),FALSE),VLOOKUP($B387,'Justerad allokering'!$B$1:$AG$461,MATCH(S$1,'Justerad allokering'!$B$1:$AF$1,0),FALSE))</f>
        <v>0</v>
      </c>
      <c r="T387">
        <f>IF(ISERROR(1/VLOOKUP($B387,'Justerad allokering'!$B$1:$AG$461,MATCH(T$1,'Justerad allokering'!$B$1:$AF$1,0),FALSE)),VLOOKUP($B387,'Allokerad kvv'!$B$2:$AV$468,MATCH(T$1,'Allokerad kvv'!$B$1:$AV$1,0),FALSE),VLOOKUP($B387,'Justerad allokering'!$B$1:$AG$461,MATCH(T$1,'Justerad allokering'!$B$1:$AF$1,0),FALSE))</f>
        <v>0</v>
      </c>
      <c r="U387">
        <f>IF(ISERROR(1/VLOOKUP($B387,'Justerad allokering'!$B$1:$AG$461,MATCH(U$1,'Justerad allokering'!$B$1:$AF$1,0),FALSE)),VLOOKUP($B387,'Allokerad kvv'!$B$2:$AV$468,MATCH(U$1,'Allokerad kvv'!$B$1:$AV$1,0),FALSE),VLOOKUP($B387,'Justerad allokering'!$B$1:$AG$461,MATCH(U$1,'Justerad allokering'!$B$1:$AF$1,0),FALSE))</f>
        <v>0</v>
      </c>
      <c r="V387">
        <f>IF(ISERROR(1/VLOOKUP($B387,'Justerad allokering'!$B$1:$AG$461,MATCH(V$1,'Justerad allokering'!$B$1:$AF$1,0),FALSE)),VLOOKUP($B387,'Allokerad kvv'!$B$2:$AV$468,MATCH(V$1,'Allokerad kvv'!$B$1:$AV$1,0),FALSE),VLOOKUP($B387,'Justerad allokering'!$B$1:$AG$461,MATCH(V$1,'Justerad allokering'!$B$1:$AF$1,0),FALSE))</f>
        <v>0</v>
      </c>
      <c r="W387">
        <f>IF(ISERROR(1/VLOOKUP($B387,'Justerad allokering'!$B$1:$AG$461,MATCH(W$1,'Justerad allokering'!$B$1:$AF$1,0),FALSE)),VLOOKUP($B387,'Allokerad kvv'!$B$2:$AV$468,MATCH(W$1,'Allokerad kvv'!$B$1:$AV$1,0),FALSE),VLOOKUP($B387,'Justerad allokering'!$B$1:$AG$461,MATCH(W$1,'Justerad allokering'!$B$1:$AF$1,0),FALSE))</f>
        <v>0</v>
      </c>
      <c r="X387">
        <f>IF(ISERROR(1/VLOOKUP($B387,'Justerad allokering'!$B$1:$AG$461,MATCH(X$1,'Justerad allokering'!$B$1:$AF$1,0),FALSE)),VLOOKUP($B387,'Allokerad kvv'!$B$2:$AV$468,MATCH(X$1,'Allokerad kvv'!$B$1:$AV$1,0),FALSE),VLOOKUP($B387,'Justerad allokering'!$B$1:$AG$461,MATCH(X$1,'Justerad allokering'!$B$1:$AF$1,0),FALSE))</f>
        <v>0</v>
      </c>
      <c r="Y387">
        <f>IF(ISERROR(1/VLOOKUP($B387,'Justerad allokering'!$B$1:$AG$461,MATCH(Y$1,'Justerad allokering'!$B$1:$AF$1,0),FALSE)),VLOOKUP($B387,'Allokerad kvv'!$B$2:$AV$468,MATCH(Y$1,'Allokerad kvv'!$B$1:$AV$1,0),FALSE),VLOOKUP($B387,'Justerad allokering'!$B$1:$AG$461,MATCH(Y$1,'Justerad allokering'!$B$1:$AF$1,0),FALSE))</f>
        <v>0</v>
      </c>
      <c r="Z387">
        <f>IF(ISERROR(1/VLOOKUP($B387,'Justerad allokering'!$B$1:$AG$461,MATCH(Z$1,'Justerad allokering'!$B$1:$AF$1,0),FALSE)),VLOOKUP($B387,'Allokerad kvv'!$B$2:$AV$468,MATCH(Z$1,'Allokerad kvv'!$B$1:$AV$1,0),FALSE),VLOOKUP($B387,'Justerad allokering'!$B$1:$AG$461,MATCH(Z$1,'Justerad allokering'!$B$1:$AF$1,0),FALSE))</f>
        <v>0</v>
      </c>
      <c r="AE387" s="89">
        <f t="shared" ref="AE387:AE411" si="24">SUM(C387:Z387)</f>
        <v>0</v>
      </c>
      <c r="AG387">
        <f t="shared" ref="AG387:AG411" si="25">AE387-K387</f>
        <v>0</v>
      </c>
      <c r="AH387">
        <f t="shared" ref="AH387:AH411" si="26">AG387-N387</f>
        <v>0</v>
      </c>
      <c r="AI387" t="str">
        <f>IF(AH387=0,"",AH387/VLOOKUP(B387,Kraftvärmeprod!$B$1:$BC$480,MATCH("Summa tillförd energi exklusive rökgaskondensering",Kraftvärmeprod!$B$1:$BC$1,0),FALSE))</f>
        <v/>
      </c>
      <c r="AK387">
        <f t="shared" ref="AK387:AK411" si="27">E387+F387+J387+M387+O387+P387+R387+T387+U387+V387+W387+Y387+Z387</f>
        <v>0</v>
      </c>
    </row>
    <row r="388" spans="1:37" x14ac:dyDescent="0.25">
      <c r="A388" s="2" t="s">
        <v>530</v>
      </c>
      <c r="B388" s="2" t="s">
        <v>532</v>
      </c>
      <c r="C388">
        <f>IF(ISERROR(1/VLOOKUP($B388,'Justerad allokering'!$B$1:$AG$461,MATCH(C$1,'Justerad allokering'!$B$1:$AF$1,0),FALSE)),VLOOKUP($B388,'Allokerad kvv'!$B$2:$AV$468,MATCH(C$1,'Allokerad kvv'!$B$1:$AV$1,0),FALSE),VLOOKUP($B388,'Justerad allokering'!$B$1:$AG$461,MATCH(C$1,'Justerad allokering'!$B$1:$AF$1,0),FALSE))</f>
        <v>0</v>
      </c>
      <c r="D388">
        <f>IF(ISERROR(1/VLOOKUP($B388,'Justerad allokering'!$B$1:$AG$461,MATCH(D$1,'Justerad allokering'!$B$1:$AF$1,0),FALSE)),VLOOKUP($B388,'Allokerad kvv'!$B$2:$AV$468,MATCH(D$1,'Allokerad kvv'!$B$1:$AV$1,0),FALSE),VLOOKUP($B388,'Justerad allokering'!$B$1:$AG$461,MATCH(D$1,'Justerad allokering'!$B$1:$AF$1,0),FALSE))</f>
        <v>0</v>
      </c>
      <c r="E388">
        <f>IF(ISERROR(1/VLOOKUP($B388,'Justerad allokering'!$B$1:$AG$461,MATCH(E$1,'Justerad allokering'!$B$1:$AF$1,0),FALSE)),VLOOKUP($B388,'Allokerad kvv'!$B$2:$AV$468,MATCH(E$1,'Allokerad kvv'!$B$1:$AV$1,0),FALSE),VLOOKUP($B388,'Justerad allokering'!$B$1:$AG$461,MATCH(E$1,'Justerad allokering'!$B$1:$AF$1,0),FALSE))</f>
        <v>0</v>
      </c>
      <c r="F388">
        <f>IF(ISERROR(1/VLOOKUP($B388,'Justerad allokering'!$B$1:$AG$461,MATCH(F$1,'Justerad allokering'!$B$1:$AF$1,0),FALSE)),VLOOKUP($B388,'Allokerad kvv'!$B$2:$AV$468,MATCH(F$1,'Allokerad kvv'!$B$1:$AV$1,0),FALSE),VLOOKUP($B388,'Justerad allokering'!$B$1:$AG$461,MATCH(F$1,'Justerad allokering'!$B$1:$AF$1,0),FALSE))</f>
        <v>0</v>
      </c>
      <c r="G388">
        <f>IF(ISERROR(1/VLOOKUP($B388,'Justerad allokering'!$B$1:$AG$461,MATCH(G$1,'Justerad allokering'!$B$1:$AF$1,0),FALSE)),VLOOKUP($B388,'Allokerad kvv'!$B$2:$AV$468,MATCH(G$1,'Allokerad kvv'!$B$1:$AV$1,0),FALSE),VLOOKUP($B388,'Justerad allokering'!$B$1:$AG$461,MATCH(G$1,'Justerad allokering'!$B$1:$AF$1,0),FALSE))</f>
        <v>0</v>
      </c>
      <c r="H388">
        <f>IF(ISERROR(1/VLOOKUP($B388,'Justerad allokering'!$B$1:$AG$461,MATCH(H$1,'Justerad allokering'!$B$1:$AF$1,0),FALSE)),VLOOKUP($B388,'Allokerad kvv'!$B$2:$AV$468,MATCH(H$1,'Allokerad kvv'!$B$1:$AV$1,0),FALSE),VLOOKUP($B388,'Justerad allokering'!$B$1:$AG$461,MATCH(H$1,'Justerad allokering'!$B$1:$AF$1,0),FALSE))</f>
        <v>0</v>
      </c>
      <c r="I388">
        <f>IF(ISERROR(1/VLOOKUP($B388,'Justerad allokering'!$B$1:$AG$461,MATCH(I$1,'Justerad allokering'!$B$1:$AF$1,0),FALSE)),VLOOKUP($B388,'Allokerad kvv'!$B$2:$AV$468,MATCH(I$1,'Allokerad kvv'!$B$1:$AV$1,0),FALSE),VLOOKUP($B388,'Justerad allokering'!$B$1:$AG$461,MATCH(I$1,'Justerad allokering'!$B$1:$AF$1,0),FALSE))</f>
        <v>0</v>
      </c>
      <c r="J388">
        <f>IF(ISERROR(1/VLOOKUP($B388,'Justerad allokering'!$B$1:$AG$461,MATCH(J$1,'Justerad allokering'!$B$1:$AF$1,0),FALSE)),VLOOKUP($B388,'Allokerad kvv'!$B$2:$AV$468,MATCH(J$1,'Allokerad kvv'!$B$1:$AV$1,0),FALSE),VLOOKUP($B388,'Justerad allokering'!$B$1:$AG$461,MATCH(J$1,'Justerad allokering'!$B$1:$AF$1,0),FALSE))</f>
        <v>0</v>
      </c>
      <c r="K388">
        <f>IF(ISERROR(1/VLOOKUP($B388,'Justerad allokering'!$B$1:$AG$461,MATCH(K$1,'Justerad allokering'!$B$1:$AF$1,0),FALSE)),VLOOKUP($B388,'Allokerad kvv'!$B$2:$AV$468,MATCH(K$1,'Allokerad kvv'!$B$1:$AV$1,0),FALSE),VLOOKUP($B388,'Justerad allokering'!$B$1:$AG$461,MATCH(K$1,'Justerad allokering'!$B$1:$AF$1,0),FALSE))</f>
        <v>0</v>
      </c>
      <c r="L388">
        <f>IF(ISERROR(1/VLOOKUP($B388,'Justerad allokering'!$B$1:$AG$461,MATCH(L$1,'Justerad allokering'!$B$1:$AF$1,0),FALSE)),VLOOKUP($B388,'Allokerad kvv'!$B$2:$AV$468,MATCH(L$1,'Allokerad kvv'!$B$1:$AV$1,0),FALSE),VLOOKUP($B388,'Justerad allokering'!$B$1:$AG$461,MATCH(L$1,'Justerad allokering'!$B$1:$AF$1,0),FALSE))</f>
        <v>0</v>
      </c>
      <c r="M388">
        <f>IF(ISERROR(1/VLOOKUP($B388,'Justerad allokering'!$B$1:$AG$461,MATCH(M$1,'Justerad allokering'!$B$1:$AF$1,0),FALSE)),VLOOKUP($B388,'Allokerad kvv'!$B$2:$AV$468,MATCH(M$1,'Allokerad kvv'!$B$1:$AV$1,0),FALSE),VLOOKUP($B388,'Justerad allokering'!$B$1:$AG$461,MATCH(M$1,'Justerad allokering'!$B$1:$AF$1,0),FALSE))</f>
        <v>0</v>
      </c>
      <c r="N388">
        <f>IF(ISERROR(1/VLOOKUP($B388,'Justerad allokering'!$B$1:$AG$461,MATCH(N$1,'Justerad allokering'!$B$1:$AF$1,0),FALSE)),VLOOKUP($B388,'Allokerad kvv'!$B$2:$AV$468,MATCH(N$1,'Allokerad kvv'!$B$1:$AV$1,0),FALSE),VLOOKUP($B388,'Justerad allokering'!$B$1:$AG$461,MATCH(N$1,'Justerad allokering'!$B$1:$AF$1,0),FALSE))</f>
        <v>0</v>
      </c>
      <c r="O388">
        <f>IF(ISERROR(1/VLOOKUP($B388,'Justerad allokering'!$B$1:$AG$461,MATCH(O$1,'Justerad allokering'!$B$1:$AF$1,0),FALSE)),VLOOKUP($B388,'Allokerad kvv'!$B$2:$AV$468,MATCH(O$1,'Allokerad kvv'!$B$1:$AV$1,0),FALSE),VLOOKUP($B388,'Justerad allokering'!$B$1:$AG$461,MATCH(O$1,'Justerad allokering'!$B$1:$AF$1,0),FALSE))</f>
        <v>0</v>
      </c>
      <c r="P388">
        <f>IF(ISERROR(1/VLOOKUP($B388,'Justerad allokering'!$B$1:$AG$461,MATCH(P$1,'Justerad allokering'!$B$1:$AF$1,0),FALSE)),VLOOKUP($B388,'Allokerad kvv'!$B$2:$AV$468,MATCH(P$1,'Allokerad kvv'!$B$1:$AV$1,0),FALSE),VLOOKUP($B388,'Justerad allokering'!$B$1:$AG$461,MATCH(P$1,'Justerad allokering'!$B$1:$AF$1,0),FALSE))</f>
        <v>0</v>
      </c>
      <c r="Q388">
        <f>IF(ISERROR(1/VLOOKUP($B388,'Justerad allokering'!$B$1:$AG$461,MATCH(Q$1,'Justerad allokering'!$B$1:$AF$1,0),FALSE)),VLOOKUP($B388,'Allokerad kvv'!$B$2:$AV$468,MATCH(Q$1,'Allokerad kvv'!$B$1:$AV$1,0),FALSE),VLOOKUP($B388,'Justerad allokering'!$B$1:$AG$461,MATCH(Q$1,'Justerad allokering'!$B$1:$AF$1,0),FALSE))</f>
        <v>0</v>
      </c>
      <c r="R388">
        <f>IF(ISERROR(1/VLOOKUP($B388,'Justerad allokering'!$B$1:$AG$461,MATCH(R$1,'Justerad allokering'!$B$1:$AF$1,0),FALSE)),VLOOKUP($B388,'Allokerad kvv'!$B$2:$AV$468,MATCH(R$1,'Allokerad kvv'!$B$1:$AV$1,0),FALSE),VLOOKUP($B388,'Justerad allokering'!$B$1:$AG$461,MATCH(R$1,'Justerad allokering'!$B$1:$AF$1,0),FALSE))</f>
        <v>0</v>
      </c>
      <c r="S388">
        <f>IF(ISERROR(1/VLOOKUP($B388,'Justerad allokering'!$B$1:$AG$461,MATCH(S$1,'Justerad allokering'!$B$1:$AF$1,0),FALSE)),VLOOKUP($B388,'Allokerad kvv'!$B$2:$AV$468,MATCH(S$1,'Allokerad kvv'!$B$1:$AV$1,0),FALSE),VLOOKUP($B388,'Justerad allokering'!$B$1:$AG$461,MATCH(S$1,'Justerad allokering'!$B$1:$AF$1,0),FALSE))</f>
        <v>0</v>
      </c>
      <c r="T388">
        <f>IF(ISERROR(1/VLOOKUP($B388,'Justerad allokering'!$B$1:$AG$461,MATCH(T$1,'Justerad allokering'!$B$1:$AF$1,0),FALSE)),VLOOKUP($B388,'Allokerad kvv'!$B$2:$AV$468,MATCH(T$1,'Allokerad kvv'!$B$1:$AV$1,0),FALSE),VLOOKUP($B388,'Justerad allokering'!$B$1:$AG$461,MATCH(T$1,'Justerad allokering'!$B$1:$AF$1,0),FALSE))</f>
        <v>0</v>
      </c>
      <c r="U388">
        <f>IF(ISERROR(1/VLOOKUP($B388,'Justerad allokering'!$B$1:$AG$461,MATCH(U$1,'Justerad allokering'!$B$1:$AF$1,0),FALSE)),VLOOKUP($B388,'Allokerad kvv'!$B$2:$AV$468,MATCH(U$1,'Allokerad kvv'!$B$1:$AV$1,0),FALSE),VLOOKUP($B388,'Justerad allokering'!$B$1:$AG$461,MATCH(U$1,'Justerad allokering'!$B$1:$AF$1,0),FALSE))</f>
        <v>0</v>
      </c>
      <c r="V388">
        <f>IF(ISERROR(1/VLOOKUP($B388,'Justerad allokering'!$B$1:$AG$461,MATCH(V$1,'Justerad allokering'!$B$1:$AF$1,0),FALSE)),VLOOKUP($B388,'Allokerad kvv'!$B$2:$AV$468,MATCH(V$1,'Allokerad kvv'!$B$1:$AV$1,0),FALSE),VLOOKUP($B388,'Justerad allokering'!$B$1:$AG$461,MATCH(V$1,'Justerad allokering'!$B$1:$AF$1,0),FALSE))</f>
        <v>0</v>
      </c>
      <c r="W388">
        <f>IF(ISERROR(1/VLOOKUP($B388,'Justerad allokering'!$B$1:$AG$461,MATCH(W$1,'Justerad allokering'!$B$1:$AF$1,0),FALSE)),VLOOKUP($B388,'Allokerad kvv'!$B$2:$AV$468,MATCH(W$1,'Allokerad kvv'!$B$1:$AV$1,0),FALSE),VLOOKUP($B388,'Justerad allokering'!$B$1:$AG$461,MATCH(W$1,'Justerad allokering'!$B$1:$AF$1,0),FALSE))</f>
        <v>0</v>
      </c>
      <c r="X388">
        <f>IF(ISERROR(1/VLOOKUP($B388,'Justerad allokering'!$B$1:$AG$461,MATCH(X$1,'Justerad allokering'!$B$1:$AF$1,0),FALSE)),VLOOKUP($B388,'Allokerad kvv'!$B$2:$AV$468,MATCH(X$1,'Allokerad kvv'!$B$1:$AV$1,0),FALSE),VLOOKUP($B388,'Justerad allokering'!$B$1:$AG$461,MATCH(X$1,'Justerad allokering'!$B$1:$AF$1,0),FALSE))</f>
        <v>0</v>
      </c>
      <c r="Y388">
        <f>IF(ISERROR(1/VLOOKUP($B388,'Justerad allokering'!$B$1:$AG$461,MATCH(Y$1,'Justerad allokering'!$B$1:$AF$1,0),FALSE)),VLOOKUP($B388,'Allokerad kvv'!$B$2:$AV$468,MATCH(Y$1,'Allokerad kvv'!$B$1:$AV$1,0),FALSE),VLOOKUP($B388,'Justerad allokering'!$B$1:$AG$461,MATCH(Y$1,'Justerad allokering'!$B$1:$AF$1,0),FALSE))</f>
        <v>0</v>
      </c>
      <c r="Z388">
        <f>IF(ISERROR(1/VLOOKUP($B388,'Justerad allokering'!$B$1:$AG$461,MATCH(Z$1,'Justerad allokering'!$B$1:$AF$1,0),FALSE)),VLOOKUP($B388,'Allokerad kvv'!$B$2:$AV$468,MATCH(Z$1,'Allokerad kvv'!$B$1:$AV$1,0),FALSE),VLOOKUP($B388,'Justerad allokering'!$B$1:$AG$461,MATCH(Z$1,'Justerad allokering'!$B$1:$AF$1,0),FALSE))</f>
        <v>0</v>
      </c>
      <c r="AE388" s="89">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25">
      <c r="A389" s="2" t="s">
        <v>530</v>
      </c>
      <c r="B389" s="2" t="s">
        <v>533</v>
      </c>
      <c r="C389">
        <f>IF(ISERROR(1/VLOOKUP($B389,'Justerad allokering'!$B$1:$AG$461,MATCH(C$1,'Justerad allokering'!$B$1:$AF$1,0),FALSE)),VLOOKUP($B389,'Allokerad kvv'!$B$2:$AV$468,MATCH(C$1,'Allokerad kvv'!$B$1:$AV$1,0),FALSE),VLOOKUP($B389,'Justerad allokering'!$B$1:$AG$461,MATCH(C$1,'Justerad allokering'!$B$1:$AF$1,0),FALSE))</f>
        <v>102.166</v>
      </c>
      <c r="D389">
        <f>IF(ISERROR(1/VLOOKUP($B389,'Justerad allokering'!$B$1:$AG$461,MATCH(D$1,'Justerad allokering'!$B$1:$AF$1,0),FALSE)),VLOOKUP($B389,'Allokerad kvv'!$B$2:$AV$468,MATCH(D$1,'Allokerad kvv'!$B$1:$AV$1,0),FALSE),VLOOKUP($B389,'Justerad allokering'!$B$1:$AG$461,MATCH(D$1,'Justerad allokering'!$B$1:$AF$1,0),FALSE))</f>
        <v>0</v>
      </c>
      <c r="E389">
        <f>IF(ISERROR(1/VLOOKUP($B389,'Justerad allokering'!$B$1:$AG$461,MATCH(E$1,'Justerad allokering'!$B$1:$AF$1,0),FALSE)),VLOOKUP($B389,'Allokerad kvv'!$B$2:$AV$468,MATCH(E$1,'Allokerad kvv'!$B$1:$AV$1,0),FALSE),VLOOKUP($B389,'Justerad allokering'!$B$1:$AG$461,MATCH(E$1,'Justerad allokering'!$B$1:$AF$1,0),FALSE))</f>
        <v>0</v>
      </c>
      <c r="F389">
        <f>IF(ISERROR(1/VLOOKUP($B389,'Justerad allokering'!$B$1:$AG$461,MATCH(F$1,'Justerad allokering'!$B$1:$AF$1,0),FALSE)),VLOOKUP($B389,'Allokerad kvv'!$B$2:$AV$468,MATCH(F$1,'Allokerad kvv'!$B$1:$AV$1,0),FALSE),VLOOKUP($B389,'Justerad allokering'!$B$1:$AG$461,MATCH(F$1,'Justerad allokering'!$B$1:$AF$1,0),FALSE))</f>
        <v>0</v>
      </c>
      <c r="G389">
        <f>IF(ISERROR(1/VLOOKUP($B389,'Justerad allokering'!$B$1:$AG$461,MATCH(G$1,'Justerad allokering'!$B$1:$AF$1,0),FALSE)),VLOOKUP($B389,'Allokerad kvv'!$B$2:$AV$468,MATCH(G$1,'Allokerad kvv'!$B$1:$AV$1,0),FALSE),VLOOKUP($B389,'Justerad allokering'!$B$1:$AG$461,MATCH(G$1,'Justerad allokering'!$B$1:$AF$1,0),FALSE))</f>
        <v>1.5077700000000001</v>
      </c>
      <c r="H389">
        <f>IF(ISERROR(1/VLOOKUP($B389,'Justerad allokering'!$B$1:$AG$461,MATCH(H$1,'Justerad allokering'!$B$1:$AF$1,0),FALSE)),VLOOKUP($B389,'Allokerad kvv'!$B$2:$AV$468,MATCH(H$1,'Allokerad kvv'!$B$1:$AV$1,0),FALSE),VLOOKUP($B389,'Justerad allokering'!$B$1:$AG$461,MATCH(H$1,'Justerad allokering'!$B$1:$AF$1,0),FALSE))</f>
        <v>0</v>
      </c>
      <c r="I389">
        <f>IF(ISERROR(1/VLOOKUP($B389,'Justerad allokering'!$B$1:$AG$461,MATCH(I$1,'Justerad allokering'!$B$1:$AF$1,0),FALSE)),VLOOKUP($B389,'Allokerad kvv'!$B$2:$AV$468,MATCH(I$1,'Allokerad kvv'!$B$1:$AV$1,0),FALSE),VLOOKUP($B389,'Justerad allokering'!$B$1:$AG$461,MATCH(I$1,'Justerad allokering'!$B$1:$AF$1,0),FALSE))</f>
        <v>0</v>
      </c>
      <c r="J389">
        <f>IF(ISERROR(1/VLOOKUP($B389,'Justerad allokering'!$B$1:$AG$461,MATCH(J$1,'Justerad allokering'!$B$1:$AF$1,0),FALSE)),VLOOKUP($B389,'Allokerad kvv'!$B$2:$AV$468,MATCH(J$1,'Allokerad kvv'!$B$1:$AV$1,0),FALSE),VLOOKUP($B389,'Justerad allokering'!$B$1:$AG$461,MATCH(J$1,'Justerad allokering'!$B$1:$AF$1,0),FALSE))</f>
        <v>0</v>
      </c>
      <c r="K389">
        <f>IF(ISERROR(1/VLOOKUP($B389,'Justerad allokering'!$B$1:$AG$461,MATCH(K$1,'Justerad allokering'!$B$1:$AF$1,0),FALSE)),VLOOKUP($B389,'Allokerad kvv'!$B$2:$AV$468,MATCH(K$1,'Allokerad kvv'!$B$1:$AV$1,0),FALSE),VLOOKUP($B389,'Justerad allokering'!$B$1:$AG$461,MATCH(K$1,'Justerad allokering'!$B$1:$AF$1,0),FALSE))</f>
        <v>3.6058599999999998</v>
      </c>
      <c r="L389">
        <f>IF(ISERROR(1/VLOOKUP($B389,'Justerad allokering'!$B$1:$AG$461,MATCH(L$1,'Justerad allokering'!$B$1:$AF$1,0),FALSE)),VLOOKUP($B389,'Allokerad kvv'!$B$2:$AV$468,MATCH(L$1,'Allokerad kvv'!$B$1:$AV$1,0),FALSE),VLOOKUP($B389,'Justerad allokering'!$B$1:$AG$461,MATCH(L$1,'Justerad allokering'!$B$1:$AF$1,0),FALSE))</f>
        <v>0</v>
      </c>
      <c r="M389">
        <f>IF(ISERROR(1/VLOOKUP($B389,'Justerad allokering'!$B$1:$AG$461,MATCH(M$1,'Justerad allokering'!$B$1:$AF$1,0),FALSE)),VLOOKUP($B389,'Allokerad kvv'!$B$2:$AV$468,MATCH(M$1,'Allokerad kvv'!$B$1:$AV$1,0),FALSE),VLOOKUP($B389,'Justerad allokering'!$B$1:$AG$461,MATCH(M$1,'Justerad allokering'!$B$1:$AF$1,0),FALSE))</f>
        <v>2.4580199999999999</v>
      </c>
      <c r="N389">
        <f>IF(ISERROR(1/VLOOKUP($B389,'Justerad allokering'!$B$1:$AG$461,MATCH(N$1,'Justerad allokering'!$B$1:$AF$1,0),FALSE)),VLOOKUP($B389,'Allokerad kvv'!$B$2:$AV$468,MATCH(N$1,'Allokerad kvv'!$B$1:$AV$1,0),FALSE),VLOOKUP($B389,'Justerad allokering'!$B$1:$AG$461,MATCH(N$1,'Justerad allokering'!$B$1:$AF$1,0),FALSE))</f>
        <v>10.641</v>
      </c>
      <c r="O389">
        <f>IF(ISERROR(1/VLOOKUP($B389,'Justerad allokering'!$B$1:$AG$461,MATCH(O$1,'Justerad allokering'!$B$1:$AF$1,0),FALSE)),VLOOKUP($B389,'Allokerad kvv'!$B$2:$AV$468,MATCH(O$1,'Allokerad kvv'!$B$1:$AV$1,0),FALSE),VLOOKUP($B389,'Justerad allokering'!$B$1:$AG$461,MATCH(O$1,'Justerad allokering'!$B$1:$AF$1,0),FALSE))</f>
        <v>0</v>
      </c>
      <c r="P389">
        <f>IF(ISERROR(1/VLOOKUP($B389,'Justerad allokering'!$B$1:$AG$461,MATCH(P$1,'Justerad allokering'!$B$1:$AF$1,0),FALSE)),VLOOKUP($B389,'Allokerad kvv'!$B$2:$AV$468,MATCH(P$1,'Allokerad kvv'!$B$1:$AV$1,0),FALSE),VLOOKUP($B389,'Justerad allokering'!$B$1:$AG$461,MATCH(P$1,'Justerad allokering'!$B$1:$AF$1,0),FALSE))</f>
        <v>0</v>
      </c>
      <c r="Q389">
        <f>IF(ISERROR(1/VLOOKUP($B389,'Justerad allokering'!$B$1:$AG$461,MATCH(Q$1,'Justerad allokering'!$B$1:$AF$1,0),FALSE)),VLOOKUP($B389,'Allokerad kvv'!$B$2:$AV$468,MATCH(Q$1,'Allokerad kvv'!$B$1:$AV$1,0),FALSE),VLOOKUP($B389,'Justerad allokering'!$B$1:$AG$461,MATCH(Q$1,'Justerad allokering'!$B$1:$AF$1,0),FALSE))</f>
        <v>0</v>
      </c>
      <c r="R389">
        <f>IF(ISERROR(1/VLOOKUP($B389,'Justerad allokering'!$B$1:$AG$461,MATCH(R$1,'Justerad allokering'!$B$1:$AF$1,0),FALSE)),VLOOKUP($B389,'Allokerad kvv'!$B$2:$AV$468,MATCH(R$1,'Allokerad kvv'!$B$1:$AV$1,0),FALSE),VLOOKUP($B389,'Justerad allokering'!$B$1:$AG$461,MATCH(R$1,'Justerad allokering'!$B$1:$AF$1,0),FALSE))</f>
        <v>0</v>
      </c>
      <c r="S389">
        <f>IF(ISERROR(1/VLOOKUP($B389,'Justerad allokering'!$B$1:$AG$461,MATCH(S$1,'Justerad allokering'!$B$1:$AF$1,0),FALSE)),VLOOKUP($B389,'Allokerad kvv'!$B$2:$AV$468,MATCH(S$1,'Allokerad kvv'!$B$1:$AV$1,0),FALSE),VLOOKUP($B389,'Justerad allokering'!$B$1:$AG$461,MATCH(S$1,'Justerad allokering'!$B$1:$AF$1,0),FALSE))</f>
        <v>0</v>
      </c>
      <c r="T389">
        <f>IF(ISERROR(1/VLOOKUP($B389,'Justerad allokering'!$B$1:$AG$461,MATCH(T$1,'Justerad allokering'!$B$1:$AF$1,0),FALSE)),VLOOKUP($B389,'Allokerad kvv'!$B$2:$AV$468,MATCH(T$1,'Allokerad kvv'!$B$1:$AV$1,0),FALSE),VLOOKUP($B389,'Justerad allokering'!$B$1:$AG$461,MATCH(T$1,'Justerad allokering'!$B$1:$AF$1,0),FALSE))</f>
        <v>0</v>
      </c>
      <c r="U389">
        <f>IF(ISERROR(1/VLOOKUP($B389,'Justerad allokering'!$B$1:$AG$461,MATCH(U$1,'Justerad allokering'!$B$1:$AF$1,0),FALSE)),VLOOKUP($B389,'Allokerad kvv'!$B$2:$AV$468,MATCH(U$1,'Allokerad kvv'!$B$1:$AV$1,0),FALSE),VLOOKUP($B389,'Justerad allokering'!$B$1:$AG$461,MATCH(U$1,'Justerad allokering'!$B$1:$AF$1,0),FALSE))</f>
        <v>0</v>
      </c>
      <c r="V389">
        <f>IF(ISERROR(1/VLOOKUP($B389,'Justerad allokering'!$B$1:$AG$461,MATCH(V$1,'Justerad allokering'!$B$1:$AF$1,0),FALSE)),VLOOKUP($B389,'Allokerad kvv'!$B$2:$AV$468,MATCH(V$1,'Allokerad kvv'!$B$1:$AV$1,0),FALSE),VLOOKUP($B389,'Justerad allokering'!$B$1:$AG$461,MATCH(V$1,'Justerad allokering'!$B$1:$AF$1,0),FALSE))</f>
        <v>0</v>
      </c>
      <c r="W389">
        <f>IF(ISERROR(1/VLOOKUP($B389,'Justerad allokering'!$B$1:$AG$461,MATCH(W$1,'Justerad allokering'!$B$1:$AF$1,0),FALSE)),VLOOKUP($B389,'Allokerad kvv'!$B$2:$AV$468,MATCH(W$1,'Allokerad kvv'!$B$1:$AV$1,0),FALSE),VLOOKUP($B389,'Justerad allokering'!$B$1:$AG$461,MATCH(W$1,'Justerad allokering'!$B$1:$AF$1,0),FALSE))</f>
        <v>0</v>
      </c>
      <c r="X389">
        <f>IF(ISERROR(1/VLOOKUP($B389,'Justerad allokering'!$B$1:$AG$461,MATCH(X$1,'Justerad allokering'!$B$1:$AF$1,0),FALSE)),VLOOKUP($B389,'Allokerad kvv'!$B$2:$AV$468,MATCH(X$1,'Allokerad kvv'!$B$1:$AV$1,0),FALSE),VLOOKUP($B389,'Justerad allokering'!$B$1:$AG$461,MATCH(X$1,'Justerad allokering'!$B$1:$AF$1,0),FALSE))</f>
        <v>0</v>
      </c>
      <c r="Y389">
        <f>IF(ISERROR(1/VLOOKUP($B389,'Justerad allokering'!$B$1:$AG$461,MATCH(Y$1,'Justerad allokering'!$B$1:$AF$1,0),FALSE)),VLOOKUP($B389,'Allokerad kvv'!$B$2:$AV$468,MATCH(Y$1,'Allokerad kvv'!$B$1:$AV$1,0),FALSE),VLOOKUP($B389,'Justerad allokering'!$B$1:$AG$461,MATCH(Y$1,'Justerad allokering'!$B$1:$AF$1,0),FALSE))</f>
        <v>0</v>
      </c>
      <c r="Z389">
        <f>IF(ISERROR(1/VLOOKUP($B389,'Justerad allokering'!$B$1:$AG$461,MATCH(Z$1,'Justerad allokering'!$B$1:$AF$1,0),FALSE)),VLOOKUP($B389,'Allokerad kvv'!$B$2:$AV$468,MATCH(Z$1,'Allokerad kvv'!$B$1:$AV$1,0),FALSE),VLOOKUP($B389,'Justerad allokering'!$B$1:$AG$461,MATCH(Z$1,'Justerad allokering'!$B$1:$AF$1,0),FALSE))</f>
        <v>0</v>
      </c>
      <c r="AE389" s="89">
        <f t="shared" si="24"/>
        <v>120.37865000000001</v>
      </c>
      <c r="AG389">
        <f t="shared" si="25"/>
        <v>116.77279000000001</v>
      </c>
      <c r="AH389">
        <f t="shared" si="26"/>
        <v>106.13179000000001</v>
      </c>
      <c r="AI389">
        <f>IF(AH389=0,"",AH389/VLOOKUP(B389,Kraftvärmeprod!$B$1:$BC$480,MATCH("Summa tillförd energi exklusive rökgaskondensering",Kraftvärmeprod!$B$1:$BC$1,0),FALSE))</f>
        <v>0.63494558812092061</v>
      </c>
      <c r="AK389">
        <f t="shared" si="27"/>
        <v>2.4580199999999999</v>
      </c>
    </row>
    <row r="390" spans="1:37" x14ac:dyDescent="0.25">
      <c r="A390" s="2" t="s">
        <v>534</v>
      </c>
      <c r="B390" s="2" t="s">
        <v>535</v>
      </c>
      <c r="C390">
        <f>IF(ISERROR(1/VLOOKUP($B390,'Justerad allokering'!$B$1:$AG$461,MATCH(C$1,'Justerad allokering'!$B$1:$AF$1,0),FALSE)),VLOOKUP($B390,'Allokerad kvv'!$B$2:$AV$468,MATCH(C$1,'Allokerad kvv'!$B$1:$AV$1,0),FALSE),VLOOKUP($B390,'Justerad allokering'!$B$1:$AG$461,MATCH(C$1,'Justerad allokering'!$B$1:$AF$1,0),FALSE))</f>
        <v>0</v>
      </c>
      <c r="D390">
        <f>IF(ISERROR(1/VLOOKUP($B390,'Justerad allokering'!$B$1:$AG$461,MATCH(D$1,'Justerad allokering'!$B$1:$AF$1,0),FALSE)),VLOOKUP($B390,'Allokerad kvv'!$B$2:$AV$468,MATCH(D$1,'Allokerad kvv'!$B$1:$AV$1,0),FALSE),VLOOKUP($B390,'Justerad allokering'!$B$1:$AG$461,MATCH(D$1,'Justerad allokering'!$B$1:$AF$1,0),FALSE))</f>
        <v>0</v>
      </c>
      <c r="E390">
        <f>IF(ISERROR(1/VLOOKUP($B390,'Justerad allokering'!$B$1:$AG$461,MATCH(E$1,'Justerad allokering'!$B$1:$AF$1,0),FALSE)),VLOOKUP($B390,'Allokerad kvv'!$B$2:$AV$468,MATCH(E$1,'Allokerad kvv'!$B$1:$AV$1,0),FALSE),VLOOKUP($B390,'Justerad allokering'!$B$1:$AG$461,MATCH(E$1,'Justerad allokering'!$B$1:$AF$1,0),FALSE))</f>
        <v>0</v>
      </c>
      <c r="F390">
        <f>IF(ISERROR(1/VLOOKUP($B390,'Justerad allokering'!$B$1:$AG$461,MATCH(F$1,'Justerad allokering'!$B$1:$AF$1,0),FALSE)),VLOOKUP($B390,'Allokerad kvv'!$B$2:$AV$468,MATCH(F$1,'Allokerad kvv'!$B$1:$AV$1,0),FALSE),VLOOKUP($B390,'Justerad allokering'!$B$1:$AG$461,MATCH(F$1,'Justerad allokering'!$B$1:$AF$1,0),FALSE))</f>
        <v>0</v>
      </c>
      <c r="G390">
        <f>IF(ISERROR(1/VLOOKUP($B390,'Justerad allokering'!$B$1:$AG$461,MATCH(G$1,'Justerad allokering'!$B$1:$AF$1,0),FALSE)),VLOOKUP($B390,'Allokerad kvv'!$B$2:$AV$468,MATCH(G$1,'Allokerad kvv'!$B$1:$AV$1,0),FALSE),VLOOKUP($B390,'Justerad allokering'!$B$1:$AG$461,MATCH(G$1,'Justerad allokering'!$B$1:$AF$1,0),FALSE))</f>
        <v>0</v>
      </c>
      <c r="H390">
        <f>IF(ISERROR(1/VLOOKUP($B390,'Justerad allokering'!$B$1:$AG$461,MATCH(H$1,'Justerad allokering'!$B$1:$AF$1,0),FALSE)),VLOOKUP($B390,'Allokerad kvv'!$B$2:$AV$468,MATCH(H$1,'Allokerad kvv'!$B$1:$AV$1,0),FALSE),VLOOKUP($B390,'Justerad allokering'!$B$1:$AG$461,MATCH(H$1,'Justerad allokering'!$B$1:$AF$1,0),FALSE))</f>
        <v>0</v>
      </c>
      <c r="I390">
        <f>IF(ISERROR(1/VLOOKUP($B390,'Justerad allokering'!$B$1:$AG$461,MATCH(I$1,'Justerad allokering'!$B$1:$AF$1,0),FALSE)),VLOOKUP($B390,'Allokerad kvv'!$B$2:$AV$468,MATCH(I$1,'Allokerad kvv'!$B$1:$AV$1,0),FALSE),VLOOKUP($B390,'Justerad allokering'!$B$1:$AG$461,MATCH(I$1,'Justerad allokering'!$B$1:$AF$1,0),FALSE))</f>
        <v>0</v>
      </c>
      <c r="J390">
        <f>IF(ISERROR(1/VLOOKUP($B390,'Justerad allokering'!$B$1:$AG$461,MATCH(J$1,'Justerad allokering'!$B$1:$AF$1,0),FALSE)),VLOOKUP($B390,'Allokerad kvv'!$B$2:$AV$468,MATCH(J$1,'Allokerad kvv'!$B$1:$AV$1,0),FALSE),VLOOKUP($B390,'Justerad allokering'!$B$1:$AG$461,MATCH(J$1,'Justerad allokering'!$B$1:$AF$1,0),FALSE))</f>
        <v>0</v>
      </c>
      <c r="K390">
        <f>IF(ISERROR(1/VLOOKUP($B390,'Justerad allokering'!$B$1:$AG$461,MATCH(K$1,'Justerad allokering'!$B$1:$AF$1,0),FALSE)),VLOOKUP($B390,'Allokerad kvv'!$B$2:$AV$468,MATCH(K$1,'Allokerad kvv'!$B$1:$AV$1,0),FALSE),VLOOKUP($B390,'Justerad allokering'!$B$1:$AG$461,MATCH(K$1,'Justerad allokering'!$B$1:$AF$1,0),FALSE))</f>
        <v>0</v>
      </c>
      <c r="L390">
        <f>IF(ISERROR(1/VLOOKUP($B390,'Justerad allokering'!$B$1:$AG$461,MATCH(L$1,'Justerad allokering'!$B$1:$AF$1,0),FALSE)),VLOOKUP($B390,'Allokerad kvv'!$B$2:$AV$468,MATCH(L$1,'Allokerad kvv'!$B$1:$AV$1,0),FALSE),VLOOKUP($B390,'Justerad allokering'!$B$1:$AG$461,MATCH(L$1,'Justerad allokering'!$B$1:$AF$1,0),FALSE))</f>
        <v>0</v>
      </c>
      <c r="M390">
        <f>IF(ISERROR(1/VLOOKUP($B390,'Justerad allokering'!$B$1:$AG$461,MATCH(M$1,'Justerad allokering'!$B$1:$AF$1,0),FALSE)),VLOOKUP($B390,'Allokerad kvv'!$B$2:$AV$468,MATCH(M$1,'Allokerad kvv'!$B$1:$AV$1,0),FALSE),VLOOKUP($B390,'Justerad allokering'!$B$1:$AG$461,MATCH(M$1,'Justerad allokering'!$B$1:$AF$1,0),FALSE))</f>
        <v>0</v>
      </c>
      <c r="N390">
        <f>IF(ISERROR(1/VLOOKUP($B390,'Justerad allokering'!$B$1:$AG$461,MATCH(N$1,'Justerad allokering'!$B$1:$AF$1,0),FALSE)),VLOOKUP($B390,'Allokerad kvv'!$B$2:$AV$468,MATCH(N$1,'Allokerad kvv'!$B$1:$AV$1,0),FALSE),VLOOKUP($B390,'Justerad allokering'!$B$1:$AG$461,MATCH(N$1,'Justerad allokering'!$B$1:$AF$1,0),FALSE))</f>
        <v>0</v>
      </c>
      <c r="O390">
        <f>IF(ISERROR(1/VLOOKUP($B390,'Justerad allokering'!$B$1:$AG$461,MATCH(O$1,'Justerad allokering'!$B$1:$AF$1,0),FALSE)),VLOOKUP($B390,'Allokerad kvv'!$B$2:$AV$468,MATCH(O$1,'Allokerad kvv'!$B$1:$AV$1,0),FALSE),VLOOKUP($B390,'Justerad allokering'!$B$1:$AG$461,MATCH(O$1,'Justerad allokering'!$B$1:$AF$1,0),FALSE))</f>
        <v>0</v>
      </c>
      <c r="P390">
        <f>IF(ISERROR(1/VLOOKUP($B390,'Justerad allokering'!$B$1:$AG$461,MATCH(P$1,'Justerad allokering'!$B$1:$AF$1,0),FALSE)),VLOOKUP($B390,'Allokerad kvv'!$B$2:$AV$468,MATCH(P$1,'Allokerad kvv'!$B$1:$AV$1,0),FALSE),VLOOKUP($B390,'Justerad allokering'!$B$1:$AG$461,MATCH(P$1,'Justerad allokering'!$B$1:$AF$1,0),FALSE))</f>
        <v>0</v>
      </c>
      <c r="Q390">
        <f>IF(ISERROR(1/VLOOKUP($B390,'Justerad allokering'!$B$1:$AG$461,MATCH(Q$1,'Justerad allokering'!$B$1:$AF$1,0),FALSE)),VLOOKUP($B390,'Allokerad kvv'!$B$2:$AV$468,MATCH(Q$1,'Allokerad kvv'!$B$1:$AV$1,0),FALSE),VLOOKUP($B390,'Justerad allokering'!$B$1:$AG$461,MATCH(Q$1,'Justerad allokering'!$B$1:$AF$1,0),FALSE))</f>
        <v>0</v>
      </c>
      <c r="R390">
        <f>IF(ISERROR(1/VLOOKUP($B390,'Justerad allokering'!$B$1:$AG$461,MATCH(R$1,'Justerad allokering'!$B$1:$AF$1,0),FALSE)),VLOOKUP($B390,'Allokerad kvv'!$B$2:$AV$468,MATCH(R$1,'Allokerad kvv'!$B$1:$AV$1,0),FALSE),VLOOKUP($B390,'Justerad allokering'!$B$1:$AG$461,MATCH(R$1,'Justerad allokering'!$B$1:$AF$1,0),FALSE))</f>
        <v>0</v>
      </c>
      <c r="S390">
        <f>IF(ISERROR(1/VLOOKUP($B390,'Justerad allokering'!$B$1:$AG$461,MATCH(S$1,'Justerad allokering'!$B$1:$AF$1,0),FALSE)),VLOOKUP($B390,'Allokerad kvv'!$B$2:$AV$468,MATCH(S$1,'Allokerad kvv'!$B$1:$AV$1,0),FALSE),VLOOKUP($B390,'Justerad allokering'!$B$1:$AG$461,MATCH(S$1,'Justerad allokering'!$B$1:$AF$1,0),FALSE))</f>
        <v>0</v>
      </c>
      <c r="T390">
        <f>IF(ISERROR(1/VLOOKUP($B390,'Justerad allokering'!$B$1:$AG$461,MATCH(T$1,'Justerad allokering'!$B$1:$AF$1,0),FALSE)),VLOOKUP($B390,'Allokerad kvv'!$B$2:$AV$468,MATCH(T$1,'Allokerad kvv'!$B$1:$AV$1,0),FALSE),VLOOKUP($B390,'Justerad allokering'!$B$1:$AG$461,MATCH(T$1,'Justerad allokering'!$B$1:$AF$1,0),FALSE))</f>
        <v>0</v>
      </c>
      <c r="U390">
        <f>IF(ISERROR(1/VLOOKUP($B390,'Justerad allokering'!$B$1:$AG$461,MATCH(U$1,'Justerad allokering'!$B$1:$AF$1,0),FALSE)),VLOOKUP($B390,'Allokerad kvv'!$B$2:$AV$468,MATCH(U$1,'Allokerad kvv'!$B$1:$AV$1,0),FALSE),VLOOKUP($B390,'Justerad allokering'!$B$1:$AG$461,MATCH(U$1,'Justerad allokering'!$B$1:$AF$1,0),FALSE))</f>
        <v>0</v>
      </c>
      <c r="V390">
        <f>IF(ISERROR(1/VLOOKUP($B390,'Justerad allokering'!$B$1:$AG$461,MATCH(V$1,'Justerad allokering'!$B$1:$AF$1,0),FALSE)),VLOOKUP($B390,'Allokerad kvv'!$B$2:$AV$468,MATCH(V$1,'Allokerad kvv'!$B$1:$AV$1,0),FALSE),VLOOKUP($B390,'Justerad allokering'!$B$1:$AG$461,MATCH(V$1,'Justerad allokering'!$B$1:$AF$1,0),FALSE))</f>
        <v>0</v>
      </c>
      <c r="W390">
        <f>IF(ISERROR(1/VLOOKUP($B390,'Justerad allokering'!$B$1:$AG$461,MATCH(W$1,'Justerad allokering'!$B$1:$AF$1,0),FALSE)),VLOOKUP($B390,'Allokerad kvv'!$B$2:$AV$468,MATCH(W$1,'Allokerad kvv'!$B$1:$AV$1,0),FALSE),VLOOKUP($B390,'Justerad allokering'!$B$1:$AG$461,MATCH(W$1,'Justerad allokering'!$B$1:$AF$1,0),FALSE))</f>
        <v>0</v>
      </c>
      <c r="X390">
        <f>IF(ISERROR(1/VLOOKUP($B390,'Justerad allokering'!$B$1:$AG$461,MATCH(X$1,'Justerad allokering'!$B$1:$AF$1,0),FALSE)),VLOOKUP($B390,'Allokerad kvv'!$B$2:$AV$468,MATCH(X$1,'Allokerad kvv'!$B$1:$AV$1,0),FALSE),VLOOKUP($B390,'Justerad allokering'!$B$1:$AG$461,MATCH(X$1,'Justerad allokering'!$B$1:$AF$1,0),FALSE))</f>
        <v>0</v>
      </c>
      <c r="Y390">
        <f>IF(ISERROR(1/VLOOKUP($B390,'Justerad allokering'!$B$1:$AG$461,MATCH(Y$1,'Justerad allokering'!$B$1:$AF$1,0),FALSE)),VLOOKUP($B390,'Allokerad kvv'!$B$2:$AV$468,MATCH(Y$1,'Allokerad kvv'!$B$1:$AV$1,0),FALSE),VLOOKUP($B390,'Justerad allokering'!$B$1:$AG$461,MATCH(Y$1,'Justerad allokering'!$B$1:$AF$1,0),FALSE))</f>
        <v>0</v>
      </c>
      <c r="Z390">
        <f>IF(ISERROR(1/VLOOKUP($B390,'Justerad allokering'!$B$1:$AG$461,MATCH(Z$1,'Justerad allokering'!$B$1:$AF$1,0),FALSE)),VLOOKUP($B390,'Allokerad kvv'!$B$2:$AV$468,MATCH(Z$1,'Allokerad kvv'!$B$1:$AV$1,0),FALSE),VLOOKUP($B390,'Justerad allokering'!$B$1:$AG$461,MATCH(Z$1,'Justerad allokering'!$B$1:$AF$1,0),FALSE))</f>
        <v>0</v>
      </c>
      <c r="AE390" s="89">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25">
      <c r="A391" s="2" t="s">
        <v>534</v>
      </c>
      <c r="B391" s="2" t="s">
        <v>536</v>
      </c>
      <c r="C391">
        <f>IF(ISERROR(1/VLOOKUP($B391,'Justerad allokering'!$B$1:$AG$461,MATCH(C$1,'Justerad allokering'!$B$1:$AF$1,0),FALSE)),VLOOKUP($B391,'Allokerad kvv'!$B$2:$AV$468,MATCH(C$1,'Allokerad kvv'!$B$1:$AV$1,0),FALSE),VLOOKUP($B391,'Justerad allokering'!$B$1:$AG$461,MATCH(C$1,'Justerad allokering'!$B$1:$AF$1,0),FALSE))</f>
        <v>0</v>
      </c>
      <c r="D391">
        <f>IF(ISERROR(1/VLOOKUP($B391,'Justerad allokering'!$B$1:$AG$461,MATCH(D$1,'Justerad allokering'!$B$1:$AF$1,0),FALSE)),VLOOKUP($B391,'Allokerad kvv'!$B$2:$AV$468,MATCH(D$1,'Allokerad kvv'!$B$1:$AV$1,0),FALSE),VLOOKUP($B391,'Justerad allokering'!$B$1:$AG$461,MATCH(D$1,'Justerad allokering'!$B$1:$AF$1,0),FALSE))</f>
        <v>0</v>
      </c>
      <c r="E391">
        <f>IF(ISERROR(1/VLOOKUP($B391,'Justerad allokering'!$B$1:$AG$461,MATCH(E$1,'Justerad allokering'!$B$1:$AF$1,0),FALSE)),VLOOKUP($B391,'Allokerad kvv'!$B$2:$AV$468,MATCH(E$1,'Allokerad kvv'!$B$1:$AV$1,0),FALSE),VLOOKUP($B391,'Justerad allokering'!$B$1:$AG$461,MATCH(E$1,'Justerad allokering'!$B$1:$AF$1,0),FALSE))</f>
        <v>0</v>
      </c>
      <c r="F391">
        <f>IF(ISERROR(1/VLOOKUP($B391,'Justerad allokering'!$B$1:$AG$461,MATCH(F$1,'Justerad allokering'!$B$1:$AF$1,0),FALSE)),VLOOKUP($B391,'Allokerad kvv'!$B$2:$AV$468,MATCH(F$1,'Allokerad kvv'!$B$1:$AV$1,0),FALSE),VLOOKUP($B391,'Justerad allokering'!$B$1:$AG$461,MATCH(F$1,'Justerad allokering'!$B$1:$AF$1,0),FALSE))</f>
        <v>0</v>
      </c>
      <c r="G391">
        <f>IF(ISERROR(1/VLOOKUP($B391,'Justerad allokering'!$B$1:$AG$461,MATCH(G$1,'Justerad allokering'!$B$1:$AF$1,0),FALSE)),VLOOKUP($B391,'Allokerad kvv'!$B$2:$AV$468,MATCH(G$1,'Allokerad kvv'!$B$1:$AV$1,0),FALSE),VLOOKUP($B391,'Justerad allokering'!$B$1:$AG$461,MATCH(G$1,'Justerad allokering'!$B$1:$AF$1,0),FALSE))</f>
        <v>0</v>
      </c>
      <c r="H391">
        <f>IF(ISERROR(1/VLOOKUP($B391,'Justerad allokering'!$B$1:$AG$461,MATCH(H$1,'Justerad allokering'!$B$1:$AF$1,0),FALSE)),VLOOKUP($B391,'Allokerad kvv'!$B$2:$AV$468,MATCH(H$1,'Allokerad kvv'!$B$1:$AV$1,0),FALSE),VLOOKUP($B391,'Justerad allokering'!$B$1:$AG$461,MATCH(H$1,'Justerad allokering'!$B$1:$AF$1,0),FALSE))</f>
        <v>0</v>
      </c>
      <c r="I391">
        <f>IF(ISERROR(1/VLOOKUP($B391,'Justerad allokering'!$B$1:$AG$461,MATCH(I$1,'Justerad allokering'!$B$1:$AF$1,0),FALSE)),VLOOKUP($B391,'Allokerad kvv'!$B$2:$AV$468,MATCH(I$1,'Allokerad kvv'!$B$1:$AV$1,0),FALSE),VLOOKUP($B391,'Justerad allokering'!$B$1:$AG$461,MATCH(I$1,'Justerad allokering'!$B$1:$AF$1,0),FALSE))</f>
        <v>0</v>
      </c>
      <c r="J391">
        <f>IF(ISERROR(1/VLOOKUP($B391,'Justerad allokering'!$B$1:$AG$461,MATCH(J$1,'Justerad allokering'!$B$1:$AF$1,0),FALSE)),VLOOKUP($B391,'Allokerad kvv'!$B$2:$AV$468,MATCH(J$1,'Allokerad kvv'!$B$1:$AV$1,0),FALSE),VLOOKUP($B391,'Justerad allokering'!$B$1:$AG$461,MATCH(J$1,'Justerad allokering'!$B$1:$AF$1,0),FALSE))</f>
        <v>0</v>
      </c>
      <c r="K391">
        <f>IF(ISERROR(1/VLOOKUP($B391,'Justerad allokering'!$B$1:$AG$461,MATCH(K$1,'Justerad allokering'!$B$1:$AF$1,0),FALSE)),VLOOKUP($B391,'Allokerad kvv'!$B$2:$AV$468,MATCH(K$1,'Allokerad kvv'!$B$1:$AV$1,0),FALSE),VLOOKUP($B391,'Justerad allokering'!$B$1:$AG$461,MATCH(K$1,'Justerad allokering'!$B$1:$AF$1,0),FALSE))</f>
        <v>0</v>
      </c>
      <c r="L391">
        <f>IF(ISERROR(1/VLOOKUP($B391,'Justerad allokering'!$B$1:$AG$461,MATCH(L$1,'Justerad allokering'!$B$1:$AF$1,0),FALSE)),VLOOKUP($B391,'Allokerad kvv'!$B$2:$AV$468,MATCH(L$1,'Allokerad kvv'!$B$1:$AV$1,0),FALSE),VLOOKUP($B391,'Justerad allokering'!$B$1:$AG$461,MATCH(L$1,'Justerad allokering'!$B$1:$AF$1,0),FALSE))</f>
        <v>0</v>
      </c>
      <c r="M391">
        <f>IF(ISERROR(1/VLOOKUP($B391,'Justerad allokering'!$B$1:$AG$461,MATCH(M$1,'Justerad allokering'!$B$1:$AF$1,0),FALSE)),VLOOKUP($B391,'Allokerad kvv'!$B$2:$AV$468,MATCH(M$1,'Allokerad kvv'!$B$1:$AV$1,0),FALSE),VLOOKUP($B391,'Justerad allokering'!$B$1:$AG$461,MATCH(M$1,'Justerad allokering'!$B$1:$AF$1,0),FALSE))</f>
        <v>0</v>
      </c>
      <c r="N391">
        <f>IF(ISERROR(1/VLOOKUP($B391,'Justerad allokering'!$B$1:$AG$461,MATCH(N$1,'Justerad allokering'!$B$1:$AF$1,0),FALSE)),VLOOKUP($B391,'Allokerad kvv'!$B$2:$AV$468,MATCH(N$1,'Allokerad kvv'!$B$1:$AV$1,0),FALSE),VLOOKUP($B391,'Justerad allokering'!$B$1:$AG$461,MATCH(N$1,'Justerad allokering'!$B$1:$AF$1,0),FALSE))</f>
        <v>0</v>
      </c>
      <c r="O391">
        <f>IF(ISERROR(1/VLOOKUP($B391,'Justerad allokering'!$B$1:$AG$461,MATCH(O$1,'Justerad allokering'!$B$1:$AF$1,0),FALSE)),VLOOKUP($B391,'Allokerad kvv'!$B$2:$AV$468,MATCH(O$1,'Allokerad kvv'!$B$1:$AV$1,0),FALSE),VLOOKUP($B391,'Justerad allokering'!$B$1:$AG$461,MATCH(O$1,'Justerad allokering'!$B$1:$AF$1,0),FALSE))</f>
        <v>0</v>
      </c>
      <c r="P391">
        <f>IF(ISERROR(1/VLOOKUP($B391,'Justerad allokering'!$B$1:$AG$461,MATCH(P$1,'Justerad allokering'!$B$1:$AF$1,0),FALSE)),VLOOKUP($B391,'Allokerad kvv'!$B$2:$AV$468,MATCH(P$1,'Allokerad kvv'!$B$1:$AV$1,0),FALSE),VLOOKUP($B391,'Justerad allokering'!$B$1:$AG$461,MATCH(P$1,'Justerad allokering'!$B$1:$AF$1,0),FALSE))</f>
        <v>0</v>
      </c>
      <c r="Q391">
        <f>IF(ISERROR(1/VLOOKUP($B391,'Justerad allokering'!$B$1:$AG$461,MATCH(Q$1,'Justerad allokering'!$B$1:$AF$1,0),FALSE)),VLOOKUP($B391,'Allokerad kvv'!$B$2:$AV$468,MATCH(Q$1,'Allokerad kvv'!$B$1:$AV$1,0),FALSE),VLOOKUP($B391,'Justerad allokering'!$B$1:$AG$461,MATCH(Q$1,'Justerad allokering'!$B$1:$AF$1,0),FALSE))</f>
        <v>0</v>
      </c>
      <c r="R391">
        <f>IF(ISERROR(1/VLOOKUP($B391,'Justerad allokering'!$B$1:$AG$461,MATCH(R$1,'Justerad allokering'!$B$1:$AF$1,0),FALSE)),VLOOKUP($B391,'Allokerad kvv'!$B$2:$AV$468,MATCH(R$1,'Allokerad kvv'!$B$1:$AV$1,0),FALSE),VLOOKUP($B391,'Justerad allokering'!$B$1:$AG$461,MATCH(R$1,'Justerad allokering'!$B$1:$AF$1,0),FALSE))</f>
        <v>0</v>
      </c>
      <c r="S391">
        <f>IF(ISERROR(1/VLOOKUP($B391,'Justerad allokering'!$B$1:$AG$461,MATCH(S$1,'Justerad allokering'!$B$1:$AF$1,0),FALSE)),VLOOKUP($B391,'Allokerad kvv'!$B$2:$AV$468,MATCH(S$1,'Allokerad kvv'!$B$1:$AV$1,0),FALSE),VLOOKUP($B391,'Justerad allokering'!$B$1:$AG$461,MATCH(S$1,'Justerad allokering'!$B$1:$AF$1,0),FALSE))</f>
        <v>0</v>
      </c>
      <c r="T391">
        <f>IF(ISERROR(1/VLOOKUP($B391,'Justerad allokering'!$B$1:$AG$461,MATCH(T$1,'Justerad allokering'!$B$1:$AF$1,0),FALSE)),VLOOKUP($B391,'Allokerad kvv'!$B$2:$AV$468,MATCH(T$1,'Allokerad kvv'!$B$1:$AV$1,0),FALSE),VLOOKUP($B391,'Justerad allokering'!$B$1:$AG$461,MATCH(T$1,'Justerad allokering'!$B$1:$AF$1,0),FALSE))</f>
        <v>0</v>
      </c>
      <c r="U391">
        <f>IF(ISERROR(1/VLOOKUP($B391,'Justerad allokering'!$B$1:$AG$461,MATCH(U$1,'Justerad allokering'!$B$1:$AF$1,0),FALSE)),VLOOKUP($B391,'Allokerad kvv'!$B$2:$AV$468,MATCH(U$1,'Allokerad kvv'!$B$1:$AV$1,0),FALSE),VLOOKUP($B391,'Justerad allokering'!$B$1:$AG$461,MATCH(U$1,'Justerad allokering'!$B$1:$AF$1,0),FALSE))</f>
        <v>0</v>
      </c>
      <c r="V391">
        <f>IF(ISERROR(1/VLOOKUP($B391,'Justerad allokering'!$B$1:$AG$461,MATCH(V$1,'Justerad allokering'!$B$1:$AF$1,0),FALSE)),VLOOKUP($B391,'Allokerad kvv'!$B$2:$AV$468,MATCH(V$1,'Allokerad kvv'!$B$1:$AV$1,0),FALSE),VLOOKUP($B391,'Justerad allokering'!$B$1:$AG$461,MATCH(V$1,'Justerad allokering'!$B$1:$AF$1,0),FALSE))</f>
        <v>0</v>
      </c>
      <c r="W391">
        <f>IF(ISERROR(1/VLOOKUP($B391,'Justerad allokering'!$B$1:$AG$461,MATCH(W$1,'Justerad allokering'!$B$1:$AF$1,0),FALSE)),VLOOKUP($B391,'Allokerad kvv'!$B$2:$AV$468,MATCH(W$1,'Allokerad kvv'!$B$1:$AV$1,0),FALSE),VLOOKUP($B391,'Justerad allokering'!$B$1:$AG$461,MATCH(W$1,'Justerad allokering'!$B$1:$AF$1,0),FALSE))</f>
        <v>0</v>
      </c>
      <c r="X391">
        <f>IF(ISERROR(1/VLOOKUP($B391,'Justerad allokering'!$B$1:$AG$461,MATCH(X$1,'Justerad allokering'!$B$1:$AF$1,0),FALSE)),VLOOKUP($B391,'Allokerad kvv'!$B$2:$AV$468,MATCH(X$1,'Allokerad kvv'!$B$1:$AV$1,0),FALSE),VLOOKUP($B391,'Justerad allokering'!$B$1:$AG$461,MATCH(X$1,'Justerad allokering'!$B$1:$AF$1,0),FALSE))</f>
        <v>0</v>
      </c>
      <c r="Y391">
        <f>IF(ISERROR(1/VLOOKUP($B391,'Justerad allokering'!$B$1:$AG$461,MATCH(Y$1,'Justerad allokering'!$B$1:$AF$1,0),FALSE)),VLOOKUP($B391,'Allokerad kvv'!$B$2:$AV$468,MATCH(Y$1,'Allokerad kvv'!$B$1:$AV$1,0),FALSE),VLOOKUP($B391,'Justerad allokering'!$B$1:$AG$461,MATCH(Y$1,'Justerad allokering'!$B$1:$AF$1,0),FALSE))</f>
        <v>0</v>
      </c>
      <c r="Z391">
        <f>IF(ISERROR(1/VLOOKUP($B391,'Justerad allokering'!$B$1:$AG$461,MATCH(Z$1,'Justerad allokering'!$B$1:$AF$1,0),FALSE)),VLOOKUP($B391,'Allokerad kvv'!$B$2:$AV$468,MATCH(Z$1,'Allokerad kvv'!$B$1:$AV$1,0),FALSE),VLOOKUP($B391,'Justerad allokering'!$B$1:$AG$461,MATCH(Z$1,'Justerad allokering'!$B$1:$AF$1,0),FALSE))</f>
        <v>0</v>
      </c>
      <c r="AE391" s="89">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25">
      <c r="A392" s="2" t="s">
        <v>534</v>
      </c>
      <c r="B392" s="2" t="s">
        <v>537</v>
      </c>
      <c r="C392">
        <f>IF(ISERROR(1/VLOOKUP($B392,'Justerad allokering'!$B$1:$AG$461,MATCH(C$1,'Justerad allokering'!$B$1:$AF$1,0),FALSE)),VLOOKUP($B392,'Allokerad kvv'!$B$2:$AV$468,MATCH(C$1,'Allokerad kvv'!$B$1:$AV$1,0),FALSE),VLOOKUP($B392,'Justerad allokering'!$B$1:$AG$461,MATCH(C$1,'Justerad allokering'!$B$1:$AF$1,0),FALSE))</f>
        <v>0</v>
      </c>
      <c r="D392">
        <f>IF(ISERROR(1/VLOOKUP($B392,'Justerad allokering'!$B$1:$AG$461,MATCH(D$1,'Justerad allokering'!$B$1:$AF$1,0),FALSE)),VLOOKUP($B392,'Allokerad kvv'!$B$2:$AV$468,MATCH(D$1,'Allokerad kvv'!$B$1:$AV$1,0),FALSE),VLOOKUP($B392,'Justerad allokering'!$B$1:$AG$461,MATCH(D$1,'Justerad allokering'!$B$1:$AF$1,0),FALSE))</f>
        <v>0</v>
      </c>
      <c r="E392">
        <f>IF(ISERROR(1/VLOOKUP($B392,'Justerad allokering'!$B$1:$AG$461,MATCH(E$1,'Justerad allokering'!$B$1:$AF$1,0),FALSE)),VLOOKUP($B392,'Allokerad kvv'!$B$2:$AV$468,MATCH(E$1,'Allokerad kvv'!$B$1:$AV$1,0),FALSE),VLOOKUP($B392,'Justerad allokering'!$B$1:$AG$461,MATCH(E$1,'Justerad allokering'!$B$1:$AF$1,0),FALSE))</f>
        <v>0</v>
      </c>
      <c r="F392">
        <f>IF(ISERROR(1/VLOOKUP($B392,'Justerad allokering'!$B$1:$AG$461,MATCH(F$1,'Justerad allokering'!$B$1:$AF$1,0),FALSE)),VLOOKUP($B392,'Allokerad kvv'!$B$2:$AV$468,MATCH(F$1,'Allokerad kvv'!$B$1:$AV$1,0),FALSE),VLOOKUP($B392,'Justerad allokering'!$B$1:$AG$461,MATCH(F$1,'Justerad allokering'!$B$1:$AF$1,0),FALSE))</f>
        <v>0</v>
      </c>
      <c r="G392">
        <f>IF(ISERROR(1/VLOOKUP($B392,'Justerad allokering'!$B$1:$AG$461,MATCH(G$1,'Justerad allokering'!$B$1:$AF$1,0),FALSE)),VLOOKUP($B392,'Allokerad kvv'!$B$2:$AV$468,MATCH(G$1,'Allokerad kvv'!$B$1:$AV$1,0),FALSE),VLOOKUP($B392,'Justerad allokering'!$B$1:$AG$461,MATCH(G$1,'Justerad allokering'!$B$1:$AF$1,0),FALSE))</f>
        <v>0</v>
      </c>
      <c r="H392">
        <f>IF(ISERROR(1/VLOOKUP($B392,'Justerad allokering'!$B$1:$AG$461,MATCH(H$1,'Justerad allokering'!$B$1:$AF$1,0),FALSE)),VLOOKUP($B392,'Allokerad kvv'!$B$2:$AV$468,MATCH(H$1,'Allokerad kvv'!$B$1:$AV$1,0),FALSE),VLOOKUP($B392,'Justerad allokering'!$B$1:$AG$461,MATCH(H$1,'Justerad allokering'!$B$1:$AF$1,0),FALSE))</f>
        <v>0</v>
      </c>
      <c r="I392">
        <f>IF(ISERROR(1/VLOOKUP($B392,'Justerad allokering'!$B$1:$AG$461,MATCH(I$1,'Justerad allokering'!$B$1:$AF$1,0),FALSE)),VLOOKUP($B392,'Allokerad kvv'!$B$2:$AV$468,MATCH(I$1,'Allokerad kvv'!$B$1:$AV$1,0),FALSE),VLOOKUP($B392,'Justerad allokering'!$B$1:$AG$461,MATCH(I$1,'Justerad allokering'!$B$1:$AF$1,0),FALSE))</f>
        <v>0</v>
      </c>
      <c r="J392">
        <f>IF(ISERROR(1/VLOOKUP($B392,'Justerad allokering'!$B$1:$AG$461,MATCH(J$1,'Justerad allokering'!$B$1:$AF$1,0),FALSE)),VLOOKUP($B392,'Allokerad kvv'!$B$2:$AV$468,MATCH(J$1,'Allokerad kvv'!$B$1:$AV$1,0),FALSE),VLOOKUP($B392,'Justerad allokering'!$B$1:$AG$461,MATCH(J$1,'Justerad allokering'!$B$1:$AF$1,0),FALSE))</f>
        <v>0</v>
      </c>
      <c r="K392">
        <f>IF(ISERROR(1/VLOOKUP($B392,'Justerad allokering'!$B$1:$AG$461,MATCH(K$1,'Justerad allokering'!$B$1:$AF$1,0),FALSE)),VLOOKUP($B392,'Allokerad kvv'!$B$2:$AV$468,MATCH(K$1,'Allokerad kvv'!$B$1:$AV$1,0),FALSE),VLOOKUP($B392,'Justerad allokering'!$B$1:$AG$461,MATCH(K$1,'Justerad allokering'!$B$1:$AF$1,0),FALSE))</f>
        <v>0</v>
      </c>
      <c r="L392">
        <f>IF(ISERROR(1/VLOOKUP($B392,'Justerad allokering'!$B$1:$AG$461,MATCH(L$1,'Justerad allokering'!$B$1:$AF$1,0),FALSE)),VLOOKUP($B392,'Allokerad kvv'!$B$2:$AV$468,MATCH(L$1,'Allokerad kvv'!$B$1:$AV$1,0),FALSE),VLOOKUP($B392,'Justerad allokering'!$B$1:$AG$461,MATCH(L$1,'Justerad allokering'!$B$1:$AF$1,0),FALSE))</f>
        <v>0</v>
      </c>
      <c r="M392">
        <f>IF(ISERROR(1/VLOOKUP($B392,'Justerad allokering'!$B$1:$AG$461,MATCH(M$1,'Justerad allokering'!$B$1:$AF$1,0),FALSE)),VLOOKUP($B392,'Allokerad kvv'!$B$2:$AV$468,MATCH(M$1,'Allokerad kvv'!$B$1:$AV$1,0),FALSE),VLOOKUP($B392,'Justerad allokering'!$B$1:$AG$461,MATCH(M$1,'Justerad allokering'!$B$1:$AF$1,0),FALSE))</f>
        <v>0</v>
      </c>
      <c r="N392">
        <f>IF(ISERROR(1/VLOOKUP($B392,'Justerad allokering'!$B$1:$AG$461,MATCH(N$1,'Justerad allokering'!$B$1:$AF$1,0),FALSE)),VLOOKUP($B392,'Allokerad kvv'!$B$2:$AV$468,MATCH(N$1,'Allokerad kvv'!$B$1:$AV$1,0),FALSE),VLOOKUP($B392,'Justerad allokering'!$B$1:$AG$461,MATCH(N$1,'Justerad allokering'!$B$1:$AF$1,0),FALSE))</f>
        <v>0</v>
      </c>
      <c r="O392">
        <f>IF(ISERROR(1/VLOOKUP($B392,'Justerad allokering'!$B$1:$AG$461,MATCH(O$1,'Justerad allokering'!$B$1:$AF$1,0),FALSE)),VLOOKUP($B392,'Allokerad kvv'!$B$2:$AV$468,MATCH(O$1,'Allokerad kvv'!$B$1:$AV$1,0),FALSE),VLOOKUP($B392,'Justerad allokering'!$B$1:$AG$461,MATCH(O$1,'Justerad allokering'!$B$1:$AF$1,0),FALSE))</f>
        <v>0</v>
      </c>
      <c r="P392">
        <f>IF(ISERROR(1/VLOOKUP($B392,'Justerad allokering'!$B$1:$AG$461,MATCH(P$1,'Justerad allokering'!$B$1:$AF$1,0),FALSE)),VLOOKUP($B392,'Allokerad kvv'!$B$2:$AV$468,MATCH(P$1,'Allokerad kvv'!$B$1:$AV$1,0),FALSE),VLOOKUP($B392,'Justerad allokering'!$B$1:$AG$461,MATCH(P$1,'Justerad allokering'!$B$1:$AF$1,0),FALSE))</f>
        <v>0</v>
      </c>
      <c r="Q392">
        <f>IF(ISERROR(1/VLOOKUP($B392,'Justerad allokering'!$B$1:$AG$461,MATCH(Q$1,'Justerad allokering'!$B$1:$AF$1,0),FALSE)),VLOOKUP($B392,'Allokerad kvv'!$B$2:$AV$468,MATCH(Q$1,'Allokerad kvv'!$B$1:$AV$1,0),FALSE),VLOOKUP($B392,'Justerad allokering'!$B$1:$AG$461,MATCH(Q$1,'Justerad allokering'!$B$1:$AF$1,0),FALSE))</f>
        <v>0</v>
      </c>
      <c r="R392">
        <f>IF(ISERROR(1/VLOOKUP($B392,'Justerad allokering'!$B$1:$AG$461,MATCH(R$1,'Justerad allokering'!$B$1:$AF$1,0),FALSE)),VLOOKUP($B392,'Allokerad kvv'!$B$2:$AV$468,MATCH(R$1,'Allokerad kvv'!$B$1:$AV$1,0),FALSE),VLOOKUP($B392,'Justerad allokering'!$B$1:$AG$461,MATCH(R$1,'Justerad allokering'!$B$1:$AF$1,0),FALSE))</f>
        <v>0</v>
      </c>
      <c r="S392">
        <f>IF(ISERROR(1/VLOOKUP($B392,'Justerad allokering'!$B$1:$AG$461,MATCH(S$1,'Justerad allokering'!$B$1:$AF$1,0),FALSE)),VLOOKUP($B392,'Allokerad kvv'!$B$2:$AV$468,MATCH(S$1,'Allokerad kvv'!$B$1:$AV$1,0),FALSE),VLOOKUP($B392,'Justerad allokering'!$B$1:$AG$461,MATCH(S$1,'Justerad allokering'!$B$1:$AF$1,0),FALSE))</f>
        <v>0</v>
      </c>
      <c r="T392">
        <f>IF(ISERROR(1/VLOOKUP($B392,'Justerad allokering'!$B$1:$AG$461,MATCH(T$1,'Justerad allokering'!$B$1:$AF$1,0),FALSE)),VLOOKUP($B392,'Allokerad kvv'!$B$2:$AV$468,MATCH(T$1,'Allokerad kvv'!$B$1:$AV$1,0),FALSE),VLOOKUP($B392,'Justerad allokering'!$B$1:$AG$461,MATCH(T$1,'Justerad allokering'!$B$1:$AF$1,0),FALSE))</f>
        <v>0</v>
      </c>
      <c r="U392">
        <f>IF(ISERROR(1/VLOOKUP($B392,'Justerad allokering'!$B$1:$AG$461,MATCH(U$1,'Justerad allokering'!$B$1:$AF$1,0),FALSE)),VLOOKUP($B392,'Allokerad kvv'!$B$2:$AV$468,MATCH(U$1,'Allokerad kvv'!$B$1:$AV$1,0),FALSE),VLOOKUP($B392,'Justerad allokering'!$B$1:$AG$461,MATCH(U$1,'Justerad allokering'!$B$1:$AF$1,0),FALSE))</f>
        <v>0</v>
      </c>
      <c r="V392">
        <f>IF(ISERROR(1/VLOOKUP($B392,'Justerad allokering'!$B$1:$AG$461,MATCH(V$1,'Justerad allokering'!$B$1:$AF$1,0),FALSE)),VLOOKUP($B392,'Allokerad kvv'!$B$2:$AV$468,MATCH(V$1,'Allokerad kvv'!$B$1:$AV$1,0),FALSE),VLOOKUP($B392,'Justerad allokering'!$B$1:$AG$461,MATCH(V$1,'Justerad allokering'!$B$1:$AF$1,0),FALSE))</f>
        <v>0</v>
      </c>
      <c r="W392">
        <f>IF(ISERROR(1/VLOOKUP($B392,'Justerad allokering'!$B$1:$AG$461,MATCH(W$1,'Justerad allokering'!$B$1:$AF$1,0),FALSE)),VLOOKUP($B392,'Allokerad kvv'!$B$2:$AV$468,MATCH(W$1,'Allokerad kvv'!$B$1:$AV$1,0),FALSE),VLOOKUP($B392,'Justerad allokering'!$B$1:$AG$461,MATCH(W$1,'Justerad allokering'!$B$1:$AF$1,0),FALSE))</f>
        <v>0</v>
      </c>
      <c r="X392">
        <f>IF(ISERROR(1/VLOOKUP($B392,'Justerad allokering'!$B$1:$AG$461,MATCH(X$1,'Justerad allokering'!$B$1:$AF$1,0),FALSE)),VLOOKUP($B392,'Allokerad kvv'!$B$2:$AV$468,MATCH(X$1,'Allokerad kvv'!$B$1:$AV$1,0),FALSE),VLOOKUP($B392,'Justerad allokering'!$B$1:$AG$461,MATCH(X$1,'Justerad allokering'!$B$1:$AF$1,0),FALSE))</f>
        <v>0</v>
      </c>
      <c r="Y392">
        <f>IF(ISERROR(1/VLOOKUP($B392,'Justerad allokering'!$B$1:$AG$461,MATCH(Y$1,'Justerad allokering'!$B$1:$AF$1,0),FALSE)),VLOOKUP($B392,'Allokerad kvv'!$B$2:$AV$468,MATCH(Y$1,'Allokerad kvv'!$B$1:$AV$1,0),FALSE),VLOOKUP($B392,'Justerad allokering'!$B$1:$AG$461,MATCH(Y$1,'Justerad allokering'!$B$1:$AF$1,0),FALSE))</f>
        <v>0</v>
      </c>
      <c r="Z392">
        <f>IF(ISERROR(1/VLOOKUP($B392,'Justerad allokering'!$B$1:$AG$461,MATCH(Z$1,'Justerad allokering'!$B$1:$AF$1,0),FALSE)),VLOOKUP($B392,'Allokerad kvv'!$B$2:$AV$468,MATCH(Z$1,'Allokerad kvv'!$B$1:$AV$1,0),FALSE),VLOOKUP($B392,'Justerad allokering'!$B$1:$AG$461,MATCH(Z$1,'Justerad allokering'!$B$1:$AF$1,0),FALSE))</f>
        <v>0</v>
      </c>
      <c r="AE392" s="89">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25">
      <c r="A393" s="2" t="s">
        <v>534</v>
      </c>
      <c r="B393" s="2" t="s">
        <v>538</v>
      </c>
      <c r="C393">
        <f>IF(ISERROR(1/VLOOKUP($B393,'Justerad allokering'!$B$1:$AG$461,MATCH(C$1,'Justerad allokering'!$B$1:$AF$1,0),FALSE)),VLOOKUP($B393,'Allokerad kvv'!$B$2:$AV$468,MATCH(C$1,'Allokerad kvv'!$B$1:$AV$1,0),FALSE),VLOOKUP($B393,'Justerad allokering'!$B$1:$AG$461,MATCH(C$1,'Justerad allokering'!$B$1:$AF$1,0),FALSE))</f>
        <v>0</v>
      </c>
      <c r="D393">
        <f>IF(ISERROR(1/VLOOKUP($B393,'Justerad allokering'!$B$1:$AG$461,MATCH(D$1,'Justerad allokering'!$B$1:$AF$1,0),FALSE)),VLOOKUP($B393,'Allokerad kvv'!$B$2:$AV$468,MATCH(D$1,'Allokerad kvv'!$B$1:$AV$1,0),FALSE),VLOOKUP($B393,'Justerad allokering'!$B$1:$AG$461,MATCH(D$1,'Justerad allokering'!$B$1:$AF$1,0),FALSE))</f>
        <v>0</v>
      </c>
      <c r="E393">
        <f>IF(ISERROR(1/VLOOKUP($B393,'Justerad allokering'!$B$1:$AG$461,MATCH(E$1,'Justerad allokering'!$B$1:$AF$1,0),FALSE)),VLOOKUP($B393,'Allokerad kvv'!$B$2:$AV$468,MATCH(E$1,'Allokerad kvv'!$B$1:$AV$1,0),FALSE),VLOOKUP($B393,'Justerad allokering'!$B$1:$AG$461,MATCH(E$1,'Justerad allokering'!$B$1:$AF$1,0),FALSE))</f>
        <v>47.493899999999996</v>
      </c>
      <c r="F393">
        <f>IF(ISERROR(1/VLOOKUP($B393,'Justerad allokering'!$B$1:$AG$461,MATCH(F$1,'Justerad allokering'!$B$1:$AF$1,0),FALSE)),VLOOKUP($B393,'Allokerad kvv'!$B$2:$AV$468,MATCH(F$1,'Allokerad kvv'!$B$1:$AV$1,0),FALSE),VLOOKUP($B393,'Justerad allokering'!$B$1:$AG$461,MATCH(F$1,'Justerad allokering'!$B$1:$AF$1,0),FALSE))</f>
        <v>0</v>
      </c>
      <c r="G393">
        <f>IF(ISERROR(1/VLOOKUP($B393,'Justerad allokering'!$B$1:$AG$461,MATCH(G$1,'Justerad allokering'!$B$1:$AF$1,0),FALSE)),VLOOKUP($B393,'Allokerad kvv'!$B$2:$AV$468,MATCH(G$1,'Allokerad kvv'!$B$1:$AV$1,0),FALSE),VLOOKUP($B393,'Justerad allokering'!$B$1:$AG$461,MATCH(G$1,'Justerad allokering'!$B$1:$AF$1,0),FALSE))</f>
        <v>162.476</v>
      </c>
      <c r="H393">
        <f>IF(ISERROR(1/VLOOKUP($B393,'Justerad allokering'!$B$1:$AG$461,MATCH(H$1,'Justerad allokering'!$B$1:$AF$1,0),FALSE)),VLOOKUP($B393,'Allokerad kvv'!$B$2:$AV$468,MATCH(H$1,'Allokerad kvv'!$B$1:$AV$1,0),FALSE),VLOOKUP($B393,'Justerad allokering'!$B$1:$AG$461,MATCH(H$1,'Justerad allokering'!$B$1:$AF$1,0),FALSE))</f>
        <v>0</v>
      </c>
      <c r="I393">
        <f>IF(ISERROR(1/VLOOKUP($B393,'Justerad allokering'!$B$1:$AG$461,MATCH(I$1,'Justerad allokering'!$B$1:$AF$1,0),FALSE)),VLOOKUP($B393,'Allokerad kvv'!$B$2:$AV$468,MATCH(I$1,'Allokerad kvv'!$B$1:$AV$1,0),FALSE),VLOOKUP($B393,'Justerad allokering'!$B$1:$AG$461,MATCH(I$1,'Justerad allokering'!$B$1:$AF$1,0),FALSE))</f>
        <v>0.67145999999999995</v>
      </c>
      <c r="J393">
        <f>IF(ISERROR(1/VLOOKUP($B393,'Justerad allokering'!$B$1:$AG$461,MATCH(J$1,'Justerad allokering'!$B$1:$AF$1,0),FALSE)),VLOOKUP($B393,'Allokerad kvv'!$B$2:$AV$468,MATCH(J$1,'Allokerad kvv'!$B$1:$AV$1,0),FALSE),VLOOKUP($B393,'Justerad allokering'!$B$1:$AG$461,MATCH(J$1,'Justerad allokering'!$B$1:$AF$1,0),FALSE))</f>
        <v>238.64500000000001</v>
      </c>
      <c r="K393">
        <f>IF(ISERROR(1/VLOOKUP($B393,'Justerad allokering'!$B$1:$AG$461,MATCH(K$1,'Justerad allokering'!$B$1:$AF$1,0),FALSE)),VLOOKUP($B393,'Allokerad kvv'!$B$2:$AV$468,MATCH(K$1,'Allokerad kvv'!$B$1:$AV$1,0),FALSE),VLOOKUP($B393,'Justerad allokering'!$B$1:$AG$461,MATCH(K$1,'Justerad allokering'!$B$1:$AF$1,0),FALSE))</f>
        <v>12.985799999999999</v>
      </c>
      <c r="L393">
        <f>IF(ISERROR(1/VLOOKUP($B393,'Justerad allokering'!$B$1:$AG$461,MATCH(L$1,'Justerad allokering'!$B$1:$AF$1,0),FALSE)),VLOOKUP($B393,'Allokerad kvv'!$B$2:$AV$468,MATCH(L$1,'Allokerad kvv'!$B$1:$AV$1,0),FALSE),VLOOKUP($B393,'Justerad allokering'!$B$1:$AG$461,MATCH(L$1,'Justerad allokering'!$B$1:$AF$1,0),FALSE))</f>
        <v>0</v>
      </c>
      <c r="M393">
        <f>IF(ISERROR(1/VLOOKUP($B393,'Justerad allokering'!$B$1:$AG$461,MATCH(M$1,'Justerad allokering'!$B$1:$AF$1,0),FALSE)),VLOOKUP($B393,'Allokerad kvv'!$B$2:$AV$468,MATCH(M$1,'Allokerad kvv'!$B$1:$AV$1,0),FALSE),VLOOKUP($B393,'Justerad allokering'!$B$1:$AG$461,MATCH(M$1,'Justerad allokering'!$B$1:$AF$1,0),FALSE))</f>
        <v>0</v>
      </c>
      <c r="N393">
        <f>IF(ISERROR(1/VLOOKUP($B393,'Justerad allokering'!$B$1:$AG$461,MATCH(N$1,'Justerad allokering'!$B$1:$AF$1,0),FALSE)),VLOOKUP($B393,'Allokerad kvv'!$B$2:$AV$468,MATCH(N$1,'Allokerad kvv'!$B$1:$AV$1,0),FALSE),VLOOKUP($B393,'Justerad allokering'!$B$1:$AG$461,MATCH(N$1,'Justerad allokering'!$B$1:$AF$1,0),FALSE))</f>
        <v>0</v>
      </c>
      <c r="O393">
        <f>IF(ISERROR(1/VLOOKUP($B393,'Justerad allokering'!$B$1:$AG$461,MATCH(O$1,'Justerad allokering'!$B$1:$AF$1,0),FALSE)),VLOOKUP($B393,'Allokerad kvv'!$B$2:$AV$468,MATCH(O$1,'Allokerad kvv'!$B$1:$AV$1,0),FALSE),VLOOKUP($B393,'Justerad allokering'!$B$1:$AG$461,MATCH(O$1,'Justerad allokering'!$B$1:$AF$1,0),FALSE))</f>
        <v>35.928199999999997</v>
      </c>
      <c r="P393">
        <f>IF(ISERROR(1/VLOOKUP($B393,'Justerad allokering'!$B$1:$AG$461,MATCH(P$1,'Justerad allokering'!$B$1:$AF$1,0),FALSE)),VLOOKUP($B393,'Allokerad kvv'!$B$2:$AV$468,MATCH(P$1,'Allokerad kvv'!$B$1:$AV$1,0),FALSE),VLOOKUP($B393,'Justerad allokering'!$B$1:$AG$461,MATCH(P$1,'Justerad allokering'!$B$1:$AF$1,0),FALSE))</f>
        <v>0</v>
      </c>
      <c r="Q393">
        <f>IF(ISERROR(1/VLOOKUP($B393,'Justerad allokering'!$B$1:$AG$461,MATCH(Q$1,'Justerad allokering'!$B$1:$AF$1,0),FALSE)),VLOOKUP($B393,'Allokerad kvv'!$B$2:$AV$468,MATCH(Q$1,'Allokerad kvv'!$B$1:$AV$1,0),FALSE),VLOOKUP($B393,'Justerad allokering'!$B$1:$AG$461,MATCH(Q$1,'Justerad allokering'!$B$1:$AF$1,0),FALSE))</f>
        <v>0</v>
      </c>
      <c r="R393">
        <f>IF(ISERROR(1/VLOOKUP($B393,'Justerad allokering'!$B$1:$AG$461,MATCH(R$1,'Justerad allokering'!$B$1:$AF$1,0),FALSE)),VLOOKUP($B393,'Allokerad kvv'!$B$2:$AV$468,MATCH(R$1,'Allokerad kvv'!$B$1:$AV$1,0),FALSE),VLOOKUP($B393,'Justerad allokering'!$B$1:$AG$461,MATCH(R$1,'Justerad allokering'!$B$1:$AF$1,0),FALSE))</f>
        <v>0</v>
      </c>
      <c r="S393">
        <f>IF(ISERROR(1/VLOOKUP($B393,'Justerad allokering'!$B$1:$AG$461,MATCH(S$1,'Justerad allokering'!$B$1:$AF$1,0),FALSE)),VLOOKUP($B393,'Allokerad kvv'!$B$2:$AV$468,MATCH(S$1,'Allokerad kvv'!$B$1:$AV$1,0),FALSE),VLOOKUP($B393,'Justerad allokering'!$B$1:$AG$461,MATCH(S$1,'Justerad allokering'!$B$1:$AF$1,0),FALSE))</f>
        <v>41.559100000000001</v>
      </c>
      <c r="T393">
        <f>IF(ISERROR(1/VLOOKUP($B393,'Justerad allokering'!$B$1:$AG$461,MATCH(T$1,'Justerad allokering'!$B$1:$AF$1,0),FALSE)),VLOOKUP($B393,'Allokerad kvv'!$B$2:$AV$468,MATCH(T$1,'Allokerad kvv'!$B$1:$AV$1,0),FALSE),VLOOKUP($B393,'Justerad allokering'!$B$1:$AG$461,MATCH(T$1,'Justerad allokering'!$B$1:$AF$1,0),FALSE))</f>
        <v>0</v>
      </c>
      <c r="U393">
        <f>IF(ISERROR(1/VLOOKUP($B393,'Justerad allokering'!$B$1:$AG$461,MATCH(U$1,'Justerad allokering'!$B$1:$AF$1,0),FALSE)),VLOOKUP($B393,'Allokerad kvv'!$B$2:$AV$468,MATCH(U$1,'Allokerad kvv'!$B$1:$AV$1,0),FALSE),VLOOKUP($B393,'Justerad allokering'!$B$1:$AG$461,MATCH(U$1,'Justerad allokering'!$B$1:$AF$1,0),FALSE))</f>
        <v>0</v>
      </c>
      <c r="V393">
        <f>IF(ISERROR(1/VLOOKUP($B393,'Justerad allokering'!$B$1:$AG$461,MATCH(V$1,'Justerad allokering'!$B$1:$AF$1,0),FALSE)),VLOOKUP($B393,'Allokerad kvv'!$B$2:$AV$468,MATCH(V$1,'Allokerad kvv'!$B$1:$AV$1,0),FALSE),VLOOKUP($B393,'Justerad allokering'!$B$1:$AG$461,MATCH(V$1,'Justerad allokering'!$B$1:$AF$1,0),FALSE))</f>
        <v>0</v>
      </c>
      <c r="W393">
        <f>IF(ISERROR(1/VLOOKUP($B393,'Justerad allokering'!$B$1:$AG$461,MATCH(W$1,'Justerad allokering'!$B$1:$AF$1,0),FALSE)),VLOOKUP($B393,'Allokerad kvv'!$B$2:$AV$468,MATCH(W$1,'Allokerad kvv'!$B$1:$AV$1,0),FALSE),VLOOKUP($B393,'Justerad allokering'!$B$1:$AG$461,MATCH(W$1,'Justerad allokering'!$B$1:$AF$1,0),FALSE))</f>
        <v>0</v>
      </c>
      <c r="X393">
        <f>IF(ISERROR(1/VLOOKUP($B393,'Justerad allokering'!$B$1:$AG$461,MATCH(X$1,'Justerad allokering'!$B$1:$AF$1,0),FALSE)),VLOOKUP($B393,'Allokerad kvv'!$B$2:$AV$468,MATCH(X$1,'Allokerad kvv'!$B$1:$AV$1,0),FALSE),VLOOKUP($B393,'Justerad allokering'!$B$1:$AG$461,MATCH(X$1,'Justerad allokering'!$B$1:$AF$1,0),FALSE))</f>
        <v>0</v>
      </c>
      <c r="Y393">
        <f>IF(ISERROR(1/VLOOKUP($B393,'Justerad allokering'!$B$1:$AG$461,MATCH(Y$1,'Justerad allokering'!$B$1:$AF$1,0),FALSE)),VLOOKUP($B393,'Allokerad kvv'!$B$2:$AV$468,MATCH(Y$1,'Allokerad kvv'!$B$1:$AV$1,0),FALSE),VLOOKUP($B393,'Justerad allokering'!$B$1:$AG$461,MATCH(Y$1,'Justerad allokering'!$B$1:$AF$1,0),FALSE))</f>
        <v>0</v>
      </c>
      <c r="Z393">
        <f>IF(ISERROR(1/VLOOKUP($B393,'Justerad allokering'!$B$1:$AG$461,MATCH(Z$1,'Justerad allokering'!$B$1:$AF$1,0),FALSE)),VLOOKUP($B393,'Allokerad kvv'!$B$2:$AV$468,MATCH(Z$1,'Allokerad kvv'!$B$1:$AV$1,0),FALSE),VLOOKUP($B393,'Justerad allokering'!$B$1:$AG$461,MATCH(Z$1,'Justerad allokering'!$B$1:$AF$1,0),FALSE))</f>
        <v>0</v>
      </c>
      <c r="AE393" s="89">
        <f t="shared" si="24"/>
        <v>539.75945999999999</v>
      </c>
      <c r="AG393">
        <f t="shared" si="25"/>
        <v>526.77365999999995</v>
      </c>
      <c r="AH393">
        <f t="shared" si="26"/>
        <v>526.77365999999995</v>
      </c>
      <c r="AI393">
        <f>IF(AH393=0,"",AH393/VLOOKUP(B393,Kraftvärmeprod!$B$1:$BC$480,MATCH("Summa tillförd energi exklusive rökgaskondensering",Kraftvärmeprod!$B$1:$BC$1,0),FALSE))</f>
        <v>0.59729374306920935</v>
      </c>
      <c r="AK393">
        <f t="shared" si="27"/>
        <v>322.06710000000004</v>
      </c>
    </row>
    <row r="394" spans="1:37" x14ac:dyDescent="0.25">
      <c r="A394" s="2" t="s">
        <v>539</v>
      </c>
      <c r="B394" s="2" t="s">
        <v>540</v>
      </c>
      <c r="C394">
        <f>IF(ISERROR(1/VLOOKUP($B394,'Justerad allokering'!$B$1:$AG$461,MATCH(C$1,'Justerad allokering'!$B$1:$AF$1,0),FALSE)),VLOOKUP($B394,'Allokerad kvv'!$B$2:$AV$468,MATCH(C$1,'Allokerad kvv'!$B$1:$AV$1,0),FALSE),VLOOKUP($B394,'Justerad allokering'!$B$1:$AG$461,MATCH(C$1,'Justerad allokering'!$B$1:$AF$1,0),FALSE))</f>
        <v>0</v>
      </c>
      <c r="D394">
        <f>IF(ISERROR(1/VLOOKUP($B394,'Justerad allokering'!$B$1:$AG$461,MATCH(D$1,'Justerad allokering'!$B$1:$AF$1,0),FALSE)),VLOOKUP($B394,'Allokerad kvv'!$B$2:$AV$468,MATCH(D$1,'Allokerad kvv'!$B$1:$AV$1,0),FALSE),VLOOKUP($B394,'Justerad allokering'!$B$1:$AG$461,MATCH(D$1,'Justerad allokering'!$B$1:$AF$1,0),FALSE))</f>
        <v>0</v>
      </c>
      <c r="E394">
        <f>IF(ISERROR(1/VLOOKUP($B394,'Justerad allokering'!$B$1:$AG$461,MATCH(E$1,'Justerad allokering'!$B$1:$AF$1,0),FALSE)),VLOOKUP($B394,'Allokerad kvv'!$B$2:$AV$468,MATCH(E$1,'Allokerad kvv'!$B$1:$AV$1,0),FALSE),VLOOKUP($B394,'Justerad allokering'!$B$1:$AG$461,MATCH(E$1,'Justerad allokering'!$B$1:$AF$1,0),FALSE))</f>
        <v>0</v>
      </c>
      <c r="F394">
        <f>IF(ISERROR(1/VLOOKUP($B394,'Justerad allokering'!$B$1:$AG$461,MATCH(F$1,'Justerad allokering'!$B$1:$AF$1,0),FALSE)),VLOOKUP($B394,'Allokerad kvv'!$B$2:$AV$468,MATCH(F$1,'Allokerad kvv'!$B$1:$AV$1,0),FALSE),VLOOKUP($B394,'Justerad allokering'!$B$1:$AG$461,MATCH(F$1,'Justerad allokering'!$B$1:$AF$1,0),FALSE))</f>
        <v>0</v>
      </c>
      <c r="G394">
        <f>IF(ISERROR(1/VLOOKUP($B394,'Justerad allokering'!$B$1:$AG$461,MATCH(G$1,'Justerad allokering'!$B$1:$AF$1,0),FALSE)),VLOOKUP($B394,'Allokerad kvv'!$B$2:$AV$468,MATCH(G$1,'Allokerad kvv'!$B$1:$AV$1,0),FALSE),VLOOKUP($B394,'Justerad allokering'!$B$1:$AG$461,MATCH(G$1,'Justerad allokering'!$B$1:$AF$1,0),FALSE))</f>
        <v>0</v>
      </c>
      <c r="H394">
        <f>IF(ISERROR(1/VLOOKUP($B394,'Justerad allokering'!$B$1:$AG$461,MATCH(H$1,'Justerad allokering'!$B$1:$AF$1,0),FALSE)),VLOOKUP($B394,'Allokerad kvv'!$B$2:$AV$468,MATCH(H$1,'Allokerad kvv'!$B$1:$AV$1,0),FALSE),VLOOKUP($B394,'Justerad allokering'!$B$1:$AG$461,MATCH(H$1,'Justerad allokering'!$B$1:$AF$1,0),FALSE))</f>
        <v>0</v>
      </c>
      <c r="I394">
        <f>IF(ISERROR(1/VLOOKUP($B394,'Justerad allokering'!$B$1:$AG$461,MATCH(I$1,'Justerad allokering'!$B$1:$AF$1,0),FALSE)),VLOOKUP($B394,'Allokerad kvv'!$B$2:$AV$468,MATCH(I$1,'Allokerad kvv'!$B$1:$AV$1,0),FALSE),VLOOKUP($B394,'Justerad allokering'!$B$1:$AG$461,MATCH(I$1,'Justerad allokering'!$B$1:$AF$1,0),FALSE))</f>
        <v>0</v>
      </c>
      <c r="J394">
        <f>IF(ISERROR(1/VLOOKUP($B394,'Justerad allokering'!$B$1:$AG$461,MATCH(J$1,'Justerad allokering'!$B$1:$AF$1,0),FALSE)),VLOOKUP($B394,'Allokerad kvv'!$B$2:$AV$468,MATCH(J$1,'Allokerad kvv'!$B$1:$AV$1,0),FALSE),VLOOKUP($B394,'Justerad allokering'!$B$1:$AG$461,MATCH(J$1,'Justerad allokering'!$B$1:$AF$1,0),FALSE))</f>
        <v>0</v>
      </c>
      <c r="K394">
        <f>IF(ISERROR(1/VLOOKUP($B394,'Justerad allokering'!$B$1:$AG$461,MATCH(K$1,'Justerad allokering'!$B$1:$AF$1,0),FALSE)),VLOOKUP($B394,'Allokerad kvv'!$B$2:$AV$468,MATCH(K$1,'Allokerad kvv'!$B$1:$AV$1,0),FALSE),VLOOKUP($B394,'Justerad allokering'!$B$1:$AG$461,MATCH(K$1,'Justerad allokering'!$B$1:$AF$1,0),FALSE))</f>
        <v>0</v>
      </c>
      <c r="L394">
        <f>IF(ISERROR(1/VLOOKUP($B394,'Justerad allokering'!$B$1:$AG$461,MATCH(L$1,'Justerad allokering'!$B$1:$AF$1,0),FALSE)),VLOOKUP($B394,'Allokerad kvv'!$B$2:$AV$468,MATCH(L$1,'Allokerad kvv'!$B$1:$AV$1,0),FALSE),VLOOKUP($B394,'Justerad allokering'!$B$1:$AG$461,MATCH(L$1,'Justerad allokering'!$B$1:$AF$1,0),FALSE))</f>
        <v>0</v>
      </c>
      <c r="M394">
        <f>IF(ISERROR(1/VLOOKUP($B394,'Justerad allokering'!$B$1:$AG$461,MATCH(M$1,'Justerad allokering'!$B$1:$AF$1,0),FALSE)),VLOOKUP($B394,'Allokerad kvv'!$B$2:$AV$468,MATCH(M$1,'Allokerad kvv'!$B$1:$AV$1,0),FALSE),VLOOKUP($B394,'Justerad allokering'!$B$1:$AG$461,MATCH(M$1,'Justerad allokering'!$B$1:$AF$1,0),FALSE))</f>
        <v>0</v>
      </c>
      <c r="N394">
        <f>IF(ISERROR(1/VLOOKUP($B394,'Justerad allokering'!$B$1:$AG$461,MATCH(N$1,'Justerad allokering'!$B$1:$AF$1,0),FALSE)),VLOOKUP($B394,'Allokerad kvv'!$B$2:$AV$468,MATCH(N$1,'Allokerad kvv'!$B$1:$AV$1,0),FALSE),VLOOKUP($B394,'Justerad allokering'!$B$1:$AG$461,MATCH(N$1,'Justerad allokering'!$B$1:$AF$1,0),FALSE))</f>
        <v>0</v>
      </c>
      <c r="O394">
        <f>IF(ISERROR(1/VLOOKUP($B394,'Justerad allokering'!$B$1:$AG$461,MATCH(O$1,'Justerad allokering'!$B$1:$AF$1,0),FALSE)),VLOOKUP($B394,'Allokerad kvv'!$B$2:$AV$468,MATCH(O$1,'Allokerad kvv'!$B$1:$AV$1,0),FALSE),VLOOKUP($B394,'Justerad allokering'!$B$1:$AG$461,MATCH(O$1,'Justerad allokering'!$B$1:$AF$1,0),FALSE))</f>
        <v>0</v>
      </c>
      <c r="P394">
        <f>IF(ISERROR(1/VLOOKUP($B394,'Justerad allokering'!$B$1:$AG$461,MATCH(P$1,'Justerad allokering'!$B$1:$AF$1,0),FALSE)),VLOOKUP($B394,'Allokerad kvv'!$B$2:$AV$468,MATCH(P$1,'Allokerad kvv'!$B$1:$AV$1,0),FALSE),VLOOKUP($B394,'Justerad allokering'!$B$1:$AG$461,MATCH(P$1,'Justerad allokering'!$B$1:$AF$1,0),FALSE))</f>
        <v>0</v>
      </c>
      <c r="Q394">
        <f>IF(ISERROR(1/VLOOKUP($B394,'Justerad allokering'!$B$1:$AG$461,MATCH(Q$1,'Justerad allokering'!$B$1:$AF$1,0),FALSE)),VLOOKUP($B394,'Allokerad kvv'!$B$2:$AV$468,MATCH(Q$1,'Allokerad kvv'!$B$1:$AV$1,0),FALSE),VLOOKUP($B394,'Justerad allokering'!$B$1:$AG$461,MATCH(Q$1,'Justerad allokering'!$B$1:$AF$1,0),FALSE))</f>
        <v>0</v>
      </c>
      <c r="R394">
        <f>IF(ISERROR(1/VLOOKUP($B394,'Justerad allokering'!$B$1:$AG$461,MATCH(R$1,'Justerad allokering'!$B$1:$AF$1,0),FALSE)),VLOOKUP($B394,'Allokerad kvv'!$B$2:$AV$468,MATCH(R$1,'Allokerad kvv'!$B$1:$AV$1,0),FALSE),VLOOKUP($B394,'Justerad allokering'!$B$1:$AG$461,MATCH(R$1,'Justerad allokering'!$B$1:$AF$1,0),FALSE))</f>
        <v>0</v>
      </c>
      <c r="S394">
        <f>IF(ISERROR(1/VLOOKUP($B394,'Justerad allokering'!$B$1:$AG$461,MATCH(S$1,'Justerad allokering'!$B$1:$AF$1,0),FALSE)),VLOOKUP($B394,'Allokerad kvv'!$B$2:$AV$468,MATCH(S$1,'Allokerad kvv'!$B$1:$AV$1,0),FALSE),VLOOKUP($B394,'Justerad allokering'!$B$1:$AG$461,MATCH(S$1,'Justerad allokering'!$B$1:$AF$1,0),FALSE))</f>
        <v>0</v>
      </c>
      <c r="T394">
        <f>IF(ISERROR(1/VLOOKUP($B394,'Justerad allokering'!$B$1:$AG$461,MATCH(T$1,'Justerad allokering'!$B$1:$AF$1,0),FALSE)),VLOOKUP($B394,'Allokerad kvv'!$B$2:$AV$468,MATCH(T$1,'Allokerad kvv'!$B$1:$AV$1,0),FALSE),VLOOKUP($B394,'Justerad allokering'!$B$1:$AG$461,MATCH(T$1,'Justerad allokering'!$B$1:$AF$1,0),FALSE))</f>
        <v>0</v>
      </c>
      <c r="U394">
        <f>IF(ISERROR(1/VLOOKUP($B394,'Justerad allokering'!$B$1:$AG$461,MATCH(U$1,'Justerad allokering'!$B$1:$AF$1,0),FALSE)),VLOOKUP($B394,'Allokerad kvv'!$B$2:$AV$468,MATCH(U$1,'Allokerad kvv'!$B$1:$AV$1,0),FALSE),VLOOKUP($B394,'Justerad allokering'!$B$1:$AG$461,MATCH(U$1,'Justerad allokering'!$B$1:$AF$1,0),FALSE))</f>
        <v>0</v>
      </c>
      <c r="V394">
        <f>IF(ISERROR(1/VLOOKUP($B394,'Justerad allokering'!$B$1:$AG$461,MATCH(V$1,'Justerad allokering'!$B$1:$AF$1,0),FALSE)),VLOOKUP($B394,'Allokerad kvv'!$B$2:$AV$468,MATCH(V$1,'Allokerad kvv'!$B$1:$AV$1,0),FALSE),VLOOKUP($B394,'Justerad allokering'!$B$1:$AG$461,MATCH(V$1,'Justerad allokering'!$B$1:$AF$1,0),FALSE))</f>
        <v>0</v>
      </c>
      <c r="W394">
        <f>IF(ISERROR(1/VLOOKUP($B394,'Justerad allokering'!$B$1:$AG$461,MATCH(W$1,'Justerad allokering'!$B$1:$AF$1,0),FALSE)),VLOOKUP($B394,'Allokerad kvv'!$B$2:$AV$468,MATCH(W$1,'Allokerad kvv'!$B$1:$AV$1,0),FALSE),VLOOKUP($B394,'Justerad allokering'!$B$1:$AG$461,MATCH(W$1,'Justerad allokering'!$B$1:$AF$1,0),FALSE))</f>
        <v>0</v>
      </c>
      <c r="X394">
        <f>IF(ISERROR(1/VLOOKUP($B394,'Justerad allokering'!$B$1:$AG$461,MATCH(X$1,'Justerad allokering'!$B$1:$AF$1,0),FALSE)),VLOOKUP($B394,'Allokerad kvv'!$B$2:$AV$468,MATCH(X$1,'Allokerad kvv'!$B$1:$AV$1,0),FALSE),VLOOKUP($B394,'Justerad allokering'!$B$1:$AG$461,MATCH(X$1,'Justerad allokering'!$B$1:$AF$1,0),FALSE))</f>
        <v>0</v>
      </c>
      <c r="Y394">
        <f>IF(ISERROR(1/VLOOKUP($B394,'Justerad allokering'!$B$1:$AG$461,MATCH(Y$1,'Justerad allokering'!$B$1:$AF$1,0),FALSE)),VLOOKUP($B394,'Allokerad kvv'!$B$2:$AV$468,MATCH(Y$1,'Allokerad kvv'!$B$1:$AV$1,0),FALSE),VLOOKUP($B394,'Justerad allokering'!$B$1:$AG$461,MATCH(Y$1,'Justerad allokering'!$B$1:$AF$1,0),FALSE))</f>
        <v>0</v>
      </c>
      <c r="Z394">
        <f>IF(ISERROR(1/VLOOKUP($B394,'Justerad allokering'!$B$1:$AG$461,MATCH(Z$1,'Justerad allokering'!$B$1:$AF$1,0),FALSE)),VLOOKUP($B394,'Allokerad kvv'!$B$2:$AV$468,MATCH(Z$1,'Allokerad kvv'!$B$1:$AV$1,0),FALSE),VLOOKUP($B394,'Justerad allokering'!$B$1:$AG$461,MATCH(Z$1,'Justerad allokering'!$B$1:$AF$1,0),FALSE))</f>
        <v>0</v>
      </c>
      <c r="AE394" s="89">
        <f t="shared" si="24"/>
        <v>0</v>
      </c>
      <c r="AG394">
        <f t="shared" si="25"/>
        <v>0</v>
      </c>
      <c r="AH394">
        <f t="shared" si="26"/>
        <v>0</v>
      </c>
      <c r="AI394" t="str">
        <f>IF(AH394=0,"",AH394/VLOOKUP(B394,Kraftvärmeprod!$B$1:$BC$480,MATCH("Summa tillförd energi exklusive rökgaskondensering",Kraftvärmeprod!$B$1:$BC$1,0),FALSE))</f>
        <v/>
      </c>
      <c r="AK394">
        <f t="shared" si="27"/>
        <v>0</v>
      </c>
    </row>
    <row r="395" spans="1:37" x14ac:dyDescent="0.25">
      <c r="A395" s="2" t="s">
        <v>541</v>
      </c>
      <c r="B395" s="2" t="s">
        <v>542</v>
      </c>
      <c r="C395">
        <f>IF(ISERROR(1/VLOOKUP($B395,'Justerad allokering'!$B$1:$AG$461,MATCH(C$1,'Justerad allokering'!$B$1:$AF$1,0),FALSE)),VLOOKUP($B395,'Allokerad kvv'!$B$2:$AV$468,MATCH(C$1,'Allokerad kvv'!$B$1:$AV$1,0),FALSE),VLOOKUP($B395,'Justerad allokering'!$B$1:$AG$461,MATCH(C$1,'Justerad allokering'!$B$1:$AF$1,0),FALSE))</f>
        <v>0</v>
      </c>
      <c r="D395">
        <f>IF(ISERROR(1/VLOOKUP($B395,'Justerad allokering'!$B$1:$AG$461,MATCH(D$1,'Justerad allokering'!$B$1:$AF$1,0),FALSE)),VLOOKUP($B395,'Allokerad kvv'!$B$2:$AV$468,MATCH(D$1,'Allokerad kvv'!$B$1:$AV$1,0),FALSE),VLOOKUP($B395,'Justerad allokering'!$B$1:$AG$461,MATCH(D$1,'Justerad allokering'!$B$1:$AF$1,0),FALSE))</f>
        <v>0</v>
      </c>
      <c r="E395">
        <f>IF(ISERROR(1/VLOOKUP($B395,'Justerad allokering'!$B$1:$AG$461,MATCH(E$1,'Justerad allokering'!$B$1:$AF$1,0),FALSE)),VLOOKUP($B395,'Allokerad kvv'!$B$2:$AV$468,MATCH(E$1,'Allokerad kvv'!$B$1:$AV$1,0),FALSE),VLOOKUP($B395,'Justerad allokering'!$B$1:$AG$461,MATCH(E$1,'Justerad allokering'!$B$1:$AF$1,0),FALSE))</f>
        <v>0</v>
      </c>
      <c r="F395">
        <f>IF(ISERROR(1/VLOOKUP($B395,'Justerad allokering'!$B$1:$AG$461,MATCH(F$1,'Justerad allokering'!$B$1:$AF$1,0),FALSE)),VLOOKUP($B395,'Allokerad kvv'!$B$2:$AV$468,MATCH(F$1,'Allokerad kvv'!$B$1:$AV$1,0),FALSE),VLOOKUP($B395,'Justerad allokering'!$B$1:$AG$461,MATCH(F$1,'Justerad allokering'!$B$1:$AF$1,0),FALSE))</f>
        <v>0</v>
      </c>
      <c r="G395">
        <f>IF(ISERROR(1/VLOOKUP($B395,'Justerad allokering'!$B$1:$AG$461,MATCH(G$1,'Justerad allokering'!$B$1:$AF$1,0),FALSE)),VLOOKUP($B395,'Allokerad kvv'!$B$2:$AV$468,MATCH(G$1,'Allokerad kvv'!$B$1:$AV$1,0),FALSE),VLOOKUP($B395,'Justerad allokering'!$B$1:$AG$461,MATCH(G$1,'Justerad allokering'!$B$1:$AF$1,0),FALSE))</f>
        <v>0</v>
      </c>
      <c r="H395">
        <f>IF(ISERROR(1/VLOOKUP($B395,'Justerad allokering'!$B$1:$AG$461,MATCH(H$1,'Justerad allokering'!$B$1:$AF$1,0),FALSE)),VLOOKUP($B395,'Allokerad kvv'!$B$2:$AV$468,MATCH(H$1,'Allokerad kvv'!$B$1:$AV$1,0),FALSE),VLOOKUP($B395,'Justerad allokering'!$B$1:$AG$461,MATCH(H$1,'Justerad allokering'!$B$1:$AF$1,0),FALSE))</f>
        <v>0</v>
      </c>
      <c r="I395">
        <f>IF(ISERROR(1/VLOOKUP($B395,'Justerad allokering'!$B$1:$AG$461,MATCH(I$1,'Justerad allokering'!$B$1:$AF$1,0),FALSE)),VLOOKUP($B395,'Allokerad kvv'!$B$2:$AV$468,MATCH(I$1,'Allokerad kvv'!$B$1:$AV$1,0),FALSE),VLOOKUP($B395,'Justerad allokering'!$B$1:$AG$461,MATCH(I$1,'Justerad allokering'!$B$1:$AF$1,0),FALSE))</f>
        <v>0</v>
      </c>
      <c r="J395">
        <f>IF(ISERROR(1/VLOOKUP($B395,'Justerad allokering'!$B$1:$AG$461,MATCH(J$1,'Justerad allokering'!$B$1:$AF$1,0),FALSE)),VLOOKUP($B395,'Allokerad kvv'!$B$2:$AV$468,MATCH(J$1,'Allokerad kvv'!$B$1:$AV$1,0),FALSE),VLOOKUP($B395,'Justerad allokering'!$B$1:$AG$461,MATCH(J$1,'Justerad allokering'!$B$1:$AF$1,0),FALSE))</f>
        <v>0</v>
      </c>
      <c r="K395">
        <f>IF(ISERROR(1/VLOOKUP($B395,'Justerad allokering'!$B$1:$AG$461,MATCH(K$1,'Justerad allokering'!$B$1:$AF$1,0),FALSE)),VLOOKUP($B395,'Allokerad kvv'!$B$2:$AV$468,MATCH(K$1,'Allokerad kvv'!$B$1:$AV$1,0),FALSE),VLOOKUP($B395,'Justerad allokering'!$B$1:$AG$461,MATCH(K$1,'Justerad allokering'!$B$1:$AF$1,0),FALSE))</f>
        <v>0</v>
      </c>
      <c r="L395">
        <f>IF(ISERROR(1/VLOOKUP($B395,'Justerad allokering'!$B$1:$AG$461,MATCH(L$1,'Justerad allokering'!$B$1:$AF$1,0),FALSE)),VLOOKUP($B395,'Allokerad kvv'!$B$2:$AV$468,MATCH(L$1,'Allokerad kvv'!$B$1:$AV$1,0),FALSE),VLOOKUP($B395,'Justerad allokering'!$B$1:$AG$461,MATCH(L$1,'Justerad allokering'!$B$1:$AF$1,0),FALSE))</f>
        <v>0</v>
      </c>
      <c r="M395">
        <f>IF(ISERROR(1/VLOOKUP($B395,'Justerad allokering'!$B$1:$AG$461,MATCH(M$1,'Justerad allokering'!$B$1:$AF$1,0),FALSE)),VLOOKUP($B395,'Allokerad kvv'!$B$2:$AV$468,MATCH(M$1,'Allokerad kvv'!$B$1:$AV$1,0),FALSE),VLOOKUP($B395,'Justerad allokering'!$B$1:$AG$461,MATCH(M$1,'Justerad allokering'!$B$1:$AF$1,0),FALSE))</f>
        <v>0</v>
      </c>
      <c r="N395">
        <f>IF(ISERROR(1/VLOOKUP($B395,'Justerad allokering'!$B$1:$AG$461,MATCH(N$1,'Justerad allokering'!$B$1:$AF$1,0),FALSE)),VLOOKUP($B395,'Allokerad kvv'!$B$2:$AV$468,MATCH(N$1,'Allokerad kvv'!$B$1:$AV$1,0),FALSE),VLOOKUP($B395,'Justerad allokering'!$B$1:$AG$461,MATCH(N$1,'Justerad allokering'!$B$1:$AF$1,0),FALSE))</f>
        <v>0</v>
      </c>
      <c r="O395">
        <f>IF(ISERROR(1/VLOOKUP($B395,'Justerad allokering'!$B$1:$AG$461,MATCH(O$1,'Justerad allokering'!$B$1:$AF$1,0),FALSE)),VLOOKUP($B395,'Allokerad kvv'!$B$2:$AV$468,MATCH(O$1,'Allokerad kvv'!$B$1:$AV$1,0),FALSE),VLOOKUP($B395,'Justerad allokering'!$B$1:$AG$461,MATCH(O$1,'Justerad allokering'!$B$1:$AF$1,0),FALSE))</f>
        <v>0</v>
      </c>
      <c r="P395">
        <f>IF(ISERROR(1/VLOOKUP($B395,'Justerad allokering'!$B$1:$AG$461,MATCH(P$1,'Justerad allokering'!$B$1:$AF$1,0),FALSE)),VLOOKUP($B395,'Allokerad kvv'!$B$2:$AV$468,MATCH(P$1,'Allokerad kvv'!$B$1:$AV$1,0),FALSE),VLOOKUP($B395,'Justerad allokering'!$B$1:$AG$461,MATCH(P$1,'Justerad allokering'!$B$1:$AF$1,0),FALSE))</f>
        <v>0</v>
      </c>
      <c r="Q395">
        <f>IF(ISERROR(1/VLOOKUP($B395,'Justerad allokering'!$B$1:$AG$461,MATCH(Q$1,'Justerad allokering'!$B$1:$AF$1,0),FALSE)),VLOOKUP($B395,'Allokerad kvv'!$B$2:$AV$468,MATCH(Q$1,'Allokerad kvv'!$B$1:$AV$1,0),FALSE),VLOOKUP($B395,'Justerad allokering'!$B$1:$AG$461,MATCH(Q$1,'Justerad allokering'!$B$1:$AF$1,0),FALSE))</f>
        <v>0</v>
      </c>
      <c r="R395">
        <f>IF(ISERROR(1/VLOOKUP($B395,'Justerad allokering'!$B$1:$AG$461,MATCH(R$1,'Justerad allokering'!$B$1:$AF$1,0),FALSE)),VLOOKUP($B395,'Allokerad kvv'!$B$2:$AV$468,MATCH(R$1,'Allokerad kvv'!$B$1:$AV$1,0),FALSE),VLOOKUP($B395,'Justerad allokering'!$B$1:$AG$461,MATCH(R$1,'Justerad allokering'!$B$1:$AF$1,0),FALSE))</f>
        <v>0</v>
      </c>
      <c r="S395">
        <f>IF(ISERROR(1/VLOOKUP($B395,'Justerad allokering'!$B$1:$AG$461,MATCH(S$1,'Justerad allokering'!$B$1:$AF$1,0),FALSE)),VLOOKUP($B395,'Allokerad kvv'!$B$2:$AV$468,MATCH(S$1,'Allokerad kvv'!$B$1:$AV$1,0),FALSE),VLOOKUP($B395,'Justerad allokering'!$B$1:$AG$461,MATCH(S$1,'Justerad allokering'!$B$1:$AF$1,0),FALSE))</f>
        <v>0</v>
      </c>
      <c r="T395">
        <f>IF(ISERROR(1/VLOOKUP($B395,'Justerad allokering'!$B$1:$AG$461,MATCH(T$1,'Justerad allokering'!$B$1:$AF$1,0),FALSE)),VLOOKUP($B395,'Allokerad kvv'!$B$2:$AV$468,MATCH(T$1,'Allokerad kvv'!$B$1:$AV$1,0),FALSE),VLOOKUP($B395,'Justerad allokering'!$B$1:$AG$461,MATCH(T$1,'Justerad allokering'!$B$1:$AF$1,0),FALSE))</f>
        <v>0</v>
      </c>
      <c r="U395">
        <f>IF(ISERROR(1/VLOOKUP($B395,'Justerad allokering'!$B$1:$AG$461,MATCH(U$1,'Justerad allokering'!$B$1:$AF$1,0),FALSE)),VLOOKUP($B395,'Allokerad kvv'!$B$2:$AV$468,MATCH(U$1,'Allokerad kvv'!$B$1:$AV$1,0),FALSE),VLOOKUP($B395,'Justerad allokering'!$B$1:$AG$461,MATCH(U$1,'Justerad allokering'!$B$1:$AF$1,0),FALSE))</f>
        <v>0</v>
      </c>
      <c r="V395">
        <f>IF(ISERROR(1/VLOOKUP($B395,'Justerad allokering'!$B$1:$AG$461,MATCH(V$1,'Justerad allokering'!$B$1:$AF$1,0),FALSE)),VLOOKUP($B395,'Allokerad kvv'!$B$2:$AV$468,MATCH(V$1,'Allokerad kvv'!$B$1:$AV$1,0),FALSE),VLOOKUP($B395,'Justerad allokering'!$B$1:$AG$461,MATCH(V$1,'Justerad allokering'!$B$1:$AF$1,0),FALSE))</f>
        <v>0</v>
      </c>
      <c r="W395">
        <f>IF(ISERROR(1/VLOOKUP($B395,'Justerad allokering'!$B$1:$AG$461,MATCH(W$1,'Justerad allokering'!$B$1:$AF$1,0),FALSE)),VLOOKUP($B395,'Allokerad kvv'!$B$2:$AV$468,MATCH(W$1,'Allokerad kvv'!$B$1:$AV$1,0),FALSE),VLOOKUP($B395,'Justerad allokering'!$B$1:$AG$461,MATCH(W$1,'Justerad allokering'!$B$1:$AF$1,0),FALSE))</f>
        <v>0</v>
      </c>
      <c r="X395">
        <f>IF(ISERROR(1/VLOOKUP($B395,'Justerad allokering'!$B$1:$AG$461,MATCH(X$1,'Justerad allokering'!$B$1:$AF$1,0),FALSE)),VLOOKUP($B395,'Allokerad kvv'!$B$2:$AV$468,MATCH(X$1,'Allokerad kvv'!$B$1:$AV$1,0),FALSE),VLOOKUP($B395,'Justerad allokering'!$B$1:$AG$461,MATCH(X$1,'Justerad allokering'!$B$1:$AF$1,0),FALSE))</f>
        <v>0</v>
      </c>
      <c r="Y395">
        <f>IF(ISERROR(1/VLOOKUP($B395,'Justerad allokering'!$B$1:$AG$461,MATCH(Y$1,'Justerad allokering'!$B$1:$AF$1,0),FALSE)),VLOOKUP($B395,'Allokerad kvv'!$B$2:$AV$468,MATCH(Y$1,'Allokerad kvv'!$B$1:$AV$1,0),FALSE),VLOOKUP($B395,'Justerad allokering'!$B$1:$AG$461,MATCH(Y$1,'Justerad allokering'!$B$1:$AF$1,0),FALSE))</f>
        <v>0</v>
      </c>
      <c r="Z395">
        <f>IF(ISERROR(1/VLOOKUP($B395,'Justerad allokering'!$B$1:$AG$461,MATCH(Z$1,'Justerad allokering'!$B$1:$AF$1,0),FALSE)),VLOOKUP($B395,'Allokerad kvv'!$B$2:$AV$468,MATCH(Z$1,'Allokerad kvv'!$B$1:$AV$1,0),FALSE),VLOOKUP($B395,'Justerad allokering'!$B$1:$AG$461,MATCH(Z$1,'Justerad allokering'!$B$1:$AF$1,0),FALSE))</f>
        <v>0</v>
      </c>
      <c r="AE395" s="89">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25">
      <c r="A396" s="2" t="s">
        <v>541</v>
      </c>
      <c r="B396" s="2" t="s">
        <v>543</v>
      </c>
      <c r="C396">
        <f>IF(ISERROR(1/VLOOKUP($B396,'Justerad allokering'!$B$1:$AG$461,MATCH(C$1,'Justerad allokering'!$B$1:$AF$1,0),FALSE)),VLOOKUP($B396,'Allokerad kvv'!$B$2:$AV$468,MATCH(C$1,'Allokerad kvv'!$B$1:$AV$1,0),FALSE),VLOOKUP($B396,'Justerad allokering'!$B$1:$AG$461,MATCH(C$1,'Justerad allokering'!$B$1:$AF$1,0),FALSE))</f>
        <v>0</v>
      </c>
      <c r="D396">
        <f>IF(ISERROR(1/VLOOKUP($B396,'Justerad allokering'!$B$1:$AG$461,MATCH(D$1,'Justerad allokering'!$B$1:$AF$1,0),FALSE)),VLOOKUP($B396,'Allokerad kvv'!$B$2:$AV$468,MATCH(D$1,'Allokerad kvv'!$B$1:$AV$1,0),FALSE),VLOOKUP($B396,'Justerad allokering'!$B$1:$AG$461,MATCH(D$1,'Justerad allokering'!$B$1:$AF$1,0),FALSE))</f>
        <v>0</v>
      </c>
      <c r="E396">
        <f>IF(ISERROR(1/VLOOKUP($B396,'Justerad allokering'!$B$1:$AG$461,MATCH(E$1,'Justerad allokering'!$B$1:$AF$1,0),FALSE)),VLOOKUP($B396,'Allokerad kvv'!$B$2:$AV$468,MATCH(E$1,'Allokerad kvv'!$B$1:$AV$1,0),FALSE),VLOOKUP($B396,'Justerad allokering'!$B$1:$AG$461,MATCH(E$1,'Justerad allokering'!$B$1:$AF$1,0),FALSE))</f>
        <v>0</v>
      </c>
      <c r="F396">
        <f>IF(ISERROR(1/VLOOKUP($B396,'Justerad allokering'!$B$1:$AG$461,MATCH(F$1,'Justerad allokering'!$B$1:$AF$1,0),FALSE)),VLOOKUP($B396,'Allokerad kvv'!$B$2:$AV$468,MATCH(F$1,'Allokerad kvv'!$B$1:$AV$1,0),FALSE),VLOOKUP($B396,'Justerad allokering'!$B$1:$AG$461,MATCH(F$1,'Justerad allokering'!$B$1:$AF$1,0),FALSE))</f>
        <v>0</v>
      </c>
      <c r="G396">
        <f>IF(ISERROR(1/VLOOKUP($B396,'Justerad allokering'!$B$1:$AG$461,MATCH(G$1,'Justerad allokering'!$B$1:$AF$1,0),FALSE)),VLOOKUP($B396,'Allokerad kvv'!$B$2:$AV$468,MATCH(G$1,'Allokerad kvv'!$B$1:$AV$1,0),FALSE),VLOOKUP($B396,'Justerad allokering'!$B$1:$AG$461,MATCH(G$1,'Justerad allokering'!$B$1:$AF$1,0),FALSE))</f>
        <v>0</v>
      </c>
      <c r="H396">
        <f>IF(ISERROR(1/VLOOKUP($B396,'Justerad allokering'!$B$1:$AG$461,MATCH(H$1,'Justerad allokering'!$B$1:$AF$1,0),FALSE)),VLOOKUP($B396,'Allokerad kvv'!$B$2:$AV$468,MATCH(H$1,'Allokerad kvv'!$B$1:$AV$1,0),FALSE),VLOOKUP($B396,'Justerad allokering'!$B$1:$AG$461,MATCH(H$1,'Justerad allokering'!$B$1:$AF$1,0),FALSE))</f>
        <v>0</v>
      </c>
      <c r="I396">
        <f>IF(ISERROR(1/VLOOKUP($B396,'Justerad allokering'!$B$1:$AG$461,MATCH(I$1,'Justerad allokering'!$B$1:$AF$1,0),FALSE)),VLOOKUP($B396,'Allokerad kvv'!$B$2:$AV$468,MATCH(I$1,'Allokerad kvv'!$B$1:$AV$1,0),FALSE),VLOOKUP($B396,'Justerad allokering'!$B$1:$AG$461,MATCH(I$1,'Justerad allokering'!$B$1:$AF$1,0),FALSE))</f>
        <v>0</v>
      </c>
      <c r="J396">
        <f>IF(ISERROR(1/VLOOKUP($B396,'Justerad allokering'!$B$1:$AG$461,MATCH(J$1,'Justerad allokering'!$B$1:$AF$1,0),FALSE)),VLOOKUP($B396,'Allokerad kvv'!$B$2:$AV$468,MATCH(J$1,'Allokerad kvv'!$B$1:$AV$1,0),FALSE),VLOOKUP($B396,'Justerad allokering'!$B$1:$AG$461,MATCH(J$1,'Justerad allokering'!$B$1:$AF$1,0),FALSE))</f>
        <v>0</v>
      </c>
      <c r="K396">
        <f>IF(ISERROR(1/VLOOKUP($B396,'Justerad allokering'!$B$1:$AG$461,MATCH(K$1,'Justerad allokering'!$B$1:$AF$1,0),FALSE)),VLOOKUP($B396,'Allokerad kvv'!$B$2:$AV$468,MATCH(K$1,'Allokerad kvv'!$B$1:$AV$1,0),FALSE),VLOOKUP($B396,'Justerad allokering'!$B$1:$AG$461,MATCH(K$1,'Justerad allokering'!$B$1:$AF$1,0),FALSE))</f>
        <v>0</v>
      </c>
      <c r="L396">
        <f>IF(ISERROR(1/VLOOKUP($B396,'Justerad allokering'!$B$1:$AG$461,MATCH(L$1,'Justerad allokering'!$B$1:$AF$1,0),FALSE)),VLOOKUP($B396,'Allokerad kvv'!$B$2:$AV$468,MATCH(L$1,'Allokerad kvv'!$B$1:$AV$1,0),FALSE),VLOOKUP($B396,'Justerad allokering'!$B$1:$AG$461,MATCH(L$1,'Justerad allokering'!$B$1:$AF$1,0),FALSE))</f>
        <v>0</v>
      </c>
      <c r="M396">
        <f>IF(ISERROR(1/VLOOKUP($B396,'Justerad allokering'!$B$1:$AG$461,MATCH(M$1,'Justerad allokering'!$B$1:$AF$1,0),FALSE)),VLOOKUP($B396,'Allokerad kvv'!$B$2:$AV$468,MATCH(M$1,'Allokerad kvv'!$B$1:$AV$1,0),FALSE),VLOOKUP($B396,'Justerad allokering'!$B$1:$AG$461,MATCH(M$1,'Justerad allokering'!$B$1:$AF$1,0),FALSE))</f>
        <v>0</v>
      </c>
      <c r="N396">
        <f>IF(ISERROR(1/VLOOKUP($B396,'Justerad allokering'!$B$1:$AG$461,MATCH(N$1,'Justerad allokering'!$B$1:$AF$1,0),FALSE)),VLOOKUP($B396,'Allokerad kvv'!$B$2:$AV$468,MATCH(N$1,'Allokerad kvv'!$B$1:$AV$1,0),FALSE),VLOOKUP($B396,'Justerad allokering'!$B$1:$AG$461,MATCH(N$1,'Justerad allokering'!$B$1:$AF$1,0),FALSE))</f>
        <v>0</v>
      </c>
      <c r="O396">
        <f>IF(ISERROR(1/VLOOKUP($B396,'Justerad allokering'!$B$1:$AG$461,MATCH(O$1,'Justerad allokering'!$B$1:$AF$1,0),FALSE)),VLOOKUP($B396,'Allokerad kvv'!$B$2:$AV$468,MATCH(O$1,'Allokerad kvv'!$B$1:$AV$1,0),FALSE),VLOOKUP($B396,'Justerad allokering'!$B$1:$AG$461,MATCH(O$1,'Justerad allokering'!$B$1:$AF$1,0),FALSE))</f>
        <v>0</v>
      </c>
      <c r="P396">
        <f>IF(ISERROR(1/VLOOKUP($B396,'Justerad allokering'!$B$1:$AG$461,MATCH(P$1,'Justerad allokering'!$B$1:$AF$1,0),FALSE)),VLOOKUP($B396,'Allokerad kvv'!$B$2:$AV$468,MATCH(P$1,'Allokerad kvv'!$B$1:$AV$1,0),FALSE),VLOOKUP($B396,'Justerad allokering'!$B$1:$AG$461,MATCH(P$1,'Justerad allokering'!$B$1:$AF$1,0),FALSE))</f>
        <v>0</v>
      </c>
      <c r="Q396">
        <f>IF(ISERROR(1/VLOOKUP($B396,'Justerad allokering'!$B$1:$AG$461,MATCH(Q$1,'Justerad allokering'!$B$1:$AF$1,0),FALSE)),VLOOKUP($B396,'Allokerad kvv'!$B$2:$AV$468,MATCH(Q$1,'Allokerad kvv'!$B$1:$AV$1,0),FALSE),VLOOKUP($B396,'Justerad allokering'!$B$1:$AG$461,MATCH(Q$1,'Justerad allokering'!$B$1:$AF$1,0),FALSE))</f>
        <v>0</v>
      </c>
      <c r="R396">
        <f>IF(ISERROR(1/VLOOKUP($B396,'Justerad allokering'!$B$1:$AG$461,MATCH(R$1,'Justerad allokering'!$B$1:$AF$1,0),FALSE)),VLOOKUP($B396,'Allokerad kvv'!$B$2:$AV$468,MATCH(R$1,'Allokerad kvv'!$B$1:$AV$1,0),FALSE),VLOOKUP($B396,'Justerad allokering'!$B$1:$AG$461,MATCH(R$1,'Justerad allokering'!$B$1:$AF$1,0),FALSE))</f>
        <v>0</v>
      </c>
      <c r="S396">
        <f>IF(ISERROR(1/VLOOKUP($B396,'Justerad allokering'!$B$1:$AG$461,MATCH(S$1,'Justerad allokering'!$B$1:$AF$1,0),FALSE)),VLOOKUP($B396,'Allokerad kvv'!$B$2:$AV$468,MATCH(S$1,'Allokerad kvv'!$B$1:$AV$1,0),FALSE),VLOOKUP($B396,'Justerad allokering'!$B$1:$AG$461,MATCH(S$1,'Justerad allokering'!$B$1:$AF$1,0),FALSE))</f>
        <v>0</v>
      </c>
      <c r="T396">
        <f>IF(ISERROR(1/VLOOKUP($B396,'Justerad allokering'!$B$1:$AG$461,MATCH(T$1,'Justerad allokering'!$B$1:$AF$1,0),FALSE)),VLOOKUP($B396,'Allokerad kvv'!$B$2:$AV$468,MATCH(T$1,'Allokerad kvv'!$B$1:$AV$1,0),FALSE),VLOOKUP($B396,'Justerad allokering'!$B$1:$AG$461,MATCH(T$1,'Justerad allokering'!$B$1:$AF$1,0),FALSE))</f>
        <v>0</v>
      </c>
      <c r="U396">
        <f>IF(ISERROR(1/VLOOKUP($B396,'Justerad allokering'!$B$1:$AG$461,MATCH(U$1,'Justerad allokering'!$B$1:$AF$1,0),FALSE)),VLOOKUP($B396,'Allokerad kvv'!$B$2:$AV$468,MATCH(U$1,'Allokerad kvv'!$B$1:$AV$1,0),FALSE),VLOOKUP($B396,'Justerad allokering'!$B$1:$AG$461,MATCH(U$1,'Justerad allokering'!$B$1:$AF$1,0),FALSE))</f>
        <v>0</v>
      </c>
      <c r="V396">
        <f>IF(ISERROR(1/VLOOKUP($B396,'Justerad allokering'!$B$1:$AG$461,MATCH(V$1,'Justerad allokering'!$B$1:$AF$1,0),FALSE)),VLOOKUP($B396,'Allokerad kvv'!$B$2:$AV$468,MATCH(V$1,'Allokerad kvv'!$B$1:$AV$1,0),FALSE),VLOOKUP($B396,'Justerad allokering'!$B$1:$AG$461,MATCH(V$1,'Justerad allokering'!$B$1:$AF$1,0),FALSE))</f>
        <v>0</v>
      </c>
      <c r="W396">
        <f>IF(ISERROR(1/VLOOKUP($B396,'Justerad allokering'!$B$1:$AG$461,MATCH(W$1,'Justerad allokering'!$B$1:$AF$1,0),FALSE)),VLOOKUP($B396,'Allokerad kvv'!$B$2:$AV$468,MATCH(W$1,'Allokerad kvv'!$B$1:$AV$1,0),FALSE),VLOOKUP($B396,'Justerad allokering'!$B$1:$AG$461,MATCH(W$1,'Justerad allokering'!$B$1:$AF$1,0),FALSE))</f>
        <v>0</v>
      </c>
      <c r="X396">
        <f>IF(ISERROR(1/VLOOKUP($B396,'Justerad allokering'!$B$1:$AG$461,MATCH(X$1,'Justerad allokering'!$B$1:$AF$1,0),FALSE)),VLOOKUP($B396,'Allokerad kvv'!$B$2:$AV$468,MATCH(X$1,'Allokerad kvv'!$B$1:$AV$1,0),FALSE),VLOOKUP($B396,'Justerad allokering'!$B$1:$AG$461,MATCH(X$1,'Justerad allokering'!$B$1:$AF$1,0),FALSE))</f>
        <v>0</v>
      </c>
      <c r="Y396">
        <f>IF(ISERROR(1/VLOOKUP($B396,'Justerad allokering'!$B$1:$AG$461,MATCH(Y$1,'Justerad allokering'!$B$1:$AF$1,0),FALSE)),VLOOKUP($B396,'Allokerad kvv'!$B$2:$AV$468,MATCH(Y$1,'Allokerad kvv'!$B$1:$AV$1,0),FALSE),VLOOKUP($B396,'Justerad allokering'!$B$1:$AG$461,MATCH(Y$1,'Justerad allokering'!$B$1:$AF$1,0),FALSE))</f>
        <v>0</v>
      </c>
      <c r="Z396">
        <f>IF(ISERROR(1/VLOOKUP($B396,'Justerad allokering'!$B$1:$AG$461,MATCH(Z$1,'Justerad allokering'!$B$1:$AF$1,0),FALSE)),VLOOKUP($B396,'Allokerad kvv'!$B$2:$AV$468,MATCH(Z$1,'Allokerad kvv'!$B$1:$AV$1,0),FALSE),VLOOKUP($B396,'Justerad allokering'!$B$1:$AG$461,MATCH(Z$1,'Justerad allokering'!$B$1:$AF$1,0),FALSE))</f>
        <v>0</v>
      </c>
      <c r="AE396" s="89">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25">
      <c r="A397" s="2" t="s">
        <v>541</v>
      </c>
      <c r="B397" s="2" t="s">
        <v>544</v>
      </c>
      <c r="C397">
        <f>IF(ISERROR(1/VLOOKUP($B397,'Justerad allokering'!$B$1:$AG$461,MATCH(C$1,'Justerad allokering'!$B$1:$AF$1,0),FALSE)),VLOOKUP($B397,'Allokerad kvv'!$B$2:$AV$468,MATCH(C$1,'Allokerad kvv'!$B$1:$AV$1,0),FALSE),VLOOKUP($B397,'Justerad allokering'!$B$1:$AG$461,MATCH(C$1,'Justerad allokering'!$B$1:$AF$1,0),FALSE))</f>
        <v>0</v>
      </c>
      <c r="D397">
        <f>IF(ISERROR(1/VLOOKUP($B397,'Justerad allokering'!$B$1:$AG$461,MATCH(D$1,'Justerad allokering'!$B$1:$AF$1,0),FALSE)),VLOOKUP($B397,'Allokerad kvv'!$B$2:$AV$468,MATCH(D$1,'Allokerad kvv'!$B$1:$AV$1,0),FALSE),VLOOKUP($B397,'Justerad allokering'!$B$1:$AG$461,MATCH(D$1,'Justerad allokering'!$B$1:$AF$1,0),FALSE))</f>
        <v>0</v>
      </c>
      <c r="E397">
        <f>IF(ISERROR(1/VLOOKUP($B397,'Justerad allokering'!$B$1:$AG$461,MATCH(E$1,'Justerad allokering'!$B$1:$AF$1,0),FALSE)),VLOOKUP($B397,'Allokerad kvv'!$B$2:$AV$468,MATCH(E$1,'Allokerad kvv'!$B$1:$AV$1,0),FALSE),VLOOKUP($B397,'Justerad allokering'!$B$1:$AG$461,MATCH(E$1,'Justerad allokering'!$B$1:$AF$1,0),FALSE))</f>
        <v>0</v>
      </c>
      <c r="F397">
        <f>IF(ISERROR(1/VLOOKUP($B397,'Justerad allokering'!$B$1:$AG$461,MATCH(F$1,'Justerad allokering'!$B$1:$AF$1,0),FALSE)),VLOOKUP($B397,'Allokerad kvv'!$B$2:$AV$468,MATCH(F$1,'Allokerad kvv'!$B$1:$AV$1,0),FALSE),VLOOKUP($B397,'Justerad allokering'!$B$1:$AG$461,MATCH(F$1,'Justerad allokering'!$B$1:$AF$1,0),FALSE))</f>
        <v>0</v>
      </c>
      <c r="G397">
        <f>IF(ISERROR(1/VLOOKUP($B397,'Justerad allokering'!$B$1:$AG$461,MATCH(G$1,'Justerad allokering'!$B$1:$AF$1,0),FALSE)),VLOOKUP($B397,'Allokerad kvv'!$B$2:$AV$468,MATCH(G$1,'Allokerad kvv'!$B$1:$AV$1,0),FALSE),VLOOKUP($B397,'Justerad allokering'!$B$1:$AG$461,MATCH(G$1,'Justerad allokering'!$B$1:$AF$1,0),FALSE))</f>
        <v>0</v>
      </c>
      <c r="H397">
        <f>IF(ISERROR(1/VLOOKUP($B397,'Justerad allokering'!$B$1:$AG$461,MATCH(H$1,'Justerad allokering'!$B$1:$AF$1,0),FALSE)),VLOOKUP($B397,'Allokerad kvv'!$B$2:$AV$468,MATCH(H$1,'Allokerad kvv'!$B$1:$AV$1,0),FALSE),VLOOKUP($B397,'Justerad allokering'!$B$1:$AG$461,MATCH(H$1,'Justerad allokering'!$B$1:$AF$1,0),FALSE))</f>
        <v>0</v>
      </c>
      <c r="I397">
        <f>IF(ISERROR(1/VLOOKUP($B397,'Justerad allokering'!$B$1:$AG$461,MATCH(I$1,'Justerad allokering'!$B$1:$AF$1,0),FALSE)),VLOOKUP($B397,'Allokerad kvv'!$B$2:$AV$468,MATCH(I$1,'Allokerad kvv'!$B$1:$AV$1,0),FALSE),VLOOKUP($B397,'Justerad allokering'!$B$1:$AG$461,MATCH(I$1,'Justerad allokering'!$B$1:$AF$1,0),FALSE))</f>
        <v>0</v>
      </c>
      <c r="J397">
        <f>IF(ISERROR(1/VLOOKUP($B397,'Justerad allokering'!$B$1:$AG$461,MATCH(J$1,'Justerad allokering'!$B$1:$AF$1,0),FALSE)),VLOOKUP($B397,'Allokerad kvv'!$B$2:$AV$468,MATCH(J$1,'Allokerad kvv'!$B$1:$AV$1,0),FALSE),VLOOKUP($B397,'Justerad allokering'!$B$1:$AG$461,MATCH(J$1,'Justerad allokering'!$B$1:$AF$1,0),FALSE))</f>
        <v>0</v>
      </c>
      <c r="K397">
        <f>IF(ISERROR(1/VLOOKUP($B397,'Justerad allokering'!$B$1:$AG$461,MATCH(K$1,'Justerad allokering'!$B$1:$AF$1,0),FALSE)),VLOOKUP($B397,'Allokerad kvv'!$B$2:$AV$468,MATCH(K$1,'Allokerad kvv'!$B$1:$AV$1,0),FALSE),VLOOKUP($B397,'Justerad allokering'!$B$1:$AG$461,MATCH(K$1,'Justerad allokering'!$B$1:$AF$1,0),FALSE))</f>
        <v>0</v>
      </c>
      <c r="L397">
        <f>IF(ISERROR(1/VLOOKUP($B397,'Justerad allokering'!$B$1:$AG$461,MATCH(L$1,'Justerad allokering'!$B$1:$AF$1,0),FALSE)),VLOOKUP($B397,'Allokerad kvv'!$B$2:$AV$468,MATCH(L$1,'Allokerad kvv'!$B$1:$AV$1,0),FALSE),VLOOKUP($B397,'Justerad allokering'!$B$1:$AG$461,MATCH(L$1,'Justerad allokering'!$B$1:$AF$1,0),FALSE))</f>
        <v>0</v>
      </c>
      <c r="M397">
        <f>IF(ISERROR(1/VLOOKUP($B397,'Justerad allokering'!$B$1:$AG$461,MATCH(M$1,'Justerad allokering'!$B$1:$AF$1,0),FALSE)),VLOOKUP($B397,'Allokerad kvv'!$B$2:$AV$468,MATCH(M$1,'Allokerad kvv'!$B$1:$AV$1,0),FALSE),VLOOKUP($B397,'Justerad allokering'!$B$1:$AG$461,MATCH(M$1,'Justerad allokering'!$B$1:$AF$1,0),FALSE))</f>
        <v>0</v>
      </c>
      <c r="N397">
        <f>IF(ISERROR(1/VLOOKUP($B397,'Justerad allokering'!$B$1:$AG$461,MATCH(N$1,'Justerad allokering'!$B$1:$AF$1,0),FALSE)),VLOOKUP($B397,'Allokerad kvv'!$B$2:$AV$468,MATCH(N$1,'Allokerad kvv'!$B$1:$AV$1,0),FALSE),VLOOKUP($B397,'Justerad allokering'!$B$1:$AG$461,MATCH(N$1,'Justerad allokering'!$B$1:$AF$1,0),FALSE))</f>
        <v>0</v>
      </c>
      <c r="O397">
        <f>IF(ISERROR(1/VLOOKUP($B397,'Justerad allokering'!$B$1:$AG$461,MATCH(O$1,'Justerad allokering'!$B$1:$AF$1,0),FALSE)),VLOOKUP($B397,'Allokerad kvv'!$B$2:$AV$468,MATCH(O$1,'Allokerad kvv'!$B$1:$AV$1,0),FALSE),VLOOKUP($B397,'Justerad allokering'!$B$1:$AG$461,MATCH(O$1,'Justerad allokering'!$B$1:$AF$1,0),FALSE))</f>
        <v>0</v>
      </c>
      <c r="P397">
        <f>IF(ISERROR(1/VLOOKUP($B397,'Justerad allokering'!$B$1:$AG$461,MATCH(P$1,'Justerad allokering'!$B$1:$AF$1,0),FALSE)),VLOOKUP($B397,'Allokerad kvv'!$B$2:$AV$468,MATCH(P$1,'Allokerad kvv'!$B$1:$AV$1,0),FALSE),VLOOKUP($B397,'Justerad allokering'!$B$1:$AG$461,MATCH(P$1,'Justerad allokering'!$B$1:$AF$1,0),FALSE))</f>
        <v>0</v>
      </c>
      <c r="Q397">
        <f>IF(ISERROR(1/VLOOKUP($B397,'Justerad allokering'!$B$1:$AG$461,MATCH(Q$1,'Justerad allokering'!$B$1:$AF$1,0),FALSE)),VLOOKUP($B397,'Allokerad kvv'!$B$2:$AV$468,MATCH(Q$1,'Allokerad kvv'!$B$1:$AV$1,0),FALSE),VLOOKUP($B397,'Justerad allokering'!$B$1:$AG$461,MATCH(Q$1,'Justerad allokering'!$B$1:$AF$1,0),FALSE))</f>
        <v>0</v>
      </c>
      <c r="R397">
        <f>IF(ISERROR(1/VLOOKUP($B397,'Justerad allokering'!$B$1:$AG$461,MATCH(R$1,'Justerad allokering'!$B$1:$AF$1,0),FALSE)),VLOOKUP($B397,'Allokerad kvv'!$B$2:$AV$468,MATCH(R$1,'Allokerad kvv'!$B$1:$AV$1,0),FALSE),VLOOKUP($B397,'Justerad allokering'!$B$1:$AG$461,MATCH(R$1,'Justerad allokering'!$B$1:$AF$1,0),FALSE))</f>
        <v>0</v>
      </c>
      <c r="S397">
        <f>IF(ISERROR(1/VLOOKUP($B397,'Justerad allokering'!$B$1:$AG$461,MATCH(S$1,'Justerad allokering'!$B$1:$AF$1,0),FALSE)),VLOOKUP($B397,'Allokerad kvv'!$B$2:$AV$468,MATCH(S$1,'Allokerad kvv'!$B$1:$AV$1,0),FALSE),VLOOKUP($B397,'Justerad allokering'!$B$1:$AG$461,MATCH(S$1,'Justerad allokering'!$B$1:$AF$1,0),FALSE))</f>
        <v>0</v>
      </c>
      <c r="T397">
        <f>IF(ISERROR(1/VLOOKUP($B397,'Justerad allokering'!$B$1:$AG$461,MATCH(T$1,'Justerad allokering'!$B$1:$AF$1,0),FALSE)),VLOOKUP($B397,'Allokerad kvv'!$B$2:$AV$468,MATCH(T$1,'Allokerad kvv'!$B$1:$AV$1,0),FALSE),VLOOKUP($B397,'Justerad allokering'!$B$1:$AG$461,MATCH(T$1,'Justerad allokering'!$B$1:$AF$1,0),FALSE))</f>
        <v>0</v>
      </c>
      <c r="U397">
        <f>IF(ISERROR(1/VLOOKUP($B397,'Justerad allokering'!$B$1:$AG$461,MATCH(U$1,'Justerad allokering'!$B$1:$AF$1,0),FALSE)),VLOOKUP($B397,'Allokerad kvv'!$B$2:$AV$468,MATCH(U$1,'Allokerad kvv'!$B$1:$AV$1,0),FALSE),VLOOKUP($B397,'Justerad allokering'!$B$1:$AG$461,MATCH(U$1,'Justerad allokering'!$B$1:$AF$1,0),FALSE))</f>
        <v>0</v>
      </c>
      <c r="V397">
        <f>IF(ISERROR(1/VLOOKUP($B397,'Justerad allokering'!$B$1:$AG$461,MATCH(V$1,'Justerad allokering'!$B$1:$AF$1,0),FALSE)),VLOOKUP($B397,'Allokerad kvv'!$B$2:$AV$468,MATCH(V$1,'Allokerad kvv'!$B$1:$AV$1,0),FALSE),VLOOKUP($B397,'Justerad allokering'!$B$1:$AG$461,MATCH(V$1,'Justerad allokering'!$B$1:$AF$1,0),FALSE))</f>
        <v>0</v>
      </c>
      <c r="W397">
        <f>IF(ISERROR(1/VLOOKUP($B397,'Justerad allokering'!$B$1:$AG$461,MATCH(W$1,'Justerad allokering'!$B$1:$AF$1,0),FALSE)),VLOOKUP($B397,'Allokerad kvv'!$B$2:$AV$468,MATCH(W$1,'Allokerad kvv'!$B$1:$AV$1,0),FALSE),VLOOKUP($B397,'Justerad allokering'!$B$1:$AG$461,MATCH(W$1,'Justerad allokering'!$B$1:$AF$1,0),FALSE))</f>
        <v>0</v>
      </c>
      <c r="X397">
        <f>IF(ISERROR(1/VLOOKUP($B397,'Justerad allokering'!$B$1:$AG$461,MATCH(X$1,'Justerad allokering'!$B$1:$AF$1,0),FALSE)),VLOOKUP($B397,'Allokerad kvv'!$B$2:$AV$468,MATCH(X$1,'Allokerad kvv'!$B$1:$AV$1,0),FALSE),VLOOKUP($B397,'Justerad allokering'!$B$1:$AG$461,MATCH(X$1,'Justerad allokering'!$B$1:$AF$1,0),FALSE))</f>
        <v>0</v>
      </c>
      <c r="Y397">
        <f>IF(ISERROR(1/VLOOKUP($B397,'Justerad allokering'!$B$1:$AG$461,MATCH(Y$1,'Justerad allokering'!$B$1:$AF$1,0),FALSE)),VLOOKUP($B397,'Allokerad kvv'!$B$2:$AV$468,MATCH(Y$1,'Allokerad kvv'!$B$1:$AV$1,0),FALSE),VLOOKUP($B397,'Justerad allokering'!$B$1:$AG$461,MATCH(Y$1,'Justerad allokering'!$B$1:$AF$1,0),FALSE))</f>
        <v>0</v>
      </c>
      <c r="Z397">
        <f>IF(ISERROR(1/VLOOKUP($B397,'Justerad allokering'!$B$1:$AG$461,MATCH(Z$1,'Justerad allokering'!$B$1:$AF$1,0),FALSE)),VLOOKUP($B397,'Allokerad kvv'!$B$2:$AV$468,MATCH(Z$1,'Allokerad kvv'!$B$1:$AV$1,0),FALSE),VLOOKUP($B397,'Justerad allokering'!$B$1:$AG$461,MATCH(Z$1,'Justerad allokering'!$B$1:$AF$1,0),FALSE))</f>
        <v>0</v>
      </c>
      <c r="AE397" s="89">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25">
      <c r="A398" s="2" t="s">
        <v>545</v>
      </c>
      <c r="B398" s="2" t="s">
        <v>546</v>
      </c>
      <c r="C398">
        <f>IF(ISERROR(1/VLOOKUP($B398,'Justerad allokering'!$B$1:$AG$461,MATCH(C$1,'Justerad allokering'!$B$1:$AF$1,0),FALSE)),VLOOKUP($B398,'Allokerad kvv'!$B$2:$AV$468,MATCH(C$1,'Allokerad kvv'!$B$1:$AV$1,0),FALSE),VLOOKUP($B398,'Justerad allokering'!$B$1:$AG$461,MATCH(C$1,'Justerad allokering'!$B$1:$AF$1,0),FALSE))</f>
        <v>0</v>
      </c>
      <c r="D398">
        <f>IF(ISERROR(1/VLOOKUP($B398,'Justerad allokering'!$B$1:$AG$461,MATCH(D$1,'Justerad allokering'!$B$1:$AF$1,0),FALSE)),VLOOKUP($B398,'Allokerad kvv'!$B$2:$AV$468,MATCH(D$1,'Allokerad kvv'!$B$1:$AV$1,0),FALSE),VLOOKUP($B398,'Justerad allokering'!$B$1:$AG$461,MATCH(D$1,'Justerad allokering'!$B$1:$AF$1,0),FALSE))</f>
        <v>0</v>
      </c>
      <c r="E398">
        <f>IF(ISERROR(1/VLOOKUP($B398,'Justerad allokering'!$B$1:$AG$461,MATCH(E$1,'Justerad allokering'!$B$1:$AF$1,0),FALSE)),VLOOKUP($B398,'Allokerad kvv'!$B$2:$AV$468,MATCH(E$1,'Allokerad kvv'!$B$1:$AV$1,0),FALSE),VLOOKUP($B398,'Justerad allokering'!$B$1:$AG$461,MATCH(E$1,'Justerad allokering'!$B$1:$AF$1,0),FALSE))</f>
        <v>0</v>
      </c>
      <c r="F398">
        <f>IF(ISERROR(1/VLOOKUP($B398,'Justerad allokering'!$B$1:$AG$461,MATCH(F$1,'Justerad allokering'!$B$1:$AF$1,0),FALSE)),VLOOKUP($B398,'Allokerad kvv'!$B$2:$AV$468,MATCH(F$1,'Allokerad kvv'!$B$1:$AV$1,0),FALSE),VLOOKUP($B398,'Justerad allokering'!$B$1:$AG$461,MATCH(F$1,'Justerad allokering'!$B$1:$AF$1,0),FALSE))</f>
        <v>0</v>
      </c>
      <c r="G398">
        <f>IF(ISERROR(1/VLOOKUP($B398,'Justerad allokering'!$B$1:$AG$461,MATCH(G$1,'Justerad allokering'!$B$1:$AF$1,0),FALSE)),VLOOKUP($B398,'Allokerad kvv'!$B$2:$AV$468,MATCH(G$1,'Allokerad kvv'!$B$1:$AV$1,0),FALSE),VLOOKUP($B398,'Justerad allokering'!$B$1:$AG$461,MATCH(G$1,'Justerad allokering'!$B$1:$AF$1,0),FALSE))</f>
        <v>0</v>
      </c>
      <c r="H398">
        <f>IF(ISERROR(1/VLOOKUP($B398,'Justerad allokering'!$B$1:$AG$461,MATCH(H$1,'Justerad allokering'!$B$1:$AF$1,0),FALSE)),VLOOKUP($B398,'Allokerad kvv'!$B$2:$AV$468,MATCH(H$1,'Allokerad kvv'!$B$1:$AV$1,0),FALSE),VLOOKUP($B398,'Justerad allokering'!$B$1:$AG$461,MATCH(H$1,'Justerad allokering'!$B$1:$AF$1,0),FALSE))</f>
        <v>0</v>
      </c>
      <c r="I398">
        <f>IF(ISERROR(1/VLOOKUP($B398,'Justerad allokering'!$B$1:$AG$461,MATCH(I$1,'Justerad allokering'!$B$1:$AF$1,0),FALSE)),VLOOKUP($B398,'Allokerad kvv'!$B$2:$AV$468,MATCH(I$1,'Allokerad kvv'!$B$1:$AV$1,0),FALSE),VLOOKUP($B398,'Justerad allokering'!$B$1:$AG$461,MATCH(I$1,'Justerad allokering'!$B$1:$AF$1,0),FALSE))</f>
        <v>0</v>
      </c>
      <c r="J398">
        <f>IF(ISERROR(1/VLOOKUP($B398,'Justerad allokering'!$B$1:$AG$461,MATCH(J$1,'Justerad allokering'!$B$1:$AF$1,0),FALSE)),VLOOKUP($B398,'Allokerad kvv'!$B$2:$AV$468,MATCH(J$1,'Allokerad kvv'!$B$1:$AV$1,0),FALSE),VLOOKUP($B398,'Justerad allokering'!$B$1:$AG$461,MATCH(J$1,'Justerad allokering'!$B$1:$AF$1,0),FALSE))</f>
        <v>0</v>
      </c>
      <c r="K398">
        <f>IF(ISERROR(1/VLOOKUP($B398,'Justerad allokering'!$B$1:$AG$461,MATCH(K$1,'Justerad allokering'!$B$1:$AF$1,0),FALSE)),VLOOKUP($B398,'Allokerad kvv'!$B$2:$AV$468,MATCH(K$1,'Allokerad kvv'!$B$1:$AV$1,0),FALSE),VLOOKUP($B398,'Justerad allokering'!$B$1:$AG$461,MATCH(K$1,'Justerad allokering'!$B$1:$AF$1,0),FALSE))</f>
        <v>0</v>
      </c>
      <c r="L398">
        <f>IF(ISERROR(1/VLOOKUP($B398,'Justerad allokering'!$B$1:$AG$461,MATCH(L$1,'Justerad allokering'!$B$1:$AF$1,0),FALSE)),VLOOKUP($B398,'Allokerad kvv'!$B$2:$AV$468,MATCH(L$1,'Allokerad kvv'!$B$1:$AV$1,0),FALSE),VLOOKUP($B398,'Justerad allokering'!$B$1:$AG$461,MATCH(L$1,'Justerad allokering'!$B$1:$AF$1,0),FALSE))</f>
        <v>0</v>
      </c>
      <c r="M398">
        <f>IF(ISERROR(1/VLOOKUP($B398,'Justerad allokering'!$B$1:$AG$461,MATCH(M$1,'Justerad allokering'!$B$1:$AF$1,0),FALSE)),VLOOKUP($B398,'Allokerad kvv'!$B$2:$AV$468,MATCH(M$1,'Allokerad kvv'!$B$1:$AV$1,0),FALSE),VLOOKUP($B398,'Justerad allokering'!$B$1:$AG$461,MATCH(M$1,'Justerad allokering'!$B$1:$AF$1,0),FALSE))</f>
        <v>0</v>
      </c>
      <c r="N398">
        <f>IF(ISERROR(1/VLOOKUP($B398,'Justerad allokering'!$B$1:$AG$461,MATCH(N$1,'Justerad allokering'!$B$1:$AF$1,0),FALSE)),VLOOKUP($B398,'Allokerad kvv'!$B$2:$AV$468,MATCH(N$1,'Allokerad kvv'!$B$1:$AV$1,0),FALSE),VLOOKUP($B398,'Justerad allokering'!$B$1:$AG$461,MATCH(N$1,'Justerad allokering'!$B$1:$AF$1,0),FALSE))</f>
        <v>0</v>
      </c>
      <c r="O398">
        <f>IF(ISERROR(1/VLOOKUP($B398,'Justerad allokering'!$B$1:$AG$461,MATCH(O$1,'Justerad allokering'!$B$1:$AF$1,0),FALSE)),VLOOKUP($B398,'Allokerad kvv'!$B$2:$AV$468,MATCH(O$1,'Allokerad kvv'!$B$1:$AV$1,0),FALSE),VLOOKUP($B398,'Justerad allokering'!$B$1:$AG$461,MATCH(O$1,'Justerad allokering'!$B$1:$AF$1,0),FALSE))</f>
        <v>0</v>
      </c>
      <c r="P398">
        <f>IF(ISERROR(1/VLOOKUP($B398,'Justerad allokering'!$B$1:$AG$461,MATCH(P$1,'Justerad allokering'!$B$1:$AF$1,0),FALSE)),VLOOKUP($B398,'Allokerad kvv'!$B$2:$AV$468,MATCH(P$1,'Allokerad kvv'!$B$1:$AV$1,0),FALSE),VLOOKUP($B398,'Justerad allokering'!$B$1:$AG$461,MATCH(P$1,'Justerad allokering'!$B$1:$AF$1,0),FALSE))</f>
        <v>0</v>
      </c>
      <c r="Q398">
        <f>IF(ISERROR(1/VLOOKUP($B398,'Justerad allokering'!$B$1:$AG$461,MATCH(Q$1,'Justerad allokering'!$B$1:$AF$1,0),FALSE)),VLOOKUP($B398,'Allokerad kvv'!$B$2:$AV$468,MATCH(Q$1,'Allokerad kvv'!$B$1:$AV$1,0),FALSE),VLOOKUP($B398,'Justerad allokering'!$B$1:$AG$461,MATCH(Q$1,'Justerad allokering'!$B$1:$AF$1,0),FALSE))</f>
        <v>0</v>
      </c>
      <c r="R398">
        <f>IF(ISERROR(1/VLOOKUP($B398,'Justerad allokering'!$B$1:$AG$461,MATCH(R$1,'Justerad allokering'!$B$1:$AF$1,0),FALSE)),VLOOKUP($B398,'Allokerad kvv'!$B$2:$AV$468,MATCH(R$1,'Allokerad kvv'!$B$1:$AV$1,0),FALSE),VLOOKUP($B398,'Justerad allokering'!$B$1:$AG$461,MATCH(R$1,'Justerad allokering'!$B$1:$AF$1,0),FALSE))</f>
        <v>0</v>
      </c>
      <c r="S398">
        <f>IF(ISERROR(1/VLOOKUP($B398,'Justerad allokering'!$B$1:$AG$461,MATCH(S$1,'Justerad allokering'!$B$1:$AF$1,0),FALSE)),VLOOKUP($B398,'Allokerad kvv'!$B$2:$AV$468,MATCH(S$1,'Allokerad kvv'!$B$1:$AV$1,0),FALSE),VLOOKUP($B398,'Justerad allokering'!$B$1:$AG$461,MATCH(S$1,'Justerad allokering'!$B$1:$AF$1,0),FALSE))</f>
        <v>0</v>
      </c>
      <c r="T398">
        <f>IF(ISERROR(1/VLOOKUP($B398,'Justerad allokering'!$B$1:$AG$461,MATCH(T$1,'Justerad allokering'!$B$1:$AF$1,0),FALSE)),VLOOKUP($B398,'Allokerad kvv'!$B$2:$AV$468,MATCH(T$1,'Allokerad kvv'!$B$1:$AV$1,0),FALSE),VLOOKUP($B398,'Justerad allokering'!$B$1:$AG$461,MATCH(T$1,'Justerad allokering'!$B$1:$AF$1,0),FALSE))</f>
        <v>0</v>
      </c>
      <c r="U398">
        <f>IF(ISERROR(1/VLOOKUP($B398,'Justerad allokering'!$B$1:$AG$461,MATCH(U$1,'Justerad allokering'!$B$1:$AF$1,0),FALSE)),VLOOKUP($B398,'Allokerad kvv'!$B$2:$AV$468,MATCH(U$1,'Allokerad kvv'!$B$1:$AV$1,0),FALSE),VLOOKUP($B398,'Justerad allokering'!$B$1:$AG$461,MATCH(U$1,'Justerad allokering'!$B$1:$AF$1,0),FALSE))</f>
        <v>0</v>
      </c>
      <c r="V398">
        <f>IF(ISERROR(1/VLOOKUP($B398,'Justerad allokering'!$B$1:$AG$461,MATCH(V$1,'Justerad allokering'!$B$1:$AF$1,0),FALSE)),VLOOKUP($B398,'Allokerad kvv'!$B$2:$AV$468,MATCH(V$1,'Allokerad kvv'!$B$1:$AV$1,0),FALSE),VLOOKUP($B398,'Justerad allokering'!$B$1:$AG$461,MATCH(V$1,'Justerad allokering'!$B$1:$AF$1,0),FALSE))</f>
        <v>0</v>
      </c>
      <c r="W398">
        <f>IF(ISERROR(1/VLOOKUP($B398,'Justerad allokering'!$B$1:$AG$461,MATCH(W$1,'Justerad allokering'!$B$1:$AF$1,0),FALSE)),VLOOKUP($B398,'Allokerad kvv'!$B$2:$AV$468,MATCH(W$1,'Allokerad kvv'!$B$1:$AV$1,0),FALSE),VLOOKUP($B398,'Justerad allokering'!$B$1:$AG$461,MATCH(W$1,'Justerad allokering'!$B$1:$AF$1,0),FALSE))</f>
        <v>0</v>
      </c>
      <c r="X398">
        <f>IF(ISERROR(1/VLOOKUP($B398,'Justerad allokering'!$B$1:$AG$461,MATCH(X$1,'Justerad allokering'!$B$1:$AF$1,0),FALSE)),VLOOKUP($B398,'Allokerad kvv'!$B$2:$AV$468,MATCH(X$1,'Allokerad kvv'!$B$1:$AV$1,0),FALSE),VLOOKUP($B398,'Justerad allokering'!$B$1:$AG$461,MATCH(X$1,'Justerad allokering'!$B$1:$AF$1,0),FALSE))</f>
        <v>0</v>
      </c>
      <c r="Y398">
        <f>IF(ISERROR(1/VLOOKUP($B398,'Justerad allokering'!$B$1:$AG$461,MATCH(Y$1,'Justerad allokering'!$B$1:$AF$1,0),FALSE)),VLOOKUP($B398,'Allokerad kvv'!$B$2:$AV$468,MATCH(Y$1,'Allokerad kvv'!$B$1:$AV$1,0),FALSE),VLOOKUP($B398,'Justerad allokering'!$B$1:$AG$461,MATCH(Y$1,'Justerad allokering'!$B$1:$AF$1,0),FALSE))</f>
        <v>0</v>
      </c>
      <c r="Z398">
        <f>IF(ISERROR(1/VLOOKUP($B398,'Justerad allokering'!$B$1:$AG$461,MATCH(Z$1,'Justerad allokering'!$B$1:$AF$1,0),FALSE)),VLOOKUP($B398,'Allokerad kvv'!$B$2:$AV$468,MATCH(Z$1,'Allokerad kvv'!$B$1:$AV$1,0),FALSE),VLOOKUP($B398,'Justerad allokering'!$B$1:$AG$461,MATCH(Z$1,'Justerad allokering'!$B$1:$AF$1,0),FALSE))</f>
        <v>0</v>
      </c>
      <c r="AE398" s="89">
        <f t="shared" si="24"/>
        <v>0</v>
      </c>
      <c r="AG398">
        <f t="shared" si="25"/>
        <v>0</v>
      </c>
      <c r="AH398">
        <f t="shared" si="26"/>
        <v>0</v>
      </c>
      <c r="AI398" t="str">
        <f>IF(AH398=0,"",AH398/VLOOKUP(B398,Kraftvärmeprod!$B$1:$BC$480,MATCH("Summa tillförd energi exklusive rökgaskondensering",Kraftvärmeprod!$B$1:$BC$1,0),FALSE))</f>
        <v/>
      </c>
      <c r="AK398">
        <f t="shared" si="27"/>
        <v>0</v>
      </c>
    </row>
    <row r="399" spans="1:37" x14ac:dyDescent="0.25">
      <c r="A399" s="2" t="s">
        <v>547</v>
      </c>
      <c r="B399" s="2" t="s">
        <v>548</v>
      </c>
      <c r="C399">
        <f>IF(ISERROR(1/VLOOKUP($B399,'Justerad allokering'!$B$1:$AG$461,MATCH(C$1,'Justerad allokering'!$B$1:$AF$1,0),FALSE)),VLOOKUP($B399,'Allokerad kvv'!$B$2:$AV$468,MATCH(C$1,'Allokerad kvv'!$B$1:$AV$1,0),FALSE),VLOOKUP($B399,'Justerad allokering'!$B$1:$AG$461,MATCH(C$1,'Justerad allokering'!$B$1:$AF$1,0),FALSE))</f>
        <v>192.9</v>
      </c>
      <c r="D399">
        <f>IF(ISERROR(1/VLOOKUP($B399,'Justerad allokering'!$B$1:$AG$461,MATCH(D$1,'Justerad allokering'!$B$1:$AF$1,0),FALSE)),VLOOKUP($B399,'Allokerad kvv'!$B$2:$AV$468,MATCH(D$1,'Allokerad kvv'!$B$1:$AV$1,0),FALSE),VLOOKUP($B399,'Justerad allokering'!$B$1:$AG$461,MATCH(D$1,'Justerad allokering'!$B$1:$AF$1,0),FALSE))</f>
        <v>0</v>
      </c>
      <c r="E399">
        <f>IF(ISERROR(1/VLOOKUP($B399,'Justerad allokering'!$B$1:$AG$461,MATCH(E$1,'Justerad allokering'!$B$1:$AF$1,0),FALSE)),VLOOKUP($B399,'Allokerad kvv'!$B$2:$AV$468,MATCH(E$1,'Allokerad kvv'!$B$1:$AV$1,0),FALSE),VLOOKUP($B399,'Justerad allokering'!$B$1:$AG$461,MATCH(E$1,'Justerad allokering'!$B$1:$AF$1,0),FALSE))</f>
        <v>0</v>
      </c>
      <c r="F399">
        <f>IF(ISERROR(1/VLOOKUP($B399,'Justerad allokering'!$B$1:$AG$461,MATCH(F$1,'Justerad allokering'!$B$1:$AF$1,0),FALSE)),VLOOKUP($B399,'Allokerad kvv'!$B$2:$AV$468,MATCH(F$1,'Allokerad kvv'!$B$1:$AV$1,0),FALSE),VLOOKUP($B399,'Justerad allokering'!$B$1:$AG$461,MATCH(F$1,'Justerad allokering'!$B$1:$AF$1,0),FALSE))</f>
        <v>0</v>
      </c>
      <c r="G399">
        <f>IF(ISERROR(1/VLOOKUP($B399,'Justerad allokering'!$B$1:$AG$461,MATCH(G$1,'Justerad allokering'!$B$1:$AF$1,0),FALSE)),VLOOKUP($B399,'Allokerad kvv'!$B$2:$AV$468,MATCH(G$1,'Allokerad kvv'!$B$1:$AV$1,0),FALSE),VLOOKUP($B399,'Justerad allokering'!$B$1:$AG$461,MATCH(G$1,'Justerad allokering'!$B$1:$AF$1,0),FALSE))</f>
        <v>1.25</v>
      </c>
      <c r="H399">
        <f>IF(ISERROR(1/VLOOKUP($B399,'Justerad allokering'!$B$1:$AG$461,MATCH(H$1,'Justerad allokering'!$B$1:$AF$1,0),FALSE)),VLOOKUP($B399,'Allokerad kvv'!$B$2:$AV$468,MATCH(H$1,'Allokerad kvv'!$B$1:$AV$1,0),FALSE),VLOOKUP($B399,'Justerad allokering'!$B$1:$AG$461,MATCH(H$1,'Justerad allokering'!$B$1:$AF$1,0),FALSE))</f>
        <v>0</v>
      </c>
      <c r="I399">
        <f>IF(ISERROR(1/VLOOKUP($B399,'Justerad allokering'!$B$1:$AG$461,MATCH(I$1,'Justerad allokering'!$B$1:$AF$1,0),FALSE)),VLOOKUP($B399,'Allokerad kvv'!$B$2:$AV$468,MATCH(I$1,'Allokerad kvv'!$B$1:$AV$1,0),FALSE),VLOOKUP($B399,'Justerad allokering'!$B$1:$AG$461,MATCH(I$1,'Justerad allokering'!$B$1:$AF$1,0),FALSE))</f>
        <v>0.95499999999999996</v>
      </c>
      <c r="J399">
        <f>IF(ISERROR(1/VLOOKUP($B399,'Justerad allokering'!$B$1:$AG$461,MATCH(J$1,'Justerad allokering'!$B$1:$AF$1,0),FALSE)),VLOOKUP($B399,'Allokerad kvv'!$B$2:$AV$468,MATCH(J$1,'Allokerad kvv'!$B$1:$AV$1,0),FALSE),VLOOKUP($B399,'Justerad allokering'!$B$1:$AG$461,MATCH(J$1,'Justerad allokering'!$B$1:$AF$1,0),FALSE))</f>
        <v>20.3</v>
      </c>
      <c r="K399">
        <f>IF(ISERROR(1/VLOOKUP($B399,'Justerad allokering'!$B$1:$AG$461,MATCH(K$1,'Justerad allokering'!$B$1:$AF$1,0),FALSE)),VLOOKUP($B399,'Allokerad kvv'!$B$2:$AV$468,MATCH(K$1,'Allokerad kvv'!$B$1:$AV$1,0),FALSE),VLOOKUP($B399,'Justerad allokering'!$B$1:$AG$461,MATCH(K$1,'Justerad allokering'!$B$1:$AF$1,0),FALSE))</f>
        <v>15.7</v>
      </c>
      <c r="L399">
        <f>IF(ISERROR(1/VLOOKUP($B399,'Justerad allokering'!$B$1:$AG$461,MATCH(L$1,'Justerad allokering'!$B$1:$AF$1,0),FALSE)),VLOOKUP($B399,'Allokerad kvv'!$B$2:$AV$468,MATCH(L$1,'Allokerad kvv'!$B$1:$AV$1,0),FALSE),VLOOKUP($B399,'Justerad allokering'!$B$1:$AG$461,MATCH(L$1,'Justerad allokering'!$B$1:$AF$1,0),FALSE))</f>
        <v>0</v>
      </c>
      <c r="M399">
        <f>IF(ISERROR(1/VLOOKUP($B399,'Justerad allokering'!$B$1:$AG$461,MATCH(M$1,'Justerad allokering'!$B$1:$AF$1,0),FALSE)),VLOOKUP($B399,'Allokerad kvv'!$B$2:$AV$468,MATCH(M$1,'Allokerad kvv'!$B$1:$AV$1,0),FALSE),VLOOKUP($B399,'Justerad allokering'!$B$1:$AG$461,MATCH(M$1,'Justerad allokering'!$B$1:$AF$1,0),FALSE))</f>
        <v>0</v>
      </c>
      <c r="N399">
        <f>IF(ISERROR(1/VLOOKUP($B399,'Justerad allokering'!$B$1:$AG$461,MATCH(N$1,'Justerad allokering'!$B$1:$AF$1,0),FALSE)),VLOOKUP($B399,'Allokerad kvv'!$B$2:$AV$468,MATCH(N$1,'Allokerad kvv'!$B$1:$AV$1,0),FALSE),VLOOKUP($B399,'Justerad allokering'!$B$1:$AG$461,MATCH(N$1,'Justerad allokering'!$B$1:$AF$1,0),FALSE))</f>
        <v>107.6</v>
      </c>
      <c r="O399">
        <f>IF(ISERROR(1/VLOOKUP($B399,'Justerad allokering'!$B$1:$AG$461,MATCH(O$1,'Justerad allokering'!$B$1:$AF$1,0),FALSE)),VLOOKUP($B399,'Allokerad kvv'!$B$2:$AV$468,MATCH(O$1,'Allokerad kvv'!$B$1:$AV$1,0),FALSE),VLOOKUP($B399,'Justerad allokering'!$B$1:$AG$461,MATCH(O$1,'Justerad allokering'!$B$1:$AF$1,0),FALSE))</f>
        <v>0</v>
      </c>
      <c r="P399">
        <f>IF(ISERROR(1/VLOOKUP($B399,'Justerad allokering'!$B$1:$AG$461,MATCH(P$1,'Justerad allokering'!$B$1:$AF$1,0),FALSE)),VLOOKUP($B399,'Allokerad kvv'!$B$2:$AV$468,MATCH(P$1,'Allokerad kvv'!$B$1:$AV$1,0),FALSE),VLOOKUP($B399,'Justerad allokering'!$B$1:$AG$461,MATCH(P$1,'Justerad allokering'!$B$1:$AF$1,0),FALSE))</f>
        <v>0</v>
      </c>
      <c r="Q399">
        <f>IF(ISERROR(1/VLOOKUP($B399,'Justerad allokering'!$B$1:$AG$461,MATCH(Q$1,'Justerad allokering'!$B$1:$AF$1,0),FALSE)),VLOOKUP($B399,'Allokerad kvv'!$B$2:$AV$468,MATCH(Q$1,'Allokerad kvv'!$B$1:$AV$1,0),FALSE),VLOOKUP($B399,'Justerad allokering'!$B$1:$AG$461,MATCH(Q$1,'Justerad allokering'!$B$1:$AF$1,0),FALSE))</f>
        <v>0</v>
      </c>
      <c r="R399">
        <f>IF(ISERROR(1/VLOOKUP($B399,'Justerad allokering'!$B$1:$AG$461,MATCH(R$1,'Justerad allokering'!$B$1:$AF$1,0),FALSE)),VLOOKUP($B399,'Allokerad kvv'!$B$2:$AV$468,MATCH(R$1,'Allokerad kvv'!$B$1:$AV$1,0),FALSE),VLOOKUP($B399,'Justerad allokering'!$B$1:$AG$461,MATCH(R$1,'Justerad allokering'!$B$1:$AF$1,0),FALSE))</f>
        <v>0</v>
      </c>
      <c r="S399">
        <f>IF(ISERROR(1/VLOOKUP($B399,'Justerad allokering'!$B$1:$AG$461,MATCH(S$1,'Justerad allokering'!$B$1:$AF$1,0),FALSE)),VLOOKUP($B399,'Allokerad kvv'!$B$2:$AV$468,MATCH(S$1,'Allokerad kvv'!$B$1:$AV$1,0),FALSE),VLOOKUP($B399,'Justerad allokering'!$B$1:$AG$461,MATCH(S$1,'Justerad allokering'!$B$1:$AF$1,0),FALSE))</f>
        <v>0</v>
      </c>
      <c r="T399">
        <f>IF(ISERROR(1/VLOOKUP($B399,'Justerad allokering'!$B$1:$AG$461,MATCH(T$1,'Justerad allokering'!$B$1:$AF$1,0),FALSE)),VLOOKUP($B399,'Allokerad kvv'!$B$2:$AV$468,MATCH(T$1,'Allokerad kvv'!$B$1:$AV$1,0),FALSE),VLOOKUP($B399,'Justerad allokering'!$B$1:$AG$461,MATCH(T$1,'Justerad allokering'!$B$1:$AF$1,0),FALSE))</f>
        <v>0</v>
      </c>
      <c r="U399">
        <f>IF(ISERROR(1/VLOOKUP($B399,'Justerad allokering'!$B$1:$AG$461,MATCH(U$1,'Justerad allokering'!$B$1:$AF$1,0),FALSE)),VLOOKUP($B399,'Allokerad kvv'!$B$2:$AV$468,MATCH(U$1,'Allokerad kvv'!$B$1:$AV$1,0),FALSE),VLOOKUP($B399,'Justerad allokering'!$B$1:$AG$461,MATCH(U$1,'Justerad allokering'!$B$1:$AF$1,0),FALSE))</f>
        <v>165</v>
      </c>
      <c r="V399">
        <f>IF(ISERROR(1/VLOOKUP($B399,'Justerad allokering'!$B$1:$AG$461,MATCH(V$1,'Justerad allokering'!$B$1:$AF$1,0),FALSE)),VLOOKUP($B399,'Allokerad kvv'!$B$2:$AV$468,MATCH(V$1,'Allokerad kvv'!$B$1:$AV$1,0),FALSE),VLOOKUP($B399,'Justerad allokering'!$B$1:$AG$461,MATCH(V$1,'Justerad allokering'!$B$1:$AF$1,0),FALSE))</f>
        <v>5.08</v>
      </c>
      <c r="W399">
        <f>IF(ISERROR(1/VLOOKUP($B399,'Justerad allokering'!$B$1:$AG$461,MATCH(W$1,'Justerad allokering'!$B$1:$AF$1,0),FALSE)),VLOOKUP($B399,'Allokerad kvv'!$B$2:$AV$468,MATCH(W$1,'Allokerad kvv'!$B$1:$AV$1,0),FALSE),VLOOKUP($B399,'Justerad allokering'!$B$1:$AG$461,MATCH(W$1,'Justerad allokering'!$B$1:$AF$1,0),FALSE))</f>
        <v>0</v>
      </c>
      <c r="X399">
        <f>IF(ISERROR(1/VLOOKUP($B399,'Justerad allokering'!$B$1:$AG$461,MATCH(X$1,'Justerad allokering'!$B$1:$AF$1,0),FALSE)),VLOOKUP($B399,'Allokerad kvv'!$B$2:$AV$468,MATCH(X$1,'Allokerad kvv'!$B$1:$AV$1,0),FALSE),VLOOKUP($B399,'Justerad allokering'!$B$1:$AG$461,MATCH(X$1,'Justerad allokering'!$B$1:$AF$1,0),FALSE))</f>
        <v>0</v>
      </c>
      <c r="Y399">
        <f>IF(ISERROR(1/VLOOKUP($B399,'Justerad allokering'!$B$1:$AG$461,MATCH(Y$1,'Justerad allokering'!$B$1:$AF$1,0),FALSE)),VLOOKUP($B399,'Allokerad kvv'!$B$2:$AV$468,MATCH(Y$1,'Allokerad kvv'!$B$1:$AV$1,0),FALSE),VLOOKUP($B399,'Justerad allokering'!$B$1:$AG$461,MATCH(Y$1,'Justerad allokering'!$B$1:$AF$1,0),FALSE))</f>
        <v>0</v>
      </c>
      <c r="Z399">
        <f>IF(ISERROR(1/VLOOKUP($B399,'Justerad allokering'!$B$1:$AG$461,MATCH(Z$1,'Justerad allokering'!$B$1:$AF$1,0),FALSE)),VLOOKUP($B399,'Allokerad kvv'!$B$2:$AV$468,MATCH(Z$1,'Allokerad kvv'!$B$1:$AV$1,0),FALSE),VLOOKUP($B399,'Justerad allokering'!$B$1:$AG$461,MATCH(Z$1,'Justerad allokering'!$B$1:$AF$1,0),FALSE))</f>
        <v>0</v>
      </c>
      <c r="AE399" s="89">
        <f t="shared" si="24"/>
        <v>508.78500000000003</v>
      </c>
      <c r="AG399">
        <f t="shared" si="25"/>
        <v>493.08500000000004</v>
      </c>
      <c r="AH399">
        <f t="shared" si="26"/>
        <v>385.48500000000001</v>
      </c>
      <c r="AI399">
        <f>IF(AH399=0,"",AH399/VLOOKUP(B399,Kraftvärmeprod!$B$1:$BC$480,MATCH("Summa tillförd energi exklusive rökgaskondensering",Kraftvärmeprod!$B$1:$BC$1,0),FALSE))</f>
        <v>0.43894898656342518</v>
      </c>
      <c r="AK399">
        <f t="shared" si="27"/>
        <v>190.38000000000002</v>
      </c>
    </row>
    <row r="400" spans="1:37" x14ac:dyDescent="0.25">
      <c r="A400" s="2" t="s">
        <v>547</v>
      </c>
      <c r="B400" s="2" t="s">
        <v>549</v>
      </c>
      <c r="C400">
        <f>IF(ISERROR(1/VLOOKUP($B400,'Justerad allokering'!$B$1:$AG$461,MATCH(C$1,'Justerad allokering'!$B$1:$AF$1,0),FALSE)),VLOOKUP($B400,'Allokerad kvv'!$B$2:$AV$468,MATCH(C$1,'Allokerad kvv'!$B$1:$AV$1,0),FALSE),VLOOKUP($B400,'Justerad allokering'!$B$1:$AG$461,MATCH(C$1,'Justerad allokering'!$B$1:$AF$1,0),FALSE))</f>
        <v>0</v>
      </c>
      <c r="D400">
        <f>IF(ISERROR(1/VLOOKUP($B400,'Justerad allokering'!$B$1:$AG$461,MATCH(D$1,'Justerad allokering'!$B$1:$AF$1,0),FALSE)),VLOOKUP($B400,'Allokerad kvv'!$B$2:$AV$468,MATCH(D$1,'Allokerad kvv'!$B$1:$AV$1,0),FALSE),VLOOKUP($B400,'Justerad allokering'!$B$1:$AG$461,MATCH(D$1,'Justerad allokering'!$B$1:$AF$1,0),FALSE))</f>
        <v>0</v>
      </c>
      <c r="E400">
        <f>IF(ISERROR(1/VLOOKUP($B400,'Justerad allokering'!$B$1:$AG$461,MATCH(E$1,'Justerad allokering'!$B$1:$AF$1,0),FALSE)),VLOOKUP($B400,'Allokerad kvv'!$B$2:$AV$468,MATCH(E$1,'Allokerad kvv'!$B$1:$AV$1,0),FALSE),VLOOKUP($B400,'Justerad allokering'!$B$1:$AG$461,MATCH(E$1,'Justerad allokering'!$B$1:$AF$1,0),FALSE))</f>
        <v>0</v>
      </c>
      <c r="F400">
        <f>IF(ISERROR(1/VLOOKUP($B400,'Justerad allokering'!$B$1:$AG$461,MATCH(F$1,'Justerad allokering'!$B$1:$AF$1,0),FALSE)),VLOOKUP($B400,'Allokerad kvv'!$B$2:$AV$468,MATCH(F$1,'Allokerad kvv'!$B$1:$AV$1,0),FALSE),VLOOKUP($B400,'Justerad allokering'!$B$1:$AG$461,MATCH(F$1,'Justerad allokering'!$B$1:$AF$1,0),FALSE))</f>
        <v>0</v>
      </c>
      <c r="G400">
        <f>IF(ISERROR(1/VLOOKUP($B400,'Justerad allokering'!$B$1:$AG$461,MATCH(G$1,'Justerad allokering'!$B$1:$AF$1,0),FALSE)),VLOOKUP($B400,'Allokerad kvv'!$B$2:$AV$468,MATCH(G$1,'Allokerad kvv'!$B$1:$AV$1,0),FALSE),VLOOKUP($B400,'Justerad allokering'!$B$1:$AG$461,MATCH(G$1,'Justerad allokering'!$B$1:$AF$1,0),FALSE))</f>
        <v>0</v>
      </c>
      <c r="H400">
        <f>IF(ISERROR(1/VLOOKUP($B400,'Justerad allokering'!$B$1:$AG$461,MATCH(H$1,'Justerad allokering'!$B$1:$AF$1,0),FALSE)),VLOOKUP($B400,'Allokerad kvv'!$B$2:$AV$468,MATCH(H$1,'Allokerad kvv'!$B$1:$AV$1,0),FALSE),VLOOKUP($B400,'Justerad allokering'!$B$1:$AG$461,MATCH(H$1,'Justerad allokering'!$B$1:$AF$1,0),FALSE))</f>
        <v>0</v>
      </c>
      <c r="I400">
        <f>IF(ISERROR(1/VLOOKUP($B400,'Justerad allokering'!$B$1:$AG$461,MATCH(I$1,'Justerad allokering'!$B$1:$AF$1,0),FALSE)),VLOOKUP($B400,'Allokerad kvv'!$B$2:$AV$468,MATCH(I$1,'Allokerad kvv'!$B$1:$AV$1,0),FALSE),VLOOKUP($B400,'Justerad allokering'!$B$1:$AG$461,MATCH(I$1,'Justerad allokering'!$B$1:$AF$1,0),FALSE))</f>
        <v>0</v>
      </c>
      <c r="J400">
        <f>IF(ISERROR(1/VLOOKUP($B400,'Justerad allokering'!$B$1:$AG$461,MATCH(J$1,'Justerad allokering'!$B$1:$AF$1,0),FALSE)),VLOOKUP($B400,'Allokerad kvv'!$B$2:$AV$468,MATCH(J$1,'Allokerad kvv'!$B$1:$AV$1,0),FALSE),VLOOKUP($B400,'Justerad allokering'!$B$1:$AG$461,MATCH(J$1,'Justerad allokering'!$B$1:$AF$1,0),FALSE))</f>
        <v>0</v>
      </c>
      <c r="K400">
        <f>IF(ISERROR(1/VLOOKUP($B400,'Justerad allokering'!$B$1:$AG$461,MATCH(K$1,'Justerad allokering'!$B$1:$AF$1,0),FALSE)),VLOOKUP($B400,'Allokerad kvv'!$B$2:$AV$468,MATCH(K$1,'Allokerad kvv'!$B$1:$AV$1,0),FALSE),VLOOKUP($B400,'Justerad allokering'!$B$1:$AG$461,MATCH(K$1,'Justerad allokering'!$B$1:$AF$1,0),FALSE))</f>
        <v>0</v>
      </c>
      <c r="L400">
        <f>IF(ISERROR(1/VLOOKUP($B400,'Justerad allokering'!$B$1:$AG$461,MATCH(L$1,'Justerad allokering'!$B$1:$AF$1,0),FALSE)),VLOOKUP($B400,'Allokerad kvv'!$B$2:$AV$468,MATCH(L$1,'Allokerad kvv'!$B$1:$AV$1,0),FALSE),VLOOKUP($B400,'Justerad allokering'!$B$1:$AG$461,MATCH(L$1,'Justerad allokering'!$B$1:$AF$1,0),FALSE))</f>
        <v>0</v>
      </c>
      <c r="M400">
        <f>IF(ISERROR(1/VLOOKUP($B400,'Justerad allokering'!$B$1:$AG$461,MATCH(M$1,'Justerad allokering'!$B$1:$AF$1,0),FALSE)),VLOOKUP($B400,'Allokerad kvv'!$B$2:$AV$468,MATCH(M$1,'Allokerad kvv'!$B$1:$AV$1,0),FALSE),VLOOKUP($B400,'Justerad allokering'!$B$1:$AG$461,MATCH(M$1,'Justerad allokering'!$B$1:$AF$1,0),FALSE))</f>
        <v>0</v>
      </c>
      <c r="N400">
        <f>IF(ISERROR(1/VLOOKUP($B400,'Justerad allokering'!$B$1:$AG$461,MATCH(N$1,'Justerad allokering'!$B$1:$AF$1,0),FALSE)),VLOOKUP($B400,'Allokerad kvv'!$B$2:$AV$468,MATCH(N$1,'Allokerad kvv'!$B$1:$AV$1,0),FALSE),VLOOKUP($B400,'Justerad allokering'!$B$1:$AG$461,MATCH(N$1,'Justerad allokering'!$B$1:$AF$1,0),FALSE))</f>
        <v>0</v>
      </c>
      <c r="O400">
        <f>IF(ISERROR(1/VLOOKUP($B400,'Justerad allokering'!$B$1:$AG$461,MATCH(O$1,'Justerad allokering'!$B$1:$AF$1,0),FALSE)),VLOOKUP($B400,'Allokerad kvv'!$B$2:$AV$468,MATCH(O$1,'Allokerad kvv'!$B$1:$AV$1,0),FALSE),VLOOKUP($B400,'Justerad allokering'!$B$1:$AG$461,MATCH(O$1,'Justerad allokering'!$B$1:$AF$1,0),FALSE))</f>
        <v>0</v>
      </c>
      <c r="P400">
        <f>IF(ISERROR(1/VLOOKUP($B400,'Justerad allokering'!$B$1:$AG$461,MATCH(P$1,'Justerad allokering'!$B$1:$AF$1,0),FALSE)),VLOOKUP($B400,'Allokerad kvv'!$B$2:$AV$468,MATCH(P$1,'Allokerad kvv'!$B$1:$AV$1,0),FALSE),VLOOKUP($B400,'Justerad allokering'!$B$1:$AG$461,MATCH(P$1,'Justerad allokering'!$B$1:$AF$1,0),FALSE))</f>
        <v>0</v>
      </c>
      <c r="Q400">
        <f>IF(ISERROR(1/VLOOKUP($B400,'Justerad allokering'!$B$1:$AG$461,MATCH(Q$1,'Justerad allokering'!$B$1:$AF$1,0),FALSE)),VLOOKUP($B400,'Allokerad kvv'!$B$2:$AV$468,MATCH(Q$1,'Allokerad kvv'!$B$1:$AV$1,0),FALSE),VLOOKUP($B400,'Justerad allokering'!$B$1:$AG$461,MATCH(Q$1,'Justerad allokering'!$B$1:$AF$1,0),FALSE))</f>
        <v>0</v>
      </c>
      <c r="R400">
        <f>IF(ISERROR(1/VLOOKUP($B400,'Justerad allokering'!$B$1:$AG$461,MATCH(R$1,'Justerad allokering'!$B$1:$AF$1,0),FALSE)),VLOOKUP($B400,'Allokerad kvv'!$B$2:$AV$468,MATCH(R$1,'Allokerad kvv'!$B$1:$AV$1,0),FALSE),VLOOKUP($B400,'Justerad allokering'!$B$1:$AG$461,MATCH(R$1,'Justerad allokering'!$B$1:$AF$1,0),FALSE))</f>
        <v>0</v>
      </c>
      <c r="S400">
        <f>IF(ISERROR(1/VLOOKUP($B400,'Justerad allokering'!$B$1:$AG$461,MATCH(S$1,'Justerad allokering'!$B$1:$AF$1,0),FALSE)),VLOOKUP($B400,'Allokerad kvv'!$B$2:$AV$468,MATCH(S$1,'Allokerad kvv'!$B$1:$AV$1,0),FALSE),VLOOKUP($B400,'Justerad allokering'!$B$1:$AG$461,MATCH(S$1,'Justerad allokering'!$B$1:$AF$1,0),FALSE))</f>
        <v>0</v>
      </c>
      <c r="T400">
        <f>IF(ISERROR(1/VLOOKUP($B400,'Justerad allokering'!$B$1:$AG$461,MATCH(T$1,'Justerad allokering'!$B$1:$AF$1,0),FALSE)),VLOOKUP($B400,'Allokerad kvv'!$B$2:$AV$468,MATCH(T$1,'Allokerad kvv'!$B$1:$AV$1,0),FALSE),VLOOKUP($B400,'Justerad allokering'!$B$1:$AG$461,MATCH(T$1,'Justerad allokering'!$B$1:$AF$1,0),FALSE))</f>
        <v>0</v>
      </c>
      <c r="U400">
        <f>IF(ISERROR(1/VLOOKUP($B400,'Justerad allokering'!$B$1:$AG$461,MATCH(U$1,'Justerad allokering'!$B$1:$AF$1,0),FALSE)),VLOOKUP($B400,'Allokerad kvv'!$B$2:$AV$468,MATCH(U$1,'Allokerad kvv'!$B$1:$AV$1,0),FALSE),VLOOKUP($B400,'Justerad allokering'!$B$1:$AG$461,MATCH(U$1,'Justerad allokering'!$B$1:$AF$1,0),FALSE))</f>
        <v>0</v>
      </c>
      <c r="V400">
        <f>IF(ISERROR(1/VLOOKUP($B400,'Justerad allokering'!$B$1:$AG$461,MATCH(V$1,'Justerad allokering'!$B$1:$AF$1,0),FALSE)),VLOOKUP($B400,'Allokerad kvv'!$B$2:$AV$468,MATCH(V$1,'Allokerad kvv'!$B$1:$AV$1,0),FALSE),VLOOKUP($B400,'Justerad allokering'!$B$1:$AG$461,MATCH(V$1,'Justerad allokering'!$B$1:$AF$1,0),FALSE))</f>
        <v>0</v>
      </c>
      <c r="W400">
        <f>IF(ISERROR(1/VLOOKUP($B400,'Justerad allokering'!$B$1:$AG$461,MATCH(W$1,'Justerad allokering'!$B$1:$AF$1,0),FALSE)),VLOOKUP($B400,'Allokerad kvv'!$B$2:$AV$468,MATCH(W$1,'Allokerad kvv'!$B$1:$AV$1,0),FALSE),VLOOKUP($B400,'Justerad allokering'!$B$1:$AG$461,MATCH(W$1,'Justerad allokering'!$B$1:$AF$1,0),FALSE))</f>
        <v>0</v>
      </c>
      <c r="X400">
        <f>IF(ISERROR(1/VLOOKUP($B400,'Justerad allokering'!$B$1:$AG$461,MATCH(X$1,'Justerad allokering'!$B$1:$AF$1,0),FALSE)),VLOOKUP($B400,'Allokerad kvv'!$B$2:$AV$468,MATCH(X$1,'Allokerad kvv'!$B$1:$AV$1,0),FALSE),VLOOKUP($B400,'Justerad allokering'!$B$1:$AG$461,MATCH(X$1,'Justerad allokering'!$B$1:$AF$1,0),FALSE))</f>
        <v>0</v>
      </c>
      <c r="Y400">
        <f>IF(ISERROR(1/VLOOKUP($B400,'Justerad allokering'!$B$1:$AG$461,MATCH(Y$1,'Justerad allokering'!$B$1:$AF$1,0),FALSE)),VLOOKUP($B400,'Allokerad kvv'!$B$2:$AV$468,MATCH(Y$1,'Allokerad kvv'!$B$1:$AV$1,0),FALSE),VLOOKUP($B400,'Justerad allokering'!$B$1:$AG$461,MATCH(Y$1,'Justerad allokering'!$B$1:$AF$1,0),FALSE))</f>
        <v>0</v>
      </c>
      <c r="Z400">
        <f>IF(ISERROR(1/VLOOKUP($B400,'Justerad allokering'!$B$1:$AG$461,MATCH(Z$1,'Justerad allokering'!$B$1:$AF$1,0),FALSE)),VLOOKUP($B400,'Allokerad kvv'!$B$2:$AV$468,MATCH(Z$1,'Allokerad kvv'!$B$1:$AV$1,0),FALSE),VLOOKUP($B400,'Justerad allokering'!$B$1:$AG$461,MATCH(Z$1,'Justerad allokering'!$B$1:$AF$1,0),FALSE))</f>
        <v>0</v>
      </c>
      <c r="AE400" s="89">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25">
      <c r="A401" s="2" t="s">
        <v>547</v>
      </c>
      <c r="B401" s="2" t="s">
        <v>550</v>
      </c>
      <c r="C401">
        <f>IF(ISERROR(1/VLOOKUP($B401,'Justerad allokering'!$B$1:$AG$461,MATCH(C$1,'Justerad allokering'!$B$1:$AF$1,0),FALSE)),VLOOKUP($B401,'Allokerad kvv'!$B$2:$AV$468,MATCH(C$1,'Allokerad kvv'!$B$1:$AV$1,0),FALSE),VLOOKUP($B401,'Justerad allokering'!$B$1:$AG$461,MATCH(C$1,'Justerad allokering'!$B$1:$AF$1,0),FALSE))</f>
        <v>0</v>
      </c>
      <c r="D401">
        <f>IF(ISERROR(1/VLOOKUP($B401,'Justerad allokering'!$B$1:$AG$461,MATCH(D$1,'Justerad allokering'!$B$1:$AF$1,0),FALSE)),VLOOKUP($B401,'Allokerad kvv'!$B$2:$AV$468,MATCH(D$1,'Allokerad kvv'!$B$1:$AV$1,0),FALSE),VLOOKUP($B401,'Justerad allokering'!$B$1:$AG$461,MATCH(D$1,'Justerad allokering'!$B$1:$AF$1,0),FALSE))</f>
        <v>0</v>
      </c>
      <c r="E401">
        <f>IF(ISERROR(1/VLOOKUP($B401,'Justerad allokering'!$B$1:$AG$461,MATCH(E$1,'Justerad allokering'!$B$1:$AF$1,0),FALSE)),VLOOKUP($B401,'Allokerad kvv'!$B$2:$AV$468,MATCH(E$1,'Allokerad kvv'!$B$1:$AV$1,0),FALSE),VLOOKUP($B401,'Justerad allokering'!$B$1:$AG$461,MATCH(E$1,'Justerad allokering'!$B$1:$AF$1,0),FALSE))</f>
        <v>0</v>
      </c>
      <c r="F401">
        <f>IF(ISERROR(1/VLOOKUP($B401,'Justerad allokering'!$B$1:$AG$461,MATCH(F$1,'Justerad allokering'!$B$1:$AF$1,0),FALSE)),VLOOKUP($B401,'Allokerad kvv'!$B$2:$AV$468,MATCH(F$1,'Allokerad kvv'!$B$1:$AV$1,0),FALSE),VLOOKUP($B401,'Justerad allokering'!$B$1:$AG$461,MATCH(F$1,'Justerad allokering'!$B$1:$AF$1,0),FALSE))</f>
        <v>0</v>
      </c>
      <c r="G401">
        <f>IF(ISERROR(1/VLOOKUP($B401,'Justerad allokering'!$B$1:$AG$461,MATCH(G$1,'Justerad allokering'!$B$1:$AF$1,0),FALSE)),VLOOKUP($B401,'Allokerad kvv'!$B$2:$AV$468,MATCH(G$1,'Allokerad kvv'!$B$1:$AV$1,0),FALSE),VLOOKUP($B401,'Justerad allokering'!$B$1:$AG$461,MATCH(G$1,'Justerad allokering'!$B$1:$AF$1,0),FALSE))</f>
        <v>0</v>
      </c>
      <c r="H401">
        <f>IF(ISERROR(1/VLOOKUP($B401,'Justerad allokering'!$B$1:$AG$461,MATCH(H$1,'Justerad allokering'!$B$1:$AF$1,0),FALSE)),VLOOKUP($B401,'Allokerad kvv'!$B$2:$AV$468,MATCH(H$1,'Allokerad kvv'!$B$1:$AV$1,0),FALSE),VLOOKUP($B401,'Justerad allokering'!$B$1:$AG$461,MATCH(H$1,'Justerad allokering'!$B$1:$AF$1,0),FALSE))</f>
        <v>0</v>
      </c>
      <c r="I401">
        <f>IF(ISERROR(1/VLOOKUP($B401,'Justerad allokering'!$B$1:$AG$461,MATCH(I$1,'Justerad allokering'!$B$1:$AF$1,0),FALSE)),VLOOKUP($B401,'Allokerad kvv'!$B$2:$AV$468,MATCH(I$1,'Allokerad kvv'!$B$1:$AV$1,0),FALSE),VLOOKUP($B401,'Justerad allokering'!$B$1:$AG$461,MATCH(I$1,'Justerad allokering'!$B$1:$AF$1,0),FALSE))</f>
        <v>0</v>
      </c>
      <c r="J401">
        <f>IF(ISERROR(1/VLOOKUP($B401,'Justerad allokering'!$B$1:$AG$461,MATCH(J$1,'Justerad allokering'!$B$1:$AF$1,0),FALSE)),VLOOKUP($B401,'Allokerad kvv'!$B$2:$AV$468,MATCH(J$1,'Allokerad kvv'!$B$1:$AV$1,0),FALSE),VLOOKUP($B401,'Justerad allokering'!$B$1:$AG$461,MATCH(J$1,'Justerad allokering'!$B$1:$AF$1,0),FALSE))</f>
        <v>0</v>
      </c>
      <c r="K401">
        <f>IF(ISERROR(1/VLOOKUP($B401,'Justerad allokering'!$B$1:$AG$461,MATCH(K$1,'Justerad allokering'!$B$1:$AF$1,0),FALSE)),VLOOKUP($B401,'Allokerad kvv'!$B$2:$AV$468,MATCH(K$1,'Allokerad kvv'!$B$1:$AV$1,0),FALSE),VLOOKUP($B401,'Justerad allokering'!$B$1:$AG$461,MATCH(K$1,'Justerad allokering'!$B$1:$AF$1,0),FALSE))</f>
        <v>0</v>
      </c>
      <c r="L401">
        <f>IF(ISERROR(1/VLOOKUP($B401,'Justerad allokering'!$B$1:$AG$461,MATCH(L$1,'Justerad allokering'!$B$1:$AF$1,0),FALSE)),VLOOKUP($B401,'Allokerad kvv'!$B$2:$AV$468,MATCH(L$1,'Allokerad kvv'!$B$1:$AV$1,0),FALSE),VLOOKUP($B401,'Justerad allokering'!$B$1:$AG$461,MATCH(L$1,'Justerad allokering'!$B$1:$AF$1,0),FALSE))</f>
        <v>0</v>
      </c>
      <c r="M401">
        <f>IF(ISERROR(1/VLOOKUP($B401,'Justerad allokering'!$B$1:$AG$461,MATCH(M$1,'Justerad allokering'!$B$1:$AF$1,0),FALSE)),VLOOKUP($B401,'Allokerad kvv'!$B$2:$AV$468,MATCH(M$1,'Allokerad kvv'!$B$1:$AV$1,0),FALSE),VLOOKUP($B401,'Justerad allokering'!$B$1:$AG$461,MATCH(M$1,'Justerad allokering'!$B$1:$AF$1,0),FALSE))</f>
        <v>0</v>
      </c>
      <c r="N401">
        <f>IF(ISERROR(1/VLOOKUP($B401,'Justerad allokering'!$B$1:$AG$461,MATCH(N$1,'Justerad allokering'!$B$1:$AF$1,0),FALSE)),VLOOKUP($B401,'Allokerad kvv'!$B$2:$AV$468,MATCH(N$1,'Allokerad kvv'!$B$1:$AV$1,0),FALSE),VLOOKUP($B401,'Justerad allokering'!$B$1:$AG$461,MATCH(N$1,'Justerad allokering'!$B$1:$AF$1,0),FALSE))</f>
        <v>0</v>
      </c>
      <c r="O401">
        <f>IF(ISERROR(1/VLOOKUP($B401,'Justerad allokering'!$B$1:$AG$461,MATCH(O$1,'Justerad allokering'!$B$1:$AF$1,0),FALSE)),VLOOKUP($B401,'Allokerad kvv'!$B$2:$AV$468,MATCH(O$1,'Allokerad kvv'!$B$1:$AV$1,0),FALSE),VLOOKUP($B401,'Justerad allokering'!$B$1:$AG$461,MATCH(O$1,'Justerad allokering'!$B$1:$AF$1,0),FALSE))</f>
        <v>0</v>
      </c>
      <c r="P401">
        <f>IF(ISERROR(1/VLOOKUP($B401,'Justerad allokering'!$B$1:$AG$461,MATCH(P$1,'Justerad allokering'!$B$1:$AF$1,0),FALSE)),VLOOKUP($B401,'Allokerad kvv'!$B$2:$AV$468,MATCH(P$1,'Allokerad kvv'!$B$1:$AV$1,0),FALSE),VLOOKUP($B401,'Justerad allokering'!$B$1:$AG$461,MATCH(P$1,'Justerad allokering'!$B$1:$AF$1,0),FALSE))</f>
        <v>0</v>
      </c>
      <c r="Q401">
        <f>IF(ISERROR(1/VLOOKUP($B401,'Justerad allokering'!$B$1:$AG$461,MATCH(Q$1,'Justerad allokering'!$B$1:$AF$1,0),FALSE)),VLOOKUP($B401,'Allokerad kvv'!$B$2:$AV$468,MATCH(Q$1,'Allokerad kvv'!$B$1:$AV$1,0),FALSE),VLOOKUP($B401,'Justerad allokering'!$B$1:$AG$461,MATCH(Q$1,'Justerad allokering'!$B$1:$AF$1,0),FALSE))</f>
        <v>0</v>
      </c>
      <c r="R401">
        <f>IF(ISERROR(1/VLOOKUP($B401,'Justerad allokering'!$B$1:$AG$461,MATCH(R$1,'Justerad allokering'!$B$1:$AF$1,0),FALSE)),VLOOKUP($B401,'Allokerad kvv'!$B$2:$AV$468,MATCH(R$1,'Allokerad kvv'!$B$1:$AV$1,0),FALSE),VLOOKUP($B401,'Justerad allokering'!$B$1:$AG$461,MATCH(R$1,'Justerad allokering'!$B$1:$AF$1,0),FALSE))</f>
        <v>0</v>
      </c>
      <c r="S401">
        <f>IF(ISERROR(1/VLOOKUP($B401,'Justerad allokering'!$B$1:$AG$461,MATCH(S$1,'Justerad allokering'!$B$1:$AF$1,0),FALSE)),VLOOKUP($B401,'Allokerad kvv'!$B$2:$AV$468,MATCH(S$1,'Allokerad kvv'!$B$1:$AV$1,0),FALSE),VLOOKUP($B401,'Justerad allokering'!$B$1:$AG$461,MATCH(S$1,'Justerad allokering'!$B$1:$AF$1,0),FALSE))</f>
        <v>0</v>
      </c>
      <c r="T401">
        <f>IF(ISERROR(1/VLOOKUP($B401,'Justerad allokering'!$B$1:$AG$461,MATCH(T$1,'Justerad allokering'!$B$1:$AF$1,0),FALSE)),VLOOKUP($B401,'Allokerad kvv'!$B$2:$AV$468,MATCH(T$1,'Allokerad kvv'!$B$1:$AV$1,0),FALSE),VLOOKUP($B401,'Justerad allokering'!$B$1:$AG$461,MATCH(T$1,'Justerad allokering'!$B$1:$AF$1,0),FALSE))</f>
        <v>0</v>
      </c>
      <c r="U401">
        <f>IF(ISERROR(1/VLOOKUP($B401,'Justerad allokering'!$B$1:$AG$461,MATCH(U$1,'Justerad allokering'!$B$1:$AF$1,0),FALSE)),VLOOKUP($B401,'Allokerad kvv'!$B$2:$AV$468,MATCH(U$1,'Allokerad kvv'!$B$1:$AV$1,0),FALSE),VLOOKUP($B401,'Justerad allokering'!$B$1:$AG$461,MATCH(U$1,'Justerad allokering'!$B$1:$AF$1,0),FALSE))</f>
        <v>0</v>
      </c>
      <c r="V401">
        <f>IF(ISERROR(1/VLOOKUP($B401,'Justerad allokering'!$B$1:$AG$461,MATCH(V$1,'Justerad allokering'!$B$1:$AF$1,0),FALSE)),VLOOKUP($B401,'Allokerad kvv'!$B$2:$AV$468,MATCH(V$1,'Allokerad kvv'!$B$1:$AV$1,0),FALSE),VLOOKUP($B401,'Justerad allokering'!$B$1:$AG$461,MATCH(V$1,'Justerad allokering'!$B$1:$AF$1,0),FALSE))</f>
        <v>0</v>
      </c>
      <c r="W401">
        <f>IF(ISERROR(1/VLOOKUP($B401,'Justerad allokering'!$B$1:$AG$461,MATCH(W$1,'Justerad allokering'!$B$1:$AF$1,0),FALSE)),VLOOKUP($B401,'Allokerad kvv'!$B$2:$AV$468,MATCH(W$1,'Allokerad kvv'!$B$1:$AV$1,0),FALSE),VLOOKUP($B401,'Justerad allokering'!$B$1:$AG$461,MATCH(W$1,'Justerad allokering'!$B$1:$AF$1,0),FALSE))</f>
        <v>0</v>
      </c>
      <c r="X401">
        <f>IF(ISERROR(1/VLOOKUP($B401,'Justerad allokering'!$B$1:$AG$461,MATCH(X$1,'Justerad allokering'!$B$1:$AF$1,0),FALSE)),VLOOKUP($B401,'Allokerad kvv'!$B$2:$AV$468,MATCH(X$1,'Allokerad kvv'!$B$1:$AV$1,0),FALSE),VLOOKUP($B401,'Justerad allokering'!$B$1:$AG$461,MATCH(X$1,'Justerad allokering'!$B$1:$AF$1,0),FALSE))</f>
        <v>0</v>
      </c>
      <c r="Y401">
        <f>IF(ISERROR(1/VLOOKUP($B401,'Justerad allokering'!$B$1:$AG$461,MATCH(Y$1,'Justerad allokering'!$B$1:$AF$1,0),FALSE)),VLOOKUP($B401,'Allokerad kvv'!$B$2:$AV$468,MATCH(Y$1,'Allokerad kvv'!$B$1:$AV$1,0),FALSE),VLOOKUP($B401,'Justerad allokering'!$B$1:$AG$461,MATCH(Y$1,'Justerad allokering'!$B$1:$AF$1,0),FALSE))</f>
        <v>0</v>
      </c>
      <c r="Z401">
        <f>IF(ISERROR(1/VLOOKUP($B401,'Justerad allokering'!$B$1:$AG$461,MATCH(Z$1,'Justerad allokering'!$B$1:$AF$1,0),FALSE)),VLOOKUP($B401,'Allokerad kvv'!$B$2:$AV$468,MATCH(Z$1,'Allokerad kvv'!$B$1:$AV$1,0),FALSE),VLOOKUP($B401,'Justerad allokering'!$B$1:$AG$461,MATCH(Z$1,'Justerad allokering'!$B$1:$AF$1,0),FALSE))</f>
        <v>0</v>
      </c>
      <c r="AE401" s="89">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25">
      <c r="A402" s="2" t="s">
        <v>547</v>
      </c>
      <c r="B402" s="2" t="s">
        <v>551</v>
      </c>
      <c r="C402">
        <f>IF(ISERROR(1/VLOOKUP($B402,'Justerad allokering'!$B$1:$AG$461,MATCH(C$1,'Justerad allokering'!$B$1:$AF$1,0),FALSE)),VLOOKUP($B402,'Allokerad kvv'!$B$2:$AV$468,MATCH(C$1,'Allokerad kvv'!$B$1:$AV$1,0),FALSE),VLOOKUP($B402,'Justerad allokering'!$B$1:$AG$461,MATCH(C$1,'Justerad allokering'!$B$1:$AF$1,0),FALSE))</f>
        <v>0</v>
      </c>
      <c r="D402">
        <f>IF(ISERROR(1/VLOOKUP($B402,'Justerad allokering'!$B$1:$AG$461,MATCH(D$1,'Justerad allokering'!$B$1:$AF$1,0),FALSE)),VLOOKUP($B402,'Allokerad kvv'!$B$2:$AV$468,MATCH(D$1,'Allokerad kvv'!$B$1:$AV$1,0),FALSE),VLOOKUP($B402,'Justerad allokering'!$B$1:$AG$461,MATCH(D$1,'Justerad allokering'!$B$1:$AF$1,0),FALSE))</f>
        <v>0</v>
      </c>
      <c r="E402">
        <f>IF(ISERROR(1/VLOOKUP($B402,'Justerad allokering'!$B$1:$AG$461,MATCH(E$1,'Justerad allokering'!$B$1:$AF$1,0),FALSE)),VLOOKUP($B402,'Allokerad kvv'!$B$2:$AV$468,MATCH(E$1,'Allokerad kvv'!$B$1:$AV$1,0),FALSE),VLOOKUP($B402,'Justerad allokering'!$B$1:$AG$461,MATCH(E$1,'Justerad allokering'!$B$1:$AF$1,0),FALSE))</f>
        <v>0</v>
      </c>
      <c r="F402">
        <f>IF(ISERROR(1/VLOOKUP($B402,'Justerad allokering'!$B$1:$AG$461,MATCH(F$1,'Justerad allokering'!$B$1:$AF$1,0),FALSE)),VLOOKUP($B402,'Allokerad kvv'!$B$2:$AV$468,MATCH(F$1,'Allokerad kvv'!$B$1:$AV$1,0),FALSE),VLOOKUP($B402,'Justerad allokering'!$B$1:$AG$461,MATCH(F$1,'Justerad allokering'!$B$1:$AF$1,0),FALSE))</f>
        <v>0</v>
      </c>
      <c r="G402">
        <f>IF(ISERROR(1/VLOOKUP($B402,'Justerad allokering'!$B$1:$AG$461,MATCH(G$1,'Justerad allokering'!$B$1:$AF$1,0),FALSE)),VLOOKUP($B402,'Allokerad kvv'!$B$2:$AV$468,MATCH(G$1,'Allokerad kvv'!$B$1:$AV$1,0),FALSE),VLOOKUP($B402,'Justerad allokering'!$B$1:$AG$461,MATCH(G$1,'Justerad allokering'!$B$1:$AF$1,0),FALSE))</f>
        <v>0</v>
      </c>
      <c r="H402">
        <f>IF(ISERROR(1/VLOOKUP($B402,'Justerad allokering'!$B$1:$AG$461,MATCH(H$1,'Justerad allokering'!$B$1:$AF$1,0),FALSE)),VLOOKUP($B402,'Allokerad kvv'!$B$2:$AV$468,MATCH(H$1,'Allokerad kvv'!$B$1:$AV$1,0),FALSE),VLOOKUP($B402,'Justerad allokering'!$B$1:$AG$461,MATCH(H$1,'Justerad allokering'!$B$1:$AF$1,0),FALSE))</f>
        <v>0</v>
      </c>
      <c r="I402">
        <f>IF(ISERROR(1/VLOOKUP($B402,'Justerad allokering'!$B$1:$AG$461,MATCH(I$1,'Justerad allokering'!$B$1:$AF$1,0),FALSE)),VLOOKUP($B402,'Allokerad kvv'!$B$2:$AV$468,MATCH(I$1,'Allokerad kvv'!$B$1:$AV$1,0),FALSE),VLOOKUP($B402,'Justerad allokering'!$B$1:$AG$461,MATCH(I$1,'Justerad allokering'!$B$1:$AF$1,0),FALSE))</f>
        <v>0</v>
      </c>
      <c r="J402">
        <f>IF(ISERROR(1/VLOOKUP($B402,'Justerad allokering'!$B$1:$AG$461,MATCH(J$1,'Justerad allokering'!$B$1:$AF$1,0),FALSE)),VLOOKUP($B402,'Allokerad kvv'!$B$2:$AV$468,MATCH(J$1,'Allokerad kvv'!$B$1:$AV$1,0),FALSE),VLOOKUP($B402,'Justerad allokering'!$B$1:$AG$461,MATCH(J$1,'Justerad allokering'!$B$1:$AF$1,0),FALSE))</f>
        <v>0</v>
      </c>
      <c r="K402">
        <f>IF(ISERROR(1/VLOOKUP($B402,'Justerad allokering'!$B$1:$AG$461,MATCH(K$1,'Justerad allokering'!$B$1:$AF$1,0),FALSE)),VLOOKUP($B402,'Allokerad kvv'!$B$2:$AV$468,MATCH(K$1,'Allokerad kvv'!$B$1:$AV$1,0),FALSE),VLOOKUP($B402,'Justerad allokering'!$B$1:$AG$461,MATCH(K$1,'Justerad allokering'!$B$1:$AF$1,0),FALSE))</f>
        <v>0</v>
      </c>
      <c r="L402">
        <f>IF(ISERROR(1/VLOOKUP($B402,'Justerad allokering'!$B$1:$AG$461,MATCH(L$1,'Justerad allokering'!$B$1:$AF$1,0),FALSE)),VLOOKUP($B402,'Allokerad kvv'!$B$2:$AV$468,MATCH(L$1,'Allokerad kvv'!$B$1:$AV$1,0),FALSE),VLOOKUP($B402,'Justerad allokering'!$B$1:$AG$461,MATCH(L$1,'Justerad allokering'!$B$1:$AF$1,0),FALSE))</f>
        <v>0</v>
      </c>
      <c r="M402">
        <f>IF(ISERROR(1/VLOOKUP($B402,'Justerad allokering'!$B$1:$AG$461,MATCH(M$1,'Justerad allokering'!$B$1:$AF$1,0),FALSE)),VLOOKUP($B402,'Allokerad kvv'!$B$2:$AV$468,MATCH(M$1,'Allokerad kvv'!$B$1:$AV$1,0),FALSE),VLOOKUP($B402,'Justerad allokering'!$B$1:$AG$461,MATCH(M$1,'Justerad allokering'!$B$1:$AF$1,0),FALSE))</f>
        <v>0</v>
      </c>
      <c r="N402">
        <f>IF(ISERROR(1/VLOOKUP($B402,'Justerad allokering'!$B$1:$AG$461,MATCH(N$1,'Justerad allokering'!$B$1:$AF$1,0),FALSE)),VLOOKUP($B402,'Allokerad kvv'!$B$2:$AV$468,MATCH(N$1,'Allokerad kvv'!$B$1:$AV$1,0),FALSE),VLOOKUP($B402,'Justerad allokering'!$B$1:$AG$461,MATCH(N$1,'Justerad allokering'!$B$1:$AF$1,0),FALSE))</f>
        <v>0</v>
      </c>
      <c r="O402">
        <f>IF(ISERROR(1/VLOOKUP($B402,'Justerad allokering'!$B$1:$AG$461,MATCH(O$1,'Justerad allokering'!$B$1:$AF$1,0),FALSE)),VLOOKUP($B402,'Allokerad kvv'!$B$2:$AV$468,MATCH(O$1,'Allokerad kvv'!$B$1:$AV$1,0),FALSE),VLOOKUP($B402,'Justerad allokering'!$B$1:$AG$461,MATCH(O$1,'Justerad allokering'!$B$1:$AF$1,0),FALSE))</f>
        <v>0</v>
      </c>
      <c r="P402">
        <f>IF(ISERROR(1/VLOOKUP($B402,'Justerad allokering'!$B$1:$AG$461,MATCH(P$1,'Justerad allokering'!$B$1:$AF$1,0),FALSE)),VLOOKUP($B402,'Allokerad kvv'!$B$2:$AV$468,MATCH(P$1,'Allokerad kvv'!$B$1:$AV$1,0),FALSE),VLOOKUP($B402,'Justerad allokering'!$B$1:$AG$461,MATCH(P$1,'Justerad allokering'!$B$1:$AF$1,0),FALSE))</f>
        <v>0</v>
      </c>
      <c r="Q402">
        <f>IF(ISERROR(1/VLOOKUP($B402,'Justerad allokering'!$B$1:$AG$461,MATCH(Q$1,'Justerad allokering'!$B$1:$AF$1,0),FALSE)),VLOOKUP($B402,'Allokerad kvv'!$B$2:$AV$468,MATCH(Q$1,'Allokerad kvv'!$B$1:$AV$1,0),FALSE),VLOOKUP($B402,'Justerad allokering'!$B$1:$AG$461,MATCH(Q$1,'Justerad allokering'!$B$1:$AF$1,0),FALSE))</f>
        <v>0</v>
      </c>
      <c r="R402">
        <f>IF(ISERROR(1/VLOOKUP($B402,'Justerad allokering'!$B$1:$AG$461,MATCH(R$1,'Justerad allokering'!$B$1:$AF$1,0),FALSE)),VLOOKUP($B402,'Allokerad kvv'!$B$2:$AV$468,MATCH(R$1,'Allokerad kvv'!$B$1:$AV$1,0),FALSE),VLOOKUP($B402,'Justerad allokering'!$B$1:$AG$461,MATCH(R$1,'Justerad allokering'!$B$1:$AF$1,0),FALSE))</f>
        <v>0</v>
      </c>
      <c r="S402">
        <f>IF(ISERROR(1/VLOOKUP($B402,'Justerad allokering'!$B$1:$AG$461,MATCH(S$1,'Justerad allokering'!$B$1:$AF$1,0),FALSE)),VLOOKUP($B402,'Allokerad kvv'!$B$2:$AV$468,MATCH(S$1,'Allokerad kvv'!$B$1:$AV$1,0),FALSE),VLOOKUP($B402,'Justerad allokering'!$B$1:$AG$461,MATCH(S$1,'Justerad allokering'!$B$1:$AF$1,0),FALSE))</f>
        <v>0</v>
      </c>
      <c r="T402">
        <f>IF(ISERROR(1/VLOOKUP($B402,'Justerad allokering'!$B$1:$AG$461,MATCH(T$1,'Justerad allokering'!$B$1:$AF$1,0),FALSE)),VLOOKUP($B402,'Allokerad kvv'!$B$2:$AV$468,MATCH(T$1,'Allokerad kvv'!$B$1:$AV$1,0),FALSE),VLOOKUP($B402,'Justerad allokering'!$B$1:$AG$461,MATCH(T$1,'Justerad allokering'!$B$1:$AF$1,0),FALSE))</f>
        <v>0</v>
      </c>
      <c r="U402">
        <f>IF(ISERROR(1/VLOOKUP($B402,'Justerad allokering'!$B$1:$AG$461,MATCH(U$1,'Justerad allokering'!$B$1:$AF$1,0),FALSE)),VLOOKUP($B402,'Allokerad kvv'!$B$2:$AV$468,MATCH(U$1,'Allokerad kvv'!$B$1:$AV$1,0),FALSE),VLOOKUP($B402,'Justerad allokering'!$B$1:$AG$461,MATCH(U$1,'Justerad allokering'!$B$1:$AF$1,0),FALSE))</f>
        <v>0</v>
      </c>
      <c r="V402">
        <f>IF(ISERROR(1/VLOOKUP($B402,'Justerad allokering'!$B$1:$AG$461,MATCH(V$1,'Justerad allokering'!$B$1:$AF$1,0),FALSE)),VLOOKUP($B402,'Allokerad kvv'!$B$2:$AV$468,MATCH(V$1,'Allokerad kvv'!$B$1:$AV$1,0),FALSE),VLOOKUP($B402,'Justerad allokering'!$B$1:$AG$461,MATCH(V$1,'Justerad allokering'!$B$1:$AF$1,0),FALSE))</f>
        <v>0</v>
      </c>
      <c r="W402">
        <f>IF(ISERROR(1/VLOOKUP($B402,'Justerad allokering'!$B$1:$AG$461,MATCH(W$1,'Justerad allokering'!$B$1:$AF$1,0),FALSE)),VLOOKUP($B402,'Allokerad kvv'!$B$2:$AV$468,MATCH(W$1,'Allokerad kvv'!$B$1:$AV$1,0),FALSE),VLOOKUP($B402,'Justerad allokering'!$B$1:$AG$461,MATCH(W$1,'Justerad allokering'!$B$1:$AF$1,0),FALSE))</f>
        <v>0</v>
      </c>
      <c r="X402">
        <f>IF(ISERROR(1/VLOOKUP($B402,'Justerad allokering'!$B$1:$AG$461,MATCH(X$1,'Justerad allokering'!$B$1:$AF$1,0),FALSE)),VLOOKUP($B402,'Allokerad kvv'!$B$2:$AV$468,MATCH(X$1,'Allokerad kvv'!$B$1:$AV$1,0),FALSE),VLOOKUP($B402,'Justerad allokering'!$B$1:$AG$461,MATCH(X$1,'Justerad allokering'!$B$1:$AF$1,0),FALSE))</f>
        <v>0</v>
      </c>
      <c r="Y402">
        <f>IF(ISERROR(1/VLOOKUP($B402,'Justerad allokering'!$B$1:$AG$461,MATCH(Y$1,'Justerad allokering'!$B$1:$AF$1,0),FALSE)),VLOOKUP($B402,'Allokerad kvv'!$B$2:$AV$468,MATCH(Y$1,'Allokerad kvv'!$B$1:$AV$1,0),FALSE),VLOOKUP($B402,'Justerad allokering'!$B$1:$AG$461,MATCH(Y$1,'Justerad allokering'!$B$1:$AF$1,0),FALSE))</f>
        <v>0</v>
      </c>
      <c r="Z402">
        <f>IF(ISERROR(1/VLOOKUP($B402,'Justerad allokering'!$B$1:$AG$461,MATCH(Z$1,'Justerad allokering'!$B$1:$AF$1,0),FALSE)),VLOOKUP($B402,'Allokerad kvv'!$B$2:$AV$468,MATCH(Z$1,'Allokerad kvv'!$B$1:$AV$1,0),FALSE),VLOOKUP($B402,'Justerad allokering'!$B$1:$AG$461,MATCH(Z$1,'Justerad allokering'!$B$1:$AF$1,0),FALSE))</f>
        <v>0</v>
      </c>
      <c r="AE402" s="89">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25">
      <c r="A403" s="2" t="s">
        <v>552</v>
      </c>
      <c r="B403" s="2" t="s">
        <v>553</v>
      </c>
      <c r="C403">
        <f>IF(ISERROR(1/VLOOKUP($B403,'Justerad allokering'!$B$1:$AG$461,MATCH(C$1,'Justerad allokering'!$B$1:$AF$1,0),FALSE)),VLOOKUP($B403,'Allokerad kvv'!$B$2:$AV$468,MATCH(C$1,'Allokerad kvv'!$B$1:$AV$1,0),FALSE),VLOOKUP($B403,'Justerad allokering'!$B$1:$AG$461,MATCH(C$1,'Justerad allokering'!$B$1:$AF$1,0),FALSE))</f>
        <v>0</v>
      </c>
      <c r="D403">
        <f>IF(ISERROR(1/VLOOKUP($B403,'Justerad allokering'!$B$1:$AG$461,MATCH(D$1,'Justerad allokering'!$B$1:$AF$1,0),FALSE)),VLOOKUP($B403,'Allokerad kvv'!$B$2:$AV$468,MATCH(D$1,'Allokerad kvv'!$B$1:$AV$1,0),FALSE),VLOOKUP($B403,'Justerad allokering'!$B$1:$AG$461,MATCH(D$1,'Justerad allokering'!$B$1:$AF$1,0),FALSE))</f>
        <v>0</v>
      </c>
      <c r="E403">
        <f>IF(ISERROR(1/VLOOKUP($B403,'Justerad allokering'!$B$1:$AG$461,MATCH(E$1,'Justerad allokering'!$B$1:$AF$1,0),FALSE)),VLOOKUP($B403,'Allokerad kvv'!$B$2:$AV$468,MATCH(E$1,'Allokerad kvv'!$B$1:$AV$1,0),FALSE),VLOOKUP($B403,'Justerad allokering'!$B$1:$AG$461,MATCH(E$1,'Justerad allokering'!$B$1:$AF$1,0),FALSE))</f>
        <v>0</v>
      </c>
      <c r="F403">
        <f>IF(ISERROR(1/VLOOKUP($B403,'Justerad allokering'!$B$1:$AG$461,MATCH(F$1,'Justerad allokering'!$B$1:$AF$1,0),FALSE)),VLOOKUP($B403,'Allokerad kvv'!$B$2:$AV$468,MATCH(F$1,'Allokerad kvv'!$B$1:$AV$1,0),FALSE),VLOOKUP($B403,'Justerad allokering'!$B$1:$AG$461,MATCH(F$1,'Justerad allokering'!$B$1:$AF$1,0),FALSE))</f>
        <v>0</v>
      </c>
      <c r="G403">
        <f>IF(ISERROR(1/VLOOKUP($B403,'Justerad allokering'!$B$1:$AG$461,MATCH(G$1,'Justerad allokering'!$B$1:$AF$1,0),FALSE)),VLOOKUP($B403,'Allokerad kvv'!$B$2:$AV$468,MATCH(G$1,'Allokerad kvv'!$B$1:$AV$1,0),FALSE),VLOOKUP($B403,'Justerad allokering'!$B$1:$AG$461,MATCH(G$1,'Justerad allokering'!$B$1:$AF$1,0),FALSE))</f>
        <v>0</v>
      </c>
      <c r="H403">
        <f>IF(ISERROR(1/VLOOKUP($B403,'Justerad allokering'!$B$1:$AG$461,MATCH(H$1,'Justerad allokering'!$B$1:$AF$1,0),FALSE)),VLOOKUP($B403,'Allokerad kvv'!$B$2:$AV$468,MATCH(H$1,'Allokerad kvv'!$B$1:$AV$1,0),FALSE),VLOOKUP($B403,'Justerad allokering'!$B$1:$AG$461,MATCH(H$1,'Justerad allokering'!$B$1:$AF$1,0),FALSE))</f>
        <v>0</v>
      </c>
      <c r="I403">
        <f>IF(ISERROR(1/VLOOKUP($B403,'Justerad allokering'!$B$1:$AG$461,MATCH(I$1,'Justerad allokering'!$B$1:$AF$1,0),FALSE)),VLOOKUP($B403,'Allokerad kvv'!$B$2:$AV$468,MATCH(I$1,'Allokerad kvv'!$B$1:$AV$1,0),FALSE),VLOOKUP($B403,'Justerad allokering'!$B$1:$AG$461,MATCH(I$1,'Justerad allokering'!$B$1:$AF$1,0),FALSE))</f>
        <v>0</v>
      </c>
      <c r="J403">
        <f>IF(ISERROR(1/VLOOKUP($B403,'Justerad allokering'!$B$1:$AG$461,MATCH(J$1,'Justerad allokering'!$B$1:$AF$1,0),FALSE)),VLOOKUP($B403,'Allokerad kvv'!$B$2:$AV$468,MATCH(J$1,'Allokerad kvv'!$B$1:$AV$1,0),FALSE),VLOOKUP($B403,'Justerad allokering'!$B$1:$AG$461,MATCH(J$1,'Justerad allokering'!$B$1:$AF$1,0),FALSE))</f>
        <v>0</v>
      </c>
      <c r="K403">
        <f>IF(ISERROR(1/VLOOKUP($B403,'Justerad allokering'!$B$1:$AG$461,MATCH(K$1,'Justerad allokering'!$B$1:$AF$1,0),FALSE)),VLOOKUP($B403,'Allokerad kvv'!$B$2:$AV$468,MATCH(K$1,'Allokerad kvv'!$B$1:$AV$1,0),FALSE),VLOOKUP($B403,'Justerad allokering'!$B$1:$AG$461,MATCH(K$1,'Justerad allokering'!$B$1:$AF$1,0),FALSE))</f>
        <v>0</v>
      </c>
      <c r="L403">
        <f>IF(ISERROR(1/VLOOKUP($B403,'Justerad allokering'!$B$1:$AG$461,MATCH(L$1,'Justerad allokering'!$B$1:$AF$1,0),FALSE)),VLOOKUP($B403,'Allokerad kvv'!$B$2:$AV$468,MATCH(L$1,'Allokerad kvv'!$B$1:$AV$1,0),FALSE),VLOOKUP($B403,'Justerad allokering'!$B$1:$AG$461,MATCH(L$1,'Justerad allokering'!$B$1:$AF$1,0),FALSE))</f>
        <v>0</v>
      </c>
      <c r="M403">
        <f>IF(ISERROR(1/VLOOKUP($B403,'Justerad allokering'!$B$1:$AG$461,MATCH(M$1,'Justerad allokering'!$B$1:$AF$1,0),FALSE)),VLOOKUP($B403,'Allokerad kvv'!$B$2:$AV$468,MATCH(M$1,'Allokerad kvv'!$B$1:$AV$1,0),FALSE),VLOOKUP($B403,'Justerad allokering'!$B$1:$AG$461,MATCH(M$1,'Justerad allokering'!$B$1:$AF$1,0),FALSE))</f>
        <v>0</v>
      </c>
      <c r="N403">
        <f>IF(ISERROR(1/VLOOKUP($B403,'Justerad allokering'!$B$1:$AG$461,MATCH(N$1,'Justerad allokering'!$B$1:$AF$1,0),FALSE)),VLOOKUP($B403,'Allokerad kvv'!$B$2:$AV$468,MATCH(N$1,'Allokerad kvv'!$B$1:$AV$1,0),FALSE),VLOOKUP($B403,'Justerad allokering'!$B$1:$AG$461,MATCH(N$1,'Justerad allokering'!$B$1:$AF$1,0),FALSE))</f>
        <v>0</v>
      </c>
      <c r="O403">
        <f>IF(ISERROR(1/VLOOKUP($B403,'Justerad allokering'!$B$1:$AG$461,MATCH(O$1,'Justerad allokering'!$B$1:$AF$1,0),FALSE)),VLOOKUP($B403,'Allokerad kvv'!$B$2:$AV$468,MATCH(O$1,'Allokerad kvv'!$B$1:$AV$1,0),FALSE),VLOOKUP($B403,'Justerad allokering'!$B$1:$AG$461,MATCH(O$1,'Justerad allokering'!$B$1:$AF$1,0),FALSE))</f>
        <v>0</v>
      </c>
      <c r="P403">
        <f>IF(ISERROR(1/VLOOKUP($B403,'Justerad allokering'!$B$1:$AG$461,MATCH(P$1,'Justerad allokering'!$B$1:$AF$1,0),FALSE)),VLOOKUP($B403,'Allokerad kvv'!$B$2:$AV$468,MATCH(P$1,'Allokerad kvv'!$B$1:$AV$1,0),FALSE),VLOOKUP($B403,'Justerad allokering'!$B$1:$AG$461,MATCH(P$1,'Justerad allokering'!$B$1:$AF$1,0),FALSE))</f>
        <v>0</v>
      </c>
      <c r="Q403">
        <f>IF(ISERROR(1/VLOOKUP($B403,'Justerad allokering'!$B$1:$AG$461,MATCH(Q$1,'Justerad allokering'!$B$1:$AF$1,0),FALSE)),VLOOKUP($B403,'Allokerad kvv'!$B$2:$AV$468,MATCH(Q$1,'Allokerad kvv'!$B$1:$AV$1,0),FALSE),VLOOKUP($B403,'Justerad allokering'!$B$1:$AG$461,MATCH(Q$1,'Justerad allokering'!$B$1:$AF$1,0),FALSE))</f>
        <v>0</v>
      </c>
      <c r="R403">
        <f>IF(ISERROR(1/VLOOKUP($B403,'Justerad allokering'!$B$1:$AG$461,MATCH(R$1,'Justerad allokering'!$B$1:$AF$1,0),FALSE)),VLOOKUP($B403,'Allokerad kvv'!$B$2:$AV$468,MATCH(R$1,'Allokerad kvv'!$B$1:$AV$1,0),FALSE),VLOOKUP($B403,'Justerad allokering'!$B$1:$AG$461,MATCH(R$1,'Justerad allokering'!$B$1:$AF$1,0),FALSE))</f>
        <v>0</v>
      </c>
      <c r="S403">
        <f>IF(ISERROR(1/VLOOKUP($B403,'Justerad allokering'!$B$1:$AG$461,MATCH(S$1,'Justerad allokering'!$B$1:$AF$1,0),FALSE)),VLOOKUP($B403,'Allokerad kvv'!$B$2:$AV$468,MATCH(S$1,'Allokerad kvv'!$B$1:$AV$1,0),FALSE),VLOOKUP($B403,'Justerad allokering'!$B$1:$AG$461,MATCH(S$1,'Justerad allokering'!$B$1:$AF$1,0),FALSE))</f>
        <v>0</v>
      </c>
      <c r="T403">
        <f>IF(ISERROR(1/VLOOKUP($B403,'Justerad allokering'!$B$1:$AG$461,MATCH(T$1,'Justerad allokering'!$B$1:$AF$1,0),FALSE)),VLOOKUP($B403,'Allokerad kvv'!$B$2:$AV$468,MATCH(T$1,'Allokerad kvv'!$B$1:$AV$1,0),FALSE),VLOOKUP($B403,'Justerad allokering'!$B$1:$AG$461,MATCH(T$1,'Justerad allokering'!$B$1:$AF$1,0),FALSE))</f>
        <v>0</v>
      </c>
      <c r="U403">
        <f>IF(ISERROR(1/VLOOKUP($B403,'Justerad allokering'!$B$1:$AG$461,MATCH(U$1,'Justerad allokering'!$B$1:$AF$1,0),FALSE)),VLOOKUP($B403,'Allokerad kvv'!$B$2:$AV$468,MATCH(U$1,'Allokerad kvv'!$B$1:$AV$1,0),FALSE),VLOOKUP($B403,'Justerad allokering'!$B$1:$AG$461,MATCH(U$1,'Justerad allokering'!$B$1:$AF$1,0),FALSE))</f>
        <v>0</v>
      </c>
      <c r="V403">
        <f>IF(ISERROR(1/VLOOKUP($B403,'Justerad allokering'!$B$1:$AG$461,MATCH(V$1,'Justerad allokering'!$B$1:$AF$1,0),FALSE)),VLOOKUP($B403,'Allokerad kvv'!$B$2:$AV$468,MATCH(V$1,'Allokerad kvv'!$B$1:$AV$1,0),FALSE),VLOOKUP($B403,'Justerad allokering'!$B$1:$AG$461,MATCH(V$1,'Justerad allokering'!$B$1:$AF$1,0),FALSE))</f>
        <v>0</v>
      </c>
      <c r="W403">
        <f>IF(ISERROR(1/VLOOKUP($B403,'Justerad allokering'!$B$1:$AG$461,MATCH(W$1,'Justerad allokering'!$B$1:$AF$1,0),FALSE)),VLOOKUP($B403,'Allokerad kvv'!$B$2:$AV$468,MATCH(W$1,'Allokerad kvv'!$B$1:$AV$1,0),FALSE),VLOOKUP($B403,'Justerad allokering'!$B$1:$AG$461,MATCH(W$1,'Justerad allokering'!$B$1:$AF$1,0),FALSE))</f>
        <v>0</v>
      </c>
      <c r="X403">
        <f>IF(ISERROR(1/VLOOKUP($B403,'Justerad allokering'!$B$1:$AG$461,MATCH(X$1,'Justerad allokering'!$B$1:$AF$1,0),FALSE)),VLOOKUP($B403,'Allokerad kvv'!$B$2:$AV$468,MATCH(X$1,'Allokerad kvv'!$B$1:$AV$1,0),FALSE),VLOOKUP($B403,'Justerad allokering'!$B$1:$AG$461,MATCH(X$1,'Justerad allokering'!$B$1:$AF$1,0),FALSE))</f>
        <v>0</v>
      </c>
      <c r="Y403">
        <f>IF(ISERROR(1/VLOOKUP($B403,'Justerad allokering'!$B$1:$AG$461,MATCH(Y$1,'Justerad allokering'!$B$1:$AF$1,0),FALSE)),VLOOKUP($B403,'Allokerad kvv'!$B$2:$AV$468,MATCH(Y$1,'Allokerad kvv'!$B$1:$AV$1,0),FALSE),VLOOKUP($B403,'Justerad allokering'!$B$1:$AG$461,MATCH(Y$1,'Justerad allokering'!$B$1:$AF$1,0),FALSE))</f>
        <v>0</v>
      </c>
      <c r="Z403">
        <f>IF(ISERROR(1/VLOOKUP($B403,'Justerad allokering'!$B$1:$AG$461,MATCH(Z$1,'Justerad allokering'!$B$1:$AF$1,0),FALSE)),VLOOKUP($B403,'Allokerad kvv'!$B$2:$AV$468,MATCH(Z$1,'Allokerad kvv'!$B$1:$AV$1,0),FALSE),VLOOKUP($B403,'Justerad allokering'!$B$1:$AG$461,MATCH(Z$1,'Justerad allokering'!$B$1:$AF$1,0),FALSE))</f>
        <v>0</v>
      </c>
      <c r="AE403" s="89">
        <f t="shared" si="24"/>
        <v>0</v>
      </c>
      <c r="AG403">
        <f t="shared" si="25"/>
        <v>0</v>
      </c>
      <c r="AH403">
        <f t="shared" si="26"/>
        <v>0</v>
      </c>
      <c r="AI403" t="str">
        <f>IF(AH403=0,"",AH403/VLOOKUP(B403,Kraftvärmeprod!$B$1:$BC$480,MATCH("Summa tillförd energi exklusive rökgaskondensering",Kraftvärmeprod!$B$1:$BC$1,0),FALSE))</f>
        <v/>
      </c>
      <c r="AK403">
        <f t="shared" si="27"/>
        <v>0</v>
      </c>
    </row>
    <row r="404" spans="1:37" x14ac:dyDescent="0.25">
      <c r="A404" s="2" t="s">
        <v>554</v>
      </c>
      <c r="B404" s="2" t="s">
        <v>555</v>
      </c>
      <c r="C404">
        <f>IF(ISERROR(1/VLOOKUP($B404,'Justerad allokering'!$B$1:$AG$461,MATCH(C$1,'Justerad allokering'!$B$1:$AF$1,0),FALSE)),VLOOKUP($B404,'Allokerad kvv'!$B$2:$AV$468,MATCH(C$1,'Allokerad kvv'!$B$1:$AV$1,0),FALSE),VLOOKUP($B404,'Justerad allokering'!$B$1:$AG$461,MATCH(C$1,'Justerad allokering'!$B$1:$AF$1,0),FALSE))</f>
        <v>0</v>
      </c>
      <c r="D404">
        <f>IF(ISERROR(1/VLOOKUP($B404,'Justerad allokering'!$B$1:$AG$461,MATCH(D$1,'Justerad allokering'!$B$1:$AF$1,0),FALSE)),VLOOKUP($B404,'Allokerad kvv'!$B$2:$AV$468,MATCH(D$1,'Allokerad kvv'!$B$1:$AV$1,0),FALSE),VLOOKUP($B404,'Justerad allokering'!$B$1:$AG$461,MATCH(D$1,'Justerad allokering'!$B$1:$AF$1,0),FALSE))</f>
        <v>0</v>
      </c>
      <c r="E404">
        <f>IF(ISERROR(1/VLOOKUP($B404,'Justerad allokering'!$B$1:$AG$461,MATCH(E$1,'Justerad allokering'!$B$1:$AF$1,0),FALSE)),VLOOKUP($B404,'Allokerad kvv'!$B$2:$AV$468,MATCH(E$1,'Allokerad kvv'!$B$1:$AV$1,0),FALSE),VLOOKUP($B404,'Justerad allokering'!$B$1:$AG$461,MATCH(E$1,'Justerad allokering'!$B$1:$AF$1,0),FALSE))</f>
        <v>0</v>
      </c>
      <c r="F404">
        <f>IF(ISERROR(1/VLOOKUP($B404,'Justerad allokering'!$B$1:$AG$461,MATCH(F$1,'Justerad allokering'!$B$1:$AF$1,0),FALSE)),VLOOKUP($B404,'Allokerad kvv'!$B$2:$AV$468,MATCH(F$1,'Allokerad kvv'!$B$1:$AV$1,0),FALSE),VLOOKUP($B404,'Justerad allokering'!$B$1:$AG$461,MATCH(F$1,'Justerad allokering'!$B$1:$AF$1,0),FALSE))</f>
        <v>0</v>
      </c>
      <c r="G404">
        <f>IF(ISERROR(1/VLOOKUP($B404,'Justerad allokering'!$B$1:$AG$461,MATCH(G$1,'Justerad allokering'!$B$1:$AF$1,0),FALSE)),VLOOKUP($B404,'Allokerad kvv'!$B$2:$AV$468,MATCH(G$1,'Allokerad kvv'!$B$1:$AV$1,0),FALSE),VLOOKUP($B404,'Justerad allokering'!$B$1:$AG$461,MATCH(G$1,'Justerad allokering'!$B$1:$AF$1,0),FALSE))</f>
        <v>0</v>
      </c>
      <c r="H404">
        <f>IF(ISERROR(1/VLOOKUP($B404,'Justerad allokering'!$B$1:$AG$461,MATCH(H$1,'Justerad allokering'!$B$1:$AF$1,0),FALSE)),VLOOKUP($B404,'Allokerad kvv'!$B$2:$AV$468,MATCH(H$1,'Allokerad kvv'!$B$1:$AV$1,0),FALSE),VLOOKUP($B404,'Justerad allokering'!$B$1:$AG$461,MATCH(H$1,'Justerad allokering'!$B$1:$AF$1,0),FALSE))</f>
        <v>0</v>
      </c>
      <c r="I404">
        <f>IF(ISERROR(1/VLOOKUP($B404,'Justerad allokering'!$B$1:$AG$461,MATCH(I$1,'Justerad allokering'!$B$1:$AF$1,0),FALSE)),VLOOKUP($B404,'Allokerad kvv'!$B$2:$AV$468,MATCH(I$1,'Allokerad kvv'!$B$1:$AV$1,0),FALSE),VLOOKUP($B404,'Justerad allokering'!$B$1:$AG$461,MATCH(I$1,'Justerad allokering'!$B$1:$AF$1,0),FALSE))</f>
        <v>0</v>
      </c>
      <c r="J404">
        <f>IF(ISERROR(1/VLOOKUP($B404,'Justerad allokering'!$B$1:$AG$461,MATCH(J$1,'Justerad allokering'!$B$1:$AF$1,0),FALSE)),VLOOKUP($B404,'Allokerad kvv'!$B$2:$AV$468,MATCH(J$1,'Allokerad kvv'!$B$1:$AV$1,0),FALSE),VLOOKUP($B404,'Justerad allokering'!$B$1:$AG$461,MATCH(J$1,'Justerad allokering'!$B$1:$AF$1,0),FALSE))</f>
        <v>0</v>
      </c>
      <c r="K404">
        <f>IF(ISERROR(1/VLOOKUP($B404,'Justerad allokering'!$B$1:$AG$461,MATCH(K$1,'Justerad allokering'!$B$1:$AF$1,0),FALSE)),VLOOKUP($B404,'Allokerad kvv'!$B$2:$AV$468,MATCH(K$1,'Allokerad kvv'!$B$1:$AV$1,0),FALSE),VLOOKUP($B404,'Justerad allokering'!$B$1:$AG$461,MATCH(K$1,'Justerad allokering'!$B$1:$AF$1,0),FALSE))</f>
        <v>0</v>
      </c>
      <c r="L404">
        <f>IF(ISERROR(1/VLOOKUP($B404,'Justerad allokering'!$B$1:$AG$461,MATCH(L$1,'Justerad allokering'!$B$1:$AF$1,0),FALSE)),VLOOKUP($B404,'Allokerad kvv'!$B$2:$AV$468,MATCH(L$1,'Allokerad kvv'!$B$1:$AV$1,0),FALSE),VLOOKUP($B404,'Justerad allokering'!$B$1:$AG$461,MATCH(L$1,'Justerad allokering'!$B$1:$AF$1,0),FALSE))</f>
        <v>0</v>
      </c>
      <c r="M404">
        <f>IF(ISERROR(1/VLOOKUP($B404,'Justerad allokering'!$B$1:$AG$461,MATCH(M$1,'Justerad allokering'!$B$1:$AF$1,0),FALSE)),VLOOKUP($B404,'Allokerad kvv'!$B$2:$AV$468,MATCH(M$1,'Allokerad kvv'!$B$1:$AV$1,0),FALSE),VLOOKUP($B404,'Justerad allokering'!$B$1:$AG$461,MATCH(M$1,'Justerad allokering'!$B$1:$AF$1,0),FALSE))</f>
        <v>0</v>
      </c>
      <c r="N404">
        <f>IF(ISERROR(1/VLOOKUP($B404,'Justerad allokering'!$B$1:$AG$461,MATCH(N$1,'Justerad allokering'!$B$1:$AF$1,0),FALSE)),VLOOKUP($B404,'Allokerad kvv'!$B$2:$AV$468,MATCH(N$1,'Allokerad kvv'!$B$1:$AV$1,0),FALSE),VLOOKUP($B404,'Justerad allokering'!$B$1:$AG$461,MATCH(N$1,'Justerad allokering'!$B$1:$AF$1,0),FALSE))</f>
        <v>0</v>
      </c>
      <c r="O404">
        <f>IF(ISERROR(1/VLOOKUP($B404,'Justerad allokering'!$B$1:$AG$461,MATCH(O$1,'Justerad allokering'!$B$1:$AF$1,0),FALSE)),VLOOKUP($B404,'Allokerad kvv'!$B$2:$AV$468,MATCH(O$1,'Allokerad kvv'!$B$1:$AV$1,0),FALSE),VLOOKUP($B404,'Justerad allokering'!$B$1:$AG$461,MATCH(O$1,'Justerad allokering'!$B$1:$AF$1,0),FALSE))</f>
        <v>0</v>
      </c>
      <c r="P404">
        <f>IF(ISERROR(1/VLOOKUP($B404,'Justerad allokering'!$B$1:$AG$461,MATCH(P$1,'Justerad allokering'!$B$1:$AF$1,0),FALSE)),VLOOKUP($B404,'Allokerad kvv'!$B$2:$AV$468,MATCH(P$1,'Allokerad kvv'!$B$1:$AV$1,0),FALSE),VLOOKUP($B404,'Justerad allokering'!$B$1:$AG$461,MATCH(P$1,'Justerad allokering'!$B$1:$AF$1,0),FALSE))</f>
        <v>0</v>
      </c>
      <c r="Q404">
        <f>IF(ISERROR(1/VLOOKUP($B404,'Justerad allokering'!$B$1:$AG$461,MATCH(Q$1,'Justerad allokering'!$B$1:$AF$1,0),FALSE)),VLOOKUP($B404,'Allokerad kvv'!$B$2:$AV$468,MATCH(Q$1,'Allokerad kvv'!$B$1:$AV$1,0),FALSE),VLOOKUP($B404,'Justerad allokering'!$B$1:$AG$461,MATCH(Q$1,'Justerad allokering'!$B$1:$AF$1,0),FALSE))</f>
        <v>0</v>
      </c>
      <c r="R404">
        <f>IF(ISERROR(1/VLOOKUP($B404,'Justerad allokering'!$B$1:$AG$461,MATCH(R$1,'Justerad allokering'!$B$1:$AF$1,0),FALSE)),VLOOKUP($B404,'Allokerad kvv'!$B$2:$AV$468,MATCH(R$1,'Allokerad kvv'!$B$1:$AV$1,0),FALSE),VLOOKUP($B404,'Justerad allokering'!$B$1:$AG$461,MATCH(R$1,'Justerad allokering'!$B$1:$AF$1,0),FALSE))</f>
        <v>0</v>
      </c>
      <c r="S404">
        <f>IF(ISERROR(1/VLOOKUP($B404,'Justerad allokering'!$B$1:$AG$461,MATCH(S$1,'Justerad allokering'!$B$1:$AF$1,0),FALSE)),VLOOKUP($B404,'Allokerad kvv'!$B$2:$AV$468,MATCH(S$1,'Allokerad kvv'!$B$1:$AV$1,0),FALSE),VLOOKUP($B404,'Justerad allokering'!$B$1:$AG$461,MATCH(S$1,'Justerad allokering'!$B$1:$AF$1,0),FALSE))</f>
        <v>0</v>
      </c>
      <c r="T404">
        <f>IF(ISERROR(1/VLOOKUP($B404,'Justerad allokering'!$B$1:$AG$461,MATCH(T$1,'Justerad allokering'!$B$1:$AF$1,0),FALSE)),VLOOKUP($B404,'Allokerad kvv'!$B$2:$AV$468,MATCH(T$1,'Allokerad kvv'!$B$1:$AV$1,0),FALSE),VLOOKUP($B404,'Justerad allokering'!$B$1:$AG$461,MATCH(T$1,'Justerad allokering'!$B$1:$AF$1,0),FALSE))</f>
        <v>0</v>
      </c>
      <c r="U404">
        <f>IF(ISERROR(1/VLOOKUP($B404,'Justerad allokering'!$B$1:$AG$461,MATCH(U$1,'Justerad allokering'!$B$1:$AF$1,0),FALSE)),VLOOKUP($B404,'Allokerad kvv'!$B$2:$AV$468,MATCH(U$1,'Allokerad kvv'!$B$1:$AV$1,0),FALSE),VLOOKUP($B404,'Justerad allokering'!$B$1:$AG$461,MATCH(U$1,'Justerad allokering'!$B$1:$AF$1,0),FALSE))</f>
        <v>0</v>
      </c>
      <c r="V404">
        <f>IF(ISERROR(1/VLOOKUP($B404,'Justerad allokering'!$B$1:$AG$461,MATCH(V$1,'Justerad allokering'!$B$1:$AF$1,0),FALSE)),VLOOKUP($B404,'Allokerad kvv'!$B$2:$AV$468,MATCH(V$1,'Allokerad kvv'!$B$1:$AV$1,0),FALSE),VLOOKUP($B404,'Justerad allokering'!$B$1:$AG$461,MATCH(V$1,'Justerad allokering'!$B$1:$AF$1,0),FALSE))</f>
        <v>0</v>
      </c>
      <c r="W404">
        <f>IF(ISERROR(1/VLOOKUP($B404,'Justerad allokering'!$B$1:$AG$461,MATCH(W$1,'Justerad allokering'!$B$1:$AF$1,0),FALSE)),VLOOKUP($B404,'Allokerad kvv'!$B$2:$AV$468,MATCH(W$1,'Allokerad kvv'!$B$1:$AV$1,0),FALSE),VLOOKUP($B404,'Justerad allokering'!$B$1:$AG$461,MATCH(W$1,'Justerad allokering'!$B$1:$AF$1,0),FALSE))</f>
        <v>0</v>
      </c>
      <c r="X404">
        <f>IF(ISERROR(1/VLOOKUP($B404,'Justerad allokering'!$B$1:$AG$461,MATCH(X$1,'Justerad allokering'!$B$1:$AF$1,0),FALSE)),VLOOKUP($B404,'Allokerad kvv'!$B$2:$AV$468,MATCH(X$1,'Allokerad kvv'!$B$1:$AV$1,0),FALSE),VLOOKUP($B404,'Justerad allokering'!$B$1:$AG$461,MATCH(X$1,'Justerad allokering'!$B$1:$AF$1,0),FALSE))</f>
        <v>0</v>
      </c>
      <c r="Y404">
        <f>IF(ISERROR(1/VLOOKUP($B404,'Justerad allokering'!$B$1:$AG$461,MATCH(Y$1,'Justerad allokering'!$B$1:$AF$1,0),FALSE)),VLOOKUP($B404,'Allokerad kvv'!$B$2:$AV$468,MATCH(Y$1,'Allokerad kvv'!$B$1:$AV$1,0),FALSE),VLOOKUP($B404,'Justerad allokering'!$B$1:$AG$461,MATCH(Y$1,'Justerad allokering'!$B$1:$AF$1,0),FALSE))</f>
        <v>0</v>
      </c>
      <c r="Z404">
        <f>IF(ISERROR(1/VLOOKUP($B404,'Justerad allokering'!$B$1:$AG$461,MATCH(Z$1,'Justerad allokering'!$B$1:$AF$1,0),FALSE)),VLOOKUP($B404,'Allokerad kvv'!$B$2:$AV$468,MATCH(Z$1,'Allokerad kvv'!$B$1:$AV$1,0),FALSE),VLOOKUP($B404,'Justerad allokering'!$B$1:$AG$461,MATCH(Z$1,'Justerad allokering'!$B$1:$AF$1,0),FALSE))</f>
        <v>0</v>
      </c>
      <c r="AE404" s="89">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25">
      <c r="A405" s="2" t="s">
        <v>556</v>
      </c>
      <c r="B405" s="2" t="s">
        <v>557</v>
      </c>
      <c r="C405">
        <f>IF(ISERROR(1/VLOOKUP($B405,'Justerad allokering'!$B$1:$AG$461,MATCH(C$1,'Justerad allokering'!$B$1:$AF$1,0),FALSE)),VLOOKUP($B405,'Allokerad kvv'!$B$2:$AV$468,MATCH(C$1,'Allokerad kvv'!$B$1:$AV$1,0),FALSE),VLOOKUP($B405,'Justerad allokering'!$B$1:$AG$461,MATCH(C$1,'Justerad allokering'!$B$1:$AF$1,0),FALSE))</f>
        <v>0</v>
      </c>
      <c r="D405">
        <f>IF(ISERROR(1/VLOOKUP($B405,'Justerad allokering'!$B$1:$AG$461,MATCH(D$1,'Justerad allokering'!$B$1:$AF$1,0),FALSE)),VLOOKUP($B405,'Allokerad kvv'!$B$2:$AV$468,MATCH(D$1,'Allokerad kvv'!$B$1:$AV$1,0),FALSE),VLOOKUP($B405,'Justerad allokering'!$B$1:$AG$461,MATCH(D$1,'Justerad allokering'!$B$1:$AF$1,0),FALSE))</f>
        <v>0</v>
      </c>
      <c r="E405">
        <f>IF(ISERROR(1/VLOOKUP($B405,'Justerad allokering'!$B$1:$AG$461,MATCH(E$1,'Justerad allokering'!$B$1:$AF$1,0),FALSE)),VLOOKUP($B405,'Allokerad kvv'!$B$2:$AV$468,MATCH(E$1,'Allokerad kvv'!$B$1:$AV$1,0),FALSE),VLOOKUP($B405,'Justerad allokering'!$B$1:$AG$461,MATCH(E$1,'Justerad allokering'!$B$1:$AF$1,0),FALSE))</f>
        <v>0</v>
      </c>
      <c r="F405">
        <f>IF(ISERROR(1/VLOOKUP($B405,'Justerad allokering'!$B$1:$AG$461,MATCH(F$1,'Justerad allokering'!$B$1:$AF$1,0),FALSE)),VLOOKUP($B405,'Allokerad kvv'!$B$2:$AV$468,MATCH(F$1,'Allokerad kvv'!$B$1:$AV$1,0),FALSE),VLOOKUP($B405,'Justerad allokering'!$B$1:$AG$461,MATCH(F$1,'Justerad allokering'!$B$1:$AF$1,0),FALSE))</f>
        <v>0</v>
      </c>
      <c r="G405">
        <f>IF(ISERROR(1/VLOOKUP($B405,'Justerad allokering'!$B$1:$AG$461,MATCH(G$1,'Justerad allokering'!$B$1:$AF$1,0),FALSE)),VLOOKUP($B405,'Allokerad kvv'!$B$2:$AV$468,MATCH(G$1,'Allokerad kvv'!$B$1:$AV$1,0),FALSE),VLOOKUP($B405,'Justerad allokering'!$B$1:$AG$461,MATCH(G$1,'Justerad allokering'!$B$1:$AF$1,0),FALSE))</f>
        <v>0</v>
      </c>
      <c r="H405">
        <f>IF(ISERROR(1/VLOOKUP($B405,'Justerad allokering'!$B$1:$AG$461,MATCH(H$1,'Justerad allokering'!$B$1:$AF$1,0),FALSE)),VLOOKUP($B405,'Allokerad kvv'!$B$2:$AV$468,MATCH(H$1,'Allokerad kvv'!$B$1:$AV$1,0),FALSE),VLOOKUP($B405,'Justerad allokering'!$B$1:$AG$461,MATCH(H$1,'Justerad allokering'!$B$1:$AF$1,0),FALSE))</f>
        <v>0</v>
      </c>
      <c r="I405">
        <f>IF(ISERROR(1/VLOOKUP($B405,'Justerad allokering'!$B$1:$AG$461,MATCH(I$1,'Justerad allokering'!$B$1:$AF$1,0),FALSE)),VLOOKUP($B405,'Allokerad kvv'!$B$2:$AV$468,MATCH(I$1,'Allokerad kvv'!$B$1:$AV$1,0),FALSE),VLOOKUP($B405,'Justerad allokering'!$B$1:$AG$461,MATCH(I$1,'Justerad allokering'!$B$1:$AF$1,0),FALSE))</f>
        <v>0</v>
      </c>
      <c r="J405">
        <f>IF(ISERROR(1/VLOOKUP($B405,'Justerad allokering'!$B$1:$AG$461,MATCH(J$1,'Justerad allokering'!$B$1:$AF$1,0),FALSE)),VLOOKUP($B405,'Allokerad kvv'!$B$2:$AV$468,MATCH(J$1,'Allokerad kvv'!$B$1:$AV$1,0),FALSE),VLOOKUP($B405,'Justerad allokering'!$B$1:$AG$461,MATCH(J$1,'Justerad allokering'!$B$1:$AF$1,0),FALSE))</f>
        <v>0</v>
      </c>
      <c r="K405">
        <f>IF(ISERROR(1/VLOOKUP($B405,'Justerad allokering'!$B$1:$AG$461,MATCH(K$1,'Justerad allokering'!$B$1:$AF$1,0),FALSE)),VLOOKUP($B405,'Allokerad kvv'!$B$2:$AV$468,MATCH(K$1,'Allokerad kvv'!$B$1:$AV$1,0),FALSE),VLOOKUP($B405,'Justerad allokering'!$B$1:$AG$461,MATCH(K$1,'Justerad allokering'!$B$1:$AF$1,0),FALSE))</f>
        <v>0</v>
      </c>
      <c r="L405">
        <f>IF(ISERROR(1/VLOOKUP($B405,'Justerad allokering'!$B$1:$AG$461,MATCH(L$1,'Justerad allokering'!$B$1:$AF$1,0),FALSE)),VLOOKUP($B405,'Allokerad kvv'!$B$2:$AV$468,MATCH(L$1,'Allokerad kvv'!$B$1:$AV$1,0),FALSE),VLOOKUP($B405,'Justerad allokering'!$B$1:$AG$461,MATCH(L$1,'Justerad allokering'!$B$1:$AF$1,0),FALSE))</f>
        <v>0</v>
      </c>
      <c r="M405">
        <f>IF(ISERROR(1/VLOOKUP($B405,'Justerad allokering'!$B$1:$AG$461,MATCH(M$1,'Justerad allokering'!$B$1:$AF$1,0),FALSE)),VLOOKUP($B405,'Allokerad kvv'!$B$2:$AV$468,MATCH(M$1,'Allokerad kvv'!$B$1:$AV$1,0),FALSE),VLOOKUP($B405,'Justerad allokering'!$B$1:$AG$461,MATCH(M$1,'Justerad allokering'!$B$1:$AF$1,0),FALSE))</f>
        <v>0</v>
      </c>
      <c r="N405">
        <f>IF(ISERROR(1/VLOOKUP($B405,'Justerad allokering'!$B$1:$AG$461,MATCH(N$1,'Justerad allokering'!$B$1:$AF$1,0),FALSE)),VLOOKUP($B405,'Allokerad kvv'!$B$2:$AV$468,MATCH(N$1,'Allokerad kvv'!$B$1:$AV$1,0),FALSE),VLOOKUP($B405,'Justerad allokering'!$B$1:$AG$461,MATCH(N$1,'Justerad allokering'!$B$1:$AF$1,0),FALSE))</f>
        <v>0</v>
      </c>
      <c r="O405">
        <f>IF(ISERROR(1/VLOOKUP($B405,'Justerad allokering'!$B$1:$AG$461,MATCH(O$1,'Justerad allokering'!$B$1:$AF$1,0),FALSE)),VLOOKUP($B405,'Allokerad kvv'!$B$2:$AV$468,MATCH(O$1,'Allokerad kvv'!$B$1:$AV$1,0),FALSE),VLOOKUP($B405,'Justerad allokering'!$B$1:$AG$461,MATCH(O$1,'Justerad allokering'!$B$1:$AF$1,0),FALSE))</f>
        <v>0</v>
      </c>
      <c r="P405">
        <f>IF(ISERROR(1/VLOOKUP($B405,'Justerad allokering'!$B$1:$AG$461,MATCH(P$1,'Justerad allokering'!$B$1:$AF$1,0),FALSE)),VLOOKUP($B405,'Allokerad kvv'!$B$2:$AV$468,MATCH(P$1,'Allokerad kvv'!$B$1:$AV$1,0),FALSE),VLOOKUP($B405,'Justerad allokering'!$B$1:$AG$461,MATCH(P$1,'Justerad allokering'!$B$1:$AF$1,0),FALSE))</f>
        <v>0</v>
      </c>
      <c r="Q405">
        <f>IF(ISERROR(1/VLOOKUP($B405,'Justerad allokering'!$B$1:$AG$461,MATCH(Q$1,'Justerad allokering'!$B$1:$AF$1,0),FALSE)),VLOOKUP($B405,'Allokerad kvv'!$B$2:$AV$468,MATCH(Q$1,'Allokerad kvv'!$B$1:$AV$1,0),FALSE),VLOOKUP($B405,'Justerad allokering'!$B$1:$AG$461,MATCH(Q$1,'Justerad allokering'!$B$1:$AF$1,0),FALSE))</f>
        <v>0</v>
      </c>
      <c r="R405">
        <f>IF(ISERROR(1/VLOOKUP($B405,'Justerad allokering'!$B$1:$AG$461,MATCH(R$1,'Justerad allokering'!$B$1:$AF$1,0),FALSE)),VLOOKUP($B405,'Allokerad kvv'!$B$2:$AV$468,MATCH(R$1,'Allokerad kvv'!$B$1:$AV$1,0),FALSE),VLOOKUP($B405,'Justerad allokering'!$B$1:$AG$461,MATCH(R$1,'Justerad allokering'!$B$1:$AF$1,0),FALSE))</f>
        <v>0</v>
      </c>
      <c r="S405">
        <f>IF(ISERROR(1/VLOOKUP($B405,'Justerad allokering'!$B$1:$AG$461,MATCH(S$1,'Justerad allokering'!$B$1:$AF$1,0),FALSE)),VLOOKUP($B405,'Allokerad kvv'!$B$2:$AV$468,MATCH(S$1,'Allokerad kvv'!$B$1:$AV$1,0),FALSE),VLOOKUP($B405,'Justerad allokering'!$B$1:$AG$461,MATCH(S$1,'Justerad allokering'!$B$1:$AF$1,0),FALSE))</f>
        <v>0</v>
      </c>
      <c r="T405">
        <f>IF(ISERROR(1/VLOOKUP($B405,'Justerad allokering'!$B$1:$AG$461,MATCH(T$1,'Justerad allokering'!$B$1:$AF$1,0),FALSE)),VLOOKUP($B405,'Allokerad kvv'!$B$2:$AV$468,MATCH(T$1,'Allokerad kvv'!$B$1:$AV$1,0),FALSE),VLOOKUP($B405,'Justerad allokering'!$B$1:$AG$461,MATCH(T$1,'Justerad allokering'!$B$1:$AF$1,0),FALSE))</f>
        <v>0</v>
      </c>
      <c r="U405">
        <f>IF(ISERROR(1/VLOOKUP($B405,'Justerad allokering'!$B$1:$AG$461,MATCH(U$1,'Justerad allokering'!$B$1:$AF$1,0),FALSE)),VLOOKUP($B405,'Allokerad kvv'!$B$2:$AV$468,MATCH(U$1,'Allokerad kvv'!$B$1:$AV$1,0),FALSE),VLOOKUP($B405,'Justerad allokering'!$B$1:$AG$461,MATCH(U$1,'Justerad allokering'!$B$1:$AF$1,0),FALSE))</f>
        <v>0</v>
      </c>
      <c r="V405">
        <f>IF(ISERROR(1/VLOOKUP($B405,'Justerad allokering'!$B$1:$AG$461,MATCH(V$1,'Justerad allokering'!$B$1:$AF$1,0),FALSE)),VLOOKUP($B405,'Allokerad kvv'!$B$2:$AV$468,MATCH(V$1,'Allokerad kvv'!$B$1:$AV$1,0),FALSE),VLOOKUP($B405,'Justerad allokering'!$B$1:$AG$461,MATCH(V$1,'Justerad allokering'!$B$1:$AF$1,0),FALSE))</f>
        <v>0</v>
      </c>
      <c r="W405">
        <f>IF(ISERROR(1/VLOOKUP($B405,'Justerad allokering'!$B$1:$AG$461,MATCH(W$1,'Justerad allokering'!$B$1:$AF$1,0),FALSE)),VLOOKUP($B405,'Allokerad kvv'!$B$2:$AV$468,MATCH(W$1,'Allokerad kvv'!$B$1:$AV$1,0),FALSE),VLOOKUP($B405,'Justerad allokering'!$B$1:$AG$461,MATCH(W$1,'Justerad allokering'!$B$1:$AF$1,0),FALSE))</f>
        <v>0</v>
      </c>
      <c r="X405">
        <f>IF(ISERROR(1/VLOOKUP($B405,'Justerad allokering'!$B$1:$AG$461,MATCH(X$1,'Justerad allokering'!$B$1:$AF$1,0),FALSE)),VLOOKUP($B405,'Allokerad kvv'!$B$2:$AV$468,MATCH(X$1,'Allokerad kvv'!$B$1:$AV$1,0),FALSE),VLOOKUP($B405,'Justerad allokering'!$B$1:$AG$461,MATCH(X$1,'Justerad allokering'!$B$1:$AF$1,0),FALSE))</f>
        <v>0</v>
      </c>
      <c r="Y405">
        <f>IF(ISERROR(1/VLOOKUP($B405,'Justerad allokering'!$B$1:$AG$461,MATCH(Y$1,'Justerad allokering'!$B$1:$AF$1,0),FALSE)),VLOOKUP($B405,'Allokerad kvv'!$B$2:$AV$468,MATCH(Y$1,'Allokerad kvv'!$B$1:$AV$1,0),FALSE),VLOOKUP($B405,'Justerad allokering'!$B$1:$AG$461,MATCH(Y$1,'Justerad allokering'!$B$1:$AF$1,0),FALSE))</f>
        <v>0</v>
      </c>
      <c r="Z405">
        <f>IF(ISERROR(1/VLOOKUP($B405,'Justerad allokering'!$B$1:$AG$461,MATCH(Z$1,'Justerad allokering'!$B$1:$AF$1,0),FALSE)),VLOOKUP($B405,'Allokerad kvv'!$B$2:$AV$468,MATCH(Z$1,'Allokerad kvv'!$B$1:$AV$1,0),FALSE),VLOOKUP($B405,'Justerad allokering'!$B$1:$AG$461,MATCH(Z$1,'Justerad allokering'!$B$1:$AF$1,0),FALSE))</f>
        <v>0</v>
      </c>
      <c r="AE405" s="89">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25">
      <c r="A406" s="2" t="s">
        <v>556</v>
      </c>
      <c r="B406" s="2" t="s">
        <v>558</v>
      </c>
      <c r="C406">
        <f>IF(ISERROR(1/VLOOKUP($B406,'Justerad allokering'!$B$1:$AG$461,MATCH(C$1,'Justerad allokering'!$B$1:$AF$1,0),FALSE)),VLOOKUP($B406,'Allokerad kvv'!$B$2:$AV$468,MATCH(C$1,'Allokerad kvv'!$B$1:$AV$1,0),FALSE),VLOOKUP($B406,'Justerad allokering'!$B$1:$AG$461,MATCH(C$1,'Justerad allokering'!$B$1:$AF$1,0),FALSE))</f>
        <v>0</v>
      </c>
      <c r="D406">
        <f>IF(ISERROR(1/VLOOKUP($B406,'Justerad allokering'!$B$1:$AG$461,MATCH(D$1,'Justerad allokering'!$B$1:$AF$1,0),FALSE)),VLOOKUP($B406,'Allokerad kvv'!$B$2:$AV$468,MATCH(D$1,'Allokerad kvv'!$B$1:$AV$1,0),FALSE),VLOOKUP($B406,'Justerad allokering'!$B$1:$AG$461,MATCH(D$1,'Justerad allokering'!$B$1:$AF$1,0),FALSE))</f>
        <v>0</v>
      </c>
      <c r="E406">
        <f>IF(ISERROR(1/VLOOKUP($B406,'Justerad allokering'!$B$1:$AG$461,MATCH(E$1,'Justerad allokering'!$B$1:$AF$1,0),FALSE)),VLOOKUP($B406,'Allokerad kvv'!$B$2:$AV$468,MATCH(E$1,'Allokerad kvv'!$B$1:$AV$1,0),FALSE),VLOOKUP($B406,'Justerad allokering'!$B$1:$AG$461,MATCH(E$1,'Justerad allokering'!$B$1:$AF$1,0),FALSE))</f>
        <v>0</v>
      </c>
      <c r="F406">
        <f>IF(ISERROR(1/VLOOKUP($B406,'Justerad allokering'!$B$1:$AG$461,MATCH(F$1,'Justerad allokering'!$B$1:$AF$1,0),FALSE)),VLOOKUP($B406,'Allokerad kvv'!$B$2:$AV$468,MATCH(F$1,'Allokerad kvv'!$B$1:$AV$1,0),FALSE),VLOOKUP($B406,'Justerad allokering'!$B$1:$AG$461,MATCH(F$1,'Justerad allokering'!$B$1:$AF$1,0),FALSE))</f>
        <v>0</v>
      </c>
      <c r="G406">
        <f>IF(ISERROR(1/VLOOKUP($B406,'Justerad allokering'!$B$1:$AG$461,MATCH(G$1,'Justerad allokering'!$B$1:$AF$1,0),FALSE)),VLOOKUP($B406,'Allokerad kvv'!$B$2:$AV$468,MATCH(G$1,'Allokerad kvv'!$B$1:$AV$1,0),FALSE),VLOOKUP($B406,'Justerad allokering'!$B$1:$AG$461,MATCH(G$1,'Justerad allokering'!$B$1:$AF$1,0),FALSE))</f>
        <v>0</v>
      </c>
      <c r="H406">
        <f>IF(ISERROR(1/VLOOKUP($B406,'Justerad allokering'!$B$1:$AG$461,MATCH(H$1,'Justerad allokering'!$B$1:$AF$1,0),FALSE)),VLOOKUP($B406,'Allokerad kvv'!$B$2:$AV$468,MATCH(H$1,'Allokerad kvv'!$B$1:$AV$1,0),FALSE),VLOOKUP($B406,'Justerad allokering'!$B$1:$AG$461,MATCH(H$1,'Justerad allokering'!$B$1:$AF$1,0),FALSE))</f>
        <v>0</v>
      </c>
      <c r="I406">
        <f>IF(ISERROR(1/VLOOKUP($B406,'Justerad allokering'!$B$1:$AG$461,MATCH(I$1,'Justerad allokering'!$B$1:$AF$1,0),FALSE)),VLOOKUP($B406,'Allokerad kvv'!$B$2:$AV$468,MATCH(I$1,'Allokerad kvv'!$B$1:$AV$1,0),FALSE),VLOOKUP($B406,'Justerad allokering'!$B$1:$AG$461,MATCH(I$1,'Justerad allokering'!$B$1:$AF$1,0),FALSE))</f>
        <v>0</v>
      </c>
      <c r="J406">
        <f>IF(ISERROR(1/VLOOKUP($B406,'Justerad allokering'!$B$1:$AG$461,MATCH(J$1,'Justerad allokering'!$B$1:$AF$1,0),FALSE)),VLOOKUP($B406,'Allokerad kvv'!$B$2:$AV$468,MATCH(J$1,'Allokerad kvv'!$B$1:$AV$1,0),FALSE),VLOOKUP($B406,'Justerad allokering'!$B$1:$AG$461,MATCH(J$1,'Justerad allokering'!$B$1:$AF$1,0),FALSE))</f>
        <v>0</v>
      </c>
      <c r="K406">
        <f>IF(ISERROR(1/VLOOKUP($B406,'Justerad allokering'!$B$1:$AG$461,MATCH(K$1,'Justerad allokering'!$B$1:$AF$1,0),FALSE)),VLOOKUP($B406,'Allokerad kvv'!$B$2:$AV$468,MATCH(K$1,'Allokerad kvv'!$B$1:$AV$1,0),FALSE),VLOOKUP($B406,'Justerad allokering'!$B$1:$AG$461,MATCH(K$1,'Justerad allokering'!$B$1:$AF$1,0),FALSE))</f>
        <v>0</v>
      </c>
      <c r="L406">
        <f>IF(ISERROR(1/VLOOKUP($B406,'Justerad allokering'!$B$1:$AG$461,MATCH(L$1,'Justerad allokering'!$B$1:$AF$1,0),FALSE)),VLOOKUP($B406,'Allokerad kvv'!$B$2:$AV$468,MATCH(L$1,'Allokerad kvv'!$B$1:$AV$1,0),FALSE),VLOOKUP($B406,'Justerad allokering'!$B$1:$AG$461,MATCH(L$1,'Justerad allokering'!$B$1:$AF$1,0),FALSE))</f>
        <v>0</v>
      </c>
      <c r="M406">
        <f>IF(ISERROR(1/VLOOKUP($B406,'Justerad allokering'!$B$1:$AG$461,MATCH(M$1,'Justerad allokering'!$B$1:$AF$1,0),FALSE)),VLOOKUP($B406,'Allokerad kvv'!$B$2:$AV$468,MATCH(M$1,'Allokerad kvv'!$B$1:$AV$1,0),FALSE),VLOOKUP($B406,'Justerad allokering'!$B$1:$AG$461,MATCH(M$1,'Justerad allokering'!$B$1:$AF$1,0),FALSE))</f>
        <v>0</v>
      </c>
      <c r="N406">
        <f>IF(ISERROR(1/VLOOKUP($B406,'Justerad allokering'!$B$1:$AG$461,MATCH(N$1,'Justerad allokering'!$B$1:$AF$1,0),FALSE)),VLOOKUP($B406,'Allokerad kvv'!$B$2:$AV$468,MATCH(N$1,'Allokerad kvv'!$B$1:$AV$1,0),FALSE),VLOOKUP($B406,'Justerad allokering'!$B$1:$AG$461,MATCH(N$1,'Justerad allokering'!$B$1:$AF$1,0),FALSE))</f>
        <v>0</v>
      </c>
      <c r="O406">
        <f>IF(ISERROR(1/VLOOKUP($B406,'Justerad allokering'!$B$1:$AG$461,MATCH(O$1,'Justerad allokering'!$B$1:$AF$1,0),FALSE)),VLOOKUP($B406,'Allokerad kvv'!$B$2:$AV$468,MATCH(O$1,'Allokerad kvv'!$B$1:$AV$1,0),FALSE),VLOOKUP($B406,'Justerad allokering'!$B$1:$AG$461,MATCH(O$1,'Justerad allokering'!$B$1:$AF$1,0),FALSE))</f>
        <v>0</v>
      </c>
      <c r="P406">
        <f>IF(ISERROR(1/VLOOKUP($B406,'Justerad allokering'!$B$1:$AG$461,MATCH(P$1,'Justerad allokering'!$B$1:$AF$1,0),FALSE)),VLOOKUP($B406,'Allokerad kvv'!$B$2:$AV$468,MATCH(P$1,'Allokerad kvv'!$B$1:$AV$1,0),FALSE),VLOOKUP($B406,'Justerad allokering'!$B$1:$AG$461,MATCH(P$1,'Justerad allokering'!$B$1:$AF$1,0),FALSE))</f>
        <v>0</v>
      </c>
      <c r="Q406">
        <f>IF(ISERROR(1/VLOOKUP($B406,'Justerad allokering'!$B$1:$AG$461,MATCH(Q$1,'Justerad allokering'!$B$1:$AF$1,0),FALSE)),VLOOKUP($B406,'Allokerad kvv'!$B$2:$AV$468,MATCH(Q$1,'Allokerad kvv'!$B$1:$AV$1,0),FALSE),VLOOKUP($B406,'Justerad allokering'!$B$1:$AG$461,MATCH(Q$1,'Justerad allokering'!$B$1:$AF$1,0),FALSE))</f>
        <v>0</v>
      </c>
      <c r="R406">
        <f>IF(ISERROR(1/VLOOKUP($B406,'Justerad allokering'!$B$1:$AG$461,MATCH(R$1,'Justerad allokering'!$B$1:$AF$1,0),FALSE)),VLOOKUP($B406,'Allokerad kvv'!$B$2:$AV$468,MATCH(R$1,'Allokerad kvv'!$B$1:$AV$1,0),FALSE),VLOOKUP($B406,'Justerad allokering'!$B$1:$AG$461,MATCH(R$1,'Justerad allokering'!$B$1:$AF$1,0),FALSE))</f>
        <v>0</v>
      </c>
      <c r="S406">
        <f>IF(ISERROR(1/VLOOKUP($B406,'Justerad allokering'!$B$1:$AG$461,MATCH(S$1,'Justerad allokering'!$B$1:$AF$1,0),FALSE)),VLOOKUP($B406,'Allokerad kvv'!$B$2:$AV$468,MATCH(S$1,'Allokerad kvv'!$B$1:$AV$1,0),FALSE),VLOOKUP($B406,'Justerad allokering'!$B$1:$AG$461,MATCH(S$1,'Justerad allokering'!$B$1:$AF$1,0),FALSE))</f>
        <v>0</v>
      </c>
      <c r="T406">
        <f>IF(ISERROR(1/VLOOKUP($B406,'Justerad allokering'!$B$1:$AG$461,MATCH(T$1,'Justerad allokering'!$B$1:$AF$1,0),FALSE)),VLOOKUP($B406,'Allokerad kvv'!$B$2:$AV$468,MATCH(T$1,'Allokerad kvv'!$B$1:$AV$1,0),FALSE),VLOOKUP($B406,'Justerad allokering'!$B$1:$AG$461,MATCH(T$1,'Justerad allokering'!$B$1:$AF$1,0),FALSE))</f>
        <v>0</v>
      </c>
      <c r="U406">
        <f>IF(ISERROR(1/VLOOKUP($B406,'Justerad allokering'!$B$1:$AG$461,MATCH(U$1,'Justerad allokering'!$B$1:$AF$1,0),FALSE)),VLOOKUP($B406,'Allokerad kvv'!$B$2:$AV$468,MATCH(U$1,'Allokerad kvv'!$B$1:$AV$1,0),FALSE),VLOOKUP($B406,'Justerad allokering'!$B$1:$AG$461,MATCH(U$1,'Justerad allokering'!$B$1:$AF$1,0),FALSE))</f>
        <v>0</v>
      </c>
      <c r="V406">
        <f>IF(ISERROR(1/VLOOKUP($B406,'Justerad allokering'!$B$1:$AG$461,MATCH(V$1,'Justerad allokering'!$B$1:$AF$1,0),FALSE)),VLOOKUP($B406,'Allokerad kvv'!$B$2:$AV$468,MATCH(V$1,'Allokerad kvv'!$B$1:$AV$1,0),FALSE),VLOOKUP($B406,'Justerad allokering'!$B$1:$AG$461,MATCH(V$1,'Justerad allokering'!$B$1:$AF$1,0),FALSE))</f>
        <v>0</v>
      </c>
      <c r="W406">
        <f>IF(ISERROR(1/VLOOKUP($B406,'Justerad allokering'!$B$1:$AG$461,MATCH(W$1,'Justerad allokering'!$B$1:$AF$1,0),FALSE)),VLOOKUP($B406,'Allokerad kvv'!$B$2:$AV$468,MATCH(W$1,'Allokerad kvv'!$B$1:$AV$1,0),FALSE),VLOOKUP($B406,'Justerad allokering'!$B$1:$AG$461,MATCH(W$1,'Justerad allokering'!$B$1:$AF$1,0),FALSE))</f>
        <v>0</v>
      </c>
      <c r="X406">
        <f>IF(ISERROR(1/VLOOKUP($B406,'Justerad allokering'!$B$1:$AG$461,MATCH(X$1,'Justerad allokering'!$B$1:$AF$1,0),FALSE)),VLOOKUP($B406,'Allokerad kvv'!$B$2:$AV$468,MATCH(X$1,'Allokerad kvv'!$B$1:$AV$1,0),FALSE),VLOOKUP($B406,'Justerad allokering'!$B$1:$AG$461,MATCH(X$1,'Justerad allokering'!$B$1:$AF$1,0),FALSE))</f>
        <v>0</v>
      </c>
      <c r="Y406">
        <f>IF(ISERROR(1/VLOOKUP($B406,'Justerad allokering'!$B$1:$AG$461,MATCH(Y$1,'Justerad allokering'!$B$1:$AF$1,0),FALSE)),VLOOKUP($B406,'Allokerad kvv'!$B$2:$AV$468,MATCH(Y$1,'Allokerad kvv'!$B$1:$AV$1,0),FALSE),VLOOKUP($B406,'Justerad allokering'!$B$1:$AG$461,MATCH(Y$1,'Justerad allokering'!$B$1:$AF$1,0),FALSE))</f>
        <v>0</v>
      </c>
      <c r="Z406">
        <f>IF(ISERROR(1/VLOOKUP($B406,'Justerad allokering'!$B$1:$AG$461,MATCH(Z$1,'Justerad allokering'!$B$1:$AF$1,0),FALSE)),VLOOKUP($B406,'Allokerad kvv'!$B$2:$AV$468,MATCH(Z$1,'Allokerad kvv'!$B$1:$AV$1,0),FALSE),VLOOKUP($B406,'Justerad allokering'!$B$1:$AG$461,MATCH(Z$1,'Justerad allokering'!$B$1:$AF$1,0),FALSE))</f>
        <v>0</v>
      </c>
      <c r="AE406" s="89">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25">
      <c r="A407" s="2" t="s">
        <v>556</v>
      </c>
      <c r="B407" s="2" t="s">
        <v>559</v>
      </c>
      <c r="C407">
        <f>IF(ISERROR(1/VLOOKUP($B407,'Justerad allokering'!$B$1:$AG$461,MATCH(C$1,'Justerad allokering'!$B$1:$AF$1,0),FALSE)),VLOOKUP($B407,'Allokerad kvv'!$B$2:$AV$468,MATCH(C$1,'Allokerad kvv'!$B$1:$AV$1,0),FALSE),VLOOKUP($B407,'Justerad allokering'!$B$1:$AG$461,MATCH(C$1,'Justerad allokering'!$B$1:$AF$1,0),FALSE))</f>
        <v>0</v>
      </c>
      <c r="D407">
        <f>IF(ISERROR(1/VLOOKUP($B407,'Justerad allokering'!$B$1:$AG$461,MATCH(D$1,'Justerad allokering'!$B$1:$AF$1,0),FALSE)),VLOOKUP($B407,'Allokerad kvv'!$B$2:$AV$468,MATCH(D$1,'Allokerad kvv'!$B$1:$AV$1,0),FALSE),VLOOKUP($B407,'Justerad allokering'!$B$1:$AG$461,MATCH(D$1,'Justerad allokering'!$B$1:$AF$1,0),FALSE))</f>
        <v>0</v>
      </c>
      <c r="E407">
        <f>IF(ISERROR(1/VLOOKUP($B407,'Justerad allokering'!$B$1:$AG$461,MATCH(E$1,'Justerad allokering'!$B$1:$AF$1,0),FALSE)),VLOOKUP($B407,'Allokerad kvv'!$B$2:$AV$468,MATCH(E$1,'Allokerad kvv'!$B$1:$AV$1,0),FALSE),VLOOKUP($B407,'Justerad allokering'!$B$1:$AG$461,MATCH(E$1,'Justerad allokering'!$B$1:$AF$1,0),FALSE))</f>
        <v>0</v>
      </c>
      <c r="F407">
        <f>IF(ISERROR(1/VLOOKUP($B407,'Justerad allokering'!$B$1:$AG$461,MATCH(F$1,'Justerad allokering'!$B$1:$AF$1,0),FALSE)),VLOOKUP($B407,'Allokerad kvv'!$B$2:$AV$468,MATCH(F$1,'Allokerad kvv'!$B$1:$AV$1,0),FALSE),VLOOKUP($B407,'Justerad allokering'!$B$1:$AG$461,MATCH(F$1,'Justerad allokering'!$B$1:$AF$1,0),FALSE))</f>
        <v>0</v>
      </c>
      <c r="G407">
        <f>IF(ISERROR(1/VLOOKUP($B407,'Justerad allokering'!$B$1:$AG$461,MATCH(G$1,'Justerad allokering'!$B$1:$AF$1,0),FALSE)),VLOOKUP($B407,'Allokerad kvv'!$B$2:$AV$468,MATCH(G$1,'Allokerad kvv'!$B$1:$AV$1,0),FALSE),VLOOKUP($B407,'Justerad allokering'!$B$1:$AG$461,MATCH(G$1,'Justerad allokering'!$B$1:$AF$1,0),FALSE))</f>
        <v>0</v>
      </c>
      <c r="H407">
        <f>IF(ISERROR(1/VLOOKUP($B407,'Justerad allokering'!$B$1:$AG$461,MATCH(H$1,'Justerad allokering'!$B$1:$AF$1,0),FALSE)),VLOOKUP($B407,'Allokerad kvv'!$B$2:$AV$468,MATCH(H$1,'Allokerad kvv'!$B$1:$AV$1,0),FALSE),VLOOKUP($B407,'Justerad allokering'!$B$1:$AG$461,MATCH(H$1,'Justerad allokering'!$B$1:$AF$1,0),FALSE))</f>
        <v>0</v>
      </c>
      <c r="I407">
        <f>IF(ISERROR(1/VLOOKUP($B407,'Justerad allokering'!$B$1:$AG$461,MATCH(I$1,'Justerad allokering'!$B$1:$AF$1,0),FALSE)),VLOOKUP($B407,'Allokerad kvv'!$B$2:$AV$468,MATCH(I$1,'Allokerad kvv'!$B$1:$AV$1,0),FALSE),VLOOKUP($B407,'Justerad allokering'!$B$1:$AG$461,MATCH(I$1,'Justerad allokering'!$B$1:$AF$1,0),FALSE))</f>
        <v>0</v>
      </c>
      <c r="J407">
        <f>IF(ISERROR(1/VLOOKUP($B407,'Justerad allokering'!$B$1:$AG$461,MATCH(J$1,'Justerad allokering'!$B$1:$AF$1,0),FALSE)),VLOOKUP($B407,'Allokerad kvv'!$B$2:$AV$468,MATCH(J$1,'Allokerad kvv'!$B$1:$AV$1,0),FALSE),VLOOKUP($B407,'Justerad allokering'!$B$1:$AG$461,MATCH(J$1,'Justerad allokering'!$B$1:$AF$1,0),FALSE))</f>
        <v>0</v>
      </c>
      <c r="K407">
        <f>IF(ISERROR(1/VLOOKUP($B407,'Justerad allokering'!$B$1:$AG$461,MATCH(K$1,'Justerad allokering'!$B$1:$AF$1,0),FALSE)),VLOOKUP($B407,'Allokerad kvv'!$B$2:$AV$468,MATCH(K$1,'Allokerad kvv'!$B$1:$AV$1,0),FALSE),VLOOKUP($B407,'Justerad allokering'!$B$1:$AG$461,MATCH(K$1,'Justerad allokering'!$B$1:$AF$1,0),FALSE))</f>
        <v>0</v>
      </c>
      <c r="L407">
        <f>IF(ISERROR(1/VLOOKUP($B407,'Justerad allokering'!$B$1:$AG$461,MATCH(L$1,'Justerad allokering'!$B$1:$AF$1,0),FALSE)),VLOOKUP($B407,'Allokerad kvv'!$B$2:$AV$468,MATCH(L$1,'Allokerad kvv'!$B$1:$AV$1,0),FALSE),VLOOKUP($B407,'Justerad allokering'!$B$1:$AG$461,MATCH(L$1,'Justerad allokering'!$B$1:$AF$1,0),FALSE))</f>
        <v>0</v>
      </c>
      <c r="M407">
        <f>IF(ISERROR(1/VLOOKUP($B407,'Justerad allokering'!$B$1:$AG$461,MATCH(M$1,'Justerad allokering'!$B$1:$AF$1,0),FALSE)),VLOOKUP($B407,'Allokerad kvv'!$B$2:$AV$468,MATCH(M$1,'Allokerad kvv'!$B$1:$AV$1,0),FALSE),VLOOKUP($B407,'Justerad allokering'!$B$1:$AG$461,MATCH(M$1,'Justerad allokering'!$B$1:$AF$1,0),FALSE))</f>
        <v>0</v>
      </c>
      <c r="N407">
        <f>IF(ISERROR(1/VLOOKUP($B407,'Justerad allokering'!$B$1:$AG$461,MATCH(N$1,'Justerad allokering'!$B$1:$AF$1,0),FALSE)),VLOOKUP($B407,'Allokerad kvv'!$B$2:$AV$468,MATCH(N$1,'Allokerad kvv'!$B$1:$AV$1,0),FALSE),VLOOKUP($B407,'Justerad allokering'!$B$1:$AG$461,MATCH(N$1,'Justerad allokering'!$B$1:$AF$1,0),FALSE))</f>
        <v>0</v>
      </c>
      <c r="O407">
        <f>IF(ISERROR(1/VLOOKUP($B407,'Justerad allokering'!$B$1:$AG$461,MATCH(O$1,'Justerad allokering'!$B$1:$AF$1,0),FALSE)),VLOOKUP($B407,'Allokerad kvv'!$B$2:$AV$468,MATCH(O$1,'Allokerad kvv'!$B$1:$AV$1,0),FALSE),VLOOKUP($B407,'Justerad allokering'!$B$1:$AG$461,MATCH(O$1,'Justerad allokering'!$B$1:$AF$1,0),FALSE))</f>
        <v>0</v>
      </c>
      <c r="P407">
        <f>IF(ISERROR(1/VLOOKUP($B407,'Justerad allokering'!$B$1:$AG$461,MATCH(P$1,'Justerad allokering'!$B$1:$AF$1,0),FALSE)),VLOOKUP($B407,'Allokerad kvv'!$B$2:$AV$468,MATCH(P$1,'Allokerad kvv'!$B$1:$AV$1,0),FALSE),VLOOKUP($B407,'Justerad allokering'!$B$1:$AG$461,MATCH(P$1,'Justerad allokering'!$B$1:$AF$1,0),FALSE))</f>
        <v>0</v>
      </c>
      <c r="Q407">
        <f>IF(ISERROR(1/VLOOKUP($B407,'Justerad allokering'!$B$1:$AG$461,MATCH(Q$1,'Justerad allokering'!$B$1:$AF$1,0),FALSE)),VLOOKUP($B407,'Allokerad kvv'!$B$2:$AV$468,MATCH(Q$1,'Allokerad kvv'!$B$1:$AV$1,0),FALSE),VLOOKUP($B407,'Justerad allokering'!$B$1:$AG$461,MATCH(Q$1,'Justerad allokering'!$B$1:$AF$1,0),FALSE))</f>
        <v>0</v>
      </c>
      <c r="R407">
        <f>IF(ISERROR(1/VLOOKUP($B407,'Justerad allokering'!$B$1:$AG$461,MATCH(R$1,'Justerad allokering'!$B$1:$AF$1,0),FALSE)),VLOOKUP($B407,'Allokerad kvv'!$B$2:$AV$468,MATCH(R$1,'Allokerad kvv'!$B$1:$AV$1,0),FALSE),VLOOKUP($B407,'Justerad allokering'!$B$1:$AG$461,MATCH(R$1,'Justerad allokering'!$B$1:$AF$1,0),FALSE))</f>
        <v>0</v>
      </c>
      <c r="S407">
        <f>IF(ISERROR(1/VLOOKUP($B407,'Justerad allokering'!$B$1:$AG$461,MATCH(S$1,'Justerad allokering'!$B$1:$AF$1,0),FALSE)),VLOOKUP($B407,'Allokerad kvv'!$B$2:$AV$468,MATCH(S$1,'Allokerad kvv'!$B$1:$AV$1,0),FALSE),VLOOKUP($B407,'Justerad allokering'!$B$1:$AG$461,MATCH(S$1,'Justerad allokering'!$B$1:$AF$1,0),FALSE))</f>
        <v>0</v>
      </c>
      <c r="T407">
        <f>IF(ISERROR(1/VLOOKUP($B407,'Justerad allokering'!$B$1:$AG$461,MATCH(T$1,'Justerad allokering'!$B$1:$AF$1,0),FALSE)),VLOOKUP($B407,'Allokerad kvv'!$B$2:$AV$468,MATCH(T$1,'Allokerad kvv'!$B$1:$AV$1,0),FALSE),VLOOKUP($B407,'Justerad allokering'!$B$1:$AG$461,MATCH(T$1,'Justerad allokering'!$B$1:$AF$1,0),FALSE))</f>
        <v>0</v>
      </c>
      <c r="U407">
        <f>IF(ISERROR(1/VLOOKUP($B407,'Justerad allokering'!$B$1:$AG$461,MATCH(U$1,'Justerad allokering'!$B$1:$AF$1,0),FALSE)),VLOOKUP($B407,'Allokerad kvv'!$B$2:$AV$468,MATCH(U$1,'Allokerad kvv'!$B$1:$AV$1,0),FALSE),VLOOKUP($B407,'Justerad allokering'!$B$1:$AG$461,MATCH(U$1,'Justerad allokering'!$B$1:$AF$1,0),FALSE))</f>
        <v>0</v>
      </c>
      <c r="V407">
        <f>IF(ISERROR(1/VLOOKUP($B407,'Justerad allokering'!$B$1:$AG$461,MATCH(V$1,'Justerad allokering'!$B$1:$AF$1,0),FALSE)),VLOOKUP($B407,'Allokerad kvv'!$B$2:$AV$468,MATCH(V$1,'Allokerad kvv'!$B$1:$AV$1,0),FALSE),VLOOKUP($B407,'Justerad allokering'!$B$1:$AG$461,MATCH(V$1,'Justerad allokering'!$B$1:$AF$1,0),FALSE))</f>
        <v>0</v>
      </c>
      <c r="W407">
        <f>IF(ISERROR(1/VLOOKUP($B407,'Justerad allokering'!$B$1:$AG$461,MATCH(W$1,'Justerad allokering'!$B$1:$AF$1,0),FALSE)),VLOOKUP($B407,'Allokerad kvv'!$B$2:$AV$468,MATCH(W$1,'Allokerad kvv'!$B$1:$AV$1,0),FALSE),VLOOKUP($B407,'Justerad allokering'!$B$1:$AG$461,MATCH(W$1,'Justerad allokering'!$B$1:$AF$1,0),FALSE))</f>
        <v>0</v>
      </c>
      <c r="X407">
        <f>IF(ISERROR(1/VLOOKUP($B407,'Justerad allokering'!$B$1:$AG$461,MATCH(X$1,'Justerad allokering'!$B$1:$AF$1,0),FALSE)),VLOOKUP($B407,'Allokerad kvv'!$B$2:$AV$468,MATCH(X$1,'Allokerad kvv'!$B$1:$AV$1,0),FALSE),VLOOKUP($B407,'Justerad allokering'!$B$1:$AG$461,MATCH(X$1,'Justerad allokering'!$B$1:$AF$1,0),FALSE))</f>
        <v>0</v>
      </c>
      <c r="Y407">
        <f>IF(ISERROR(1/VLOOKUP($B407,'Justerad allokering'!$B$1:$AG$461,MATCH(Y$1,'Justerad allokering'!$B$1:$AF$1,0),FALSE)),VLOOKUP($B407,'Allokerad kvv'!$B$2:$AV$468,MATCH(Y$1,'Allokerad kvv'!$B$1:$AV$1,0),FALSE),VLOOKUP($B407,'Justerad allokering'!$B$1:$AG$461,MATCH(Y$1,'Justerad allokering'!$B$1:$AF$1,0),FALSE))</f>
        <v>0</v>
      </c>
      <c r="Z407">
        <f>IF(ISERROR(1/VLOOKUP($B407,'Justerad allokering'!$B$1:$AG$461,MATCH(Z$1,'Justerad allokering'!$B$1:$AF$1,0),FALSE)),VLOOKUP($B407,'Allokerad kvv'!$B$2:$AV$468,MATCH(Z$1,'Allokerad kvv'!$B$1:$AV$1,0),FALSE),VLOOKUP($B407,'Justerad allokering'!$B$1:$AG$461,MATCH(Z$1,'Justerad allokering'!$B$1:$AF$1,0),FALSE))</f>
        <v>0</v>
      </c>
      <c r="AE407" s="89">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25">
      <c r="A408" s="2" t="s">
        <v>556</v>
      </c>
      <c r="B408" s="2" t="s">
        <v>560</v>
      </c>
      <c r="C408">
        <f>IF(ISERROR(1/VLOOKUP($B408,'Justerad allokering'!$B$1:$AG$461,MATCH(C$1,'Justerad allokering'!$B$1:$AF$1,0),FALSE)),VLOOKUP($B408,'Allokerad kvv'!$B$2:$AV$468,MATCH(C$1,'Allokerad kvv'!$B$1:$AV$1,0),FALSE),VLOOKUP($B408,'Justerad allokering'!$B$1:$AG$461,MATCH(C$1,'Justerad allokering'!$B$1:$AF$1,0),FALSE))</f>
        <v>0</v>
      </c>
      <c r="D408">
        <f>IF(ISERROR(1/VLOOKUP($B408,'Justerad allokering'!$B$1:$AG$461,MATCH(D$1,'Justerad allokering'!$B$1:$AF$1,0),FALSE)),VLOOKUP($B408,'Allokerad kvv'!$B$2:$AV$468,MATCH(D$1,'Allokerad kvv'!$B$1:$AV$1,0),FALSE),VLOOKUP($B408,'Justerad allokering'!$B$1:$AG$461,MATCH(D$1,'Justerad allokering'!$B$1:$AF$1,0),FALSE))</f>
        <v>0</v>
      </c>
      <c r="E408">
        <f>IF(ISERROR(1/VLOOKUP($B408,'Justerad allokering'!$B$1:$AG$461,MATCH(E$1,'Justerad allokering'!$B$1:$AF$1,0),FALSE)),VLOOKUP($B408,'Allokerad kvv'!$B$2:$AV$468,MATCH(E$1,'Allokerad kvv'!$B$1:$AV$1,0),FALSE),VLOOKUP($B408,'Justerad allokering'!$B$1:$AG$461,MATCH(E$1,'Justerad allokering'!$B$1:$AF$1,0),FALSE))</f>
        <v>0</v>
      </c>
      <c r="F408">
        <f>IF(ISERROR(1/VLOOKUP($B408,'Justerad allokering'!$B$1:$AG$461,MATCH(F$1,'Justerad allokering'!$B$1:$AF$1,0),FALSE)),VLOOKUP($B408,'Allokerad kvv'!$B$2:$AV$468,MATCH(F$1,'Allokerad kvv'!$B$1:$AV$1,0),FALSE),VLOOKUP($B408,'Justerad allokering'!$B$1:$AG$461,MATCH(F$1,'Justerad allokering'!$B$1:$AF$1,0),FALSE))</f>
        <v>0</v>
      </c>
      <c r="G408">
        <f>IF(ISERROR(1/VLOOKUP($B408,'Justerad allokering'!$B$1:$AG$461,MATCH(G$1,'Justerad allokering'!$B$1:$AF$1,0),FALSE)),VLOOKUP($B408,'Allokerad kvv'!$B$2:$AV$468,MATCH(G$1,'Allokerad kvv'!$B$1:$AV$1,0),FALSE),VLOOKUP($B408,'Justerad allokering'!$B$1:$AG$461,MATCH(G$1,'Justerad allokering'!$B$1:$AF$1,0),FALSE))</f>
        <v>0</v>
      </c>
      <c r="H408">
        <f>IF(ISERROR(1/VLOOKUP($B408,'Justerad allokering'!$B$1:$AG$461,MATCH(H$1,'Justerad allokering'!$B$1:$AF$1,0),FALSE)),VLOOKUP($B408,'Allokerad kvv'!$B$2:$AV$468,MATCH(H$1,'Allokerad kvv'!$B$1:$AV$1,0),FALSE),VLOOKUP($B408,'Justerad allokering'!$B$1:$AG$461,MATCH(H$1,'Justerad allokering'!$B$1:$AF$1,0),FALSE))</f>
        <v>0</v>
      </c>
      <c r="I408">
        <f>IF(ISERROR(1/VLOOKUP($B408,'Justerad allokering'!$B$1:$AG$461,MATCH(I$1,'Justerad allokering'!$B$1:$AF$1,0),FALSE)),VLOOKUP($B408,'Allokerad kvv'!$B$2:$AV$468,MATCH(I$1,'Allokerad kvv'!$B$1:$AV$1,0),FALSE),VLOOKUP($B408,'Justerad allokering'!$B$1:$AG$461,MATCH(I$1,'Justerad allokering'!$B$1:$AF$1,0),FALSE))</f>
        <v>0</v>
      </c>
      <c r="J408">
        <f>IF(ISERROR(1/VLOOKUP($B408,'Justerad allokering'!$B$1:$AG$461,MATCH(J$1,'Justerad allokering'!$B$1:$AF$1,0),FALSE)),VLOOKUP($B408,'Allokerad kvv'!$B$2:$AV$468,MATCH(J$1,'Allokerad kvv'!$B$1:$AV$1,0),FALSE),VLOOKUP($B408,'Justerad allokering'!$B$1:$AG$461,MATCH(J$1,'Justerad allokering'!$B$1:$AF$1,0),FALSE))</f>
        <v>0</v>
      </c>
      <c r="K408">
        <f>IF(ISERROR(1/VLOOKUP($B408,'Justerad allokering'!$B$1:$AG$461,MATCH(K$1,'Justerad allokering'!$B$1:$AF$1,0),FALSE)),VLOOKUP($B408,'Allokerad kvv'!$B$2:$AV$468,MATCH(K$1,'Allokerad kvv'!$B$1:$AV$1,0),FALSE),VLOOKUP($B408,'Justerad allokering'!$B$1:$AG$461,MATCH(K$1,'Justerad allokering'!$B$1:$AF$1,0),FALSE))</f>
        <v>0</v>
      </c>
      <c r="L408">
        <f>IF(ISERROR(1/VLOOKUP($B408,'Justerad allokering'!$B$1:$AG$461,MATCH(L$1,'Justerad allokering'!$B$1:$AF$1,0),FALSE)),VLOOKUP($B408,'Allokerad kvv'!$B$2:$AV$468,MATCH(L$1,'Allokerad kvv'!$B$1:$AV$1,0),FALSE),VLOOKUP($B408,'Justerad allokering'!$B$1:$AG$461,MATCH(L$1,'Justerad allokering'!$B$1:$AF$1,0),FALSE))</f>
        <v>0</v>
      </c>
      <c r="M408">
        <f>IF(ISERROR(1/VLOOKUP($B408,'Justerad allokering'!$B$1:$AG$461,MATCH(M$1,'Justerad allokering'!$B$1:$AF$1,0),FALSE)),VLOOKUP($B408,'Allokerad kvv'!$B$2:$AV$468,MATCH(M$1,'Allokerad kvv'!$B$1:$AV$1,0),FALSE),VLOOKUP($B408,'Justerad allokering'!$B$1:$AG$461,MATCH(M$1,'Justerad allokering'!$B$1:$AF$1,0),FALSE))</f>
        <v>0</v>
      </c>
      <c r="N408">
        <f>IF(ISERROR(1/VLOOKUP($B408,'Justerad allokering'!$B$1:$AG$461,MATCH(N$1,'Justerad allokering'!$B$1:$AF$1,0),FALSE)),VLOOKUP($B408,'Allokerad kvv'!$B$2:$AV$468,MATCH(N$1,'Allokerad kvv'!$B$1:$AV$1,0),FALSE),VLOOKUP($B408,'Justerad allokering'!$B$1:$AG$461,MATCH(N$1,'Justerad allokering'!$B$1:$AF$1,0),FALSE))</f>
        <v>0</v>
      </c>
      <c r="O408">
        <f>IF(ISERROR(1/VLOOKUP($B408,'Justerad allokering'!$B$1:$AG$461,MATCH(O$1,'Justerad allokering'!$B$1:$AF$1,0),FALSE)),VLOOKUP($B408,'Allokerad kvv'!$B$2:$AV$468,MATCH(O$1,'Allokerad kvv'!$B$1:$AV$1,0),FALSE),VLOOKUP($B408,'Justerad allokering'!$B$1:$AG$461,MATCH(O$1,'Justerad allokering'!$B$1:$AF$1,0),FALSE))</f>
        <v>0</v>
      </c>
      <c r="P408">
        <f>IF(ISERROR(1/VLOOKUP($B408,'Justerad allokering'!$B$1:$AG$461,MATCH(P$1,'Justerad allokering'!$B$1:$AF$1,0),FALSE)),VLOOKUP($B408,'Allokerad kvv'!$B$2:$AV$468,MATCH(P$1,'Allokerad kvv'!$B$1:$AV$1,0),FALSE),VLOOKUP($B408,'Justerad allokering'!$B$1:$AG$461,MATCH(P$1,'Justerad allokering'!$B$1:$AF$1,0),FALSE))</f>
        <v>0</v>
      </c>
      <c r="Q408">
        <f>IF(ISERROR(1/VLOOKUP($B408,'Justerad allokering'!$B$1:$AG$461,MATCH(Q$1,'Justerad allokering'!$B$1:$AF$1,0),FALSE)),VLOOKUP($B408,'Allokerad kvv'!$B$2:$AV$468,MATCH(Q$1,'Allokerad kvv'!$B$1:$AV$1,0),FALSE),VLOOKUP($B408,'Justerad allokering'!$B$1:$AG$461,MATCH(Q$1,'Justerad allokering'!$B$1:$AF$1,0),FALSE))</f>
        <v>0</v>
      </c>
      <c r="R408">
        <f>IF(ISERROR(1/VLOOKUP($B408,'Justerad allokering'!$B$1:$AG$461,MATCH(R$1,'Justerad allokering'!$B$1:$AF$1,0),FALSE)),VLOOKUP($B408,'Allokerad kvv'!$B$2:$AV$468,MATCH(R$1,'Allokerad kvv'!$B$1:$AV$1,0),FALSE),VLOOKUP($B408,'Justerad allokering'!$B$1:$AG$461,MATCH(R$1,'Justerad allokering'!$B$1:$AF$1,0),FALSE))</f>
        <v>0</v>
      </c>
      <c r="S408">
        <f>IF(ISERROR(1/VLOOKUP($B408,'Justerad allokering'!$B$1:$AG$461,MATCH(S$1,'Justerad allokering'!$B$1:$AF$1,0),FALSE)),VLOOKUP($B408,'Allokerad kvv'!$B$2:$AV$468,MATCH(S$1,'Allokerad kvv'!$B$1:$AV$1,0),FALSE),VLOOKUP($B408,'Justerad allokering'!$B$1:$AG$461,MATCH(S$1,'Justerad allokering'!$B$1:$AF$1,0),FALSE))</f>
        <v>0</v>
      </c>
      <c r="T408">
        <f>IF(ISERROR(1/VLOOKUP($B408,'Justerad allokering'!$B$1:$AG$461,MATCH(T$1,'Justerad allokering'!$B$1:$AF$1,0),FALSE)),VLOOKUP($B408,'Allokerad kvv'!$B$2:$AV$468,MATCH(T$1,'Allokerad kvv'!$B$1:$AV$1,0),FALSE),VLOOKUP($B408,'Justerad allokering'!$B$1:$AG$461,MATCH(T$1,'Justerad allokering'!$B$1:$AF$1,0),FALSE))</f>
        <v>0</v>
      </c>
      <c r="U408">
        <f>IF(ISERROR(1/VLOOKUP($B408,'Justerad allokering'!$B$1:$AG$461,MATCH(U$1,'Justerad allokering'!$B$1:$AF$1,0),FALSE)),VLOOKUP($B408,'Allokerad kvv'!$B$2:$AV$468,MATCH(U$1,'Allokerad kvv'!$B$1:$AV$1,0),FALSE),VLOOKUP($B408,'Justerad allokering'!$B$1:$AG$461,MATCH(U$1,'Justerad allokering'!$B$1:$AF$1,0),FALSE))</f>
        <v>0</v>
      </c>
      <c r="V408">
        <f>IF(ISERROR(1/VLOOKUP($B408,'Justerad allokering'!$B$1:$AG$461,MATCH(V$1,'Justerad allokering'!$B$1:$AF$1,0),FALSE)),VLOOKUP($B408,'Allokerad kvv'!$B$2:$AV$468,MATCH(V$1,'Allokerad kvv'!$B$1:$AV$1,0),FALSE),VLOOKUP($B408,'Justerad allokering'!$B$1:$AG$461,MATCH(V$1,'Justerad allokering'!$B$1:$AF$1,0),FALSE))</f>
        <v>0</v>
      </c>
      <c r="W408">
        <f>IF(ISERROR(1/VLOOKUP($B408,'Justerad allokering'!$B$1:$AG$461,MATCH(W$1,'Justerad allokering'!$B$1:$AF$1,0),FALSE)),VLOOKUP($B408,'Allokerad kvv'!$B$2:$AV$468,MATCH(W$1,'Allokerad kvv'!$B$1:$AV$1,0),FALSE),VLOOKUP($B408,'Justerad allokering'!$B$1:$AG$461,MATCH(W$1,'Justerad allokering'!$B$1:$AF$1,0),FALSE))</f>
        <v>0</v>
      </c>
      <c r="X408">
        <f>IF(ISERROR(1/VLOOKUP($B408,'Justerad allokering'!$B$1:$AG$461,MATCH(X$1,'Justerad allokering'!$B$1:$AF$1,0),FALSE)),VLOOKUP($B408,'Allokerad kvv'!$B$2:$AV$468,MATCH(X$1,'Allokerad kvv'!$B$1:$AV$1,0),FALSE),VLOOKUP($B408,'Justerad allokering'!$B$1:$AG$461,MATCH(X$1,'Justerad allokering'!$B$1:$AF$1,0),FALSE))</f>
        <v>0</v>
      </c>
      <c r="Y408">
        <f>IF(ISERROR(1/VLOOKUP($B408,'Justerad allokering'!$B$1:$AG$461,MATCH(Y$1,'Justerad allokering'!$B$1:$AF$1,0),FALSE)),VLOOKUP($B408,'Allokerad kvv'!$B$2:$AV$468,MATCH(Y$1,'Allokerad kvv'!$B$1:$AV$1,0),FALSE),VLOOKUP($B408,'Justerad allokering'!$B$1:$AG$461,MATCH(Y$1,'Justerad allokering'!$B$1:$AF$1,0),FALSE))</f>
        <v>0</v>
      </c>
      <c r="Z408">
        <f>IF(ISERROR(1/VLOOKUP($B408,'Justerad allokering'!$B$1:$AG$461,MATCH(Z$1,'Justerad allokering'!$B$1:$AF$1,0),FALSE)),VLOOKUP($B408,'Allokerad kvv'!$B$2:$AV$468,MATCH(Z$1,'Allokerad kvv'!$B$1:$AV$1,0),FALSE),VLOOKUP($B408,'Justerad allokering'!$B$1:$AG$461,MATCH(Z$1,'Justerad allokering'!$B$1:$AF$1,0),FALSE))</f>
        <v>0</v>
      </c>
      <c r="AE408" s="89">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25">
      <c r="A409" s="2" t="s">
        <v>556</v>
      </c>
      <c r="B409" s="2" t="s">
        <v>561</v>
      </c>
      <c r="C409">
        <f>IF(ISERROR(1/VLOOKUP($B409,'Justerad allokering'!$B$1:$AG$461,MATCH(C$1,'Justerad allokering'!$B$1:$AF$1,0),FALSE)),VLOOKUP($B409,'Allokerad kvv'!$B$2:$AV$468,MATCH(C$1,'Allokerad kvv'!$B$1:$AV$1,0),FALSE),VLOOKUP($B409,'Justerad allokering'!$B$1:$AG$461,MATCH(C$1,'Justerad allokering'!$B$1:$AF$1,0),FALSE))</f>
        <v>0</v>
      </c>
      <c r="D409">
        <f>IF(ISERROR(1/VLOOKUP($B409,'Justerad allokering'!$B$1:$AG$461,MATCH(D$1,'Justerad allokering'!$B$1:$AF$1,0),FALSE)),VLOOKUP($B409,'Allokerad kvv'!$B$2:$AV$468,MATCH(D$1,'Allokerad kvv'!$B$1:$AV$1,0),FALSE),VLOOKUP($B409,'Justerad allokering'!$B$1:$AG$461,MATCH(D$1,'Justerad allokering'!$B$1:$AF$1,0),FALSE))</f>
        <v>0</v>
      </c>
      <c r="E409">
        <f>IF(ISERROR(1/VLOOKUP($B409,'Justerad allokering'!$B$1:$AG$461,MATCH(E$1,'Justerad allokering'!$B$1:$AF$1,0),FALSE)),VLOOKUP($B409,'Allokerad kvv'!$B$2:$AV$468,MATCH(E$1,'Allokerad kvv'!$B$1:$AV$1,0),FALSE),VLOOKUP($B409,'Justerad allokering'!$B$1:$AG$461,MATCH(E$1,'Justerad allokering'!$B$1:$AF$1,0),FALSE))</f>
        <v>0</v>
      </c>
      <c r="F409">
        <f>IF(ISERROR(1/VLOOKUP($B409,'Justerad allokering'!$B$1:$AG$461,MATCH(F$1,'Justerad allokering'!$B$1:$AF$1,0),FALSE)),VLOOKUP($B409,'Allokerad kvv'!$B$2:$AV$468,MATCH(F$1,'Allokerad kvv'!$B$1:$AV$1,0),FALSE),VLOOKUP($B409,'Justerad allokering'!$B$1:$AG$461,MATCH(F$1,'Justerad allokering'!$B$1:$AF$1,0),FALSE))</f>
        <v>0</v>
      </c>
      <c r="G409">
        <f>IF(ISERROR(1/VLOOKUP($B409,'Justerad allokering'!$B$1:$AG$461,MATCH(G$1,'Justerad allokering'!$B$1:$AF$1,0),FALSE)),VLOOKUP($B409,'Allokerad kvv'!$B$2:$AV$468,MATCH(G$1,'Allokerad kvv'!$B$1:$AV$1,0),FALSE),VLOOKUP($B409,'Justerad allokering'!$B$1:$AG$461,MATCH(G$1,'Justerad allokering'!$B$1:$AF$1,0),FALSE))</f>
        <v>0</v>
      </c>
      <c r="H409">
        <f>IF(ISERROR(1/VLOOKUP($B409,'Justerad allokering'!$B$1:$AG$461,MATCH(H$1,'Justerad allokering'!$B$1:$AF$1,0),FALSE)),VLOOKUP($B409,'Allokerad kvv'!$B$2:$AV$468,MATCH(H$1,'Allokerad kvv'!$B$1:$AV$1,0),FALSE),VLOOKUP($B409,'Justerad allokering'!$B$1:$AG$461,MATCH(H$1,'Justerad allokering'!$B$1:$AF$1,0),FALSE))</f>
        <v>0</v>
      </c>
      <c r="I409">
        <f>IF(ISERROR(1/VLOOKUP($B409,'Justerad allokering'!$B$1:$AG$461,MATCH(I$1,'Justerad allokering'!$B$1:$AF$1,0),FALSE)),VLOOKUP($B409,'Allokerad kvv'!$B$2:$AV$468,MATCH(I$1,'Allokerad kvv'!$B$1:$AV$1,0),FALSE),VLOOKUP($B409,'Justerad allokering'!$B$1:$AG$461,MATCH(I$1,'Justerad allokering'!$B$1:$AF$1,0),FALSE))</f>
        <v>0</v>
      </c>
      <c r="J409">
        <f>IF(ISERROR(1/VLOOKUP($B409,'Justerad allokering'!$B$1:$AG$461,MATCH(J$1,'Justerad allokering'!$B$1:$AF$1,0),FALSE)),VLOOKUP($B409,'Allokerad kvv'!$B$2:$AV$468,MATCH(J$1,'Allokerad kvv'!$B$1:$AV$1,0),FALSE),VLOOKUP($B409,'Justerad allokering'!$B$1:$AG$461,MATCH(J$1,'Justerad allokering'!$B$1:$AF$1,0),FALSE))</f>
        <v>0</v>
      </c>
      <c r="K409">
        <f>IF(ISERROR(1/VLOOKUP($B409,'Justerad allokering'!$B$1:$AG$461,MATCH(K$1,'Justerad allokering'!$B$1:$AF$1,0),FALSE)),VLOOKUP($B409,'Allokerad kvv'!$B$2:$AV$468,MATCH(K$1,'Allokerad kvv'!$B$1:$AV$1,0),FALSE),VLOOKUP($B409,'Justerad allokering'!$B$1:$AG$461,MATCH(K$1,'Justerad allokering'!$B$1:$AF$1,0),FALSE))</f>
        <v>0</v>
      </c>
      <c r="L409">
        <f>IF(ISERROR(1/VLOOKUP($B409,'Justerad allokering'!$B$1:$AG$461,MATCH(L$1,'Justerad allokering'!$B$1:$AF$1,0),FALSE)),VLOOKUP($B409,'Allokerad kvv'!$B$2:$AV$468,MATCH(L$1,'Allokerad kvv'!$B$1:$AV$1,0),FALSE),VLOOKUP($B409,'Justerad allokering'!$B$1:$AG$461,MATCH(L$1,'Justerad allokering'!$B$1:$AF$1,0),FALSE))</f>
        <v>0</v>
      </c>
      <c r="M409">
        <f>IF(ISERROR(1/VLOOKUP($B409,'Justerad allokering'!$B$1:$AG$461,MATCH(M$1,'Justerad allokering'!$B$1:$AF$1,0),FALSE)),VLOOKUP($B409,'Allokerad kvv'!$B$2:$AV$468,MATCH(M$1,'Allokerad kvv'!$B$1:$AV$1,0),FALSE),VLOOKUP($B409,'Justerad allokering'!$B$1:$AG$461,MATCH(M$1,'Justerad allokering'!$B$1:$AF$1,0),FALSE))</f>
        <v>0</v>
      </c>
      <c r="N409">
        <f>IF(ISERROR(1/VLOOKUP($B409,'Justerad allokering'!$B$1:$AG$461,MATCH(N$1,'Justerad allokering'!$B$1:$AF$1,0),FALSE)),VLOOKUP($B409,'Allokerad kvv'!$B$2:$AV$468,MATCH(N$1,'Allokerad kvv'!$B$1:$AV$1,0),FALSE),VLOOKUP($B409,'Justerad allokering'!$B$1:$AG$461,MATCH(N$1,'Justerad allokering'!$B$1:$AF$1,0),FALSE))</f>
        <v>0</v>
      </c>
      <c r="O409">
        <f>IF(ISERROR(1/VLOOKUP($B409,'Justerad allokering'!$B$1:$AG$461,MATCH(O$1,'Justerad allokering'!$B$1:$AF$1,0),FALSE)),VLOOKUP($B409,'Allokerad kvv'!$B$2:$AV$468,MATCH(O$1,'Allokerad kvv'!$B$1:$AV$1,0),FALSE),VLOOKUP($B409,'Justerad allokering'!$B$1:$AG$461,MATCH(O$1,'Justerad allokering'!$B$1:$AF$1,0),FALSE))</f>
        <v>0</v>
      </c>
      <c r="P409">
        <f>IF(ISERROR(1/VLOOKUP($B409,'Justerad allokering'!$B$1:$AG$461,MATCH(P$1,'Justerad allokering'!$B$1:$AF$1,0),FALSE)),VLOOKUP($B409,'Allokerad kvv'!$B$2:$AV$468,MATCH(P$1,'Allokerad kvv'!$B$1:$AV$1,0),FALSE),VLOOKUP($B409,'Justerad allokering'!$B$1:$AG$461,MATCH(P$1,'Justerad allokering'!$B$1:$AF$1,0),FALSE))</f>
        <v>0</v>
      </c>
      <c r="Q409">
        <f>IF(ISERROR(1/VLOOKUP($B409,'Justerad allokering'!$B$1:$AG$461,MATCH(Q$1,'Justerad allokering'!$B$1:$AF$1,0),FALSE)),VLOOKUP($B409,'Allokerad kvv'!$B$2:$AV$468,MATCH(Q$1,'Allokerad kvv'!$B$1:$AV$1,0),FALSE),VLOOKUP($B409,'Justerad allokering'!$B$1:$AG$461,MATCH(Q$1,'Justerad allokering'!$B$1:$AF$1,0),FALSE))</f>
        <v>0</v>
      </c>
      <c r="R409">
        <f>IF(ISERROR(1/VLOOKUP($B409,'Justerad allokering'!$B$1:$AG$461,MATCH(R$1,'Justerad allokering'!$B$1:$AF$1,0),FALSE)),VLOOKUP($B409,'Allokerad kvv'!$B$2:$AV$468,MATCH(R$1,'Allokerad kvv'!$B$1:$AV$1,0),FALSE),VLOOKUP($B409,'Justerad allokering'!$B$1:$AG$461,MATCH(R$1,'Justerad allokering'!$B$1:$AF$1,0),FALSE))</f>
        <v>0</v>
      </c>
      <c r="S409">
        <f>IF(ISERROR(1/VLOOKUP($B409,'Justerad allokering'!$B$1:$AG$461,MATCH(S$1,'Justerad allokering'!$B$1:$AF$1,0),FALSE)),VLOOKUP($B409,'Allokerad kvv'!$B$2:$AV$468,MATCH(S$1,'Allokerad kvv'!$B$1:$AV$1,0),FALSE),VLOOKUP($B409,'Justerad allokering'!$B$1:$AG$461,MATCH(S$1,'Justerad allokering'!$B$1:$AF$1,0),FALSE))</f>
        <v>0</v>
      </c>
      <c r="T409">
        <f>IF(ISERROR(1/VLOOKUP($B409,'Justerad allokering'!$B$1:$AG$461,MATCH(T$1,'Justerad allokering'!$B$1:$AF$1,0),FALSE)),VLOOKUP($B409,'Allokerad kvv'!$B$2:$AV$468,MATCH(T$1,'Allokerad kvv'!$B$1:$AV$1,0),FALSE),VLOOKUP($B409,'Justerad allokering'!$B$1:$AG$461,MATCH(T$1,'Justerad allokering'!$B$1:$AF$1,0),FALSE))</f>
        <v>0</v>
      </c>
      <c r="U409">
        <f>IF(ISERROR(1/VLOOKUP($B409,'Justerad allokering'!$B$1:$AG$461,MATCH(U$1,'Justerad allokering'!$B$1:$AF$1,0),FALSE)),VLOOKUP($B409,'Allokerad kvv'!$B$2:$AV$468,MATCH(U$1,'Allokerad kvv'!$B$1:$AV$1,0),FALSE),VLOOKUP($B409,'Justerad allokering'!$B$1:$AG$461,MATCH(U$1,'Justerad allokering'!$B$1:$AF$1,0),FALSE))</f>
        <v>0</v>
      </c>
      <c r="V409">
        <f>IF(ISERROR(1/VLOOKUP($B409,'Justerad allokering'!$B$1:$AG$461,MATCH(V$1,'Justerad allokering'!$B$1:$AF$1,0),FALSE)),VLOOKUP($B409,'Allokerad kvv'!$B$2:$AV$468,MATCH(V$1,'Allokerad kvv'!$B$1:$AV$1,0),FALSE),VLOOKUP($B409,'Justerad allokering'!$B$1:$AG$461,MATCH(V$1,'Justerad allokering'!$B$1:$AF$1,0),FALSE))</f>
        <v>0</v>
      </c>
      <c r="W409">
        <f>IF(ISERROR(1/VLOOKUP($B409,'Justerad allokering'!$B$1:$AG$461,MATCH(W$1,'Justerad allokering'!$B$1:$AF$1,0),FALSE)),VLOOKUP($B409,'Allokerad kvv'!$B$2:$AV$468,MATCH(W$1,'Allokerad kvv'!$B$1:$AV$1,0),FALSE),VLOOKUP($B409,'Justerad allokering'!$B$1:$AG$461,MATCH(W$1,'Justerad allokering'!$B$1:$AF$1,0),FALSE))</f>
        <v>0</v>
      </c>
      <c r="X409">
        <f>IF(ISERROR(1/VLOOKUP($B409,'Justerad allokering'!$B$1:$AG$461,MATCH(X$1,'Justerad allokering'!$B$1:$AF$1,0),FALSE)),VLOOKUP($B409,'Allokerad kvv'!$B$2:$AV$468,MATCH(X$1,'Allokerad kvv'!$B$1:$AV$1,0),FALSE),VLOOKUP($B409,'Justerad allokering'!$B$1:$AG$461,MATCH(X$1,'Justerad allokering'!$B$1:$AF$1,0),FALSE))</f>
        <v>0</v>
      </c>
      <c r="Y409">
        <f>IF(ISERROR(1/VLOOKUP($B409,'Justerad allokering'!$B$1:$AG$461,MATCH(Y$1,'Justerad allokering'!$B$1:$AF$1,0),FALSE)),VLOOKUP($B409,'Allokerad kvv'!$B$2:$AV$468,MATCH(Y$1,'Allokerad kvv'!$B$1:$AV$1,0),FALSE),VLOOKUP($B409,'Justerad allokering'!$B$1:$AG$461,MATCH(Y$1,'Justerad allokering'!$B$1:$AF$1,0),FALSE))</f>
        <v>0</v>
      </c>
      <c r="Z409">
        <f>IF(ISERROR(1/VLOOKUP($B409,'Justerad allokering'!$B$1:$AG$461,MATCH(Z$1,'Justerad allokering'!$B$1:$AF$1,0),FALSE)),VLOOKUP($B409,'Allokerad kvv'!$B$2:$AV$468,MATCH(Z$1,'Allokerad kvv'!$B$1:$AV$1,0),FALSE),VLOOKUP($B409,'Justerad allokering'!$B$1:$AG$461,MATCH(Z$1,'Justerad allokering'!$B$1:$AF$1,0),FALSE))</f>
        <v>0</v>
      </c>
      <c r="AE409" s="89">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25">
      <c r="A410" s="2" t="s">
        <v>556</v>
      </c>
      <c r="B410" s="2" t="s">
        <v>562</v>
      </c>
      <c r="C410">
        <f>IF(ISERROR(1/VLOOKUP($B410,'Justerad allokering'!$B$1:$AG$461,MATCH(C$1,'Justerad allokering'!$B$1:$AF$1,0),FALSE)),VLOOKUP($B410,'Allokerad kvv'!$B$2:$AV$468,MATCH(C$1,'Allokerad kvv'!$B$1:$AV$1,0),FALSE),VLOOKUP($B410,'Justerad allokering'!$B$1:$AG$461,MATCH(C$1,'Justerad allokering'!$B$1:$AF$1,0),FALSE))</f>
        <v>0</v>
      </c>
      <c r="D410">
        <f>IF(ISERROR(1/VLOOKUP($B410,'Justerad allokering'!$B$1:$AG$461,MATCH(D$1,'Justerad allokering'!$B$1:$AF$1,0),FALSE)),VLOOKUP($B410,'Allokerad kvv'!$B$2:$AV$468,MATCH(D$1,'Allokerad kvv'!$B$1:$AV$1,0),FALSE),VLOOKUP($B410,'Justerad allokering'!$B$1:$AG$461,MATCH(D$1,'Justerad allokering'!$B$1:$AF$1,0),FALSE))</f>
        <v>10.275600000000001</v>
      </c>
      <c r="E410">
        <f>IF(ISERROR(1/VLOOKUP($B410,'Justerad allokering'!$B$1:$AG$461,MATCH(E$1,'Justerad allokering'!$B$1:$AF$1,0),FALSE)),VLOOKUP($B410,'Allokerad kvv'!$B$2:$AV$468,MATCH(E$1,'Allokerad kvv'!$B$1:$AV$1,0),FALSE),VLOOKUP($B410,'Justerad allokering'!$B$1:$AG$461,MATCH(E$1,'Justerad allokering'!$B$1:$AF$1,0),FALSE))</f>
        <v>94.465500000000006</v>
      </c>
      <c r="F410">
        <f>IF(ISERROR(1/VLOOKUP($B410,'Justerad allokering'!$B$1:$AG$461,MATCH(F$1,'Justerad allokering'!$B$1:$AF$1,0),FALSE)),VLOOKUP($B410,'Allokerad kvv'!$B$2:$AV$468,MATCH(F$1,'Allokerad kvv'!$B$1:$AV$1,0),FALSE),VLOOKUP($B410,'Justerad allokering'!$B$1:$AG$461,MATCH(F$1,'Justerad allokering'!$B$1:$AF$1,0),FALSE))</f>
        <v>3.4111799999999998E-2</v>
      </c>
      <c r="G410">
        <f>IF(ISERROR(1/VLOOKUP($B410,'Justerad allokering'!$B$1:$AG$461,MATCH(G$1,'Justerad allokering'!$B$1:$AF$1,0),FALSE)),VLOOKUP($B410,'Allokerad kvv'!$B$2:$AV$468,MATCH(G$1,'Allokerad kvv'!$B$1:$AV$1,0),FALSE),VLOOKUP($B410,'Justerad allokering'!$B$1:$AG$461,MATCH(G$1,'Justerad allokering'!$B$1:$AF$1,0),FALSE))</f>
        <v>0</v>
      </c>
      <c r="H410">
        <f>IF(ISERROR(1/VLOOKUP($B410,'Justerad allokering'!$B$1:$AG$461,MATCH(H$1,'Justerad allokering'!$B$1:$AF$1,0),FALSE)),VLOOKUP($B410,'Allokerad kvv'!$B$2:$AV$468,MATCH(H$1,'Allokerad kvv'!$B$1:$AV$1,0),FALSE),VLOOKUP($B410,'Justerad allokering'!$B$1:$AG$461,MATCH(H$1,'Justerad allokering'!$B$1:$AF$1,0),FALSE))</f>
        <v>0</v>
      </c>
      <c r="I410">
        <f>IF(ISERROR(1/VLOOKUP($B410,'Justerad allokering'!$B$1:$AG$461,MATCH(I$1,'Justerad allokering'!$B$1:$AF$1,0),FALSE)),VLOOKUP($B410,'Allokerad kvv'!$B$2:$AV$468,MATCH(I$1,'Allokerad kvv'!$B$1:$AV$1,0),FALSE),VLOOKUP($B410,'Justerad allokering'!$B$1:$AG$461,MATCH(I$1,'Justerad allokering'!$B$1:$AF$1,0),FALSE))</f>
        <v>6.1890099999999997</v>
      </c>
      <c r="J410">
        <f>IF(ISERROR(1/VLOOKUP($B410,'Justerad allokering'!$B$1:$AG$461,MATCH(J$1,'Justerad allokering'!$B$1:$AF$1,0),FALSE)),VLOOKUP($B410,'Allokerad kvv'!$B$2:$AV$468,MATCH(J$1,'Allokerad kvv'!$B$1:$AV$1,0),FALSE),VLOOKUP($B410,'Justerad allokering'!$B$1:$AG$461,MATCH(J$1,'Justerad allokering'!$B$1:$AF$1,0),FALSE))</f>
        <v>25.276700000000002</v>
      </c>
      <c r="K410">
        <f>IF(ISERROR(1/VLOOKUP($B410,'Justerad allokering'!$B$1:$AG$461,MATCH(K$1,'Justerad allokering'!$B$1:$AF$1,0),FALSE)),VLOOKUP($B410,'Allokerad kvv'!$B$2:$AV$468,MATCH(K$1,'Allokerad kvv'!$B$1:$AV$1,0),FALSE),VLOOKUP($B410,'Justerad allokering'!$B$1:$AG$461,MATCH(K$1,'Justerad allokering'!$B$1:$AF$1,0),FALSE))</f>
        <v>8.9852900000000009</v>
      </c>
      <c r="L410">
        <f>IF(ISERROR(1/VLOOKUP($B410,'Justerad allokering'!$B$1:$AG$461,MATCH(L$1,'Justerad allokering'!$B$1:$AF$1,0),FALSE)),VLOOKUP($B410,'Allokerad kvv'!$B$2:$AV$468,MATCH(L$1,'Allokerad kvv'!$B$1:$AV$1,0),FALSE),VLOOKUP($B410,'Justerad allokering'!$B$1:$AG$461,MATCH(L$1,'Justerad allokering'!$B$1:$AF$1,0),FALSE))</f>
        <v>0</v>
      </c>
      <c r="M410">
        <f>IF(ISERROR(1/VLOOKUP($B410,'Justerad allokering'!$B$1:$AG$461,MATCH(M$1,'Justerad allokering'!$B$1:$AF$1,0),FALSE)),VLOOKUP($B410,'Allokerad kvv'!$B$2:$AV$468,MATCH(M$1,'Allokerad kvv'!$B$1:$AV$1,0),FALSE),VLOOKUP($B410,'Justerad allokering'!$B$1:$AG$461,MATCH(M$1,'Justerad allokering'!$B$1:$AF$1,0),FALSE))</f>
        <v>0</v>
      </c>
      <c r="N410">
        <f>IF(ISERROR(1/VLOOKUP($B410,'Justerad allokering'!$B$1:$AG$461,MATCH(N$1,'Justerad allokering'!$B$1:$AF$1,0),FALSE)),VLOOKUP($B410,'Allokerad kvv'!$B$2:$AV$468,MATCH(N$1,'Allokerad kvv'!$B$1:$AV$1,0),FALSE),VLOOKUP($B410,'Justerad allokering'!$B$1:$AG$461,MATCH(N$1,'Justerad allokering'!$B$1:$AF$1,0),FALSE))</f>
        <v>0</v>
      </c>
      <c r="O410">
        <f>IF(ISERROR(1/VLOOKUP($B410,'Justerad allokering'!$B$1:$AG$461,MATCH(O$1,'Justerad allokering'!$B$1:$AF$1,0),FALSE)),VLOOKUP($B410,'Allokerad kvv'!$B$2:$AV$468,MATCH(O$1,'Allokerad kvv'!$B$1:$AV$1,0),FALSE),VLOOKUP($B410,'Justerad allokering'!$B$1:$AG$461,MATCH(O$1,'Justerad allokering'!$B$1:$AF$1,0),FALSE))</f>
        <v>43.313000000000002</v>
      </c>
      <c r="P410">
        <f>IF(ISERROR(1/VLOOKUP($B410,'Justerad allokering'!$B$1:$AG$461,MATCH(P$1,'Justerad allokering'!$B$1:$AF$1,0),FALSE)),VLOOKUP($B410,'Allokerad kvv'!$B$2:$AV$468,MATCH(P$1,'Allokerad kvv'!$B$1:$AV$1,0),FALSE),VLOOKUP($B410,'Justerad allokering'!$B$1:$AG$461,MATCH(P$1,'Justerad allokering'!$B$1:$AF$1,0),FALSE))</f>
        <v>16.050699999999999</v>
      </c>
      <c r="Q410">
        <f>IF(ISERROR(1/VLOOKUP($B410,'Justerad allokering'!$B$1:$AG$461,MATCH(Q$1,'Justerad allokering'!$B$1:$AF$1,0),FALSE)),VLOOKUP($B410,'Allokerad kvv'!$B$2:$AV$468,MATCH(Q$1,'Allokerad kvv'!$B$1:$AV$1,0),FALSE),VLOOKUP($B410,'Justerad allokering'!$B$1:$AG$461,MATCH(Q$1,'Justerad allokering'!$B$1:$AF$1,0),FALSE))</f>
        <v>0</v>
      </c>
      <c r="R410">
        <f>IF(ISERROR(1/VLOOKUP($B410,'Justerad allokering'!$B$1:$AG$461,MATCH(R$1,'Justerad allokering'!$B$1:$AF$1,0),FALSE)),VLOOKUP($B410,'Allokerad kvv'!$B$2:$AV$468,MATCH(R$1,'Allokerad kvv'!$B$1:$AV$1,0),FALSE),VLOOKUP($B410,'Justerad allokering'!$B$1:$AG$461,MATCH(R$1,'Justerad allokering'!$B$1:$AF$1,0),FALSE))</f>
        <v>0</v>
      </c>
      <c r="S410">
        <f>IF(ISERROR(1/VLOOKUP($B410,'Justerad allokering'!$B$1:$AG$461,MATCH(S$1,'Justerad allokering'!$B$1:$AF$1,0),FALSE)),VLOOKUP($B410,'Allokerad kvv'!$B$2:$AV$468,MATCH(S$1,'Allokerad kvv'!$B$1:$AV$1,0),FALSE),VLOOKUP($B410,'Justerad allokering'!$B$1:$AG$461,MATCH(S$1,'Justerad allokering'!$B$1:$AF$1,0),FALSE))</f>
        <v>21.832000000000001</v>
      </c>
      <c r="T410">
        <f>IF(ISERROR(1/VLOOKUP($B410,'Justerad allokering'!$B$1:$AG$461,MATCH(T$1,'Justerad allokering'!$B$1:$AF$1,0),FALSE)),VLOOKUP($B410,'Allokerad kvv'!$B$2:$AV$468,MATCH(T$1,'Allokerad kvv'!$B$1:$AV$1,0),FALSE),VLOOKUP($B410,'Justerad allokering'!$B$1:$AG$461,MATCH(T$1,'Justerad allokering'!$B$1:$AF$1,0),FALSE))</f>
        <v>0</v>
      </c>
      <c r="U410">
        <f>IF(ISERROR(1/VLOOKUP($B410,'Justerad allokering'!$B$1:$AG$461,MATCH(U$1,'Justerad allokering'!$B$1:$AF$1,0),FALSE)),VLOOKUP($B410,'Allokerad kvv'!$B$2:$AV$468,MATCH(U$1,'Allokerad kvv'!$B$1:$AV$1,0),FALSE),VLOOKUP($B410,'Justerad allokering'!$B$1:$AG$461,MATCH(U$1,'Justerad allokering'!$B$1:$AF$1,0),FALSE))</f>
        <v>0</v>
      </c>
      <c r="V410">
        <f>IF(ISERROR(1/VLOOKUP($B410,'Justerad allokering'!$B$1:$AG$461,MATCH(V$1,'Justerad allokering'!$B$1:$AF$1,0),FALSE)),VLOOKUP($B410,'Allokerad kvv'!$B$2:$AV$468,MATCH(V$1,'Allokerad kvv'!$B$1:$AV$1,0),FALSE),VLOOKUP($B410,'Justerad allokering'!$B$1:$AG$461,MATCH(V$1,'Justerad allokering'!$B$1:$AF$1,0),FALSE))</f>
        <v>0</v>
      </c>
      <c r="W410">
        <f>IF(ISERROR(1/VLOOKUP($B410,'Justerad allokering'!$B$1:$AG$461,MATCH(W$1,'Justerad allokering'!$B$1:$AF$1,0),FALSE)),VLOOKUP($B410,'Allokerad kvv'!$B$2:$AV$468,MATCH(W$1,'Allokerad kvv'!$B$1:$AV$1,0),FALSE),VLOOKUP($B410,'Justerad allokering'!$B$1:$AG$461,MATCH(W$1,'Justerad allokering'!$B$1:$AF$1,0),FALSE))</f>
        <v>0</v>
      </c>
      <c r="X410">
        <f>IF(ISERROR(1/VLOOKUP($B410,'Justerad allokering'!$B$1:$AG$461,MATCH(X$1,'Justerad allokering'!$B$1:$AF$1,0),FALSE)),VLOOKUP($B410,'Allokerad kvv'!$B$2:$AV$468,MATCH(X$1,'Allokerad kvv'!$B$1:$AV$1,0),FALSE),VLOOKUP($B410,'Justerad allokering'!$B$1:$AG$461,MATCH(X$1,'Justerad allokering'!$B$1:$AF$1,0),FALSE))</f>
        <v>0</v>
      </c>
      <c r="Y410">
        <f>IF(ISERROR(1/VLOOKUP($B410,'Justerad allokering'!$B$1:$AG$461,MATCH(Y$1,'Justerad allokering'!$B$1:$AF$1,0),FALSE)),VLOOKUP($B410,'Allokerad kvv'!$B$2:$AV$468,MATCH(Y$1,'Allokerad kvv'!$B$1:$AV$1,0),FALSE),VLOOKUP($B410,'Justerad allokering'!$B$1:$AG$461,MATCH(Y$1,'Justerad allokering'!$B$1:$AF$1,0),FALSE))</f>
        <v>0</v>
      </c>
      <c r="Z410">
        <f>IF(ISERROR(1/VLOOKUP($B410,'Justerad allokering'!$B$1:$AG$461,MATCH(Z$1,'Justerad allokering'!$B$1:$AF$1,0),FALSE)),VLOOKUP($B410,'Allokerad kvv'!$B$2:$AV$468,MATCH(Z$1,'Allokerad kvv'!$B$1:$AV$1,0),FALSE),VLOOKUP($B410,'Justerad allokering'!$B$1:$AG$461,MATCH(Z$1,'Justerad allokering'!$B$1:$AF$1,0),FALSE))</f>
        <v>0</v>
      </c>
      <c r="AE410" s="89">
        <f t="shared" si="24"/>
        <v>226.42191179999998</v>
      </c>
      <c r="AG410">
        <f t="shared" si="25"/>
        <v>217.43662179999998</v>
      </c>
      <c r="AH410">
        <f t="shared" si="26"/>
        <v>217.43662179999998</v>
      </c>
      <c r="AI410">
        <f>IF(AH410=0,"",AH410/VLOOKUP(B410,Kraftvärmeprod!$B$1:$BC$480,MATCH("Summa tillförd energi exklusive rökgaskondensering",Kraftvärmeprod!$B$1:$BC$1,0),FALSE))</f>
        <v>0.51262515070857184</v>
      </c>
      <c r="AK410">
        <f t="shared" si="27"/>
        <v>179.14001180000002</v>
      </c>
    </row>
    <row r="411" spans="1:37" x14ac:dyDescent="0.25">
      <c r="A411" s="2" t="s">
        <v>556</v>
      </c>
      <c r="B411" s="2" t="s">
        <v>563</v>
      </c>
      <c r="C411">
        <f>IF(ISERROR(1/VLOOKUP($B411,'Justerad allokering'!$B$1:$AG$461,MATCH(C$1,'Justerad allokering'!$B$1:$AF$1,0),FALSE)),VLOOKUP($B411,'Allokerad kvv'!$B$2:$AV$468,MATCH(C$1,'Allokerad kvv'!$B$1:$AV$1,0),FALSE),VLOOKUP($B411,'Justerad allokering'!$B$1:$AG$461,MATCH(C$1,'Justerad allokering'!$B$1:$AF$1,0),FALSE))</f>
        <v>0</v>
      </c>
      <c r="D411">
        <f>IF(ISERROR(1/VLOOKUP($B411,'Justerad allokering'!$B$1:$AG$461,MATCH(D$1,'Justerad allokering'!$B$1:$AF$1,0),FALSE)),VLOOKUP($B411,'Allokerad kvv'!$B$2:$AV$468,MATCH(D$1,'Allokerad kvv'!$B$1:$AV$1,0),FALSE),VLOOKUP($B411,'Justerad allokering'!$B$1:$AG$461,MATCH(D$1,'Justerad allokering'!$B$1:$AF$1,0),FALSE))</f>
        <v>4.9913100000000004</v>
      </c>
      <c r="E411">
        <f>IF(ISERROR(1/VLOOKUP($B411,'Justerad allokering'!$B$1:$AG$461,MATCH(E$1,'Justerad allokering'!$B$1:$AF$1,0),FALSE)),VLOOKUP($B411,'Allokerad kvv'!$B$2:$AV$468,MATCH(E$1,'Allokerad kvv'!$B$1:$AV$1,0),FALSE),VLOOKUP($B411,'Justerad allokering'!$B$1:$AG$461,MATCH(E$1,'Justerad allokering'!$B$1:$AF$1,0),FALSE))</f>
        <v>61.906599999999997</v>
      </c>
      <c r="F411">
        <f>IF(ISERROR(1/VLOOKUP($B411,'Justerad allokering'!$B$1:$AG$461,MATCH(F$1,'Justerad allokering'!$B$1:$AF$1,0),FALSE)),VLOOKUP($B411,'Allokerad kvv'!$B$2:$AV$468,MATCH(F$1,'Allokerad kvv'!$B$1:$AV$1,0),FALSE),VLOOKUP($B411,'Justerad allokering'!$B$1:$AG$461,MATCH(F$1,'Justerad allokering'!$B$1:$AF$1,0),FALSE))</f>
        <v>4.0903299999999997E-2</v>
      </c>
      <c r="G411">
        <f>IF(ISERROR(1/VLOOKUP($B411,'Justerad allokering'!$B$1:$AG$461,MATCH(G$1,'Justerad allokering'!$B$1:$AF$1,0),FALSE)),VLOOKUP($B411,'Allokerad kvv'!$B$2:$AV$468,MATCH(G$1,'Allokerad kvv'!$B$1:$AV$1,0),FALSE),VLOOKUP($B411,'Justerad allokering'!$B$1:$AG$461,MATCH(G$1,'Justerad allokering'!$B$1:$AF$1,0),FALSE))</f>
        <v>0</v>
      </c>
      <c r="H411">
        <f>IF(ISERROR(1/VLOOKUP($B411,'Justerad allokering'!$B$1:$AG$461,MATCH(H$1,'Justerad allokering'!$B$1:$AF$1,0),FALSE)),VLOOKUP($B411,'Allokerad kvv'!$B$2:$AV$468,MATCH(H$1,'Allokerad kvv'!$B$1:$AV$1,0),FALSE),VLOOKUP($B411,'Justerad allokering'!$B$1:$AG$461,MATCH(H$1,'Justerad allokering'!$B$1:$AF$1,0),FALSE))</f>
        <v>0</v>
      </c>
      <c r="I411">
        <f>IF(ISERROR(1/VLOOKUP($B411,'Justerad allokering'!$B$1:$AG$461,MATCH(I$1,'Justerad allokering'!$B$1:$AF$1,0),FALSE)),VLOOKUP($B411,'Allokerad kvv'!$B$2:$AV$468,MATCH(I$1,'Allokerad kvv'!$B$1:$AV$1,0),FALSE),VLOOKUP($B411,'Justerad allokering'!$B$1:$AG$461,MATCH(I$1,'Justerad allokering'!$B$1:$AF$1,0),FALSE))</f>
        <v>1.3258099999999999</v>
      </c>
      <c r="J411">
        <f>IF(ISERROR(1/VLOOKUP($B411,'Justerad allokering'!$B$1:$AG$461,MATCH(J$1,'Justerad allokering'!$B$1:$AF$1,0),FALSE)),VLOOKUP($B411,'Allokerad kvv'!$B$2:$AV$468,MATCH(J$1,'Allokerad kvv'!$B$1:$AV$1,0),FALSE),VLOOKUP($B411,'Justerad allokering'!$B$1:$AG$461,MATCH(J$1,'Justerad allokering'!$B$1:$AF$1,0),FALSE))</f>
        <v>16.822600000000001</v>
      </c>
      <c r="K411">
        <f>IF(ISERROR(1/VLOOKUP($B411,'Justerad allokering'!$B$1:$AG$461,MATCH(K$1,'Justerad allokering'!$B$1:$AF$1,0),FALSE)),VLOOKUP($B411,'Allokerad kvv'!$B$2:$AV$468,MATCH(K$1,'Allokerad kvv'!$B$1:$AV$1,0),FALSE),VLOOKUP($B411,'Justerad allokering'!$B$1:$AG$461,MATCH(K$1,'Justerad allokering'!$B$1:$AF$1,0),FALSE))</f>
        <v>5.8192399999999997</v>
      </c>
      <c r="L411">
        <f>IF(ISERROR(1/VLOOKUP($B411,'Justerad allokering'!$B$1:$AG$461,MATCH(L$1,'Justerad allokering'!$B$1:$AF$1,0),FALSE)),VLOOKUP($B411,'Allokerad kvv'!$B$2:$AV$468,MATCH(L$1,'Allokerad kvv'!$B$1:$AV$1,0),FALSE),VLOOKUP($B411,'Justerad allokering'!$B$1:$AG$461,MATCH(L$1,'Justerad allokering'!$B$1:$AF$1,0),FALSE))</f>
        <v>0</v>
      </c>
      <c r="M411">
        <f>IF(ISERROR(1/VLOOKUP($B411,'Justerad allokering'!$B$1:$AG$461,MATCH(M$1,'Justerad allokering'!$B$1:$AF$1,0),FALSE)),VLOOKUP($B411,'Allokerad kvv'!$B$2:$AV$468,MATCH(M$1,'Allokerad kvv'!$B$1:$AV$1,0),FALSE),VLOOKUP($B411,'Justerad allokering'!$B$1:$AG$461,MATCH(M$1,'Justerad allokering'!$B$1:$AF$1,0),FALSE))</f>
        <v>0</v>
      </c>
      <c r="N411">
        <f>IF(ISERROR(1/VLOOKUP($B411,'Justerad allokering'!$B$1:$AG$461,MATCH(N$1,'Justerad allokering'!$B$1:$AF$1,0),FALSE)),VLOOKUP($B411,'Allokerad kvv'!$B$2:$AV$468,MATCH(N$1,'Allokerad kvv'!$B$1:$AV$1,0),FALSE),VLOOKUP($B411,'Justerad allokering'!$B$1:$AG$461,MATCH(N$1,'Justerad allokering'!$B$1:$AF$1,0),FALSE))</f>
        <v>67.768000000000001</v>
      </c>
      <c r="O411">
        <f>IF(ISERROR(1/VLOOKUP($B411,'Justerad allokering'!$B$1:$AG$461,MATCH(O$1,'Justerad allokering'!$B$1:$AF$1,0),FALSE)),VLOOKUP($B411,'Allokerad kvv'!$B$2:$AV$468,MATCH(O$1,'Allokerad kvv'!$B$1:$AV$1,0),FALSE),VLOOKUP($B411,'Justerad allokering'!$B$1:$AG$461,MATCH(O$1,'Justerad allokering'!$B$1:$AF$1,0),FALSE))</f>
        <v>28.371300000000002</v>
      </c>
      <c r="P411">
        <f>IF(ISERROR(1/VLOOKUP($B411,'Justerad allokering'!$B$1:$AG$461,MATCH(P$1,'Justerad allokering'!$B$1:$AF$1,0),FALSE)),VLOOKUP($B411,'Allokerad kvv'!$B$2:$AV$468,MATCH(P$1,'Allokerad kvv'!$B$1:$AV$1,0),FALSE),VLOOKUP($B411,'Justerad allokering'!$B$1:$AG$461,MATCH(P$1,'Justerad allokering'!$B$1:$AF$1,0),FALSE))</f>
        <v>11.1114</v>
      </c>
      <c r="Q411">
        <f>IF(ISERROR(1/VLOOKUP($B411,'Justerad allokering'!$B$1:$AG$461,MATCH(Q$1,'Justerad allokering'!$B$1:$AF$1,0),FALSE)),VLOOKUP($B411,'Allokerad kvv'!$B$2:$AV$468,MATCH(Q$1,'Allokerad kvv'!$B$1:$AV$1,0),FALSE),VLOOKUP($B411,'Justerad allokering'!$B$1:$AG$461,MATCH(Q$1,'Justerad allokering'!$B$1:$AF$1,0),FALSE))</f>
        <v>0</v>
      </c>
      <c r="R411">
        <f>IF(ISERROR(1/VLOOKUP($B411,'Justerad allokering'!$B$1:$AG$461,MATCH(R$1,'Justerad allokering'!$B$1:$AF$1,0),FALSE)),VLOOKUP($B411,'Allokerad kvv'!$B$2:$AV$468,MATCH(R$1,'Allokerad kvv'!$B$1:$AV$1,0),FALSE),VLOOKUP($B411,'Justerad allokering'!$B$1:$AG$461,MATCH(R$1,'Justerad allokering'!$B$1:$AF$1,0),FALSE))</f>
        <v>0</v>
      </c>
      <c r="S411">
        <f>IF(ISERROR(1/VLOOKUP($B411,'Justerad allokering'!$B$1:$AG$461,MATCH(S$1,'Justerad allokering'!$B$1:$AF$1,0),FALSE)),VLOOKUP($B411,'Allokerad kvv'!$B$2:$AV$468,MATCH(S$1,'Allokerad kvv'!$B$1:$AV$1,0),FALSE),VLOOKUP($B411,'Justerad allokering'!$B$1:$AG$461,MATCH(S$1,'Justerad allokering'!$B$1:$AF$1,0),FALSE))</f>
        <v>17.534400000000002</v>
      </c>
      <c r="T411">
        <f>IF(ISERROR(1/VLOOKUP($B411,'Justerad allokering'!$B$1:$AG$461,MATCH(T$1,'Justerad allokering'!$B$1:$AF$1,0),FALSE)),VLOOKUP($B411,'Allokerad kvv'!$B$2:$AV$468,MATCH(T$1,'Allokerad kvv'!$B$1:$AV$1,0),FALSE),VLOOKUP($B411,'Justerad allokering'!$B$1:$AG$461,MATCH(T$1,'Justerad allokering'!$B$1:$AF$1,0),FALSE))</f>
        <v>0</v>
      </c>
      <c r="U411">
        <f>IF(ISERROR(1/VLOOKUP($B411,'Justerad allokering'!$B$1:$AG$461,MATCH(U$1,'Justerad allokering'!$B$1:$AF$1,0),FALSE)),VLOOKUP($B411,'Allokerad kvv'!$B$2:$AV$468,MATCH(U$1,'Allokerad kvv'!$B$1:$AV$1,0),FALSE),VLOOKUP($B411,'Justerad allokering'!$B$1:$AG$461,MATCH(U$1,'Justerad allokering'!$B$1:$AF$1,0),FALSE))</f>
        <v>0</v>
      </c>
      <c r="V411">
        <f>IF(ISERROR(1/VLOOKUP($B411,'Justerad allokering'!$B$1:$AG$461,MATCH(V$1,'Justerad allokering'!$B$1:$AF$1,0),FALSE)),VLOOKUP($B411,'Allokerad kvv'!$B$2:$AV$468,MATCH(V$1,'Allokerad kvv'!$B$1:$AV$1,0),FALSE),VLOOKUP($B411,'Justerad allokering'!$B$1:$AG$461,MATCH(V$1,'Justerad allokering'!$B$1:$AF$1,0),FALSE))</f>
        <v>0</v>
      </c>
      <c r="W411">
        <f>IF(ISERROR(1/VLOOKUP($B411,'Justerad allokering'!$B$1:$AG$461,MATCH(W$1,'Justerad allokering'!$B$1:$AF$1,0),FALSE)),VLOOKUP($B411,'Allokerad kvv'!$B$2:$AV$468,MATCH(W$1,'Allokerad kvv'!$B$1:$AV$1,0),FALSE),VLOOKUP($B411,'Justerad allokering'!$B$1:$AG$461,MATCH(W$1,'Justerad allokering'!$B$1:$AF$1,0),FALSE))</f>
        <v>0</v>
      </c>
      <c r="X411">
        <f>IF(ISERROR(1/VLOOKUP($B411,'Justerad allokering'!$B$1:$AG$461,MATCH(X$1,'Justerad allokering'!$B$1:$AF$1,0),FALSE)),VLOOKUP($B411,'Allokerad kvv'!$B$2:$AV$468,MATCH(X$1,'Allokerad kvv'!$B$1:$AV$1,0),FALSE),VLOOKUP($B411,'Justerad allokering'!$B$1:$AG$461,MATCH(X$1,'Justerad allokering'!$B$1:$AF$1,0),FALSE))</f>
        <v>0</v>
      </c>
      <c r="Y411">
        <f>IF(ISERROR(1/VLOOKUP($B411,'Justerad allokering'!$B$1:$AG$461,MATCH(Y$1,'Justerad allokering'!$B$1:$AF$1,0),FALSE)),VLOOKUP($B411,'Allokerad kvv'!$B$2:$AV$468,MATCH(Y$1,'Allokerad kvv'!$B$1:$AV$1,0),FALSE),VLOOKUP($B411,'Justerad allokering'!$B$1:$AG$461,MATCH(Y$1,'Justerad allokering'!$B$1:$AF$1,0),FALSE))</f>
        <v>0</v>
      </c>
      <c r="Z411">
        <f>IF(ISERROR(1/VLOOKUP($B411,'Justerad allokering'!$B$1:$AG$461,MATCH(Z$1,'Justerad allokering'!$B$1:$AF$1,0),FALSE)),VLOOKUP($B411,'Allokerad kvv'!$B$2:$AV$468,MATCH(Z$1,'Allokerad kvv'!$B$1:$AV$1,0),FALSE),VLOOKUP($B411,'Justerad allokering'!$B$1:$AG$461,MATCH(Z$1,'Justerad allokering'!$B$1:$AF$1,0),FALSE))</f>
        <v>0</v>
      </c>
      <c r="AE411" s="89">
        <f t="shared" si="24"/>
        <v>215.69156330000001</v>
      </c>
      <c r="AG411">
        <f t="shared" si="25"/>
        <v>209.87232330000001</v>
      </c>
      <c r="AH411">
        <f t="shared" si="26"/>
        <v>142.1043233</v>
      </c>
      <c r="AI411">
        <f>IF(AH411=0,"",AH411/VLOOKUP(B411,Kraftvärmeprod!$B$1:$BC$480,MATCH("Summa tillförd energi exklusive rökgaskondensering",Kraftvärmeprod!$B$1:$BC$1,0),FALSE))</f>
        <v>0.48860133372759512</v>
      </c>
      <c r="AK411">
        <f t="shared" si="27"/>
        <v>118.2528033</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M413"/>
  <sheetViews>
    <sheetView topLeftCell="A3" workbookViewId="0">
      <pane xSplit="2" ySplit="1" topLeftCell="C4"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7.7109375" customWidth="1"/>
    <col min="2" max="4" width="16.7109375" customWidth="1"/>
    <col min="13" max="13" width="9.140625" style="40"/>
  </cols>
  <sheetData>
    <row r="1" spans="1:39" ht="23.25" hidden="1" x14ac:dyDescent="0.35">
      <c r="E1" s="81" t="s">
        <v>1045</v>
      </c>
    </row>
    <row r="2" spans="1:39" ht="105" hidden="1" x14ac:dyDescent="0.25">
      <c r="E2" s="82" t="s">
        <v>590</v>
      </c>
      <c r="F2" s="82" t="s">
        <v>591</v>
      </c>
      <c r="G2" s="82" t="s">
        <v>576</v>
      </c>
      <c r="H2" s="82" t="s">
        <v>587</v>
      </c>
      <c r="I2" s="82" t="s">
        <v>569</v>
      </c>
      <c r="J2" s="82" t="s">
        <v>570</v>
      </c>
      <c r="K2" s="82" t="s">
        <v>571</v>
      </c>
      <c r="L2" s="82" t="s">
        <v>575</v>
      </c>
      <c r="M2" s="83" t="s">
        <v>776</v>
      </c>
      <c r="N2" s="82" t="s">
        <v>572</v>
      </c>
      <c r="O2" s="82" t="s">
        <v>585</v>
      </c>
      <c r="P2" s="82" t="s">
        <v>632</v>
      </c>
      <c r="Q2" s="82" t="s">
        <v>578</v>
      </c>
      <c r="R2" s="82" t="s">
        <v>577</v>
      </c>
      <c r="S2" s="82" t="s">
        <v>568</v>
      </c>
      <c r="T2" s="82" t="s">
        <v>586</v>
      </c>
      <c r="U2" s="82" t="s">
        <v>589</v>
      </c>
      <c r="V2" s="82" t="s">
        <v>583</v>
      </c>
      <c r="W2" s="82" t="s">
        <v>582</v>
      </c>
      <c r="X2" s="82" t="s">
        <v>584</v>
      </c>
      <c r="Y2" s="82" t="s">
        <v>579</v>
      </c>
      <c r="Z2" s="82" t="s">
        <v>573</v>
      </c>
      <c r="AA2" s="82" t="s">
        <v>588</v>
      </c>
      <c r="AB2" s="82" t="s">
        <v>580</v>
      </c>
      <c r="AI2" s="84"/>
    </row>
    <row r="3" spans="1:39" ht="165" x14ac:dyDescent="0.25">
      <c r="C3" s="4" t="s">
        <v>626</v>
      </c>
      <c r="D3" s="4" t="s">
        <v>627</v>
      </c>
      <c r="E3" s="79" t="s">
        <v>634</v>
      </c>
      <c r="F3" s="79" t="s">
        <v>947</v>
      </c>
      <c r="G3" s="79" t="s">
        <v>948</v>
      </c>
      <c r="H3" s="79" t="s">
        <v>949</v>
      </c>
      <c r="I3" s="79" t="s">
        <v>666</v>
      </c>
      <c r="J3" s="79" t="s">
        <v>951</v>
      </c>
      <c r="K3" s="79" t="s">
        <v>678</v>
      </c>
      <c r="L3" s="79" t="s">
        <v>952</v>
      </c>
      <c r="M3" s="85" t="s">
        <v>953</v>
      </c>
      <c r="N3" s="79" t="s">
        <v>954</v>
      </c>
      <c r="O3" s="79" t="s">
        <v>635</v>
      </c>
      <c r="P3" s="79" t="s">
        <v>956</v>
      </c>
      <c r="Q3" s="79" t="s">
        <v>957</v>
      </c>
      <c r="R3" s="79" t="s">
        <v>958</v>
      </c>
      <c r="S3" s="79" t="s">
        <v>959</v>
      </c>
      <c r="T3" s="79" t="s">
        <v>960</v>
      </c>
      <c r="U3" s="79" t="s">
        <v>961</v>
      </c>
      <c r="V3" s="79" t="s">
        <v>963</v>
      </c>
      <c r="W3" s="79" t="s">
        <v>964</v>
      </c>
      <c r="X3" s="79" t="s">
        <v>965</v>
      </c>
      <c r="Y3" s="79" t="s">
        <v>968</v>
      </c>
      <c r="Z3" s="79" t="s">
        <v>969</v>
      </c>
      <c r="AA3" s="79" t="s">
        <v>970</v>
      </c>
      <c r="AB3" s="79" t="s">
        <v>971</v>
      </c>
      <c r="AE3" s="86" t="s">
        <v>1046</v>
      </c>
      <c r="AF3" s="86"/>
      <c r="AG3" s="87" t="s">
        <v>1047</v>
      </c>
      <c r="AH3" s="86"/>
      <c r="AI3" s="88" t="s">
        <v>1048</v>
      </c>
      <c r="AK3" t="s">
        <v>1049</v>
      </c>
      <c r="AM3" t="s">
        <v>1067</v>
      </c>
    </row>
    <row r="4" spans="1:39" x14ac:dyDescent="0.25">
      <c r="A4" s="2" t="s">
        <v>12</v>
      </c>
      <c r="B4" s="2" t="s">
        <v>13</v>
      </c>
      <c r="C4" s="2" t="str">
        <f>IFERROR(VLOOKUP($B4,Kraftvärmeprod!$B$1:$AH$479,MATCH(C$3,Kraftvärmeprod!$B$1:$AG$1,0),FALSE)/1,"")</f>
        <v/>
      </c>
      <c r="D4" s="2"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s="40">
        <f>IFERROR(VLOOKUP($B4,Miljö!$B$1:$S$477,MATCH(M$2,Miljö!$B$1:$X$1,0),FALSE)/1,0)-IFERROR(VLOOKUP($B4,'Slutlig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f>IFERROR(VLOOKUP($B4,Kraftvärmeprod!$B$1:$AH$479,MATCH(T$2,Kraftvärmeprod!$B$1:$AG$1,0),FALSE)/1,0)-IFERROR(VLOOKUP($B4,'Slutlig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B4">
        <f>IFERROR(VLOOKUP($B4,Kraftvärmeprod!$B$1:$AH$479,MATCH(AB$2,Kraftvärmeprod!$B$1:$AG$1,0),FALSE)/1,0)-IFERROR(VLOOKUP($B4,'Slutlig allokering kvv'!$B$2:$AC$462,MATCH(AB$3,'Slutlig allokering kvv'!$B$1:$AJ$1,0),FALSE)/1,0)</f>
        <v>0</v>
      </c>
      <c r="AE4">
        <f>SUM(E4:AB4)-M4</f>
        <v>0</v>
      </c>
      <c r="AG4">
        <f>IFERROR(VLOOKUP(B4,'Slutlig allokering kvv'!$B$2:$AJ$462,MATCH("Summa justerad allokerad tillförd energi (utan hjälpel och rökgaskondensering):",'Slutlig allokering kvv'!$B$1:$AK$1,0),FALSE)/1,"")</f>
        <v>0</v>
      </c>
      <c r="AI4" s="23" t="str">
        <f>IFERROR(1-VLOOKUP(B4,'Slutlig allokering kvv'!$B$2:$AJ$462,MATCH("Andel av bränsle i kvv som allokerats till värme, exklusive rökgaskondensering och hjälpel",'Slutlig allokering kvv'!$B$1:$AK$1,0),FALSE),"")</f>
        <v/>
      </c>
      <c r="AK4" s="23" t="str">
        <f>IFERROR(AE4/(AE4+AG4),"")</f>
        <v/>
      </c>
    </row>
    <row r="5" spans="1:39" x14ac:dyDescent="0.25">
      <c r="A5" s="2" t="s">
        <v>12</v>
      </c>
      <c r="B5" s="2" t="s">
        <v>14</v>
      </c>
      <c r="C5" s="2">
        <f>IFERROR(VLOOKUP($B5,Kraftvärmeprod!$B$1:$AH$479,MATCH(C$3,Kraftvärmeprod!$B$1:$AG$1,0),FALSE)/1,"")</f>
        <v>223.316</v>
      </c>
      <c r="D5" s="2">
        <f>IFERROR(VLOOKUP($B5,Kraftvärmeprod!$B$1:$AH$479,MATCH(D$3,Kraftvärmeprod!$B$1:$AG$1,0),FALSE)/1,"")</f>
        <v>61.59</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7.7349000000000001E-2</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101.262</v>
      </c>
      <c r="M5" s="40">
        <f>IFERROR(VLOOKUP($B5,Miljö!$B$1:$S$477,MATCH(M$2,Miljö!$B$1:$X$1,0),FALSE)/1,0)-IFERROR(VLOOKUP($B5,'Slutlig allokering kvv'!$B$2:$AC$462,MATCH(M$3,'Slutlig allokering kvv'!$B$1:$AJ$1,0),FALSE)/1,0)</f>
        <v>4.3899200000000009</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f>IFERROR(VLOOKUP($B5,Kraftvärmeprod!$B$1:$AH$479,MATCH(T$2,Kraftvärmeprod!$B$1:$AG$1,0),FALSE)/1,0)-IFERROR(VLOOKUP($B5,'Slutlig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B5">
        <f>IFERROR(VLOOKUP($B5,Kraftvärmeprod!$B$1:$AH$479,MATCH(AB$2,Kraftvärmeprod!$B$1:$AG$1,0),FALSE)/1,0)-IFERROR(VLOOKUP($B5,'Slutlig allokering kvv'!$B$2:$AC$462,MATCH(AB$3,'Slutlig allokering kvv'!$B$1:$AJ$1,0),FALSE)/1,0)</f>
        <v>0</v>
      </c>
      <c r="AE5">
        <f>SUM(E5:AB5)-M5</f>
        <v>101.339349</v>
      </c>
      <c r="AG5">
        <f>IFERROR(VLOOKUP(B5,'Slutlig allokering kvv'!$B$2:$AJ$462,MATCH("Summa justerad allokerad tillförd energi (utan hjälpel och rökgaskondensering):",'Slutlig allokering kvv'!$B$1:$AK$1,0),FALSE)/1,"")</f>
        <v>141.02565100000001</v>
      </c>
      <c r="AI5" s="23">
        <f>IFERROR(1-VLOOKUP(B5,'Slutlig allokering kvv'!$B$2:$AJ$462,MATCH("Andel av bränsle i kvv som allokerats till värme, exklusive rökgaskondensering och hjälpel",'Slutlig allokering kvv'!$B$1:$AK$1,0),FALSE),"")</f>
        <v>0.41812699440925871</v>
      </c>
      <c r="AK5" s="23">
        <f>IFERROR(AE5/(AE5+AG5),"")</f>
        <v>0.41812699440925877</v>
      </c>
    </row>
    <row r="6" spans="1:39" x14ac:dyDescent="0.25">
      <c r="A6" s="2" t="s">
        <v>12</v>
      </c>
      <c r="B6" s="2" t="s">
        <v>15</v>
      </c>
      <c r="C6" s="2" t="str">
        <f>IFERROR(VLOOKUP($B6,Kraftvärmeprod!$B$1:$AH$479,MATCH(C$3,Kraftvärmeprod!$B$1:$AG$1,0),FALSE)/1,"")</f>
        <v/>
      </c>
      <c r="D6" s="2"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s="40">
        <f>IFERROR(VLOOKUP($B6,Miljö!$B$1:$S$477,MATCH(M$2,Miljö!$B$1:$X$1,0),FALSE)/1,0)-IFERROR(VLOOKUP($B6,'Slutlig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f>IFERROR(VLOOKUP($B6,Kraftvärmeprod!$B$1:$AH$479,MATCH(T$2,Kraftvärmeprod!$B$1:$AG$1,0),FALSE)/1,0)-IFERROR(VLOOKUP($B6,'Slutlig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B6">
        <f>IFERROR(VLOOKUP($B6,Kraftvärmeprod!$B$1:$AH$479,MATCH(AB$2,Kraftvärmeprod!$B$1:$AG$1,0),FALSE)/1,0)-IFERROR(VLOOKUP($B6,'Slutlig allokering kvv'!$B$2:$AC$462,MATCH(AB$3,'Slutlig allokering kvv'!$B$1:$AJ$1,0),FALSE)/1,0)</f>
        <v>0</v>
      </c>
      <c r="AE6">
        <f t="shared" ref="AE6:AE69" si="0">SUM(E6:AB6)-M6</f>
        <v>0</v>
      </c>
      <c r="AG6">
        <f>IFERROR(VLOOKUP(B6,'Slutlig allokering kvv'!$B$2:$AJ$462,MATCH("Summa justerad allokerad tillförd energi (utan hjälpel och rökgaskondensering):",'Slutlig allokering kvv'!$B$1:$AK$1,0),FALSE)/1,"")</f>
        <v>0</v>
      </c>
      <c r="AI6" s="23" t="str">
        <f>IFERROR(1-VLOOKUP(B6,'Slutlig allokering kvv'!$B$2:$AJ$462,MATCH("Andel av bränsle i kvv som allokerats till värme, exklusive rökgaskondensering och hjälpel",'Slutlig allokering kvv'!$B$1:$AK$1,0),FALSE),"")</f>
        <v/>
      </c>
      <c r="AK6" s="23" t="str">
        <f t="shared" ref="AK6:AK69" si="1">IFERROR(AE6/(AE6+AG6),"")</f>
        <v/>
      </c>
    </row>
    <row r="7" spans="1:39" x14ac:dyDescent="0.25">
      <c r="A7" s="2" t="s">
        <v>12</v>
      </c>
      <c r="B7" s="2" t="s">
        <v>16</v>
      </c>
      <c r="C7" s="2" t="str">
        <f>IFERROR(VLOOKUP($B7,Kraftvärmeprod!$B$1:$AH$479,MATCH(C$3,Kraftvärmeprod!$B$1:$AG$1,0),FALSE)/1,"")</f>
        <v/>
      </c>
      <c r="D7" s="2"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s="40">
        <f>IFERROR(VLOOKUP($B7,Miljö!$B$1:$S$477,MATCH(M$2,Miljö!$B$1:$X$1,0),FALSE)/1,0)-IFERROR(VLOOKUP($B7,'Slutlig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f>IFERROR(VLOOKUP($B7,Kraftvärmeprod!$B$1:$AH$479,MATCH(T$2,Kraftvärmeprod!$B$1:$AG$1,0),FALSE)/1,0)-IFERROR(VLOOKUP($B7,'Slutlig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B7">
        <f>IFERROR(VLOOKUP($B7,Kraftvärmeprod!$B$1:$AH$479,MATCH(AB$2,Kraftvärmeprod!$B$1:$AG$1,0),FALSE)/1,0)-IFERROR(VLOOKUP($B7,'Slutlig allokering kvv'!$B$2:$AC$462,MATCH(AB$3,'Slutlig allokering kvv'!$B$1:$AJ$1,0),FALSE)/1,0)</f>
        <v>0</v>
      </c>
      <c r="AE7">
        <f t="shared" si="0"/>
        <v>0</v>
      </c>
      <c r="AG7">
        <f>IFERROR(VLOOKUP(B7,'Slutlig allokering kvv'!$B$2:$AJ$462,MATCH("Summa justerad allokerad tillförd energi (utan hjälpel och rökgaskondensering):",'Slutlig allokering kvv'!$B$1:$AK$1,0),FALSE)/1,"")</f>
        <v>0</v>
      </c>
      <c r="AI7" s="23" t="str">
        <f>IFERROR(1-VLOOKUP(B7,'Slutlig allokering kvv'!$B$2:$AJ$462,MATCH("Andel av bränsle i kvv som allokerats till värme, exklusive rökgaskondensering och hjälpel",'Slutlig allokering kvv'!$B$1:$AK$1,0),FALSE),"")</f>
        <v/>
      </c>
      <c r="AK7" s="23" t="str">
        <f t="shared" si="1"/>
        <v/>
      </c>
    </row>
    <row r="8" spans="1:39" x14ac:dyDescent="0.25">
      <c r="A8" s="2" t="s">
        <v>17</v>
      </c>
      <c r="B8" s="2" t="s">
        <v>18</v>
      </c>
      <c r="C8" s="2" t="str">
        <f>IFERROR(VLOOKUP($B8,Kraftvärmeprod!$B$1:$AH$479,MATCH(C$3,Kraftvärmeprod!$B$1:$AG$1,0),FALSE)/1,"")</f>
        <v/>
      </c>
      <c r="D8" s="2"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s="40">
        <f>IFERROR(VLOOKUP($B8,Miljö!$B$1:$S$477,MATCH(M$2,Miljö!$B$1:$X$1,0),FALSE)/1,0)-IFERROR(VLOOKUP($B8,'Slutlig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f>IFERROR(VLOOKUP($B8,Kraftvärmeprod!$B$1:$AH$479,MATCH(T$2,Kraftvärmeprod!$B$1:$AG$1,0),FALSE)/1,0)-IFERROR(VLOOKUP($B8,'Slutlig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B8">
        <f>IFERROR(VLOOKUP($B8,Kraftvärmeprod!$B$1:$AH$479,MATCH(AB$2,Kraftvärmeprod!$B$1:$AG$1,0),FALSE)/1,0)-IFERROR(VLOOKUP($B8,'Slutlig allokering kvv'!$B$2:$AC$462,MATCH(AB$3,'Slutlig allokering kvv'!$B$1:$AJ$1,0),FALSE)/1,0)</f>
        <v>0</v>
      </c>
      <c r="AE8">
        <f t="shared" si="0"/>
        <v>0</v>
      </c>
      <c r="AG8">
        <f>IFERROR(VLOOKUP(B8,'Slutlig allokering kvv'!$B$2:$AJ$462,MATCH("Summa justerad allokerad tillförd energi (utan hjälpel och rökgaskondensering):",'Slutlig allokering kvv'!$B$1:$AK$1,0),FALSE)/1,"")</f>
        <v>0</v>
      </c>
      <c r="AI8" s="23" t="str">
        <f>IFERROR(1-VLOOKUP(B8,'Slutlig allokering kvv'!$B$2:$AJ$462,MATCH("Andel av bränsle i kvv som allokerats till värme, exklusive rökgaskondensering och hjälpel",'Slutlig allokering kvv'!$B$1:$AK$1,0),FALSE),"")</f>
        <v/>
      </c>
      <c r="AK8" s="23" t="str">
        <f t="shared" si="1"/>
        <v/>
      </c>
    </row>
    <row r="9" spans="1:39" x14ac:dyDescent="0.25">
      <c r="A9" s="2" t="s">
        <v>19</v>
      </c>
      <c r="B9" s="2" t="s">
        <v>20</v>
      </c>
      <c r="C9" s="2" t="str">
        <f>IFERROR(VLOOKUP($B9,Kraftvärmeprod!$B$1:$AH$479,MATCH(C$3,Kraftvärmeprod!$B$1:$AG$1,0),FALSE)/1,"")</f>
        <v/>
      </c>
      <c r="D9" s="2"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s="40">
        <f>IFERROR(VLOOKUP($B9,Miljö!$B$1:$S$477,MATCH(M$2,Miljö!$B$1:$X$1,0),FALSE)/1,0)-IFERROR(VLOOKUP($B9,'Slutlig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f>IFERROR(VLOOKUP($B9,Kraftvärmeprod!$B$1:$AH$479,MATCH(T$2,Kraftvärmeprod!$B$1:$AG$1,0),FALSE)/1,0)-IFERROR(VLOOKUP($B9,'Slutlig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B9">
        <f>IFERROR(VLOOKUP($B9,Kraftvärmeprod!$B$1:$AH$479,MATCH(AB$2,Kraftvärmeprod!$B$1:$AG$1,0),FALSE)/1,0)-IFERROR(VLOOKUP($B9,'Slutlig allokering kvv'!$B$2:$AC$462,MATCH(AB$3,'Slutlig allokering kvv'!$B$1:$AJ$1,0),FALSE)/1,0)</f>
        <v>0</v>
      </c>
      <c r="AE9">
        <f t="shared" si="0"/>
        <v>0</v>
      </c>
      <c r="AG9">
        <f>IFERROR(VLOOKUP(B9,'Slutlig allokering kvv'!$B$2:$AJ$462,MATCH("Summa justerad allokerad tillförd energi (utan hjälpel och rökgaskondensering):",'Slutlig allokering kvv'!$B$1:$AK$1,0),FALSE)/1,"")</f>
        <v>0</v>
      </c>
      <c r="AI9" s="23" t="str">
        <f>IFERROR(1-VLOOKUP(B9,'Slutlig allokering kvv'!$B$2:$AJ$462,MATCH("Andel av bränsle i kvv som allokerats till värme, exklusive rökgaskondensering och hjälpel",'Slutlig allokering kvv'!$B$1:$AK$1,0),FALSE),"")</f>
        <v/>
      </c>
      <c r="AK9" s="23" t="str">
        <f t="shared" si="1"/>
        <v/>
      </c>
    </row>
    <row r="10" spans="1:39" x14ac:dyDescent="0.25">
      <c r="A10" s="2" t="s">
        <v>19</v>
      </c>
      <c r="B10" s="2" t="s">
        <v>21</v>
      </c>
      <c r="C10" s="2" t="str">
        <f>IFERROR(VLOOKUP($B10,Kraftvärmeprod!$B$1:$AH$479,MATCH(C$3,Kraftvärmeprod!$B$1:$AG$1,0),FALSE)/1,"")</f>
        <v/>
      </c>
      <c r="D10" s="2"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s="40">
        <f>IFERROR(VLOOKUP($B10,Miljö!$B$1:$S$477,MATCH(M$2,Miljö!$B$1:$X$1,0),FALSE)/1,0)-IFERROR(VLOOKUP($B10,'Slutlig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f>IFERROR(VLOOKUP($B10,Kraftvärmeprod!$B$1:$AH$479,MATCH(T$2,Kraftvärmeprod!$B$1:$AG$1,0),FALSE)/1,0)-IFERROR(VLOOKUP($B10,'Slutlig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B10">
        <f>IFERROR(VLOOKUP($B10,Kraftvärmeprod!$B$1:$AH$479,MATCH(AB$2,Kraftvärmeprod!$B$1:$AG$1,0),FALSE)/1,0)-IFERROR(VLOOKUP($B10,'Slutlig allokering kvv'!$B$2:$AC$462,MATCH(AB$3,'Slutlig allokering kvv'!$B$1:$AJ$1,0),FALSE)/1,0)</f>
        <v>0</v>
      </c>
      <c r="AE10">
        <f t="shared" si="0"/>
        <v>0</v>
      </c>
      <c r="AG10">
        <f>IFERROR(VLOOKUP(B10,'Slutlig allokering kvv'!$B$2:$AJ$462,MATCH("Summa justerad allokerad tillförd energi (utan hjälpel och rökgaskondensering):",'Slutlig allokering kvv'!$B$1:$AK$1,0),FALSE)/1,"")</f>
        <v>0</v>
      </c>
      <c r="AI10" s="23" t="str">
        <f>IFERROR(1-VLOOKUP(B10,'Slutlig allokering kvv'!$B$2:$AJ$462,MATCH("Andel av bränsle i kvv som allokerats till värme, exklusive rökgaskondensering och hjälpel",'Slutlig allokering kvv'!$B$1:$AK$1,0),FALSE),"")</f>
        <v/>
      </c>
      <c r="AK10" s="23" t="str">
        <f t="shared" si="1"/>
        <v/>
      </c>
    </row>
    <row r="11" spans="1:39" x14ac:dyDescent="0.25">
      <c r="A11" s="2" t="s">
        <v>19</v>
      </c>
      <c r="B11" s="2" t="s">
        <v>22</v>
      </c>
      <c r="C11" s="2" t="str">
        <f>IFERROR(VLOOKUP($B11,Kraftvärmeprod!$B$1:$AH$479,MATCH(C$3,Kraftvärmeprod!$B$1:$AG$1,0),FALSE)/1,"")</f>
        <v/>
      </c>
      <c r="D11" s="2"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s="40">
        <f>IFERROR(VLOOKUP($B11,Miljö!$B$1:$S$477,MATCH(M$2,Miljö!$B$1:$X$1,0),FALSE)/1,0)-IFERROR(VLOOKUP($B11,'Slutlig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f>IFERROR(VLOOKUP($B11,Kraftvärmeprod!$B$1:$AH$479,MATCH(T$2,Kraftvärmeprod!$B$1:$AG$1,0),FALSE)/1,0)-IFERROR(VLOOKUP($B11,'Slutlig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B11">
        <f>IFERROR(VLOOKUP($B11,Kraftvärmeprod!$B$1:$AH$479,MATCH(AB$2,Kraftvärmeprod!$B$1:$AG$1,0),FALSE)/1,0)-IFERROR(VLOOKUP($B11,'Slutlig allokering kvv'!$B$2:$AC$462,MATCH(AB$3,'Slutlig allokering kvv'!$B$1:$AJ$1,0),FALSE)/1,0)</f>
        <v>0</v>
      </c>
      <c r="AE11">
        <f t="shared" si="0"/>
        <v>0</v>
      </c>
      <c r="AG11">
        <f>IFERROR(VLOOKUP(B11,'Slutlig allokering kvv'!$B$2:$AJ$462,MATCH("Summa justerad allokerad tillförd energi (utan hjälpel och rökgaskondensering):",'Slutlig allokering kvv'!$B$1:$AK$1,0),FALSE)/1,"")</f>
        <v>0</v>
      </c>
      <c r="AI11" s="23" t="str">
        <f>IFERROR(1-VLOOKUP(B11,'Slutlig allokering kvv'!$B$2:$AJ$462,MATCH("Andel av bränsle i kvv som allokerats till värme, exklusive rökgaskondensering och hjälpel",'Slutlig allokering kvv'!$B$1:$AK$1,0),FALSE),"")</f>
        <v/>
      </c>
      <c r="AK11" s="23" t="str">
        <f t="shared" si="1"/>
        <v/>
      </c>
    </row>
    <row r="12" spans="1:39" x14ac:dyDescent="0.25">
      <c r="A12" s="2" t="s">
        <v>23</v>
      </c>
      <c r="B12" s="2" t="s">
        <v>24</v>
      </c>
      <c r="C12" s="2" t="str">
        <f>IFERROR(VLOOKUP($B12,Kraftvärmeprod!$B$1:$AH$479,MATCH(C$3,Kraftvärmeprod!$B$1:$AG$1,0),FALSE)/1,"")</f>
        <v/>
      </c>
      <c r="D12" s="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s="40">
        <f>IFERROR(VLOOKUP($B12,Miljö!$B$1:$S$477,MATCH(M$2,Miljö!$B$1:$X$1,0),FALSE)/1,0)-IFERROR(VLOOKUP($B12,'Slutlig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f>IFERROR(VLOOKUP($B12,Kraftvärmeprod!$B$1:$AH$479,MATCH(T$2,Kraftvärmeprod!$B$1:$AG$1,0),FALSE)/1,0)-IFERROR(VLOOKUP($B12,'Slutlig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B12">
        <f>IFERROR(VLOOKUP($B12,Kraftvärmeprod!$B$1:$AH$479,MATCH(AB$2,Kraftvärmeprod!$B$1:$AG$1,0),FALSE)/1,0)-IFERROR(VLOOKUP($B12,'Slutlig allokering kvv'!$B$2:$AC$462,MATCH(AB$3,'Slutlig allokering kvv'!$B$1:$AJ$1,0),FALSE)/1,0)</f>
        <v>0</v>
      </c>
      <c r="AE12">
        <f t="shared" si="0"/>
        <v>0</v>
      </c>
      <c r="AG12">
        <f>IFERROR(VLOOKUP(B12,'Slutlig allokering kvv'!$B$2:$AJ$462,MATCH("Summa justerad allokerad tillförd energi (utan hjälpel och rökgaskondensering):",'Slutlig allokering kvv'!$B$1:$AK$1,0),FALSE)/1,"")</f>
        <v>0</v>
      </c>
      <c r="AI12" s="23" t="str">
        <f>IFERROR(1-VLOOKUP(B12,'Slutlig allokering kvv'!$B$2:$AJ$462,MATCH("Andel av bränsle i kvv som allokerats till värme, exklusive rökgaskondensering och hjälpel",'Slutlig allokering kvv'!$B$1:$AK$1,0),FALSE),"")</f>
        <v/>
      </c>
      <c r="AK12" s="23" t="str">
        <f t="shared" si="1"/>
        <v/>
      </c>
    </row>
    <row r="13" spans="1:39" x14ac:dyDescent="0.25">
      <c r="A13" s="2" t="s">
        <v>25</v>
      </c>
      <c r="B13" s="2" t="s">
        <v>26</v>
      </c>
      <c r="C13" s="2" t="str">
        <f>IFERROR(VLOOKUP($B13,Kraftvärmeprod!$B$1:$AH$479,MATCH(C$3,Kraftvärmeprod!$B$1:$AG$1,0),FALSE)/1,"")</f>
        <v/>
      </c>
      <c r="D13" s="2" t="str">
        <f>IFERROR(VLOOKUP($B13,Kraftvärmeprod!$B$1:$AH$479,MATCH(D$3,Kraftvärmeprod!$B$1:$AG$1,0),FALSE)/1,"")</f>
        <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0</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0</v>
      </c>
      <c r="M13" s="40">
        <f>IFERROR(VLOOKUP($B13,Miljö!$B$1:$S$477,MATCH(M$2,Miljö!$B$1:$X$1,0),FALSE)/1,0)-IFERROR(VLOOKUP($B13,'Slutlig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0</v>
      </c>
      <c r="P13">
        <f>IFERROR(VLOOKUP($B13,Kraftvärmeprod!$B$1:$AH$479,MATCH(P$2,Kraftvärmeprod!$B$1:$AG$1,0),FALSE)/1,0)-IFERROR(VLOOKUP($B13,'Slutlig allokering kvv'!$B$2:$AC$462,MATCH(P$3,'Slutlig allokering kvv'!$B$1:$AJ$1,0),FALSE)/1,0)</f>
        <v>0</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f>IFERROR(VLOOKUP($B13,Kraftvärmeprod!$B$1:$AH$479,MATCH(T$2,Kraftvärmeprod!$B$1:$AG$1,0),FALSE)/1,0)-IFERROR(VLOOKUP($B13,'Slutlig allokering kvv'!$B$2:$AC$462,MATCH(T$3,'Slutlig allokering kvv'!$B$1:$AJ$1,0),FALSE)/1,0)</f>
        <v>0</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B13">
        <f>IFERROR(VLOOKUP($B13,Kraftvärmeprod!$B$1:$AH$479,MATCH(AB$2,Kraftvärmeprod!$B$1:$AG$1,0),FALSE)/1,0)-IFERROR(VLOOKUP($B13,'Slutlig allokering kvv'!$B$2:$AC$462,MATCH(AB$3,'Slutlig allokering kvv'!$B$1:$AJ$1,0),FALSE)/1,0)</f>
        <v>0</v>
      </c>
      <c r="AE13">
        <f t="shared" si="0"/>
        <v>0</v>
      </c>
      <c r="AG13">
        <f>IFERROR(VLOOKUP(B13,'Slutlig allokering kvv'!$B$2:$AJ$462,MATCH("Summa justerad allokerad tillförd energi (utan hjälpel och rökgaskondensering):",'Slutlig allokering kvv'!$B$1:$AK$1,0),FALSE)/1,"")</f>
        <v>0</v>
      </c>
      <c r="AI13" s="23" t="str">
        <f>IFERROR(1-VLOOKUP(B13,'Slutlig allokering kvv'!$B$2:$AJ$462,MATCH("Andel av bränsle i kvv som allokerats till värme, exklusive rökgaskondensering och hjälpel",'Slutlig allokering kvv'!$B$1:$AK$1,0),FALSE),"")</f>
        <v/>
      </c>
      <c r="AK13" s="23" t="str">
        <f t="shared" si="1"/>
        <v/>
      </c>
    </row>
    <row r="14" spans="1:39" x14ac:dyDescent="0.25">
      <c r="A14" s="2" t="s">
        <v>27</v>
      </c>
      <c r="B14" s="2" t="s">
        <v>28</v>
      </c>
      <c r="C14" s="2" t="str">
        <f>IFERROR(VLOOKUP($B14,Kraftvärmeprod!$B$1:$AH$479,MATCH(C$3,Kraftvärmeprod!$B$1:$AG$1,0),FALSE)/1,"")</f>
        <v/>
      </c>
      <c r="D14" s="2"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s="40">
        <f>IFERROR(VLOOKUP($B14,Miljö!$B$1:$S$477,MATCH(M$2,Miljö!$B$1:$X$1,0),FALSE)/1,0)-IFERROR(VLOOKUP($B14,'Slutlig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f>IFERROR(VLOOKUP($B14,Kraftvärmeprod!$B$1:$AH$479,MATCH(T$2,Kraftvärmeprod!$B$1:$AG$1,0),FALSE)/1,0)-IFERROR(VLOOKUP($B14,'Slutlig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B14">
        <f>IFERROR(VLOOKUP($B14,Kraftvärmeprod!$B$1:$AH$479,MATCH(AB$2,Kraftvärmeprod!$B$1:$AG$1,0),FALSE)/1,0)-IFERROR(VLOOKUP($B14,'Slutlig allokering kvv'!$B$2:$AC$462,MATCH(AB$3,'Slutlig allokering kvv'!$B$1:$AJ$1,0),FALSE)/1,0)</f>
        <v>0</v>
      </c>
      <c r="AE14">
        <f t="shared" si="0"/>
        <v>0</v>
      </c>
      <c r="AG14">
        <f>IFERROR(VLOOKUP(B14,'Slutlig allokering kvv'!$B$2:$AJ$462,MATCH("Summa justerad allokerad tillförd energi (utan hjälpel och rökgaskondensering):",'Slutlig allokering kvv'!$B$1:$AK$1,0),FALSE)/1,"")</f>
        <v>0</v>
      </c>
      <c r="AI14" s="23" t="str">
        <f>IFERROR(1-VLOOKUP(B14,'Slutlig allokering kvv'!$B$2:$AJ$462,MATCH("Andel av bränsle i kvv som allokerats till värme, exklusive rökgaskondensering och hjälpel",'Slutlig allokering kvv'!$B$1:$AK$1,0),FALSE),"")</f>
        <v/>
      </c>
      <c r="AK14" s="23" t="str">
        <f t="shared" si="1"/>
        <v/>
      </c>
    </row>
    <row r="15" spans="1:39" x14ac:dyDescent="0.25">
      <c r="A15" s="2" t="s">
        <v>29</v>
      </c>
      <c r="B15" s="2" t="s">
        <v>30</v>
      </c>
      <c r="C15" s="2" t="str">
        <f>IFERROR(VLOOKUP($B15,Kraftvärmeprod!$B$1:$AH$479,MATCH(C$3,Kraftvärmeprod!$B$1:$AG$1,0),FALSE)/1,"")</f>
        <v/>
      </c>
      <c r="D15" s="2"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s="40">
        <f>IFERROR(VLOOKUP($B15,Miljö!$B$1:$S$477,MATCH(M$2,Miljö!$B$1:$X$1,0),FALSE)/1,0)-IFERROR(VLOOKUP($B15,'Slutlig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f>IFERROR(VLOOKUP($B15,Kraftvärmeprod!$B$1:$AH$479,MATCH(T$2,Kraftvärmeprod!$B$1:$AG$1,0),FALSE)/1,0)-IFERROR(VLOOKUP($B15,'Slutlig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B15">
        <f>IFERROR(VLOOKUP($B15,Kraftvärmeprod!$B$1:$AH$479,MATCH(AB$2,Kraftvärmeprod!$B$1:$AG$1,0),FALSE)/1,0)-IFERROR(VLOOKUP($B15,'Slutlig allokering kvv'!$B$2:$AC$462,MATCH(AB$3,'Slutlig allokering kvv'!$B$1:$AJ$1,0),FALSE)/1,0)</f>
        <v>0</v>
      </c>
      <c r="AE15">
        <f t="shared" si="0"/>
        <v>0</v>
      </c>
      <c r="AG15">
        <f>IFERROR(VLOOKUP(B15,'Slutlig allokering kvv'!$B$2:$AJ$462,MATCH("Summa justerad allokerad tillförd energi (utan hjälpel och rökgaskondensering):",'Slutlig allokering kvv'!$B$1:$AK$1,0),FALSE)/1,"")</f>
        <v>0</v>
      </c>
      <c r="AI15" s="23" t="str">
        <f>IFERROR(1-VLOOKUP(B15,'Slutlig allokering kvv'!$B$2:$AJ$462,MATCH("Andel av bränsle i kvv som allokerats till värme, exklusive rökgaskondensering och hjälpel",'Slutlig allokering kvv'!$B$1:$AK$1,0),FALSE),"")</f>
        <v/>
      </c>
      <c r="AK15" s="23" t="str">
        <f t="shared" si="1"/>
        <v/>
      </c>
    </row>
    <row r="16" spans="1:39" x14ac:dyDescent="0.25">
      <c r="A16" s="2" t="s">
        <v>31</v>
      </c>
      <c r="B16" s="2" t="s">
        <v>32</v>
      </c>
      <c r="C16" s="2" t="str">
        <f>IFERROR(VLOOKUP($B16,Kraftvärmeprod!$B$1:$AH$479,MATCH(C$3,Kraftvärmeprod!$B$1:$AG$1,0),FALSE)/1,"")</f>
        <v/>
      </c>
      <c r="D16" s="2"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s="40">
        <f>IFERROR(VLOOKUP($B16,Miljö!$B$1:$S$477,MATCH(M$2,Miljö!$B$1:$X$1,0),FALSE)/1,0)-IFERROR(VLOOKUP($B16,'Slutlig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f>IFERROR(VLOOKUP($B16,Kraftvärmeprod!$B$1:$AH$479,MATCH(T$2,Kraftvärmeprod!$B$1:$AG$1,0),FALSE)/1,0)-IFERROR(VLOOKUP($B16,'Slutlig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B16">
        <f>IFERROR(VLOOKUP($B16,Kraftvärmeprod!$B$1:$AH$479,MATCH(AB$2,Kraftvärmeprod!$B$1:$AG$1,0),FALSE)/1,0)-IFERROR(VLOOKUP($B16,'Slutlig allokering kvv'!$B$2:$AC$462,MATCH(AB$3,'Slutlig allokering kvv'!$B$1:$AJ$1,0),FALSE)/1,0)</f>
        <v>0</v>
      </c>
      <c r="AE16">
        <f t="shared" si="0"/>
        <v>0</v>
      </c>
      <c r="AG16">
        <f>IFERROR(VLOOKUP(B16,'Slutlig allokering kvv'!$B$2:$AJ$462,MATCH("Summa justerad allokerad tillförd energi (utan hjälpel och rökgaskondensering):",'Slutlig allokering kvv'!$B$1:$AK$1,0),FALSE)/1,"")</f>
        <v>0</v>
      </c>
      <c r="AI16" s="23" t="str">
        <f>IFERROR(1-VLOOKUP(B16,'Slutlig allokering kvv'!$B$2:$AJ$462,MATCH("Andel av bränsle i kvv som allokerats till värme, exklusive rökgaskondensering och hjälpel",'Slutlig allokering kvv'!$B$1:$AK$1,0),FALSE),"")</f>
        <v/>
      </c>
      <c r="AK16" s="23" t="str">
        <f t="shared" si="1"/>
        <v/>
      </c>
    </row>
    <row r="17" spans="1:37" x14ac:dyDescent="0.25">
      <c r="A17" s="2" t="s">
        <v>33</v>
      </c>
      <c r="B17" s="2" t="s">
        <v>34</v>
      </c>
      <c r="C17" s="2" t="str">
        <f>IFERROR(VLOOKUP($B17,Kraftvärmeprod!$B$1:$AH$479,MATCH(C$3,Kraftvärmeprod!$B$1:$AG$1,0),FALSE)/1,"")</f>
        <v/>
      </c>
      <c r="D17" s="2"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s="40">
        <f>IFERROR(VLOOKUP($B17,Miljö!$B$1:$S$477,MATCH(M$2,Miljö!$B$1:$X$1,0),FALSE)/1,0)-IFERROR(VLOOKUP($B17,'Slutlig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f>IFERROR(VLOOKUP($B17,Kraftvärmeprod!$B$1:$AH$479,MATCH(T$2,Kraftvärmeprod!$B$1:$AG$1,0),FALSE)/1,0)-IFERROR(VLOOKUP($B17,'Slutlig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B17">
        <f>IFERROR(VLOOKUP($B17,Kraftvärmeprod!$B$1:$AH$479,MATCH(AB$2,Kraftvärmeprod!$B$1:$AG$1,0),FALSE)/1,0)-IFERROR(VLOOKUP($B17,'Slutlig allokering kvv'!$B$2:$AC$462,MATCH(AB$3,'Slutlig allokering kvv'!$B$1:$AJ$1,0),FALSE)/1,0)</f>
        <v>0</v>
      </c>
      <c r="AE17">
        <f t="shared" si="0"/>
        <v>0</v>
      </c>
      <c r="AG17">
        <f>IFERROR(VLOOKUP(B17,'Slutlig allokering kvv'!$B$2:$AJ$462,MATCH("Summa justerad allokerad tillförd energi (utan hjälpel och rökgaskondensering):",'Slutlig allokering kvv'!$B$1:$AK$1,0),FALSE)/1,"")</f>
        <v>0</v>
      </c>
      <c r="AI17" s="23" t="str">
        <f>IFERROR(1-VLOOKUP(B17,'Slutlig allokering kvv'!$B$2:$AJ$462,MATCH("Andel av bränsle i kvv som allokerats till värme, exklusive rökgaskondensering och hjälpel",'Slutlig allokering kvv'!$B$1:$AK$1,0),FALSE),"")</f>
        <v/>
      </c>
      <c r="AK17" s="23" t="str">
        <f t="shared" si="1"/>
        <v/>
      </c>
    </row>
    <row r="18" spans="1:37" x14ac:dyDescent="0.25">
      <c r="A18" s="2" t="s">
        <v>33</v>
      </c>
      <c r="B18" s="2" t="s">
        <v>35</v>
      </c>
      <c r="C18" s="2" t="str">
        <f>IFERROR(VLOOKUP($B18,Kraftvärmeprod!$B$1:$AH$479,MATCH(C$3,Kraftvärmeprod!$B$1:$AG$1,0),FALSE)/1,"")</f>
        <v/>
      </c>
      <c r="D18" s="2"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s="40">
        <f>IFERROR(VLOOKUP($B18,Miljö!$B$1:$S$477,MATCH(M$2,Miljö!$B$1:$X$1,0),FALSE)/1,0)-IFERROR(VLOOKUP($B18,'Slutlig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f>IFERROR(VLOOKUP($B18,Kraftvärmeprod!$B$1:$AH$479,MATCH(T$2,Kraftvärmeprod!$B$1:$AG$1,0),FALSE)/1,0)-IFERROR(VLOOKUP($B18,'Slutlig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B18">
        <f>IFERROR(VLOOKUP($B18,Kraftvärmeprod!$B$1:$AH$479,MATCH(AB$2,Kraftvärmeprod!$B$1:$AG$1,0),FALSE)/1,0)-IFERROR(VLOOKUP($B18,'Slutlig allokering kvv'!$B$2:$AC$462,MATCH(AB$3,'Slutlig allokering kvv'!$B$1:$AJ$1,0),FALSE)/1,0)</f>
        <v>0</v>
      </c>
      <c r="AE18">
        <f t="shared" si="0"/>
        <v>0</v>
      </c>
      <c r="AG18">
        <f>IFERROR(VLOOKUP(B18,'Slutlig allokering kvv'!$B$2:$AJ$462,MATCH("Summa justerad allokerad tillförd energi (utan hjälpel och rökgaskondensering):",'Slutlig allokering kvv'!$B$1:$AK$1,0),FALSE)/1,"")</f>
        <v>0</v>
      </c>
      <c r="AI18" s="23" t="str">
        <f>IFERROR(1-VLOOKUP(B18,'Slutlig allokering kvv'!$B$2:$AJ$462,MATCH("Andel av bränsle i kvv som allokerats till värme, exklusive rökgaskondensering och hjälpel",'Slutlig allokering kvv'!$B$1:$AK$1,0),FALSE),"")</f>
        <v/>
      </c>
      <c r="AK18" s="23" t="str">
        <f t="shared" si="1"/>
        <v/>
      </c>
    </row>
    <row r="19" spans="1:37" x14ac:dyDescent="0.25">
      <c r="A19" s="2" t="s">
        <v>33</v>
      </c>
      <c r="B19" s="2" t="s">
        <v>36</v>
      </c>
      <c r="C19" s="2" t="str">
        <f>IFERROR(VLOOKUP($B19,Kraftvärmeprod!$B$1:$AH$479,MATCH(C$3,Kraftvärmeprod!$B$1:$AG$1,0),FALSE)/1,"")</f>
        <v/>
      </c>
      <c r="D19" s="2"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s="40">
        <f>IFERROR(VLOOKUP($B19,Miljö!$B$1:$S$477,MATCH(M$2,Miljö!$B$1:$X$1,0),FALSE)/1,0)-IFERROR(VLOOKUP($B19,'Slutlig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f>IFERROR(VLOOKUP($B19,Kraftvärmeprod!$B$1:$AH$479,MATCH(T$2,Kraftvärmeprod!$B$1:$AG$1,0),FALSE)/1,0)-IFERROR(VLOOKUP($B19,'Slutlig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B19">
        <f>IFERROR(VLOOKUP($B19,Kraftvärmeprod!$B$1:$AH$479,MATCH(AB$2,Kraftvärmeprod!$B$1:$AG$1,0),FALSE)/1,0)-IFERROR(VLOOKUP($B19,'Slutlig allokering kvv'!$B$2:$AC$462,MATCH(AB$3,'Slutlig allokering kvv'!$B$1:$AJ$1,0),FALSE)/1,0)</f>
        <v>0</v>
      </c>
      <c r="AE19">
        <f t="shared" si="0"/>
        <v>0</v>
      </c>
      <c r="AG19">
        <f>IFERROR(VLOOKUP(B19,'Slutlig allokering kvv'!$B$2:$AJ$462,MATCH("Summa justerad allokerad tillförd energi (utan hjälpel och rökgaskondensering):",'Slutlig allokering kvv'!$B$1:$AK$1,0),FALSE)/1,"")</f>
        <v>0</v>
      </c>
      <c r="AI19" s="23" t="str">
        <f>IFERROR(1-VLOOKUP(B19,'Slutlig allokering kvv'!$B$2:$AJ$462,MATCH("Andel av bränsle i kvv som allokerats till värme, exklusive rökgaskondensering och hjälpel",'Slutlig allokering kvv'!$B$1:$AK$1,0),FALSE),"")</f>
        <v/>
      </c>
      <c r="AK19" s="23" t="str">
        <f t="shared" si="1"/>
        <v/>
      </c>
    </row>
    <row r="20" spans="1:37" x14ac:dyDescent="0.25">
      <c r="A20" s="2" t="s">
        <v>33</v>
      </c>
      <c r="B20" s="2" t="s">
        <v>37</v>
      </c>
      <c r="C20" s="2" t="str">
        <f>IFERROR(VLOOKUP($B20,Kraftvärmeprod!$B$1:$AH$479,MATCH(C$3,Kraftvärmeprod!$B$1:$AG$1,0),FALSE)/1,"")</f>
        <v/>
      </c>
      <c r="D20" s="2"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s="40">
        <f>IFERROR(VLOOKUP($B20,Miljö!$B$1:$S$477,MATCH(M$2,Miljö!$B$1:$X$1,0),FALSE)/1,0)-IFERROR(VLOOKUP($B20,'Slutlig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f>IFERROR(VLOOKUP($B20,Kraftvärmeprod!$B$1:$AH$479,MATCH(T$2,Kraftvärmeprod!$B$1:$AG$1,0),FALSE)/1,0)-IFERROR(VLOOKUP($B20,'Slutlig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B20">
        <f>IFERROR(VLOOKUP($B20,Kraftvärmeprod!$B$1:$AH$479,MATCH(AB$2,Kraftvärmeprod!$B$1:$AG$1,0),FALSE)/1,0)-IFERROR(VLOOKUP($B20,'Slutlig allokering kvv'!$B$2:$AC$462,MATCH(AB$3,'Slutlig allokering kvv'!$B$1:$AJ$1,0),FALSE)/1,0)</f>
        <v>0</v>
      </c>
      <c r="AE20">
        <f t="shared" si="0"/>
        <v>0</v>
      </c>
      <c r="AG20">
        <f>IFERROR(VLOOKUP(B20,'Slutlig allokering kvv'!$B$2:$AJ$462,MATCH("Summa justerad allokerad tillförd energi (utan hjälpel och rökgaskondensering):",'Slutlig allokering kvv'!$B$1:$AK$1,0),FALSE)/1,"")</f>
        <v>0</v>
      </c>
      <c r="AI20" s="23" t="str">
        <f>IFERROR(1-VLOOKUP(B20,'Slutlig allokering kvv'!$B$2:$AJ$462,MATCH("Andel av bränsle i kvv som allokerats till värme, exklusive rökgaskondensering och hjälpel",'Slutlig allokering kvv'!$B$1:$AK$1,0),FALSE),"")</f>
        <v/>
      </c>
      <c r="AK20" s="23" t="str">
        <f t="shared" si="1"/>
        <v/>
      </c>
    </row>
    <row r="21" spans="1:37" x14ac:dyDescent="0.25">
      <c r="A21" s="2" t="s">
        <v>33</v>
      </c>
      <c r="B21" s="2" t="s">
        <v>38</v>
      </c>
      <c r="C21" s="2" t="str">
        <f>IFERROR(VLOOKUP($B21,Kraftvärmeprod!$B$1:$AH$479,MATCH(C$3,Kraftvärmeprod!$B$1:$AG$1,0),FALSE)/1,"")</f>
        <v/>
      </c>
      <c r="D21" s="2"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s="40">
        <f>IFERROR(VLOOKUP($B21,Miljö!$B$1:$S$477,MATCH(M$2,Miljö!$B$1:$X$1,0),FALSE)/1,0)-IFERROR(VLOOKUP($B21,'Slutlig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f>IFERROR(VLOOKUP($B21,Kraftvärmeprod!$B$1:$AH$479,MATCH(T$2,Kraftvärmeprod!$B$1:$AG$1,0),FALSE)/1,0)-IFERROR(VLOOKUP($B21,'Slutlig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B21">
        <f>IFERROR(VLOOKUP($B21,Kraftvärmeprod!$B$1:$AH$479,MATCH(AB$2,Kraftvärmeprod!$B$1:$AG$1,0),FALSE)/1,0)-IFERROR(VLOOKUP($B21,'Slutlig allokering kvv'!$B$2:$AC$462,MATCH(AB$3,'Slutlig allokering kvv'!$B$1:$AJ$1,0),FALSE)/1,0)</f>
        <v>0</v>
      </c>
      <c r="AE21">
        <f t="shared" si="0"/>
        <v>0</v>
      </c>
      <c r="AG21">
        <f>IFERROR(VLOOKUP(B21,'Slutlig allokering kvv'!$B$2:$AJ$462,MATCH("Summa justerad allokerad tillförd energi (utan hjälpel och rökgaskondensering):",'Slutlig allokering kvv'!$B$1:$AK$1,0),FALSE)/1,"")</f>
        <v>0</v>
      </c>
      <c r="AI21" s="23" t="str">
        <f>IFERROR(1-VLOOKUP(B21,'Slutlig allokering kvv'!$B$2:$AJ$462,MATCH("Andel av bränsle i kvv som allokerats till värme, exklusive rökgaskondensering och hjälpel",'Slutlig allokering kvv'!$B$1:$AK$1,0),FALSE),"")</f>
        <v/>
      </c>
      <c r="AK21" s="23" t="str">
        <f t="shared" si="1"/>
        <v/>
      </c>
    </row>
    <row r="22" spans="1:37" x14ac:dyDescent="0.25">
      <c r="A22" s="2" t="s">
        <v>33</v>
      </c>
      <c r="B22" s="2" t="s">
        <v>39</v>
      </c>
      <c r="C22" s="2" t="str">
        <f>IFERROR(VLOOKUP($B22,Kraftvärmeprod!$B$1:$AH$479,MATCH(C$3,Kraftvärmeprod!$B$1:$AG$1,0),FALSE)/1,"")</f>
        <v/>
      </c>
      <c r="D22" s="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s="40">
        <f>IFERROR(VLOOKUP($B22,Miljö!$B$1:$S$477,MATCH(M$2,Miljö!$B$1:$X$1,0),FALSE)/1,0)-IFERROR(VLOOKUP($B22,'Slutlig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f>IFERROR(VLOOKUP($B22,Kraftvärmeprod!$B$1:$AH$479,MATCH(T$2,Kraftvärmeprod!$B$1:$AG$1,0),FALSE)/1,0)-IFERROR(VLOOKUP($B22,'Slutlig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B22">
        <f>IFERROR(VLOOKUP($B22,Kraftvärmeprod!$B$1:$AH$479,MATCH(AB$2,Kraftvärmeprod!$B$1:$AG$1,0),FALSE)/1,0)-IFERROR(VLOOKUP($B22,'Slutlig allokering kvv'!$B$2:$AC$462,MATCH(AB$3,'Slutlig allokering kvv'!$B$1:$AJ$1,0),FALSE)/1,0)</f>
        <v>0</v>
      </c>
      <c r="AE22">
        <f t="shared" si="0"/>
        <v>0</v>
      </c>
      <c r="AG22">
        <f>IFERROR(VLOOKUP(B22,'Slutlig allokering kvv'!$B$2:$AJ$462,MATCH("Summa justerad allokerad tillförd energi (utan hjälpel och rökgaskondensering):",'Slutlig allokering kvv'!$B$1:$AK$1,0),FALSE)/1,"")</f>
        <v>0</v>
      </c>
      <c r="AI22" s="23" t="str">
        <f>IFERROR(1-VLOOKUP(B22,'Slutlig allokering kvv'!$B$2:$AJ$462,MATCH("Andel av bränsle i kvv som allokerats till värme, exklusive rökgaskondensering och hjälpel",'Slutlig allokering kvv'!$B$1:$AK$1,0),FALSE),"")</f>
        <v/>
      </c>
      <c r="AK22" s="23" t="str">
        <f t="shared" si="1"/>
        <v/>
      </c>
    </row>
    <row r="23" spans="1:37" x14ac:dyDescent="0.25">
      <c r="A23" s="2" t="s">
        <v>33</v>
      </c>
      <c r="B23" s="2" t="s">
        <v>40</v>
      </c>
      <c r="C23" s="2" t="str">
        <f>IFERROR(VLOOKUP($B23,Kraftvärmeprod!$B$1:$AH$479,MATCH(C$3,Kraftvärmeprod!$B$1:$AG$1,0),FALSE)/1,"")</f>
        <v/>
      </c>
      <c r="D23" s="2"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s="40">
        <f>IFERROR(VLOOKUP($B23,Miljö!$B$1:$S$477,MATCH(M$2,Miljö!$B$1:$X$1,0),FALSE)/1,0)-IFERROR(VLOOKUP($B23,'Slutlig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f>IFERROR(VLOOKUP($B23,Kraftvärmeprod!$B$1:$AH$479,MATCH(T$2,Kraftvärmeprod!$B$1:$AG$1,0),FALSE)/1,0)-IFERROR(VLOOKUP($B23,'Slutlig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B23">
        <f>IFERROR(VLOOKUP($B23,Kraftvärmeprod!$B$1:$AH$479,MATCH(AB$2,Kraftvärmeprod!$B$1:$AG$1,0),FALSE)/1,0)-IFERROR(VLOOKUP($B23,'Slutlig allokering kvv'!$B$2:$AC$462,MATCH(AB$3,'Slutlig allokering kvv'!$B$1:$AJ$1,0),FALSE)/1,0)</f>
        <v>0</v>
      </c>
      <c r="AE23">
        <f t="shared" si="0"/>
        <v>0</v>
      </c>
      <c r="AG23">
        <f>IFERROR(VLOOKUP(B23,'Slutlig allokering kvv'!$B$2:$AJ$462,MATCH("Summa justerad allokerad tillförd energi (utan hjälpel och rökgaskondensering):",'Slutlig allokering kvv'!$B$1:$AK$1,0),FALSE)/1,"")</f>
        <v>0</v>
      </c>
      <c r="AI23" s="23" t="str">
        <f>IFERROR(1-VLOOKUP(B23,'Slutlig allokering kvv'!$B$2:$AJ$462,MATCH("Andel av bränsle i kvv som allokerats till värme, exklusive rökgaskondensering och hjälpel",'Slutlig allokering kvv'!$B$1:$AK$1,0),FALSE),"")</f>
        <v/>
      </c>
      <c r="AK23" s="23" t="str">
        <f t="shared" si="1"/>
        <v/>
      </c>
    </row>
    <row r="24" spans="1:37" x14ac:dyDescent="0.25">
      <c r="A24" s="2" t="s">
        <v>33</v>
      </c>
      <c r="B24" s="2" t="s">
        <v>41</v>
      </c>
      <c r="C24" s="2" t="str">
        <f>IFERROR(VLOOKUP($B24,Kraftvärmeprod!$B$1:$AH$479,MATCH(C$3,Kraftvärmeprod!$B$1:$AG$1,0),FALSE)/1,"")</f>
        <v/>
      </c>
      <c r="D24" s="2"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s="40">
        <f>IFERROR(VLOOKUP($B24,Miljö!$B$1:$S$477,MATCH(M$2,Miljö!$B$1:$X$1,0),FALSE)/1,0)-IFERROR(VLOOKUP($B24,'Slutlig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f>IFERROR(VLOOKUP($B24,Kraftvärmeprod!$B$1:$AH$479,MATCH(T$2,Kraftvärmeprod!$B$1:$AG$1,0),FALSE)/1,0)-IFERROR(VLOOKUP($B24,'Slutlig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B24">
        <f>IFERROR(VLOOKUP($B24,Kraftvärmeprod!$B$1:$AH$479,MATCH(AB$2,Kraftvärmeprod!$B$1:$AG$1,0),FALSE)/1,0)-IFERROR(VLOOKUP($B24,'Slutlig allokering kvv'!$B$2:$AC$462,MATCH(AB$3,'Slutlig allokering kvv'!$B$1:$AJ$1,0),FALSE)/1,0)</f>
        <v>0</v>
      </c>
      <c r="AE24">
        <f t="shared" si="0"/>
        <v>0</v>
      </c>
      <c r="AG24">
        <f>IFERROR(VLOOKUP(B24,'Slutlig allokering kvv'!$B$2:$AJ$462,MATCH("Summa justerad allokerad tillförd energi (utan hjälpel och rökgaskondensering):",'Slutlig allokering kvv'!$B$1:$AK$1,0),FALSE)/1,"")</f>
        <v>0</v>
      </c>
      <c r="AI24" s="23" t="str">
        <f>IFERROR(1-VLOOKUP(B24,'Slutlig allokering kvv'!$B$2:$AJ$462,MATCH("Andel av bränsle i kvv som allokerats till värme, exklusive rökgaskondensering och hjälpel",'Slutlig allokering kvv'!$B$1:$AK$1,0),FALSE),"")</f>
        <v/>
      </c>
      <c r="AK24" s="23" t="str">
        <f t="shared" si="1"/>
        <v/>
      </c>
    </row>
    <row r="25" spans="1:37" x14ac:dyDescent="0.25">
      <c r="A25" s="2" t="s">
        <v>33</v>
      </c>
      <c r="B25" s="2" t="s">
        <v>42</v>
      </c>
      <c r="C25" s="2" t="str">
        <f>IFERROR(VLOOKUP($B25,Kraftvärmeprod!$B$1:$AH$479,MATCH(C$3,Kraftvärmeprod!$B$1:$AG$1,0),FALSE)/1,"")</f>
        <v/>
      </c>
      <c r="D25" s="2"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s="40">
        <f>IFERROR(VLOOKUP($B25,Miljö!$B$1:$S$477,MATCH(M$2,Miljö!$B$1:$X$1,0),FALSE)/1,0)-IFERROR(VLOOKUP($B25,'Slutlig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f>IFERROR(VLOOKUP($B25,Kraftvärmeprod!$B$1:$AH$479,MATCH(T$2,Kraftvärmeprod!$B$1:$AG$1,0),FALSE)/1,0)-IFERROR(VLOOKUP($B25,'Slutlig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B25">
        <f>IFERROR(VLOOKUP($B25,Kraftvärmeprod!$B$1:$AH$479,MATCH(AB$2,Kraftvärmeprod!$B$1:$AG$1,0),FALSE)/1,0)-IFERROR(VLOOKUP($B25,'Slutlig allokering kvv'!$B$2:$AC$462,MATCH(AB$3,'Slutlig allokering kvv'!$B$1:$AJ$1,0),FALSE)/1,0)</f>
        <v>0</v>
      </c>
      <c r="AE25">
        <f t="shared" si="0"/>
        <v>0</v>
      </c>
      <c r="AG25">
        <f>IFERROR(VLOOKUP(B25,'Slutlig allokering kvv'!$B$2:$AJ$462,MATCH("Summa justerad allokerad tillförd energi (utan hjälpel och rökgaskondensering):",'Slutlig allokering kvv'!$B$1:$AK$1,0),FALSE)/1,"")</f>
        <v>0</v>
      </c>
      <c r="AI25" s="23" t="str">
        <f>IFERROR(1-VLOOKUP(B25,'Slutlig allokering kvv'!$B$2:$AJ$462,MATCH("Andel av bränsle i kvv som allokerats till värme, exklusive rökgaskondensering och hjälpel",'Slutlig allokering kvv'!$B$1:$AK$1,0),FALSE),"")</f>
        <v/>
      </c>
      <c r="AK25" s="23" t="str">
        <f t="shared" si="1"/>
        <v/>
      </c>
    </row>
    <row r="26" spans="1:37" x14ac:dyDescent="0.25">
      <c r="A26" s="2" t="s">
        <v>33</v>
      </c>
      <c r="B26" s="2" t="s">
        <v>43</v>
      </c>
      <c r="C26" s="2" t="str">
        <f>IFERROR(VLOOKUP($B26,Kraftvärmeprod!$B$1:$AH$479,MATCH(C$3,Kraftvärmeprod!$B$1:$AG$1,0),FALSE)/1,"")</f>
        <v/>
      </c>
      <c r="D26" s="2"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s="40">
        <f>IFERROR(VLOOKUP($B26,Miljö!$B$1:$S$477,MATCH(M$2,Miljö!$B$1:$X$1,0),FALSE)/1,0)-IFERROR(VLOOKUP($B26,'Slutlig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f>IFERROR(VLOOKUP($B26,Kraftvärmeprod!$B$1:$AH$479,MATCH(T$2,Kraftvärmeprod!$B$1:$AG$1,0),FALSE)/1,0)-IFERROR(VLOOKUP($B26,'Slutlig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B26">
        <f>IFERROR(VLOOKUP($B26,Kraftvärmeprod!$B$1:$AH$479,MATCH(AB$2,Kraftvärmeprod!$B$1:$AG$1,0),FALSE)/1,0)-IFERROR(VLOOKUP($B26,'Slutlig allokering kvv'!$B$2:$AC$462,MATCH(AB$3,'Slutlig allokering kvv'!$B$1:$AJ$1,0),FALSE)/1,0)</f>
        <v>0</v>
      </c>
      <c r="AE26">
        <f t="shared" si="0"/>
        <v>0</v>
      </c>
      <c r="AG26">
        <f>IFERROR(VLOOKUP(B26,'Slutlig allokering kvv'!$B$2:$AJ$462,MATCH("Summa justerad allokerad tillförd energi (utan hjälpel och rökgaskondensering):",'Slutlig allokering kvv'!$B$1:$AK$1,0),FALSE)/1,"")</f>
        <v>0</v>
      </c>
      <c r="AI26" s="23" t="str">
        <f>IFERROR(1-VLOOKUP(B26,'Slutlig allokering kvv'!$B$2:$AJ$462,MATCH("Andel av bränsle i kvv som allokerats till värme, exklusive rökgaskondensering och hjälpel",'Slutlig allokering kvv'!$B$1:$AK$1,0),FALSE),"")</f>
        <v/>
      </c>
      <c r="AK26" s="23" t="str">
        <f t="shared" si="1"/>
        <v/>
      </c>
    </row>
    <row r="27" spans="1:37" x14ac:dyDescent="0.25">
      <c r="A27" s="2" t="s">
        <v>44</v>
      </c>
      <c r="B27" s="2" t="s">
        <v>45</v>
      </c>
      <c r="C27" s="2" t="str">
        <f>IFERROR(VLOOKUP($B27,Kraftvärmeprod!$B$1:$AH$479,MATCH(C$3,Kraftvärmeprod!$B$1:$AG$1,0),FALSE)/1,"")</f>
        <v/>
      </c>
      <c r="D27" s="2"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s="40">
        <f>IFERROR(VLOOKUP($B27,Miljö!$B$1:$S$477,MATCH(M$2,Miljö!$B$1:$X$1,0),FALSE)/1,0)-IFERROR(VLOOKUP($B27,'Slutlig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f>IFERROR(VLOOKUP($B27,Kraftvärmeprod!$B$1:$AH$479,MATCH(T$2,Kraftvärmeprod!$B$1:$AG$1,0),FALSE)/1,0)-IFERROR(VLOOKUP($B27,'Slutlig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B27">
        <f>IFERROR(VLOOKUP($B27,Kraftvärmeprod!$B$1:$AH$479,MATCH(AB$2,Kraftvärmeprod!$B$1:$AG$1,0),FALSE)/1,0)-IFERROR(VLOOKUP($B27,'Slutlig allokering kvv'!$B$2:$AC$462,MATCH(AB$3,'Slutlig allokering kvv'!$B$1:$AJ$1,0),FALSE)/1,0)</f>
        <v>0</v>
      </c>
      <c r="AE27">
        <f t="shared" si="0"/>
        <v>0</v>
      </c>
      <c r="AG27">
        <f>IFERROR(VLOOKUP(B27,'Slutlig allokering kvv'!$B$2:$AJ$462,MATCH("Summa justerad allokerad tillförd energi (utan hjälpel och rökgaskondensering):",'Slutlig allokering kvv'!$B$1:$AK$1,0),FALSE)/1,"")</f>
        <v>0</v>
      </c>
      <c r="AI27" s="23" t="str">
        <f>IFERROR(1-VLOOKUP(B27,'Slutlig allokering kvv'!$B$2:$AJ$462,MATCH("Andel av bränsle i kvv som allokerats till värme, exklusive rökgaskondensering och hjälpel",'Slutlig allokering kvv'!$B$1:$AK$1,0),FALSE),"")</f>
        <v/>
      </c>
      <c r="AK27" s="23" t="str">
        <f t="shared" si="1"/>
        <v/>
      </c>
    </row>
    <row r="28" spans="1:37" x14ac:dyDescent="0.25">
      <c r="A28" s="2" t="s">
        <v>44</v>
      </c>
      <c r="B28" s="2" t="s">
        <v>46</v>
      </c>
      <c r="C28" s="2">
        <f>IFERROR(VLOOKUP($B28,Kraftvärmeprod!$B$1:$AH$479,MATCH(C$3,Kraftvärmeprod!$B$1:$AG$1,0),FALSE)/1,"")</f>
        <v>113.36</v>
      </c>
      <c r="D28" s="2">
        <f>IFERROR(VLOOKUP($B28,Kraftvärmeprod!$B$1:$AH$479,MATCH(D$3,Kraftvärmeprod!$B$1:$AG$1,0),FALSE)/1,"")</f>
        <v>30.07</v>
      </c>
      <c r="E28">
        <f>IFERROR(VLOOKUP($B28,Kraftvärmeprod!$B$1:$AH$479,MATCH(E$2,Kraftvärmeprod!$B$1:$AG$1,0),FALSE)/1,0)-IFERROR(VLOOKUP($B28,'Slutlig allokering kvv'!$B$2:$AC$462,MATCH(E$3,'Slutlig allokering kvv'!$B$1:$AJ$1,0),FALSE)/1,0)</f>
        <v>67.003799999999998</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0.41204599999999991</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0.27793900000000005</v>
      </c>
      <c r="M28" s="40">
        <f>IFERROR(VLOOKUP($B28,Miljö!$B$1:$S$477,MATCH(M$2,Miljö!$B$1:$X$1,0),FALSE)/1,0)-IFERROR(VLOOKUP($B28,'Slutlig allokering kvv'!$B$2:$AC$462,MATCH(M$3,'Slutlig allokering kvv'!$B$1:$AJ$1,0),FALSE)/1,0)</f>
        <v>3.3596499999999998</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0.35968599999999995</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f>IFERROR(VLOOKUP($B28,Kraftvärmeprod!$B$1:$AH$479,MATCH(T$2,Kraftvärmeprod!$B$1:$AG$1,0),FALSE)/1,0)-IFERROR(VLOOKUP($B28,'Slutlig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B28">
        <f>IFERROR(VLOOKUP($B28,Kraftvärmeprod!$B$1:$AH$479,MATCH(AB$2,Kraftvärmeprod!$B$1:$AG$1,0),FALSE)/1,0)-IFERROR(VLOOKUP($B28,'Slutlig allokering kvv'!$B$2:$AC$462,MATCH(AB$3,'Slutlig allokering kvv'!$B$1:$AJ$1,0),FALSE)/1,0)</f>
        <v>0</v>
      </c>
      <c r="AE28">
        <f t="shared" si="0"/>
        <v>68.053471000000002</v>
      </c>
      <c r="AG28">
        <f>IFERROR(VLOOKUP(B28,'Slutlig allokering kvv'!$B$2:$AJ$462,MATCH("Summa justerad allokerad tillförd energi (utan hjälpel och rökgaskondensering):",'Slutlig allokering kvv'!$B$1:$AK$1,0),FALSE)/1,"")</f>
        <v>80.626529000000005</v>
      </c>
      <c r="AI28" s="23">
        <f>IFERROR(1-VLOOKUP(B28,'Slutlig allokering kvv'!$B$2:$AJ$462,MATCH("Andel av bränsle i kvv som allokerats till värme, exklusive rökgaskondensering och hjälpel",'Slutlig allokering kvv'!$B$1:$AK$1,0),FALSE),"")</f>
        <v>0.45771772262577348</v>
      </c>
      <c r="AK28" s="23">
        <f t="shared" si="1"/>
        <v>0.45771772262577348</v>
      </c>
    </row>
    <row r="29" spans="1:37" x14ac:dyDescent="0.25">
      <c r="A29" s="2" t="s">
        <v>44</v>
      </c>
      <c r="B29" s="2" t="s">
        <v>47</v>
      </c>
      <c r="C29" s="2" t="str">
        <f>IFERROR(VLOOKUP($B29,Kraftvärmeprod!$B$1:$AH$479,MATCH(C$3,Kraftvärmeprod!$B$1:$AG$1,0),FALSE)/1,"")</f>
        <v/>
      </c>
      <c r="D29" s="2"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s="40">
        <f>IFERROR(VLOOKUP($B29,Miljö!$B$1:$S$477,MATCH(M$2,Miljö!$B$1:$X$1,0),FALSE)/1,0)-IFERROR(VLOOKUP($B29,'Slutlig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f>IFERROR(VLOOKUP($B29,Kraftvärmeprod!$B$1:$AH$479,MATCH(T$2,Kraftvärmeprod!$B$1:$AG$1,0),FALSE)/1,0)-IFERROR(VLOOKUP($B29,'Slutlig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B29">
        <f>IFERROR(VLOOKUP($B29,Kraftvärmeprod!$B$1:$AH$479,MATCH(AB$2,Kraftvärmeprod!$B$1:$AG$1,0),FALSE)/1,0)-IFERROR(VLOOKUP($B29,'Slutlig allokering kvv'!$B$2:$AC$462,MATCH(AB$3,'Slutlig allokering kvv'!$B$1:$AJ$1,0),FALSE)/1,0)</f>
        <v>0</v>
      </c>
      <c r="AE29">
        <f t="shared" si="0"/>
        <v>0</v>
      </c>
      <c r="AG29">
        <f>IFERROR(VLOOKUP(B29,'Slutlig allokering kvv'!$B$2:$AJ$462,MATCH("Summa justerad allokerad tillförd energi (utan hjälpel och rökgaskondensering):",'Slutlig allokering kvv'!$B$1:$AK$1,0),FALSE)/1,"")</f>
        <v>0</v>
      </c>
      <c r="AI29" s="23" t="str">
        <f>IFERROR(1-VLOOKUP(B29,'Slutlig allokering kvv'!$B$2:$AJ$462,MATCH("Andel av bränsle i kvv som allokerats till värme, exklusive rökgaskondensering och hjälpel",'Slutlig allokering kvv'!$B$1:$AK$1,0),FALSE),"")</f>
        <v/>
      </c>
      <c r="AK29" s="23" t="str">
        <f t="shared" si="1"/>
        <v/>
      </c>
    </row>
    <row r="30" spans="1:37" x14ac:dyDescent="0.25">
      <c r="A30" s="2" t="s">
        <v>48</v>
      </c>
      <c r="B30" s="2" t="s">
        <v>49</v>
      </c>
      <c r="C30" s="2" t="str">
        <f>IFERROR(VLOOKUP($B30,Kraftvärmeprod!$B$1:$AH$479,MATCH(C$3,Kraftvärmeprod!$B$1:$AG$1,0),FALSE)/1,"")</f>
        <v/>
      </c>
      <c r="D30" s="2"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s="40">
        <f>IFERROR(VLOOKUP($B30,Miljö!$B$1:$S$477,MATCH(M$2,Miljö!$B$1:$X$1,0),FALSE)/1,0)-IFERROR(VLOOKUP($B30,'Slutlig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f>IFERROR(VLOOKUP($B30,Kraftvärmeprod!$B$1:$AH$479,MATCH(T$2,Kraftvärmeprod!$B$1:$AG$1,0),FALSE)/1,0)-IFERROR(VLOOKUP($B30,'Slutlig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B30">
        <f>IFERROR(VLOOKUP($B30,Kraftvärmeprod!$B$1:$AH$479,MATCH(AB$2,Kraftvärmeprod!$B$1:$AG$1,0),FALSE)/1,0)-IFERROR(VLOOKUP($B30,'Slutlig allokering kvv'!$B$2:$AC$462,MATCH(AB$3,'Slutlig allokering kvv'!$B$1:$AJ$1,0),FALSE)/1,0)</f>
        <v>0</v>
      </c>
      <c r="AE30">
        <f t="shared" si="0"/>
        <v>0</v>
      </c>
      <c r="AG30">
        <f>IFERROR(VLOOKUP(B30,'Slutlig allokering kvv'!$B$2:$AJ$462,MATCH("Summa justerad allokerad tillförd energi (utan hjälpel och rökgaskondensering):",'Slutlig allokering kvv'!$B$1:$AK$1,0),FALSE)/1,"")</f>
        <v>0</v>
      </c>
      <c r="AI30" s="23" t="str">
        <f>IFERROR(1-VLOOKUP(B30,'Slutlig allokering kvv'!$B$2:$AJ$462,MATCH("Andel av bränsle i kvv som allokerats till värme, exklusive rökgaskondensering och hjälpel",'Slutlig allokering kvv'!$B$1:$AK$1,0),FALSE),"")</f>
        <v/>
      </c>
      <c r="AK30" s="23" t="str">
        <f t="shared" si="1"/>
        <v/>
      </c>
    </row>
    <row r="31" spans="1:37" x14ac:dyDescent="0.25">
      <c r="A31" s="2" t="s">
        <v>48</v>
      </c>
      <c r="B31" s="2" t="s">
        <v>50</v>
      </c>
      <c r="C31" s="2" t="str">
        <f>IFERROR(VLOOKUP($B31,Kraftvärmeprod!$B$1:$AH$479,MATCH(C$3,Kraftvärmeprod!$B$1:$AG$1,0),FALSE)/1,"")</f>
        <v/>
      </c>
      <c r="D31" s="2"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s="40">
        <f>IFERROR(VLOOKUP($B31,Miljö!$B$1:$S$477,MATCH(M$2,Miljö!$B$1:$X$1,0),FALSE)/1,0)-IFERROR(VLOOKUP($B31,'Slutlig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f>IFERROR(VLOOKUP($B31,Kraftvärmeprod!$B$1:$AH$479,MATCH(T$2,Kraftvärmeprod!$B$1:$AG$1,0),FALSE)/1,0)-IFERROR(VLOOKUP($B31,'Slutlig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B31">
        <f>IFERROR(VLOOKUP($B31,Kraftvärmeprod!$B$1:$AH$479,MATCH(AB$2,Kraftvärmeprod!$B$1:$AG$1,0),FALSE)/1,0)-IFERROR(VLOOKUP($B31,'Slutlig allokering kvv'!$B$2:$AC$462,MATCH(AB$3,'Slutlig allokering kvv'!$B$1:$AJ$1,0),FALSE)/1,0)</f>
        <v>0</v>
      </c>
      <c r="AE31">
        <f t="shared" si="0"/>
        <v>0</v>
      </c>
      <c r="AG31">
        <f>IFERROR(VLOOKUP(B31,'Slutlig allokering kvv'!$B$2:$AJ$462,MATCH("Summa justerad allokerad tillförd energi (utan hjälpel och rökgaskondensering):",'Slutlig allokering kvv'!$B$1:$AK$1,0),FALSE)/1,"")</f>
        <v>0</v>
      </c>
      <c r="AI31" s="23" t="str">
        <f>IFERROR(1-VLOOKUP(B31,'Slutlig allokering kvv'!$B$2:$AJ$462,MATCH("Andel av bränsle i kvv som allokerats till värme, exklusive rökgaskondensering och hjälpel",'Slutlig allokering kvv'!$B$1:$AK$1,0),FALSE),"")</f>
        <v/>
      </c>
      <c r="AK31" s="23" t="str">
        <f t="shared" si="1"/>
        <v/>
      </c>
    </row>
    <row r="32" spans="1:37" x14ac:dyDescent="0.25">
      <c r="A32" s="2" t="s">
        <v>51</v>
      </c>
      <c r="B32" s="2" t="s">
        <v>52</v>
      </c>
      <c r="C32" s="2">
        <f>IFERROR(VLOOKUP($B32,Kraftvärmeprod!$B$1:$AH$479,MATCH(C$3,Kraftvärmeprod!$B$1:$AG$1,0),FALSE)/1,"")</f>
        <v>154.85300000000001</v>
      </c>
      <c r="D32" s="2">
        <f>IFERROR(VLOOKUP($B32,Kraftvärmeprod!$B$1:$AH$479,MATCH(D$3,Kraftvärmeprod!$B$1:$AG$1,0),FALSE)/1,"")</f>
        <v>36.593000000000004</v>
      </c>
      <c r="E32">
        <f>IFERROR(VLOOKUP($B32,Kraftvärmeprod!$B$1:$AH$479,MATCH(E$2,Kraftvärmeprod!$B$1:$AG$1,0),FALSE)/1,0)-IFERROR(VLOOKUP($B32,'Slutlig allokering kvv'!$B$2:$AC$462,MATCH(E$3,'Slutlig allokering kvv'!$B$1:$AJ$1,0),FALSE)/1,0)</f>
        <v>91.593000000000018</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0.33213599999999988</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s="40">
        <f>IFERROR(VLOOKUP($B32,Miljö!$B$1:$S$477,MATCH(M$2,Miljö!$B$1:$X$1,0),FALSE)/1,0)-IFERROR(VLOOKUP($B32,'Slutlig allokering kvv'!$B$2:$AC$462,MATCH(M$3,'Slutlig allokering kvv'!$B$1:$AJ$1,0),FALSE)/1,0)</f>
        <v>2.7447099999999995</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f>IFERROR(VLOOKUP($B32,Kraftvärmeprod!$B$1:$AH$479,MATCH(T$2,Kraftvärmeprod!$B$1:$AG$1,0),FALSE)/1,0)-IFERROR(VLOOKUP($B32,'Slutlig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B32">
        <f>IFERROR(VLOOKUP($B32,Kraftvärmeprod!$B$1:$AH$479,MATCH(AB$2,Kraftvärmeprod!$B$1:$AG$1,0),FALSE)/1,0)-IFERROR(VLOOKUP($B32,'Slutlig allokering kvv'!$B$2:$AC$462,MATCH(AB$3,'Slutlig allokering kvv'!$B$1:$AJ$1,0),FALSE)/1,0)</f>
        <v>0</v>
      </c>
      <c r="AE32">
        <f t="shared" si="0"/>
        <v>91.925136000000023</v>
      </c>
      <c r="AG32">
        <f>IFERROR(VLOOKUP(B32,'Slutlig allokering kvv'!$B$2:$AJ$462,MATCH("Summa justerad allokerad tillförd energi (utan hjälpel och rökgaskondensering):",'Slutlig allokering kvv'!$B$1:$AK$1,0),FALSE)/1,"")</f>
        <v>121.81886399999999</v>
      </c>
      <c r="AI32" s="23">
        <f>IFERROR(1-VLOOKUP(B32,'Slutlig allokering kvv'!$B$2:$AJ$462,MATCH("Andel av bränsle i kvv som allokerats till värme, exklusive rökgaskondensering och hjälpel",'Slutlig allokering kvv'!$B$1:$AK$1,0),FALSE),"")</f>
        <v>0.4300711879631709</v>
      </c>
      <c r="AK32" s="23">
        <f t="shared" si="1"/>
        <v>0.43007118796317095</v>
      </c>
    </row>
    <row r="33" spans="1:37" x14ac:dyDescent="0.25">
      <c r="A33" s="2" t="s">
        <v>51</v>
      </c>
      <c r="B33" s="2" t="s">
        <v>53</v>
      </c>
      <c r="C33" s="2" t="str">
        <f>IFERROR(VLOOKUP($B33,Kraftvärmeprod!$B$1:$AH$479,MATCH(C$3,Kraftvärmeprod!$B$1:$AG$1,0),FALSE)/1,"")</f>
        <v/>
      </c>
      <c r="D33" s="2"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s="40">
        <f>IFERROR(VLOOKUP($B33,Miljö!$B$1:$S$477,MATCH(M$2,Miljö!$B$1:$X$1,0),FALSE)/1,0)-IFERROR(VLOOKUP($B33,'Slutlig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f>IFERROR(VLOOKUP($B33,Kraftvärmeprod!$B$1:$AH$479,MATCH(T$2,Kraftvärmeprod!$B$1:$AG$1,0),FALSE)/1,0)-IFERROR(VLOOKUP($B33,'Slutlig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B33">
        <f>IFERROR(VLOOKUP($B33,Kraftvärmeprod!$B$1:$AH$479,MATCH(AB$2,Kraftvärmeprod!$B$1:$AG$1,0),FALSE)/1,0)-IFERROR(VLOOKUP($B33,'Slutlig allokering kvv'!$B$2:$AC$462,MATCH(AB$3,'Slutlig allokering kvv'!$B$1:$AJ$1,0),FALSE)/1,0)</f>
        <v>0</v>
      </c>
      <c r="AE33">
        <f t="shared" si="0"/>
        <v>0</v>
      </c>
      <c r="AG33">
        <f>IFERROR(VLOOKUP(B33,'Slutlig allokering kvv'!$B$2:$AJ$462,MATCH("Summa justerad allokerad tillförd energi (utan hjälpel och rökgaskondensering):",'Slutlig allokering kvv'!$B$1:$AK$1,0),FALSE)/1,"")</f>
        <v>0</v>
      </c>
      <c r="AI33" s="23" t="str">
        <f>IFERROR(1-VLOOKUP(B33,'Slutlig allokering kvv'!$B$2:$AJ$462,MATCH("Andel av bränsle i kvv som allokerats till värme, exklusive rökgaskondensering och hjälpel",'Slutlig allokering kvv'!$B$1:$AK$1,0),FALSE),"")</f>
        <v/>
      </c>
      <c r="AK33" s="23" t="str">
        <f t="shared" si="1"/>
        <v/>
      </c>
    </row>
    <row r="34" spans="1:37" x14ac:dyDescent="0.25">
      <c r="A34" s="2" t="s">
        <v>51</v>
      </c>
      <c r="B34" s="2" t="s">
        <v>54</v>
      </c>
      <c r="C34" s="2" t="str">
        <f>IFERROR(VLOOKUP($B34,Kraftvärmeprod!$B$1:$AH$479,MATCH(C$3,Kraftvärmeprod!$B$1:$AG$1,0),FALSE)/1,"")</f>
        <v/>
      </c>
      <c r="D34" s="2"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s="40">
        <f>IFERROR(VLOOKUP($B34,Miljö!$B$1:$S$477,MATCH(M$2,Miljö!$B$1:$X$1,0),FALSE)/1,0)-IFERROR(VLOOKUP($B34,'Slutlig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f>IFERROR(VLOOKUP($B34,Kraftvärmeprod!$B$1:$AH$479,MATCH(T$2,Kraftvärmeprod!$B$1:$AG$1,0),FALSE)/1,0)-IFERROR(VLOOKUP($B34,'Slutlig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B34">
        <f>IFERROR(VLOOKUP($B34,Kraftvärmeprod!$B$1:$AH$479,MATCH(AB$2,Kraftvärmeprod!$B$1:$AG$1,0),FALSE)/1,0)-IFERROR(VLOOKUP($B34,'Slutlig allokering kvv'!$B$2:$AC$462,MATCH(AB$3,'Slutlig allokering kvv'!$B$1:$AJ$1,0),FALSE)/1,0)</f>
        <v>0</v>
      </c>
      <c r="AE34">
        <f t="shared" si="0"/>
        <v>0</v>
      </c>
      <c r="AG34">
        <f>IFERROR(VLOOKUP(B34,'Slutlig allokering kvv'!$B$2:$AJ$462,MATCH("Summa justerad allokerad tillförd energi (utan hjälpel och rökgaskondensering):",'Slutlig allokering kvv'!$B$1:$AK$1,0),FALSE)/1,"")</f>
        <v>0</v>
      </c>
      <c r="AI34" s="23" t="str">
        <f>IFERROR(1-VLOOKUP(B34,'Slutlig allokering kvv'!$B$2:$AJ$462,MATCH("Andel av bränsle i kvv som allokerats till värme, exklusive rökgaskondensering och hjälpel",'Slutlig allokering kvv'!$B$1:$AK$1,0),FALSE),"")</f>
        <v/>
      </c>
      <c r="AK34" s="23" t="str">
        <f t="shared" si="1"/>
        <v/>
      </c>
    </row>
    <row r="35" spans="1:37" x14ac:dyDescent="0.25">
      <c r="A35" s="2" t="s">
        <v>55</v>
      </c>
      <c r="B35" s="2" t="s">
        <v>56</v>
      </c>
      <c r="C35" s="2">
        <f>IFERROR(VLOOKUP($B35,Kraftvärmeprod!$B$1:$AH$479,MATCH(C$3,Kraftvärmeprod!$B$1:$AG$1,0),FALSE)/1,"")</f>
        <v>572.66099999999994</v>
      </c>
      <c r="D35" s="2">
        <f>IFERROR(VLOOKUP($B35,Kraftvärmeprod!$B$1:$AH$479,MATCH(D$3,Kraftvärmeprod!$B$1:$AG$1,0),FALSE)/1,"")</f>
        <v>110.41800000000001</v>
      </c>
      <c r="E35">
        <f>IFERROR(VLOOKUP($B35,Kraftvärmeprod!$B$1:$AH$479,MATCH(E$2,Kraftvärmeprod!$B$1:$AG$1,0),FALSE)/1,0)-IFERROR(VLOOKUP($B35,'Slutlig allokering kvv'!$B$2:$AC$462,MATCH(E$3,'Slutlig allokering kvv'!$B$1:$AJ$1,0),FALSE)/1,0)</f>
        <v>119.673</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10.336099999999998</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v>
      </c>
      <c r="J35">
        <f>IFERROR(VLOOKUP($B35,Kraftvärmeprod!$B$1:$AH$479,MATCH(J$2,Kraftvärmeprod!$B$1:$AG$1,0),FALSE)/1,0)-IFERROR(VLOOKUP($B35,'Slutlig allokering kvv'!$B$2:$AC$462,MATCH(J$3,'Slutlig allokering kvv'!$B$1:$AJ$1,0),FALSE)/1,0)</f>
        <v>2.2690700000000001</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129.24299999999999</v>
      </c>
      <c r="M35" s="40">
        <f>IFERROR(VLOOKUP($B35,Miljö!$B$1:$S$477,MATCH(M$2,Miljö!$B$1:$X$1,0),FALSE)/1,0)-IFERROR(VLOOKUP($B35,'Slutlig allokering kvv'!$B$2:$AC$462,MATCH(M$3,'Slutlig allokering kvv'!$B$1:$AJ$1,0),FALSE)/1,0)</f>
        <v>12.203000000000003</v>
      </c>
      <c r="N35">
        <f>IFERROR(VLOOKUP($B35,Kraftvärmeprod!$B$1:$AH$479,MATCH(N$2,Kraftvärmeprod!$B$1:$AG$1,0),FALSE)/1,0)-IFERROR(VLOOKUP($B35,'Slutlig allokering kvv'!$B$2:$AC$462,MATCH(N$3,'Slutlig allokering kvv'!$B$1:$AJ$1,0),FALSE)/1,0)</f>
        <v>0</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15.774099999999997</v>
      </c>
      <c r="S35">
        <f>IFERROR(VLOOKUP($B35,Kraftvärmeprod!$B$1:$AH$479,MATCH(S$2,Kraftvärmeprod!$B$1:$AG$1,0),FALSE)/1,0)-IFERROR(VLOOKUP($B35,'Slutlig allokering kvv'!$B$2:$AC$462,MATCH(S$3,'Slutlig allokering kvv'!$B$1:$AJ$1,0),FALSE)/1,0)</f>
        <v>0</v>
      </c>
      <c r="T35">
        <f>IFERROR(VLOOKUP($B35,Kraftvärmeprod!$B$1:$AH$479,MATCH(T$2,Kraftvärmeprod!$B$1:$AG$1,0),FALSE)/1,0)-IFERROR(VLOOKUP($B35,'Slutlig allokering kvv'!$B$2:$AC$462,MATCH(T$3,'Slutlig allokering kvv'!$B$1:$AJ$1,0),FALSE)/1,0)</f>
        <v>0</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B35">
        <f>IFERROR(VLOOKUP($B35,Kraftvärmeprod!$B$1:$AH$479,MATCH(AB$2,Kraftvärmeprod!$B$1:$AG$1,0),FALSE)/1,0)-IFERROR(VLOOKUP($B35,'Slutlig allokering kvv'!$B$2:$AC$462,MATCH(AB$3,'Slutlig allokering kvv'!$B$1:$AJ$1,0),FALSE)/1,0)</f>
        <v>0</v>
      </c>
      <c r="AE35">
        <f t="shared" si="0"/>
        <v>277.29526999999996</v>
      </c>
      <c r="AG35">
        <f>IFERROR(VLOOKUP(B35,'Slutlig allokering kvv'!$B$2:$AJ$462,MATCH("Summa justerad allokerad tillförd energi (utan hjälpel och rökgaskondensering):",'Slutlig allokering kvv'!$B$1:$AK$1,0),FALSE)/1,"")</f>
        <v>508.94172999999984</v>
      </c>
      <c r="AI35" s="23">
        <f>IFERROR(1-VLOOKUP(B35,'Slutlig allokering kvv'!$B$2:$AJ$462,MATCH("Andel av bränsle i kvv som allokerats till värme, exklusive rökgaskondensering och hjälpel",'Slutlig allokering kvv'!$B$1:$AK$1,0),FALSE),"")</f>
        <v>0.3526866199377543</v>
      </c>
      <c r="AK35" s="23">
        <f t="shared" si="1"/>
        <v>0.35268661993775413</v>
      </c>
    </row>
    <row r="36" spans="1:37" x14ac:dyDescent="0.25">
      <c r="A36" s="2" t="s">
        <v>55</v>
      </c>
      <c r="B36" s="2" t="s">
        <v>57</v>
      </c>
      <c r="C36" s="2" t="str">
        <f>IFERROR(VLOOKUP($B36,Kraftvärmeprod!$B$1:$AH$479,MATCH(C$3,Kraftvärmeprod!$B$1:$AG$1,0),FALSE)/1,"")</f>
        <v/>
      </c>
      <c r="D36" s="2"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s="40">
        <f>IFERROR(VLOOKUP($B36,Miljö!$B$1:$S$477,MATCH(M$2,Miljö!$B$1:$X$1,0),FALSE)/1,0)-IFERROR(VLOOKUP($B36,'Slutlig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f>IFERROR(VLOOKUP($B36,Kraftvärmeprod!$B$1:$AH$479,MATCH(T$2,Kraftvärmeprod!$B$1:$AG$1,0),FALSE)/1,0)-IFERROR(VLOOKUP($B36,'Slutlig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B36">
        <f>IFERROR(VLOOKUP($B36,Kraftvärmeprod!$B$1:$AH$479,MATCH(AB$2,Kraftvärmeprod!$B$1:$AG$1,0),FALSE)/1,0)-IFERROR(VLOOKUP($B36,'Slutlig allokering kvv'!$B$2:$AC$462,MATCH(AB$3,'Slutlig allokering kvv'!$B$1:$AJ$1,0),FALSE)/1,0)</f>
        <v>0</v>
      </c>
      <c r="AE36">
        <f t="shared" si="0"/>
        <v>0</v>
      </c>
      <c r="AG36">
        <f>IFERROR(VLOOKUP(B36,'Slutlig allokering kvv'!$B$2:$AJ$462,MATCH("Summa justerad allokerad tillförd energi (utan hjälpel och rökgaskondensering):",'Slutlig allokering kvv'!$B$1:$AK$1,0),FALSE)/1,"")</f>
        <v>0</v>
      </c>
      <c r="AI36" s="23" t="str">
        <f>IFERROR(1-VLOOKUP(B36,'Slutlig allokering kvv'!$B$2:$AJ$462,MATCH("Andel av bränsle i kvv som allokerats till värme, exklusive rökgaskondensering och hjälpel",'Slutlig allokering kvv'!$B$1:$AK$1,0),FALSE),"")</f>
        <v/>
      </c>
      <c r="AK36" s="23" t="str">
        <f t="shared" si="1"/>
        <v/>
      </c>
    </row>
    <row r="37" spans="1:37" x14ac:dyDescent="0.25">
      <c r="A37" s="2" t="s">
        <v>58</v>
      </c>
      <c r="B37" s="2" t="s">
        <v>59</v>
      </c>
      <c r="C37" s="2" t="str">
        <f>IFERROR(VLOOKUP($B37,Kraftvärmeprod!$B$1:$AH$479,MATCH(C$3,Kraftvärmeprod!$B$1:$AG$1,0),FALSE)/1,"")</f>
        <v/>
      </c>
      <c r="D37" s="2"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s="40">
        <f>IFERROR(VLOOKUP($B37,Miljö!$B$1:$S$477,MATCH(M$2,Miljö!$B$1:$X$1,0),FALSE)/1,0)-IFERROR(VLOOKUP($B37,'Slutlig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f>IFERROR(VLOOKUP($B37,Kraftvärmeprod!$B$1:$AH$479,MATCH(T$2,Kraftvärmeprod!$B$1:$AG$1,0),FALSE)/1,0)-IFERROR(VLOOKUP($B37,'Slutlig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B37">
        <f>IFERROR(VLOOKUP($B37,Kraftvärmeprod!$B$1:$AH$479,MATCH(AB$2,Kraftvärmeprod!$B$1:$AG$1,0),FALSE)/1,0)-IFERROR(VLOOKUP($B37,'Slutlig allokering kvv'!$B$2:$AC$462,MATCH(AB$3,'Slutlig allokering kvv'!$B$1:$AJ$1,0),FALSE)/1,0)</f>
        <v>0</v>
      </c>
      <c r="AE37">
        <f t="shared" si="0"/>
        <v>0</v>
      </c>
      <c r="AG37">
        <f>IFERROR(VLOOKUP(B37,'Slutlig allokering kvv'!$B$2:$AJ$462,MATCH("Summa justerad allokerad tillförd energi (utan hjälpel och rökgaskondensering):",'Slutlig allokering kvv'!$B$1:$AK$1,0),FALSE)/1,"")</f>
        <v>0</v>
      </c>
      <c r="AI37" s="23" t="str">
        <f>IFERROR(1-VLOOKUP(B37,'Slutlig allokering kvv'!$B$2:$AJ$462,MATCH("Andel av bränsle i kvv som allokerats till värme, exklusive rökgaskondensering och hjälpel",'Slutlig allokering kvv'!$B$1:$AK$1,0),FALSE),"")</f>
        <v/>
      </c>
      <c r="AK37" s="23" t="str">
        <f t="shared" si="1"/>
        <v/>
      </c>
    </row>
    <row r="38" spans="1:37" x14ac:dyDescent="0.25">
      <c r="A38" s="2" t="s">
        <v>60</v>
      </c>
      <c r="B38" s="2" t="s">
        <v>61</v>
      </c>
      <c r="C38" s="2" t="str">
        <f>IFERROR(VLOOKUP($B38,Kraftvärmeprod!$B$1:$AH$479,MATCH(C$3,Kraftvärmeprod!$B$1:$AG$1,0),FALSE)/1,"")</f>
        <v/>
      </c>
      <c r="D38" s="2"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s="40">
        <f>IFERROR(VLOOKUP($B38,Miljö!$B$1:$S$477,MATCH(M$2,Miljö!$B$1:$X$1,0),FALSE)/1,0)-IFERROR(VLOOKUP($B38,'Slutlig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f>IFERROR(VLOOKUP($B38,Kraftvärmeprod!$B$1:$AH$479,MATCH(T$2,Kraftvärmeprod!$B$1:$AG$1,0),FALSE)/1,0)-IFERROR(VLOOKUP($B38,'Slutlig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B38">
        <f>IFERROR(VLOOKUP($B38,Kraftvärmeprod!$B$1:$AH$479,MATCH(AB$2,Kraftvärmeprod!$B$1:$AG$1,0),FALSE)/1,0)-IFERROR(VLOOKUP($B38,'Slutlig allokering kvv'!$B$2:$AC$462,MATCH(AB$3,'Slutlig allokering kvv'!$B$1:$AJ$1,0),FALSE)/1,0)</f>
        <v>0</v>
      </c>
      <c r="AE38">
        <f t="shared" si="0"/>
        <v>0</v>
      </c>
      <c r="AG38">
        <f>IFERROR(VLOOKUP(B38,'Slutlig allokering kvv'!$B$2:$AJ$462,MATCH("Summa justerad allokerad tillförd energi (utan hjälpel och rökgaskondensering):",'Slutlig allokering kvv'!$B$1:$AK$1,0),FALSE)/1,"")</f>
        <v>0</v>
      </c>
      <c r="AI38" s="23" t="str">
        <f>IFERROR(1-VLOOKUP(B38,'Slutlig allokering kvv'!$B$2:$AJ$462,MATCH("Andel av bränsle i kvv som allokerats till värme, exklusive rökgaskondensering och hjälpel",'Slutlig allokering kvv'!$B$1:$AK$1,0),FALSE),"")</f>
        <v/>
      </c>
      <c r="AK38" s="23" t="str">
        <f t="shared" si="1"/>
        <v/>
      </c>
    </row>
    <row r="39" spans="1:37" x14ac:dyDescent="0.25">
      <c r="A39" s="2" t="s">
        <v>60</v>
      </c>
      <c r="B39" s="2" t="s">
        <v>62</v>
      </c>
      <c r="C39" s="2" t="str">
        <f>IFERROR(VLOOKUP($B39,Kraftvärmeprod!$B$1:$AH$479,MATCH(C$3,Kraftvärmeprod!$B$1:$AG$1,0),FALSE)/1,"")</f>
        <v/>
      </c>
      <c r="D39" s="2" t="str">
        <f>IFERROR(VLOOKUP($B39,Kraftvärmeprod!$B$1:$AH$479,MATCH(D$3,Kraftvärmeprod!$B$1:$AG$1,0),FALSE)/1,"")</f>
        <v/>
      </c>
      <c r="E39">
        <f>IFERROR(VLOOKUP($B39,Kraftvärmeprod!$B$1:$AH$479,MATCH(E$2,Kraftvärmeprod!$B$1:$AG$1,0),FALSE)/1,0)-IFERROR(VLOOKUP($B39,'Slutlig allokering kvv'!$B$2:$AC$462,MATCH(E$3,'Slutlig allokering kvv'!$B$1:$AJ$1,0),FALSE)/1,0)</f>
        <v>0</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s="40">
        <f>IFERROR(VLOOKUP($B39,Miljö!$B$1:$S$477,MATCH(M$2,Miljö!$B$1:$X$1,0),FALSE)/1,0)-IFERROR(VLOOKUP($B39,'Slutlig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f>IFERROR(VLOOKUP($B39,Kraftvärmeprod!$B$1:$AH$479,MATCH(T$2,Kraftvärmeprod!$B$1:$AG$1,0),FALSE)/1,0)-IFERROR(VLOOKUP($B39,'Slutlig allokering kvv'!$B$2:$AC$462,MATCH(T$3,'Slutlig allokering kvv'!$B$1:$AJ$1,0),FALSE)/1,0)</f>
        <v>0</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B39">
        <f>IFERROR(VLOOKUP($B39,Kraftvärmeprod!$B$1:$AH$479,MATCH(AB$2,Kraftvärmeprod!$B$1:$AG$1,0),FALSE)/1,0)-IFERROR(VLOOKUP($B39,'Slutlig allokering kvv'!$B$2:$AC$462,MATCH(AB$3,'Slutlig allokering kvv'!$B$1:$AJ$1,0),FALSE)/1,0)</f>
        <v>0</v>
      </c>
      <c r="AE39">
        <f t="shared" si="0"/>
        <v>0</v>
      </c>
      <c r="AG39">
        <f>IFERROR(VLOOKUP(B39,'Slutlig allokering kvv'!$B$2:$AJ$462,MATCH("Summa justerad allokerad tillförd energi (utan hjälpel och rökgaskondensering):",'Slutlig allokering kvv'!$B$1:$AK$1,0),FALSE)/1,"")</f>
        <v>0</v>
      </c>
      <c r="AI39" s="23" t="str">
        <f>IFERROR(1-VLOOKUP(B39,'Slutlig allokering kvv'!$B$2:$AJ$462,MATCH("Andel av bränsle i kvv som allokerats till värme, exklusive rökgaskondensering och hjälpel",'Slutlig allokering kvv'!$B$1:$AK$1,0),FALSE),"")</f>
        <v/>
      </c>
      <c r="AK39" s="23" t="str">
        <f t="shared" si="1"/>
        <v/>
      </c>
    </row>
    <row r="40" spans="1:37" x14ac:dyDescent="0.25">
      <c r="A40" s="2" t="s">
        <v>63</v>
      </c>
      <c r="B40" s="2" t="s">
        <v>64</v>
      </c>
      <c r="C40" s="2" t="str">
        <f>IFERROR(VLOOKUP($B40,Kraftvärmeprod!$B$1:$AH$479,MATCH(C$3,Kraftvärmeprod!$B$1:$AG$1,0),FALSE)/1,"")</f>
        <v/>
      </c>
      <c r="D40" s="2"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s="40">
        <f>IFERROR(VLOOKUP($B40,Miljö!$B$1:$S$477,MATCH(M$2,Miljö!$B$1:$X$1,0),FALSE)/1,0)-IFERROR(VLOOKUP($B40,'Slutlig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f>IFERROR(VLOOKUP($B40,Kraftvärmeprod!$B$1:$AH$479,MATCH(T$2,Kraftvärmeprod!$B$1:$AG$1,0),FALSE)/1,0)-IFERROR(VLOOKUP($B40,'Slutlig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B40">
        <f>IFERROR(VLOOKUP($B40,Kraftvärmeprod!$B$1:$AH$479,MATCH(AB$2,Kraftvärmeprod!$B$1:$AG$1,0),FALSE)/1,0)-IFERROR(VLOOKUP($B40,'Slutlig allokering kvv'!$B$2:$AC$462,MATCH(AB$3,'Slutlig allokering kvv'!$B$1:$AJ$1,0),FALSE)/1,0)</f>
        <v>0</v>
      </c>
      <c r="AE40">
        <f t="shared" si="0"/>
        <v>0</v>
      </c>
      <c r="AG40">
        <f>IFERROR(VLOOKUP(B40,'Slutlig allokering kvv'!$B$2:$AJ$462,MATCH("Summa justerad allokerad tillförd energi (utan hjälpel och rökgaskondensering):",'Slutlig allokering kvv'!$B$1:$AK$1,0),FALSE)/1,"")</f>
        <v>0</v>
      </c>
      <c r="AI40" s="23" t="str">
        <f>IFERROR(1-VLOOKUP(B40,'Slutlig allokering kvv'!$B$2:$AJ$462,MATCH("Andel av bränsle i kvv som allokerats till värme, exklusive rökgaskondensering och hjälpel",'Slutlig allokering kvv'!$B$1:$AK$1,0),FALSE),"")</f>
        <v/>
      </c>
      <c r="AK40" s="23" t="str">
        <f t="shared" si="1"/>
        <v/>
      </c>
    </row>
    <row r="41" spans="1:37" x14ac:dyDescent="0.25">
      <c r="A41" s="2" t="s">
        <v>65</v>
      </c>
      <c r="B41" s="2" t="s">
        <v>66</v>
      </c>
      <c r="C41" s="2" t="str">
        <f>IFERROR(VLOOKUP($B41,Kraftvärmeprod!$B$1:$AH$479,MATCH(C$3,Kraftvärmeprod!$B$1:$AG$1,0),FALSE)/1,"")</f>
        <v/>
      </c>
      <c r="D41" s="2"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s="40">
        <f>IFERROR(VLOOKUP($B41,Miljö!$B$1:$S$477,MATCH(M$2,Miljö!$B$1:$X$1,0),FALSE)/1,0)-IFERROR(VLOOKUP($B41,'Slutlig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f>IFERROR(VLOOKUP($B41,Kraftvärmeprod!$B$1:$AH$479,MATCH(T$2,Kraftvärmeprod!$B$1:$AG$1,0),FALSE)/1,0)-IFERROR(VLOOKUP($B41,'Slutlig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B41">
        <f>IFERROR(VLOOKUP($B41,Kraftvärmeprod!$B$1:$AH$479,MATCH(AB$2,Kraftvärmeprod!$B$1:$AG$1,0),FALSE)/1,0)-IFERROR(VLOOKUP($B41,'Slutlig allokering kvv'!$B$2:$AC$462,MATCH(AB$3,'Slutlig allokering kvv'!$B$1:$AJ$1,0),FALSE)/1,0)</f>
        <v>0</v>
      </c>
      <c r="AE41">
        <f t="shared" si="0"/>
        <v>0</v>
      </c>
      <c r="AG41">
        <f>IFERROR(VLOOKUP(B41,'Slutlig allokering kvv'!$B$2:$AJ$462,MATCH("Summa justerad allokerad tillförd energi (utan hjälpel och rökgaskondensering):",'Slutlig allokering kvv'!$B$1:$AK$1,0),FALSE)/1,"")</f>
        <v>0</v>
      </c>
      <c r="AI41" s="23" t="str">
        <f>IFERROR(1-VLOOKUP(B41,'Slutlig allokering kvv'!$B$2:$AJ$462,MATCH("Andel av bränsle i kvv som allokerats till värme, exklusive rökgaskondensering och hjälpel",'Slutlig allokering kvv'!$B$1:$AK$1,0),FALSE),"")</f>
        <v/>
      </c>
      <c r="AK41" s="23" t="str">
        <f t="shared" si="1"/>
        <v/>
      </c>
    </row>
    <row r="42" spans="1:37" x14ac:dyDescent="0.25">
      <c r="A42" s="2" t="s">
        <v>65</v>
      </c>
      <c r="B42" s="2" t="s">
        <v>67</v>
      </c>
      <c r="C42" s="2">
        <f>IFERROR(VLOOKUP($B42,Kraftvärmeprod!$B$1:$AH$479,MATCH(C$3,Kraftvärmeprod!$B$1:$AG$1,0),FALSE)/1,"")</f>
        <v>308.75</v>
      </c>
      <c r="D42" s="2">
        <f>IFERROR(VLOOKUP($B42,Kraftvärmeprod!$B$1:$AH$479,MATCH(D$3,Kraftvärmeprod!$B$1:$AG$1,0),FALSE)/1,"")</f>
        <v>82.971000000000004</v>
      </c>
      <c r="E42">
        <f>IFERROR(VLOOKUP($B42,Kraftvärmeprod!$B$1:$AH$479,MATCH(E$2,Kraftvärmeprod!$B$1:$AG$1,0),FALSE)/1,0)-IFERROR(VLOOKUP($B42,'Slutlig allokering kvv'!$B$2:$AC$462,MATCH(E$3,'Slutlig allokering kvv'!$B$1:$AJ$1,0),FALSE)/1,0)</f>
        <v>0</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0</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9.2616000000000004E-2</v>
      </c>
      <c r="J42">
        <f>IFERROR(VLOOKUP($B42,Kraftvärmeprod!$B$1:$AH$479,MATCH(J$2,Kraftvärmeprod!$B$1:$AG$1,0),FALSE)/1,0)-IFERROR(VLOOKUP($B42,'Slutlig allokering kvv'!$B$2:$AC$462,MATCH(J$3,'Slutlig allokering kvv'!$B$1:$AJ$1,0),FALSE)/1,0)</f>
        <v>0</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126.262</v>
      </c>
      <c r="M42" s="40">
        <f>IFERROR(VLOOKUP($B42,Miljö!$B$1:$S$477,MATCH(M$2,Miljö!$B$1:$X$1,0),FALSE)/1,0)-IFERROR(VLOOKUP($B42,'Slutlig allokering kvv'!$B$2:$AC$462,MATCH(M$3,'Slutlig allokering kvv'!$B$1:$AJ$1,0),FALSE)/1,0)</f>
        <v>6.4857099999999992</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0</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33.887400000000007</v>
      </c>
      <c r="S42">
        <f>IFERROR(VLOOKUP($B42,Kraftvärmeprod!$B$1:$AH$479,MATCH(S$2,Kraftvärmeprod!$B$1:$AG$1,0),FALSE)/1,0)-IFERROR(VLOOKUP($B42,'Slutlig allokering kvv'!$B$2:$AC$462,MATCH(S$3,'Slutlig allokering kvv'!$B$1:$AJ$1,0),FALSE)/1,0)</f>
        <v>0</v>
      </c>
      <c r="T42">
        <f>IFERROR(VLOOKUP($B42,Kraftvärmeprod!$B$1:$AH$479,MATCH(T$2,Kraftvärmeprod!$B$1:$AG$1,0),FALSE)/1,0)-IFERROR(VLOOKUP($B42,'Slutlig allokering kvv'!$B$2:$AC$462,MATCH(T$3,'Slutlig allokering kvv'!$B$1:$AJ$1,0),FALSE)/1,0)</f>
        <v>0</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B42">
        <f>IFERROR(VLOOKUP($B42,Kraftvärmeprod!$B$1:$AH$479,MATCH(AB$2,Kraftvärmeprod!$B$1:$AG$1,0),FALSE)/1,0)-IFERROR(VLOOKUP($B42,'Slutlig allokering kvv'!$B$2:$AC$462,MATCH(AB$3,'Slutlig allokering kvv'!$B$1:$AJ$1,0),FALSE)/1,0)</f>
        <v>20.152399999999997</v>
      </c>
      <c r="AE42">
        <f t="shared" si="0"/>
        <v>180.39441600000001</v>
      </c>
      <c r="AG42">
        <f>IFERROR(VLOOKUP(B42,'Slutlig allokering kvv'!$B$2:$AJ$462,MATCH("Summa justerad allokerad tillförd energi (utan hjälpel och rökgaskondensering):",'Slutlig allokering kvv'!$B$1:$AK$1,0),FALSE)/1,"")</f>
        <v>257.62258400000002</v>
      </c>
      <c r="AI42" s="23">
        <f>IFERROR(1-VLOOKUP(B42,'Slutlig allokering kvv'!$B$2:$AJ$462,MATCH("Andel av bränsle i kvv som allokerats till värme, exklusive rökgaskondensering och hjälpel",'Slutlig allokering kvv'!$B$1:$AK$1,0),FALSE),"")</f>
        <v>0.4118434124702921</v>
      </c>
      <c r="AK42" s="23">
        <f t="shared" si="1"/>
        <v>0.41184341247029221</v>
      </c>
    </row>
    <row r="43" spans="1:37" x14ac:dyDescent="0.25">
      <c r="A43" s="2" t="s">
        <v>68</v>
      </c>
      <c r="B43" s="2" t="s">
        <v>69</v>
      </c>
      <c r="C43" s="2" t="str">
        <f>IFERROR(VLOOKUP($B43,Kraftvärmeprod!$B$1:$AH$479,MATCH(C$3,Kraftvärmeprod!$B$1:$AG$1,0),FALSE)/1,"")</f>
        <v/>
      </c>
      <c r="D43" s="2"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s="40">
        <f>IFERROR(VLOOKUP($B43,Miljö!$B$1:$S$477,MATCH(M$2,Miljö!$B$1:$X$1,0),FALSE)/1,0)-IFERROR(VLOOKUP($B43,'Slutlig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f>IFERROR(VLOOKUP($B43,Kraftvärmeprod!$B$1:$AH$479,MATCH(T$2,Kraftvärmeprod!$B$1:$AG$1,0),FALSE)/1,0)-IFERROR(VLOOKUP($B43,'Slutlig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B43">
        <f>IFERROR(VLOOKUP($B43,Kraftvärmeprod!$B$1:$AH$479,MATCH(AB$2,Kraftvärmeprod!$B$1:$AG$1,0),FALSE)/1,0)-IFERROR(VLOOKUP($B43,'Slutlig allokering kvv'!$B$2:$AC$462,MATCH(AB$3,'Slutlig allokering kvv'!$B$1:$AJ$1,0),FALSE)/1,0)</f>
        <v>0</v>
      </c>
      <c r="AE43">
        <f t="shared" si="0"/>
        <v>0</v>
      </c>
      <c r="AG43">
        <f>IFERROR(VLOOKUP(B43,'Slutlig allokering kvv'!$B$2:$AJ$462,MATCH("Summa justerad allokerad tillförd energi (utan hjälpel och rökgaskondensering):",'Slutlig allokering kvv'!$B$1:$AK$1,0),FALSE)/1,"")</f>
        <v>0</v>
      </c>
      <c r="AI43" s="23" t="str">
        <f>IFERROR(1-VLOOKUP(B43,'Slutlig allokering kvv'!$B$2:$AJ$462,MATCH("Andel av bränsle i kvv som allokerats till värme, exklusive rökgaskondensering och hjälpel",'Slutlig allokering kvv'!$B$1:$AK$1,0),FALSE),"")</f>
        <v/>
      </c>
      <c r="AK43" s="23" t="str">
        <f t="shared" si="1"/>
        <v/>
      </c>
    </row>
    <row r="44" spans="1:37" x14ac:dyDescent="0.25">
      <c r="A44" s="2" t="s">
        <v>68</v>
      </c>
      <c r="B44" s="2" t="s">
        <v>70</v>
      </c>
      <c r="C44" s="2" t="str">
        <f>IFERROR(VLOOKUP($B44,Kraftvärmeprod!$B$1:$AH$479,MATCH(C$3,Kraftvärmeprod!$B$1:$AG$1,0),FALSE)/1,"")</f>
        <v/>
      </c>
      <c r="D44" s="2"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s="40">
        <f>IFERROR(VLOOKUP($B44,Miljö!$B$1:$S$477,MATCH(M$2,Miljö!$B$1:$X$1,0),FALSE)/1,0)-IFERROR(VLOOKUP($B44,'Slutlig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f>IFERROR(VLOOKUP($B44,Kraftvärmeprod!$B$1:$AH$479,MATCH(T$2,Kraftvärmeprod!$B$1:$AG$1,0),FALSE)/1,0)-IFERROR(VLOOKUP($B44,'Slutlig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B44">
        <f>IFERROR(VLOOKUP($B44,Kraftvärmeprod!$B$1:$AH$479,MATCH(AB$2,Kraftvärmeprod!$B$1:$AG$1,0),FALSE)/1,0)-IFERROR(VLOOKUP($B44,'Slutlig allokering kvv'!$B$2:$AC$462,MATCH(AB$3,'Slutlig allokering kvv'!$B$1:$AJ$1,0),FALSE)/1,0)</f>
        <v>0</v>
      </c>
      <c r="AE44">
        <f t="shared" si="0"/>
        <v>0</v>
      </c>
      <c r="AG44">
        <f>IFERROR(VLOOKUP(B44,'Slutlig allokering kvv'!$B$2:$AJ$462,MATCH("Summa justerad allokerad tillförd energi (utan hjälpel och rökgaskondensering):",'Slutlig allokering kvv'!$B$1:$AK$1,0),FALSE)/1,"")</f>
        <v>0</v>
      </c>
      <c r="AI44" s="23" t="str">
        <f>IFERROR(1-VLOOKUP(B44,'Slutlig allokering kvv'!$B$2:$AJ$462,MATCH("Andel av bränsle i kvv som allokerats till värme, exklusive rökgaskondensering och hjälpel",'Slutlig allokering kvv'!$B$1:$AK$1,0),FALSE),"")</f>
        <v/>
      </c>
      <c r="AK44" s="23" t="str">
        <f t="shared" si="1"/>
        <v/>
      </c>
    </row>
    <row r="45" spans="1:37" x14ac:dyDescent="0.25">
      <c r="A45" s="2" t="s">
        <v>71</v>
      </c>
      <c r="B45" s="2" t="s">
        <v>72</v>
      </c>
      <c r="C45" s="2" t="str">
        <f>IFERROR(VLOOKUP($B45,Kraftvärmeprod!$B$1:$AH$479,MATCH(C$3,Kraftvärmeprod!$B$1:$AG$1,0),FALSE)/1,"")</f>
        <v/>
      </c>
      <c r="D45" s="2"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s="40">
        <f>IFERROR(VLOOKUP($B45,Miljö!$B$1:$S$477,MATCH(M$2,Miljö!$B$1:$X$1,0),FALSE)/1,0)-IFERROR(VLOOKUP($B45,'Slutlig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f>IFERROR(VLOOKUP($B45,Kraftvärmeprod!$B$1:$AH$479,MATCH(T$2,Kraftvärmeprod!$B$1:$AG$1,0),FALSE)/1,0)-IFERROR(VLOOKUP($B45,'Slutlig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B45">
        <f>IFERROR(VLOOKUP($B45,Kraftvärmeprod!$B$1:$AH$479,MATCH(AB$2,Kraftvärmeprod!$B$1:$AG$1,0),FALSE)/1,0)-IFERROR(VLOOKUP($B45,'Slutlig allokering kvv'!$B$2:$AC$462,MATCH(AB$3,'Slutlig allokering kvv'!$B$1:$AJ$1,0),FALSE)/1,0)</f>
        <v>0</v>
      </c>
      <c r="AE45">
        <f t="shared" si="0"/>
        <v>0</v>
      </c>
      <c r="AG45">
        <f>IFERROR(VLOOKUP(B45,'Slutlig allokering kvv'!$B$2:$AJ$462,MATCH("Summa justerad allokerad tillförd energi (utan hjälpel och rökgaskondensering):",'Slutlig allokering kvv'!$B$1:$AK$1,0),FALSE)/1,"")</f>
        <v>0</v>
      </c>
      <c r="AI45" s="23" t="str">
        <f>IFERROR(1-VLOOKUP(B45,'Slutlig allokering kvv'!$B$2:$AJ$462,MATCH("Andel av bränsle i kvv som allokerats till värme, exklusive rökgaskondensering och hjälpel",'Slutlig allokering kvv'!$B$1:$AK$1,0),FALSE),"")</f>
        <v/>
      </c>
      <c r="AK45" s="23" t="str">
        <f t="shared" si="1"/>
        <v/>
      </c>
    </row>
    <row r="46" spans="1:37" x14ac:dyDescent="0.25">
      <c r="A46" s="2" t="s">
        <v>71</v>
      </c>
      <c r="B46" s="2" t="s">
        <v>73</v>
      </c>
      <c r="C46" s="2" t="str">
        <f>IFERROR(VLOOKUP($B46,Kraftvärmeprod!$B$1:$AH$479,MATCH(C$3,Kraftvärmeprod!$B$1:$AG$1,0),FALSE)/1,"")</f>
        <v/>
      </c>
      <c r="D46" s="2" t="str">
        <f>IFERROR(VLOOKUP($B46,Kraftvärmeprod!$B$1:$AH$479,MATCH(D$3,Kraftvärmeprod!$B$1:$AG$1,0),FALSE)/1,"")</f>
        <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0</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0</v>
      </c>
      <c r="M46" s="40">
        <f>IFERROR(VLOOKUP($B46,Miljö!$B$1:$S$477,MATCH(M$2,Miljö!$B$1:$X$1,0),FALSE)/1,0)-IFERROR(VLOOKUP($B46,'Slutlig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0</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f>IFERROR(VLOOKUP($B46,Kraftvärmeprod!$B$1:$AH$479,MATCH(T$2,Kraftvärmeprod!$B$1:$AG$1,0),FALSE)/1,0)-IFERROR(VLOOKUP($B46,'Slutlig allokering kvv'!$B$2:$AC$462,MATCH(T$3,'Slutlig allokering kvv'!$B$1:$AJ$1,0),FALSE)/1,0)</f>
        <v>0</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0</v>
      </c>
      <c r="AB46">
        <f>IFERROR(VLOOKUP($B46,Kraftvärmeprod!$B$1:$AH$479,MATCH(AB$2,Kraftvärmeprod!$B$1:$AG$1,0),FALSE)/1,0)-IFERROR(VLOOKUP($B46,'Slutlig allokering kvv'!$B$2:$AC$462,MATCH(AB$3,'Slutlig allokering kvv'!$B$1:$AJ$1,0),FALSE)/1,0)</f>
        <v>0</v>
      </c>
      <c r="AE46">
        <f t="shared" si="0"/>
        <v>0</v>
      </c>
      <c r="AG46">
        <f>IFERROR(VLOOKUP(B46,'Slutlig allokering kvv'!$B$2:$AJ$462,MATCH("Summa justerad allokerad tillförd energi (utan hjälpel och rökgaskondensering):",'Slutlig allokering kvv'!$B$1:$AK$1,0),FALSE)/1,"")</f>
        <v>0</v>
      </c>
      <c r="AI46" s="23" t="str">
        <f>IFERROR(1-VLOOKUP(B46,'Slutlig allokering kvv'!$B$2:$AJ$462,MATCH("Andel av bränsle i kvv som allokerats till värme, exklusive rökgaskondensering och hjälpel",'Slutlig allokering kvv'!$B$1:$AK$1,0),FALSE),"")</f>
        <v/>
      </c>
      <c r="AK46" s="23" t="str">
        <f t="shared" si="1"/>
        <v/>
      </c>
    </row>
    <row r="47" spans="1:37" x14ac:dyDescent="0.25">
      <c r="A47" s="2" t="s">
        <v>71</v>
      </c>
      <c r="B47" s="2" t="s">
        <v>74</v>
      </c>
      <c r="C47" s="2" t="str">
        <f>IFERROR(VLOOKUP($B47,Kraftvärmeprod!$B$1:$AH$479,MATCH(C$3,Kraftvärmeprod!$B$1:$AG$1,0),FALSE)/1,"")</f>
        <v/>
      </c>
      <c r="D47" s="2"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s="40">
        <f>IFERROR(VLOOKUP($B47,Miljö!$B$1:$S$477,MATCH(M$2,Miljö!$B$1:$X$1,0),FALSE)/1,0)-IFERROR(VLOOKUP($B47,'Slutlig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f>IFERROR(VLOOKUP($B47,Kraftvärmeprod!$B$1:$AH$479,MATCH(T$2,Kraftvärmeprod!$B$1:$AG$1,0),FALSE)/1,0)-IFERROR(VLOOKUP($B47,'Slutlig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B47">
        <f>IFERROR(VLOOKUP($B47,Kraftvärmeprod!$B$1:$AH$479,MATCH(AB$2,Kraftvärmeprod!$B$1:$AG$1,0),FALSE)/1,0)-IFERROR(VLOOKUP($B47,'Slutlig allokering kvv'!$B$2:$AC$462,MATCH(AB$3,'Slutlig allokering kvv'!$B$1:$AJ$1,0),FALSE)/1,0)</f>
        <v>0</v>
      </c>
      <c r="AE47">
        <f t="shared" si="0"/>
        <v>0</v>
      </c>
      <c r="AG47">
        <f>IFERROR(VLOOKUP(B47,'Slutlig allokering kvv'!$B$2:$AJ$462,MATCH("Summa justerad allokerad tillförd energi (utan hjälpel och rökgaskondensering):",'Slutlig allokering kvv'!$B$1:$AK$1,0),FALSE)/1,"")</f>
        <v>0</v>
      </c>
      <c r="AI47" s="23" t="str">
        <f>IFERROR(1-VLOOKUP(B47,'Slutlig allokering kvv'!$B$2:$AJ$462,MATCH("Andel av bränsle i kvv som allokerats till värme, exklusive rökgaskondensering och hjälpel",'Slutlig allokering kvv'!$B$1:$AK$1,0),FALSE),"")</f>
        <v/>
      </c>
      <c r="AK47" s="23" t="str">
        <f t="shared" si="1"/>
        <v/>
      </c>
    </row>
    <row r="48" spans="1:37" x14ac:dyDescent="0.25">
      <c r="A48" s="2" t="s">
        <v>71</v>
      </c>
      <c r="B48" s="2" t="s">
        <v>75</v>
      </c>
      <c r="C48" s="2" t="str">
        <f>IFERROR(VLOOKUP($B48,Kraftvärmeprod!$B$1:$AH$479,MATCH(C$3,Kraftvärmeprod!$B$1:$AG$1,0),FALSE)/1,"")</f>
        <v/>
      </c>
      <c r="D48" s="2"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s="40">
        <f>IFERROR(VLOOKUP($B48,Miljö!$B$1:$S$477,MATCH(M$2,Miljö!$B$1:$X$1,0),FALSE)/1,0)-IFERROR(VLOOKUP($B48,'Slutlig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f>IFERROR(VLOOKUP($B48,Kraftvärmeprod!$B$1:$AH$479,MATCH(T$2,Kraftvärmeprod!$B$1:$AG$1,0),FALSE)/1,0)-IFERROR(VLOOKUP($B48,'Slutlig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B48">
        <f>IFERROR(VLOOKUP($B48,Kraftvärmeprod!$B$1:$AH$479,MATCH(AB$2,Kraftvärmeprod!$B$1:$AG$1,0),FALSE)/1,0)-IFERROR(VLOOKUP($B48,'Slutlig allokering kvv'!$B$2:$AC$462,MATCH(AB$3,'Slutlig allokering kvv'!$B$1:$AJ$1,0),FALSE)/1,0)</f>
        <v>0</v>
      </c>
      <c r="AE48">
        <f t="shared" si="0"/>
        <v>0</v>
      </c>
      <c r="AG48">
        <f>IFERROR(VLOOKUP(B48,'Slutlig allokering kvv'!$B$2:$AJ$462,MATCH("Summa justerad allokerad tillförd energi (utan hjälpel och rökgaskondensering):",'Slutlig allokering kvv'!$B$1:$AK$1,0),FALSE)/1,"")</f>
        <v>0</v>
      </c>
      <c r="AI48" s="23" t="str">
        <f>IFERROR(1-VLOOKUP(B48,'Slutlig allokering kvv'!$B$2:$AJ$462,MATCH("Andel av bränsle i kvv som allokerats till värme, exklusive rökgaskondensering och hjälpel",'Slutlig allokering kvv'!$B$1:$AK$1,0),FALSE),"")</f>
        <v/>
      </c>
      <c r="AK48" s="23" t="str">
        <f t="shared" si="1"/>
        <v/>
      </c>
    </row>
    <row r="49" spans="1:39" x14ac:dyDescent="0.25">
      <c r="A49" s="2" t="s">
        <v>76</v>
      </c>
      <c r="B49" s="2" t="s">
        <v>77</v>
      </c>
      <c r="C49" s="2" t="str">
        <f>IFERROR(VLOOKUP($B49,Kraftvärmeprod!$B$1:$AH$479,MATCH(C$3,Kraftvärmeprod!$B$1:$AG$1,0),FALSE)/1,"")</f>
        <v/>
      </c>
      <c r="D49" s="2"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s="40">
        <f>IFERROR(VLOOKUP($B49,Miljö!$B$1:$S$477,MATCH(M$2,Miljö!$B$1:$X$1,0),FALSE)/1,0)-IFERROR(VLOOKUP($B49,'Slutlig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f>IFERROR(VLOOKUP($B49,Kraftvärmeprod!$B$1:$AH$479,MATCH(T$2,Kraftvärmeprod!$B$1:$AG$1,0),FALSE)/1,0)-IFERROR(VLOOKUP($B49,'Slutlig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B49">
        <f>IFERROR(VLOOKUP($B49,Kraftvärmeprod!$B$1:$AH$479,MATCH(AB$2,Kraftvärmeprod!$B$1:$AG$1,0),FALSE)/1,0)-IFERROR(VLOOKUP($B49,'Slutlig allokering kvv'!$B$2:$AC$462,MATCH(AB$3,'Slutlig allokering kvv'!$B$1:$AJ$1,0),FALSE)/1,0)</f>
        <v>0</v>
      </c>
      <c r="AE49">
        <f t="shared" si="0"/>
        <v>0</v>
      </c>
      <c r="AG49">
        <f>IFERROR(VLOOKUP(B49,'Slutlig allokering kvv'!$B$2:$AJ$462,MATCH("Summa justerad allokerad tillförd energi (utan hjälpel och rökgaskondensering):",'Slutlig allokering kvv'!$B$1:$AK$1,0),FALSE)/1,"")</f>
        <v>0</v>
      </c>
      <c r="AI49" s="23" t="str">
        <f>IFERROR(1-VLOOKUP(B49,'Slutlig allokering kvv'!$B$2:$AJ$462,MATCH("Andel av bränsle i kvv som allokerats till värme, exklusive rökgaskondensering och hjälpel",'Slutlig allokering kvv'!$B$1:$AK$1,0),FALSE),"")</f>
        <v/>
      </c>
      <c r="AK49" s="23" t="str">
        <f t="shared" si="1"/>
        <v/>
      </c>
    </row>
    <row r="50" spans="1:39" x14ac:dyDescent="0.25">
      <c r="A50" s="2" t="s">
        <v>76</v>
      </c>
      <c r="B50" s="2" t="s">
        <v>78</v>
      </c>
      <c r="C50" s="2" t="str">
        <f>IFERROR(VLOOKUP($B50,Kraftvärmeprod!$B$1:$AH$479,MATCH(C$3,Kraftvärmeprod!$B$1:$AG$1,0),FALSE)/1,"")</f>
        <v/>
      </c>
      <c r="D50" s="2"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s="40">
        <f>IFERROR(VLOOKUP($B50,Miljö!$B$1:$S$477,MATCH(M$2,Miljö!$B$1:$X$1,0),FALSE)/1,0)-IFERROR(VLOOKUP($B50,'Slutlig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f>IFERROR(VLOOKUP($B50,Kraftvärmeprod!$B$1:$AH$479,MATCH(T$2,Kraftvärmeprod!$B$1:$AG$1,0),FALSE)/1,0)-IFERROR(VLOOKUP($B50,'Slutlig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B50">
        <f>IFERROR(VLOOKUP($B50,Kraftvärmeprod!$B$1:$AH$479,MATCH(AB$2,Kraftvärmeprod!$B$1:$AG$1,0),FALSE)/1,0)-IFERROR(VLOOKUP($B50,'Slutlig allokering kvv'!$B$2:$AC$462,MATCH(AB$3,'Slutlig allokering kvv'!$B$1:$AJ$1,0),FALSE)/1,0)</f>
        <v>0</v>
      </c>
      <c r="AE50">
        <f t="shared" si="0"/>
        <v>0</v>
      </c>
      <c r="AG50">
        <f>IFERROR(VLOOKUP(B50,'Slutlig allokering kvv'!$B$2:$AJ$462,MATCH("Summa justerad allokerad tillförd energi (utan hjälpel och rökgaskondensering):",'Slutlig allokering kvv'!$B$1:$AK$1,0),FALSE)/1,"")</f>
        <v>0</v>
      </c>
      <c r="AI50" s="23" t="str">
        <f>IFERROR(1-VLOOKUP(B50,'Slutlig allokering kvv'!$B$2:$AJ$462,MATCH("Andel av bränsle i kvv som allokerats till värme, exklusive rökgaskondensering och hjälpel",'Slutlig allokering kvv'!$B$1:$AK$1,0),FALSE),"")</f>
        <v/>
      </c>
      <c r="AK50" s="23" t="str">
        <f t="shared" si="1"/>
        <v/>
      </c>
    </row>
    <row r="51" spans="1:39" x14ac:dyDescent="0.25">
      <c r="A51" s="2" t="s">
        <v>76</v>
      </c>
      <c r="B51" s="2" t="s">
        <v>79</v>
      </c>
      <c r="C51" s="2" t="str">
        <f>IFERROR(VLOOKUP($B51,Kraftvärmeprod!$B$1:$AH$479,MATCH(C$3,Kraftvärmeprod!$B$1:$AG$1,0),FALSE)/1,"")</f>
        <v/>
      </c>
      <c r="D51" s="2"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s="40">
        <f>IFERROR(VLOOKUP($B51,Miljö!$B$1:$S$477,MATCH(M$2,Miljö!$B$1:$X$1,0),FALSE)/1,0)-IFERROR(VLOOKUP($B51,'Slutlig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f>IFERROR(VLOOKUP($B51,Kraftvärmeprod!$B$1:$AH$479,MATCH(T$2,Kraftvärmeprod!$B$1:$AG$1,0),FALSE)/1,0)-IFERROR(VLOOKUP($B51,'Slutlig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B51">
        <f>IFERROR(VLOOKUP($B51,Kraftvärmeprod!$B$1:$AH$479,MATCH(AB$2,Kraftvärmeprod!$B$1:$AG$1,0),FALSE)/1,0)-IFERROR(VLOOKUP($B51,'Slutlig allokering kvv'!$B$2:$AC$462,MATCH(AB$3,'Slutlig allokering kvv'!$B$1:$AJ$1,0),FALSE)/1,0)</f>
        <v>0</v>
      </c>
      <c r="AE51">
        <f t="shared" si="0"/>
        <v>0</v>
      </c>
      <c r="AG51">
        <f>IFERROR(VLOOKUP(B51,'Slutlig allokering kvv'!$B$2:$AJ$462,MATCH("Summa justerad allokerad tillförd energi (utan hjälpel och rökgaskondensering):",'Slutlig allokering kvv'!$B$1:$AK$1,0),FALSE)/1,"")</f>
        <v>0</v>
      </c>
      <c r="AI51" s="23" t="str">
        <f>IFERROR(1-VLOOKUP(B51,'Slutlig allokering kvv'!$B$2:$AJ$462,MATCH("Andel av bränsle i kvv som allokerats till värme, exklusive rökgaskondensering och hjälpel",'Slutlig allokering kvv'!$B$1:$AK$1,0),FALSE),"")</f>
        <v/>
      </c>
      <c r="AK51" s="23" t="str">
        <f t="shared" si="1"/>
        <v/>
      </c>
    </row>
    <row r="52" spans="1:39" x14ac:dyDescent="0.25">
      <c r="A52" s="2" t="s">
        <v>76</v>
      </c>
      <c r="B52" s="2" t="s">
        <v>80</v>
      </c>
      <c r="C52" s="2" t="str">
        <f>IFERROR(VLOOKUP($B52,Kraftvärmeprod!$B$1:$AH$479,MATCH(C$3,Kraftvärmeprod!$B$1:$AG$1,0),FALSE)/1,"")</f>
        <v/>
      </c>
      <c r="D52" s="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s="40">
        <f>IFERROR(VLOOKUP($B52,Miljö!$B$1:$S$477,MATCH(M$2,Miljö!$B$1:$X$1,0),FALSE)/1,0)-IFERROR(VLOOKUP($B52,'Slutlig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f>IFERROR(VLOOKUP($B52,Kraftvärmeprod!$B$1:$AH$479,MATCH(T$2,Kraftvärmeprod!$B$1:$AG$1,0),FALSE)/1,0)-IFERROR(VLOOKUP($B52,'Slutlig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B52">
        <f>IFERROR(VLOOKUP($B52,Kraftvärmeprod!$B$1:$AH$479,MATCH(AB$2,Kraftvärmeprod!$B$1:$AG$1,0),FALSE)/1,0)-IFERROR(VLOOKUP($B52,'Slutlig allokering kvv'!$B$2:$AC$462,MATCH(AB$3,'Slutlig allokering kvv'!$B$1:$AJ$1,0),FALSE)/1,0)</f>
        <v>0</v>
      </c>
      <c r="AE52">
        <f t="shared" si="0"/>
        <v>0</v>
      </c>
      <c r="AG52">
        <f>IFERROR(VLOOKUP(B52,'Slutlig allokering kvv'!$B$2:$AJ$462,MATCH("Summa justerad allokerad tillförd energi (utan hjälpel och rökgaskondensering):",'Slutlig allokering kvv'!$B$1:$AK$1,0),FALSE)/1,"")</f>
        <v>0</v>
      </c>
      <c r="AI52" s="23" t="str">
        <f>IFERROR(1-VLOOKUP(B52,'Slutlig allokering kvv'!$B$2:$AJ$462,MATCH("Andel av bränsle i kvv som allokerats till värme, exklusive rökgaskondensering och hjälpel",'Slutlig allokering kvv'!$B$1:$AK$1,0),FALSE),"")</f>
        <v/>
      </c>
      <c r="AK52" s="23" t="str">
        <f t="shared" si="1"/>
        <v/>
      </c>
    </row>
    <row r="53" spans="1:39" x14ac:dyDescent="0.25">
      <c r="A53" s="2" t="s">
        <v>76</v>
      </c>
      <c r="B53" s="2" t="s">
        <v>81</v>
      </c>
      <c r="C53" s="2" t="str">
        <f>IFERROR(VLOOKUP($B53,Kraftvärmeprod!$B$1:$AH$479,MATCH(C$3,Kraftvärmeprod!$B$1:$AG$1,0),FALSE)/1,"")</f>
        <v/>
      </c>
      <c r="D53" s="2"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s="40">
        <f>IFERROR(VLOOKUP($B53,Miljö!$B$1:$S$477,MATCH(M$2,Miljö!$B$1:$X$1,0),FALSE)/1,0)-IFERROR(VLOOKUP($B53,'Slutlig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f>IFERROR(VLOOKUP($B53,Kraftvärmeprod!$B$1:$AH$479,MATCH(T$2,Kraftvärmeprod!$B$1:$AG$1,0),FALSE)/1,0)-IFERROR(VLOOKUP($B53,'Slutlig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B53">
        <f>IFERROR(VLOOKUP($B53,Kraftvärmeprod!$B$1:$AH$479,MATCH(AB$2,Kraftvärmeprod!$B$1:$AG$1,0),FALSE)/1,0)-IFERROR(VLOOKUP($B53,'Slutlig allokering kvv'!$B$2:$AC$462,MATCH(AB$3,'Slutlig allokering kvv'!$B$1:$AJ$1,0),FALSE)/1,0)</f>
        <v>0</v>
      </c>
      <c r="AE53">
        <f t="shared" si="0"/>
        <v>0</v>
      </c>
      <c r="AG53">
        <f>IFERROR(VLOOKUP(B53,'Slutlig allokering kvv'!$B$2:$AJ$462,MATCH("Summa justerad allokerad tillförd energi (utan hjälpel och rökgaskondensering):",'Slutlig allokering kvv'!$B$1:$AK$1,0),FALSE)/1,"")</f>
        <v>0</v>
      </c>
      <c r="AI53" s="23" t="str">
        <f>IFERROR(1-VLOOKUP(B53,'Slutlig allokering kvv'!$B$2:$AJ$462,MATCH("Andel av bränsle i kvv som allokerats till värme, exklusive rökgaskondensering och hjälpel",'Slutlig allokering kvv'!$B$1:$AK$1,0),FALSE),"")</f>
        <v/>
      </c>
      <c r="AK53" s="23" t="str">
        <f t="shared" si="1"/>
        <v/>
      </c>
    </row>
    <row r="54" spans="1:39" x14ac:dyDescent="0.25">
      <c r="A54" s="2" t="s">
        <v>76</v>
      </c>
      <c r="B54" s="2" t="s">
        <v>82</v>
      </c>
      <c r="C54" s="2" t="str">
        <f>IFERROR(VLOOKUP($B54,Kraftvärmeprod!$B$1:$AH$479,MATCH(C$3,Kraftvärmeprod!$B$1:$AG$1,0),FALSE)/1,"")</f>
        <v/>
      </c>
      <c r="D54" s="2"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s="40">
        <f>IFERROR(VLOOKUP($B54,Miljö!$B$1:$S$477,MATCH(M$2,Miljö!$B$1:$X$1,0),FALSE)/1,0)-IFERROR(VLOOKUP($B54,'Slutlig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f>IFERROR(VLOOKUP($B54,Kraftvärmeprod!$B$1:$AH$479,MATCH(T$2,Kraftvärmeprod!$B$1:$AG$1,0),FALSE)/1,0)-IFERROR(VLOOKUP($B54,'Slutlig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B54">
        <f>IFERROR(VLOOKUP($B54,Kraftvärmeprod!$B$1:$AH$479,MATCH(AB$2,Kraftvärmeprod!$B$1:$AG$1,0),FALSE)/1,0)-IFERROR(VLOOKUP($B54,'Slutlig allokering kvv'!$B$2:$AC$462,MATCH(AB$3,'Slutlig allokering kvv'!$B$1:$AJ$1,0),FALSE)/1,0)</f>
        <v>0</v>
      </c>
      <c r="AE54">
        <f t="shared" si="0"/>
        <v>0</v>
      </c>
      <c r="AG54">
        <f>IFERROR(VLOOKUP(B54,'Slutlig allokering kvv'!$B$2:$AJ$462,MATCH("Summa justerad allokerad tillförd energi (utan hjälpel och rökgaskondensering):",'Slutlig allokering kvv'!$B$1:$AK$1,0),FALSE)/1,"")</f>
        <v>0</v>
      </c>
      <c r="AI54" s="23" t="str">
        <f>IFERROR(1-VLOOKUP(B54,'Slutlig allokering kvv'!$B$2:$AJ$462,MATCH("Andel av bränsle i kvv som allokerats till värme, exklusive rökgaskondensering och hjälpel",'Slutlig allokering kvv'!$B$1:$AK$1,0),FALSE),"")</f>
        <v/>
      </c>
      <c r="AK54" s="23" t="str">
        <f t="shared" si="1"/>
        <v/>
      </c>
    </row>
    <row r="55" spans="1:39" x14ac:dyDescent="0.25">
      <c r="A55" s="2" t="s">
        <v>76</v>
      </c>
      <c r="B55" s="2" t="s">
        <v>83</v>
      </c>
      <c r="C55" s="2">
        <f>IFERROR(VLOOKUP($B55,Kraftvärmeprod!$B$1:$AH$479,MATCH(C$3,Kraftvärmeprod!$B$1:$AG$1,0),FALSE)/1,"")</f>
        <v>576.05399999999997</v>
      </c>
      <c r="D55" s="2">
        <f>IFERROR(VLOOKUP($B55,Kraftvärmeprod!$B$1:$AH$479,MATCH(D$3,Kraftvärmeprod!$B$1:$AG$1,0),FALSE)/1,"")</f>
        <v>151.09200000000001</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40.601300000000002</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11.790800000000001</v>
      </c>
      <c r="L55">
        <f>IFERROR(VLOOKUP($B55,Kraftvärmeprod!$B$1:$AH$479,MATCH(L$2,Kraftvärmeprod!$B$1:$AG$1,0),FALSE)/1,0)-IFERROR(VLOOKUP($B55,'Slutlig allokering kvv'!$B$2:$AC$462,MATCH(L$3,'Slutlig allokering kvv'!$B$1:$AJ$1,0),FALSE)/1,0)</f>
        <v>77.141999999999996</v>
      </c>
      <c r="M55" s="40">
        <f>IFERROR(VLOOKUP($B55,Miljö!$B$1:$S$477,MATCH(M$2,Miljö!$B$1:$X$1,0),FALSE)/1,0)-IFERROR(VLOOKUP($B55,'Slutlig allokering kvv'!$B$2:$AC$462,MATCH(M$3,'Slutlig allokering kvv'!$B$1:$AJ$1,0),FALSE)/1,0)</f>
        <v>13.773399999999999</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53.187700000000007</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64.962100000000007</v>
      </c>
      <c r="R55">
        <f>IFERROR(VLOOKUP($B55,Kraftvärmeprod!$B$1:$AH$479,MATCH(R$2,Kraftvärmeprod!$B$1:$AG$1,0),FALSE)/1,0)-IFERROR(VLOOKUP($B55,'Slutlig allokering kvv'!$B$2:$AC$462,MATCH(R$3,'Slutlig allokering kvv'!$B$1:$AJ$1,0),FALSE)/1,0)</f>
        <v>69.022000000000006</v>
      </c>
      <c r="S55">
        <f>IFERROR(VLOOKUP($B55,Kraftvärmeprod!$B$1:$AH$479,MATCH(S$2,Kraftvärmeprod!$B$1:$AG$1,0),FALSE)/1,0)-IFERROR(VLOOKUP($B55,'Slutlig allokering kvv'!$B$2:$AC$462,MATCH(S$3,'Slutlig allokering kvv'!$B$1:$AJ$1,0),FALSE)/1,0)</f>
        <v>2.2007300000000001</v>
      </c>
      <c r="T55">
        <f>IFERROR(VLOOKUP($B55,Kraftvärmeprod!$B$1:$AH$479,MATCH(T$2,Kraftvärmeprod!$B$1:$AG$1,0),FALSE)/1,0)-IFERROR(VLOOKUP($B55,'Slutlig allokering kvv'!$B$2:$AC$462,MATCH(T$3,'Slutlig allokering kvv'!$B$1:$AJ$1,0),FALSE)/1,0)</f>
        <v>0</v>
      </c>
      <c r="U55">
        <f>IFERROR(VLOOKUP($B55,Kraftvärmeprod!$B$1:$AH$479,MATCH(U$2,Kraftvärmeprod!$B$1:$AG$1,0),FALSE)/1,0)-IFERROR(VLOOKUP($B55,'Slutlig allokering kvv'!$B$2:$AC$462,MATCH(U$3,'Slutlig allokering kvv'!$B$1:$AJ$1,0),FALSE)/1,0)</f>
        <v>30.653999999999996</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9.1264000000000003</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B55">
        <f>IFERROR(VLOOKUP($B55,Kraftvärmeprod!$B$1:$AH$479,MATCH(AB$2,Kraftvärmeprod!$B$1:$AG$1,0),FALSE)/1,0)-IFERROR(VLOOKUP($B55,'Slutlig allokering kvv'!$B$2:$AC$462,MATCH(AB$3,'Slutlig allokering kvv'!$B$1:$AJ$1,0),FALSE)/1,0)</f>
        <v>0</v>
      </c>
      <c r="AE55">
        <f t="shared" si="0"/>
        <v>358.68703000000005</v>
      </c>
      <c r="AG55">
        <f>IFERROR(VLOOKUP(B55,'Slutlig allokering kvv'!$B$2:$AJ$462,MATCH("Summa justerad allokerad tillförd energi (utan hjälpel och rökgaskondensering):",'Slutlig allokering kvv'!$B$1:$AK$1,0),FALSE)/1,"")</f>
        <v>536.37797000000012</v>
      </c>
      <c r="AI55" s="23">
        <f>IFERROR(1-VLOOKUP(B55,'Slutlig allokering kvv'!$B$2:$AJ$462,MATCH("Andel av bränsle i kvv som allokerats till värme, exklusive rökgaskondensering och hjälpel",'Slutlig allokering kvv'!$B$1:$AK$1,0),FALSE),"")</f>
        <v>0.40073852736952043</v>
      </c>
      <c r="AK55" s="23">
        <f t="shared" si="1"/>
        <v>0.40073852736952065</v>
      </c>
    </row>
    <row r="56" spans="1:39" x14ac:dyDescent="0.25">
      <c r="A56" s="2" t="s">
        <v>76</v>
      </c>
      <c r="B56" s="2" t="s">
        <v>84</v>
      </c>
      <c r="C56" s="2" t="str">
        <f>IFERROR(VLOOKUP($B56,Kraftvärmeprod!$B$1:$AH$479,MATCH(C$3,Kraftvärmeprod!$B$1:$AG$1,0),FALSE)/1,"")</f>
        <v/>
      </c>
      <c r="D56" s="2"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s="40">
        <f>IFERROR(VLOOKUP($B56,Miljö!$B$1:$S$477,MATCH(M$2,Miljö!$B$1:$X$1,0),FALSE)/1,0)-IFERROR(VLOOKUP($B56,'Slutlig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f>IFERROR(VLOOKUP($B56,Kraftvärmeprod!$B$1:$AH$479,MATCH(T$2,Kraftvärmeprod!$B$1:$AG$1,0),FALSE)/1,0)-IFERROR(VLOOKUP($B56,'Slutlig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B56">
        <f>IFERROR(VLOOKUP($B56,Kraftvärmeprod!$B$1:$AH$479,MATCH(AB$2,Kraftvärmeprod!$B$1:$AG$1,0),FALSE)/1,0)-IFERROR(VLOOKUP($B56,'Slutlig allokering kvv'!$B$2:$AC$462,MATCH(AB$3,'Slutlig allokering kvv'!$B$1:$AJ$1,0),FALSE)/1,0)</f>
        <v>0</v>
      </c>
      <c r="AE56">
        <f t="shared" si="0"/>
        <v>0</v>
      </c>
      <c r="AG56">
        <f>IFERROR(VLOOKUP(B56,'Slutlig allokering kvv'!$B$2:$AJ$462,MATCH("Summa justerad allokerad tillförd energi (utan hjälpel och rökgaskondensering):",'Slutlig allokering kvv'!$B$1:$AK$1,0),FALSE)/1,"")</f>
        <v>0</v>
      </c>
      <c r="AI56" s="23" t="str">
        <f>IFERROR(1-VLOOKUP(B56,'Slutlig allokering kvv'!$B$2:$AJ$462,MATCH("Andel av bränsle i kvv som allokerats till värme, exklusive rökgaskondensering och hjälpel",'Slutlig allokering kvv'!$B$1:$AK$1,0),FALSE),"")</f>
        <v/>
      </c>
      <c r="AK56" s="23" t="str">
        <f t="shared" si="1"/>
        <v/>
      </c>
    </row>
    <row r="57" spans="1:39" x14ac:dyDescent="0.25">
      <c r="A57" s="2" t="s">
        <v>76</v>
      </c>
      <c r="B57" s="2" t="s">
        <v>85</v>
      </c>
      <c r="C57" s="2" t="str">
        <f>IFERROR(VLOOKUP($B57,Kraftvärmeprod!$B$1:$AH$479,MATCH(C$3,Kraftvärmeprod!$B$1:$AG$1,0),FALSE)/1,"")</f>
        <v/>
      </c>
      <c r="D57" s="2"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s="40">
        <f>IFERROR(VLOOKUP($B57,Miljö!$B$1:$S$477,MATCH(M$2,Miljö!$B$1:$X$1,0),FALSE)/1,0)-IFERROR(VLOOKUP($B57,'Slutlig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f>IFERROR(VLOOKUP($B57,Kraftvärmeprod!$B$1:$AH$479,MATCH(T$2,Kraftvärmeprod!$B$1:$AG$1,0),FALSE)/1,0)-IFERROR(VLOOKUP($B57,'Slutlig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B57">
        <f>IFERROR(VLOOKUP($B57,Kraftvärmeprod!$B$1:$AH$479,MATCH(AB$2,Kraftvärmeprod!$B$1:$AG$1,0),FALSE)/1,0)-IFERROR(VLOOKUP($B57,'Slutlig allokering kvv'!$B$2:$AC$462,MATCH(AB$3,'Slutlig allokering kvv'!$B$1:$AJ$1,0),FALSE)/1,0)</f>
        <v>0</v>
      </c>
      <c r="AE57">
        <f t="shared" si="0"/>
        <v>0</v>
      </c>
      <c r="AG57">
        <f>IFERROR(VLOOKUP(B57,'Slutlig allokering kvv'!$B$2:$AJ$462,MATCH("Summa justerad allokerad tillförd energi (utan hjälpel och rökgaskondensering):",'Slutlig allokering kvv'!$B$1:$AK$1,0),FALSE)/1,"")</f>
        <v>0</v>
      </c>
      <c r="AI57" s="23" t="str">
        <f>IFERROR(1-VLOOKUP(B57,'Slutlig allokering kvv'!$B$2:$AJ$462,MATCH("Andel av bränsle i kvv som allokerats till värme, exklusive rökgaskondensering och hjälpel",'Slutlig allokering kvv'!$B$1:$AK$1,0),FALSE),"")</f>
        <v/>
      </c>
      <c r="AK57" s="23" t="str">
        <f t="shared" si="1"/>
        <v/>
      </c>
    </row>
    <row r="58" spans="1:39" x14ac:dyDescent="0.25">
      <c r="A58" s="2" t="s">
        <v>76</v>
      </c>
      <c r="B58" s="2" t="s">
        <v>86</v>
      </c>
      <c r="C58" s="2">
        <f>IFERROR(VLOOKUP($B58,Kraftvärmeprod!$B$1:$AH$479,MATCH(C$3,Kraftvärmeprod!$B$1:$AG$1,0),FALSE)/1,"")</f>
        <v>1995</v>
      </c>
      <c r="D58" s="2" t="str">
        <f>IFERROR(VLOOKUP($B58,Kraftvärmeprod!$B$1:$AH$479,MATCH(D$3,Kraftvärmeprod!$B$1:$AG$1,0),FALSE)/1,"")</f>
        <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0</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0</v>
      </c>
      <c r="M58" s="40">
        <f>IFERROR(VLOOKUP($B58,Miljö!$B$1:$S$477,MATCH(M$2,Miljö!$B$1:$X$1,0),FALSE)/1,0)-IFERROR(VLOOKUP($B58,'Slutlig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0</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f>IFERROR(VLOOKUP($B58,Kraftvärmeprod!$B$1:$AH$479,MATCH(T$2,Kraftvärmeprod!$B$1:$AG$1,0),FALSE)/1,0)-IFERROR(VLOOKUP($B58,'Slutlig allokering kvv'!$B$2:$AC$462,MATCH(T$3,'Slutlig allokering kvv'!$B$1:$AJ$1,0),FALSE)/1,0)</f>
        <v>0</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B58">
        <f>IFERROR(VLOOKUP($B58,Kraftvärmeprod!$B$1:$AH$479,MATCH(AB$2,Kraftvärmeprod!$B$1:$AG$1,0),FALSE)/1,0)-IFERROR(VLOOKUP($B58,'Slutlig allokering kvv'!$B$2:$AC$462,MATCH(AB$3,'Slutlig allokering kvv'!$B$1:$AJ$1,0),FALSE)/1,0)</f>
        <v>0</v>
      </c>
      <c r="AE58">
        <f t="shared" si="0"/>
        <v>0</v>
      </c>
      <c r="AG58">
        <f>IFERROR(VLOOKUP(B58,'Slutlig allokering kvv'!$B$2:$AJ$462,MATCH("Summa justerad allokerad tillförd energi (utan hjälpel och rökgaskondensering):",'Slutlig allokering kvv'!$B$1:$AK$1,0),FALSE)/1,"")</f>
        <v>1640.855</v>
      </c>
      <c r="AI58" s="23">
        <f>IFERROR(1-VLOOKUP(B58,'Slutlig allokering kvv'!$B$2:$AJ$462,MATCH("Andel av bränsle i kvv som allokerats till värme, exklusive rökgaskondensering och hjälpel",'Slutlig allokering kvv'!$B$1:$AK$1,0),FALSE),"")</f>
        <v>0</v>
      </c>
      <c r="AK58" s="23">
        <f t="shared" si="1"/>
        <v>0</v>
      </c>
      <c r="AM58" s="2" t="s">
        <v>1066</v>
      </c>
    </row>
    <row r="59" spans="1:39" x14ac:dyDescent="0.25">
      <c r="A59" s="2" t="s">
        <v>76</v>
      </c>
      <c r="B59" s="2" t="s">
        <v>87</v>
      </c>
      <c r="C59" s="2" t="str">
        <f>IFERROR(VLOOKUP($B59,Kraftvärmeprod!$B$1:$AH$479,MATCH(C$3,Kraftvärmeprod!$B$1:$AG$1,0),FALSE)/1,"")</f>
        <v/>
      </c>
      <c r="D59" s="2"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s="40">
        <f>IFERROR(VLOOKUP($B59,Miljö!$B$1:$S$477,MATCH(M$2,Miljö!$B$1:$X$1,0),FALSE)/1,0)-IFERROR(VLOOKUP($B59,'Slutlig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f>IFERROR(VLOOKUP($B59,Kraftvärmeprod!$B$1:$AH$479,MATCH(T$2,Kraftvärmeprod!$B$1:$AG$1,0),FALSE)/1,0)-IFERROR(VLOOKUP($B59,'Slutlig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B59">
        <f>IFERROR(VLOOKUP($B59,Kraftvärmeprod!$B$1:$AH$479,MATCH(AB$2,Kraftvärmeprod!$B$1:$AG$1,0),FALSE)/1,0)-IFERROR(VLOOKUP($B59,'Slutlig allokering kvv'!$B$2:$AC$462,MATCH(AB$3,'Slutlig allokering kvv'!$B$1:$AJ$1,0),FALSE)/1,0)</f>
        <v>0</v>
      </c>
      <c r="AE59">
        <f t="shared" si="0"/>
        <v>0</v>
      </c>
      <c r="AG59">
        <f>IFERROR(VLOOKUP(B59,'Slutlig allokering kvv'!$B$2:$AJ$462,MATCH("Summa justerad allokerad tillförd energi (utan hjälpel och rökgaskondensering):",'Slutlig allokering kvv'!$B$1:$AK$1,0),FALSE)/1,"")</f>
        <v>0</v>
      </c>
      <c r="AI59" s="23" t="str">
        <f>IFERROR(1-VLOOKUP(B59,'Slutlig allokering kvv'!$B$2:$AJ$462,MATCH("Andel av bränsle i kvv som allokerats till värme, exklusive rökgaskondensering och hjälpel",'Slutlig allokering kvv'!$B$1:$AK$1,0),FALSE),"")</f>
        <v/>
      </c>
      <c r="AK59" s="23" t="str">
        <f t="shared" si="1"/>
        <v/>
      </c>
    </row>
    <row r="60" spans="1:39" x14ac:dyDescent="0.25">
      <c r="A60" s="2" t="s">
        <v>76</v>
      </c>
      <c r="B60" s="2" t="s">
        <v>88</v>
      </c>
      <c r="C60" s="2" t="str">
        <f>IFERROR(VLOOKUP($B60,Kraftvärmeprod!$B$1:$AH$479,MATCH(C$3,Kraftvärmeprod!$B$1:$AG$1,0),FALSE)/1,"")</f>
        <v/>
      </c>
      <c r="D60" s="2"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s="40">
        <f>IFERROR(VLOOKUP($B60,Miljö!$B$1:$S$477,MATCH(M$2,Miljö!$B$1:$X$1,0),FALSE)/1,0)-IFERROR(VLOOKUP($B60,'Slutlig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f>IFERROR(VLOOKUP($B60,Kraftvärmeprod!$B$1:$AH$479,MATCH(T$2,Kraftvärmeprod!$B$1:$AG$1,0),FALSE)/1,0)-IFERROR(VLOOKUP($B60,'Slutlig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B60">
        <f>IFERROR(VLOOKUP($B60,Kraftvärmeprod!$B$1:$AH$479,MATCH(AB$2,Kraftvärmeprod!$B$1:$AG$1,0),FALSE)/1,0)-IFERROR(VLOOKUP($B60,'Slutlig allokering kvv'!$B$2:$AC$462,MATCH(AB$3,'Slutlig allokering kvv'!$B$1:$AJ$1,0),FALSE)/1,0)</f>
        <v>0</v>
      </c>
      <c r="AE60">
        <f t="shared" si="0"/>
        <v>0</v>
      </c>
      <c r="AG60">
        <f>IFERROR(VLOOKUP(B60,'Slutlig allokering kvv'!$B$2:$AJ$462,MATCH("Summa justerad allokerad tillförd energi (utan hjälpel och rökgaskondensering):",'Slutlig allokering kvv'!$B$1:$AK$1,0),FALSE)/1,"")</f>
        <v>0</v>
      </c>
      <c r="AI60" s="23" t="str">
        <f>IFERROR(1-VLOOKUP(B60,'Slutlig allokering kvv'!$B$2:$AJ$462,MATCH("Andel av bränsle i kvv som allokerats till värme, exklusive rökgaskondensering och hjälpel",'Slutlig allokering kvv'!$B$1:$AK$1,0),FALSE),"")</f>
        <v/>
      </c>
      <c r="AK60" s="23" t="str">
        <f t="shared" si="1"/>
        <v/>
      </c>
    </row>
    <row r="61" spans="1:39" x14ac:dyDescent="0.25">
      <c r="A61" s="2" t="s">
        <v>76</v>
      </c>
      <c r="B61" s="2" t="s">
        <v>89</v>
      </c>
      <c r="C61" s="2">
        <f>IFERROR(VLOOKUP($B61,Kraftvärmeprod!$B$1:$AH$479,MATCH(C$3,Kraftvärmeprod!$B$1:$AG$1,0),FALSE)/1,"")</f>
        <v>750.8</v>
      </c>
      <c r="D61" s="2">
        <f>IFERROR(VLOOKUP($B61,Kraftvärmeprod!$B$1:$AH$479,MATCH(D$3,Kraftvärmeprod!$B$1:$AG$1,0),FALSE)/1,"")</f>
        <v>263</v>
      </c>
      <c r="E61">
        <f>IFERROR(VLOOKUP($B61,Kraftvärmeprod!$B$1:$AH$479,MATCH(E$2,Kraftvärmeprod!$B$1:$AG$1,0),FALSE)/1,0)-IFERROR(VLOOKUP($B61,'Slutlig allokering kvv'!$B$2:$AC$462,MATCH(E$3,'Slutlig allokering kvv'!$B$1:$AJ$1,0),FALSE)/1,0)</f>
        <v>461.28399999999993</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8.4599999999999991</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v>
      </c>
      <c r="L61">
        <f>IFERROR(VLOOKUP($B61,Kraftvärmeprod!$B$1:$AH$479,MATCH(L$2,Kraftvärmeprod!$B$1:$AG$1,0),FALSE)/1,0)-IFERROR(VLOOKUP($B61,'Slutlig allokering kvv'!$B$2:$AC$462,MATCH(L$3,'Slutlig allokering kvv'!$B$1:$AJ$1,0),FALSE)/1,0)</f>
        <v>45.384499999999996</v>
      </c>
      <c r="M61" s="40">
        <f>IFERROR(VLOOKUP($B61,Miljö!$B$1:$S$477,MATCH(M$2,Miljö!$B$1:$X$1,0),FALSE)/1,0)-IFERROR(VLOOKUP($B61,'Slutlig allokering kvv'!$B$2:$AC$462,MATCH(M$3,'Slutlig allokering kvv'!$B$1:$AJ$1,0),FALSE)/1,0)</f>
        <v>36.170299999999997</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45.145899999999997</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29.332100000000004</v>
      </c>
      <c r="T61">
        <f>IFERROR(VLOOKUP($B61,Kraftvärmeprod!$B$1:$AH$479,MATCH(T$2,Kraftvärmeprod!$B$1:$AG$1,0),FALSE)/1,0)-IFERROR(VLOOKUP($B61,'Slutlig allokering kvv'!$B$2:$AC$462,MATCH(T$3,'Slutlig allokering kvv'!$B$1:$AJ$1,0),FALSE)/1,0)</f>
        <v>0</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B61">
        <f>IFERROR(VLOOKUP($B61,Kraftvärmeprod!$B$1:$AH$479,MATCH(AB$2,Kraftvärmeprod!$B$1:$AG$1,0),FALSE)/1,0)-IFERROR(VLOOKUP($B61,'Slutlig allokering kvv'!$B$2:$AC$462,MATCH(AB$3,'Slutlig allokering kvv'!$B$1:$AJ$1,0),FALSE)/1,0)</f>
        <v>0</v>
      </c>
      <c r="AE61">
        <f t="shared" si="0"/>
        <v>589.60649999999987</v>
      </c>
      <c r="AG61">
        <f>IFERROR(VLOOKUP(B61,'Slutlig allokering kvv'!$B$2:$AJ$462,MATCH("Summa justerad allokerad tillförd energi (utan hjälpel och rökgaskondensering):",'Slutlig allokering kvv'!$B$1:$AK$1,0),FALSE)/1,"")</f>
        <v>564.49350000000004</v>
      </c>
      <c r="AI61" s="23">
        <f>IFERROR(1-VLOOKUP(B61,'Slutlig allokering kvv'!$B$2:$AJ$462,MATCH("Andel av bränsle i kvv som allokerats till värme, exklusive rökgaskondensering och hjälpel",'Slutlig allokering kvv'!$B$1:$AK$1,0),FALSE),"")</f>
        <v>0.51087990642058734</v>
      </c>
      <c r="AK61" s="23">
        <f t="shared" si="1"/>
        <v>0.51087990642058745</v>
      </c>
    </row>
    <row r="62" spans="1:39" x14ac:dyDescent="0.25">
      <c r="A62" s="2" t="s">
        <v>76</v>
      </c>
      <c r="B62" s="2" t="s">
        <v>90</v>
      </c>
      <c r="C62" s="2" t="str">
        <f>IFERROR(VLOOKUP($B62,Kraftvärmeprod!$B$1:$AH$479,MATCH(C$3,Kraftvärmeprod!$B$1:$AG$1,0),FALSE)/1,"")</f>
        <v/>
      </c>
      <c r="D62" s="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s="40">
        <f>IFERROR(VLOOKUP($B62,Miljö!$B$1:$S$477,MATCH(M$2,Miljö!$B$1:$X$1,0),FALSE)/1,0)-IFERROR(VLOOKUP($B62,'Slutlig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f>IFERROR(VLOOKUP($B62,Kraftvärmeprod!$B$1:$AH$479,MATCH(T$2,Kraftvärmeprod!$B$1:$AG$1,0),FALSE)/1,0)-IFERROR(VLOOKUP($B62,'Slutlig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B62">
        <f>IFERROR(VLOOKUP($B62,Kraftvärmeprod!$B$1:$AH$479,MATCH(AB$2,Kraftvärmeprod!$B$1:$AG$1,0),FALSE)/1,0)-IFERROR(VLOOKUP($B62,'Slutlig allokering kvv'!$B$2:$AC$462,MATCH(AB$3,'Slutlig allokering kvv'!$B$1:$AJ$1,0),FALSE)/1,0)</f>
        <v>0</v>
      </c>
      <c r="AE62">
        <f t="shared" si="0"/>
        <v>0</v>
      </c>
      <c r="AG62">
        <f>IFERROR(VLOOKUP(B62,'Slutlig allokering kvv'!$B$2:$AJ$462,MATCH("Summa justerad allokerad tillförd energi (utan hjälpel och rökgaskondensering):",'Slutlig allokering kvv'!$B$1:$AK$1,0),FALSE)/1,"")</f>
        <v>0</v>
      </c>
      <c r="AI62" s="23" t="str">
        <f>IFERROR(1-VLOOKUP(B62,'Slutlig allokering kvv'!$B$2:$AJ$462,MATCH("Andel av bränsle i kvv som allokerats till värme, exklusive rökgaskondensering och hjälpel",'Slutlig allokering kvv'!$B$1:$AK$1,0),FALSE),"")</f>
        <v/>
      </c>
      <c r="AK62" s="23" t="str">
        <f t="shared" si="1"/>
        <v/>
      </c>
    </row>
    <row r="63" spans="1:39" x14ac:dyDescent="0.25">
      <c r="A63" s="2" t="s">
        <v>76</v>
      </c>
      <c r="B63" s="2" t="s">
        <v>91</v>
      </c>
      <c r="C63" s="2" t="str">
        <f>IFERROR(VLOOKUP($B63,Kraftvärmeprod!$B$1:$AH$479,MATCH(C$3,Kraftvärmeprod!$B$1:$AG$1,0),FALSE)/1,"")</f>
        <v/>
      </c>
      <c r="D63" s="2" t="str">
        <f>IFERROR(VLOOKUP($B63,Kraftvärmeprod!$B$1:$AH$479,MATCH(D$3,Kraftvärmeprod!$B$1:$AG$1,0),FALSE)/1,"")</f>
        <v/>
      </c>
      <c r="E63">
        <f>IFERROR(VLOOKUP($B63,Kraftvärmeprod!$B$1:$AH$479,MATCH(E$2,Kraftvärmeprod!$B$1:$AG$1,0),FALSE)/1,0)-IFERROR(VLOOKUP($B63,'Slutlig allokering kvv'!$B$2:$AC$462,MATCH(E$3,'Slutlig allokering kvv'!$B$1:$AJ$1,0),FALSE)/1,0)</f>
        <v>0</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0</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0</v>
      </c>
      <c r="M63" s="40">
        <f>IFERROR(VLOOKUP($B63,Miljö!$B$1:$S$477,MATCH(M$2,Miljö!$B$1:$X$1,0),FALSE)/1,0)-IFERROR(VLOOKUP($B63,'Slutlig allokering kvv'!$B$2:$AC$462,MATCH(M$3,'Slutlig allokering kvv'!$B$1:$AJ$1,0),FALSE)/1,0)</f>
        <v>0</v>
      </c>
      <c r="N63">
        <f>IFERROR(VLOOKUP($B63,Kraftvärmeprod!$B$1:$AH$479,MATCH(N$2,Kraftvärmeprod!$B$1:$AG$1,0),FALSE)/1,0)-IFERROR(VLOOKUP($B63,'Slutlig allokering kvv'!$B$2:$AC$462,MATCH(N$3,'Slutlig allokering kvv'!$B$1:$AJ$1,0),FALSE)/1,0)</f>
        <v>0</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0</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f>IFERROR(VLOOKUP($B63,Kraftvärmeprod!$B$1:$AH$479,MATCH(T$2,Kraftvärmeprod!$B$1:$AG$1,0),FALSE)/1,0)-IFERROR(VLOOKUP($B63,'Slutlig allokering kvv'!$B$2:$AC$462,MATCH(T$3,'Slutlig allokering kvv'!$B$1:$AJ$1,0),FALSE)/1,0)</f>
        <v>0</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B63">
        <f>IFERROR(VLOOKUP($B63,Kraftvärmeprod!$B$1:$AH$479,MATCH(AB$2,Kraftvärmeprod!$B$1:$AG$1,0),FALSE)/1,0)-IFERROR(VLOOKUP($B63,'Slutlig allokering kvv'!$B$2:$AC$462,MATCH(AB$3,'Slutlig allokering kvv'!$B$1:$AJ$1,0),FALSE)/1,0)</f>
        <v>0</v>
      </c>
      <c r="AE63">
        <f t="shared" si="0"/>
        <v>0</v>
      </c>
      <c r="AG63">
        <f>IFERROR(VLOOKUP(B63,'Slutlig allokering kvv'!$B$2:$AJ$462,MATCH("Summa justerad allokerad tillförd energi (utan hjälpel och rökgaskondensering):",'Slutlig allokering kvv'!$B$1:$AK$1,0),FALSE)/1,"")</f>
        <v>0</v>
      </c>
      <c r="AI63" s="23" t="str">
        <f>IFERROR(1-VLOOKUP(B63,'Slutlig allokering kvv'!$B$2:$AJ$462,MATCH("Andel av bränsle i kvv som allokerats till värme, exklusive rökgaskondensering och hjälpel",'Slutlig allokering kvv'!$B$1:$AK$1,0),FALSE),"")</f>
        <v/>
      </c>
      <c r="AK63" s="23" t="str">
        <f t="shared" si="1"/>
        <v/>
      </c>
    </row>
    <row r="64" spans="1:39" x14ac:dyDescent="0.25">
      <c r="A64" s="2" t="s">
        <v>76</v>
      </c>
      <c r="B64" s="2" t="s">
        <v>92</v>
      </c>
      <c r="C64" s="2" t="str">
        <f>IFERROR(VLOOKUP($B64,Kraftvärmeprod!$B$1:$AH$479,MATCH(C$3,Kraftvärmeprod!$B$1:$AG$1,0),FALSE)/1,"")</f>
        <v/>
      </c>
      <c r="D64" s="2"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s="40">
        <f>IFERROR(VLOOKUP($B64,Miljö!$B$1:$S$477,MATCH(M$2,Miljö!$B$1:$X$1,0),FALSE)/1,0)-IFERROR(VLOOKUP($B64,'Slutlig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f>IFERROR(VLOOKUP($B64,Kraftvärmeprod!$B$1:$AH$479,MATCH(T$2,Kraftvärmeprod!$B$1:$AG$1,0),FALSE)/1,0)-IFERROR(VLOOKUP($B64,'Slutlig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B64">
        <f>IFERROR(VLOOKUP($B64,Kraftvärmeprod!$B$1:$AH$479,MATCH(AB$2,Kraftvärmeprod!$B$1:$AG$1,0),FALSE)/1,0)-IFERROR(VLOOKUP($B64,'Slutlig allokering kvv'!$B$2:$AC$462,MATCH(AB$3,'Slutlig allokering kvv'!$B$1:$AJ$1,0),FALSE)/1,0)</f>
        <v>0</v>
      </c>
      <c r="AE64">
        <f t="shared" si="0"/>
        <v>0</v>
      </c>
      <c r="AG64">
        <f>IFERROR(VLOOKUP(B64,'Slutlig allokering kvv'!$B$2:$AJ$462,MATCH("Summa justerad allokerad tillförd energi (utan hjälpel och rökgaskondensering):",'Slutlig allokering kvv'!$B$1:$AK$1,0),FALSE)/1,"")</f>
        <v>0</v>
      </c>
      <c r="AI64" s="23" t="str">
        <f>IFERROR(1-VLOOKUP(B64,'Slutlig allokering kvv'!$B$2:$AJ$462,MATCH("Andel av bränsle i kvv som allokerats till värme, exklusive rökgaskondensering och hjälpel",'Slutlig allokering kvv'!$B$1:$AK$1,0),FALSE),"")</f>
        <v/>
      </c>
      <c r="AK64" s="23" t="str">
        <f t="shared" si="1"/>
        <v/>
      </c>
    </row>
    <row r="65" spans="1:37" x14ac:dyDescent="0.25">
      <c r="A65" s="2" t="s">
        <v>76</v>
      </c>
      <c r="B65" s="2" t="s">
        <v>93</v>
      </c>
      <c r="C65" s="2" t="str">
        <f>IFERROR(VLOOKUP($B65,Kraftvärmeprod!$B$1:$AH$479,MATCH(C$3,Kraftvärmeprod!$B$1:$AG$1,0),FALSE)/1,"")</f>
        <v/>
      </c>
      <c r="D65" s="2"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s="40">
        <f>IFERROR(VLOOKUP($B65,Miljö!$B$1:$S$477,MATCH(M$2,Miljö!$B$1:$X$1,0),FALSE)/1,0)-IFERROR(VLOOKUP($B65,'Slutlig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f>IFERROR(VLOOKUP($B65,Kraftvärmeprod!$B$1:$AH$479,MATCH(T$2,Kraftvärmeprod!$B$1:$AG$1,0),FALSE)/1,0)-IFERROR(VLOOKUP($B65,'Slutlig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B65">
        <f>IFERROR(VLOOKUP($B65,Kraftvärmeprod!$B$1:$AH$479,MATCH(AB$2,Kraftvärmeprod!$B$1:$AG$1,0),FALSE)/1,0)-IFERROR(VLOOKUP($B65,'Slutlig allokering kvv'!$B$2:$AC$462,MATCH(AB$3,'Slutlig allokering kvv'!$B$1:$AJ$1,0),FALSE)/1,0)</f>
        <v>0</v>
      </c>
      <c r="AE65">
        <f t="shared" si="0"/>
        <v>0</v>
      </c>
      <c r="AG65">
        <f>IFERROR(VLOOKUP(B65,'Slutlig allokering kvv'!$B$2:$AJ$462,MATCH("Summa justerad allokerad tillförd energi (utan hjälpel och rökgaskondensering):",'Slutlig allokering kvv'!$B$1:$AK$1,0),FALSE)/1,"")</f>
        <v>0</v>
      </c>
      <c r="AI65" s="23" t="str">
        <f>IFERROR(1-VLOOKUP(B65,'Slutlig allokering kvv'!$B$2:$AJ$462,MATCH("Andel av bränsle i kvv som allokerats till värme, exklusive rökgaskondensering och hjälpel",'Slutlig allokering kvv'!$B$1:$AK$1,0),FALSE),"")</f>
        <v/>
      </c>
      <c r="AK65" s="23" t="str">
        <f t="shared" si="1"/>
        <v/>
      </c>
    </row>
    <row r="66" spans="1:37" x14ac:dyDescent="0.25">
      <c r="A66" s="2" t="s">
        <v>76</v>
      </c>
      <c r="B66" s="2" t="s">
        <v>94</v>
      </c>
      <c r="C66" s="2" t="str">
        <f>IFERROR(VLOOKUP($B66,Kraftvärmeprod!$B$1:$AH$479,MATCH(C$3,Kraftvärmeprod!$B$1:$AG$1,0),FALSE)/1,"")</f>
        <v/>
      </c>
      <c r="D66" s="2"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s="40">
        <f>IFERROR(VLOOKUP($B66,Miljö!$B$1:$S$477,MATCH(M$2,Miljö!$B$1:$X$1,0),FALSE)/1,0)-IFERROR(VLOOKUP($B66,'Slutlig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f>IFERROR(VLOOKUP($B66,Kraftvärmeprod!$B$1:$AH$479,MATCH(T$2,Kraftvärmeprod!$B$1:$AG$1,0),FALSE)/1,0)-IFERROR(VLOOKUP($B66,'Slutlig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B66">
        <f>IFERROR(VLOOKUP($B66,Kraftvärmeprod!$B$1:$AH$479,MATCH(AB$2,Kraftvärmeprod!$B$1:$AG$1,0),FALSE)/1,0)-IFERROR(VLOOKUP($B66,'Slutlig allokering kvv'!$B$2:$AC$462,MATCH(AB$3,'Slutlig allokering kvv'!$B$1:$AJ$1,0),FALSE)/1,0)</f>
        <v>0</v>
      </c>
      <c r="AE66">
        <f t="shared" si="0"/>
        <v>0</v>
      </c>
      <c r="AG66">
        <f>IFERROR(VLOOKUP(B66,'Slutlig allokering kvv'!$B$2:$AJ$462,MATCH("Summa justerad allokerad tillförd energi (utan hjälpel och rökgaskondensering):",'Slutlig allokering kvv'!$B$1:$AK$1,0),FALSE)/1,"")</f>
        <v>0</v>
      </c>
      <c r="AI66" s="23" t="str">
        <f>IFERROR(1-VLOOKUP(B66,'Slutlig allokering kvv'!$B$2:$AJ$462,MATCH("Andel av bränsle i kvv som allokerats till värme, exklusive rökgaskondensering och hjälpel",'Slutlig allokering kvv'!$B$1:$AK$1,0),FALSE),"")</f>
        <v/>
      </c>
      <c r="AK66" s="23" t="str">
        <f t="shared" si="1"/>
        <v/>
      </c>
    </row>
    <row r="67" spans="1:37" x14ac:dyDescent="0.25">
      <c r="A67" s="2" t="s">
        <v>76</v>
      </c>
      <c r="B67" s="2" t="s">
        <v>95</v>
      </c>
      <c r="C67" s="2" t="str">
        <f>IFERROR(VLOOKUP($B67,Kraftvärmeprod!$B$1:$AH$479,MATCH(C$3,Kraftvärmeprod!$B$1:$AG$1,0),FALSE)/1,"")</f>
        <v/>
      </c>
      <c r="D67" s="2"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s="40">
        <f>IFERROR(VLOOKUP($B67,Miljö!$B$1:$S$477,MATCH(M$2,Miljö!$B$1:$X$1,0),FALSE)/1,0)-IFERROR(VLOOKUP($B67,'Slutlig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f>IFERROR(VLOOKUP($B67,Kraftvärmeprod!$B$1:$AH$479,MATCH(T$2,Kraftvärmeprod!$B$1:$AG$1,0),FALSE)/1,0)-IFERROR(VLOOKUP($B67,'Slutlig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B67">
        <f>IFERROR(VLOOKUP($B67,Kraftvärmeprod!$B$1:$AH$479,MATCH(AB$2,Kraftvärmeprod!$B$1:$AG$1,0),FALSE)/1,0)-IFERROR(VLOOKUP($B67,'Slutlig allokering kvv'!$B$2:$AC$462,MATCH(AB$3,'Slutlig allokering kvv'!$B$1:$AJ$1,0),FALSE)/1,0)</f>
        <v>0</v>
      </c>
      <c r="AE67">
        <f t="shared" si="0"/>
        <v>0</v>
      </c>
      <c r="AG67">
        <f>IFERROR(VLOOKUP(B67,'Slutlig allokering kvv'!$B$2:$AJ$462,MATCH("Summa justerad allokerad tillförd energi (utan hjälpel och rökgaskondensering):",'Slutlig allokering kvv'!$B$1:$AK$1,0),FALSE)/1,"")</f>
        <v>0</v>
      </c>
      <c r="AI67" s="23" t="str">
        <f>IFERROR(1-VLOOKUP(B67,'Slutlig allokering kvv'!$B$2:$AJ$462,MATCH("Andel av bränsle i kvv som allokerats till värme, exklusive rökgaskondensering och hjälpel",'Slutlig allokering kvv'!$B$1:$AK$1,0),FALSE),"")</f>
        <v/>
      </c>
      <c r="AK67" s="23" t="str">
        <f t="shared" si="1"/>
        <v/>
      </c>
    </row>
    <row r="68" spans="1:37" x14ac:dyDescent="0.25">
      <c r="A68" s="2" t="s">
        <v>76</v>
      </c>
      <c r="B68" s="2" t="s">
        <v>96</v>
      </c>
      <c r="C68" s="2" t="str">
        <f>IFERROR(VLOOKUP($B68,Kraftvärmeprod!$B$1:$AH$479,MATCH(C$3,Kraftvärmeprod!$B$1:$AG$1,0),FALSE)/1,"")</f>
        <v/>
      </c>
      <c r="D68" s="2"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s="40">
        <f>IFERROR(VLOOKUP($B68,Miljö!$B$1:$S$477,MATCH(M$2,Miljö!$B$1:$X$1,0),FALSE)/1,0)-IFERROR(VLOOKUP($B68,'Slutlig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f>IFERROR(VLOOKUP($B68,Kraftvärmeprod!$B$1:$AH$479,MATCH(T$2,Kraftvärmeprod!$B$1:$AG$1,0),FALSE)/1,0)-IFERROR(VLOOKUP($B68,'Slutlig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B68">
        <f>IFERROR(VLOOKUP($B68,Kraftvärmeprod!$B$1:$AH$479,MATCH(AB$2,Kraftvärmeprod!$B$1:$AG$1,0),FALSE)/1,0)-IFERROR(VLOOKUP($B68,'Slutlig allokering kvv'!$B$2:$AC$462,MATCH(AB$3,'Slutlig allokering kvv'!$B$1:$AJ$1,0),FALSE)/1,0)</f>
        <v>0</v>
      </c>
      <c r="AE68">
        <f t="shared" si="0"/>
        <v>0</v>
      </c>
      <c r="AG68">
        <f>IFERROR(VLOOKUP(B68,'Slutlig allokering kvv'!$B$2:$AJ$462,MATCH("Summa justerad allokerad tillförd energi (utan hjälpel och rökgaskondensering):",'Slutlig allokering kvv'!$B$1:$AK$1,0),FALSE)/1,"")</f>
        <v>0</v>
      </c>
      <c r="AI68" s="23" t="str">
        <f>IFERROR(1-VLOOKUP(B68,'Slutlig allokering kvv'!$B$2:$AJ$462,MATCH("Andel av bränsle i kvv som allokerats till värme, exklusive rökgaskondensering och hjälpel",'Slutlig allokering kvv'!$B$1:$AK$1,0),FALSE),"")</f>
        <v/>
      </c>
      <c r="AK68" s="23" t="str">
        <f t="shared" si="1"/>
        <v/>
      </c>
    </row>
    <row r="69" spans="1:37" x14ac:dyDescent="0.25">
      <c r="A69" s="2" t="s">
        <v>76</v>
      </c>
      <c r="B69" s="2" t="s">
        <v>97</v>
      </c>
      <c r="C69" s="2" t="str">
        <f>IFERROR(VLOOKUP($B69,Kraftvärmeprod!$B$1:$AH$479,MATCH(C$3,Kraftvärmeprod!$B$1:$AG$1,0),FALSE)/1,"")</f>
        <v/>
      </c>
      <c r="D69" s="2"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s="40">
        <f>IFERROR(VLOOKUP($B69,Miljö!$B$1:$S$477,MATCH(M$2,Miljö!$B$1:$X$1,0),FALSE)/1,0)-IFERROR(VLOOKUP($B69,'Slutlig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f>IFERROR(VLOOKUP($B69,Kraftvärmeprod!$B$1:$AH$479,MATCH(T$2,Kraftvärmeprod!$B$1:$AG$1,0),FALSE)/1,0)-IFERROR(VLOOKUP($B69,'Slutlig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B69">
        <f>IFERROR(VLOOKUP($B69,Kraftvärmeprod!$B$1:$AH$479,MATCH(AB$2,Kraftvärmeprod!$B$1:$AG$1,0),FALSE)/1,0)-IFERROR(VLOOKUP($B69,'Slutlig allokering kvv'!$B$2:$AC$462,MATCH(AB$3,'Slutlig allokering kvv'!$B$1:$AJ$1,0),FALSE)/1,0)</f>
        <v>0</v>
      </c>
      <c r="AE69">
        <f t="shared" si="0"/>
        <v>0</v>
      </c>
      <c r="AG69">
        <f>IFERROR(VLOOKUP(B69,'Slutlig allokering kvv'!$B$2:$AJ$462,MATCH("Summa justerad allokerad tillförd energi (utan hjälpel och rökgaskondensering):",'Slutlig allokering kvv'!$B$1:$AK$1,0),FALSE)/1,"")</f>
        <v>0</v>
      </c>
      <c r="AI69" s="23" t="str">
        <f>IFERROR(1-VLOOKUP(B69,'Slutlig allokering kvv'!$B$2:$AJ$462,MATCH("Andel av bränsle i kvv som allokerats till värme, exklusive rökgaskondensering och hjälpel",'Slutlig allokering kvv'!$B$1:$AK$1,0),FALSE),"")</f>
        <v/>
      </c>
      <c r="AK69" s="23" t="str">
        <f t="shared" si="1"/>
        <v/>
      </c>
    </row>
    <row r="70" spans="1:37" x14ac:dyDescent="0.25">
      <c r="A70" s="2" t="s">
        <v>76</v>
      </c>
      <c r="B70" s="2" t="s">
        <v>98</v>
      </c>
      <c r="C70" s="2" t="str">
        <f>IFERROR(VLOOKUP($B70,Kraftvärmeprod!$B$1:$AH$479,MATCH(C$3,Kraftvärmeprod!$B$1:$AG$1,0),FALSE)/1,"")</f>
        <v/>
      </c>
      <c r="D70" s="2"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s="40">
        <f>IFERROR(VLOOKUP($B70,Miljö!$B$1:$S$477,MATCH(M$2,Miljö!$B$1:$X$1,0),FALSE)/1,0)-IFERROR(VLOOKUP($B70,'Slutlig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f>IFERROR(VLOOKUP($B70,Kraftvärmeprod!$B$1:$AH$479,MATCH(T$2,Kraftvärmeprod!$B$1:$AG$1,0),FALSE)/1,0)-IFERROR(VLOOKUP($B70,'Slutlig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B70">
        <f>IFERROR(VLOOKUP($B70,Kraftvärmeprod!$B$1:$AH$479,MATCH(AB$2,Kraftvärmeprod!$B$1:$AG$1,0),FALSE)/1,0)-IFERROR(VLOOKUP($B70,'Slutlig allokering kvv'!$B$2:$AC$462,MATCH(AB$3,'Slutlig allokering kvv'!$B$1:$AJ$1,0),FALSE)/1,0)</f>
        <v>0</v>
      </c>
      <c r="AE70">
        <f t="shared" ref="AE70:AE133" si="2">SUM(E70:AB70)-M70</f>
        <v>0</v>
      </c>
      <c r="AG70">
        <f>IFERROR(VLOOKUP(B70,'Slutlig allokering kvv'!$B$2:$AJ$462,MATCH("Summa justerad allokerad tillförd energi (utan hjälpel och rökgaskondensering):",'Slutlig allokering kvv'!$B$1:$AK$1,0),FALSE)/1,"")</f>
        <v>0</v>
      </c>
      <c r="AI70" s="23" t="str">
        <f>IFERROR(1-VLOOKUP(B70,'Slutlig allokering kvv'!$B$2:$AJ$462,MATCH("Andel av bränsle i kvv som allokerats till värme, exklusive rökgaskondensering och hjälpel",'Slutlig allokering kvv'!$B$1:$AK$1,0),FALSE),"")</f>
        <v/>
      </c>
      <c r="AK70" s="23" t="str">
        <f t="shared" ref="AK70:AK133" si="3">IFERROR(AE70/(AE70+AG70),"")</f>
        <v/>
      </c>
    </row>
    <row r="71" spans="1:37" x14ac:dyDescent="0.25">
      <c r="A71" s="2" t="s">
        <v>76</v>
      </c>
      <c r="B71" s="2" t="s">
        <v>99</v>
      </c>
      <c r="C71" s="2" t="str">
        <f>IFERROR(VLOOKUP($B71,Kraftvärmeprod!$B$1:$AH$479,MATCH(C$3,Kraftvärmeprod!$B$1:$AG$1,0),FALSE)/1,"")</f>
        <v/>
      </c>
      <c r="D71" s="2"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s="40">
        <f>IFERROR(VLOOKUP($B71,Miljö!$B$1:$S$477,MATCH(M$2,Miljö!$B$1:$X$1,0),FALSE)/1,0)-IFERROR(VLOOKUP($B71,'Slutlig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f>IFERROR(VLOOKUP($B71,Kraftvärmeprod!$B$1:$AH$479,MATCH(T$2,Kraftvärmeprod!$B$1:$AG$1,0),FALSE)/1,0)-IFERROR(VLOOKUP($B71,'Slutlig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B71">
        <f>IFERROR(VLOOKUP($B71,Kraftvärmeprod!$B$1:$AH$479,MATCH(AB$2,Kraftvärmeprod!$B$1:$AG$1,0),FALSE)/1,0)-IFERROR(VLOOKUP($B71,'Slutlig allokering kvv'!$B$2:$AC$462,MATCH(AB$3,'Slutlig allokering kvv'!$B$1:$AJ$1,0),FALSE)/1,0)</f>
        <v>0</v>
      </c>
      <c r="AE71">
        <f t="shared" si="2"/>
        <v>0</v>
      </c>
      <c r="AG71">
        <f>IFERROR(VLOOKUP(B71,'Slutlig allokering kvv'!$B$2:$AJ$462,MATCH("Summa justerad allokerad tillförd energi (utan hjälpel och rökgaskondensering):",'Slutlig allokering kvv'!$B$1:$AK$1,0),FALSE)/1,"")</f>
        <v>0</v>
      </c>
      <c r="AI71" s="23" t="str">
        <f>IFERROR(1-VLOOKUP(B71,'Slutlig allokering kvv'!$B$2:$AJ$462,MATCH("Andel av bränsle i kvv som allokerats till värme, exklusive rökgaskondensering och hjälpel",'Slutlig allokering kvv'!$B$1:$AK$1,0),FALSE),"")</f>
        <v/>
      </c>
      <c r="AK71" s="23" t="str">
        <f t="shared" si="3"/>
        <v/>
      </c>
    </row>
    <row r="72" spans="1:37" x14ac:dyDescent="0.25">
      <c r="A72" s="2" t="s">
        <v>100</v>
      </c>
      <c r="B72" s="2" t="s">
        <v>101</v>
      </c>
      <c r="C72" s="2" t="str">
        <f>IFERROR(VLOOKUP($B72,Kraftvärmeprod!$B$1:$AH$479,MATCH(C$3,Kraftvärmeprod!$B$1:$AG$1,0),FALSE)/1,"")</f>
        <v/>
      </c>
      <c r="D72" s="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s="40">
        <f>IFERROR(VLOOKUP($B72,Miljö!$B$1:$S$477,MATCH(M$2,Miljö!$B$1:$X$1,0),FALSE)/1,0)-IFERROR(VLOOKUP($B72,'Slutlig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f>IFERROR(VLOOKUP($B72,Kraftvärmeprod!$B$1:$AH$479,MATCH(T$2,Kraftvärmeprod!$B$1:$AG$1,0),FALSE)/1,0)-IFERROR(VLOOKUP($B72,'Slutlig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B72">
        <f>IFERROR(VLOOKUP($B72,Kraftvärmeprod!$B$1:$AH$479,MATCH(AB$2,Kraftvärmeprod!$B$1:$AG$1,0),FALSE)/1,0)-IFERROR(VLOOKUP($B72,'Slutlig allokering kvv'!$B$2:$AC$462,MATCH(AB$3,'Slutlig allokering kvv'!$B$1:$AJ$1,0),FALSE)/1,0)</f>
        <v>0</v>
      </c>
      <c r="AE72">
        <f t="shared" si="2"/>
        <v>0</v>
      </c>
      <c r="AG72">
        <f>IFERROR(VLOOKUP(B72,'Slutlig allokering kvv'!$B$2:$AJ$462,MATCH("Summa justerad allokerad tillförd energi (utan hjälpel och rökgaskondensering):",'Slutlig allokering kvv'!$B$1:$AK$1,0),FALSE)/1,"")</f>
        <v>0</v>
      </c>
      <c r="AI72" s="23" t="str">
        <f>IFERROR(1-VLOOKUP(B72,'Slutlig allokering kvv'!$B$2:$AJ$462,MATCH("Andel av bränsle i kvv som allokerats till värme, exklusive rökgaskondensering och hjälpel",'Slutlig allokering kvv'!$B$1:$AK$1,0),FALSE),"")</f>
        <v/>
      </c>
      <c r="AK72" s="23" t="str">
        <f t="shared" si="3"/>
        <v/>
      </c>
    </row>
    <row r="73" spans="1:37" x14ac:dyDescent="0.25">
      <c r="A73" s="2" t="s">
        <v>102</v>
      </c>
      <c r="B73" s="2" t="s">
        <v>103</v>
      </c>
      <c r="C73" s="2">
        <f>IFERROR(VLOOKUP($B73,Kraftvärmeprod!$B$1:$AH$479,MATCH(C$3,Kraftvärmeprod!$B$1:$AG$1,0),FALSE)/1,"")</f>
        <v>98.590999999999994</v>
      </c>
      <c r="D73" s="2">
        <f>IFERROR(VLOOKUP($B73,Kraftvärmeprod!$B$1:$AH$479,MATCH(D$3,Kraftvärmeprod!$B$1:$AG$1,0),FALSE)/1,"")</f>
        <v>11.79</v>
      </c>
      <c r="E73">
        <f>IFERROR(VLOOKUP($B73,Kraftvärmeprod!$B$1:$AH$479,MATCH(E$2,Kraftvärmeprod!$B$1:$AG$1,0),FALSE)/1,0)-IFERROR(VLOOKUP($B73,'Slutlig allokering kvv'!$B$2:$AC$462,MATCH(E$3,'Slutlig allokering kvv'!$B$1:$AJ$1,0),FALSE)/1,0)</f>
        <v>36.223799999999983</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9.7387000000000001E-2</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s="40">
        <f>IFERROR(VLOOKUP($B73,Miljö!$B$1:$S$477,MATCH(M$2,Miljö!$B$1:$X$1,0),FALSE)/1,0)-IFERROR(VLOOKUP($B73,'Slutlig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f>IFERROR(VLOOKUP($B73,Kraftvärmeprod!$B$1:$AH$479,MATCH(T$2,Kraftvärmeprod!$B$1:$AG$1,0),FALSE)/1,0)-IFERROR(VLOOKUP($B73,'Slutlig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B73">
        <f>IFERROR(VLOOKUP($B73,Kraftvärmeprod!$B$1:$AH$479,MATCH(AB$2,Kraftvärmeprod!$B$1:$AG$1,0),FALSE)/1,0)-IFERROR(VLOOKUP($B73,'Slutlig allokering kvv'!$B$2:$AC$462,MATCH(AB$3,'Slutlig allokering kvv'!$B$1:$AJ$1,0),FALSE)/1,0)</f>
        <v>0</v>
      </c>
      <c r="AE73">
        <f t="shared" si="2"/>
        <v>36.321186999999981</v>
      </c>
      <c r="AG73">
        <f>IFERROR(VLOOKUP(B73,'Slutlig allokering kvv'!$B$2:$AJ$462,MATCH("Summa justerad allokerad tillförd energi (utan hjälpel och rökgaskondensering):",'Slutlig allokering kvv'!$B$1:$AK$1,0),FALSE)/1,"")</f>
        <v>95.062813000000006</v>
      </c>
      <c r="AI73" s="23">
        <f>IFERROR(1-VLOOKUP(B73,'Slutlig allokering kvv'!$B$2:$AJ$462,MATCH("Andel av bränsle i kvv som allokerats till värme, exklusive rökgaskondensering och hjälpel",'Slutlig allokering kvv'!$B$1:$AK$1,0),FALSE),"")</f>
        <v>0.27645061042440466</v>
      </c>
      <c r="AK73" s="23">
        <f t="shared" si="3"/>
        <v>0.27645061042440466</v>
      </c>
    </row>
    <row r="74" spans="1:37" x14ac:dyDescent="0.25">
      <c r="A74" s="2" t="s">
        <v>102</v>
      </c>
      <c r="B74" s="2" t="s">
        <v>104</v>
      </c>
      <c r="C74" s="2" t="str">
        <f>IFERROR(VLOOKUP($B74,Kraftvärmeprod!$B$1:$AH$479,MATCH(C$3,Kraftvärmeprod!$B$1:$AG$1,0),FALSE)/1,"")</f>
        <v/>
      </c>
      <c r="D74" s="2" t="str">
        <f>IFERROR(VLOOKUP($B74,Kraftvärmeprod!$B$1:$AH$479,MATCH(D$3,Kraftvärmeprod!$B$1:$AG$1,0),FALSE)/1,"")</f>
        <v/>
      </c>
      <c r="E74">
        <f>IFERROR(VLOOKUP($B74,Kraftvärmeprod!$B$1:$AH$479,MATCH(E$2,Kraftvärmeprod!$B$1:$AG$1,0),FALSE)/1,0)-IFERROR(VLOOKUP($B74,'Slutlig allokering kvv'!$B$2:$AC$462,MATCH(E$3,'Slutlig allokering kvv'!$B$1:$AJ$1,0),FALSE)/1,0)</f>
        <v>0</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0</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s="40">
        <f>IFERROR(VLOOKUP($B74,Miljö!$B$1:$S$477,MATCH(M$2,Miljö!$B$1:$X$1,0),FALSE)/1,0)-IFERROR(VLOOKUP($B74,'Slutlig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f>IFERROR(VLOOKUP($B74,Kraftvärmeprod!$B$1:$AH$479,MATCH(T$2,Kraftvärmeprod!$B$1:$AG$1,0),FALSE)/1,0)-IFERROR(VLOOKUP($B74,'Slutlig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B74">
        <f>IFERROR(VLOOKUP($B74,Kraftvärmeprod!$B$1:$AH$479,MATCH(AB$2,Kraftvärmeprod!$B$1:$AG$1,0),FALSE)/1,0)-IFERROR(VLOOKUP($B74,'Slutlig allokering kvv'!$B$2:$AC$462,MATCH(AB$3,'Slutlig allokering kvv'!$B$1:$AJ$1,0),FALSE)/1,0)</f>
        <v>0</v>
      </c>
      <c r="AE74">
        <f t="shared" si="2"/>
        <v>0</v>
      </c>
      <c r="AG74">
        <f>IFERROR(VLOOKUP(B74,'Slutlig allokering kvv'!$B$2:$AJ$462,MATCH("Summa justerad allokerad tillförd energi (utan hjälpel och rökgaskondensering):",'Slutlig allokering kvv'!$B$1:$AK$1,0),FALSE)/1,"")</f>
        <v>0</v>
      </c>
      <c r="AI74" s="23" t="str">
        <f>IFERROR(1-VLOOKUP(B74,'Slutlig allokering kvv'!$B$2:$AJ$462,MATCH("Andel av bränsle i kvv som allokerats till värme, exklusive rökgaskondensering och hjälpel",'Slutlig allokering kvv'!$B$1:$AK$1,0),FALSE),"")</f>
        <v/>
      </c>
      <c r="AK74" s="23" t="str">
        <f t="shared" si="3"/>
        <v/>
      </c>
    </row>
    <row r="75" spans="1:37" x14ac:dyDescent="0.25">
      <c r="A75" s="2" t="s">
        <v>102</v>
      </c>
      <c r="B75" s="2" t="s">
        <v>105</v>
      </c>
      <c r="C75" s="2" t="str">
        <f>IFERROR(VLOOKUP($B75,Kraftvärmeprod!$B$1:$AH$479,MATCH(C$3,Kraftvärmeprod!$B$1:$AG$1,0),FALSE)/1,"")</f>
        <v/>
      </c>
      <c r="D75" s="2"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s="40">
        <f>IFERROR(VLOOKUP($B75,Miljö!$B$1:$S$477,MATCH(M$2,Miljö!$B$1:$X$1,0),FALSE)/1,0)-IFERROR(VLOOKUP($B75,'Slutlig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f>IFERROR(VLOOKUP($B75,Kraftvärmeprod!$B$1:$AH$479,MATCH(T$2,Kraftvärmeprod!$B$1:$AG$1,0),FALSE)/1,0)-IFERROR(VLOOKUP($B75,'Slutlig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B75">
        <f>IFERROR(VLOOKUP($B75,Kraftvärmeprod!$B$1:$AH$479,MATCH(AB$2,Kraftvärmeprod!$B$1:$AG$1,0),FALSE)/1,0)-IFERROR(VLOOKUP($B75,'Slutlig allokering kvv'!$B$2:$AC$462,MATCH(AB$3,'Slutlig allokering kvv'!$B$1:$AJ$1,0),FALSE)/1,0)</f>
        <v>0</v>
      </c>
      <c r="AE75">
        <f t="shared" si="2"/>
        <v>0</v>
      </c>
      <c r="AG75">
        <f>IFERROR(VLOOKUP(B75,'Slutlig allokering kvv'!$B$2:$AJ$462,MATCH("Summa justerad allokerad tillförd energi (utan hjälpel och rökgaskondensering):",'Slutlig allokering kvv'!$B$1:$AK$1,0),FALSE)/1,"")</f>
        <v>0</v>
      </c>
      <c r="AI75" s="23" t="str">
        <f>IFERROR(1-VLOOKUP(B75,'Slutlig allokering kvv'!$B$2:$AJ$462,MATCH("Andel av bränsle i kvv som allokerats till värme, exklusive rökgaskondensering och hjälpel",'Slutlig allokering kvv'!$B$1:$AK$1,0),FALSE),"")</f>
        <v/>
      </c>
      <c r="AK75" s="23" t="str">
        <f t="shared" si="3"/>
        <v/>
      </c>
    </row>
    <row r="76" spans="1:37" x14ac:dyDescent="0.25">
      <c r="A76" s="2" t="s">
        <v>106</v>
      </c>
      <c r="B76" s="2" t="s">
        <v>107</v>
      </c>
      <c r="C76" s="2" t="str">
        <f>IFERROR(VLOOKUP($B76,Kraftvärmeprod!$B$1:$AH$479,MATCH(C$3,Kraftvärmeprod!$B$1:$AG$1,0),FALSE)/1,"")</f>
        <v/>
      </c>
      <c r="D76" s="2"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s="40">
        <f>IFERROR(VLOOKUP($B76,Miljö!$B$1:$S$477,MATCH(M$2,Miljö!$B$1:$X$1,0),FALSE)/1,0)-IFERROR(VLOOKUP($B76,'Slutlig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f>IFERROR(VLOOKUP($B76,Kraftvärmeprod!$B$1:$AH$479,MATCH(T$2,Kraftvärmeprod!$B$1:$AG$1,0),FALSE)/1,0)-IFERROR(VLOOKUP($B76,'Slutlig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B76">
        <f>IFERROR(VLOOKUP($B76,Kraftvärmeprod!$B$1:$AH$479,MATCH(AB$2,Kraftvärmeprod!$B$1:$AG$1,0),FALSE)/1,0)-IFERROR(VLOOKUP($B76,'Slutlig allokering kvv'!$B$2:$AC$462,MATCH(AB$3,'Slutlig allokering kvv'!$B$1:$AJ$1,0),FALSE)/1,0)</f>
        <v>0</v>
      </c>
      <c r="AE76">
        <f t="shared" si="2"/>
        <v>0</v>
      </c>
      <c r="AG76">
        <f>IFERROR(VLOOKUP(B76,'Slutlig allokering kvv'!$B$2:$AJ$462,MATCH("Summa justerad allokerad tillförd energi (utan hjälpel och rökgaskondensering):",'Slutlig allokering kvv'!$B$1:$AK$1,0),FALSE)/1,"")</f>
        <v>0</v>
      </c>
      <c r="AI76" s="23" t="str">
        <f>IFERROR(1-VLOOKUP(B76,'Slutlig allokering kvv'!$B$2:$AJ$462,MATCH("Andel av bränsle i kvv som allokerats till värme, exklusive rökgaskondensering och hjälpel",'Slutlig allokering kvv'!$B$1:$AK$1,0),FALSE),"")</f>
        <v/>
      </c>
      <c r="AK76" s="23" t="str">
        <f t="shared" si="3"/>
        <v/>
      </c>
    </row>
    <row r="77" spans="1:37" x14ac:dyDescent="0.25">
      <c r="A77" s="2" t="s">
        <v>108</v>
      </c>
      <c r="B77" s="2" t="s">
        <v>109</v>
      </c>
      <c r="C77" s="2" t="str">
        <f>IFERROR(VLOOKUP($B77,Kraftvärmeprod!$B$1:$AH$479,MATCH(C$3,Kraftvärmeprod!$B$1:$AG$1,0),FALSE)/1,"")</f>
        <v/>
      </c>
      <c r="D77" s="2"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s="40">
        <f>IFERROR(VLOOKUP($B77,Miljö!$B$1:$S$477,MATCH(M$2,Miljö!$B$1:$X$1,0),FALSE)/1,0)-IFERROR(VLOOKUP($B77,'Slutlig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f>IFERROR(VLOOKUP($B77,Kraftvärmeprod!$B$1:$AH$479,MATCH(T$2,Kraftvärmeprod!$B$1:$AG$1,0),FALSE)/1,0)-IFERROR(VLOOKUP($B77,'Slutlig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B77">
        <f>IFERROR(VLOOKUP($B77,Kraftvärmeprod!$B$1:$AH$479,MATCH(AB$2,Kraftvärmeprod!$B$1:$AG$1,0),FALSE)/1,0)-IFERROR(VLOOKUP($B77,'Slutlig allokering kvv'!$B$2:$AC$462,MATCH(AB$3,'Slutlig allokering kvv'!$B$1:$AJ$1,0),FALSE)/1,0)</f>
        <v>0</v>
      </c>
      <c r="AE77">
        <f t="shared" si="2"/>
        <v>0</v>
      </c>
      <c r="AG77">
        <f>IFERROR(VLOOKUP(B77,'Slutlig allokering kvv'!$B$2:$AJ$462,MATCH("Summa justerad allokerad tillförd energi (utan hjälpel och rökgaskondensering):",'Slutlig allokering kvv'!$B$1:$AK$1,0),FALSE)/1,"")</f>
        <v>0</v>
      </c>
      <c r="AI77" s="23" t="str">
        <f>IFERROR(1-VLOOKUP(B77,'Slutlig allokering kvv'!$B$2:$AJ$462,MATCH("Andel av bränsle i kvv som allokerats till värme, exklusive rökgaskondensering och hjälpel",'Slutlig allokering kvv'!$B$1:$AK$1,0),FALSE),"")</f>
        <v/>
      </c>
      <c r="AK77" s="23" t="str">
        <f t="shared" si="3"/>
        <v/>
      </c>
    </row>
    <row r="78" spans="1:37" x14ac:dyDescent="0.25">
      <c r="A78" s="2" t="s">
        <v>108</v>
      </c>
      <c r="B78" s="2" t="s">
        <v>110</v>
      </c>
      <c r="C78" s="2" t="str">
        <f>IFERROR(VLOOKUP($B78,Kraftvärmeprod!$B$1:$AH$479,MATCH(C$3,Kraftvärmeprod!$B$1:$AG$1,0),FALSE)/1,"")</f>
        <v/>
      </c>
      <c r="D78" s="2"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s="40">
        <f>IFERROR(VLOOKUP($B78,Miljö!$B$1:$S$477,MATCH(M$2,Miljö!$B$1:$X$1,0),FALSE)/1,0)-IFERROR(VLOOKUP($B78,'Slutlig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f>IFERROR(VLOOKUP($B78,Kraftvärmeprod!$B$1:$AH$479,MATCH(T$2,Kraftvärmeprod!$B$1:$AG$1,0),FALSE)/1,0)-IFERROR(VLOOKUP($B78,'Slutlig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B78">
        <f>IFERROR(VLOOKUP($B78,Kraftvärmeprod!$B$1:$AH$479,MATCH(AB$2,Kraftvärmeprod!$B$1:$AG$1,0),FALSE)/1,0)-IFERROR(VLOOKUP($B78,'Slutlig allokering kvv'!$B$2:$AC$462,MATCH(AB$3,'Slutlig allokering kvv'!$B$1:$AJ$1,0),FALSE)/1,0)</f>
        <v>0</v>
      </c>
      <c r="AE78">
        <f t="shared" si="2"/>
        <v>0</v>
      </c>
      <c r="AG78">
        <f>IFERROR(VLOOKUP(B78,'Slutlig allokering kvv'!$B$2:$AJ$462,MATCH("Summa justerad allokerad tillförd energi (utan hjälpel och rökgaskondensering):",'Slutlig allokering kvv'!$B$1:$AK$1,0),FALSE)/1,"")</f>
        <v>0</v>
      </c>
      <c r="AI78" s="23" t="str">
        <f>IFERROR(1-VLOOKUP(B78,'Slutlig allokering kvv'!$B$2:$AJ$462,MATCH("Andel av bränsle i kvv som allokerats till värme, exklusive rökgaskondensering och hjälpel",'Slutlig allokering kvv'!$B$1:$AK$1,0),FALSE),"")</f>
        <v/>
      </c>
      <c r="AK78" s="23" t="str">
        <f t="shared" si="3"/>
        <v/>
      </c>
    </row>
    <row r="79" spans="1:37" x14ac:dyDescent="0.25">
      <c r="A79" s="2" t="s">
        <v>111</v>
      </c>
      <c r="B79" s="2" t="s">
        <v>112</v>
      </c>
      <c r="C79" s="2" t="str">
        <f>IFERROR(VLOOKUP($B79,Kraftvärmeprod!$B$1:$AH$479,MATCH(C$3,Kraftvärmeprod!$B$1:$AG$1,0),FALSE)/1,"")</f>
        <v/>
      </c>
      <c r="D79" s="2"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s="40">
        <f>IFERROR(VLOOKUP($B79,Miljö!$B$1:$S$477,MATCH(M$2,Miljö!$B$1:$X$1,0),FALSE)/1,0)-IFERROR(VLOOKUP($B79,'Slutlig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f>IFERROR(VLOOKUP($B79,Kraftvärmeprod!$B$1:$AH$479,MATCH(T$2,Kraftvärmeprod!$B$1:$AG$1,0),FALSE)/1,0)-IFERROR(VLOOKUP($B79,'Slutlig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B79">
        <f>IFERROR(VLOOKUP($B79,Kraftvärmeprod!$B$1:$AH$479,MATCH(AB$2,Kraftvärmeprod!$B$1:$AG$1,0),FALSE)/1,0)-IFERROR(VLOOKUP($B79,'Slutlig allokering kvv'!$B$2:$AC$462,MATCH(AB$3,'Slutlig allokering kvv'!$B$1:$AJ$1,0),FALSE)/1,0)</f>
        <v>0</v>
      </c>
      <c r="AE79">
        <f t="shared" si="2"/>
        <v>0</v>
      </c>
      <c r="AG79">
        <f>IFERROR(VLOOKUP(B79,'Slutlig allokering kvv'!$B$2:$AJ$462,MATCH("Summa justerad allokerad tillförd energi (utan hjälpel och rökgaskondensering):",'Slutlig allokering kvv'!$B$1:$AK$1,0),FALSE)/1,"")</f>
        <v>0</v>
      </c>
      <c r="AI79" s="23" t="str">
        <f>IFERROR(1-VLOOKUP(B79,'Slutlig allokering kvv'!$B$2:$AJ$462,MATCH("Andel av bränsle i kvv som allokerats till värme, exklusive rökgaskondensering och hjälpel",'Slutlig allokering kvv'!$B$1:$AK$1,0),FALSE),"")</f>
        <v/>
      </c>
      <c r="AK79" s="23" t="str">
        <f t="shared" si="3"/>
        <v/>
      </c>
    </row>
    <row r="80" spans="1:37" x14ac:dyDescent="0.25">
      <c r="A80" s="2" t="s">
        <v>113</v>
      </c>
      <c r="B80" s="2" t="s">
        <v>114</v>
      </c>
      <c r="C80" s="2">
        <f>IFERROR(VLOOKUP($B80,Kraftvärmeprod!$B$1:$AH$479,MATCH(C$3,Kraftvärmeprod!$B$1:$AG$1,0),FALSE)/1,"")</f>
        <v>181</v>
      </c>
      <c r="D80" s="2">
        <f>IFERROR(VLOOKUP($B80,Kraftvärmeprod!$B$1:$AH$479,MATCH(D$3,Kraftvärmeprod!$B$1:$AG$1,0),FALSE)/1,"")</f>
        <v>63</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0.82631999999999994</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22.8307</v>
      </c>
      <c r="M80" s="40">
        <f>IFERROR(VLOOKUP($B80,Miljö!$B$1:$S$477,MATCH(M$2,Miljö!$B$1:$X$1,0),FALSE)/1,0)-IFERROR(VLOOKUP($B80,'Slutlig allokering kvv'!$B$2:$AC$462,MATCH(M$3,'Slutlig allokering kvv'!$B$1:$AJ$1,0),FALSE)/1,0)</f>
        <v>3.33141</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95.128</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0.47563900000000003</v>
      </c>
      <c r="R80">
        <f>IFERROR(VLOOKUP($B80,Kraftvärmeprod!$B$1:$AH$479,MATCH(R$2,Kraftvärmeprod!$B$1:$AG$1,0),FALSE)/1,0)-IFERROR(VLOOKUP($B80,'Slutlig allokering kvv'!$B$2:$AC$462,MATCH(R$3,'Slutlig allokering kvv'!$B$1:$AJ$1,0),FALSE)/1,0)</f>
        <v>3.3294700000000002</v>
      </c>
      <c r="S80">
        <f>IFERROR(VLOOKUP($B80,Kraftvärmeprod!$B$1:$AH$479,MATCH(S$2,Kraftvärmeprod!$B$1:$AG$1,0),FALSE)/1,0)-IFERROR(VLOOKUP($B80,'Slutlig allokering kvv'!$B$2:$AC$462,MATCH(S$3,'Slutlig allokering kvv'!$B$1:$AJ$1,0),FALSE)/1,0)</f>
        <v>0</v>
      </c>
      <c r="T80">
        <f>IFERROR(VLOOKUP($B80,Kraftvärmeprod!$B$1:$AH$479,MATCH(T$2,Kraftvärmeprod!$B$1:$AG$1,0),FALSE)/1,0)-IFERROR(VLOOKUP($B80,'Slutlig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2.1076800000000002</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B80">
        <f>IFERROR(VLOOKUP($B80,Kraftvärmeprod!$B$1:$AH$479,MATCH(AB$2,Kraftvärmeprod!$B$1:$AG$1,0),FALSE)/1,0)-IFERROR(VLOOKUP($B80,'Slutlig allokering kvv'!$B$2:$AC$462,MATCH(AB$3,'Slutlig allokering kvv'!$B$1:$AJ$1,0),FALSE)/1,0)</f>
        <v>13.7935</v>
      </c>
      <c r="AE80">
        <f t="shared" si="2"/>
        <v>138.491309</v>
      </c>
      <c r="AG80">
        <f>IFERROR(VLOOKUP(B80,'Slutlig allokering kvv'!$B$2:$AJ$462,MATCH("Summa justerad allokerad tillförd energi (utan hjälpel och rökgaskondensering):",'Slutlig allokering kvv'!$B$1:$AK$1,0),FALSE)/1,"")</f>
        <v>152.50869100000003</v>
      </c>
      <c r="AI80" s="23">
        <f>IFERROR(1-VLOOKUP(B80,'Slutlig allokering kvv'!$B$2:$AJ$462,MATCH("Andel av bränsle i kvv som allokerats till värme, exklusive rökgaskondensering och hjälpel",'Slutlig allokering kvv'!$B$1:$AK$1,0),FALSE),"")</f>
        <v>0.47591515120274908</v>
      </c>
      <c r="AK80" s="23">
        <f t="shared" si="3"/>
        <v>0.47591515120274913</v>
      </c>
    </row>
    <row r="81" spans="1:37" x14ac:dyDescent="0.25">
      <c r="A81" s="2" t="s">
        <v>115</v>
      </c>
      <c r="B81" s="2" t="s">
        <v>116</v>
      </c>
      <c r="C81" s="2" t="str">
        <f>IFERROR(VLOOKUP($B81,Kraftvärmeprod!$B$1:$AH$479,MATCH(C$3,Kraftvärmeprod!$B$1:$AG$1,0),FALSE)/1,"")</f>
        <v/>
      </c>
      <c r="D81" s="2" t="str">
        <f>IFERROR(VLOOKUP($B81,Kraftvärmeprod!$B$1:$AH$479,MATCH(D$3,Kraftvärmeprod!$B$1:$AG$1,0),FALSE)/1,"")</f>
        <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0</v>
      </c>
      <c r="M81" s="40">
        <f>IFERROR(VLOOKUP($B81,Miljö!$B$1:$S$477,MATCH(M$2,Miljö!$B$1:$X$1,0),FALSE)/1,0)-IFERROR(VLOOKUP($B81,'Slutlig allokering kvv'!$B$2:$AC$462,MATCH(M$3,'Slutlig allokering kvv'!$B$1:$AJ$1,0),FALSE)/1,0)</f>
        <v>0</v>
      </c>
      <c r="N81">
        <f>IFERROR(VLOOKUP($B81,Kraftvärmeprod!$B$1:$AH$479,MATCH(N$2,Kraftvärmeprod!$B$1:$AG$1,0),FALSE)/1,0)-IFERROR(VLOOKUP($B81,'Slutlig allokering kvv'!$B$2:$AC$462,MATCH(N$3,'Slutlig allokering kvv'!$B$1:$AJ$1,0),FALSE)/1,0)</f>
        <v>0</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f>IFERROR(VLOOKUP($B81,Kraftvärmeprod!$B$1:$AH$479,MATCH(T$2,Kraftvärmeprod!$B$1:$AG$1,0),FALSE)/1,0)-IFERROR(VLOOKUP($B81,'Slutlig allokering kvv'!$B$2:$AC$462,MATCH(T$3,'Slutlig allokering kvv'!$B$1:$AJ$1,0),FALSE)/1,0)</f>
        <v>0</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0</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0</v>
      </c>
      <c r="AB81">
        <f>IFERROR(VLOOKUP($B81,Kraftvärmeprod!$B$1:$AH$479,MATCH(AB$2,Kraftvärmeprod!$B$1:$AG$1,0),FALSE)/1,0)-IFERROR(VLOOKUP($B81,'Slutlig allokering kvv'!$B$2:$AC$462,MATCH(AB$3,'Slutlig allokering kvv'!$B$1:$AJ$1,0),FALSE)/1,0)</f>
        <v>0</v>
      </c>
      <c r="AE81">
        <f t="shared" si="2"/>
        <v>0</v>
      </c>
      <c r="AG81">
        <f>IFERROR(VLOOKUP(B81,'Slutlig allokering kvv'!$B$2:$AJ$462,MATCH("Summa justerad allokerad tillförd energi (utan hjälpel och rökgaskondensering):",'Slutlig allokering kvv'!$B$1:$AK$1,0),FALSE)/1,"")</f>
        <v>0</v>
      </c>
      <c r="AI81" s="23" t="str">
        <f>IFERROR(1-VLOOKUP(B81,'Slutlig allokering kvv'!$B$2:$AJ$462,MATCH("Andel av bränsle i kvv som allokerats till värme, exklusive rökgaskondensering och hjälpel",'Slutlig allokering kvv'!$B$1:$AK$1,0),FALSE),"")</f>
        <v/>
      </c>
      <c r="AK81" s="23" t="str">
        <f t="shared" si="3"/>
        <v/>
      </c>
    </row>
    <row r="82" spans="1:37" x14ac:dyDescent="0.25">
      <c r="A82" s="2" t="s">
        <v>115</v>
      </c>
      <c r="B82" s="2" t="s">
        <v>117</v>
      </c>
      <c r="C82" s="2" t="str">
        <f>IFERROR(VLOOKUP($B82,Kraftvärmeprod!$B$1:$AH$479,MATCH(C$3,Kraftvärmeprod!$B$1:$AG$1,0),FALSE)/1,"")</f>
        <v/>
      </c>
      <c r="D82" s="2" t="str">
        <f>IFERROR(VLOOKUP($B82,Kraftvärmeprod!$B$1:$AH$479,MATCH(D$3,Kraftvärmeprod!$B$1:$AG$1,0),FALSE)/1,"")</f>
        <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0</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0</v>
      </c>
      <c r="M82" s="40">
        <f>IFERROR(VLOOKUP($B82,Miljö!$B$1:$S$477,MATCH(M$2,Miljö!$B$1:$X$1,0),FALSE)/1,0)-IFERROR(VLOOKUP($B82,'Slutlig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f>IFERROR(VLOOKUP($B82,Kraftvärmeprod!$B$1:$AH$479,MATCH(T$2,Kraftvärmeprod!$B$1:$AG$1,0),FALSE)/1,0)-IFERROR(VLOOKUP($B82,'Slutlig allokering kvv'!$B$2:$AC$462,MATCH(T$3,'Slutlig allokering kvv'!$B$1:$AJ$1,0),FALSE)/1,0)</f>
        <v>0</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B82">
        <f>IFERROR(VLOOKUP($B82,Kraftvärmeprod!$B$1:$AH$479,MATCH(AB$2,Kraftvärmeprod!$B$1:$AG$1,0),FALSE)/1,0)-IFERROR(VLOOKUP($B82,'Slutlig allokering kvv'!$B$2:$AC$462,MATCH(AB$3,'Slutlig allokering kvv'!$B$1:$AJ$1,0),FALSE)/1,0)</f>
        <v>0</v>
      </c>
      <c r="AE82">
        <f t="shared" si="2"/>
        <v>0</v>
      </c>
      <c r="AG82">
        <f>IFERROR(VLOOKUP(B82,'Slutlig allokering kvv'!$B$2:$AJ$462,MATCH("Summa justerad allokerad tillförd energi (utan hjälpel och rökgaskondensering):",'Slutlig allokering kvv'!$B$1:$AK$1,0),FALSE)/1,"")</f>
        <v>0</v>
      </c>
      <c r="AI82" s="23" t="str">
        <f>IFERROR(1-VLOOKUP(B82,'Slutlig allokering kvv'!$B$2:$AJ$462,MATCH("Andel av bränsle i kvv som allokerats till värme, exklusive rökgaskondensering och hjälpel",'Slutlig allokering kvv'!$B$1:$AK$1,0),FALSE),"")</f>
        <v/>
      </c>
      <c r="AK82" s="23" t="str">
        <f t="shared" si="3"/>
        <v/>
      </c>
    </row>
    <row r="83" spans="1:37" x14ac:dyDescent="0.25">
      <c r="A83" s="2" t="s">
        <v>115</v>
      </c>
      <c r="B83" s="2" t="s">
        <v>118</v>
      </c>
      <c r="C83" s="2" t="str">
        <f>IFERROR(VLOOKUP($B83,Kraftvärmeprod!$B$1:$AH$479,MATCH(C$3,Kraftvärmeprod!$B$1:$AG$1,0),FALSE)/1,"")</f>
        <v/>
      </c>
      <c r="D83" s="2"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s="40">
        <f>IFERROR(VLOOKUP($B83,Miljö!$B$1:$S$477,MATCH(M$2,Miljö!$B$1:$X$1,0),FALSE)/1,0)-IFERROR(VLOOKUP($B83,'Slutlig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f>IFERROR(VLOOKUP($B83,Kraftvärmeprod!$B$1:$AH$479,MATCH(T$2,Kraftvärmeprod!$B$1:$AG$1,0),FALSE)/1,0)-IFERROR(VLOOKUP($B83,'Slutlig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B83">
        <f>IFERROR(VLOOKUP($B83,Kraftvärmeprod!$B$1:$AH$479,MATCH(AB$2,Kraftvärmeprod!$B$1:$AG$1,0),FALSE)/1,0)-IFERROR(VLOOKUP($B83,'Slutlig allokering kvv'!$B$2:$AC$462,MATCH(AB$3,'Slutlig allokering kvv'!$B$1:$AJ$1,0),FALSE)/1,0)</f>
        <v>0</v>
      </c>
      <c r="AE83">
        <f t="shared" si="2"/>
        <v>0</v>
      </c>
      <c r="AG83">
        <f>IFERROR(VLOOKUP(B83,'Slutlig allokering kvv'!$B$2:$AJ$462,MATCH("Summa justerad allokerad tillförd energi (utan hjälpel och rökgaskondensering):",'Slutlig allokering kvv'!$B$1:$AK$1,0),FALSE)/1,"")</f>
        <v>0</v>
      </c>
      <c r="AI83" s="23" t="str">
        <f>IFERROR(1-VLOOKUP(B83,'Slutlig allokering kvv'!$B$2:$AJ$462,MATCH("Andel av bränsle i kvv som allokerats till värme, exklusive rökgaskondensering och hjälpel",'Slutlig allokering kvv'!$B$1:$AK$1,0),FALSE),"")</f>
        <v/>
      </c>
      <c r="AK83" s="23" t="str">
        <f t="shared" si="3"/>
        <v/>
      </c>
    </row>
    <row r="84" spans="1:37" x14ac:dyDescent="0.25">
      <c r="A84" s="2" t="s">
        <v>115</v>
      </c>
      <c r="B84" s="2" t="s">
        <v>119</v>
      </c>
      <c r="C84" s="2" t="str">
        <f>IFERROR(VLOOKUP($B84,Kraftvärmeprod!$B$1:$AH$479,MATCH(C$3,Kraftvärmeprod!$B$1:$AG$1,0),FALSE)/1,"")</f>
        <v/>
      </c>
      <c r="D84" s="2"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s="40">
        <f>IFERROR(VLOOKUP($B84,Miljö!$B$1:$S$477,MATCH(M$2,Miljö!$B$1:$X$1,0),FALSE)/1,0)-IFERROR(VLOOKUP($B84,'Slutlig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f>IFERROR(VLOOKUP($B84,Kraftvärmeprod!$B$1:$AH$479,MATCH(T$2,Kraftvärmeprod!$B$1:$AG$1,0),FALSE)/1,0)-IFERROR(VLOOKUP($B84,'Slutlig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B84">
        <f>IFERROR(VLOOKUP($B84,Kraftvärmeprod!$B$1:$AH$479,MATCH(AB$2,Kraftvärmeprod!$B$1:$AG$1,0),FALSE)/1,0)-IFERROR(VLOOKUP($B84,'Slutlig allokering kvv'!$B$2:$AC$462,MATCH(AB$3,'Slutlig allokering kvv'!$B$1:$AJ$1,0),FALSE)/1,0)</f>
        <v>0</v>
      </c>
      <c r="AE84">
        <f t="shared" si="2"/>
        <v>0</v>
      </c>
      <c r="AG84">
        <f>IFERROR(VLOOKUP(B84,'Slutlig allokering kvv'!$B$2:$AJ$462,MATCH("Summa justerad allokerad tillförd energi (utan hjälpel och rökgaskondensering):",'Slutlig allokering kvv'!$B$1:$AK$1,0),FALSE)/1,"")</f>
        <v>0</v>
      </c>
      <c r="AI84" s="23" t="str">
        <f>IFERROR(1-VLOOKUP(B84,'Slutlig allokering kvv'!$B$2:$AJ$462,MATCH("Andel av bränsle i kvv som allokerats till värme, exklusive rökgaskondensering och hjälpel",'Slutlig allokering kvv'!$B$1:$AK$1,0),FALSE),"")</f>
        <v/>
      </c>
      <c r="AK84" s="23" t="str">
        <f t="shared" si="3"/>
        <v/>
      </c>
    </row>
    <row r="85" spans="1:37" x14ac:dyDescent="0.25">
      <c r="A85" s="2" t="s">
        <v>115</v>
      </c>
      <c r="B85" s="2" t="s">
        <v>120</v>
      </c>
      <c r="C85" s="2" t="str">
        <f>IFERROR(VLOOKUP($B85,Kraftvärmeprod!$B$1:$AH$479,MATCH(C$3,Kraftvärmeprod!$B$1:$AG$1,0),FALSE)/1,"")</f>
        <v/>
      </c>
      <c r="D85" s="2" t="str">
        <f>IFERROR(VLOOKUP($B85,Kraftvärmeprod!$B$1:$AH$479,MATCH(D$3,Kraftvärmeprod!$B$1:$AG$1,0),FALSE)/1,"")</f>
        <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0</v>
      </c>
      <c r="H85">
        <f>IFERROR(VLOOKUP($B85,Kraftvärmeprod!$B$1:$AH$479,MATCH(H$2,Kraftvärmeprod!$B$1:$AG$1,0),FALSE)/1,0)-IFERROR(VLOOKUP($B85,'Slutlig allokering kvv'!$B$2:$AC$462,MATCH(H$3,'Slutlig allokering kvv'!$B$1:$AJ$1,0),FALSE)/1,0)</f>
        <v>0</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0</v>
      </c>
      <c r="M85" s="40">
        <f>IFERROR(VLOOKUP($B85,Miljö!$B$1:$S$477,MATCH(M$2,Miljö!$B$1:$X$1,0),FALSE)/1,0)-IFERROR(VLOOKUP($B85,'Slutlig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0</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f>IFERROR(VLOOKUP($B85,Kraftvärmeprod!$B$1:$AH$479,MATCH(T$2,Kraftvärmeprod!$B$1:$AG$1,0),FALSE)/1,0)-IFERROR(VLOOKUP($B85,'Slutlig allokering kvv'!$B$2:$AC$462,MATCH(T$3,'Slutlig allokering kvv'!$B$1:$AJ$1,0),FALSE)/1,0)</f>
        <v>0</v>
      </c>
      <c r="U85">
        <f>IFERROR(VLOOKUP($B85,Kraftvärmeprod!$B$1:$AH$479,MATCH(U$2,Kraftvärmeprod!$B$1:$AG$1,0),FALSE)/1,0)-IFERROR(VLOOKUP($B85,'Slutlig allokering kvv'!$B$2:$AC$462,MATCH(U$3,'Slutlig allokering kvv'!$B$1:$AJ$1,0),FALSE)/1,0)</f>
        <v>0</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0</v>
      </c>
      <c r="AB85">
        <f>IFERROR(VLOOKUP($B85,Kraftvärmeprod!$B$1:$AH$479,MATCH(AB$2,Kraftvärmeprod!$B$1:$AG$1,0),FALSE)/1,0)-IFERROR(VLOOKUP($B85,'Slutlig allokering kvv'!$B$2:$AC$462,MATCH(AB$3,'Slutlig allokering kvv'!$B$1:$AJ$1,0),FALSE)/1,0)</f>
        <v>0</v>
      </c>
      <c r="AE85">
        <f t="shared" si="2"/>
        <v>0</v>
      </c>
      <c r="AG85">
        <f>IFERROR(VLOOKUP(B85,'Slutlig allokering kvv'!$B$2:$AJ$462,MATCH("Summa justerad allokerad tillförd energi (utan hjälpel och rökgaskondensering):",'Slutlig allokering kvv'!$B$1:$AK$1,0),FALSE)/1,"")</f>
        <v>0</v>
      </c>
      <c r="AI85" s="23" t="str">
        <f>IFERROR(1-VLOOKUP(B85,'Slutlig allokering kvv'!$B$2:$AJ$462,MATCH("Andel av bränsle i kvv som allokerats till värme, exklusive rökgaskondensering och hjälpel",'Slutlig allokering kvv'!$B$1:$AK$1,0),FALSE),"")</f>
        <v/>
      </c>
      <c r="AK85" s="23" t="str">
        <f t="shared" si="3"/>
        <v/>
      </c>
    </row>
    <row r="86" spans="1:37" x14ac:dyDescent="0.25">
      <c r="A86" s="2" t="s">
        <v>115</v>
      </c>
      <c r="B86" s="2" t="s">
        <v>121</v>
      </c>
      <c r="C86" s="2" t="str">
        <f>IFERROR(VLOOKUP($B86,Kraftvärmeprod!$B$1:$AH$479,MATCH(C$3,Kraftvärmeprod!$B$1:$AG$1,0),FALSE)/1,"")</f>
        <v/>
      </c>
      <c r="D86" s="2"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s="40">
        <f>IFERROR(VLOOKUP($B86,Miljö!$B$1:$S$477,MATCH(M$2,Miljö!$B$1:$X$1,0),FALSE)/1,0)-IFERROR(VLOOKUP($B86,'Slutlig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f>IFERROR(VLOOKUP($B86,Kraftvärmeprod!$B$1:$AH$479,MATCH(T$2,Kraftvärmeprod!$B$1:$AG$1,0),FALSE)/1,0)-IFERROR(VLOOKUP($B86,'Slutlig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B86">
        <f>IFERROR(VLOOKUP($B86,Kraftvärmeprod!$B$1:$AH$479,MATCH(AB$2,Kraftvärmeprod!$B$1:$AG$1,0),FALSE)/1,0)-IFERROR(VLOOKUP($B86,'Slutlig allokering kvv'!$B$2:$AC$462,MATCH(AB$3,'Slutlig allokering kvv'!$B$1:$AJ$1,0),FALSE)/1,0)</f>
        <v>0</v>
      </c>
      <c r="AE86">
        <f t="shared" si="2"/>
        <v>0</v>
      </c>
      <c r="AG86">
        <f>IFERROR(VLOOKUP(B86,'Slutlig allokering kvv'!$B$2:$AJ$462,MATCH("Summa justerad allokerad tillförd energi (utan hjälpel och rökgaskondensering):",'Slutlig allokering kvv'!$B$1:$AK$1,0),FALSE)/1,"")</f>
        <v>0</v>
      </c>
      <c r="AI86" s="23" t="str">
        <f>IFERROR(1-VLOOKUP(B86,'Slutlig allokering kvv'!$B$2:$AJ$462,MATCH("Andel av bränsle i kvv som allokerats till värme, exklusive rökgaskondensering och hjälpel",'Slutlig allokering kvv'!$B$1:$AK$1,0),FALSE),"")</f>
        <v/>
      </c>
      <c r="AK86" s="23" t="str">
        <f t="shared" si="3"/>
        <v/>
      </c>
    </row>
    <row r="87" spans="1:37" x14ac:dyDescent="0.25">
      <c r="A87" s="2" t="s">
        <v>115</v>
      </c>
      <c r="B87" s="2" t="s">
        <v>122</v>
      </c>
      <c r="C87" s="2" t="str">
        <f>IFERROR(VLOOKUP($B87,Kraftvärmeprod!$B$1:$AH$479,MATCH(C$3,Kraftvärmeprod!$B$1:$AG$1,0),FALSE)/1,"")</f>
        <v/>
      </c>
      <c r="D87" s="2"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s="40">
        <f>IFERROR(VLOOKUP($B87,Miljö!$B$1:$S$477,MATCH(M$2,Miljö!$B$1:$X$1,0),FALSE)/1,0)-IFERROR(VLOOKUP($B87,'Slutlig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f>IFERROR(VLOOKUP($B87,Kraftvärmeprod!$B$1:$AH$479,MATCH(T$2,Kraftvärmeprod!$B$1:$AG$1,0),FALSE)/1,0)-IFERROR(VLOOKUP($B87,'Slutlig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B87">
        <f>IFERROR(VLOOKUP($B87,Kraftvärmeprod!$B$1:$AH$479,MATCH(AB$2,Kraftvärmeprod!$B$1:$AG$1,0),FALSE)/1,0)-IFERROR(VLOOKUP($B87,'Slutlig allokering kvv'!$B$2:$AC$462,MATCH(AB$3,'Slutlig allokering kvv'!$B$1:$AJ$1,0),FALSE)/1,0)</f>
        <v>0</v>
      </c>
      <c r="AE87">
        <f t="shared" si="2"/>
        <v>0</v>
      </c>
      <c r="AG87">
        <f>IFERROR(VLOOKUP(B87,'Slutlig allokering kvv'!$B$2:$AJ$462,MATCH("Summa justerad allokerad tillförd energi (utan hjälpel och rökgaskondensering):",'Slutlig allokering kvv'!$B$1:$AK$1,0),FALSE)/1,"")</f>
        <v>0</v>
      </c>
      <c r="AI87" s="23" t="str">
        <f>IFERROR(1-VLOOKUP(B87,'Slutlig allokering kvv'!$B$2:$AJ$462,MATCH("Andel av bränsle i kvv som allokerats till värme, exklusive rökgaskondensering och hjälpel",'Slutlig allokering kvv'!$B$1:$AK$1,0),FALSE),"")</f>
        <v/>
      </c>
      <c r="AK87" s="23" t="str">
        <f t="shared" si="3"/>
        <v/>
      </c>
    </row>
    <row r="88" spans="1:37" x14ac:dyDescent="0.25">
      <c r="A88" s="2" t="s">
        <v>123</v>
      </c>
      <c r="B88" s="2" t="s">
        <v>124</v>
      </c>
      <c r="C88" s="2">
        <f>IFERROR(VLOOKUP($B88,Kraftvärmeprod!$B$1:$AH$479,MATCH(C$3,Kraftvärmeprod!$B$1:$AG$1,0),FALSE)/1,"")</f>
        <v>540</v>
      </c>
      <c r="D88" s="2">
        <f>IFERROR(VLOOKUP($B88,Kraftvärmeprod!$B$1:$AH$479,MATCH(D$3,Kraftvärmeprod!$B$1:$AG$1,0),FALSE)/1,"")</f>
        <v>168</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1.5463900000000002</v>
      </c>
      <c r="G88">
        <f>IFERROR(VLOOKUP($B88,Kraftvärmeprod!$B$1:$AH$479,MATCH(G$2,Kraftvärmeprod!$B$1:$AG$1,0),FALSE)/1,0)-IFERROR(VLOOKUP($B88,'Slutlig allokering kvv'!$B$2:$AC$462,MATCH(G$3,'Slutlig allokering kvv'!$B$1:$AJ$1,0),FALSE)/1,0)</f>
        <v>67.162499999999994</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0.43297099999999999</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219.84500000000003</v>
      </c>
      <c r="M88" s="40">
        <f>IFERROR(VLOOKUP($B88,Miljö!$B$1:$S$477,MATCH(M$2,Miljö!$B$1:$X$1,0),FALSE)/1,0)-IFERROR(VLOOKUP($B88,'Slutlig allokering kvv'!$B$2:$AC$462,MATCH(M$3,'Slutlig allokering kvv'!$B$1:$AJ$1,0),FALSE)/1,0)</f>
        <v>9.8842999999999996</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f>IFERROR(VLOOKUP($B88,Kraftvärmeprod!$B$1:$AH$479,MATCH(T$2,Kraftvärmeprod!$B$1:$AG$1,0),FALSE)/1,0)-IFERROR(VLOOKUP($B88,'Slutlig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B88">
        <f>IFERROR(VLOOKUP($B88,Kraftvärmeprod!$B$1:$AH$479,MATCH(AB$2,Kraftvärmeprod!$B$1:$AG$1,0),FALSE)/1,0)-IFERROR(VLOOKUP($B88,'Slutlig allokering kvv'!$B$2:$AC$462,MATCH(AB$3,'Slutlig allokering kvv'!$B$1:$AJ$1,0),FALSE)/1,0)</f>
        <v>0</v>
      </c>
      <c r="AE88">
        <f t="shared" si="2"/>
        <v>288.98686100000003</v>
      </c>
      <c r="AG88">
        <f>IFERROR(VLOOKUP(B88,'Slutlig allokering kvv'!$B$2:$AJ$462,MATCH("Summa justerad allokerad tillförd energi (utan hjälpel och rökgaskondensering):",'Slutlig allokering kvv'!$B$1:$AK$1,0),FALSE)/1,"")</f>
        <v>356.85513900000001</v>
      </c>
      <c r="AI88" s="23">
        <f>IFERROR(1-VLOOKUP(B88,'Slutlig allokering kvv'!$B$2:$AJ$462,MATCH("Andel av bränsle i kvv som allokerats till värme, exklusive rökgaskondensering och hjälpel",'Slutlig allokering kvv'!$B$1:$AK$1,0),FALSE),"")</f>
        <v>0.44745752211841283</v>
      </c>
      <c r="AK88" s="23">
        <f t="shared" si="3"/>
        <v>0.44745752211841283</v>
      </c>
    </row>
    <row r="89" spans="1:37" x14ac:dyDescent="0.25">
      <c r="A89" s="2" t="s">
        <v>123</v>
      </c>
      <c r="B89" s="2" t="s">
        <v>125</v>
      </c>
      <c r="C89" s="2" t="str">
        <f>IFERROR(VLOOKUP($B89,Kraftvärmeprod!$B$1:$AH$479,MATCH(C$3,Kraftvärmeprod!$B$1:$AG$1,0),FALSE)/1,"")</f>
        <v/>
      </c>
      <c r="D89" s="2"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s="40">
        <f>IFERROR(VLOOKUP($B89,Miljö!$B$1:$S$477,MATCH(M$2,Miljö!$B$1:$X$1,0),FALSE)/1,0)-IFERROR(VLOOKUP($B89,'Slutlig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f>IFERROR(VLOOKUP($B89,Kraftvärmeprod!$B$1:$AH$479,MATCH(T$2,Kraftvärmeprod!$B$1:$AG$1,0),FALSE)/1,0)-IFERROR(VLOOKUP($B89,'Slutlig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B89">
        <f>IFERROR(VLOOKUP($B89,Kraftvärmeprod!$B$1:$AH$479,MATCH(AB$2,Kraftvärmeprod!$B$1:$AG$1,0),FALSE)/1,0)-IFERROR(VLOOKUP($B89,'Slutlig allokering kvv'!$B$2:$AC$462,MATCH(AB$3,'Slutlig allokering kvv'!$B$1:$AJ$1,0),FALSE)/1,0)</f>
        <v>0</v>
      </c>
      <c r="AE89">
        <f t="shared" si="2"/>
        <v>0</v>
      </c>
      <c r="AG89">
        <f>IFERROR(VLOOKUP(B89,'Slutlig allokering kvv'!$B$2:$AJ$462,MATCH("Summa justerad allokerad tillförd energi (utan hjälpel och rökgaskondensering):",'Slutlig allokering kvv'!$B$1:$AK$1,0),FALSE)/1,"")</f>
        <v>0</v>
      </c>
      <c r="AI89" s="23" t="str">
        <f>IFERROR(1-VLOOKUP(B89,'Slutlig allokering kvv'!$B$2:$AJ$462,MATCH("Andel av bränsle i kvv som allokerats till värme, exklusive rökgaskondensering och hjälpel",'Slutlig allokering kvv'!$B$1:$AK$1,0),FALSE),"")</f>
        <v/>
      </c>
      <c r="AK89" s="23" t="str">
        <f t="shared" si="3"/>
        <v/>
      </c>
    </row>
    <row r="90" spans="1:37" x14ac:dyDescent="0.25">
      <c r="A90" s="2" t="s">
        <v>123</v>
      </c>
      <c r="B90" s="2" t="s">
        <v>126</v>
      </c>
      <c r="C90" s="2" t="str">
        <f>IFERROR(VLOOKUP($B90,Kraftvärmeprod!$B$1:$AH$479,MATCH(C$3,Kraftvärmeprod!$B$1:$AG$1,0),FALSE)/1,"")</f>
        <v/>
      </c>
      <c r="D90" s="2"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s="40">
        <f>IFERROR(VLOOKUP($B90,Miljö!$B$1:$S$477,MATCH(M$2,Miljö!$B$1:$X$1,0),FALSE)/1,0)-IFERROR(VLOOKUP($B90,'Slutlig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f>IFERROR(VLOOKUP($B90,Kraftvärmeprod!$B$1:$AH$479,MATCH(T$2,Kraftvärmeprod!$B$1:$AG$1,0),FALSE)/1,0)-IFERROR(VLOOKUP($B90,'Slutlig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B90">
        <f>IFERROR(VLOOKUP($B90,Kraftvärmeprod!$B$1:$AH$479,MATCH(AB$2,Kraftvärmeprod!$B$1:$AG$1,0),FALSE)/1,0)-IFERROR(VLOOKUP($B90,'Slutlig allokering kvv'!$B$2:$AC$462,MATCH(AB$3,'Slutlig allokering kvv'!$B$1:$AJ$1,0),FALSE)/1,0)</f>
        <v>0</v>
      </c>
      <c r="AE90">
        <f t="shared" si="2"/>
        <v>0</v>
      </c>
      <c r="AG90">
        <f>IFERROR(VLOOKUP(B90,'Slutlig allokering kvv'!$B$2:$AJ$462,MATCH("Summa justerad allokerad tillförd energi (utan hjälpel och rökgaskondensering):",'Slutlig allokering kvv'!$B$1:$AK$1,0),FALSE)/1,"")</f>
        <v>0</v>
      </c>
      <c r="AI90" s="23" t="str">
        <f>IFERROR(1-VLOOKUP(B90,'Slutlig allokering kvv'!$B$2:$AJ$462,MATCH("Andel av bränsle i kvv som allokerats till värme, exklusive rökgaskondensering och hjälpel",'Slutlig allokering kvv'!$B$1:$AK$1,0),FALSE),"")</f>
        <v/>
      </c>
      <c r="AK90" s="23" t="str">
        <f t="shared" si="3"/>
        <v/>
      </c>
    </row>
    <row r="91" spans="1:37" x14ac:dyDescent="0.25">
      <c r="A91" s="2" t="s">
        <v>127</v>
      </c>
      <c r="B91" s="2" t="s">
        <v>128</v>
      </c>
      <c r="C91" s="2">
        <f>IFERROR(VLOOKUP($B91,Kraftvärmeprod!$B$1:$AH$479,MATCH(C$3,Kraftvärmeprod!$B$1:$AG$1,0),FALSE)/1,"")</f>
        <v>125.3</v>
      </c>
      <c r="D91" s="2">
        <f>IFERROR(VLOOKUP($B91,Kraftvärmeprod!$B$1:$AH$479,MATCH(D$3,Kraftvärmeprod!$B$1:$AG$1,0),FALSE)/1,"")</f>
        <v>13.1</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3.8114000000000008</v>
      </c>
      <c r="H91">
        <f>IFERROR(VLOOKUP($B91,Kraftvärmeprod!$B$1:$AH$479,MATCH(H$2,Kraftvärmeprod!$B$1:$AG$1,0),FALSE)/1,0)-IFERROR(VLOOKUP($B91,'Slutlig allokering kvv'!$B$2:$AC$462,MATCH(H$3,'Slutlig allokering kvv'!$B$1:$AJ$1,0),FALSE)/1,0)</f>
        <v>0.104736</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24.409800000000004</v>
      </c>
      <c r="M91" s="40">
        <f>IFERROR(VLOOKUP($B91,Miljö!$B$1:$S$477,MATCH(M$2,Miljö!$B$1:$X$1,0),FALSE)/1,0)-IFERROR(VLOOKUP($B91,'Slutlig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f>IFERROR(VLOOKUP($B91,Kraftvärmeprod!$B$1:$AH$479,MATCH(T$2,Kraftvärmeprod!$B$1:$AG$1,0),FALSE)/1,0)-IFERROR(VLOOKUP($B91,'Slutlig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B91">
        <f>IFERROR(VLOOKUP($B91,Kraftvärmeprod!$B$1:$AH$479,MATCH(AB$2,Kraftvärmeprod!$B$1:$AG$1,0),FALSE)/1,0)-IFERROR(VLOOKUP($B91,'Slutlig allokering kvv'!$B$2:$AC$462,MATCH(AB$3,'Slutlig allokering kvv'!$B$1:$AJ$1,0),FALSE)/1,0)</f>
        <v>1.82003</v>
      </c>
      <c r="AE91">
        <f t="shared" si="2"/>
        <v>30.145966000000005</v>
      </c>
      <c r="AG91">
        <f>IFERROR(VLOOKUP(B91,'Slutlig allokering kvv'!$B$2:$AJ$462,MATCH("Summa justerad allokerad tillförd energi (utan hjälpel och rökgaskondensering):",'Slutlig allokering kvv'!$B$1:$AK$1,0),FALSE)/1,"")</f>
        <v>110.75403399999999</v>
      </c>
      <c r="AI91" s="23">
        <f>IFERROR(1-VLOOKUP(B91,'Slutlig allokering kvv'!$B$2:$AJ$462,MATCH("Andel av bränsle i kvv som allokerats till värme, exklusive rökgaskondensering och hjälpel",'Slutlig allokering kvv'!$B$1:$AK$1,0),FALSE),"")</f>
        <v>0.21395291696238472</v>
      </c>
      <c r="AK91" s="23">
        <f t="shared" si="3"/>
        <v>0.21395291696238469</v>
      </c>
    </row>
    <row r="92" spans="1:37" x14ac:dyDescent="0.25">
      <c r="A92" s="2" t="s">
        <v>127</v>
      </c>
      <c r="B92" s="2" t="s">
        <v>129</v>
      </c>
      <c r="C92" s="2" t="str">
        <f>IFERROR(VLOOKUP($B92,Kraftvärmeprod!$B$1:$AH$479,MATCH(C$3,Kraftvärmeprod!$B$1:$AG$1,0),FALSE)/1,"")</f>
        <v/>
      </c>
      <c r="D92" s="2" t="str">
        <f>IFERROR(VLOOKUP($B92,Kraftvärmeprod!$B$1:$AH$479,MATCH(D$3,Kraftvärmeprod!$B$1:$AG$1,0),FALSE)/1,"")</f>
        <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0</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0</v>
      </c>
      <c r="M92" s="40">
        <f>IFERROR(VLOOKUP($B92,Miljö!$B$1:$S$477,MATCH(M$2,Miljö!$B$1:$X$1,0),FALSE)/1,0)-IFERROR(VLOOKUP($B92,'Slutlig allokering kvv'!$B$2:$AC$462,MATCH(M$3,'Slutlig allokering kvv'!$B$1:$AJ$1,0),FALSE)/1,0)</f>
        <v>0</v>
      </c>
      <c r="N92">
        <f>IFERROR(VLOOKUP($B92,Kraftvärmeprod!$B$1:$AH$479,MATCH(N$2,Kraftvärmeprod!$B$1:$AG$1,0),FALSE)/1,0)-IFERROR(VLOOKUP($B92,'Slutlig allokering kvv'!$B$2:$AC$462,MATCH(N$3,'Slutlig allokering kvv'!$B$1:$AJ$1,0),FALSE)/1,0)</f>
        <v>0</v>
      </c>
      <c r="O92">
        <f>IFERROR(VLOOKUP($B92,Kraftvärmeprod!$B$1:$AH$479,MATCH(O$2,Kraftvärmeprod!$B$1:$AG$1,0),FALSE)/1,0)-IFERROR(VLOOKUP($B92,'Slutlig allokering kvv'!$B$2:$AC$462,MATCH(O$3,'Slutlig allokering kvv'!$B$1:$AJ$1,0),FALSE)/1,0)</f>
        <v>0</v>
      </c>
      <c r="P92">
        <f>IFERROR(VLOOKUP($B92,Kraftvärmeprod!$B$1:$AH$479,MATCH(P$2,Kraftvärmeprod!$B$1:$AG$1,0),FALSE)/1,0)-IFERROR(VLOOKUP($B92,'Slutlig allokering kvv'!$B$2:$AC$462,MATCH(P$3,'Slutlig allokering kvv'!$B$1:$AJ$1,0),FALSE)/1,0)</f>
        <v>0</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f>IFERROR(VLOOKUP($B92,Kraftvärmeprod!$B$1:$AH$479,MATCH(T$2,Kraftvärmeprod!$B$1:$AG$1,0),FALSE)/1,0)-IFERROR(VLOOKUP($B92,'Slutlig allokering kvv'!$B$2:$AC$462,MATCH(T$3,'Slutlig allokering kvv'!$B$1:$AJ$1,0),FALSE)/1,0)</f>
        <v>0</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0</v>
      </c>
      <c r="AB92">
        <f>IFERROR(VLOOKUP($B92,Kraftvärmeprod!$B$1:$AH$479,MATCH(AB$2,Kraftvärmeprod!$B$1:$AG$1,0),FALSE)/1,0)-IFERROR(VLOOKUP($B92,'Slutlig allokering kvv'!$B$2:$AC$462,MATCH(AB$3,'Slutlig allokering kvv'!$B$1:$AJ$1,0),FALSE)/1,0)</f>
        <v>0</v>
      </c>
      <c r="AE92">
        <f t="shared" si="2"/>
        <v>0</v>
      </c>
      <c r="AG92">
        <f>IFERROR(VLOOKUP(B92,'Slutlig allokering kvv'!$B$2:$AJ$462,MATCH("Summa justerad allokerad tillförd energi (utan hjälpel och rökgaskondensering):",'Slutlig allokering kvv'!$B$1:$AK$1,0),FALSE)/1,"")</f>
        <v>0</v>
      </c>
      <c r="AI92" s="23" t="str">
        <f>IFERROR(1-VLOOKUP(B92,'Slutlig allokering kvv'!$B$2:$AJ$462,MATCH("Andel av bränsle i kvv som allokerats till värme, exklusive rökgaskondensering och hjälpel",'Slutlig allokering kvv'!$B$1:$AK$1,0),FALSE),"")</f>
        <v/>
      </c>
      <c r="AK92" s="23" t="str">
        <f t="shared" si="3"/>
        <v/>
      </c>
    </row>
    <row r="93" spans="1:37" x14ac:dyDescent="0.25">
      <c r="A93" s="2" t="s">
        <v>127</v>
      </c>
      <c r="B93" s="2" t="s">
        <v>130</v>
      </c>
      <c r="C93" s="2" t="str">
        <f>IFERROR(VLOOKUP($B93,Kraftvärmeprod!$B$1:$AH$479,MATCH(C$3,Kraftvärmeprod!$B$1:$AG$1,0),FALSE)/1,"")</f>
        <v/>
      </c>
      <c r="D93" s="2"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s="40">
        <f>IFERROR(VLOOKUP($B93,Miljö!$B$1:$S$477,MATCH(M$2,Miljö!$B$1:$X$1,0),FALSE)/1,0)-IFERROR(VLOOKUP($B93,'Slutlig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f>IFERROR(VLOOKUP($B93,Kraftvärmeprod!$B$1:$AH$479,MATCH(T$2,Kraftvärmeprod!$B$1:$AG$1,0),FALSE)/1,0)-IFERROR(VLOOKUP($B93,'Slutlig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B93">
        <f>IFERROR(VLOOKUP($B93,Kraftvärmeprod!$B$1:$AH$479,MATCH(AB$2,Kraftvärmeprod!$B$1:$AG$1,0),FALSE)/1,0)-IFERROR(VLOOKUP($B93,'Slutlig allokering kvv'!$B$2:$AC$462,MATCH(AB$3,'Slutlig allokering kvv'!$B$1:$AJ$1,0),FALSE)/1,0)</f>
        <v>0</v>
      </c>
      <c r="AE93">
        <f t="shared" si="2"/>
        <v>0</v>
      </c>
      <c r="AG93">
        <f>IFERROR(VLOOKUP(B93,'Slutlig allokering kvv'!$B$2:$AJ$462,MATCH("Summa justerad allokerad tillförd energi (utan hjälpel och rökgaskondensering):",'Slutlig allokering kvv'!$B$1:$AK$1,0),FALSE)/1,"")</f>
        <v>0</v>
      </c>
      <c r="AI93" s="23" t="str">
        <f>IFERROR(1-VLOOKUP(B93,'Slutlig allokering kvv'!$B$2:$AJ$462,MATCH("Andel av bränsle i kvv som allokerats till värme, exklusive rökgaskondensering och hjälpel",'Slutlig allokering kvv'!$B$1:$AK$1,0),FALSE),"")</f>
        <v/>
      </c>
      <c r="AK93" s="23" t="str">
        <f t="shared" si="3"/>
        <v/>
      </c>
    </row>
    <row r="94" spans="1:37" x14ac:dyDescent="0.25">
      <c r="A94" s="2" t="s">
        <v>131</v>
      </c>
      <c r="B94" s="2" t="s">
        <v>132</v>
      </c>
      <c r="C94" s="2" t="str">
        <f>IFERROR(VLOOKUP($B94,Kraftvärmeprod!$B$1:$AH$479,MATCH(C$3,Kraftvärmeprod!$B$1:$AG$1,0),FALSE)/1,"")</f>
        <v/>
      </c>
      <c r="D94" s="2"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s="40">
        <f>IFERROR(VLOOKUP($B94,Miljö!$B$1:$S$477,MATCH(M$2,Miljö!$B$1:$X$1,0),FALSE)/1,0)-IFERROR(VLOOKUP($B94,'Slutlig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f>IFERROR(VLOOKUP($B94,Kraftvärmeprod!$B$1:$AH$479,MATCH(T$2,Kraftvärmeprod!$B$1:$AG$1,0),FALSE)/1,0)-IFERROR(VLOOKUP($B94,'Slutlig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B94">
        <f>IFERROR(VLOOKUP($B94,Kraftvärmeprod!$B$1:$AH$479,MATCH(AB$2,Kraftvärmeprod!$B$1:$AG$1,0),FALSE)/1,0)-IFERROR(VLOOKUP($B94,'Slutlig allokering kvv'!$B$2:$AC$462,MATCH(AB$3,'Slutlig allokering kvv'!$B$1:$AJ$1,0),FALSE)/1,0)</f>
        <v>0</v>
      </c>
      <c r="AE94">
        <f t="shared" si="2"/>
        <v>0</v>
      </c>
      <c r="AG94">
        <f>IFERROR(VLOOKUP(B94,'Slutlig allokering kvv'!$B$2:$AJ$462,MATCH("Summa justerad allokerad tillförd energi (utan hjälpel och rökgaskondensering):",'Slutlig allokering kvv'!$B$1:$AK$1,0),FALSE)/1,"")</f>
        <v>0</v>
      </c>
      <c r="AI94" s="23" t="str">
        <f>IFERROR(1-VLOOKUP(B94,'Slutlig allokering kvv'!$B$2:$AJ$462,MATCH("Andel av bränsle i kvv som allokerats till värme, exklusive rökgaskondensering och hjälpel",'Slutlig allokering kvv'!$B$1:$AK$1,0),FALSE),"")</f>
        <v/>
      </c>
      <c r="AK94" s="23" t="str">
        <f t="shared" si="3"/>
        <v/>
      </c>
    </row>
    <row r="95" spans="1:37" x14ac:dyDescent="0.25">
      <c r="A95" s="2" t="s">
        <v>131</v>
      </c>
      <c r="B95" s="2" t="s">
        <v>133</v>
      </c>
      <c r="C95" s="2" t="str">
        <f>IFERROR(VLOOKUP($B95,Kraftvärmeprod!$B$1:$AH$479,MATCH(C$3,Kraftvärmeprod!$B$1:$AG$1,0),FALSE)/1,"")</f>
        <v/>
      </c>
      <c r="D95" s="2"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s="40">
        <f>IFERROR(VLOOKUP($B95,Miljö!$B$1:$S$477,MATCH(M$2,Miljö!$B$1:$X$1,0),FALSE)/1,0)-IFERROR(VLOOKUP($B95,'Slutlig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f>IFERROR(VLOOKUP($B95,Kraftvärmeprod!$B$1:$AH$479,MATCH(T$2,Kraftvärmeprod!$B$1:$AG$1,0),FALSE)/1,0)-IFERROR(VLOOKUP($B95,'Slutlig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B95">
        <f>IFERROR(VLOOKUP($B95,Kraftvärmeprod!$B$1:$AH$479,MATCH(AB$2,Kraftvärmeprod!$B$1:$AG$1,0),FALSE)/1,0)-IFERROR(VLOOKUP($B95,'Slutlig allokering kvv'!$B$2:$AC$462,MATCH(AB$3,'Slutlig allokering kvv'!$B$1:$AJ$1,0),FALSE)/1,0)</f>
        <v>0</v>
      </c>
      <c r="AE95">
        <f t="shared" si="2"/>
        <v>0</v>
      </c>
      <c r="AG95">
        <f>IFERROR(VLOOKUP(B95,'Slutlig allokering kvv'!$B$2:$AJ$462,MATCH("Summa justerad allokerad tillförd energi (utan hjälpel och rökgaskondensering):",'Slutlig allokering kvv'!$B$1:$AK$1,0),FALSE)/1,"")</f>
        <v>0</v>
      </c>
      <c r="AI95" s="23" t="str">
        <f>IFERROR(1-VLOOKUP(B95,'Slutlig allokering kvv'!$B$2:$AJ$462,MATCH("Andel av bränsle i kvv som allokerats till värme, exklusive rökgaskondensering och hjälpel",'Slutlig allokering kvv'!$B$1:$AK$1,0),FALSE),"")</f>
        <v/>
      </c>
      <c r="AK95" s="23" t="str">
        <f t="shared" si="3"/>
        <v/>
      </c>
    </row>
    <row r="96" spans="1:37" x14ac:dyDescent="0.25">
      <c r="A96" s="2" t="s">
        <v>131</v>
      </c>
      <c r="B96" s="2" t="s">
        <v>134</v>
      </c>
      <c r="C96" s="2" t="str">
        <f>IFERROR(VLOOKUP($B96,Kraftvärmeprod!$B$1:$AH$479,MATCH(C$3,Kraftvärmeprod!$B$1:$AG$1,0),FALSE)/1,"")</f>
        <v/>
      </c>
      <c r="D96" s="2"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s="40">
        <f>IFERROR(VLOOKUP($B96,Miljö!$B$1:$S$477,MATCH(M$2,Miljö!$B$1:$X$1,0),FALSE)/1,0)-IFERROR(VLOOKUP($B96,'Slutlig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f>IFERROR(VLOOKUP($B96,Kraftvärmeprod!$B$1:$AH$479,MATCH(T$2,Kraftvärmeprod!$B$1:$AG$1,0),FALSE)/1,0)-IFERROR(VLOOKUP($B96,'Slutlig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B96">
        <f>IFERROR(VLOOKUP($B96,Kraftvärmeprod!$B$1:$AH$479,MATCH(AB$2,Kraftvärmeprod!$B$1:$AG$1,0),FALSE)/1,0)-IFERROR(VLOOKUP($B96,'Slutlig allokering kvv'!$B$2:$AC$462,MATCH(AB$3,'Slutlig allokering kvv'!$B$1:$AJ$1,0),FALSE)/1,0)</f>
        <v>0</v>
      </c>
      <c r="AE96">
        <f t="shared" si="2"/>
        <v>0</v>
      </c>
      <c r="AG96">
        <f>IFERROR(VLOOKUP(B96,'Slutlig allokering kvv'!$B$2:$AJ$462,MATCH("Summa justerad allokerad tillförd energi (utan hjälpel och rökgaskondensering):",'Slutlig allokering kvv'!$B$1:$AK$1,0),FALSE)/1,"")</f>
        <v>0</v>
      </c>
      <c r="AI96" s="23" t="str">
        <f>IFERROR(1-VLOOKUP(B96,'Slutlig allokering kvv'!$B$2:$AJ$462,MATCH("Andel av bränsle i kvv som allokerats till värme, exklusive rökgaskondensering och hjälpel",'Slutlig allokering kvv'!$B$1:$AK$1,0),FALSE),"")</f>
        <v/>
      </c>
      <c r="AK96" s="23" t="str">
        <f t="shared" si="3"/>
        <v/>
      </c>
    </row>
    <row r="97" spans="1:37" x14ac:dyDescent="0.25">
      <c r="A97" s="2" t="s">
        <v>135</v>
      </c>
      <c r="B97" s="2" t="s">
        <v>136</v>
      </c>
      <c r="C97" s="2" t="str">
        <f>IFERROR(VLOOKUP($B97,Kraftvärmeprod!$B$1:$AH$479,MATCH(C$3,Kraftvärmeprod!$B$1:$AG$1,0),FALSE)/1,"")</f>
        <v/>
      </c>
      <c r="D97" s="2"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s="40">
        <f>IFERROR(VLOOKUP($B97,Miljö!$B$1:$S$477,MATCH(M$2,Miljö!$B$1:$X$1,0),FALSE)/1,0)-IFERROR(VLOOKUP($B97,'Slutlig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f>IFERROR(VLOOKUP($B97,Kraftvärmeprod!$B$1:$AH$479,MATCH(T$2,Kraftvärmeprod!$B$1:$AG$1,0),FALSE)/1,0)-IFERROR(VLOOKUP($B97,'Slutlig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B97">
        <f>IFERROR(VLOOKUP($B97,Kraftvärmeprod!$B$1:$AH$479,MATCH(AB$2,Kraftvärmeprod!$B$1:$AG$1,0),FALSE)/1,0)-IFERROR(VLOOKUP($B97,'Slutlig allokering kvv'!$B$2:$AC$462,MATCH(AB$3,'Slutlig allokering kvv'!$B$1:$AJ$1,0),FALSE)/1,0)</f>
        <v>0</v>
      </c>
      <c r="AE97">
        <f t="shared" si="2"/>
        <v>0</v>
      </c>
      <c r="AG97">
        <f>IFERROR(VLOOKUP(B97,'Slutlig allokering kvv'!$B$2:$AJ$462,MATCH("Summa justerad allokerad tillförd energi (utan hjälpel och rökgaskondensering):",'Slutlig allokering kvv'!$B$1:$AK$1,0),FALSE)/1,"")</f>
        <v>0</v>
      </c>
      <c r="AI97" s="23" t="str">
        <f>IFERROR(1-VLOOKUP(B97,'Slutlig allokering kvv'!$B$2:$AJ$462,MATCH("Andel av bränsle i kvv som allokerats till värme, exklusive rökgaskondensering och hjälpel",'Slutlig allokering kvv'!$B$1:$AK$1,0),FALSE),"")</f>
        <v/>
      </c>
      <c r="AK97" s="23" t="str">
        <f t="shared" si="3"/>
        <v/>
      </c>
    </row>
    <row r="98" spans="1:37" x14ac:dyDescent="0.25">
      <c r="A98" s="2" t="s">
        <v>135</v>
      </c>
      <c r="B98" s="2" t="s">
        <v>137</v>
      </c>
      <c r="C98" s="2">
        <f>IFERROR(VLOOKUP($B98,Kraftvärmeprod!$B$1:$AH$479,MATCH(C$3,Kraftvärmeprod!$B$1:$AG$1,0),FALSE)/1,"")</f>
        <v>255.44499999999999</v>
      </c>
      <c r="D98" s="2">
        <f>IFERROR(VLOOKUP($B98,Kraftvärmeprod!$B$1:$AH$479,MATCH(D$3,Kraftvärmeprod!$B$1:$AG$1,0),FALSE)/1,"")</f>
        <v>82.718000000000004</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28.343400000000003</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0.38389699999999993</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34.288600000000002</v>
      </c>
      <c r="M98" s="40">
        <f>IFERROR(VLOOKUP($B98,Miljö!$B$1:$S$477,MATCH(M$2,Miljö!$B$1:$X$1,0),FALSE)/1,0)-IFERROR(VLOOKUP($B98,'Slutlig allokering kvv'!$B$2:$AC$462,MATCH(M$3,'Slutlig allokering kvv'!$B$1:$AJ$1,0),FALSE)/1,0)</f>
        <v>7.1458200000000005</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29.153500000000001</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5.5515300000000005</v>
      </c>
      <c r="R98">
        <f>IFERROR(VLOOKUP($B98,Kraftvärmeprod!$B$1:$AH$479,MATCH(R$2,Kraftvärmeprod!$B$1:$AG$1,0),FALSE)/1,0)-IFERROR(VLOOKUP($B98,'Slutlig allokering kvv'!$B$2:$AC$462,MATCH(R$3,'Slutlig allokering kvv'!$B$1:$AJ$1,0),FALSE)/1,0)</f>
        <v>41.22229999999999</v>
      </c>
      <c r="S98">
        <f>IFERROR(VLOOKUP($B98,Kraftvärmeprod!$B$1:$AH$479,MATCH(S$2,Kraftvärmeprod!$B$1:$AG$1,0),FALSE)/1,0)-IFERROR(VLOOKUP($B98,'Slutlig allokering kvv'!$B$2:$AC$462,MATCH(S$3,'Slutlig allokering kvv'!$B$1:$AJ$1,0),FALSE)/1,0)</f>
        <v>0</v>
      </c>
      <c r="T98">
        <f>IFERROR(VLOOKUP($B98,Kraftvärmeprod!$B$1:$AH$479,MATCH(T$2,Kraftvärmeprod!$B$1:$AG$1,0),FALSE)/1,0)-IFERROR(VLOOKUP($B98,'Slutlig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B98">
        <f>IFERROR(VLOOKUP($B98,Kraftvärmeprod!$B$1:$AH$479,MATCH(AB$2,Kraftvärmeprod!$B$1:$AG$1,0),FALSE)/1,0)-IFERROR(VLOOKUP($B98,'Slutlig allokering kvv'!$B$2:$AC$462,MATCH(AB$3,'Slutlig allokering kvv'!$B$1:$AJ$1,0),FALSE)/1,0)</f>
        <v>32.059699999999999</v>
      </c>
      <c r="AE98">
        <f t="shared" si="2"/>
        <v>171.002927</v>
      </c>
      <c r="AG98">
        <f>IFERROR(VLOOKUP(B98,'Slutlig allokering kvv'!$B$2:$AJ$462,MATCH("Summa justerad allokerad tillförd energi (utan hjälpel och rökgaskondensering):",'Slutlig allokering kvv'!$B$1:$AK$1,0),FALSE)/1,"")</f>
        <v>202.76707299999998</v>
      </c>
      <c r="AI98" s="23">
        <f>IFERROR(1-VLOOKUP(B98,'Slutlig allokering kvv'!$B$2:$AJ$462,MATCH("Andel av bränsle i kvv som allokerats till värme, exklusive rökgaskondensering och hjälpel",'Slutlig allokering kvv'!$B$1:$AK$1,0),FALSE),"")</f>
        <v>0.45750843299355226</v>
      </c>
      <c r="AK98" s="23">
        <f t="shared" si="3"/>
        <v>0.45750843299355221</v>
      </c>
    </row>
    <row r="99" spans="1:37" x14ac:dyDescent="0.25">
      <c r="A99" s="2" t="s">
        <v>135</v>
      </c>
      <c r="B99" s="2" t="s">
        <v>138</v>
      </c>
      <c r="C99" s="2" t="str">
        <f>IFERROR(VLOOKUP($B99,Kraftvärmeprod!$B$1:$AH$479,MATCH(C$3,Kraftvärmeprod!$B$1:$AG$1,0),FALSE)/1,"")</f>
        <v/>
      </c>
      <c r="D99" s="2"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s="40">
        <f>IFERROR(VLOOKUP($B99,Miljö!$B$1:$S$477,MATCH(M$2,Miljö!$B$1:$X$1,0),FALSE)/1,0)-IFERROR(VLOOKUP($B99,'Slutlig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f>IFERROR(VLOOKUP($B99,Kraftvärmeprod!$B$1:$AH$479,MATCH(T$2,Kraftvärmeprod!$B$1:$AG$1,0),FALSE)/1,0)-IFERROR(VLOOKUP($B99,'Slutlig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B99">
        <f>IFERROR(VLOOKUP($B99,Kraftvärmeprod!$B$1:$AH$479,MATCH(AB$2,Kraftvärmeprod!$B$1:$AG$1,0),FALSE)/1,0)-IFERROR(VLOOKUP($B99,'Slutlig allokering kvv'!$B$2:$AC$462,MATCH(AB$3,'Slutlig allokering kvv'!$B$1:$AJ$1,0),FALSE)/1,0)</f>
        <v>0</v>
      </c>
      <c r="AE99">
        <f t="shared" si="2"/>
        <v>0</v>
      </c>
      <c r="AG99">
        <f>IFERROR(VLOOKUP(B99,'Slutlig allokering kvv'!$B$2:$AJ$462,MATCH("Summa justerad allokerad tillförd energi (utan hjälpel och rökgaskondensering):",'Slutlig allokering kvv'!$B$1:$AK$1,0),FALSE)/1,"")</f>
        <v>0</v>
      </c>
      <c r="AI99" s="23" t="str">
        <f>IFERROR(1-VLOOKUP(B99,'Slutlig allokering kvv'!$B$2:$AJ$462,MATCH("Andel av bränsle i kvv som allokerats till värme, exklusive rökgaskondensering och hjälpel",'Slutlig allokering kvv'!$B$1:$AK$1,0),FALSE),"")</f>
        <v/>
      </c>
      <c r="AK99" s="23" t="str">
        <f t="shared" si="3"/>
        <v/>
      </c>
    </row>
    <row r="100" spans="1:37" x14ac:dyDescent="0.25">
      <c r="A100" s="2" t="s">
        <v>135</v>
      </c>
      <c r="B100" s="2" t="s">
        <v>139</v>
      </c>
      <c r="C100" s="2" t="str">
        <f>IFERROR(VLOOKUP($B100,Kraftvärmeprod!$B$1:$AH$479,MATCH(C$3,Kraftvärmeprod!$B$1:$AG$1,0),FALSE)/1,"")</f>
        <v/>
      </c>
      <c r="D100" s="2"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s="40">
        <f>IFERROR(VLOOKUP($B100,Miljö!$B$1:$S$477,MATCH(M$2,Miljö!$B$1:$X$1,0),FALSE)/1,0)-IFERROR(VLOOKUP($B100,'Slutlig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f>IFERROR(VLOOKUP($B100,Kraftvärmeprod!$B$1:$AH$479,MATCH(T$2,Kraftvärmeprod!$B$1:$AG$1,0),FALSE)/1,0)-IFERROR(VLOOKUP($B100,'Slutlig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B100">
        <f>IFERROR(VLOOKUP($B100,Kraftvärmeprod!$B$1:$AH$479,MATCH(AB$2,Kraftvärmeprod!$B$1:$AG$1,0),FALSE)/1,0)-IFERROR(VLOOKUP($B100,'Slutlig allokering kvv'!$B$2:$AC$462,MATCH(AB$3,'Slutlig allokering kvv'!$B$1:$AJ$1,0),FALSE)/1,0)</f>
        <v>0</v>
      </c>
      <c r="AE100">
        <f t="shared" si="2"/>
        <v>0</v>
      </c>
      <c r="AG100">
        <f>IFERROR(VLOOKUP(B100,'Slutlig allokering kvv'!$B$2:$AJ$462,MATCH("Summa justerad allokerad tillförd energi (utan hjälpel och rökgaskondensering):",'Slutlig allokering kvv'!$B$1:$AK$1,0),FALSE)/1,"")</f>
        <v>0</v>
      </c>
      <c r="AI100" s="23" t="str">
        <f>IFERROR(1-VLOOKUP(B100,'Slutlig allokering kvv'!$B$2:$AJ$462,MATCH("Andel av bränsle i kvv som allokerats till värme, exklusive rökgaskondensering och hjälpel",'Slutlig allokering kvv'!$B$1:$AK$1,0),FALSE),"")</f>
        <v/>
      </c>
      <c r="AK100" s="23" t="str">
        <f t="shared" si="3"/>
        <v/>
      </c>
    </row>
    <row r="101" spans="1:37" x14ac:dyDescent="0.25">
      <c r="A101" s="2" t="s">
        <v>140</v>
      </c>
      <c r="B101" s="2" t="s">
        <v>141</v>
      </c>
      <c r="C101" s="2" t="str">
        <f>IFERROR(VLOOKUP($B101,Kraftvärmeprod!$B$1:$AH$479,MATCH(C$3,Kraftvärmeprod!$B$1:$AG$1,0),FALSE)/1,"")</f>
        <v/>
      </c>
      <c r="D101" s="2" t="str">
        <f>IFERROR(VLOOKUP($B101,Kraftvärmeprod!$B$1:$AH$479,MATCH(D$3,Kraftvärmeprod!$B$1:$AG$1,0),FALSE)/1,"")</f>
        <v/>
      </c>
      <c r="E101">
        <f>IFERROR(VLOOKUP($B101,Kraftvärmeprod!$B$1:$AH$479,MATCH(E$2,Kraftvärmeprod!$B$1:$AG$1,0),FALSE)/1,0)-IFERROR(VLOOKUP($B101,'Slutlig allokering kvv'!$B$2:$AC$462,MATCH(E$3,'Slutlig allokering kvv'!$B$1:$AJ$1,0),FALSE)/1,0)</f>
        <v>0</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0</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0</v>
      </c>
      <c r="L101">
        <f>IFERROR(VLOOKUP($B101,Kraftvärmeprod!$B$1:$AH$479,MATCH(L$2,Kraftvärmeprod!$B$1:$AG$1,0),FALSE)/1,0)-IFERROR(VLOOKUP($B101,'Slutlig allokering kvv'!$B$2:$AC$462,MATCH(L$3,'Slutlig allokering kvv'!$B$1:$AJ$1,0),FALSE)/1,0)</f>
        <v>0</v>
      </c>
      <c r="M101" s="40">
        <f>IFERROR(VLOOKUP($B101,Miljö!$B$1:$S$477,MATCH(M$2,Miljö!$B$1:$X$1,0),FALSE)/1,0)-IFERROR(VLOOKUP($B101,'Slutlig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0</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f>IFERROR(VLOOKUP($B101,Kraftvärmeprod!$B$1:$AH$479,MATCH(T$2,Kraftvärmeprod!$B$1:$AG$1,0),FALSE)/1,0)-IFERROR(VLOOKUP($B101,'Slutlig allokering kvv'!$B$2:$AC$462,MATCH(T$3,'Slutlig allokering kvv'!$B$1:$AJ$1,0),FALSE)/1,0)</f>
        <v>0</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0</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0</v>
      </c>
      <c r="AB101">
        <f>IFERROR(VLOOKUP($B101,Kraftvärmeprod!$B$1:$AH$479,MATCH(AB$2,Kraftvärmeprod!$B$1:$AG$1,0),FALSE)/1,0)-IFERROR(VLOOKUP($B101,'Slutlig allokering kvv'!$B$2:$AC$462,MATCH(AB$3,'Slutlig allokering kvv'!$B$1:$AJ$1,0),FALSE)/1,0)</f>
        <v>0</v>
      </c>
      <c r="AE101">
        <f t="shared" si="2"/>
        <v>0</v>
      </c>
      <c r="AG101">
        <f>IFERROR(VLOOKUP(B101,'Slutlig allokering kvv'!$B$2:$AJ$462,MATCH("Summa justerad allokerad tillförd energi (utan hjälpel och rökgaskondensering):",'Slutlig allokering kvv'!$B$1:$AK$1,0),FALSE)/1,"")</f>
        <v>0</v>
      </c>
      <c r="AI101" s="23" t="str">
        <f>IFERROR(1-VLOOKUP(B101,'Slutlig allokering kvv'!$B$2:$AJ$462,MATCH("Andel av bränsle i kvv som allokerats till värme, exklusive rökgaskondensering och hjälpel",'Slutlig allokering kvv'!$B$1:$AK$1,0),FALSE),"")</f>
        <v/>
      </c>
      <c r="AK101" s="23" t="str">
        <f t="shared" si="3"/>
        <v/>
      </c>
    </row>
    <row r="102" spans="1:37" x14ac:dyDescent="0.25">
      <c r="A102" s="2" t="s">
        <v>142</v>
      </c>
      <c r="B102" s="2" t="s">
        <v>143</v>
      </c>
      <c r="C102" s="2" t="str">
        <f>IFERROR(VLOOKUP($B102,Kraftvärmeprod!$B$1:$AH$479,MATCH(C$3,Kraftvärmeprod!$B$1:$AG$1,0),FALSE)/1,"")</f>
        <v/>
      </c>
      <c r="D102" s="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s="40">
        <f>IFERROR(VLOOKUP($B102,Miljö!$B$1:$S$477,MATCH(M$2,Miljö!$B$1:$X$1,0),FALSE)/1,0)-IFERROR(VLOOKUP($B102,'Slutlig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f>IFERROR(VLOOKUP($B102,Kraftvärmeprod!$B$1:$AH$479,MATCH(T$2,Kraftvärmeprod!$B$1:$AG$1,0),FALSE)/1,0)-IFERROR(VLOOKUP($B102,'Slutlig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B102">
        <f>IFERROR(VLOOKUP($B102,Kraftvärmeprod!$B$1:$AH$479,MATCH(AB$2,Kraftvärmeprod!$B$1:$AG$1,0),FALSE)/1,0)-IFERROR(VLOOKUP($B102,'Slutlig allokering kvv'!$B$2:$AC$462,MATCH(AB$3,'Slutlig allokering kvv'!$B$1:$AJ$1,0),FALSE)/1,0)</f>
        <v>0</v>
      </c>
      <c r="AE102">
        <f t="shared" si="2"/>
        <v>0</v>
      </c>
      <c r="AG102">
        <f>IFERROR(VLOOKUP(B102,'Slutlig allokering kvv'!$B$2:$AJ$462,MATCH("Summa justerad allokerad tillförd energi (utan hjälpel och rökgaskondensering):",'Slutlig allokering kvv'!$B$1:$AK$1,0),FALSE)/1,"")</f>
        <v>0</v>
      </c>
      <c r="AI102" s="23" t="str">
        <f>IFERROR(1-VLOOKUP(B102,'Slutlig allokering kvv'!$B$2:$AJ$462,MATCH("Andel av bränsle i kvv som allokerats till värme, exklusive rökgaskondensering och hjälpel",'Slutlig allokering kvv'!$B$1:$AK$1,0),FALSE),"")</f>
        <v/>
      </c>
      <c r="AK102" s="23" t="str">
        <f t="shared" si="3"/>
        <v/>
      </c>
    </row>
    <row r="103" spans="1:37" x14ac:dyDescent="0.25">
      <c r="A103" s="2" t="s">
        <v>144</v>
      </c>
      <c r="B103" s="2" t="s">
        <v>145</v>
      </c>
      <c r="C103" s="2">
        <f>IFERROR(VLOOKUP($B103,Kraftvärmeprod!$B$1:$AH$479,MATCH(C$3,Kraftvärmeprod!$B$1:$AG$1,0),FALSE)/1,"")</f>
        <v>2579.4193599999999</v>
      </c>
      <c r="D103" s="2">
        <f>IFERROR(VLOOKUP($B103,Kraftvärmeprod!$B$1:$AH$479,MATCH(D$3,Kraftvärmeprod!$B$1:$AG$1,0),FALSE)/1,"")</f>
        <v>1046.3708979999999</v>
      </c>
      <c r="E103">
        <f>IFERROR(VLOOKUP($B103,Kraftvärmeprod!$B$1:$AH$479,MATCH(E$2,Kraftvärmeprod!$B$1:$AG$1,0),FALSE)/1,0)-IFERROR(VLOOKUP($B103,'Slutlig allokering kvv'!$B$2:$AC$462,MATCH(E$3,'Slutlig allokering kvv'!$B$1:$AJ$1,0),FALSE)/1,0)</f>
        <v>918.8</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0.39999999999999997</v>
      </c>
      <c r="I103">
        <f>IFERROR(VLOOKUP($B103,Kraftvärmeprod!$B$1:$AH$479,MATCH(I$2,Kraftvärmeprod!$B$1:$AG$1,0),FALSE)/1,0)-IFERROR(VLOOKUP($B103,'Slutlig allokering kvv'!$B$2:$AC$462,MATCH(I$3,'Slutlig allokering kvv'!$B$1:$AJ$1,0),FALSE)/1,0)</f>
        <v>28.799999999999997</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20.299999999999997</v>
      </c>
      <c r="L103">
        <f>IFERROR(VLOOKUP($B103,Kraftvärmeprod!$B$1:$AH$479,MATCH(L$2,Kraftvärmeprod!$B$1:$AG$1,0),FALSE)/1,0)-IFERROR(VLOOKUP($B103,'Slutlig allokering kvv'!$B$2:$AC$462,MATCH(L$3,'Slutlig allokering kvv'!$B$1:$AJ$1,0),FALSE)/1,0)</f>
        <v>225</v>
      </c>
      <c r="M103" s="40">
        <f>IFERROR(VLOOKUP($B103,Miljö!$B$1:$S$477,MATCH(M$2,Miljö!$B$1:$X$1,0),FALSE)/1,0)-IFERROR(VLOOKUP($B103,'Slutlig allokering kvv'!$B$2:$AC$462,MATCH(M$3,'Slutlig allokering kvv'!$B$1:$AJ$1,0),FALSE)/1,0)</f>
        <v>150.79999999999998</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751.4</v>
      </c>
      <c r="T103">
        <f>IFERROR(VLOOKUP($B103,Kraftvärmeprod!$B$1:$AH$479,MATCH(T$2,Kraftvärmeprod!$B$1:$AG$1,0),FALSE)/1,0)-IFERROR(VLOOKUP($B103,'Slutlig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209.5</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B103">
        <f>IFERROR(VLOOKUP($B103,Kraftvärmeprod!$B$1:$AH$479,MATCH(AB$2,Kraftvärmeprod!$B$1:$AG$1,0),FALSE)/1,0)-IFERROR(VLOOKUP($B103,'Slutlig allokering kvv'!$B$2:$AC$462,MATCH(AB$3,'Slutlig allokering kvv'!$B$1:$AJ$1,0),FALSE)/1,0)</f>
        <v>18.7</v>
      </c>
      <c r="AE103">
        <f t="shared" si="2"/>
        <v>2172.8999999999992</v>
      </c>
      <c r="AG103">
        <f>IFERROR(VLOOKUP(B103,'Slutlig allokering kvv'!$B$2:$AJ$462,MATCH("Summa justerad allokerad tillförd energi (utan hjälpel och rökgaskondensering):",'Slutlig allokering kvv'!$B$1:$AK$1,0),FALSE)/1,"")</f>
        <v>2117.6999999999998</v>
      </c>
      <c r="AI103" s="23">
        <f>IFERROR(1-VLOOKUP(B103,'Slutlig allokering kvv'!$B$2:$AJ$462,MATCH("Andel av bränsle i kvv som allokerats till värme, exklusive rökgaskondensering och hjälpel",'Slutlig allokering kvv'!$B$1:$AK$1,0),FALSE),"")</f>
        <v>0.50643266675989373</v>
      </c>
      <c r="AK103" s="23">
        <f t="shared" si="3"/>
        <v>0.50643266675989373</v>
      </c>
    </row>
    <row r="104" spans="1:37" x14ac:dyDescent="0.25">
      <c r="A104" s="2" t="s">
        <v>144</v>
      </c>
      <c r="B104" s="2" t="s">
        <v>146</v>
      </c>
      <c r="C104" s="2" t="str">
        <f>IFERROR(VLOOKUP($B104,Kraftvärmeprod!$B$1:$AH$479,MATCH(C$3,Kraftvärmeprod!$B$1:$AG$1,0),FALSE)/1,"")</f>
        <v/>
      </c>
      <c r="D104" s="2"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s="40">
        <f>IFERROR(VLOOKUP($B104,Miljö!$B$1:$S$477,MATCH(M$2,Miljö!$B$1:$X$1,0),FALSE)/1,0)-IFERROR(VLOOKUP($B104,'Slutlig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f>IFERROR(VLOOKUP($B104,Kraftvärmeprod!$B$1:$AH$479,MATCH(T$2,Kraftvärmeprod!$B$1:$AG$1,0),FALSE)/1,0)-IFERROR(VLOOKUP($B104,'Slutlig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B104">
        <f>IFERROR(VLOOKUP($B104,Kraftvärmeprod!$B$1:$AH$479,MATCH(AB$2,Kraftvärmeprod!$B$1:$AG$1,0),FALSE)/1,0)-IFERROR(VLOOKUP($B104,'Slutlig allokering kvv'!$B$2:$AC$462,MATCH(AB$3,'Slutlig allokering kvv'!$B$1:$AJ$1,0),FALSE)/1,0)</f>
        <v>0</v>
      </c>
      <c r="AE104">
        <f t="shared" si="2"/>
        <v>0</v>
      </c>
      <c r="AG104">
        <f>IFERROR(VLOOKUP(B104,'Slutlig allokering kvv'!$B$2:$AJ$462,MATCH("Summa justerad allokerad tillförd energi (utan hjälpel och rökgaskondensering):",'Slutlig allokering kvv'!$B$1:$AK$1,0),FALSE)/1,"")</f>
        <v>0</v>
      </c>
      <c r="AI104" s="23" t="str">
        <f>IFERROR(1-VLOOKUP(B104,'Slutlig allokering kvv'!$B$2:$AJ$462,MATCH("Andel av bränsle i kvv som allokerats till värme, exklusive rökgaskondensering och hjälpel",'Slutlig allokering kvv'!$B$1:$AK$1,0),FALSE),"")</f>
        <v/>
      </c>
      <c r="AK104" s="23" t="str">
        <f t="shared" si="3"/>
        <v/>
      </c>
    </row>
    <row r="105" spans="1:37" x14ac:dyDescent="0.25">
      <c r="A105" s="2" t="s">
        <v>147</v>
      </c>
      <c r="B105" s="2" t="s">
        <v>148</v>
      </c>
      <c r="C105" s="2" t="str">
        <f>IFERROR(VLOOKUP($B105,Kraftvärmeprod!$B$1:$AH$479,MATCH(C$3,Kraftvärmeprod!$B$1:$AG$1,0),FALSE)/1,"")</f>
        <v/>
      </c>
      <c r="D105" s="2"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s="40">
        <f>IFERROR(VLOOKUP($B105,Miljö!$B$1:$S$477,MATCH(M$2,Miljö!$B$1:$X$1,0),FALSE)/1,0)-IFERROR(VLOOKUP($B105,'Slutlig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f>IFERROR(VLOOKUP($B105,Kraftvärmeprod!$B$1:$AH$479,MATCH(T$2,Kraftvärmeprod!$B$1:$AG$1,0),FALSE)/1,0)-IFERROR(VLOOKUP($B105,'Slutlig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B105">
        <f>IFERROR(VLOOKUP($B105,Kraftvärmeprod!$B$1:$AH$479,MATCH(AB$2,Kraftvärmeprod!$B$1:$AG$1,0),FALSE)/1,0)-IFERROR(VLOOKUP($B105,'Slutlig allokering kvv'!$B$2:$AC$462,MATCH(AB$3,'Slutlig allokering kvv'!$B$1:$AJ$1,0),FALSE)/1,0)</f>
        <v>0</v>
      </c>
      <c r="AE105">
        <f t="shared" si="2"/>
        <v>0</v>
      </c>
      <c r="AG105">
        <f>IFERROR(VLOOKUP(B105,'Slutlig allokering kvv'!$B$2:$AJ$462,MATCH("Summa justerad allokerad tillförd energi (utan hjälpel och rökgaskondensering):",'Slutlig allokering kvv'!$B$1:$AK$1,0),FALSE)/1,"")</f>
        <v>0</v>
      </c>
      <c r="AI105" s="23" t="str">
        <f>IFERROR(1-VLOOKUP(B105,'Slutlig allokering kvv'!$B$2:$AJ$462,MATCH("Andel av bränsle i kvv som allokerats till värme, exklusive rökgaskondensering och hjälpel",'Slutlig allokering kvv'!$B$1:$AK$1,0),FALSE),"")</f>
        <v/>
      </c>
      <c r="AK105" s="23" t="str">
        <f t="shared" si="3"/>
        <v/>
      </c>
    </row>
    <row r="106" spans="1:37" x14ac:dyDescent="0.25">
      <c r="A106" s="2" t="s">
        <v>147</v>
      </c>
      <c r="B106" s="2" t="s">
        <v>149</v>
      </c>
      <c r="C106" s="2" t="str">
        <f>IFERROR(VLOOKUP($B106,Kraftvärmeprod!$B$1:$AH$479,MATCH(C$3,Kraftvärmeprod!$B$1:$AG$1,0),FALSE)/1,"")</f>
        <v/>
      </c>
      <c r="D106" s="2"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s="40">
        <f>IFERROR(VLOOKUP($B106,Miljö!$B$1:$S$477,MATCH(M$2,Miljö!$B$1:$X$1,0),FALSE)/1,0)-IFERROR(VLOOKUP($B106,'Slutlig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f>IFERROR(VLOOKUP($B106,Kraftvärmeprod!$B$1:$AH$479,MATCH(T$2,Kraftvärmeprod!$B$1:$AG$1,0),FALSE)/1,0)-IFERROR(VLOOKUP($B106,'Slutlig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B106">
        <f>IFERROR(VLOOKUP($B106,Kraftvärmeprod!$B$1:$AH$479,MATCH(AB$2,Kraftvärmeprod!$B$1:$AG$1,0),FALSE)/1,0)-IFERROR(VLOOKUP($B106,'Slutlig allokering kvv'!$B$2:$AC$462,MATCH(AB$3,'Slutlig allokering kvv'!$B$1:$AJ$1,0),FALSE)/1,0)</f>
        <v>0</v>
      </c>
      <c r="AE106">
        <f t="shared" si="2"/>
        <v>0</v>
      </c>
      <c r="AG106">
        <f>IFERROR(VLOOKUP(B106,'Slutlig allokering kvv'!$B$2:$AJ$462,MATCH("Summa justerad allokerad tillförd energi (utan hjälpel och rökgaskondensering):",'Slutlig allokering kvv'!$B$1:$AK$1,0),FALSE)/1,"")</f>
        <v>0</v>
      </c>
      <c r="AI106" s="23" t="str">
        <f>IFERROR(1-VLOOKUP(B106,'Slutlig allokering kvv'!$B$2:$AJ$462,MATCH("Andel av bränsle i kvv som allokerats till värme, exklusive rökgaskondensering och hjälpel",'Slutlig allokering kvv'!$B$1:$AK$1,0),FALSE),"")</f>
        <v/>
      </c>
      <c r="AK106" s="23" t="str">
        <f t="shared" si="3"/>
        <v/>
      </c>
    </row>
    <row r="107" spans="1:37" x14ac:dyDescent="0.25">
      <c r="A107" s="2" t="s">
        <v>147</v>
      </c>
      <c r="B107" s="11" t="s">
        <v>991</v>
      </c>
      <c r="C107" s="2" t="str">
        <f>IFERROR(VLOOKUP($B107,Kraftvärmeprod!$B$1:$AH$479,MATCH(C$3,Kraftvärmeprod!$B$1:$AG$1,0),FALSE)/1,"")</f>
        <v/>
      </c>
      <c r="D107" s="2"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s="40">
        <f>IFERROR(VLOOKUP($B107,Miljö!$B$1:$S$477,MATCH(M$2,Miljö!$B$1:$X$1,0),FALSE)/1,0)-IFERROR(VLOOKUP($B107,'Slutlig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f>IFERROR(VLOOKUP($B107,Kraftvärmeprod!$B$1:$AH$479,MATCH(T$2,Kraftvärmeprod!$B$1:$AG$1,0),FALSE)/1,0)-IFERROR(VLOOKUP($B107,'Slutlig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B107">
        <f>IFERROR(VLOOKUP($B107,Kraftvärmeprod!$B$1:$AH$479,MATCH(AB$2,Kraftvärmeprod!$B$1:$AG$1,0),FALSE)/1,0)-IFERROR(VLOOKUP($B107,'Slutlig allokering kvv'!$B$2:$AC$462,MATCH(AB$3,'Slutlig allokering kvv'!$B$1:$AJ$1,0),FALSE)/1,0)</f>
        <v>0</v>
      </c>
      <c r="AE107">
        <f t="shared" si="2"/>
        <v>0</v>
      </c>
      <c r="AG107">
        <f>IFERROR(VLOOKUP(B107,'Slutlig allokering kvv'!$B$2:$AJ$462,MATCH("Summa justerad allokerad tillförd energi (utan hjälpel och rökgaskondensering):",'Slutlig allokering kvv'!$B$1:$AK$1,0),FALSE)/1,"")</f>
        <v>0</v>
      </c>
      <c r="AI107" s="23" t="str">
        <f>IFERROR(1-VLOOKUP(B107,'Slutlig allokering kvv'!$B$2:$AJ$462,MATCH("Andel av bränsle i kvv som allokerats till värme, exklusive rökgaskondensering och hjälpel",'Slutlig allokering kvv'!$B$1:$AK$1,0),FALSE),"")</f>
        <v/>
      </c>
      <c r="AK107" s="23" t="str">
        <f t="shared" si="3"/>
        <v/>
      </c>
    </row>
    <row r="108" spans="1:37" x14ac:dyDescent="0.25">
      <c r="A108" s="2" t="s">
        <v>147</v>
      </c>
      <c r="B108" s="2" t="s">
        <v>151</v>
      </c>
      <c r="C108" s="2" t="str">
        <f>IFERROR(VLOOKUP($B108,Kraftvärmeprod!$B$1:$AH$479,MATCH(C$3,Kraftvärmeprod!$B$1:$AG$1,0),FALSE)/1,"")</f>
        <v/>
      </c>
      <c r="D108" s="2"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s="40">
        <f>IFERROR(VLOOKUP($B108,Miljö!$B$1:$S$477,MATCH(M$2,Miljö!$B$1:$X$1,0),FALSE)/1,0)-IFERROR(VLOOKUP($B108,'Slutlig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f>IFERROR(VLOOKUP($B108,Kraftvärmeprod!$B$1:$AH$479,MATCH(T$2,Kraftvärmeprod!$B$1:$AG$1,0),FALSE)/1,0)-IFERROR(VLOOKUP($B108,'Slutlig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B108">
        <f>IFERROR(VLOOKUP($B108,Kraftvärmeprod!$B$1:$AH$479,MATCH(AB$2,Kraftvärmeprod!$B$1:$AG$1,0),FALSE)/1,0)-IFERROR(VLOOKUP($B108,'Slutlig allokering kvv'!$B$2:$AC$462,MATCH(AB$3,'Slutlig allokering kvv'!$B$1:$AJ$1,0),FALSE)/1,0)</f>
        <v>0</v>
      </c>
      <c r="AE108">
        <f t="shared" si="2"/>
        <v>0</v>
      </c>
      <c r="AG108">
        <f>IFERROR(VLOOKUP(B108,'Slutlig allokering kvv'!$B$2:$AJ$462,MATCH("Summa justerad allokerad tillförd energi (utan hjälpel och rökgaskondensering):",'Slutlig allokering kvv'!$B$1:$AK$1,0),FALSE)/1,"")</f>
        <v>0</v>
      </c>
      <c r="AI108" s="23" t="str">
        <f>IFERROR(1-VLOOKUP(B108,'Slutlig allokering kvv'!$B$2:$AJ$462,MATCH("Andel av bränsle i kvv som allokerats till värme, exklusive rökgaskondensering och hjälpel",'Slutlig allokering kvv'!$B$1:$AK$1,0),FALSE),"")</f>
        <v/>
      </c>
      <c r="AK108" s="23" t="str">
        <f t="shared" si="3"/>
        <v/>
      </c>
    </row>
    <row r="109" spans="1:37" x14ac:dyDescent="0.25">
      <c r="A109" s="2" t="s">
        <v>147</v>
      </c>
      <c r="B109" s="2" t="s">
        <v>152</v>
      </c>
      <c r="C109" s="2" t="str">
        <f>IFERROR(VLOOKUP($B109,Kraftvärmeprod!$B$1:$AH$479,MATCH(C$3,Kraftvärmeprod!$B$1:$AG$1,0),FALSE)/1,"")</f>
        <v/>
      </c>
      <c r="D109" s="2"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s="40">
        <f>IFERROR(VLOOKUP($B109,Miljö!$B$1:$S$477,MATCH(M$2,Miljö!$B$1:$X$1,0),FALSE)/1,0)-IFERROR(VLOOKUP($B109,'Slutlig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f>IFERROR(VLOOKUP($B109,Kraftvärmeprod!$B$1:$AH$479,MATCH(T$2,Kraftvärmeprod!$B$1:$AG$1,0),FALSE)/1,0)-IFERROR(VLOOKUP($B109,'Slutlig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B109">
        <f>IFERROR(VLOOKUP($B109,Kraftvärmeprod!$B$1:$AH$479,MATCH(AB$2,Kraftvärmeprod!$B$1:$AG$1,0),FALSE)/1,0)-IFERROR(VLOOKUP($B109,'Slutlig allokering kvv'!$B$2:$AC$462,MATCH(AB$3,'Slutlig allokering kvv'!$B$1:$AJ$1,0),FALSE)/1,0)</f>
        <v>0</v>
      </c>
      <c r="AE109">
        <f t="shared" si="2"/>
        <v>0</v>
      </c>
      <c r="AG109">
        <f>IFERROR(VLOOKUP(B109,'Slutlig allokering kvv'!$B$2:$AJ$462,MATCH("Summa justerad allokerad tillförd energi (utan hjälpel och rökgaskondensering):",'Slutlig allokering kvv'!$B$1:$AK$1,0),FALSE)/1,"")</f>
        <v>0</v>
      </c>
      <c r="AI109" s="23" t="str">
        <f>IFERROR(1-VLOOKUP(B109,'Slutlig allokering kvv'!$B$2:$AJ$462,MATCH("Andel av bränsle i kvv som allokerats till värme, exklusive rökgaskondensering och hjälpel",'Slutlig allokering kvv'!$B$1:$AK$1,0),FALSE),"")</f>
        <v/>
      </c>
      <c r="AK109" s="23" t="str">
        <f t="shared" si="3"/>
        <v/>
      </c>
    </row>
    <row r="110" spans="1:37" x14ac:dyDescent="0.25">
      <c r="A110" s="2" t="s">
        <v>147</v>
      </c>
      <c r="B110" s="2" t="s">
        <v>153</v>
      </c>
      <c r="C110" s="2" t="str">
        <f>IFERROR(VLOOKUP($B110,Kraftvärmeprod!$B$1:$AH$479,MATCH(C$3,Kraftvärmeprod!$B$1:$AG$1,0),FALSE)/1,"")</f>
        <v/>
      </c>
      <c r="D110" s="2"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s="40">
        <f>IFERROR(VLOOKUP($B110,Miljö!$B$1:$S$477,MATCH(M$2,Miljö!$B$1:$X$1,0),FALSE)/1,0)-IFERROR(VLOOKUP($B110,'Slutlig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f>IFERROR(VLOOKUP($B110,Kraftvärmeprod!$B$1:$AH$479,MATCH(T$2,Kraftvärmeprod!$B$1:$AG$1,0),FALSE)/1,0)-IFERROR(VLOOKUP($B110,'Slutlig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B110">
        <f>IFERROR(VLOOKUP($B110,Kraftvärmeprod!$B$1:$AH$479,MATCH(AB$2,Kraftvärmeprod!$B$1:$AG$1,0),FALSE)/1,0)-IFERROR(VLOOKUP($B110,'Slutlig allokering kvv'!$B$2:$AC$462,MATCH(AB$3,'Slutlig allokering kvv'!$B$1:$AJ$1,0),FALSE)/1,0)</f>
        <v>0</v>
      </c>
      <c r="AE110">
        <f t="shared" si="2"/>
        <v>0</v>
      </c>
      <c r="AG110">
        <f>IFERROR(VLOOKUP(B110,'Slutlig allokering kvv'!$B$2:$AJ$462,MATCH("Summa justerad allokerad tillförd energi (utan hjälpel och rökgaskondensering):",'Slutlig allokering kvv'!$B$1:$AK$1,0),FALSE)/1,"")</f>
        <v>0</v>
      </c>
      <c r="AI110" s="23" t="str">
        <f>IFERROR(1-VLOOKUP(B110,'Slutlig allokering kvv'!$B$2:$AJ$462,MATCH("Andel av bränsle i kvv som allokerats till värme, exklusive rökgaskondensering och hjälpel",'Slutlig allokering kvv'!$B$1:$AK$1,0),FALSE),"")</f>
        <v/>
      </c>
      <c r="AK110" s="23" t="str">
        <f t="shared" si="3"/>
        <v/>
      </c>
    </row>
    <row r="111" spans="1:37" x14ac:dyDescent="0.25">
      <c r="A111" s="2" t="s">
        <v>147</v>
      </c>
      <c r="B111" s="2" t="s">
        <v>154</v>
      </c>
      <c r="C111" s="2" t="str">
        <f>IFERROR(VLOOKUP($B111,Kraftvärmeprod!$B$1:$AH$479,MATCH(C$3,Kraftvärmeprod!$B$1:$AG$1,0),FALSE)/1,"")</f>
        <v/>
      </c>
      <c r="D111" s="2"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s="40">
        <f>IFERROR(VLOOKUP($B111,Miljö!$B$1:$S$477,MATCH(M$2,Miljö!$B$1:$X$1,0),FALSE)/1,0)-IFERROR(VLOOKUP($B111,'Slutlig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f>IFERROR(VLOOKUP($B111,Kraftvärmeprod!$B$1:$AH$479,MATCH(T$2,Kraftvärmeprod!$B$1:$AG$1,0),FALSE)/1,0)-IFERROR(VLOOKUP($B111,'Slutlig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B111">
        <f>IFERROR(VLOOKUP($B111,Kraftvärmeprod!$B$1:$AH$479,MATCH(AB$2,Kraftvärmeprod!$B$1:$AG$1,0),FALSE)/1,0)-IFERROR(VLOOKUP($B111,'Slutlig allokering kvv'!$B$2:$AC$462,MATCH(AB$3,'Slutlig allokering kvv'!$B$1:$AJ$1,0),FALSE)/1,0)</f>
        <v>0</v>
      </c>
      <c r="AE111">
        <f t="shared" si="2"/>
        <v>0</v>
      </c>
      <c r="AG111">
        <f>IFERROR(VLOOKUP(B111,'Slutlig allokering kvv'!$B$2:$AJ$462,MATCH("Summa justerad allokerad tillförd energi (utan hjälpel och rökgaskondensering):",'Slutlig allokering kvv'!$B$1:$AK$1,0),FALSE)/1,"")</f>
        <v>0</v>
      </c>
      <c r="AI111" s="23" t="str">
        <f>IFERROR(1-VLOOKUP(B111,'Slutlig allokering kvv'!$B$2:$AJ$462,MATCH("Andel av bränsle i kvv som allokerats till värme, exklusive rökgaskondensering och hjälpel",'Slutlig allokering kvv'!$B$1:$AK$1,0),FALSE),"")</f>
        <v/>
      </c>
      <c r="AK111" s="23" t="str">
        <f t="shared" si="3"/>
        <v/>
      </c>
    </row>
    <row r="112" spans="1:37" x14ac:dyDescent="0.25">
      <c r="A112" s="2" t="s">
        <v>147</v>
      </c>
      <c r="B112" s="2" t="s">
        <v>155</v>
      </c>
      <c r="C112" s="2" t="str">
        <f>IFERROR(VLOOKUP($B112,Kraftvärmeprod!$B$1:$AH$479,MATCH(C$3,Kraftvärmeprod!$B$1:$AG$1,0),FALSE)/1,"")</f>
        <v/>
      </c>
      <c r="D112" s="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s="40">
        <f>IFERROR(VLOOKUP($B112,Miljö!$B$1:$S$477,MATCH(M$2,Miljö!$B$1:$X$1,0),FALSE)/1,0)-IFERROR(VLOOKUP($B112,'Slutlig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f>IFERROR(VLOOKUP($B112,Kraftvärmeprod!$B$1:$AH$479,MATCH(T$2,Kraftvärmeprod!$B$1:$AG$1,0),FALSE)/1,0)-IFERROR(VLOOKUP($B112,'Slutlig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B112">
        <f>IFERROR(VLOOKUP($B112,Kraftvärmeprod!$B$1:$AH$479,MATCH(AB$2,Kraftvärmeprod!$B$1:$AG$1,0),FALSE)/1,0)-IFERROR(VLOOKUP($B112,'Slutlig allokering kvv'!$B$2:$AC$462,MATCH(AB$3,'Slutlig allokering kvv'!$B$1:$AJ$1,0),FALSE)/1,0)</f>
        <v>0</v>
      </c>
      <c r="AE112">
        <f t="shared" si="2"/>
        <v>0</v>
      </c>
      <c r="AG112">
        <f>IFERROR(VLOOKUP(B112,'Slutlig allokering kvv'!$B$2:$AJ$462,MATCH("Summa justerad allokerad tillförd energi (utan hjälpel och rökgaskondensering):",'Slutlig allokering kvv'!$B$1:$AK$1,0),FALSE)/1,"")</f>
        <v>0</v>
      </c>
      <c r="AI112" s="23" t="str">
        <f>IFERROR(1-VLOOKUP(B112,'Slutlig allokering kvv'!$B$2:$AJ$462,MATCH("Andel av bränsle i kvv som allokerats till värme, exklusive rökgaskondensering och hjälpel",'Slutlig allokering kvv'!$B$1:$AK$1,0),FALSE),"")</f>
        <v/>
      </c>
      <c r="AK112" s="23" t="str">
        <f t="shared" si="3"/>
        <v/>
      </c>
    </row>
    <row r="113" spans="1:37" x14ac:dyDescent="0.25">
      <c r="A113" s="2" t="s">
        <v>156</v>
      </c>
      <c r="B113" s="2" t="s">
        <v>157</v>
      </c>
      <c r="C113" s="2" t="str">
        <f>IFERROR(VLOOKUP($B113,Kraftvärmeprod!$B$1:$AH$479,MATCH(C$3,Kraftvärmeprod!$B$1:$AG$1,0),FALSE)/1,"")</f>
        <v/>
      </c>
      <c r="D113" s="2"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s="40">
        <f>IFERROR(VLOOKUP($B113,Miljö!$B$1:$S$477,MATCH(M$2,Miljö!$B$1:$X$1,0),FALSE)/1,0)-IFERROR(VLOOKUP($B113,'Slutlig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f>IFERROR(VLOOKUP($B113,Kraftvärmeprod!$B$1:$AH$479,MATCH(T$2,Kraftvärmeprod!$B$1:$AG$1,0),FALSE)/1,0)-IFERROR(VLOOKUP($B113,'Slutlig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B113">
        <f>IFERROR(VLOOKUP($B113,Kraftvärmeprod!$B$1:$AH$479,MATCH(AB$2,Kraftvärmeprod!$B$1:$AG$1,0),FALSE)/1,0)-IFERROR(VLOOKUP($B113,'Slutlig allokering kvv'!$B$2:$AC$462,MATCH(AB$3,'Slutlig allokering kvv'!$B$1:$AJ$1,0),FALSE)/1,0)</f>
        <v>0</v>
      </c>
      <c r="AE113">
        <f t="shared" si="2"/>
        <v>0</v>
      </c>
      <c r="AG113">
        <f>IFERROR(VLOOKUP(B113,'Slutlig allokering kvv'!$B$2:$AJ$462,MATCH("Summa justerad allokerad tillförd energi (utan hjälpel och rökgaskondensering):",'Slutlig allokering kvv'!$B$1:$AK$1,0),FALSE)/1,"")</f>
        <v>0</v>
      </c>
      <c r="AI113" s="23" t="str">
        <f>IFERROR(1-VLOOKUP(B113,'Slutlig allokering kvv'!$B$2:$AJ$462,MATCH("Andel av bränsle i kvv som allokerats till värme, exklusive rökgaskondensering och hjälpel",'Slutlig allokering kvv'!$B$1:$AK$1,0),FALSE),"")</f>
        <v/>
      </c>
      <c r="AK113" s="23" t="str">
        <f t="shared" si="3"/>
        <v/>
      </c>
    </row>
    <row r="114" spans="1:37" x14ac:dyDescent="0.25">
      <c r="A114" s="2" t="s">
        <v>156</v>
      </c>
      <c r="B114" s="2" t="s">
        <v>158</v>
      </c>
      <c r="C114" s="2" t="str">
        <f>IFERROR(VLOOKUP($B114,Kraftvärmeprod!$B$1:$AH$479,MATCH(C$3,Kraftvärmeprod!$B$1:$AG$1,0),FALSE)/1,"")</f>
        <v/>
      </c>
      <c r="D114" s="2"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s="40">
        <f>IFERROR(VLOOKUP($B114,Miljö!$B$1:$S$477,MATCH(M$2,Miljö!$B$1:$X$1,0),FALSE)/1,0)-IFERROR(VLOOKUP($B114,'Slutlig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f>IFERROR(VLOOKUP($B114,Kraftvärmeprod!$B$1:$AH$479,MATCH(T$2,Kraftvärmeprod!$B$1:$AG$1,0),FALSE)/1,0)-IFERROR(VLOOKUP($B114,'Slutlig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B114">
        <f>IFERROR(VLOOKUP($B114,Kraftvärmeprod!$B$1:$AH$479,MATCH(AB$2,Kraftvärmeprod!$B$1:$AG$1,0),FALSE)/1,0)-IFERROR(VLOOKUP($B114,'Slutlig allokering kvv'!$B$2:$AC$462,MATCH(AB$3,'Slutlig allokering kvv'!$B$1:$AJ$1,0),FALSE)/1,0)</f>
        <v>0</v>
      </c>
      <c r="AE114">
        <f t="shared" si="2"/>
        <v>0</v>
      </c>
      <c r="AG114">
        <f>IFERROR(VLOOKUP(B114,'Slutlig allokering kvv'!$B$2:$AJ$462,MATCH("Summa justerad allokerad tillförd energi (utan hjälpel och rökgaskondensering):",'Slutlig allokering kvv'!$B$1:$AK$1,0),FALSE)/1,"")</f>
        <v>0</v>
      </c>
      <c r="AI114" s="23" t="str">
        <f>IFERROR(1-VLOOKUP(B114,'Slutlig allokering kvv'!$B$2:$AJ$462,MATCH("Andel av bränsle i kvv som allokerats till värme, exklusive rökgaskondensering och hjälpel",'Slutlig allokering kvv'!$B$1:$AK$1,0),FALSE),"")</f>
        <v/>
      </c>
      <c r="AK114" s="23" t="str">
        <f t="shared" si="3"/>
        <v/>
      </c>
    </row>
    <row r="115" spans="1:37" x14ac:dyDescent="0.25">
      <c r="A115" s="2" t="s">
        <v>156</v>
      </c>
      <c r="B115" s="2" t="s">
        <v>159</v>
      </c>
      <c r="C115" s="2" t="str">
        <f>IFERROR(VLOOKUP($B115,Kraftvärmeprod!$B$1:$AH$479,MATCH(C$3,Kraftvärmeprod!$B$1:$AG$1,0),FALSE)/1,"")</f>
        <v/>
      </c>
      <c r="D115" s="2"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s="40">
        <f>IFERROR(VLOOKUP($B115,Miljö!$B$1:$S$477,MATCH(M$2,Miljö!$B$1:$X$1,0),FALSE)/1,0)-IFERROR(VLOOKUP($B115,'Slutlig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f>IFERROR(VLOOKUP($B115,Kraftvärmeprod!$B$1:$AH$479,MATCH(T$2,Kraftvärmeprod!$B$1:$AG$1,0),FALSE)/1,0)-IFERROR(VLOOKUP($B115,'Slutlig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B115">
        <f>IFERROR(VLOOKUP($B115,Kraftvärmeprod!$B$1:$AH$479,MATCH(AB$2,Kraftvärmeprod!$B$1:$AG$1,0),FALSE)/1,0)-IFERROR(VLOOKUP($B115,'Slutlig allokering kvv'!$B$2:$AC$462,MATCH(AB$3,'Slutlig allokering kvv'!$B$1:$AJ$1,0),FALSE)/1,0)</f>
        <v>0</v>
      </c>
      <c r="AE115">
        <f t="shared" si="2"/>
        <v>0</v>
      </c>
      <c r="AG115">
        <f>IFERROR(VLOOKUP(B115,'Slutlig allokering kvv'!$B$2:$AJ$462,MATCH("Summa justerad allokerad tillförd energi (utan hjälpel och rökgaskondensering):",'Slutlig allokering kvv'!$B$1:$AK$1,0),FALSE)/1,"")</f>
        <v>0</v>
      </c>
      <c r="AI115" s="23" t="str">
        <f>IFERROR(1-VLOOKUP(B115,'Slutlig allokering kvv'!$B$2:$AJ$462,MATCH("Andel av bränsle i kvv som allokerats till värme, exklusive rökgaskondensering och hjälpel",'Slutlig allokering kvv'!$B$1:$AK$1,0),FALSE),"")</f>
        <v/>
      </c>
      <c r="AK115" s="23" t="str">
        <f t="shared" si="3"/>
        <v/>
      </c>
    </row>
    <row r="116" spans="1:37" x14ac:dyDescent="0.25">
      <c r="A116" s="2" t="s">
        <v>160</v>
      </c>
      <c r="B116" s="2" t="s">
        <v>161</v>
      </c>
      <c r="C116" s="2" t="str">
        <f>IFERROR(VLOOKUP($B116,Kraftvärmeprod!$B$1:$AH$479,MATCH(C$3,Kraftvärmeprod!$B$1:$AG$1,0),FALSE)/1,"")</f>
        <v/>
      </c>
      <c r="D116" s="2"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s="40">
        <f>IFERROR(VLOOKUP($B116,Miljö!$B$1:$S$477,MATCH(M$2,Miljö!$B$1:$X$1,0),FALSE)/1,0)-IFERROR(VLOOKUP($B116,'Slutlig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f>IFERROR(VLOOKUP($B116,Kraftvärmeprod!$B$1:$AH$479,MATCH(T$2,Kraftvärmeprod!$B$1:$AG$1,0),FALSE)/1,0)-IFERROR(VLOOKUP($B116,'Slutlig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B116">
        <f>IFERROR(VLOOKUP($B116,Kraftvärmeprod!$B$1:$AH$479,MATCH(AB$2,Kraftvärmeprod!$B$1:$AG$1,0),FALSE)/1,0)-IFERROR(VLOOKUP($B116,'Slutlig allokering kvv'!$B$2:$AC$462,MATCH(AB$3,'Slutlig allokering kvv'!$B$1:$AJ$1,0),FALSE)/1,0)</f>
        <v>0</v>
      </c>
      <c r="AE116">
        <f t="shared" si="2"/>
        <v>0</v>
      </c>
      <c r="AG116">
        <f>IFERROR(VLOOKUP(B116,'Slutlig allokering kvv'!$B$2:$AJ$462,MATCH("Summa justerad allokerad tillförd energi (utan hjälpel och rökgaskondensering):",'Slutlig allokering kvv'!$B$1:$AK$1,0),FALSE)/1,"")</f>
        <v>0</v>
      </c>
      <c r="AI116" s="23" t="str">
        <f>IFERROR(1-VLOOKUP(B116,'Slutlig allokering kvv'!$B$2:$AJ$462,MATCH("Andel av bränsle i kvv som allokerats till värme, exklusive rökgaskondensering och hjälpel",'Slutlig allokering kvv'!$B$1:$AK$1,0),FALSE),"")</f>
        <v/>
      </c>
      <c r="AK116" s="23" t="str">
        <f t="shared" si="3"/>
        <v/>
      </c>
    </row>
    <row r="117" spans="1:37" x14ac:dyDescent="0.25">
      <c r="A117" s="2" t="s">
        <v>160</v>
      </c>
      <c r="B117" s="2" t="s">
        <v>162</v>
      </c>
      <c r="C117" s="2" t="str">
        <f>IFERROR(VLOOKUP($B117,Kraftvärmeprod!$B$1:$AH$479,MATCH(C$3,Kraftvärmeprod!$B$1:$AG$1,0),FALSE)/1,"")</f>
        <v/>
      </c>
      <c r="D117" s="2"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s="40">
        <f>IFERROR(VLOOKUP($B117,Miljö!$B$1:$S$477,MATCH(M$2,Miljö!$B$1:$X$1,0),FALSE)/1,0)-IFERROR(VLOOKUP($B117,'Slutlig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f>IFERROR(VLOOKUP($B117,Kraftvärmeprod!$B$1:$AH$479,MATCH(T$2,Kraftvärmeprod!$B$1:$AG$1,0),FALSE)/1,0)-IFERROR(VLOOKUP($B117,'Slutlig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B117">
        <f>IFERROR(VLOOKUP($B117,Kraftvärmeprod!$B$1:$AH$479,MATCH(AB$2,Kraftvärmeprod!$B$1:$AG$1,0),FALSE)/1,0)-IFERROR(VLOOKUP($B117,'Slutlig allokering kvv'!$B$2:$AC$462,MATCH(AB$3,'Slutlig allokering kvv'!$B$1:$AJ$1,0),FALSE)/1,0)</f>
        <v>0</v>
      </c>
      <c r="AE117">
        <f t="shared" si="2"/>
        <v>0</v>
      </c>
      <c r="AG117">
        <f>IFERROR(VLOOKUP(B117,'Slutlig allokering kvv'!$B$2:$AJ$462,MATCH("Summa justerad allokerad tillförd energi (utan hjälpel och rökgaskondensering):",'Slutlig allokering kvv'!$B$1:$AK$1,0),FALSE)/1,"")</f>
        <v>0</v>
      </c>
      <c r="AI117" s="23" t="str">
        <f>IFERROR(1-VLOOKUP(B117,'Slutlig allokering kvv'!$B$2:$AJ$462,MATCH("Andel av bränsle i kvv som allokerats till värme, exklusive rökgaskondensering och hjälpel",'Slutlig allokering kvv'!$B$1:$AK$1,0),FALSE),"")</f>
        <v/>
      </c>
      <c r="AK117" s="23" t="str">
        <f t="shared" si="3"/>
        <v/>
      </c>
    </row>
    <row r="118" spans="1:37" x14ac:dyDescent="0.25">
      <c r="A118" s="2" t="s">
        <v>160</v>
      </c>
      <c r="B118" s="2" t="s">
        <v>163</v>
      </c>
      <c r="C118" s="2" t="str">
        <f>IFERROR(VLOOKUP($B118,Kraftvärmeprod!$B$1:$AH$479,MATCH(C$3,Kraftvärmeprod!$B$1:$AG$1,0),FALSE)/1,"")</f>
        <v/>
      </c>
      <c r="D118" s="2"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s="40">
        <f>IFERROR(VLOOKUP($B118,Miljö!$B$1:$S$477,MATCH(M$2,Miljö!$B$1:$X$1,0),FALSE)/1,0)-IFERROR(VLOOKUP($B118,'Slutlig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f>IFERROR(VLOOKUP($B118,Kraftvärmeprod!$B$1:$AH$479,MATCH(T$2,Kraftvärmeprod!$B$1:$AG$1,0),FALSE)/1,0)-IFERROR(VLOOKUP($B118,'Slutlig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B118">
        <f>IFERROR(VLOOKUP($B118,Kraftvärmeprod!$B$1:$AH$479,MATCH(AB$2,Kraftvärmeprod!$B$1:$AG$1,0),FALSE)/1,0)-IFERROR(VLOOKUP($B118,'Slutlig allokering kvv'!$B$2:$AC$462,MATCH(AB$3,'Slutlig allokering kvv'!$B$1:$AJ$1,0),FALSE)/1,0)</f>
        <v>0</v>
      </c>
      <c r="AE118">
        <f t="shared" si="2"/>
        <v>0</v>
      </c>
      <c r="AG118">
        <f>IFERROR(VLOOKUP(B118,'Slutlig allokering kvv'!$B$2:$AJ$462,MATCH("Summa justerad allokerad tillförd energi (utan hjälpel och rökgaskondensering):",'Slutlig allokering kvv'!$B$1:$AK$1,0),FALSE)/1,"")</f>
        <v>0</v>
      </c>
      <c r="AI118" s="23" t="str">
        <f>IFERROR(1-VLOOKUP(B118,'Slutlig allokering kvv'!$B$2:$AJ$462,MATCH("Andel av bränsle i kvv som allokerats till värme, exklusive rökgaskondensering och hjälpel",'Slutlig allokering kvv'!$B$1:$AK$1,0),FALSE),"")</f>
        <v/>
      </c>
      <c r="AK118" s="23" t="str">
        <f t="shared" si="3"/>
        <v/>
      </c>
    </row>
    <row r="119" spans="1:37" x14ac:dyDescent="0.25">
      <c r="A119" s="2" t="s">
        <v>160</v>
      </c>
      <c r="B119" s="2" t="s">
        <v>164</v>
      </c>
      <c r="C119" s="2" t="str">
        <f>IFERROR(VLOOKUP($B119,Kraftvärmeprod!$B$1:$AH$479,MATCH(C$3,Kraftvärmeprod!$B$1:$AG$1,0),FALSE)/1,"")</f>
        <v/>
      </c>
      <c r="D119" s="2"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s="40">
        <f>IFERROR(VLOOKUP($B119,Miljö!$B$1:$S$477,MATCH(M$2,Miljö!$B$1:$X$1,0),FALSE)/1,0)-IFERROR(VLOOKUP($B119,'Slutlig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f>IFERROR(VLOOKUP($B119,Kraftvärmeprod!$B$1:$AH$479,MATCH(T$2,Kraftvärmeprod!$B$1:$AG$1,0),FALSE)/1,0)-IFERROR(VLOOKUP($B119,'Slutlig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B119">
        <f>IFERROR(VLOOKUP($B119,Kraftvärmeprod!$B$1:$AH$479,MATCH(AB$2,Kraftvärmeprod!$B$1:$AG$1,0),FALSE)/1,0)-IFERROR(VLOOKUP($B119,'Slutlig allokering kvv'!$B$2:$AC$462,MATCH(AB$3,'Slutlig allokering kvv'!$B$1:$AJ$1,0),FALSE)/1,0)</f>
        <v>0</v>
      </c>
      <c r="AE119">
        <f t="shared" si="2"/>
        <v>0</v>
      </c>
      <c r="AG119">
        <f>IFERROR(VLOOKUP(B119,'Slutlig allokering kvv'!$B$2:$AJ$462,MATCH("Summa justerad allokerad tillförd energi (utan hjälpel och rökgaskondensering):",'Slutlig allokering kvv'!$B$1:$AK$1,0),FALSE)/1,"")</f>
        <v>0</v>
      </c>
      <c r="AI119" s="23" t="str">
        <f>IFERROR(1-VLOOKUP(B119,'Slutlig allokering kvv'!$B$2:$AJ$462,MATCH("Andel av bränsle i kvv som allokerats till värme, exklusive rökgaskondensering och hjälpel",'Slutlig allokering kvv'!$B$1:$AK$1,0),FALSE),"")</f>
        <v/>
      </c>
      <c r="AK119" s="23" t="str">
        <f t="shared" si="3"/>
        <v/>
      </c>
    </row>
    <row r="120" spans="1:37" x14ac:dyDescent="0.25">
      <c r="A120" s="2" t="s">
        <v>165</v>
      </c>
      <c r="B120" s="2" t="s">
        <v>166</v>
      </c>
      <c r="C120" s="2">
        <f>IFERROR(VLOOKUP($B120,Kraftvärmeprod!$B$1:$AH$479,MATCH(C$3,Kraftvärmeprod!$B$1:$AG$1,0),FALSE)/1,"")</f>
        <v>169</v>
      </c>
      <c r="D120" s="2">
        <f>IFERROR(VLOOKUP($B120,Kraftvärmeprod!$B$1:$AH$479,MATCH(D$3,Kraftvärmeprod!$B$1:$AG$1,0),FALSE)/1,"")</f>
        <v>31</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s="40">
        <f>IFERROR(VLOOKUP($B120,Miljö!$B$1:$S$477,MATCH(M$2,Miljö!$B$1:$X$1,0),FALSE)/1,0)-IFERROR(VLOOKUP($B120,'Slutlig allokering kvv'!$B$2:$AC$462,MATCH(M$3,'Slutlig allokering kvv'!$B$1:$AJ$1,0),FALSE)/1,0)</f>
        <v>0.17588099999999995</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1.2936999999999999</v>
      </c>
      <c r="R120">
        <f>IFERROR(VLOOKUP($B120,Kraftvärmeprod!$B$1:$AH$479,MATCH(R$2,Kraftvärmeprod!$B$1:$AG$1,0),FALSE)/1,0)-IFERROR(VLOOKUP($B120,'Slutlig allokering kvv'!$B$2:$AC$462,MATCH(R$3,'Slutlig allokering kvv'!$B$1:$AJ$1,0),FALSE)/1,0)</f>
        <v>28.267400000000009</v>
      </c>
      <c r="S120">
        <f>IFERROR(VLOOKUP($B120,Kraftvärmeprod!$B$1:$AH$479,MATCH(S$2,Kraftvärmeprod!$B$1:$AG$1,0),FALSE)/1,0)-IFERROR(VLOOKUP($B120,'Slutlig allokering kvv'!$B$2:$AC$462,MATCH(S$3,'Slutlig allokering kvv'!$B$1:$AJ$1,0),FALSE)/1,0)</f>
        <v>0</v>
      </c>
      <c r="T120">
        <f>IFERROR(VLOOKUP($B120,Kraftvärmeprod!$B$1:$AH$479,MATCH(T$2,Kraftvärmeprod!$B$1:$AG$1,0),FALSE)/1,0)-IFERROR(VLOOKUP($B120,'Slutlig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34.847800000000007</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B120">
        <f>IFERROR(VLOOKUP($B120,Kraftvärmeprod!$B$1:$AH$479,MATCH(AB$2,Kraftvärmeprod!$B$1:$AG$1,0),FALSE)/1,0)-IFERROR(VLOOKUP($B120,'Slutlig allokering kvv'!$B$2:$AC$462,MATCH(AB$3,'Slutlig allokering kvv'!$B$1:$AJ$1,0),FALSE)/1,0)</f>
        <v>0</v>
      </c>
      <c r="AE120">
        <f t="shared" si="2"/>
        <v>64.408900000000017</v>
      </c>
      <c r="AG120">
        <f>IFERROR(VLOOKUP(B120,'Slutlig allokering kvv'!$B$2:$AJ$462,MATCH("Summa justerad allokerad tillförd energi (utan hjälpel och rökgaskondensering):",'Slutlig allokering kvv'!$B$1:$AK$1,0),FALSE)/1,"")</f>
        <v>147.99109999999999</v>
      </c>
      <c r="AI120" s="23">
        <f>IFERROR(1-VLOOKUP(B120,'Slutlig allokering kvv'!$B$2:$AJ$462,MATCH("Andel av bränsle i kvv som allokerats till värme, exklusive rökgaskondensering och hjälpel",'Slutlig allokering kvv'!$B$1:$AK$1,0),FALSE),"")</f>
        <v>0.30324340866290023</v>
      </c>
      <c r="AK120" s="23">
        <f t="shared" si="3"/>
        <v>0.30324340866290028</v>
      </c>
    </row>
    <row r="121" spans="1:37" x14ac:dyDescent="0.25">
      <c r="A121" s="2" t="s">
        <v>167</v>
      </c>
      <c r="B121" s="2" t="s">
        <v>168</v>
      </c>
      <c r="C121" s="2">
        <f>IFERROR(VLOOKUP($B121,Kraftvärmeprod!$B$1:$AH$479,MATCH(C$3,Kraftvärmeprod!$B$1:$AG$1,0),FALSE)/1,"")</f>
        <v>167</v>
      </c>
      <c r="D121" s="2">
        <f>IFERROR(VLOOKUP($B121,Kraftvärmeprod!$B$1:$AH$479,MATCH(D$3,Kraftvärmeprod!$B$1:$AG$1,0),FALSE)/1,"")</f>
        <v>56.7</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66.313099999999991</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0.36480400000000002</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13.563600000000001</v>
      </c>
      <c r="M121" s="40">
        <f>IFERROR(VLOOKUP($B121,Miljö!$B$1:$S$477,MATCH(M$2,Miljö!$B$1:$X$1,0),FALSE)/1,0)-IFERROR(VLOOKUP($B121,'Slutlig allokering kvv'!$B$2:$AC$462,MATCH(M$3,'Slutlig allokering kvv'!$B$1:$AJ$1,0),FALSE)/1,0)</f>
        <v>7.3286600000000011</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49.070900000000002</v>
      </c>
      <c r="P121">
        <f>IFERROR(VLOOKUP($B121,Kraftvärmeprod!$B$1:$AH$479,MATCH(P$2,Kraftvärmeprod!$B$1:$AG$1,0),FALSE)/1,0)-IFERROR(VLOOKUP($B121,'Slutlig allokering kvv'!$B$2:$AC$462,MATCH(P$3,'Slutlig allokering kvv'!$B$1:$AJ$1,0),FALSE)/1,0)</f>
        <v>0</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0</v>
      </c>
      <c r="T121">
        <f>IFERROR(VLOOKUP($B121,Kraftvärmeprod!$B$1:$AH$479,MATCH(T$2,Kraftvärmeprod!$B$1:$AG$1,0),FALSE)/1,0)-IFERROR(VLOOKUP($B121,'Slutlig allokering kvv'!$B$2:$AC$462,MATCH(T$3,'Slutlig allokering kvv'!$B$1:$AJ$1,0),FALSE)/1,0)</f>
        <v>0</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B121">
        <f>IFERROR(VLOOKUP($B121,Kraftvärmeprod!$B$1:$AH$479,MATCH(AB$2,Kraftvärmeprod!$B$1:$AG$1,0),FALSE)/1,0)-IFERROR(VLOOKUP($B121,'Slutlig allokering kvv'!$B$2:$AC$462,MATCH(AB$3,'Slutlig allokering kvv'!$B$1:$AJ$1,0),FALSE)/1,0)</f>
        <v>2.66174</v>
      </c>
      <c r="AE121">
        <f t="shared" si="2"/>
        <v>131.974144</v>
      </c>
      <c r="AG121">
        <f>IFERROR(VLOOKUP(B121,'Slutlig allokering kvv'!$B$2:$AJ$462,MATCH("Summa justerad allokerad tillförd energi (utan hjälpel och rökgaskondensering):",'Slutlig allokering kvv'!$B$1:$AK$1,0),FALSE)/1,"")</f>
        <v>149.27385599999999</v>
      </c>
      <c r="AI121" s="23">
        <f>IFERROR(1-VLOOKUP(B121,'Slutlig allokering kvv'!$B$2:$AJ$462,MATCH("Andel av bränsle i kvv som allokerats till värme, exklusive rökgaskondensering och hjälpel",'Slutlig allokering kvv'!$B$1:$AK$1,0),FALSE),"")</f>
        <v>0.46924473774035735</v>
      </c>
      <c r="AK121" s="23">
        <f t="shared" si="3"/>
        <v>0.46924473774035724</v>
      </c>
    </row>
    <row r="122" spans="1:37" x14ac:dyDescent="0.25">
      <c r="A122" s="2" t="s">
        <v>169</v>
      </c>
      <c r="B122" s="2" t="s">
        <v>170</v>
      </c>
      <c r="C122" s="2">
        <f>IFERROR(VLOOKUP($B122,Kraftvärmeprod!$B$1:$AH$479,MATCH(C$3,Kraftvärmeprod!$B$1:$AG$1,0),FALSE)/1,"")</f>
        <v>499.88</v>
      </c>
      <c r="D122" s="2">
        <f>IFERROR(VLOOKUP($B122,Kraftvärmeprod!$B$1:$AH$479,MATCH(D$3,Kraftvärmeprod!$B$1:$AG$1,0),FALSE)/1,"")</f>
        <v>268.66800000000001</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11.591999999999999</v>
      </c>
      <c r="H122">
        <f>IFERROR(VLOOKUP($B122,Kraftvärmeprod!$B$1:$AH$479,MATCH(H$2,Kraftvärmeprod!$B$1:$AG$1,0),FALSE)/1,0)-IFERROR(VLOOKUP($B122,'Slutlig allokering kvv'!$B$2:$AC$462,MATCH(H$3,'Slutlig allokering kvv'!$B$1:$AJ$1,0),FALSE)/1,0)</f>
        <v>0.18099999999999994</v>
      </c>
      <c r="I122">
        <f>IFERROR(VLOOKUP($B122,Kraftvärmeprod!$B$1:$AH$479,MATCH(I$2,Kraftvärmeprod!$B$1:$AG$1,0),FALSE)/1,0)-IFERROR(VLOOKUP($B122,'Slutlig allokering kvv'!$B$2:$AC$462,MATCH(I$3,'Slutlig allokering kvv'!$B$1:$AJ$1,0),FALSE)/1,0)</f>
        <v>0</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25.087999999999994</v>
      </c>
      <c r="M122" s="40">
        <f>IFERROR(VLOOKUP($B122,Miljö!$B$1:$S$477,MATCH(M$2,Miljö!$B$1:$X$1,0),FALSE)/1,0)-IFERROR(VLOOKUP($B122,'Slutlig allokering kvv'!$B$2:$AC$462,MATCH(M$3,'Slutlig allokering kvv'!$B$1:$AJ$1,0),FALSE)/1,0)</f>
        <v>4.8949999999999996</v>
      </c>
      <c r="N122">
        <f>IFERROR(VLOOKUP($B122,Kraftvärmeprod!$B$1:$AH$479,MATCH(N$2,Kraftvärmeprod!$B$1:$AG$1,0),FALSE)/1,0)-IFERROR(VLOOKUP($B122,'Slutlig allokering kvv'!$B$2:$AC$462,MATCH(N$3,'Slutlig allokering kvv'!$B$1:$AJ$1,0),FALSE)/1,0)</f>
        <v>350.803</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22.147000000000006</v>
      </c>
      <c r="S122">
        <f>IFERROR(VLOOKUP($B122,Kraftvärmeprod!$B$1:$AH$479,MATCH(S$2,Kraftvärmeprod!$B$1:$AG$1,0),FALSE)/1,0)-IFERROR(VLOOKUP($B122,'Slutlig allokering kvv'!$B$2:$AC$462,MATCH(S$3,'Slutlig allokering kvv'!$B$1:$AJ$1,0),FALSE)/1,0)</f>
        <v>0</v>
      </c>
      <c r="T122">
        <f>IFERROR(VLOOKUP($B122,Kraftvärmeprod!$B$1:$AH$479,MATCH(T$2,Kraftvärmeprod!$B$1:$AG$1,0),FALSE)/1,0)-IFERROR(VLOOKUP($B122,'Slutlig allokering kvv'!$B$2:$AC$462,MATCH(T$3,'Slutlig allokering kvv'!$B$1:$AJ$1,0),FALSE)/1,0)</f>
        <v>0</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v>
      </c>
      <c r="AB122">
        <f>IFERROR(VLOOKUP($B122,Kraftvärmeprod!$B$1:$AH$479,MATCH(AB$2,Kraftvärmeprod!$B$1:$AG$1,0),FALSE)/1,0)-IFERROR(VLOOKUP($B122,'Slutlig allokering kvv'!$B$2:$AC$462,MATCH(AB$3,'Slutlig allokering kvv'!$B$1:$AJ$1,0),FALSE)/1,0)</f>
        <v>6.7480000000000011</v>
      </c>
      <c r="AE122">
        <f t="shared" si="2"/>
        <v>416.55899999999997</v>
      </c>
      <c r="AG122">
        <f>IFERROR(VLOOKUP(B122,'Slutlig allokering kvv'!$B$2:$AJ$462,MATCH("Summa justerad allokerad tillförd energi (utan hjälpel och rökgaskondensering):",'Slutlig allokering kvv'!$B$1:$AK$1,0),FALSE)/1,"")</f>
        <v>444.50599999999997</v>
      </c>
      <c r="AI122" s="23">
        <f>IFERROR(1-VLOOKUP(B122,'Slutlig allokering kvv'!$B$2:$AJ$462,MATCH("Andel av bränsle i kvv som allokerats till värme, exklusive rökgaskondensering och hjälpel",'Slutlig allokering kvv'!$B$1:$AK$1,0),FALSE),"")</f>
        <v>0.48377184068566259</v>
      </c>
      <c r="AK122" s="23">
        <f t="shared" si="3"/>
        <v>0.48377184068566254</v>
      </c>
    </row>
    <row r="123" spans="1:37" x14ac:dyDescent="0.25">
      <c r="A123" s="2" t="s">
        <v>169</v>
      </c>
      <c r="B123" s="2" t="s">
        <v>171</v>
      </c>
      <c r="C123" s="2">
        <f>IFERROR(VLOOKUP($B123,Kraftvärmeprod!$B$1:$AH$479,MATCH(C$3,Kraftvärmeprod!$B$1:$AG$1,0),FALSE)/1,"")</f>
        <v>100.22199999999999</v>
      </c>
      <c r="D123" s="2">
        <f>IFERROR(VLOOKUP($B123,Kraftvärmeprod!$B$1:$AH$479,MATCH(D$3,Kraftvärmeprod!$B$1:$AG$1,0),FALSE)/1,"")</f>
        <v>13.382</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5.7883999999999993</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12.527000000000001</v>
      </c>
      <c r="M123" s="40">
        <f>IFERROR(VLOOKUP($B123,Miljö!$B$1:$S$477,MATCH(M$2,Miljö!$B$1:$X$1,0),FALSE)/1,0)-IFERROR(VLOOKUP($B123,'Slutlig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11.058400000000002</v>
      </c>
      <c r="S123">
        <f>IFERROR(VLOOKUP($B123,Kraftvärmeprod!$B$1:$AH$479,MATCH(S$2,Kraftvärmeprod!$B$1:$AG$1,0),FALSE)/1,0)-IFERROR(VLOOKUP($B123,'Slutlig allokering kvv'!$B$2:$AC$462,MATCH(S$3,'Slutlig allokering kvv'!$B$1:$AJ$1,0),FALSE)/1,0)</f>
        <v>0</v>
      </c>
      <c r="T123">
        <f>IFERROR(VLOOKUP($B123,Kraftvärmeprod!$B$1:$AH$479,MATCH(T$2,Kraftvärmeprod!$B$1:$AG$1,0),FALSE)/1,0)-IFERROR(VLOOKUP($B123,'Slutlig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B123">
        <f>IFERROR(VLOOKUP($B123,Kraftvärmeprod!$B$1:$AH$479,MATCH(AB$2,Kraftvärmeprod!$B$1:$AG$1,0),FALSE)/1,0)-IFERROR(VLOOKUP($B123,'Slutlig allokering kvv'!$B$2:$AC$462,MATCH(AB$3,'Slutlig allokering kvv'!$B$1:$AJ$1,0),FALSE)/1,0)</f>
        <v>3.3692999999999991</v>
      </c>
      <c r="AE123">
        <f t="shared" si="2"/>
        <v>32.743099999999998</v>
      </c>
      <c r="AG123">
        <f>IFERROR(VLOOKUP(B123,'Slutlig allokering kvv'!$B$2:$AJ$462,MATCH("Summa justerad allokerad tillförd energi (utan hjälpel och rökgaskondensering):",'Slutlig allokering kvv'!$B$1:$AK$1,0),FALSE)/1,"")</f>
        <v>94.096900000000005</v>
      </c>
      <c r="AI123" s="23">
        <f>IFERROR(1-VLOOKUP(B123,'Slutlig allokering kvv'!$B$2:$AJ$462,MATCH("Andel av bränsle i kvv som allokerats till värme, exklusive rökgaskondensering och hjälpel",'Slutlig allokering kvv'!$B$1:$AK$1,0),FALSE),"")</f>
        <v>0.25814490696941039</v>
      </c>
      <c r="AK123" s="23">
        <f t="shared" si="3"/>
        <v>0.25814490696941028</v>
      </c>
    </row>
    <row r="124" spans="1:37" x14ac:dyDescent="0.25">
      <c r="A124" s="2" t="s">
        <v>172</v>
      </c>
      <c r="B124" s="2" t="s">
        <v>173</v>
      </c>
      <c r="C124" s="2" t="str">
        <f>IFERROR(VLOOKUP($B124,Kraftvärmeprod!$B$1:$AH$479,MATCH(C$3,Kraftvärmeprod!$B$1:$AG$1,0),FALSE)/1,"")</f>
        <v/>
      </c>
      <c r="D124" s="2" t="str">
        <f>IFERROR(VLOOKUP($B124,Kraftvärmeprod!$B$1:$AH$479,MATCH(D$3,Kraftvärmeprod!$B$1:$AG$1,0),FALSE)/1,"")</f>
        <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0</v>
      </c>
      <c r="H124">
        <f>IFERROR(VLOOKUP($B124,Kraftvärmeprod!$B$1:$AH$479,MATCH(H$2,Kraftvärmeprod!$B$1:$AG$1,0),FALSE)/1,0)-IFERROR(VLOOKUP($B124,'Slutlig allokering kvv'!$B$2:$AC$462,MATCH(H$3,'Slutlig allokering kvv'!$B$1:$AJ$1,0),FALSE)/1,0)</f>
        <v>0</v>
      </c>
      <c r="I124">
        <f>IFERROR(VLOOKUP($B124,Kraftvärmeprod!$B$1:$AH$479,MATCH(I$2,Kraftvärmeprod!$B$1:$AG$1,0),FALSE)/1,0)-IFERROR(VLOOKUP($B124,'Slutlig allokering kvv'!$B$2:$AC$462,MATCH(I$3,'Slutlig allokering kvv'!$B$1:$AJ$1,0),FALSE)/1,0)</f>
        <v>0</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0</v>
      </c>
      <c r="M124" s="40">
        <f>IFERROR(VLOOKUP($B124,Miljö!$B$1:$S$477,MATCH(M$2,Miljö!$B$1:$X$1,0),FALSE)/1,0)-IFERROR(VLOOKUP($B124,'Slutlig allokering kvv'!$B$2:$AC$462,MATCH(M$3,'Slutlig allokering kvv'!$B$1:$AJ$1,0),FALSE)/1,0)</f>
        <v>0</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0</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f>IFERROR(VLOOKUP($B124,Kraftvärmeprod!$B$1:$AH$479,MATCH(T$2,Kraftvärmeprod!$B$1:$AG$1,0),FALSE)/1,0)-IFERROR(VLOOKUP($B124,'Slutlig allokering kvv'!$B$2:$AC$462,MATCH(T$3,'Slutlig allokering kvv'!$B$1:$AJ$1,0),FALSE)/1,0)</f>
        <v>0</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0</v>
      </c>
      <c r="AB124">
        <f>IFERROR(VLOOKUP($B124,Kraftvärmeprod!$B$1:$AH$479,MATCH(AB$2,Kraftvärmeprod!$B$1:$AG$1,0),FALSE)/1,0)-IFERROR(VLOOKUP($B124,'Slutlig allokering kvv'!$B$2:$AC$462,MATCH(AB$3,'Slutlig allokering kvv'!$B$1:$AJ$1,0),FALSE)/1,0)</f>
        <v>0</v>
      </c>
      <c r="AE124">
        <f t="shared" si="2"/>
        <v>0</v>
      </c>
      <c r="AG124">
        <f>IFERROR(VLOOKUP(B124,'Slutlig allokering kvv'!$B$2:$AJ$462,MATCH("Summa justerad allokerad tillförd energi (utan hjälpel och rökgaskondensering):",'Slutlig allokering kvv'!$B$1:$AK$1,0),FALSE)/1,"")</f>
        <v>0</v>
      </c>
      <c r="AI124" s="23" t="str">
        <f>IFERROR(1-VLOOKUP(B124,'Slutlig allokering kvv'!$B$2:$AJ$462,MATCH("Andel av bränsle i kvv som allokerats till värme, exklusive rökgaskondensering och hjälpel",'Slutlig allokering kvv'!$B$1:$AK$1,0),FALSE),"")</f>
        <v/>
      </c>
      <c r="AK124" s="23" t="str">
        <f t="shared" si="3"/>
        <v/>
      </c>
    </row>
    <row r="125" spans="1:37" x14ac:dyDescent="0.25">
      <c r="A125" s="2" t="s">
        <v>172</v>
      </c>
      <c r="B125" s="2" t="s">
        <v>174</v>
      </c>
      <c r="C125" s="2" t="str">
        <f>IFERROR(VLOOKUP($B125,Kraftvärmeprod!$B$1:$AH$479,MATCH(C$3,Kraftvärmeprod!$B$1:$AG$1,0),FALSE)/1,"")</f>
        <v/>
      </c>
      <c r="D125" s="2" t="str">
        <f>IFERROR(VLOOKUP($B125,Kraftvärmeprod!$B$1:$AH$479,MATCH(D$3,Kraftvärmeprod!$B$1:$AG$1,0),FALSE)/1,"")</f>
        <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0</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0</v>
      </c>
      <c r="M125" s="40">
        <f>IFERROR(VLOOKUP($B125,Miljö!$B$1:$S$477,MATCH(M$2,Miljö!$B$1:$X$1,0),FALSE)/1,0)-IFERROR(VLOOKUP($B125,'Slutlig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0</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f>IFERROR(VLOOKUP($B125,Kraftvärmeprod!$B$1:$AH$479,MATCH(T$2,Kraftvärmeprod!$B$1:$AG$1,0),FALSE)/1,0)-IFERROR(VLOOKUP($B125,'Slutlig allokering kvv'!$B$2:$AC$462,MATCH(T$3,'Slutlig allokering kvv'!$B$1:$AJ$1,0),FALSE)/1,0)</f>
        <v>0</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0</v>
      </c>
      <c r="AB125">
        <f>IFERROR(VLOOKUP($B125,Kraftvärmeprod!$B$1:$AH$479,MATCH(AB$2,Kraftvärmeprod!$B$1:$AG$1,0),FALSE)/1,0)-IFERROR(VLOOKUP($B125,'Slutlig allokering kvv'!$B$2:$AC$462,MATCH(AB$3,'Slutlig allokering kvv'!$B$1:$AJ$1,0),FALSE)/1,0)</f>
        <v>0</v>
      </c>
      <c r="AE125">
        <f t="shared" si="2"/>
        <v>0</v>
      </c>
      <c r="AG125">
        <f>IFERROR(VLOOKUP(B125,'Slutlig allokering kvv'!$B$2:$AJ$462,MATCH("Summa justerad allokerad tillförd energi (utan hjälpel och rökgaskondensering):",'Slutlig allokering kvv'!$B$1:$AK$1,0),FALSE)/1,"")</f>
        <v>0</v>
      </c>
      <c r="AI125" s="23" t="str">
        <f>IFERROR(1-VLOOKUP(B125,'Slutlig allokering kvv'!$B$2:$AJ$462,MATCH("Andel av bränsle i kvv som allokerats till värme, exklusive rökgaskondensering och hjälpel",'Slutlig allokering kvv'!$B$1:$AK$1,0),FALSE),"")</f>
        <v/>
      </c>
      <c r="AK125" s="23" t="str">
        <f t="shared" si="3"/>
        <v/>
      </c>
    </row>
    <row r="126" spans="1:37" x14ac:dyDescent="0.25">
      <c r="A126" s="2" t="s">
        <v>175</v>
      </c>
      <c r="B126" s="2" t="s">
        <v>176</v>
      </c>
      <c r="C126" s="2" t="str">
        <f>IFERROR(VLOOKUP($B126,Kraftvärmeprod!$B$1:$AH$479,MATCH(C$3,Kraftvärmeprod!$B$1:$AG$1,0),FALSE)/1,"")</f>
        <v/>
      </c>
      <c r="D126" s="2"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s="40">
        <f>IFERROR(VLOOKUP($B126,Miljö!$B$1:$S$477,MATCH(M$2,Miljö!$B$1:$X$1,0),FALSE)/1,0)-IFERROR(VLOOKUP($B126,'Slutlig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f>IFERROR(VLOOKUP($B126,Kraftvärmeprod!$B$1:$AH$479,MATCH(T$2,Kraftvärmeprod!$B$1:$AG$1,0),FALSE)/1,0)-IFERROR(VLOOKUP($B126,'Slutlig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B126">
        <f>IFERROR(VLOOKUP($B126,Kraftvärmeprod!$B$1:$AH$479,MATCH(AB$2,Kraftvärmeprod!$B$1:$AG$1,0),FALSE)/1,0)-IFERROR(VLOOKUP($B126,'Slutlig allokering kvv'!$B$2:$AC$462,MATCH(AB$3,'Slutlig allokering kvv'!$B$1:$AJ$1,0),FALSE)/1,0)</f>
        <v>0</v>
      </c>
      <c r="AE126">
        <f t="shared" si="2"/>
        <v>0</v>
      </c>
      <c r="AG126">
        <f>IFERROR(VLOOKUP(B126,'Slutlig allokering kvv'!$B$2:$AJ$462,MATCH("Summa justerad allokerad tillförd energi (utan hjälpel och rökgaskondensering):",'Slutlig allokering kvv'!$B$1:$AK$1,0),FALSE)/1,"")</f>
        <v>0</v>
      </c>
      <c r="AI126" s="23" t="str">
        <f>IFERROR(1-VLOOKUP(B126,'Slutlig allokering kvv'!$B$2:$AJ$462,MATCH("Andel av bränsle i kvv som allokerats till värme, exklusive rökgaskondensering och hjälpel",'Slutlig allokering kvv'!$B$1:$AK$1,0),FALSE),"")</f>
        <v/>
      </c>
      <c r="AK126" s="23" t="str">
        <f t="shared" si="3"/>
        <v/>
      </c>
    </row>
    <row r="127" spans="1:37" x14ac:dyDescent="0.25">
      <c r="A127" s="2" t="s">
        <v>177</v>
      </c>
      <c r="B127" s="2" t="s">
        <v>178</v>
      </c>
      <c r="C127" s="2" t="str">
        <f>IFERROR(VLOOKUP($B127,Kraftvärmeprod!$B$1:$AH$479,MATCH(C$3,Kraftvärmeprod!$B$1:$AG$1,0),FALSE)/1,"")</f>
        <v/>
      </c>
      <c r="D127" s="2"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s="40">
        <f>IFERROR(VLOOKUP($B127,Miljö!$B$1:$S$477,MATCH(M$2,Miljö!$B$1:$X$1,0),FALSE)/1,0)-IFERROR(VLOOKUP($B127,'Slutlig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f>IFERROR(VLOOKUP($B127,Kraftvärmeprod!$B$1:$AH$479,MATCH(T$2,Kraftvärmeprod!$B$1:$AG$1,0),FALSE)/1,0)-IFERROR(VLOOKUP($B127,'Slutlig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B127">
        <f>IFERROR(VLOOKUP($B127,Kraftvärmeprod!$B$1:$AH$479,MATCH(AB$2,Kraftvärmeprod!$B$1:$AG$1,0),FALSE)/1,0)-IFERROR(VLOOKUP($B127,'Slutlig allokering kvv'!$B$2:$AC$462,MATCH(AB$3,'Slutlig allokering kvv'!$B$1:$AJ$1,0),FALSE)/1,0)</f>
        <v>0</v>
      </c>
      <c r="AE127">
        <f t="shared" si="2"/>
        <v>0</v>
      </c>
      <c r="AG127">
        <f>IFERROR(VLOOKUP(B127,'Slutlig allokering kvv'!$B$2:$AJ$462,MATCH("Summa justerad allokerad tillförd energi (utan hjälpel och rökgaskondensering):",'Slutlig allokering kvv'!$B$1:$AK$1,0),FALSE)/1,"")</f>
        <v>0</v>
      </c>
      <c r="AI127" s="23" t="str">
        <f>IFERROR(1-VLOOKUP(B127,'Slutlig allokering kvv'!$B$2:$AJ$462,MATCH("Andel av bränsle i kvv som allokerats till värme, exklusive rökgaskondensering och hjälpel",'Slutlig allokering kvv'!$B$1:$AK$1,0),FALSE),"")</f>
        <v/>
      </c>
      <c r="AK127" s="23" t="str">
        <f t="shared" si="3"/>
        <v/>
      </c>
    </row>
    <row r="128" spans="1:37" x14ac:dyDescent="0.25">
      <c r="A128" s="2" t="s">
        <v>177</v>
      </c>
      <c r="B128" s="2" t="s">
        <v>179</v>
      </c>
      <c r="C128" s="2" t="str">
        <f>IFERROR(VLOOKUP($B128,Kraftvärmeprod!$B$1:$AH$479,MATCH(C$3,Kraftvärmeprod!$B$1:$AG$1,0),FALSE)/1,"")</f>
        <v/>
      </c>
      <c r="D128" s="2"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s="40">
        <f>IFERROR(VLOOKUP($B128,Miljö!$B$1:$S$477,MATCH(M$2,Miljö!$B$1:$X$1,0),FALSE)/1,0)-IFERROR(VLOOKUP($B128,'Slutlig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f>IFERROR(VLOOKUP($B128,Kraftvärmeprod!$B$1:$AH$479,MATCH(T$2,Kraftvärmeprod!$B$1:$AG$1,0),FALSE)/1,0)-IFERROR(VLOOKUP($B128,'Slutlig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B128">
        <f>IFERROR(VLOOKUP($B128,Kraftvärmeprod!$B$1:$AH$479,MATCH(AB$2,Kraftvärmeprod!$B$1:$AG$1,0),FALSE)/1,0)-IFERROR(VLOOKUP($B128,'Slutlig allokering kvv'!$B$2:$AC$462,MATCH(AB$3,'Slutlig allokering kvv'!$B$1:$AJ$1,0),FALSE)/1,0)</f>
        <v>0</v>
      </c>
      <c r="AE128">
        <f t="shared" si="2"/>
        <v>0</v>
      </c>
      <c r="AG128">
        <f>IFERROR(VLOOKUP(B128,'Slutlig allokering kvv'!$B$2:$AJ$462,MATCH("Summa justerad allokerad tillförd energi (utan hjälpel och rökgaskondensering):",'Slutlig allokering kvv'!$B$1:$AK$1,0),FALSE)/1,"")</f>
        <v>0</v>
      </c>
      <c r="AI128" s="23" t="str">
        <f>IFERROR(1-VLOOKUP(B128,'Slutlig allokering kvv'!$B$2:$AJ$462,MATCH("Andel av bränsle i kvv som allokerats till värme, exklusive rökgaskondensering och hjälpel",'Slutlig allokering kvv'!$B$1:$AK$1,0),FALSE),"")</f>
        <v/>
      </c>
      <c r="AK128" s="23" t="str">
        <f t="shared" si="3"/>
        <v/>
      </c>
    </row>
    <row r="129" spans="1:37" x14ac:dyDescent="0.25">
      <c r="A129" s="2" t="s">
        <v>177</v>
      </c>
      <c r="B129" s="2" t="s">
        <v>180</v>
      </c>
      <c r="C129" s="2" t="str">
        <f>IFERROR(VLOOKUP($B129,Kraftvärmeprod!$B$1:$AH$479,MATCH(C$3,Kraftvärmeprod!$B$1:$AG$1,0),FALSE)/1,"")</f>
        <v/>
      </c>
      <c r="D129" s="2"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s="40">
        <f>IFERROR(VLOOKUP($B129,Miljö!$B$1:$S$477,MATCH(M$2,Miljö!$B$1:$X$1,0),FALSE)/1,0)-IFERROR(VLOOKUP($B129,'Slutlig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f>IFERROR(VLOOKUP($B129,Kraftvärmeprod!$B$1:$AH$479,MATCH(T$2,Kraftvärmeprod!$B$1:$AG$1,0),FALSE)/1,0)-IFERROR(VLOOKUP($B129,'Slutlig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B129">
        <f>IFERROR(VLOOKUP($B129,Kraftvärmeprod!$B$1:$AH$479,MATCH(AB$2,Kraftvärmeprod!$B$1:$AG$1,0),FALSE)/1,0)-IFERROR(VLOOKUP($B129,'Slutlig allokering kvv'!$B$2:$AC$462,MATCH(AB$3,'Slutlig allokering kvv'!$B$1:$AJ$1,0),FALSE)/1,0)</f>
        <v>0</v>
      </c>
      <c r="AE129">
        <f t="shared" si="2"/>
        <v>0</v>
      </c>
      <c r="AG129">
        <f>IFERROR(VLOOKUP(B129,'Slutlig allokering kvv'!$B$2:$AJ$462,MATCH("Summa justerad allokerad tillförd energi (utan hjälpel och rökgaskondensering):",'Slutlig allokering kvv'!$B$1:$AK$1,0),FALSE)/1,"")</f>
        <v>0</v>
      </c>
      <c r="AI129" s="23" t="str">
        <f>IFERROR(1-VLOOKUP(B129,'Slutlig allokering kvv'!$B$2:$AJ$462,MATCH("Andel av bränsle i kvv som allokerats till värme, exklusive rökgaskondensering och hjälpel",'Slutlig allokering kvv'!$B$1:$AK$1,0),FALSE),"")</f>
        <v/>
      </c>
      <c r="AK129" s="23" t="str">
        <f t="shared" si="3"/>
        <v/>
      </c>
    </row>
    <row r="130" spans="1:37" x14ac:dyDescent="0.25">
      <c r="A130" s="2" t="s">
        <v>181</v>
      </c>
      <c r="B130" s="2" t="s">
        <v>182</v>
      </c>
      <c r="C130" s="2">
        <f>IFERROR(VLOOKUP($B130,Kraftvärmeprod!$B$1:$AH$479,MATCH(C$3,Kraftvärmeprod!$B$1:$AG$1,0),FALSE)/1,"")</f>
        <v>319</v>
      </c>
      <c r="D130" s="2">
        <f>IFERROR(VLOOKUP($B130,Kraftvärmeprod!$B$1:$AH$479,MATCH(D$3,Kraftvärmeprod!$B$1:$AG$1,0),FALSE)/1,"")</f>
        <v>71.099999999999994</v>
      </c>
      <c r="E130">
        <f>IFERROR(VLOOKUP($B130,Kraftvärmeprod!$B$1:$AH$479,MATCH(E$2,Kraftvärmeprod!$B$1:$AG$1,0),FALSE)/1,0)-IFERROR(VLOOKUP($B130,'Slutlig allokering kvv'!$B$2:$AC$462,MATCH(E$3,'Slutlig allokering kvv'!$B$1:$AJ$1,0),FALSE)/1,0)</f>
        <v>138.54700000000003</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0.61806000000000005</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33.215500000000006</v>
      </c>
      <c r="M130" s="40">
        <f>IFERROR(VLOOKUP($B130,Miljö!$B$1:$S$477,MATCH(M$2,Miljö!$B$1:$X$1,0),FALSE)/1,0)-IFERROR(VLOOKUP($B130,'Slutlig allokering kvv'!$B$2:$AC$462,MATCH(M$3,'Slutlig allokering kvv'!$B$1:$AJ$1,0),FALSE)/1,0)</f>
        <v>7.7933999999999983</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f>IFERROR(VLOOKUP($B130,Kraftvärmeprod!$B$1:$AH$479,MATCH(T$2,Kraftvärmeprod!$B$1:$AG$1,0),FALSE)/1,0)-IFERROR(VLOOKUP($B130,'Slutlig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B130">
        <f>IFERROR(VLOOKUP($B130,Kraftvärmeprod!$B$1:$AH$479,MATCH(AB$2,Kraftvärmeprod!$B$1:$AG$1,0),FALSE)/1,0)-IFERROR(VLOOKUP($B130,'Slutlig allokering kvv'!$B$2:$AC$462,MATCH(AB$3,'Slutlig allokering kvv'!$B$1:$AJ$1,0),FALSE)/1,0)</f>
        <v>0</v>
      </c>
      <c r="AE130">
        <f t="shared" si="2"/>
        <v>172.38056000000006</v>
      </c>
      <c r="AG130">
        <f>IFERROR(VLOOKUP(B130,'Slutlig allokering kvv'!$B$2:$AJ$462,MATCH("Summa justerad allokerad tillförd energi (utan hjälpel och rökgaskondensering):",'Slutlig allokering kvv'!$B$1:$AK$1,0),FALSE)/1,"")</f>
        <v>252.80843999999996</v>
      </c>
      <c r="AI130" s="23">
        <f>IFERROR(1-VLOOKUP(B130,'Slutlig allokering kvv'!$B$2:$AJ$462,MATCH("Andel av bränsle i kvv som allokerats till värme, exklusive rökgaskondensering och hjälpel",'Slutlig allokering kvv'!$B$1:$AK$1,0),FALSE),"")</f>
        <v>0.40542102453261974</v>
      </c>
      <c r="AK130" s="23">
        <f t="shared" si="3"/>
        <v>0.40542102453261974</v>
      </c>
    </row>
    <row r="131" spans="1:37" x14ac:dyDescent="0.25">
      <c r="A131" s="2" t="s">
        <v>183</v>
      </c>
      <c r="B131" s="2" t="s">
        <v>184</v>
      </c>
      <c r="C131" s="2" t="str">
        <f>IFERROR(VLOOKUP($B131,Kraftvärmeprod!$B$1:$AH$479,MATCH(C$3,Kraftvärmeprod!$B$1:$AG$1,0),FALSE)/1,"")</f>
        <v/>
      </c>
      <c r="D131" s="2"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s="40">
        <f>IFERROR(VLOOKUP($B131,Miljö!$B$1:$S$477,MATCH(M$2,Miljö!$B$1:$X$1,0),FALSE)/1,0)-IFERROR(VLOOKUP($B131,'Slutlig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f>IFERROR(VLOOKUP($B131,Kraftvärmeprod!$B$1:$AH$479,MATCH(T$2,Kraftvärmeprod!$B$1:$AG$1,0),FALSE)/1,0)-IFERROR(VLOOKUP($B131,'Slutlig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B131">
        <f>IFERROR(VLOOKUP($B131,Kraftvärmeprod!$B$1:$AH$479,MATCH(AB$2,Kraftvärmeprod!$B$1:$AG$1,0),FALSE)/1,0)-IFERROR(VLOOKUP($B131,'Slutlig allokering kvv'!$B$2:$AC$462,MATCH(AB$3,'Slutlig allokering kvv'!$B$1:$AJ$1,0),FALSE)/1,0)</f>
        <v>0</v>
      </c>
      <c r="AE131">
        <f t="shared" si="2"/>
        <v>0</v>
      </c>
      <c r="AG131">
        <f>IFERROR(VLOOKUP(B131,'Slutlig allokering kvv'!$B$2:$AJ$462,MATCH("Summa justerad allokerad tillförd energi (utan hjälpel och rökgaskondensering):",'Slutlig allokering kvv'!$B$1:$AK$1,0),FALSE)/1,"")</f>
        <v>0</v>
      </c>
      <c r="AI131" s="23" t="str">
        <f>IFERROR(1-VLOOKUP(B131,'Slutlig allokering kvv'!$B$2:$AJ$462,MATCH("Andel av bränsle i kvv som allokerats till värme, exklusive rökgaskondensering och hjälpel",'Slutlig allokering kvv'!$B$1:$AK$1,0),FALSE),"")</f>
        <v/>
      </c>
      <c r="AK131" s="23" t="str">
        <f t="shared" si="3"/>
        <v/>
      </c>
    </row>
    <row r="132" spans="1:37" x14ac:dyDescent="0.25">
      <c r="A132" s="2" t="s">
        <v>185</v>
      </c>
      <c r="B132" s="2" t="s">
        <v>186</v>
      </c>
      <c r="C132" s="2">
        <f>IFERROR(VLOOKUP($B132,Kraftvärmeprod!$B$1:$AH$479,MATCH(C$3,Kraftvärmeprod!$B$1:$AG$1,0),FALSE)/1,"")</f>
        <v>39.9</v>
      </c>
      <c r="D132" s="2">
        <f>IFERROR(VLOOKUP($B132,Kraftvärmeprod!$B$1:$AH$479,MATCH(D$3,Kraftvärmeprod!$B$1:$AG$1,0),FALSE)/1,"")</f>
        <v>8.4</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4.25129</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4.25129</v>
      </c>
      <c r="M132" s="40">
        <f>IFERROR(VLOOKUP($B132,Miljö!$B$1:$S$477,MATCH(M$2,Miljö!$B$1:$X$1,0),FALSE)/1,0)-IFERROR(VLOOKUP($B132,'Slutlig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6.4124000000000017</v>
      </c>
      <c r="R132">
        <f>IFERROR(VLOOKUP($B132,Kraftvärmeprod!$B$1:$AH$479,MATCH(R$2,Kraftvärmeprod!$B$1:$AG$1,0),FALSE)/1,0)-IFERROR(VLOOKUP($B132,'Slutlig allokering kvv'!$B$2:$AC$462,MATCH(R$3,'Slutlig allokering kvv'!$B$1:$AJ$1,0),FALSE)/1,0)</f>
        <v>6.4124000000000017</v>
      </c>
      <c r="S132">
        <f>IFERROR(VLOOKUP($B132,Kraftvärmeprod!$B$1:$AH$479,MATCH(S$2,Kraftvärmeprod!$B$1:$AG$1,0),FALSE)/1,0)-IFERROR(VLOOKUP($B132,'Slutlig allokering kvv'!$B$2:$AC$462,MATCH(S$3,'Slutlig allokering kvv'!$B$1:$AJ$1,0),FALSE)/1,0)</f>
        <v>0</v>
      </c>
      <c r="T132">
        <f>IFERROR(VLOOKUP($B132,Kraftvärmeprod!$B$1:$AH$479,MATCH(T$2,Kraftvärmeprod!$B$1:$AG$1,0),FALSE)/1,0)-IFERROR(VLOOKUP($B132,'Slutlig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B132">
        <f>IFERROR(VLOOKUP($B132,Kraftvärmeprod!$B$1:$AH$479,MATCH(AB$2,Kraftvärmeprod!$B$1:$AG$1,0),FALSE)/1,0)-IFERROR(VLOOKUP($B132,'Slutlig allokering kvv'!$B$2:$AC$462,MATCH(AB$3,'Slutlig allokering kvv'!$B$1:$AJ$1,0),FALSE)/1,0)</f>
        <v>0</v>
      </c>
      <c r="AE132">
        <f t="shared" si="2"/>
        <v>21.327380000000005</v>
      </c>
      <c r="AG132">
        <f>IFERROR(VLOOKUP(B132,'Slutlig allokering kvv'!$B$2:$AJ$462,MATCH("Summa justerad allokerad tillförd energi (utan hjälpel och rökgaskondensering):",'Slutlig allokering kvv'!$B$1:$AK$1,0),FALSE)/1,"")</f>
        <v>38.872619999999998</v>
      </c>
      <c r="AI132" s="23">
        <f>IFERROR(1-VLOOKUP(B132,'Slutlig allokering kvv'!$B$2:$AJ$462,MATCH("Andel av bränsle i kvv som allokerats till värme, exklusive rökgaskondensering och hjälpel",'Slutlig allokering kvv'!$B$1:$AK$1,0),FALSE),"")</f>
        <v>0.35427541528239215</v>
      </c>
      <c r="AK132" s="23">
        <f t="shared" si="3"/>
        <v>0.35427541528239209</v>
      </c>
    </row>
    <row r="133" spans="1:37" x14ac:dyDescent="0.25">
      <c r="A133" s="2" t="s">
        <v>185</v>
      </c>
      <c r="B133" s="2" t="s">
        <v>187</v>
      </c>
      <c r="C133" s="2" t="str">
        <f>IFERROR(VLOOKUP($B133,Kraftvärmeprod!$B$1:$AH$479,MATCH(C$3,Kraftvärmeprod!$B$1:$AG$1,0),FALSE)/1,"")</f>
        <v/>
      </c>
      <c r="D133" s="2"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s="40">
        <f>IFERROR(VLOOKUP($B133,Miljö!$B$1:$S$477,MATCH(M$2,Miljö!$B$1:$X$1,0),FALSE)/1,0)-IFERROR(VLOOKUP($B133,'Slutlig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f>IFERROR(VLOOKUP($B133,Kraftvärmeprod!$B$1:$AH$479,MATCH(T$2,Kraftvärmeprod!$B$1:$AG$1,0),FALSE)/1,0)-IFERROR(VLOOKUP($B133,'Slutlig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B133">
        <f>IFERROR(VLOOKUP($B133,Kraftvärmeprod!$B$1:$AH$479,MATCH(AB$2,Kraftvärmeprod!$B$1:$AG$1,0),FALSE)/1,0)-IFERROR(VLOOKUP($B133,'Slutlig allokering kvv'!$B$2:$AC$462,MATCH(AB$3,'Slutlig allokering kvv'!$B$1:$AJ$1,0),FALSE)/1,0)</f>
        <v>0</v>
      </c>
      <c r="AE133">
        <f t="shared" si="2"/>
        <v>0</v>
      </c>
      <c r="AG133">
        <f>IFERROR(VLOOKUP(B133,'Slutlig allokering kvv'!$B$2:$AJ$462,MATCH("Summa justerad allokerad tillförd energi (utan hjälpel och rökgaskondensering):",'Slutlig allokering kvv'!$B$1:$AK$1,0),FALSE)/1,"")</f>
        <v>0</v>
      </c>
      <c r="AI133" s="23" t="str">
        <f>IFERROR(1-VLOOKUP(B133,'Slutlig allokering kvv'!$B$2:$AJ$462,MATCH("Andel av bränsle i kvv som allokerats till värme, exklusive rökgaskondensering och hjälpel",'Slutlig allokering kvv'!$B$1:$AK$1,0),FALSE),"")</f>
        <v/>
      </c>
      <c r="AK133" s="23" t="str">
        <f t="shared" si="3"/>
        <v/>
      </c>
    </row>
    <row r="134" spans="1:37" x14ac:dyDescent="0.25">
      <c r="A134" s="2" t="s">
        <v>185</v>
      </c>
      <c r="B134" s="2" t="s">
        <v>188</v>
      </c>
      <c r="C134" s="2" t="str">
        <f>IFERROR(VLOOKUP($B134,Kraftvärmeprod!$B$1:$AH$479,MATCH(C$3,Kraftvärmeprod!$B$1:$AG$1,0),FALSE)/1,"")</f>
        <v/>
      </c>
      <c r="D134" s="2"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s="40">
        <f>IFERROR(VLOOKUP($B134,Miljö!$B$1:$S$477,MATCH(M$2,Miljö!$B$1:$X$1,0),FALSE)/1,0)-IFERROR(VLOOKUP($B134,'Slutlig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f>IFERROR(VLOOKUP($B134,Kraftvärmeprod!$B$1:$AH$479,MATCH(T$2,Kraftvärmeprod!$B$1:$AG$1,0),FALSE)/1,0)-IFERROR(VLOOKUP($B134,'Slutlig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B134">
        <f>IFERROR(VLOOKUP($B134,Kraftvärmeprod!$B$1:$AH$479,MATCH(AB$2,Kraftvärmeprod!$B$1:$AG$1,0),FALSE)/1,0)-IFERROR(VLOOKUP($B134,'Slutlig allokering kvv'!$B$2:$AC$462,MATCH(AB$3,'Slutlig allokering kvv'!$B$1:$AJ$1,0),FALSE)/1,0)</f>
        <v>0</v>
      </c>
      <c r="AE134">
        <f t="shared" ref="AE134:AE197" si="4">SUM(E134:AB134)-M134</f>
        <v>0</v>
      </c>
      <c r="AG134">
        <f>IFERROR(VLOOKUP(B134,'Slutlig allokering kvv'!$B$2:$AJ$462,MATCH("Summa justerad allokerad tillförd energi (utan hjälpel och rökgaskondensering):",'Slutlig allokering kvv'!$B$1:$AK$1,0),FALSE)/1,"")</f>
        <v>0</v>
      </c>
      <c r="AI134" s="23" t="str">
        <f>IFERROR(1-VLOOKUP(B134,'Slutlig allokering kvv'!$B$2:$AJ$462,MATCH("Andel av bränsle i kvv som allokerats till värme, exklusive rökgaskondensering och hjälpel",'Slutlig allokering kvv'!$B$1:$AK$1,0),FALSE),"")</f>
        <v/>
      </c>
      <c r="AK134" s="23" t="str">
        <f t="shared" ref="AK134:AK197" si="5">IFERROR(AE134/(AE134+AG134),"")</f>
        <v/>
      </c>
    </row>
    <row r="135" spans="1:37" x14ac:dyDescent="0.25">
      <c r="A135" s="2" t="s">
        <v>185</v>
      </c>
      <c r="B135" s="2" t="s">
        <v>189</v>
      </c>
      <c r="C135" s="2">
        <f>IFERROR(VLOOKUP($B135,Kraftvärmeprod!$B$1:$AH$479,MATCH(C$3,Kraftvärmeprod!$B$1:$AG$1,0),FALSE)/1,"")</f>
        <v>37.700000000000003</v>
      </c>
      <c r="D135" s="2">
        <f>IFERROR(VLOOKUP($B135,Kraftvärmeprod!$B$1:$AH$479,MATCH(D$3,Kraftvärmeprod!$B$1:$AG$1,0),FALSE)/1,"")</f>
        <v>7.1</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2.93004</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2.93004</v>
      </c>
      <c r="M135" s="40">
        <f>IFERROR(VLOOKUP($B135,Miljö!$B$1:$S$477,MATCH(M$2,Miljö!$B$1:$X$1,0),FALSE)/1,0)-IFERROR(VLOOKUP($B135,'Slutlig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4.4115200000000012</v>
      </c>
      <c r="R135">
        <f>IFERROR(VLOOKUP($B135,Kraftvärmeprod!$B$1:$AH$479,MATCH(R$2,Kraftvärmeprod!$B$1:$AG$1,0),FALSE)/1,0)-IFERROR(VLOOKUP($B135,'Slutlig allokering kvv'!$B$2:$AC$462,MATCH(R$3,'Slutlig allokering kvv'!$B$1:$AJ$1,0),FALSE)/1,0)</f>
        <v>4.4115200000000012</v>
      </c>
      <c r="S135">
        <f>IFERROR(VLOOKUP($B135,Kraftvärmeprod!$B$1:$AH$479,MATCH(S$2,Kraftvärmeprod!$B$1:$AG$1,0),FALSE)/1,0)-IFERROR(VLOOKUP($B135,'Slutlig allokering kvv'!$B$2:$AC$462,MATCH(S$3,'Slutlig allokering kvv'!$B$1:$AJ$1,0),FALSE)/1,0)</f>
        <v>0</v>
      </c>
      <c r="T135">
        <f>IFERROR(VLOOKUP($B135,Kraftvärmeprod!$B$1:$AH$479,MATCH(T$2,Kraftvärmeprod!$B$1:$AG$1,0),FALSE)/1,0)-IFERROR(VLOOKUP($B135,'Slutlig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B135">
        <f>IFERROR(VLOOKUP($B135,Kraftvärmeprod!$B$1:$AH$479,MATCH(AB$2,Kraftvärmeprod!$B$1:$AG$1,0),FALSE)/1,0)-IFERROR(VLOOKUP($B135,'Slutlig allokering kvv'!$B$2:$AC$462,MATCH(AB$3,'Slutlig allokering kvv'!$B$1:$AJ$1,0),FALSE)/1,0)</f>
        <v>0</v>
      </c>
      <c r="AE135">
        <f t="shared" si="4"/>
        <v>14.683120000000002</v>
      </c>
      <c r="AG135">
        <f>IFERROR(VLOOKUP(B135,'Slutlig allokering kvv'!$B$2:$AJ$462,MATCH("Summa justerad allokerad tillförd energi (utan hjälpel och rökgaskondensering):",'Slutlig allokering kvv'!$B$1:$AK$1,0),FALSE)/1,"")</f>
        <v>29.916879999999999</v>
      </c>
      <c r="AI135" s="23">
        <f>IFERROR(1-VLOOKUP(B135,'Slutlig allokering kvv'!$B$2:$AJ$462,MATCH("Andel av bränsle i kvv som allokerats till värme, exklusive rökgaskondensering och hjälpel",'Slutlig allokering kvv'!$B$1:$AK$1,0),FALSE),"")</f>
        <v>0.32921793721973103</v>
      </c>
      <c r="AK135" s="23">
        <f t="shared" si="5"/>
        <v>0.32921793721973097</v>
      </c>
    </row>
    <row r="136" spans="1:37" x14ac:dyDescent="0.25">
      <c r="A136" s="2" t="s">
        <v>190</v>
      </c>
      <c r="B136" s="2" t="s">
        <v>191</v>
      </c>
      <c r="C136" s="2" t="str">
        <f>IFERROR(VLOOKUP($B136,Kraftvärmeprod!$B$1:$AH$479,MATCH(C$3,Kraftvärmeprod!$B$1:$AG$1,0),FALSE)/1,"")</f>
        <v/>
      </c>
      <c r="D136" s="2" t="str">
        <f>IFERROR(VLOOKUP($B136,Kraftvärmeprod!$B$1:$AH$479,MATCH(D$3,Kraftvärmeprod!$B$1:$AG$1,0),FALSE)/1,"")</f>
        <v/>
      </c>
      <c r="E136">
        <f>IFERROR(VLOOKUP($B136,Kraftvärmeprod!$B$1:$AH$479,MATCH(E$2,Kraftvärmeprod!$B$1:$AG$1,0),FALSE)/1,0)-IFERROR(VLOOKUP($B136,'Slutlig allokering kvv'!$B$2:$AC$462,MATCH(E$3,'Slutlig allokering kvv'!$B$1:$AJ$1,0),FALSE)/1,0)</f>
        <v>0</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0</v>
      </c>
      <c r="M136" s="40">
        <f>IFERROR(VLOOKUP($B136,Miljö!$B$1:$S$477,MATCH(M$2,Miljö!$B$1:$X$1,0),FALSE)/1,0)-IFERROR(VLOOKUP($B136,'Slutlig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f>IFERROR(VLOOKUP($B136,Kraftvärmeprod!$B$1:$AH$479,MATCH(T$2,Kraftvärmeprod!$B$1:$AG$1,0),FALSE)/1,0)-IFERROR(VLOOKUP($B136,'Slutlig allokering kvv'!$B$2:$AC$462,MATCH(T$3,'Slutlig allokering kvv'!$B$1:$AJ$1,0),FALSE)/1,0)</f>
        <v>0</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B136">
        <f>IFERROR(VLOOKUP($B136,Kraftvärmeprod!$B$1:$AH$479,MATCH(AB$2,Kraftvärmeprod!$B$1:$AG$1,0),FALSE)/1,0)-IFERROR(VLOOKUP($B136,'Slutlig allokering kvv'!$B$2:$AC$462,MATCH(AB$3,'Slutlig allokering kvv'!$B$1:$AJ$1,0),FALSE)/1,0)</f>
        <v>0</v>
      </c>
      <c r="AE136">
        <f t="shared" si="4"/>
        <v>0</v>
      </c>
      <c r="AG136">
        <f>IFERROR(VLOOKUP(B136,'Slutlig allokering kvv'!$B$2:$AJ$462,MATCH("Summa justerad allokerad tillförd energi (utan hjälpel och rökgaskondensering):",'Slutlig allokering kvv'!$B$1:$AK$1,0),FALSE)/1,"")</f>
        <v>0</v>
      </c>
      <c r="AI136" s="23" t="str">
        <f>IFERROR(1-VLOOKUP(B136,'Slutlig allokering kvv'!$B$2:$AJ$462,MATCH("Andel av bränsle i kvv som allokerats till värme, exklusive rökgaskondensering och hjälpel",'Slutlig allokering kvv'!$B$1:$AK$1,0),FALSE),"")</f>
        <v/>
      </c>
      <c r="AK136" s="23" t="str">
        <f t="shared" si="5"/>
        <v/>
      </c>
    </row>
    <row r="137" spans="1:37" x14ac:dyDescent="0.25">
      <c r="A137" s="2" t="s">
        <v>192</v>
      </c>
      <c r="B137" s="2" t="s">
        <v>193</v>
      </c>
      <c r="C137" s="2">
        <f>IFERROR(VLOOKUP($B137,Kraftvärmeprod!$B$1:$AH$479,MATCH(C$3,Kraftvärmeprod!$B$1:$AG$1,0),FALSE)/1,"")</f>
        <v>133.9</v>
      </c>
      <c r="D137" s="2">
        <f>IFERROR(VLOOKUP($B137,Kraftvärmeprod!$B$1:$AH$479,MATCH(D$3,Kraftvärmeprod!$B$1:$AG$1,0),FALSE)/1,"")</f>
        <v>33.299999999999997</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17.302700000000002</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19.229599999999998</v>
      </c>
      <c r="M137" s="40">
        <f>IFERROR(VLOOKUP($B137,Miljö!$B$1:$S$477,MATCH(M$2,Miljö!$B$1:$X$1,0),FALSE)/1,0)-IFERROR(VLOOKUP($B137,'Slutlig allokering kvv'!$B$2:$AC$462,MATCH(M$3,'Slutlig allokering kvv'!$B$1:$AJ$1,0),FALSE)/1,0)</f>
        <v>2.3644699999999998</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7.3143000000000011</v>
      </c>
      <c r="R137">
        <f>IFERROR(VLOOKUP($B137,Kraftvärmeprod!$B$1:$AH$479,MATCH(R$2,Kraftvärmeprod!$B$1:$AG$1,0),FALSE)/1,0)-IFERROR(VLOOKUP($B137,'Slutlig allokering kvv'!$B$2:$AC$462,MATCH(R$3,'Slutlig allokering kvv'!$B$1:$AJ$1,0),FALSE)/1,0)</f>
        <v>14.274799999999995</v>
      </c>
      <c r="S137">
        <f>IFERROR(VLOOKUP($B137,Kraftvärmeprod!$B$1:$AH$479,MATCH(S$2,Kraftvärmeprod!$B$1:$AG$1,0),FALSE)/1,0)-IFERROR(VLOOKUP($B137,'Slutlig allokering kvv'!$B$2:$AC$462,MATCH(S$3,'Slutlig allokering kvv'!$B$1:$AJ$1,0),FALSE)/1,0)</f>
        <v>0</v>
      </c>
      <c r="T137">
        <f>IFERROR(VLOOKUP($B137,Kraftvärmeprod!$B$1:$AH$479,MATCH(T$2,Kraftvärmeprod!$B$1:$AG$1,0),FALSE)/1,0)-IFERROR(VLOOKUP($B137,'Slutlig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6.2334000000000014</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B137">
        <f>IFERROR(VLOOKUP($B137,Kraftvärmeprod!$B$1:$AH$479,MATCH(AB$2,Kraftvärmeprod!$B$1:$AG$1,0),FALSE)/1,0)-IFERROR(VLOOKUP($B137,'Slutlig allokering kvv'!$B$2:$AC$462,MATCH(AB$3,'Slutlig allokering kvv'!$B$1:$AJ$1,0),FALSE)/1,0)</f>
        <v>0</v>
      </c>
      <c r="AE137">
        <f t="shared" si="4"/>
        <v>64.354799999999997</v>
      </c>
      <c r="AG137">
        <f>IFERROR(VLOOKUP(B137,'Slutlig allokering kvv'!$B$2:$AJ$462,MATCH("Summa justerad allokerad tillförd energi (utan hjälpel och rökgaskondensering):",'Slutlig allokering kvv'!$B$1:$AK$1,0),FALSE)/1,"")</f>
        <v>101.04520000000002</v>
      </c>
      <c r="AI137" s="23">
        <f>IFERROR(1-VLOOKUP(B137,'Slutlig allokering kvv'!$B$2:$AJ$462,MATCH("Andel av bränsle i kvv som allokerats till värme, exklusive rökgaskondensering och hjälpel",'Slutlig allokering kvv'!$B$1:$AK$1,0),FALSE),"")</f>
        <v>0.38908585247883898</v>
      </c>
      <c r="AK137" s="23">
        <f t="shared" si="5"/>
        <v>0.38908585247883909</v>
      </c>
    </row>
    <row r="138" spans="1:37" x14ac:dyDescent="0.25">
      <c r="A138" s="2" t="s">
        <v>194</v>
      </c>
      <c r="B138" s="2" t="s">
        <v>195</v>
      </c>
      <c r="C138" s="2">
        <f>IFERROR(VLOOKUP($B138,Kraftvärmeprod!$B$1:$AH$479,MATCH(C$3,Kraftvärmeprod!$B$1:$AG$1,0),FALSE)/1,"")</f>
        <v>104.3</v>
      </c>
      <c r="D138" s="2">
        <f>IFERROR(VLOOKUP($B138,Kraftvärmeprod!$B$1:$AH$479,MATCH(D$3,Kraftvärmeprod!$B$1:$AG$1,0),FALSE)/1,"")</f>
        <v>9.1</v>
      </c>
      <c r="E138">
        <f>IFERROR(VLOOKUP($B138,Kraftvärmeprod!$B$1:$AH$479,MATCH(E$2,Kraftvärmeprod!$B$1:$AG$1,0),FALSE)/1,0)-IFERROR(VLOOKUP($B138,'Slutlig allokering kvv'!$B$2:$AC$462,MATCH(E$3,'Slutlig allokering kvv'!$B$1:$AJ$1,0),FALSE)/1,0)</f>
        <v>30.708999999999989</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0</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0.10200400000000009</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0</v>
      </c>
      <c r="M138" s="40">
        <f>IFERROR(VLOOKUP($B138,Miljö!$B$1:$S$477,MATCH(M$2,Miljö!$B$1:$X$1,0),FALSE)/1,0)-IFERROR(VLOOKUP($B138,'Slutlig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0</v>
      </c>
      <c r="P138">
        <f>IFERROR(VLOOKUP($B138,Kraftvärmeprod!$B$1:$AH$479,MATCH(P$2,Kraftvärmeprod!$B$1:$AG$1,0),FALSE)/1,0)-IFERROR(VLOOKUP($B138,'Slutlig allokering kvv'!$B$2:$AC$462,MATCH(P$3,'Slutlig allokering kvv'!$B$1:$AJ$1,0),FALSE)/1,0)</f>
        <v>0</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f>IFERROR(VLOOKUP($B138,Kraftvärmeprod!$B$1:$AH$479,MATCH(T$2,Kraftvärmeprod!$B$1:$AG$1,0),FALSE)/1,0)-IFERROR(VLOOKUP($B138,'Slutlig allokering kvv'!$B$2:$AC$462,MATCH(T$3,'Slutlig allokering kvv'!$B$1:$AJ$1,0),FALSE)/1,0)</f>
        <v>0</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B138">
        <f>IFERROR(VLOOKUP($B138,Kraftvärmeprod!$B$1:$AH$479,MATCH(AB$2,Kraftvärmeprod!$B$1:$AG$1,0),FALSE)/1,0)-IFERROR(VLOOKUP($B138,'Slutlig allokering kvv'!$B$2:$AC$462,MATCH(AB$3,'Slutlig allokering kvv'!$B$1:$AJ$1,0),FALSE)/1,0)</f>
        <v>0</v>
      </c>
      <c r="AE138">
        <f t="shared" si="4"/>
        <v>30.81100399999999</v>
      </c>
      <c r="AG138">
        <f>IFERROR(VLOOKUP(B138,'Slutlig allokering kvv'!$B$2:$AJ$462,MATCH("Summa justerad allokerad tillförd energi (utan hjälpel och rökgaskondensering):",'Slutlig allokering kvv'!$B$1:$AK$1,0),FALSE)/1,"")</f>
        <v>110.568996</v>
      </c>
      <c r="AI138" s="23">
        <f>IFERROR(1-VLOOKUP(B138,'Slutlig allokering kvv'!$B$2:$AJ$462,MATCH("Andel av bränsle i kvv som allokerats till värme, exklusive rökgaskondensering och hjälpel",'Slutlig allokering kvv'!$B$1:$AK$1,0),FALSE),"")</f>
        <v>0.21793042863205547</v>
      </c>
      <c r="AK138" s="23">
        <f t="shared" si="5"/>
        <v>0.21793042863205539</v>
      </c>
    </row>
    <row r="139" spans="1:37" x14ac:dyDescent="0.25">
      <c r="A139" s="2" t="s">
        <v>194</v>
      </c>
      <c r="B139" s="2" t="s">
        <v>196</v>
      </c>
      <c r="C139" s="2" t="str">
        <f>IFERROR(VLOOKUP($B139,Kraftvärmeprod!$B$1:$AH$479,MATCH(C$3,Kraftvärmeprod!$B$1:$AG$1,0),FALSE)/1,"")</f>
        <v/>
      </c>
      <c r="D139" s="2"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s="40">
        <f>IFERROR(VLOOKUP($B139,Miljö!$B$1:$S$477,MATCH(M$2,Miljö!$B$1:$X$1,0),FALSE)/1,0)-IFERROR(VLOOKUP($B139,'Slutlig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f>IFERROR(VLOOKUP($B139,Kraftvärmeprod!$B$1:$AH$479,MATCH(T$2,Kraftvärmeprod!$B$1:$AG$1,0),FALSE)/1,0)-IFERROR(VLOOKUP($B139,'Slutlig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B139">
        <f>IFERROR(VLOOKUP($B139,Kraftvärmeprod!$B$1:$AH$479,MATCH(AB$2,Kraftvärmeprod!$B$1:$AG$1,0),FALSE)/1,0)-IFERROR(VLOOKUP($B139,'Slutlig allokering kvv'!$B$2:$AC$462,MATCH(AB$3,'Slutlig allokering kvv'!$B$1:$AJ$1,0),FALSE)/1,0)</f>
        <v>0</v>
      </c>
      <c r="AE139">
        <f t="shared" si="4"/>
        <v>0</v>
      </c>
      <c r="AG139">
        <f>IFERROR(VLOOKUP(B139,'Slutlig allokering kvv'!$B$2:$AJ$462,MATCH("Summa justerad allokerad tillförd energi (utan hjälpel och rökgaskondensering):",'Slutlig allokering kvv'!$B$1:$AK$1,0),FALSE)/1,"")</f>
        <v>0</v>
      </c>
      <c r="AI139" s="23" t="str">
        <f>IFERROR(1-VLOOKUP(B139,'Slutlig allokering kvv'!$B$2:$AJ$462,MATCH("Andel av bränsle i kvv som allokerats till värme, exklusive rökgaskondensering och hjälpel",'Slutlig allokering kvv'!$B$1:$AK$1,0),FALSE),"")</f>
        <v/>
      </c>
      <c r="AK139" s="23" t="str">
        <f t="shared" si="5"/>
        <v/>
      </c>
    </row>
    <row r="140" spans="1:37" x14ac:dyDescent="0.25">
      <c r="A140" s="2" t="s">
        <v>197</v>
      </c>
      <c r="B140" s="2" t="s">
        <v>198</v>
      </c>
      <c r="C140" s="2" t="str">
        <f>IFERROR(VLOOKUP($B140,Kraftvärmeprod!$B$1:$AH$479,MATCH(C$3,Kraftvärmeprod!$B$1:$AG$1,0),FALSE)/1,"")</f>
        <v/>
      </c>
      <c r="D140" s="2"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s="40">
        <f>IFERROR(VLOOKUP($B140,Miljö!$B$1:$S$477,MATCH(M$2,Miljö!$B$1:$X$1,0),FALSE)/1,0)-IFERROR(VLOOKUP($B140,'Slutlig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f>IFERROR(VLOOKUP($B140,Kraftvärmeprod!$B$1:$AH$479,MATCH(T$2,Kraftvärmeprod!$B$1:$AG$1,0),FALSE)/1,0)-IFERROR(VLOOKUP($B140,'Slutlig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B140">
        <f>IFERROR(VLOOKUP($B140,Kraftvärmeprod!$B$1:$AH$479,MATCH(AB$2,Kraftvärmeprod!$B$1:$AG$1,0),FALSE)/1,0)-IFERROR(VLOOKUP($B140,'Slutlig allokering kvv'!$B$2:$AC$462,MATCH(AB$3,'Slutlig allokering kvv'!$B$1:$AJ$1,0),FALSE)/1,0)</f>
        <v>0</v>
      </c>
      <c r="AE140">
        <f t="shared" si="4"/>
        <v>0</v>
      </c>
      <c r="AG140">
        <f>IFERROR(VLOOKUP(B140,'Slutlig allokering kvv'!$B$2:$AJ$462,MATCH("Summa justerad allokerad tillförd energi (utan hjälpel och rökgaskondensering):",'Slutlig allokering kvv'!$B$1:$AK$1,0),FALSE)/1,"")</f>
        <v>0</v>
      </c>
      <c r="AI140" s="23" t="str">
        <f>IFERROR(1-VLOOKUP(B140,'Slutlig allokering kvv'!$B$2:$AJ$462,MATCH("Andel av bränsle i kvv som allokerats till värme, exklusive rökgaskondensering och hjälpel",'Slutlig allokering kvv'!$B$1:$AK$1,0),FALSE),"")</f>
        <v/>
      </c>
      <c r="AK140" s="23" t="str">
        <f t="shared" si="5"/>
        <v/>
      </c>
    </row>
    <row r="141" spans="1:37" x14ac:dyDescent="0.25">
      <c r="A141" s="2" t="s">
        <v>199</v>
      </c>
      <c r="B141" s="2" t="s">
        <v>200</v>
      </c>
      <c r="C141" s="2" t="str">
        <f>IFERROR(VLOOKUP($B141,Kraftvärmeprod!$B$1:$AH$479,MATCH(C$3,Kraftvärmeprod!$B$1:$AG$1,0),FALSE)/1,"")</f>
        <v/>
      </c>
      <c r="D141" s="2" t="str">
        <f>IFERROR(VLOOKUP($B141,Kraftvärmeprod!$B$1:$AH$479,MATCH(D$3,Kraftvärmeprod!$B$1:$AG$1,0),FALSE)/1,"")</f>
        <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0</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0</v>
      </c>
      <c r="M141" s="40">
        <f>IFERROR(VLOOKUP($B141,Miljö!$B$1:$S$477,MATCH(M$2,Miljö!$B$1:$X$1,0),FALSE)/1,0)-IFERROR(VLOOKUP($B141,'Slutlig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0</v>
      </c>
      <c r="P141">
        <f>IFERROR(VLOOKUP($B141,Kraftvärmeprod!$B$1:$AH$479,MATCH(P$2,Kraftvärmeprod!$B$1:$AG$1,0),FALSE)/1,0)-IFERROR(VLOOKUP($B141,'Slutlig allokering kvv'!$B$2:$AC$462,MATCH(P$3,'Slutlig allokering kvv'!$B$1:$AJ$1,0),FALSE)/1,0)</f>
        <v>0</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f>IFERROR(VLOOKUP($B141,Kraftvärmeprod!$B$1:$AH$479,MATCH(T$2,Kraftvärmeprod!$B$1:$AG$1,0),FALSE)/1,0)-IFERROR(VLOOKUP($B141,'Slutlig allokering kvv'!$B$2:$AC$462,MATCH(T$3,'Slutlig allokering kvv'!$B$1:$AJ$1,0),FALSE)/1,0)</f>
        <v>0</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B141">
        <f>IFERROR(VLOOKUP($B141,Kraftvärmeprod!$B$1:$AH$479,MATCH(AB$2,Kraftvärmeprod!$B$1:$AG$1,0),FALSE)/1,0)-IFERROR(VLOOKUP($B141,'Slutlig allokering kvv'!$B$2:$AC$462,MATCH(AB$3,'Slutlig allokering kvv'!$B$1:$AJ$1,0),FALSE)/1,0)</f>
        <v>0</v>
      </c>
      <c r="AE141">
        <f t="shared" si="4"/>
        <v>0</v>
      </c>
      <c r="AG141">
        <f>IFERROR(VLOOKUP(B141,'Slutlig allokering kvv'!$B$2:$AJ$462,MATCH("Summa justerad allokerad tillförd energi (utan hjälpel och rökgaskondensering):",'Slutlig allokering kvv'!$B$1:$AK$1,0),FALSE)/1,"")</f>
        <v>0</v>
      </c>
      <c r="AI141" s="23" t="str">
        <f>IFERROR(1-VLOOKUP(B141,'Slutlig allokering kvv'!$B$2:$AJ$462,MATCH("Andel av bränsle i kvv som allokerats till värme, exklusive rökgaskondensering och hjälpel",'Slutlig allokering kvv'!$B$1:$AK$1,0),FALSE),"")</f>
        <v/>
      </c>
      <c r="AK141" s="23" t="str">
        <f t="shared" si="5"/>
        <v/>
      </c>
    </row>
    <row r="142" spans="1:37" x14ac:dyDescent="0.25">
      <c r="A142" s="2" t="s">
        <v>201</v>
      </c>
      <c r="B142" s="2" t="s">
        <v>202</v>
      </c>
      <c r="C142" s="2" t="str">
        <f>IFERROR(VLOOKUP($B142,Kraftvärmeprod!$B$1:$AH$479,MATCH(C$3,Kraftvärmeprod!$B$1:$AG$1,0),FALSE)/1,"")</f>
        <v/>
      </c>
      <c r="D142" s="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s="40">
        <f>IFERROR(VLOOKUP($B142,Miljö!$B$1:$S$477,MATCH(M$2,Miljö!$B$1:$X$1,0),FALSE)/1,0)-IFERROR(VLOOKUP($B142,'Slutlig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f>IFERROR(VLOOKUP($B142,Kraftvärmeprod!$B$1:$AH$479,MATCH(T$2,Kraftvärmeprod!$B$1:$AG$1,0),FALSE)/1,0)-IFERROR(VLOOKUP($B142,'Slutlig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B142">
        <f>IFERROR(VLOOKUP($B142,Kraftvärmeprod!$B$1:$AH$479,MATCH(AB$2,Kraftvärmeprod!$B$1:$AG$1,0),FALSE)/1,0)-IFERROR(VLOOKUP($B142,'Slutlig allokering kvv'!$B$2:$AC$462,MATCH(AB$3,'Slutlig allokering kvv'!$B$1:$AJ$1,0),FALSE)/1,0)</f>
        <v>0</v>
      </c>
      <c r="AE142">
        <f t="shared" si="4"/>
        <v>0</v>
      </c>
      <c r="AG142">
        <f>IFERROR(VLOOKUP(B142,'Slutlig allokering kvv'!$B$2:$AJ$462,MATCH("Summa justerad allokerad tillförd energi (utan hjälpel och rökgaskondensering):",'Slutlig allokering kvv'!$B$1:$AK$1,0),FALSE)/1,"")</f>
        <v>0</v>
      </c>
      <c r="AI142" s="23" t="str">
        <f>IFERROR(1-VLOOKUP(B142,'Slutlig allokering kvv'!$B$2:$AJ$462,MATCH("Andel av bränsle i kvv som allokerats till värme, exklusive rökgaskondensering och hjälpel",'Slutlig allokering kvv'!$B$1:$AK$1,0),FALSE),"")</f>
        <v/>
      </c>
      <c r="AK142" s="23" t="str">
        <f t="shared" si="5"/>
        <v/>
      </c>
    </row>
    <row r="143" spans="1:37" x14ac:dyDescent="0.25">
      <c r="A143" s="2" t="s">
        <v>201</v>
      </c>
      <c r="B143" s="2" t="s">
        <v>203</v>
      </c>
      <c r="C143" s="2" t="str">
        <f>IFERROR(VLOOKUP($B143,Kraftvärmeprod!$B$1:$AH$479,MATCH(C$3,Kraftvärmeprod!$B$1:$AG$1,0),FALSE)/1,"")</f>
        <v/>
      </c>
      <c r="D143" s="2" t="str">
        <f>IFERROR(VLOOKUP($B143,Kraftvärmeprod!$B$1:$AH$479,MATCH(D$3,Kraftvärmeprod!$B$1:$AG$1,0),FALSE)/1,"")</f>
        <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0</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0</v>
      </c>
      <c r="M143" s="40">
        <f>IFERROR(VLOOKUP($B143,Miljö!$B$1:$S$477,MATCH(M$2,Miljö!$B$1:$X$1,0),FALSE)/1,0)-IFERROR(VLOOKUP($B143,'Slutlig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0</v>
      </c>
      <c r="P143">
        <f>IFERROR(VLOOKUP($B143,Kraftvärmeprod!$B$1:$AH$479,MATCH(P$2,Kraftvärmeprod!$B$1:$AG$1,0),FALSE)/1,0)-IFERROR(VLOOKUP($B143,'Slutlig allokering kvv'!$B$2:$AC$462,MATCH(P$3,'Slutlig allokering kvv'!$B$1:$AJ$1,0),FALSE)/1,0)</f>
        <v>0</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0</v>
      </c>
      <c r="T143">
        <f>IFERROR(VLOOKUP($B143,Kraftvärmeprod!$B$1:$AH$479,MATCH(T$2,Kraftvärmeprod!$B$1:$AG$1,0),FALSE)/1,0)-IFERROR(VLOOKUP($B143,'Slutlig allokering kvv'!$B$2:$AC$462,MATCH(T$3,'Slutlig allokering kvv'!$B$1:$AJ$1,0),FALSE)/1,0)</f>
        <v>0</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B143">
        <f>IFERROR(VLOOKUP($B143,Kraftvärmeprod!$B$1:$AH$479,MATCH(AB$2,Kraftvärmeprod!$B$1:$AG$1,0),FALSE)/1,0)-IFERROR(VLOOKUP($B143,'Slutlig allokering kvv'!$B$2:$AC$462,MATCH(AB$3,'Slutlig allokering kvv'!$B$1:$AJ$1,0),FALSE)/1,0)</f>
        <v>0</v>
      </c>
      <c r="AE143">
        <f t="shared" si="4"/>
        <v>0</v>
      </c>
      <c r="AG143">
        <f>IFERROR(VLOOKUP(B143,'Slutlig allokering kvv'!$B$2:$AJ$462,MATCH("Summa justerad allokerad tillförd energi (utan hjälpel och rökgaskondensering):",'Slutlig allokering kvv'!$B$1:$AK$1,0),FALSE)/1,"")</f>
        <v>0</v>
      </c>
      <c r="AI143" s="23" t="str">
        <f>IFERROR(1-VLOOKUP(B143,'Slutlig allokering kvv'!$B$2:$AJ$462,MATCH("Andel av bränsle i kvv som allokerats till värme, exklusive rökgaskondensering och hjälpel",'Slutlig allokering kvv'!$B$1:$AK$1,0),FALSE),"")</f>
        <v/>
      </c>
      <c r="AK143" s="23" t="str">
        <f t="shared" si="5"/>
        <v/>
      </c>
    </row>
    <row r="144" spans="1:37" x14ac:dyDescent="0.25">
      <c r="A144" s="2" t="s">
        <v>201</v>
      </c>
      <c r="B144" s="2" t="s">
        <v>204</v>
      </c>
      <c r="C144" s="2" t="str">
        <f>IFERROR(VLOOKUP($B144,Kraftvärmeprod!$B$1:$AH$479,MATCH(C$3,Kraftvärmeprod!$B$1:$AG$1,0),FALSE)/1,"")</f>
        <v/>
      </c>
      <c r="D144" s="2" t="str">
        <f>IFERROR(VLOOKUP($B144,Kraftvärmeprod!$B$1:$AH$479,MATCH(D$3,Kraftvärmeprod!$B$1:$AG$1,0),FALSE)/1,"")</f>
        <v/>
      </c>
      <c r="E144">
        <f>IFERROR(VLOOKUP($B144,Kraftvärmeprod!$B$1:$AH$479,MATCH(E$2,Kraftvärmeprod!$B$1:$AG$1,0),FALSE)/1,0)-IFERROR(VLOOKUP($B144,'Slutlig allokering kvv'!$B$2:$AC$462,MATCH(E$3,'Slutlig allokering kvv'!$B$1:$AJ$1,0),FALSE)/1,0)</f>
        <v>0</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0</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s="40">
        <f>IFERROR(VLOOKUP($B144,Miljö!$B$1:$S$477,MATCH(M$2,Miljö!$B$1:$X$1,0),FALSE)/1,0)-IFERROR(VLOOKUP($B144,'Slutlig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f>IFERROR(VLOOKUP($B144,Kraftvärmeprod!$B$1:$AH$479,MATCH(T$2,Kraftvärmeprod!$B$1:$AG$1,0),FALSE)/1,0)-IFERROR(VLOOKUP($B144,'Slutlig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B144">
        <f>IFERROR(VLOOKUP($B144,Kraftvärmeprod!$B$1:$AH$479,MATCH(AB$2,Kraftvärmeprod!$B$1:$AG$1,0),FALSE)/1,0)-IFERROR(VLOOKUP($B144,'Slutlig allokering kvv'!$B$2:$AC$462,MATCH(AB$3,'Slutlig allokering kvv'!$B$1:$AJ$1,0),FALSE)/1,0)</f>
        <v>0</v>
      </c>
      <c r="AE144">
        <f t="shared" si="4"/>
        <v>0</v>
      </c>
      <c r="AG144">
        <f>IFERROR(VLOOKUP(B144,'Slutlig allokering kvv'!$B$2:$AJ$462,MATCH("Summa justerad allokerad tillförd energi (utan hjälpel och rökgaskondensering):",'Slutlig allokering kvv'!$B$1:$AK$1,0),FALSE)/1,"")</f>
        <v>0</v>
      </c>
      <c r="AI144" s="23" t="str">
        <f>IFERROR(1-VLOOKUP(B144,'Slutlig allokering kvv'!$B$2:$AJ$462,MATCH("Andel av bränsle i kvv som allokerats till värme, exklusive rökgaskondensering och hjälpel",'Slutlig allokering kvv'!$B$1:$AK$1,0),FALSE),"")</f>
        <v/>
      </c>
      <c r="AK144" s="23" t="str">
        <f t="shared" si="5"/>
        <v/>
      </c>
    </row>
    <row r="145" spans="1:37" x14ac:dyDescent="0.25">
      <c r="A145" s="2" t="s">
        <v>201</v>
      </c>
      <c r="B145" s="2" t="s">
        <v>205</v>
      </c>
      <c r="C145" s="2">
        <f>IFERROR(VLOOKUP($B145,Kraftvärmeprod!$B$1:$AH$479,MATCH(C$3,Kraftvärmeprod!$B$1:$AG$1,0),FALSE)/1,"")</f>
        <v>412</v>
      </c>
      <c r="D145" s="2">
        <f>IFERROR(VLOOKUP($B145,Kraftvärmeprod!$B$1:$AH$479,MATCH(D$3,Kraftvärmeprod!$B$1:$AG$1,0),FALSE)/1,"")</f>
        <v>189</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50.640599999999999</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27.770700000000001</v>
      </c>
      <c r="M145" s="40">
        <f>IFERROR(VLOOKUP($B145,Miljö!$B$1:$S$477,MATCH(M$2,Miljö!$B$1:$X$1,0),FALSE)/1,0)-IFERROR(VLOOKUP($B145,'Slutlig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62.620100000000001</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39.205599999999997</v>
      </c>
      <c r="R145">
        <f>IFERROR(VLOOKUP($B145,Kraftvärmeprod!$B$1:$AH$479,MATCH(R$2,Kraftvärmeprod!$B$1:$AG$1,0),FALSE)/1,0)-IFERROR(VLOOKUP($B145,'Slutlig allokering kvv'!$B$2:$AC$462,MATCH(R$3,'Slutlig allokering kvv'!$B$1:$AJ$1,0),FALSE)/1,0)</f>
        <v>13.0685</v>
      </c>
      <c r="S145">
        <f>IFERROR(VLOOKUP($B145,Kraftvärmeprod!$B$1:$AH$479,MATCH(S$2,Kraftvärmeprod!$B$1:$AG$1,0),FALSE)/1,0)-IFERROR(VLOOKUP($B145,'Slutlig allokering kvv'!$B$2:$AC$462,MATCH(S$3,'Slutlig allokering kvv'!$B$1:$AJ$1,0),FALSE)/1,0)</f>
        <v>0</v>
      </c>
      <c r="T145">
        <f>IFERROR(VLOOKUP($B145,Kraftvärmeprod!$B$1:$AH$479,MATCH(T$2,Kraftvärmeprod!$B$1:$AG$1,0),FALSE)/1,0)-IFERROR(VLOOKUP($B145,'Slutlig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25.143899999999999</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B145">
        <f>IFERROR(VLOOKUP($B145,Kraftvärmeprod!$B$1:$AH$479,MATCH(AB$2,Kraftvärmeprod!$B$1:$AG$1,0),FALSE)/1,0)-IFERROR(VLOOKUP($B145,'Slutlig allokering kvv'!$B$2:$AC$462,MATCH(AB$3,'Slutlig allokering kvv'!$B$1:$AJ$1,0),FALSE)/1,0)</f>
        <v>154.1</v>
      </c>
      <c r="AE145">
        <f t="shared" si="4"/>
        <v>372.54939999999999</v>
      </c>
      <c r="AG145">
        <f>IFERROR(VLOOKUP(B145,'Slutlig allokering kvv'!$B$2:$AJ$462,MATCH("Summa justerad allokerad tillförd energi (utan hjälpel och rökgaskondensering):",'Slutlig allokering kvv'!$B$1:$AK$1,0),FALSE)/1,"")</f>
        <v>315.45060000000012</v>
      </c>
      <c r="AI145" s="23">
        <f>IFERROR(1-VLOOKUP(B145,'Slutlig allokering kvv'!$B$2:$AJ$462,MATCH("Andel av bränsle i kvv som allokerats till värme, exklusive rökgaskondensering och hjälpel",'Slutlig allokering kvv'!$B$1:$AK$1,0),FALSE),"")</f>
        <v>0.54149622093023231</v>
      </c>
      <c r="AK145" s="23">
        <f t="shared" si="5"/>
        <v>0.54149622093023242</v>
      </c>
    </row>
    <row r="146" spans="1:37" x14ac:dyDescent="0.25">
      <c r="A146" s="2" t="s">
        <v>206</v>
      </c>
      <c r="B146" s="2" t="s">
        <v>207</v>
      </c>
      <c r="C146" s="2" t="str">
        <f>IFERROR(VLOOKUP($B146,Kraftvärmeprod!$B$1:$AH$479,MATCH(C$3,Kraftvärmeprod!$B$1:$AG$1,0),FALSE)/1,"")</f>
        <v/>
      </c>
      <c r="D146" s="2"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s="40">
        <f>IFERROR(VLOOKUP($B146,Miljö!$B$1:$S$477,MATCH(M$2,Miljö!$B$1:$X$1,0),FALSE)/1,0)-IFERROR(VLOOKUP($B146,'Slutlig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f>IFERROR(VLOOKUP($B146,Kraftvärmeprod!$B$1:$AH$479,MATCH(T$2,Kraftvärmeprod!$B$1:$AG$1,0),FALSE)/1,0)-IFERROR(VLOOKUP($B146,'Slutlig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B146">
        <f>IFERROR(VLOOKUP($B146,Kraftvärmeprod!$B$1:$AH$479,MATCH(AB$2,Kraftvärmeprod!$B$1:$AG$1,0),FALSE)/1,0)-IFERROR(VLOOKUP($B146,'Slutlig allokering kvv'!$B$2:$AC$462,MATCH(AB$3,'Slutlig allokering kvv'!$B$1:$AJ$1,0),FALSE)/1,0)</f>
        <v>0</v>
      </c>
      <c r="AE146">
        <f t="shared" si="4"/>
        <v>0</v>
      </c>
      <c r="AG146">
        <f>IFERROR(VLOOKUP(B146,'Slutlig allokering kvv'!$B$2:$AJ$462,MATCH("Summa justerad allokerad tillförd energi (utan hjälpel och rökgaskondensering):",'Slutlig allokering kvv'!$B$1:$AK$1,0),FALSE)/1,"")</f>
        <v>0</v>
      </c>
      <c r="AI146" s="23" t="str">
        <f>IFERROR(1-VLOOKUP(B146,'Slutlig allokering kvv'!$B$2:$AJ$462,MATCH("Andel av bränsle i kvv som allokerats till värme, exklusive rökgaskondensering och hjälpel",'Slutlig allokering kvv'!$B$1:$AK$1,0),FALSE),"")</f>
        <v/>
      </c>
      <c r="AK146" s="23" t="str">
        <f t="shared" si="5"/>
        <v/>
      </c>
    </row>
    <row r="147" spans="1:37" x14ac:dyDescent="0.25">
      <c r="A147" s="2" t="s">
        <v>206</v>
      </c>
      <c r="B147" s="2" t="s">
        <v>208</v>
      </c>
      <c r="C147" s="2" t="str">
        <f>IFERROR(VLOOKUP($B147,Kraftvärmeprod!$B$1:$AH$479,MATCH(C$3,Kraftvärmeprod!$B$1:$AG$1,0),FALSE)/1,"")</f>
        <v/>
      </c>
      <c r="D147" s="2"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s="40">
        <f>IFERROR(VLOOKUP($B147,Miljö!$B$1:$S$477,MATCH(M$2,Miljö!$B$1:$X$1,0),FALSE)/1,0)-IFERROR(VLOOKUP($B147,'Slutlig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f>IFERROR(VLOOKUP($B147,Kraftvärmeprod!$B$1:$AH$479,MATCH(T$2,Kraftvärmeprod!$B$1:$AG$1,0),FALSE)/1,0)-IFERROR(VLOOKUP($B147,'Slutlig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B147">
        <f>IFERROR(VLOOKUP($B147,Kraftvärmeprod!$B$1:$AH$479,MATCH(AB$2,Kraftvärmeprod!$B$1:$AG$1,0),FALSE)/1,0)-IFERROR(VLOOKUP($B147,'Slutlig allokering kvv'!$B$2:$AC$462,MATCH(AB$3,'Slutlig allokering kvv'!$B$1:$AJ$1,0),FALSE)/1,0)</f>
        <v>0</v>
      </c>
      <c r="AE147">
        <f t="shared" si="4"/>
        <v>0</v>
      </c>
      <c r="AG147">
        <f>IFERROR(VLOOKUP(B147,'Slutlig allokering kvv'!$B$2:$AJ$462,MATCH("Summa justerad allokerad tillförd energi (utan hjälpel och rökgaskondensering):",'Slutlig allokering kvv'!$B$1:$AK$1,0),FALSE)/1,"")</f>
        <v>0</v>
      </c>
      <c r="AI147" s="23" t="str">
        <f>IFERROR(1-VLOOKUP(B147,'Slutlig allokering kvv'!$B$2:$AJ$462,MATCH("Andel av bränsle i kvv som allokerats till värme, exklusive rökgaskondensering och hjälpel",'Slutlig allokering kvv'!$B$1:$AK$1,0),FALSE),"")</f>
        <v/>
      </c>
      <c r="AK147" s="23" t="str">
        <f t="shared" si="5"/>
        <v/>
      </c>
    </row>
    <row r="148" spans="1:37" x14ac:dyDescent="0.25">
      <c r="A148" s="2" t="s">
        <v>206</v>
      </c>
      <c r="B148" s="2" t="s">
        <v>209</v>
      </c>
      <c r="C148" s="2" t="str">
        <f>IFERROR(VLOOKUP($B148,Kraftvärmeprod!$B$1:$AH$479,MATCH(C$3,Kraftvärmeprod!$B$1:$AG$1,0),FALSE)/1,"")</f>
        <v/>
      </c>
      <c r="D148" s="2"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s="40">
        <f>IFERROR(VLOOKUP($B148,Miljö!$B$1:$S$477,MATCH(M$2,Miljö!$B$1:$X$1,0),FALSE)/1,0)-IFERROR(VLOOKUP($B148,'Slutlig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f>IFERROR(VLOOKUP($B148,Kraftvärmeprod!$B$1:$AH$479,MATCH(T$2,Kraftvärmeprod!$B$1:$AG$1,0),FALSE)/1,0)-IFERROR(VLOOKUP($B148,'Slutlig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B148">
        <f>IFERROR(VLOOKUP($B148,Kraftvärmeprod!$B$1:$AH$479,MATCH(AB$2,Kraftvärmeprod!$B$1:$AG$1,0),FALSE)/1,0)-IFERROR(VLOOKUP($B148,'Slutlig allokering kvv'!$B$2:$AC$462,MATCH(AB$3,'Slutlig allokering kvv'!$B$1:$AJ$1,0),FALSE)/1,0)</f>
        <v>0</v>
      </c>
      <c r="AE148">
        <f t="shared" si="4"/>
        <v>0</v>
      </c>
      <c r="AG148">
        <f>IFERROR(VLOOKUP(B148,'Slutlig allokering kvv'!$B$2:$AJ$462,MATCH("Summa justerad allokerad tillförd energi (utan hjälpel och rökgaskondensering):",'Slutlig allokering kvv'!$B$1:$AK$1,0),FALSE)/1,"")</f>
        <v>0</v>
      </c>
      <c r="AI148" s="23" t="str">
        <f>IFERROR(1-VLOOKUP(B148,'Slutlig allokering kvv'!$B$2:$AJ$462,MATCH("Andel av bränsle i kvv som allokerats till värme, exklusive rökgaskondensering och hjälpel",'Slutlig allokering kvv'!$B$1:$AK$1,0),FALSE),"")</f>
        <v/>
      </c>
      <c r="AK148" s="23" t="str">
        <f t="shared" si="5"/>
        <v/>
      </c>
    </row>
    <row r="149" spans="1:37" x14ac:dyDescent="0.25">
      <c r="A149" s="2" t="s">
        <v>206</v>
      </c>
      <c r="B149" s="2" t="s">
        <v>210</v>
      </c>
      <c r="C149" s="2">
        <f>IFERROR(VLOOKUP($B149,Kraftvärmeprod!$B$1:$AH$479,MATCH(C$3,Kraftvärmeprod!$B$1:$AG$1,0),FALSE)/1,"")</f>
        <v>446.9</v>
      </c>
      <c r="D149" s="2">
        <f>IFERROR(VLOOKUP($B149,Kraftvärmeprod!$B$1:$AH$479,MATCH(D$3,Kraftvärmeprod!$B$1:$AG$1,0),FALSE)/1,"")</f>
        <v>114.9</v>
      </c>
      <c r="E149">
        <f>IFERROR(VLOOKUP($B149,Kraftvärmeprod!$B$1:$AH$479,MATCH(E$2,Kraftvärmeprod!$B$1:$AG$1,0),FALSE)/1,0)-IFERROR(VLOOKUP($B149,'Slutlig allokering kvv'!$B$2:$AC$462,MATCH(E$3,'Slutlig allokering kvv'!$B$1:$AJ$1,0),FALSE)/1,0)</f>
        <v>244.16600000000005</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1.3961999999999999</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1.5908900000000004</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1.7790700000000004</v>
      </c>
      <c r="L149">
        <f>IFERROR(VLOOKUP($B149,Kraftvärmeprod!$B$1:$AH$479,MATCH(L$2,Kraftvärmeprod!$B$1:$AG$1,0),FALSE)/1,0)-IFERROR(VLOOKUP($B149,'Slutlig allokering kvv'!$B$2:$AC$462,MATCH(L$3,'Slutlig allokering kvv'!$B$1:$AJ$1,0),FALSE)/1,0)</f>
        <v>25.127700000000004</v>
      </c>
      <c r="M149" s="40">
        <f>IFERROR(VLOOKUP($B149,Miljö!$B$1:$S$477,MATCH(M$2,Miljö!$B$1:$X$1,0),FALSE)/1,0)-IFERROR(VLOOKUP($B149,'Slutlig allokering kvv'!$B$2:$AC$462,MATCH(M$3,'Slutlig allokering kvv'!$B$1:$AJ$1,0),FALSE)/1,0)</f>
        <v>8.4407000000000014</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5.3601399999999995</v>
      </c>
      <c r="S149">
        <f>IFERROR(VLOOKUP($B149,Kraftvärmeprod!$B$1:$AH$479,MATCH(S$2,Kraftvärmeprod!$B$1:$AG$1,0),FALSE)/1,0)-IFERROR(VLOOKUP($B149,'Slutlig allokering kvv'!$B$2:$AC$462,MATCH(S$3,'Slutlig allokering kvv'!$B$1:$AJ$1,0),FALSE)/1,0)</f>
        <v>0</v>
      </c>
      <c r="T149">
        <f>IFERROR(VLOOKUP($B149,Kraftvärmeprod!$B$1:$AH$479,MATCH(T$2,Kraftvärmeprod!$B$1:$AG$1,0),FALSE)/1,0)-IFERROR(VLOOKUP($B149,'Slutlig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8.802500000000002</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B149">
        <f>IFERROR(VLOOKUP($B149,Kraftvärmeprod!$B$1:$AH$479,MATCH(AB$2,Kraftvärmeprod!$B$1:$AG$1,0),FALSE)/1,0)-IFERROR(VLOOKUP($B149,'Slutlig allokering kvv'!$B$2:$AC$462,MATCH(AB$3,'Slutlig allokering kvv'!$B$1:$AJ$1,0),FALSE)/1,0)</f>
        <v>0</v>
      </c>
      <c r="AE149">
        <f t="shared" si="4"/>
        <v>288.22250000000008</v>
      </c>
      <c r="AG149">
        <f>IFERROR(VLOOKUP(B149,'Slutlig allokering kvv'!$B$2:$AJ$462,MATCH("Summa justerad allokerad tillförd energi (utan hjälpel och rökgaskondensering):",'Slutlig allokering kvv'!$B$1:$AK$1,0),FALSE)/1,"")</f>
        <v>363.97749999999996</v>
      </c>
      <c r="AI149" s="23">
        <f>IFERROR(1-VLOOKUP(B149,'Slutlig allokering kvv'!$B$2:$AJ$462,MATCH("Andel av bränsle i kvv som allokerats till värme, exklusive rökgaskondensering och hjälpel",'Slutlig allokering kvv'!$B$1:$AK$1,0),FALSE),"")</f>
        <v>0.44192348972707762</v>
      </c>
      <c r="AK149" s="23">
        <f t="shared" si="5"/>
        <v>0.44192348972707768</v>
      </c>
    </row>
    <row r="150" spans="1:37" x14ac:dyDescent="0.25">
      <c r="A150" s="2" t="s">
        <v>206</v>
      </c>
      <c r="B150" s="2" t="s">
        <v>211</v>
      </c>
      <c r="C150" s="2" t="str">
        <f>IFERROR(VLOOKUP($B150,Kraftvärmeprod!$B$1:$AH$479,MATCH(C$3,Kraftvärmeprod!$B$1:$AG$1,0),FALSE)/1,"")</f>
        <v/>
      </c>
      <c r="D150" s="2"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s="40">
        <f>IFERROR(VLOOKUP($B150,Miljö!$B$1:$S$477,MATCH(M$2,Miljö!$B$1:$X$1,0),FALSE)/1,0)-IFERROR(VLOOKUP($B150,'Slutlig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f>IFERROR(VLOOKUP($B150,Kraftvärmeprod!$B$1:$AH$479,MATCH(T$2,Kraftvärmeprod!$B$1:$AG$1,0),FALSE)/1,0)-IFERROR(VLOOKUP($B150,'Slutlig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B150">
        <f>IFERROR(VLOOKUP($B150,Kraftvärmeprod!$B$1:$AH$479,MATCH(AB$2,Kraftvärmeprod!$B$1:$AG$1,0),FALSE)/1,0)-IFERROR(VLOOKUP($B150,'Slutlig allokering kvv'!$B$2:$AC$462,MATCH(AB$3,'Slutlig allokering kvv'!$B$1:$AJ$1,0),FALSE)/1,0)</f>
        <v>0</v>
      </c>
      <c r="AE150">
        <f t="shared" si="4"/>
        <v>0</v>
      </c>
      <c r="AG150">
        <f>IFERROR(VLOOKUP(B150,'Slutlig allokering kvv'!$B$2:$AJ$462,MATCH("Summa justerad allokerad tillförd energi (utan hjälpel och rökgaskondensering):",'Slutlig allokering kvv'!$B$1:$AK$1,0),FALSE)/1,"")</f>
        <v>0</v>
      </c>
      <c r="AI150" s="23" t="str">
        <f>IFERROR(1-VLOOKUP(B150,'Slutlig allokering kvv'!$B$2:$AJ$462,MATCH("Andel av bränsle i kvv som allokerats till värme, exklusive rökgaskondensering och hjälpel",'Slutlig allokering kvv'!$B$1:$AK$1,0),FALSE),"")</f>
        <v/>
      </c>
      <c r="AK150" s="23" t="str">
        <f t="shared" si="5"/>
        <v/>
      </c>
    </row>
    <row r="151" spans="1:37" x14ac:dyDescent="0.25">
      <c r="A151" s="2" t="s">
        <v>206</v>
      </c>
      <c r="B151" s="2" t="s">
        <v>212</v>
      </c>
      <c r="C151" s="2" t="str">
        <f>IFERROR(VLOOKUP($B151,Kraftvärmeprod!$B$1:$AH$479,MATCH(C$3,Kraftvärmeprod!$B$1:$AG$1,0),FALSE)/1,"")</f>
        <v/>
      </c>
      <c r="D151" s="2" t="str">
        <f>IFERROR(VLOOKUP($B151,Kraftvärmeprod!$B$1:$AH$479,MATCH(D$3,Kraftvärmeprod!$B$1:$AG$1,0),FALSE)/1,"")</f>
        <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0</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0</v>
      </c>
      <c r="M151" s="40">
        <f>IFERROR(VLOOKUP($B151,Miljö!$B$1:$S$477,MATCH(M$2,Miljö!$B$1:$X$1,0),FALSE)/1,0)-IFERROR(VLOOKUP($B151,'Slutlig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0</v>
      </c>
      <c r="O151">
        <f>IFERROR(VLOOKUP($B151,Kraftvärmeprod!$B$1:$AH$479,MATCH(O$2,Kraftvärmeprod!$B$1:$AG$1,0),FALSE)/1,0)-IFERROR(VLOOKUP($B151,'Slutlig allokering kvv'!$B$2:$AC$462,MATCH(O$3,'Slutlig allokering kvv'!$B$1:$AJ$1,0),FALSE)/1,0)</f>
        <v>0</v>
      </c>
      <c r="P151">
        <f>IFERROR(VLOOKUP($B151,Kraftvärmeprod!$B$1:$AH$479,MATCH(P$2,Kraftvärmeprod!$B$1:$AG$1,0),FALSE)/1,0)-IFERROR(VLOOKUP($B151,'Slutlig allokering kvv'!$B$2:$AC$462,MATCH(P$3,'Slutlig allokering kvv'!$B$1:$AJ$1,0),FALSE)/1,0)</f>
        <v>0</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0</v>
      </c>
      <c r="T151">
        <f>IFERROR(VLOOKUP($B151,Kraftvärmeprod!$B$1:$AH$479,MATCH(T$2,Kraftvärmeprod!$B$1:$AG$1,0),FALSE)/1,0)-IFERROR(VLOOKUP($B151,'Slutlig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0</v>
      </c>
      <c r="V151">
        <f>IFERROR(VLOOKUP($B151,Kraftvärmeprod!$B$1:$AH$479,MATCH(V$2,Kraftvärmeprod!$B$1:$AG$1,0),FALSE)/1,0)-IFERROR(VLOOKUP($B151,'Slutlig allokering kvv'!$B$2:$AC$462,MATCH(V$3,'Slutlig allokering kvv'!$B$1:$AJ$1,0),FALSE)/1,0)</f>
        <v>0</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0</v>
      </c>
      <c r="AB151">
        <f>IFERROR(VLOOKUP($B151,Kraftvärmeprod!$B$1:$AH$479,MATCH(AB$2,Kraftvärmeprod!$B$1:$AG$1,0),FALSE)/1,0)-IFERROR(VLOOKUP($B151,'Slutlig allokering kvv'!$B$2:$AC$462,MATCH(AB$3,'Slutlig allokering kvv'!$B$1:$AJ$1,0),FALSE)/1,0)</f>
        <v>0</v>
      </c>
      <c r="AE151">
        <f t="shared" si="4"/>
        <v>0</v>
      </c>
      <c r="AG151">
        <f>IFERROR(VLOOKUP(B151,'Slutlig allokering kvv'!$B$2:$AJ$462,MATCH("Summa justerad allokerad tillförd energi (utan hjälpel och rökgaskondensering):",'Slutlig allokering kvv'!$B$1:$AK$1,0),FALSE)/1,"")</f>
        <v>0</v>
      </c>
      <c r="AI151" s="23" t="str">
        <f>IFERROR(1-VLOOKUP(B151,'Slutlig allokering kvv'!$B$2:$AJ$462,MATCH("Andel av bränsle i kvv som allokerats till värme, exklusive rökgaskondensering och hjälpel",'Slutlig allokering kvv'!$B$1:$AK$1,0),FALSE),"")</f>
        <v/>
      </c>
      <c r="AK151" s="23" t="str">
        <f t="shared" si="5"/>
        <v/>
      </c>
    </row>
    <row r="152" spans="1:37" x14ac:dyDescent="0.25">
      <c r="A152" s="2" t="s">
        <v>213</v>
      </c>
      <c r="B152" s="2" t="s">
        <v>214</v>
      </c>
      <c r="C152" s="2">
        <f>IFERROR(VLOOKUP($B152,Kraftvärmeprod!$B$1:$AH$479,MATCH(C$3,Kraftvärmeprod!$B$1:$AG$1,0),FALSE)/1,"")</f>
        <v>230.8</v>
      </c>
      <c r="D152" s="2">
        <f>IFERROR(VLOOKUP($B152,Kraftvärmeprod!$B$1:$AH$479,MATCH(D$3,Kraftvärmeprod!$B$1:$AG$1,0),FALSE)/1,"")</f>
        <v>110.1</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56.806100000000001</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167.92400000000001</v>
      </c>
      <c r="M152" s="40">
        <f>IFERROR(VLOOKUP($B152,Miljö!$B$1:$S$477,MATCH(M$2,Miljö!$B$1:$X$1,0),FALSE)/1,0)-IFERROR(VLOOKUP($B152,'Slutlig allokering kvv'!$B$2:$AC$462,MATCH(M$3,'Slutlig allokering kvv'!$B$1:$AJ$1,0),FALSE)/1,0)</f>
        <v>8.9781200000000005</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9.8648600000000002</v>
      </c>
      <c r="R152">
        <f>IFERROR(VLOOKUP($B152,Kraftvärmeprod!$B$1:$AH$479,MATCH(R$2,Kraftvärmeprod!$B$1:$AG$1,0),FALSE)/1,0)-IFERROR(VLOOKUP($B152,'Slutlig allokering kvv'!$B$2:$AC$462,MATCH(R$3,'Slutlig allokering kvv'!$B$1:$AJ$1,0),FALSE)/1,0)</f>
        <v>2.7156100000000003</v>
      </c>
      <c r="S152">
        <f>IFERROR(VLOOKUP($B152,Kraftvärmeprod!$B$1:$AH$479,MATCH(S$2,Kraftvärmeprod!$B$1:$AG$1,0),FALSE)/1,0)-IFERROR(VLOOKUP($B152,'Slutlig allokering kvv'!$B$2:$AC$462,MATCH(S$3,'Slutlig allokering kvv'!$B$1:$AJ$1,0),FALSE)/1,0)</f>
        <v>0</v>
      </c>
      <c r="T152">
        <f>IFERROR(VLOOKUP($B152,Kraftvärmeprod!$B$1:$AH$479,MATCH(T$2,Kraftvärmeprod!$B$1:$AG$1,0),FALSE)/1,0)-IFERROR(VLOOKUP($B152,'Slutlig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B152">
        <f>IFERROR(VLOOKUP($B152,Kraftvärmeprod!$B$1:$AH$479,MATCH(AB$2,Kraftvärmeprod!$B$1:$AG$1,0),FALSE)/1,0)-IFERROR(VLOOKUP($B152,'Slutlig allokering kvv'!$B$2:$AC$462,MATCH(AB$3,'Slutlig allokering kvv'!$B$1:$AJ$1,0),FALSE)/1,0)</f>
        <v>0</v>
      </c>
      <c r="AE152">
        <f t="shared" si="4"/>
        <v>237.31056999999998</v>
      </c>
      <c r="AG152">
        <f>IFERROR(VLOOKUP(B152,'Slutlig allokering kvv'!$B$2:$AJ$462,MATCH("Summa justerad allokerad tillförd energi (utan hjälpel och rökgaskondensering):",'Slutlig allokering kvv'!$B$1:$AK$1,0),FALSE)/1,"")</f>
        <v>190.88943000000003</v>
      </c>
      <c r="AI152" s="23">
        <f>IFERROR(1-VLOOKUP(B152,'Slutlig allokering kvv'!$B$2:$AJ$462,MATCH("Andel av bränsle i kvv som allokerats till värme, exklusive rökgaskondensering och hjälpel",'Slutlig allokering kvv'!$B$1:$AK$1,0),FALSE),"")</f>
        <v>0.55420497431106952</v>
      </c>
      <c r="AK152" s="23">
        <f t="shared" si="5"/>
        <v>0.55420497431106952</v>
      </c>
    </row>
    <row r="153" spans="1:37" x14ac:dyDescent="0.25">
      <c r="A153" s="2" t="s">
        <v>215</v>
      </c>
      <c r="B153" s="2" t="s">
        <v>216</v>
      </c>
      <c r="C153" s="2" t="str">
        <f>IFERROR(VLOOKUP($B153,Kraftvärmeprod!$B$1:$AH$479,MATCH(C$3,Kraftvärmeprod!$B$1:$AG$1,0),FALSE)/1,"")</f>
        <v/>
      </c>
      <c r="D153" s="2"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s="40">
        <f>IFERROR(VLOOKUP($B153,Miljö!$B$1:$S$477,MATCH(M$2,Miljö!$B$1:$X$1,0),FALSE)/1,0)-IFERROR(VLOOKUP($B153,'Slutlig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f>IFERROR(VLOOKUP($B153,Kraftvärmeprod!$B$1:$AH$479,MATCH(T$2,Kraftvärmeprod!$B$1:$AG$1,0),FALSE)/1,0)-IFERROR(VLOOKUP($B153,'Slutlig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B153">
        <f>IFERROR(VLOOKUP($B153,Kraftvärmeprod!$B$1:$AH$479,MATCH(AB$2,Kraftvärmeprod!$B$1:$AG$1,0),FALSE)/1,0)-IFERROR(VLOOKUP($B153,'Slutlig allokering kvv'!$B$2:$AC$462,MATCH(AB$3,'Slutlig allokering kvv'!$B$1:$AJ$1,0),FALSE)/1,0)</f>
        <v>0</v>
      </c>
      <c r="AE153">
        <f t="shared" si="4"/>
        <v>0</v>
      </c>
      <c r="AG153">
        <f>IFERROR(VLOOKUP(B153,'Slutlig allokering kvv'!$B$2:$AJ$462,MATCH("Summa justerad allokerad tillförd energi (utan hjälpel och rökgaskondensering):",'Slutlig allokering kvv'!$B$1:$AK$1,0),FALSE)/1,"")</f>
        <v>0</v>
      </c>
      <c r="AI153" s="23" t="str">
        <f>IFERROR(1-VLOOKUP(B153,'Slutlig allokering kvv'!$B$2:$AJ$462,MATCH("Andel av bränsle i kvv som allokerats till värme, exklusive rökgaskondensering och hjälpel",'Slutlig allokering kvv'!$B$1:$AK$1,0),FALSE),"")</f>
        <v/>
      </c>
      <c r="AK153" s="23" t="str">
        <f t="shared" si="5"/>
        <v/>
      </c>
    </row>
    <row r="154" spans="1:37" x14ac:dyDescent="0.25">
      <c r="A154" s="2" t="s">
        <v>217</v>
      </c>
      <c r="B154" s="2" t="s">
        <v>218</v>
      </c>
      <c r="C154" s="2">
        <f>IFERROR(VLOOKUP($B154,Kraftvärmeprod!$B$1:$AH$479,MATCH(C$3,Kraftvärmeprod!$B$1:$AG$1,0),FALSE)/1,"")</f>
        <v>390.21100000000001</v>
      </c>
      <c r="D154" s="2">
        <f>IFERROR(VLOOKUP($B154,Kraftvärmeprod!$B$1:$AH$479,MATCH(D$3,Kraftvärmeprod!$B$1:$AG$1,0),FALSE)/1,"")</f>
        <v>66.242999999999995</v>
      </c>
      <c r="E154">
        <f>IFERROR(VLOOKUP($B154,Kraftvärmeprod!$B$1:$AH$479,MATCH(E$2,Kraftvärmeprod!$B$1:$AG$1,0),FALSE)/1,0)-IFERROR(VLOOKUP($B154,'Slutlig allokering kvv'!$B$2:$AC$462,MATCH(E$3,'Slutlig allokering kvv'!$B$1:$AJ$1,0),FALSE)/1,0)</f>
        <v>0</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0</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0.93399999999999972</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0.39999999999999991</v>
      </c>
      <c r="L154">
        <f>IFERROR(VLOOKUP($B154,Kraftvärmeprod!$B$1:$AH$479,MATCH(L$2,Kraftvärmeprod!$B$1:$AG$1,0),FALSE)/1,0)-IFERROR(VLOOKUP($B154,'Slutlig allokering kvv'!$B$2:$AC$462,MATCH(L$3,'Slutlig allokering kvv'!$B$1:$AJ$1,0),FALSE)/1,0)</f>
        <v>0</v>
      </c>
      <c r="M154" s="40">
        <f>IFERROR(VLOOKUP($B154,Miljö!$B$1:$S$477,MATCH(M$2,Miljö!$B$1:$X$1,0),FALSE)/1,0)-IFERROR(VLOOKUP($B154,'Slutlig allokering kvv'!$B$2:$AC$462,MATCH(M$3,'Slutlig allokering kvv'!$B$1:$AJ$1,0),FALSE)/1,0)</f>
        <v>6.8851000000000013</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0</v>
      </c>
      <c r="P154">
        <f>IFERROR(VLOOKUP($B154,Kraftvärmeprod!$B$1:$AH$479,MATCH(P$2,Kraftvärmeprod!$B$1:$AG$1,0),FALSE)/1,0)-IFERROR(VLOOKUP($B154,'Slutlig allokering kvv'!$B$2:$AC$462,MATCH(P$3,'Slutlig allokering kvv'!$B$1:$AJ$1,0),FALSE)/1,0)</f>
        <v>0</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f>IFERROR(VLOOKUP($B154,Kraftvärmeprod!$B$1:$AH$479,MATCH(T$2,Kraftvärmeprod!$B$1:$AG$1,0),FALSE)/1,0)-IFERROR(VLOOKUP($B154,'Slutlig allokering kvv'!$B$2:$AC$462,MATCH(T$3,'Slutlig allokering kvv'!$B$1:$AJ$1,0),FALSE)/1,0)</f>
        <v>0</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0</v>
      </c>
      <c r="AB154">
        <f>IFERROR(VLOOKUP($B154,Kraftvärmeprod!$B$1:$AH$479,MATCH(AB$2,Kraftvärmeprod!$B$1:$AG$1,0),FALSE)/1,0)-IFERROR(VLOOKUP($B154,'Slutlig allokering kvv'!$B$2:$AC$462,MATCH(AB$3,'Slutlig allokering kvv'!$B$1:$AJ$1,0),FALSE)/1,0)</f>
        <v>133.93899999999996</v>
      </c>
      <c r="AE154">
        <f t="shared" si="4"/>
        <v>135.27299999999997</v>
      </c>
      <c r="AG154">
        <f>IFERROR(VLOOKUP(B154,'Slutlig allokering kvv'!$B$2:$AJ$462,MATCH("Summa justerad allokerad tillförd energi (utan hjälpel och rökgaskondensering):",'Slutlig allokering kvv'!$B$1:$AK$1,0),FALSE)/1,"")</f>
        <v>306.63299999999998</v>
      </c>
      <c r="AI154" s="23">
        <f>IFERROR(1-VLOOKUP(B154,'Slutlig allokering kvv'!$B$2:$AJ$462,MATCH("Andel av bränsle i kvv som allokerats till värme, exklusive rökgaskondensering och hjälpel",'Slutlig allokering kvv'!$B$1:$AK$1,0),FALSE),"")</f>
        <v>0.30611261218449182</v>
      </c>
      <c r="AK154" s="23">
        <f t="shared" si="5"/>
        <v>0.30611261218449171</v>
      </c>
    </row>
    <row r="155" spans="1:37" x14ac:dyDescent="0.25">
      <c r="A155" s="2" t="s">
        <v>219</v>
      </c>
      <c r="B155" s="2" t="s">
        <v>220</v>
      </c>
      <c r="C155" s="2" t="str">
        <f>IFERROR(VLOOKUP($B155,Kraftvärmeprod!$B$1:$AH$479,MATCH(C$3,Kraftvärmeprod!$B$1:$AG$1,0),FALSE)/1,"")</f>
        <v/>
      </c>
      <c r="D155" s="2"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s="40">
        <f>IFERROR(VLOOKUP($B155,Miljö!$B$1:$S$477,MATCH(M$2,Miljö!$B$1:$X$1,0),FALSE)/1,0)-IFERROR(VLOOKUP($B155,'Slutlig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f>IFERROR(VLOOKUP($B155,Kraftvärmeprod!$B$1:$AH$479,MATCH(T$2,Kraftvärmeprod!$B$1:$AG$1,0),FALSE)/1,0)-IFERROR(VLOOKUP($B155,'Slutlig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B155">
        <f>IFERROR(VLOOKUP($B155,Kraftvärmeprod!$B$1:$AH$479,MATCH(AB$2,Kraftvärmeprod!$B$1:$AG$1,0),FALSE)/1,0)-IFERROR(VLOOKUP($B155,'Slutlig allokering kvv'!$B$2:$AC$462,MATCH(AB$3,'Slutlig allokering kvv'!$B$1:$AJ$1,0),FALSE)/1,0)</f>
        <v>0</v>
      </c>
      <c r="AE155">
        <f t="shared" si="4"/>
        <v>0</v>
      </c>
      <c r="AG155">
        <f>IFERROR(VLOOKUP(B155,'Slutlig allokering kvv'!$B$2:$AJ$462,MATCH("Summa justerad allokerad tillförd energi (utan hjälpel och rökgaskondensering):",'Slutlig allokering kvv'!$B$1:$AK$1,0),FALSE)/1,"")</f>
        <v>0</v>
      </c>
      <c r="AI155" s="23" t="str">
        <f>IFERROR(1-VLOOKUP(B155,'Slutlig allokering kvv'!$B$2:$AJ$462,MATCH("Andel av bränsle i kvv som allokerats till värme, exklusive rökgaskondensering och hjälpel",'Slutlig allokering kvv'!$B$1:$AK$1,0),FALSE),"")</f>
        <v/>
      </c>
      <c r="AK155" s="23" t="str">
        <f t="shared" si="5"/>
        <v/>
      </c>
    </row>
    <row r="156" spans="1:37" x14ac:dyDescent="0.25">
      <c r="A156" s="2" t="s">
        <v>221</v>
      </c>
      <c r="B156" s="2" t="s">
        <v>222</v>
      </c>
      <c r="C156" s="2" t="str">
        <f>IFERROR(VLOOKUP($B156,Kraftvärmeprod!$B$1:$AH$479,MATCH(C$3,Kraftvärmeprod!$B$1:$AG$1,0),FALSE)/1,"")</f>
        <v/>
      </c>
      <c r="D156" s="2"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s="40">
        <f>IFERROR(VLOOKUP($B156,Miljö!$B$1:$S$477,MATCH(M$2,Miljö!$B$1:$X$1,0),FALSE)/1,0)-IFERROR(VLOOKUP($B156,'Slutlig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f>IFERROR(VLOOKUP($B156,Kraftvärmeprod!$B$1:$AH$479,MATCH(T$2,Kraftvärmeprod!$B$1:$AG$1,0),FALSE)/1,0)-IFERROR(VLOOKUP($B156,'Slutlig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B156">
        <f>IFERROR(VLOOKUP($B156,Kraftvärmeprod!$B$1:$AH$479,MATCH(AB$2,Kraftvärmeprod!$B$1:$AG$1,0),FALSE)/1,0)-IFERROR(VLOOKUP($B156,'Slutlig allokering kvv'!$B$2:$AC$462,MATCH(AB$3,'Slutlig allokering kvv'!$B$1:$AJ$1,0),FALSE)/1,0)</f>
        <v>0</v>
      </c>
      <c r="AE156">
        <f t="shared" si="4"/>
        <v>0</v>
      </c>
      <c r="AG156">
        <f>IFERROR(VLOOKUP(B156,'Slutlig allokering kvv'!$B$2:$AJ$462,MATCH("Summa justerad allokerad tillförd energi (utan hjälpel och rökgaskondensering):",'Slutlig allokering kvv'!$B$1:$AK$1,0),FALSE)/1,"")</f>
        <v>0</v>
      </c>
      <c r="AI156" s="23" t="str">
        <f>IFERROR(1-VLOOKUP(B156,'Slutlig allokering kvv'!$B$2:$AJ$462,MATCH("Andel av bränsle i kvv som allokerats till värme, exklusive rökgaskondensering och hjälpel",'Slutlig allokering kvv'!$B$1:$AK$1,0),FALSE),"")</f>
        <v/>
      </c>
      <c r="AK156" s="23" t="str">
        <f t="shared" si="5"/>
        <v/>
      </c>
    </row>
    <row r="157" spans="1:37" x14ac:dyDescent="0.25">
      <c r="A157" s="2" t="s">
        <v>223</v>
      </c>
      <c r="B157" s="2" t="s">
        <v>224</v>
      </c>
      <c r="C157" s="2">
        <f>IFERROR(VLOOKUP($B157,Kraftvärmeprod!$B$1:$AH$479,MATCH(C$3,Kraftvärmeprod!$B$1:$AG$1,0),FALSE)/1,"")</f>
        <v>514.52</v>
      </c>
      <c r="D157" s="2">
        <f>IFERROR(VLOOKUP($B157,Kraftvärmeprod!$B$1:$AH$479,MATCH(D$3,Kraftvärmeprod!$B$1:$AG$1,0),FALSE)/1,"")</f>
        <v>122.715</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21.659599999999998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93.277999999999992</v>
      </c>
      <c r="M157" s="40">
        <f>IFERROR(VLOOKUP($B157,Miljö!$B$1:$S$477,MATCH(M$2,Miljö!$B$1:$X$1,0),FALSE)/1,0)-IFERROR(VLOOKUP($B157,'Slutlig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12.786000000000001</v>
      </c>
      <c r="O157">
        <f>IFERROR(VLOOKUP($B157,Kraftvärmeprod!$B$1:$AH$479,MATCH(O$2,Kraftvärmeprod!$B$1:$AG$1,0),FALSE)/1,0)-IFERROR(VLOOKUP($B157,'Slutlig allokering kvv'!$B$2:$AC$462,MATCH(O$3,'Slutlig allokering kvv'!$B$1:$AJ$1,0),FALSE)/1,0)</f>
        <v>69.519000000000005</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14.3871</v>
      </c>
      <c r="R157">
        <f>IFERROR(VLOOKUP($B157,Kraftvärmeprod!$B$1:$AH$479,MATCH(R$2,Kraftvärmeprod!$B$1:$AG$1,0),FALSE)/1,0)-IFERROR(VLOOKUP($B157,'Slutlig allokering kvv'!$B$2:$AC$462,MATCH(R$3,'Slutlig allokering kvv'!$B$1:$AJ$1,0),FALSE)/1,0)</f>
        <v>27.500400000000006</v>
      </c>
      <c r="S157">
        <f>IFERROR(VLOOKUP($B157,Kraftvärmeprod!$B$1:$AH$479,MATCH(S$2,Kraftvärmeprod!$B$1:$AG$1,0),FALSE)/1,0)-IFERROR(VLOOKUP($B157,'Slutlig allokering kvv'!$B$2:$AC$462,MATCH(S$3,'Slutlig allokering kvv'!$B$1:$AJ$1,0),FALSE)/1,0)</f>
        <v>0</v>
      </c>
      <c r="T157">
        <f>IFERROR(VLOOKUP($B157,Kraftvärmeprod!$B$1:$AH$479,MATCH(T$2,Kraftvärmeprod!$B$1:$AG$1,0),FALSE)/1,0)-IFERROR(VLOOKUP($B157,'Slutlig allokering kvv'!$B$2:$AC$462,MATCH(T$3,'Slutlig allokering kvv'!$B$1:$AJ$1,0),FALSE)/1,0)</f>
        <v>0</v>
      </c>
      <c r="U157">
        <f>IFERROR(VLOOKUP($B157,Kraftvärmeprod!$B$1:$AH$479,MATCH(U$2,Kraftvärmeprod!$B$1:$AG$1,0),FALSE)/1,0)-IFERROR(VLOOKUP($B157,'Slutlig allokering kvv'!$B$2:$AC$462,MATCH(U$3,'Slutlig allokering kvv'!$B$1:$AJ$1,0),FALSE)/1,0)</f>
        <v>19.341000000000001</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B157">
        <f>IFERROR(VLOOKUP($B157,Kraftvärmeprod!$B$1:$AH$479,MATCH(AB$2,Kraftvärmeprod!$B$1:$AG$1,0),FALSE)/1,0)-IFERROR(VLOOKUP($B157,'Slutlig allokering kvv'!$B$2:$AC$462,MATCH(AB$3,'Slutlig allokering kvv'!$B$1:$AJ$1,0),FALSE)/1,0)</f>
        <v>0</v>
      </c>
      <c r="AE157">
        <f t="shared" si="4"/>
        <v>258.47109999999998</v>
      </c>
      <c r="AG157">
        <f>IFERROR(VLOOKUP(B157,'Slutlig allokering kvv'!$B$2:$AJ$462,MATCH("Summa justerad allokerad tillförd energi (utan hjälpel och rökgaskondensering):",'Slutlig allokering kvv'!$B$1:$AK$1,0),FALSE)/1,"")</f>
        <v>361.97990000000004</v>
      </c>
      <c r="AI157" s="23">
        <f>IFERROR(1-VLOOKUP(B157,'Slutlig allokering kvv'!$B$2:$AJ$462,MATCH("Andel av bränsle i kvv som allokerats till värme, exklusive rökgaskondensering och hjälpel",'Slutlig allokering kvv'!$B$1:$AK$1,0),FALSE),"")</f>
        <v>0.41658583836596275</v>
      </c>
      <c r="AK157" s="23">
        <f t="shared" si="5"/>
        <v>0.4165858383659628</v>
      </c>
    </row>
    <row r="158" spans="1:37" x14ac:dyDescent="0.25">
      <c r="A158" s="2" t="s">
        <v>223</v>
      </c>
      <c r="B158" s="2" t="s">
        <v>225</v>
      </c>
      <c r="C158" s="2" t="str">
        <f>IFERROR(VLOOKUP($B158,Kraftvärmeprod!$B$1:$AH$479,MATCH(C$3,Kraftvärmeprod!$B$1:$AG$1,0),FALSE)/1,"")</f>
        <v/>
      </c>
      <c r="D158" s="2"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s="40">
        <f>IFERROR(VLOOKUP($B158,Miljö!$B$1:$S$477,MATCH(M$2,Miljö!$B$1:$X$1,0),FALSE)/1,0)-IFERROR(VLOOKUP($B158,'Slutlig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f>IFERROR(VLOOKUP($B158,Kraftvärmeprod!$B$1:$AH$479,MATCH(T$2,Kraftvärmeprod!$B$1:$AG$1,0),FALSE)/1,0)-IFERROR(VLOOKUP($B158,'Slutlig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B158">
        <f>IFERROR(VLOOKUP($B158,Kraftvärmeprod!$B$1:$AH$479,MATCH(AB$2,Kraftvärmeprod!$B$1:$AG$1,0),FALSE)/1,0)-IFERROR(VLOOKUP($B158,'Slutlig allokering kvv'!$B$2:$AC$462,MATCH(AB$3,'Slutlig allokering kvv'!$B$1:$AJ$1,0),FALSE)/1,0)</f>
        <v>0</v>
      </c>
      <c r="AE158">
        <f t="shared" si="4"/>
        <v>0</v>
      </c>
      <c r="AG158">
        <f>IFERROR(VLOOKUP(B158,'Slutlig allokering kvv'!$B$2:$AJ$462,MATCH("Summa justerad allokerad tillförd energi (utan hjälpel och rökgaskondensering):",'Slutlig allokering kvv'!$B$1:$AK$1,0),FALSE)/1,"")</f>
        <v>0</v>
      </c>
      <c r="AI158" s="23" t="str">
        <f>IFERROR(1-VLOOKUP(B158,'Slutlig allokering kvv'!$B$2:$AJ$462,MATCH("Andel av bränsle i kvv som allokerats till värme, exklusive rökgaskondensering och hjälpel",'Slutlig allokering kvv'!$B$1:$AK$1,0),FALSE),"")</f>
        <v/>
      </c>
      <c r="AK158" s="23" t="str">
        <f t="shared" si="5"/>
        <v/>
      </c>
    </row>
    <row r="159" spans="1:37" x14ac:dyDescent="0.25">
      <c r="A159" s="2" t="s">
        <v>226</v>
      </c>
      <c r="B159" s="2" t="s">
        <v>227</v>
      </c>
      <c r="C159" s="2" t="str">
        <f>IFERROR(VLOOKUP($B159,Kraftvärmeprod!$B$1:$AH$479,MATCH(C$3,Kraftvärmeprod!$B$1:$AG$1,0),FALSE)/1,"")</f>
        <v/>
      </c>
      <c r="D159" s="2" t="str">
        <f>IFERROR(VLOOKUP($B159,Kraftvärmeprod!$B$1:$AH$479,MATCH(D$3,Kraftvärmeprod!$B$1:$AG$1,0),FALSE)/1,"")</f>
        <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s="40">
        <f>IFERROR(VLOOKUP($B159,Miljö!$B$1:$S$477,MATCH(M$2,Miljö!$B$1:$X$1,0),FALSE)/1,0)-IFERROR(VLOOKUP($B159,'Slutlig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f>IFERROR(VLOOKUP($B159,Kraftvärmeprod!$B$1:$AH$479,MATCH(T$2,Kraftvärmeprod!$B$1:$AG$1,0),FALSE)/1,0)-IFERROR(VLOOKUP($B159,'Slutlig allokering kvv'!$B$2:$AC$462,MATCH(T$3,'Slutlig allokering kvv'!$B$1:$AJ$1,0),FALSE)/1,0)</f>
        <v>0</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0</v>
      </c>
      <c r="AB159">
        <f>IFERROR(VLOOKUP($B159,Kraftvärmeprod!$B$1:$AH$479,MATCH(AB$2,Kraftvärmeprod!$B$1:$AG$1,0),FALSE)/1,0)-IFERROR(VLOOKUP($B159,'Slutlig allokering kvv'!$B$2:$AC$462,MATCH(AB$3,'Slutlig allokering kvv'!$B$1:$AJ$1,0),FALSE)/1,0)</f>
        <v>0</v>
      </c>
      <c r="AE159">
        <f t="shared" si="4"/>
        <v>0</v>
      </c>
      <c r="AG159">
        <f>IFERROR(VLOOKUP(B159,'Slutlig allokering kvv'!$B$2:$AJ$462,MATCH("Summa justerad allokerad tillförd energi (utan hjälpel och rökgaskondensering):",'Slutlig allokering kvv'!$B$1:$AK$1,0),FALSE)/1,"")</f>
        <v>0</v>
      </c>
      <c r="AI159" s="23" t="str">
        <f>IFERROR(1-VLOOKUP(B159,'Slutlig allokering kvv'!$B$2:$AJ$462,MATCH("Andel av bränsle i kvv som allokerats till värme, exklusive rökgaskondensering och hjälpel",'Slutlig allokering kvv'!$B$1:$AK$1,0),FALSE),"")</f>
        <v/>
      </c>
      <c r="AK159" s="23" t="str">
        <f t="shared" si="5"/>
        <v/>
      </c>
    </row>
    <row r="160" spans="1:37" x14ac:dyDescent="0.25">
      <c r="A160" s="2" t="s">
        <v>228</v>
      </c>
      <c r="B160" s="2" t="s">
        <v>229</v>
      </c>
      <c r="C160" s="2" t="str">
        <f>IFERROR(VLOOKUP($B160,Kraftvärmeprod!$B$1:$AH$479,MATCH(C$3,Kraftvärmeprod!$B$1:$AG$1,0),FALSE)/1,"")</f>
        <v/>
      </c>
      <c r="D160" s="2" t="str">
        <f>IFERROR(VLOOKUP($B160,Kraftvärmeprod!$B$1:$AH$479,MATCH(D$3,Kraftvärmeprod!$B$1:$AG$1,0),FALSE)/1,"")</f>
        <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s="40">
        <f>IFERROR(VLOOKUP($B160,Miljö!$B$1:$S$477,MATCH(M$2,Miljö!$B$1:$X$1,0),FALSE)/1,0)-IFERROR(VLOOKUP($B160,'Slutlig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f>IFERROR(VLOOKUP($B160,Kraftvärmeprod!$B$1:$AH$479,MATCH(T$2,Kraftvärmeprod!$B$1:$AG$1,0),FALSE)/1,0)-IFERROR(VLOOKUP($B160,'Slutlig allokering kvv'!$B$2:$AC$462,MATCH(T$3,'Slutlig allokering kvv'!$B$1:$AJ$1,0),FALSE)/1,0)</f>
        <v>0</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0</v>
      </c>
      <c r="AB160">
        <f>IFERROR(VLOOKUP($B160,Kraftvärmeprod!$B$1:$AH$479,MATCH(AB$2,Kraftvärmeprod!$B$1:$AG$1,0),FALSE)/1,0)-IFERROR(VLOOKUP($B160,'Slutlig allokering kvv'!$B$2:$AC$462,MATCH(AB$3,'Slutlig allokering kvv'!$B$1:$AJ$1,0),FALSE)/1,0)</f>
        <v>0</v>
      </c>
      <c r="AE160">
        <f t="shared" si="4"/>
        <v>0</v>
      </c>
      <c r="AG160">
        <f>IFERROR(VLOOKUP(B160,'Slutlig allokering kvv'!$B$2:$AJ$462,MATCH("Summa justerad allokerad tillförd energi (utan hjälpel och rökgaskondensering):",'Slutlig allokering kvv'!$B$1:$AK$1,0),FALSE)/1,"")</f>
        <v>0</v>
      </c>
      <c r="AI160" s="23" t="str">
        <f>IFERROR(1-VLOOKUP(B160,'Slutlig allokering kvv'!$B$2:$AJ$462,MATCH("Andel av bränsle i kvv som allokerats till värme, exklusive rökgaskondensering och hjälpel",'Slutlig allokering kvv'!$B$1:$AK$1,0),FALSE),"")</f>
        <v/>
      </c>
      <c r="AK160" s="23" t="str">
        <f t="shared" si="5"/>
        <v/>
      </c>
    </row>
    <row r="161" spans="1:37" x14ac:dyDescent="0.25">
      <c r="A161" s="2" t="s">
        <v>228</v>
      </c>
      <c r="B161" s="2" t="s">
        <v>230</v>
      </c>
      <c r="C161" s="2" t="str">
        <f>IFERROR(VLOOKUP($B161,Kraftvärmeprod!$B$1:$AH$479,MATCH(C$3,Kraftvärmeprod!$B$1:$AG$1,0),FALSE)/1,"")</f>
        <v/>
      </c>
      <c r="D161" s="2"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s="40">
        <f>IFERROR(VLOOKUP($B161,Miljö!$B$1:$S$477,MATCH(M$2,Miljö!$B$1:$X$1,0),FALSE)/1,0)-IFERROR(VLOOKUP($B161,'Slutlig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f>IFERROR(VLOOKUP($B161,Kraftvärmeprod!$B$1:$AH$479,MATCH(T$2,Kraftvärmeprod!$B$1:$AG$1,0),FALSE)/1,0)-IFERROR(VLOOKUP($B161,'Slutlig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B161">
        <f>IFERROR(VLOOKUP($B161,Kraftvärmeprod!$B$1:$AH$479,MATCH(AB$2,Kraftvärmeprod!$B$1:$AG$1,0),FALSE)/1,0)-IFERROR(VLOOKUP($B161,'Slutlig allokering kvv'!$B$2:$AC$462,MATCH(AB$3,'Slutlig allokering kvv'!$B$1:$AJ$1,0),FALSE)/1,0)</f>
        <v>0</v>
      </c>
      <c r="AE161">
        <f t="shared" si="4"/>
        <v>0</v>
      </c>
      <c r="AG161">
        <f>IFERROR(VLOOKUP(B161,'Slutlig allokering kvv'!$B$2:$AJ$462,MATCH("Summa justerad allokerad tillförd energi (utan hjälpel och rökgaskondensering):",'Slutlig allokering kvv'!$B$1:$AK$1,0),FALSE)/1,"")</f>
        <v>0</v>
      </c>
      <c r="AI161" s="23" t="str">
        <f>IFERROR(1-VLOOKUP(B161,'Slutlig allokering kvv'!$B$2:$AJ$462,MATCH("Andel av bränsle i kvv som allokerats till värme, exklusive rökgaskondensering och hjälpel",'Slutlig allokering kvv'!$B$1:$AK$1,0),FALSE),"")</f>
        <v/>
      </c>
      <c r="AK161" s="23" t="str">
        <f t="shared" si="5"/>
        <v/>
      </c>
    </row>
    <row r="162" spans="1:37" x14ac:dyDescent="0.25">
      <c r="A162" s="2" t="s">
        <v>228</v>
      </c>
      <c r="B162" s="2" t="s">
        <v>231</v>
      </c>
      <c r="C162" s="2" t="str">
        <f>IFERROR(VLOOKUP($B162,Kraftvärmeprod!$B$1:$AH$479,MATCH(C$3,Kraftvärmeprod!$B$1:$AG$1,0),FALSE)/1,"")</f>
        <v/>
      </c>
      <c r="D162" s="2" t="str">
        <f>IFERROR(VLOOKUP($B162,Kraftvärmeprod!$B$1:$AH$479,MATCH(D$3,Kraftvärmeprod!$B$1:$AG$1,0),FALSE)/1,"")</f>
        <v/>
      </c>
      <c r="E162">
        <f>IFERROR(VLOOKUP($B162,Kraftvärmeprod!$B$1:$AH$479,MATCH(E$2,Kraftvärmeprod!$B$1:$AG$1,0),FALSE)/1,0)-IFERROR(VLOOKUP($B162,'Slutlig allokering kvv'!$B$2:$AC$462,MATCH(E$3,'Slutlig allokering kvv'!$B$1:$AJ$1,0),FALSE)/1,0)</f>
        <v>0</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s="40">
        <f>IFERROR(VLOOKUP($B162,Miljö!$B$1:$S$477,MATCH(M$2,Miljö!$B$1:$X$1,0),FALSE)/1,0)-IFERROR(VLOOKUP($B162,'Slutlig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0</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f>IFERROR(VLOOKUP($B162,Kraftvärmeprod!$B$1:$AH$479,MATCH(T$2,Kraftvärmeprod!$B$1:$AG$1,0),FALSE)/1,0)-IFERROR(VLOOKUP($B162,'Slutlig allokering kvv'!$B$2:$AC$462,MATCH(T$3,'Slutlig allokering kvv'!$B$1:$AJ$1,0),FALSE)/1,0)</f>
        <v>0</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B162">
        <f>IFERROR(VLOOKUP($B162,Kraftvärmeprod!$B$1:$AH$479,MATCH(AB$2,Kraftvärmeprod!$B$1:$AG$1,0),FALSE)/1,0)-IFERROR(VLOOKUP($B162,'Slutlig allokering kvv'!$B$2:$AC$462,MATCH(AB$3,'Slutlig allokering kvv'!$B$1:$AJ$1,0),FALSE)/1,0)</f>
        <v>0</v>
      </c>
      <c r="AE162">
        <f t="shared" si="4"/>
        <v>0</v>
      </c>
      <c r="AG162">
        <f>IFERROR(VLOOKUP(B162,'Slutlig allokering kvv'!$B$2:$AJ$462,MATCH("Summa justerad allokerad tillförd energi (utan hjälpel och rökgaskondensering):",'Slutlig allokering kvv'!$B$1:$AK$1,0),FALSE)/1,"")</f>
        <v>0</v>
      </c>
      <c r="AI162" s="23" t="str">
        <f>IFERROR(1-VLOOKUP(B162,'Slutlig allokering kvv'!$B$2:$AJ$462,MATCH("Andel av bränsle i kvv som allokerats till värme, exklusive rökgaskondensering och hjälpel",'Slutlig allokering kvv'!$B$1:$AK$1,0),FALSE),"")</f>
        <v/>
      </c>
      <c r="AK162" s="23" t="str">
        <f t="shared" si="5"/>
        <v/>
      </c>
    </row>
    <row r="163" spans="1:37" x14ac:dyDescent="0.25">
      <c r="A163" s="2" t="s">
        <v>228</v>
      </c>
      <c r="B163" s="2" t="s">
        <v>232</v>
      </c>
      <c r="C163" s="2">
        <f>IFERROR(VLOOKUP($B163,Kraftvärmeprod!$B$1:$AH$479,MATCH(C$3,Kraftvärmeprod!$B$1:$AG$1,0),FALSE)/1,"")</f>
        <v>66.099999999999994</v>
      </c>
      <c r="D163" s="2">
        <f>IFERROR(VLOOKUP($B163,Kraftvärmeprod!$B$1:$AH$479,MATCH(D$3,Kraftvärmeprod!$B$1:$AG$1,0),FALSE)/1,"")</f>
        <v>7.25</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6.5578000000000003</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10.937000000000005</v>
      </c>
      <c r="M163" s="40">
        <f>IFERROR(VLOOKUP($B163,Miljö!$B$1:$S$477,MATCH(M$2,Miljö!$B$1:$X$1,0),FALSE)/1,0)-IFERROR(VLOOKUP($B163,'Slutlig allokering kvv'!$B$2:$AC$462,MATCH(M$3,'Slutlig allokering kvv'!$B$1:$AJ$1,0),FALSE)/1,0)</f>
        <v>0.92697999999999992</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4.4015000000000004</v>
      </c>
      <c r="S163">
        <f>IFERROR(VLOOKUP($B163,Kraftvärmeprod!$B$1:$AH$479,MATCH(S$2,Kraftvärmeprod!$B$1:$AG$1,0),FALSE)/1,0)-IFERROR(VLOOKUP($B163,'Slutlig allokering kvv'!$B$2:$AC$462,MATCH(S$3,'Slutlig allokering kvv'!$B$1:$AJ$1,0),FALSE)/1,0)</f>
        <v>0</v>
      </c>
      <c r="T163">
        <f>IFERROR(VLOOKUP($B163,Kraftvärmeprod!$B$1:$AH$479,MATCH(T$2,Kraftvärmeprod!$B$1:$AG$1,0),FALSE)/1,0)-IFERROR(VLOOKUP($B163,'Slutlig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B163">
        <f>IFERROR(VLOOKUP($B163,Kraftvärmeprod!$B$1:$AH$479,MATCH(AB$2,Kraftvärmeprod!$B$1:$AG$1,0),FALSE)/1,0)-IFERROR(VLOOKUP($B163,'Slutlig allokering kvv'!$B$2:$AC$462,MATCH(AB$3,'Slutlig allokering kvv'!$B$1:$AJ$1,0),FALSE)/1,0)</f>
        <v>0</v>
      </c>
      <c r="AE163">
        <f t="shared" si="4"/>
        <v>21.896300000000004</v>
      </c>
      <c r="AG163">
        <f>IFERROR(VLOOKUP(B163,'Slutlig allokering kvv'!$B$2:$AJ$462,MATCH("Summa justerad allokerad tillförd energi (utan hjälpel och rökgaskondensering):",'Slutlig allokering kvv'!$B$1:$AK$1,0),FALSE)/1,"")</f>
        <v>76.603699999999989</v>
      </c>
      <c r="AI163" s="23">
        <f>IFERROR(1-VLOOKUP(B163,'Slutlig allokering kvv'!$B$2:$AJ$462,MATCH("Andel av bränsle i kvv som allokerats till värme, exklusive rökgaskondensering och hjälpel",'Slutlig allokering kvv'!$B$1:$AK$1,0),FALSE),"")</f>
        <v>0.22229746192893407</v>
      </c>
      <c r="AK163" s="23">
        <f t="shared" si="5"/>
        <v>0.22229746192893404</v>
      </c>
    </row>
    <row r="164" spans="1:37" x14ac:dyDescent="0.25">
      <c r="A164" s="2" t="s">
        <v>233</v>
      </c>
      <c r="B164" s="2" t="s">
        <v>234</v>
      </c>
      <c r="C164" s="2" t="str">
        <f>IFERROR(VLOOKUP($B164,Kraftvärmeprod!$B$1:$AH$479,MATCH(C$3,Kraftvärmeprod!$B$1:$AG$1,0),FALSE)/1,"")</f>
        <v/>
      </c>
      <c r="D164" s="2" t="str">
        <f>IFERROR(VLOOKUP($B164,Kraftvärmeprod!$B$1:$AH$479,MATCH(D$3,Kraftvärmeprod!$B$1:$AG$1,0),FALSE)/1,"")</f>
        <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0</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0</v>
      </c>
      <c r="M164" s="40">
        <f>IFERROR(VLOOKUP($B164,Miljö!$B$1:$S$477,MATCH(M$2,Miljö!$B$1:$X$1,0),FALSE)/1,0)-IFERROR(VLOOKUP($B164,'Slutlig allokering kvv'!$B$2:$AC$462,MATCH(M$3,'Slutlig allokering kvv'!$B$1:$AJ$1,0),FALSE)/1,0)</f>
        <v>0</v>
      </c>
      <c r="N164">
        <f>IFERROR(VLOOKUP($B164,Kraftvärmeprod!$B$1:$AH$479,MATCH(N$2,Kraftvärmeprod!$B$1:$AG$1,0),FALSE)/1,0)-IFERROR(VLOOKUP($B164,'Slutlig allokering kvv'!$B$2:$AC$462,MATCH(N$3,'Slutlig allokering kvv'!$B$1:$AJ$1,0),FALSE)/1,0)</f>
        <v>0</v>
      </c>
      <c r="O164">
        <f>IFERROR(VLOOKUP($B164,Kraftvärmeprod!$B$1:$AH$479,MATCH(O$2,Kraftvärmeprod!$B$1:$AG$1,0),FALSE)/1,0)-IFERROR(VLOOKUP($B164,'Slutlig allokering kvv'!$B$2:$AC$462,MATCH(O$3,'Slutlig allokering kvv'!$B$1:$AJ$1,0),FALSE)/1,0)</f>
        <v>0</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0</v>
      </c>
      <c r="T164">
        <f>IFERROR(VLOOKUP($B164,Kraftvärmeprod!$B$1:$AH$479,MATCH(T$2,Kraftvärmeprod!$B$1:$AG$1,0),FALSE)/1,0)-IFERROR(VLOOKUP($B164,'Slutlig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B164">
        <f>IFERROR(VLOOKUP($B164,Kraftvärmeprod!$B$1:$AH$479,MATCH(AB$2,Kraftvärmeprod!$B$1:$AG$1,0),FALSE)/1,0)-IFERROR(VLOOKUP($B164,'Slutlig allokering kvv'!$B$2:$AC$462,MATCH(AB$3,'Slutlig allokering kvv'!$B$1:$AJ$1,0),FALSE)/1,0)</f>
        <v>0</v>
      </c>
      <c r="AE164">
        <f t="shared" si="4"/>
        <v>0</v>
      </c>
      <c r="AG164">
        <f>IFERROR(VLOOKUP(B164,'Slutlig allokering kvv'!$B$2:$AJ$462,MATCH("Summa justerad allokerad tillförd energi (utan hjälpel och rökgaskondensering):",'Slutlig allokering kvv'!$B$1:$AK$1,0),FALSE)/1,"")</f>
        <v>0</v>
      </c>
      <c r="AI164" s="23" t="str">
        <f>IFERROR(1-VLOOKUP(B164,'Slutlig allokering kvv'!$B$2:$AJ$462,MATCH("Andel av bränsle i kvv som allokerats till värme, exklusive rökgaskondensering och hjälpel",'Slutlig allokering kvv'!$B$1:$AK$1,0),FALSE),"")</f>
        <v/>
      </c>
      <c r="AK164" s="23" t="str">
        <f t="shared" si="5"/>
        <v/>
      </c>
    </row>
    <row r="165" spans="1:37" x14ac:dyDescent="0.25">
      <c r="A165" s="2" t="s">
        <v>233</v>
      </c>
      <c r="B165" s="2" t="s">
        <v>235</v>
      </c>
      <c r="C165" s="2" t="str">
        <f>IFERROR(VLOOKUP($B165,Kraftvärmeprod!$B$1:$AH$479,MATCH(C$3,Kraftvärmeprod!$B$1:$AG$1,0),FALSE)/1,"")</f>
        <v/>
      </c>
      <c r="D165" s="2"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s="40">
        <f>IFERROR(VLOOKUP($B165,Miljö!$B$1:$S$477,MATCH(M$2,Miljö!$B$1:$X$1,0),FALSE)/1,0)-IFERROR(VLOOKUP($B165,'Slutlig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f>IFERROR(VLOOKUP($B165,Kraftvärmeprod!$B$1:$AH$479,MATCH(T$2,Kraftvärmeprod!$B$1:$AG$1,0),FALSE)/1,0)-IFERROR(VLOOKUP($B165,'Slutlig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B165">
        <f>IFERROR(VLOOKUP($B165,Kraftvärmeprod!$B$1:$AH$479,MATCH(AB$2,Kraftvärmeprod!$B$1:$AG$1,0),FALSE)/1,0)-IFERROR(VLOOKUP($B165,'Slutlig allokering kvv'!$B$2:$AC$462,MATCH(AB$3,'Slutlig allokering kvv'!$B$1:$AJ$1,0),FALSE)/1,0)</f>
        <v>0</v>
      </c>
      <c r="AE165">
        <f t="shared" si="4"/>
        <v>0</v>
      </c>
      <c r="AG165">
        <f>IFERROR(VLOOKUP(B165,'Slutlig allokering kvv'!$B$2:$AJ$462,MATCH("Summa justerad allokerad tillförd energi (utan hjälpel och rökgaskondensering):",'Slutlig allokering kvv'!$B$1:$AK$1,0),FALSE)/1,"")</f>
        <v>0</v>
      </c>
      <c r="AI165" s="23" t="str">
        <f>IFERROR(1-VLOOKUP(B165,'Slutlig allokering kvv'!$B$2:$AJ$462,MATCH("Andel av bränsle i kvv som allokerats till värme, exklusive rökgaskondensering och hjälpel",'Slutlig allokering kvv'!$B$1:$AK$1,0),FALSE),"")</f>
        <v/>
      </c>
      <c r="AK165" s="23" t="str">
        <f t="shared" si="5"/>
        <v/>
      </c>
    </row>
    <row r="166" spans="1:37" x14ac:dyDescent="0.25">
      <c r="A166" s="2" t="s">
        <v>236</v>
      </c>
      <c r="B166" s="2" t="s">
        <v>237</v>
      </c>
      <c r="C166" s="2">
        <f>IFERROR(VLOOKUP($B166,Kraftvärmeprod!$B$1:$AH$479,MATCH(C$3,Kraftvärmeprod!$B$1:$AG$1,0),FALSE)/1,"")</f>
        <v>140.59200000000001</v>
      </c>
      <c r="D166" s="2">
        <f>IFERROR(VLOOKUP($B166,Kraftvärmeprod!$B$1:$AH$479,MATCH(D$3,Kraftvärmeprod!$B$1:$AG$1,0),FALSE)/1,"")</f>
        <v>42.389000000000003</v>
      </c>
      <c r="E166">
        <f>IFERROR(VLOOKUP($B166,Kraftvärmeprod!$B$1:$AH$479,MATCH(E$2,Kraftvärmeprod!$B$1:$AG$1,0),FALSE)/1,0)-IFERROR(VLOOKUP($B166,'Slutlig allokering kvv'!$B$2:$AC$462,MATCH(E$3,'Slutlig allokering kvv'!$B$1:$AJ$1,0),FALSE)/1,0)</f>
        <v>82.052200000000013</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0.28639399999999998</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s="40">
        <f>IFERROR(VLOOKUP($B166,Miljö!$B$1:$S$477,MATCH(M$2,Miljö!$B$1:$X$1,0),FALSE)/1,0)-IFERROR(VLOOKUP($B166,'Slutlig allokering kvv'!$B$2:$AC$462,MATCH(M$3,'Slutlig allokering kvv'!$B$1:$AJ$1,0),FALSE)/1,0)</f>
        <v>3.5620400000000001</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25.387500000000003</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f>IFERROR(VLOOKUP($B166,Kraftvärmeprod!$B$1:$AH$479,MATCH(T$2,Kraftvärmeprod!$B$1:$AG$1,0),FALSE)/1,0)-IFERROR(VLOOKUP($B166,'Slutlig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B166">
        <f>IFERROR(VLOOKUP($B166,Kraftvärmeprod!$B$1:$AH$479,MATCH(AB$2,Kraftvärmeprod!$B$1:$AG$1,0),FALSE)/1,0)-IFERROR(VLOOKUP($B166,'Slutlig allokering kvv'!$B$2:$AC$462,MATCH(AB$3,'Slutlig allokering kvv'!$B$1:$AJ$1,0),FALSE)/1,0)</f>
        <v>0</v>
      </c>
      <c r="AE166">
        <f t="shared" si="4"/>
        <v>107.72609400000002</v>
      </c>
      <c r="AG166">
        <f>IFERROR(VLOOKUP(B166,'Slutlig allokering kvv'!$B$2:$AJ$462,MATCH("Summa justerad allokerad tillförd energi (utan hjälpel och rökgaskondensering):",'Slutlig allokering kvv'!$B$1:$AK$1,0),FALSE)/1,"")</f>
        <v>117.824906</v>
      </c>
      <c r="AI166" s="23">
        <f>IFERROR(1-VLOOKUP(B166,'Slutlig allokering kvv'!$B$2:$AJ$462,MATCH("Andel av bränsle i kvv som allokerats till värme, exklusive rökgaskondensering och hjälpel",'Slutlig allokering kvv'!$B$1:$AK$1,0),FALSE),"")</f>
        <v>0.47761301878510853</v>
      </c>
      <c r="AK166" s="23">
        <f t="shared" si="5"/>
        <v>0.47761301878510853</v>
      </c>
    </row>
    <row r="167" spans="1:37" x14ac:dyDescent="0.25">
      <c r="A167" s="2" t="s">
        <v>238</v>
      </c>
      <c r="B167" s="2" t="s">
        <v>239</v>
      </c>
      <c r="C167" s="2" t="str">
        <f>IFERROR(VLOOKUP($B167,Kraftvärmeprod!$B$1:$AH$479,MATCH(C$3,Kraftvärmeprod!$B$1:$AG$1,0),FALSE)/1,"")</f>
        <v/>
      </c>
      <c r="D167" s="2"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s="40">
        <f>IFERROR(VLOOKUP($B167,Miljö!$B$1:$S$477,MATCH(M$2,Miljö!$B$1:$X$1,0),FALSE)/1,0)-IFERROR(VLOOKUP($B167,'Slutlig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f>IFERROR(VLOOKUP($B167,Kraftvärmeprod!$B$1:$AH$479,MATCH(T$2,Kraftvärmeprod!$B$1:$AG$1,0),FALSE)/1,0)-IFERROR(VLOOKUP($B167,'Slutlig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B167">
        <f>IFERROR(VLOOKUP($B167,Kraftvärmeprod!$B$1:$AH$479,MATCH(AB$2,Kraftvärmeprod!$B$1:$AG$1,0),FALSE)/1,0)-IFERROR(VLOOKUP($B167,'Slutlig allokering kvv'!$B$2:$AC$462,MATCH(AB$3,'Slutlig allokering kvv'!$B$1:$AJ$1,0),FALSE)/1,0)</f>
        <v>0</v>
      </c>
      <c r="AE167">
        <f t="shared" si="4"/>
        <v>0</v>
      </c>
      <c r="AG167">
        <f>IFERROR(VLOOKUP(B167,'Slutlig allokering kvv'!$B$2:$AJ$462,MATCH("Summa justerad allokerad tillförd energi (utan hjälpel och rökgaskondensering):",'Slutlig allokering kvv'!$B$1:$AK$1,0),FALSE)/1,"")</f>
        <v>0</v>
      </c>
      <c r="AI167" s="23" t="str">
        <f>IFERROR(1-VLOOKUP(B167,'Slutlig allokering kvv'!$B$2:$AJ$462,MATCH("Andel av bränsle i kvv som allokerats till värme, exklusive rökgaskondensering och hjälpel",'Slutlig allokering kvv'!$B$1:$AK$1,0),FALSE),"")</f>
        <v/>
      </c>
      <c r="AK167" s="23" t="str">
        <f t="shared" si="5"/>
        <v/>
      </c>
    </row>
    <row r="168" spans="1:37" x14ac:dyDescent="0.25">
      <c r="A168" s="2" t="s">
        <v>238</v>
      </c>
      <c r="B168" s="2" t="s">
        <v>240</v>
      </c>
      <c r="C168" s="2" t="str">
        <f>IFERROR(VLOOKUP($B168,Kraftvärmeprod!$B$1:$AH$479,MATCH(C$3,Kraftvärmeprod!$B$1:$AG$1,0),FALSE)/1,"")</f>
        <v/>
      </c>
      <c r="D168" s="2"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s="40">
        <f>IFERROR(VLOOKUP($B168,Miljö!$B$1:$S$477,MATCH(M$2,Miljö!$B$1:$X$1,0),FALSE)/1,0)-IFERROR(VLOOKUP($B168,'Slutlig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f>IFERROR(VLOOKUP($B168,Kraftvärmeprod!$B$1:$AH$479,MATCH(T$2,Kraftvärmeprod!$B$1:$AG$1,0),FALSE)/1,0)-IFERROR(VLOOKUP($B168,'Slutlig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B168">
        <f>IFERROR(VLOOKUP($B168,Kraftvärmeprod!$B$1:$AH$479,MATCH(AB$2,Kraftvärmeprod!$B$1:$AG$1,0),FALSE)/1,0)-IFERROR(VLOOKUP($B168,'Slutlig allokering kvv'!$B$2:$AC$462,MATCH(AB$3,'Slutlig allokering kvv'!$B$1:$AJ$1,0),FALSE)/1,0)</f>
        <v>0</v>
      </c>
      <c r="AE168">
        <f t="shared" si="4"/>
        <v>0</v>
      </c>
      <c r="AG168">
        <f>IFERROR(VLOOKUP(B168,'Slutlig allokering kvv'!$B$2:$AJ$462,MATCH("Summa justerad allokerad tillförd energi (utan hjälpel och rökgaskondensering):",'Slutlig allokering kvv'!$B$1:$AK$1,0),FALSE)/1,"")</f>
        <v>0</v>
      </c>
      <c r="AI168" s="23" t="str">
        <f>IFERROR(1-VLOOKUP(B168,'Slutlig allokering kvv'!$B$2:$AJ$462,MATCH("Andel av bränsle i kvv som allokerats till värme, exklusive rökgaskondensering och hjälpel",'Slutlig allokering kvv'!$B$1:$AK$1,0),FALSE),"")</f>
        <v/>
      </c>
      <c r="AK168" s="23" t="str">
        <f t="shared" si="5"/>
        <v/>
      </c>
    </row>
    <row r="169" spans="1:37" x14ac:dyDescent="0.25">
      <c r="A169" s="2" t="s">
        <v>238</v>
      </c>
      <c r="B169" s="2" t="s">
        <v>241</v>
      </c>
      <c r="C169" s="2" t="str">
        <f>IFERROR(VLOOKUP($B169,Kraftvärmeprod!$B$1:$AH$479,MATCH(C$3,Kraftvärmeprod!$B$1:$AG$1,0),FALSE)/1,"")</f>
        <v/>
      </c>
      <c r="D169" s="2"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s="40">
        <f>IFERROR(VLOOKUP($B169,Miljö!$B$1:$S$477,MATCH(M$2,Miljö!$B$1:$X$1,0),FALSE)/1,0)-IFERROR(VLOOKUP($B169,'Slutlig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f>IFERROR(VLOOKUP($B169,Kraftvärmeprod!$B$1:$AH$479,MATCH(T$2,Kraftvärmeprod!$B$1:$AG$1,0),FALSE)/1,0)-IFERROR(VLOOKUP($B169,'Slutlig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B169">
        <f>IFERROR(VLOOKUP($B169,Kraftvärmeprod!$B$1:$AH$479,MATCH(AB$2,Kraftvärmeprod!$B$1:$AG$1,0),FALSE)/1,0)-IFERROR(VLOOKUP($B169,'Slutlig allokering kvv'!$B$2:$AC$462,MATCH(AB$3,'Slutlig allokering kvv'!$B$1:$AJ$1,0),FALSE)/1,0)</f>
        <v>0</v>
      </c>
      <c r="AE169">
        <f t="shared" si="4"/>
        <v>0</v>
      </c>
      <c r="AG169">
        <f>IFERROR(VLOOKUP(B169,'Slutlig allokering kvv'!$B$2:$AJ$462,MATCH("Summa justerad allokerad tillförd energi (utan hjälpel och rökgaskondensering):",'Slutlig allokering kvv'!$B$1:$AK$1,0),FALSE)/1,"")</f>
        <v>0</v>
      </c>
      <c r="AI169" s="23" t="str">
        <f>IFERROR(1-VLOOKUP(B169,'Slutlig allokering kvv'!$B$2:$AJ$462,MATCH("Andel av bränsle i kvv som allokerats till värme, exklusive rökgaskondensering och hjälpel",'Slutlig allokering kvv'!$B$1:$AK$1,0),FALSE),"")</f>
        <v/>
      </c>
      <c r="AK169" s="23" t="str">
        <f t="shared" si="5"/>
        <v/>
      </c>
    </row>
    <row r="170" spans="1:37" x14ac:dyDescent="0.25">
      <c r="A170" s="2" t="s">
        <v>238</v>
      </c>
      <c r="B170" s="2" t="s">
        <v>242</v>
      </c>
      <c r="C170" s="2" t="str">
        <f>IFERROR(VLOOKUP($B170,Kraftvärmeprod!$B$1:$AH$479,MATCH(C$3,Kraftvärmeprod!$B$1:$AG$1,0),FALSE)/1,"")</f>
        <v/>
      </c>
      <c r="D170" s="2" t="str">
        <f>IFERROR(VLOOKUP($B170,Kraftvärmeprod!$B$1:$AH$479,MATCH(D$3,Kraftvärmeprod!$B$1:$AG$1,0),FALSE)/1,"")</f>
        <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0</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0</v>
      </c>
      <c r="M170" s="40">
        <f>IFERROR(VLOOKUP($B170,Miljö!$B$1:$S$477,MATCH(M$2,Miljö!$B$1:$X$1,0),FALSE)/1,0)-IFERROR(VLOOKUP($B170,'Slutlig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0</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f>IFERROR(VLOOKUP($B170,Kraftvärmeprod!$B$1:$AH$479,MATCH(T$2,Kraftvärmeprod!$B$1:$AG$1,0),FALSE)/1,0)-IFERROR(VLOOKUP($B170,'Slutlig allokering kvv'!$B$2:$AC$462,MATCH(T$3,'Slutlig allokering kvv'!$B$1:$AJ$1,0),FALSE)/1,0)</f>
        <v>0</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B170">
        <f>IFERROR(VLOOKUP($B170,Kraftvärmeprod!$B$1:$AH$479,MATCH(AB$2,Kraftvärmeprod!$B$1:$AG$1,0),FALSE)/1,0)-IFERROR(VLOOKUP($B170,'Slutlig allokering kvv'!$B$2:$AC$462,MATCH(AB$3,'Slutlig allokering kvv'!$B$1:$AJ$1,0),FALSE)/1,0)</f>
        <v>0</v>
      </c>
      <c r="AE170">
        <f t="shared" si="4"/>
        <v>0</v>
      </c>
      <c r="AG170">
        <f>IFERROR(VLOOKUP(B170,'Slutlig allokering kvv'!$B$2:$AJ$462,MATCH("Summa justerad allokerad tillförd energi (utan hjälpel och rökgaskondensering):",'Slutlig allokering kvv'!$B$1:$AK$1,0),FALSE)/1,"")</f>
        <v>0</v>
      </c>
      <c r="AI170" s="23" t="str">
        <f>IFERROR(1-VLOOKUP(B170,'Slutlig allokering kvv'!$B$2:$AJ$462,MATCH("Andel av bränsle i kvv som allokerats till värme, exklusive rökgaskondensering och hjälpel",'Slutlig allokering kvv'!$B$1:$AK$1,0),FALSE),"")</f>
        <v/>
      </c>
      <c r="AK170" s="23" t="str">
        <f t="shared" si="5"/>
        <v/>
      </c>
    </row>
    <row r="171" spans="1:37" x14ac:dyDescent="0.25">
      <c r="A171" s="2" t="s">
        <v>238</v>
      </c>
      <c r="B171" s="2" t="s">
        <v>243</v>
      </c>
      <c r="C171" s="2" t="str">
        <f>IFERROR(VLOOKUP($B171,Kraftvärmeprod!$B$1:$AH$479,MATCH(C$3,Kraftvärmeprod!$B$1:$AG$1,0),FALSE)/1,"")</f>
        <v/>
      </c>
      <c r="D171" s="2"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s="40">
        <f>IFERROR(VLOOKUP($B171,Miljö!$B$1:$S$477,MATCH(M$2,Miljö!$B$1:$X$1,0),FALSE)/1,0)-IFERROR(VLOOKUP($B171,'Slutlig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f>IFERROR(VLOOKUP($B171,Kraftvärmeprod!$B$1:$AH$479,MATCH(T$2,Kraftvärmeprod!$B$1:$AG$1,0),FALSE)/1,0)-IFERROR(VLOOKUP($B171,'Slutlig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B171">
        <f>IFERROR(VLOOKUP($B171,Kraftvärmeprod!$B$1:$AH$479,MATCH(AB$2,Kraftvärmeprod!$B$1:$AG$1,0),FALSE)/1,0)-IFERROR(VLOOKUP($B171,'Slutlig allokering kvv'!$B$2:$AC$462,MATCH(AB$3,'Slutlig allokering kvv'!$B$1:$AJ$1,0),FALSE)/1,0)</f>
        <v>0</v>
      </c>
      <c r="AE171">
        <f t="shared" si="4"/>
        <v>0</v>
      </c>
      <c r="AG171">
        <f>IFERROR(VLOOKUP(B171,'Slutlig allokering kvv'!$B$2:$AJ$462,MATCH("Summa justerad allokerad tillförd energi (utan hjälpel och rökgaskondensering):",'Slutlig allokering kvv'!$B$1:$AK$1,0),FALSE)/1,"")</f>
        <v>0</v>
      </c>
      <c r="AI171" s="23" t="str">
        <f>IFERROR(1-VLOOKUP(B171,'Slutlig allokering kvv'!$B$2:$AJ$462,MATCH("Andel av bränsle i kvv som allokerats till värme, exklusive rökgaskondensering och hjälpel",'Slutlig allokering kvv'!$B$1:$AK$1,0),FALSE),"")</f>
        <v/>
      </c>
      <c r="AK171" s="23" t="str">
        <f t="shared" si="5"/>
        <v/>
      </c>
    </row>
    <row r="172" spans="1:37" x14ac:dyDescent="0.25">
      <c r="A172" s="2" t="s">
        <v>238</v>
      </c>
      <c r="B172" s="2" t="s">
        <v>244</v>
      </c>
      <c r="C172" s="2" t="str">
        <f>IFERROR(VLOOKUP($B172,Kraftvärmeprod!$B$1:$AH$479,MATCH(C$3,Kraftvärmeprod!$B$1:$AG$1,0),FALSE)/1,"")</f>
        <v/>
      </c>
      <c r="D172" s="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s="40">
        <f>IFERROR(VLOOKUP($B172,Miljö!$B$1:$S$477,MATCH(M$2,Miljö!$B$1:$X$1,0),FALSE)/1,0)-IFERROR(VLOOKUP($B172,'Slutlig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f>IFERROR(VLOOKUP($B172,Kraftvärmeprod!$B$1:$AH$479,MATCH(T$2,Kraftvärmeprod!$B$1:$AG$1,0),FALSE)/1,0)-IFERROR(VLOOKUP($B172,'Slutlig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B172">
        <f>IFERROR(VLOOKUP($B172,Kraftvärmeprod!$B$1:$AH$479,MATCH(AB$2,Kraftvärmeprod!$B$1:$AG$1,0),FALSE)/1,0)-IFERROR(VLOOKUP($B172,'Slutlig allokering kvv'!$B$2:$AC$462,MATCH(AB$3,'Slutlig allokering kvv'!$B$1:$AJ$1,0),FALSE)/1,0)</f>
        <v>0</v>
      </c>
      <c r="AE172">
        <f t="shared" si="4"/>
        <v>0</v>
      </c>
      <c r="AG172">
        <f>IFERROR(VLOOKUP(B172,'Slutlig allokering kvv'!$B$2:$AJ$462,MATCH("Summa justerad allokerad tillförd energi (utan hjälpel och rökgaskondensering):",'Slutlig allokering kvv'!$B$1:$AK$1,0),FALSE)/1,"")</f>
        <v>0</v>
      </c>
      <c r="AI172" s="23" t="str">
        <f>IFERROR(1-VLOOKUP(B172,'Slutlig allokering kvv'!$B$2:$AJ$462,MATCH("Andel av bränsle i kvv som allokerats till värme, exklusive rökgaskondensering och hjälpel",'Slutlig allokering kvv'!$B$1:$AK$1,0),FALSE),"")</f>
        <v/>
      </c>
      <c r="AK172" s="23" t="str">
        <f t="shared" si="5"/>
        <v/>
      </c>
    </row>
    <row r="173" spans="1:37" x14ac:dyDescent="0.25">
      <c r="A173" s="2" t="s">
        <v>238</v>
      </c>
      <c r="B173" s="2" t="s">
        <v>245</v>
      </c>
      <c r="C173" s="2" t="str">
        <f>IFERROR(VLOOKUP($B173,Kraftvärmeprod!$B$1:$AH$479,MATCH(C$3,Kraftvärmeprod!$B$1:$AG$1,0),FALSE)/1,"")</f>
        <v/>
      </c>
      <c r="D173" s="2" t="str">
        <f>IFERROR(VLOOKUP($B173,Kraftvärmeprod!$B$1:$AH$479,MATCH(D$3,Kraftvärmeprod!$B$1:$AG$1,0),FALSE)/1,"")</f>
        <v/>
      </c>
      <c r="E173">
        <f>IFERROR(VLOOKUP($B173,Kraftvärmeprod!$B$1:$AH$479,MATCH(E$2,Kraftvärmeprod!$B$1:$AG$1,0),FALSE)/1,0)-IFERROR(VLOOKUP($B173,'Slutlig allokering kvv'!$B$2:$AC$462,MATCH(E$3,'Slutlig allokering kvv'!$B$1:$AJ$1,0),FALSE)/1,0)</f>
        <v>0</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s="40">
        <f>IFERROR(VLOOKUP($B173,Miljö!$B$1:$S$477,MATCH(M$2,Miljö!$B$1:$X$1,0),FALSE)/1,0)-IFERROR(VLOOKUP($B173,'Slutlig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0</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f>IFERROR(VLOOKUP($B173,Kraftvärmeprod!$B$1:$AH$479,MATCH(T$2,Kraftvärmeprod!$B$1:$AG$1,0),FALSE)/1,0)-IFERROR(VLOOKUP($B173,'Slutlig allokering kvv'!$B$2:$AC$462,MATCH(T$3,'Slutlig allokering kvv'!$B$1:$AJ$1,0),FALSE)/1,0)</f>
        <v>0</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B173">
        <f>IFERROR(VLOOKUP($B173,Kraftvärmeprod!$B$1:$AH$479,MATCH(AB$2,Kraftvärmeprod!$B$1:$AG$1,0),FALSE)/1,0)-IFERROR(VLOOKUP($B173,'Slutlig allokering kvv'!$B$2:$AC$462,MATCH(AB$3,'Slutlig allokering kvv'!$B$1:$AJ$1,0),FALSE)/1,0)</f>
        <v>0</v>
      </c>
      <c r="AE173">
        <f t="shared" si="4"/>
        <v>0</v>
      </c>
      <c r="AG173">
        <f>IFERROR(VLOOKUP(B173,'Slutlig allokering kvv'!$B$2:$AJ$462,MATCH("Summa justerad allokerad tillförd energi (utan hjälpel och rökgaskondensering):",'Slutlig allokering kvv'!$B$1:$AK$1,0),FALSE)/1,"")</f>
        <v>0</v>
      </c>
      <c r="AI173" s="23" t="str">
        <f>IFERROR(1-VLOOKUP(B173,'Slutlig allokering kvv'!$B$2:$AJ$462,MATCH("Andel av bränsle i kvv som allokerats till värme, exklusive rökgaskondensering och hjälpel",'Slutlig allokering kvv'!$B$1:$AK$1,0),FALSE),"")</f>
        <v/>
      </c>
      <c r="AK173" s="23" t="str">
        <f t="shared" si="5"/>
        <v/>
      </c>
    </row>
    <row r="174" spans="1:37" x14ac:dyDescent="0.25">
      <c r="A174" s="2" t="s">
        <v>238</v>
      </c>
      <c r="B174" s="2" t="s">
        <v>246</v>
      </c>
      <c r="C174" s="2" t="str">
        <f>IFERROR(VLOOKUP($B174,Kraftvärmeprod!$B$1:$AH$479,MATCH(C$3,Kraftvärmeprod!$B$1:$AG$1,0),FALSE)/1,"")</f>
        <v/>
      </c>
      <c r="D174" s="2"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s="40">
        <f>IFERROR(VLOOKUP($B174,Miljö!$B$1:$S$477,MATCH(M$2,Miljö!$B$1:$X$1,0),FALSE)/1,0)-IFERROR(VLOOKUP($B174,'Slutlig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f>IFERROR(VLOOKUP($B174,Kraftvärmeprod!$B$1:$AH$479,MATCH(T$2,Kraftvärmeprod!$B$1:$AG$1,0),FALSE)/1,0)-IFERROR(VLOOKUP($B174,'Slutlig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B174">
        <f>IFERROR(VLOOKUP($B174,Kraftvärmeprod!$B$1:$AH$479,MATCH(AB$2,Kraftvärmeprod!$B$1:$AG$1,0),FALSE)/1,0)-IFERROR(VLOOKUP($B174,'Slutlig allokering kvv'!$B$2:$AC$462,MATCH(AB$3,'Slutlig allokering kvv'!$B$1:$AJ$1,0),FALSE)/1,0)</f>
        <v>0</v>
      </c>
      <c r="AE174">
        <f t="shared" si="4"/>
        <v>0</v>
      </c>
      <c r="AG174">
        <f>IFERROR(VLOOKUP(B174,'Slutlig allokering kvv'!$B$2:$AJ$462,MATCH("Summa justerad allokerad tillförd energi (utan hjälpel och rökgaskondensering):",'Slutlig allokering kvv'!$B$1:$AK$1,0),FALSE)/1,"")</f>
        <v>0</v>
      </c>
      <c r="AI174" s="23" t="str">
        <f>IFERROR(1-VLOOKUP(B174,'Slutlig allokering kvv'!$B$2:$AJ$462,MATCH("Andel av bränsle i kvv som allokerats till värme, exklusive rökgaskondensering och hjälpel",'Slutlig allokering kvv'!$B$1:$AK$1,0),FALSE),"")</f>
        <v/>
      </c>
      <c r="AK174" s="23" t="str">
        <f t="shared" si="5"/>
        <v/>
      </c>
    </row>
    <row r="175" spans="1:37" x14ac:dyDescent="0.25">
      <c r="A175" s="2" t="s">
        <v>247</v>
      </c>
      <c r="B175" s="2" t="s">
        <v>248</v>
      </c>
      <c r="C175" s="2" t="str">
        <f>IFERROR(VLOOKUP($B175,Kraftvärmeprod!$B$1:$AH$479,MATCH(C$3,Kraftvärmeprod!$B$1:$AG$1,0),FALSE)/1,"")</f>
        <v/>
      </c>
      <c r="D175" s="2"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s="40">
        <f>IFERROR(VLOOKUP($B175,Miljö!$B$1:$S$477,MATCH(M$2,Miljö!$B$1:$X$1,0),FALSE)/1,0)-IFERROR(VLOOKUP($B175,'Slutlig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f>IFERROR(VLOOKUP($B175,Kraftvärmeprod!$B$1:$AH$479,MATCH(T$2,Kraftvärmeprod!$B$1:$AG$1,0),FALSE)/1,0)-IFERROR(VLOOKUP($B175,'Slutlig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B175">
        <f>IFERROR(VLOOKUP($B175,Kraftvärmeprod!$B$1:$AH$479,MATCH(AB$2,Kraftvärmeprod!$B$1:$AG$1,0),FALSE)/1,0)-IFERROR(VLOOKUP($B175,'Slutlig allokering kvv'!$B$2:$AC$462,MATCH(AB$3,'Slutlig allokering kvv'!$B$1:$AJ$1,0),FALSE)/1,0)</f>
        <v>0</v>
      </c>
      <c r="AE175">
        <f t="shared" si="4"/>
        <v>0</v>
      </c>
      <c r="AG175">
        <f>IFERROR(VLOOKUP(B175,'Slutlig allokering kvv'!$B$2:$AJ$462,MATCH("Summa justerad allokerad tillförd energi (utan hjälpel och rökgaskondensering):",'Slutlig allokering kvv'!$B$1:$AK$1,0),FALSE)/1,"")</f>
        <v>0</v>
      </c>
      <c r="AI175" s="23" t="str">
        <f>IFERROR(1-VLOOKUP(B175,'Slutlig allokering kvv'!$B$2:$AJ$462,MATCH("Andel av bränsle i kvv som allokerats till värme, exklusive rökgaskondensering och hjälpel",'Slutlig allokering kvv'!$B$1:$AK$1,0),FALSE),"")</f>
        <v/>
      </c>
      <c r="AK175" s="23" t="str">
        <f t="shared" si="5"/>
        <v/>
      </c>
    </row>
    <row r="176" spans="1:37" x14ac:dyDescent="0.25">
      <c r="A176" s="2" t="s">
        <v>249</v>
      </c>
      <c r="B176" s="2" t="s">
        <v>150</v>
      </c>
      <c r="C176" s="2" t="str">
        <f>IFERROR(VLOOKUP($B176,Kraftvärmeprod!$B$1:$AH$479,MATCH(C$3,Kraftvärmeprod!$B$1:$AG$1,0),FALSE)/1,"")</f>
        <v/>
      </c>
      <c r="D176" s="2"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s="40">
        <f>IFERROR(VLOOKUP($B176,Miljö!$B$1:$S$477,MATCH(M$2,Miljö!$B$1:$X$1,0),FALSE)/1,0)-IFERROR(VLOOKUP($B176,'Slutlig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f>IFERROR(VLOOKUP($B176,Kraftvärmeprod!$B$1:$AH$479,MATCH(T$2,Kraftvärmeprod!$B$1:$AG$1,0),FALSE)/1,0)-IFERROR(VLOOKUP($B176,'Slutlig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B176">
        <f>IFERROR(VLOOKUP($B176,Kraftvärmeprod!$B$1:$AH$479,MATCH(AB$2,Kraftvärmeprod!$B$1:$AG$1,0),FALSE)/1,0)-IFERROR(VLOOKUP($B176,'Slutlig allokering kvv'!$B$2:$AC$462,MATCH(AB$3,'Slutlig allokering kvv'!$B$1:$AJ$1,0),FALSE)/1,0)</f>
        <v>0</v>
      </c>
      <c r="AE176">
        <f t="shared" si="4"/>
        <v>0</v>
      </c>
      <c r="AG176">
        <f>IFERROR(VLOOKUP(B176,'Slutlig allokering kvv'!$B$2:$AJ$462,MATCH("Summa justerad allokerad tillförd energi (utan hjälpel och rökgaskondensering):",'Slutlig allokering kvv'!$B$1:$AK$1,0),FALSE)/1,"")</f>
        <v>0</v>
      </c>
      <c r="AI176" s="23" t="str">
        <f>IFERROR(1-VLOOKUP(B176,'Slutlig allokering kvv'!$B$2:$AJ$462,MATCH("Andel av bränsle i kvv som allokerats till värme, exklusive rökgaskondensering och hjälpel",'Slutlig allokering kvv'!$B$1:$AK$1,0),FALSE),"")</f>
        <v/>
      </c>
      <c r="AK176" s="23" t="str">
        <f t="shared" si="5"/>
        <v/>
      </c>
    </row>
    <row r="177" spans="1:37" x14ac:dyDescent="0.25">
      <c r="A177" s="2" t="s">
        <v>249</v>
      </c>
      <c r="B177" s="2" t="s">
        <v>250</v>
      </c>
      <c r="C177" s="2" t="str">
        <f>IFERROR(VLOOKUP($B177,Kraftvärmeprod!$B$1:$AH$479,MATCH(C$3,Kraftvärmeprod!$B$1:$AG$1,0),FALSE)/1,"")</f>
        <v/>
      </c>
      <c r="D177" s="2"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s="40">
        <f>IFERROR(VLOOKUP($B177,Miljö!$B$1:$S$477,MATCH(M$2,Miljö!$B$1:$X$1,0),FALSE)/1,0)-IFERROR(VLOOKUP($B177,'Slutlig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f>IFERROR(VLOOKUP($B177,Kraftvärmeprod!$B$1:$AH$479,MATCH(T$2,Kraftvärmeprod!$B$1:$AG$1,0),FALSE)/1,0)-IFERROR(VLOOKUP($B177,'Slutlig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B177">
        <f>IFERROR(VLOOKUP($B177,Kraftvärmeprod!$B$1:$AH$479,MATCH(AB$2,Kraftvärmeprod!$B$1:$AG$1,0),FALSE)/1,0)-IFERROR(VLOOKUP($B177,'Slutlig allokering kvv'!$B$2:$AC$462,MATCH(AB$3,'Slutlig allokering kvv'!$B$1:$AJ$1,0),FALSE)/1,0)</f>
        <v>0</v>
      </c>
      <c r="AE177">
        <f t="shared" si="4"/>
        <v>0</v>
      </c>
      <c r="AG177">
        <f>IFERROR(VLOOKUP(B177,'Slutlig allokering kvv'!$B$2:$AJ$462,MATCH("Summa justerad allokerad tillförd energi (utan hjälpel och rökgaskondensering):",'Slutlig allokering kvv'!$B$1:$AK$1,0),FALSE)/1,"")</f>
        <v>0</v>
      </c>
      <c r="AI177" s="23" t="str">
        <f>IFERROR(1-VLOOKUP(B177,'Slutlig allokering kvv'!$B$2:$AJ$462,MATCH("Andel av bränsle i kvv som allokerats till värme, exklusive rökgaskondensering och hjälpel",'Slutlig allokering kvv'!$B$1:$AK$1,0),FALSE),"")</f>
        <v/>
      </c>
      <c r="AK177" s="23" t="str">
        <f t="shared" si="5"/>
        <v/>
      </c>
    </row>
    <row r="178" spans="1:37" x14ac:dyDescent="0.25">
      <c r="A178" s="2" t="s">
        <v>249</v>
      </c>
      <c r="B178" s="2" t="s">
        <v>251</v>
      </c>
      <c r="C178" s="2" t="str">
        <f>IFERROR(VLOOKUP($B178,Kraftvärmeprod!$B$1:$AH$479,MATCH(C$3,Kraftvärmeprod!$B$1:$AG$1,0),FALSE)/1,"")</f>
        <v/>
      </c>
      <c r="D178" s="2"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s="40">
        <f>IFERROR(VLOOKUP($B178,Miljö!$B$1:$S$477,MATCH(M$2,Miljö!$B$1:$X$1,0),FALSE)/1,0)-IFERROR(VLOOKUP($B178,'Slutlig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f>IFERROR(VLOOKUP($B178,Kraftvärmeprod!$B$1:$AH$479,MATCH(T$2,Kraftvärmeprod!$B$1:$AG$1,0),FALSE)/1,0)-IFERROR(VLOOKUP($B178,'Slutlig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B178">
        <f>IFERROR(VLOOKUP($B178,Kraftvärmeprod!$B$1:$AH$479,MATCH(AB$2,Kraftvärmeprod!$B$1:$AG$1,0),FALSE)/1,0)-IFERROR(VLOOKUP($B178,'Slutlig allokering kvv'!$B$2:$AC$462,MATCH(AB$3,'Slutlig allokering kvv'!$B$1:$AJ$1,0),FALSE)/1,0)</f>
        <v>0</v>
      </c>
      <c r="AE178">
        <f t="shared" si="4"/>
        <v>0</v>
      </c>
      <c r="AG178">
        <f>IFERROR(VLOOKUP(B178,'Slutlig allokering kvv'!$B$2:$AJ$462,MATCH("Summa justerad allokerad tillförd energi (utan hjälpel och rökgaskondensering):",'Slutlig allokering kvv'!$B$1:$AK$1,0),FALSE)/1,"")</f>
        <v>0</v>
      </c>
      <c r="AI178" s="23" t="str">
        <f>IFERROR(1-VLOOKUP(B178,'Slutlig allokering kvv'!$B$2:$AJ$462,MATCH("Andel av bränsle i kvv som allokerats till värme, exklusive rökgaskondensering och hjälpel",'Slutlig allokering kvv'!$B$1:$AK$1,0),FALSE),"")</f>
        <v/>
      </c>
      <c r="AK178" s="23" t="str">
        <f t="shared" si="5"/>
        <v/>
      </c>
    </row>
    <row r="179" spans="1:37" x14ac:dyDescent="0.25">
      <c r="A179" s="2" t="s">
        <v>249</v>
      </c>
      <c r="B179" s="2" t="s">
        <v>252</v>
      </c>
      <c r="C179" s="2" t="str">
        <f>IFERROR(VLOOKUP($B179,Kraftvärmeprod!$B$1:$AH$479,MATCH(C$3,Kraftvärmeprod!$B$1:$AG$1,0),FALSE)/1,"")</f>
        <v/>
      </c>
      <c r="D179" s="2"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s="40">
        <f>IFERROR(VLOOKUP($B179,Miljö!$B$1:$S$477,MATCH(M$2,Miljö!$B$1:$X$1,0),FALSE)/1,0)-IFERROR(VLOOKUP($B179,'Slutlig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f>IFERROR(VLOOKUP($B179,Kraftvärmeprod!$B$1:$AH$479,MATCH(T$2,Kraftvärmeprod!$B$1:$AG$1,0),FALSE)/1,0)-IFERROR(VLOOKUP($B179,'Slutlig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B179">
        <f>IFERROR(VLOOKUP($B179,Kraftvärmeprod!$B$1:$AH$479,MATCH(AB$2,Kraftvärmeprod!$B$1:$AG$1,0),FALSE)/1,0)-IFERROR(VLOOKUP($B179,'Slutlig allokering kvv'!$B$2:$AC$462,MATCH(AB$3,'Slutlig allokering kvv'!$B$1:$AJ$1,0),FALSE)/1,0)</f>
        <v>0</v>
      </c>
      <c r="AE179">
        <f t="shared" si="4"/>
        <v>0</v>
      </c>
      <c r="AG179">
        <f>IFERROR(VLOOKUP(B179,'Slutlig allokering kvv'!$B$2:$AJ$462,MATCH("Summa justerad allokerad tillförd energi (utan hjälpel och rökgaskondensering):",'Slutlig allokering kvv'!$B$1:$AK$1,0),FALSE)/1,"")</f>
        <v>0</v>
      </c>
      <c r="AI179" s="23" t="str">
        <f>IFERROR(1-VLOOKUP(B179,'Slutlig allokering kvv'!$B$2:$AJ$462,MATCH("Andel av bränsle i kvv som allokerats till värme, exklusive rökgaskondensering och hjälpel",'Slutlig allokering kvv'!$B$1:$AK$1,0),FALSE),"")</f>
        <v/>
      </c>
      <c r="AK179" s="23" t="str">
        <f t="shared" si="5"/>
        <v/>
      </c>
    </row>
    <row r="180" spans="1:37" x14ac:dyDescent="0.25">
      <c r="A180" s="2" t="s">
        <v>253</v>
      </c>
      <c r="B180" s="2" t="s">
        <v>254</v>
      </c>
      <c r="C180" s="2" t="str">
        <f>IFERROR(VLOOKUP($B180,Kraftvärmeprod!$B$1:$AH$479,MATCH(C$3,Kraftvärmeprod!$B$1:$AG$1,0),FALSE)/1,"")</f>
        <v/>
      </c>
      <c r="D180" s="2"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s="40">
        <f>IFERROR(VLOOKUP($B180,Miljö!$B$1:$S$477,MATCH(M$2,Miljö!$B$1:$X$1,0),FALSE)/1,0)-IFERROR(VLOOKUP($B180,'Slutlig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f>IFERROR(VLOOKUP($B180,Kraftvärmeprod!$B$1:$AH$479,MATCH(T$2,Kraftvärmeprod!$B$1:$AG$1,0),FALSE)/1,0)-IFERROR(VLOOKUP($B180,'Slutlig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B180">
        <f>IFERROR(VLOOKUP($B180,Kraftvärmeprod!$B$1:$AH$479,MATCH(AB$2,Kraftvärmeprod!$B$1:$AG$1,0),FALSE)/1,0)-IFERROR(VLOOKUP($B180,'Slutlig allokering kvv'!$B$2:$AC$462,MATCH(AB$3,'Slutlig allokering kvv'!$B$1:$AJ$1,0),FALSE)/1,0)</f>
        <v>0</v>
      </c>
      <c r="AE180">
        <f t="shared" si="4"/>
        <v>0</v>
      </c>
      <c r="AG180">
        <f>IFERROR(VLOOKUP(B180,'Slutlig allokering kvv'!$B$2:$AJ$462,MATCH("Summa justerad allokerad tillförd energi (utan hjälpel och rökgaskondensering):",'Slutlig allokering kvv'!$B$1:$AK$1,0),FALSE)/1,"")</f>
        <v>0</v>
      </c>
      <c r="AI180" s="23" t="str">
        <f>IFERROR(1-VLOOKUP(B180,'Slutlig allokering kvv'!$B$2:$AJ$462,MATCH("Andel av bränsle i kvv som allokerats till värme, exklusive rökgaskondensering och hjälpel",'Slutlig allokering kvv'!$B$1:$AK$1,0),FALSE),"")</f>
        <v/>
      </c>
      <c r="AK180" s="23" t="str">
        <f t="shared" si="5"/>
        <v/>
      </c>
    </row>
    <row r="181" spans="1:37" x14ac:dyDescent="0.25">
      <c r="A181" s="2" t="s">
        <v>255</v>
      </c>
      <c r="B181" s="2" t="s">
        <v>256</v>
      </c>
      <c r="C181" s="2" t="str">
        <f>IFERROR(VLOOKUP($B181,Kraftvärmeprod!$B$1:$AH$479,MATCH(C$3,Kraftvärmeprod!$B$1:$AG$1,0),FALSE)/1,"")</f>
        <v/>
      </c>
      <c r="D181" s="2"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s="40">
        <f>IFERROR(VLOOKUP($B181,Miljö!$B$1:$S$477,MATCH(M$2,Miljö!$B$1:$X$1,0),FALSE)/1,0)-IFERROR(VLOOKUP($B181,'Slutlig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f>IFERROR(VLOOKUP($B181,Kraftvärmeprod!$B$1:$AH$479,MATCH(T$2,Kraftvärmeprod!$B$1:$AG$1,0),FALSE)/1,0)-IFERROR(VLOOKUP($B181,'Slutlig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B181">
        <f>IFERROR(VLOOKUP($B181,Kraftvärmeprod!$B$1:$AH$479,MATCH(AB$2,Kraftvärmeprod!$B$1:$AG$1,0),FALSE)/1,0)-IFERROR(VLOOKUP($B181,'Slutlig allokering kvv'!$B$2:$AC$462,MATCH(AB$3,'Slutlig allokering kvv'!$B$1:$AJ$1,0),FALSE)/1,0)</f>
        <v>0</v>
      </c>
      <c r="AE181">
        <f t="shared" si="4"/>
        <v>0</v>
      </c>
      <c r="AG181">
        <f>IFERROR(VLOOKUP(B181,'Slutlig allokering kvv'!$B$2:$AJ$462,MATCH("Summa justerad allokerad tillförd energi (utan hjälpel och rökgaskondensering):",'Slutlig allokering kvv'!$B$1:$AK$1,0),FALSE)/1,"")</f>
        <v>0</v>
      </c>
      <c r="AI181" s="23" t="str">
        <f>IFERROR(1-VLOOKUP(B181,'Slutlig allokering kvv'!$B$2:$AJ$462,MATCH("Andel av bränsle i kvv som allokerats till värme, exklusive rökgaskondensering och hjälpel",'Slutlig allokering kvv'!$B$1:$AK$1,0),FALSE),"")</f>
        <v/>
      </c>
      <c r="AK181" s="23" t="str">
        <f t="shared" si="5"/>
        <v/>
      </c>
    </row>
    <row r="182" spans="1:37" x14ac:dyDescent="0.25">
      <c r="A182" s="2" t="s">
        <v>257</v>
      </c>
      <c r="B182" s="2" t="s">
        <v>258</v>
      </c>
      <c r="C182" s="2">
        <f>IFERROR(VLOOKUP($B182,Kraftvärmeprod!$B$1:$AH$479,MATCH(C$3,Kraftvärmeprod!$B$1:$AG$1,0),FALSE)/1,"")</f>
        <v>106.849</v>
      </c>
      <c r="D182" s="2">
        <f>IFERROR(VLOOKUP($B182,Kraftvärmeprod!$B$1:$AH$479,MATCH(D$3,Kraftvärmeprod!$B$1:$AG$1,0),FALSE)/1,"")</f>
        <v>20.916</v>
      </c>
      <c r="E182">
        <f>IFERROR(VLOOKUP($B182,Kraftvärmeprod!$B$1:$AH$479,MATCH(E$2,Kraftvärmeprod!$B$1:$AG$1,0),FALSE)/1,0)-IFERROR(VLOOKUP($B182,'Slutlig allokering kvv'!$B$2:$AC$462,MATCH(E$3,'Slutlig allokering kvv'!$B$1:$AJ$1,0),FALSE)/1,0)</f>
        <v>70.325999999999993</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s="40">
        <f>IFERROR(VLOOKUP($B182,Miljö!$B$1:$S$477,MATCH(M$2,Miljö!$B$1:$X$1,0),FALSE)/1,0)-IFERROR(VLOOKUP($B182,'Slutlig allokering kvv'!$B$2:$AC$462,MATCH(M$3,'Slutlig allokering kvv'!$B$1:$AJ$1,0),FALSE)/1,0)</f>
        <v>4.9734400000000001</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f>IFERROR(VLOOKUP($B182,Kraftvärmeprod!$B$1:$AH$479,MATCH(T$2,Kraftvärmeprod!$B$1:$AG$1,0),FALSE)/1,0)-IFERROR(VLOOKUP($B182,'Slutlig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B182">
        <f>IFERROR(VLOOKUP($B182,Kraftvärmeprod!$B$1:$AH$479,MATCH(AB$2,Kraftvärmeprod!$B$1:$AG$1,0),FALSE)/1,0)-IFERROR(VLOOKUP($B182,'Slutlig allokering kvv'!$B$2:$AC$462,MATCH(AB$3,'Slutlig allokering kvv'!$B$1:$AJ$1,0),FALSE)/1,0)</f>
        <v>0</v>
      </c>
      <c r="AE182">
        <f t="shared" si="4"/>
        <v>70.325999999999993</v>
      </c>
      <c r="AG182">
        <f>IFERROR(VLOOKUP(B182,'Slutlig allokering kvv'!$B$2:$AJ$462,MATCH("Summa justerad allokerad tillförd energi (utan hjälpel och rökgaskondensering):",'Slutlig allokering kvv'!$B$1:$AK$1,0),FALSE)/1,"")</f>
        <v>112.268</v>
      </c>
      <c r="AI182" s="23">
        <f>IFERROR(1-VLOOKUP(B182,'Slutlig allokering kvv'!$B$2:$AJ$462,MATCH("Andel av bränsle i kvv som allokerats till värme, exklusive rökgaskondensering och hjälpel",'Slutlig allokering kvv'!$B$1:$AK$1,0),FALSE),"")</f>
        <v>0.3851495667984709</v>
      </c>
      <c r="AK182" s="23">
        <f t="shared" si="5"/>
        <v>0.3851495667984709</v>
      </c>
    </row>
    <row r="183" spans="1:37" x14ac:dyDescent="0.25">
      <c r="A183" s="2" t="s">
        <v>259</v>
      </c>
      <c r="B183" s="2" t="s">
        <v>260</v>
      </c>
      <c r="C183" s="2" t="str">
        <f>IFERROR(VLOOKUP($B183,Kraftvärmeprod!$B$1:$AH$479,MATCH(C$3,Kraftvärmeprod!$B$1:$AG$1,0),FALSE)/1,"")</f>
        <v/>
      </c>
      <c r="D183" s="2"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s="40">
        <f>IFERROR(VLOOKUP($B183,Miljö!$B$1:$S$477,MATCH(M$2,Miljö!$B$1:$X$1,0),FALSE)/1,0)-IFERROR(VLOOKUP($B183,'Slutlig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f>IFERROR(VLOOKUP($B183,Kraftvärmeprod!$B$1:$AH$479,MATCH(T$2,Kraftvärmeprod!$B$1:$AG$1,0),FALSE)/1,0)-IFERROR(VLOOKUP($B183,'Slutlig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B183">
        <f>IFERROR(VLOOKUP($B183,Kraftvärmeprod!$B$1:$AH$479,MATCH(AB$2,Kraftvärmeprod!$B$1:$AG$1,0),FALSE)/1,0)-IFERROR(VLOOKUP($B183,'Slutlig allokering kvv'!$B$2:$AC$462,MATCH(AB$3,'Slutlig allokering kvv'!$B$1:$AJ$1,0),FALSE)/1,0)</f>
        <v>0</v>
      </c>
      <c r="AE183">
        <f t="shared" si="4"/>
        <v>0</v>
      </c>
      <c r="AG183">
        <f>IFERROR(VLOOKUP(B183,'Slutlig allokering kvv'!$B$2:$AJ$462,MATCH("Summa justerad allokerad tillförd energi (utan hjälpel och rökgaskondensering):",'Slutlig allokering kvv'!$B$1:$AK$1,0),FALSE)/1,"")</f>
        <v>0</v>
      </c>
      <c r="AI183" s="23" t="str">
        <f>IFERROR(1-VLOOKUP(B183,'Slutlig allokering kvv'!$B$2:$AJ$462,MATCH("Andel av bränsle i kvv som allokerats till värme, exklusive rökgaskondensering och hjälpel",'Slutlig allokering kvv'!$B$1:$AK$1,0),FALSE),"")</f>
        <v/>
      </c>
      <c r="AK183" s="23" t="str">
        <f t="shared" si="5"/>
        <v/>
      </c>
    </row>
    <row r="184" spans="1:37" x14ac:dyDescent="0.25">
      <c r="A184" s="2" t="s">
        <v>261</v>
      </c>
      <c r="B184" s="2" t="s">
        <v>262</v>
      </c>
      <c r="C184" s="2" t="str">
        <f>IFERROR(VLOOKUP($B184,Kraftvärmeprod!$B$1:$AH$479,MATCH(C$3,Kraftvärmeprod!$B$1:$AG$1,0),FALSE)/1,"")</f>
        <v/>
      </c>
      <c r="D184" s="2"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s="40">
        <f>IFERROR(VLOOKUP($B184,Miljö!$B$1:$S$477,MATCH(M$2,Miljö!$B$1:$X$1,0),FALSE)/1,0)-IFERROR(VLOOKUP($B184,'Slutlig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f>IFERROR(VLOOKUP($B184,Kraftvärmeprod!$B$1:$AH$479,MATCH(T$2,Kraftvärmeprod!$B$1:$AG$1,0),FALSE)/1,0)-IFERROR(VLOOKUP($B184,'Slutlig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B184">
        <f>IFERROR(VLOOKUP($B184,Kraftvärmeprod!$B$1:$AH$479,MATCH(AB$2,Kraftvärmeprod!$B$1:$AG$1,0),FALSE)/1,0)-IFERROR(VLOOKUP($B184,'Slutlig allokering kvv'!$B$2:$AC$462,MATCH(AB$3,'Slutlig allokering kvv'!$B$1:$AJ$1,0),FALSE)/1,0)</f>
        <v>0</v>
      </c>
      <c r="AE184">
        <f t="shared" si="4"/>
        <v>0</v>
      </c>
      <c r="AG184">
        <f>IFERROR(VLOOKUP(B184,'Slutlig allokering kvv'!$B$2:$AJ$462,MATCH("Summa justerad allokerad tillförd energi (utan hjälpel och rökgaskondensering):",'Slutlig allokering kvv'!$B$1:$AK$1,0),FALSE)/1,"")</f>
        <v>0</v>
      </c>
      <c r="AI184" s="23" t="str">
        <f>IFERROR(1-VLOOKUP(B184,'Slutlig allokering kvv'!$B$2:$AJ$462,MATCH("Andel av bränsle i kvv som allokerats till värme, exklusive rökgaskondensering och hjälpel",'Slutlig allokering kvv'!$B$1:$AK$1,0),FALSE),"")</f>
        <v/>
      </c>
      <c r="AK184" s="23" t="str">
        <f t="shared" si="5"/>
        <v/>
      </c>
    </row>
    <row r="185" spans="1:37" x14ac:dyDescent="0.25">
      <c r="A185" s="2" t="s">
        <v>261</v>
      </c>
      <c r="B185" s="2" t="s">
        <v>263</v>
      </c>
      <c r="C185" s="2" t="str">
        <f>IFERROR(VLOOKUP($B185,Kraftvärmeprod!$B$1:$AH$479,MATCH(C$3,Kraftvärmeprod!$B$1:$AG$1,0),FALSE)/1,"")</f>
        <v/>
      </c>
      <c r="D185" s="2"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s="40">
        <f>IFERROR(VLOOKUP($B185,Miljö!$B$1:$S$477,MATCH(M$2,Miljö!$B$1:$X$1,0),FALSE)/1,0)-IFERROR(VLOOKUP($B185,'Slutlig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f>IFERROR(VLOOKUP($B185,Kraftvärmeprod!$B$1:$AH$479,MATCH(T$2,Kraftvärmeprod!$B$1:$AG$1,0),FALSE)/1,0)-IFERROR(VLOOKUP($B185,'Slutlig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B185">
        <f>IFERROR(VLOOKUP($B185,Kraftvärmeprod!$B$1:$AH$479,MATCH(AB$2,Kraftvärmeprod!$B$1:$AG$1,0),FALSE)/1,0)-IFERROR(VLOOKUP($B185,'Slutlig allokering kvv'!$B$2:$AC$462,MATCH(AB$3,'Slutlig allokering kvv'!$B$1:$AJ$1,0),FALSE)/1,0)</f>
        <v>0</v>
      </c>
      <c r="AE185">
        <f t="shared" si="4"/>
        <v>0</v>
      </c>
      <c r="AG185">
        <f>IFERROR(VLOOKUP(B185,'Slutlig allokering kvv'!$B$2:$AJ$462,MATCH("Summa justerad allokerad tillförd energi (utan hjälpel och rökgaskondensering):",'Slutlig allokering kvv'!$B$1:$AK$1,0),FALSE)/1,"")</f>
        <v>0</v>
      </c>
      <c r="AI185" s="23" t="str">
        <f>IFERROR(1-VLOOKUP(B185,'Slutlig allokering kvv'!$B$2:$AJ$462,MATCH("Andel av bränsle i kvv som allokerats till värme, exklusive rökgaskondensering och hjälpel",'Slutlig allokering kvv'!$B$1:$AK$1,0),FALSE),"")</f>
        <v/>
      </c>
      <c r="AK185" s="23" t="str">
        <f t="shared" si="5"/>
        <v/>
      </c>
    </row>
    <row r="186" spans="1:37" x14ac:dyDescent="0.25">
      <c r="A186" s="2" t="s">
        <v>261</v>
      </c>
      <c r="B186" s="2" t="s">
        <v>264</v>
      </c>
      <c r="C186" s="2" t="str">
        <f>IFERROR(VLOOKUP($B186,Kraftvärmeprod!$B$1:$AH$479,MATCH(C$3,Kraftvärmeprod!$B$1:$AG$1,0),FALSE)/1,"")</f>
        <v/>
      </c>
      <c r="D186" s="2"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s="40">
        <f>IFERROR(VLOOKUP($B186,Miljö!$B$1:$S$477,MATCH(M$2,Miljö!$B$1:$X$1,0),FALSE)/1,0)-IFERROR(VLOOKUP($B186,'Slutlig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f>IFERROR(VLOOKUP($B186,Kraftvärmeprod!$B$1:$AH$479,MATCH(T$2,Kraftvärmeprod!$B$1:$AG$1,0),FALSE)/1,0)-IFERROR(VLOOKUP($B186,'Slutlig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B186">
        <f>IFERROR(VLOOKUP($B186,Kraftvärmeprod!$B$1:$AH$479,MATCH(AB$2,Kraftvärmeprod!$B$1:$AG$1,0),FALSE)/1,0)-IFERROR(VLOOKUP($B186,'Slutlig allokering kvv'!$B$2:$AC$462,MATCH(AB$3,'Slutlig allokering kvv'!$B$1:$AJ$1,0),FALSE)/1,0)</f>
        <v>0</v>
      </c>
      <c r="AE186">
        <f t="shared" si="4"/>
        <v>0</v>
      </c>
      <c r="AG186">
        <f>IFERROR(VLOOKUP(B186,'Slutlig allokering kvv'!$B$2:$AJ$462,MATCH("Summa justerad allokerad tillförd energi (utan hjälpel och rökgaskondensering):",'Slutlig allokering kvv'!$B$1:$AK$1,0),FALSE)/1,"")</f>
        <v>0</v>
      </c>
      <c r="AI186" s="23" t="str">
        <f>IFERROR(1-VLOOKUP(B186,'Slutlig allokering kvv'!$B$2:$AJ$462,MATCH("Andel av bränsle i kvv som allokerats till värme, exklusive rökgaskondensering och hjälpel",'Slutlig allokering kvv'!$B$1:$AK$1,0),FALSE),"")</f>
        <v/>
      </c>
      <c r="AK186" s="23" t="str">
        <f t="shared" si="5"/>
        <v/>
      </c>
    </row>
    <row r="187" spans="1:37" x14ac:dyDescent="0.25">
      <c r="A187" s="2" t="s">
        <v>261</v>
      </c>
      <c r="B187" s="2" t="s">
        <v>265</v>
      </c>
      <c r="C187" s="2" t="str">
        <f>IFERROR(VLOOKUP($B187,Kraftvärmeprod!$B$1:$AH$479,MATCH(C$3,Kraftvärmeprod!$B$1:$AG$1,0),FALSE)/1,"")</f>
        <v/>
      </c>
      <c r="D187" s="2"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s="40">
        <f>IFERROR(VLOOKUP($B187,Miljö!$B$1:$S$477,MATCH(M$2,Miljö!$B$1:$X$1,0),FALSE)/1,0)-IFERROR(VLOOKUP($B187,'Slutlig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f>IFERROR(VLOOKUP($B187,Kraftvärmeprod!$B$1:$AH$479,MATCH(T$2,Kraftvärmeprod!$B$1:$AG$1,0),FALSE)/1,0)-IFERROR(VLOOKUP($B187,'Slutlig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B187">
        <f>IFERROR(VLOOKUP($B187,Kraftvärmeprod!$B$1:$AH$479,MATCH(AB$2,Kraftvärmeprod!$B$1:$AG$1,0),FALSE)/1,0)-IFERROR(VLOOKUP($B187,'Slutlig allokering kvv'!$B$2:$AC$462,MATCH(AB$3,'Slutlig allokering kvv'!$B$1:$AJ$1,0),FALSE)/1,0)</f>
        <v>0</v>
      </c>
      <c r="AE187">
        <f t="shared" si="4"/>
        <v>0</v>
      </c>
      <c r="AG187">
        <f>IFERROR(VLOOKUP(B187,'Slutlig allokering kvv'!$B$2:$AJ$462,MATCH("Summa justerad allokerad tillförd energi (utan hjälpel och rökgaskondensering):",'Slutlig allokering kvv'!$B$1:$AK$1,0),FALSE)/1,"")</f>
        <v>0</v>
      </c>
      <c r="AI187" s="23" t="str">
        <f>IFERROR(1-VLOOKUP(B187,'Slutlig allokering kvv'!$B$2:$AJ$462,MATCH("Andel av bränsle i kvv som allokerats till värme, exklusive rökgaskondensering och hjälpel",'Slutlig allokering kvv'!$B$1:$AK$1,0),FALSE),"")</f>
        <v/>
      </c>
      <c r="AK187" s="23" t="str">
        <f t="shared" si="5"/>
        <v/>
      </c>
    </row>
    <row r="188" spans="1:37" x14ac:dyDescent="0.25">
      <c r="A188" s="2" t="s">
        <v>266</v>
      </c>
      <c r="B188" s="2" t="s">
        <v>267</v>
      </c>
      <c r="C188" s="2">
        <f>IFERROR(VLOOKUP($B188,Kraftvärmeprod!$B$1:$AH$479,MATCH(C$3,Kraftvärmeprod!$B$1:$AG$1,0),FALSE)/1,"")</f>
        <v>184.8</v>
      </c>
      <c r="D188" s="2">
        <f>IFERROR(VLOOKUP($B188,Kraftvärmeprod!$B$1:$AH$479,MATCH(D$3,Kraftvärmeprod!$B$1:$AG$1,0),FALSE)/1,"")</f>
        <v>18.768999999999998</v>
      </c>
      <c r="E188">
        <f>IFERROR(VLOOKUP($B188,Kraftvärmeprod!$B$1:$AH$479,MATCH(E$2,Kraftvärmeprod!$B$1:$AG$1,0),FALSE)/1,0)-IFERROR(VLOOKUP($B188,'Slutlig allokering kvv'!$B$2:$AC$462,MATCH(E$3,'Slutlig allokering kvv'!$B$1:$AJ$1,0),FALSE)/1,0)</f>
        <v>36.768000000000001</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2.3859000000000019E-2</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s="40">
        <f>IFERROR(VLOOKUP($B188,Miljö!$B$1:$S$477,MATCH(M$2,Miljö!$B$1:$X$1,0),FALSE)/1,0)-IFERROR(VLOOKUP($B188,'Slutlig allokering kvv'!$B$2:$AC$462,MATCH(M$3,'Slutlig allokering kvv'!$B$1:$AJ$1,0),FALSE)/1,0)</f>
        <v>1.39466</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4.039200000000001</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f>IFERROR(VLOOKUP($B188,Kraftvärmeprod!$B$1:$AH$479,MATCH(T$2,Kraftvärmeprod!$B$1:$AG$1,0),FALSE)/1,0)-IFERROR(VLOOKUP($B188,'Slutlig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5.4344999999999999</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B188">
        <f>IFERROR(VLOOKUP($B188,Kraftvärmeprod!$B$1:$AH$479,MATCH(AB$2,Kraftvärmeprod!$B$1:$AG$1,0),FALSE)/1,0)-IFERROR(VLOOKUP($B188,'Slutlig allokering kvv'!$B$2:$AC$462,MATCH(AB$3,'Slutlig allokering kvv'!$B$1:$AJ$1,0),FALSE)/1,0)</f>
        <v>0</v>
      </c>
      <c r="AE188">
        <f t="shared" si="4"/>
        <v>46.265559000000003</v>
      </c>
      <c r="AG188">
        <f>IFERROR(VLOOKUP(B188,'Slutlig allokering kvv'!$B$2:$AJ$462,MATCH("Summa justerad allokerad tillförd energi (utan hjälpel och rökgaskondensering):",'Slutlig allokering kvv'!$B$1:$AK$1,0),FALSE)/1,"")</f>
        <v>152.774441</v>
      </c>
      <c r="AI188" s="23">
        <f>IFERROR(1-VLOOKUP(B188,'Slutlig allokering kvv'!$B$2:$AJ$462,MATCH("Andel av bränsle i kvv som allokerats till värme, exklusive rökgaskondensering och hjälpel",'Slutlig allokering kvv'!$B$1:$AK$1,0),FALSE),"")</f>
        <v>0.23244352391479106</v>
      </c>
      <c r="AK188" s="23">
        <f t="shared" si="5"/>
        <v>0.23244352391479103</v>
      </c>
    </row>
    <row r="189" spans="1:37" x14ac:dyDescent="0.25">
      <c r="A189" s="2" t="s">
        <v>268</v>
      </c>
      <c r="B189" s="2" t="s">
        <v>269</v>
      </c>
      <c r="C189" s="2" t="str">
        <f>IFERROR(VLOOKUP($B189,Kraftvärmeprod!$B$1:$AH$479,MATCH(C$3,Kraftvärmeprod!$B$1:$AG$1,0),FALSE)/1,"")</f>
        <v/>
      </c>
      <c r="D189" s="2"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s="40">
        <f>IFERROR(VLOOKUP($B189,Miljö!$B$1:$S$477,MATCH(M$2,Miljö!$B$1:$X$1,0),FALSE)/1,0)-IFERROR(VLOOKUP($B189,'Slutlig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f>IFERROR(VLOOKUP($B189,Kraftvärmeprod!$B$1:$AH$479,MATCH(T$2,Kraftvärmeprod!$B$1:$AG$1,0),FALSE)/1,0)-IFERROR(VLOOKUP($B189,'Slutlig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B189">
        <f>IFERROR(VLOOKUP($B189,Kraftvärmeprod!$B$1:$AH$479,MATCH(AB$2,Kraftvärmeprod!$B$1:$AG$1,0),FALSE)/1,0)-IFERROR(VLOOKUP($B189,'Slutlig allokering kvv'!$B$2:$AC$462,MATCH(AB$3,'Slutlig allokering kvv'!$B$1:$AJ$1,0),FALSE)/1,0)</f>
        <v>0</v>
      </c>
      <c r="AE189">
        <f t="shared" si="4"/>
        <v>0</v>
      </c>
      <c r="AG189">
        <f>IFERROR(VLOOKUP(B189,'Slutlig allokering kvv'!$B$2:$AJ$462,MATCH("Summa justerad allokerad tillförd energi (utan hjälpel och rökgaskondensering):",'Slutlig allokering kvv'!$B$1:$AK$1,0),FALSE)/1,"")</f>
        <v>0</v>
      </c>
      <c r="AI189" s="23" t="str">
        <f>IFERROR(1-VLOOKUP(B189,'Slutlig allokering kvv'!$B$2:$AJ$462,MATCH("Andel av bränsle i kvv som allokerats till värme, exklusive rökgaskondensering och hjälpel",'Slutlig allokering kvv'!$B$1:$AK$1,0),FALSE),"")</f>
        <v/>
      </c>
      <c r="AK189" s="23" t="str">
        <f t="shared" si="5"/>
        <v/>
      </c>
    </row>
    <row r="190" spans="1:37" x14ac:dyDescent="0.25">
      <c r="A190" s="2" t="s">
        <v>268</v>
      </c>
      <c r="B190" s="2" t="s">
        <v>270</v>
      </c>
      <c r="C190" s="2" t="str">
        <f>IFERROR(VLOOKUP($B190,Kraftvärmeprod!$B$1:$AH$479,MATCH(C$3,Kraftvärmeprod!$B$1:$AG$1,0),FALSE)/1,"")</f>
        <v/>
      </c>
      <c r="D190" s="2" t="str">
        <f>IFERROR(VLOOKUP($B190,Kraftvärmeprod!$B$1:$AH$479,MATCH(D$3,Kraftvärmeprod!$B$1:$AG$1,0),FALSE)/1,"")</f>
        <v/>
      </c>
      <c r="E190">
        <f>IFERROR(VLOOKUP($B190,Kraftvärmeprod!$B$1:$AH$479,MATCH(E$2,Kraftvärmeprod!$B$1:$AG$1,0),FALSE)/1,0)-IFERROR(VLOOKUP($B190,'Slutlig allokering kvv'!$B$2:$AC$462,MATCH(E$3,'Slutlig allokering kvv'!$B$1:$AJ$1,0),FALSE)/1,0)</f>
        <v>0</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s="40">
        <f>IFERROR(VLOOKUP($B190,Miljö!$B$1:$S$477,MATCH(M$2,Miljö!$B$1:$X$1,0),FALSE)/1,0)-IFERROR(VLOOKUP($B190,'Slutlig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f>IFERROR(VLOOKUP($B190,Kraftvärmeprod!$B$1:$AH$479,MATCH(T$2,Kraftvärmeprod!$B$1:$AG$1,0),FALSE)/1,0)-IFERROR(VLOOKUP($B190,'Slutlig allokering kvv'!$B$2:$AC$462,MATCH(T$3,'Slutlig allokering kvv'!$B$1:$AJ$1,0),FALSE)/1,0)</f>
        <v>0</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B190">
        <f>IFERROR(VLOOKUP($B190,Kraftvärmeprod!$B$1:$AH$479,MATCH(AB$2,Kraftvärmeprod!$B$1:$AG$1,0),FALSE)/1,0)-IFERROR(VLOOKUP($B190,'Slutlig allokering kvv'!$B$2:$AC$462,MATCH(AB$3,'Slutlig allokering kvv'!$B$1:$AJ$1,0),FALSE)/1,0)</f>
        <v>0</v>
      </c>
      <c r="AE190">
        <f t="shared" si="4"/>
        <v>0</v>
      </c>
      <c r="AG190">
        <f>IFERROR(VLOOKUP(B190,'Slutlig allokering kvv'!$B$2:$AJ$462,MATCH("Summa justerad allokerad tillförd energi (utan hjälpel och rökgaskondensering):",'Slutlig allokering kvv'!$B$1:$AK$1,0),FALSE)/1,"")</f>
        <v>0</v>
      </c>
      <c r="AI190" s="23" t="str">
        <f>IFERROR(1-VLOOKUP(B190,'Slutlig allokering kvv'!$B$2:$AJ$462,MATCH("Andel av bränsle i kvv som allokerats till värme, exklusive rökgaskondensering och hjälpel",'Slutlig allokering kvv'!$B$1:$AK$1,0),FALSE),"")</f>
        <v/>
      </c>
      <c r="AK190" s="23" t="str">
        <f t="shared" si="5"/>
        <v/>
      </c>
    </row>
    <row r="191" spans="1:37" x14ac:dyDescent="0.25">
      <c r="A191" s="2" t="s">
        <v>268</v>
      </c>
      <c r="B191" s="2" t="s">
        <v>271</v>
      </c>
      <c r="C191" s="2" t="str">
        <f>IFERROR(VLOOKUP($B191,Kraftvärmeprod!$B$1:$AH$479,MATCH(C$3,Kraftvärmeprod!$B$1:$AG$1,0),FALSE)/1,"")</f>
        <v/>
      </c>
      <c r="D191" s="2"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s="40">
        <f>IFERROR(VLOOKUP($B191,Miljö!$B$1:$S$477,MATCH(M$2,Miljö!$B$1:$X$1,0),FALSE)/1,0)-IFERROR(VLOOKUP($B191,'Slutlig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f>IFERROR(VLOOKUP($B191,Kraftvärmeprod!$B$1:$AH$479,MATCH(T$2,Kraftvärmeprod!$B$1:$AG$1,0),FALSE)/1,0)-IFERROR(VLOOKUP($B191,'Slutlig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B191">
        <f>IFERROR(VLOOKUP($B191,Kraftvärmeprod!$B$1:$AH$479,MATCH(AB$2,Kraftvärmeprod!$B$1:$AG$1,0),FALSE)/1,0)-IFERROR(VLOOKUP($B191,'Slutlig allokering kvv'!$B$2:$AC$462,MATCH(AB$3,'Slutlig allokering kvv'!$B$1:$AJ$1,0),FALSE)/1,0)</f>
        <v>0</v>
      </c>
      <c r="AE191">
        <f t="shared" si="4"/>
        <v>0</v>
      </c>
      <c r="AG191">
        <f>IFERROR(VLOOKUP(B191,'Slutlig allokering kvv'!$B$2:$AJ$462,MATCH("Summa justerad allokerad tillförd energi (utan hjälpel och rökgaskondensering):",'Slutlig allokering kvv'!$B$1:$AK$1,0),FALSE)/1,"")</f>
        <v>0</v>
      </c>
      <c r="AI191" s="23" t="str">
        <f>IFERROR(1-VLOOKUP(B191,'Slutlig allokering kvv'!$B$2:$AJ$462,MATCH("Andel av bränsle i kvv som allokerats till värme, exklusive rökgaskondensering och hjälpel",'Slutlig allokering kvv'!$B$1:$AK$1,0),FALSE),"")</f>
        <v/>
      </c>
      <c r="AK191" s="23" t="str">
        <f t="shared" si="5"/>
        <v/>
      </c>
    </row>
    <row r="192" spans="1:37" x14ac:dyDescent="0.25">
      <c r="A192" s="2" t="s">
        <v>272</v>
      </c>
      <c r="B192" s="2" t="s">
        <v>273</v>
      </c>
      <c r="C192" s="2" t="str">
        <f>IFERROR(VLOOKUP($B192,Kraftvärmeprod!$B$1:$AH$479,MATCH(C$3,Kraftvärmeprod!$B$1:$AG$1,0),FALSE)/1,"")</f>
        <v/>
      </c>
      <c r="D192" s="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s="40">
        <f>IFERROR(VLOOKUP($B192,Miljö!$B$1:$S$477,MATCH(M$2,Miljö!$B$1:$X$1,0),FALSE)/1,0)-IFERROR(VLOOKUP($B192,'Slutlig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f>IFERROR(VLOOKUP($B192,Kraftvärmeprod!$B$1:$AH$479,MATCH(T$2,Kraftvärmeprod!$B$1:$AG$1,0),FALSE)/1,0)-IFERROR(VLOOKUP($B192,'Slutlig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B192">
        <f>IFERROR(VLOOKUP($B192,Kraftvärmeprod!$B$1:$AH$479,MATCH(AB$2,Kraftvärmeprod!$B$1:$AG$1,0),FALSE)/1,0)-IFERROR(VLOOKUP($B192,'Slutlig allokering kvv'!$B$2:$AC$462,MATCH(AB$3,'Slutlig allokering kvv'!$B$1:$AJ$1,0),FALSE)/1,0)</f>
        <v>0</v>
      </c>
      <c r="AE192">
        <f t="shared" si="4"/>
        <v>0</v>
      </c>
      <c r="AG192">
        <f>IFERROR(VLOOKUP(B192,'Slutlig allokering kvv'!$B$2:$AJ$462,MATCH("Summa justerad allokerad tillförd energi (utan hjälpel och rökgaskondensering):",'Slutlig allokering kvv'!$B$1:$AK$1,0),FALSE)/1,"")</f>
        <v>0</v>
      </c>
      <c r="AI192" s="23" t="str">
        <f>IFERROR(1-VLOOKUP(B192,'Slutlig allokering kvv'!$B$2:$AJ$462,MATCH("Andel av bränsle i kvv som allokerats till värme, exklusive rökgaskondensering och hjälpel",'Slutlig allokering kvv'!$B$1:$AK$1,0),FALSE),"")</f>
        <v/>
      </c>
      <c r="AK192" s="23" t="str">
        <f t="shared" si="5"/>
        <v/>
      </c>
    </row>
    <row r="193" spans="1:37" x14ac:dyDescent="0.25">
      <c r="A193" s="2" t="s">
        <v>272</v>
      </c>
      <c r="B193" s="2" t="s">
        <v>274</v>
      </c>
      <c r="C193" s="2" t="str">
        <f>IFERROR(VLOOKUP($B193,Kraftvärmeprod!$B$1:$AH$479,MATCH(C$3,Kraftvärmeprod!$B$1:$AG$1,0),FALSE)/1,"")</f>
        <v/>
      </c>
      <c r="D193" s="2"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s="40">
        <f>IFERROR(VLOOKUP($B193,Miljö!$B$1:$S$477,MATCH(M$2,Miljö!$B$1:$X$1,0),FALSE)/1,0)-IFERROR(VLOOKUP($B193,'Slutlig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f>IFERROR(VLOOKUP($B193,Kraftvärmeprod!$B$1:$AH$479,MATCH(T$2,Kraftvärmeprod!$B$1:$AG$1,0),FALSE)/1,0)-IFERROR(VLOOKUP($B193,'Slutlig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B193">
        <f>IFERROR(VLOOKUP($B193,Kraftvärmeprod!$B$1:$AH$479,MATCH(AB$2,Kraftvärmeprod!$B$1:$AG$1,0),FALSE)/1,0)-IFERROR(VLOOKUP($B193,'Slutlig allokering kvv'!$B$2:$AC$462,MATCH(AB$3,'Slutlig allokering kvv'!$B$1:$AJ$1,0),FALSE)/1,0)</f>
        <v>0</v>
      </c>
      <c r="AE193">
        <f t="shared" si="4"/>
        <v>0</v>
      </c>
      <c r="AG193">
        <f>IFERROR(VLOOKUP(B193,'Slutlig allokering kvv'!$B$2:$AJ$462,MATCH("Summa justerad allokerad tillförd energi (utan hjälpel och rökgaskondensering):",'Slutlig allokering kvv'!$B$1:$AK$1,0),FALSE)/1,"")</f>
        <v>0</v>
      </c>
      <c r="AI193" s="23" t="str">
        <f>IFERROR(1-VLOOKUP(B193,'Slutlig allokering kvv'!$B$2:$AJ$462,MATCH("Andel av bränsle i kvv som allokerats till värme, exklusive rökgaskondensering och hjälpel",'Slutlig allokering kvv'!$B$1:$AK$1,0),FALSE),"")</f>
        <v/>
      </c>
      <c r="AK193" s="23" t="str">
        <f t="shared" si="5"/>
        <v/>
      </c>
    </row>
    <row r="194" spans="1:37" x14ac:dyDescent="0.25">
      <c r="A194" s="2" t="s">
        <v>275</v>
      </c>
      <c r="B194" s="14" t="s">
        <v>993</v>
      </c>
      <c r="C194" s="2" t="str">
        <f>IFERROR(VLOOKUP($B194,Kraftvärmeprod!$B$1:$AH$479,MATCH(C$3,Kraftvärmeprod!$B$1:$AG$1,0),FALSE)/1,"")</f>
        <v/>
      </c>
      <c r="D194" s="2"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s="40">
        <f>IFERROR(VLOOKUP($B194,Miljö!$B$1:$S$477,MATCH(M$2,Miljö!$B$1:$X$1,0),FALSE)/1,0)-IFERROR(VLOOKUP($B194,'Slutlig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f>IFERROR(VLOOKUP($B194,Kraftvärmeprod!$B$1:$AH$479,MATCH(T$2,Kraftvärmeprod!$B$1:$AG$1,0),FALSE)/1,0)-IFERROR(VLOOKUP($B194,'Slutlig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B194">
        <f>IFERROR(VLOOKUP($B194,Kraftvärmeprod!$B$1:$AH$479,MATCH(AB$2,Kraftvärmeprod!$B$1:$AG$1,0),FALSE)/1,0)-IFERROR(VLOOKUP($B194,'Slutlig allokering kvv'!$B$2:$AC$462,MATCH(AB$3,'Slutlig allokering kvv'!$B$1:$AJ$1,0),FALSE)/1,0)</f>
        <v>0</v>
      </c>
      <c r="AE194">
        <f t="shared" si="4"/>
        <v>0</v>
      </c>
      <c r="AG194">
        <f>IFERROR(VLOOKUP(B194,'Slutlig allokering kvv'!$B$2:$AJ$462,MATCH("Summa justerad allokerad tillförd energi (utan hjälpel och rökgaskondensering):",'Slutlig allokering kvv'!$B$1:$AK$1,0),FALSE)/1,"")</f>
        <v>0</v>
      </c>
      <c r="AI194" s="23" t="str">
        <f>IFERROR(1-VLOOKUP(B194,'Slutlig allokering kvv'!$B$2:$AJ$462,MATCH("Andel av bränsle i kvv som allokerats till värme, exklusive rökgaskondensering och hjälpel",'Slutlig allokering kvv'!$B$1:$AK$1,0),FALSE),"")</f>
        <v/>
      </c>
      <c r="AK194" s="23" t="str">
        <f t="shared" si="5"/>
        <v/>
      </c>
    </row>
    <row r="195" spans="1:37" x14ac:dyDescent="0.25">
      <c r="A195" s="2" t="s">
        <v>277</v>
      </c>
      <c r="B195" s="2" t="s">
        <v>278</v>
      </c>
      <c r="C195" s="2" t="str">
        <f>IFERROR(VLOOKUP($B195,Kraftvärmeprod!$B$1:$AH$479,MATCH(C$3,Kraftvärmeprod!$B$1:$AG$1,0),FALSE)/1,"")</f>
        <v/>
      </c>
      <c r="D195" s="2"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s="40">
        <f>IFERROR(VLOOKUP($B195,Miljö!$B$1:$S$477,MATCH(M$2,Miljö!$B$1:$X$1,0),FALSE)/1,0)-IFERROR(VLOOKUP($B195,'Slutlig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f>IFERROR(VLOOKUP($B195,Kraftvärmeprod!$B$1:$AH$479,MATCH(T$2,Kraftvärmeprod!$B$1:$AG$1,0),FALSE)/1,0)-IFERROR(VLOOKUP($B195,'Slutlig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B195">
        <f>IFERROR(VLOOKUP($B195,Kraftvärmeprod!$B$1:$AH$479,MATCH(AB$2,Kraftvärmeprod!$B$1:$AG$1,0),FALSE)/1,0)-IFERROR(VLOOKUP($B195,'Slutlig allokering kvv'!$B$2:$AC$462,MATCH(AB$3,'Slutlig allokering kvv'!$B$1:$AJ$1,0),FALSE)/1,0)</f>
        <v>0</v>
      </c>
      <c r="AE195">
        <f t="shared" si="4"/>
        <v>0</v>
      </c>
      <c r="AG195">
        <f>IFERROR(VLOOKUP(B195,'Slutlig allokering kvv'!$B$2:$AJ$462,MATCH("Summa justerad allokerad tillförd energi (utan hjälpel och rökgaskondensering):",'Slutlig allokering kvv'!$B$1:$AK$1,0),FALSE)/1,"")</f>
        <v>0</v>
      </c>
      <c r="AI195" s="23" t="str">
        <f>IFERROR(1-VLOOKUP(B195,'Slutlig allokering kvv'!$B$2:$AJ$462,MATCH("Andel av bränsle i kvv som allokerats till värme, exklusive rökgaskondensering och hjälpel",'Slutlig allokering kvv'!$B$1:$AK$1,0),FALSE),"")</f>
        <v/>
      </c>
      <c r="AK195" s="23" t="str">
        <f t="shared" si="5"/>
        <v/>
      </c>
    </row>
    <row r="196" spans="1:37" x14ac:dyDescent="0.25">
      <c r="A196" s="2" t="s">
        <v>279</v>
      </c>
      <c r="B196" s="2" t="s">
        <v>280</v>
      </c>
      <c r="C196" s="2">
        <f>IFERROR(VLOOKUP($B196,Kraftvärmeprod!$B$1:$AH$479,MATCH(C$3,Kraftvärmeprod!$B$1:$AG$1,0),FALSE)/1,"")</f>
        <v>67.8</v>
      </c>
      <c r="D196" s="2">
        <f>IFERROR(VLOOKUP($B196,Kraftvärmeprod!$B$1:$AH$479,MATCH(D$3,Kraftvärmeprod!$B$1:$AG$1,0),FALSE)/1,"")</f>
        <v>10.199999999999999</v>
      </c>
      <c r="E196">
        <f>IFERROR(VLOOKUP($B196,Kraftvärmeprod!$B$1:$AH$479,MATCH(E$2,Kraftvärmeprod!$B$1:$AG$1,0),FALSE)/1,0)-IFERROR(VLOOKUP($B196,'Slutlig allokering kvv'!$B$2:$AC$462,MATCH(E$3,'Slutlig allokering kvv'!$B$1:$AJ$1,0),FALSE)/1,0)</f>
        <v>0</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3.9429999999999996</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0</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14.082099999999997</v>
      </c>
      <c r="M196" s="40">
        <f>IFERROR(VLOOKUP($B196,Miljö!$B$1:$S$477,MATCH(M$2,Miljö!$B$1:$X$1,0),FALSE)/1,0)-IFERROR(VLOOKUP($B196,'Slutlig allokering kvv'!$B$2:$AC$462,MATCH(M$3,'Slutlig allokering kvv'!$B$1:$AJ$1,0),FALSE)/1,0)</f>
        <v>0.76043000000000016</v>
      </c>
      <c r="N196">
        <f>IFERROR(VLOOKUP($B196,Kraftvärmeprod!$B$1:$AH$479,MATCH(N$2,Kraftvärmeprod!$B$1:$AG$1,0),FALSE)/1,0)-IFERROR(VLOOKUP($B196,'Slutlig allokering kvv'!$B$2:$AC$462,MATCH(N$3,'Slutlig allokering kvv'!$B$1:$AJ$1,0),FALSE)/1,0)</f>
        <v>0</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7.3227000000000011</v>
      </c>
      <c r="S196">
        <f>IFERROR(VLOOKUP($B196,Kraftvärmeprod!$B$1:$AH$479,MATCH(S$2,Kraftvärmeprod!$B$1:$AG$1,0),FALSE)/1,0)-IFERROR(VLOOKUP($B196,'Slutlig allokering kvv'!$B$2:$AC$462,MATCH(S$3,'Slutlig allokering kvv'!$B$1:$AJ$1,0),FALSE)/1,0)</f>
        <v>0</v>
      </c>
      <c r="T196">
        <f>IFERROR(VLOOKUP($B196,Kraftvärmeprod!$B$1:$AH$479,MATCH(T$2,Kraftvärmeprod!$B$1:$AG$1,0),FALSE)/1,0)-IFERROR(VLOOKUP($B196,'Slutlig allokering kvv'!$B$2:$AC$462,MATCH(T$3,'Slutlig allokering kvv'!$B$1:$AJ$1,0),FALSE)/1,0)</f>
        <v>0</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B196">
        <f>IFERROR(VLOOKUP($B196,Kraftvärmeprod!$B$1:$AH$479,MATCH(AB$2,Kraftvärmeprod!$B$1:$AG$1,0),FALSE)/1,0)-IFERROR(VLOOKUP($B196,'Slutlig allokering kvv'!$B$2:$AC$462,MATCH(AB$3,'Slutlig allokering kvv'!$B$1:$AJ$1,0),FALSE)/1,0)</f>
        <v>0</v>
      </c>
      <c r="AE196">
        <f t="shared" si="4"/>
        <v>25.347799999999996</v>
      </c>
      <c r="AG196">
        <f>IFERROR(VLOOKUP(B196,'Slutlig allokering kvv'!$B$2:$AJ$462,MATCH("Summa justerad allokerad tillförd energi (utan hjälpel och rökgaskondensering):",'Slutlig allokering kvv'!$B$1:$AK$1,0),FALSE)/1,"")</f>
        <v>64.652200000000008</v>
      </c>
      <c r="AI196" s="23">
        <f>IFERROR(1-VLOOKUP(B196,'Slutlig allokering kvv'!$B$2:$AJ$462,MATCH("Andel av bränsle i kvv som allokerats till värme, exklusive rökgaskondensering och hjälpel",'Slutlig allokering kvv'!$B$1:$AK$1,0),FALSE),"")</f>
        <v>0.28164222222222213</v>
      </c>
      <c r="AK196" s="23">
        <f t="shared" si="5"/>
        <v>0.28164222222222218</v>
      </c>
    </row>
    <row r="197" spans="1:37" x14ac:dyDescent="0.25">
      <c r="A197" s="2" t="s">
        <v>279</v>
      </c>
      <c r="B197" s="2" t="s">
        <v>281</v>
      </c>
      <c r="C197" s="2" t="str">
        <f>IFERROR(VLOOKUP($B197,Kraftvärmeprod!$B$1:$AH$479,MATCH(C$3,Kraftvärmeprod!$B$1:$AG$1,0),FALSE)/1,"")</f>
        <v/>
      </c>
      <c r="D197" s="2"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s="40">
        <f>IFERROR(VLOOKUP($B197,Miljö!$B$1:$S$477,MATCH(M$2,Miljö!$B$1:$X$1,0),FALSE)/1,0)-IFERROR(VLOOKUP($B197,'Slutlig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f>IFERROR(VLOOKUP($B197,Kraftvärmeprod!$B$1:$AH$479,MATCH(T$2,Kraftvärmeprod!$B$1:$AG$1,0),FALSE)/1,0)-IFERROR(VLOOKUP($B197,'Slutlig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B197">
        <f>IFERROR(VLOOKUP($B197,Kraftvärmeprod!$B$1:$AH$479,MATCH(AB$2,Kraftvärmeprod!$B$1:$AG$1,0),FALSE)/1,0)-IFERROR(VLOOKUP($B197,'Slutlig allokering kvv'!$B$2:$AC$462,MATCH(AB$3,'Slutlig allokering kvv'!$B$1:$AJ$1,0),FALSE)/1,0)</f>
        <v>0</v>
      </c>
      <c r="AE197">
        <f t="shared" si="4"/>
        <v>0</v>
      </c>
      <c r="AG197">
        <f>IFERROR(VLOOKUP(B197,'Slutlig allokering kvv'!$B$2:$AJ$462,MATCH("Summa justerad allokerad tillförd energi (utan hjälpel och rökgaskondensering):",'Slutlig allokering kvv'!$B$1:$AK$1,0),FALSE)/1,"")</f>
        <v>0</v>
      </c>
      <c r="AI197" s="23" t="str">
        <f>IFERROR(1-VLOOKUP(B197,'Slutlig allokering kvv'!$B$2:$AJ$462,MATCH("Andel av bränsle i kvv som allokerats till värme, exklusive rökgaskondensering och hjälpel",'Slutlig allokering kvv'!$B$1:$AK$1,0),FALSE),"")</f>
        <v/>
      </c>
      <c r="AK197" s="23" t="str">
        <f t="shared" si="5"/>
        <v/>
      </c>
    </row>
    <row r="198" spans="1:37" x14ac:dyDescent="0.25">
      <c r="A198" s="2" t="s">
        <v>279</v>
      </c>
      <c r="B198" s="2" t="s">
        <v>282</v>
      </c>
      <c r="C198" s="2" t="str">
        <f>IFERROR(VLOOKUP($B198,Kraftvärmeprod!$B$1:$AH$479,MATCH(C$3,Kraftvärmeprod!$B$1:$AG$1,0),FALSE)/1,"")</f>
        <v/>
      </c>
      <c r="D198" s="2"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s="40">
        <f>IFERROR(VLOOKUP($B198,Miljö!$B$1:$S$477,MATCH(M$2,Miljö!$B$1:$X$1,0),FALSE)/1,0)-IFERROR(VLOOKUP($B198,'Slutlig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f>IFERROR(VLOOKUP($B198,Kraftvärmeprod!$B$1:$AH$479,MATCH(T$2,Kraftvärmeprod!$B$1:$AG$1,0),FALSE)/1,0)-IFERROR(VLOOKUP($B198,'Slutlig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B198">
        <f>IFERROR(VLOOKUP($B198,Kraftvärmeprod!$B$1:$AH$479,MATCH(AB$2,Kraftvärmeprod!$B$1:$AG$1,0),FALSE)/1,0)-IFERROR(VLOOKUP($B198,'Slutlig allokering kvv'!$B$2:$AC$462,MATCH(AB$3,'Slutlig allokering kvv'!$B$1:$AJ$1,0),FALSE)/1,0)</f>
        <v>0</v>
      </c>
      <c r="AE198">
        <f t="shared" ref="AE198:AE261" si="6">SUM(E198:AB198)-M198</f>
        <v>0</v>
      </c>
      <c r="AG198">
        <f>IFERROR(VLOOKUP(B198,'Slutlig allokering kvv'!$B$2:$AJ$462,MATCH("Summa justerad allokerad tillförd energi (utan hjälpel och rökgaskondensering):",'Slutlig allokering kvv'!$B$1:$AK$1,0),FALSE)/1,"")</f>
        <v>0</v>
      </c>
      <c r="AI198" s="23" t="str">
        <f>IFERROR(1-VLOOKUP(B198,'Slutlig allokering kvv'!$B$2:$AJ$462,MATCH("Andel av bränsle i kvv som allokerats till värme, exklusive rökgaskondensering och hjälpel",'Slutlig allokering kvv'!$B$1:$AK$1,0),FALSE),"")</f>
        <v/>
      </c>
      <c r="AK198" s="23" t="str">
        <f t="shared" ref="AK198:AK261" si="7">IFERROR(AE198/(AE198+AG198),"")</f>
        <v/>
      </c>
    </row>
    <row r="199" spans="1:37" x14ac:dyDescent="0.25">
      <c r="A199" s="2" t="s">
        <v>283</v>
      </c>
      <c r="B199" s="2" t="s">
        <v>284</v>
      </c>
      <c r="C199" s="2" t="str">
        <f>IFERROR(VLOOKUP($B199,Kraftvärmeprod!$B$1:$AH$479,MATCH(C$3,Kraftvärmeprod!$B$1:$AG$1,0),FALSE)/1,"")</f>
        <v/>
      </c>
      <c r="D199" s="2"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s="40">
        <f>IFERROR(VLOOKUP($B199,Miljö!$B$1:$S$477,MATCH(M$2,Miljö!$B$1:$X$1,0),FALSE)/1,0)-IFERROR(VLOOKUP($B199,'Slutlig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f>IFERROR(VLOOKUP($B199,Kraftvärmeprod!$B$1:$AH$479,MATCH(T$2,Kraftvärmeprod!$B$1:$AG$1,0),FALSE)/1,0)-IFERROR(VLOOKUP($B199,'Slutlig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B199">
        <f>IFERROR(VLOOKUP($B199,Kraftvärmeprod!$B$1:$AH$479,MATCH(AB$2,Kraftvärmeprod!$B$1:$AG$1,0),FALSE)/1,0)-IFERROR(VLOOKUP($B199,'Slutlig allokering kvv'!$B$2:$AC$462,MATCH(AB$3,'Slutlig allokering kvv'!$B$1:$AJ$1,0),FALSE)/1,0)</f>
        <v>0</v>
      </c>
      <c r="AE199">
        <f t="shared" si="6"/>
        <v>0</v>
      </c>
      <c r="AG199">
        <f>IFERROR(VLOOKUP(B199,'Slutlig allokering kvv'!$B$2:$AJ$462,MATCH("Summa justerad allokerad tillförd energi (utan hjälpel och rökgaskondensering):",'Slutlig allokering kvv'!$B$1:$AK$1,0),FALSE)/1,"")</f>
        <v>0</v>
      </c>
      <c r="AI199" s="23" t="str">
        <f>IFERROR(1-VLOOKUP(B199,'Slutlig allokering kvv'!$B$2:$AJ$462,MATCH("Andel av bränsle i kvv som allokerats till värme, exklusive rökgaskondensering och hjälpel",'Slutlig allokering kvv'!$B$1:$AK$1,0),FALSE),"")</f>
        <v/>
      </c>
      <c r="AK199" s="23" t="str">
        <f t="shared" si="7"/>
        <v/>
      </c>
    </row>
    <row r="200" spans="1:37" x14ac:dyDescent="0.25">
      <c r="A200" s="2" t="s">
        <v>285</v>
      </c>
      <c r="B200" s="2" t="s">
        <v>286</v>
      </c>
      <c r="C200" s="2" t="str">
        <f>IFERROR(VLOOKUP($B200,Kraftvärmeprod!$B$1:$AH$479,MATCH(C$3,Kraftvärmeprod!$B$1:$AG$1,0),FALSE)/1,"")</f>
        <v/>
      </c>
      <c r="D200" s="2"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s="40">
        <f>IFERROR(VLOOKUP($B200,Miljö!$B$1:$S$477,MATCH(M$2,Miljö!$B$1:$X$1,0),FALSE)/1,0)-IFERROR(VLOOKUP($B200,'Slutlig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f>IFERROR(VLOOKUP($B200,Kraftvärmeprod!$B$1:$AH$479,MATCH(T$2,Kraftvärmeprod!$B$1:$AG$1,0),FALSE)/1,0)-IFERROR(VLOOKUP($B200,'Slutlig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B200">
        <f>IFERROR(VLOOKUP($B200,Kraftvärmeprod!$B$1:$AH$479,MATCH(AB$2,Kraftvärmeprod!$B$1:$AG$1,0),FALSE)/1,0)-IFERROR(VLOOKUP($B200,'Slutlig allokering kvv'!$B$2:$AC$462,MATCH(AB$3,'Slutlig allokering kvv'!$B$1:$AJ$1,0),FALSE)/1,0)</f>
        <v>0</v>
      </c>
      <c r="AE200">
        <f t="shared" si="6"/>
        <v>0</v>
      </c>
      <c r="AG200">
        <f>IFERROR(VLOOKUP(B200,'Slutlig allokering kvv'!$B$2:$AJ$462,MATCH("Summa justerad allokerad tillförd energi (utan hjälpel och rökgaskondensering):",'Slutlig allokering kvv'!$B$1:$AK$1,0),FALSE)/1,"")</f>
        <v>0</v>
      </c>
      <c r="AI200" s="23" t="str">
        <f>IFERROR(1-VLOOKUP(B200,'Slutlig allokering kvv'!$B$2:$AJ$462,MATCH("Andel av bränsle i kvv som allokerats till värme, exklusive rökgaskondensering och hjälpel",'Slutlig allokering kvv'!$B$1:$AK$1,0),FALSE),"")</f>
        <v/>
      </c>
      <c r="AK200" s="23" t="str">
        <f t="shared" si="7"/>
        <v/>
      </c>
    </row>
    <row r="201" spans="1:37" x14ac:dyDescent="0.25">
      <c r="A201" s="2" t="s">
        <v>287</v>
      </c>
      <c r="B201" s="2" t="s">
        <v>288</v>
      </c>
      <c r="C201" s="2" t="str">
        <f>IFERROR(VLOOKUP($B201,Kraftvärmeprod!$B$1:$AH$479,MATCH(C$3,Kraftvärmeprod!$B$1:$AG$1,0),FALSE)/1,"")</f>
        <v/>
      </c>
      <c r="D201" s="2"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s="40">
        <f>IFERROR(VLOOKUP($B201,Miljö!$B$1:$S$477,MATCH(M$2,Miljö!$B$1:$X$1,0),FALSE)/1,0)-IFERROR(VLOOKUP($B201,'Slutlig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f>IFERROR(VLOOKUP($B201,Kraftvärmeprod!$B$1:$AH$479,MATCH(T$2,Kraftvärmeprod!$B$1:$AG$1,0),FALSE)/1,0)-IFERROR(VLOOKUP($B201,'Slutlig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B201">
        <f>IFERROR(VLOOKUP($B201,Kraftvärmeprod!$B$1:$AH$479,MATCH(AB$2,Kraftvärmeprod!$B$1:$AG$1,0),FALSE)/1,0)-IFERROR(VLOOKUP($B201,'Slutlig allokering kvv'!$B$2:$AC$462,MATCH(AB$3,'Slutlig allokering kvv'!$B$1:$AJ$1,0),FALSE)/1,0)</f>
        <v>0</v>
      </c>
      <c r="AE201">
        <f t="shared" si="6"/>
        <v>0</v>
      </c>
      <c r="AG201">
        <f>IFERROR(VLOOKUP(B201,'Slutlig allokering kvv'!$B$2:$AJ$462,MATCH("Summa justerad allokerad tillförd energi (utan hjälpel och rökgaskondensering):",'Slutlig allokering kvv'!$B$1:$AK$1,0),FALSE)/1,"")</f>
        <v>0</v>
      </c>
      <c r="AI201" s="23" t="str">
        <f>IFERROR(1-VLOOKUP(B201,'Slutlig allokering kvv'!$B$2:$AJ$462,MATCH("Andel av bränsle i kvv som allokerats till värme, exklusive rökgaskondensering och hjälpel",'Slutlig allokering kvv'!$B$1:$AK$1,0),FALSE),"")</f>
        <v/>
      </c>
      <c r="AK201" s="23" t="str">
        <f t="shared" si="7"/>
        <v/>
      </c>
    </row>
    <row r="202" spans="1:37" x14ac:dyDescent="0.25">
      <c r="A202" s="2" t="s">
        <v>289</v>
      </c>
      <c r="B202" s="2" t="s">
        <v>290</v>
      </c>
      <c r="C202" s="2" t="str">
        <f>IFERROR(VLOOKUP($B202,Kraftvärmeprod!$B$1:$AH$479,MATCH(C$3,Kraftvärmeprod!$B$1:$AG$1,0),FALSE)/1,"")</f>
        <v/>
      </c>
      <c r="D202" s="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s="40">
        <f>IFERROR(VLOOKUP($B202,Miljö!$B$1:$S$477,MATCH(M$2,Miljö!$B$1:$X$1,0),FALSE)/1,0)-IFERROR(VLOOKUP($B202,'Slutlig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f>IFERROR(VLOOKUP($B202,Kraftvärmeprod!$B$1:$AH$479,MATCH(T$2,Kraftvärmeprod!$B$1:$AG$1,0),FALSE)/1,0)-IFERROR(VLOOKUP($B202,'Slutlig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B202">
        <f>IFERROR(VLOOKUP($B202,Kraftvärmeprod!$B$1:$AH$479,MATCH(AB$2,Kraftvärmeprod!$B$1:$AG$1,0),FALSE)/1,0)-IFERROR(VLOOKUP($B202,'Slutlig allokering kvv'!$B$2:$AC$462,MATCH(AB$3,'Slutlig allokering kvv'!$B$1:$AJ$1,0),FALSE)/1,0)</f>
        <v>0</v>
      </c>
      <c r="AE202">
        <f t="shared" si="6"/>
        <v>0</v>
      </c>
      <c r="AG202">
        <f>IFERROR(VLOOKUP(B202,'Slutlig allokering kvv'!$B$2:$AJ$462,MATCH("Summa justerad allokerad tillförd energi (utan hjälpel och rökgaskondensering):",'Slutlig allokering kvv'!$B$1:$AK$1,0),FALSE)/1,"")</f>
        <v>0</v>
      </c>
      <c r="AI202" s="23" t="str">
        <f>IFERROR(1-VLOOKUP(B202,'Slutlig allokering kvv'!$B$2:$AJ$462,MATCH("Andel av bränsle i kvv som allokerats till värme, exklusive rökgaskondensering och hjälpel",'Slutlig allokering kvv'!$B$1:$AK$1,0),FALSE),"")</f>
        <v/>
      </c>
      <c r="AK202" s="23" t="str">
        <f t="shared" si="7"/>
        <v/>
      </c>
    </row>
    <row r="203" spans="1:37" x14ac:dyDescent="0.25">
      <c r="A203" s="2" t="s">
        <v>291</v>
      </c>
      <c r="B203" s="2" t="s">
        <v>292</v>
      </c>
      <c r="C203" s="2" t="str">
        <f>IFERROR(VLOOKUP($B203,Kraftvärmeprod!$B$1:$AH$479,MATCH(C$3,Kraftvärmeprod!$B$1:$AG$1,0),FALSE)/1,"")</f>
        <v/>
      </c>
      <c r="D203" s="2"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s="40">
        <f>IFERROR(VLOOKUP($B203,Miljö!$B$1:$S$477,MATCH(M$2,Miljö!$B$1:$X$1,0),FALSE)/1,0)-IFERROR(VLOOKUP($B203,'Slutlig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f>IFERROR(VLOOKUP($B203,Kraftvärmeprod!$B$1:$AH$479,MATCH(T$2,Kraftvärmeprod!$B$1:$AG$1,0),FALSE)/1,0)-IFERROR(VLOOKUP($B203,'Slutlig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B203">
        <f>IFERROR(VLOOKUP($B203,Kraftvärmeprod!$B$1:$AH$479,MATCH(AB$2,Kraftvärmeprod!$B$1:$AG$1,0),FALSE)/1,0)-IFERROR(VLOOKUP($B203,'Slutlig allokering kvv'!$B$2:$AC$462,MATCH(AB$3,'Slutlig allokering kvv'!$B$1:$AJ$1,0),FALSE)/1,0)</f>
        <v>0</v>
      </c>
      <c r="AE203">
        <f t="shared" si="6"/>
        <v>0</v>
      </c>
      <c r="AG203">
        <f>IFERROR(VLOOKUP(B203,'Slutlig allokering kvv'!$B$2:$AJ$462,MATCH("Summa justerad allokerad tillförd energi (utan hjälpel och rökgaskondensering):",'Slutlig allokering kvv'!$B$1:$AK$1,0),FALSE)/1,"")</f>
        <v>0</v>
      </c>
      <c r="AI203" s="23" t="str">
        <f>IFERROR(1-VLOOKUP(B203,'Slutlig allokering kvv'!$B$2:$AJ$462,MATCH("Andel av bränsle i kvv som allokerats till värme, exklusive rökgaskondensering och hjälpel",'Slutlig allokering kvv'!$B$1:$AK$1,0),FALSE),"")</f>
        <v/>
      </c>
      <c r="AK203" s="23" t="str">
        <f t="shared" si="7"/>
        <v/>
      </c>
    </row>
    <row r="204" spans="1:37" x14ac:dyDescent="0.25">
      <c r="A204" s="2" t="s">
        <v>291</v>
      </c>
      <c r="B204" s="2" t="s">
        <v>293</v>
      </c>
      <c r="C204" s="2" t="str">
        <f>IFERROR(VLOOKUP($B204,Kraftvärmeprod!$B$1:$AH$479,MATCH(C$3,Kraftvärmeprod!$B$1:$AG$1,0),FALSE)/1,"")</f>
        <v/>
      </c>
      <c r="D204" s="2" t="str">
        <f>IFERROR(VLOOKUP($B204,Kraftvärmeprod!$B$1:$AH$479,MATCH(D$3,Kraftvärmeprod!$B$1:$AG$1,0),FALSE)/1,"")</f>
        <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0</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0</v>
      </c>
      <c r="M204" s="40">
        <f>IFERROR(VLOOKUP($B204,Miljö!$B$1:$S$477,MATCH(M$2,Miljö!$B$1:$X$1,0),FALSE)/1,0)-IFERROR(VLOOKUP($B204,'Slutlig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0</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f>IFERROR(VLOOKUP($B204,Kraftvärmeprod!$B$1:$AH$479,MATCH(T$2,Kraftvärmeprod!$B$1:$AG$1,0),FALSE)/1,0)-IFERROR(VLOOKUP($B204,'Slutlig allokering kvv'!$B$2:$AC$462,MATCH(T$3,'Slutlig allokering kvv'!$B$1:$AJ$1,0),FALSE)/1,0)</f>
        <v>0</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B204">
        <f>IFERROR(VLOOKUP($B204,Kraftvärmeprod!$B$1:$AH$479,MATCH(AB$2,Kraftvärmeprod!$B$1:$AG$1,0),FALSE)/1,0)-IFERROR(VLOOKUP($B204,'Slutlig allokering kvv'!$B$2:$AC$462,MATCH(AB$3,'Slutlig allokering kvv'!$B$1:$AJ$1,0),FALSE)/1,0)</f>
        <v>0</v>
      </c>
      <c r="AE204">
        <f t="shared" si="6"/>
        <v>0</v>
      </c>
      <c r="AG204">
        <f>IFERROR(VLOOKUP(B204,'Slutlig allokering kvv'!$B$2:$AJ$462,MATCH("Summa justerad allokerad tillförd energi (utan hjälpel och rökgaskondensering):",'Slutlig allokering kvv'!$B$1:$AK$1,0),FALSE)/1,"")</f>
        <v>0</v>
      </c>
      <c r="AI204" s="23" t="str">
        <f>IFERROR(1-VLOOKUP(B204,'Slutlig allokering kvv'!$B$2:$AJ$462,MATCH("Andel av bränsle i kvv som allokerats till värme, exklusive rökgaskondensering och hjälpel",'Slutlig allokering kvv'!$B$1:$AK$1,0),FALSE),"")</f>
        <v/>
      </c>
      <c r="AK204" s="23" t="str">
        <f t="shared" si="7"/>
        <v/>
      </c>
    </row>
    <row r="205" spans="1:37" x14ac:dyDescent="0.25">
      <c r="A205" s="2" t="s">
        <v>291</v>
      </c>
      <c r="B205" s="2" t="s">
        <v>294</v>
      </c>
      <c r="C205" s="2" t="str">
        <f>IFERROR(VLOOKUP($B205,Kraftvärmeprod!$B$1:$AH$479,MATCH(C$3,Kraftvärmeprod!$B$1:$AG$1,0),FALSE)/1,"")</f>
        <v/>
      </c>
      <c r="D205" s="2"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s="40">
        <f>IFERROR(VLOOKUP($B205,Miljö!$B$1:$S$477,MATCH(M$2,Miljö!$B$1:$X$1,0),FALSE)/1,0)-IFERROR(VLOOKUP($B205,'Slutlig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f>IFERROR(VLOOKUP($B205,Kraftvärmeprod!$B$1:$AH$479,MATCH(T$2,Kraftvärmeprod!$B$1:$AG$1,0),FALSE)/1,0)-IFERROR(VLOOKUP($B205,'Slutlig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B205">
        <f>IFERROR(VLOOKUP($B205,Kraftvärmeprod!$B$1:$AH$479,MATCH(AB$2,Kraftvärmeprod!$B$1:$AG$1,0),FALSE)/1,0)-IFERROR(VLOOKUP($B205,'Slutlig allokering kvv'!$B$2:$AC$462,MATCH(AB$3,'Slutlig allokering kvv'!$B$1:$AJ$1,0),FALSE)/1,0)</f>
        <v>0</v>
      </c>
      <c r="AE205">
        <f t="shared" si="6"/>
        <v>0</v>
      </c>
      <c r="AG205">
        <f>IFERROR(VLOOKUP(B205,'Slutlig allokering kvv'!$B$2:$AJ$462,MATCH("Summa justerad allokerad tillförd energi (utan hjälpel och rökgaskondensering):",'Slutlig allokering kvv'!$B$1:$AK$1,0),FALSE)/1,"")</f>
        <v>0</v>
      </c>
      <c r="AI205" s="23" t="str">
        <f>IFERROR(1-VLOOKUP(B205,'Slutlig allokering kvv'!$B$2:$AJ$462,MATCH("Andel av bränsle i kvv som allokerats till värme, exklusive rökgaskondensering och hjälpel",'Slutlig allokering kvv'!$B$1:$AK$1,0),FALSE),"")</f>
        <v/>
      </c>
      <c r="AK205" s="23" t="str">
        <f t="shared" si="7"/>
        <v/>
      </c>
    </row>
    <row r="206" spans="1:37" x14ac:dyDescent="0.25">
      <c r="A206" s="2" t="s">
        <v>291</v>
      </c>
      <c r="B206" s="2" t="s">
        <v>295</v>
      </c>
      <c r="C206" s="2">
        <f>IFERROR(VLOOKUP($B206,Kraftvärmeprod!$B$1:$AH$479,MATCH(C$3,Kraftvärmeprod!$B$1:$AG$1,0),FALSE)/1,"")</f>
        <v>545.63300000000004</v>
      </c>
      <c r="D206" s="2">
        <f>IFERROR(VLOOKUP($B206,Kraftvärmeprod!$B$1:$AH$479,MATCH(D$3,Kraftvärmeprod!$B$1:$AG$1,0),FALSE)/1,"")</f>
        <v>188.17699999999999</v>
      </c>
      <c r="E206">
        <f>IFERROR(VLOOKUP($B206,Kraftvärmeprod!$B$1:$AH$479,MATCH(E$2,Kraftvärmeprod!$B$1:$AG$1,0),FALSE)/1,0)-IFERROR(VLOOKUP($B206,'Slutlig allokering kvv'!$B$2:$AC$462,MATCH(E$3,'Slutlig allokering kvv'!$B$1:$AJ$1,0),FALSE)/1,0)</f>
        <v>114.38500000000001</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7.3832200000000014</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0.98458999999999985</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22.031299999999998</v>
      </c>
      <c r="M206" s="40">
        <f>IFERROR(VLOOKUP($B206,Miljö!$B$1:$S$477,MATCH(M$2,Miljö!$B$1:$X$1,0),FALSE)/1,0)-IFERROR(VLOOKUP($B206,'Slutlig allokering kvv'!$B$2:$AC$462,MATCH(M$3,'Slutlig allokering kvv'!$B$1:$AJ$1,0),FALSE)/1,0)</f>
        <v>38.569400000000002</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17.816200000000002</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21.458099999999998</v>
      </c>
      <c r="R206">
        <f>IFERROR(VLOOKUP($B206,Kraftvärmeprod!$B$1:$AH$479,MATCH(R$2,Kraftvärmeprod!$B$1:$AG$1,0),FALSE)/1,0)-IFERROR(VLOOKUP($B206,'Slutlig allokering kvv'!$B$2:$AC$462,MATCH(R$3,'Slutlig allokering kvv'!$B$1:$AJ$1,0),FALSE)/1,0)</f>
        <v>4.6714399999999996</v>
      </c>
      <c r="S206">
        <f>IFERROR(VLOOKUP($B206,Kraftvärmeprod!$B$1:$AH$479,MATCH(S$2,Kraftvärmeprod!$B$1:$AG$1,0),FALSE)/1,0)-IFERROR(VLOOKUP($B206,'Slutlig allokering kvv'!$B$2:$AC$462,MATCH(S$3,'Slutlig allokering kvv'!$B$1:$AJ$1,0),FALSE)/1,0)</f>
        <v>177.31099999999998</v>
      </c>
      <c r="T206">
        <f>IFERROR(VLOOKUP($B206,Kraftvärmeprod!$B$1:$AH$479,MATCH(T$2,Kraftvärmeprod!$B$1:$AG$1,0),FALSE)/1,0)-IFERROR(VLOOKUP($B206,'Slutlig allokering kvv'!$B$2:$AC$462,MATCH(T$3,'Slutlig allokering kvv'!$B$1:$AJ$1,0),FALSE)/1,0)</f>
        <v>7.4243000000000006</v>
      </c>
      <c r="U206">
        <f>IFERROR(VLOOKUP($B206,Kraftvärmeprod!$B$1:$AH$479,MATCH(U$2,Kraftvärmeprod!$B$1:$AG$1,0),FALSE)/1,0)-IFERROR(VLOOKUP($B206,'Slutlig allokering kvv'!$B$2:$AC$462,MATCH(U$3,'Slutlig allokering kvv'!$B$1:$AJ$1,0),FALSE)/1,0)</f>
        <v>3.8895499999999998</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1.0183010000000001</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B206">
        <f>IFERROR(VLOOKUP($B206,Kraftvärmeprod!$B$1:$AH$479,MATCH(AB$2,Kraftvärmeprod!$B$1:$AG$1,0),FALSE)/1,0)-IFERROR(VLOOKUP($B206,'Slutlig allokering kvv'!$B$2:$AC$462,MATCH(AB$3,'Slutlig allokering kvv'!$B$1:$AJ$1,0),FALSE)/1,0)</f>
        <v>5.0122400000000003</v>
      </c>
      <c r="AE206">
        <f t="shared" si="6"/>
        <v>383.38524099999995</v>
      </c>
      <c r="AG206">
        <f>IFERROR(VLOOKUP(B206,'Slutlig allokering kvv'!$B$2:$AJ$462,MATCH("Summa justerad allokerad tillförd energi (utan hjälpel och rökgaskondensering):",'Slutlig allokering kvv'!$B$1:$AK$1,0),FALSE)/1,"")</f>
        <v>465.99875900000001</v>
      </c>
      <c r="AI206" s="23">
        <f>IFERROR(1-VLOOKUP(B206,'Slutlig allokering kvv'!$B$2:$AJ$462,MATCH("Andel av bränsle i kvv som allokerats till värme, exklusive rökgaskondensering och hjälpel",'Slutlig allokering kvv'!$B$1:$AK$1,0),FALSE),"")</f>
        <v>0.45136856945739501</v>
      </c>
      <c r="AK206" s="23">
        <f t="shared" si="7"/>
        <v>0.45136856945739495</v>
      </c>
    </row>
    <row r="207" spans="1:37" x14ac:dyDescent="0.25">
      <c r="A207" s="2" t="s">
        <v>291</v>
      </c>
      <c r="B207" s="2" t="s">
        <v>296</v>
      </c>
      <c r="C207" s="2">
        <f>IFERROR(VLOOKUP($B207,Kraftvärmeprod!$B$1:$AH$479,MATCH(C$3,Kraftvärmeprod!$B$1:$AG$1,0),FALSE)/1,"")</f>
        <v>0.1552</v>
      </c>
      <c r="D207" s="2">
        <f>IFERROR(VLOOKUP($B207,Kraftvärmeprod!$B$1:$AH$479,MATCH(D$3,Kraftvärmeprod!$B$1:$AG$1,0),FALSE)/1,"")</f>
        <v>3.9699999999999999E-2</v>
      </c>
      <c r="E207">
        <f>IFERROR(VLOOKUP($B207,Kraftvärmeprod!$B$1:$AH$479,MATCH(E$2,Kraftvärmeprod!$B$1:$AG$1,0),FALSE)/1,0)-IFERROR(VLOOKUP($B207,'Slutlig allokering kvv'!$B$2:$AC$462,MATCH(E$3,'Slutlig allokering kvv'!$B$1:$AJ$1,0),FALSE)/1,0)</f>
        <v>2.3676000000000003E-2</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3.5438800000000001E-3</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4.5009800000000001E-4</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1.0559599999999999E-2</v>
      </c>
      <c r="M207" s="40">
        <f>IFERROR(VLOOKUP($B207,Miljö!$B$1:$S$477,MATCH(M$2,Miljö!$B$1:$X$1,0),FALSE)/1,0)-IFERROR(VLOOKUP($B207,'Slutlig allokering kvv'!$B$2:$AC$462,MATCH(M$3,'Slutlig allokering kvv'!$B$1:$AJ$1,0),FALSE)/1,0)</f>
        <v>2.9341100000000002E-3</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8.1437000000000002E-3</v>
      </c>
      <c r="P207">
        <f>IFERROR(VLOOKUP($B207,Kraftvärmeprod!$B$1:$AH$479,MATCH(P$2,Kraftvärmeprod!$B$1:$AG$1,0),FALSE)/1,0)-IFERROR(VLOOKUP($B207,'Slutlig allokering kvv'!$B$2:$AC$462,MATCH(P$3,'Slutlig allokering kvv'!$B$1:$AJ$1,0),FALSE)/1,0)</f>
        <v>0</v>
      </c>
      <c r="Q207">
        <f>IFERROR(VLOOKUP($B207,Kraftvärmeprod!$B$1:$AH$479,MATCH(Q$2,Kraftvärmeprod!$B$1:$AG$1,0),FALSE)/1,0)-IFERROR(VLOOKUP($B207,'Slutlig allokering kvv'!$B$2:$AC$462,MATCH(Q$3,'Slutlig allokering kvv'!$B$1:$AJ$1,0),FALSE)/1,0)</f>
        <v>1.0295599999999999E-2</v>
      </c>
      <c r="R207">
        <f>IFERROR(VLOOKUP($B207,Kraftvärmeprod!$B$1:$AH$479,MATCH(R$2,Kraftvärmeprod!$B$1:$AG$1,0),FALSE)/1,0)-IFERROR(VLOOKUP($B207,'Slutlig allokering kvv'!$B$2:$AC$462,MATCH(R$3,'Slutlig allokering kvv'!$B$1:$AJ$1,0),FALSE)/1,0)</f>
        <v>1.0571599999999997E-2</v>
      </c>
      <c r="S207">
        <f>IFERROR(VLOOKUP($B207,Kraftvärmeprod!$B$1:$AH$479,MATCH(S$2,Kraftvärmeprod!$B$1:$AG$1,0),FALSE)/1,0)-IFERROR(VLOOKUP($B207,'Slutlig allokering kvv'!$B$2:$AC$462,MATCH(S$3,'Slutlig allokering kvv'!$B$1:$AJ$1,0),FALSE)/1,0)</f>
        <v>8.1904999999999999E-3</v>
      </c>
      <c r="T207">
        <f>IFERROR(VLOOKUP($B207,Kraftvärmeprod!$B$1:$AH$479,MATCH(T$2,Kraftvärmeprod!$B$1:$AG$1,0),FALSE)/1,0)-IFERROR(VLOOKUP($B207,'Slutlig allokering kvv'!$B$2:$AC$462,MATCH(T$3,'Slutlig allokering kvv'!$B$1:$AJ$1,0),FALSE)/1,0)</f>
        <v>1.4184899999999997E-3</v>
      </c>
      <c r="U207">
        <f>IFERROR(VLOOKUP($B207,Kraftvärmeprod!$B$1:$AH$479,MATCH(U$2,Kraftvärmeprod!$B$1:$AG$1,0),FALSE)/1,0)-IFERROR(VLOOKUP($B207,'Slutlig allokering kvv'!$B$2:$AC$462,MATCH(U$3,'Slutlig allokering kvv'!$B$1:$AJ$1,0),FALSE)/1,0)</f>
        <v>1.4137199999999998E-3</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4.9512500000000001E-4</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B207">
        <f>IFERROR(VLOOKUP($B207,Kraftvärmeprod!$B$1:$AH$479,MATCH(AB$2,Kraftvärmeprod!$B$1:$AG$1,0),FALSE)/1,0)-IFERROR(VLOOKUP($B207,'Slutlig allokering kvv'!$B$2:$AC$462,MATCH(AB$3,'Slutlig allokering kvv'!$B$1:$AJ$1,0),FALSE)/1,0)</f>
        <v>2.4039199999999999E-3</v>
      </c>
      <c r="AE207">
        <f t="shared" si="6"/>
        <v>8.1162233E-2</v>
      </c>
      <c r="AG207">
        <f>IFERROR(VLOOKUP(B207,'Slutlig allokering kvv'!$B$2:$AJ$462,MATCH("Summa justerad allokerad tillförd energi (utan hjälpel och rökgaskondensering):",'Slutlig allokering kvv'!$B$1:$AK$1,0),FALSE)/1,"")</f>
        <v>0.11993776699999999</v>
      </c>
      <c r="AI207" s="23">
        <f>IFERROR(1-VLOOKUP(B207,'Slutlig allokering kvv'!$B$2:$AJ$462,MATCH("Andel av bränsle i kvv som allokerats till värme, exklusive rökgaskondensering och hjälpel",'Slutlig allokering kvv'!$B$1:$AK$1,0),FALSE),"")</f>
        <v>0.4035914122327201</v>
      </c>
      <c r="AK207" s="23">
        <f t="shared" si="7"/>
        <v>0.40359141223272005</v>
      </c>
    </row>
    <row r="208" spans="1:37" x14ac:dyDescent="0.25">
      <c r="A208" s="2" t="s">
        <v>297</v>
      </c>
      <c r="B208" s="2" t="s">
        <v>298</v>
      </c>
      <c r="C208" s="2">
        <f>IFERROR(VLOOKUP($B208,Kraftvärmeprod!$B$1:$AH$479,MATCH(C$3,Kraftvärmeprod!$B$1:$AG$1,0),FALSE)/1,"")</f>
        <v>255.03800000000001</v>
      </c>
      <c r="D208" s="2">
        <f>IFERROR(VLOOKUP($B208,Kraftvärmeprod!$B$1:$AH$479,MATCH(D$3,Kraftvärmeprod!$B$1:$AG$1,0),FALSE)/1,"")</f>
        <v>116.664</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89.275399999999991</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0.24029600000000001</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72.277300000000011</v>
      </c>
      <c r="M208" s="40">
        <f>IFERROR(VLOOKUP($B208,Miljö!$B$1:$S$477,MATCH(M$2,Miljö!$B$1:$X$1,0),FALSE)/1,0)-IFERROR(VLOOKUP($B208,'Slutlig allokering kvv'!$B$2:$AC$462,MATCH(M$3,'Slutlig allokering kvv'!$B$1:$AJ$1,0),FALSE)/1,0)</f>
        <v>9.4851399999999995</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40.1828</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11.588769999999998</v>
      </c>
      <c r="S208">
        <f>IFERROR(VLOOKUP($B208,Kraftvärmeprod!$B$1:$AH$479,MATCH(S$2,Kraftvärmeprod!$B$1:$AG$1,0),FALSE)/1,0)-IFERROR(VLOOKUP($B208,'Slutlig allokering kvv'!$B$2:$AC$462,MATCH(S$3,'Slutlig allokering kvv'!$B$1:$AJ$1,0),FALSE)/1,0)</f>
        <v>0</v>
      </c>
      <c r="T208">
        <f>IFERROR(VLOOKUP($B208,Kraftvärmeprod!$B$1:$AH$479,MATCH(T$2,Kraftvärmeprod!$B$1:$AG$1,0),FALSE)/1,0)-IFERROR(VLOOKUP($B208,'Slutlig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29.790400000000002</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B208">
        <f>IFERROR(VLOOKUP($B208,Kraftvärmeprod!$B$1:$AH$479,MATCH(AB$2,Kraftvärmeprod!$B$1:$AG$1,0),FALSE)/1,0)-IFERROR(VLOOKUP($B208,'Slutlig allokering kvv'!$B$2:$AC$462,MATCH(AB$3,'Slutlig allokering kvv'!$B$1:$AJ$1,0),FALSE)/1,0)</f>
        <v>0</v>
      </c>
      <c r="AE208">
        <f t="shared" si="6"/>
        <v>243.35496600000002</v>
      </c>
      <c r="AG208">
        <f>IFERROR(VLOOKUP(B208,'Slutlig allokering kvv'!$B$2:$AJ$462,MATCH("Summa justerad allokerad tillförd energi (utan hjälpel och rökgaskondensering):",'Slutlig allokering kvv'!$B$1:$AK$1,0),FALSE)/1,"")</f>
        <v>204.19603399999997</v>
      </c>
      <c r="AI208" s="23">
        <f>IFERROR(1-VLOOKUP(B208,'Slutlig allokering kvv'!$B$2:$AJ$462,MATCH("Andel av bränsle i kvv som allokerats till värme, exklusive rökgaskondensering och hjälpel",'Slutlig allokering kvv'!$B$1:$AK$1,0),FALSE),"")</f>
        <v>0.54374801084122271</v>
      </c>
      <c r="AK208" s="23">
        <f t="shared" si="7"/>
        <v>0.5437480108412226</v>
      </c>
    </row>
    <row r="209" spans="1:37" x14ac:dyDescent="0.25">
      <c r="A209" s="2" t="s">
        <v>297</v>
      </c>
      <c r="B209" s="2" t="s">
        <v>299</v>
      </c>
      <c r="C209" s="2">
        <f>IFERROR(VLOOKUP($B209,Kraftvärmeprod!$B$1:$AH$479,MATCH(C$3,Kraftvärmeprod!$B$1:$AG$1,0),FALSE)/1,"")</f>
        <v>9.8000000000000007</v>
      </c>
      <c r="D209" s="2">
        <f>IFERROR(VLOOKUP($B209,Kraftvärmeprod!$B$1:$AH$479,MATCH(D$3,Kraftvärmeprod!$B$1:$AG$1,0),FALSE)/1,"")</f>
        <v>4.5</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0.93535900000000005</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8.4345700000000008</v>
      </c>
      <c r="M209" s="40">
        <f>IFERROR(VLOOKUP($B209,Miljö!$B$1:$S$477,MATCH(M$2,Miljö!$B$1:$X$1,0),FALSE)/1,0)-IFERROR(VLOOKUP($B209,'Slutlig allokering kvv'!$B$2:$AC$462,MATCH(M$3,'Slutlig allokering kvv'!$B$1:$AJ$1,0),FALSE)/1,0)</f>
        <v>0.92609799999999998</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f>IFERROR(VLOOKUP($B209,Kraftvärmeprod!$B$1:$AH$479,MATCH(T$2,Kraftvärmeprod!$B$1:$AG$1,0),FALSE)/1,0)-IFERROR(VLOOKUP($B209,'Slutlig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B209">
        <f>IFERROR(VLOOKUP($B209,Kraftvärmeprod!$B$1:$AH$479,MATCH(AB$2,Kraftvärmeprod!$B$1:$AG$1,0),FALSE)/1,0)-IFERROR(VLOOKUP($B209,'Slutlig allokering kvv'!$B$2:$AC$462,MATCH(AB$3,'Slutlig allokering kvv'!$B$1:$AJ$1,0),FALSE)/1,0)</f>
        <v>0</v>
      </c>
      <c r="AE209">
        <f t="shared" si="6"/>
        <v>9.3699290000000008</v>
      </c>
      <c r="AG209">
        <f>IFERROR(VLOOKUP(B209,'Slutlig allokering kvv'!$B$2:$AJ$462,MATCH("Summa justerad allokerad tillförd energi (utan hjälpel och rökgaskondensering):",'Slutlig allokering kvv'!$B$1:$AK$1,0),FALSE)/1,"")</f>
        <v>7.8300710000000011</v>
      </c>
      <c r="AI209" s="23">
        <f>IFERROR(1-VLOOKUP(B209,'Slutlig allokering kvv'!$B$2:$AJ$462,MATCH("Andel av bränsle i kvv som allokerats till värme, exklusive rökgaskondensering och hjälpel",'Slutlig allokering kvv'!$B$1:$AK$1,0),FALSE),"")</f>
        <v>0.54476331395348832</v>
      </c>
      <c r="AK209" s="23">
        <f t="shared" si="7"/>
        <v>0.54476331395348832</v>
      </c>
    </row>
    <row r="210" spans="1:37" x14ac:dyDescent="0.25">
      <c r="A210" s="2" t="s">
        <v>300</v>
      </c>
      <c r="B210" s="2" t="s">
        <v>301</v>
      </c>
      <c r="C210" s="2" t="str">
        <f>IFERROR(VLOOKUP($B210,Kraftvärmeprod!$B$1:$AH$479,MATCH(C$3,Kraftvärmeprod!$B$1:$AG$1,0),FALSE)/1,"")</f>
        <v/>
      </c>
      <c r="D210" s="2"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s="40">
        <f>IFERROR(VLOOKUP($B210,Miljö!$B$1:$S$477,MATCH(M$2,Miljö!$B$1:$X$1,0),FALSE)/1,0)-IFERROR(VLOOKUP($B210,'Slutlig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f>IFERROR(VLOOKUP($B210,Kraftvärmeprod!$B$1:$AH$479,MATCH(T$2,Kraftvärmeprod!$B$1:$AG$1,0),FALSE)/1,0)-IFERROR(VLOOKUP($B210,'Slutlig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B210">
        <f>IFERROR(VLOOKUP($B210,Kraftvärmeprod!$B$1:$AH$479,MATCH(AB$2,Kraftvärmeprod!$B$1:$AG$1,0),FALSE)/1,0)-IFERROR(VLOOKUP($B210,'Slutlig allokering kvv'!$B$2:$AC$462,MATCH(AB$3,'Slutlig allokering kvv'!$B$1:$AJ$1,0),FALSE)/1,0)</f>
        <v>0</v>
      </c>
      <c r="AE210">
        <f t="shared" si="6"/>
        <v>0</v>
      </c>
      <c r="AG210">
        <f>IFERROR(VLOOKUP(B210,'Slutlig allokering kvv'!$B$2:$AJ$462,MATCH("Summa justerad allokerad tillförd energi (utan hjälpel och rökgaskondensering):",'Slutlig allokering kvv'!$B$1:$AK$1,0),FALSE)/1,"")</f>
        <v>0</v>
      </c>
      <c r="AI210" s="23" t="str">
        <f>IFERROR(1-VLOOKUP(B210,'Slutlig allokering kvv'!$B$2:$AJ$462,MATCH("Andel av bränsle i kvv som allokerats till värme, exklusive rökgaskondensering och hjälpel",'Slutlig allokering kvv'!$B$1:$AK$1,0),FALSE),"")</f>
        <v/>
      </c>
      <c r="AK210" s="23" t="str">
        <f t="shared" si="7"/>
        <v/>
      </c>
    </row>
    <row r="211" spans="1:37" x14ac:dyDescent="0.25">
      <c r="A211" s="2" t="s">
        <v>302</v>
      </c>
      <c r="B211" s="2" t="s">
        <v>303</v>
      </c>
      <c r="C211" s="2" t="str">
        <f>IFERROR(VLOOKUP($B211,Kraftvärmeprod!$B$1:$AH$479,MATCH(C$3,Kraftvärmeprod!$B$1:$AG$1,0),FALSE)/1,"")</f>
        <v/>
      </c>
      <c r="D211" s="2"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s="40">
        <f>IFERROR(VLOOKUP($B211,Miljö!$B$1:$S$477,MATCH(M$2,Miljö!$B$1:$X$1,0),FALSE)/1,0)-IFERROR(VLOOKUP($B211,'Slutlig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f>IFERROR(VLOOKUP($B211,Kraftvärmeprod!$B$1:$AH$479,MATCH(T$2,Kraftvärmeprod!$B$1:$AG$1,0),FALSE)/1,0)-IFERROR(VLOOKUP($B211,'Slutlig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B211">
        <f>IFERROR(VLOOKUP($B211,Kraftvärmeprod!$B$1:$AH$479,MATCH(AB$2,Kraftvärmeprod!$B$1:$AG$1,0),FALSE)/1,0)-IFERROR(VLOOKUP($B211,'Slutlig allokering kvv'!$B$2:$AC$462,MATCH(AB$3,'Slutlig allokering kvv'!$B$1:$AJ$1,0),FALSE)/1,0)</f>
        <v>0</v>
      </c>
      <c r="AE211">
        <f t="shared" si="6"/>
        <v>0</v>
      </c>
      <c r="AG211">
        <f>IFERROR(VLOOKUP(B211,'Slutlig allokering kvv'!$B$2:$AJ$462,MATCH("Summa justerad allokerad tillförd energi (utan hjälpel och rökgaskondensering):",'Slutlig allokering kvv'!$B$1:$AK$1,0),FALSE)/1,"")</f>
        <v>0</v>
      </c>
      <c r="AI211" s="23" t="str">
        <f>IFERROR(1-VLOOKUP(B211,'Slutlig allokering kvv'!$B$2:$AJ$462,MATCH("Andel av bränsle i kvv som allokerats till värme, exklusive rökgaskondensering och hjälpel",'Slutlig allokering kvv'!$B$1:$AK$1,0),FALSE),"")</f>
        <v/>
      </c>
      <c r="AK211" s="23" t="str">
        <f t="shared" si="7"/>
        <v/>
      </c>
    </row>
    <row r="212" spans="1:37" x14ac:dyDescent="0.25">
      <c r="A212" s="2" t="s">
        <v>302</v>
      </c>
      <c r="B212" s="2" t="s">
        <v>304</v>
      </c>
      <c r="C212" s="2">
        <f>IFERROR(VLOOKUP($B212,Kraftvärmeprod!$B$1:$AH$479,MATCH(C$3,Kraftvärmeprod!$B$1:$AG$1,0),FALSE)/1,"")</f>
        <v>88.257000000000005</v>
      </c>
      <c r="D212" s="2">
        <f>IFERROR(VLOOKUP($B212,Kraftvärmeprod!$B$1:$AH$479,MATCH(D$3,Kraftvärmeprod!$B$1:$AG$1,0),FALSE)/1,"")</f>
        <v>21.745999999999999</v>
      </c>
      <c r="E212">
        <f>IFERROR(VLOOKUP($B212,Kraftvärmeprod!$B$1:$AH$479,MATCH(E$2,Kraftvärmeprod!$B$1:$AG$1,0),FALSE)/1,0)-IFERROR(VLOOKUP($B212,'Slutlig allokering kvv'!$B$2:$AC$462,MATCH(E$3,'Slutlig allokering kvv'!$B$1:$AJ$1,0),FALSE)/1,0)</f>
        <v>0</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2.2578100000000001</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0</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33.087400000000002</v>
      </c>
      <c r="M212" s="40">
        <f>IFERROR(VLOOKUP($B212,Miljö!$B$1:$S$477,MATCH(M$2,Miljö!$B$1:$X$1,0),FALSE)/1,0)-IFERROR(VLOOKUP($B212,'Slutlig allokering kvv'!$B$2:$AC$462,MATCH(M$3,'Slutlig allokering kvv'!$B$1:$AJ$1,0),FALSE)/1,0)</f>
        <v>0.62486600000000003</v>
      </c>
      <c r="N212">
        <f>IFERROR(VLOOKUP($B212,Kraftvärmeprod!$B$1:$AH$479,MATCH(N$2,Kraftvärmeprod!$B$1:$AG$1,0),FALSE)/1,0)-IFERROR(VLOOKUP($B212,'Slutlig allokering kvv'!$B$2:$AC$462,MATCH(N$3,'Slutlig allokering kvv'!$B$1:$AJ$1,0),FALSE)/1,0)</f>
        <v>0</v>
      </c>
      <c r="O212">
        <f>IFERROR(VLOOKUP($B212,Kraftvärmeprod!$B$1:$AH$479,MATCH(O$2,Kraftvärmeprod!$B$1:$AG$1,0),FALSE)/1,0)-IFERROR(VLOOKUP($B212,'Slutlig allokering kvv'!$B$2:$AC$462,MATCH(O$3,'Slutlig allokering kvv'!$B$1:$AJ$1,0),FALSE)/1,0)</f>
        <v>0</v>
      </c>
      <c r="P212">
        <f>IFERROR(VLOOKUP($B212,Kraftvärmeprod!$B$1:$AH$479,MATCH(P$2,Kraftvärmeprod!$B$1:$AG$1,0),FALSE)/1,0)-IFERROR(VLOOKUP($B212,'Slutlig allokering kvv'!$B$2:$AC$462,MATCH(P$3,'Slutlig allokering kvv'!$B$1:$AJ$1,0),FALSE)/1,0)</f>
        <v>0</v>
      </c>
      <c r="Q212">
        <f>IFERROR(VLOOKUP($B212,Kraftvärmeprod!$B$1:$AH$479,MATCH(Q$2,Kraftvärmeprod!$B$1:$AG$1,0),FALSE)/1,0)-IFERROR(VLOOKUP($B212,'Slutlig allokering kvv'!$B$2:$AC$462,MATCH(Q$3,'Slutlig allokering kvv'!$B$1:$AJ$1,0),FALSE)/1,0)</f>
        <v>0</v>
      </c>
      <c r="R212">
        <f>IFERROR(VLOOKUP($B212,Kraftvärmeprod!$B$1:$AH$479,MATCH(R$2,Kraftvärmeprod!$B$1:$AG$1,0),FALSE)/1,0)-IFERROR(VLOOKUP($B212,'Slutlig allokering kvv'!$B$2:$AC$462,MATCH(R$3,'Slutlig allokering kvv'!$B$1:$AJ$1,0),FALSE)/1,0)</f>
        <v>17.545100000000001</v>
      </c>
      <c r="S212">
        <f>IFERROR(VLOOKUP($B212,Kraftvärmeprod!$B$1:$AH$479,MATCH(S$2,Kraftvärmeprod!$B$1:$AG$1,0),FALSE)/1,0)-IFERROR(VLOOKUP($B212,'Slutlig allokering kvv'!$B$2:$AC$462,MATCH(S$3,'Slutlig allokering kvv'!$B$1:$AJ$1,0),FALSE)/1,0)</f>
        <v>0</v>
      </c>
      <c r="T212">
        <f>IFERROR(VLOOKUP($B212,Kraftvärmeprod!$B$1:$AH$479,MATCH(T$2,Kraftvärmeprod!$B$1:$AG$1,0),FALSE)/1,0)-IFERROR(VLOOKUP($B212,'Slutlig allokering kvv'!$B$2:$AC$462,MATCH(T$3,'Slutlig allokering kvv'!$B$1:$AJ$1,0),FALSE)/1,0)</f>
        <v>0</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0</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B212">
        <f>IFERROR(VLOOKUP($B212,Kraftvärmeprod!$B$1:$AH$479,MATCH(AB$2,Kraftvärmeprod!$B$1:$AG$1,0),FALSE)/1,0)-IFERROR(VLOOKUP($B212,'Slutlig allokering kvv'!$B$2:$AC$462,MATCH(AB$3,'Slutlig allokering kvv'!$B$1:$AJ$1,0),FALSE)/1,0)</f>
        <v>0</v>
      </c>
      <c r="AE212">
        <f t="shared" si="6"/>
        <v>52.890309999999999</v>
      </c>
      <c r="AG212">
        <f>IFERROR(VLOOKUP(B212,'Slutlig allokering kvv'!$B$2:$AJ$462,MATCH("Summa justerad allokerad tillförd energi (utan hjälpel och rökgaskondensering):",'Slutlig allokering kvv'!$B$1:$AK$1,0),FALSE)/1,"")</f>
        <v>82.368689999999987</v>
      </c>
      <c r="AI212" s="23">
        <f>IFERROR(1-VLOOKUP(B212,'Slutlig allokering kvv'!$B$2:$AJ$462,MATCH("Andel av bränsle i kvv som allokerats till värme, exklusive rökgaskondensering och hjälpel",'Slutlig allokering kvv'!$B$1:$AK$1,0),FALSE),"")</f>
        <v>0.39102987601564421</v>
      </c>
      <c r="AK212" s="23">
        <f t="shared" si="7"/>
        <v>0.3910298760156441</v>
      </c>
    </row>
    <row r="213" spans="1:37" x14ac:dyDescent="0.25">
      <c r="A213" s="2" t="s">
        <v>302</v>
      </c>
      <c r="B213" s="2" t="s">
        <v>305</v>
      </c>
      <c r="C213" s="2" t="str">
        <f>IFERROR(VLOOKUP($B213,Kraftvärmeprod!$B$1:$AH$479,MATCH(C$3,Kraftvärmeprod!$B$1:$AG$1,0),FALSE)/1,"")</f>
        <v/>
      </c>
      <c r="D213" s="2" t="str">
        <f>IFERROR(VLOOKUP($B213,Kraftvärmeprod!$B$1:$AH$479,MATCH(D$3,Kraftvärmeprod!$B$1:$AG$1,0),FALSE)/1,"")</f>
        <v/>
      </c>
      <c r="E213">
        <f>IFERROR(VLOOKUP($B213,Kraftvärmeprod!$B$1:$AH$479,MATCH(E$2,Kraftvärmeprod!$B$1:$AG$1,0),FALSE)/1,0)-IFERROR(VLOOKUP($B213,'Slutlig allokering kvv'!$B$2:$AC$462,MATCH(E$3,'Slutlig allokering kvv'!$B$1:$AJ$1,0),FALSE)/1,0)</f>
        <v>0</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0</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0</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0</v>
      </c>
      <c r="M213" s="40">
        <f>IFERROR(VLOOKUP($B213,Miljö!$B$1:$S$477,MATCH(M$2,Miljö!$B$1:$X$1,0),FALSE)/1,0)-IFERROR(VLOOKUP($B213,'Slutlig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0</v>
      </c>
      <c r="O213">
        <f>IFERROR(VLOOKUP($B213,Kraftvärmeprod!$B$1:$AH$479,MATCH(O$2,Kraftvärmeprod!$B$1:$AG$1,0),FALSE)/1,0)-IFERROR(VLOOKUP($B213,'Slutlig allokering kvv'!$B$2:$AC$462,MATCH(O$3,'Slutlig allokering kvv'!$B$1:$AJ$1,0),FALSE)/1,0)</f>
        <v>0</v>
      </c>
      <c r="P213">
        <f>IFERROR(VLOOKUP($B213,Kraftvärmeprod!$B$1:$AH$479,MATCH(P$2,Kraftvärmeprod!$B$1:$AG$1,0),FALSE)/1,0)-IFERROR(VLOOKUP($B213,'Slutlig allokering kvv'!$B$2:$AC$462,MATCH(P$3,'Slutlig allokering kvv'!$B$1:$AJ$1,0),FALSE)/1,0)</f>
        <v>0</v>
      </c>
      <c r="Q213">
        <f>IFERROR(VLOOKUP($B213,Kraftvärmeprod!$B$1:$AH$479,MATCH(Q$2,Kraftvärmeprod!$B$1:$AG$1,0),FALSE)/1,0)-IFERROR(VLOOKUP($B213,'Slutlig allokering kvv'!$B$2:$AC$462,MATCH(Q$3,'Slutlig allokering kvv'!$B$1:$AJ$1,0),FALSE)/1,0)</f>
        <v>0</v>
      </c>
      <c r="R213">
        <f>IFERROR(VLOOKUP($B213,Kraftvärmeprod!$B$1:$AH$479,MATCH(R$2,Kraftvärmeprod!$B$1:$AG$1,0),FALSE)/1,0)-IFERROR(VLOOKUP($B213,'Slutlig allokering kvv'!$B$2:$AC$462,MATCH(R$3,'Slutlig allokering kvv'!$B$1:$AJ$1,0),FALSE)/1,0)</f>
        <v>0</v>
      </c>
      <c r="S213">
        <f>IFERROR(VLOOKUP($B213,Kraftvärmeprod!$B$1:$AH$479,MATCH(S$2,Kraftvärmeprod!$B$1:$AG$1,0),FALSE)/1,0)-IFERROR(VLOOKUP($B213,'Slutlig allokering kvv'!$B$2:$AC$462,MATCH(S$3,'Slutlig allokering kvv'!$B$1:$AJ$1,0),FALSE)/1,0)</f>
        <v>0</v>
      </c>
      <c r="T213">
        <f>IFERROR(VLOOKUP($B213,Kraftvärmeprod!$B$1:$AH$479,MATCH(T$2,Kraftvärmeprod!$B$1:$AG$1,0),FALSE)/1,0)-IFERROR(VLOOKUP($B213,'Slutlig allokering kvv'!$B$2:$AC$462,MATCH(T$3,'Slutlig allokering kvv'!$B$1:$AJ$1,0),FALSE)/1,0)</f>
        <v>0</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0</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B213">
        <f>IFERROR(VLOOKUP($B213,Kraftvärmeprod!$B$1:$AH$479,MATCH(AB$2,Kraftvärmeprod!$B$1:$AG$1,0),FALSE)/1,0)-IFERROR(VLOOKUP($B213,'Slutlig allokering kvv'!$B$2:$AC$462,MATCH(AB$3,'Slutlig allokering kvv'!$B$1:$AJ$1,0),FALSE)/1,0)</f>
        <v>0</v>
      </c>
      <c r="AE213">
        <f t="shared" si="6"/>
        <v>0</v>
      </c>
      <c r="AG213">
        <f>IFERROR(VLOOKUP(B213,'Slutlig allokering kvv'!$B$2:$AJ$462,MATCH("Summa justerad allokerad tillförd energi (utan hjälpel och rökgaskondensering):",'Slutlig allokering kvv'!$B$1:$AK$1,0),FALSE)/1,"")</f>
        <v>0</v>
      </c>
      <c r="AI213" s="23" t="str">
        <f>IFERROR(1-VLOOKUP(B213,'Slutlig allokering kvv'!$B$2:$AJ$462,MATCH("Andel av bränsle i kvv som allokerats till värme, exklusive rökgaskondensering och hjälpel",'Slutlig allokering kvv'!$B$1:$AK$1,0),FALSE),"")</f>
        <v/>
      </c>
      <c r="AK213" s="23" t="str">
        <f t="shared" si="7"/>
        <v/>
      </c>
    </row>
    <row r="214" spans="1:37" x14ac:dyDescent="0.25">
      <c r="A214" s="2" t="s">
        <v>306</v>
      </c>
      <c r="B214" s="2" t="s">
        <v>307</v>
      </c>
      <c r="C214" s="2">
        <f>IFERROR(VLOOKUP($B214,Kraftvärmeprod!$B$1:$AH$479,MATCH(C$3,Kraftvärmeprod!$B$1:$AG$1,0),FALSE)/1,"")</f>
        <v>129.1</v>
      </c>
      <c r="D214" s="2">
        <f>IFERROR(VLOOKUP($B214,Kraftvärmeprod!$B$1:$AH$479,MATCH(D$3,Kraftvärmeprod!$B$1:$AG$1,0),FALSE)/1,"")</f>
        <v>10.199999999999999</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0.47296000000000005</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0.17913000000000001</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10.401800000000001</v>
      </c>
      <c r="M214" s="40">
        <f>IFERROR(VLOOKUP($B214,Miljö!$B$1:$S$477,MATCH(M$2,Miljö!$B$1:$X$1,0),FALSE)/1,0)-IFERROR(VLOOKUP($B214,'Slutlig allokering kvv'!$B$2:$AC$462,MATCH(M$3,'Slutlig allokering kvv'!$B$1:$AJ$1,0),FALSE)/1,0)</f>
        <v>0.68198999999999987</v>
      </c>
      <c r="N214">
        <f>IFERROR(VLOOKUP($B214,Kraftvärmeprod!$B$1:$AH$479,MATCH(N$2,Kraftvärmeprod!$B$1:$AG$1,0),FALSE)/1,0)-IFERROR(VLOOKUP($B214,'Slutlig allokering kvv'!$B$2:$AC$462,MATCH(N$3,'Slutlig allokering kvv'!$B$1:$AJ$1,0),FALSE)/1,0)</f>
        <v>0</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0</v>
      </c>
      <c r="Q214">
        <f>IFERROR(VLOOKUP($B214,Kraftvärmeprod!$B$1:$AH$479,MATCH(Q$2,Kraftvärmeprod!$B$1:$AG$1,0),FALSE)/1,0)-IFERROR(VLOOKUP($B214,'Slutlig allokering kvv'!$B$2:$AC$462,MATCH(Q$3,'Slutlig allokering kvv'!$B$1:$AJ$1,0),FALSE)/1,0)</f>
        <v>16.370999999999995</v>
      </c>
      <c r="R214">
        <f>IFERROR(VLOOKUP($B214,Kraftvärmeprod!$B$1:$AH$479,MATCH(R$2,Kraftvärmeprod!$B$1:$AG$1,0),FALSE)/1,0)-IFERROR(VLOOKUP($B214,'Slutlig allokering kvv'!$B$2:$AC$462,MATCH(R$3,'Slutlig allokering kvv'!$B$1:$AJ$1,0),FALSE)/1,0)</f>
        <v>2.1769999999999996</v>
      </c>
      <c r="S214">
        <f>IFERROR(VLOOKUP($B214,Kraftvärmeprod!$B$1:$AH$479,MATCH(S$2,Kraftvärmeprod!$B$1:$AG$1,0),FALSE)/1,0)-IFERROR(VLOOKUP($B214,'Slutlig allokering kvv'!$B$2:$AC$462,MATCH(S$3,'Slutlig allokering kvv'!$B$1:$AJ$1,0),FALSE)/1,0)</f>
        <v>0</v>
      </c>
      <c r="T214">
        <f>IFERROR(VLOOKUP($B214,Kraftvärmeprod!$B$1:$AH$479,MATCH(T$2,Kraftvärmeprod!$B$1:$AG$1,0),FALSE)/1,0)-IFERROR(VLOOKUP($B214,'Slutlig allokering kvv'!$B$2:$AC$462,MATCH(T$3,'Slutlig allokering kvv'!$B$1:$AJ$1,0),FALSE)/1,0)</f>
        <v>0</v>
      </c>
      <c r="U214">
        <f>IFERROR(VLOOKUP($B214,Kraftvärmeprod!$B$1:$AH$479,MATCH(U$2,Kraftvärmeprod!$B$1:$AG$1,0),FALSE)/1,0)-IFERROR(VLOOKUP($B214,'Slutlig allokering kvv'!$B$2:$AC$462,MATCH(U$3,'Slutlig allokering kvv'!$B$1:$AJ$1,0),FALSE)/1,0)</f>
        <v>0</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B214">
        <f>IFERROR(VLOOKUP($B214,Kraftvärmeprod!$B$1:$AH$479,MATCH(AB$2,Kraftvärmeprod!$B$1:$AG$1,0),FALSE)/1,0)-IFERROR(VLOOKUP($B214,'Slutlig allokering kvv'!$B$2:$AC$462,MATCH(AB$3,'Slutlig allokering kvv'!$B$1:$AJ$1,0),FALSE)/1,0)</f>
        <v>0</v>
      </c>
      <c r="AE214">
        <f t="shared" si="6"/>
        <v>29.601889999999997</v>
      </c>
      <c r="AG214">
        <f>IFERROR(VLOOKUP(B214,'Slutlig allokering kvv'!$B$2:$AJ$462,MATCH("Summa justerad allokerad tillförd energi (utan hjälpel och rökgaskondensering):",'Slutlig allokering kvv'!$B$1:$AK$1,0),FALSE)/1,"")</f>
        <v>144.01811000000004</v>
      </c>
      <c r="AI214" s="23">
        <f>IFERROR(1-VLOOKUP(B214,'Slutlig allokering kvv'!$B$2:$AJ$462,MATCH("Andel av bränsle i kvv som allokerats till värme, exklusive rökgaskondensering och hjälpel",'Slutlig allokering kvv'!$B$1:$AK$1,0),FALSE),"")</f>
        <v>0.17049815689436687</v>
      </c>
      <c r="AK214" s="23">
        <f t="shared" si="7"/>
        <v>0.17049815689436695</v>
      </c>
    </row>
    <row r="215" spans="1:37" x14ac:dyDescent="0.25">
      <c r="A215" s="2" t="s">
        <v>308</v>
      </c>
      <c r="B215" s="2" t="s">
        <v>309</v>
      </c>
      <c r="C215" s="2" t="str">
        <f>IFERROR(VLOOKUP($B215,Kraftvärmeprod!$B$1:$AH$479,MATCH(C$3,Kraftvärmeprod!$B$1:$AG$1,0),FALSE)/1,"")</f>
        <v/>
      </c>
      <c r="D215" s="2" t="str">
        <f>IFERROR(VLOOKUP($B215,Kraftvärmeprod!$B$1:$AH$479,MATCH(D$3,Kraftvärmeprod!$B$1:$AG$1,0),FALSE)/1,"")</f>
        <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0</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s="40">
        <f>IFERROR(VLOOKUP($B215,Miljö!$B$1:$S$477,MATCH(M$2,Miljö!$B$1:$X$1,0),FALSE)/1,0)-IFERROR(VLOOKUP($B215,'Slutlig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f>IFERROR(VLOOKUP($B215,Kraftvärmeprod!$B$1:$AH$479,MATCH(T$2,Kraftvärmeprod!$B$1:$AG$1,0),FALSE)/1,0)-IFERROR(VLOOKUP($B215,'Slutlig allokering kvv'!$B$2:$AC$462,MATCH(T$3,'Slutlig allokering kvv'!$B$1:$AJ$1,0),FALSE)/1,0)</f>
        <v>0</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B215">
        <f>IFERROR(VLOOKUP($B215,Kraftvärmeprod!$B$1:$AH$479,MATCH(AB$2,Kraftvärmeprod!$B$1:$AG$1,0),FALSE)/1,0)-IFERROR(VLOOKUP($B215,'Slutlig allokering kvv'!$B$2:$AC$462,MATCH(AB$3,'Slutlig allokering kvv'!$B$1:$AJ$1,0),FALSE)/1,0)</f>
        <v>0</v>
      </c>
      <c r="AE215">
        <f t="shared" si="6"/>
        <v>0</v>
      </c>
      <c r="AG215">
        <f>IFERROR(VLOOKUP(B215,'Slutlig allokering kvv'!$B$2:$AJ$462,MATCH("Summa justerad allokerad tillförd energi (utan hjälpel och rökgaskondensering):",'Slutlig allokering kvv'!$B$1:$AK$1,0),FALSE)/1,"")</f>
        <v>0</v>
      </c>
      <c r="AI215" s="23" t="str">
        <f>IFERROR(1-VLOOKUP(B215,'Slutlig allokering kvv'!$B$2:$AJ$462,MATCH("Andel av bränsle i kvv som allokerats till värme, exklusive rökgaskondensering och hjälpel",'Slutlig allokering kvv'!$B$1:$AK$1,0),FALSE),"")</f>
        <v/>
      </c>
      <c r="AK215" s="23" t="str">
        <f t="shared" si="7"/>
        <v/>
      </c>
    </row>
    <row r="216" spans="1:37" x14ac:dyDescent="0.25">
      <c r="A216" s="2" t="s">
        <v>308</v>
      </c>
      <c r="B216" s="2" t="s">
        <v>310</v>
      </c>
      <c r="C216" s="2" t="str">
        <f>IFERROR(VLOOKUP($B216,Kraftvärmeprod!$B$1:$AH$479,MATCH(C$3,Kraftvärmeprod!$B$1:$AG$1,0),FALSE)/1,"")</f>
        <v/>
      </c>
      <c r="D216" s="2" t="str">
        <f>IFERROR(VLOOKUP($B216,Kraftvärmeprod!$B$1:$AH$479,MATCH(D$3,Kraftvärmeprod!$B$1:$AG$1,0),FALSE)/1,"")</f>
        <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0</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0</v>
      </c>
      <c r="M216" s="40">
        <f>IFERROR(VLOOKUP($B216,Miljö!$B$1:$S$477,MATCH(M$2,Miljö!$B$1:$X$1,0),FALSE)/1,0)-IFERROR(VLOOKUP($B216,'Slutlig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f>IFERROR(VLOOKUP($B216,Kraftvärmeprod!$B$1:$AH$479,MATCH(T$2,Kraftvärmeprod!$B$1:$AG$1,0),FALSE)/1,0)-IFERROR(VLOOKUP($B216,'Slutlig allokering kvv'!$B$2:$AC$462,MATCH(T$3,'Slutlig allokering kvv'!$B$1:$AJ$1,0),FALSE)/1,0)</f>
        <v>0</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B216">
        <f>IFERROR(VLOOKUP($B216,Kraftvärmeprod!$B$1:$AH$479,MATCH(AB$2,Kraftvärmeprod!$B$1:$AG$1,0),FALSE)/1,0)-IFERROR(VLOOKUP($B216,'Slutlig allokering kvv'!$B$2:$AC$462,MATCH(AB$3,'Slutlig allokering kvv'!$B$1:$AJ$1,0),FALSE)/1,0)</f>
        <v>0</v>
      </c>
      <c r="AE216">
        <f t="shared" si="6"/>
        <v>0</v>
      </c>
      <c r="AG216">
        <f>IFERROR(VLOOKUP(B216,'Slutlig allokering kvv'!$B$2:$AJ$462,MATCH("Summa justerad allokerad tillförd energi (utan hjälpel och rökgaskondensering):",'Slutlig allokering kvv'!$B$1:$AK$1,0),FALSE)/1,"")</f>
        <v>0</v>
      </c>
      <c r="AI216" s="23" t="str">
        <f>IFERROR(1-VLOOKUP(B216,'Slutlig allokering kvv'!$B$2:$AJ$462,MATCH("Andel av bränsle i kvv som allokerats till värme, exklusive rökgaskondensering och hjälpel",'Slutlig allokering kvv'!$B$1:$AK$1,0),FALSE),"")</f>
        <v/>
      </c>
      <c r="AK216" s="23" t="str">
        <f t="shared" si="7"/>
        <v/>
      </c>
    </row>
    <row r="217" spans="1:37" x14ac:dyDescent="0.25">
      <c r="A217" s="2" t="s">
        <v>308</v>
      </c>
      <c r="B217" s="2" t="s">
        <v>311</v>
      </c>
      <c r="C217" s="2">
        <f>IFERROR(VLOOKUP($B217,Kraftvärmeprod!$B$1:$AH$479,MATCH(C$3,Kraftvärmeprod!$B$1:$AG$1,0),FALSE)/1,"")</f>
        <v>97.7</v>
      </c>
      <c r="D217" s="2">
        <f>IFERROR(VLOOKUP($B217,Kraftvärmeprod!$B$1:$AH$479,MATCH(D$3,Kraftvärmeprod!$B$1:$AG$1,0),FALSE)/1,"")</f>
        <v>29.2</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62.700099999999992</v>
      </c>
      <c r="M217" s="40">
        <f>IFERROR(VLOOKUP($B217,Miljö!$B$1:$S$477,MATCH(M$2,Miljö!$B$1:$X$1,0),FALSE)/1,0)-IFERROR(VLOOKUP($B217,'Slutlig allokering kvv'!$B$2:$AC$462,MATCH(M$3,'Slutlig allokering kvv'!$B$1:$AJ$1,0),FALSE)/1,0)</f>
        <v>2.4913700000000003</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f>IFERROR(VLOOKUP($B217,Kraftvärmeprod!$B$1:$AH$479,MATCH(T$2,Kraftvärmeprod!$B$1:$AG$1,0),FALSE)/1,0)-IFERROR(VLOOKUP($B217,'Slutlig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B217">
        <f>IFERROR(VLOOKUP($B217,Kraftvärmeprod!$B$1:$AH$479,MATCH(AB$2,Kraftvärmeprod!$B$1:$AG$1,0),FALSE)/1,0)-IFERROR(VLOOKUP($B217,'Slutlig allokering kvv'!$B$2:$AC$462,MATCH(AB$3,'Slutlig allokering kvv'!$B$1:$AJ$1,0),FALSE)/1,0)</f>
        <v>0</v>
      </c>
      <c r="AE217">
        <f t="shared" si="6"/>
        <v>62.700099999999992</v>
      </c>
      <c r="AG217">
        <f>IFERROR(VLOOKUP(B217,'Slutlig allokering kvv'!$B$2:$AJ$462,MATCH("Summa justerad allokerad tillförd energi (utan hjälpel och rökgaskondensering):",'Slutlig allokering kvv'!$B$1:$AK$1,0),FALSE)/1,"")</f>
        <v>80.499899999999997</v>
      </c>
      <c r="AI217" s="23">
        <f>IFERROR(1-VLOOKUP(B217,'Slutlig allokering kvv'!$B$2:$AJ$462,MATCH("Andel av bränsle i kvv som allokerats till värme, exklusive rökgaskondensering och hjälpel",'Slutlig allokering kvv'!$B$1:$AK$1,0),FALSE),"")</f>
        <v>0.43784986033519546</v>
      </c>
      <c r="AK217" s="23">
        <f t="shared" si="7"/>
        <v>0.43784986033519552</v>
      </c>
    </row>
    <row r="218" spans="1:37" x14ac:dyDescent="0.25">
      <c r="A218" s="2" t="s">
        <v>312</v>
      </c>
      <c r="B218" s="2" t="s">
        <v>313</v>
      </c>
      <c r="C218" s="2" t="str">
        <f>IFERROR(VLOOKUP($B218,Kraftvärmeprod!$B$1:$AH$479,MATCH(C$3,Kraftvärmeprod!$B$1:$AG$1,0),FALSE)/1,"")</f>
        <v/>
      </c>
      <c r="D218" s="2"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s="40">
        <f>IFERROR(VLOOKUP($B218,Miljö!$B$1:$S$477,MATCH(M$2,Miljö!$B$1:$X$1,0),FALSE)/1,0)-IFERROR(VLOOKUP($B218,'Slutlig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f>IFERROR(VLOOKUP($B218,Kraftvärmeprod!$B$1:$AH$479,MATCH(T$2,Kraftvärmeprod!$B$1:$AG$1,0),FALSE)/1,0)-IFERROR(VLOOKUP($B218,'Slutlig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B218">
        <f>IFERROR(VLOOKUP($B218,Kraftvärmeprod!$B$1:$AH$479,MATCH(AB$2,Kraftvärmeprod!$B$1:$AG$1,0),FALSE)/1,0)-IFERROR(VLOOKUP($B218,'Slutlig allokering kvv'!$B$2:$AC$462,MATCH(AB$3,'Slutlig allokering kvv'!$B$1:$AJ$1,0),FALSE)/1,0)</f>
        <v>0</v>
      </c>
      <c r="AE218">
        <f t="shared" si="6"/>
        <v>0</v>
      </c>
      <c r="AG218">
        <f>IFERROR(VLOOKUP(B218,'Slutlig allokering kvv'!$B$2:$AJ$462,MATCH("Summa justerad allokerad tillförd energi (utan hjälpel och rökgaskondensering):",'Slutlig allokering kvv'!$B$1:$AK$1,0),FALSE)/1,"")</f>
        <v>0</v>
      </c>
      <c r="AI218" s="23" t="str">
        <f>IFERROR(1-VLOOKUP(B218,'Slutlig allokering kvv'!$B$2:$AJ$462,MATCH("Andel av bränsle i kvv som allokerats till värme, exklusive rökgaskondensering och hjälpel",'Slutlig allokering kvv'!$B$1:$AK$1,0),FALSE),"")</f>
        <v/>
      </c>
      <c r="AK218" s="23" t="str">
        <f t="shared" si="7"/>
        <v/>
      </c>
    </row>
    <row r="219" spans="1:37" x14ac:dyDescent="0.25">
      <c r="A219" s="2" t="s">
        <v>314</v>
      </c>
      <c r="B219" s="2" t="s">
        <v>315</v>
      </c>
      <c r="C219" s="2">
        <f>IFERROR(VLOOKUP($B219,Kraftvärmeprod!$B$1:$AH$479,MATCH(C$3,Kraftvärmeprod!$B$1:$AG$1,0),FALSE)/1,"")</f>
        <v>0</v>
      </c>
      <c r="D219" s="2">
        <f>IFERROR(VLOOKUP($B219,Kraftvärmeprod!$B$1:$AH$479,MATCH(D$3,Kraftvärmeprod!$B$1:$AG$1,0),FALSE)/1,"")</f>
        <v>0</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0</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0</v>
      </c>
      <c r="M219" s="40">
        <f>IFERROR(VLOOKUP($B219,Miljö!$B$1:$S$477,MATCH(M$2,Miljö!$B$1:$X$1,0),FALSE)/1,0)-IFERROR(VLOOKUP($B219,'Slutlig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0</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f>IFERROR(VLOOKUP($B219,Kraftvärmeprod!$B$1:$AH$479,MATCH(T$2,Kraftvärmeprod!$B$1:$AG$1,0),FALSE)/1,0)-IFERROR(VLOOKUP($B219,'Slutlig allokering kvv'!$B$2:$AC$462,MATCH(T$3,'Slutlig allokering kvv'!$B$1:$AJ$1,0),FALSE)/1,0)</f>
        <v>0</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B219">
        <f>IFERROR(VLOOKUP($B219,Kraftvärmeprod!$B$1:$AH$479,MATCH(AB$2,Kraftvärmeprod!$B$1:$AG$1,0),FALSE)/1,0)-IFERROR(VLOOKUP($B219,'Slutlig allokering kvv'!$B$2:$AC$462,MATCH(AB$3,'Slutlig allokering kvv'!$B$1:$AJ$1,0),FALSE)/1,0)</f>
        <v>0</v>
      </c>
      <c r="AE219">
        <f t="shared" si="6"/>
        <v>0</v>
      </c>
      <c r="AG219">
        <f>IFERROR(VLOOKUP(B219,'Slutlig allokering kvv'!$B$2:$AJ$462,MATCH("Summa justerad allokerad tillförd energi (utan hjälpel och rökgaskondensering):",'Slutlig allokering kvv'!$B$1:$AK$1,0),FALSE)/1,"")</f>
        <v>0</v>
      </c>
      <c r="AI219" s="23" t="str">
        <f>IFERROR(1-VLOOKUP(B219,'Slutlig allokering kvv'!$B$2:$AJ$462,MATCH("Andel av bränsle i kvv som allokerats till värme, exklusive rökgaskondensering och hjälpel",'Slutlig allokering kvv'!$B$1:$AK$1,0),FALSE),"")</f>
        <v/>
      </c>
      <c r="AK219" s="23" t="str">
        <f t="shared" si="7"/>
        <v/>
      </c>
    </row>
    <row r="220" spans="1:37" x14ac:dyDescent="0.25">
      <c r="A220" s="2" t="s">
        <v>316</v>
      </c>
      <c r="B220" s="2" t="s">
        <v>317</v>
      </c>
      <c r="C220" s="2" t="str">
        <f>IFERROR(VLOOKUP($B220,Kraftvärmeprod!$B$1:$AH$479,MATCH(C$3,Kraftvärmeprod!$B$1:$AG$1,0),FALSE)/1,"")</f>
        <v/>
      </c>
      <c r="D220" s="2"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s="40">
        <f>IFERROR(VLOOKUP($B220,Miljö!$B$1:$S$477,MATCH(M$2,Miljö!$B$1:$X$1,0),FALSE)/1,0)-IFERROR(VLOOKUP($B220,'Slutlig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f>IFERROR(VLOOKUP($B220,Kraftvärmeprod!$B$1:$AH$479,MATCH(T$2,Kraftvärmeprod!$B$1:$AG$1,0),FALSE)/1,0)-IFERROR(VLOOKUP($B220,'Slutlig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B220">
        <f>IFERROR(VLOOKUP($B220,Kraftvärmeprod!$B$1:$AH$479,MATCH(AB$2,Kraftvärmeprod!$B$1:$AG$1,0),FALSE)/1,0)-IFERROR(VLOOKUP($B220,'Slutlig allokering kvv'!$B$2:$AC$462,MATCH(AB$3,'Slutlig allokering kvv'!$B$1:$AJ$1,0),FALSE)/1,0)</f>
        <v>0</v>
      </c>
      <c r="AE220">
        <f t="shared" si="6"/>
        <v>0</v>
      </c>
      <c r="AG220">
        <f>IFERROR(VLOOKUP(B220,'Slutlig allokering kvv'!$B$2:$AJ$462,MATCH("Summa justerad allokerad tillförd energi (utan hjälpel och rökgaskondensering):",'Slutlig allokering kvv'!$B$1:$AK$1,0),FALSE)/1,"")</f>
        <v>0</v>
      </c>
      <c r="AI220" s="23" t="str">
        <f>IFERROR(1-VLOOKUP(B220,'Slutlig allokering kvv'!$B$2:$AJ$462,MATCH("Andel av bränsle i kvv som allokerats till värme, exklusive rökgaskondensering och hjälpel",'Slutlig allokering kvv'!$B$1:$AK$1,0),FALSE),"")</f>
        <v/>
      </c>
      <c r="AK220" s="23" t="str">
        <f t="shared" si="7"/>
        <v/>
      </c>
    </row>
    <row r="221" spans="1:37" x14ac:dyDescent="0.25">
      <c r="A221" s="2" t="s">
        <v>318</v>
      </c>
      <c r="B221" s="2" t="s">
        <v>319</v>
      </c>
      <c r="C221" s="2" t="str">
        <f>IFERROR(VLOOKUP($B221,Kraftvärmeprod!$B$1:$AH$479,MATCH(C$3,Kraftvärmeprod!$B$1:$AG$1,0),FALSE)/1,"")</f>
        <v/>
      </c>
      <c r="D221" s="2" t="str">
        <f>IFERROR(VLOOKUP($B221,Kraftvärmeprod!$B$1:$AH$479,MATCH(D$3,Kraftvärmeprod!$B$1:$AG$1,0),FALSE)/1,"")</f>
        <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0</v>
      </c>
      <c r="M221" s="40">
        <f>IFERROR(VLOOKUP($B221,Miljö!$B$1:$S$477,MATCH(M$2,Miljö!$B$1:$X$1,0),FALSE)/1,0)-IFERROR(VLOOKUP($B221,'Slutlig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0</v>
      </c>
      <c r="P221">
        <f>IFERROR(VLOOKUP($B221,Kraftvärmeprod!$B$1:$AH$479,MATCH(P$2,Kraftvärmeprod!$B$1:$AG$1,0),FALSE)/1,0)-IFERROR(VLOOKUP($B221,'Slutlig allokering kvv'!$B$2:$AC$462,MATCH(P$3,'Slutlig allokering kvv'!$B$1:$AJ$1,0),FALSE)/1,0)</f>
        <v>0</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f>IFERROR(VLOOKUP($B221,Kraftvärmeprod!$B$1:$AH$479,MATCH(T$2,Kraftvärmeprod!$B$1:$AG$1,0),FALSE)/1,0)-IFERROR(VLOOKUP($B221,'Slutlig allokering kvv'!$B$2:$AC$462,MATCH(T$3,'Slutlig allokering kvv'!$B$1:$AJ$1,0),FALSE)/1,0)</f>
        <v>0</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B221">
        <f>IFERROR(VLOOKUP($B221,Kraftvärmeprod!$B$1:$AH$479,MATCH(AB$2,Kraftvärmeprod!$B$1:$AG$1,0),FALSE)/1,0)-IFERROR(VLOOKUP($B221,'Slutlig allokering kvv'!$B$2:$AC$462,MATCH(AB$3,'Slutlig allokering kvv'!$B$1:$AJ$1,0),FALSE)/1,0)</f>
        <v>0</v>
      </c>
      <c r="AE221">
        <f t="shared" si="6"/>
        <v>0</v>
      </c>
      <c r="AG221">
        <f>IFERROR(VLOOKUP(B221,'Slutlig allokering kvv'!$B$2:$AJ$462,MATCH("Summa justerad allokerad tillförd energi (utan hjälpel och rökgaskondensering):",'Slutlig allokering kvv'!$B$1:$AK$1,0),FALSE)/1,"")</f>
        <v>0</v>
      </c>
      <c r="AI221" s="23" t="str">
        <f>IFERROR(1-VLOOKUP(B221,'Slutlig allokering kvv'!$B$2:$AJ$462,MATCH("Andel av bränsle i kvv som allokerats till värme, exklusive rökgaskondensering och hjälpel",'Slutlig allokering kvv'!$B$1:$AK$1,0),FALSE),"")</f>
        <v/>
      </c>
      <c r="AK221" s="23" t="str">
        <f t="shared" si="7"/>
        <v/>
      </c>
    </row>
    <row r="222" spans="1:37" x14ac:dyDescent="0.25">
      <c r="A222" s="2" t="s">
        <v>320</v>
      </c>
      <c r="B222" s="2" t="s">
        <v>321</v>
      </c>
      <c r="C222" s="2" t="str">
        <f>IFERROR(VLOOKUP($B222,Kraftvärmeprod!$B$1:$AH$479,MATCH(C$3,Kraftvärmeprod!$B$1:$AG$1,0),FALSE)/1,"")</f>
        <v/>
      </c>
      <c r="D222" s="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s="40">
        <f>IFERROR(VLOOKUP($B222,Miljö!$B$1:$S$477,MATCH(M$2,Miljö!$B$1:$X$1,0),FALSE)/1,0)-IFERROR(VLOOKUP($B222,'Slutlig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f>IFERROR(VLOOKUP($B222,Kraftvärmeprod!$B$1:$AH$479,MATCH(T$2,Kraftvärmeprod!$B$1:$AG$1,0),FALSE)/1,0)-IFERROR(VLOOKUP($B222,'Slutlig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B222">
        <f>IFERROR(VLOOKUP($B222,Kraftvärmeprod!$B$1:$AH$479,MATCH(AB$2,Kraftvärmeprod!$B$1:$AG$1,0),FALSE)/1,0)-IFERROR(VLOOKUP($B222,'Slutlig allokering kvv'!$B$2:$AC$462,MATCH(AB$3,'Slutlig allokering kvv'!$B$1:$AJ$1,0),FALSE)/1,0)</f>
        <v>0</v>
      </c>
      <c r="AE222">
        <f t="shared" si="6"/>
        <v>0</v>
      </c>
      <c r="AG222">
        <f>IFERROR(VLOOKUP(B222,'Slutlig allokering kvv'!$B$2:$AJ$462,MATCH("Summa justerad allokerad tillförd energi (utan hjälpel och rökgaskondensering):",'Slutlig allokering kvv'!$B$1:$AK$1,0),FALSE)/1,"")</f>
        <v>0</v>
      </c>
      <c r="AI222" s="23" t="str">
        <f>IFERROR(1-VLOOKUP(B222,'Slutlig allokering kvv'!$B$2:$AJ$462,MATCH("Andel av bränsle i kvv som allokerats till värme, exklusive rökgaskondensering och hjälpel",'Slutlig allokering kvv'!$B$1:$AK$1,0),FALSE),"")</f>
        <v/>
      </c>
      <c r="AK222" s="23" t="str">
        <f t="shared" si="7"/>
        <v/>
      </c>
    </row>
    <row r="223" spans="1:37" x14ac:dyDescent="0.25">
      <c r="A223" s="2" t="s">
        <v>322</v>
      </c>
      <c r="B223" s="2" t="s">
        <v>323</v>
      </c>
      <c r="C223" s="2" t="str">
        <f>IFERROR(VLOOKUP($B223,Kraftvärmeprod!$B$1:$AH$479,MATCH(C$3,Kraftvärmeprod!$B$1:$AG$1,0),FALSE)/1,"")</f>
        <v/>
      </c>
      <c r="D223" s="2"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s="40">
        <f>IFERROR(VLOOKUP($B223,Miljö!$B$1:$S$477,MATCH(M$2,Miljö!$B$1:$X$1,0),FALSE)/1,0)-IFERROR(VLOOKUP($B223,'Slutlig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f>IFERROR(VLOOKUP($B223,Kraftvärmeprod!$B$1:$AH$479,MATCH(T$2,Kraftvärmeprod!$B$1:$AG$1,0),FALSE)/1,0)-IFERROR(VLOOKUP($B223,'Slutlig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B223">
        <f>IFERROR(VLOOKUP($B223,Kraftvärmeprod!$B$1:$AH$479,MATCH(AB$2,Kraftvärmeprod!$B$1:$AG$1,0),FALSE)/1,0)-IFERROR(VLOOKUP($B223,'Slutlig allokering kvv'!$B$2:$AC$462,MATCH(AB$3,'Slutlig allokering kvv'!$B$1:$AJ$1,0),FALSE)/1,0)</f>
        <v>0</v>
      </c>
      <c r="AE223">
        <f t="shared" si="6"/>
        <v>0</v>
      </c>
      <c r="AG223">
        <f>IFERROR(VLOOKUP(B223,'Slutlig allokering kvv'!$B$2:$AJ$462,MATCH("Summa justerad allokerad tillförd energi (utan hjälpel och rökgaskondensering):",'Slutlig allokering kvv'!$B$1:$AK$1,0),FALSE)/1,"")</f>
        <v>0</v>
      </c>
      <c r="AI223" s="23" t="str">
        <f>IFERROR(1-VLOOKUP(B223,'Slutlig allokering kvv'!$B$2:$AJ$462,MATCH("Andel av bränsle i kvv som allokerats till värme, exklusive rökgaskondensering och hjälpel",'Slutlig allokering kvv'!$B$1:$AK$1,0),FALSE),"")</f>
        <v/>
      </c>
      <c r="AK223" s="23" t="str">
        <f t="shared" si="7"/>
        <v/>
      </c>
    </row>
    <row r="224" spans="1:37" x14ac:dyDescent="0.25">
      <c r="A224" s="2" t="s">
        <v>322</v>
      </c>
      <c r="B224" s="2" t="s">
        <v>324</v>
      </c>
      <c r="C224" s="2" t="str">
        <f>IFERROR(VLOOKUP($B224,Kraftvärmeprod!$B$1:$AH$479,MATCH(C$3,Kraftvärmeprod!$B$1:$AG$1,0),FALSE)/1,"")</f>
        <v/>
      </c>
      <c r="D224" s="2" t="str">
        <f>IFERROR(VLOOKUP($B224,Kraftvärmeprod!$B$1:$AH$479,MATCH(D$3,Kraftvärmeprod!$B$1:$AG$1,0),FALSE)/1,"")</f>
        <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0</v>
      </c>
      <c r="M224" s="40">
        <f>IFERROR(VLOOKUP($B224,Miljö!$B$1:$S$477,MATCH(M$2,Miljö!$B$1:$X$1,0),FALSE)/1,0)-IFERROR(VLOOKUP($B224,'Slutlig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f>IFERROR(VLOOKUP($B224,Kraftvärmeprod!$B$1:$AH$479,MATCH(T$2,Kraftvärmeprod!$B$1:$AG$1,0),FALSE)/1,0)-IFERROR(VLOOKUP($B224,'Slutlig allokering kvv'!$B$2:$AC$462,MATCH(T$3,'Slutlig allokering kvv'!$B$1:$AJ$1,0),FALSE)/1,0)</f>
        <v>0</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B224">
        <f>IFERROR(VLOOKUP($B224,Kraftvärmeprod!$B$1:$AH$479,MATCH(AB$2,Kraftvärmeprod!$B$1:$AG$1,0),FALSE)/1,0)-IFERROR(VLOOKUP($B224,'Slutlig allokering kvv'!$B$2:$AC$462,MATCH(AB$3,'Slutlig allokering kvv'!$B$1:$AJ$1,0),FALSE)/1,0)</f>
        <v>0</v>
      </c>
      <c r="AE224">
        <f t="shared" si="6"/>
        <v>0</v>
      </c>
      <c r="AG224">
        <f>IFERROR(VLOOKUP(B224,'Slutlig allokering kvv'!$B$2:$AJ$462,MATCH("Summa justerad allokerad tillförd energi (utan hjälpel och rökgaskondensering):",'Slutlig allokering kvv'!$B$1:$AK$1,0),FALSE)/1,"")</f>
        <v>0</v>
      </c>
      <c r="AI224" s="23" t="str">
        <f>IFERROR(1-VLOOKUP(B224,'Slutlig allokering kvv'!$B$2:$AJ$462,MATCH("Andel av bränsle i kvv som allokerats till värme, exklusive rökgaskondensering och hjälpel",'Slutlig allokering kvv'!$B$1:$AK$1,0),FALSE),"")</f>
        <v/>
      </c>
      <c r="AK224" s="23" t="str">
        <f t="shared" si="7"/>
        <v/>
      </c>
    </row>
    <row r="225" spans="1:37" x14ac:dyDescent="0.25">
      <c r="A225" s="2" t="s">
        <v>322</v>
      </c>
      <c r="B225" s="2" t="s">
        <v>325</v>
      </c>
      <c r="C225" s="2" t="str">
        <f>IFERROR(VLOOKUP($B225,Kraftvärmeprod!$B$1:$AH$479,MATCH(C$3,Kraftvärmeprod!$B$1:$AG$1,0),FALSE)/1,"")</f>
        <v/>
      </c>
      <c r="D225" s="2"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s="40">
        <f>IFERROR(VLOOKUP($B225,Miljö!$B$1:$S$477,MATCH(M$2,Miljö!$B$1:$X$1,0),FALSE)/1,0)-IFERROR(VLOOKUP($B225,'Slutlig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f>IFERROR(VLOOKUP($B225,Kraftvärmeprod!$B$1:$AH$479,MATCH(T$2,Kraftvärmeprod!$B$1:$AG$1,0),FALSE)/1,0)-IFERROR(VLOOKUP($B225,'Slutlig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B225">
        <f>IFERROR(VLOOKUP($B225,Kraftvärmeprod!$B$1:$AH$479,MATCH(AB$2,Kraftvärmeprod!$B$1:$AG$1,0),FALSE)/1,0)-IFERROR(VLOOKUP($B225,'Slutlig allokering kvv'!$B$2:$AC$462,MATCH(AB$3,'Slutlig allokering kvv'!$B$1:$AJ$1,0),FALSE)/1,0)</f>
        <v>0</v>
      </c>
      <c r="AE225">
        <f t="shared" si="6"/>
        <v>0</v>
      </c>
      <c r="AG225">
        <f>IFERROR(VLOOKUP(B225,'Slutlig allokering kvv'!$B$2:$AJ$462,MATCH("Summa justerad allokerad tillförd energi (utan hjälpel och rökgaskondensering):",'Slutlig allokering kvv'!$B$1:$AK$1,0),FALSE)/1,"")</f>
        <v>0</v>
      </c>
      <c r="AI225" s="23" t="str">
        <f>IFERROR(1-VLOOKUP(B225,'Slutlig allokering kvv'!$B$2:$AJ$462,MATCH("Andel av bränsle i kvv som allokerats till värme, exklusive rökgaskondensering och hjälpel",'Slutlig allokering kvv'!$B$1:$AK$1,0),FALSE),"")</f>
        <v/>
      </c>
      <c r="AK225" s="23" t="str">
        <f t="shared" si="7"/>
        <v/>
      </c>
    </row>
    <row r="226" spans="1:37" x14ac:dyDescent="0.25">
      <c r="A226" s="2" t="s">
        <v>322</v>
      </c>
      <c r="B226" s="2" t="s">
        <v>326</v>
      </c>
      <c r="C226" s="2" t="str">
        <f>IFERROR(VLOOKUP($B226,Kraftvärmeprod!$B$1:$AH$479,MATCH(C$3,Kraftvärmeprod!$B$1:$AG$1,0),FALSE)/1,"")</f>
        <v/>
      </c>
      <c r="D226" s="2" t="str">
        <f>IFERROR(VLOOKUP($B226,Kraftvärmeprod!$B$1:$AH$479,MATCH(D$3,Kraftvärmeprod!$B$1:$AG$1,0),FALSE)/1,"")</f>
        <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0</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0</v>
      </c>
      <c r="M226" s="40">
        <f>IFERROR(VLOOKUP($B226,Miljö!$B$1:$S$477,MATCH(M$2,Miljö!$B$1:$X$1,0),FALSE)/1,0)-IFERROR(VLOOKUP($B226,'Slutlig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0</v>
      </c>
      <c r="P226">
        <f>IFERROR(VLOOKUP($B226,Kraftvärmeprod!$B$1:$AH$479,MATCH(P$2,Kraftvärmeprod!$B$1:$AG$1,0),FALSE)/1,0)-IFERROR(VLOOKUP($B226,'Slutlig allokering kvv'!$B$2:$AC$462,MATCH(P$3,'Slutlig allokering kvv'!$B$1:$AJ$1,0),FALSE)/1,0)</f>
        <v>0</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f>IFERROR(VLOOKUP($B226,Kraftvärmeprod!$B$1:$AH$479,MATCH(T$2,Kraftvärmeprod!$B$1:$AG$1,0),FALSE)/1,0)-IFERROR(VLOOKUP($B226,'Slutlig allokering kvv'!$B$2:$AC$462,MATCH(T$3,'Slutlig allokering kvv'!$B$1:$AJ$1,0),FALSE)/1,0)</f>
        <v>0</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B226">
        <f>IFERROR(VLOOKUP($B226,Kraftvärmeprod!$B$1:$AH$479,MATCH(AB$2,Kraftvärmeprod!$B$1:$AG$1,0),FALSE)/1,0)-IFERROR(VLOOKUP($B226,'Slutlig allokering kvv'!$B$2:$AC$462,MATCH(AB$3,'Slutlig allokering kvv'!$B$1:$AJ$1,0),FALSE)/1,0)</f>
        <v>0</v>
      </c>
      <c r="AE226">
        <f t="shared" si="6"/>
        <v>0</v>
      </c>
      <c r="AG226">
        <f>IFERROR(VLOOKUP(B226,'Slutlig allokering kvv'!$B$2:$AJ$462,MATCH("Summa justerad allokerad tillförd energi (utan hjälpel och rökgaskondensering):",'Slutlig allokering kvv'!$B$1:$AK$1,0),FALSE)/1,"")</f>
        <v>0</v>
      </c>
      <c r="AI226" s="23" t="str">
        <f>IFERROR(1-VLOOKUP(B226,'Slutlig allokering kvv'!$B$2:$AJ$462,MATCH("Andel av bränsle i kvv som allokerats till värme, exklusive rökgaskondensering och hjälpel",'Slutlig allokering kvv'!$B$1:$AK$1,0),FALSE),"")</f>
        <v/>
      </c>
      <c r="AK226" s="23" t="str">
        <f t="shared" si="7"/>
        <v/>
      </c>
    </row>
    <row r="227" spans="1:37" x14ac:dyDescent="0.25">
      <c r="A227" s="2" t="s">
        <v>327</v>
      </c>
      <c r="B227" s="11" t="s">
        <v>992</v>
      </c>
      <c r="C227" s="2" t="str">
        <f>IFERROR(VLOOKUP($B227,Kraftvärmeprod!$B$1:$AH$479,MATCH(C$3,Kraftvärmeprod!$B$1:$AG$1,0),FALSE)/1,"")</f>
        <v/>
      </c>
      <c r="D227" s="2"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s="40">
        <f>IFERROR(VLOOKUP($B227,Miljö!$B$1:$S$477,MATCH(M$2,Miljö!$B$1:$X$1,0),FALSE)/1,0)-IFERROR(VLOOKUP($B227,'Slutlig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f>IFERROR(VLOOKUP($B227,Kraftvärmeprod!$B$1:$AH$479,MATCH(T$2,Kraftvärmeprod!$B$1:$AG$1,0),FALSE)/1,0)-IFERROR(VLOOKUP($B227,'Slutlig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B227">
        <f>IFERROR(VLOOKUP($B227,Kraftvärmeprod!$B$1:$AH$479,MATCH(AB$2,Kraftvärmeprod!$B$1:$AG$1,0),FALSE)/1,0)-IFERROR(VLOOKUP($B227,'Slutlig allokering kvv'!$B$2:$AC$462,MATCH(AB$3,'Slutlig allokering kvv'!$B$1:$AJ$1,0),FALSE)/1,0)</f>
        <v>0</v>
      </c>
      <c r="AE227">
        <f t="shared" si="6"/>
        <v>0</v>
      </c>
      <c r="AG227">
        <f>IFERROR(VLOOKUP(B227,'Slutlig allokering kvv'!$B$2:$AJ$462,MATCH("Summa justerad allokerad tillförd energi (utan hjälpel och rökgaskondensering):",'Slutlig allokering kvv'!$B$1:$AK$1,0),FALSE)/1,"")</f>
        <v>0</v>
      </c>
      <c r="AI227" s="23" t="str">
        <f>IFERROR(1-VLOOKUP(B227,'Slutlig allokering kvv'!$B$2:$AJ$462,MATCH("Andel av bränsle i kvv som allokerats till värme, exklusive rökgaskondensering och hjälpel",'Slutlig allokering kvv'!$B$1:$AK$1,0),FALSE),"")</f>
        <v/>
      </c>
      <c r="AK227" s="23" t="str">
        <f t="shared" si="7"/>
        <v/>
      </c>
    </row>
    <row r="228" spans="1:37" x14ac:dyDescent="0.25">
      <c r="A228" s="2" t="s">
        <v>329</v>
      </c>
      <c r="B228" s="2" t="s">
        <v>330</v>
      </c>
      <c r="C228" s="2" t="str">
        <f>IFERROR(VLOOKUP($B228,Kraftvärmeprod!$B$1:$AH$479,MATCH(C$3,Kraftvärmeprod!$B$1:$AG$1,0),FALSE)/1,"")</f>
        <v/>
      </c>
      <c r="D228" s="2"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s="40">
        <f>IFERROR(VLOOKUP($B228,Miljö!$B$1:$S$477,MATCH(M$2,Miljö!$B$1:$X$1,0),FALSE)/1,0)-IFERROR(VLOOKUP($B228,'Slutlig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f>IFERROR(VLOOKUP($B228,Kraftvärmeprod!$B$1:$AH$479,MATCH(T$2,Kraftvärmeprod!$B$1:$AG$1,0),FALSE)/1,0)-IFERROR(VLOOKUP($B228,'Slutlig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B228">
        <f>IFERROR(VLOOKUP($B228,Kraftvärmeprod!$B$1:$AH$479,MATCH(AB$2,Kraftvärmeprod!$B$1:$AG$1,0),FALSE)/1,0)-IFERROR(VLOOKUP($B228,'Slutlig allokering kvv'!$B$2:$AC$462,MATCH(AB$3,'Slutlig allokering kvv'!$B$1:$AJ$1,0),FALSE)/1,0)</f>
        <v>0</v>
      </c>
      <c r="AE228">
        <f t="shared" si="6"/>
        <v>0</v>
      </c>
      <c r="AG228">
        <f>IFERROR(VLOOKUP(B228,'Slutlig allokering kvv'!$B$2:$AJ$462,MATCH("Summa justerad allokerad tillförd energi (utan hjälpel och rökgaskondensering):",'Slutlig allokering kvv'!$B$1:$AK$1,0),FALSE)/1,"")</f>
        <v>0</v>
      </c>
      <c r="AI228" s="23" t="str">
        <f>IFERROR(1-VLOOKUP(B228,'Slutlig allokering kvv'!$B$2:$AJ$462,MATCH("Andel av bränsle i kvv som allokerats till värme, exklusive rökgaskondensering och hjälpel",'Slutlig allokering kvv'!$B$1:$AK$1,0),FALSE),"")</f>
        <v/>
      </c>
      <c r="AK228" s="23" t="str">
        <f t="shared" si="7"/>
        <v/>
      </c>
    </row>
    <row r="229" spans="1:37" x14ac:dyDescent="0.25">
      <c r="A229" s="2" t="s">
        <v>331</v>
      </c>
      <c r="B229" s="2" t="s">
        <v>332</v>
      </c>
      <c r="C229" s="2" t="str">
        <f>IFERROR(VLOOKUP($B229,Kraftvärmeprod!$B$1:$AH$479,MATCH(C$3,Kraftvärmeprod!$B$1:$AG$1,0),FALSE)/1,"")</f>
        <v/>
      </c>
      <c r="D229" s="2"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s="40">
        <f>IFERROR(VLOOKUP($B229,Miljö!$B$1:$S$477,MATCH(M$2,Miljö!$B$1:$X$1,0),FALSE)/1,0)-IFERROR(VLOOKUP($B229,'Slutlig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f>IFERROR(VLOOKUP($B229,Kraftvärmeprod!$B$1:$AH$479,MATCH(T$2,Kraftvärmeprod!$B$1:$AG$1,0),FALSE)/1,0)-IFERROR(VLOOKUP($B229,'Slutlig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B229">
        <f>IFERROR(VLOOKUP($B229,Kraftvärmeprod!$B$1:$AH$479,MATCH(AB$2,Kraftvärmeprod!$B$1:$AG$1,0),FALSE)/1,0)-IFERROR(VLOOKUP($B229,'Slutlig allokering kvv'!$B$2:$AC$462,MATCH(AB$3,'Slutlig allokering kvv'!$B$1:$AJ$1,0),FALSE)/1,0)</f>
        <v>0</v>
      </c>
      <c r="AE229">
        <f t="shared" si="6"/>
        <v>0</v>
      </c>
      <c r="AG229">
        <f>IFERROR(VLOOKUP(B229,'Slutlig allokering kvv'!$B$2:$AJ$462,MATCH("Summa justerad allokerad tillförd energi (utan hjälpel och rökgaskondensering):",'Slutlig allokering kvv'!$B$1:$AK$1,0),FALSE)/1,"")</f>
        <v>0</v>
      </c>
      <c r="AI229" s="23" t="str">
        <f>IFERROR(1-VLOOKUP(B229,'Slutlig allokering kvv'!$B$2:$AJ$462,MATCH("Andel av bränsle i kvv som allokerats till värme, exklusive rökgaskondensering och hjälpel",'Slutlig allokering kvv'!$B$1:$AK$1,0),FALSE),"")</f>
        <v/>
      </c>
      <c r="AK229" s="23" t="str">
        <f t="shared" si="7"/>
        <v/>
      </c>
    </row>
    <row r="230" spans="1:37" x14ac:dyDescent="0.25">
      <c r="A230" s="2" t="s">
        <v>331</v>
      </c>
      <c r="B230" s="2" t="s">
        <v>333</v>
      </c>
      <c r="C230" s="2" t="str">
        <f>IFERROR(VLOOKUP($B230,Kraftvärmeprod!$B$1:$AH$479,MATCH(C$3,Kraftvärmeprod!$B$1:$AG$1,0),FALSE)/1,"")</f>
        <v/>
      </c>
      <c r="D230" s="2"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s="40">
        <f>IFERROR(VLOOKUP($B230,Miljö!$B$1:$S$477,MATCH(M$2,Miljö!$B$1:$X$1,0),FALSE)/1,0)-IFERROR(VLOOKUP($B230,'Slutlig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f>IFERROR(VLOOKUP($B230,Kraftvärmeprod!$B$1:$AH$479,MATCH(T$2,Kraftvärmeprod!$B$1:$AG$1,0),FALSE)/1,0)-IFERROR(VLOOKUP($B230,'Slutlig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B230">
        <f>IFERROR(VLOOKUP($B230,Kraftvärmeprod!$B$1:$AH$479,MATCH(AB$2,Kraftvärmeprod!$B$1:$AG$1,0),FALSE)/1,0)-IFERROR(VLOOKUP($B230,'Slutlig allokering kvv'!$B$2:$AC$462,MATCH(AB$3,'Slutlig allokering kvv'!$B$1:$AJ$1,0),FALSE)/1,0)</f>
        <v>0</v>
      </c>
      <c r="AE230">
        <f t="shared" si="6"/>
        <v>0</v>
      </c>
      <c r="AG230">
        <f>IFERROR(VLOOKUP(B230,'Slutlig allokering kvv'!$B$2:$AJ$462,MATCH("Summa justerad allokerad tillförd energi (utan hjälpel och rökgaskondensering):",'Slutlig allokering kvv'!$B$1:$AK$1,0),FALSE)/1,"")</f>
        <v>0</v>
      </c>
      <c r="AI230" s="23" t="str">
        <f>IFERROR(1-VLOOKUP(B230,'Slutlig allokering kvv'!$B$2:$AJ$462,MATCH("Andel av bränsle i kvv som allokerats till värme, exklusive rökgaskondensering och hjälpel",'Slutlig allokering kvv'!$B$1:$AK$1,0),FALSE),"")</f>
        <v/>
      </c>
      <c r="AK230" s="23" t="str">
        <f t="shared" si="7"/>
        <v/>
      </c>
    </row>
    <row r="231" spans="1:37" x14ac:dyDescent="0.25">
      <c r="A231" s="2" t="s">
        <v>331</v>
      </c>
      <c r="B231" s="2" t="s">
        <v>334</v>
      </c>
      <c r="C231" s="2" t="str">
        <f>IFERROR(VLOOKUP($B231,Kraftvärmeprod!$B$1:$AH$479,MATCH(C$3,Kraftvärmeprod!$B$1:$AG$1,0),FALSE)/1,"")</f>
        <v/>
      </c>
      <c r="D231" s="2"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s="40">
        <f>IFERROR(VLOOKUP($B231,Miljö!$B$1:$S$477,MATCH(M$2,Miljö!$B$1:$X$1,0),FALSE)/1,0)-IFERROR(VLOOKUP($B231,'Slutlig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f>IFERROR(VLOOKUP($B231,Kraftvärmeprod!$B$1:$AH$479,MATCH(T$2,Kraftvärmeprod!$B$1:$AG$1,0),FALSE)/1,0)-IFERROR(VLOOKUP($B231,'Slutlig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B231">
        <f>IFERROR(VLOOKUP($B231,Kraftvärmeprod!$B$1:$AH$479,MATCH(AB$2,Kraftvärmeprod!$B$1:$AG$1,0),FALSE)/1,0)-IFERROR(VLOOKUP($B231,'Slutlig allokering kvv'!$B$2:$AC$462,MATCH(AB$3,'Slutlig allokering kvv'!$B$1:$AJ$1,0),FALSE)/1,0)</f>
        <v>0</v>
      </c>
      <c r="AE231">
        <f t="shared" si="6"/>
        <v>0</v>
      </c>
      <c r="AG231">
        <f>IFERROR(VLOOKUP(B231,'Slutlig allokering kvv'!$B$2:$AJ$462,MATCH("Summa justerad allokerad tillförd energi (utan hjälpel och rökgaskondensering):",'Slutlig allokering kvv'!$B$1:$AK$1,0),FALSE)/1,"")</f>
        <v>0</v>
      </c>
      <c r="AI231" s="23" t="str">
        <f>IFERROR(1-VLOOKUP(B231,'Slutlig allokering kvv'!$B$2:$AJ$462,MATCH("Andel av bränsle i kvv som allokerats till värme, exklusive rökgaskondensering och hjälpel",'Slutlig allokering kvv'!$B$1:$AK$1,0),FALSE),"")</f>
        <v/>
      </c>
      <c r="AK231" s="23" t="str">
        <f t="shared" si="7"/>
        <v/>
      </c>
    </row>
    <row r="232" spans="1:37" x14ac:dyDescent="0.25">
      <c r="A232" s="2" t="s">
        <v>331</v>
      </c>
      <c r="B232" s="2" t="s">
        <v>335</v>
      </c>
      <c r="C232" s="2" t="str">
        <f>IFERROR(VLOOKUP($B232,Kraftvärmeprod!$B$1:$AH$479,MATCH(C$3,Kraftvärmeprod!$B$1:$AG$1,0),FALSE)/1,"")</f>
        <v/>
      </c>
      <c r="D232" s="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s="40">
        <f>IFERROR(VLOOKUP($B232,Miljö!$B$1:$S$477,MATCH(M$2,Miljö!$B$1:$X$1,0),FALSE)/1,0)-IFERROR(VLOOKUP($B232,'Slutlig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f>IFERROR(VLOOKUP($B232,Kraftvärmeprod!$B$1:$AH$479,MATCH(T$2,Kraftvärmeprod!$B$1:$AG$1,0),FALSE)/1,0)-IFERROR(VLOOKUP($B232,'Slutlig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B232">
        <f>IFERROR(VLOOKUP($B232,Kraftvärmeprod!$B$1:$AH$479,MATCH(AB$2,Kraftvärmeprod!$B$1:$AG$1,0),FALSE)/1,0)-IFERROR(VLOOKUP($B232,'Slutlig allokering kvv'!$B$2:$AC$462,MATCH(AB$3,'Slutlig allokering kvv'!$B$1:$AJ$1,0),FALSE)/1,0)</f>
        <v>0</v>
      </c>
      <c r="AE232">
        <f t="shared" si="6"/>
        <v>0</v>
      </c>
      <c r="AG232">
        <f>IFERROR(VLOOKUP(B232,'Slutlig allokering kvv'!$B$2:$AJ$462,MATCH("Summa justerad allokerad tillförd energi (utan hjälpel och rökgaskondensering):",'Slutlig allokering kvv'!$B$1:$AK$1,0),FALSE)/1,"")</f>
        <v>0</v>
      </c>
      <c r="AI232" s="23" t="str">
        <f>IFERROR(1-VLOOKUP(B232,'Slutlig allokering kvv'!$B$2:$AJ$462,MATCH("Andel av bränsle i kvv som allokerats till värme, exklusive rökgaskondensering och hjälpel",'Slutlig allokering kvv'!$B$1:$AK$1,0),FALSE),"")</f>
        <v/>
      </c>
      <c r="AK232" s="23" t="str">
        <f t="shared" si="7"/>
        <v/>
      </c>
    </row>
    <row r="233" spans="1:37" x14ac:dyDescent="0.25">
      <c r="A233" s="2" t="s">
        <v>331</v>
      </c>
      <c r="B233" s="2" t="s">
        <v>336</v>
      </c>
      <c r="C233" s="2" t="str">
        <f>IFERROR(VLOOKUP($B233,Kraftvärmeprod!$B$1:$AH$479,MATCH(C$3,Kraftvärmeprod!$B$1:$AG$1,0),FALSE)/1,"")</f>
        <v/>
      </c>
      <c r="D233" s="2"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s="40">
        <f>IFERROR(VLOOKUP($B233,Miljö!$B$1:$S$477,MATCH(M$2,Miljö!$B$1:$X$1,0),FALSE)/1,0)-IFERROR(VLOOKUP($B233,'Slutlig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f>IFERROR(VLOOKUP($B233,Kraftvärmeprod!$B$1:$AH$479,MATCH(T$2,Kraftvärmeprod!$B$1:$AG$1,0),FALSE)/1,0)-IFERROR(VLOOKUP($B233,'Slutlig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B233">
        <f>IFERROR(VLOOKUP($B233,Kraftvärmeprod!$B$1:$AH$479,MATCH(AB$2,Kraftvärmeprod!$B$1:$AG$1,0),FALSE)/1,0)-IFERROR(VLOOKUP($B233,'Slutlig allokering kvv'!$B$2:$AC$462,MATCH(AB$3,'Slutlig allokering kvv'!$B$1:$AJ$1,0),FALSE)/1,0)</f>
        <v>0</v>
      </c>
      <c r="AE233">
        <f t="shared" si="6"/>
        <v>0</v>
      </c>
      <c r="AG233">
        <f>IFERROR(VLOOKUP(B233,'Slutlig allokering kvv'!$B$2:$AJ$462,MATCH("Summa justerad allokerad tillförd energi (utan hjälpel och rökgaskondensering):",'Slutlig allokering kvv'!$B$1:$AK$1,0),FALSE)/1,"")</f>
        <v>0</v>
      </c>
      <c r="AI233" s="23" t="str">
        <f>IFERROR(1-VLOOKUP(B233,'Slutlig allokering kvv'!$B$2:$AJ$462,MATCH("Andel av bränsle i kvv som allokerats till värme, exklusive rökgaskondensering och hjälpel",'Slutlig allokering kvv'!$B$1:$AK$1,0),FALSE),"")</f>
        <v/>
      </c>
      <c r="AK233" s="23" t="str">
        <f t="shared" si="7"/>
        <v/>
      </c>
    </row>
    <row r="234" spans="1:37" x14ac:dyDescent="0.25">
      <c r="A234" s="2" t="s">
        <v>331</v>
      </c>
      <c r="B234" s="2" t="s">
        <v>337</v>
      </c>
      <c r="C234" s="2" t="str">
        <f>IFERROR(VLOOKUP($B234,Kraftvärmeprod!$B$1:$AH$479,MATCH(C$3,Kraftvärmeprod!$B$1:$AG$1,0),FALSE)/1,"")</f>
        <v/>
      </c>
      <c r="D234" s="2"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s="40">
        <f>IFERROR(VLOOKUP($B234,Miljö!$B$1:$S$477,MATCH(M$2,Miljö!$B$1:$X$1,0),FALSE)/1,0)-IFERROR(VLOOKUP($B234,'Slutlig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f>IFERROR(VLOOKUP($B234,Kraftvärmeprod!$B$1:$AH$479,MATCH(T$2,Kraftvärmeprod!$B$1:$AG$1,0),FALSE)/1,0)-IFERROR(VLOOKUP($B234,'Slutlig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B234">
        <f>IFERROR(VLOOKUP($B234,Kraftvärmeprod!$B$1:$AH$479,MATCH(AB$2,Kraftvärmeprod!$B$1:$AG$1,0),FALSE)/1,0)-IFERROR(VLOOKUP($B234,'Slutlig allokering kvv'!$B$2:$AC$462,MATCH(AB$3,'Slutlig allokering kvv'!$B$1:$AJ$1,0),FALSE)/1,0)</f>
        <v>0</v>
      </c>
      <c r="AE234">
        <f t="shared" si="6"/>
        <v>0</v>
      </c>
      <c r="AG234">
        <f>IFERROR(VLOOKUP(B234,'Slutlig allokering kvv'!$B$2:$AJ$462,MATCH("Summa justerad allokerad tillförd energi (utan hjälpel och rökgaskondensering):",'Slutlig allokering kvv'!$B$1:$AK$1,0),FALSE)/1,"")</f>
        <v>0</v>
      </c>
      <c r="AI234" s="23" t="str">
        <f>IFERROR(1-VLOOKUP(B234,'Slutlig allokering kvv'!$B$2:$AJ$462,MATCH("Andel av bränsle i kvv som allokerats till värme, exklusive rökgaskondensering och hjälpel",'Slutlig allokering kvv'!$B$1:$AK$1,0),FALSE),"")</f>
        <v/>
      </c>
      <c r="AK234" s="23" t="str">
        <f t="shared" si="7"/>
        <v/>
      </c>
    </row>
    <row r="235" spans="1:37" x14ac:dyDescent="0.25">
      <c r="A235" s="2" t="s">
        <v>331</v>
      </c>
      <c r="B235" s="2" t="s">
        <v>338</v>
      </c>
      <c r="C235" s="2" t="str">
        <f>IFERROR(VLOOKUP($B235,Kraftvärmeprod!$B$1:$AH$479,MATCH(C$3,Kraftvärmeprod!$B$1:$AG$1,0),FALSE)/1,"")</f>
        <v/>
      </c>
      <c r="D235" s="2"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s="40">
        <f>IFERROR(VLOOKUP($B235,Miljö!$B$1:$S$477,MATCH(M$2,Miljö!$B$1:$X$1,0),FALSE)/1,0)-IFERROR(VLOOKUP($B235,'Slutlig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f>IFERROR(VLOOKUP($B235,Kraftvärmeprod!$B$1:$AH$479,MATCH(T$2,Kraftvärmeprod!$B$1:$AG$1,0),FALSE)/1,0)-IFERROR(VLOOKUP($B235,'Slutlig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B235">
        <f>IFERROR(VLOOKUP($B235,Kraftvärmeprod!$B$1:$AH$479,MATCH(AB$2,Kraftvärmeprod!$B$1:$AG$1,0),FALSE)/1,0)-IFERROR(VLOOKUP($B235,'Slutlig allokering kvv'!$B$2:$AC$462,MATCH(AB$3,'Slutlig allokering kvv'!$B$1:$AJ$1,0),FALSE)/1,0)</f>
        <v>0</v>
      </c>
      <c r="AE235">
        <f t="shared" si="6"/>
        <v>0</v>
      </c>
      <c r="AG235">
        <f>IFERROR(VLOOKUP(B235,'Slutlig allokering kvv'!$B$2:$AJ$462,MATCH("Summa justerad allokerad tillförd energi (utan hjälpel och rökgaskondensering):",'Slutlig allokering kvv'!$B$1:$AK$1,0),FALSE)/1,"")</f>
        <v>0</v>
      </c>
      <c r="AI235" s="23" t="str">
        <f>IFERROR(1-VLOOKUP(B235,'Slutlig allokering kvv'!$B$2:$AJ$462,MATCH("Andel av bränsle i kvv som allokerats till värme, exklusive rökgaskondensering och hjälpel",'Slutlig allokering kvv'!$B$1:$AK$1,0),FALSE),"")</f>
        <v/>
      </c>
      <c r="AK235" s="23" t="str">
        <f t="shared" si="7"/>
        <v/>
      </c>
    </row>
    <row r="236" spans="1:37" x14ac:dyDescent="0.25">
      <c r="A236" s="2" t="s">
        <v>331</v>
      </c>
      <c r="B236" s="2" t="s">
        <v>339</v>
      </c>
      <c r="C236" s="2" t="str">
        <f>IFERROR(VLOOKUP($B236,Kraftvärmeprod!$B$1:$AH$479,MATCH(C$3,Kraftvärmeprod!$B$1:$AG$1,0),FALSE)/1,"")</f>
        <v/>
      </c>
      <c r="D236" s="2"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s="40">
        <f>IFERROR(VLOOKUP($B236,Miljö!$B$1:$S$477,MATCH(M$2,Miljö!$B$1:$X$1,0),FALSE)/1,0)-IFERROR(VLOOKUP($B236,'Slutlig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f>IFERROR(VLOOKUP($B236,Kraftvärmeprod!$B$1:$AH$479,MATCH(T$2,Kraftvärmeprod!$B$1:$AG$1,0),FALSE)/1,0)-IFERROR(VLOOKUP($B236,'Slutlig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B236">
        <f>IFERROR(VLOOKUP($B236,Kraftvärmeprod!$B$1:$AH$479,MATCH(AB$2,Kraftvärmeprod!$B$1:$AG$1,0),FALSE)/1,0)-IFERROR(VLOOKUP($B236,'Slutlig allokering kvv'!$B$2:$AC$462,MATCH(AB$3,'Slutlig allokering kvv'!$B$1:$AJ$1,0),FALSE)/1,0)</f>
        <v>0</v>
      </c>
      <c r="AE236">
        <f t="shared" si="6"/>
        <v>0</v>
      </c>
      <c r="AG236">
        <f>IFERROR(VLOOKUP(B236,'Slutlig allokering kvv'!$B$2:$AJ$462,MATCH("Summa justerad allokerad tillförd energi (utan hjälpel och rökgaskondensering):",'Slutlig allokering kvv'!$B$1:$AK$1,0),FALSE)/1,"")</f>
        <v>0</v>
      </c>
      <c r="AI236" s="23" t="str">
        <f>IFERROR(1-VLOOKUP(B236,'Slutlig allokering kvv'!$B$2:$AJ$462,MATCH("Andel av bränsle i kvv som allokerats till värme, exklusive rökgaskondensering och hjälpel",'Slutlig allokering kvv'!$B$1:$AK$1,0),FALSE),"")</f>
        <v/>
      </c>
      <c r="AK236" s="23" t="str">
        <f t="shared" si="7"/>
        <v/>
      </c>
    </row>
    <row r="237" spans="1:37" x14ac:dyDescent="0.25">
      <c r="A237" s="2" t="s">
        <v>331</v>
      </c>
      <c r="B237" s="2" t="s">
        <v>340</v>
      </c>
      <c r="C237" s="2" t="str">
        <f>IFERROR(VLOOKUP($B237,Kraftvärmeprod!$B$1:$AH$479,MATCH(C$3,Kraftvärmeprod!$B$1:$AG$1,0),FALSE)/1,"")</f>
        <v/>
      </c>
      <c r="D237" s="2"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s="40">
        <f>IFERROR(VLOOKUP($B237,Miljö!$B$1:$S$477,MATCH(M$2,Miljö!$B$1:$X$1,0),FALSE)/1,0)-IFERROR(VLOOKUP($B237,'Slutlig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f>IFERROR(VLOOKUP($B237,Kraftvärmeprod!$B$1:$AH$479,MATCH(T$2,Kraftvärmeprod!$B$1:$AG$1,0),FALSE)/1,0)-IFERROR(VLOOKUP($B237,'Slutlig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B237">
        <f>IFERROR(VLOOKUP($B237,Kraftvärmeprod!$B$1:$AH$479,MATCH(AB$2,Kraftvärmeprod!$B$1:$AG$1,0),FALSE)/1,0)-IFERROR(VLOOKUP($B237,'Slutlig allokering kvv'!$B$2:$AC$462,MATCH(AB$3,'Slutlig allokering kvv'!$B$1:$AJ$1,0),FALSE)/1,0)</f>
        <v>0</v>
      </c>
      <c r="AE237">
        <f t="shared" si="6"/>
        <v>0</v>
      </c>
      <c r="AG237">
        <f>IFERROR(VLOOKUP(B237,'Slutlig allokering kvv'!$B$2:$AJ$462,MATCH("Summa justerad allokerad tillförd energi (utan hjälpel och rökgaskondensering):",'Slutlig allokering kvv'!$B$1:$AK$1,0),FALSE)/1,"")</f>
        <v>0</v>
      </c>
      <c r="AI237" s="23" t="str">
        <f>IFERROR(1-VLOOKUP(B237,'Slutlig allokering kvv'!$B$2:$AJ$462,MATCH("Andel av bränsle i kvv som allokerats till värme, exklusive rökgaskondensering och hjälpel",'Slutlig allokering kvv'!$B$1:$AK$1,0),FALSE),"")</f>
        <v/>
      </c>
      <c r="AK237" s="23" t="str">
        <f t="shared" si="7"/>
        <v/>
      </c>
    </row>
    <row r="238" spans="1:37" x14ac:dyDescent="0.25">
      <c r="A238" s="2" t="s">
        <v>331</v>
      </c>
      <c r="B238" s="2" t="s">
        <v>341</v>
      </c>
      <c r="C238" s="2" t="str">
        <f>IFERROR(VLOOKUP($B238,Kraftvärmeprod!$B$1:$AH$479,MATCH(C$3,Kraftvärmeprod!$B$1:$AG$1,0),FALSE)/1,"")</f>
        <v/>
      </c>
      <c r="D238" s="2"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s="40">
        <f>IFERROR(VLOOKUP($B238,Miljö!$B$1:$S$477,MATCH(M$2,Miljö!$B$1:$X$1,0),FALSE)/1,0)-IFERROR(VLOOKUP($B238,'Slutlig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f>IFERROR(VLOOKUP($B238,Kraftvärmeprod!$B$1:$AH$479,MATCH(T$2,Kraftvärmeprod!$B$1:$AG$1,0),FALSE)/1,0)-IFERROR(VLOOKUP($B238,'Slutlig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B238">
        <f>IFERROR(VLOOKUP($B238,Kraftvärmeprod!$B$1:$AH$479,MATCH(AB$2,Kraftvärmeprod!$B$1:$AG$1,0),FALSE)/1,0)-IFERROR(VLOOKUP($B238,'Slutlig allokering kvv'!$B$2:$AC$462,MATCH(AB$3,'Slutlig allokering kvv'!$B$1:$AJ$1,0),FALSE)/1,0)</f>
        <v>0</v>
      </c>
      <c r="AE238">
        <f t="shared" si="6"/>
        <v>0</v>
      </c>
      <c r="AG238">
        <f>IFERROR(VLOOKUP(B238,'Slutlig allokering kvv'!$B$2:$AJ$462,MATCH("Summa justerad allokerad tillförd energi (utan hjälpel och rökgaskondensering):",'Slutlig allokering kvv'!$B$1:$AK$1,0),FALSE)/1,"")</f>
        <v>0</v>
      </c>
      <c r="AI238" s="23" t="str">
        <f>IFERROR(1-VLOOKUP(B238,'Slutlig allokering kvv'!$B$2:$AJ$462,MATCH("Andel av bränsle i kvv som allokerats till värme, exklusive rökgaskondensering och hjälpel",'Slutlig allokering kvv'!$B$1:$AK$1,0),FALSE),"")</f>
        <v/>
      </c>
      <c r="AK238" s="23" t="str">
        <f t="shared" si="7"/>
        <v/>
      </c>
    </row>
    <row r="239" spans="1:37" x14ac:dyDescent="0.25">
      <c r="A239" s="2" t="s">
        <v>331</v>
      </c>
      <c r="B239" s="2" t="s">
        <v>342</v>
      </c>
      <c r="C239" s="2" t="str">
        <f>IFERROR(VLOOKUP($B239,Kraftvärmeprod!$B$1:$AH$479,MATCH(C$3,Kraftvärmeprod!$B$1:$AG$1,0),FALSE)/1,"")</f>
        <v/>
      </c>
      <c r="D239" s="2"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s="40">
        <f>IFERROR(VLOOKUP($B239,Miljö!$B$1:$S$477,MATCH(M$2,Miljö!$B$1:$X$1,0),FALSE)/1,0)-IFERROR(VLOOKUP($B239,'Slutlig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f>IFERROR(VLOOKUP($B239,Kraftvärmeprod!$B$1:$AH$479,MATCH(T$2,Kraftvärmeprod!$B$1:$AG$1,0),FALSE)/1,0)-IFERROR(VLOOKUP($B239,'Slutlig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B239">
        <f>IFERROR(VLOOKUP($B239,Kraftvärmeprod!$B$1:$AH$479,MATCH(AB$2,Kraftvärmeprod!$B$1:$AG$1,0),FALSE)/1,0)-IFERROR(VLOOKUP($B239,'Slutlig allokering kvv'!$B$2:$AC$462,MATCH(AB$3,'Slutlig allokering kvv'!$B$1:$AJ$1,0),FALSE)/1,0)</f>
        <v>0</v>
      </c>
      <c r="AE239">
        <f t="shared" si="6"/>
        <v>0</v>
      </c>
      <c r="AG239">
        <f>IFERROR(VLOOKUP(B239,'Slutlig allokering kvv'!$B$2:$AJ$462,MATCH("Summa justerad allokerad tillförd energi (utan hjälpel och rökgaskondensering):",'Slutlig allokering kvv'!$B$1:$AK$1,0),FALSE)/1,"")</f>
        <v>0</v>
      </c>
      <c r="AI239" s="23" t="str">
        <f>IFERROR(1-VLOOKUP(B239,'Slutlig allokering kvv'!$B$2:$AJ$462,MATCH("Andel av bränsle i kvv som allokerats till värme, exklusive rökgaskondensering och hjälpel",'Slutlig allokering kvv'!$B$1:$AK$1,0),FALSE),"")</f>
        <v/>
      </c>
      <c r="AK239" s="23" t="str">
        <f t="shared" si="7"/>
        <v/>
      </c>
    </row>
    <row r="240" spans="1:37" x14ac:dyDescent="0.25">
      <c r="A240" s="2" t="s">
        <v>331</v>
      </c>
      <c r="B240" s="2" t="s">
        <v>343</v>
      </c>
      <c r="C240" s="2" t="str">
        <f>IFERROR(VLOOKUP($B240,Kraftvärmeprod!$B$1:$AH$479,MATCH(C$3,Kraftvärmeprod!$B$1:$AG$1,0),FALSE)/1,"")</f>
        <v/>
      </c>
      <c r="D240" s="2"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s="40">
        <f>IFERROR(VLOOKUP($B240,Miljö!$B$1:$S$477,MATCH(M$2,Miljö!$B$1:$X$1,0),FALSE)/1,0)-IFERROR(VLOOKUP($B240,'Slutlig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f>IFERROR(VLOOKUP($B240,Kraftvärmeprod!$B$1:$AH$479,MATCH(T$2,Kraftvärmeprod!$B$1:$AG$1,0),FALSE)/1,0)-IFERROR(VLOOKUP($B240,'Slutlig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B240">
        <f>IFERROR(VLOOKUP($B240,Kraftvärmeprod!$B$1:$AH$479,MATCH(AB$2,Kraftvärmeprod!$B$1:$AG$1,0),FALSE)/1,0)-IFERROR(VLOOKUP($B240,'Slutlig allokering kvv'!$B$2:$AC$462,MATCH(AB$3,'Slutlig allokering kvv'!$B$1:$AJ$1,0),FALSE)/1,0)</f>
        <v>0</v>
      </c>
      <c r="AE240">
        <f t="shared" si="6"/>
        <v>0</v>
      </c>
      <c r="AG240">
        <f>IFERROR(VLOOKUP(B240,'Slutlig allokering kvv'!$B$2:$AJ$462,MATCH("Summa justerad allokerad tillförd energi (utan hjälpel och rökgaskondensering):",'Slutlig allokering kvv'!$B$1:$AK$1,0),FALSE)/1,"")</f>
        <v>0</v>
      </c>
      <c r="AI240" s="23" t="str">
        <f>IFERROR(1-VLOOKUP(B240,'Slutlig allokering kvv'!$B$2:$AJ$462,MATCH("Andel av bränsle i kvv som allokerats till värme, exklusive rökgaskondensering och hjälpel",'Slutlig allokering kvv'!$B$1:$AK$1,0),FALSE),"")</f>
        <v/>
      </c>
      <c r="AK240" s="23" t="str">
        <f t="shared" si="7"/>
        <v/>
      </c>
    </row>
    <row r="241" spans="1:37" x14ac:dyDescent="0.25">
      <c r="A241" s="2" t="s">
        <v>331</v>
      </c>
      <c r="B241" s="2" t="s">
        <v>344</v>
      </c>
      <c r="C241" s="2" t="str">
        <f>IFERROR(VLOOKUP($B241,Kraftvärmeprod!$B$1:$AH$479,MATCH(C$3,Kraftvärmeprod!$B$1:$AG$1,0),FALSE)/1,"")</f>
        <v/>
      </c>
      <c r="D241" s="2"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s="40">
        <f>IFERROR(VLOOKUP($B241,Miljö!$B$1:$S$477,MATCH(M$2,Miljö!$B$1:$X$1,0),FALSE)/1,0)-IFERROR(VLOOKUP($B241,'Slutlig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f>IFERROR(VLOOKUP($B241,Kraftvärmeprod!$B$1:$AH$479,MATCH(T$2,Kraftvärmeprod!$B$1:$AG$1,0),FALSE)/1,0)-IFERROR(VLOOKUP($B241,'Slutlig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B241">
        <f>IFERROR(VLOOKUP($B241,Kraftvärmeprod!$B$1:$AH$479,MATCH(AB$2,Kraftvärmeprod!$B$1:$AG$1,0),FALSE)/1,0)-IFERROR(VLOOKUP($B241,'Slutlig allokering kvv'!$B$2:$AC$462,MATCH(AB$3,'Slutlig allokering kvv'!$B$1:$AJ$1,0),FALSE)/1,0)</f>
        <v>0</v>
      </c>
      <c r="AE241">
        <f t="shared" si="6"/>
        <v>0</v>
      </c>
      <c r="AG241">
        <f>IFERROR(VLOOKUP(B241,'Slutlig allokering kvv'!$B$2:$AJ$462,MATCH("Summa justerad allokerad tillförd energi (utan hjälpel och rökgaskondensering):",'Slutlig allokering kvv'!$B$1:$AK$1,0),FALSE)/1,"")</f>
        <v>0</v>
      </c>
      <c r="AI241" s="23" t="str">
        <f>IFERROR(1-VLOOKUP(B241,'Slutlig allokering kvv'!$B$2:$AJ$462,MATCH("Andel av bränsle i kvv som allokerats till värme, exklusive rökgaskondensering och hjälpel",'Slutlig allokering kvv'!$B$1:$AK$1,0),FALSE),"")</f>
        <v/>
      </c>
      <c r="AK241" s="23" t="str">
        <f t="shared" si="7"/>
        <v/>
      </c>
    </row>
    <row r="242" spans="1:37" x14ac:dyDescent="0.25">
      <c r="A242" s="2" t="s">
        <v>331</v>
      </c>
      <c r="B242" s="2" t="s">
        <v>345</v>
      </c>
      <c r="C242" s="2" t="str">
        <f>IFERROR(VLOOKUP($B242,Kraftvärmeprod!$B$1:$AH$479,MATCH(C$3,Kraftvärmeprod!$B$1:$AG$1,0),FALSE)/1,"")</f>
        <v/>
      </c>
      <c r="D242" s="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s="40">
        <f>IFERROR(VLOOKUP($B242,Miljö!$B$1:$S$477,MATCH(M$2,Miljö!$B$1:$X$1,0),FALSE)/1,0)-IFERROR(VLOOKUP($B242,'Slutlig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f>IFERROR(VLOOKUP($B242,Kraftvärmeprod!$B$1:$AH$479,MATCH(T$2,Kraftvärmeprod!$B$1:$AG$1,0),FALSE)/1,0)-IFERROR(VLOOKUP($B242,'Slutlig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B242">
        <f>IFERROR(VLOOKUP($B242,Kraftvärmeprod!$B$1:$AH$479,MATCH(AB$2,Kraftvärmeprod!$B$1:$AG$1,0),FALSE)/1,0)-IFERROR(VLOOKUP($B242,'Slutlig allokering kvv'!$B$2:$AC$462,MATCH(AB$3,'Slutlig allokering kvv'!$B$1:$AJ$1,0),FALSE)/1,0)</f>
        <v>0</v>
      </c>
      <c r="AE242">
        <f t="shared" si="6"/>
        <v>0</v>
      </c>
      <c r="AG242">
        <f>IFERROR(VLOOKUP(B242,'Slutlig allokering kvv'!$B$2:$AJ$462,MATCH("Summa justerad allokerad tillförd energi (utan hjälpel och rökgaskondensering):",'Slutlig allokering kvv'!$B$1:$AK$1,0),FALSE)/1,"")</f>
        <v>0</v>
      </c>
      <c r="AI242" s="23" t="str">
        <f>IFERROR(1-VLOOKUP(B242,'Slutlig allokering kvv'!$B$2:$AJ$462,MATCH("Andel av bränsle i kvv som allokerats till värme, exklusive rökgaskondensering och hjälpel",'Slutlig allokering kvv'!$B$1:$AK$1,0),FALSE),"")</f>
        <v/>
      </c>
      <c r="AK242" s="23" t="str">
        <f t="shared" si="7"/>
        <v/>
      </c>
    </row>
    <row r="243" spans="1:37" x14ac:dyDescent="0.25">
      <c r="A243" s="2" t="s">
        <v>346</v>
      </c>
      <c r="B243" s="2" t="s">
        <v>347</v>
      </c>
      <c r="C243" s="2" t="str">
        <f>IFERROR(VLOOKUP($B243,Kraftvärmeprod!$B$1:$AH$479,MATCH(C$3,Kraftvärmeprod!$B$1:$AG$1,0),FALSE)/1,"")</f>
        <v/>
      </c>
      <c r="D243" s="2"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s="40">
        <f>IFERROR(VLOOKUP($B243,Miljö!$B$1:$S$477,MATCH(M$2,Miljö!$B$1:$X$1,0),FALSE)/1,0)-IFERROR(VLOOKUP($B243,'Slutlig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f>IFERROR(VLOOKUP($B243,Kraftvärmeprod!$B$1:$AH$479,MATCH(T$2,Kraftvärmeprod!$B$1:$AG$1,0),FALSE)/1,0)-IFERROR(VLOOKUP($B243,'Slutlig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B243">
        <f>IFERROR(VLOOKUP($B243,Kraftvärmeprod!$B$1:$AH$479,MATCH(AB$2,Kraftvärmeprod!$B$1:$AG$1,0),FALSE)/1,0)-IFERROR(VLOOKUP($B243,'Slutlig allokering kvv'!$B$2:$AC$462,MATCH(AB$3,'Slutlig allokering kvv'!$B$1:$AJ$1,0),FALSE)/1,0)</f>
        <v>0</v>
      </c>
      <c r="AE243">
        <f t="shared" si="6"/>
        <v>0</v>
      </c>
      <c r="AG243">
        <f>IFERROR(VLOOKUP(B243,'Slutlig allokering kvv'!$B$2:$AJ$462,MATCH("Summa justerad allokerad tillförd energi (utan hjälpel och rökgaskondensering):",'Slutlig allokering kvv'!$B$1:$AK$1,0),FALSE)/1,"")</f>
        <v>0</v>
      </c>
      <c r="AI243" s="23" t="str">
        <f>IFERROR(1-VLOOKUP(B243,'Slutlig allokering kvv'!$B$2:$AJ$462,MATCH("Andel av bränsle i kvv som allokerats till värme, exklusive rökgaskondensering och hjälpel",'Slutlig allokering kvv'!$B$1:$AK$1,0),FALSE),"")</f>
        <v/>
      </c>
      <c r="AK243" s="23" t="str">
        <f t="shared" si="7"/>
        <v/>
      </c>
    </row>
    <row r="244" spans="1:37" x14ac:dyDescent="0.25">
      <c r="A244" s="2" t="s">
        <v>346</v>
      </c>
      <c r="B244" s="2" t="s">
        <v>348</v>
      </c>
      <c r="C244" s="2" t="str">
        <f>IFERROR(VLOOKUP($B244,Kraftvärmeprod!$B$1:$AH$479,MATCH(C$3,Kraftvärmeprod!$B$1:$AG$1,0),FALSE)/1,"")</f>
        <v/>
      </c>
      <c r="D244" s="2"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s="40">
        <f>IFERROR(VLOOKUP($B244,Miljö!$B$1:$S$477,MATCH(M$2,Miljö!$B$1:$X$1,0),FALSE)/1,0)-IFERROR(VLOOKUP($B244,'Slutlig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f>IFERROR(VLOOKUP($B244,Kraftvärmeprod!$B$1:$AH$479,MATCH(T$2,Kraftvärmeprod!$B$1:$AG$1,0),FALSE)/1,0)-IFERROR(VLOOKUP($B244,'Slutlig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B244">
        <f>IFERROR(VLOOKUP($B244,Kraftvärmeprod!$B$1:$AH$479,MATCH(AB$2,Kraftvärmeprod!$B$1:$AG$1,0),FALSE)/1,0)-IFERROR(VLOOKUP($B244,'Slutlig allokering kvv'!$B$2:$AC$462,MATCH(AB$3,'Slutlig allokering kvv'!$B$1:$AJ$1,0),FALSE)/1,0)</f>
        <v>0</v>
      </c>
      <c r="AE244">
        <f t="shared" si="6"/>
        <v>0</v>
      </c>
      <c r="AG244">
        <f>IFERROR(VLOOKUP(B244,'Slutlig allokering kvv'!$B$2:$AJ$462,MATCH("Summa justerad allokerad tillförd energi (utan hjälpel och rökgaskondensering):",'Slutlig allokering kvv'!$B$1:$AK$1,0),FALSE)/1,"")</f>
        <v>0</v>
      </c>
      <c r="AI244" s="23" t="str">
        <f>IFERROR(1-VLOOKUP(B244,'Slutlig allokering kvv'!$B$2:$AJ$462,MATCH("Andel av bränsle i kvv som allokerats till värme, exklusive rökgaskondensering och hjälpel",'Slutlig allokering kvv'!$B$1:$AK$1,0),FALSE),"")</f>
        <v/>
      </c>
      <c r="AK244" s="23" t="str">
        <f t="shared" si="7"/>
        <v/>
      </c>
    </row>
    <row r="245" spans="1:37" x14ac:dyDescent="0.25">
      <c r="A245" s="2" t="s">
        <v>349</v>
      </c>
      <c r="B245" s="2" t="s">
        <v>350</v>
      </c>
      <c r="C245" s="2" t="str">
        <f>IFERROR(VLOOKUP($B245,Kraftvärmeprod!$B$1:$AH$479,MATCH(C$3,Kraftvärmeprod!$B$1:$AG$1,0),FALSE)/1,"")</f>
        <v/>
      </c>
      <c r="D245" s="2"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s="40">
        <f>IFERROR(VLOOKUP($B245,Miljö!$B$1:$S$477,MATCH(M$2,Miljö!$B$1:$X$1,0),FALSE)/1,0)-IFERROR(VLOOKUP($B245,'Slutlig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f>IFERROR(VLOOKUP($B245,Kraftvärmeprod!$B$1:$AH$479,MATCH(T$2,Kraftvärmeprod!$B$1:$AG$1,0),FALSE)/1,0)-IFERROR(VLOOKUP($B245,'Slutlig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B245">
        <f>IFERROR(VLOOKUP($B245,Kraftvärmeprod!$B$1:$AH$479,MATCH(AB$2,Kraftvärmeprod!$B$1:$AG$1,0),FALSE)/1,0)-IFERROR(VLOOKUP($B245,'Slutlig allokering kvv'!$B$2:$AC$462,MATCH(AB$3,'Slutlig allokering kvv'!$B$1:$AJ$1,0),FALSE)/1,0)</f>
        <v>0</v>
      </c>
      <c r="AE245">
        <f t="shared" si="6"/>
        <v>0</v>
      </c>
      <c r="AG245">
        <f>IFERROR(VLOOKUP(B245,'Slutlig allokering kvv'!$B$2:$AJ$462,MATCH("Summa justerad allokerad tillförd energi (utan hjälpel och rökgaskondensering):",'Slutlig allokering kvv'!$B$1:$AK$1,0),FALSE)/1,"")</f>
        <v>0</v>
      </c>
      <c r="AI245" s="23" t="str">
        <f>IFERROR(1-VLOOKUP(B245,'Slutlig allokering kvv'!$B$2:$AJ$462,MATCH("Andel av bränsle i kvv som allokerats till värme, exklusive rökgaskondensering och hjälpel",'Slutlig allokering kvv'!$B$1:$AK$1,0),FALSE),"")</f>
        <v/>
      </c>
      <c r="AK245" s="23" t="str">
        <f t="shared" si="7"/>
        <v/>
      </c>
    </row>
    <row r="246" spans="1:37" x14ac:dyDescent="0.25">
      <c r="A246" s="2" t="s">
        <v>351</v>
      </c>
      <c r="B246" s="2" t="s">
        <v>352</v>
      </c>
      <c r="C246" s="2">
        <f>IFERROR(VLOOKUP($B246,Kraftvärmeprod!$B$1:$AH$479,MATCH(C$3,Kraftvärmeprod!$B$1:$AG$1,0),FALSE)/1,"")</f>
        <v>90.128</v>
      </c>
      <c r="D246" s="2">
        <f>IFERROR(VLOOKUP($B246,Kraftvärmeprod!$B$1:$AH$479,MATCH(D$3,Kraftvärmeprod!$B$1:$AG$1,0),FALSE)/1,"")</f>
        <v>27.76</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1.06</v>
      </c>
      <c r="H246">
        <f>IFERROR(VLOOKUP($B246,Kraftvärmeprod!$B$1:$AH$479,MATCH(H$2,Kraftvärmeprod!$B$1:$AG$1,0),FALSE)/1,0)-IFERROR(VLOOKUP($B246,'Slutlig allokering kvv'!$B$2:$AC$462,MATCH(H$3,'Slutlig allokering kvv'!$B$1:$AJ$1,0),FALSE)/1,0)</f>
        <v>0.03</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19.079999999999998</v>
      </c>
      <c r="M246" s="40">
        <f>IFERROR(VLOOKUP($B246,Miljö!$B$1:$S$477,MATCH(M$2,Miljö!$B$1:$X$1,0),FALSE)/1,0)-IFERROR(VLOOKUP($B246,'Slutlig allokering kvv'!$B$2:$AC$462,MATCH(M$3,'Slutlig allokering kvv'!$B$1:$AJ$1,0),FALSE)/1,0)</f>
        <v>0.80067999999999984</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2.6799999999999997</v>
      </c>
      <c r="R246">
        <f>IFERROR(VLOOKUP($B246,Kraftvärmeprod!$B$1:$AH$479,MATCH(R$2,Kraftvärmeprod!$B$1:$AG$1,0),FALSE)/1,0)-IFERROR(VLOOKUP($B246,'Slutlig allokering kvv'!$B$2:$AC$462,MATCH(R$3,'Slutlig allokering kvv'!$B$1:$AJ$1,0),FALSE)/1,0)</f>
        <v>9.09</v>
      </c>
      <c r="S246">
        <f>IFERROR(VLOOKUP($B246,Kraftvärmeprod!$B$1:$AH$479,MATCH(S$2,Kraftvärmeprod!$B$1:$AG$1,0),FALSE)/1,0)-IFERROR(VLOOKUP($B246,'Slutlig allokering kvv'!$B$2:$AC$462,MATCH(S$3,'Slutlig allokering kvv'!$B$1:$AJ$1,0),FALSE)/1,0)</f>
        <v>0</v>
      </c>
      <c r="T246">
        <f>IFERROR(VLOOKUP($B246,Kraftvärmeprod!$B$1:$AH$479,MATCH(T$2,Kraftvärmeprod!$B$1:$AG$1,0),FALSE)/1,0)-IFERROR(VLOOKUP($B246,'Slutlig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B246">
        <f>IFERROR(VLOOKUP($B246,Kraftvärmeprod!$B$1:$AH$479,MATCH(AB$2,Kraftvärmeprod!$B$1:$AG$1,0),FALSE)/1,0)-IFERROR(VLOOKUP($B246,'Slutlig allokering kvv'!$B$2:$AC$462,MATCH(AB$3,'Slutlig allokering kvv'!$B$1:$AJ$1,0),FALSE)/1,0)</f>
        <v>0</v>
      </c>
      <c r="AE246">
        <f t="shared" si="6"/>
        <v>31.939999999999998</v>
      </c>
      <c r="AG246">
        <f>IFERROR(VLOOKUP(B246,'Slutlig allokering kvv'!$B$2:$AJ$462,MATCH("Summa justerad allokerad tillförd energi (utan hjälpel och rökgaskondensering):",'Slutlig allokering kvv'!$B$1:$AK$1,0),FALSE)/1,"")</f>
        <v>103.69000000000001</v>
      </c>
      <c r="AI246" s="23">
        <f>IFERROR(1-VLOOKUP(B246,'Slutlig allokering kvv'!$B$2:$AJ$462,MATCH("Andel av bränsle i kvv som allokerats till värme, exklusive rökgaskondensering och hjälpel",'Slutlig allokering kvv'!$B$1:$AK$1,0),FALSE),"")</f>
        <v>0.23549362235493609</v>
      </c>
      <c r="AK246" s="23">
        <f t="shared" si="7"/>
        <v>0.23549362235493621</v>
      </c>
    </row>
    <row r="247" spans="1:37" x14ac:dyDescent="0.25">
      <c r="A247" s="2" t="s">
        <v>353</v>
      </c>
      <c r="B247" s="2" t="s">
        <v>354</v>
      </c>
      <c r="C247" s="2">
        <f>IFERROR(VLOOKUP($B247,Kraftvärmeprod!$B$1:$AH$479,MATCH(C$3,Kraftvärmeprod!$B$1:$AG$1,0),FALSE)/1,"")</f>
        <v>142.61000000000001</v>
      </c>
      <c r="D247" s="2">
        <f>IFERROR(VLOOKUP($B247,Kraftvärmeprod!$B$1:$AH$479,MATCH(D$3,Kraftvärmeprod!$B$1:$AG$1,0),FALSE)/1,"")</f>
        <v>17.600000000000001</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0.75439999999999996</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4.8671000000000006</v>
      </c>
      <c r="M247" s="40">
        <f>IFERROR(VLOOKUP($B247,Miljö!$B$1:$S$477,MATCH(M$2,Miljö!$B$1:$X$1,0),FALSE)/1,0)-IFERROR(VLOOKUP($B247,'Slutlig allokering kvv'!$B$2:$AC$462,MATCH(M$3,'Slutlig allokering kvv'!$B$1:$AJ$1,0),FALSE)/1,0)</f>
        <v>0.52951999999999977</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3.2852999999999994</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11.656700000000001</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f>IFERROR(VLOOKUP($B247,Kraftvärmeprod!$B$1:$AH$479,MATCH(T$2,Kraftvärmeprod!$B$1:$AG$1,0),FALSE)/1,0)-IFERROR(VLOOKUP($B247,'Slutlig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15.209999999999994</v>
      </c>
      <c r="V247">
        <f>IFERROR(VLOOKUP($B247,Kraftvärmeprod!$B$1:$AH$479,MATCH(V$2,Kraftvärmeprod!$B$1:$AG$1,0),FALSE)/1,0)-IFERROR(VLOOKUP($B247,'Slutlig allokering kvv'!$B$2:$AC$462,MATCH(V$3,'Slutlig allokering kvv'!$B$1:$AJ$1,0),FALSE)/1,0)</f>
        <v>0.58404999999999996</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0.3407</v>
      </c>
      <c r="AB247">
        <f>IFERROR(VLOOKUP($B247,Kraftvärmeprod!$B$1:$AH$479,MATCH(AB$2,Kraftvärmeprod!$B$1:$AG$1,0),FALSE)/1,0)-IFERROR(VLOOKUP($B247,'Slutlig allokering kvv'!$B$2:$AC$462,MATCH(AB$3,'Slutlig allokering kvv'!$B$1:$AJ$1,0),FALSE)/1,0)</f>
        <v>0</v>
      </c>
      <c r="AE247">
        <f t="shared" si="6"/>
        <v>36.698249999999994</v>
      </c>
      <c r="AG247">
        <f>IFERROR(VLOOKUP(B247,'Slutlig allokering kvv'!$B$2:$AJ$462,MATCH("Summa justerad allokerad tillförd energi (utan hjälpel och rökgaskondensering):",'Slutlig allokering kvv'!$B$1:$AK$1,0),FALSE)/1,"")</f>
        <v>122.70174999999999</v>
      </c>
      <c r="AI247" s="23">
        <f>IFERROR(1-VLOOKUP(B247,'Slutlig allokering kvv'!$B$2:$AJ$462,MATCH("Andel av bränsle i kvv som allokerats till värme, exklusive rökgaskondensering och hjälpel",'Slutlig allokering kvv'!$B$1:$AK$1,0),FALSE),"")</f>
        <v>0.23022741530740287</v>
      </c>
      <c r="AK247" s="23">
        <f t="shared" si="7"/>
        <v>0.23022741530740276</v>
      </c>
    </row>
    <row r="248" spans="1:37" x14ac:dyDescent="0.25">
      <c r="A248" s="2" t="s">
        <v>355</v>
      </c>
      <c r="B248" s="2" t="s">
        <v>356</v>
      </c>
      <c r="C248" s="2" t="str">
        <f>IFERROR(VLOOKUP($B248,Kraftvärmeprod!$B$1:$AH$479,MATCH(C$3,Kraftvärmeprod!$B$1:$AG$1,0),FALSE)/1,"")</f>
        <v/>
      </c>
      <c r="D248" s="2"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s="40">
        <f>IFERROR(VLOOKUP($B248,Miljö!$B$1:$S$477,MATCH(M$2,Miljö!$B$1:$X$1,0),FALSE)/1,0)-IFERROR(VLOOKUP($B248,'Slutlig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f>IFERROR(VLOOKUP($B248,Kraftvärmeprod!$B$1:$AH$479,MATCH(T$2,Kraftvärmeprod!$B$1:$AG$1,0),FALSE)/1,0)-IFERROR(VLOOKUP($B248,'Slutlig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B248">
        <f>IFERROR(VLOOKUP($B248,Kraftvärmeprod!$B$1:$AH$479,MATCH(AB$2,Kraftvärmeprod!$B$1:$AG$1,0),FALSE)/1,0)-IFERROR(VLOOKUP($B248,'Slutlig allokering kvv'!$B$2:$AC$462,MATCH(AB$3,'Slutlig allokering kvv'!$B$1:$AJ$1,0),FALSE)/1,0)</f>
        <v>0</v>
      </c>
      <c r="AE248">
        <f t="shared" si="6"/>
        <v>0</v>
      </c>
      <c r="AG248">
        <f>IFERROR(VLOOKUP(B248,'Slutlig allokering kvv'!$B$2:$AJ$462,MATCH("Summa justerad allokerad tillförd energi (utan hjälpel och rökgaskondensering):",'Slutlig allokering kvv'!$B$1:$AK$1,0),FALSE)/1,"")</f>
        <v>0</v>
      </c>
      <c r="AI248" s="23" t="str">
        <f>IFERROR(1-VLOOKUP(B248,'Slutlig allokering kvv'!$B$2:$AJ$462,MATCH("Andel av bränsle i kvv som allokerats till värme, exklusive rökgaskondensering och hjälpel",'Slutlig allokering kvv'!$B$1:$AK$1,0),FALSE),"")</f>
        <v/>
      </c>
      <c r="AK248" s="23" t="str">
        <f t="shared" si="7"/>
        <v/>
      </c>
    </row>
    <row r="249" spans="1:37" x14ac:dyDescent="0.25">
      <c r="A249" s="2" t="s">
        <v>357</v>
      </c>
      <c r="B249" s="2" t="s">
        <v>358</v>
      </c>
      <c r="C249" s="2" t="str">
        <f>IFERROR(VLOOKUP($B249,Kraftvärmeprod!$B$1:$AH$479,MATCH(C$3,Kraftvärmeprod!$B$1:$AG$1,0),FALSE)/1,"")</f>
        <v/>
      </c>
      <c r="D249" s="2"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s="40">
        <f>IFERROR(VLOOKUP($B249,Miljö!$B$1:$S$477,MATCH(M$2,Miljö!$B$1:$X$1,0),FALSE)/1,0)-IFERROR(VLOOKUP($B249,'Slutlig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f>IFERROR(VLOOKUP($B249,Kraftvärmeprod!$B$1:$AH$479,MATCH(T$2,Kraftvärmeprod!$B$1:$AG$1,0),FALSE)/1,0)-IFERROR(VLOOKUP($B249,'Slutlig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B249">
        <f>IFERROR(VLOOKUP($B249,Kraftvärmeprod!$B$1:$AH$479,MATCH(AB$2,Kraftvärmeprod!$B$1:$AG$1,0),FALSE)/1,0)-IFERROR(VLOOKUP($B249,'Slutlig allokering kvv'!$B$2:$AC$462,MATCH(AB$3,'Slutlig allokering kvv'!$B$1:$AJ$1,0),FALSE)/1,0)</f>
        <v>0</v>
      </c>
      <c r="AE249">
        <f t="shared" si="6"/>
        <v>0</v>
      </c>
      <c r="AG249">
        <f>IFERROR(VLOOKUP(B249,'Slutlig allokering kvv'!$B$2:$AJ$462,MATCH("Summa justerad allokerad tillförd energi (utan hjälpel och rökgaskondensering):",'Slutlig allokering kvv'!$B$1:$AK$1,0),FALSE)/1,"")</f>
        <v>0</v>
      </c>
      <c r="AI249" s="23" t="str">
        <f>IFERROR(1-VLOOKUP(B249,'Slutlig allokering kvv'!$B$2:$AJ$462,MATCH("Andel av bränsle i kvv som allokerats till värme, exklusive rökgaskondensering och hjälpel",'Slutlig allokering kvv'!$B$1:$AK$1,0),FALSE),"")</f>
        <v/>
      </c>
      <c r="AK249" s="23" t="str">
        <f t="shared" si="7"/>
        <v/>
      </c>
    </row>
    <row r="250" spans="1:37" x14ac:dyDescent="0.25">
      <c r="A250" s="2" t="s">
        <v>357</v>
      </c>
      <c r="B250" s="2" t="s">
        <v>359</v>
      </c>
      <c r="C250" s="2" t="str">
        <f>IFERROR(VLOOKUP($B250,Kraftvärmeprod!$B$1:$AH$479,MATCH(C$3,Kraftvärmeprod!$B$1:$AG$1,0),FALSE)/1,"")</f>
        <v/>
      </c>
      <c r="D250" s="2"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s="40">
        <f>IFERROR(VLOOKUP($B250,Miljö!$B$1:$S$477,MATCH(M$2,Miljö!$B$1:$X$1,0),FALSE)/1,0)-IFERROR(VLOOKUP($B250,'Slutlig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f>IFERROR(VLOOKUP($B250,Kraftvärmeprod!$B$1:$AH$479,MATCH(T$2,Kraftvärmeprod!$B$1:$AG$1,0),FALSE)/1,0)-IFERROR(VLOOKUP($B250,'Slutlig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B250">
        <f>IFERROR(VLOOKUP($B250,Kraftvärmeprod!$B$1:$AH$479,MATCH(AB$2,Kraftvärmeprod!$B$1:$AG$1,0),FALSE)/1,0)-IFERROR(VLOOKUP($B250,'Slutlig allokering kvv'!$B$2:$AC$462,MATCH(AB$3,'Slutlig allokering kvv'!$B$1:$AJ$1,0),FALSE)/1,0)</f>
        <v>0</v>
      </c>
      <c r="AE250">
        <f t="shared" si="6"/>
        <v>0</v>
      </c>
      <c r="AG250">
        <f>IFERROR(VLOOKUP(B250,'Slutlig allokering kvv'!$B$2:$AJ$462,MATCH("Summa justerad allokerad tillförd energi (utan hjälpel och rökgaskondensering):",'Slutlig allokering kvv'!$B$1:$AK$1,0),FALSE)/1,"")</f>
        <v>0</v>
      </c>
      <c r="AI250" s="23" t="str">
        <f>IFERROR(1-VLOOKUP(B250,'Slutlig allokering kvv'!$B$2:$AJ$462,MATCH("Andel av bränsle i kvv som allokerats till värme, exklusive rökgaskondensering och hjälpel",'Slutlig allokering kvv'!$B$1:$AK$1,0),FALSE),"")</f>
        <v/>
      </c>
      <c r="AK250" s="23" t="str">
        <f t="shared" si="7"/>
        <v/>
      </c>
    </row>
    <row r="251" spans="1:37" x14ac:dyDescent="0.25">
      <c r="A251" s="2" t="s">
        <v>357</v>
      </c>
      <c r="B251" s="2" t="s">
        <v>360</v>
      </c>
      <c r="C251" s="2" t="str">
        <f>IFERROR(VLOOKUP($B251,Kraftvärmeprod!$B$1:$AH$479,MATCH(C$3,Kraftvärmeprod!$B$1:$AG$1,0),FALSE)/1,"")</f>
        <v/>
      </c>
      <c r="D251" s="2"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s="40">
        <f>IFERROR(VLOOKUP($B251,Miljö!$B$1:$S$477,MATCH(M$2,Miljö!$B$1:$X$1,0),FALSE)/1,0)-IFERROR(VLOOKUP($B251,'Slutlig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f>IFERROR(VLOOKUP($B251,Kraftvärmeprod!$B$1:$AH$479,MATCH(T$2,Kraftvärmeprod!$B$1:$AG$1,0),FALSE)/1,0)-IFERROR(VLOOKUP($B251,'Slutlig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B251">
        <f>IFERROR(VLOOKUP($B251,Kraftvärmeprod!$B$1:$AH$479,MATCH(AB$2,Kraftvärmeprod!$B$1:$AG$1,0),FALSE)/1,0)-IFERROR(VLOOKUP($B251,'Slutlig allokering kvv'!$B$2:$AC$462,MATCH(AB$3,'Slutlig allokering kvv'!$B$1:$AJ$1,0),FALSE)/1,0)</f>
        <v>0</v>
      </c>
      <c r="AE251">
        <f t="shared" si="6"/>
        <v>0</v>
      </c>
      <c r="AG251">
        <f>IFERROR(VLOOKUP(B251,'Slutlig allokering kvv'!$B$2:$AJ$462,MATCH("Summa justerad allokerad tillförd energi (utan hjälpel och rökgaskondensering):",'Slutlig allokering kvv'!$B$1:$AK$1,0),FALSE)/1,"")</f>
        <v>0</v>
      </c>
      <c r="AI251" s="23" t="str">
        <f>IFERROR(1-VLOOKUP(B251,'Slutlig allokering kvv'!$B$2:$AJ$462,MATCH("Andel av bränsle i kvv som allokerats till värme, exklusive rökgaskondensering och hjälpel",'Slutlig allokering kvv'!$B$1:$AK$1,0),FALSE),"")</f>
        <v/>
      </c>
      <c r="AK251" s="23" t="str">
        <f t="shared" si="7"/>
        <v/>
      </c>
    </row>
    <row r="252" spans="1:37" x14ac:dyDescent="0.25">
      <c r="A252" s="2" t="s">
        <v>357</v>
      </c>
      <c r="B252" s="2" t="s">
        <v>361</v>
      </c>
      <c r="C252" s="2" t="str">
        <f>IFERROR(VLOOKUP($B252,Kraftvärmeprod!$B$1:$AH$479,MATCH(C$3,Kraftvärmeprod!$B$1:$AG$1,0),FALSE)/1,"")</f>
        <v/>
      </c>
      <c r="D252" s="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s="40">
        <f>IFERROR(VLOOKUP($B252,Miljö!$B$1:$S$477,MATCH(M$2,Miljö!$B$1:$X$1,0),FALSE)/1,0)-IFERROR(VLOOKUP($B252,'Slutlig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f>IFERROR(VLOOKUP($B252,Kraftvärmeprod!$B$1:$AH$479,MATCH(T$2,Kraftvärmeprod!$B$1:$AG$1,0),FALSE)/1,0)-IFERROR(VLOOKUP($B252,'Slutlig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B252">
        <f>IFERROR(VLOOKUP($B252,Kraftvärmeprod!$B$1:$AH$479,MATCH(AB$2,Kraftvärmeprod!$B$1:$AG$1,0),FALSE)/1,0)-IFERROR(VLOOKUP($B252,'Slutlig allokering kvv'!$B$2:$AC$462,MATCH(AB$3,'Slutlig allokering kvv'!$B$1:$AJ$1,0),FALSE)/1,0)</f>
        <v>0</v>
      </c>
      <c r="AE252">
        <f t="shared" si="6"/>
        <v>0</v>
      </c>
      <c r="AG252">
        <f>IFERROR(VLOOKUP(B252,'Slutlig allokering kvv'!$B$2:$AJ$462,MATCH("Summa justerad allokerad tillförd energi (utan hjälpel och rökgaskondensering):",'Slutlig allokering kvv'!$B$1:$AK$1,0),FALSE)/1,"")</f>
        <v>0</v>
      </c>
      <c r="AI252" s="23" t="str">
        <f>IFERROR(1-VLOOKUP(B252,'Slutlig allokering kvv'!$B$2:$AJ$462,MATCH("Andel av bränsle i kvv som allokerats till värme, exklusive rökgaskondensering och hjälpel",'Slutlig allokering kvv'!$B$1:$AK$1,0),FALSE),"")</f>
        <v/>
      </c>
      <c r="AK252" s="23" t="str">
        <f t="shared" si="7"/>
        <v/>
      </c>
    </row>
    <row r="253" spans="1:37" x14ac:dyDescent="0.25">
      <c r="A253" s="2" t="s">
        <v>357</v>
      </c>
      <c r="B253" s="2" t="s">
        <v>362</v>
      </c>
      <c r="C253" s="2" t="str">
        <f>IFERROR(VLOOKUP($B253,Kraftvärmeprod!$B$1:$AH$479,MATCH(C$3,Kraftvärmeprod!$B$1:$AG$1,0),FALSE)/1,"")</f>
        <v/>
      </c>
      <c r="D253" s="2" t="str">
        <f>IFERROR(VLOOKUP($B253,Kraftvärmeprod!$B$1:$AH$479,MATCH(D$3,Kraftvärmeprod!$B$1:$AG$1,0),FALSE)/1,"")</f>
        <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0</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0</v>
      </c>
      <c r="M253" s="40">
        <f>IFERROR(VLOOKUP($B253,Miljö!$B$1:$S$477,MATCH(M$2,Miljö!$B$1:$X$1,0),FALSE)/1,0)-IFERROR(VLOOKUP($B253,'Slutlig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0</v>
      </c>
      <c r="P253">
        <f>IFERROR(VLOOKUP($B253,Kraftvärmeprod!$B$1:$AH$479,MATCH(P$2,Kraftvärmeprod!$B$1:$AG$1,0),FALSE)/1,0)-IFERROR(VLOOKUP($B253,'Slutlig allokering kvv'!$B$2:$AC$462,MATCH(P$3,'Slutlig allokering kvv'!$B$1:$AJ$1,0),FALSE)/1,0)</f>
        <v>0</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f>IFERROR(VLOOKUP($B253,Kraftvärmeprod!$B$1:$AH$479,MATCH(T$2,Kraftvärmeprod!$B$1:$AG$1,0),FALSE)/1,0)-IFERROR(VLOOKUP($B253,'Slutlig allokering kvv'!$B$2:$AC$462,MATCH(T$3,'Slutlig allokering kvv'!$B$1:$AJ$1,0),FALSE)/1,0)</f>
        <v>0</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B253">
        <f>IFERROR(VLOOKUP($B253,Kraftvärmeprod!$B$1:$AH$479,MATCH(AB$2,Kraftvärmeprod!$B$1:$AG$1,0),FALSE)/1,0)-IFERROR(VLOOKUP($B253,'Slutlig allokering kvv'!$B$2:$AC$462,MATCH(AB$3,'Slutlig allokering kvv'!$B$1:$AJ$1,0),FALSE)/1,0)</f>
        <v>0</v>
      </c>
      <c r="AE253">
        <f t="shared" si="6"/>
        <v>0</v>
      </c>
      <c r="AG253">
        <f>IFERROR(VLOOKUP(B253,'Slutlig allokering kvv'!$B$2:$AJ$462,MATCH("Summa justerad allokerad tillförd energi (utan hjälpel och rökgaskondensering):",'Slutlig allokering kvv'!$B$1:$AK$1,0),FALSE)/1,"")</f>
        <v>0</v>
      </c>
      <c r="AI253" s="23" t="str">
        <f>IFERROR(1-VLOOKUP(B253,'Slutlig allokering kvv'!$B$2:$AJ$462,MATCH("Andel av bränsle i kvv som allokerats till värme, exklusive rökgaskondensering och hjälpel",'Slutlig allokering kvv'!$B$1:$AK$1,0),FALSE),"")</f>
        <v/>
      </c>
      <c r="AK253" s="23" t="str">
        <f t="shared" si="7"/>
        <v/>
      </c>
    </row>
    <row r="254" spans="1:37" x14ac:dyDescent="0.25">
      <c r="A254" s="2" t="s">
        <v>357</v>
      </c>
      <c r="B254" s="2" t="s">
        <v>363</v>
      </c>
      <c r="C254" s="2" t="str">
        <f>IFERROR(VLOOKUP($B254,Kraftvärmeprod!$B$1:$AH$479,MATCH(C$3,Kraftvärmeprod!$B$1:$AG$1,0),FALSE)/1,"")</f>
        <v/>
      </c>
      <c r="D254" s="2" t="str">
        <f>IFERROR(VLOOKUP($B254,Kraftvärmeprod!$B$1:$AH$479,MATCH(D$3,Kraftvärmeprod!$B$1:$AG$1,0),FALSE)/1,"")</f>
        <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s="40">
        <f>IFERROR(VLOOKUP($B254,Miljö!$B$1:$S$477,MATCH(M$2,Miljö!$B$1:$X$1,0),FALSE)/1,0)-IFERROR(VLOOKUP($B254,'Slutlig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0</v>
      </c>
      <c r="O254">
        <f>IFERROR(VLOOKUP($B254,Kraftvärmeprod!$B$1:$AH$479,MATCH(O$2,Kraftvärmeprod!$B$1:$AG$1,0),FALSE)/1,0)-IFERROR(VLOOKUP($B254,'Slutlig allokering kvv'!$B$2:$AC$462,MATCH(O$3,'Slutlig allokering kvv'!$B$1:$AJ$1,0),FALSE)/1,0)</f>
        <v>0</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0</v>
      </c>
      <c r="T254">
        <f>IFERROR(VLOOKUP($B254,Kraftvärmeprod!$B$1:$AH$479,MATCH(T$2,Kraftvärmeprod!$B$1:$AG$1,0),FALSE)/1,0)-IFERROR(VLOOKUP($B254,'Slutlig allokering kvv'!$B$2:$AC$462,MATCH(T$3,'Slutlig allokering kvv'!$B$1:$AJ$1,0),FALSE)/1,0)</f>
        <v>0</v>
      </c>
      <c r="U254">
        <f>IFERROR(VLOOKUP($B254,Kraftvärmeprod!$B$1:$AH$479,MATCH(U$2,Kraftvärmeprod!$B$1:$AG$1,0),FALSE)/1,0)-IFERROR(VLOOKUP($B254,'Slutlig allokering kvv'!$B$2:$AC$462,MATCH(U$3,'Slutlig allokering kvv'!$B$1:$AJ$1,0),FALSE)/1,0)</f>
        <v>0</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0</v>
      </c>
      <c r="AA254">
        <f>IFERROR(VLOOKUP($B254,Kraftvärmeprod!$B$1:$AH$479,MATCH(AA$2,Kraftvärmeprod!$B$1:$AG$1,0),FALSE)/1,0)-IFERROR(VLOOKUP($B254,'Slutlig allokering kvv'!$B$2:$AC$462,MATCH(AA$3,'Slutlig allokering kvv'!$B$1:$AJ$1,0),FALSE)/1,0)</f>
        <v>0</v>
      </c>
      <c r="AB254">
        <f>IFERROR(VLOOKUP($B254,Kraftvärmeprod!$B$1:$AH$479,MATCH(AB$2,Kraftvärmeprod!$B$1:$AG$1,0),FALSE)/1,0)-IFERROR(VLOOKUP($B254,'Slutlig allokering kvv'!$B$2:$AC$462,MATCH(AB$3,'Slutlig allokering kvv'!$B$1:$AJ$1,0),FALSE)/1,0)</f>
        <v>0</v>
      </c>
      <c r="AE254">
        <f t="shared" si="6"/>
        <v>0</v>
      </c>
      <c r="AG254">
        <f>IFERROR(VLOOKUP(B254,'Slutlig allokering kvv'!$B$2:$AJ$462,MATCH("Summa justerad allokerad tillförd energi (utan hjälpel och rökgaskondensering):",'Slutlig allokering kvv'!$B$1:$AK$1,0),FALSE)/1,"")</f>
        <v>0</v>
      </c>
      <c r="AI254" s="23" t="str">
        <f>IFERROR(1-VLOOKUP(B254,'Slutlig allokering kvv'!$B$2:$AJ$462,MATCH("Andel av bränsle i kvv som allokerats till värme, exklusive rökgaskondensering och hjälpel",'Slutlig allokering kvv'!$B$1:$AK$1,0),FALSE),"")</f>
        <v/>
      </c>
      <c r="AK254" s="23" t="str">
        <f t="shared" si="7"/>
        <v/>
      </c>
    </row>
    <row r="255" spans="1:37" x14ac:dyDescent="0.25">
      <c r="A255" s="2" t="s">
        <v>357</v>
      </c>
      <c r="B255" s="2" t="s">
        <v>364</v>
      </c>
      <c r="C255" s="2" t="str">
        <f>IFERROR(VLOOKUP($B255,Kraftvärmeprod!$B$1:$AH$479,MATCH(C$3,Kraftvärmeprod!$B$1:$AG$1,0),FALSE)/1,"")</f>
        <v/>
      </c>
      <c r="D255" s="2"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s="40">
        <f>IFERROR(VLOOKUP($B255,Miljö!$B$1:$S$477,MATCH(M$2,Miljö!$B$1:$X$1,0),FALSE)/1,0)-IFERROR(VLOOKUP($B255,'Slutlig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f>IFERROR(VLOOKUP($B255,Kraftvärmeprod!$B$1:$AH$479,MATCH(T$2,Kraftvärmeprod!$B$1:$AG$1,0),FALSE)/1,0)-IFERROR(VLOOKUP($B255,'Slutlig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B255">
        <f>IFERROR(VLOOKUP($B255,Kraftvärmeprod!$B$1:$AH$479,MATCH(AB$2,Kraftvärmeprod!$B$1:$AG$1,0),FALSE)/1,0)-IFERROR(VLOOKUP($B255,'Slutlig allokering kvv'!$B$2:$AC$462,MATCH(AB$3,'Slutlig allokering kvv'!$B$1:$AJ$1,0),FALSE)/1,0)</f>
        <v>0</v>
      </c>
      <c r="AE255">
        <f t="shared" si="6"/>
        <v>0</v>
      </c>
      <c r="AG255">
        <f>IFERROR(VLOOKUP(B255,'Slutlig allokering kvv'!$B$2:$AJ$462,MATCH("Summa justerad allokerad tillförd energi (utan hjälpel och rökgaskondensering):",'Slutlig allokering kvv'!$B$1:$AK$1,0),FALSE)/1,"")</f>
        <v>0</v>
      </c>
      <c r="AI255" s="23" t="str">
        <f>IFERROR(1-VLOOKUP(B255,'Slutlig allokering kvv'!$B$2:$AJ$462,MATCH("Andel av bränsle i kvv som allokerats till värme, exklusive rökgaskondensering och hjälpel",'Slutlig allokering kvv'!$B$1:$AK$1,0),FALSE),"")</f>
        <v/>
      </c>
      <c r="AK255" s="23" t="str">
        <f t="shared" si="7"/>
        <v/>
      </c>
    </row>
    <row r="256" spans="1:37" x14ac:dyDescent="0.25">
      <c r="A256" s="2" t="s">
        <v>357</v>
      </c>
      <c r="B256" s="2" t="s">
        <v>365</v>
      </c>
      <c r="C256" s="2" t="str">
        <f>IFERROR(VLOOKUP($B256,Kraftvärmeprod!$B$1:$AH$479,MATCH(C$3,Kraftvärmeprod!$B$1:$AG$1,0),FALSE)/1,"")</f>
        <v/>
      </c>
      <c r="D256" s="2"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s="40">
        <f>IFERROR(VLOOKUP($B256,Miljö!$B$1:$S$477,MATCH(M$2,Miljö!$B$1:$X$1,0),FALSE)/1,0)-IFERROR(VLOOKUP($B256,'Slutlig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f>IFERROR(VLOOKUP($B256,Kraftvärmeprod!$B$1:$AH$479,MATCH(T$2,Kraftvärmeprod!$B$1:$AG$1,0),FALSE)/1,0)-IFERROR(VLOOKUP($B256,'Slutlig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B256">
        <f>IFERROR(VLOOKUP($B256,Kraftvärmeprod!$B$1:$AH$479,MATCH(AB$2,Kraftvärmeprod!$B$1:$AG$1,0),FALSE)/1,0)-IFERROR(VLOOKUP($B256,'Slutlig allokering kvv'!$B$2:$AC$462,MATCH(AB$3,'Slutlig allokering kvv'!$B$1:$AJ$1,0),FALSE)/1,0)</f>
        <v>0</v>
      </c>
      <c r="AE256">
        <f t="shared" si="6"/>
        <v>0</v>
      </c>
      <c r="AG256">
        <f>IFERROR(VLOOKUP(B256,'Slutlig allokering kvv'!$B$2:$AJ$462,MATCH("Summa justerad allokerad tillförd energi (utan hjälpel och rökgaskondensering):",'Slutlig allokering kvv'!$B$1:$AK$1,0),FALSE)/1,"")</f>
        <v>0</v>
      </c>
      <c r="AI256" s="23" t="str">
        <f>IFERROR(1-VLOOKUP(B256,'Slutlig allokering kvv'!$B$2:$AJ$462,MATCH("Andel av bränsle i kvv som allokerats till värme, exklusive rökgaskondensering och hjälpel",'Slutlig allokering kvv'!$B$1:$AK$1,0),FALSE),"")</f>
        <v/>
      </c>
      <c r="AK256" s="23" t="str">
        <f t="shared" si="7"/>
        <v/>
      </c>
    </row>
    <row r="257" spans="1:37" x14ac:dyDescent="0.25">
      <c r="A257" s="2" t="s">
        <v>357</v>
      </c>
      <c r="B257" s="2" t="s">
        <v>366</v>
      </c>
      <c r="C257" s="2">
        <f>IFERROR(VLOOKUP($B257,Kraftvärmeprod!$B$1:$AH$479,MATCH(C$3,Kraftvärmeprod!$B$1:$AG$1,0),FALSE)/1,"")</f>
        <v>111.304</v>
      </c>
      <c r="D257" s="2">
        <f>IFERROR(VLOOKUP($B257,Kraftvärmeprod!$B$1:$AH$479,MATCH(D$3,Kraftvärmeprod!$B$1:$AG$1,0),FALSE)/1,"")</f>
        <v>43.427</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11.2766</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7.4544300000000008E-2</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30.411699999999996</v>
      </c>
      <c r="M257" s="40">
        <f>IFERROR(VLOOKUP($B257,Miljö!$B$1:$S$477,MATCH(M$2,Miljö!$B$1:$X$1,0),FALSE)/1,0)-IFERROR(VLOOKUP($B257,'Slutlig allokering kvv'!$B$2:$AC$462,MATCH(M$3,'Slutlig allokering kvv'!$B$1:$AJ$1,0),FALSE)/1,0)</f>
        <v>2.7976299999999998</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11.408700000000001</v>
      </c>
      <c r="R257">
        <f>IFERROR(VLOOKUP($B257,Kraftvärmeprod!$B$1:$AH$479,MATCH(R$2,Kraftvärmeprod!$B$1:$AG$1,0),FALSE)/1,0)-IFERROR(VLOOKUP($B257,'Slutlig allokering kvv'!$B$2:$AC$462,MATCH(R$3,'Slutlig allokering kvv'!$B$1:$AJ$1,0),FALSE)/1,0)</f>
        <v>6.6055600000000005</v>
      </c>
      <c r="S257">
        <f>IFERROR(VLOOKUP($B257,Kraftvärmeprod!$B$1:$AH$479,MATCH(S$2,Kraftvärmeprod!$B$1:$AG$1,0),FALSE)/1,0)-IFERROR(VLOOKUP($B257,'Slutlig allokering kvv'!$B$2:$AC$462,MATCH(S$3,'Slutlig allokering kvv'!$B$1:$AJ$1,0),FALSE)/1,0)</f>
        <v>0</v>
      </c>
      <c r="T257">
        <f>IFERROR(VLOOKUP($B257,Kraftvärmeprod!$B$1:$AH$479,MATCH(T$2,Kraftvärmeprod!$B$1:$AG$1,0),FALSE)/1,0)-IFERROR(VLOOKUP($B257,'Slutlig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17.9041</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7.2599599999999986E-2</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B257">
        <f>IFERROR(VLOOKUP($B257,Kraftvärmeprod!$B$1:$AH$479,MATCH(AB$2,Kraftvärmeprod!$B$1:$AG$1,0),FALSE)/1,0)-IFERROR(VLOOKUP($B257,'Slutlig allokering kvv'!$B$2:$AC$462,MATCH(AB$3,'Slutlig allokering kvv'!$B$1:$AJ$1,0),FALSE)/1,0)</f>
        <v>0</v>
      </c>
      <c r="AE257">
        <f t="shared" si="6"/>
        <v>77.753803900000008</v>
      </c>
      <c r="AG257">
        <f>IFERROR(VLOOKUP(B257,'Slutlig allokering kvv'!$B$2:$AJ$462,MATCH("Summa justerad allokerad tillförd energi (utan hjälpel och rökgaskondensering):",'Slutlig allokering kvv'!$B$1:$AK$1,0),FALSE)/1,"")</f>
        <v>79.692196100000004</v>
      </c>
      <c r="AI257" s="23">
        <f>IFERROR(1-VLOOKUP(B257,'Slutlig allokering kvv'!$B$2:$AJ$462,MATCH("Andel av bränsle i kvv som allokerats till värme, exklusive rökgaskondensering och hjälpel",'Slutlig allokering kvv'!$B$1:$AK$1,0),FALSE),"")</f>
        <v>0.49384426343000143</v>
      </c>
      <c r="AK257" s="23">
        <f t="shared" si="7"/>
        <v>0.49384426343000137</v>
      </c>
    </row>
    <row r="258" spans="1:37" x14ac:dyDescent="0.25">
      <c r="A258" s="2" t="s">
        <v>357</v>
      </c>
      <c r="B258" s="2" t="s">
        <v>367</v>
      </c>
      <c r="C258" s="2" t="str">
        <f>IFERROR(VLOOKUP($B258,Kraftvärmeprod!$B$1:$AH$479,MATCH(C$3,Kraftvärmeprod!$B$1:$AG$1,0),FALSE)/1,"")</f>
        <v/>
      </c>
      <c r="D258" s="2"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s="40">
        <f>IFERROR(VLOOKUP($B258,Miljö!$B$1:$S$477,MATCH(M$2,Miljö!$B$1:$X$1,0),FALSE)/1,0)-IFERROR(VLOOKUP($B258,'Slutlig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f>IFERROR(VLOOKUP($B258,Kraftvärmeprod!$B$1:$AH$479,MATCH(T$2,Kraftvärmeprod!$B$1:$AG$1,0),FALSE)/1,0)-IFERROR(VLOOKUP($B258,'Slutlig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B258">
        <f>IFERROR(VLOOKUP($B258,Kraftvärmeprod!$B$1:$AH$479,MATCH(AB$2,Kraftvärmeprod!$B$1:$AG$1,0),FALSE)/1,0)-IFERROR(VLOOKUP($B258,'Slutlig allokering kvv'!$B$2:$AC$462,MATCH(AB$3,'Slutlig allokering kvv'!$B$1:$AJ$1,0),FALSE)/1,0)</f>
        <v>0</v>
      </c>
      <c r="AE258">
        <f t="shared" si="6"/>
        <v>0</v>
      </c>
      <c r="AG258">
        <f>IFERROR(VLOOKUP(B258,'Slutlig allokering kvv'!$B$2:$AJ$462,MATCH("Summa justerad allokerad tillförd energi (utan hjälpel och rökgaskondensering):",'Slutlig allokering kvv'!$B$1:$AK$1,0),FALSE)/1,"")</f>
        <v>0</v>
      </c>
      <c r="AI258" s="23" t="str">
        <f>IFERROR(1-VLOOKUP(B258,'Slutlig allokering kvv'!$B$2:$AJ$462,MATCH("Andel av bränsle i kvv som allokerats till värme, exklusive rökgaskondensering och hjälpel",'Slutlig allokering kvv'!$B$1:$AK$1,0),FALSE),"")</f>
        <v/>
      </c>
      <c r="AK258" s="23" t="str">
        <f t="shared" si="7"/>
        <v/>
      </c>
    </row>
    <row r="259" spans="1:37" x14ac:dyDescent="0.25">
      <c r="A259" s="2" t="s">
        <v>357</v>
      </c>
      <c r="B259" s="2" t="s">
        <v>368</v>
      </c>
      <c r="C259" s="2">
        <f>IFERROR(VLOOKUP($B259,Kraftvärmeprod!$B$1:$AH$479,MATCH(C$3,Kraftvärmeprod!$B$1:$AG$1,0),FALSE)/1,"")</f>
        <v>70.900000000000006</v>
      </c>
      <c r="D259" s="2">
        <f>IFERROR(VLOOKUP($B259,Kraftvärmeprod!$B$1:$AH$479,MATCH(D$3,Kraftvärmeprod!$B$1:$AG$1,0),FALSE)/1,"")</f>
        <v>14.467000000000001</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20.1584</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0.14549200000000001</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s="40">
        <f>IFERROR(VLOOKUP($B259,Miljö!$B$1:$S$477,MATCH(M$2,Miljö!$B$1:$X$1,0),FALSE)/1,0)-IFERROR(VLOOKUP($B259,'Slutlig allokering kvv'!$B$2:$AC$462,MATCH(M$3,'Slutlig allokering kvv'!$B$1:$AJ$1,0),FALSE)/1,0)</f>
        <v>1.04511</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10.854599999999998</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f>IFERROR(VLOOKUP($B259,Kraftvärmeprod!$B$1:$AH$479,MATCH(T$2,Kraftvärmeprod!$B$1:$AG$1,0),FALSE)/1,0)-IFERROR(VLOOKUP($B259,'Slutlig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1.5122100000000001</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B259">
        <f>IFERROR(VLOOKUP($B259,Kraftvärmeprod!$B$1:$AH$479,MATCH(AB$2,Kraftvärmeprod!$B$1:$AG$1,0),FALSE)/1,0)-IFERROR(VLOOKUP($B259,'Slutlig allokering kvv'!$B$2:$AC$462,MATCH(AB$3,'Slutlig allokering kvv'!$B$1:$AJ$1,0),FALSE)/1,0)</f>
        <v>0</v>
      </c>
      <c r="AE259">
        <f t="shared" si="6"/>
        <v>32.670702000000006</v>
      </c>
      <c r="AG259">
        <f>IFERROR(VLOOKUP(B259,'Slutlig allokering kvv'!$B$2:$AJ$462,MATCH("Summa justerad allokerad tillförd energi (utan hjälpel och rökgaskondensering):",'Slutlig allokering kvv'!$B$1:$AK$1,0),FALSE)/1,"")</f>
        <v>61.517297999999997</v>
      </c>
      <c r="AI259" s="23">
        <f>IFERROR(1-VLOOKUP(B259,'Slutlig allokering kvv'!$B$2:$AJ$462,MATCH("Andel av bränsle i kvv som allokerats till värme, exklusive rökgaskondensering och hjälpel",'Slutlig allokering kvv'!$B$1:$AK$1,0),FALSE),"")</f>
        <v>0.34686692572302202</v>
      </c>
      <c r="AK259" s="23">
        <f t="shared" si="7"/>
        <v>0.34686692572302208</v>
      </c>
    </row>
    <row r="260" spans="1:37" x14ac:dyDescent="0.25">
      <c r="A260" s="2" t="s">
        <v>357</v>
      </c>
      <c r="B260" s="2" t="s">
        <v>369</v>
      </c>
      <c r="C260" s="2" t="str">
        <f>IFERROR(VLOOKUP($B260,Kraftvärmeprod!$B$1:$AH$479,MATCH(C$3,Kraftvärmeprod!$B$1:$AG$1,0),FALSE)/1,"")</f>
        <v/>
      </c>
      <c r="D260" s="2"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s="40">
        <f>IFERROR(VLOOKUP($B260,Miljö!$B$1:$S$477,MATCH(M$2,Miljö!$B$1:$X$1,0),FALSE)/1,0)-IFERROR(VLOOKUP($B260,'Slutlig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f>IFERROR(VLOOKUP($B260,Kraftvärmeprod!$B$1:$AH$479,MATCH(T$2,Kraftvärmeprod!$B$1:$AG$1,0),FALSE)/1,0)-IFERROR(VLOOKUP($B260,'Slutlig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B260">
        <f>IFERROR(VLOOKUP($B260,Kraftvärmeprod!$B$1:$AH$479,MATCH(AB$2,Kraftvärmeprod!$B$1:$AG$1,0),FALSE)/1,0)-IFERROR(VLOOKUP($B260,'Slutlig allokering kvv'!$B$2:$AC$462,MATCH(AB$3,'Slutlig allokering kvv'!$B$1:$AJ$1,0),FALSE)/1,0)</f>
        <v>0</v>
      </c>
      <c r="AE260">
        <f t="shared" si="6"/>
        <v>0</v>
      </c>
      <c r="AG260">
        <f>IFERROR(VLOOKUP(B260,'Slutlig allokering kvv'!$B$2:$AJ$462,MATCH("Summa justerad allokerad tillförd energi (utan hjälpel och rökgaskondensering):",'Slutlig allokering kvv'!$B$1:$AK$1,0),FALSE)/1,"")</f>
        <v>0</v>
      </c>
      <c r="AI260" s="23" t="str">
        <f>IFERROR(1-VLOOKUP(B260,'Slutlig allokering kvv'!$B$2:$AJ$462,MATCH("Andel av bränsle i kvv som allokerats till värme, exklusive rökgaskondensering och hjälpel",'Slutlig allokering kvv'!$B$1:$AK$1,0),FALSE),"")</f>
        <v/>
      </c>
      <c r="AK260" s="23" t="str">
        <f t="shared" si="7"/>
        <v/>
      </c>
    </row>
    <row r="261" spans="1:37" x14ac:dyDescent="0.25">
      <c r="A261" s="2" t="s">
        <v>357</v>
      </c>
      <c r="B261" s="2" t="s">
        <v>370</v>
      </c>
      <c r="C261" s="2" t="str">
        <f>IFERROR(VLOOKUP($B261,Kraftvärmeprod!$B$1:$AH$479,MATCH(C$3,Kraftvärmeprod!$B$1:$AG$1,0),FALSE)/1,"")</f>
        <v/>
      </c>
      <c r="D261" s="2"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s="40">
        <f>IFERROR(VLOOKUP($B261,Miljö!$B$1:$S$477,MATCH(M$2,Miljö!$B$1:$X$1,0),FALSE)/1,0)-IFERROR(VLOOKUP($B261,'Slutlig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f>IFERROR(VLOOKUP($B261,Kraftvärmeprod!$B$1:$AH$479,MATCH(T$2,Kraftvärmeprod!$B$1:$AG$1,0),FALSE)/1,0)-IFERROR(VLOOKUP($B261,'Slutlig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B261">
        <f>IFERROR(VLOOKUP($B261,Kraftvärmeprod!$B$1:$AH$479,MATCH(AB$2,Kraftvärmeprod!$B$1:$AG$1,0),FALSE)/1,0)-IFERROR(VLOOKUP($B261,'Slutlig allokering kvv'!$B$2:$AC$462,MATCH(AB$3,'Slutlig allokering kvv'!$B$1:$AJ$1,0),FALSE)/1,0)</f>
        <v>0</v>
      </c>
      <c r="AE261">
        <f t="shared" si="6"/>
        <v>0</v>
      </c>
      <c r="AG261">
        <f>IFERROR(VLOOKUP(B261,'Slutlig allokering kvv'!$B$2:$AJ$462,MATCH("Summa justerad allokerad tillförd energi (utan hjälpel och rökgaskondensering):",'Slutlig allokering kvv'!$B$1:$AK$1,0),FALSE)/1,"")</f>
        <v>0</v>
      </c>
      <c r="AI261" s="23" t="str">
        <f>IFERROR(1-VLOOKUP(B261,'Slutlig allokering kvv'!$B$2:$AJ$462,MATCH("Andel av bränsle i kvv som allokerats till värme, exklusive rökgaskondensering och hjälpel",'Slutlig allokering kvv'!$B$1:$AK$1,0),FALSE),"")</f>
        <v/>
      </c>
      <c r="AK261" s="23" t="str">
        <f t="shared" si="7"/>
        <v/>
      </c>
    </row>
    <row r="262" spans="1:37" x14ac:dyDescent="0.25">
      <c r="A262" s="2" t="s">
        <v>357</v>
      </c>
      <c r="B262" s="2" t="s">
        <v>371</v>
      </c>
      <c r="C262" s="2">
        <f>IFERROR(VLOOKUP($B262,Kraftvärmeprod!$B$1:$AH$479,MATCH(C$3,Kraftvärmeprod!$B$1:$AG$1,0),FALSE)/1,"")</f>
        <v>293.99700000000001</v>
      </c>
      <c r="D262" s="2">
        <f>IFERROR(VLOOKUP($B262,Kraftvärmeprod!$B$1:$AH$479,MATCH(D$3,Kraftvärmeprod!$B$1:$AG$1,0),FALSE)/1,"")</f>
        <v>145.505</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62.296999999999997</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0.24863499999999999</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47.689500000000002</v>
      </c>
      <c r="M262" s="40">
        <f>IFERROR(VLOOKUP($B262,Miljö!$B$1:$S$477,MATCH(M$2,Miljö!$B$1:$X$1,0),FALSE)/1,0)-IFERROR(VLOOKUP($B262,'Slutlig allokering kvv'!$B$2:$AC$462,MATCH(M$3,'Slutlig allokering kvv'!$B$1:$AJ$1,0),FALSE)/1,0)</f>
        <v>10.60718</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38.992999999999995</v>
      </c>
      <c r="R262">
        <f>IFERROR(VLOOKUP($B262,Kraftvärmeprod!$B$1:$AH$479,MATCH(R$2,Kraftvärmeprod!$B$1:$AG$1,0),FALSE)/1,0)-IFERROR(VLOOKUP($B262,'Slutlig allokering kvv'!$B$2:$AC$462,MATCH(R$3,'Slutlig allokering kvv'!$B$1:$AJ$1,0),FALSE)/1,0)</f>
        <v>13.7254</v>
      </c>
      <c r="S262">
        <f>IFERROR(VLOOKUP($B262,Kraftvärmeprod!$B$1:$AH$479,MATCH(S$2,Kraftvärmeprod!$B$1:$AG$1,0),FALSE)/1,0)-IFERROR(VLOOKUP($B262,'Slutlig allokering kvv'!$B$2:$AC$462,MATCH(S$3,'Slutlig allokering kvv'!$B$1:$AJ$1,0),FALSE)/1,0)</f>
        <v>0</v>
      </c>
      <c r="T262">
        <f>IFERROR(VLOOKUP($B262,Kraftvärmeprod!$B$1:$AH$479,MATCH(T$2,Kraftvärmeprod!$B$1:$AG$1,0),FALSE)/1,0)-IFERROR(VLOOKUP($B262,'Slutlig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52.557400000000001</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2.6553000000000004</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B262">
        <f>IFERROR(VLOOKUP($B262,Kraftvärmeprod!$B$1:$AH$479,MATCH(AB$2,Kraftvärmeprod!$B$1:$AG$1,0),FALSE)/1,0)-IFERROR(VLOOKUP($B262,'Slutlig allokering kvv'!$B$2:$AC$462,MATCH(AB$3,'Slutlig allokering kvv'!$B$1:$AJ$1,0),FALSE)/1,0)</f>
        <v>65.742500000000007</v>
      </c>
      <c r="AE262">
        <f t="shared" ref="AE262:AE325" si="8">SUM(E262:AB262)-M262</f>
        <v>283.90873499999998</v>
      </c>
      <c r="AG262">
        <f>IFERROR(VLOOKUP(B262,'Slutlig allokering kvv'!$B$2:$AJ$462,MATCH("Summa justerad allokerad tillförd energi (utan hjälpel och rökgaskondensering):",'Slutlig allokering kvv'!$B$1:$AK$1,0),FALSE)/1,"")</f>
        <v>227.58426499999996</v>
      </c>
      <c r="AI262" s="23">
        <f>IFERROR(1-VLOOKUP(B262,'Slutlig allokering kvv'!$B$2:$AJ$462,MATCH("Andel av bränsle i kvv som allokerats till värme, exklusive rökgaskondensering och hjälpel",'Slutlig allokering kvv'!$B$1:$AK$1,0),FALSE),"")</f>
        <v>0.55505888643637347</v>
      </c>
      <c r="AK262" s="23">
        <f t="shared" ref="AK262:AK325" si="9">IFERROR(AE262/(AE262+AG262),"")</f>
        <v>0.55505888643637358</v>
      </c>
    </row>
    <row r="263" spans="1:37" x14ac:dyDescent="0.25">
      <c r="A263" s="2" t="s">
        <v>357</v>
      </c>
      <c r="B263" s="2" t="s">
        <v>372</v>
      </c>
      <c r="C263" s="2">
        <f>IFERROR(VLOOKUP($B263,Kraftvärmeprod!$B$1:$AH$479,MATCH(C$3,Kraftvärmeprod!$B$1:$AG$1,0),FALSE)/1,"")</f>
        <v>8.4809999999999999</v>
      </c>
      <c r="D263" s="2">
        <f>IFERROR(VLOOKUP($B263,Kraftvärmeprod!$B$1:$AH$479,MATCH(D$3,Kraftvärmeprod!$B$1:$AG$1,0),FALSE)/1,"")</f>
        <v>0</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s="40">
        <f>IFERROR(VLOOKUP($B263,Miljö!$B$1:$S$477,MATCH(M$2,Miljö!$B$1:$X$1,0),FALSE)/1,0)-IFERROR(VLOOKUP($B263,'Slutlig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f>IFERROR(VLOOKUP($B263,Kraftvärmeprod!$B$1:$AH$479,MATCH(T$2,Kraftvärmeprod!$B$1:$AG$1,0),FALSE)/1,0)-IFERROR(VLOOKUP($B263,'Slutlig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B263">
        <f>IFERROR(VLOOKUP($B263,Kraftvärmeprod!$B$1:$AH$479,MATCH(AB$2,Kraftvärmeprod!$B$1:$AG$1,0),FALSE)/1,0)-IFERROR(VLOOKUP($B263,'Slutlig allokering kvv'!$B$2:$AC$462,MATCH(AB$3,'Slutlig allokering kvv'!$B$1:$AJ$1,0),FALSE)/1,0)</f>
        <v>0</v>
      </c>
      <c r="AE263">
        <f t="shared" si="8"/>
        <v>0</v>
      </c>
      <c r="AG263">
        <f>IFERROR(VLOOKUP(B263,'Slutlig allokering kvv'!$B$2:$AJ$462,MATCH("Summa justerad allokerad tillförd energi (utan hjälpel och rökgaskondensering):",'Slutlig allokering kvv'!$B$1:$AK$1,0),FALSE)/1,"")</f>
        <v>11.938000000000001</v>
      </c>
      <c r="AI263" s="23">
        <f>IFERROR(1-VLOOKUP(B263,'Slutlig allokering kvv'!$B$2:$AJ$462,MATCH("Andel av bränsle i kvv som allokerats till värme, exklusive rökgaskondensering och hjälpel",'Slutlig allokering kvv'!$B$1:$AK$1,0),FALSE),"")</f>
        <v>-2.2204460492503131E-16</v>
      </c>
      <c r="AK263" s="23">
        <f t="shared" si="9"/>
        <v>0</v>
      </c>
    </row>
    <row r="264" spans="1:37" x14ac:dyDescent="0.25">
      <c r="A264" s="2" t="s">
        <v>357</v>
      </c>
      <c r="B264" s="2" t="s">
        <v>373</v>
      </c>
      <c r="C264" s="2" t="str">
        <f>IFERROR(VLOOKUP($B264,Kraftvärmeprod!$B$1:$AH$479,MATCH(C$3,Kraftvärmeprod!$B$1:$AG$1,0),FALSE)/1,"")</f>
        <v/>
      </c>
      <c r="D264" s="2" t="str">
        <f>IFERROR(VLOOKUP($B264,Kraftvärmeprod!$B$1:$AH$479,MATCH(D$3,Kraftvärmeprod!$B$1:$AG$1,0),FALSE)/1,"")</f>
        <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0</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0</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0</v>
      </c>
      <c r="M264" s="40">
        <f>IFERROR(VLOOKUP($B264,Miljö!$B$1:$S$477,MATCH(M$2,Miljö!$B$1:$X$1,0),FALSE)/1,0)-IFERROR(VLOOKUP($B264,'Slutlig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0</v>
      </c>
      <c r="P264">
        <f>IFERROR(VLOOKUP($B264,Kraftvärmeprod!$B$1:$AH$479,MATCH(P$2,Kraftvärmeprod!$B$1:$AG$1,0),FALSE)/1,0)-IFERROR(VLOOKUP($B264,'Slutlig allokering kvv'!$B$2:$AC$462,MATCH(P$3,'Slutlig allokering kvv'!$B$1:$AJ$1,0),FALSE)/1,0)</f>
        <v>0</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0</v>
      </c>
      <c r="T264">
        <f>IFERROR(VLOOKUP($B264,Kraftvärmeprod!$B$1:$AH$479,MATCH(T$2,Kraftvärmeprod!$B$1:$AG$1,0),FALSE)/1,0)-IFERROR(VLOOKUP($B264,'Slutlig allokering kvv'!$B$2:$AC$462,MATCH(T$3,'Slutlig allokering kvv'!$B$1:$AJ$1,0),FALSE)/1,0)</f>
        <v>0</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v>
      </c>
      <c r="AA264">
        <f>IFERROR(VLOOKUP($B264,Kraftvärmeprod!$B$1:$AH$479,MATCH(AA$2,Kraftvärmeprod!$B$1:$AG$1,0),FALSE)/1,0)-IFERROR(VLOOKUP($B264,'Slutlig allokering kvv'!$B$2:$AC$462,MATCH(AA$3,'Slutlig allokering kvv'!$B$1:$AJ$1,0),FALSE)/1,0)</f>
        <v>0</v>
      </c>
      <c r="AB264">
        <f>IFERROR(VLOOKUP($B264,Kraftvärmeprod!$B$1:$AH$479,MATCH(AB$2,Kraftvärmeprod!$B$1:$AG$1,0),FALSE)/1,0)-IFERROR(VLOOKUP($B264,'Slutlig allokering kvv'!$B$2:$AC$462,MATCH(AB$3,'Slutlig allokering kvv'!$B$1:$AJ$1,0),FALSE)/1,0)</f>
        <v>0</v>
      </c>
      <c r="AE264">
        <f t="shared" si="8"/>
        <v>0</v>
      </c>
      <c r="AG264">
        <f>IFERROR(VLOOKUP(B264,'Slutlig allokering kvv'!$B$2:$AJ$462,MATCH("Summa justerad allokerad tillförd energi (utan hjälpel och rökgaskondensering):",'Slutlig allokering kvv'!$B$1:$AK$1,0),FALSE)/1,"")</f>
        <v>0</v>
      </c>
      <c r="AI264" s="23" t="str">
        <f>IFERROR(1-VLOOKUP(B264,'Slutlig allokering kvv'!$B$2:$AJ$462,MATCH("Andel av bränsle i kvv som allokerats till värme, exklusive rökgaskondensering och hjälpel",'Slutlig allokering kvv'!$B$1:$AK$1,0),FALSE),"")</f>
        <v/>
      </c>
      <c r="AK264" s="23" t="str">
        <f t="shared" si="9"/>
        <v/>
      </c>
    </row>
    <row r="265" spans="1:37" x14ac:dyDescent="0.25">
      <c r="A265" s="2" t="s">
        <v>357</v>
      </c>
      <c r="B265" s="2" t="s">
        <v>374</v>
      </c>
      <c r="C265" s="2" t="str">
        <f>IFERROR(VLOOKUP($B265,Kraftvärmeprod!$B$1:$AH$479,MATCH(C$3,Kraftvärmeprod!$B$1:$AG$1,0),FALSE)/1,"")</f>
        <v/>
      </c>
      <c r="D265" s="2"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s="40">
        <f>IFERROR(VLOOKUP($B265,Miljö!$B$1:$S$477,MATCH(M$2,Miljö!$B$1:$X$1,0),FALSE)/1,0)-IFERROR(VLOOKUP($B265,'Slutlig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f>IFERROR(VLOOKUP($B265,Kraftvärmeprod!$B$1:$AH$479,MATCH(T$2,Kraftvärmeprod!$B$1:$AG$1,0),FALSE)/1,0)-IFERROR(VLOOKUP($B265,'Slutlig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B265">
        <f>IFERROR(VLOOKUP($B265,Kraftvärmeprod!$B$1:$AH$479,MATCH(AB$2,Kraftvärmeprod!$B$1:$AG$1,0),FALSE)/1,0)-IFERROR(VLOOKUP($B265,'Slutlig allokering kvv'!$B$2:$AC$462,MATCH(AB$3,'Slutlig allokering kvv'!$B$1:$AJ$1,0),FALSE)/1,0)</f>
        <v>0</v>
      </c>
      <c r="AE265">
        <f t="shared" si="8"/>
        <v>0</v>
      </c>
      <c r="AG265">
        <f>IFERROR(VLOOKUP(B265,'Slutlig allokering kvv'!$B$2:$AJ$462,MATCH("Summa justerad allokerad tillförd energi (utan hjälpel och rökgaskondensering):",'Slutlig allokering kvv'!$B$1:$AK$1,0),FALSE)/1,"")</f>
        <v>0</v>
      </c>
      <c r="AI265" s="23" t="str">
        <f>IFERROR(1-VLOOKUP(B265,'Slutlig allokering kvv'!$B$2:$AJ$462,MATCH("Andel av bränsle i kvv som allokerats till värme, exklusive rökgaskondensering och hjälpel",'Slutlig allokering kvv'!$B$1:$AK$1,0),FALSE),"")</f>
        <v/>
      </c>
      <c r="AK265" s="23" t="str">
        <f t="shared" si="9"/>
        <v/>
      </c>
    </row>
    <row r="266" spans="1:37" x14ac:dyDescent="0.25">
      <c r="A266" s="2" t="s">
        <v>357</v>
      </c>
      <c r="B266" s="2" t="s">
        <v>375</v>
      </c>
      <c r="C266" s="2" t="str">
        <f>IFERROR(VLOOKUP($B266,Kraftvärmeprod!$B$1:$AH$479,MATCH(C$3,Kraftvärmeprod!$B$1:$AG$1,0),FALSE)/1,"")</f>
        <v/>
      </c>
      <c r="D266" s="2" t="str">
        <f>IFERROR(VLOOKUP($B266,Kraftvärmeprod!$B$1:$AH$479,MATCH(D$3,Kraftvärmeprod!$B$1:$AG$1,0),FALSE)/1,"")</f>
        <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0</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s="40">
        <f>IFERROR(VLOOKUP($B266,Miljö!$B$1:$S$477,MATCH(M$2,Miljö!$B$1:$X$1,0),FALSE)/1,0)-IFERROR(VLOOKUP($B266,'Slutlig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0</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f>IFERROR(VLOOKUP($B266,Kraftvärmeprod!$B$1:$AH$479,MATCH(T$2,Kraftvärmeprod!$B$1:$AG$1,0),FALSE)/1,0)-IFERROR(VLOOKUP($B266,'Slutlig allokering kvv'!$B$2:$AC$462,MATCH(T$3,'Slutlig allokering kvv'!$B$1:$AJ$1,0),FALSE)/1,0)</f>
        <v>0</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0</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B266">
        <f>IFERROR(VLOOKUP($B266,Kraftvärmeprod!$B$1:$AH$479,MATCH(AB$2,Kraftvärmeprod!$B$1:$AG$1,0),FALSE)/1,0)-IFERROR(VLOOKUP($B266,'Slutlig allokering kvv'!$B$2:$AC$462,MATCH(AB$3,'Slutlig allokering kvv'!$B$1:$AJ$1,0),FALSE)/1,0)</f>
        <v>0</v>
      </c>
      <c r="AE266">
        <f t="shared" si="8"/>
        <v>0</v>
      </c>
      <c r="AG266">
        <f>IFERROR(VLOOKUP(B266,'Slutlig allokering kvv'!$B$2:$AJ$462,MATCH("Summa justerad allokerad tillförd energi (utan hjälpel och rökgaskondensering):",'Slutlig allokering kvv'!$B$1:$AK$1,0),FALSE)/1,"")</f>
        <v>0</v>
      </c>
      <c r="AI266" s="23" t="str">
        <f>IFERROR(1-VLOOKUP(B266,'Slutlig allokering kvv'!$B$2:$AJ$462,MATCH("Andel av bränsle i kvv som allokerats till värme, exklusive rökgaskondensering och hjälpel",'Slutlig allokering kvv'!$B$1:$AK$1,0),FALSE),"")</f>
        <v/>
      </c>
      <c r="AK266" s="23" t="str">
        <f t="shared" si="9"/>
        <v/>
      </c>
    </row>
    <row r="267" spans="1:37" x14ac:dyDescent="0.25">
      <c r="A267" s="2" t="s">
        <v>376</v>
      </c>
      <c r="B267" s="2" t="s">
        <v>377</v>
      </c>
      <c r="C267" s="2" t="str">
        <f>IFERROR(VLOOKUP($B267,Kraftvärmeprod!$B$1:$AH$479,MATCH(C$3,Kraftvärmeprod!$B$1:$AG$1,0),FALSE)/1,"")</f>
        <v/>
      </c>
      <c r="D267" s="2"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s="40">
        <f>IFERROR(VLOOKUP($B267,Miljö!$B$1:$S$477,MATCH(M$2,Miljö!$B$1:$X$1,0),FALSE)/1,0)-IFERROR(VLOOKUP($B267,'Slutlig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f>IFERROR(VLOOKUP($B267,Kraftvärmeprod!$B$1:$AH$479,MATCH(T$2,Kraftvärmeprod!$B$1:$AG$1,0),FALSE)/1,0)-IFERROR(VLOOKUP($B267,'Slutlig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B267">
        <f>IFERROR(VLOOKUP($B267,Kraftvärmeprod!$B$1:$AH$479,MATCH(AB$2,Kraftvärmeprod!$B$1:$AG$1,0),FALSE)/1,0)-IFERROR(VLOOKUP($B267,'Slutlig allokering kvv'!$B$2:$AC$462,MATCH(AB$3,'Slutlig allokering kvv'!$B$1:$AJ$1,0),FALSE)/1,0)</f>
        <v>0</v>
      </c>
      <c r="AE267">
        <f t="shared" si="8"/>
        <v>0</v>
      </c>
      <c r="AG267">
        <f>IFERROR(VLOOKUP(B267,'Slutlig allokering kvv'!$B$2:$AJ$462,MATCH("Summa justerad allokerad tillförd energi (utan hjälpel och rökgaskondensering):",'Slutlig allokering kvv'!$B$1:$AK$1,0),FALSE)/1,"")</f>
        <v>0</v>
      </c>
      <c r="AI267" s="23" t="str">
        <f>IFERROR(1-VLOOKUP(B267,'Slutlig allokering kvv'!$B$2:$AJ$462,MATCH("Andel av bränsle i kvv som allokerats till värme, exklusive rökgaskondensering och hjälpel",'Slutlig allokering kvv'!$B$1:$AK$1,0),FALSE),"")</f>
        <v/>
      </c>
      <c r="AK267" s="23" t="str">
        <f t="shared" si="9"/>
        <v/>
      </c>
    </row>
    <row r="268" spans="1:37" x14ac:dyDescent="0.25">
      <c r="A268" s="2" t="s">
        <v>376</v>
      </c>
      <c r="B268" s="2" t="s">
        <v>378</v>
      </c>
      <c r="C268" s="2">
        <f>IFERROR(VLOOKUP($B268,Kraftvärmeprod!$B$1:$AH$479,MATCH(C$3,Kraftvärmeprod!$B$1:$AG$1,0),FALSE)/1,"")</f>
        <v>158.1</v>
      </c>
      <c r="D268" s="2">
        <f>IFERROR(VLOOKUP($B268,Kraftvärmeprod!$B$1:$AH$479,MATCH(D$3,Kraftvärmeprod!$B$1:$AG$1,0),FALSE)/1,"")</f>
        <v>11.4</v>
      </c>
      <c r="E268">
        <f>IFERROR(VLOOKUP($B268,Kraftvärmeprod!$B$1:$AH$479,MATCH(E$2,Kraftvärmeprod!$B$1:$AG$1,0),FALSE)/1,0)-IFERROR(VLOOKUP($B268,'Slutlig allokering kvv'!$B$2:$AC$462,MATCH(E$3,'Slutlig allokering kvv'!$B$1:$AJ$1,0),FALSE)/1,0)</f>
        <v>33.372000000000014</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0.16547000000000001</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s="40">
        <f>IFERROR(VLOOKUP($B268,Miljö!$B$1:$S$477,MATCH(M$2,Miljö!$B$1:$X$1,0),FALSE)/1,0)-IFERROR(VLOOKUP($B268,'Slutlig allokering kvv'!$B$2:$AC$462,MATCH(M$3,'Slutlig allokering kvv'!$B$1:$AJ$1,0),FALSE)/1,0)</f>
        <v>1.0661700000000005</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f>IFERROR(VLOOKUP($B268,Kraftvärmeprod!$B$1:$AH$479,MATCH(T$2,Kraftvärmeprod!$B$1:$AG$1,0),FALSE)/1,0)-IFERROR(VLOOKUP($B268,'Slutlig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B268">
        <f>IFERROR(VLOOKUP($B268,Kraftvärmeprod!$B$1:$AH$479,MATCH(AB$2,Kraftvärmeprod!$B$1:$AG$1,0),FALSE)/1,0)-IFERROR(VLOOKUP($B268,'Slutlig allokering kvv'!$B$2:$AC$462,MATCH(AB$3,'Slutlig allokering kvv'!$B$1:$AJ$1,0),FALSE)/1,0)</f>
        <v>0</v>
      </c>
      <c r="AE268">
        <f t="shared" si="8"/>
        <v>33.537470000000013</v>
      </c>
      <c r="AG268">
        <f>IFERROR(VLOOKUP(B268,'Slutlig allokering kvv'!$B$2:$AJ$462,MATCH("Summa justerad allokerad tillförd energi (utan hjälpel och rökgaskondensering):",'Slutlig allokering kvv'!$B$1:$AK$1,0),FALSE)/1,"")</f>
        <v>145.76253</v>
      </c>
      <c r="AI268" s="23">
        <f>IFERROR(1-VLOOKUP(B268,'Slutlig allokering kvv'!$B$2:$AJ$462,MATCH("Andel av bränsle i kvv som allokerats till värme, exklusive rökgaskondensering och hjälpel",'Slutlig allokering kvv'!$B$1:$AK$1,0),FALSE),"")</f>
        <v>0.18704668153931969</v>
      </c>
      <c r="AK268" s="23">
        <f t="shared" si="9"/>
        <v>0.18704668153931964</v>
      </c>
    </row>
    <row r="269" spans="1:37" x14ac:dyDescent="0.25">
      <c r="A269" s="2" t="s">
        <v>376</v>
      </c>
      <c r="B269" s="2" t="s">
        <v>379</v>
      </c>
      <c r="C269" s="2" t="str">
        <f>IFERROR(VLOOKUP($B269,Kraftvärmeprod!$B$1:$AH$479,MATCH(C$3,Kraftvärmeprod!$B$1:$AG$1,0),FALSE)/1,"")</f>
        <v/>
      </c>
      <c r="D269" s="2" t="str">
        <f>IFERROR(VLOOKUP($B269,Kraftvärmeprod!$B$1:$AH$479,MATCH(D$3,Kraftvärmeprod!$B$1:$AG$1,0),FALSE)/1,"")</f>
        <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0</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0</v>
      </c>
      <c r="M269" s="40">
        <f>IFERROR(VLOOKUP($B269,Miljö!$B$1:$S$477,MATCH(M$2,Miljö!$B$1:$X$1,0),FALSE)/1,0)-IFERROR(VLOOKUP($B269,'Slutlig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0</v>
      </c>
      <c r="P269">
        <f>IFERROR(VLOOKUP($B269,Kraftvärmeprod!$B$1:$AH$479,MATCH(P$2,Kraftvärmeprod!$B$1:$AG$1,0),FALSE)/1,0)-IFERROR(VLOOKUP($B269,'Slutlig allokering kvv'!$B$2:$AC$462,MATCH(P$3,'Slutlig allokering kvv'!$B$1:$AJ$1,0),FALSE)/1,0)</f>
        <v>0</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0</v>
      </c>
      <c r="T269">
        <f>IFERROR(VLOOKUP($B269,Kraftvärmeprod!$B$1:$AH$479,MATCH(T$2,Kraftvärmeprod!$B$1:$AG$1,0),FALSE)/1,0)-IFERROR(VLOOKUP($B269,'Slutlig allokering kvv'!$B$2:$AC$462,MATCH(T$3,'Slutlig allokering kvv'!$B$1:$AJ$1,0),FALSE)/1,0)</f>
        <v>0</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0</v>
      </c>
      <c r="AB269">
        <f>IFERROR(VLOOKUP($B269,Kraftvärmeprod!$B$1:$AH$479,MATCH(AB$2,Kraftvärmeprod!$B$1:$AG$1,0),FALSE)/1,0)-IFERROR(VLOOKUP($B269,'Slutlig allokering kvv'!$B$2:$AC$462,MATCH(AB$3,'Slutlig allokering kvv'!$B$1:$AJ$1,0),FALSE)/1,0)</f>
        <v>0</v>
      </c>
      <c r="AE269">
        <f t="shared" si="8"/>
        <v>0</v>
      </c>
      <c r="AG269">
        <f>IFERROR(VLOOKUP(B269,'Slutlig allokering kvv'!$B$2:$AJ$462,MATCH("Summa justerad allokerad tillförd energi (utan hjälpel och rökgaskondensering):",'Slutlig allokering kvv'!$B$1:$AK$1,0),FALSE)/1,"")</f>
        <v>0</v>
      </c>
      <c r="AI269" s="23" t="str">
        <f>IFERROR(1-VLOOKUP(B269,'Slutlig allokering kvv'!$B$2:$AJ$462,MATCH("Andel av bränsle i kvv som allokerats till värme, exklusive rökgaskondensering och hjälpel",'Slutlig allokering kvv'!$B$1:$AK$1,0),FALSE),"")</f>
        <v/>
      </c>
      <c r="AK269" s="23" t="str">
        <f t="shared" si="9"/>
        <v/>
      </c>
    </row>
    <row r="270" spans="1:37" x14ac:dyDescent="0.25">
      <c r="A270" s="2" t="s">
        <v>376</v>
      </c>
      <c r="B270" s="2" t="s">
        <v>380</v>
      </c>
      <c r="C270" s="2" t="str">
        <f>IFERROR(VLOOKUP($B270,Kraftvärmeprod!$B$1:$AH$479,MATCH(C$3,Kraftvärmeprod!$B$1:$AG$1,0),FALSE)/1,"")</f>
        <v/>
      </c>
      <c r="D270" s="2"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s="40">
        <f>IFERROR(VLOOKUP($B270,Miljö!$B$1:$S$477,MATCH(M$2,Miljö!$B$1:$X$1,0),FALSE)/1,0)-IFERROR(VLOOKUP($B270,'Slutlig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f>IFERROR(VLOOKUP($B270,Kraftvärmeprod!$B$1:$AH$479,MATCH(T$2,Kraftvärmeprod!$B$1:$AG$1,0),FALSE)/1,0)-IFERROR(VLOOKUP($B270,'Slutlig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B270">
        <f>IFERROR(VLOOKUP($B270,Kraftvärmeprod!$B$1:$AH$479,MATCH(AB$2,Kraftvärmeprod!$B$1:$AG$1,0),FALSE)/1,0)-IFERROR(VLOOKUP($B270,'Slutlig allokering kvv'!$B$2:$AC$462,MATCH(AB$3,'Slutlig allokering kvv'!$B$1:$AJ$1,0),FALSE)/1,0)</f>
        <v>0</v>
      </c>
      <c r="AE270">
        <f t="shared" si="8"/>
        <v>0</v>
      </c>
      <c r="AG270">
        <f>IFERROR(VLOOKUP(B270,'Slutlig allokering kvv'!$B$2:$AJ$462,MATCH("Summa justerad allokerad tillförd energi (utan hjälpel och rökgaskondensering):",'Slutlig allokering kvv'!$B$1:$AK$1,0),FALSE)/1,"")</f>
        <v>0</v>
      </c>
      <c r="AI270" s="23" t="str">
        <f>IFERROR(1-VLOOKUP(B270,'Slutlig allokering kvv'!$B$2:$AJ$462,MATCH("Andel av bränsle i kvv som allokerats till värme, exklusive rökgaskondensering och hjälpel",'Slutlig allokering kvv'!$B$1:$AK$1,0),FALSE),"")</f>
        <v/>
      </c>
      <c r="AK270" s="23" t="str">
        <f t="shared" si="9"/>
        <v/>
      </c>
    </row>
    <row r="271" spans="1:37" x14ac:dyDescent="0.25">
      <c r="A271" s="2" t="s">
        <v>376</v>
      </c>
      <c r="B271" s="2" t="s">
        <v>381</v>
      </c>
      <c r="C271" s="2" t="str">
        <f>IFERROR(VLOOKUP($B271,Kraftvärmeprod!$B$1:$AH$479,MATCH(C$3,Kraftvärmeprod!$B$1:$AG$1,0),FALSE)/1,"")</f>
        <v/>
      </c>
      <c r="D271" s="2"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s="40">
        <f>IFERROR(VLOOKUP($B271,Miljö!$B$1:$S$477,MATCH(M$2,Miljö!$B$1:$X$1,0),FALSE)/1,0)-IFERROR(VLOOKUP($B271,'Slutlig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f>IFERROR(VLOOKUP($B271,Kraftvärmeprod!$B$1:$AH$479,MATCH(T$2,Kraftvärmeprod!$B$1:$AG$1,0),FALSE)/1,0)-IFERROR(VLOOKUP($B271,'Slutlig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B271">
        <f>IFERROR(VLOOKUP($B271,Kraftvärmeprod!$B$1:$AH$479,MATCH(AB$2,Kraftvärmeprod!$B$1:$AG$1,0),FALSE)/1,0)-IFERROR(VLOOKUP($B271,'Slutlig allokering kvv'!$B$2:$AC$462,MATCH(AB$3,'Slutlig allokering kvv'!$B$1:$AJ$1,0),FALSE)/1,0)</f>
        <v>0</v>
      </c>
      <c r="AE271">
        <f t="shared" si="8"/>
        <v>0</v>
      </c>
      <c r="AG271">
        <f>IFERROR(VLOOKUP(B271,'Slutlig allokering kvv'!$B$2:$AJ$462,MATCH("Summa justerad allokerad tillförd energi (utan hjälpel och rökgaskondensering):",'Slutlig allokering kvv'!$B$1:$AK$1,0),FALSE)/1,"")</f>
        <v>0</v>
      </c>
      <c r="AI271" s="23" t="str">
        <f>IFERROR(1-VLOOKUP(B271,'Slutlig allokering kvv'!$B$2:$AJ$462,MATCH("Andel av bränsle i kvv som allokerats till värme, exklusive rökgaskondensering och hjälpel",'Slutlig allokering kvv'!$B$1:$AK$1,0),FALSE),"")</f>
        <v/>
      </c>
      <c r="AK271" s="23" t="str">
        <f t="shared" si="9"/>
        <v/>
      </c>
    </row>
    <row r="272" spans="1:37" x14ac:dyDescent="0.25">
      <c r="A272" s="2" t="s">
        <v>382</v>
      </c>
      <c r="B272" s="2" t="s">
        <v>383</v>
      </c>
      <c r="C272" s="2" t="str">
        <f>IFERROR(VLOOKUP($B272,Kraftvärmeprod!$B$1:$AH$479,MATCH(C$3,Kraftvärmeprod!$B$1:$AG$1,0),FALSE)/1,"")</f>
        <v/>
      </c>
      <c r="D272" s="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s="40">
        <f>IFERROR(VLOOKUP($B272,Miljö!$B$1:$S$477,MATCH(M$2,Miljö!$B$1:$X$1,0),FALSE)/1,0)-IFERROR(VLOOKUP($B272,'Slutlig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f>IFERROR(VLOOKUP($B272,Kraftvärmeprod!$B$1:$AH$479,MATCH(T$2,Kraftvärmeprod!$B$1:$AG$1,0),FALSE)/1,0)-IFERROR(VLOOKUP($B272,'Slutlig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B272">
        <f>IFERROR(VLOOKUP($B272,Kraftvärmeprod!$B$1:$AH$479,MATCH(AB$2,Kraftvärmeprod!$B$1:$AG$1,0),FALSE)/1,0)-IFERROR(VLOOKUP($B272,'Slutlig allokering kvv'!$B$2:$AC$462,MATCH(AB$3,'Slutlig allokering kvv'!$B$1:$AJ$1,0),FALSE)/1,0)</f>
        <v>0</v>
      </c>
      <c r="AE272">
        <f t="shared" si="8"/>
        <v>0</v>
      </c>
      <c r="AG272">
        <f>IFERROR(VLOOKUP(B272,'Slutlig allokering kvv'!$B$2:$AJ$462,MATCH("Summa justerad allokerad tillförd energi (utan hjälpel och rökgaskondensering):",'Slutlig allokering kvv'!$B$1:$AK$1,0),FALSE)/1,"")</f>
        <v>0</v>
      </c>
      <c r="AI272" s="23" t="str">
        <f>IFERROR(1-VLOOKUP(B272,'Slutlig allokering kvv'!$B$2:$AJ$462,MATCH("Andel av bränsle i kvv som allokerats till värme, exklusive rökgaskondensering och hjälpel",'Slutlig allokering kvv'!$B$1:$AK$1,0),FALSE),"")</f>
        <v/>
      </c>
      <c r="AK272" s="23" t="str">
        <f t="shared" si="9"/>
        <v/>
      </c>
    </row>
    <row r="273" spans="1:37" x14ac:dyDescent="0.25">
      <c r="A273" s="2" t="s">
        <v>382</v>
      </c>
      <c r="B273" s="2" t="s">
        <v>384</v>
      </c>
      <c r="C273" s="2" t="str">
        <f>IFERROR(VLOOKUP($B273,Kraftvärmeprod!$B$1:$AH$479,MATCH(C$3,Kraftvärmeprod!$B$1:$AG$1,0),FALSE)/1,"")</f>
        <v/>
      </c>
      <c r="D273" s="2"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s="40">
        <f>IFERROR(VLOOKUP($B273,Miljö!$B$1:$S$477,MATCH(M$2,Miljö!$B$1:$X$1,0),FALSE)/1,0)-IFERROR(VLOOKUP($B273,'Slutlig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f>IFERROR(VLOOKUP($B273,Kraftvärmeprod!$B$1:$AH$479,MATCH(T$2,Kraftvärmeprod!$B$1:$AG$1,0),FALSE)/1,0)-IFERROR(VLOOKUP($B273,'Slutlig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B273">
        <f>IFERROR(VLOOKUP($B273,Kraftvärmeprod!$B$1:$AH$479,MATCH(AB$2,Kraftvärmeprod!$B$1:$AG$1,0),FALSE)/1,0)-IFERROR(VLOOKUP($B273,'Slutlig allokering kvv'!$B$2:$AC$462,MATCH(AB$3,'Slutlig allokering kvv'!$B$1:$AJ$1,0),FALSE)/1,0)</f>
        <v>0</v>
      </c>
      <c r="AE273">
        <f t="shared" si="8"/>
        <v>0</v>
      </c>
      <c r="AG273">
        <f>IFERROR(VLOOKUP(B273,'Slutlig allokering kvv'!$B$2:$AJ$462,MATCH("Summa justerad allokerad tillförd energi (utan hjälpel och rökgaskondensering):",'Slutlig allokering kvv'!$B$1:$AK$1,0),FALSE)/1,"")</f>
        <v>0</v>
      </c>
      <c r="AI273" s="23" t="str">
        <f>IFERROR(1-VLOOKUP(B273,'Slutlig allokering kvv'!$B$2:$AJ$462,MATCH("Andel av bränsle i kvv som allokerats till värme, exklusive rökgaskondensering och hjälpel",'Slutlig allokering kvv'!$B$1:$AK$1,0),FALSE),"")</f>
        <v/>
      </c>
      <c r="AK273" s="23" t="str">
        <f t="shared" si="9"/>
        <v/>
      </c>
    </row>
    <row r="274" spans="1:37" x14ac:dyDescent="0.25">
      <c r="A274" s="2" t="s">
        <v>385</v>
      </c>
      <c r="B274" s="2" t="s">
        <v>386</v>
      </c>
      <c r="C274" s="2" t="str">
        <f>IFERROR(VLOOKUP($B274,Kraftvärmeprod!$B$1:$AH$479,MATCH(C$3,Kraftvärmeprod!$B$1:$AG$1,0),FALSE)/1,"")</f>
        <v/>
      </c>
      <c r="D274" s="2"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s="40">
        <f>IFERROR(VLOOKUP($B274,Miljö!$B$1:$S$477,MATCH(M$2,Miljö!$B$1:$X$1,0),FALSE)/1,0)-IFERROR(VLOOKUP($B274,'Slutlig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f>IFERROR(VLOOKUP($B274,Kraftvärmeprod!$B$1:$AH$479,MATCH(T$2,Kraftvärmeprod!$B$1:$AG$1,0),FALSE)/1,0)-IFERROR(VLOOKUP($B274,'Slutlig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B274">
        <f>IFERROR(VLOOKUP($B274,Kraftvärmeprod!$B$1:$AH$479,MATCH(AB$2,Kraftvärmeprod!$B$1:$AG$1,0),FALSE)/1,0)-IFERROR(VLOOKUP($B274,'Slutlig allokering kvv'!$B$2:$AC$462,MATCH(AB$3,'Slutlig allokering kvv'!$B$1:$AJ$1,0),FALSE)/1,0)</f>
        <v>0</v>
      </c>
      <c r="AE274">
        <f t="shared" si="8"/>
        <v>0</v>
      </c>
      <c r="AG274">
        <f>IFERROR(VLOOKUP(B274,'Slutlig allokering kvv'!$B$2:$AJ$462,MATCH("Summa justerad allokerad tillförd energi (utan hjälpel och rökgaskondensering):",'Slutlig allokering kvv'!$B$1:$AK$1,0),FALSE)/1,"")</f>
        <v>0</v>
      </c>
      <c r="AI274" s="23" t="str">
        <f>IFERROR(1-VLOOKUP(B274,'Slutlig allokering kvv'!$B$2:$AJ$462,MATCH("Andel av bränsle i kvv som allokerats till värme, exklusive rökgaskondensering och hjälpel",'Slutlig allokering kvv'!$B$1:$AK$1,0),FALSE),"")</f>
        <v/>
      </c>
      <c r="AK274" s="23" t="str">
        <f t="shared" si="9"/>
        <v/>
      </c>
    </row>
    <row r="275" spans="1:37" x14ac:dyDescent="0.25">
      <c r="A275" s="2" t="s">
        <v>387</v>
      </c>
      <c r="B275" s="2" t="s">
        <v>388</v>
      </c>
      <c r="C275" s="2" t="str">
        <f>IFERROR(VLOOKUP($B275,Kraftvärmeprod!$B$1:$AH$479,MATCH(C$3,Kraftvärmeprod!$B$1:$AG$1,0),FALSE)/1,"")</f>
        <v/>
      </c>
      <c r="D275" s="2" t="str">
        <f>IFERROR(VLOOKUP($B275,Kraftvärmeprod!$B$1:$AH$479,MATCH(D$3,Kraftvärmeprod!$B$1:$AG$1,0),FALSE)/1,"")</f>
        <v/>
      </c>
      <c r="E275">
        <f>IFERROR(VLOOKUP($B275,Kraftvärmeprod!$B$1:$AH$479,MATCH(E$2,Kraftvärmeprod!$B$1:$AG$1,0),FALSE)/1,0)-IFERROR(VLOOKUP($B275,'Slutlig allokering kvv'!$B$2:$AC$462,MATCH(E$3,'Slutlig allokering kvv'!$B$1:$AJ$1,0),FALSE)/1,0)</f>
        <v>0</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0</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s="40">
        <f>IFERROR(VLOOKUP($B275,Miljö!$B$1:$S$477,MATCH(M$2,Miljö!$B$1:$X$1,0),FALSE)/1,0)-IFERROR(VLOOKUP($B275,'Slutlig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f>IFERROR(VLOOKUP($B275,Kraftvärmeprod!$B$1:$AH$479,MATCH(T$2,Kraftvärmeprod!$B$1:$AG$1,0),FALSE)/1,0)-IFERROR(VLOOKUP($B275,'Slutlig allokering kvv'!$B$2:$AC$462,MATCH(T$3,'Slutlig allokering kvv'!$B$1:$AJ$1,0),FALSE)/1,0)</f>
        <v>0</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B275">
        <f>IFERROR(VLOOKUP($B275,Kraftvärmeprod!$B$1:$AH$479,MATCH(AB$2,Kraftvärmeprod!$B$1:$AG$1,0),FALSE)/1,0)-IFERROR(VLOOKUP($B275,'Slutlig allokering kvv'!$B$2:$AC$462,MATCH(AB$3,'Slutlig allokering kvv'!$B$1:$AJ$1,0),FALSE)/1,0)</f>
        <v>0</v>
      </c>
      <c r="AE275">
        <f t="shared" si="8"/>
        <v>0</v>
      </c>
      <c r="AG275">
        <f>IFERROR(VLOOKUP(B275,'Slutlig allokering kvv'!$B$2:$AJ$462,MATCH("Summa justerad allokerad tillförd energi (utan hjälpel och rökgaskondensering):",'Slutlig allokering kvv'!$B$1:$AK$1,0),FALSE)/1,"")</f>
        <v>0</v>
      </c>
      <c r="AI275" s="23" t="str">
        <f>IFERROR(1-VLOOKUP(B275,'Slutlig allokering kvv'!$B$2:$AJ$462,MATCH("Andel av bränsle i kvv som allokerats till värme, exklusive rökgaskondensering och hjälpel",'Slutlig allokering kvv'!$B$1:$AK$1,0),FALSE),"")</f>
        <v/>
      </c>
      <c r="AK275" s="23" t="str">
        <f t="shared" si="9"/>
        <v/>
      </c>
    </row>
    <row r="276" spans="1:37" x14ac:dyDescent="0.25">
      <c r="A276" s="2" t="s">
        <v>389</v>
      </c>
      <c r="B276" s="2" t="s">
        <v>390</v>
      </c>
      <c r="C276" s="2">
        <f>IFERROR(VLOOKUP($B276,Kraftvärmeprod!$B$1:$AH$479,MATCH(C$3,Kraftvärmeprod!$B$1:$AG$1,0),FALSE)/1,"")</f>
        <v>3.42</v>
      </c>
      <c r="D276" s="2">
        <f>IFERROR(VLOOKUP($B276,Kraftvärmeprod!$B$1:$AH$479,MATCH(D$3,Kraftvärmeprod!$B$1:$AG$1,0),FALSE)/1,"")</f>
        <v>0.16</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s="40">
        <f>IFERROR(VLOOKUP($B276,Miljö!$B$1:$S$477,MATCH(M$2,Miljö!$B$1:$X$1,0),FALSE)/1,0)-IFERROR(VLOOKUP($B276,'Slutlig allokering kvv'!$B$2:$AC$462,MATCH(M$3,'Slutlig allokering kvv'!$B$1:$AJ$1,0),FALSE)/1,0)</f>
        <v>1.6300999999999982E-2</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0.43685999999999936</v>
      </c>
      <c r="S276">
        <f>IFERROR(VLOOKUP($B276,Kraftvärmeprod!$B$1:$AH$479,MATCH(S$2,Kraftvärmeprod!$B$1:$AG$1,0),FALSE)/1,0)-IFERROR(VLOOKUP($B276,'Slutlig allokering kvv'!$B$2:$AC$462,MATCH(S$3,'Slutlig allokering kvv'!$B$1:$AJ$1,0),FALSE)/1,0)</f>
        <v>0</v>
      </c>
      <c r="T276">
        <f>IFERROR(VLOOKUP($B276,Kraftvärmeprod!$B$1:$AH$479,MATCH(T$2,Kraftvärmeprod!$B$1:$AG$1,0),FALSE)/1,0)-IFERROR(VLOOKUP($B276,'Slutlig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B276">
        <f>IFERROR(VLOOKUP($B276,Kraftvärmeprod!$B$1:$AH$479,MATCH(AB$2,Kraftvärmeprod!$B$1:$AG$1,0),FALSE)/1,0)-IFERROR(VLOOKUP($B276,'Slutlig allokering kvv'!$B$2:$AC$462,MATCH(AB$3,'Slutlig allokering kvv'!$B$1:$AJ$1,0),FALSE)/1,0)</f>
        <v>0</v>
      </c>
      <c r="AE276">
        <f t="shared" si="8"/>
        <v>0.43685999999999936</v>
      </c>
      <c r="AG276">
        <f>IFERROR(VLOOKUP(B276,'Slutlig allokering kvv'!$B$2:$AJ$462,MATCH("Summa justerad allokerad tillförd energi (utan hjälpel och rökgaskondensering):",'Slutlig allokering kvv'!$B$1:$AK$1,0),FALSE)/1,"")</f>
        <v>3.5831400000000002</v>
      </c>
      <c r="AI276" s="23">
        <f>IFERROR(1-VLOOKUP(B276,'Slutlig allokering kvv'!$B$2:$AJ$462,MATCH("Andel av bränsle i kvv som allokerats till värme, exklusive rökgaskondensering och hjälpel",'Slutlig allokering kvv'!$B$1:$AK$1,0),FALSE),"")</f>
        <v>0.1086716417910446</v>
      </c>
      <c r="AK276" s="23">
        <f t="shared" si="9"/>
        <v>0.10867164179104463</v>
      </c>
    </row>
    <row r="277" spans="1:37" x14ac:dyDescent="0.25">
      <c r="A277" s="2" t="s">
        <v>389</v>
      </c>
      <c r="B277" s="2" t="s">
        <v>391</v>
      </c>
      <c r="C277" s="2" t="str">
        <f>IFERROR(VLOOKUP($B277,Kraftvärmeprod!$B$1:$AH$479,MATCH(C$3,Kraftvärmeprod!$B$1:$AG$1,0),FALSE)/1,"")</f>
        <v/>
      </c>
      <c r="D277" s="2"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s="40">
        <f>IFERROR(VLOOKUP($B277,Miljö!$B$1:$S$477,MATCH(M$2,Miljö!$B$1:$X$1,0),FALSE)/1,0)-IFERROR(VLOOKUP($B277,'Slutlig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f>IFERROR(VLOOKUP($B277,Kraftvärmeprod!$B$1:$AH$479,MATCH(T$2,Kraftvärmeprod!$B$1:$AG$1,0),FALSE)/1,0)-IFERROR(VLOOKUP($B277,'Slutlig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B277">
        <f>IFERROR(VLOOKUP($B277,Kraftvärmeprod!$B$1:$AH$479,MATCH(AB$2,Kraftvärmeprod!$B$1:$AG$1,0),FALSE)/1,0)-IFERROR(VLOOKUP($B277,'Slutlig allokering kvv'!$B$2:$AC$462,MATCH(AB$3,'Slutlig allokering kvv'!$B$1:$AJ$1,0),FALSE)/1,0)</f>
        <v>0</v>
      </c>
      <c r="AE277">
        <f t="shared" si="8"/>
        <v>0</v>
      </c>
      <c r="AG277">
        <f>IFERROR(VLOOKUP(B277,'Slutlig allokering kvv'!$B$2:$AJ$462,MATCH("Summa justerad allokerad tillförd energi (utan hjälpel och rökgaskondensering):",'Slutlig allokering kvv'!$B$1:$AK$1,0),FALSE)/1,"")</f>
        <v>0</v>
      </c>
      <c r="AI277" s="23" t="str">
        <f>IFERROR(1-VLOOKUP(B277,'Slutlig allokering kvv'!$B$2:$AJ$462,MATCH("Andel av bränsle i kvv som allokerats till värme, exklusive rökgaskondensering och hjälpel",'Slutlig allokering kvv'!$B$1:$AK$1,0),FALSE),"")</f>
        <v/>
      </c>
      <c r="AK277" s="23" t="str">
        <f t="shared" si="9"/>
        <v/>
      </c>
    </row>
    <row r="278" spans="1:37" x14ac:dyDescent="0.25">
      <c r="A278" s="2" t="s">
        <v>389</v>
      </c>
      <c r="B278" s="2" t="s">
        <v>392</v>
      </c>
      <c r="C278" s="2" t="str">
        <f>IFERROR(VLOOKUP($B278,Kraftvärmeprod!$B$1:$AH$479,MATCH(C$3,Kraftvärmeprod!$B$1:$AG$1,0),FALSE)/1,"")</f>
        <v/>
      </c>
      <c r="D278" s="2"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s="40">
        <f>IFERROR(VLOOKUP($B278,Miljö!$B$1:$S$477,MATCH(M$2,Miljö!$B$1:$X$1,0),FALSE)/1,0)-IFERROR(VLOOKUP($B278,'Slutlig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f>IFERROR(VLOOKUP($B278,Kraftvärmeprod!$B$1:$AH$479,MATCH(T$2,Kraftvärmeprod!$B$1:$AG$1,0),FALSE)/1,0)-IFERROR(VLOOKUP($B278,'Slutlig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B278">
        <f>IFERROR(VLOOKUP($B278,Kraftvärmeprod!$B$1:$AH$479,MATCH(AB$2,Kraftvärmeprod!$B$1:$AG$1,0),FALSE)/1,0)-IFERROR(VLOOKUP($B278,'Slutlig allokering kvv'!$B$2:$AC$462,MATCH(AB$3,'Slutlig allokering kvv'!$B$1:$AJ$1,0),FALSE)/1,0)</f>
        <v>0</v>
      </c>
      <c r="AE278">
        <f t="shared" si="8"/>
        <v>0</v>
      </c>
      <c r="AG278">
        <f>IFERROR(VLOOKUP(B278,'Slutlig allokering kvv'!$B$2:$AJ$462,MATCH("Summa justerad allokerad tillförd energi (utan hjälpel och rökgaskondensering):",'Slutlig allokering kvv'!$B$1:$AK$1,0),FALSE)/1,"")</f>
        <v>0</v>
      </c>
      <c r="AI278" s="23" t="str">
        <f>IFERROR(1-VLOOKUP(B278,'Slutlig allokering kvv'!$B$2:$AJ$462,MATCH("Andel av bränsle i kvv som allokerats till värme, exklusive rökgaskondensering och hjälpel",'Slutlig allokering kvv'!$B$1:$AK$1,0),FALSE),"")</f>
        <v/>
      </c>
      <c r="AK278" s="23" t="str">
        <f t="shared" si="9"/>
        <v/>
      </c>
    </row>
    <row r="279" spans="1:37" x14ac:dyDescent="0.25">
      <c r="A279" s="2" t="s">
        <v>389</v>
      </c>
      <c r="B279" s="2" t="s">
        <v>393</v>
      </c>
      <c r="C279" s="2" t="str">
        <f>IFERROR(VLOOKUP($B279,Kraftvärmeprod!$B$1:$AH$479,MATCH(C$3,Kraftvärmeprod!$B$1:$AG$1,0),FALSE)/1,"")</f>
        <v/>
      </c>
      <c r="D279" s="2"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s="40">
        <f>IFERROR(VLOOKUP($B279,Miljö!$B$1:$S$477,MATCH(M$2,Miljö!$B$1:$X$1,0),FALSE)/1,0)-IFERROR(VLOOKUP($B279,'Slutlig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f>IFERROR(VLOOKUP($B279,Kraftvärmeprod!$B$1:$AH$479,MATCH(T$2,Kraftvärmeprod!$B$1:$AG$1,0),FALSE)/1,0)-IFERROR(VLOOKUP($B279,'Slutlig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B279">
        <f>IFERROR(VLOOKUP($B279,Kraftvärmeprod!$B$1:$AH$479,MATCH(AB$2,Kraftvärmeprod!$B$1:$AG$1,0),FALSE)/1,0)-IFERROR(VLOOKUP($B279,'Slutlig allokering kvv'!$B$2:$AC$462,MATCH(AB$3,'Slutlig allokering kvv'!$B$1:$AJ$1,0),FALSE)/1,0)</f>
        <v>0</v>
      </c>
      <c r="AE279">
        <f t="shared" si="8"/>
        <v>0</v>
      </c>
      <c r="AG279">
        <f>IFERROR(VLOOKUP(B279,'Slutlig allokering kvv'!$B$2:$AJ$462,MATCH("Summa justerad allokerad tillförd energi (utan hjälpel och rökgaskondensering):",'Slutlig allokering kvv'!$B$1:$AK$1,0),FALSE)/1,"")</f>
        <v>0</v>
      </c>
      <c r="AI279" s="23" t="str">
        <f>IFERROR(1-VLOOKUP(B279,'Slutlig allokering kvv'!$B$2:$AJ$462,MATCH("Andel av bränsle i kvv som allokerats till värme, exklusive rökgaskondensering och hjälpel",'Slutlig allokering kvv'!$B$1:$AK$1,0),FALSE),"")</f>
        <v/>
      </c>
      <c r="AK279" s="23" t="str">
        <f t="shared" si="9"/>
        <v/>
      </c>
    </row>
    <row r="280" spans="1:37" x14ac:dyDescent="0.25">
      <c r="A280" s="2" t="s">
        <v>394</v>
      </c>
      <c r="B280" s="2" t="s">
        <v>395</v>
      </c>
      <c r="C280" s="2" t="str">
        <f>IFERROR(VLOOKUP($B280,Kraftvärmeprod!$B$1:$AH$479,MATCH(C$3,Kraftvärmeprod!$B$1:$AG$1,0),FALSE)/1,"")</f>
        <v/>
      </c>
      <c r="D280" s="2"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s="40">
        <f>IFERROR(VLOOKUP($B280,Miljö!$B$1:$S$477,MATCH(M$2,Miljö!$B$1:$X$1,0),FALSE)/1,0)-IFERROR(VLOOKUP($B280,'Slutlig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f>IFERROR(VLOOKUP($B280,Kraftvärmeprod!$B$1:$AH$479,MATCH(T$2,Kraftvärmeprod!$B$1:$AG$1,0),FALSE)/1,0)-IFERROR(VLOOKUP($B280,'Slutlig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B280">
        <f>IFERROR(VLOOKUP($B280,Kraftvärmeprod!$B$1:$AH$479,MATCH(AB$2,Kraftvärmeprod!$B$1:$AG$1,0),FALSE)/1,0)-IFERROR(VLOOKUP($B280,'Slutlig allokering kvv'!$B$2:$AC$462,MATCH(AB$3,'Slutlig allokering kvv'!$B$1:$AJ$1,0),FALSE)/1,0)</f>
        <v>0</v>
      </c>
      <c r="AE280">
        <f t="shared" si="8"/>
        <v>0</v>
      </c>
      <c r="AG280">
        <f>IFERROR(VLOOKUP(B280,'Slutlig allokering kvv'!$B$2:$AJ$462,MATCH("Summa justerad allokerad tillförd energi (utan hjälpel och rökgaskondensering):",'Slutlig allokering kvv'!$B$1:$AK$1,0),FALSE)/1,"")</f>
        <v>0</v>
      </c>
      <c r="AI280" s="23" t="str">
        <f>IFERROR(1-VLOOKUP(B280,'Slutlig allokering kvv'!$B$2:$AJ$462,MATCH("Andel av bränsle i kvv som allokerats till värme, exklusive rökgaskondensering och hjälpel",'Slutlig allokering kvv'!$B$1:$AK$1,0),FALSE),"")</f>
        <v/>
      </c>
      <c r="AK280" s="23" t="str">
        <f t="shared" si="9"/>
        <v/>
      </c>
    </row>
    <row r="281" spans="1:37" x14ac:dyDescent="0.25">
      <c r="A281" s="2" t="s">
        <v>394</v>
      </c>
      <c r="B281" s="2" t="s">
        <v>396</v>
      </c>
      <c r="C281" s="2" t="str">
        <f>IFERROR(VLOOKUP($B281,Kraftvärmeprod!$B$1:$AH$479,MATCH(C$3,Kraftvärmeprod!$B$1:$AG$1,0),FALSE)/1,"")</f>
        <v/>
      </c>
      <c r="D281" s="2"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s="40">
        <f>IFERROR(VLOOKUP($B281,Miljö!$B$1:$S$477,MATCH(M$2,Miljö!$B$1:$X$1,0),FALSE)/1,0)-IFERROR(VLOOKUP($B281,'Slutlig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f>IFERROR(VLOOKUP($B281,Kraftvärmeprod!$B$1:$AH$479,MATCH(T$2,Kraftvärmeprod!$B$1:$AG$1,0),FALSE)/1,0)-IFERROR(VLOOKUP($B281,'Slutlig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B281">
        <f>IFERROR(VLOOKUP($B281,Kraftvärmeprod!$B$1:$AH$479,MATCH(AB$2,Kraftvärmeprod!$B$1:$AG$1,0),FALSE)/1,0)-IFERROR(VLOOKUP($B281,'Slutlig allokering kvv'!$B$2:$AC$462,MATCH(AB$3,'Slutlig allokering kvv'!$B$1:$AJ$1,0),FALSE)/1,0)</f>
        <v>0</v>
      </c>
      <c r="AE281">
        <f t="shared" si="8"/>
        <v>0</v>
      </c>
      <c r="AG281">
        <f>IFERROR(VLOOKUP(B281,'Slutlig allokering kvv'!$B$2:$AJ$462,MATCH("Summa justerad allokerad tillförd energi (utan hjälpel och rökgaskondensering):",'Slutlig allokering kvv'!$B$1:$AK$1,0),FALSE)/1,"")</f>
        <v>0</v>
      </c>
      <c r="AI281" s="23" t="str">
        <f>IFERROR(1-VLOOKUP(B281,'Slutlig allokering kvv'!$B$2:$AJ$462,MATCH("Andel av bränsle i kvv som allokerats till värme, exklusive rökgaskondensering och hjälpel",'Slutlig allokering kvv'!$B$1:$AK$1,0),FALSE),"")</f>
        <v/>
      </c>
      <c r="AK281" s="23" t="str">
        <f t="shared" si="9"/>
        <v/>
      </c>
    </row>
    <row r="282" spans="1:37" x14ac:dyDescent="0.25">
      <c r="A282" s="2" t="s">
        <v>397</v>
      </c>
      <c r="B282" s="2" t="s">
        <v>398</v>
      </c>
      <c r="C282" s="2">
        <f>IFERROR(VLOOKUP($B282,Kraftvärmeprod!$B$1:$AH$479,MATCH(C$3,Kraftvärmeprod!$B$1:$AG$1,0),FALSE)/1,"")</f>
        <v>129.251</v>
      </c>
      <c r="D282" s="2">
        <f>IFERROR(VLOOKUP($B282,Kraftvärmeprod!$B$1:$AH$479,MATCH(D$3,Kraftvärmeprod!$B$1:$AG$1,0),FALSE)/1,"")</f>
        <v>28.419</v>
      </c>
      <c r="E282">
        <f>IFERROR(VLOOKUP($B282,Kraftvärmeprod!$B$1:$AH$479,MATCH(E$2,Kraftvärmeprod!$B$1:$AG$1,0),FALSE)/1,0)-IFERROR(VLOOKUP($B282,'Slutlig allokering kvv'!$B$2:$AC$462,MATCH(E$3,'Slutlig allokering kvv'!$B$1:$AJ$1,0),FALSE)/1,0)</f>
        <v>17.850199999999997</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5.8284000000000002</v>
      </c>
      <c r="M282" s="40">
        <f>IFERROR(VLOOKUP($B282,Miljö!$B$1:$S$477,MATCH(M$2,Miljö!$B$1:$X$1,0),FALSE)/1,0)-IFERROR(VLOOKUP($B282,'Slutlig allokering kvv'!$B$2:$AC$462,MATCH(M$3,'Slutlig allokering kvv'!$B$1:$AJ$1,0),FALSE)/1,0)</f>
        <v>1.7968499999999996</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52.965500000000006</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f>IFERROR(VLOOKUP($B282,Kraftvärmeprod!$B$1:$AH$479,MATCH(T$2,Kraftvärmeprod!$B$1:$AG$1,0),FALSE)/1,0)-IFERROR(VLOOKUP($B282,'Slutlig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0.19591899999999995</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B282">
        <f>IFERROR(VLOOKUP($B282,Kraftvärmeprod!$B$1:$AH$479,MATCH(AB$2,Kraftvärmeprod!$B$1:$AG$1,0),FALSE)/1,0)-IFERROR(VLOOKUP($B282,'Slutlig allokering kvv'!$B$2:$AC$462,MATCH(AB$3,'Slutlig allokering kvv'!$B$1:$AJ$1,0),FALSE)/1,0)</f>
        <v>0.61926999999999999</v>
      </c>
      <c r="AE282">
        <f t="shared" si="8"/>
        <v>77.459288999999998</v>
      </c>
      <c r="AG282">
        <f>IFERROR(VLOOKUP(B282,'Slutlig allokering kvv'!$B$2:$AJ$462,MATCH("Summa justerad allokerad tillförd energi (utan hjälpel och rökgaskondensering):",'Slutlig allokering kvv'!$B$1:$AK$1,0),FALSE)/1,"")</f>
        <v>129.46071099999998</v>
      </c>
      <c r="AI282" s="23">
        <f>IFERROR(1-VLOOKUP(B282,'Slutlig allokering kvv'!$B$2:$AJ$462,MATCH("Andel av bränsle i kvv som allokerats till värme, exklusive rökgaskondensering och hjälpel",'Slutlig allokering kvv'!$B$1:$AK$1,0),FALSE),"")</f>
        <v>0.37434413783104592</v>
      </c>
      <c r="AK282" s="23">
        <f t="shared" si="9"/>
        <v>0.37434413783104586</v>
      </c>
    </row>
    <row r="283" spans="1:37" x14ac:dyDescent="0.25">
      <c r="A283" s="2" t="s">
        <v>399</v>
      </c>
      <c r="B283" s="2" t="s">
        <v>400</v>
      </c>
      <c r="C283" s="2" t="str">
        <f>IFERROR(VLOOKUP($B283,Kraftvärmeprod!$B$1:$AH$479,MATCH(C$3,Kraftvärmeprod!$B$1:$AG$1,0),FALSE)/1,"")</f>
        <v/>
      </c>
      <c r="D283" s="2"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s="40">
        <f>IFERROR(VLOOKUP($B283,Miljö!$B$1:$S$477,MATCH(M$2,Miljö!$B$1:$X$1,0),FALSE)/1,0)-IFERROR(VLOOKUP($B283,'Slutlig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f>IFERROR(VLOOKUP($B283,Kraftvärmeprod!$B$1:$AH$479,MATCH(T$2,Kraftvärmeprod!$B$1:$AG$1,0),FALSE)/1,0)-IFERROR(VLOOKUP($B283,'Slutlig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B283">
        <f>IFERROR(VLOOKUP($B283,Kraftvärmeprod!$B$1:$AH$479,MATCH(AB$2,Kraftvärmeprod!$B$1:$AG$1,0),FALSE)/1,0)-IFERROR(VLOOKUP($B283,'Slutlig allokering kvv'!$B$2:$AC$462,MATCH(AB$3,'Slutlig allokering kvv'!$B$1:$AJ$1,0),FALSE)/1,0)</f>
        <v>0</v>
      </c>
      <c r="AE283">
        <f t="shared" si="8"/>
        <v>0</v>
      </c>
      <c r="AG283">
        <f>IFERROR(VLOOKUP(B283,'Slutlig allokering kvv'!$B$2:$AJ$462,MATCH("Summa justerad allokerad tillförd energi (utan hjälpel och rökgaskondensering):",'Slutlig allokering kvv'!$B$1:$AK$1,0),FALSE)/1,"")</f>
        <v>0</v>
      </c>
      <c r="AI283" s="23" t="str">
        <f>IFERROR(1-VLOOKUP(B283,'Slutlig allokering kvv'!$B$2:$AJ$462,MATCH("Andel av bränsle i kvv som allokerats till värme, exklusive rökgaskondensering och hjälpel",'Slutlig allokering kvv'!$B$1:$AK$1,0),FALSE),"")</f>
        <v/>
      </c>
      <c r="AK283" s="23" t="str">
        <f t="shared" si="9"/>
        <v/>
      </c>
    </row>
    <row r="284" spans="1:37" x14ac:dyDescent="0.25">
      <c r="A284" s="2" t="s">
        <v>399</v>
      </c>
      <c r="B284" s="2" t="s">
        <v>401</v>
      </c>
      <c r="C284" s="2" t="str">
        <f>IFERROR(VLOOKUP($B284,Kraftvärmeprod!$B$1:$AH$479,MATCH(C$3,Kraftvärmeprod!$B$1:$AG$1,0),FALSE)/1,"")</f>
        <v/>
      </c>
      <c r="D284" s="2"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s="40">
        <f>IFERROR(VLOOKUP($B284,Miljö!$B$1:$S$477,MATCH(M$2,Miljö!$B$1:$X$1,0),FALSE)/1,0)-IFERROR(VLOOKUP($B284,'Slutlig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f>IFERROR(VLOOKUP($B284,Kraftvärmeprod!$B$1:$AH$479,MATCH(T$2,Kraftvärmeprod!$B$1:$AG$1,0),FALSE)/1,0)-IFERROR(VLOOKUP($B284,'Slutlig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B284">
        <f>IFERROR(VLOOKUP($B284,Kraftvärmeprod!$B$1:$AH$479,MATCH(AB$2,Kraftvärmeprod!$B$1:$AG$1,0),FALSE)/1,0)-IFERROR(VLOOKUP($B284,'Slutlig allokering kvv'!$B$2:$AC$462,MATCH(AB$3,'Slutlig allokering kvv'!$B$1:$AJ$1,0),FALSE)/1,0)</f>
        <v>0</v>
      </c>
      <c r="AE284">
        <f t="shared" si="8"/>
        <v>0</v>
      </c>
      <c r="AG284">
        <f>IFERROR(VLOOKUP(B284,'Slutlig allokering kvv'!$B$2:$AJ$462,MATCH("Summa justerad allokerad tillförd energi (utan hjälpel och rökgaskondensering):",'Slutlig allokering kvv'!$B$1:$AK$1,0),FALSE)/1,"")</f>
        <v>0</v>
      </c>
      <c r="AI284" s="23" t="str">
        <f>IFERROR(1-VLOOKUP(B284,'Slutlig allokering kvv'!$B$2:$AJ$462,MATCH("Andel av bränsle i kvv som allokerats till värme, exklusive rökgaskondensering och hjälpel",'Slutlig allokering kvv'!$B$1:$AK$1,0),FALSE),"")</f>
        <v/>
      </c>
      <c r="AK284" s="23" t="str">
        <f t="shared" si="9"/>
        <v/>
      </c>
    </row>
    <row r="285" spans="1:37" x14ac:dyDescent="0.25">
      <c r="A285" s="2" t="s">
        <v>399</v>
      </c>
      <c r="B285" s="2" t="s">
        <v>402</v>
      </c>
      <c r="C285" s="2">
        <f>IFERROR(VLOOKUP($B285,Kraftvärmeprod!$B$1:$AH$479,MATCH(C$3,Kraftvärmeprod!$B$1:$AG$1,0),FALSE)/1,"")</f>
        <v>195.85</v>
      </c>
      <c r="D285" s="2">
        <f>IFERROR(VLOOKUP($B285,Kraftvärmeprod!$B$1:$AH$479,MATCH(D$3,Kraftvärmeprod!$B$1:$AG$1,0),FALSE)/1,"")</f>
        <v>54.98</v>
      </c>
      <c r="E285">
        <f>IFERROR(VLOOKUP($B285,Kraftvärmeprod!$B$1:$AH$479,MATCH(E$2,Kraftvärmeprod!$B$1:$AG$1,0),FALSE)/1,0)-IFERROR(VLOOKUP($B285,'Slutlig allokering kvv'!$B$2:$AC$462,MATCH(E$3,'Slutlig allokering kvv'!$B$1:$AJ$1,0),FALSE)/1,0)</f>
        <v>133.50000000000003</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0.28000000000000003</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3.0120000000000005</v>
      </c>
      <c r="L285">
        <f>IFERROR(VLOOKUP($B285,Kraftvärmeprod!$B$1:$AH$479,MATCH(L$2,Kraftvärmeprod!$B$1:$AG$1,0),FALSE)/1,0)-IFERROR(VLOOKUP($B285,'Slutlig allokering kvv'!$B$2:$AC$462,MATCH(L$3,'Slutlig allokering kvv'!$B$1:$AJ$1,0),FALSE)/1,0)</f>
        <v>0</v>
      </c>
      <c r="M285" s="40">
        <f>IFERROR(VLOOKUP($B285,Miljö!$B$1:$S$477,MATCH(M$2,Miljö!$B$1:$X$1,0),FALSE)/1,0)-IFERROR(VLOOKUP($B285,'Slutlig allokering kvv'!$B$2:$AC$462,MATCH(M$3,'Slutlig allokering kvv'!$B$1:$AJ$1,0),FALSE)/1,0)</f>
        <v>6.6324299999999994</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f>IFERROR(VLOOKUP($B285,Kraftvärmeprod!$B$1:$AH$479,MATCH(T$2,Kraftvärmeprod!$B$1:$AG$1,0),FALSE)/1,0)-IFERROR(VLOOKUP($B285,'Slutlig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B285">
        <f>IFERROR(VLOOKUP($B285,Kraftvärmeprod!$B$1:$AH$479,MATCH(AB$2,Kraftvärmeprod!$B$1:$AG$1,0),FALSE)/1,0)-IFERROR(VLOOKUP($B285,'Slutlig allokering kvv'!$B$2:$AC$462,MATCH(AB$3,'Slutlig allokering kvv'!$B$1:$AJ$1,0),FALSE)/1,0)</f>
        <v>3.6799999999999997</v>
      </c>
      <c r="AE285">
        <f t="shared" si="8"/>
        <v>140.47200000000004</v>
      </c>
      <c r="AG285">
        <f>IFERROR(VLOOKUP(B285,'Slutlig allokering kvv'!$B$2:$AJ$462,MATCH("Summa justerad allokerad tillförd energi (utan hjälpel och rökgaskondensering):",'Slutlig allokering kvv'!$B$1:$AK$1,0),FALSE)/1,"")</f>
        <v>159.59999999999997</v>
      </c>
      <c r="AI285" s="23">
        <f>IFERROR(1-VLOOKUP(B285,'Slutlig allokering kvv'!$B$2:$AJ$462,MATCH("Andel av bränsle i kvv som allokerats till värme, exklusive rökgaskondensering och hjälpel",'Slutlig allokering kvv'!$B$1:$AK$1,0),FALSE),"")</f>
        <v>0.46812764936415274</v>
      </c>
      <c r="AK285" s="23">
        <f t="shared" si="9"/>
        <v>0.46812764936415274</v>
      </c>
    </row>
    <row r="286" spans="1:37" x14ac:dyDescent="0.25">
      <c r="A286" s="2" t="s">
        <v>399</v>
      </c>
      <c r="B286" s="2" t="s">
        <v>403</v>
      </c>
      <c r="C286" s="2" t="str">
        <f>IFERROR(VLOOKUP($B286,Kraftvärmeprod!$B$1:$AH$479,MATCH(C$3,Kraftvärmeprod!$B$1:$AG$1,0),FALSE)/1,"")</f>
        <v/>
      </c>
      <c r="D286" s="2"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s="40">
        <f>IFERROR(VLOOKUP($B286,Miljö!$B$1:$S$477,MATCH(M$2,Miljö!$B$1:$X$1,0),FALSE)/1,0)-IFERROR(VLOOKUP($B286,'Slutlig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f>IFERROR(VLOOKUP($B286,Kraftvärmeprod!$B$1:$AH$479,MATCH(T$2,Kraftvärmeprod!$B$1:$AG$1,0),FALSE)/1,0)-IFERROR(VLOOKUP($B286,'Slutlig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B286">
        <f>IFERROR(VLOOKUP($B286,Kraftvärmeprod!$B$1:$AH$479,MATCH(AB$2,Kraftvärmeprod!$B$1:$AG$1,0),FALSE)/1,0)-IFERROR(VLOOKUP($B286,'Slutlig allokering kvv'!$B$2:$AC$462,MATCH(AB$3,'Slutlig allokering kvv'!$B$1:$AJ$1,0),FALSE)/1,0)</f>
        <v>0</v>
      </c>
      <c r="AE286">
        <f t="shared" si="8"/>
        <v>0</v>
      </c>
      <c r="AG286">
        <f>IFERROR(VLOOKUP(B286,'Slutlig allokering kvv'!$B$2:$AJ$462,MATCH("Summa justerad allokerad tillförd energi (utan hjälpel och rökgaskondensering):",'Slutlig allokering kvv'!$B$1:$AK$1,0),FALSE)/1,"")</f>
        <v>0</v>
      </c>
      <c r="AI286" s="23" t="str">
        <f>IFERROR(1-VLOOKUP(B286,'Slutlig allokering kvv'!$B$2:$AJ$462,MATCH("Andel av bränsle i kvv som allokerats till värme, exklusive rökgaskondensering och hjälpel",'Slutlig allokering kvv'!$B$1:$AK$1,0),FALSE),"")</f>
        <v/>
      </c>
      <c r="AK286" s="23" t="str">
        <f t="shared" si="9"/>
        <v/>
      </c>
    </row>
    <row r="287" spans="1:37" x14ac:dyDescent="0.25">
      <c r="A287" s="2" t="s">
        <v>399</v>
      </c>
      <c r="B287" s="2" t="s">
        <v>404</v>
      </c>
      <c r="C287" s="2" t="str">
        <f>IFERROR(VLOOKUP($B287,Kraftvärmeprod!$B$1:$AH$479,MATCH(C$3,Kraftvärmeprod!$B$1:$AG$1,0),FALSE)/1,"")</f>
        <v/>
      </c>
      <c r="D287" s="2"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s="40">
        <f>IFERROR(VLOOKUP($B287,Miljö!$B$1:$S$477,MATCH(M$2,Miljö!$B$1:$X$1,0),FALSE)/1,0)-IFERROR(VLOOKUP($B287,'Slutlig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f>IFERROR(VLOOKUP($B287,Kraftvärmeprod!$B$1:$AH$479,MATCH(T$2,Kraftvärmeprod!$B$1:$AG$1,0),FALSE)/1,0)-IFERROR(VLOOKUP($B287,'Slutlig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B287">
        <f>IFERROR(VLOOKUP($B287,Kraftvärmeprod!$B$1:$AH$479,MATCH(AB$2,Kraftvärmeprod!$B$1:$AG$1,0),FALSE)/1,0)-IFERROR(VLOOKUP($B287,'Slutlig allokering kvv'!$B$2:$AC$462,MATCH(AB$3,'Slutlig allokering kvv'!$B$1:$AJ$1,0),FALSE)/1,0)</f>
        <v>0</v>
      </c>
      <c r="AE287">
        <f t="shared" si="8"/>
        <v>0</v>
      </c>
      <c r="AG287">
        <f>IFERROR(VLOOKUP(B287,'Slutlig allokering kvv'!$B$2:$AJ$462,MATCH("Summa justerad allokerad tillförd energi (utan hjälpel och rökgaskondensering):",'Slutlig allokering kvv'!$B$1:$AK$1,0),FALSE)/1,"")</f>
        <v>0</v>
      </c>
      <c r="AI287" s="23" t="str">
        <f>IFERROR(1-VLOOKUP(B287,'Slutlig allokering kvv'!$B$2:$AJ$462,MATCH("Andel av bränsle i kvv som allokerats till värme, exklusive rökgaskondensering och hjälpel",'Slutlig allokering kvv'!$B$1:$AK$1,0),FALSE),"")</f>
        <v/>
      </c>
      <c r="AK287" s="23" t="str">
        <f t="shared" si="9"/>
        <v/>
      </c>
    </row>
    <row r="288" spans="1:37" x14ac:dyDescent="0.25">
      <c r="A288" s="2" t="s">
        <v>405</v>
      </c>
      <c r="B288" s="2" t="s">
        <v>406</v>
      </c>
      <c r="C288" s="2" t="str">
        <f>IFERROR(VLOOKUP($B288,Kraftvärmeprod!$B$1:$AH$479,MATCH(C$3,Kraftvärmeprod!$B$1:$AG$1,0),FALSE)/1,"")</f>
        <v/>
      </c>
      <c r="D288" s="2"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s="40">
        <f>IFERROR(VLOOKUP($B288,Miljö!$B$1:$S$477,MATCH(M$2,Miljö!$B$1:$X$1,0),FALSE)/1,0)-IFERROR(VLOOKUP($B288,'Slutlig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f>IFERROR(VLOOKUP($B288,Kraftvärmeprod!$B$1:$AH$479,MATCH(T$2,Kraftvärmeprod!$B$1:$AG$1,0),FALSE)/1,0)-IFERROR(VLOOKUP($B288,'Slutlig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B288">
        <f>IFERROR(VLOOKUP($B288,Kraftvärmeprod!$B$1:$AH$479,MATCH(AB$2,Kraftvärmeprod!$B$1:$AG$1,0),FALSE)/1,0)-IFERROR(VLOOKUP($B288,'Slutlig allokering kvv'!$B$2:$AC$462,MATCH(AB$3,'Slutlig allokering kvv'!$B$1:$AJ$1,0),FALSE)/1,0)</f>
        <v>0</v>
      </c>
      <c r="AE288">
        <f t="shared" si="8"/>
        <v>0</v>
      </c>
      <c r="AG288">
        <f>IFERROR(VLOOKUP(B288,'Slutlig allokering kvv'!$B$2:$AJ$462,MATCH("Summa justerad allokerad tillförd energi (utan hjälpel och rökgaskondensering):",'Slutlig allokering kvv'!$B$1:$AK$1,0),FALSE)/1,"")</f>
        <v>0</v>
      </c>
      <c r="AI288" s="23" t="str">
        <f>IFERROR(1-VLOOKUP(B288,'Slutlig allokering kvv'!$B$2:$AJ$462,MATCH("Andel av bränsle i kvv som allokerats till värme, exklusive rökgaskondensering och hjälpel",'Slutlig allokering kvv'!$B$1:$AK$1,0),FALSE),"")</f>
        <v/>
      </c>
      <c r="AK288" s="23" t="str">
        <f t="shared" si="9"/>
        <v/>
      </c>
    </row>
    <row r="289" spans="1:37" x14ac:dyDescent="0.25">
      <c r="A289" s="2" t="s">
        <v>405</v>
      </c>
      <c r="B289" s="2" t="s">
        <v>407</v>
      </c>
      <c r="C289" s="2" t="str">
        <f>IFERROR(VLOOKUP($B289,Kraftvärmeprod!$B$1:$AH$479,MATCH(C$3,Kraftvärmeprod!$B$1:$AG$1,0),FALSE)/1,"")</f>
        <v/>
      </c>
      <c r="D289" s="2"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s="40">
        <f>IFERROR(VLOOKUP($B289,Miljö!$B$1:$S$477,MATCH(M$2,Miljö!$B$1:$X$1,0),FALSE)/1,0)-IFERROR(VLOOKUP($B289,'Slutlig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f>IFERROR(VLOOKUP($B289,Kraftvärmeprod!$B$1:$AH$479,MATCH(T$2,Kraftvärmeprod!$B$1:$AG$1,0),FALSE)/1,0)-IFERROR(VLOOKUP($B289,'Slutlig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B289">
        <f>IFERROR(VLOOKUP($B289,Kraftvärmeprod!$B$1:$AH$479,MATCH(AB$2,Kraftvärmeprod!$B$1:$AG$1,0),FALSE)/1,0)-IFERROR(VLOOKUP($B289,'Slutlig allokering kvv'!$B$2:$AC$462,MATCH(AB$3,'Slutlig allokering kvv'!$B$1:$AJ$1,0),FALSE)/1,0)</f>
        <v>0</v>
      </c>
      <c r="AE289">
        <f t="shared" si="8"/>
        <v>0</v>
      </c>
      <c r="AG289">
        <f>IFERROR(VLOOKUP(B289,'Slutlig allokering kvv'!$B$2:$AJ$462,MATCH("Summa justerad allokerad tillförd energi (utan hjälpel och rökgaskondensering):",'Slutlig allokering kvv'!$B$1:$AK$1,0),FALSE)/1,"")</f>
        <v>0</v>
      </c>
      <c r="AI289" s="23" t="str">
        <f>IFERROR(1-VLOOKUP(B289,'Slutlig allokering kvv'!$B$2:$AJ$462,MATCH("Andel av bränsle i kvv som allokerats till värme, exklusive rökgaskondensering och hjälpel",'Slutlig allokering kvv'!$B$1:$AK$1,0),FALSE),"")</f>
        <v/>
      </c>
      <c r="AK289" s="23" t="str">
        <f t="shared" si="9"/>
        <v/>
      </c>
    </row>
    <row r="290" spans="1:37" x14ac:dyDescent="0.25">
      <c r="A290" s="2" t="s">
        <v>405</v>
      </c>
      <c r="B290" s="2" t="s">
        <v>408</v>
      </c>
      <c r="C290" s="2" t="str">
        <f>IFERROR(VLOOKUP($B290,Kraftvärmeprod!$B$1:$AH$479,MATCH(C$3,Kraftvärmeprod!$B$1:$AG$1,0),FALSE)/1,"")</f>
        <v/>
      </c>
      <c r="D290" s="2"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s="40">
        <f>IFERROR(VLOOKUP($B290,Miljö!$B$1:$S$477,MATCH(M$2,Miljö!$B$1:$X$1,0),FALSE)/1,0)-IFERROR(VLOOKUP($B290,'Slutlig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f>IFERROR(VLOOKUP($B290,Kraftvärmeprod!$B$1:$AH$479,MATCH(T$2,Kraftvärmeprod!$B$1:$AG$1,0),FALSE)/1,0)-IFERROR(VLOOKUP($B290,'Slutlig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B290">
        <f>IFERROR(VLOOKUP($B290,Kraftvärmeprod!$B$1:$AH$479,MATCH(AB$2,Kraftvärmeprod!$B$1:$AG$1,0),FALSE)/1,0)-IFERROR(VLOOKUP($B290,'Slutlig allokering kvv'!$B$2:$AC$462,MATCH(AB$3,'Slutlig allokering kvv'!$B$1:$AJ$1,0),FALSE)/1,0)</f>
        <v>0</v>
      </c>
      <c r="AE290">
        <f t="shared" si="8"/>
        <v>0</v>
      </c>
      <c r="AG290">
        <f>IFERROR(VLOOKUP(B290,'Slutlig allokering kvv'!$B$2:$AJ$462,MATCH("Summa justerad allokerad tillförd energi (utan hjälpel och rökgaskondensering):",'Slutlig allokering kvv'!$B$1:$AK$1,0),FALSE)/1,"")</f>
        <v>0</v>
      </c>
      <c r="AI290" s="23" t="str">
        <f>IFERROR(1-VLOOKUP(B290,'Slutlig allokering kvv'!$B$2:$AJ$462,MATCH("Andel av bränsle i kvv som allokerats till värme, exklusive rökgaskondensering och hjälpel",'Slutlig allokering kvv'!$B$1:$AK$1,0),FALSE),"")</f>
        <v/>
      </c>
      <c r="AK290" s="23" t="str">
        <f t="shared" si="9"/>
        <v/>
      </c>
    </row>
    <row r="291" spans="1:37" x14ac:dyDescent="0.25">
      <c r="A291" s="2" t="s">
        <v>405</v>
      </c>
      <c r="B291" s="2" t="s">
        <v>409</v>
      </c>
      <c r="C291" s="2" t="str">
        <f>IFERROR(VLOOKUP($B291,Kraftvärmeprod!$B$1:$AH$479,MATCH(C$3,Kraftvärmeprod!$B$1:$AG$1,0),FALSE)/1,"")</f>
        <v/>
      </c>
      <c r="D291" s="2" t="str">
        <f>IFERROR(VLOOKUP($B291,Kraftvärmeprod!$B$1:$AH$479,MATCH(D$3,Kraftvärmeprod!$B$1:$AG$1,0),FALSE)/1,"")</f>
        <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s="40">
        <f>IFERROR(VLOOKUP($B291,Miljö!$B$1:$S$477,MATCH(M$2,Miljö!$B$1:$X$1,0),FALSE)/1,0)-IFERROR(VLOOKUP($B291,'Slutlig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f>IFERROR(VLOOKUP($B291,Kraftvärmeprod!$B$1:$AH$479,MATCH(T$2,Kraftvärmeprod!$B$1:$AG$1,0),FALSE)/1,0)-IFERROR(VLOOKUP($B291,'Slutlig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B291">
        <f>IFERROR(VLOOKUP($B291,Kraftvärmeprod!$B$1:$AH$479,MATCH(AB$2,Kraftvärmeprod!$B$1:$AG$1,0),FALSE)/1,0)-IFERROR(VLOOKUP($B291,'Slutlig allokering kvv'!$B$2:$AC$462,MATCH(AB$3,'Slutlig allokering kvv'!$B$1:$AJ$1,0),FALSE)/1,0)</f>
        <v>0</v>
      </c>
      <c r="AE291">
        <f t="shared" si="8"/>
        <v>0</v>
      </c>
      <c r="AG291">
        <f>IFERROR(VLOOKUP(B291,'Slutlig allokering kvv'!$B$2:$AJ$462,MATCH("Summa justerad allokerad tillförd energi (utan hjälpel och rökgaskondensering):",'Slutlig allokering kvv'!$B$1:$AK$1,0),FALSE)/1,"")</f>
        <v>0</v>
      </c>
      <c r="AI291" s="23" t="str">
        <f>IFERROR(1-VLOOKUP(B291,'Slutlig allokering kvv'!$B$2:$AJ$462,MATCH("Andel av bränsle i kvv som allokerats till värme, exklusive rökgaskondensering och hjälpel",'Slutlig allokering kvv'!$B$1:$AK$1,0),FALSE),"")</f>
        <v/>
      </c>
      <c r="AK291" s="23" t="str">
        <f t="shared" si="9"/>
        <v/>
      </c>
    </row>
    <row r="292" spans="1:37" x14ac:dyDescent="0.25">
      <c r="A292" s="2" t="s">
        <v>410</v>
      </c>
      <c r="B292" s="2" t="s">
        <v>411</v>
      </c>
      <c r="C292" s="2" t="str">
        <f>IFERROR(VLOOKUP($B292,Kraftvärmeprod!$B$1:$AH$479,MATCH(C$3,Kraftvärmeprod!$B$1:$AG$1,0),FALSE)/1,"")</f>
        <v/>
      </c>
      <c r="D292" s="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s="40">
        <f>IFERROR(VLOOKUP($B292,Miljö!$B$1:$S$477,MATCH(M$2,Miljö!$B$1:$X$1,0),FALSE)/1,0)-IFERROR(VLOOKUP($B292,'Slutlig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f>IFERROR(VLOOKUP($B292,Kraftvärmeprod!$B$1:$AH$479,MATCH(T$2,Kraftvärmeprod!$B$1:$AG$1,0),FALSE)/1,0)-IFERROR(VLOOKUP($B292,'Slutlig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B292">
        <f>IFERROR(VLOOKUP($B292,Kraftvärmeprod!$B$1:$AH$479,MATCH(AB$2,Kraftvärmeprod!$B$1:$AG$1,0),FALSE)/1,0)-IFERROR(VLOOKUP($B292,'Slutlig allokering kvv'!$B$2:$AC$462,MATCH(AB$3,'Slutlig allokering kvv'!$B$1:$AJ$1,0),FALSE)/1,0)</f>
        <v>0</v>
      </c>
      <c r="AE292">
        <f t="shared" si="8"/>
        <v>0</v>
      </c>
      <c r="AG292">
        <f>IFERROR(VLOOKUP(B292,'Slutlig allokering kvv'!$B$2:$AJ$462,MATCH("Summa justerad allokerad tillförd energi (utan hjälpel och rökgaskondensering):",'Slutlig allokering kvv'!$B$1:$AK$1,0),FALSE)/1,"")</f>
        <v>0</v>
      </c>
      <c r="AI292" s="23" t="str">
        <f>IFERROR(1-VLOOKUP(B292,'Slutlig allokering kvv'!$B$2:$AJ$462,MATCH("Andel av bränsle i kvv som allokerats till värme, exklusive rökgaskondensering och hjälpel",'Slutlig allokering kvv'!$B$1:$AK$1,0),FALSE),"")</f>
        <v/>
      </c>
      <c r="AK292" s="23" t="str">
        <f t="shared" si="9"/>
        <v/>
      </c>
    </row>
    <row r="293" spans="1:37" x14ac:dyDescent="0.25">
      <c r="A293" s="2" t="s">
        <v>410</v>
      </c>
      <c r="B293" s="2" t="s">
        <v>412</v>
      </c>
      <c r="C293" s="2" t="str">
        <f>IFERROR(VLOOKUP($B293,Kraftvärmeprod!$B$1:$AH$479,MATCH(C$3,Kraftvärmeprod!$B$1:$AG$1,0),FALSE)/1,"")</f>
        <v/>
      </c>
      <c r="D293" s="2"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s="40">
        <f>IFERROR(VLOOKUP($B293,Miljö!$B$1:$S$477,MATCH(M$2,Miljö!$B$1:$X$1,0),FALSE)/1,0)-IFERROR(VLOOKUP($B293,'Slutlig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f>IFERROR(VLOOKUP($B293,Kraftvärmeprod!$B$1:$AH$479,MATCH(T$2,Kraftvärmeprod!$B$1:$AG$1,0),FALSE)/1,0)-IFERROR(VLOOKUP($B293,'Slutlig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B293">
        <f>IFERROR(VLOOKUP($B293,Kraftvärmeprod!$B$1:$AH$479,MATCH(AB$2,Kraftvärmeprod!$B$1:$AG$1,0),FALSE)/1,0)-IFERROR(VLOOKUP($B293,'Slutlig allokering kvv'!$B$2:$AC$462,MATCH(AB$3,'Slutlig allokering kvv'!$B$1:$AJ$1,0),FALSE)/1,0)</f>
        <v>0</v>
      </c>
      <c r="AE293">
        <f t="shared" si="8"/>
        <v>0</v>
      </c>
      <c r="AG293">
        <f>IFERROR(VLOOKUP(B293,'Slutlig allokering kvv'!$B$2:$AJ$462,MATCH("Summa justerad allokerad tillförd energi (utan hjälpel och rökgaskondensering):",'Slutlig allokering kvv'!$B$1:$AK$1,0),FALSE)/1,"")</f>
        <v>0</v>
      </c>
      <c r="AI293" s="23" t="str">
        <f>IFERROR(1-VLOOKUP(B293,'Slutlig allokering kvv'!$B$2:$AJ$462,MATCH("Andel av bränsle i kvv som allokerats till värme, exklusive rökgaskondensering och hjälpel",'Slutlig allokering kvv'!$B$1:$AK$1,0),FALSE),"")</f>
        <v/>
      </c>
      <c r="AK293" s="23" t="str">
        <f t="shared" si="9"/>
        <v/>
      </c>
    </row>
    <row r="294" spans="1:37" x14ac:dyDescent="0.25">
      <c r="A294" s="2" t="s">
        <v>413</v>
      </c>
      <c r="B294" s="2" t="s">
        <v>414</v>
      </c>
      <c r="C294" s="2">
        <f>IFERROR(VLOOKUP($B294,Kraftvärmeprod!$B$1:$AH$479,MATCH(C$3,Kraftvärmeprod!$B$1:$AG$1,0),FALSE)/1,"")</f>
        <v>1098.7</v>
      </c>
      <c r="D294" s="2">
        <f>IFERROR(VLOOKUP($B294,Kraftvärmeprod!$B$1:$AH$479,MATCH(D$3,Kraftvärmeprod!$B$1:$AG$1,0),FALSE)/1,"")</f>
        <v>570</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126.32509999999999</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1.9509000000000001</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167.023</v>
      </c>
      <c r="M294" s="40">
        <f>IFERROR(VLOOKUP($B294,Miljö!$B$1:$S$477,MATCH(M$2,Miljö!$B$1:$X$1,0),FALSE)/1,0)-IFERROR(VLOOKUP($B294,'Slutlig allokering kvv'!$B$2:$AC$462,MATCH(M$3,'Slutlig allokering kvv'!$B$1:$AJ$1,0),FALSE)/1,0)</f>
        <v>35.258099999999999</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480.42699999999996</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213.01499999999999</v>
      </c>
      <c r="R294">
        <f>IFERROR(VLOOKUP($B294,Kraftvärmeprod!$B$1:$AH$479,MATCH(R$2,Kraftvärmeprod!$B$1:$AG$1,0),FALSE)/1,0)-IFERROR(VLOOKUP($B294,'Slutlig allokering kvv'!$B$2:$AC$462,MATCH(R$3,'Slutlig allokering kvv'!$B$1:$AJ$1,0),FALSE)/1,0)</f>
        <v>86.288000000000011</v>
      </c>
      <c r="S294">
        <f>IFERROR(VLOOKUP($B294,Kraftvärmeprod!$B$1:$AH$479,MATCH(S$2,Kraftvärmeprod!$B$1:$AG$1,0),FALSE)/1,0)-IFERROR(VLOOKUP($B294,'Slutlig allokering kvv'!$B$2:$AC$462,MATCH(S$3,'Slutlig allokering kvv'!$B$1:$AJ$1,0),FALSE)/1,0)</f>
        <v>0</v>
      </c>
      <c r="T294">
        <f>IFERROR(VLOOKUP($B294,Kraftvärmeprod!$B$1:$AH$479,MATCH(T$2,Kraftvärmeprod!$B$1:$AG$1,0),FALSE)/1,0)-IFERROR(VLOOKUP($B294,'Slutlig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35.2166</v>
      </c>
      <c r="V294">
        <f>IFERROR(VLOOKUP($B294,Kraftvärmeprod!$B$1:$AH$479,MATCH(V$2,Kraftvärmeprod!$B$1:$AG$1,0),FALSE)/1,0)-IFERROR(VLOOKUP($B294,'Slutlig allokering kvv'!$B$2:$AC$462,MATCH(V$3,'Slutlig allokering kvv'!$B$1:$AJ$1,0),FALSE)/1,0)</f>
        <v>3.4489899999999997E-2</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B294">
        <f>IFERROR(VLOOKUP($B294,Kraftvärmeprod!$B$1:$AH$479,MATCH(AB$2,Kraftvärmeprod!$B$1:$AG$1,0),FALSE)/1,0)-IFERROR(VLOOKUP($B294,'Slutlig allokering kvv'!$B$2:$AC$462,MATCH(AB$3,'Slutlig allokering kvv'!$B$1:$AJ$1,0),FALSE)/1,0)</f>
        <v>0</v>
      </c>
      <c r="AE294">
        <f t="shared" si="8"/>
        <v>1110.2800898999999</v>
      </c>
      <c r="AG294">
        <f>IFERROR(VLOOKUP(B294,'Slutlig allokering kvv'!$B$2:$AJ$462,MATCH("Summa justerad allokerad tillförd energi (utan hjälpel och rökgaskondensering):",'Slutlig allokering kvv'!$B$1:$AK$1,0),FALSE)/1,"")</f>
        <v>826.35991010000009</v>
      </c>
      <c r="AI294" s="23">
        <f>IFERROR(1-VLOOKUP(B294,'Slutlig allokering kvv'!$B$2:$AJ$462,MATCH("Andel av bränsle i kvv som allokerats till värme, exklusive rökgaskondensering och hjälpel",'Slutlig allokering kvv'!$B$1:$AK$1,0),FALSE),"")</f>
        <v>0.57330226056468936</v>
      </c>
      <c r="AK294" s="23">
        <f t="shared" si="9"/>
        <v>0.57330226056468936</v>
      </c>
    </row>
    <row r="295" spans="1:37" x14ac:dyDescent="0.25">
      <c r="A295" s="2" t="s">
        <v>415</v>
      </c>
      <c r="B295" s="2" t="s">
        <v>416</v>
      </c>
      <c r="C295" s="2" t="str">
        <f>IFERROR(VLOOKUP($B295,Kraftvärmeprod!$B$1:$AH$479,MATCH(C$3,Kraftvärmeprod!$B$1:$AG$1,0),FALSE)/1,"")</f>
        <v/>
      </c>
      <c r="D295" s="2"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s="40">
        <f>IFERROR(VLOOKUP($B295,Miljö!$B$1:$S$477,MATCH(M$2,Miljö!$B$1:$X$1,0),FALSE)/1,0)-IFERROR(VLOOKUP($B295,'Slutlig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f>IFERROR(VLOOKUP($B295,Kraftvärmeprod!$B$1:$AH$479,MATCH(T$2,Kraftvärmeprod!$B$1:$AG$1,0),FALSE)/1,0)-IFERROR(VLOOKUP($B295,'Slutlig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B295">
        <f>IFERROR(VLOOKUP($B295,Kraftvärmeprod!$B$1:$AH$479,MATCH(AB$2,Kraftvärmeprod!$B$1:$AG$1,0),FALSE)/1,0)-IFERROR(VLOOKUP($B295,'Slutlig allokering kvv'!$B$2:$AC$462,MATCH(AB$3,'Slutlig allokering kvv'!$B$1:$AJ$1,0),FALSE)/1,0)</f>
        <v>0</v>
      </c>
      <c r="AE295">
        <f t="shared" si="8"/>
        <v>0</v>
      </c>
      <c r="AG295">
        <f>IFERROR(VLOOKUP(B295,'Slutlig allokering kvv'!$B$2:$AJ$462,MATCH("Summa justerad allokerad tillförd energi (utan hjälpel och rökgaskondensering):",'Slutlig allokering kvv'!$B$1:$AK$1,0),FALSE)/1,"")</f>
        <v>0</v>
      </c>
      <c r="AI295" s="23" t="str">
        <f>IFERROR(1-VLOOKUP(B295,'Slutlig allokering kvv'!$B$2:$AJ$462,MATCH("Andel av bränsle i kvv som allokerats till värme, exklusive rökgaskondensering och hjälpel",'Slutlig allokering kvv'!$B$1:$AK$1,0),FALSE),"")</f>
        <v/>
      </c>
      <c r="AK295" s="23" t="str">
        <f t="shared" si="9"/>
        <v/>
      </c>
    </row>
    <row r="296" spans="1:37" x14ac:dyDescent="0.25">
      <c r="A296" s="2" t="s">
        <v>415</v>
      </c>
      <c r="B296" s="2" t="s">
        <v>417</v>
      </c>
      <c r="C296" s="2" t="str">
        <f>IFERROR(VLOOKUP($B296,Kraftvärmeprod!$B$1:$AH$479,MATCH(C$3,Kraftvärmeprod!$B$1:$AG$1,0),FALSE)/1,"")</f>
        <v/>
      </c>
      <c r="D296" s="2"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s="40">
        <f>IFERROR(VLOOKUP($B296,Miljö!$B$1:$S$477,MATCH(M$2,Miljö!$B$1:$X$1,0),FALSE)/1,0)-IFERROR(VLOOKUP($B296,'Slutlig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f>IFERROR(VLOOKUP($B296,Kraftvärmeprod!$B$1:$AH$479,MATCH(T$2,Kraftvärmeprod!$B$1:$AG$1,0),FALSE)/1,0)-IFERROR(VLOOKUP($B296,'Slutlig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B296">
        <f>IFERROR(VLOOKUP($B296,Kraftvärmeprod!$B$1:$AH$479,MATCH(AB$2,Kraftvärmeprod!$B$1:$AG$1,0),FALSE)/1,0)-IFERROR(VLOOKUP($B296,'Slutlig allokering kvv'!$B$2:$AC$462,MATCH(AB$3,'Slutlig allokering kvv'!$B$1:$AJ$1,0),FALSE)/1,0)</f>
        <v>0</v>
      </c>
      <c r="AE296">
        <f t="shared" si="8"/>
        <v>0</v>
      </c>
      <c r="AG296">
        <f>IFERROR(VLOOKUP(B296,'Slutlig allokering kvv'!$B$2:$AJ$462,MATCH("Summa justerad allokerad tillförd energi (utan hjälpel och rökgaskondensering):",'Slutlig allokering kvv'!$B$1:$AK$1,0),FALSE)/1,"")</f>
        <v>0</v>
      </c>
      <c r="AI296" s="23" t="str">
        <f>IFERROR(1-VLOOKUP(B296,'Slutlig allokering kvv'!$B$2:$AJ$462,MATCH("Andel av bränsle i kvv som allokerats till värme, exklusive rökgaskondensering och hjälpel",'Slutlig allokering kvv'!$B$1:$AK$1,0),FALSE),"")</f>
        <v/>
      </c>
      <c r="AK296" s="23" t="str">
        <f t="shared" si="9"/>
        <v/>
      </c>
    </row>
    <row r="297" spans="1:37" x14ac:dyDescent="0.25">
      <c r="A297" s="2" t="s">
        <v>415</v>
      </c>
      <c r="B297" s="2" t="s">
        <v>418</v>
      </c>
      <c r="C297" s="2" t="str">
        <f>IFERROR(VLOOKUP($B297,Kraftvärmeprod!$B$1:$AH$479,MATCH(C$3,Kraftvärmeprod!$B$1:$AG$1,0),FALSE)/1,"")</f>
        <v/>
      </c>
      <c r="D297" s="2" t="str">
        <f>IFERROR(VLOOKUP($B297,Kraftvärmeprod!$B$1:$AH$479,MATCH(D$3,Kraftvärmeprod!$B$1:$AG$1,0),FALSE)/1,"")</f>
        <v/>
      </c>
      <c r="E297">
        <f>IFERROR(VLOOKUP($B297,Kraftvärmeprod!$B$1:$AH$479,MATCH(E$2,Kraftvärmeprod!$B$1:$AG$1,0),FALSE)/1,0)-IFERROR(VLOOKUP($B297,'Slutlig allokering kvv'!$B$2:$AC$462,MATCH(E$3,'Slutlig allokering kvv'!$B$1:$AJ$1,0),FALSE)/1,0)</f>
        <v>0</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0</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0</v>
      </c>
      <c r="M297" s="40">
        <f>IFERROR(VLOOKUP($B297,Miljö!$B$1:$S$477,MATCH(M$2,Miljö!$B$1:$X$1,0),FALSE)/1,0)-IFERROR(VLOOKUP($B297,'Slutlig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0</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f>IFERROR(VLOOKUP($B297,Kraftvärmeprod!$B$1:$AH$479,MATCH(T$2,Kraftvärmeprod!$B$1:$AG$1,0),FALSE)/1,0)-IFERROR(VLOOKUP($B297,'Slutlig allokering kvv'!$B$2:$AC$462,MATCH(T$3,'Slutlig allokering kvv'!$B$1:$AJ$1,0),FALSE)/1,0)</f>
        <v>0</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B297">
        <f>IFERROR(VLOOKUP($B297,Kraftvärmeprod!$B$1:$AH$479,MATCH(AB$2,Kraftvärmeprod!$B$1:$AG$1,0),FALSE)/1,0)-IFERROR(VLOOKUP($B297,'Slutlig allokering kvv'!$B$2:$AC$462,MATCH(AB$3,'Slutlig allokering kvv'!$B$1:$AJ$1,0),FALSE)/1,0)</f>
        <v>0</v>
      </c>
      <c r="AE297">
        <f t="shared" si="8"/>
        <v>0</v>
      </c>
      <c r="AG297">
        <f>IFERROR(VLOOKUP(B297,'Slutlig allokering kvv'!$B$2:$AJ$462,MATCH("Summa justerad allokerad tillförd energi (utan hjälpel och rökgaskondensering):",'Slutlig allokering kvv'!$B$1:$AK$1,0),FALSE)/1,"")</f>
        <v>0</v>
      </c>
      <c r="AI297" s="23" t="str">
        <f>IFERROR(1-VLOOKUP(B297,'Slutlig allokering kvv'!$B$2:$AJ$462,MATCH("Andel av bränsle i kvv som allokerats till värme, exklusive rökgaskondensering och hjälpel",'Slutlig allokering kvv'!$B$1:$AK$1,0),FALSE),"")</f>
        <v/>
      </c>
      <c r="AK297" s="23" t="str">
        <f t="shared" si="9"/>
        <v/>
      </c>
    </row>
    <row r="298" spans="1:37" x14ac:dyDescent="0.25">
      <c r="A298" s="2" t="s">
        <v>415</v>
      </c>
      <c r="B298" s="2" t="s">
        <v>419</v>
      </c>
      <c r="C298" s="2">
        <f>IFERROR(VLOOKUP($B298,Kraftvärmeprod!$B$1:$AH$479,MATCH(C$3,Kraftvärmeprod!$B$1:$AG$1,0),FALSE)/1,"")</f>
        <v>121.886</v>
      </c>
      <c r="D298" s="2">
        <f>IFERROR(VLOOKUP($B298,Kraftvärmeprod!$B$1:$AH$479,MATCH(D$3,Kraftvärmeprod!$B$1:$AG$1,0),FALSE)/1,"")</f>
        <v>34.762</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9.4752000000000003E-2</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s="40">
        <f>IFERROR(VLOOKUP($B298,Miljö!$B$1:$S$477,MATCH(M$2,Miljö!$B$1:$X$1,0),FALSE)/1,0)-IFERROR(VLOOKUP($B298,'Slutlig allokering kvv'!$B$2:$AC$462,MATCH(M$3,'Slutlig allokering kvv'!$B$1:$AJ$1,0),FALSE)/1,0)</f>
        <v>2.3522080000000005</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f>IFERROR(VLOOKUP($B298,Kraftvärmeprod!$B$1:$AH$479,MATCH(T$2,Kraftvärmeprod!$B$1:$AG$1,0),FALSE)/1,0)-IFERROR(VLOOKUP($B298,'Slutlig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B298">
        <f>IFERROR(VLOOKUP($B298,Kraftvärmeprod!$B$1:$AH$479,MATCH(AB$2,Kraftvärmeprod!$B$1:$AG$1,0),FALSE)/1,0)-IFERROR(VLOOKUP($B298,'Slutlig allokering kvv'!$B$2:$AC$462,MATCH(AB$3,'Slutlig allokering kvv'!$B$1:$AJ$1,0),FALSE)/1,0)</f>
        <v>73.5261</v>
      </c>
      <c r="AE298">
        <f t="shared" si="8"/>
        <v>73.620851999999999</v>
      </c>
      <c r="AG298">
        <f>IFERROR(VLOOKUP(B298,'Slutlig allokering kvv'!$B$2:$AJ$462,MATCH("Summa justerad allokerad tillförd energi (utan hjälpel och rökgaskondensering):",'Slutlig allokering kvv'!$B$1:$AK$1,0),FALSE)/1,"")</f>
        <v>99.089147999999994</v>
      </c>
      <c r="AI298" s="23">
        <f>IFERROR(1-VLOOKUP(B298,'Slutlig allokering kvv'!$B$2:$AJ$462,MATCH("Andel av bränsle i kvv som allokerats till värme, exklusive rökgaskondensering och hjälpel",'Slutlig allokering kvv'!$B$1:$AK$1,0),FALSE),"")</f>
        <v>0.42626861212437028</v>
      </c>
      <c r="AK298" s="23">
        <f t="shared" si="9"/>
        <v>0.42626861212437039</v>
      </c>
    </row>
    <row r="299" spans="1:37" x14ac:dyDescent="0.25">
      <c r="A299" s="2" t="s">
        <v>420</v>
      </c>
      <c r="B299" s="2" t="s">
        <v>421</v>
      </c>
      <c r="C299" s="2" t="str">
        <f>IFERROR(VLOOKUP($B299,Kraftvärmeprod!$B$1:$AH$479,MATCH(C$3,Kraftvärmeprod!$B$1:$AG$1,0),FALSE)/1,"")</f>
        <v/>
      </c>
      <c r="D299" s="2"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s="40">
        <f>IFERROR(VLOOKUP($B299,Miljö!$B$1:$S$477,MATCH(M$2,Miljö!$B$1:$X$1,0),FALSE)/1,0)-IFERROR(VLOOKUP($B299,'Slutlig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f>IFERROR(VLOOKUP($B299,Kraftvärmeprod!$B$1:$AH$479,MATCH(T$2,Kraftvärmeprod!$B$1:$AG$1,0),FALSE)/1,0)-IFERROR(VLOOKUP($B299,'Slutlig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B299">
        <f>IFERROR(VLOOKUP($B299,Kraftvärmeprod!$B$1:$AH$479,MATCH(AB$2,Kraftvärmeprod!$B$1:$AG$1,0),FALSE)/1,0)-IFERROR(VLOOKUP($B299,'Slutlig allokering kvv'!$B$2:$AC$462,MATCH(AB$3,'Slutlig allokering kvv'!$B$1:$AJ$1,0),FALSE)/1,0)</f>
        <v>0</v>
      </c>
      <c r="AE299">
        <f t="shared" si="8"/>
        <v>0</v>
      </c>
      <c r="AG299">
        <f>IFERROR(VLOOKUP(B299,'Slutlig allokering kvv'!$B$2:$AJ$462,MATCH("Summa justerad allokerad tillförd energi (utan hjälpel och rökgaskondensering):",'Slutlig allokering kvv'!$B$1:$AK$1,0),FALSE)/1,"")</f>
        <v>0</v>
      </c>
      <c r="AI299" s="23" t="str">
        <f>IFERROR(1-VLOOKUP(B299,'Slutlig allokering kvv'!$B$2:$AJ$462,MATCH("Andel av bränsle i kvv som allokerats till värme, exklusive rökgaskondensering och hjälpel",'Slutlig allokering kvv'!$B$1:$AK$1,0),FALSE),"")</f>
        <v/>
      </c>
      <c r="AK299" s="23" t="str">
        <f t="shared" si="9"/>
        <v/>
      </c>
    </row>
    <row r="300" spans="1:37" x14ac:dyDescent="0.25">
      <c r="A300" s="2" t="s">
        <v>422</v>
      </c>
      <c r="B300" s="2" t="s">
        <v>423</v>
      </c>
      <c r="C300" s="2">
        <f>IFERROR(VLOOKUP($B300,Kraftvärmeprod!$B$1:$AH$479,MATCH(C$3,Kraftvärmeprod!$B$1:$AG$1,0),FALSE)/1,"")</f>
        <v>146.613</v>
      </c>
      <c r="D300" s="2">
        <f>IFERROR(VLOOKUP($B300,Kraftvärmeprod!$B$1:$AH$479,MATCH(D$3,Kraftvärmeprod!$B$1:$AG$1,0),FALSE)/1,"")</f>
        <v>26.55</v>
      </c>
      <c r="E300">
        <f>IFERROR(VLOOKUP($B300,Kraftvärmeprod!$B$1:$AH$479,MATCH(E$2,Kraftvärmeprod!$B$1:$AG$1,0),FALSE)/1,0)-IFERROR(VLOOKUP($B300,'Slutlig allokering kvv'!$B$2:$AC$462,MATCH(E$3,'Slutlig allokering kvv'!$B$1:$AJ$1,0),FALSE)/1,0)</f>
        <v>70.131</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s="40">
        <f>IFERROR(VLOOKUP($B300,Miljö!$B$1:$S$477,MATCH(M$2,Miljö!$B$1:$X$1,0),FALSE)/1,0)-IFERROR(VLOOKUP($B300,'Slutlig allokering kvv'!$B$2:$AC$462,MATCH(M$3,'Slutlig allokering kvv'!$B$1:$AJ$1,0),FALSE)/1,0)</f>
        <v>2.0605199999999995</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3.2411399999999997</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f>IFERROR(VLOOKUP($B300,Kraftvärmeprod!$B$1:$AH$479,MATCH(T$2,Kraftvärmeprod!$B$1:$AG$1,0),FALSE)/1,0)-IFERROR(VLOOKUP($B300,'Slutlig allokering kvv'!$B$2:$AC$462,MATCH(T$3,'Slutlig allokering kvv'!$B$1:$AJ$1,0),FALSE)/1,0)</f>
        <v>0</v>
      </c>
      <c r="U300">
        <f>IFERROR(VLOOKUP($B300,Kraftvärmeprod!$B$1:$AH$479,MATCH(U$2,Kraftvärmeprod!$B$1:$AG$1,0),FALSE)/1,0)-IFERROR(VLOOKUP($B300,'Slutlig allokering kvv'!$B$2:$AC$462,MATCH(U$3,'Slutlig allokering kvv'!$B$1:$AJ$1,0),FALSE)/1,0)</f>
        <v>4.2234999999999995E-2</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0</v>
      </c>
      <c r="AB300">
        <f>IFERROR(VLOOKUP($B300,Kraftvärmeprod!$B$1:$AH$479,MATCH(AB$2,Kraftvärmeprod!$B$1:$AG$1,0),FALSE)/1,0)-IFERROR(VLOOKUP($B300,'Slutlig allokering kvv'!$B$2:$AC$462,MATCH(AB$3,'Slutlig allokering kvv'!$B$1:$AJ$1,0),FALSE)/1,0)</f>
        <v>0</v>
      </c>
      <c r="AE300">
        <f t="shared" si="8"/>
        <v>73.414375000000007</v>
      </c>
      <c r="AG300">
        <f>IFERROR(VLOOKUP(B300,'Slutlig allokering kvv'!$B$2:$AJ$462,MATCH("Summa justerad allokerad tillförd energi (utan hjälpel och rökgaskondensering):",'Slutlig allokering kvv'!$B$1:$AK$1,0),FALSE)/1,"")</f>
        <v>127.99662500000001</v>
      </c>
      <c r="AI300" s="23">
        <f>IFERROR(1-VLOOKUP(B300,'Slutlig allokering kvv'!$B$2:$AJ$462,MATCH("Andel av bränsle i kvv som allokerats till värme, exklusive rökgaskondensering och hjälpel",'Slutlig allokering kvv'!$B$1:$AK$1,0),FALSE),"")</f>
        <v>0.36450032520567388</v>
      </c>
      <c r="AK300" s="23">
        <f t="shared" si="9"/>
        <v>0.36450032520567399</v>
      </c>
    </row>
    <row r="301" spans="1:37" x14ac:dyDescent="0.25">
      <c r="A301" s="2" t="s">
        <v>422</v>
      </c>
      <c r="B301" s="2" t="s">
        <v>424</v>
      </c>
      <c r="C301" s="2" t="str">
        <f>IFERROR(VLOOKUP($B301,Kraftvärmeprod!$B$1:$AH$479,MATCH(C$3,Kraftvärmeprod!$B$1:$AG$1,0),FALSE)/1,"")</f>
        <v/>
      </c>
      <c r="D301" s="2"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s="40">
        <f>IFERROR(VLOOKUP($B301,Miljö!$B$1:$S$477,MATCH(M$2,Miljö!$B$1:$X$1,0),FALSE)/1,0)-IFERROR(VLOOKUP($B301,'Slutlig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f>IFERROR(VLOOKUP($B301,Kraftvärmeprod!$B$1:$AH$479,MATCH(T$2,Kraftvärmeprod!$B$1:$AG$1,0),FALSE)/1,0)-IFERROR(VLOOKUP($B301,'Slutlig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B301">
        <f>IFERROR(VLOOKUP($B301,Kraftvärmeprod!$B$1:$AH$479,MATCH(AB$2,Kraftvärmeprod!$B$1:$AG$1,0),FALSE)/1,0)-IFERROR(VLOOKUP($B301,'Slutlig allokering kvv'!$B$2:$AC$462,MATCH(AB$3,'Slutlig allokering kvv'!$B$1:$AJ$1,0),FALSE)/1,0)</f>
        <v>0</v>
      </c>
      <c r="AE301">
        <f t="shared" si="8"/>
        <v>0</v>
      </c>
      <c r="AG301">
        <f>IFERROR(VLOOKUP(B301,'Slutlig allokering kvv'!$B$2:$AJ$462,MATCH("Summa justerad allokerad tillförd energi (utan hjälpel och rökgaskondensering):",'Slutlig allokering kvv'!$B$1:$AK$1,0),FALSE)/1,"")</f>
        <v>0</v>
      </c>
      <c r="AI301" s="23" t="str">
        <f>IFERROR(1-VLOOKUP(B301,'Slutlig allokering kvv'!$B$2:$AJ$462,MATCH("Andel av bränsle i kvv som allokerats till värme, exklusive rökgaskondensering och hjälpel",'Slutlig allokering kvv'!$B$1:$AK$1,0),FALSE),"")</f>
        <v/>
      </c>
      <c r="AK301" s="23" t="str">
        <f t="shared" si="9"/>
        <v/>
      </c>
    </row>
    <row r="302" spans="1:37" x14ac:dyDescent="0.25">
      <c r="A302" s="2" t="s">
        <v>425</v>
      </c>
      <c r="B302" s="2" t="s">
        <v>426</v>
      </c>
      <c r="C302" s="2" t="str">
        <f>IFERROR(VLOOKUP($B302,Kraftvärmeprod!$B$1:$AH$479,MATCH(C$3,Kraftvärmeprod!$B$1:$AG$1,0),FALSE)/1,"")</f>
        <v/>
      </c>
      <c r="D302" s="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s="40">
        <f>IFERROR(VLOOKUP($B302,Miljö!$B$1:$S$477,MATCH(M$2,Miljö!$B$1:$X$1,0),FALSE)/1,0)-IFERROR(VLOOKUP($B302,'Slutlig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f>IFERROR(VLOOKUP($B302,Kraftvärmeprod!$B$1:$AH$479,MATCH(T$2,Kraftvärmeprod!$B$1:$AG$1,0),FALSE)/1,0)-IFERROR(VLOOKUP($B302,'Slutlig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B302">
        <f>IFERROR(VLOOKUP($B302,Kraftvärmeprod!$B$1:$AH$479,MATCH(AB$2,Kraftvärmeprod!$B$1:$AG$1,0),FALSE)/1,0)-IFERROR(VLOOKUP($B302,'Slutlig allokering kvv'!$B$2:$AC$462,MATCH(AB$3,'Slutlig allokering kvv'!$B$1:$AJ$1,0),FALSE)/1,0)</f>
        <v>0</v>
      </c>
      <c r="AE302">
        <f t="shared" si="8"/>
        <v>0</v>
      </c>
      <c r="AG302">
        <f>IFERROR(VLOOKUP(B302,'Slutlig allokering kvv'!$B$2:$AJ$462,MATCH("Summa justerad allokerad tillförd energi (utan hjälpel och rökgaskondensering):",'Slutlig allokering kvv'!$B$1:$AK$1,0),FALSE)/1,"")</f>
        <v>0</v>
      </c>
      <c r="AI302" s="23" t="str">
        <f>IFERROR(1-VLOOKUP(B302,'Slutlig allokering kvv'!$B$2:$AJ$462,MATCH("Andel av bränsle i kvv som allokerats till värme, exklusive rökgaskondensering och hjälpel",'Slutlig allokering kvv'!$B$1:$AK$1,0),FALSE),"")</f>
        <v/>
      </c>
      <c r="AK302" s="23" t="str">
        <f t="shared" si="9"/>
        <v/>
      </c>
    </row>
    <row r="303" spans="1:37" x14ac:dyDescent="0.25">
      <c r="A303" s="2" t="s">
        <v>425</v>
      </c>
      <c r="B303" s="2" t="s">
        <v>427</v>
      </c>
      <c r="C303" s="2">
        <f>IFERROR(VLOOKUP($B303,Kraftvärmeprod!$B$1:$AH$479,MATCH(C$3,Kraftvärmeprod!$B$1:$AG$1,0),FALSE)/1,"")</f>
        <v>108.2</v>
      </c>
      <c r="D303" s="2">
        <f>IFERROR(VLOOKUP($B303,Kraftvärmeprod!$B$1:$AH$479,MATCH(D$3,Kraftvärmeprod!$B$1:$AG$1,0),FALSE)/1,"")</f>
        <v>25.3</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5.4587000000000011E-2</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1.6395</v>
      </c>
      <c r="M303" s="40">
        <f>IFERROR(VLOOKUP($B303,Miljö!$B$1:$S$477,MATCH(M$2,Miljö!$B$1:$X$1,0),FALSE)/1,0)-IFERROR(VLOOKUP($B303,'Slutlig allokering kvv'!$B$2:$AC$462,MATCH(M$3,'Slutlig allokering kvv'!$B$1:$AJ$1,0),FALSE)/1,0)</f>
        <v>0.86709000000000014</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48.699999999999989</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0.238541</v>
      </c>
      <c r="S303">
        <f>IFERROR(VLOOKUP($B303,Kraftvärmeprod!$B$1:$AH$479,MATCH(S$2,Kraftvärmeprod!$B$1:$AG$1,0),FALSE)/1,0)-IFERROR(VLOOKUP($B303,'Slutlig allokering kvv'!$B$2:$AC$462,MATCH(S$3,'Slutlig allokering kvv'!$B$1:$AJ$1,0),FALSE)/1,0)</f>
        <v>0</v>
      </c>
      <c r="T303">
        <f>IFERROR(VLOOKUP($B303,Kraftvärmeprod!$B$1:$AH$479,MATCH(T$2,Kraftvärmeprod!$B$1:$AG$1,0),FALSE)/1,0)-IFERROR(VLOOKUP($B303,'Slutlig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0.12843900000000003</v>
      </c>
      <c r="AA303">
        <f>IFERROR(VLOOKUP($B303,Kraftvärmeprod!$B$1:$AH$479,MATCH(AA$2,Kraftvärmeprod!$B$1:$AG$1,0),FALSE)/1,0)-IFERROR(VLOOKUP($B303,'Slutlig allokering kvv'!$B$2:$AC$462,MATCH(AA$3,'Slutlig allokering kvv'!$B$1:$AJ$1,0),FALSE)/1,0)</f>
        <v>0</v>
      </c>
      <c r="AB303">
        <f>IFERROR(VLOOKUP($B303,Kraftvärmeprod!$B$1:$AH$479,MATCH(AB$2,Kraftvärmeprod!$B$1:$AG$1,0),FALSE)/1,0)-IFERROR(VLOOKUP($B303,'Slutlig allokering kvv'!$B$2:$AC$462,MATCH(AB$3,'Slutlig allokering kvv'!$B$1:$AJ$1,0),FALSE)/1,0)</f>
        <v>6.0581900000000008E-2</v>
      </c>
      <c r="AE303">
        <f t="shared" si="8"/>
        <v>50.821648899999992</v>
      </c>
      <c r="AG303">
        <f>IFERROR(VLOOKUP(B303,'Slutlig allokering kvv'!$B$2:$AJ$462,MATCH("Summa justerad allokerad tillförd energi (utan hjälpel och rökgaskondensering):",'Slutlig allokering kvv'!$B$1:$AK$1,0),FALSE)/1,"")</f>
        <v>101.5683511</v>
      </c>
      <c r="AI303" s="23">
        <f>IFERROR(1-VLOOKUP(B303,'Slutlig allokering kvv'!$B$2:$AJ$462,MATCH("Andel av bränsle i kvv som allokerats till värme, exklusive rökgaskondensering och hjälpel",'Slutlig allokering kvv'!$B$1:$AK$1,0),FALSE),"")</f>
        <v>0.333497269505873</v>
      </c>
      <c r="AK303" s="23">
        <f t="shared" si="9"/>
        <v>0.33349726950587305</v>
      </c>
    </row>
    <row r="304" spans="1:37" x14ac:dyDescent="0.25">
      <c r="A304" s="2" t="s">
        <v>425</v>
      </c>
      <c r="B304" s="2" t="s">
        <v>428</v>
      </c>
      <c r="C304" s="2" t="str">
        <f>IFERROR(VLOOKUP($B304,Kraftvärmeprod!$B$1:$AH$479,MATCH(C$3,Kraftvärmeprod!$B$1:$AG$1,0),FALSE)/1,"")</f>
        <v/>
      </c>
      <c r="D304" s="2"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s="40">
        <f>IFERROR(VLOOKUP($B304,Miljö!$B$1:$S$477,MATCH(M$2,Miljö!$B$1:$X$1,0),FALSE)/1,0)-IFERROR(VLOOKUP($B304,'Slutlig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f>IFERROR(VLOOKUP($B304,Kraftvärmeprod!$B$1:$AH$479,MATCH(T$2,Kraftvärmeprod!$B$1:$AG$1,0),FALSE)/1,0)-IFERROR(VLOOKUP($B304,'Slutlig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B304">
        <f>IFERROR(VLOOKUP($B304,Kraftvärmeprod!$B$1:$AH$479,MATCH(AB$2,Kraftvärmeprod!$B$1:$AG$1,0),FALSE)/1,0)-IFERROR(VLOOKUP($B304,'Slutlig allokering kvv'!$B$2:$AC$462,MATCH(AB$3,'Slutlig allokering kvv'!$B$1:$AJ$1,0),FALSE)/1,0)</f>
        <v>0</v>
      </c>
      <c r="AE304">
        <f t="shared" si="8"/>
        <v>0</v>
      </c>
      <c r="AG304">
        <f>IFERROR(VLOOKUP(B304,'Slutlig allokering kvv'!$B$2:$AJ$462,MATCH("Summa justerad allokerad tillförd energi (utan hjälpel och rökgaskondensering):",'Slutlig allokering kvv'!$B$1:$AK$1,0),FALSE)/1,"")</f>
        <v>0</v>
      </c>
      <c r="AI304" s="23" t="str">
        <f>IFERROR(1-VLOOKUP(B304,'Slutlig allokering kvv'!$B$2:$AJ$462,MATCH("Andel av bränsle i kvv som allokerats till värme, exklusive rökgaskondensering och hjälpel",'Slutlig allokering kvv'!$B$1:$AK$1,0),FALSE),"")</f>
        <v/>
      </c>
      <c r="AK304" s="23" t="str">
        <f t="shared" si="9"/>
        <v/>
      </c>
    </row>
    <row r="305" spans="1:37" x14ac:dyDescent="0.25">
      <c r="A305" s="2" t="s">
        <v>425</v>
      </c>
      <c r="B305" s="2" t="s">
        <v>429</v>
      </c>
      <c r="C305" s="2">
        <f>IFERROR(VLOOKUP($B305,Kraftvärmeprod!$B$1:$AH$479,MATCH(C$3,Kraftvärmeprod!$B$1:$AG$1,0),FALSE)/1,"")</f>
        <v>774.7</v>
      </c>
      <c r="D305" s="2">
        <f>IFERROR(VLOOKUP($B305,Kraftvärmeprod!$B$1:$AH$479,MATCH(D$3,Kraftvärmeprod!$B$1:$AG$1,0),FALSE)/1,"")</f>
        <v>199.1</v>
      </c>
      <c r="E305">
        <f>IFERROR(VLOOKUP($B305,Kraftvärmeprod!$B$1:$AH$479,MATCH(E$2,Kraftvärmeprod!$B$1:$AG$1,0),FALSE)/1,0)-IFERROR(VLOOKUP($B305,'Slutlig allokering kvv'!$B$2:$AC$462,MATCH(E$3,'Slutlig allokering kvv'!$B$1:$AJ$1,0),FALSE)/1,0)</f>
        <v>240.39999999999998</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8.1024999999999991</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3.3519800000000011</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10.808400000000002</v>
      </c>
      <c r="L305">
        <f>IFERROR(VLOOKUP($B305,Kraftvärmeprod!$B$1:$AH$479,MATCH(L$2,Kraftvärmeprod!$B$1:$AG$1,0),FALSE)/1,0)-IFERROR(VLOOKUP($B305,'Slutlig allokering kvv'!$B$2:$AC$462,MATCH(L$3,'Slutlig allokering kvv'!$B$1:$AJ$1,0),FALSE)/1,0)</f>
        <v>17.488500000000002</v>
      </c>
      <c r="M305" s="40">
        <f>IFERROR(VLOOKUP($B305,Miljö!$B$1:$S$477,MATCH(M$2,Miljö!$B$1:$X$1,0),FALSE)/1,0)-IFERROR(VLOOKUP($B305,'Slutlig allokering kvv'!$B$2:$AC$462,MATCH(M$3,'Slutlig allokering kvv'!$B$1:$AJ$1,0),FALSE)/1,0)</f>
        <v>25.345300000000002</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114.518</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4.5726900000000001E-2</v>
      </c>
      <c r="S305">
        <f>IFERROR(VLOOKUP($B305,Kraftvärmeprod!$B$1:$AH$479,MATCH(S$2,Kraftvärmeprod!$B$1:$AG$1,0),FALSE)/1,0)-IFERROR(VLOOKUP($B305,'Slutlig allokering kvv'!$B$2:$AC$462,MATCH(S$3,'Slutlig allokering kvv'!$B$1:$AJ$1,0),FALSE)/1,0)</f>
        <v>43.184399999999997</v>
      </c>
      <c r="T305">
        <f>IFERROR(VLOOKUP($B305,Kraftvärmeprod!$B$1:$AH$479,MATCH(T$2,Kraftvärmeprod!$B$1:$AG$1,0),FALSE)/1,0)-IFERROR(VLOOKUP($B305,'Slutlig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42.5</v>
      </c>
      <c r="AA305">
        <f>IFERROR(VLOOKUP($B305,Kraftvärmeprod!$B$1:$AH$479,MATCH(AA$2,Kraftvärmeprod!$B$1:$AG$1,0),FALSE)/1,0)-IFERROR(VLOOKUP($B305,'Slutlig allokering kvv'!$B$2:$AC$462,MATCH(AA$3,'Slutlig allokering kvv'!$B$1:$AJ$1,0),FALSE)/1,0)</f>
        <v>0</v>
      </c>
      <c r="AB305">
        <f>IFERROR(VLOOKUP($B305,Kraftvärmeprod!$B$1:$AH$479,MATCH(AB$2,Kraftvärmeprod!$B$1:$AG$1,0),FALSE)/1,0)-IFERROR(VLOOKUP($B305,'Slutlig allokering kvv'!$B$2:$AC$462,MATCH(AB$3,'Slutlig allokering kvv'!$B$1:$AJ$1,0),FALSE)/1,0)</f>
        <v>17.769299999999998</v>
      </c>
      <c r="AE305">
        <f t="shared" si="8"/>
        <v>498.16880689999999</v>
      </c>
      <c r="AG305">
        <f>IFERROR(VLOOKUP(B305,'Slutlig allokering kvv'!$B$2:$AJ$462,MATCH("Summa justerad allokerad tillförd energi (utan hjälpel och rökgaskondensering):",'Slutlig allokering kvv'!$B$1:$AK$1,0),FALSE)/1,"")</f>
        <v>712.04519310000001</v>
      </c>
      <c r="AI305" s="23">
        <f>IFERROR(1-VLOOKUP(B305,'Slutlig allokering kvv'!$B$2:$AJ$462,MATCH("Andel av bränsle i kvv som allokerats till värme, exklusive rökgaskondensering och hjälpel",'Slutlig allokering kvv'!$B$1:$AK$1,0),FALSE),"")</f>
        <v>0.41163695586069904</v>
      </c>
      <c r="AK305" s="23">
        <f t="shared" si="9"/>
        <v>0.41163695586069904</v>
      </c>
    </row>
    <row r="306" spans="1:37" x14ac:dyDescent="0.25">
      <c r="A306" s="2" t="s">
        <v>425</v>
      </c>
      <c r="B306" s="2" t="s">
        <v>430</v>
      </c>
      <c r="C306" s="2" t="str">
        <f>IFERROR(VLOOKUP($B306,Kraftvärmeprod!$B$1:$AH$479,MATCH(C$3,Kraftvärmeprod!$B$1:$AG$1,0),FALSE)/1,"")</f>
        <v/>
      </c>
      <c r="D306" s="2"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s="40">
        <f>IFERROR(VLOOKUP($B306,Miljö!$B$1:$S$477,MATCH(M$2,Miljö!$B$1:$X$1,0),FALSE)/1,0)-IFERROR(VLOOKUP($B306,'Slutlig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f>IFERROR(VLOOKUP($B306,Kraftvärmeprod!$B$1:$AH$479,MATCH(T$2,Kraftvärmeprod!$B$1:$AG$1,0),FALSE)/1,0)-IFERROR(VLOOKUP($B306,'Slutlig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B306">
        <f>IFERROR(VLOOKUP($B306,Kraftvärmeprod!$B$1:$AH$479,MATCH(AB$2,Kraftvärmeprod!$B$1:$AG$1,0),FALSE)/1,0)-IFERROR(VLOOKUP($B306,'Slutlig allokering kvv'!$B$2:$AC$462,MATCH(AB$3,'Slutlig allokering kvv'!$B$1:$AJ$1,0),FALSE)/1,0)</f>
        <v>0</v>
      </c>
      <c r="AE306">
        <f t="shared" si="8"/>
        <v>0</v>
      </c>
      <c r="AG306">
        <f>IFERROR(VLOOKUP(B306,'Slutlig allokering kvv'!$B$2:$AJ$462,MATCH("Summa justerad allokerad tillförd energi (utan hjälpel och rökgaskondensering):",'Slutlig allokering kvv'!$B$1:$AK$1,0),FALSE)/1,"")</f>
        <v>0</v>
      </c>
      <c r="AI306" s="23" t="str">
        <f>IFERROR(1-VLOOKUP(B306,'Slutlig allokering kvv'!$B$2:$AJ$462,MATCH("Andel av bränsle i kvv som allokerats till värme, exklusive rökgaskondensering och hjälpel",'Slutlig allokering kvv'!$B$1:$AK$1,0),FALSE),"")</f>
        <v/>
      </c>
      <c r="AK306" s="23" t="str">
        <f t="shared" si="9"/>
        <v/>
      </c>
    </row>
    <row r="307" spans="1:37" x14ac:dyDescent="0.25">
      <c r="A307" s="2" t="s">
        <v>425</v>
      </c>
      <c r="B307" s="2" t="s">
        <v>431</v>
      </c>
      <c r="C307" s="2" t="str">
        <f>IFERROR(VLOOKUP($B307,Kraftvärmeprod!$B$1:$AH$479,MATCH(C$3,Kraftvärmeprod!$B$1:$AG$1,0),FALSE)/1,"")</f>
        <v/>
      </c>
      <c r="D307" s="2"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s="40">
        <f>IFERROR(VLOOKUP($B307,Miljö!$B$1:$S$477,MATCH(M$2,Miljö!$B$1:$X$1,0),FALSE)/1,0)-IFERROR(VLOOKUP($B307,'Slutlig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f>IFERROR(VLOOKUP($B307,Kraftvärmeprod!$B$1:$AH$479,MATCH(T$2,Kraftvärmeprod!$B$1:$AG$1,0),FALSE)/1,0)-IFERROR(VLOOKUP($B307,'Slutlig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B307">
        <f>IFERROR(VLOOKUP($B307,Kraftvärmeprod!$B$1:$AH$479,MATCH(AB$2,Kraftvärmeprod!$B$1:$AG$1,0),FALSE)/1,0)-IFERROR(VLOOKUP($B307,'Slutlig allokering kvv'!$B$2:$AC$462,MATCH(AB$3,'Slutlig allokering kvv'!$B$1:$AJ$1,0),FALSE)/1,0)</f>
        <v>0</v>
      </c>
      <c r="AE307">
        <f t="shared" si="8"/>
        <v>0</v>
      </c>
      <c r="AG307">
        <f>IFERROR(VLOOKUP(B307,'Slutlig allokering kvv'!$B$2:$AJ$462,MATCH("Summa justerad allokerad tillförd energi (utan hjälpel och rökgaskondensering):",'Slutlig allokering kvv'!$B$1:$AK$1,0),FALSE)/1,"")</f>
        <v>0</v>
      </c>
      <c r="AI307" s="23" t="str">
        <f>IFERROR(1-VLOOKUP(B307,'Slutlig allokering kvv'!$B$2:$AJ$462,MATCH("Andel av bränsle i kvv som allokerats till värme, exklusive rökgaskondensering och hjälpel",'Slutlig allokering kvv'!$B$1:$AK$1,0),FALSE),"")</f>
        <v/>
      </c>
      <c r="AK307" s="23" t="str">
        <f t="shared" si="9"/>
        <v/>
      </c>
    </row>
    <row r="308" spans="1:37" x14ac:dyDescent="0.25">
      <c r="A308" s="2" t="s">
        <v>432</v>
      </c>
      <c r="B308" s="2" t="s">
        <v>433</v>
      </c>
      <c r="C308" s="2" t="str">
        <f>IFERROR(VLOOKUP($B308,Kraftvärmeprod!$B$1:$AH$479,MATCH(C$3,Kraftvärmeprod!$B$1:$AG$1,0),FALSE)/1,"")</f>
        <v/>
      </c>
      <c r="D308" s="2"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s="40">
        <f>IFERROR(VLOOKUP($B308,Miljö!$B$1:$S$477,MATCH(M$2,Miljö!$B$1:$X$1,0),FALSE)/1,0)-IFERROR(VLOOKUP($B308,'Slutlig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f>IFERROR(VLOOKUP($B308,Kraftvärmeprod!$B$1:$AH$479,MATCH(T$2,Kraftvärmeprod!$B$1:$AG$1,0),FALSE)/1,0)-IFERROR(VLOOKUP($B308,'Slutlig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B308">
        <f>IFERROR(VLOOKUP($B308,Kraftvärmeprod!$B$1:$AH$479,MATCH(AB$2,Kraftvärmeprod!$B$1:$AG$1,0),FALSE)/1,0)-IFERROR(VLOOKUP($B308,'Slutlig allokering kvv'!$B$2:$AC$462,MATCH(AB$3,'Slutlig allokering kvv'!$B$1:$AJ$1,0),FALSE)/1,0)</f>
        <v>0</v>
      </c>
      <c r="AE308">
        <f t="shared" si="8"/>
        <v>0</v>
      </c>
      <c r="AG308">
        <f>IFERROR(VLOOKUP(B308,'Slutlig allokering kvv'!$B$2:$AJ$462,MATCH("Summa justerad allokerad tillförd energi (utan hjälpel och rökgaskondensering):",'Slutlig allokering kvv'!$B$1:$AK$1,0),FALSE)/1,"")</f>
        <v>0</v>
      </c>
      <c r="AI308" s="23" t="str">
        <f>IFERROR(1-VLOOKUP(B308,'Slutlig allokering kvv'!$B$2:$AJ$462,MATCH("Andel av bränsle i kvv som allokerats till värme, exklusive rökgaskondensering och hjälpel",'Slutlig allokering kvv'!$B$1:$AK$1,0),FALSE),"")</f>
        <v/>
      </c>
      <c r="AK308" s="23" t="str">
        <f t="shared" si="9"/>
        <v/>
      </c>
    </row>
    <row r="309" spans="1:37" x14ac:dyDescent="0.25">
      <c r="A309" s="2" t="s">
        <v>432</v>
      </c>
      <c r="B309" s="2" t="s">
        <v>434</v>
      </c>
      <c r="C309" s="2" t="str">
        <f>IFERROR(VLOOKUP($B309,Kraftvärmeprod!$B$1:$AH$479,MATCH(C$3,Kraftvärmeprod!$B$1:$AG$1,0),FALSE)/1,"")</f>
        <v/>
      </c>
      <c r="D309" s="2"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s="40">
        <f>IFERROR(VLOOKUP($B309,Miljö!$B$1:$S$477,MATCH(M$2,Miljö!$B$1:$X$1,0),FALSE)/1,0)-IFERROR(VLOOKUP($B309,'Slutlig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f>IFERROR(VLOOKUP($B309,Kraftvärmeprod!$B$1:$AH$479,MATCH(T$2,Kraftvärmeprod!$B$1:$AG$1,0),FALSE)/1,0)-IFERROR(VLOOKUP($B309,'Slutlig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B309">
        <f>IFERROR(VLOOKUP($B309,Kraftvärmeprod!$B$1:$AH$479,MATCH(AB$2,Kraftvärmeprod!$B$1:$AG$1,0),FALSE)/1,0)-IFERROR(VLOOKUP($B309,'Slutlig allokering kvv'!$B$2:$AC$462,MATCH(AB$3,'Slutlig allokering kvv'!$B$1:$AJ$1,0),FALSE)/1,0)</f>
        <v>0</v>
      </c>
      <c r="AE309">
        <f t="shared" si="8"/>
        <v>0</v>
      </c>
      <c r="AG309">
        <f>IFERROR(VLOOKUP(B309,'Slutlig allokering kvv'!$B$2:$AJ$462,MATCH("Summa justerad allokerad tillförd energi (utan hjälpel och rökgaskondensering):",'Slutlig allokering kvv'!$B$1:$AK$1,0),FALSE)/1,"")</f>
        <v>0</v>
      </c>
      <c r="AI309" s="23" t="str">
        <f>IFERROR(1-VLOOKUP(B309,'Slutlig allokering kvv'!$B$2:$AJ$462,MATCH("Andel av bränsle i kvv som allokerats till värme, exklusive rökgaskondensering och hjälpel",'Slutlig allokering kvv'!$B$1:$AK$1,0),FALSE),"")</f>
        <v/>
      </c>
      <c r="AK309" s="23" t="str">
        <f t="shared" si="9"/>
        <v/>
      </c>
    </row>
    <row r="310" spans="1:37" x14ac:dyDescent="0.25">
      <c r="A310" s="2" t="s">
        <v>432</v>
      </c>
      <c r="B310" s="2" t="s">
        <v>435</v>
      </c>
      <c r="C310" s="2" t="str">
        <f>IFERROR(VLOOKUP($B310,Kraftvärmeprod!$B$1:$AH$479,MATCH(C$3,Kraftvärmeprod!$B$1:$AG$1,0),FALSE)/1,"")</f>
        <v/>
      </c>
      <c r="D310" s="2" t="str">
        <f>IFERROR(VLOOKUP($B310,Kraftvärmeprod!$B$1:$AH$479,MATCH(D$3,Kraftvärmeprod!$B$1:$AG$1,0),FALSE)/1,"")</f>
        <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0</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0</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0</v>
      </c>
      <c r="M310" s="40">
        <f>IFERROR(VLOOKUP($B310,Miljö!$B$1:$S$477,MATCH(M$2,Miljö!$B$1:$X$1,0),FALSE)/1,0)-IFERROR(VLOOKUP($B310,'Slutlig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0</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f>IFERROR(VLOOKUP($B310,Kraftvärmeprod!$B$1:$AH$479,MATCH(T$2,Kraftvärmeprod!$B$1:$AG$1,0),FALSE)/1,0)-IFERROR(VLOOKUP($B310,'Slutlig allokering kvv'!$B$2:$AC$462,MATCH(T$3,'Slutlig allokering kvv'!$B$1:$AJ$1,0),FALSE)/1,0)</f>
        <v>0</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0</v>
      </c>
      <c r="AB310">
        <f>IFERROR(VLOOKUP($B310,Kraftvärmeprod!$B$1:$AH$479,MATCH(AB$2,Kraftvärmeprod!$B$1:$AG$1,0),FALSE)/1,0)-IFERROR(VLOOKUP($B310,'Slutlig allokering kvv'!$B$2:$AC$462,MATCH(AB$3,'Slutlig allokering kvv'!$B$1:$AJ$1,0),FALSE)/1,0)</f>
        <v>0</v>
      </c>
      <c r="AE310">
        <f t="shared" si="8"/>
        <v>0</v>
      </c>
      <c r="AG310">
        <f>IFERROR(VLOOKUP(B310,'Slutlig allokering kvv'!$B$2:$AJ$462,MATCH("Summa justerad allokerad tillförd energi (utan hjälpel och rökgaskondensering):",'Slutlig allokering kvv'!$B$1:$AK$1,0),FALSE)/1,"")</f>
        <v>0</v>
      </c>
      <c r="AI310" s="23" t="str">
        <f>IFERROR(1-VLOOKUP(B310,'Slutlig allokering kvv'!$B$2:$AJ$462,MATCH("Andel av bränsle i kvv som allokerats till värme, exklusive rökgaskondensering och hjälpel",'Slutlig allokering kvv'!$B$1:$AK$1,0),FALSE),"")</f>
        <v/>
      </c>
      <c r="AK310" s="23" t="str">
        <f t="shared" si="9"/>
        <v/>
      </c>
    </row>
    <row r="311" spans="1:37" x14ac:dyDescent="0.25">
      <c r="A311" s="2" t="s">
        <v>436</v>
      </c>
      <c r="B311" s="2" t="s">
        <v>437</v>
      </c>
      <c r="C311" s="2">
        <f>IFERROR(VLOOKUP($B311,Kraftvärmeprod!$B$1:$AH$479,MATCH(C$3,Kraftvärmeprod!$B$1:$AG$1,0),FALSE)/1,"")</f>
        <v>55.27</v>
      </c>
      <c r="D311" s="2">
        <f>IFERROR(VLOOKUP($B311,Kraftvärmeprod!$B$1:$AH$479,MATCH(D$3,Kraftvärmeprod!$B$1:$AG$1,0),FALSE)/1,"")</f>
        <v>7.44</v>
      </c>
      <c r="E311">
        <f>IFERROR(VLOOKUP($B311,Kraftvärmeprod!$B$1:$AH$479,MATCH(E$2,Kraftvärmeprod!$B$1:$AG$1,0),FALSE)/1,0)-IFERROR(VLOOKUP($B311,'Slutlig allokering kvv'!$B$2:$AC$462,MATCH(E$3,'Slutlig allokering kvv'!$B$1:$AJ$1,0),FALSE)/1,0)</f>
        <v>9.4235000000000007</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0</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0</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0.57134000000000018</v>
      </c>
      <c r="M311" s="40">
        <f>IFERROR(VLOOKUP($B311,Miljö!$B$1:$S$477,MATCH(M$2,Miljö!$B$1:$X$1,0),FALSE)/1,0)-IFERROR(VLOOKUP($B311,'Slutlig allokering kvv'!$B$2:$AC$462,MATCH(M$3,'Slutlig allokering kvv'!$B$1:$AJ$1,0),FALSE)/1,0)</f>
        <v>0.5563499999999999</v>
      </c>
      <c r="N311">
        <f>IFERROR(VLOOKUP($B311,Kraftvärmeprod!$B$1:$AH$479,MATCH(N$2,Kraftvärmeprod!$B$1:$AG$1,0),FALSE)/1,0)-IFERROR(VLOOKUP($B311,'Slutlig allokering kvv'!$B$2:$AC$462,MATCH(N$3,'Slutlig allokering kvv'!$B$1:$AJ$1,0),FALSE)/1,0)</f>
        <v>0</v>
      </c>
      <c r="O311">
        <f>IFERROR(VLOOKUP($B311,Kraftvärmeprod!$B$1:$AH$479,MATCH(O$2,Kraftvärmeprod!$B$1:$AG$1,0),FALSE)/1,0)-IFERROR(VLOOKUP($B311,'Slutlig allokering kvv'!$B$2:$AC$462,MATCH(O$3,'Slutlig allokering kvv'!$B$1:$AJ$1,0),FALSE)/1,0)</f>
        <v>3.2202999999999999</v>
      </c>
      <c r="P311">
        <f>IFERROR(VLOOKUP($B311,Kraftvärmeprod!$B$1:$AH$479,MATCH(P$2,Kraftvärmeprod!$B$1:$AG$1,0),FALSE)/1,0)-IFERROR(VLOOKUP($B311,'Slutlig allokering kvv'!$B$2:$AC$462,MATCH(P$3,'Slutlig allokering kvv'!$B$1:$AJ$1,0),FALSE)/1,0)</f>
        <v>0</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0</v>
      </c>
      <c r="T311">
        <f>IFERROR(VLOOKUP($B311,Kraftvärmeprod!$B$1:$AH$479,MATCH(T$2,Kraftvärmeprod!$B$1:$AG$1,0),FALSE)/1,0)-IFERROR(VLOOKUP($B311,'Slutlig allokering kvv'!$B$2:$AC$462,MATCH(T$3,'Slutlig allokering kvv'!$B$1:$AJ$1,0),FALSE)/1,0)</f>
        <v>0</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6.2848000000000006</v>
      </c>
      <c r="AB311">
        <f>IFERROR(VLOOKUP($B311,Kraftvärmeprod!$B$1:$AH$479,MATCH(AB$2,Kraftvärmeprod!$B$1:$AG$1,0),FALSE)/1,0)-IFERROR(VLOOKUP($B311,'Slutlig allokering kvv'!$B$2:$AC$462,MATCH(AB$3,'Slutlig allokering kvv'!$B$1:$AJ$1,0),FALSE)/1,0)</f>
        <v>0</v>
      </c>
      <c r="AE311">
        <f t="shared" si="8"/>
        <v>19.499940000000002</v>
      </c>
      <c r="AG311">
        <f>IFERROR(VLOOKUP(B311,'Slutlig allokering kvv'!$B$2:$AJ$462,MATCH("Summa justerad allokerad tillförd energi (utan hjälpel och rökgaskondensering):",'Slutlig allokering kvv'!$B$1:$AK$1,0),FALSE)/1,"")</f>
        <v>50.600060000000006</v>
      </c>
      <c r="AI311" s="23">
        <f>IFERROR(1-VLOOKUP(B311,'Slutlig allokering kvv'!$B$2:$AJ$462,MATCH("Andel av bränsle i kvv som allokerats till värme, exklusive rökgaskondensering och hjälpel",'Slutlig allokering kvv'!$B$1:$AK$1,0),FALSE),"")</f>
        <v>0.27817318116975731</v>
      </c>
      <c r="AK311" s="23">
        <f t="shared" si="9"/>
        <v>0.27817318116975748</v>
      </c>
    </row>
    <row r="312" spans="1:37" x14ac:dyDescent="0.25">
      <c r="A312" s="2" t="s">
        <v>438</v>
      </c>
      <c r="B312" s="2" t="s">
        <v>439</v>
      </c>
      <c r="C312" s="2" t="str">
        <f>IFERROR(VLOOKUP($B312,Kraftvärmeprod!$B$1:$AH$479,MATCH(C$3,Kraftvärmeprod!$B$1:$AG$1,0),FALSE)/1,"")</f>
        <v/>
      </c>
      <c r="D312" s="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s="40">
        <f>IFERROR(VLOOKUP($B312,Miljö!$B$1:$S$477,MATCH(M$2,Miljö!$B$1:$X$1,0),FALSE)/1,0)-IFERROR(VLOOKUP($B312,'Slutlig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f>IFERROR(VLOOKUP($B312,Kraftvärmeprod!$B$1:$AH$479,MATCH(T$2,Kraftvärmeprod!$B$1:$AG$1,0),FALSE)/1,0)-IFERROR(VLOOKUP($B312,'Slutlig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B312">
        <f>IFERROR(VLOOKUP($B312,Kraftvärmeprod!$B$1:$AH$479,MATCH(AB$2,Kraftvärmeprod!$B$1:$AG$1,0),FALSE)/1,0)-IFERROR(VLOOKUP($B312,'Slutlig allokering kvv'!$B$2:$AC$462,MATCH(AB$3,'Slutlig allokering kvv'!$B$1:$AJ$1,0),FALSE)/1,0)</f>
        <v>0</v>
      </c>
      <c r="AE312">
        <f t="shared" si="8"/>
        <v>0</v>
      </c>
      <c r="AG312">
        <f>IFERROR(VLOOKUP(B312,'Slutlig allokering kvv'!$B$2:$AJ$462,MATCH("Summa justerad allokerad tillförd energi (utan hjälpel och rökgaskondensering):",'Slutlig allokering kvv'!$B$1:$AK$1,0),FALSE)/1,"")</f>
        <v>0</v>
      </c>
      <c r="AI312" s="23" t="str">
        <f>IFERROR(1-VLOOKUP(B312,'Slutlig allokering kvv'!$B$2:$AJ$462,MATCH("Andel av bränsle i kvv som allokerats till värme, exklusive rökgaskondensering och hjälpel",'Slutlig allokering kvv'!$B$1:$AK$1,0),FALSE),"")</f>
        <v/>
      </c>
      <c r="AK312" s="23" t="str">
        <f t="shared" si="9"/>
        <v/>
      </c>
    </row>
    <row r="313" spans="1:37" x14ac:dyDescent="0.25">
      <c r="A313" s="2" t="s">
        <v>438</v>
      </c>
      <c r="B313" s="2" t="s">
        <v>440</v>
      </c>
      <c r="C313" s="2" t="str">
        <f>IFERROR(VLOOKUP($B313,Kraftvärmeprod!$B$1:$AH$479,MATCH(C$3,Kraftvärmeprod!$B$1:$AG$1,0),FALSE)/1,"")</f>
        <v/>
      </c>
      <c r="D313" s="2" t="str">
        <f>IFERROR(VLOOKUP($B313,Kraftvärmeprod!$B$1:$AH$479,MATCH(D$3,Kraftvärmeprod!$B$1:$AG$1,0),FALSE)/1,"")</f>
        <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0</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0</v>
      </c>
      <c r="M313" s="40">
        <f>IFERROR(VLOOKUP($B313,Miljö!$B$1:$S$477,MATCH(M$2,Miljö!$B$1:$X$1,0),FALSE)/1,0)-IFERROR(VLOOKUP($B313,'Slutlig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0</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f>IFERROR(VLOOKUP($B313,Kraftvärmeprod!$B$1:$AH$479,MATCH(T$2,Kraftvärmeprod!$B$1:$AG$1,0),FALSE)/1,0)-IFERROR(VLOOKUP($B313,'Slutlig allokering kvv'!$B$2:$AC$462,MATCH(T$3,'Slutlig allokering kvv'!$B$1:$AJ$1,0),FALSE)/1,0)</f>
        <v>0</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B313">
        <f>IFERROR(VLOOKUP($B313,Kraftvärmeprod!$B$1:$AH$479,MATCH(AB$2,Kraftvärmeprod!$B$1:$AG$1,0),FALSE)/1,0)-IFERROR(VLOOKUP($B313,'Slutlig allokering kvv'!$B$2:$AC$462,MATCH(AB$3,'Slutlig allokering kvv'!$B$1:$AJ$1,0),FALSE)/1,0)</f>
        <v>0</v>
      </c>
      <c r="AE313">
        <f t="shared" si="8"/>
        <v>0</v>
      </c>
      <c r="AG313">
        <f>IFERROR(VLOOKUP(B313,'Slutlig allokering kvv'!$B$2:$AJ$462,MATCH("Summa justerad allokerad tillförd energi (utan hjälpel och rökgaskondensering):",'Slutlig allokering kvv'!$B$1:$AK$1,0),FALSE)/1,"")</f>
        <v>0</v>
      </c>
      <c r="AI313" s="23" t="str">
        <f>IFERROR(1-VLOOKUP(B313,'Slutlig allokering kvv'!$B$2:$AJ$462,MATCH("Andel av bränsle i kvv som allokerats till värme, exklusive rökgaskondensering och hjälpel",'Slutlig allokering kvv'!$B$1:$AK$1,0),FALSE),"")</f>
        <v/>
      </c>
      <c r="AK313" s="23" t="str">
        <f t="shared" si="9"/>
        <v/>
      </c>
    </row>
    <row r="314" spans="1:37" x14ac:dyDescent="0.25">
      <c r="A314" s="2" t="s">
        <v>621</v>
      </c>
      <c r="B314" s="2" t="s">
        <v>622</v>
      </c>
      <c r="C314" s="2" t="str">
        <f>IFERROR(VLOOKUP($B314,Kraftvärmeprod!$B$1:$AH$479,MATCH(C$3,Kraftvärmeprod!$B$1:$AG$1,0),FALSE)/1,"")</f>
        <v/>
      </c>
      <c r="D314" s="2"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s="40">
        <f>IFERROR(VLOOKUP($B314,Miljö!$B$1:$S$477,MATCH(M$2,Miljö!$B$1:$X$1,0),FALSE)/1,0)-IFERROR(VLOOKUP($B314,'Slutlig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f>IFERROR(VLOOKUP($B314,Kraftvärmeprod!$B$1:$AH$479,MATCH(T$2,Kraftvärmeprod!$B$1:$AG$1,0),FALSE)/1,0)-IFERROR(VLOOKUP($B314,'Slutlig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B314">
        <f>IFERROR(VLOOKUP($B314,Kraftvärmeprod!$B$1:$AH$479,MATCH(AB$2,Kraftvärmeprod!$B$1:$AG$1,0),FALSE)/1,0)-IFERROR(VLOOKUP($B314,'Slutlig allokering kvv'!$B$2:$AC$462,MATCH(AB$3,'Slutlig allokering kvv'!$B$1:$AJ$1,0),FALSE)/1,0)</f>
        <v>0</v>
      </c>
      <c r="AE314">
        <f t="shared" si="8"/>
        <v>0</v>
      </c>
      <c r="AG314">
        <f>IFERROR(VLOOKUP(B314,'Slutlig allokering kvv'!$B$2:$AJ$462,MATCH("Summa justerad allokerad tillförd energi (utan hjälpel och rökgaskondensering):",'Slutlig allokering kvv'!$B$1:$AK$1,0),FALSE)/1,"")</f>
        <v>0</v>
      </c>
      <c r="AI314" s="23" t="str">
        <f>IFERROR(1-VLOOKUP(B314,'Slutlig allokering kvv'!$B$2:$AJ$462,MATCH("Andel av bränsle i kvv som allokerats till värme, exklusive rökgaskondensering och hjälpel",'Slutlig allokering kvv'!$B$1:$AK$1,0),FALSE),"")</f>
        <v/>
      </c>
      <c r="AK314" s="23" t="str">
        <f t="shared" si="9"/>
        <v/>
      </c>
    </row>
    <row r="315" spans="1:37" x14ac:dyDescent="0.25">
      <c r="A315" s="2" t="s">
        <v>441</v>
      </c>
      <c r="B315" s="2" t="s">
        <v>442</v>
      </c>
      <c r="C315" s="2" t="str">
        <f>IFERROR(VLOOKUP($B315,Kraftvärmeprod!$B$1:$AH$479,MATCH(C$3,Kraftvärmeprod!$B$1:$AG$1,0),FALSE)/1,"")</f>
        <v/>
      </c>
      <c r="D315" s="2" t="str">
        <f>IFERROR(VLOOKUP($B315,Kraftvärmeprod!$B$1:$AH$479,MATCH(D$3,Kraftvärmeprod!$B$1:$AG$1,0),FALSE)/1,"")</f>
        <v/>
      </c>
      <c r="E315">
        <f>IFERROR(VLOOKUP($B315,Kraftvärmeprod!$B$1:$AH$479,MATCH(E$2,Kraftvärmeprod!$B$1:$AG$1,0),FALSE)/1,0)-IFERROR(VLOOKUP($B315,'Slutlig allokering kvv'!$B$2:$AC$462,MATCH(E$3,'Slutlig allokering kvv'!$B$1:$AJ$1,0),FALSE)/1,0)</f>
        <v>0</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0</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0</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0</v>
      </c>
      <c r="L315">
        <f>IFERROR(VLOOKUP($B315,Kraftvärmeprod!$B$1:$AH$479,MATCH(L$2,Kraftvärmeprod!$B$1:$AG$1,0),FALSE)/1,0)-IFERROR(VLOOKUP($B315,'Slutlig allokering kvv'!$B$2:$AC$462,MATCH(L$3,'Slutlig allokering kvv'!$B$1:$AJ$1,0),FALSE)/1,0)</f>
        <v>0</v>
      </c>
      <c r="M315" s="40">
        <f>IFERROR(VLOOKUP($B315,Miljö!$B$1:$S$477,MATCH(M$2,Miljö!$B$1:$X$1,0),FALSE)/1,0)-IFERROR(VLOOKUP($B315,'Slutlig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0</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v>
      </c>
      <c r="Q315">
        <f>IFERROR(VLOOKUP($B315,Kraftvärmeprod!$B$1:$AH$479,MATCH(Q$2,Kraftvärmeprod!$B$1:$AG$1,0),FALSE)/1,0)-IFERROR(VLOOKUP($B315,'Slutlig allokering kvv'!$B$2:$AC$462,MATCH(Q$3,'Slutlig allokering kvv'!$B$1:$AJ$1,0),FALSE)/1,0)</f>
        <v>0</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f>IFERROR(VLOOKUP($B315,Kraftvärmeprod!$B$1:$AH$479,MATCH(T$2,Kraftvärmeprod!$B$1:$AG$1,0),FALSE)/1,0)-IFERROR(VLOOKUP($B315,'Slutlig allokering kvv'!$B$2:$AC$462,MATCH(T$3,'Slutlig allokering kvv'!$B$1:$AJ$1,0),FALSE)/1,0)</f>
        <v>0</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0</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0</v>
      </c>
      <c r="AB315">
        <f>IFERROR(VLOOKUP($B315,Kraftvärmeprod!$B$1:$AH$479,MATCH(AB$2,Kraftvärmeprod!$B$1:$AG$1,0),FALSE)/1,0)-IFERROR(VLOOKUP($B315,'Slutlig allokering kvv'!$B$2:$AC$462,MATCH(AB$3,'Slutlig allokering kvv'!$B$1:$AJ$1,0),FALSE)/1,0)</f>
        <v>0</v>
      </c>
      <c r="AE315">
        <f t="shared" si="8"/>
        <v>0</v>
      </c>
      <c r="AG315">
        <f>IFERROR(VLOOKUP(B315,'Slutlig allokering kvv'!$B$2:$AJ$462,MATCH("Summa justerad allokerad tillförd energi (utan hjälpel och rökgaskondensering):",'Slutlig allokering kvv'!$B$1:$AK$1,0),FALSE)/1,"")</f>
        <v>0</v>
      </c>
      <c r="AI315" s="23" t="str">
        <f>IFERROR(1-VLOOKUP(B315,'Slutlig allokering kvv'!$B$2:$AJ$462,MATCH("Andel av bränsle i kvv som allokerats till värme, exklusive rökgaskondensering och hjälpel",'Slutlig allokering kvv'!$B$1:$AK$1,0),FALSE),"")</f>
        <v/>
      </c>
      <c r="AK315" s="23" t="str">
        <f t="shared" si="9"/>
        <v/>
      </c>
    </row>
    <row r="316" spans="1:37" x14ac:dyDescent="0.25">
      <c r="A316" s="2" t="s">
        <v>443</v>
      </c>
      <c r="B316" s="2" t="s">
        <v>444</v>
      </c>
      <c r="C316" s="2">
        <f>IFERROR(VLOOKUP($B316,Kraftvärmeprod!$B$1:$AH$479,MATCH(C$3,Kraftvärmeprod!$B$1:$AG$1,0),FALSE)/1,"")</f>
        <v>83.1</v>
      </c>
      <c r="D316" s="2">
        <f>IFERROR(VLOOKUP($B316,Kraftvärmeprod!$B$1:$AH$479,MATCH(D$3,Kraftvärmeprod!$B$1:$AG$1,0),FALSE)/1,"")</f>
        <v>9.4</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0.45534999999999992</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19.579899999999995</v>
      </c>
      <c r="M316" s="40">
        <f>IFERROR(VLOOKUP($B316,Miljö!$B$1:$S$477,MATCH(M$2,Miljö!$B$1:$X$1,0),FALSE)/1,0)-IFERROR(VLOOKUP($B316,'Slutlig allokering kvv'!$B$2:$AC$462,MATCH(M$3,'Slutlig allokering kvv'!$B$1:$AJ$1,0),FALSE)/1,0)</f>
        <v>3.4151000000000001E-2</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0.45534999999999992</v>
      </c>
      <c r="R316">
        <f>IFERROR(VLOOKUP($B316,Kraftvärmeprod!$B$1:$AH$479,MATCH(R$2,Kraftvärmeprod!$B$1:$AG$1,0),FALSE)/1,0)-IFERROR(VLOOKUP($B316,'Slutlig allokering kvv'!$B$2:$AC$462,MATCH(R$3,'Slutlig allokering kvv'!$B$1:$AJ$1,0),FALSE)/1,0)</f>
        <v>2.3222699999999996</v>
      </c>
      <c r="S316">
        <f>IFERROR(VLOOKUP($B316,Kraftvärmeprod!$B$1:$AH$479,MATCH(S$2,Kraftvärmeprod!$B$1:$AG$1,0),FALSE)/1,0)-IFERROR(VLOOKUP($B316,'Slutlig allokering kvv'!$B$2:$AC$462,MATCH(S$3,'Slutlig allokering kvv'!$B$1:$AJ$1,0),FALSE)/1,0)</f>
        <v>0</v>
      </c>
      <c r="T316">
        <f>IFERROR(VLOOKUP($B316,Kraftvärmeprod!$B$1:$AH$479,MATCH(T$2,Kraftvärmeprod!$B$1:$AG$1,0),FALSE)/1,0)-IFERROR(VLOOKUP($B316,'Slutlig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B316">
        <f>IFERROR(VLOOKUP($B316,Kraftvärmeprod!$B$1:$AH$479,MATCH(AB$2,Kraftvärmeprod!$B$1:$AG$1,0),FALSE)/1,0)-IFERROR(VLOOKUP($B316,'Slutlig allokering kvv'!$B$2:$AC$462,MATCH(AB$3,'Slutlig allokering kvv'!$B$1:$AJ$1,0),FALSE)/1,0)</f>
        <v>0</v>
      </c>
      <c r="AE316">
        <f t="shared" si="8"/>
        <v>22.812869999999993</v>
      </c>
      <c r="AG316">
        <f>IFERROR(VLOOKUP(B316,'Slutlig allokering kvv'!$B$2:$AJ$462,MATCH("Summa justerad allokerad tillförd energi (utan hjälpel och rökgaskondensering):",'Slutlig allokering kvv'!$B$1:$AK$1,0),FALSE)/1,"")</f>
        <v>77.387130000000013</v>
      </c>
      <c r="AI316" s="23">
        <f>IFERROR(1-VLOOKUP(B316,'Slutlig allokering kvv'!$B$2:$AJ$462,MATCH("Andel av bränsle i kvv som allokerats till värme, exklusive rökgaskondensering och hjälpel",'Slutlig allokering kvv'!$B$1:$AK$1,0),FALSE),"")</f>
        <v>0.22767335329341309</v>
      </c>
      <c r="AK316" s="23">
        <f t="shared" si="9"/>
        <v>0.22767335329341309</v>
      </c>
    </row>
    <row r="317" spans="1:37" x14ac:dyDescent="0.25">
      <c r="A317" s="2" t="s">
        <v>445</v>
      </c>
      <c r="B317" s="2" t="s">
        <v>446</v>
      </c>
      <c r="C317" s="2" t="str">
        <f>IFERROR(VLOOKUP($B317,Kraftvärmeprod!$B$1:$AH$479,MATCH(C$3,Kraftvärmeprod!$B$1:$AG$1,0),FALSE)/1,"")</f>
        <v/>
      </c>
      <c r="D317" s="2"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s="40">
        <f>IFERROR(VLOOKUP($B317,Miljö!$B$1:$S$477,MATCH(M$2,Miljö!$B$1:$X$1,0),FALSE)/1,0)-IFERROR(VLOOKUP($B317,'Slutlig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f>IFERROR(VLOOKUP($B317,Kraftvärmeprod!$B$1:$AH$479,MATCH(T$2,Kraftvärmeprod!$B$1:$AG$1,0),FALSE)/1,0)-IFERROR(VLOOKUP($B317,'Slutlig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B317">
        <f>IFERROR(VLOOKUP($B317,Kraftvärmeprod!$B$1:$AH$479,MATCH(AB$2,Kraftvärmeprod!$B$1:$AG$1,0),FALSE)/1,0)-IFERROR(VLOOKUP($B317,'Slutlig allokering kvv'!$B$2:$AC$462,MATCH(AB$3,'Slutlig allokering kvv'!$B$1:$AJ$1,0),FALSE)/1,0)</f>
        <v>0</v>
      </c>
      <c r="AE317">
        <f t="shared" si="8"/>
        <v>0</v>
      </c>
      <c r="AG317">
        <f>IFERROR(VLOOKUP(B317,'Slutlig allokering kvv'!$B$2:$AJ$462,MATCH("Summa justerad allokerad tillförd energi (utan hjälpel och rökgaskondensering):",'Slutlig allokering kvv'!$B$1:$AK$1,0),FALSE)/1,"")</f>
        <v>0</v>
      </c>
      <c r="AI317" s="23" t="str">
        <f>IFERROR(1-VLOOKUP(B317,'Slutlig allokering kvv'!$B$2:$AJ$462,MATCH("Andel av bränsle i kvv som allokerats till värme, exklusive rökgaskondensering och hjälpel",'Slutlig allokering kvv'!$B$1:$AK$1,0),FALSE),"")</f>
        <v/>
      </c>
      <c r="AK317" s="23" t="str">
        <f t="shared" si="9"/>
        <v/>
      </c>
    </row>
    <row r="318" spans="1:37" x14ac:dyDescent="0.25">
      <c r="A318" s="2" t="s">
        <v>447</v>
      </c>
      <c r="B318" s="2" t="s">
        <v>448</v>
      </c>
      <c r="C318" s="2">
        <f>IFERROR(VLOOKUP($B318,Kraftvärmeprod!$B$1:$AH$479,MATCH(C$3,Kraftvärmeprod!$B$1:$AG$1,0),FALSE)/1,"")</f>
        <v>101.6</v>
      </c>
      <c r="D318" s="2">
        <f>IFERROR(VLOOKUP($B318,Kraftvärmeprod!$B$1:$AH$479,MATCH(D$3,Kraftvärmeprod!$B$1:$AG$1,0),FALSE)/1,"")</f>
        <v>21</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51.076900000000009</v>
      </c>
      <c r="M318" s="40">
        <f>IFERROR(VLOOKUP($B318,Miljö!$B$1:$S$477,MATCH(M$2,Miljö!$B$1:$X$1,0),FALSE)/1,0)-IFERROR(VLOOKUP($B318,'Slutlig allokering kvv'!$B$2:$AC$462,MATCH(M$3,'Slutlig allokering kvv'!$B$1:$AJ$1,0),FALSE)/1,0)</f>
        <v>1.4003299999999999</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f>IFERROR(VLOOKUP($B318,Kraftvärmeprod!$B$1:$AH$479,MATCH(T$2,Kraftvärmeprod!$B$1:$AG$1,0),FALSE)/1,0)-IFERROR(VLOOKUP($B318,'Slutlig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B318">
        <f>IFERROR(VLOOKUP($B318,Kraftvärmeprod!$B$1:$AH$479,MATCH(AB$2,Kraftvärmeprod!$B$1:$AG$1,0),FALSE)/1,0)-IFERROR(VLOOKUP($B318,'Slutlig allokering kvv'!$B$2:$AC$462,MATCH(AB$3,'Slutlig allokering kvv'!$B$1:$AJ$1,0),FALSE)/1,0)</f>
        <v>0</v>
      </c>
      <c r="AE318">
        <f t="shared" si="8"/>
        <v>51.076900000000009</v>
      </c>
      <c r="AG318">
        <f>IFERROR(VLOOKUP(B318,'Slutlig allokering kvv'!$B$2:$AJ$462,MATCH("Summa justerad allokerad tillförd energi (utan hjälpel och rökgaskondensering):",'Slutlig allokering kvv'!$B$1:$AK$1,0),FALSE)/1,"")</f>
        <v>94.823099999999997</v>
      </c>
      <c r="AI318" s="23">
        <f>IFERROR(1-VLOOKUP(B318,'Slutlig allokering kvv'!$B$2:$AJ$462,MATCH("Andel av bränsle i kvv som allokerats till värme, exklusive rökgaskondensering och hjälpel",'Slutlig allokering kvv'!$B$1:$AK$1,0),FALSE),"")</f>
        <v>0.35008156271418789</v>
      </c>
      <c r="AK318" s="23">
        <f t="shared" si="9"/>
        <v>0.35008156271418783</v>
      </c>
    </row>
    <row r="319" spans="1:37" x14ac:dyDescent="0.25">
      <c r="A319" s="2" t="s">
        <v>624</v>
      </c>
      <c r="B319" s="2" t="s">
        <v>622</v>
      </c>
      <c r="C319" s="2" t="str">
        <f>IFERROR(VLOOKUP($B319,Kraftvärmeprod!$B$1:$AH$479,MATCH(C$3,Kraftvärmeprod!$B$1:$AG$1,0),FALSE)/1,"")</f>
        <v/>
      </c>
      <c r="D319" s="2" t="str">
        <f>IFERROR(VLOOKUP($B319,Kraftvärmeprod!$B$1:$AH$479,MATCH(D$3,Kraftvärmeprod!$B$1:$AG$1,0),FALSE)/1,"")</f>
        <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0</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0</v>
      </c>
      <c r="M319" s="40">
        <f>IFERROR(VLOOKUP($B319,Miljö!$B$1:$S$477,MATCH(M$2,Miljö!$B$1:$X$1,0),FALSE)/1,0)-IFERROR(VLOOKUP($B319,'Slutlig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0</v>
      </c>
      <c r="O319">
        <f>IFERROR(VLOOKUP($B319,Kraftvärmeprod!$B$1:$AH$479,MATCH(O$2,Kraftvärmeprod!$B$1:$AG$1,0),FALSE)/1,0)-IFERROR(VLOOKUP($B319,'Slutlig allokering kvv'!$B$2:$AC$462,MATCH(O$3,'Slutlig allokering kvv'!$B$1:$AJ$1,0),FALSE)/1,0)</f>
        <v>0</v>
      </c>
      <c r="P319">
        <f>IFERROR(VLOOKUP($B319,Kraftvärmeprod!$B$1:$AH$479,MATCH(P$2,Kraftvärmeprod!$B$1:$AG$1,0),FALSE)/1,0)-IFERROR(VLOOKUP($B319,'Slutlig allokering kvv'!$B$2:$AC$462,MATCH(P$3,'Slutlig allokering kvv'!$B$1:$AJ$1,0),FALSE)/1,0)</f>
        <v>0</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0</v>
      </c>
      <c r="T319">
        <f>IFERROR(VLOOKUP($B319,Kraftvärmeprod!$B$1:$AH$479,MATCH(T$2,Kraftvärmeprod!$B$1:$AG$1,0),FALSE)/1,0)-IFERROR(VLOOKUP($B319,'Slutlig allokering kvv'!$B$2:$AC$462,MATCH(T$3,'Slutlig allokering kvv'!$B$1:$AJ$1,0),FALSE)/1,0)</f>
        <v>0</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B319">
        <f>IFERROR(VLOOKUP($B319,Kraftvärmeprod!$B$1:$AH$479,MATCH(AB$2,Kraftvärmeprod!$B$1:$AG$1,0),FALSE)/1,0)-IFERROR(VLOOKUP($B319,'Slutlig allokering kvv'!$B$2:$AC$462,MATCH(AB$3,'Slutlig allokering kvv'!$B$1:$AJ$1,0),FALSE)/1,0)</f>
        <v>0</v>
      </c>
      <c r="AE319">
        <f t="shared" si="8"/>
        <v>0</v>
      </c>
      <c r="AG319">
        <f>IFERROR(VLOOKUP(B319,'Slutlig allokering kvv'!$B$2:$AJ$462,MATCH("Summa justerad allokerad tillförd energi (utan hjälpel och rökgaskondensering):",'Slutlig allokering kvv'!$B$1:$AK$1,0),FALSE)/1,"")</f>
        <v>0</v>
      </c>
      <c r="AI319" s="23" t="str">
        <f>IFERROR(1-VLOOKUP(B319,'Slutlig allokering kvv'!$B$2:$AJ$462,MATCH("Andel av bränsle i kvv som allokerats till värme, exklusive rökgaskondensering och hjälpel",'Slutlig allokering kvv'!$B$1:$AK$1,0),FALSE),"")</f>
        <v/>
      </c>
      <c r="AK319" s="23" t="str">
        <f t="shared" si="9"/>
        <v/>
      </c>
    </row>
    <row r="320" spans="1:37" x14ac:dyDescent="0.25">
      <c r="A320" s="2" t="s">
        <v>449</v>
      </c>
      <c r="B320" s="2" t="s">
        <v>450</v>
      </c>
      <c r="C320" s="2" t="str">
        <f>IFERROR(VLOOKUP($B320,Kraftvärmeprod!$B$1:$AH$479,MATCH(C$3,Kraftvärmeprod!$B$1:$AG$1,0),FALSE)/1,"")</f>
        <v/>
      </c>
      <c r="D320" s="2" t="str">
        <f>IFERROR(VLOOKUP($B320,Kraftvärmeprod!$B$1:$AH$479,MATCH(D$3,Kraftvärmeprod!$B$1:$AG$1,0),FALSE)/1,"")</f>
        <v/>
      </c>
      <c r="E320">
        <f>IFERROR(VLOOKUP($B320,Kraftvärmeprod!$B$1:$AH$479,MATCH(E$2,Kraftvärmeprod!$B$1:$AG$1,0),FALSE)/1,0)-IFERROR(VLOOKUP($B320,'Slutlig allokering kvv'!$B$2:$AC$462,MATCH(E$3,'Slutlig allokering kvv'!$B$1:$AJ$1,0),FALSE)/1,0)</f>
        <v>0</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0</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v>
      </c>
      <c r="M320" s="40">
        <f>IFERROR(VLOOKUP($B320,Miljö!$B$1:$S$477,MATCH(M$2,Miljö!$B$1:$X$1,0),FALSE)/1,0)-IFERROR(VLOOKUP($B320,'Slutlig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0</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f>IFERROR(VLOOKUP($B320,Kraftvärmeprod!$B$1:$AH$479,MATCH(T$2,Kraftvärmeprod!$B$1:$AG$1,0),FALSE)/1,0)-IFERROR(VLOOKUP($B320,'Slutlig allokering kvv'!$B$2:$AC$462,MATCH(T$3,'Slutlig allokering kvv'!$B$1:$AJ$1,0),FALSE)/1,0)</f>
        <v>0</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0</v>
      </c>
      <c r="AA320">
        <f>IFERROR(VLOOKUP($B320,Kraftvärmeprod!$B$1:$AH$479,MATCH(AA$2,Kraftvärmeprod!$B$1:$AG$1,0),FALSE)/1,0)-IFERROR(VLOOKUP($B320,'Slutlig allokering kvv'!$B$2:$AC$462,MATCH(AA$3,'Slutlig allokering kvv'!$B$1:$AJ$1,0),FALSE)/1,0)</f>
        <v>0</v>
      </c>
      <c r="AB320">
        <f>IFERROR(VLOOKUP($B320,Kraftvärmeprod!$B$1:$AH$479,MATCH(AB$2,Kraftvärmeprod!$B$1:$AG$1,0),FALSE)/1,0)-IFERROR(VLOOKUP($B320,'Slutlig allokering kvv'!$B$2:$AC$462,MATCH(AB$3,'Slutlig allokering kvv'!$B$1:$AJ$1,0),FALSE)/1,0)</f>
        <v>0</v>
      </c>
      <c r="AE320">
        <f t="shared" si="8"/>
        <v>0</v>
      </c>
      <c r="AG320">
        <f>IFERROR(VLOOKUP(B320,'Slutlig allokering kvv'!$B$2:$AJ$462,MATCH("Summa justerad allokerad tillförd energi (utan hjälpel och rökgaskondensering):",'Slutlig allokering kvv'!$B$1:$AK$1,0),FALSE)/1,"")</f>
        <v>0</v>
      </c>
      <c r="AI320" s="23" t="str">
        <f>IFERROR(1-VLOOKUP(B320,'Slutlig allokering kvv'!$B$2:$AJ$462,MATCH("Andel av bränsle i kvv som allokerats till värme, exklusive rökgaskondensering och hjälpel",'Slutlig allokering kvv'!$B$1:$AK$1,0),FALSE),"")</f>
        <v/>
      </c>
      <c r="AK320" s="23" t="str">
        <f t="shared" si="9"/>
        <v/>
      </c>
    </row>
    <row r="321" spans="1:37" x14ac:dyDescent="0.25">
      <c r="A321" s="2" t="s">
        <v>449</v>
      </c>
      <c r="B321" s="2" t="s">
        <v>451</v>
      </c>
      <c r="C321" s="2" t="str">
        <f>IFERROR(VLOOKUP($B321,Kraftvärmeprod!$B$1:$AH$479,MATCH(C$3,Kraftvärmeprod!$B$1:$AG$1,0),FALSE)/1,"")</f>
        <v/>
      </c>
      <c r="D321" s="2"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s="40">
        <f>IFERROR(VLOOKUP($B321,Miljö!$B$1:$S$477,MATCH(M$2,Miljö!$B$1:$X$1,0),FALSE)/1,0)-IFERROR(VLOOKUP($B321,'Slutlig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f>IFERROR(VLOOKUP($B321,Kraftvärmeprod!$B$1:$AH$479,MATCH(T$2,Kraftvärmeprod!$B$1:$AG$1,0),FALSE)/1,0)-IFERROR(VLOOKUP($B321,'Slutlig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B321">
        <f>IFERROR(VLOOKUP($B321,Kraftvärmeprod!$B$1:$AH$479,MATCH(AB$2,Kraftvärmeprod!$B$1:$AG$1,0),FALSE)/1,0)-IFERROR(VLOOKUP($B321,'Slutlig allokering kvv'!$B$2:$AC$462,MATCH(AB$3,'Slutlig allokering kvv'!$B$1:$AJ$1,0),FALSE)/1,0)</f>
        <v>0</v>
      </c>
      <c r="AE321">
        <f t="shared" si="8"/>
        <v>0</v>
      </c>
      <c r="AG321">
        <f>IFERROR(VLOOKUP(B321,'Slutlig allokering kvv'!$B$2:$AJ$462,MATCH("Summa justerad allokerad tillförd energi (utan hjälpel och rökgaskondensering):",'Slutlig allokering kvv'!$B$1:$AK$1,0),FALSE)/1,"")</f>
        <v>0</v>
      </c>
      <c r="AI321" s="23" t="str">
        <f>IFERROR(1-VLOOKUP(B321,'Slutlig allokering kvv'!$B$2:$AJ$462,MATCH("Andel av bränsle i kvv som allokerats till värme, exklusive rökgaskondensering och hjälpel",'Slutlig allokering kvv'!$B$1:$AK$1,0),FALSE),"")</f>
        <v/>
      </c>
      <c r="AK321" s="23" t="str">
        <f t="shared" si="9"/>
        <v/>
      </c>
    </row>
    <row r="322" spans="1:37" x14ac:dyDescent="0.25">
      <c r="A322" s="2" t="s">
        <v>449</v>
      </c>
      <c r="B322" s="2" t="s">
        <v>452</v>
      </c>
      <c r="C322" s="2">
        <f>IFERROR(VLOOKUP($B322,Kraftvärmeprod!$B$1:$AH$479,MATCH(C$3,Kraftvärmeprod!$B$1:$AG$1,0),FALSE)/1,"")</f>
        <v>164.44300000000001</v>
      </c>
      <c r="D322" s="2">
        <f>IFERROR(VLOOKUP($B322,Kraftvärmeprod!$B$1:$AH$479,MATCH(D$3,Kraftvärmeprod!$B$1:$AG$1,0),FALSE)/1,"")</f>
        <v>59.01</v>
      </c>
      <c r="E322">
        <f>IFERROR(VLOOKUP($B322,Kraftvärmeprod!$B$1:$AH$479,MATCH(E$2,Kraftvärmeprod!$B$1:$AG$1,0),FALSE)/1,0)-IFERROR(VLOOKUP($B322,'Slutlig allokering kvv'!$B$2:$AC$462,MATCH(E$3,'Slutlig allokering kvv'!$B$1:$AJ$1,0),FALSE)/1,0)</f>
        <v>173.685</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s="40">
        <f>IFERROR(VLOOKUP($B322,Miljö!$B$1:$S$477,MATCH(M$2,Miljö!$B$1:$X$1,0),FALSE)/1,0)-IFERROR(VLOOKUP($B322,'Slutlig allokering kvv'!$B$2:$AC$462,MATCH(M$3,'Slutlig allokering kvv'!$B$1:$AJ$1,0),FALSE)/1,0)</f>
        <v>7.5018199999999995</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7.0071500000000002</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f>IFERROR(VLOOKUP($B322,Kraftvärmeprod!$B$1:$AH$479,MATCH(T$2,Kraftvärmeprod!$B$1:$AG$1,0),FALSE)/1,0)-IFERROR(VLOOKUP($B322,'Slutlig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0.95201000000000002</v>
      </c>
      <c r="AB322">
        <f>IFERROR(VLOOKUP($B322,Kraftvärmeprod!$B$1:$AH$479,MATCH(AB$2,Kraftvärmeprod!$B$1:$AG$1,0),FALSE)/1,0)-IFERROR(VLOOKUP($B322,'Slutlig allokering kvv'!$B$2:$AC$462,MATCH(AB$3,'Slutlig allokering kvv'!$B$1:$AJ$1,0),FALSE)/1,0)</f>
        <v>0</v>
      </c>
      <c r="AE322">
        <f t="shared" si="8"/>
        <v>181.64416</v>
      </c>
      <c r="AG322">
        <f>IFERROR(VLOOKUP(B322,'Slutlig allokering kvv'!$B$2:$AJ$462,MATCH("Summa justerad allokerad tillförd energi (utan hjälpel och rökgaskondensering):",'Slutlig allokering kvv'!$B$1:$AK$1,0),FALSE)/1,"")</f>
        <v>159.76383999999999</v>
      </c>
      <c r="AI322" s="23">
        <f>IFERROR(1-VLOOKUP(B322,'Slutlig allokering kvv'!$B$2:$AJ$462,MATCH("Andel av bränsle i kvv som allokerats till värme, exklusive rökgaskondensering och hjälpel",'Slutlig allokering kvv'!$B$1:$AK$1,0),FALSE),"")</f>
        <v>0.53204424032242947</v>
      </c>
      <c r="AK322" s="23">
        <f t="shared" si="9"/>
        <v>0.53204424032242947</v>
      </c>
    </row>
    <row r="323" spans="1:37" x14ac:dyDescent="0.25">
      <c r="A323" s="2" t="s">
        <v>453</v>
      </c>
      <c r="B323" s="2" t="s">
        <v>454</v>
      </c>
      <c r="C323" s="2" t="str">
        <f>IFERROR(VLOOKUP($B323,Kraftvärmeprod!$B$1:$AH$479,MATCH(C$3,Kraftvärmeprod!$B$1:$AG$1,0),FALSE)/1,"")</f>
        <v/>
      </c>
      <c r="D323" s="2"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s="40">
        <f>IFERROR(VLOOKUP($B323,Miljö!$B$1:$S$477,MATCH(M$2,Miljö!$B$1:$X$1,0),FALSE)/1,0)-IFERROR(VLOOKUP($B323,'Slutlig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f>IFERROR(VLOOKUP($B323,Kraftvärmeprod!$B$1:$AH$479,MATCH(T$2,Kraftvärmeprod!$B$1:$AG$1,0),FALSE)/1,0)-IFERROR(VLOOKUP($B323,'Slutlig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B323">
        <f>IFERROR(VLOOKUP($B323,Kraftvärmeprod!$B$1:$AH$479,MATCH(AB$2,Kraftvärmeprod!$B$1:$AG$1,0),FALSE)/1,0)-IFERROR(VLOOKUP($B323,'Slutlig allokering kvv'!$B$2:$AC$462,MATCH(AB$3,'Slutlig allokering kvv'!$B$1:$AJ$1,0),FALSE)/1,0)</f>
        <v>0</v>
      </c>
      <c r="AE323">
        <f t="shared" si="8"/>
        <v>0</v>
      </c>
      <c r="AG323">
        <f>IFERROR(VLOOKUP(B323,'Slutlig allokering kvv'!$B$2:$AJ$462,MATCH("Summa justerad allokerad tillförd energi (utan hjälpel och rökgaskondensering):",'Slutlig allokering kvv'!$B$1:$AK$1,0),FALSE)/1,"")</f>
        <v>0</v>
      </c>
      <c r="AI323" s="23" t="str">
        <f>IFERROR(1-VLOOKUP(B323,'Slutlig allokering kvv'!$B$2:$AJ$462,MATCH("Andel av bränsle i kvv som allokerats till värme, exklusive rökgaskondensering och hjälpel",'Slutlig allokering kvv'!$B$1:$AK$1,0),FALSE),"")</f>
        <v/>
      </c>
      <c r="AK323" s="23" t="str">
        <f t="shared" si="9"/>
        <v/>
      </c>
    </row>
    <row r="324" spans="1:37" x14ac:dyDescent="0.25">
      <c r="A324" s="2" t="s">
        <v>453</v>
      </c>
      <c r="B324" s="2" t="s">
        <v>455</v>
      </c>
      <c r="C324" s="2" t="str">
        <f>IFERROR(VLOOKUP($B324,Kraftvärmeprod!$B$1:$AH$479,MATCH(C$3,Kraftvärmeprod!$B$1:$AG$1,0),FALSE)/1,"")</f>
        <v/>
      </c>
      <c r="D324" s="2"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s="40">
        <f>IFERROR(VLOOKUP($B324,Miljö!$B$1:$S$477,MATCH(M$2,Miljö!$B$1:$X$1,0),FALSE)/1,0)-IFERROR(VLOOKUP($B324,'Slutlig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f>IFERROR(VLOOKUP($B324,Kraftvärmeprod!$B$1:$AH$479,MATCH(T$2,Kraftvärmeprod!$B$1:$AG$1,0),FALSE)/1,0)-IFERROR(VLOOKUP($B324,'Slutlig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B324">
        <f>IFERROR(VLOOKUP($B324,Kraftvärmeprod!$B$1:$AH$479,MATCH(AB$2,Kraftvärmeprod!$B$1:$AG$1,0),FALSE)/1,0)-IFERROR(VLOOKUP($B324,'Slutlig allokering kvv'!$B$2:$AC$462,MATCH(AB$3,'Slutlig allokering kvv'!$B$1:$AJ$1,0),FALSE)/1,0)</f>
        <v>0</v>
      </c>
      <c r="AE324">
        <f t="shared" si="8"/>
        <v>0</v>
      </c>
      <c r="AG324">
        <f>IFERROR(VLOOKUP(B324,'Slutlig allokering kvv'!$B$2:$AJ$462,MATCH("Summa justerad allokerad tillförd energi (utan hjälpel och rökgaskondensering):",'Slutlig allokering kvv'!$B$1:$AK$1,0),FALSE)/1,"")</f>
        <v>0</v>
      </c>
      <c r="AI324" s="23" t="str">
        <f>IFERROR(1-VLOOKUP(B324,'Slutlig allokering kvv'!$B$2:$AJ$462,MATCH("Andel av bränsle i kvv som allokerats till värme, exklusive rökgaskondensering och hjälpel",'Slutlig allokering kvv'!$B$1:$AK$1,0),FALSE),"")</f>
        <v/>
      </c>
      <c r="AK324" s="23" t="str">
        <f t="shared" si="9"/>
        <v/>
      </c>
    </row>
    <row r="325" spans="1:37" x14ac:dyDescent="0.25">
      <c r="A325" s="2" t="s">
        <v>453</v>
      </c>
      <c r="B325" s="2" t="s">
        <v>456</v>
      </c>
      <c r="C325" s="2" t="str">
        <f>IFERROR(VLOOKUP($B325,Kraftvärmeprod!$B$1:$AH$479,MATCH(C$3,Kraftvärmeprod!$B$1:$AG$1,0),FALSE)/1,"")</f>
        <v/>
      </c>
      <c r="D325" s="2" t="str">
        <f>IFERROR(VLOOKUP($B325,Kraftvärmeprod!$B$1:$AH$479,MATCH(D$3,Kraftvärmeprod!$B$1:$AG$1,0),FALSE)/1,"")</f>
        <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0</v>
      </c>
      <c r="M325" s="40">
        <f>IFERROR(VLOOKUP($B325,Miljö!$B$1:$S$477,MATCH(M$2,Miljö!$B$1:$X$1,0),FALSE)/1,0)-IFERROR(VLOOKUP($B325,'Slutlig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f>IFERROR(VLOOKUP($B325,Kraftvärmeprod!$B$1:$AH$479,MATCH(T$2,Kraftvärmeprod!$B$1:$AG$1,0),FALSE)/1,0)-IFERROR(VLOOKUP($B325,'Slutlig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B325">
        <f>IFERROR(VLOOKUP($B325,Kraftvärmeprod!$B$1:$AH$479,MATCH(AB$2,Kraftvärmeprod!$B$1:$AG$1,0),FALSE)/1,0)-IFERROR(VLOOKUP($B325,'Slutlig allokering kvv'!$B$2:$AC$462,MATCH(AB$3,'Slutlig allokering kvv'!$B$1:$AJ$1,0),FALSE)/1,0)</f>
        <v>0</v>
      </c>
      <c r="AE325">
        <f t="shared" si="8"/>
        <v>0</v>
      </c>
      <c r="AG325">
        <f>IFERROR(VLOOKUP(B325,'Slutlig allokering kvv'!$B$2:$AJ$462,MATCH("Summa justerad allokerad tillförd energi (utan hjälpel och rökgaskondensering):",'Slutlig allokering kvv'!$B$1:$AK$1,0),FALSE)/1,"")</f>
        <v>0</v>
      </c>
      <c r="AI325" s="23" t="str">
        <f>IFERROR(1-VLOOKUP(B325,'Slutlig allokering kvv'!$B$2:$AJ$462,MATCH("Andel av bränsle i kvv som allokerats till värme, exklusive rökgaskondensering och hjälpel",'Slutlig allokering kvv'!$B$1:$AK$1,0),FALSE),"")</f>
        <v/>
      </c>
      <c r="AK325" s="23" t="str">
        <f t="shared" si="9"/>
        <v/>
      </c>
    </row>
    <row r="326" spans="1:37" x14ac:dyDescent="0.25">
      <c r="A326" s="2" t="s">
        <v>457</v>
      </c>
      <c r="B326" s="2" t="s">
        <v>458</v>
      </c>
      <c r="C326" s="2" t="str">
        <f>IFERROR(VLOOKUP($B326,Kraftvärmeprod!$B$1:$AH$479,MATCH(C$3,Kraftvärmeprod!$B$1:$AG$1,0),FALSE)/1,"")</f>
        <v/>
      </c>
      <c r="D326" s="2"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s="40">
        <f>IFERROR(VLOOKUP($B326,Miljö!$B$1:$S$477,MATCH(M$2,Miljö!$B$1:$X$1,0),FALSE)/1,0)-IFERROR(VLOOKUP($B326,'Slutlig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f>IFERROR(VLOOKUP($B326,Kraftvärmeprod!$B$1:$AH$479,MATCH(T$2,Kraftvärmeprod!$B$1:$AG$1,0),FALSE)/1,0)-IFERROR(VLOOKUP($B326,'Slutlig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B326">
        <f>IFERROR(VLOOKUP($B326,Kraftvärmeprod!$B$1:$AH$479,MATCH(AB$2,Kraftvärmeprod!$B$1:$AG$1,0),FALSE)/1,0)-IFERROR(VLOOKUP($B326,'Slutlig allokering kvv'!$B$2:$AC$462,MATCH(AB$3,'Slutlig allokering kvv'!$B$1:$AJ$1,0),FALSE)/1,0)</f>
        <v>0</v>
      </c>
      <c r="AE326">
        <f t="shared" ref="AE326:AE389" si="10">SUM(E326:AB326)-M326</f>
        <v>0</v>
      </c>
      <c r="AG326">
        <f>IFERROR(VLOOKUP(B326,'Slutlig allokering kvv'!$B$2:$AJ$462,MATCH("Summa justerad allokerad tillförd energi (utan hjälpel och rökgaskondensering):",'Slutlig allokering kvv'!$B$1:$AK$1,0),FALSE)/1,"")</f>
        <v>0</v>
      </c>
      <c r="AI326" s="23" t="str">
        <f>IFERROR(1-VLOOKUP(B326,'Slutlig allokering kvv'!$B$2:$AJ$462,MATCH("Andel av bränsle i kvv som allokerats till värme, exklusive rökgaskondensering och hjälpel",'Slutlig allokering kvv'!$B$1:$AK$1,0),FALSE),"")</f>
        <v/>
      </c>
      <c r="AK326" s="23" t="str">
        <f t="shared" ref="AK326:AK389" si="11">IFERROR(AE326/(AE326+AG326),"")</f>
        <v/>
      </c>
    </row>
    <row r="327" spans="1:37" x14ac:dyDescent="0.25">
      <c r="A327" s="2" t="s">
        <v>457</v>
      </c>
      <c r="B327" s="2" t="s">
        <v>459</v>
      </c>
      <c r="C327" s="2" t="str">
        <f>IFERROR(VLOOKUP($B327,Kraftvärmeprod!$B$1:$AH$479,MATCH(C$3,Kraftvärmeprod!$B$1:$AG$1,0),FALSE)/1,"")</f>
        <v/>
      </c>
      <c r="D327" s="2" t="str">
        <f>IFERROR(VLOOKUP($B327,Kraftvärmeprod!$B$1:$AH$479,MATCH(D$3,Kraftvärmeprod!$B$1:$AG$1,0),FALSE)/1,"")</f>
        <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0</v>
      </c>
      <c r="M327" s="40">
        <f>IFERROR(VLOOKUP($B327,Miljö!$B$1:$S$477,MATCH(M$2,Miljö!$B$1:$X$1,0),FALSE)/1,0)-IFERROR(VLOOKUP($B327,'Slutlig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f>IFERROR(VLOOKUP($B327,Kraftvärmeprod!$B$1:$AH$479,MATCH(T$2,Kraftvärmeprod!$B$1:$AG$1,0),FALSE)/1,0)-IFERROR(VLOOKUP($B327,'Slutlig allokering kvv'!$B$2:$AC$462,MATCH(T$3,'Slutlig allokering kvv'!$B$1:$AJ$1,0),FALSE)/1,0)</f>
        <v>0</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B327">
        <f>IFERROR(VLOOKUP($B327,Kraftvärmeprod!$B$1:$AH$479,MATCH(AB$2,Kraftvärmeprod!$B$1:$AG$1,0),FALSE)/1,0)-IFERROR(VLOOKUP($B327,'Slutlig allokering kvv'!$B$2:$AC$462,MATCH(AB$3,'Slutlig allokering kvv'!$B$1:$AJ$1,0),FALSE)/1,0)</f>
        <v>0</v>
      </c>
      <c r="AE327">
        <f t="shared" si="10"/>
        <v>0</v>
      </c>
      <c r="AG327">
        <f>IFERROR(VLOOKUP(B327,'Slutlig allokering kvv'!$B$2:$AJ$462,MATCH("Summa justerad allokerad tillförd energi (utan hjälpel och rökgaskondensering):",'Slutlig allokering kvv'!$B$1:$AK$1,0),FALSE)/1,"")</f>
        <v>0</v>
      </c>
      <c r="AI327" s="23" t="str">
        <f>IFERROR(1-VLOOKUP(B327,'Slutlig allokering kvv'!$B$2:$AJ$462,MATCH("Andel av bränsle i kvv som allokerats till värme, exklusive rökgaskondensering och hjälpel",'Slutlig allokering kvv'!$B$1:$AK$1,0),FALSE),"")</f>
        <v/>
      </c>
      <c r="AK327" s="23" t="str">
        <f t="shared" si="11"/>
        <v/>
      </c>
    </row>
    <row r="328" spans="1:37" x14ac:dyDescent="0.25">
      <c r="A328" s="2" t="s">
        <v>457</v>
      </c>
      <c r="B328" s="2" t="s">
        <v>460</v>
      </c>
      <c r="C328" s="2" t="str">
        <f>IFERROR(VLOOKUP($B328,Kraftvärmeprod!$B$1:$AH$479,MATCH(C$3,Kraftvärmeprod!$B$1:$AG$1,0),FALSE)/1,"")</f>
        <v/>
      </c>
      <c r="D328" s="2"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s="40">
        <f>IFERROR(VLOOKUP($B328,Miljö!$B$1:$S$477,MATCH(M$2,Miljö!$B$1:$X$1,0),FALSE)/1,0)-IFERROR(VLOOKUP($B328,'Slutlig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f>IFERROR(VLOOKUP($B328,Kraftvärmeprod!$B$1:$AH$479,MATCH(T$2,Kraftvärmeprod!$B$1:$AG$1,0),FALSE)/1,0)-IFERROR(VLOOKUP($B328,'Slutlig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B328">
        <f>IFERROR(VLOOKUP($B328,Kraftvärmeprod!$B$1:$AH$479,MATCH(AB$2,Kraftvärmeprod!$B$1:$AG$1,0),FALSE)/1,0)-IFERROR(VLOOKUP($B328,'Slutlig allokering kvv'!$B$2:$AC$462,MATCH(AB$3,'Slutlig allokering kvv'!$B$1:$AJ$1,0),FALSE)/1,0)</f>
        <v>0</v>
      </c>
      <c r="AE328">
        <f t="shared" si="10"/>
        <v>0</v>
      </c>
      <c r="AG328">
        <f>IFERROR(VLOOKUP(B328,'Slutlig allokering kvv'!$B$2:$AJ$462,MATCH("Summa justerad allokerad tillförd energi (utan hjälpel och rökgaskondensering):",'Slutlig allokering kvv'!$B$1:$AK$1,0),FALSE)/1,"")</f>
        <v>0</v>
      </c>
      <c r="AI328" s="23" t="str">
        <f>IFERROR(1-VLOOKUP(B328,'Slutlig allokering kvv'!$B$2:$AJ$462,MATCH("Andel av bränsle i kvv som allokerats till värme, exklusive rökgaskondensering och hjälpel",'Slutlig allokering kvv'!$B$1:$AK$1,0),FALSE),"")</f>
        <v/>
      </c>
      <c r="AK328" s="23" t="str">
        <f t="shared" si="11"/>
        <v/>
      </c>
    </row>
    <row r="329" spans="1:37" x14ac:dyDescent="0.25">
      <c r="A329" s="2" t="s">
        <v>457</v>
      </c>
      <c r="B329" s="2" t="s">
        <v>461</v>
      </c>
      <c r="C329" s="2">
        <f>IFERROR(VLOOKUP($B329,Kraftvärmeprod!$B$1:$AH$479,MATCH(C$3,Kraftvärmeprod!$B$1:$AG$1,0),FALSE)/1,"")</f>
        <v>623.20000000000005</v>
      </c>
      <c r="D329" s="2">
        <f>IFERROR(VLOOKUP($B329,Kraftvärmeprod!$B$1:$AH$479,MATCH(D$3,Kraftvärmeprod!$B$1:$AG$1,0),FALSE)/1,"")</f>
        <v>220</v>
      </c>
      <c r="E329">
        <f>IFERROR(VLOOKUP($B329,Kraftvärmeprod!$B$1:$AH$479,MATCH(E$2,Kraftvärmeprod!$B$1:$AG$1,0),FALSE)/1,0)-IFERROR(VLOOKUP($B329,'Slutlig allokering kvv'!$B$2:$AC$462,MATCH(E$3,'Slutlig allokering kvv'!$B$1:$AJ$1,0),FALSE)/1,0)</f>
        <v>214.40000000000003</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90.2</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4.3489999999999993</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66</v>
      </c>
      <c r="M329" s="40">
        <f>IFERROR(VLOOKUP($B329,Miljö!$B$1:$S$477,MATCH(M$2,Miljö!$B$1:$X$1,0),FALSE)/1,0)-IFERROR(VLOOKUP($B329,'Slutlig allokering kvv'!$B$2:$AC$462,MATCH(M$3,'Slutlig allokering kvv'!$B$1:$AJ$1,0),FALSE)/1,0)</f>
        <v>20.2</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5.5</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39.500000000000007</v>
      </c>
      <c r="R329">
        <f>IFERROR(VLOOKUP($B329,Kraftvärmeprod!$B$1:$AH$479,MATCH(R$2,Kraftvärmeprod!$B$1:$AG$1,0),FALSE)/1,0)-IFERROR(VLOOKUP($B329,'Slutlig allokering kvv'!$B$2:$AC$462,MATCH(R$3,'Slutlig allokering kvv'!$B$1:$AJ$1,0),FALSE)/1,0)</f>
        <v>34.699999999999996</v>
      </c>
      <c r="S329">
        <f>IFERROR(VLOOKUP($B329,Kraftvärmeprod!$B$1:$AH$479,MATCH(S$2,Kraftvärmeprod!$B$1:$AG$1,0),FALSE)/1,0)-IFERROR(VLOOKUP($B329,'Slutlig allokering kvv'!$B$2:$AC$462,MATCH(S$3,'Slutlig allokering kvv'!$B$1:$AJ$1,0),FALSE)/1,0)</f>
        <v>0</v>
      </c>
      <c r="T329">
        <f>IFERROR(VLOOKUP($B329,Kraftvärmeprod!$B$1:$AH$479,MATCH(T$2,Kraftvärmeprod!$B$1:$AG$1,0),FALSE)/1,0)-IFERROR(VLOOKUP($B329,'Slutlig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19.600000000000001</v>
      </c>
      <c r="V329">
        <f>IFERROR(VLOOKUP($B329,Kraftvärmeprod!$B$1:$AH$479,MATCH(V$2,Kraftvärmeprod!$B$1:$AG$1,0),FALSE)/1,0)-IFERROR(VLOOKUP($B329,'Slutlig allokering kvv'!$B$2:$AC$462,MATCH(V$3,'Slutlig allokering kvv'!$B$1:$AJ$1,0),FALSE)/1,0)</f>
        <v>0.3</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B329">
        <f>IFERROR(VLOOKUP($B329,Kraftvärmeprod!$B$1:$AH$479,MATCH(AB$2,Kraftvärmeprod!$B$1:$AG$1,0),FALSE)/1,0)-IFERROR(VLOOKUP($B329,'Slutlig allokering kvv'!$B$2:$AC$462,MATCH(AB$3,'Slutlig allokering kvv'!$B$1:$AJ$1,0),FALSE)/1,0)</f>
        <v>35.5</v>
      </c>
      <c r="AE329">
        <f t="shared" si="10"/>
        <v>510.04900000000004</v>
      </c>
      <c r="AG329">
        <f>IFERROR(VLOOKUP(B329,'Slutlig allokering kvv'!$B$2:$AJ$462,MATCH("Summa justerad allokerad tillförd energi (utan hjälpel och rökgaskondensering):",'Slutlig allokering kvv'!$B$1:$AK$1,0),FALSE)/1,"")</f>
        <v>519.5</v>
      </c>
      <c r="AI329" s="23">
        <f>IFERROR(1-VLOOKUP(B329,'Slutlig allokering kvv'!$B$2:$AJ$462,MATCH("Andel av bränsle i kvv som allokerats till värme, exklusive rökgaskondensering och hjälpel",'Slutlig allokering kvv'!$B$1:$AK$1,0),FALSE),"")</f>
        <v>0.49541012618146396</v>
      </c>
      <c r="AK329" s="23">
        <f t="shared" si="11"/>
        <v>0.49541012618146396</v>
      </c>
    </row>
    <row r="330" spans="1:37" x14ac:dyDescent="0.25">
      <c r="A330" s="2" t="s">
        <v>462</v>
      </c>
      <c r="B330" s="2" t="s">
        <v>463</v>
      </c>
      <c r="C330" s="2" t="str">
        <f>IFERROR(VLOOKUP($B330,Kraftvärmeprod!$B$1:$AH$479,MATCH(C$3,Kraftvärmeprod!$B$1:$AG$1,0),FALSE)/1,"")</f>
        <v/>
      </c>
      <c r="D330" s="2"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s="40">
        <f>IFERROR(VLOOKUP($B330,Miljö!$B$1:$S$477,MATCH(M$2,Miljö!$B$1:$X$1,0),FALSE)/1,0)-IFERROR(VLOOKUP($B330,'Slutlig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f>IFERROR(VLOOKUP($B330,Kraftvärmeprod!$B$1:$AH$479,MATCH(T$2,Kraftvärmeprod!$B$1:$AG$1,0),FALSE)/1,0)-IFERROR(VLOOKUP($B330,'Slutlig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B330">
        <f>IFERROR(VLOOKUP($B330,Kraftvärmeprod!$B$1:$AH$479,MATCH(AB$2,Kraftvärmeprod!$B$1:$AG$1,0),FALSE)/1,0)-IFERROR(VLOOKUP($B330,'Slutlig allokering kvv'!$B$2:$AC$462,MATCH(AB$3,'Slutlig allokering kvv'!$B$1:$AJ$1,0),FALSE)/1,0)</f>
        <v>0</v>
      </c>
      <c r="AE330">
        <f t="shared" si="10"/>
        <v>0</v>
      </c>
      <c r="AG330">
        <f>IFERROR(VLOOKUP(B330,'Slutlig allokering kvv'!$B$2:$AJ$462,MATCH("Summa justerad allokerad tillförd energi (utan hjälpel och rökgaskondensering):",'Slutlig allokering kvv'!$B$1:$AK$1,0),FALSE)/1,"")</f>
        <v>0</v>
      </c>
      <c r="AI330" s="23" t="str">
        <f>IFERROR(1-VLOOKUP(B330,'Slutlig allokering kvv'!$B$2:$AJ$462,MATCH("Andel av bränsle i kvv som allokerats till värme, exklusive rökgaskondensering och hjälpel",'Slutlig allokering kvv'!$B$1:$AK$1,0),FALSE),"")</f>
        <v/>
      </c>
      <c r="AK330" s="23" t="str">
        <f t="shared" si="11"/>
        <v/>
      </c>
    </row>
    <row r="331" spans="1:37" x14ac:dyDescent="0.25">
      <c r="A331" s="2" t="s">
        <v>462</v>
      </c>
      <c r="B331" s="2" t="s">
        <v>464</v>
      </c>
      <c r="C331" s="2" t="str">
        <f>IFERROR(VLOOKUP($B331,Kraftvärmeprod!$B$1:$AH$479,MATCH(C$3,Kraftvärmeprod!$B$1:$AG$1,0),FALSE)/1,"")</f>
        <v/>
      </c>
      <c r="D331" s="2" t="str">
        <f>IFERROR(VLOOKUP($B331,Kraftvärmeprod!$B$1:$AH$479,MATCH(D$3,Kraftvärmeprod!$B$1:$AG$1,0),FALSE)/1,"")</f>
        <v/>
      </c>
      <c r="E331">
        <f>IFERROR(VLOOKUP($B331,Kraftvärmeprod!$B$1:$AH$479,MATCH(E$2,Kraftvärmeprod!$B$1:$AG$1,0),FALSE)/1,0)-IFERROR(VLOOKUP($B331,'Slutlig allokering kvv'!$B$2:$AC$462,MATCH(E$3,'Slutlig allokering kvv'!$B$1:$AJ$1,0),FALSE)/1,0)</f>
        <v>0</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s="40">
        <f>IFERROR(VLOOKUP($B331,Miljö!$B$1:$S$477,MATCH(M$2,Miljö!$B$1:$X$1,0),FALSE)/1,0)-IFERROR(VLOOKUP($B331,'Slutlig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0</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f>IFERROR(VLOOKUP($B331,Kraftvärmeprod!$B$1:$AH$479,MATCH(T$2,Kraftvärmeprod!$B$1:$AG$1,0),FALSE)/1,0)-IFERROR(VLOOKUP($B331,'Slutlig allokering kvv'!$B$2:$AC$462,MATCH(T$3,'Slutlig allokering kvv'!$B$1:$AJ$1,0),FALSE)/1,0)</f>
        <v>0</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0</v>
      </c>
      <c r="AA331">
        <f>IFERROR(VLOOKUP($B331,Kraftvärmeprod!$B$1:$AH$479,MATCH(AA$2,Kraftvärmeprod!$B$1:$AG$1,0),FALSE)/1,0)-IFERROR(VLOOKUP($B331,'Slutlig allokering kvv'!$B$2:$AC$462,MATCH(AA$3,'Slutlig allokering kvv'!$B$1:$AJ$1,0),FALSE)/1,0)</f>
        <v>0</v>
      </c>
      <c r="AB331">
        <f>IFERROR(VLOOKUP($B331,Kraftvärmeprod!$B$1:$AH$479,MATCH(AB$2,Kraftvärmeprod!$B$1:$AG$1,0),FALSE)/1,0)-IFERROR(VLOOKUP($B331,'Slutlig allokering kvv'!$B$2:$AC$462,MATCH(AB$3,'Slutlig allokering kvv'!$B$1:$AJ$1,0),FALSE)/1,0)</f>
        <v>0</v>
      </c>
      <c r="AE331">
        <f t="shared" si="10"/>
        <v>0</v>
      </c>
      <c r="AG331">
        <f>IFERROR(VLOOKUP(B331,'Slutlig allokering kvv'!$B$2:$AJ$462,MATCH("Summa justerad allokerad tillförd energi (utan hjälpel och rökgaskondensering):",'Slutlig allokering kvv'!$B$1:$AK$1,0),FALSE)/1,"")</f>
        <v>0</v>
      </c>
      <c r="AI331" s="23" t="str">
        <f>IFERROR(1-VLOOKUP(B331,'Slutlig allokering kvv'!$B$2:$AJ$462,MATCH("Andel av bränsle i kvv som allokerats till värme, exklusive rökgaskondensering och hjälpel",'Slutlig allokering kvv'!$B$1:$AK$1,0),FALSE),"")</f>
        <v/>
      </c>
      <c r="AK331" s="23" t="str">
        <f t="shared" si="11"/>
        <v/>
      </c>
    </row>
    <row r="332" spans="1:37" x14ac:dyDescent="0.25">
      <c r="A332" s="2" t="s">
        <v>465</v>
      </c>
      <c r="B332" s="2" t="s">
        <v>466</v>
      </c>
      <c r="C332" s="2" t="str">
        <f>IFERROR(VLOOKUP($B332,Kraftvärmeprod!$B$1:$AH$479,MATCH(C$3,Kraftvärmeprod!$B$1:$AG$1,0),FALSE)/1,"")</f>
        <v/>
      </c>
      <c r="D332" s="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s="40">
        <f>IFERROR(VLOOKUP($B332,Miljö!$B$1:$S$477,MATCH(M$2,Miljö!$B$1:$X$1,0),FALSE)/1,0)-IFERROR(VLOOKUP($B332,'Slutlig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f>IFERROR(VLOOKUP($B332,Kraftvärmeprod!$B$1:$AH$479,MATCH(T$2,Kraftvärmeprod!$B$1:$AG$1,0),FALSE)/1,0)-IFERROR(VLOOKUP($B332,'Slutlig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B332">
        <f>IFERROR(VLOOKUP($B332,Kraftvärmeprod!$B$1:$AH$479,MATCH(AB$2,Kraftvärmeprod!$B$1:$AG$1,0),FALSE)/1,0)-IFERROR(VLOOKUP($B332,'Slutlig allokering kvv'!$B$2:$AC$462,MATCH(AB$3,'Slutlig allokering kvv'!$B$1:$AJ$1,0),FALSE)/1,0)</f>
        <v>0</v>
      </c>
      <c r="AE332">
        <f t="shared" si="10"/>
        <v>0</v>
      </c>
      <c r="AG332">
        <f>IFERROR(VLOOKUP(B332,'Slutlig allokering kvv'!$B$2:$AJ$462,MATCH("Summa justerad allokerad tillförd energi (utan hjälpel och rökgaskondensering):",'Slutlig allokering kvv'!$B$1:$AK$1,0),FALSE)/1,"")</f>
        <v>0</v>
      </c>
      <c r="AI332" s="23" t="str">
        <f>IFERROR(1-VLOOKUP(B332,'Slutlig allokering kvv'!$B$2:$AJ$462,MATCH("Andel av bränsle i kvv som allokerats till värme, exklusive rökgaskondensering och hjälpel",'Slutlig allokering kvv'!$B$1:$AK$1,0),FALSE),"")</f>
        <v/>
      </c>
      <c r="AK332" s="23" t="str">
        <f t="shared" si="11"/>
        <v/>
      </c>
    </row>
    <row r="333" spans="1:37" x14ac:dyDescent="0.25">
      <c r="A333" s="2" t="s">
        <v>467</v>
      </c>
      <c r="B333" s="2" t="s">
        <v>468</v>
      </c>
      <c r="C333" s="2" t="str">
        <f>IFERROR(VLOOKUP($B333,Kraftvärmeprod!$B$1:$AH$479,MATCH(C$3,Kraftvärmeprod!$B$1:$AG$1,0),FALSE)/1,"")</f>
        <v/>
      </c>
      <c r="D333" s="2"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s="40">
        <f>IFERROR(VLOOKUP($B333,Miljö!$B$1:$S$477,MATCH(M$2,Miljö!$B$1:$X$1,0),FALSE)/1,0)-IFERROR(VLOOKUP($B333,'Slutlig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f>IFERROR(VLOOKUP($B333,Kraftvärmeprod!$B$1:$AH$479,MATCH(T$2,Kraftvärmeprod!$B$1:$AG$1,0),FALSE)/1,0)-IFERROR(VLOOKUP($B333,'Slutlig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B333">
        <f>IFERROR(VLOOKUP($B333,Kraftvärmeprod!$B$1:$AH$479,MATCH(AB$2,Kraftvärmeprod!$B$1:$AG$1,0),FALSE)/1,0)-IFERROR(VLOOKUP($B333,'Slutlig allokering kvv'!$B$2:$AC$462,MATCH(AB$3,'Slutlig allokering kvv'!$B$1:$AJ$1,0),FALSE)/1,0)</f>
        <v>0</v>
      </c>
      <c r="AE333">
        <f t="shared" si="10"/>
        <v>0</v>
      </c>
      <c r="AG333">
        <f>IFERROR(VLOOKUP(B333,'Slutlig allokering kvv'!$B$2:$AJ$462,MATCH("Summa justerad allokerad tillförd energi (utan hjälpel och rökgaskondensering):",'Slutlig allokering kvv'!$B$1:$AK$1,0),FALSE)/1,"")</f>
        <v>0</v>
      </c>
      <c r="AI333" s="23" t="str">
        <f>IFERROR(1-VLOOKUP(B333,'Slutlig allokering kvv'!$B$2:$AJ$462,MATCH("Andel av bränsle i kvv som allokerats till värme, exklusive rökgaskondensering och hjälpel",'Slutlig allokering kvv'!$B$1:$AK$1,0),FALSE),"")</f>
        <v/>
      </c>
      <c r="AK333" s="23" t="str">
        <f t="shared" si="11"/>
        <v/>
      </c>
    </row>
    <row r="334" spans="1:37" x14ac:dyDescent="0.25">
      <c r="A334" s="2" t="s">
        <v>467</v>
      </c>
      <c r="B334" s="2" t="s">
        <v>469</v>
      </c>
      <c r="C334" s="2" t="str">
        <f>IFERROR(VLOOKUP($B334,Kraftvärmeprod!$B$1:$AH$479,MATCH(C$3,Kraftvärmeprod!$B$1:$AG$1,0),FALSE)/1,"")</f>
        <v/>
      </c>
      <c r="D334" s="2"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s="40">
        <f>IFERROR(VLOOKUP($B334,Miljö!$B$1:$S$477,MATCH(M$2,Miljö!$B$1:$X$1,0),FALSE)/1,0)-IFERROR(VLOOKUP($B334,'Slutlig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f>IFERROR(VLOOKUP($B334,Kraftvärmeprod!$B$1:$AH$479,MATCH(T$2,Kraftvärmeprod!$B$1:$AG$1,0),FALSE)/1,0)-IFERROR(VLOOKUP($B334,'Slutlig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B334">
        <f>IFERROR(VLOOKUP($B334,Kraftvärmeprod!$B$1:$AH$479,MATCH(AB$2,Kraftvärmeprod!$B$1:$AG$1,0),FALSE)/1,0)-IFERROR(VLOOKUP($B334,'Slutlig allokering kvv'!$B$2:$AC$462,MATCH(AB$3,'Slutlig allokering kvv'!$B$1:$AJ$1,0),FALSE)/1,0)</f>
        <v>0</v>
      </c>
      <c r="AE334">
        <f t="shared" si="10"/>
        <v>0</v>
      </c>
      <c r="AG334">
        <f>IFERROR(VLOOKUP(B334,'Slutlig allokering kvv'!$B$2:$AJ$462,MATCH("Summa justerad allokerad tillförd energi (utan hjälpel och rökgaskondensering):",'Slutlig allokering kvv'!$B$1:$AK$1,0),FALSE)/1,"")</f>
        <v>0</v>
      </c>
      <c r="AI334" s="23" t="str">
        <f>IFERROR(1-VLOOKUP(B334,'Slutlig allokering kvv'!$B$2:$AJ$462,MATCH("Andel av bränsle i kvv som allokerats till värme, exklusive rökgaskondensering och hjälpel",'Slutlig allokering kvv'!$B$1:$AK$1,0),FALSE),"")</f>
        <v/>
      </c>
      <c r="AK334" s="23" t="str">
        <f t="shared" si="11"/>
        <v/>
      </c>
    </row>
    <row r="335" spans="1:37" x14ac:dyDescent="0.25">
      <c r="A335" s="2" t="s">
        <v>467</v>
      </c>
      <c r="B335" s="2" t="s">
        <v>470</v>
      </c>
      <c r="C335" s="2" t="str">
        <f>IFERROR(VLOOKUP($B335,Kraftvärmeprod!$B$1:$AH$479,MATCH(C$3,Kraftvärmeprod!$B$1:$AG$1,0),FALSE)/1,"")</f>
        <v/>
      </c>
      <c r="D335" s="2"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s="40">
        <f>IFERROR(VLOOKUP($B335,Miljö!$B$1:$S$477,MATCH(M$2,Miljö!$B$1:$X$1,0),FALSE)/1,0)-IFERROR(VLOOKUP($B335,'Slutlig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f>IFERROR(VLOOKUP($B335,Kraftvärmeprod!$B$1:$AH$479,MATCH(T$2,Kraftvärmeprod!$B$1:$AG$1,0),FALSE)/1,0)-IFERROR(VLOOKUP($B335,'Slutlig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B335">
        <f>IFERROR(VLOOKUP($B335,Kraftvärmeprod!$B$1:$AH$479,MATCH(AB$2,Kraftvärmeprod!$B$1:$AG$1,0),FALSE)/1,0)-IFERROR(VLOOKUP($B335,'Slutlig allokering kvv'!$B$2:$AC$462,MATCH(AB$3,'Slutlig allokering kvv'!$B$1:$AJ$1,0),FALSE)/1,0)</f>
        <v>0</v>
      </c>
      <c r="AE335">
        <f t="shared" si="10"/>
        <v>0</v>
      </c>
      <c r="AG335">
        <f>IFERROR(VLOOKUP(B335,'Slutlig allokering kvv'!$B$2:$AJ$462,MATCH("Summa justerad allokerad tillförd energi (utan hjälpel och rökgaskondensering):",'Slutlig allokering kvv'!$B$1:$AK$1,0),FALSE)/1,"")</f>
        <v>0</v>
      </c>
      <c r="AI335" s="23" t="str">
        <f>IFERROR(1-VLOOKUP(B335,'Slutlig allokering kvv'!$B$2:$AJ$462,MATCH("Andel av bränsle i kvv som allokerats till värme, exklusive rökgaskondensering och hjälpel",'Slutlig allokering kvv'!$B$1:$AK$1,0),FALSE),"")</f>
        <v/>
      </c>
      <c r="AK335" s="23" t="str">
        <f t="shared" si="11"/>
        <v/>
      </c>
    </row>
    <row r="336" spans="1:37" x14ac:dyDescent="0.25">
      <c r="A336" s="2" t="s">
        <v>467</v>
      </c>
      <c r="B336" s="2" t="s">
        <v>471</v>
      </c>
      <c r="C336" s="2" t="str">
        <f>IFERROR(VLOOKUP($B336,Kraftvärmeprod!$B$1:$AH$479,MATCH(C$3,Kraftvärmeprod!$B$1:$AG$1,0),FALSE)/1,"")</f>
        <v/>
      </c>
      <c r="D336" s="2"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s="40">
        <f>IFERROR(VLOOKUP($B336,Miljö!$B$1:$S$477,MATCH(M$2,Miljö!$B$1:$X$1,0),FALSE)/1,0)-IFERROR(VLOOKUP($B336,'Slutlig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f>IFERROR(VLOOKUP($B336,Kraftvärmeprod!$B$1:$AH$479,MATCH(T$2,Kraftvärmeprod!$B$1:$AG$1,0),FALSE)/1,0)-IFERROR(VLOOKUP($B336,'Slutlig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B336">
        <f>IFERROR(VLOOKUP($B336,Kraftvärmeprod!$B$1:$AH$479,MATCH(AB$2,Kraftvärmeprod!$B$1:$AG$1,0),FALSE)/1,0)-IFERROR(VLOOKUP($B336,'Slutlig allokering kvv'!$B$2:$AC$462,MATCH(AB$3,'Slutlig allokering kvv'!$B$1:$AJ$1,0),FALSE)/1,0)</f>
        <v>0</v>
      </c>
      <c r="AE336">
        <f t="shared" si="10"/>
        <v>0</v>
      </c>
      <c r="AG336">
        <f>IFERROR(VLOOKUP(B336,'Slutlig allokering kvv'!$B$2:$AJ$462,MATCH("Summa justerad allokerad tillförd energi (utan hjälpel och rökgaskondensering):",'Slutlig allokering kvv'!$B$1:$AK$1,0),FALSE)/1,"")</f>
        <v>0</v>
      </c>
      <c r="AI336" s="23" t="str">
        <f>IFERROR(1-VLOOKUP(B336,'Slutlig allokering kvv'!$B$2:$AJ$462,MATCH("Andel av bränsle i kvv som allokerats till värme, exklusive rökgaskondensering och hjälpel",'Slutlig allokering kvv'!$B$1:$AK$1,0),FALSE),"")</f>
        <v/>
      </c>
      <c r="AK336" s="23" t="str">
        <f t="shared" si="11"/>
        <v/>
      </c>
    </row>
    <row r="337" spans="1:37" x14ac:dyDescent="0.25">
      <c r="A337" s="2" t="s">
        <v>472</v>
      </c>
      <c r="B337" s="2" t="s">
        <v>11</v>
      </c>
      <c r="C337" s="2" t="str">
        <f>IFERROR(VLOOKUP($B337,Kraftvärmeprod!$B$1:$AH$479,MATCH(C$3,Kraftvärmeprod!$B$1:$AG$1,0),FALSE)/1,"")</f>
        <v/>
      </c>
      <c r="D337" s="2"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s="40">
        <f>IFERROR(VLOOKUP($B337,Miljö!$B$1:$S$477,MATCH(M$2,Miljö!$B$1:$X$1,0),FALSE)/1,0)-IFERROR(VLOOKUP($B337,'Slutlig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f>IFERROR(VLOOKUP($B337,Kraftvärmeprod!$B$1:$AH$479,MATCH(T$2,Kraftvärmeprod!$B$1:$AG$1,0),FALSE)/1,0)-IFERROR(VLOOKUP($B337,'Slutlig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B337">
        <f>IFERROR(VLOOKUP($B337,Kraftvärmeprod!$B$1:$AH$479,MATCH(AB$2,Kraftvärmeprod!$B$1:$AG$1,0),FALSE)/1,0)-IFERROR(VLOOKUP($B337,'Slutlig allokering kvv'!$B$2:$AC$462,MATCH(AB$3,'Slutlig allokering kvv'!$B$1:$AJ$1,0),FALSE)/1,0)</f>
        <v>0</v>
      </c>
      <c r="AE337">
        <f t="shared" si="10"/>
        <v>0</v>
      </c>
      <c r="AG337">
        <f>IFERROR(VLOOKUP(B337,'Slutlig allokering kvv'!$B$2:$AJ$462,MATCH("Summa justerad allokerad tillförd energi (utan hjälpel och rökgaskondensering):",'Slutlig allokering kvv'!$B$1:$AK$1,0),FALSE)/1,"")</f>
        <v>0</v>
      </c>
      <c r="AI337" s="23" t="str">
        <f>IFERROR(1-VLOOKUP(B337,'Slutlig allokering kvv'!$B$2:$AJ$462,MATCH("Andel av bränsle i kvv som allokerats till värme, exklusive rökgaskondensering och hjälpel",'Slutlig allokering kvv'!$B$1:$AK$1,0),FALSE),"")</f>
        <v/>
      </c>
      <c r="AK337" s="23" t="str">
        <f t="shared" si="11"/>
        <v/>
      </c>
    </row>
    <row r="338" spans="1:37" x14ac:dyDescent="0.25">
      <c r="A338" s="2" t="s">
        <v>472</v>
      </c>
      <c r="B338" s="2" t="s">
        <v>473</v>
      </c>
      <c r="C338" s="2" t="str">
        <f>IFERROR(VLOOKUP($B338,Kraftvärmeprod!$B$1:$AH$479,MATCH(C$3,Kraftvärmeprod!$B$1:$AG$1,0),FALSE)/1,"")</f>
        <v/>
      </c>
      <c r="D338" s="2" t="str">
        <f>IFERROR(VLOOKUP($B338,Kraftvärmeprod!$B$1:$AH$479,MATCH(D$3,Kraftvärmeprod!$B$1:$AG$1,0),FALSE)/1,"")</f>
        <v/>
      </c>
      <c r="E338">
        <f>IFERROR(VLOOKUP($B338,Kraftvärmeprod!$B$1:$AH$479,MATCH(E$2,Kraftvärmeprod!$B$1:$AG$1,0),FALSE)/1,0)-IFERROR(VLOOKUP($B338,'Slutlig allokering kvv'!$B$2:$AC$462,MATCH(E$3,'Slutlig allokering kvv'!$B$1:$AJ$1,0),FALSE)/1,0)</f>
        <v>0</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0</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0</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0</v>
      </c>
      <c r="M338" s="40">
        <f>IFERROR(VLOOKUP($B338,Miljö!$B$1:$S$477,MATCH(M$2,Miljö!$B$1:$X$1,0),FALSE)/1,0)-IFERROR(VLOOKUP($B338,'Slutlig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0</v>
      </c>
      <c r="O338">
        <f>IFERROR(VLOOKUP($B338,Kraftvärmeprod!$B$1:$AH$479,MATCH(O$2,Kraftvärmeprod!$B$1:$AG$1,0),FALSE)/1,0)-IFERROR(VLOOKUP($B338,'Slutlig allokering kvv'!$B$2:$AC$462,MATCH(O$3,'Slutlig allokering kvv'!$B$1:$AJ$1,0),FALSE)/1,0)</f>
        <v>0</v>
      </c>
      <c r="P338">
        <f>IFERROR(VLOOKUP($B338,Kraftvärmeprod!$B$1:$AH$479,MATCH(P$2,Kraftvärmeprod!$B$1:$AG$1,0),FALSE)/1,0)-IFERROR(VLOOKUP($B338,'Slutlig allokering kvv'!$B$2:$AC$462,MATCH(P$3,'Slutlig allokering kvv'!$B$1:$AJ$1,0),FALSE)/1,0)</f>
        <v>0</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0</v>
      </c>
      <c r="T338">
        <f>IFERROR(VLOOKUP($B338,Kraftvärmeprod!$B$1:$AH$479,MATCH(T$2,Kraftvärmeprod!$B$1:$AG$1,0),FALSE)/1,0)-IFERROR(VLOOKUP($B338,'Slutlig allokering kvv'!$B$2:$AC$462,MATCH(T$3,'Slutlig allokering kvv'!$B$1:$AJ$1,0),FALSE)/1,0)</f>
        <v>0</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0</v>
      </c>
      <c r="AB338">
        <f>IFERROR(VLOOKUP($B338,Kraftvärmeprod!$B$1:$AH$479,MATCH(AB$2,Kraftvärmeprod!$B$1:$AG$1,0),FALSE)/1,0)-IFERROR(VLOOKUP($B338,'Slutlig allokering kvv'!$B$2:$AC$462,MATCH(AB$3,'Slutlig allokering kvv'!$B$1:$AJ$1,0),FALSE)/1,0)</f>
        <v>0</v>
      </c>
      <c r="AE338">
        <f t="shared" si="10"/>
        <v>0</v>
      </c>
      <c r="AG338">
        <f>IFERROR(VLOOKUP(B338,'Slutlig allokering kvv'!$B$2:$AJ$462,MATCH("Summa justerad allokerad tillförd energi (utan hjälpel och rökgaskondensering):",'Slutlig allokering kvv'!$B$1:$AK$1,0),FALSE)/1,"")</f>
        <v>0</v>
      </c>
      <c r="AI338" s="23" t="str">
        <f>IFERROR(1-VLOOKUP(B338,'Slutlig allokering kvv'!$B$2:$AJ$462,MATCH("Andel av bränsle i kvv som allokerats till värme, exklusive rökgaskondensering och hjälpel",'Slutlig allokering kvv'!$B$1:$AK$1,0),FALSE),"")</f>
        <v/>
      </c>
      <c r="AK338" s="23" t="str">
        <f t="shared" si="11"/>
        <v/>
      </c>
    </row>
    <row r="339" spans="1:37" x14ac:dyDescent="0.25">
      <c r="A339" s="2" t="s">
        <v>472</v>
      </c>
      <c r="B339" s="2" t="s">
        <v>276</v>
      </c>
      <c r="C339" s="2" t="str">
        <f>IFERROR(VLOOKUP($B339,Kraftvärmeprod!$B$1:$AH$479,MATCH(C$3,Kraftvärmeprod!$B$1:$AG$1,0),FALSE)/1,"")</f>
        <v/>
      </c>
      <c r="D339" s="2"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s="40">
        <f>IFERROR(VLOOKUP($B339,Miljö!$B$1:$S$477,MATCH(M$2,Miljö!$B$1:$X$1,0),FALSE)/1,0)-IFERROR(VLOOKUP($B339,'Slutlig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f>IFERROR(VLOOKUP($B339,Kraftvärmeprod!$B$1:$AH$479,MATCH(T$2,Kraftvärmeprod!$B$1:$AG$1,0),FALSE)/1,0)-IFERROR(VLOOKUP($B339,'Slutlig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B339">
        <f>IFERROR(VLOOKUP($B339,Kraftvärmeprod!$B$1:$AH$479,MATCH(AB$2,Kraftvärmeprod!$B$1:$AG$1,0),FALSE)/1,0)-IFERROR(VLOOKUP($B339,'Slutlig allokering kvv'!$B$2:$AC$462,MATCH(AB$3,'Slutlig allokering kvv'!$B$1:$AJ$1,0),FALSE)/1,0)</f>
        <v>0</v>
      </c>
      <c r="AE339">
        <f t="shared" si="10"/>
        <v>0</v>
      </c>
      <c r="AG339">
        <f>IFERROR(VLOOKUP(B339,'Slutlig allokering kvv'!$B$2:$AJ$462,MATCH("Summa justerad allokerad tillförd energi (utan hjälpel och rökgaskondensering):",'Slutlig allokering kvv'!$B$1:$AK$1,0),FALSE)/1,"")</f>
        <v>0</v>
      </c>
      <c r="AI339" s="23" t="str">
        <f>IFERROR(1-VLOOKUP(B339,'Slutlig allokering kvv'!$B$2:$AJ$462,MATCH("Andel av bränsle i kvv som allokerats till värme, exklusive rökgaskondensering och hjälpel",'Slutlig allokering kvv'!$B$1:$AK$1,0),FALSE),"")</f>
        <v/>
      </c>
      <c r="AK339" s="23" t="str">
        <f t="shared" si="11"/>
        <v/>
      </c>
    </row>
    <row r="340" spans="1:37" x14ac:dyDescent="0.25">
      <c r="A340" s="2" t="s">
        <v>474</v>
      </c>
      <c r="B340" s="2" t="s">
        <v>475</v>
      </c>
      <c r="C340" s="2" t="str">
        <f>IFERROR(VLOOKUP($B340,Kraftvärmeprod!$B$1:$AH$479,MATCH(C$3,Kraftvärmeprod!$B$1:$AG$1,0),FALSE)/1,"")</f>
        <v/>
      </c>
      <c r="D340" s="2"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s="40">
        <f>IFERROR(VLOOKUP($B340,Miljö!$B$1:$S$477,MATCH(M$2,Miljö!$B$1:$X$1,0),FALSE)/1,0)-IFERROR(VLOOKUP($B340,'Slutlig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f>IFERROR(VLOOKUP($B340,Kraftvärmeprod!$B$1:$AH$479,MATCH(T$2,Kraftvärmeprod!$B$1:$AG$1,0),FALSE)/1,0)-IFERROR(VLOOKUP($B340,'Slutlig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B340">
        <f>IFERROR(VLOOKUP($B340,Kraftvärmeprod!$B$1:$AH$479,MATCH(AB$2,Kraftvärmeprod!$B$1:$AG$1,0),FALSE)/1,0)-IFERROR(VLOOKUP($B340,'Slutlig allokering kvv'!$B$2:$AC$462,MATCH(AB$3,'Slutlig allokering kvv'!$B$1:$AJ$1,0),FALSE)/1,0)</f>
        <v>0</v>
      </c>
      <c r="AE340">
        <f t="shared" si="10"/>
        <v>0</v>
      </c>
      <c r="AG340">
        <f>IFERROR(VLOOKUP(B340,'Slutlig allokering kvv'!$B$2:$AJ$462,MATCH("Summa justerad allokerad tillförd energi (utan hjälpel och rökgaskondensering):",'Slutlig allokering kvv'!$B$1:$AK$1,0),FALSE)/1,"")</f>
        <v>0</v>
      </c>
      <c r="AI340" s="23" t="str">
        <f>IFERROR(1-VLOOKUP(B340,'Slutlig allokering kvv'!$B$2:$AJ$462,MATCH("Andel av bränsle i kvv som allokerats till värme, exklusive rökgaskondensering och hjälpel",'Slutlig allokering kvv'!$B$1:$AK$1,0),FALSE),"")</f>
        <v/>
      </c>
      <c r="AK340" s="23" t="str">
        <f t="shared" si="11"/>
        <v/>
      </c>
    </row>
    <row r="341" spans="1:37" x14ac:dyDescent="0.25">
      <c r="A341" s="2" t="s">
        <v>474</v>
      </c>
      <c r="B341" s="2" t="s">
        <v>476</v>
      </c>
      <c r="C341" s="2">
        <f>IFERROR(VLOOKUP($B341,Kraftvärmeprod!$B$1:$AH$479,MATCH(C$3,Kraftvärmeprod!$B$1:$AG$1,0),FALSE)/1,"")</f>
        <v>290.60000000000002</v>
      </c>
      <c r="D341" s="2">
        <f>IFERROR(VLOOKUP($B341,Kraftvärmeprod!$B$1:$AH$479,MATCH(D$3,Kraftvärmeprod!$B$1:$AG$1,0),FALSE)/1,"")</f>
        <v>113.22199999999999</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s="40">
        <f>IFERROR(VLOOKUP($B341,Miljö!$B$1:$S$477,MATCH(M$2,Miljö!$B$1:$X$1,0),FALSE)/1,0)-IFERROR(VLOOKUP($B341,'Slutlig allokering kvv'!$B$2:$AC$462,MATCH(M$3,'Slutlig allokering kvv'!$B$1:$AJ$1,0),FALSE)/1,0)</f>
        <v>7.6312199999999999</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248.68100000000001</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2.2167700000000004</v>
      </c>
      <c r="S341">
        <f>IFERROR(VLOOKUP($B341,Kraftvärmeprod!$B$1:$AH$479,MATCH(S$2,Kraftvärmeprod!$B$1:$AG$1,0),FALSE)/1,0)-IFERROR(VLOOKUP($B341,'Slutlig allokering kvv'!$B$2:$AC$462,MATCH(S$3,'Slutlig allokering kvv'!$B$1:$AJ$1,0),FALSE)/1,0)</f>
        <v>0</v>
      </c>
      <c r="T341">
        <f>IFERROR(VLOOKUP($B341,Kraftvärmeprod!$B$1:$AH$479,MATCH(T$2,Kraftvärmeprod!$B$1:$AG$1,0),FALSE)/1,0)-IFERROR(VLOOKUP($B341,'Slutlig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B341">
        <f>IFERROR(VLOOKUP($B341,Kraftvärmeprod!$B$1:$AH$479,MATCH(AB$2,Kraftvärmeprod!$B$1:$AG$1,0),FALSE)/1,0)-IFERROR(VLOOKUP($B341,'Slutlig allokering kvv'!$B$2:$AC$462,MATCH(AB$3,'Slutlig allokering kvv'!$B$1:$AJ$1,0),FALSE)/1,0)</f>
        <v>0</v>
      </c>
      <c r="AE341">
        <f t="shared" si="10"/>
        <v>250.89777000000001</v>
      </c>
      <c r="AG341">
        <f>IFERROR(VLOOKUP(B341,'Slutlig allokering kvv'!$B$2:$AJ$462,MATCH("Summa justerad allokerad tillförd energi (utan hjälpel och rökgaskondensering):",'Slutlig allokering kvv'!$B$1:$AK$1,0),FALSE)/1,"")</f>
        <v>247.10223000000002</v>
      </c>
      <c r="AI341" s="23">
        <f>IFERROR(1-VLOOKUP(B341,'Slutlig allokering kvv'!$B$2:$AJ$462,MATCH("Andel av bränsle i kvv som allokerats till värme, exklusive rökgaskondensering och hjälpel",'Slutlig allokering kvv'!$B$1:$AK$1,0),FALSE),"")</f>
        <v>0.50381078313253003</v>
      </c>
      <c r="AK341" s="23">
        <f t="shared" si="11"/>
        <v>0.50381078313253014</v>
      </c>
    </row>
    <row r="342" spans="1:37" x14ac:dyDescent="0.25">
      <c r="A342" s="2" t="s">
        <v>474</v>
      </c>
      <c r="B342" s="2" t="s">
        <v>477</v>
      </c>
      <c r="C342" s="2" t="str">
        <f>IFERROR(VLOOKUP($B342,Kraftvärmeprod!$B$1:$AH$479,MATCH(C$3,Kraftvärmeprod!$B$1:$AG$1,0),FALSE)/1,"")</f>
        <v/>
      </c>
      <c r="D342" s="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s="40">
        <f>IFERROR(VLOOKUP($B342,Miljö!$B$1:$S$477,MATCH(M$2,Miljö!$B$1:$X$1,0),FALSE)/1,0)-IFERROR(VLOOKUP($B342,'Slutlig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f>IFERROR(VLOOKUP($B342,Kraftvärmeprod!$B$1:$AH$479,MATCH(T$2,Kraftvärmeprod!$B$1:$AG$1,0),FALSE)/1,0)-IFERROR(VLOOKUP($B342,'Slutlig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B342">
        <f>IFERROR(VLOOKUP($B342,Kraftvärmeprod!$B$1:$AH$479,MATCH(AB$2,Kraftvärmeprod!$B$1:$AG$1,0),FALSE)/1,0)-IFERROR(VLOOKUP($B342,'Slutlig allokering kvv'!$B$2:$AC$462,MATCH(AB$3,'Slutlig allokering kvv'!$B$1:$AJ$1,0),FALSE)/1,0)</f>
        <v>0</v>
      </c>
      <c r="AE342">
        <f t="shared" si="10"/>
        <v>0</v>
      </c>
      <c r="AG342">
        <f>IFERROR(VLOOKUP(B342,'Slutlig allokering kvv'!$B$2:$AJ$462,MATCH("Summa justerad allokerad tillförd energi (utan hjälpel och rökgaskondensering):",'Slutlig allokering kvv'!$B$1:$AK$1,0),FALSE)/1,"")</f>
        <v>0</v>
      </c>
      <c r="AI342" s="23" t="str">
        <f>IFERROR(1-VLOOKUP(B342,'Slutlig allokering kvv'!$B$2:$AJ$462,MATCH("Andel av bränsle i kvv som allokerats till värme, exklusive rökgaskondensering och hjälpel",'Slutlig allokering kvv'!$B$1:$AK$1,0),FALSE),"")</f>
        <v/>
      </c>
      <c r="AK342" s="23" t="str">
        <f t="shared" si="11"/>
        <v/>
      </c>
    </row>
    <row r="343" spans="1:37" x14ac:dyDescent="0.25">
      <c r="A343" s="2" t="s">
        <v>474</v>
      </c>
      <c r="B343" s="2" t="s">
        <v>478</v>
      </c>
      <c r="C343" s="2" t="str">
        <f>IFERROR(VLOOKUP($B343,Kraftvärmeprod!$B$1:$AH$479,MATCH(C$3,Kraftvärmeprod!$B$1:$AG$1,0),FALSE)/1,"")</f>
        <v/>
      </c>
      <c r="D343" s="2"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s="40">
        <f>IFERROR(VLOOKUP($B343,Miljö!$B$1:$S$477,MATCH(M$2,Miljö!$B$1:$X$1,0),FALSE)/1,0)-IFERROR(VLOOKUP($B343,'Slutlig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f>IFERROR(VLOOKUP($B343,Kraftvärmeprod!$B$1:$AH$479,MATCH(T$2,Kraftvärmeprod!$B$1:$AG$1,0),FALSE)/1,0)-IFERROR(VLOOKUP($B343,'Slutlig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B343">
        <f>IFERROR(VLOOKUP($B343,Kraftvärmeprod!$B$1:$AH$479,MATCH(AB$2,Kraftvärmeprod!$B$1:$AG$1,0),FALSE)/1,0)-IFERROR(VLOOKUP($B343,'Slutlig allokering kvv'!$B$2:$AC$462,MATCH(AB$3,'Slutlig allokering kvv'!$B$1:$AJ$1,0),FALSE)/1,0)</f>
        <v>0</v>
      </c>
      <c r="AE343">
        <f t="shared" si="10"/>
        <v>0</v>
      </c>
      <c r="AG343">
        <f>IFERROR(VLOOKUP(B343,'Slutlig allokering kvv'!$B$2:$AJ$462,MATCH("Summa justerad allokerad tillförd energi (utan hjälpel och rökgaskondensering):",'Slutlig allokering kvv'!$B$1:$AK$1,0),FALSE)/1,"")</f>
        <v>0</v>
      </c>
      <c r="AI343" s="23" t="str">
        <f>IFERROR(1-VLOOKUP(B343,'Slutlig allokering kvv'!$B$2:$AJ$462,MATCH("Andel av bränsle i kvv som allokerats till värme, exklusive rökgaskondensering och hjälpel",'Slutlig allokering kvv'!$B$1:$AK$1,0),FALSE),"")</f>
        <v/>
      </c>
      <c r="AK343" s="23" t="str">
        <f t="shared" si="11"/>
        <v/>
      </c>
    </row>
    <row r="344" spans="1:37" x14ac:dyDescent="0.25">
      <c r="A344" s="2" t="s">
        <v>474</v>
      </c>
      <c r="B344" s="2" t="s">
        <v>479</v>
      </c>
      <c r="C344" s="2" t="str">
        <f>IFERROR(VLOOKUP($B344,Kraftvärmeprod!$B$1:$AH$479,MATCH(C$3,Kraftvärmeprod!$B$1:$AG$1,0),FALSE)/1,"")</f>
        <v/>
      </c>
      <c r="D344" s="2"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s="40">
        <f>IFERROR(VLOOKUP($B344,Miljö!$B$1:$S$477,MATCH(M$2,Miljö!$B$1:$X$1,0),FALSE)/1,0)-IFERROR(VLOOKUP($B344,'Slutlig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f>IFERROR(VLOOKUP($B344,Kraftvärmeprod!$B$1:$AH$479,MATCH(T$2,Kraftvärmeprod!$B$1:$AG$1,0),FALSE)/1,0)-IFERROR(VLOOKUP($B344,'Slutlig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B344">
        <f>IFERROR(VLOOKUP($B344,Kraftvärmeprod!$B$1:$AH$479,MATCH(AB$2,Kraftvärmeprod!$B$1:$AG$1,0),FALSE)/1,0)-IFERROR(VLOOKUP($B344,'Slutlig allokering kvv'!$B$2:$AC$462,MATCH(AB$3,'Slutlig allokering kvv'!$B$1:$AJ$1,0),FALSE)/1,0)</f>
        <v>0</v>
      </c>
      <c r="AE344">
        <f t="shared" si="10"/>
        <v>0</v>
      </c>
      <c r="AG344">
        <f>IFERROR(VLOOKUP(B344,'Slutlig allokering kvv'!$B$2:$AJ$462,MATCH("Summa justerad allokerad tillförd energi (utan hjälpel och rökgaskondensering):",'Slutlig allokering kvv'!$B$1:$AK$1,0),FALSE)/1,"")</f>
        <v>0</v>
      </c>
      <c r="AI344" s="23" t="str">
        <f>IFERROR(1-VLOOKUP(B344,'Slutlig allokering kvv'!$B$2:$AJ$462,MATCH("Andel av bränsle i kvv som allokerats till värme, exklusive rökgaskondensering och hjälpel",'Slutlig allokering kvv'!$B$1:$AK$1,0),FALSE),"")</f>
        <v/>
      </c>
      <c r="AK344" s="23" t="str">
        <f t="shared" si="11"/>
        <v/>
      </c>
    </row>
    <row r="345" spans="1:37" x14ac:dyDescent="0.25">
      <c r="A345" s="2" t="s">
        <v>474</v>
      </c>
      <c r="B345" s="2" t="s">
        <v>480</v>
      </c>
      <c r="C345" s="2">
        <f>IFERROR(VLOOKUP($B345,Kraftvärmeprod!$B$1:$AH$479,MATCH(C$3,Kraftvärmeprod!$B$1:$AG$1,0),FALSE)/1,"")</f>
        <v>105.17</v>
      </c>
      <c r="D345" s="2">
        <f>IFERROR(VLOOKUP($B345,Kraftvärmeprod!$B$1:$AH$479,MATCH(D$3,Kraftvärmeprod!$B$1:$AG$1,0),FALSE)/1,"")</f>
        <v>20.023</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10.3416</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21.546500000000002</v>
      </c>
      <c r="M345" s="40">
        <f>IFERROR(VLOOKUP($B345,Miljö!$B$1:$S$477,MATCH(M$2,Miljö!$B$1:$X$1,0),FALSE)/1,0)-IFERROR(VLOOKUP($B345,'Slutlig allokering kvv'!$B$2:$AC$462,MATCH(M$3,'Slutlig allokering kvv'!$B$1:$AJ$1,0),FALSE)/1,0)</f>
        <v>0.79125000000000023</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5.400500000000001</v>
      </c>
      <c r="R345">
        <f>IFERROR(VLOOKUP($B345,Kraftvärmeprod!$B$1:$AH$479,MATCH(R$2,Kraftvärmeprod!$B$1:$AG$1,0),FALSE)/1,0)-IFERROR(VLOOKUP($B345,'Slutlig allokering kvv'!$B$2:$AC$462,MATCH(R$3,'Slutlig allokering kvv'!$B$1:$AJ$1,0),FALSE)/1,0)</f>
        <v>3.2830600000000008</v>
      </c>
      <c r="S345">
        <f>IFERROR(VLOOKUP($B345,Kraftvärmeprod!$B$1:$AH$479,MATCH(S$2,Kraftvärmeprod!$B$1:$AG$1,0),FALSE)/1,0)-IFERROR(VLOOKUP($B345,'Slutlig allokering kvv'!$B$2:$AC$462,MATCH(S$3,'Slutlig allokering kvv'!$B$1:$AJ$1,0),FALSE)/1,0)</f>
        <v>0</v>
      </c>
      <c r="T345">
        <f>IFERROR(VLOOKUP($B345,Kraftvärmeprod!$B$1:$AH$479,MATCH(T$2,Kraftvärmeprod!$B$1:$AG$1,0),FALSE)/1,0)-IFERROR(VLOOKUP($B345,'Slutlig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B345">
        <f>IFERROR(VLOOKUP($B345,Kraftvärmeprod!$B$1:$AH$479,MATCH(AB$2,Kraftvärmeprod!$B$1:$AG$1,0),FALSE)/1,0)-IFERROR(VLOOKUP($B345,'Slutlig allokering kvv'!$B$2:$AC$462,MATCH(AB$3,'Slutlig allokering kvv'!$B$1:$AJ$1,0),FALSE)/1,0)</f>
        <v>0</v>
      </c>
      <c r="AE345">
        <f t="shared" si="10"/>
        <v>40.571660000000001</v>
      </c>
      <c r="AG345">
        <f>IFERROR(VLOOKUP(B345,'Slutlig allokering kvv'!$B$2:$AJ$462,MATCH("Summa justerad allokerad tillförd energi (utan hjälpel och rökgaskondensering):",'Slutlig allokering kvv'!$B$1:$AK$1,0),FALSE)/1,"")</f>
        <v>81.771339999999995</v>
      </c>
      <c r="AI345" s="23">
        <f>IFERROR(1-VLOOKUP(B345,'Slutlig allokering kvv'!$B$2:$AJ$462,MATCH("Andel av bränsle i kvv som allokerats till värme, exklusive rökgaskondensering och hjälpel",'Slutlig allokering kvv'!$B$1:$AK$1,0),FALSE),"")</f>
        <v>0.33162224238411697</v>
      </c>
      <c r="AK345" s="23">
        <f t="shared" si="11"/>
        <v>0.33162224238411681</v>
      </c>
    </row>
    <row r="346" spans="1:37" x14ac:dyDescent="0.25">
      <c r="A346" s="2" t="s">
        <v>474</v>
      </c>
      <c r="B346" s="2" t="s">
        <v>481</v>
      </c>
      <c r="C346" s="2">
        <f>IFERROR(VLOOKUP($B346,Kraftvärmeprod!$B$1:$AH$479,MATCH(C$3,Kraftvärmeprod!$B$1:$AG$1,0),FALSE)/1,"")</f>
        <v>247.994</v>
      </c>
      <c r="D346" s="2">
        <f>IFERROR(VLOOKUP($B346,Kraftvärmeprod!$B$1:$AH$479,MATCH(D$3,Kraftvärmeprod!$B$1:$AG$1,0),FALSE)/1,"")</f>
        <v>90.397000000000006</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0.19776900000000003</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4.1837699999999991</v>
      </c>
      <c r="M346" s="40">
        <f>IFERROR(VLOOKUP($B346,Miljö!$B$1:$S$477,MATCH(M$2,Miljö!$B$1:$X$1,0),FALSE)/1,0)-IFERROR(VLOOKUP($B346,'Slutlig allokering kvv'!$B$2:$AC$462,MATCH(M$3,'Slutlig allokering kvv'!$B$1:$AJ$1,0),FALSE)/1,0)</f>
        <v>7.9896999999999991</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179.30600000000001</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f>IFERROR(VLOOKUP($B346,Kraftvärmeprod!$B$1:$AH$479,MATCH(T$2,Kraftvärmeprod!$B$1:$AG$1,0),FALSE)/1,0)-IFERROR(VLOOKUP($B346,'Slutlig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B346">
        <f>IFERROR(VLOOKUP($B346,Kraftvärmeprod!$B$1:$AH$479,MATCH(AB$2,Kraftvärmeprod!$B$1:$AG$1,0),FALSE)/1,0)-IFERROR(VLOOKUP($B346,'Slutlig allokering kvv'!$B$2:$AC$462,MATCH(AB$3,'Slutlig allokering kvv'!$B$1:$AJ$1,0),FALSE)/1,0)</f>
        <v>0</v>
      </c>
      <c r="AE346">
        <f t="shared" si="10"/>
        <v>183.68753900000002</v>
      </c>
      <c r="AG346">
        <f>IFERROR(VLOOKUP(B346,'Slutlig allokering kvv'!$B$2:$AJ$462,MATCH("Summa justerad allokerad tillförd energi (utan hjälpel och rökgaskondensering):",'Slutlig allokering kvv'!$B$1:$AK$1,0),FALSE)/1,"")</f>
        <v>193.42646099999999</v>
      </c>
      <c r="AI346" s="23">
        <f>IFERROR(1-VLOOKUP(B346,'Slutlig allokering kvv'!$B$2:$AJ$462,MATCH("Andel av bränsle i kvv som allokerats till värme, exklusive rökgaskondensering och hjälpel",'Slutlig allokering kvv'!$B$1:$AK$1,0),FALSE),"")</f>
        <v>0.48708756238166706</v>
      </c>
      <c r="AK346" s="23">
        <f t="shared" si="11"/>
        <v>0.48708756238166706</v>
      </c>
    </row>
    <row r="347" spans="1:37" x14ac:dyDescent="0.25">
      <c r="A347" s="2" t="s">
        <v>474</v>
      </c>
      <c r="B347" s="2" t="s">
        <v>482</v>
      </c>
      <c r="C347" s="2" t="str">
        <f>IFERROR(VLOOKUP($B347,Kraftvärmeprod!$B$1:$AH$479,MATCH(C$3,Kraftvärmeprod!$B$1:$AG$1,0),FALSE)/1,"")</f>
        <v/>
      </c>
      <c r="D347" s="2"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s="40">
        <f>IFERROR(VLOOKUP($B347,Miljö!$B$1:$S$477,MATCH(M$2,Miljö!$B$1:$X$1,0),FALSE)/1,0)-IFERROR(VLOOKUP($B347,'Slutlig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f>IFERROR(VLOOKUP($B347,Kraftvärmeprod!$B$1:$AH$479,MATCH(T$2,Kraftvärmeprod!$B$1:$AG$1,0),FALSE)/1,0)-IFERROR(VLOOKUP($B347,'Slutlig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B347">
        <f>IFERROR(VLOOKUP($B347,Kraftvärmeprod!$B$1:$AH$479,MATCH(AB$2,Kraftvärmeprod!$B$1:$AG$1,0),FALSE)/1,0)-IFERROR(VLOOKUP($B347,'Slutlig allokering kvv'!$B$2:$AC$462,MATCH(AB$3,'Slutlig allokering kvv'!$B$1:$AJ$1,0),FALSE)/1,0)</f>
        <v>0</v>
      </c>
      <c r="AE347">
        <f t="shared" si="10"/>
        <v>0</v>
      </c>
      <c r="AG347">
        <f>IFERROR(VLOOKUP(B347,'Slutlig allokering kvv'!$B$2:$AJ$462,MATCH("Summa justerad allokerad tillförd energi (utan hjälpel och rökgaskondensering):",'Slutlig allokering kvv'!$B$1:$AK$1,0),FALSE)/1,"")</f>
        <v>0</v>
      </c>
      <c r="AI347" s="23" t="str">
        <f>IFERROR(1-VLOOKUP(B347,'Slutlig allokering kvv'!$B$2:$AJ$462,MATCH("Andel av bränsle i kvv som allokerats till värme, exklusive rökgaskondensering och hjälpel",'Slutlig allokering kvv'!$B$1:$AK$1,0),FALSE),"")</f>
        <v/>
      </c>
      <c r="AK347" s="23" t="str">
        <f t="shared" si="11"/>
        <v/>
      </c>
    </row>
    <row r="348" spans="1:37" x14ac:dyDescent="0.25">
      <c r="A348" s="2" t="s">
        <v>474</v>
      </c>
      <c r="B348" s="2" t="s">
        <v>483</v>
      </c>
      <c r="C348" s="2" t="str">
        <f>IFERROR(VLOOKUP($B348,Kraftvärmeprod!$B$1:$AH$479,MATCH(C$3,Kraftvärmeprod!$B$1:$AG$1,0),FALSE)/1,"")</f>
        <v/>
      </c>
      <c r="D348" s="2"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s="40">
        <f>IFERROR(VLOOKUP($B348,Miljö!$B$1:$S$477,MATCH(M$2,Miljö!$B$1:$X$1,0),FALSE)/1,0)-IFERROR(VLOOKUP($B348,'Slutlig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f>IFERROR(VLOOKUP($B348,Kraftvärmeprod!$B$1:$AH$479,MATCH(T$2,Kraftvärmeprod!$B$1:$AG$1,0),FALSE)/1,0)-IFERROR(VLOOKUP($B348,'Slutlig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B348">
        <f>IFERROR(VLOOKUP($B348,Kraftvärmeprod!$B$1:$AH$479,MATCH(AB$2,Kraftvärmeprod!$B$1:$AG$1,0),FALSE)/1,0)-IFERROR(VLOOKUP($B348,'Slutlig allokering kvv'!$B$2:$AC$462,MATCH(AB$3,'Slutlig allokering kvv'!$B$1:$AJ$1,0),FALSE)/1,0)</f>
        <v>0</v>
      </c>
      <c r="AE348">
        <f t="shared" si="10"/>
        <v>0</v>
      </c>
      <c r="AG348">
        <f>IFERROR(VLOOKUP(B348,'Slutlig allokering kvv'!$B$2:$AJ$462,MATCH("Summa justerad allokerad tillförd energi (utan hjälpel och rökgaskondensering):",'Slutlig allokering kvv'!$B$1:$AK$1,0),FALSE)/1,"")</f>
        <v>0</v>
      </c>
      <c r="AI348" s="23" t="str">
        <f>IFERROR(1-VLOOKUP(B348,'Slutlig allokering kvv'!$B$2:$AJ$462,MATCH("Andel av bränsle i kvv som allokerats till värme, exklusive rökgaskondensering och hjälpel",'Slutlig allokering kvv'!$B$1:$AK$1,0),FALSE),"")</f>
        <v/>
      </c>
      <c r="AK348" s="23" t="str">
        <f t="shared" si="11"/>
        <v/>
      </c>
    </row>
    <row r="349" spans="1:37" x14ac:dyDescent="0.25">
      <c r="A349" s="2" t="s">
        <v>474</v>
      </c>
      <c r="B349" s="2" t="s">
        <v>484</v>
      </c>
      <c r="C349" s="2">
        <f>IFERROR(VLOOKUP($B349,Kraftvärmeprod!$B$1:$AH$479,MATCH(C$3,Kraftvärmeprod!$B$1:$AG$1,0),FALSE)/1,"")</f>
        <v>255.8</v>
      </c>
      <c r="D349" s="2">
        <f>IFERROR(VLOOKUP($B349,Kraftvärmeprod!$B$1:$AH$479,MATCH(D$3,Kraftvärmeprod!$B$1:$AG$1,0),FALSE)/1,"")</f>
        <v>87.2</v>
      </c>
      <c r="E349">
        <f>IFERROR(VLOOKUP($B349,Kraftvärmeprod!$B$1:$AH$479,MATCH(E$2,Kraftvärmeprod!$B$1:$AG$1,0),FALSE)/1,0)-IFERROR(VLOOKUP($B349,'Slutlig allokering kvv'!$B$2:$AC$462,MATCH(E$3,'Slutlig allokering kvv'!$B$1:$AJ$1,0),FALSE)/1,0)</f>
        <v>51.39</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2.9792699999999996</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3.3057699999999999</v>
      </c>
      <c r="L349">
        <f>IFERROR(VLOOKUP($B349,Kraftvärmeprod!$B$1:$AH$479,MATCH(L$2,Kraftvärmeprod!$B$1:$AG$1,0),FALSE)/1,0)-IFERROR(VLOOKUP($B349,'Slutlig allokering kvv'!$B$2:$AC$462,MATCH(L$3,'Slutlig allokering kvv'!$B$1:$AJ$1,0),FALSE)/1,0)</f>
        <v>0</v>
      </c>
      <c r="M349" s="40">
        <f>IFERROR(VLOOKUP($B349,Miljö!$B$1:$S$477,MATCH(M$2,Miljö!$B$1:$X$1,0),FALSE)/1,0)-IFERROR(VLOOKUP($B349,'Slutlig allokering kvv'!$B$2:$AC$462,MATCH(M$3,'Slutlig allokering kvv'!$B$1:$AJ$1,0),FALSE)/1,0)</f>
        <v>3.8867700000000003</v>
      </c>
      <c r="N349">
        <f>IFERROR(VLOOKUP($B349,Kraftvärmeprod!$B$1:$AH$479,MATCH(N$2,Kraftvärmeprod!$B$1:$AG$1,0),FALSE)/1,0)-IFERROR(VLOOKUP($B349,'Slutlig allokering kvv'!$B$2:$AC$462,MATCH(N$3,'Slutlig allokering kvv'!$B$1:$AJ$1,0),FALSE)/1,0)</f>
        <v>0</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0</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f>IFERROR(VLOOKUP($B349,Kraftvärmeprod!$B$1:$AH$479,MATCH(T$2,Kraftvärmeprod!$B$1:$AG$1,0),FALSE)/1,0)-IFERROR(VLOOKUP($B349,'Slutlig allokering kvv'!$B$2:$AC$462,MATCH(T$3,'Slutlig allokering kvv'!$B$1:$AJ$1,0),FALSE)/1,0)</f>
        <v>0</v>
      </c>
      <c r="U349">
        <f>IFERROR(VLOOKUP($B349,Kraftvärmeprod!$B$1:$AH$479,MATCH(U$2,Kraftvärmeprod!$B$1:$AG$1,0),FALSE)/1,0)-IFERROR(VLOOKUP($B349,'Slutlig allokering kvv'!$B$2:$AC$462,MATCH(U$3,'Slutlig allokering kvv'!$B$1:$AJ$1,0),FALSE)/1,0)</f>
        <v>98.828000000000003</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31.566999999999993</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B349">
        <f>IFERROR(VLOOKUP($B349,Kraftvärmeprod!$B$1:$AH$479,MATCH(AB$2,Kraftvärmeprod!$B$1:$AG$1,0),FALSE)/1,0)-IFERROR(VLOOKUP($B349,'Slutlig allokering kvv'!$B$2:$AC$462,MATCH(AB$3,'Slutlig allokering kvv'!$B$1:$AJ$1,0),FALSE)/1,0)</f>
        <v>0.14113399999999998</v>
      </c>
      <c r="AE349">
        <f t="shared" si="10"/>
        <v>188.211174</v>
      </c>
      <c r="AG349">
        <f>IFERROR(VLOOKUP(B349,'Slutlig allokering kvv'!$B$2:$AJ$462,MATCH("Summa justerad allokerad tillförd energi (utan hjälpel och rökgaskondensering):",'Slutlig allokering kvv'!$B$1:$AK$1,0),FALSE)/1,"")</f>
        <v>223.38882599999999</v>
      </c>
      <c r="AI349" s="23">
        <f>IFERROR(1-VLOOKUP(B349,'Slutlig allokering kvv'!$B$2:$AJ$462,MATCH("Andel av bränsle i kvv som allokerats till värme, exklusive rökgaskondensering och hjälpel",'Slutlig allokering kvv'!$B$1:$AK$1,0),FALSE),"")</f>
        <v>0.45726718658892129</v>
      </c>
      <c r="AK349" s="23">
        <f t="shared" si="11"/>
        <v>0.45726718658892124</v>
      </c>
    </row>
    <row r="350" spans="1:37" x14ac:dyDescent="0.25">
      <c r="A350" s="2" t="s">
        <v>474</v>
      </c>
      <c r="B350" s="2" t="s">
        <v>485</v>
      </c>
      <c r="C350" s="2" t="str">
        <f>IFERROR(VLOOKUP($B350,Kraftvärmeprod!$B$1:$AH$479,MATCH(C$3,Kraftvärmeprod!$B$1:$AG$1,0),FALSE)/1,"")</f>
        <v/>
      </c>
      <c r="D350" s="2"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s="40">
        <f>IFERROR(VLOOKUP($B350,Miljö!$B$1:$S$477,MATCH(M$2,Miljö!$B$1:$X$1,0),FALSE)/1,0)-IFERROR(VLOOKUP($B350,'Slutlig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f>IFERROR(VLOOKUP($B350,Kraftvärmeprod!$B$1:$AH$479,MATCH(T$2,Kraftvärmeprod!$B$1:$AG$1,0),FALSE)/1,0)-IFERROR(VLOOKUP($B350,'Slutlig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B350">
        <f>IFERROR(VLOOKUP($B350,Kraftvärmeprod!$B$1:$AH$479,MATCH(AB$2,Kraftvärmeprod!$B$1:$AG$1,0),FALSE)/1,0)-IFERROR(VLOOKUP($B350,'Slutlig allokering kvv'!$B$2:$AC$462,MATCH(AB$3,'Slutlig allokering kvv'!$B$1:$AJ$1,0),FALSE)/1,0)</f>
        <v>0</v>
      </c>
      <c r="AE350">
        <f t="shared" si="10"/>
        <v>0</v>
      </c>
      <c r="AG350">
        <f>IFERROR(VLOOKUP(B350,'Slutlig allokering kvv'!$B$2:$AJ$462,MATCH("Summa justerad allokerad tillförd energi (utan hjälpel och rökgaskondensering):",'Slutlig allokering kvv'!$B$1:$AK$1,0),FALSE)/1,"")</f>
        <v>0</v>
      </c>
      <c r="AI350" s="23" t="str">
        <f>IFERROR(1-VLOOKUP(B350,'Slutlig allokering kvv'!$B$2:$AJ$462,MATCH("Andel av bränsle i kvv som allokerats till värme, exklusive rökgaskondensering och hjälpel",'Slutlig allokering kvv'!$B$1:$AK$1,0),FALSE),"")</f>
        <v/>
      </c>
      <c r="AK350" s="23" t="str">
        <f t="shared" si="11"/>
        <v/>
      </c>
    </row>
    <row r="351" spans="1:37" x14ac:dyDescent="0.25">
      <c r="A351" s="2" t="s">
        <v>474</v>
      </c>
      <c r="B351" s="2" t="s">
        <v>486</v>
      </c>
      <c r="C351" s="2" t="str">
        <f>IFERROR(VLOOKUP($B351,Kraftvärmeprod!$B$1:$AH$479,MATCH(C$3,Kraftvärmeprod!$B$1:$AG$1,0),FALSE)/1,"")</f>
        <v/>
      </c>
      <c r="D351" s="2"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s="40">
        <f>IFERROR(VLOOKUP($B351,Miljö!$B$1:$S$477,MATCH(M$2,Miljö!$B$1:$X$1,0),FALSE)/1,0)-IFERROR(VLOOKUP($B351,'Slutlig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f>IFERROR(VLOOKUP($B351,Kraftvärmeprod!$B$1:$AH$479,MATCH(T$2,Kraftvärmeprod!$B$1:$AG$1,0),FALSE)/1,0)-IFERROR(VLOOKUP($B351,'Slutlig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B351">
        <f>IFERROR(VLOOKUP($B351,Kraftvärmeprod!$B$1:$AH$479,MATCH(AB$2,Kraftvärmeprod!$B$1:$AG$1,0),FALSE)/1,0)-IFERROR(VLOOKUP($B351,'Slutlig allokering kvv'!$B$2:$AC$462,MATCH(AB$3,'Slutlig allokering kvv'!$B$1:$AJ$1,0),FALSE)/1,0)</f>
        <v>0</v>
      </c>
      <c r="AE351">
        <f t="shared" si="10"/>
        <v>0</v>
      </c>
      <c r="AG351">
        <f>IFERROR(VLOOKUP(B351,'Slutlig allokering kvv'!$B$2:$AJ$462,MATCH("Summa justerad allokerad tillförd energi (utan hjälpel och rökgaskondensering):",'Slutlig allokering kvv'!$B$1:$AK$1,0),FALSE)/1,"")</f>
        <v>0</v>
      </c>
      <c r="AI351" s="23" t="str">
        <f>IFERROR(1-VLOOKUP(B351,'Slutlig allokering kvv'!$B$2:$AJ$462,MATCH("Andel av bränsle i kvv som allokerats till värme, exklusive rökgaskondensering och hjälpel",'Slutlig allokering kvv'!$B$1:$AK$1,0),FALSE),"")</f>
        <v/>
      </c>
      <c r="AK351" s="23" t="str">
        <f t="shared" si="11"/>
        <v/>
      </c>
    </row>
    <row r="352" spans="1:37" x14ac:dyDescent="0.25">
      <c r="A352" s="2" t="s">
        <v>487</v>
      </c>
      <c r="B352" s="2" t="s">
        <v>488</v>
      </c>
      <c r="C352" s="2" t="str">
        <f>IFERROR(VLOOKUP($B352,Kraftvärmeprod!$B$1:$AH$479,MATCH(C$3,Kraftvärmeprod!$B$1:$AG$1,0),FALSE)/1,"")</f>
        <v/>
      </c>
      <c r="D352" s="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s="40">
        <f>IFERROR(VLOOKUP($B352,Miljö!$B$1:$S$477,MATCH(M$2,Miljö!$B$1:$X$1,0),FALSE)/1,0)-IFERROR(VLOOKUP($B352,'Slutlig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f>IFERROR(VLOOKUP($B352,Kraftvärmeprod!$B$1:$AH$479,MATCH(T$2,Kraftvärmeprod!$B$1:$AG$1,0),FALSE)/1,0)-IFERROR(VLOOKUP($B352,'Slutlig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B352">
        <f>IFERROR(VLOOKUP($B352,Kraftvärmeprod!$B$1:$AH$479,MATCH(AB$2,Kraftvärmeprod!$B$1:$AG$1,0),FALSE)/1,0)-IFERROR(VLOOKUP($B352,'Slutlig allokering kvv'!$B$2:$AC$462,MATCH(AB$3,'Slutlig allokering kvv'!$B$1:$AJ$1,0),FALSE)/1,0)</f>
        <v>0</v>
      </c>
      <c r="AE352">
        <f t="shared" si="10"/>
        <v>0</v>
      </c>
      <c r="AG352">
        <f>IFERROR(VLOOKUP(B352,'Slutlig allokering kvv'!$B$2:$AJ$462,MATCH("Summa justerad allokerad tillförd energi (utan hjälpel och rökgaskondensering):",'Slutlig allokering kvv'!$B$1:$AK$1,0),FALSE)/1,"")</f>
        <v>0</v>
      </c>
      <c r="AI352" s="23" t="str">
        <f>IFERROR(1-VLOOKUP(B352,'Slutlig allokering kvv'!$B$2:$AJ$462,MATCH("Andel av bränsle i kvv som allokerats till värme, exklusive rökgaskondensering och hjälpel",'Slutlig allokering kvv'!$B$1:$AK$1,0),FALSE),"")</f>
        <v/>
      </c>
      <c r="AK352" s="23" t="str">
        <f t="shared" si="11"/>
        <v/>
      </c>
    </row>
    <row r="353" spans="1:37" x14ac:dyDescent="0.25">
      <c r="A353" s="2" t="s">
        <v>487</v>
      </c>
      <c r="B353" s="2" t="s">
        <v>489</v>
      </c>
      <c r="C353" s="2" t="str">
        <f>IFERROR(VLOOKUP($B353,Kraftvärmeprod!$B$1:$AH$479,MATCH(C$3,Kraftvärmeprod!$B$1:$AG$1,0),FALSE)/1,"")</f>
        <v/>
      </c>
      <c r="D353" s="2" t="str">
        <f>IFERROR(VLOOKUP($B353,Kraftvärmeprod!$B$1:$AH$479,MATCH(D$3,Kraftvärmeprod!$B$1:$AG$1,0),FALSE)/1,"")</f>
        <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0</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0</v>
      </c>
      <c r="M353" s="40">
        <f>IFERROR(VLOOKUP($B353,Miljö!$B$1:$S$477,MATCH(M$2,Miljö!$B$1:$X$1,0),FALSE)/1,0)-IFERROR(VLOOKUP($B353,'Slutlig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0</v>
      </c>
      <c r="P353">
        <f>IFERROR(VLOOKUP($B353,Kraftvärmeprod!$B$1:$AH$479,MATCH(P$2,Kraftvärmeprod!$B$1:$AG$1,0),FALSE)/1,0)-IFERROR(VLOOKUP($B353,'Slutlig allokering kvv'!$B$2:$AC$462,MATCH(P$3,'Slutlig allokering kvv'!$B$1:$AJ$1,0),FALSE)/1,0)</f>
        <v>0</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f>IFERROR(VLOOKUP($B353,Kraftvärmeprod!$B$1:$AH$479,MATCH(T$2,Kraftvärmeprod!$B$1:$AG$1,0),FALSE)/1,0)-IFERROR(VLOOKUP($B353,'Slutlig allokering kvv'!$B$2:$AC$462,MATCH(T$3,'Slutlig allokering kvv'!$B$1:$AJ$1,0),FALSE)/1,0)</f>
        <v>0</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B353">
        <f>IFERROR(VLOOKUP($B353,Kraftvärmeprod!$B$1:$AH$479,MATCH(AB$2,Kraftvärmeprod!$B$1:$AG$1,0),FALSE)/1,0)-IFERROR(VLOOKUP($B353,'Slutlig allokering kvv'!$B$2:$AC$462,MATCH(AB$3,'Slutlig allokering kvv'!$B$1:$AJ$1,0),FALSE)/1,0)</f>
        <v>0</v>
      </c>
      <c r="AE353">
        <f t="shared" si="10"/>
        <v>0</v>
      </c>
      <c r="AG353">
        <f>IFERROR(VLOOKUP(B353,'Slutlig allokering kvv'!$B$2:$AJ$462,MATCH("Summa justerad allokerad tillförd energi (utan hjälpel och rökgaskondensering):",'Slutlig allokering kvv'!$B$1:$AK$1,0),FALSE)/1,"")</f>
        <v>0</v>
      </c>
      <c r="AI353" s="23" t="str">
        <f>IFERROR(1-VLOOKUP(B353,'Slutlig allokering kvv'!$B$2:$AJ$462,MATCH("Andel av bränsle i kvv som allokerats till värme, exklusive rökgaskondensering och hjälpel",'Slutlig allokering kvv'!$B$1:$AK$1,0),FALSE),"")</f>
        <v/>
      </c>
      <c r="AK353" s="23" t="str">
        <f t="shared" si="11"/>
        <v/>
      </c>
    </row>
    <row r="354" spans="1:37" x14ac:dyDescent="0.25">
      <c r="A354" s="2" t="s">
        <v>487</v>
      </c>
      <c r="B354" s="2" t="s">
        <v>490</v>
      </c>
      <c r="C354" s="2">
        <f>IFERROR(VLOOKUP($B354,Kraftvärmeprod!$B$1:$AH$479,MATCH(C$3,Kraftvärmeprod!$B$1:$AG$1,0),FALSE)/1,"")</f>
        <v>94.4</v>
      </c>
      <c r="D354" s="2">
        <f>IFERROR(VLOOKUP($B354,Kraftvärmeprod!$B$1:$AH$479,MATCH(D$3,Kraftvärmeprod!$B$1:$AG$1,0),FALSE)/1,"")</f>
        <v>14.5</v>
      </c>
      <c r="E354">
        <f>IFERROR(VLOOKUP($B354,Kraftvärmeprod!$B$1:$AH$479,MATCH(E$2,Kraftvärmeprod!$B$1:$AG$1,0),FALSE)/1,0)-IFERROR(VLOOKUP($B354,'Slutlig allokering kvv'!$B$2:$AC$462,MATCH(E$3,'Slutlig allokering kvv'!$B$1:$AJ$1,0),FALSE)/1,0)</f>
        <v>0.29659100000000005</v>
      </c>
      <c r="F354">
        <f>IFERROR(VLOOKUP($B354,Kraftvärmeprod!$B$1:$AH$479,MATCH(F$2,Kraftvärmeprod!$B$1:$AG$1,0),FALSE)/1,0)-IFERROR(VLOOKUP($B354,'Slutlig allokering kvv'!$B$2:$AC$462,MATCH(F$3,'Slutlig allokering kvv'!$B$1:$AJ$1,0),FALSE)/1,0)</f>
        <v>0</v>
      </c>
      <c r="G354">
        <f>IFERROR(VLOOKUP($B354,Kraftvärmeprod!$B$1:$AH$479,MATCH(G$2,Kraftvärmeprod!$B$1:$AG$1,0),FALSE)/1,0)-IFERROR(VLOOKUP($B354,'Slutlig allokering kvv'!$B$2:$AC$462,MATCH(G$3,'Slutlig allokering kvv'!$B$1:$AJ$1,0),FALSE)/1,0)</f>
        <v>0.45738000000000012</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0.16593199999999997</v>
      </c>
      <c r="J354">
        <f>IFERROR(VLOOKUP($B354,Kraftvärmeprod!$B$1:$AH$479,MATCH(J$2,Kraftvärmeprod!$B$1:$AG$1,0),FALSE)/1,0)-IFERROR(VLOOKUP($B354,'Slutlig allokering kvv'!$B$2:$AC$462,MATCH(J$3,'Slutlig allokering kvv'!$B$1:$AJ$1,0),FALSE)/1,0)</f>
        <v>0</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0.51456000000000013</v>
      </c>
      <c r="M354" s="40">
        <f>IFERROR(VLOOKUP($B354,Miljö!$B$1:$S$477,MATCH(M$2,Miljö!$B$1:$X$1,0),FALSE)/1,0)-IFERROR(VLOOKUP($B354,'Slutlig allokering kvv'!$B$2:$AC$462,MATCH(M$3,'Slutlig allokering kvv'!$B$1:$AJ$1,0),FALSE)/1,0)</f>
        <v>1.1436500000000001</v>
      </c>
      <c r="N354">
        <f>IFERROR(VLOOKUP($B354,Kraftvärmeprod!$B$1:$AH$479,MATCH(N$2,Kraftvärmeprod!$B$1:$AG$1,0),FALSE)/1,0)-IFERROR(VLOOKUP($B354,'Slutlig allokering kvv'!$B$2:$AC$462,MATCH(N$3,'Slutlig allokering kvv'!$B$1:$AJ$1,0),FALSE)/1,0)</f>
        <v>0</v>
      </c>
      <c r="O354">
        <f>IFERROR(VLOOKUP($B354,Kraftvärmeprod!$B$1:$AH$479,MATCH(O$2,Kraftvärmeprod!$B$1:$AG$1,0),FALSE)/1,0)-IFERROR(VLOOKUP($B354,'Slutlig allokering kvv'!$B$2:$AC$462,MATCH(O$3,'Slutlig allokering kvv'!$B$1:$AJ$1,0),FALSE)/1,0)</f>
        <v>29.444100000000006</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5.7173000000000002E-2</v>
      </c>
      <c r="S354">
        <f>IFERROR(VLOOKUP($B354,Kraftvärmeprod!$B$1:$AH$479,MATCH(S$2,Kraftvärmeprod!$B$1:$AG$1,0),FALSE)/1,0)-IFERROR(VLOOKUP($B354,'Slutlig allokering kvv'!$B$2:$AC$462,MATCH(S$3,'Slutlig allokering kvv'!$B$1:$AJ$1,0),FALSE)/1,0)</f>
        <v>0</v>
      </c>
      <c r="T354">
        <f>IFERROR(VLOOKUP($B354,Kraftvärmeprod!$B$1:$AH$479,MATCH(T$2,Kraftvärmeprod!$B$1:$AG$1,0),FALSE)/1,0)-IFERROR(VLOOKUP($B354,'Slutlig allokering kvv'!$B$2:$AC$462,MATCH(T$3,'Slutlig allokering kvv'!$B$1:$AJ$1,0),FALSE)/1,0)</f>
        <v>0</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B354">
        <f>IFERROR(VLOOKUP($B354,Kraftvärmeprod!$B$1:$AH$479,MATCH(AB$2,Kraftvärmeprod!$B$1:$AG$1,0),FALSE)/1,0)-IFERROR(VLOOKUP($B354,'Slutlig allokering kvv'!$B$2:$AC$462,MATCH(AB$3,'Slutlig allokering kvv'!$B$1:$AJ$1,0),FALSE)/1,0)</f>
        <v>0</v>
      </c>
      <c r="AE354">
        <f t="shared" si="10"/>
        <v>30.935736000000006</v>
      </c>
      <c r="AG354">
        <f>IFERROR(VLOOKUP(B354,'Slutlig allokering kvv'!$B$2:$AJ$462,MATCH("Summa justerad allokerad tillförd energi (utan hjälpel och rökgaskondensering):",'Slutlig allokering kvv'!$B$1:$AK$1,0),FALSE)/1,"")</f>
        <v>77.264263999999983</v>
      </c>
      <c r="AI354" s="23">
        <f>IFERROR(1-VLOOKUP(B354,'Slutlig allokering kvv'!$B$2:$AJ$462,MATCH("Andel av bränsle i kvv som allokerats till värme, exklusive rökgaskondensering och hjälpel",'Slutlig allokering kvv'!$B$1:$AK$1,0),FALSE),"")</f>
        <v>0.2859125323475048</v>
      </c>
      <c r="AK354" s="23">
        <f t="shared" si="11"/>
        <v>0.28591253234750469</v>
      </c>
    </row>
    <row r="355" spans="1:37" x14ac:dyDescent="0.25">
      <c r="A355" s="2" t="s">
        <v>491</v>
      </c>
      <c r="B355" s="2" t="s">
        <v>492</v>
      </c>
      <c r="C355" s="2" t="str">
        <f>IFERROR(VLOOKUP($B355,Kraftvärmeprod!$B$1:$AH$479,MATCH(C$3,Kraftvärmeprod!$B$1:$AG$1,0),FALSE)/1,"")</f>
        <v/>
      </c>
      <c r="D355" s="2"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s="40">
        <f>IFERROR(VLOOKUP($B355,Miljö!$B$1:$S$477,MATCH(M$2,Miljö!$B$1:$X$1,0),FALSE)/1,0)-IFERROR(VLOOKUP($B355,'Slutlig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f>IFERROR(VLOOKUP($B355,Kraftvärmeprod!$B$1:$AH$479,MATCH(T$2,Kraftvärmeprod!$B$1:$AG$1,0),FALSE)/1,0)-IFERROR(VLOOKUP($B355,'Slutlig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B355">
        <f>IFERROR(VLOOKUP($B355,Kraftvärmeprod!$B$1:$AH$479,MATCH(AB$2,Kraftvärmeprod!$B$1:$AG$1,0),FALSE)/1,0)-IFERROR(VLOOKUP($B355,'Slutlig allokering kvv'!$B$2:$AC$462,MATCH(AB$3,'Slutlig allokering kvv'!$B$1:$AJ$1,0),FALSE)/1,0)</f>
        <v>0</v>
      </c>
      <c r="AE355">
        <f t="shared" si="10"/>
        <v>0</v>
      </c>
      <c r="AG355">
        <f>IFERROR(VLOOKUP(B355,'Slutlig allokering kvv'!$B$2:$AJ$462,MATCH("Summa justerad allokerad tillförd energi (utan hjälpel och rökgaskondensering):",'Slutlig allokering kvv'!$B$1:$AK$1,0),FALSE)/1,"")</f>
        <v>0</v>
      </c>
      <c r="AI355" s="23" t="str">
        <f>IFERROR(1-VLOOKUP(B355,'Slutlig allokering kvv'!$B$2:$AJ$462,MATCH("Andel av bränsle i kvv som allokerats till värme, exklusive rökgaskondensering och hjälpel",'Slutlig allokering kvv'!$B$1:$AK$1,0),FALSE),"")</f>
        <v/>
      </c>
      <c r="AK355" s="23" t="str">
        <f t="shared" si="11"/>
        <v/>
      </c>
    </row>
    <row r="356" spans="1:37" x14ac:dyDescent="0.25">
      <c r="A356" s="2" t="s">
        <v>491</v>
      </c>
      <c r="B356" s="2" t="s">
        <v>493</v>
      </c>
      <c r="C356" s="2" t="str">
        <f>IFERROR(VLOOKUP($B356,Kraftvärmeprod!$B$1:$AH$479,MATCH(C$3,Kraftvärmeprod!$B$1:$AG$1,0),FALSE)/1,"")</f>
        <v/>
      </c>
      <c r="D356" s="2"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s="40">
        <f>IFERROR(VLOOKUP($B356,Miljö!$B$1:$S$477,MATCH(M$2,Miljö!$B$1:$X$1,0),FALSE)/1,0)-IFERROR(VLOOKUP($B356,'Slutlig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f>IFERROR(VLOOKUP($B356,Kraftvärmeprod!$B$1:$AH$479,MATCH(T$2,Kraftvärmeprod!$B$1:$AG$1,0),FALSE)/1,0)-IFERROR(VLOOKUP($B356,'Slutlig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B356">
        <f>IFERROR(VLOOKUP($B356,Kraftvärmeprod!$B$1:$AH$479,MATCH(AB$2,Kraftvärmeprod!$B$1:$AG$1,0),FALSE)/1,0)-IFERROR(VLOOKUP($B356,'Slutlig allokering kvv'!$B$2:$AC$462,MATCH(AB$3,'Slutlig allokering kvv'!$B$1:$AJ$1,0),FALSE)/1,0)</f>
        <v>0</v>
      </c>
      <c r="AE356">
        <f t="shared" si="10"/>
        <v>0</v>
      </c>
      <c r="AG356">
        <f>IFERROR(VLOOKUP(B356,'Slutlig allokering kvv'!$B$2:$AJ$462,MATCH("Summa justerad allokerad tillförd energi (utan hjälpel och rökgaskondensering):",'Slutlig allokering kvv'!$B$1:$AK$1,0),FALSE)/1,"")</f>
        <v>0</v>
      </c>
      <c r="AI356" s="23" t="str">
        <f>IFERROR(1-VLOOKUP(B356,'Slutlig allokering kvv'!$B$2:$AJ$462,MATCH("Andel av bränsle i kvv som allokerats till värme, exklusive rökgaskondensering och hjälpel",'Slutlig allokering kvv'!$B$1:$AK$1,0),FALSE),"")</f>
        <v/>
      </c>
      <c r="AK356" s="23" t="str">
        <f t="shared" si="11"/>
        <v/>
      </c>
    </row>
    <row r="357" spans="1:37" x14ac:dyDescent="0.25">
      <c r="A357" s="2" t="s">
        <v>491</v>
      </c>
      <c r="B357" s="2" t="s">
        <v>494</v>
      </c>
      <c r="C357" s="2" t="str">
        <f>IFERROR(VLOOKUP($B357,Kraftvärmeprod!$B$1:$AH$479,MATCH(C$3,Kraftvärmeprod!$B$1:$AG$1,0),FALSE)/1,"")</f>
        <v/>
      </c>
      <c r="D357" s="2" t="str">
        <f>IFERROR(VLOOKUP($B357,Kraftvärmeprod!$B$1:$AH$479,MATCH(D$3,Kraftvärmeprod!$B$1:$AG$1,0),FALSE)/1,"")</f>
        <v/>
      </c>
      <c r="E357">
        <f>IFERROR(VLOOKUP($B357,Kraftvärmeprod!$B$1:$AH$479,MATCH(E$2,Kraftvärmeprod!$B$1:$AG$1,0),FALSE)/1,0)-IFERROR(VLOOKUP($B357,'Slutlig allokering kvv'!$B$2:$AC$462,MATCH(E$3,'Slutlig allokering kvv'!$B$1:$AJ$1,0),FALSE)/1,0)</f>
        <v>0</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0</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0</v>
      </c>
      <c r="L357">
        <f>IFERROR(VLOOKUP($B357,Kraftvärmeprod!$B$1:$AH$479,MATCH(L$2,Kraftvärmeprod!$B$1:$AG$1,0),FALSE)/1,0)-IFERROR(VLOOKUP($B357,'Slutlig allokering kvv'!$B$2:$AC$462,MATCH(L$3,'Slutlig allokering kvv'!$B$1:$AJ$1,0),FALSE)/1,0)</f>
        <v>0</v>
      </c>
      <c r="M357" s="40">
        <f>IFERROR(VLOOKUP($B357,Miljö!$B$1:$S$477,MATCH(M$2,Miljö!$B$1:$X$1,0),FALSE)/1,0)-IFERROR(VLOOKUP($B357,'Slutlig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0</v>
      </c>
      <c r="T357">
        <f>IFERROR(VLOOKUP($B357,Kraftvärmeprod!$B$1:$AH$479,MATCH(T$2,Kraftvärmeprod!$B$1:$AG$1,0),FALSE)/1,0)-IFERROR(VLOOKUP($B357,'Slutlig allokering kvv'!$B$2:$AC$462,MATCH(T$3,'Slutlig allokering kvv'!$B$1:$AJ$1,0),FALSE)/1,0)</f>
        <v>0</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0</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0</v>
      </c>
      <c r="AB357">
        <f>IFERROR(VLOOKUP($B357,Kraftvärmeprod!$B$1:$AH$479,MATCH(AB$2,Kraftvärmeprod!$B$1:$AG$1,0),FALSE)/1,0)-IFERROR(VLOOKUP($B357,'Slutlig allokering kvv'!$B$2:$AC$462,MATCH(AB$3,'Slutlig allokering kvv'!$B$1:$AJ$1,0),FALSE)/1,0)</f>
        <v>0</v>
      </c>
      <c r="AE357">
        <f t="shared" si="10"/>
        <v>0</v>
      </c>
      <c r="AG357">
        <f>IFERROR(VLOOKUP(B357,'Slutlig allokering kvv'!$B$2:$AJ$462,MATCH("Summa justerad allokerad tillförd energi (utan hjälpel och rökgaskondensering):",'Slutlig allokering kvv'!$B$1:$AK$1,0),FALSE)/1,"")</f>
        <v>0</v>
      </c>
      <c r="AI357" s="23" t="str">
        <f>IFERROR(1-VLOOKUP(B357,'Slutlig allokering kvv'!$B$2:$AJ$462,MATCH("Andel av bränsle i kvv som allokerats till värme, exklusive rökgaskondensering och hjälpel",'Slutlig allokering kvv'!$B$1:$AK$1,0),FALSE),"")</f>
        <v/>
      </c>
      <c r="AK357" s="23" t="str">
        <f t="shared" si="11"/>
        <v/>
      </c>
    </row>
    <row r="358" spans="1:37" x14ac:dyDescent="0.25">
      <c r="A358" s="2" t="s">
        <v>491</v>
      </c>
      <c r="B358" s="2" t="s">
        <v>495</v>
      </c>
      <c r="C358" s="2" t="str">
        <f>IFERROR(VLOOKUP($B358,Kraftvärmeprod!$B$1:$AH$479,MATCH(C$3,Kraftvärmeprod!$B$1:$AG$1,0),FALSE)/1,"")</f>
        <v/>
      </c>
      <c r="D358" s="2"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s="40">
        <f>IFERROR(VLOOKUP($B358,Miljö!$B$1:$S$477,MATCH(M$2,Miljö!$B$1:$X$1,0),FALSE)/1,0)-IFERROR(VLOOKUP($B358,'Slutlig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f>IFERROR(VLOOKUP($B358,Kraftvärmeprod!$B$1:$AH$479,MATCH(T$2,Kraftvärmeprod!$B$1:$AG$1,0),FALSE)/1,0)-IFERROR(VLOOKUP($B358,'Slutlig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B358">
        <f>IFERROR(VLOOKUP($B358,Kraftvärmeprod!$B$1:$AH$479,MATCH(AB$2,Kraftvärmeprod!$B$1:$AG$1,0),FALSE)/1,0)-IFERROR(VLOOKUP($B358,'Slutlig allokering kvv'!$B$2:$AC$462,MATCH(AB$3,'Slutlig allokering kvv'!$B$1:$AJ$1,0),FALSE)/1,0)</f>
        <v>0</v>
      </c>
      <c r="AE358">
        <f t="shared" si="10"/>
        <v>0</v>
      </c>
      <c r="AG358">
        <f>IFERROR(VLOOKUP(B358,'Slutlig allokering kvv'!$B$2:$AJ$462,MATCH("Summa justerad allokerad tillförd energi (utan hjälpel och rökgaskondensering):",'Slutlig allokering kvv'!$B$1:$AK$1,0),FALSE)/1,"")</f>
        <v>0</v>
      </c>
      <c r="AI358" s="23" t="str">
        <f>IFERROR(1-VLOOKUP(B358,'Slutlig allokering kvv'!$B$2:$AJ$462,MATCH("Andel av bränsle i kvv som allokerats till värme, exklusive rökgaskondensering och hjälpel",'Slutlig allokering kvv'!$B$1:$AK$1,0),FALSE),"")</f>
        <v/>
      </c>
      <c r="AK358" s="23" t="str">
        <f t="shared" si="11"/>
        <v/>
      </c>
    </row>
    <row r="359" spans="1:37" x14ac:dyDescent="0.25">
      <c r="A359" s="2" t="s">
        <v>491</v>
      </c>
      <c r="B359" s="2" t="s">
        <v>496</v>
      </c>
      <c r="C359" s="2" t="str">
        <f>IFERROR(VLOOKUP($B359,Kraftvärmeprod!$B$1:$AH$479,MATCH(C$3,Kraftvärmeprod!$B$1:$AG$1,0),FALSE)/1,"")</f>
        <v/>
      </c>
      <c r="D359" s="2"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s="40">
        <f>IFERROR(VLOOKUP($B359,Miljö!$B$1:$S$477,MATCH(M$2,Miljö!$B$1:$X$1,0),FALSE)/1,0)-IFERROR(VLOOKUP($B359,'Slutlig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f>IFERROR(VLOOKUP($B359,Kraftvärmeprod!$B$1:$AH$479,MATCH(T$2,Kraftvärmeprod!$B$1:$AG$1,0),FALSE)/1,0)-IFERROR(VLOOKUP($B359,'Slutlig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B359">
        <f>IFERROR(VLOOKUP($B359,Kraftvärmeprod!$B$1:$AH$479,MATCH(AB$2,Kraftvärmeprod!$B$1:$AG$1,0),FALSE)/1,0)-IFERROR(VLOOKUP($B359,'Slutlig allokering kvv'!$B$2:$AC$462,MATCH(AB$3,'Slutlig allokering kvv'!$B$1:$AJ$1,0),FALSE)/1,0)</f>
        <v>0</v>
      </c>
      <c r="AE359">
        <f t="shared" si="10"/>
        <v>0</v>
      </c>
      <c r="AG359">
        <f>IFERROR(VLOOKUP(B359,'Slutlig allokering kvv'!$B$2:$AJ$462,MATCH("Summa justerad allokerad tillförd energi (utan hjälpel och rökgaskondensering):",'Slutlig allokering kvv'!$B$1:$AK$1,0),FALSE)/1,"")</f>
        <v>0</v>
      </c>
      <c r="AI359" s="23" t="str">
        <f>IFERROR(1-VLOOKUP(B359,'Slutlig allokering kvv'!$B$2:$AJ$462,MATCH("Andel av bränsle i kvv som allokerats till värme, exklusive rökgaskondensering och hjälpel",'Slutlig allokering kvv'!$B$1:$AK$1,0),FALSE),"")</f>
        <v/>
      </c>
      <c r="AK359" s="23" t="str">
        <f t="shared" si="11"/>
        <v/>
      </c>
    </row>
    <row r="360" spans="1:37" x14ac:dyDescent="0.25">
      <c r="A360" s="2" t="s">
        <v>497</v>
      </c>
      <c r="B360" s="2" t="s">
        <v>498</v>
      </c>
      <c r="C360" s="2" t="str">
        <f>IFERROR(VLOOKUP($B360,Kraftvärmeprod!$B$1:$AH$479,MATCH(C$3,Kraftvärmeprod!$B$1:$AG$1,0),FALSE)/1,"")</f>
        <v/>
      </c>
      <c r="D360" s="2"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s="40">
        <f>IFERROR(VLOOKUP($B360,Miljö!$B$1:$S$477,MATCH(M$2,Miljö!$B$1:$X$1,0),FALSE)/1,0)-IFERROR(VLOOKUP($B360,'Slutlig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f>IFERROR(VLOOKUP($B360,Kraftvärmeprod!$B$1:$AH$479,MATCH(T$2,Kraftvärmeprod!$B$1:$AG$1,0),FALSE)/1,0)-IFERROR(VLOOKUP($B360,'Slutlig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B360">
        <f>IFERROR(VLOOKUP($B360,Kraftvärmeprod!$B$1:$AH$479,MATCH(AB$2,Kraftvärmeprod!$B$1:$AG$1,0),FALSE)/1,0)-IFERROR(VLOOKUP($B360,'Slutlig allokering kvv'!$B$2:$AC$462,MATCH(AB$3,'Slutlig allokering kvv'!$B$1:$AJ$1,0),FALSE)/1,0)</f>
        <v>0</v>
      </c>
      <c r="AE360">
        <f t="shared" si="10"/>
        <v>0</v>
      </c>
      <c r="AG360">
        <f>IFERROR(VLOOKUP(B360,'Slutlig allokering kvv'!$B$2:$AJ$462,MATCH("Summa justerad allokerad tillförd energi (utan hjälpel och rökgaskondensering):",'Slutlig allokering kvv'!$B$1:$AK$1,0),FALSE)/1,"")</f>
        <v>0</v>
      </c>
      <c r="AI360" s="23" t="str">
        <f>IFERROR(1-VLOOKUP(B360,'Slutlig allokering kvv'!$B$2:$AJ$462,MATCH("Andel av bränsle i kvv som allokerats till värme, exklusive rökgaskondensering och hjälpel",'Slutlig allokering kvv'!$B$1:$AK$1,0),FALSE),"")</f>
        <v/>
      </c>
      <c r="AK360" s="23" t="str">
        <f t="shared" si="11"/>
        <v/>
      </c>
    </row>
    <row r="361" spans="1:37" x14ac:dyDescent="0.25">
      <c r="A361" s="2" t="s">
        <v>497</v>
      </c>
      <c r="B361" s="2" t="s">
        <v>499</v>
      </c>
      <c r="C361" s="2" t="str">
        <f>IFERROR(VLOOKUP($B361,Kraftvärmeprod!$B$1:$AH$479,MATCH(C$3,Kraftvärmeprod!$B$1:$AG$1,0),FALSE)/1,"")</f>
        <v/>
      </c>
      <c r="D361" s="2" t="str">
        <f>IFERROR(VLOOKUP($B361,Kraftvärmeprod!$B$1:$AH$479,MATCH(D$3,Kraftvärmeprod!$B$1:$AG$1,0),FALSE)/1,"")</f>
        <v/>
      </c>
      <c r="E361">
        <f>IFERROR(VLOOKUP($B361,Kraftvärmeprod!$B$1:$AH$479,MATCH(E$2,Kraftvärmeprod!$B$1:$AG$1,0),FALSE)/1,0)-IFERROR(VLOOKUP($B361,'Slutlig allokering kvv'!$B$2:$AC$462,MATCH(E$3,'Slutlig allokering kvv'!$B$1:$AJ$1,0),FALSE)/1,0)</f>
        <v>0</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v>
      </c>
      <c r="M361" s="40">
        <f>IFERROR(VLOOKUP($B361,Miljö!$B$1:$S$477,MATCH(M$2,Miljö!$B$1:$X$1,0),FALSE)/1,0)-IFERROR(VLOOKUP($B361,'Slutlig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0</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f>IFERROR(VLOOKUP($B361,Kraftvärmeprod!$B$1:$AH$479,MATCH(T$2,Kraftvärmeprod!$B$1:$AG$1,0),FALSE)/1,0)-IFERROR(VLOOKUP($B361,'Slutlig allokering kvv'!$B$2:$AC$462,MATCH(T$3,'Slutlig allokering kvv'!$B$1:$AJ$1,0),FALSE)/1,0)</f>
        <v>0</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B361">
        <f>IFERROR(VLOOKUP($B361,Kraftvärmeprod!$B$1:$AH$479,MATCH(AB$2,Kraftvärmeprod!$B$1:$AG$1,0),FALSE)/1,0)-IFERROR(VLOOKUP($B361,'Slutlig allokering kvv'!$B$2:$AC$462,MATCH(AB$3,'Slutlig allokering kvv'!$B$1:$AJ$1,0),FALSE)/1,0)</f>
        <v>0</v>
      </c>
      <c r="AE361">
        <f t="shared" si="10"/>
        <v>0</v>
      </c>
      <c r="AG361">
        <f>IFERROR(VLOOKUP(B361,'Slutlig allokering kvv'!$B$2:$AJ$462,MATCH("Summa justerad allokerad tillförd energi (utan hjälpel och rökgaskondensering):",'Slutlig allokering kvv'!$B$1:$AK$1,0),FALSE)/1,"")</f>
        <v>0</v>
      </c>
      <c r="AI361" s="23" t="str">
        <f>IFERROR(1-VLOOKUP(B361,'Slutlig allokering kvv'!$B$2:$AJ$462,MATCH("Andel av bränsle i kvv som allokerats till värme, exklusive rökgaskondensering och hjälpel",'Slutlig allokering kvv'!$B$1:$AK$1,0),FALSE),"")</f>
        <v/>
      </c>
      <c r="AK361" s="23" t="str">
        <f t="shared" si="11"/>
        <v/>
      </c>
    </row>
    <row r="362" spans="1:37" x14ac:dyDescent="0.25">
      <c r="A362" s="2" t="s">
        <v>497</v>
      </c>
      <c r="B362" s="2" t="s">
        <v>500</v>
      </c>
      <c r="C362" s="2" t="str">
        <f>IFERROR(VLOOKUP($B362,Kraftvärmeprod!$B$1:$AH$479,MATCH(C$3,Kraftvärmeprod!$B$1:$AG$1,0),FALSE)/1,"")</f>
        <v/>
      </c>
      <c r="D362" s="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s="40">
        <f>IFERROR(VLOOKUP($B362,Miljö!$B$1:$S$477,MATCH(M$2,Miljö!$B$1:$X$1,0),FALSE)/1,0)-IFERROR(VLOOKUP($B362,'Slutlig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f>IFERROR(VLOOKUP($B362,Kraftvärmeprod!$B$1:$AH$479,MATCH(T$2,Kraftvärmeprod!$B$1:$AG$1,0),FALSE)/1,0)-IFERROR(VLOOKUP($B362,'Slutlig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B362">
        <f>IFERROR(VLOOKUP($B362,Kraftvärmeprod!$B$1:$AH$479,MATCH(AB$2,Kraftvärmeprod!$B$1:$AG$1,0),FALSE)/1,0)-IFERROR(VLOOKUP($B362,'Slutlig allokering kvv'!$B$2:$AC$462,MATCH(AB$3,'Slutlig allokering kvv'!$B$1:$AJ$1,0),FALSE)/1,0)</f>
        <v>0</v>
      </c>
      <c r="AE362">
        <f t="shared" si="10"/>
        <v>0</v>
      </c>
      <c r="AG362">
        <f>IFERROR(VLOOKUP(B362,'Slutlig allokering kvv'!$B$2:$AJ$462,MATCH("Summa justerad allokerad tillförd energi (utan hjälpel och rökgaskondensering):",'Slutlig allokering kvv'!$B$1:$AK$1,0),FALSE)/1,"")</f>
        <v>0</v>
      </c>
      <c r="AI362" s="23" t="str">
        <f>IFERROR(1-VLOOKUP(B362,'Slutlig allokering kvv'!$B$2:$AJ$462,MATCH("Andel av bränsle i kvv som allokerats till värme, exklusive rökgaskondensering och hjälpel",'Slutlig allokering kvv'!$B$1:$AK$1,0),FALSE),"")</f>
        <v/>
      </c>
      <c r="AK362" s="23" t="str">
        <f t="shared" si="11"/>
        <v/>
      </c>
    </row>
    <row r="363" spans="1:37" x14ac:dyDescent="0.25">
      <c r="A363" s="2" t="s">
        <v>501</v>
      </c>
      <c r="B363" s="2" t="s">
        <v>502</v>
      </c>
      <c r="C363" s="2" t="str">
        <f>IFERROR(VLOOKUP($B363,Kraftvärmeprod!$B$1:$AH$479,MATCH(C$3,Kraftvärmeprod!$B$1:$AG$1,0),FALSE)/1,"")</f>
        <v/>
      </c>
      <c r="D363" s="2"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s="40">
        <f>IFERROR(VLOOKUP($B363,Miljö!$B$1:$S$477,MATCH(M$2,Miljö!$B$1:$X$1,0),FALSE)/1,0)-IFERROR(VLOOKUP($B363,'Slutlig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f>IFERROR(VLOOKUP($B363,Kraftvärmeprod!$B$1:$AH$479,MATCH(T$2,Kraftvärmeprod!$B$1:$AG$1,0),FALSE)/1,0)-IFERROR(VLOOKUP($B363,'Slutlig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B363">
        <f>IFERROR(VLOOKUP($B363,Kraftvärmeprod!$B$1:$AH$479,MATCH(AB$2,Kraftvärmeprod!$B$1:$AG$1,0),FALSE)/1,0)-IFERROR(VLOOKUP($B363,'Slutlig allokering kvv'!$B$2:$AC$462,MATCH(AB$3,'Slutlig allokering kvv'!$B$1:$AJ$1,0),FALSE)/1,0)</f>
        <v>0</v>
      </c>
      <c r="AE363">
        <f t="shared" si="10"/>
        <v>0</v>
      </c>
      <c r="AG363">
        <f>IFERROR(VLOOKUP(B363,'Slutlig allokering kvv'!$B$2:$AJ$462,MATCH("Summa justerad allokerad tillförd energi (utan hjälpel och rökgaskondensering):",'Slutlig allokering kvv'!$B$1:$AK$1,0),FALSE)/1,"")</f>
        <v>0</v>
      </c>
      <c r="AI363" s="23" t="str">
        <f>IFERROR(1-VLOOKUP(B363,'Slutlig allokering kvv'!$B$2:$AJ$462,MATCH("Andel av bränsle i kvv som allokerats till värme, exklusive rökgaskondensering och hjälpel",'Slutlig allokering kvv'!$B$1:$AK$1,0),FALSE),"")</f>
        <v/>
      </c>
      <c r="AK363" s="23" t="str">
        <f t="shared" si="11"/>
        <v/>
      </c>
    </row>
    <row r="364" spans="1:37" x14ac:dyDescent="0.25">
      <c r="A364" s="2" t="s">
        <v>501</v>
      </c>
      <c r="B364" s="2" t="s">
        <v>503</v>
      </c>
      <c r="C364" s="2" t="str">
        <f>IFERROR(VLOOKUP($B364,Kraftvärmeprod!$B$1:$AH$479,MATCH(C$3,Kraftvärmeprod!$B$1:$AG$1,0),FALSE)/1,"")</f>
        <v/>
      </c>
      <c r="D364" s="2"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s="40">
        <f>IFERROR(VLOOKUP($B364,Miljö!$B$1:$S$477,MATCH(M$2,Miljö!$B$1:$X$1,0),FALSE)/1,0)-IFERROR(VLOOKUP($B364,'Slutlig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f>IFERROR(VLOOKUP($B364,Kraftvärmeprod!$B$1:$AH$479,MATCH(T$2,Kraftvärmeprod!$B$1:$AG$1,0),FALSE)/1,0)-IFERROR(VLOOKUP($B364,'Slutlig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B364">
        <f>IFERROR(VLOOKUP($B364,Kraftvärmeprod!$B$1:$AH$479,MATCH(AB$2,Kraftvärmeprod!$B$1:$AG$1,0),FALSE)/1,0)-IFERROR(VLOOKUP($B364,'Slutlig allokering kvv'!$B$2:$AC$462,MATCH(AB$3,'Slutlig allokering kvv'!$B$1:$AJ$1,0),FALSE)/1,0)</f>
        <v>0</v>
      </c>
      <c r="AE364">
        <f t="shared" si="10"/>
        <v>0</v>
      </c>
      <c r="AG364">
        <f>IFERROR(VLOOKUP(B364,'Slutlig allokering kvv'!$B$2:$AJ$462,MATCH("Summa justerad allokerad tillförd energi (utan hjälpel och rökgaskondensering):",'Slutlig allokering kvv'!$B$1:$AK$1,0),FALSE)/1,"")</f>
        <v>0</v>
      </c>
      <c r="AI364" s="23" t="str">
        <f>IFERROR(1-VLOOKUP(B364,'Slutlig allokering kvv'!$B$2:$AJ$462,MATCH("Andel av bränsle i kvv som allokerats till värme, exklusive rökgaskondensering och hjälpel",'Slutlig allokering kvv'!$B$1:$AK$1,0),FALSE),"")</f>
        <v/>
      </c>
      <c r="AK364" s="23" t="str">
        <f t="shared" si="11"/>
        <v/>
      </c>
    </row>
    <row r="365" spans="1:37" x14ac:dyDescent="0.25">
      <c r="A365" s="2" t="s">
        <v>501</v>
      </c>
      <c r="B365" s="2" t="s">
        <v>504</v>
      </c>
      <c r="C365" s="2" t="str">
        <f>IFERROR(VLOOKUP($B365,Kraftvärmeprod!$B$1:$AH$479,MATCH(C$3,Kraftvärmeprod!$B$1:$AG$1,0),FALSE)/1,"")</f>
        <v/>
      </c>
      <c r="D365" s="2"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s="40">
        <f>IFERROR(VLOOKUP($B365,Miljö!$B$1:$S$477,MATCH(M$2,Miljö!$B$1:$X$1,0),FALSE)/1,0)-IFERROR(VLOOKUP($B365,'Slutlig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f>IFERROR(VLOOKUP($B365,Kraftvärmeprod!$B$1:$AH$479,MATCH(T$2,Kraftvärmeprod!$B$1:$AG$1,0),FALSE)/1,0)-IFERROR(VLOOKUP($B365,'Slutlig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B365">
        <f>IFERROR(VLOOKUP($B365,Kraftvärmeprod!$B$1:$AH$479,MATCH(AB$2,Kraftvärmeprod!$B$1:$AG$1,0),FALSE)/1,0)-IFERROR(VLOOKUP($B365,'Slutlig allokering kvv'!$B$2:$AC$462,MATCH(AB$3,'Slutlig allokering kvv'!$B$1:$AJ$1,0),FALSE)/1,0)</f>
        <v>0</v>
      </c>
      <c r="AE365">
        <f t="shared" si="10"/>
        <v>0</v>
      </c>
      <c r="AG365">
        <f>IFERROR(VLOOKUP(B365,'Slutlig allokering kvv'!$B$2:$AJ$462,MATCH("Summa justerad allokerad tillförd energi (utan hjälpel och rökgaskondensering):",'Slutlig allokering kvv'!$B$1:$AK$1,0),FALSE)/1,"")</f>
        <v>0</v>
      </c>
      <c r="AI365" s="23" t="str">
        <f>IFERROR(1-VLOOKUP(B365,'Slutlig allokering kvv'!$B$2:$AJ$462,MATCH("Andel av bränsle i kvv som allokerats till värme, exklusive rökgaskondensering och hjälpel",'Slutlig allokering kvv'!$B$1:$AK$1,0),FALSE),"")</f>
        <v/>
      </c>
      <c r="AK365" s="23" t="str">
        <f t="shared" si="11"/>
        <v/>
      </c>
    </row>
    <row r="366" spans="1:37" x14ac:dyDescent="0.25">
      <c r="A366" s="2" t="s">
        <v>501</v>
      </c>
      <c r="B366" s="2" t="s">
        <v>505</v>
      </c>
      <c r="C366" s="2" t="str">
        <f>IFERROR(VLOOKUP($B366,Kraftvärmeprod!$B$1:$AH$479,MATCH(C$3,Kraftvärmeprod!$B$1:$AG$1,0),FALSE)/1,"")</f>
        <v/>
      </c>
      <c r="D366" s="2" t="str">
        <f>IFERROR(VLOOKUP($B366,Kraftvärmeprod!$B$1:$AH$479,MATCH(D$3,Kraftvärmeprod!$B$1:$AG$1,0),FALSE)/1,"")</f>
        <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0</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0</v>
      </c>
      <c r="M366" s="40">
        <f>IFERROR(VLOOKUP($B366,Miljö!$B$1:$S$477,MATCH(M$2,Miljö!$B$1:$X$1,0),FALSE)/1,0)-IFERROR(VLOOKUP($B366,'Slutlig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f>IFERROR(VLOOKUP($B366,Kraftvärmeprod!$B$1:$AH$479,MATCH(T$2,Kraftvärmeprod!$B$1:$AG$1,0),FALSE)/1,0)-IFERROR(VLOOKUP($B366,'Slutlig allokering kvv'!$B$2:$AC$462,MATCH(T$3,'Slutlig allokering kvv'!$B$1:$AJ$1,0),FALSE)/1,0)</f>
        <v>0</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v>
      </c>
      <c r="AB366">
        <f>IFERROR(VLOOKUP($B366,Kraftvärmeprod!$B$1:$AH$479,MATCH(AB$2,Kraftvärmeprod!$B$1:$AG$1,0),FALSE)/1,0)-IFERROR(VLOOKUP($B366,'Slutlig allokering kvv'!$B$2:$AC$462,MATCH(AB$3,'Slutlig allokering kvv'!$B$1:$AJ$1,0),FALSE)/1,0)</f>
        <v>0</v>
      </c>
      <c r="AE366">
        <f t="shared" si="10"/>
        <v>0</v>
      </c>
      <c r="AG366">
        <f>IFERROR(VLOOKUP(B366,'Slutlig allokering kvv'!$B$2:$AJ$462,MATCH("Summa justerad allokerad tillförd energi (utan hjälpel och rökgaskondensering):",'Slutlig allokering kvv'!$B$1:$AK$1,0),FALSE)/1,"")</f>
        <v>0</v>
      </c>
      <c r="AI366" s="23" t="str">
        <f>IFERROR(1-VLOOKUP(B366,'Slutlig allokering kvv'!$B$2:$AJ$462,MATCH("Andel av bränsle i kvv som allokerats till värme, exklusive rökgaskondensering och hjälpel",'Slutlig allokering kvv'!$B$1:$AK$1,0),FALSE),"")</f>
        <v/>
      </c>
      <c r="AK366" s="23" t="str">
        <f t="shared" si="11"/>
        <v/>
      </c>
    </row>
    <row r="367" spans="1:37" x14ac:dyDescent="0.25">
      <c r="A367" s="2" t="s">
        <v>501</v>
      </c>
      <c r="B367" s="2" t="s">
        <v>506</v>
      </c>
      <c r="C367" s="2" t="str">
        <f>IFERROR(VLOOKUP($B367,Kraftvärmeprod!$B$1:$AH$479,MATCH(C$3,Kraftvärmeprod!$B$1:$AG$1,0),FALSE)/1,"")</f>
        <v/>
      </c>
      <c r="D367" s="2"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s="40">
        <f>IFERROR(VLOOKUP($B367,Miljö!$B$1:$S$477,MATCH(M$2,Miljö!$B$1:$X$1,0),FALSE)/1,0)-IFERROR(VLOOKUP($B367,'Slutlig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f>IFERROR(VLOOKUP($B367,Kraftvärmeprod!$B$1:$AH$479,MATCH(T$2,Kraftvärmeprod!$B$1:$AG$1,0),FALSE)/1,0)-IFERROR(VLOOKUP($B367,'Slutlig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B367">
        <f>IFERROR(VLOOKUP($B367,Kraftvärmeprod!$B$1:$AH$479,MATCH(AB$2,Kraftvärmeprod!$B$1:$AG$1,0),FALSE)/1,0)-IFERROR(VLOOKUP($B367,'Slutlig allokering kvv'!$B$2:$AC$462,MATCH(AB$3,'Slutlig allokering kvv'!$B$1:$AJ$1,0),FALSE)/1,0)</f>
        <v>0</v>
      </c>
      <c r="AE367">
        <f t="shared" si="10"/>
        <v>0</v>
      </c>
      <c r="AG367">
        <f>IFERROR(VLOOKUP(B367,'Slutlig allokering kvv'!$B$2:$AJ$462,MATCH("Summa justerad allokerad tillförd energi (utan hjälpel och rökgaskondensering):",'Slutlig allokering kvv'!$B$1:$AK$1,0),FALSE)/1,"")</f>
        <v>0</v>
      </c>
      <c r="AI367" s="23" t="str">
        <f>IFERROR(1-VLOOKUP(B367,'Slutlig allokering kvv'!$B$2:$AJ$462,MATCH("Andel av bränsle i kvv som allokerats till värme, exklusive rökgaskondensering och hjälpel",'Slutlig allokering kvv'!$B$1:$AK$1,0),FALSE),"")</f>
        <v/>
      </c>
      <c r="AK367" s="23" t="str">
        <f t="shared" si="11"/>
        <v/>
      </c>
    </row>
    <row r="368" spans="1:37" x14ac:dyDescent="0.25">
      <c r="A368" s="2" t="s">
        <v>501</v>
      </c>
      <c r="B368" s="2" t="s">
        <v>507</v>
      </c>
      <c r="C368" s="2" t="str">
        <f>IFERROR(VLOOKUP($B368,Kraftvärmeprod!$B$1:$AH$479,MATCH(C$3,Kraftvärmeprod!$B$1:$AG$1,0),FALSE)/1,"")</f>
        <v/>
      </c>
      <c r="D368" s="2"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s="40">
        <f>IFERROR(VLOOKUP($B368,Miljö!$B$1:$S$477,MATCH(M$2,Miljö!$B$1:$X$1,0),FALSE)/1,0)-IFERROR(VLOOKUP($B368,'Slutlig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f>IFERROR(VLOOKUP($B368,Kraftvärmeprod!$B$1:$AH$479,MATCH(T$2,Kraftvärmeprod!$B$1:$AG$1,0),FALSE)/1,0)-IFERROR(VLOOKUP($B368,'Slutlig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B368">
        <f>IFERROR(VLOOKUP($B368,Kraftvärmeprod!$B$1:$AH$479,MATCH(AB$2,Kraftvärmeprod!$B$1:$AG$1,0),FALSE)/1,0)-IFERROR(VLOOKUP($B368,'Slutlig allokering kvv'!$B$2:$AC$462,MATCH(AB$3,'Slutlig allokering kvv'!$B$1:$AJ$1,0),FALSE)/1,0)</f>
        <v>0</v>
      </c>
      <c r="AE368">
        <f t="shared" si="10"/>
        <v>0</v>
      </c>
      <c r="AG368">
        <f>IFERROR(VLOOKUP(B368,'Slutlig allokering kvv'!$B$2:$AJ$462,MATCH("Summa justerad allokerad tillförd energi (utan hjälpel och rökgaskondensering):",'Slutlig allokering kvv'!$B$1:$AK$1,0),FALSE)/1,"")</f>
        <v>0</v>
      </c>
      <c r="AI368" s="23" t="str">
        <f>IFERROR(1-VLOOKUP(B368,'Slutlig allokering kvv'!$B$2:$AJ$462,MATCH("Andel av bränsle i kvv som allokerats till värme, exklusive rökgaskondensering och hjälpel",'Slutlig allokering kvv'!$B$1:$AK$1,0),FALSE),"")</f>
        <v/>
      </c>
      <c r="AK368" s="23" t="str">
        <f t="shared" si="11"/>
        <v/>
      </c>
    </row>
    <row r="369" spans="1:37" x14ac:dyDescent="0.25">
      <c r="A369" s="2" t="s">
        <v>501</v>
      </c>
      <c r="B369" s="2" t="s">
        <v>508</v>
      </c>
      <c r="C369" s="2" t="str">
        <f>IFERROR(VLOOKUP($B369,Kraftvärmeprod!$B$1:$AH$479,MATCH(C$3,Kraftvärmeprod!$B$1:$AG$1,0),FALSE)/1,"")</f>
        <v/>
      </c>
      <c r="D369" s="2"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s="40">
        <f>IFERROR(VLOOKUP($B369,Miljö!$B$1:$S$477,MATCH(M$2,Miljö!$B$1:$X$1,0),FALSE)/1,0)-IFERROR(VLOOKUP($B369,'Slutlig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f>IFERROR(VLOOKUP($B369,Kraftvärmeprod!$B$1:$AH$479,MATCH(T$2,Kraftvärmeprod!$B$1:$AG$1,0),FALSE)/1,0)-IFERROR(VLOOKUP($B369,'Slutlig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B369">
        <f>IFERROR(VLOOKUP($B369,Kraftvärmeprod!$B$1:$AH$479,MATCH(AB$2,Kraftvärmeprod!$B$1:$AG$1,0),FALSE)/1,0)-IFERROR(VLOOKUP($B369,'Slutlig allokering kvv'!$B$2:$AC$462,MATCH(AB$3,'Slutlig allokering kvv'!$B$1:$AJ$1,0),FALSE)/1,0)</f>
        <v>0</v>
      </c>
      <c r="AE369">
        <f t="shared" si="10"/>
        <v>0</v>
      </c>
      <c r="AG369">
        <f>IFERROR(VLOOKUP(B369,'Slutlig allokering kvv'!$B$2:$AJ$462,MATCH("Summa justerad allokerad tillförd energi (utan hjälpel och rökgaskondensering):",'Slutlig allokering kvv'!$B$1:$AK$1,0),FALSE)/1,"")</f>
        <v>0</v>
      </c>
      <c r="AI369" s="23" t="str">
        <f>IFERROR(1-VLOOKUP(B369,'Slutlig allokering kvv'!$B$2:$AJ$462,MATCH("Andel av bränsle i kvv som allokerats till värme, exklusive rökgaskondensering och hjälpel",'Slutlig allokering kvv'!$B$1:$AK$1,0),FALSE),"")</f>
        <v/>
      </c>
      <c r="AK369" s="23" t="str">
        <f t="shared" si="11"/>
        <v/>
      </c>
    </row>
    <row r="370" spans="1:37" x14ac:dyDescent="0.25">
      <c r="A370" s="2" t="s">
        <v>501</v>
      </c>
      <c r="B370" s="2" t="s">
        <v>509</v>
      </c>
      <c r="C370" s="2">
        <f>IFERROR(VLOOKUP($B370,Kraftvärmeprod!$B$1:$AH$479,MATCH(C$3,Kraftvärmeprod!$B$1:$AG$1,0),FALSE)/1,"")</f>
        <v>88.521000000000001</v>
      </c>
      <c r="D370" s="2">
        <f>IFERROR(VLOOKUP($B370,Kraftvärmeprod!$B$1:$AH$479,MATCH(D$3,Kraftvärmeprod!$B$1:$AG$1,0),FALSE)/1,"")</f>
        <v>25.532</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1.8022599999999995</v>
      </c>
      <c r="G370">
        <f>IFERROR(VLOOKUP($B370,Kraftvärmeprod!$B$1:$AH$479,MATCH(G$2,Kraftvärmeprod!$B$1:$AG$1,0),FALSE)/1,0)-IFERROR(VLOOKUP($B370,'Slutlig allokering kvv'!$B$2:$AC$462,MATCH(G$3,'Slutlig allokering kvv'!$B$1:$AJ$1,0),FALSE)/1,0)</f>
        <v>30.007900000000006</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8.1102999999999987</v>
      </c>
      <c r="M370" s="40">
        <f>IFERROR(VLOOKUP($B370,Miljö!$B$1:$S$477,MATCH(M$2,Miljö!$B$1:$X$1,0),FALSE)/1,0)-IFERROR(VLOOKUP($B370,'Slutlig allokering kvv'!$B$2:$AC$462,MATCH(M$3,'Slutlig allokering kvv'!$B$1:$AJ$1,0),FALSE)/1,0)</f>
        <v>2.1582499999999998</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16.864199999999997</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f>IFERROR(VLOOKUP($B370,Kraftvärmeprod!$B$1:$AH$479,MATCH(T$2,Kraftvärmeprod!$B$1:$AG$1,0),FALSE)/1,0)-IFERROR(VLOOKUP($B370,'Slutlig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B370">
        <f>IFERROR(VLOOKUP($B370,Kraftvärmeprod!$B$1:$AH$479,MATCH(AB$2,Kraftvärmeprod!$B$1:$AG$1,0),FALSE)/1,0)-IFERROR(VLOOKUP($B370,'Slutlig allokering kvv'!$B$2:$AC$462,MATCH(AB$3,'Slutlig allokering kvv'!$B$1:$AJ$1,0),FALSE)/1,0)</f>
        <v>1.4160799999999998</v>
      </c>
      <c r="AE370">
        <f t="shared" si="10"/>
        <v>58.200740000000003</v>
      </c>
      <c r="AG370">
        <f>IFERROR(VLOOKUP(B370,'Slutlig allokering kvv'!$B$2:$AJ$462,MATCH("Summa justerad allokerad tillförd energi (utan hjälpel och rökgaskondensering):",'Slutlig allokering kvv'!$B$1:$AK$1,0),FALSE)/1,"")</f>
        <v>77.765259999999984</v>
      </c>
      <c r="AI370" s="23">
        <f>IFERROR(1-VLOOKUP(B370,'Slutlig allokering kvv'!$B$2:$AJ$462,MATCH("Andel av bränsle i kvv som allokerats till värme, exklusive rökgaskondensering och hjälpel",'Slutlig allokering kvv'!$B$1:$AK$1,0),FALSE),"")</f>
        <v>0.42805363105482264</v>
      </c>
      <c r="AK370" s="23">
        <f t="shared" si="11"/>
        <v>0.42805363105482264</v>
      </c>
    </row>
    <row r="371" spans="1:37" x14ac:dyDescent="0.25">
      <c r="A371" s="2" t="s">
        <v>501</v>
      </c>
      <c r="B371" s="2" t="s">
        <v>510</v>
      </c>
      <c r="C371" s="2" t="str">
        <f>IFERROR(VLOOKUP($B371,Kraftvärmeprod!$B$1:$AH$479,MATCH(C$3,Kraftvärmeprod!$B$1:$AG$1,0),FALSE)/1,"")</f>
        <v/>
      </c>
      <c r="D371" s="2"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s="40">
        <f>IFERROR(VLOOKUP($B371,Miljö!$B$1:$S$477,MATCH(M$2,Miljö!$B$1:$X$1,0),FALSE)/1,0)-IFERROR(VLOOKUP($B371,'Slutlig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f>IFERROR(VLOOKUP($B371,Kraftvärmeprod!$B$1:$AH$479,MATCH(T$2,Kraftvärmeprod!$B$1:$AG$1,0),FALSE)/1,0)-IFERROR(VLOOKUP($B371,'Slutlig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B371">
        <f>IFERROR(VLOOKUP($B371,Kraftvärmeprod!$B$1:$AH$479,MATCH(AB$2,Kraftvärmeprod!$B$1:$AG$1,0),FALSE)/1,0)-IFERROR(VLOOKUP($B371,'Slutlig allokering kvv'!$B$2:$AC$462,MATCH(AB$3,'Slutlig allokering kvv'!$B$1:$AJ$1,0),FALSE)/1,0)</f>
        <v>0</v>
      </c>
      <c r="AE371">
        <f t="shared" si="10"/>
        <v>0</v>
      </c>
      <c r="AG371">
        <f>IFERROR(VLOOKUP(B371,'Slutlig allokering kvv'!$B$2:$AJ$462,MATCH("Summa justerad allokerad tillförd energi (utan hjälpel och rökgaskondensering):",'Slutlig allokering kvv'!$B$1:$AK$1,0),FALSE)/1,"")</f>
        <v>0</v>
      </c>
      <c r="AI371" s="23" t="str">
        <f>IFERROR(1-VLOOKUP(B371,'Slutlig allokering kvv'!$B$2:$AJ$462,MATCH("Andel av bränsle i kvv som allokerats till värme, exklusive rökgaskondensering och hjälpel",'Slutlig allokering kvv'!$B$1:$AK$1,0),FALSE),"")</f>
        <v/>
      </c>
      <c r="AK371" s="23" t="str">
        <f t="shared" si="11"/>
        <v/>
      </c>
    </row>
    <row r="372" spans="1:37" x14ac:dyDescent="0.25">
      <c r="A372" s="2" t="s">
        <v>501</v>
      </c>
      <c r="B372" s="2" t="s">
        <v>511</v>
      </c>
      <c r="C372" s="2" t="str">
        <f>IFERROR(VLOOKUP($B372,Kraftvärmeprod!$B$1:$AH$479,MATCH(C$3,Kraftvärmeprod!$B$1:$AG$1,0),FALSE)/1,"")</f>
        <v/>
      </c>
      <c r="D372" s="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s="40">
        <f>IFERROR(VLOOKUP($B372,Miljö!$B$1:$S$477,MATCH(M$2,Miljö!$B$1:$X$1,0),FALSE)/1,0)-IFERROR(VLOOKUP($B372,'Slutlig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f>IFERROR(VLOOKUP($B372,Kraftvärmeprod!$B$1:$AH$479,MATCH(T$2,Kraftvärmeprod!$B$1:$AG$1,0),FALSE)/1,0)-IFERROR(VLOOKUP($B372,'Slutlig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B372">
        <f>IFERROR(VLOOKUP($B372,Kraftvärmeprod!$B$1:$AH$479,MATCH(AB$2,Kraftvärmeprod!$B$1:$AG$1,0),FALSE)/1,0)-IFERROR(VLOOKUP($B372,'Slutlig allokering kvv'!$B$2:$AC$462,MATCH(AB$3,'Slutlig allokering kvv'!$B$1:$AJ$1,0),FALSE)/1,0)</f>
        <v>0</v>
      </c>
      <c r="AE372">
        <f t="shared" si="10"/>
        <v>0</v>
      </c>
      <c r="AG372">
        <f>IFERROR(VLOOKUP(B372,'Slutlig allokering kvv'!$B$2:$AJ$462,MATCH("Summa justerad allokerad tillförd energi (utan hjälpel och rökgaskondensering):",'Slutlig allokering kvv'!$B$1:$AK$1,0),FALSE)/1,"")</f>
        <v>0</v>
      </c>
      <c r="AI372" s="23" t="str">
        <f>IFERROR(1-VLOOKUP(B372,'Slutlig allokering kvv'!$B$2:$AJ$462,MATCH("Andel av bränsle i kvv som allokerats till värme, exklusive rökgaskondensering och hjälpel",'Slutlig allokering kvv'!$B$1:$AK$1,0),FALSE),"")</f>
        <v/>
      </c>
      <c r="AK372" s="23" t="str">
        <f t="shared" si="11"/>
        <v/>
      </c>
    </row>
    <row r="373" spans="1:37" x14ac:dyDescent="0.25">
      <c r="A373" s="2" t="s">
        <v>501</v>
      </c>
      <c r="B373" s="2" t="s">
        <v>512</v>
      </c>
      <c r="C373" s="2" t="str">
        <f>IFERROR(VLOOKUP($B373,Kraftvärmeprod!$B$1:$AH$479,MATCH(C$3,Kraftvärmeprod!$B$1:$AG$1,0),FALSE)/1,"")</f>
        <v/>
      </c>
      <c r="D373" s="2"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s="40">
        <f>IFERROR(VLOOKUP($B373,Miljö!$B$1:$S$477,MATCH(M$2,Miljö!$B$1:$X$1,0),FALSE)/1,0)-IFERROR(VLOOKUP($B373,'Slutlig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f>IFERROR(VLOOKUP($B373,Kraftvärmeprod!$B$1:$AH$479,MATCH(T$2,Kraftvärmeprod!$B$1:$AG$1,0),FALSE)/1,0)-IFERROR(VLOOKUP($B373,'Slutlig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B373">
        <f>IFERROR(VLOOKUP($B373,Kraftvärmeprod!$B$1:$AH$479,MATCH(AB$2,Kraftvärmeprod!$B$1:$AG$1,0),FALSE)/1,0)-IFERROR(VLOOKUP($B373,'Slutlig allokering kvv'!$B$2:$AC$462,MATCH(AB$3,'Slutlig allokering kvv'!$B$1:$AJ$1,0),FALSE)/1,0)</f>
        <v>0</v>
      </c>
      <c r="AE373">
        <f t="shared" si="10"/>
        <v>0</v>
      </c>
      <c r="AG373">
        <f>IFERROR(VLOOKUP(B373,'Slutlig allokering kvv'!$B$2:$AJ$462,MATCH("Summa justerad allokerad tillförd energi (utan hjälpel och rökgaskondensering):",'Slutlig allokering kvv'!$B$1:$AK$1,0),FALSE)/1,"")</f>
        <v>0</v>
      </c>
      <c r="AI373" s="23" t="str">
        <f>IFERROR(1-VLOOKUP(B373,'Slutlig allokering kvv'!$B$2:$AJ$462,MATCH("Andel av bränsle i kvv som allokerats till värme, exklusive rökgaskondensering och hjälpel",'Slutlig allokering kvv'!$B$1:$AK$1,0),FALSE),"")</f>
        <v/>
      </c>
      <c r="AK373" s="23" t="str">
        <f t="shared" si="11"/>
        <v/>
      </c>
    </row>
    <row r="374" spans="1:37" x14ac:dyDescent="0.25">
      <c r="A374" s="2" t="s">
        <v>501</v>
      </c>
      <c r="B374" s="2" t="s">
        <v>513</v>
      </c>
      <c r="C374" s="2" t="str">
        <f>IFERROR(VLOOKUP($B374,Kraftvärmeprod!$B$1:$AH$479,MATCH(C$3,Kraftvärmeprod!$B$1:$AG$1,0),FALSE)/1,"")</f>
        <v/>
      </c>
      <c r="D374" s="2"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s="40">
        <f>IFERROR(VLOOKUP($B374,Miljö!$B$1:$S$477,MATCH(M$2,Miljö!$B$1:$X$1,0),FALSE)/1,0)-IFERROR(VLOOKUP($B374,'Slutlig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f>IFERROR(VLOOKUP($B374,Kraftvärmeprod!$B$1:$AH$479,MATCH(T$2,Kraftvärmeprod!$B$1:$AG$1,0),FALSE)/1,0)-IFERROR(VLOOKUP($B374,'Slutlig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B374">
        <f>IFERROR(VLOOKUP($B374,Kraftvärmeprod!$B$1:$AH$479,MATCH(AB$2,Kraftvärmeprod!$B$1:$AG$1,0),FALSE)/1,0)-IFERROR(VLOOKUP($B374,'Slutlig allokering kvv'!$B$2:$AC$462,MATCH(AB$3,'Slutlig allokering kvv'!$B$1:$AJ$1,0),FALSE)/1,0)</f>
        <v>0</v>
      </c>
      <c r="AE374">
        <f t="shared" si="10"/>
        <v>0</v>
      </c>
      <c r="AG374">
        <f>IFERROR(VLOOKUP(B374,'Slutlig allokering kvv'!$B$2:$AJ$462,MATCH("Summa justerad allokerad tillförd energi (utan hjälpel och rökgaskondensering):",'Slutlig allokering kvv'!$B$1:$AK$1,0),FALSE)/1,"")</f>
        <v>0</v>
      </c>
      <c r="AI374" s="23" t="str">
        <f>IFERROR(1-VLOOKUP(B374,'Slutlig allokering kvv'!$B$2:$AJ$462,MATCH("Andel av bränsle i kvv som allokerats till värme, exklusive rökgaskondensering och hjälpel",'Slutlig allokering kvv'!$B$1:$AK$1,0),FALSE),"")</f>
        <v/>
      </c>
      <c r="AK374" s="23" t="str">
        <f t="shared" si="11"/>
        <v/>
      </c>
    </row>
    <row r="375" spans="1:37" x14ac:dyDescent="0.25">
      <c r="A375" s="2" t="s">
        <v>501</v>
      </c>
      <c r="B375" s="2" t="s">
        <v>514</v>
      </c>
      <c r="C375" s="2">
        <f>IFERROR(VLOOKUP($B375,Kraftvärmeprod!$B$1:$AH$479,MATCH(C$3,Kraftvärmeprod!$B$1:$AG$1,0),FALSE)/1,"")</f>
        <v>10.79</v>
      </c>
      <c r="D375" s="2">
        <f>IFERROR(VLOOKUP($B375,Kraftvärmeprod!$B$1:$AH$479,MATCH(D$3,Kraftvärmeprod!$B$1:$AG$1,0),FALSE)/1,"")</f>
        <v>0.495</v>
      </c>
      <c r="E375">
        <f>IFERROR(VLOOKUP($B375,Kraftvärmeprod!$B$1:$AH$479,MATCH(E$2,Kraftvärmeprod!$B$1:$AG$1,0),FALSE)/1,0)-IFERROR(VLOOKUP($B375,'Slutlig allokering kvv'!$B$2:$AC$462,MATCH(E$3,'Slutlig allokering kvv'!$B$1:$AJ$1,0),FALSE)/1,0)</f>
        <v>2.7650000000000008E-2</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7.472499999999993E-3</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3.9061000000000012E-2</v>
      </c>
      <c r="L375">
        <f>IFERROR(VLOOKUP($B375,Kraftvärmeprod!$B$1:$AH$479,MATCH(L$2,Kraftvärmeprod!$B$1:$AG$1,0),FALSE)/1,0)-IFERROR(VLOOKUP($B375,'Slutlig allokering kvv'!$B$2:$AC$462,MATCH(L$3,'Slutlig allokering kvv'!$B$1:$AJ$1,0),FALSE)/1,0)</f>
        <v>0.12013999999999991</v>
      </c>
      <c r="M375" s="40">
        <f>IFERROR(VLOOKUP($B375,Miljö!$B$1:$S$477,MATCH(M$2,Miljö!$B$1:$X$1,0),FALSE)/1,0)-IFERROR(VLOOKUP($B375,'Slutlig allokering kvv'!$B$2:$AC$462,MATCH(M$3,'Slutlig allokering kvv'!$B$1:$AJ$1,0),FALSE)/1,0)</f>
        <v>4.831000000000002E-2</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1.01769</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f>IFERROR(VLOOKUP($B375,Kraftvärmeprod!$B$1:$AH$479,MATCH(T$2,Kraftvärmeprod!$B$1:$AG$1,0),FALSE)/1,0)-IFERROR(VLOOKUP($B375,'Slutlig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B375">
        <f>IFERROR(VLOOKUP($B375,Kraftvärmeprod!$B$1:$AH$479,MATCH(AB$2,Kraftvärmeprod!$B$1:$AG$1,0),FALSE)/1,0)-IFERROR(VLOOKUP($B375,'Slutlig allokering kvv'!$B$2:$AC$462,MATCH(AB$3,'Slutlig allokering kvv'!$B$1:$AJ$1,0),FALSE)/1,0)</f>
        <v>6.8985000000000074E-2</v>
      </c>
      <c r="AE375">
        <f t="shared" si="10"/>
        <v>1.2809984999999999</v>
      </c>
      <c r="AG375">
        <f>IFERROR(VLOOKUP(B375,'Slutlig allokering kvv'!$B$2:$AJ$462,MATCH("Summa justerad allokerad tillförd energi (utan hjälpel och rökgaskondensering):",'Slutlig allokering kvv'!$B$1:$AK$1,0),FALSE)/1,"")</f>
        <v>10.7840015</v>
      </c>
      <c r="AI375" s="23">
        <f>IFERROR(1-VLOOKUP(B375,'Slutlig allokering kvv'!$B$2:$AJ$462,MATCH("Andel av bränsle i kvv som allokerats till värme, exklusive rökgaskondensering och hjälpel",'Slutlig allokering kvv'!$B$1:$AK$1,0),FALSE),"")</f>
        <v>0.10617476170741813</v>
      </c>
      <c r="AK375" s="23">
        <f t="shared" si="11"/>
        <v>0.10617476170741813</v>
      </c>
    </row>
    <row r="376" spans="1:37" x14ac:dyDescent="0.25">
      <c r="A376" s="2" t="s">
        <v>501</v>
      </c>
      <c r="B376" s="2" t="s">
        <v>515</v>
      </c>
      <c r="C376" s="2" t="str">
        <f>IFERROR(VLOOKUP($B376,Kraftvärmeprod!$B$1:$AH$479,MATCH(C$3,Kraftvärmeprod!$B$1:$AG$1,0),FALSE)/1,"")</f>
        <v/>
      </c>
      <c r="D376" s="2" t="str">
        <f>IFERROR(VLOOKUP($B376,Kraftvärmeprod!$B$1:$AH$479,MATCH(D$3,Kraftvärmeprod!$B$1:$AG$1,0),FALSE)/1,"")</f>
        <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0</v>
      </c>
      <c r="G376">
        <f>IFERROR(VLOOKUP($B376,Kraftvärmeprod!$B$1:$AH$479,MATCH(G$2,Kraftvärmeprod!$B$1:$AG$1,0),FALSE)/1,0)-IFERROR(VLOOKUP($B376,'Slutlig allokering kvv'!$B$2:$AC$462,MATCH(G$3,'Slutlig allokering kvv'!$B$1:$AJ$1,0),FALSE)/1,0)</f>
        <v>0</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0</v>
      </c>
      <c r="M376" s="40">
        <f>IFERROR(VLOOKUP($B376,Miljö!$B$1:$S$477,MATCH(M$2,Miljö!$B$1:$X$1,0),FALSE)/1,0)-IFERROR(VLOOKUP($B376,'Slutlig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0</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f>IFERROR(VLOOKUP($B376,Kraftvärmeprod!$B$1:$AH$479,MATCH(T$2,Kraftvärmeprod!$B$1:$AG$1,0),FALSE)/1,0)-IFERROR(VLOOKUP($B376,'Slutlig allokering kvv'!$B$2:$AC$462,MATCH(T$3,'Slutlig allokering kvv'!$B$1:$AJ$1,0),FALSE)/1,0)</f>
        <v>0</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0</v>
      </c>
      <c r="AB376">
        <f>IFERROR(VLOOKUP($B376,Kraftvärmeprod!$B$1:$AH$479,MATCH(AB$2,Kraftvärmeprod!$B$1:$AG$1,0),FALSE)/1,0)-IFERROR(VLOOKUP($B376,'Slutlig allokering kvv'!$B$2:$AC$462,MATCH(AB$3,'Slutlig allokering kvv'!$B$1:$AJ$1,0),FALSE)/1,0)</f>
        <v>0</v>
      </c>
      <c r="AE376">
        <f t="shared" si="10"/>
        <v>0</v>
      </c>
      <c r="AG376">
        <f>IFERROR(VLOOKUP(B376,'Slutlig allokering kvv'!$B$2:$AJ$462,MATCH("Summa justerad allokerad tillförd energi (utan hjälpel och rökgaskondensering):",'Slutlig allokering kvv'!$B$1:$AK$1,0),FALSE)/1,"")</f>
        <v>0</v>
      </c>
      <c r="AI376" s="23" t="str">
        <f>IFERROR(1-VLOOKUP(B376,'Slutlig allokering kvv'!$B$2:$AJ$462,MATCH("Andel av bränsle i kvv som allokerats till värme, exklusive rökgaskondensering och hjälpel",'Slutlig allokering kvv'!$B$1:$AK$1,0),FALSE),"")</f>
        <v/>
      </c>
      <c r="AK376" s="23" t="str">
        <f t="shared" si="11"/>
        <v/>
      </c>
    </row>
    <row r="377" spans="1:37" x14ac:dyDescent="0.25">
      <c r="A377" s="2" t="s">
        <v>501</v>
      </c>
      <c r="B377" s="2" t="s">
        <v>516</v>
      </c>
      <c r="C377" s="2" t="str">
        <f>IFERROR(VLOOKUP($B377,Kraftvärmeprod!$B$1:$AH$479,MATCH(C$3,Kraftvärmeprod!$B$1:$AG$1,0),FALSE)/1,"")</f>
        <v/>
      </c>
      <c r="D377" s="2"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s="40">
        <f>IFERROR(VLOOKUP($B377,Miljö!$B$1:$S$477,MATCH(M$2,Miljö!$B$1:$X$1,0),FALSE)/1,0)-IFERROR(VLOOKUP($B377,'Slutlig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f>IFERROR(VLOOKUP($B377,Kraftvärmeprod!$B$1:$AH$479,MATCH(T$2,Kraftvärmeprod!$B$1:$AG$1,0),FALSE)/1,0)-IFERROR(VLOOKUP($B377,'Slutlig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B377">
        <f>IFERROR(VLOOKUP($B377,Kraftvärmeprod!$B$1:$AH$479,MATCH(AB$2,Kraftvärmeprod!$B$1:$AG$1,0),FALSE)/1,0)-IFERROR(VLOOKUP($B377,'Slutlig allokering kvv'!$B$2:$AC$462,MATCH(AB$3,'Slutlig allokering kvv'!$B$1:$AJ$1,0),FALSE)/1,0)</f>
        <v>0</v>
      </c>
      <c r="AE377">
        <f t="shared" si="10"/>
        <v>0</v>
      </c>
      <c r="AG377">
        <f>IFERROR(VLOOKUP(B377,'Slutlig allokering kvv'!$B$2:$AJ$462,MATCH("Summa justerad allokerad tillförd energi (utan hjälpel och rökgaskondensering):",'Slutlig allokering kvv'!$B$1:$AK$1,0),FALSE)/1,"")</f>
        <v>0</v>
      </c>
      <c r="AI377" s="23" t="str">
        <f>IFERROR(1-VLOOKUP(B377,'Slutlig allokering kvv'!$B$2:$AJ$462,MATCH("Andel av bränsle i kvv som allokerats till värme, exklusive rökgaskondensering och hjälpel",'Slutlig allokering kvv'!$B$1:$AK$1,0),FALSE),"")</f>
        <v/>
      </c>
      <c r="AK377" s="23" t="str">
        <f t="shared" si="11"/>
        <v/>
      </c>
    </row>
    <row r="378" spans="1:37" x14ac:dyDescent="0.25">
      <c r="A378" s="2" t="s">
        <v>501</v>
      </c>
      <c r="B378" s="2" t="s">
        <v>517</v>
      </c>
      <c r="C378" s="2" t="str">
        <f>IFERROR(VLOOKUP($B378,Kraftvärmeprod!$B$1:$AH$479,MATCH(C$3,Kraftvärmeprod!$B$1:$AG$1,0),FALSE)/1,"")</f>
        <v/>
      </c>
      <c r="D378" s="2"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s="40">
        <f>IFERROR(VLOOKUP($B378,Miljö!$B$1:$S$477,MATCH(M$2,Miljö!$B$1:$X$1,0),FALSE)/1,0)-IFERROR(VLOOKUP($B378,'Slutlig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f>IFERROR(VLOOKUP($B378,Kraftvärmeprod!$B$1:$AH$479,MATCH(T$2,Kraftvärmeprod!$B$1:$AG$1,0),FALSE)/1,0)-IFERROR(VLOOKUP($B378,'Slutlig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B378">
        <f>IFERROR(VLOOKUP($B378,Kraftvärmeprod!$B$1:$AH$479,MATCH(AB$2,Kraftvärmeprod!$B$1:$AG$1,0),FALSE)/1,0)-IFERROR(VLOOKUP($B378,'Slutlig allokering kvv'!$B$2:$AC$462,MATCH(AB$3,'Slutlig allokering kvv'!$B$1:$AJ$1,0),FALSE)/1,0)</f>
        <v>0</v>
      </c>
      <c r="AE378">
        <f t="shared" si="10"/>
        <v>0</v>
      </c>
      <c r="AG378">
        <f>IFERROR(VLOOKUP(B378,'Slutlig allokering kvv'!$B$2:$AJ$462,MATCH("Summa justerad allokerad tillförd energi (utan hjälpel och rökgaskondensering):",'Slutlig allokering kvv'!$B$1:$AK$1,0),FALSE)/1,"")</f>
        <v>0</v>
      </c>
      <c r="AI378" s="23" t="str">
        <f>IFERROR(1-VLOOKUP(B378,'Slutlig allokering kvv'!$B$2:$AJ$462,MATCH("Andel av bränsle i kvv som allokerats till värme, exklusive rökgaskondensering och hjälpel",'Slutlig allokering kvv'!$B$1:$AK$1,0),FALSE),"")</f>
        <v/>
      </c>
      <c r="AK378" s="23" t="str">
        <f t="shared" si="11"/>
        <v/>
      </c>
    </row>
    <row r="379" spans="1:37" x14ac:dyDescent="0.25">
      <c r="A379" s="2" t="s">
        <v>501</v>
      </c>
      <c r="B379" s="2" t="s">
        <v>518</v>
      </c>
      <c r="C379" s="2" t="str">
        <f>IFERROR(VLOOKUP($B379,Kraftvärmeprod!$B$1:$AH$479,MATCH(C$3,Kraftvärmeprod!$B$1:$AG$1,0),FALSE)/1,"")</f>
        <v/>
      </c>
      <c r="D379" s="2"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s="40">
        <f>IFERROR(VLOOKUP($B379,Miljö!$B$1:$S$477,MATCH(M$2,Miljö!$B$1:$X$1,0),FALSE)/1,0)-IFERROR(VLOOKUP($B379,'Slutlig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f>IFERROR(VLOOKUP($B379,Kraftvärmeprod!$B$1:$AH$479,MATCH(T$2,Kraftvärmeprod!$B$1:$AG$1,0),FALSE)/1,0)-IFERROR(VLOOKUP($B379,'Slutlig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B379">
        <f>IFERROR(VLOOKUP($B379,Kraftvärmeprod!$B$1:$AH$479,MATCH(AB$2,Kraftvärmeprod!$B$1:$AG$1,0),FALSE)/1,0)-IFERROR(VLOOKUP($B379,'Slutlig allokering kvv'!$B$2:$AC$462,MATCH(AB$3,'Slutlig allokering kvv'!$B$1:$AJ$1,0),FALSE)/1,0)</f>
        <v>0</v>
      </c>
      <c r="AE379">
        <f t="shared" si="10"/>
        <v>0</v>
      </c>
      <c r="AG379">
        <f>IFERROR(VLOOKUP(B379,'Slutlig allokering kvv'!$B$2:$AJ$462,MATCH("Summa justerad allokerad tillförd energi (utan hjälpel och rökgaskondensering):",'Slutlig allokering kvv'!$B$1:$AK$1,0),FALSE)/1,"")</f>
        <v>0</v>
      </c>
      <c r="AI379" s="23" t="str">
        <f>IFERROR(1-VLOOKUP(B379,'Slutlig allokering kvv'!$B$2:$AJ$462,MATCH("Andel av bränsle i kvv som allokerats till värme, exklusive rökgaskondensering och hjälpel",'Slutlig allokering kvv'!$B$1:$AK$1,0),FALSE),"")</f>
        <v/>
      </c>
      <c r="AK379" s="23" t="str">
        <f t="shared" si="11"/>
        <v/>
      </c>
    </row>
    <row r="380" spans="1:37" x14ac:dyDescent="0.25">
      <c r="A380" s="2" t="s">
        <v>501</v>
      </c>
      <c r="B380" s="2" t="s">
        <v>519</v>
      </c>
      <c r="C380" s="2" t="str">
        <f>IFERROR(VLOOKUP($B380,Kraftvärmeprod!$B$1:$AH$479,MATCH(C$3,Kraftvärmeprod!$B$1:$AG$1,0),FALSE)/1,"")</f>
        <v/>
      </c>
      <c r="D380" s="2"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s="40">
        <f>IFERROR(VLOOKUP($B380,Miljö!$B$1:$S$477,MATCH(M$2,Miljö!$B$1:$X$1,0),FALSE)/1,0)-IFERROR(VLOOKUP($B380,'Slutlig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f>IFERROR(VLOOKUP($B380,Kraftvärmeprod!$B$1:$AH$479,MATCH(T$2,Kraftvärmeprod!$B$1:$AG$1,0),FALSE)/1,0)-IFERROR(VLOOKUP($B380,'Slutlig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B380">
        <f>IFERROR(VLOOKUP($B380,Kraftvärmeprod!$B$1:$AH$479,MATCH(AB$2,Kraftvärmeprod!$B$1:$AG$1,0),FALSE)/1,0)-IFERROR(VLOOKUP($B380,'Slutlig allokering kvv'!$B$2:$AC$462,MATCH(AB$3,'Slutlig allokering kvv'!$B$1:$AJ$1,0),FALSE)/1,0)</f>
        <v>0</v>
      </c>
      <c r="AE380">
        <f t="shared" si="10"/>
        <v>0</v>
      </c>
      <c r="AG380">
        <f>IFERROR(VLOOKUP(B380,'Slutlig allokering kvv'!$B$2:$AJ$462,MATCH("Summa justerad allokerad tillförd energi (utan hjälpel och rökgaskondensering):",'Slutlig allokering kvv'!$B$1:$AK$1,0),FALSE)/1,"")</f>
        <v>0</v>
      </c>
      <c r="AI380" s="23" t="str">
        <f>IFERROR(1-VLOOKUP(B380,'Slutlig allokering kvv'!$B$2:$AJ$462,MATCH("Andel av bränsle i kvv som allokerats till värme, exklusive rökgaskondensering och hjälpel",'Slutlig allokering kvv'!$B$1:$AK$1,0),FALSE),"")</f>
        <v/>
      </c>
      <c r="AK380" s="23" t="str">
        <f t="shared" si="11"/>
        <v/>
      </c>
    </row>
    <row r="381" spans="1:37" x14ac:dyDescent="0.25">
      <c r="A381" s="2" t="s">
        <v>501</v>
      </c>
      <c r="B381" s="2" t="s">
        <v>520</v>
      </c>
      <c r="C381" s="2" t="str">
        <f>IFERROR(VLOOKUP($B381,Kraftvärmeprod!$B$1:$AH$479,MATCH(C$3,Kraftvärmeprod!$B$1:$AG$1,0),FALSE)/1,"")</f>
        <v/>
      </c>
      <c r="D381" s="2" t="str">
        <f>IFERROR(VLOOKUP($B381,Kraftvärmeprod!$B$1:$AH$479,MATCH(D$3,Kraftvärmeprod!$B$1:$AG$1,0),FALSE)/1,"")</f>
        <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0</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0</v>
      </c>
      <c r="L381">
        <f>IFERROR(VLOOKUP($B381,Kraftvärmeprod!$B$1:$AH$479,MATCH(L$2,Kraftvärmeprod!$B$1:$AG$1,0),FALSE)/1,0)-IFERROR(VLOOKUP($B381,'Slutlig allokering kvv'!$B$2:$AC$462,MATCH(L$3,'Slutlig allokering kvv'!$B$1:$AJ$1,0),FALSE)/1,0)</f>
        <v>0</v>
      </c>
      <c r="M381" s="40">
        <f>IFERROR(VLOOKUP($B381,Miljö!$B$1:$S$477,MATCH(M$2,Miljö!$B$1:$X$1,0),FALSE)/1,0)-IFERROR(VLOOKUP($B381,'Slutlig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0</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f>IFERROR(VLOOKUP($B381,Kraftvärmeprod!$B$1:$AH$479,MATCH(T$2,Kraftvärmeprod!$B$1:$AG$1,0),FALSE)/1,0)-IFERROR(VLOOKUP($B381,'Slutlig allokering kvv'!$B$2:$AC$462,MATCH(T$3,'Slutlig allokering kvv'!$B$1:$AJ$1,0),FALSE)/1,0)</f>
        <v>0</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0</v>
      </c>
      <c r="AB381">
        <f>IFERROR(VLOOKUP($B381,Kraftvärmeprod!$B$1:$AH$479,MATCH(AB$2,Kraftvärmeprod!$B$1:$AG$1,0),FALSE)/1,0)-IFERROR(VLOOKUP($B381,'Slutlig allokering kvv'!$B$2:$AC$462,MATCH(AB$3,'Slutlig allokering kvv'!$B$1:$AJ$1,0),FALSE)/1,0)</f>
        <v>0</v>
      </c>
      <c r="AE381">
        <f t="shared" si="10"/>
        <v>0</v>
      </c>
      <c r="AG381">
        <f>IFERROR(VLOOKUP(B381,'Slutlig allokering kvv'!$B$2:$AJ$462,MATCH("Summa justerad allokerad tillförd energi (utan hjälpel och rökgaskondensering):",'Slutlig allokering kvv'!$B$1:$AK$1,0),FALSE)/1,"")</f>
        <v>0</v>
      </c>
      <c r="AI381" s="23" t="str">
        <f>IFERROR(1-VLOOKUP(B381,'Slutlig allokering kvv'!$B$2:$AJ$462,MATCH("Andel av bränsle i kvv som allokerats till värme, exklusive rökgaskondensering och hjälpel",'Slutlig allokering kvv'!$B$1:$AK$1,0),FALSE),"")</f>
        <v/>
      </c>
      <c r="AK381" s="23" t="str">
        <f t="shared" si="11"/>
        <v/>
      </c>
    </row>
    <row r="382" spans="1:37" x14ac:dyDescent="0.25">
      <c r="A382" s="2" t="s">
        <v>501</v>
      </c>
      <c r="B382" s="2" t="s">
        <v>521</v>
      </c>
      <c r="C382" s="2" t="str">
        <f>IFERROR(VLOOKUP($B382,Kraftvärmeprod!$B$1:$AH$479,MATCH(C$3,Kraftvärmeprod!$B$1:$AG$1,0),FALSE)/1,"")</f>
        <v/>
      </c>
      <c r="D382" s="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s="40">
        <f>IFERROR(VLOOKUP($B382,Miljö!$B$1:$S$477,MATCH(M$2,Miljö!$B$1:$X$1,0),FALSE)/1,0)-IFERROR(VLOOKUP($B382,'Slutlig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f>IFERROR(VLOOKUP($B382,Kraftvärmeprod!$B$1:$AH$479,MATCH(T$2,Kraftvärmeprod!$B$1:$AG$1,0),FALSE)/1,0)-IFERROR(VLOOKUP($B382,'Slutlig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B382">
        <f>IFERROR(VLOOKUP($B382,Kraftvärmeprod!$B$1:$AH$479,MATCH(AB$2,Kraftvärmeprod!$B$1:$AG$1,0),FALSE)/1,0)-IFERROR(VLOOKUP($B382,'Slutlig allokering kvv'!$B$2:$AC$462,MATCH(AB$3,'Slutlig allokering kvv'!$B$1:$AJ$1,0),FALSE)/1,0)</f>
        <v>0</v>
      </c>
      <c r="AE382">
        <f t="shared" si="10"/>
        <v>0</v>
      </c>
      <c r="AG382">
        <f>IFERROR(VLOOKUP(B382,'Slutlig allokering kvv'!$B$2:$AJ$462,MATCH("Summa justerad allokerad tillförd energi (utan hjälpel och rökgaskondensering):",'Slutlig allokering kvv'!$B$1:$AK$1,0),FALSE)/1,"")</f>
        <v>0</v>
      </c>
      <c r="AI382" s="23" t="str">
        <f>IFERROR(1-VLOOKUP(B382,'Slutlig allokering kvv'!$B$2:$AJ$462,MATCH("Andel av bränsle i kvv som allokerats till värme, exklusive rökgaskondensering och hjälpel",'Slutlig allokering kvv'!$B$1:$AK$1,0),FALSE),"")</f>
        <v/>
      </c>
      <c r="AK382" s="23" t="str">
        <f t="shared" si="11"/>
        <v/>
      </c>
    </row>
    <row r="383" spans="1:37" x14ac:dyDescent="0.25">
      <c r="A383" s="2" t="s">
        <v>522</v>
      </c>
      <c r="B383" s="2" t="s">
        <v>523</v>
      </c>
      <c r="C383" s="2" t="str">
        <f>IFERROR(VLOOKUP($B383,Kraftvärmeprod!$B$1:$AH$479,MATCH(C$3,Kraftvärmeprod!$B$1:$AG$1,0),FALSE)/1,"")</f>
        <v/>
      </c>
      <c r="D383" s="2"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s="40">
        <f>IFERROR(VLOOKUP($B383,Miljö!$B$1:$S$477,MATCH(M$2,Miljö!$B$1:$X$1,0),FALSE)/1,0)-IFERROR(VLOOKUP($B383,'Slutlig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f>IFERROR(VLOOKUP($B383,Kraftvärmeprod!$B$1:$AH$479,MATCH(T$2,Kraftvärmeprod!$B$1:$AG$1,0),FALSE)/1,0)-IFERROR(VLOOKUP($B383,'Slutlig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B383">
        <f>IFERROR(VLOOKUP($B383,Kraftvärmeprod!$B$1:$AH$479,MATCH(AB$2,Kraftvärmeprod!$B$1:$AG$1,0),FALSE)/1,0)-IFERROR(VLOOKUP($B383,'Slutlig allokering kvv'!$B$2:$AC$462,MATCH(AB$3,'Slutlig allokering kvv'!$B$1:$AJ$1,0),FALSE)/1,0)</f>
        <v>0</v>
      </c>
      <c r="AE383">
        <f t="shared" si="10"/>
        <v>0</v>
      </c>
      <c r="AG383">
        <f>IFERROR(VLOOKUP(B383,'Slutlig allokering kvv'!$B$2:$AJ$462,MATCH("Summa justerad allokerad tillförd energi (utan hjälpel och rökgaskondensering):",'Slutlig allokering kvv'!$B$1:$AK$1,0),FALSE)/1,"")</f>
        <v>0</v>
      </c>
      <c r="AI383" s="23" t="str">
        <f>IFERROR(1-VLOOKUP(B383,'Slutlig allokering kvv'!$B$2:$AJ$462,MATCH("Andel av bränsle i kvv som allokerats till värme, exklusive rökgaskondensering och hjälpel",'Slutlig allokering kvv'!$B$1:$AK$1,0),FALSE),"")</f>
        <v/>
      </c>
      <c r="AK383" s="23" t="str">
        <f t="shared" si="11"/>
        <v/>
      </c>
    </row>
    <row r="384" spans="1:37" x14ac:dyDescent="0.25">
      <c r="A384" s="2" t="s">
        <v>522</v>
      </c>
      <c r="B384" s="2" t="s">
        <v>524</v>
      </c>
      <c r="C384" s="2">
        <f>IFERROR(VLOOKUP($B384,Kraftvärmeprod!$B$1:$AH$479,MATCH(C$3,Kraftvärmeprod!$B$1:$AG$1,0),FALSE)/1,"")</f>
        <v>28.585000000000001</v>
      </c>
      <c r="D384" s="2">
        <f>IFERROR(VLOOKUP($B384,Kraftvärmeprod!$B$1:$AH$479,MATCH(D$3,Kraftvärmeprod!$B$1:$AG$1,0),FALSE)/1,"")</f>
        <v>4.6909999999999998</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2.8886500000000011</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2.9788200000000007</v>
      </c>
      <c r="M384" s="40">
        <f>IFERROR(VLOOKUP($B384,Miljö!$B$1:$S$477,MATCH(M$2,Miljö!$B$1:$X$1,0),FALSE)/1,0)-IFERROR(VLOOKUP($B384,'Slutlig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3.1594500000000005</v>
      </c>
      <c r="S384">
        <f>IFERROR(VLOOKUP($B384,Kraftvärmeprod!$B$1:$AH$479,MATCH(S$2,Kraftvärmeprod!$B$1:$AG$1,0),FALSE)/1,0)-IFERROR(VLOOKUP($B384,'Slutlig allokering kvv'!$B$2:$AC$462,MATCH(S$3,'Slutlig allokering kvv'!$B$1:$AJ$1,0),FALSE)/1,0)</f>
        <v>0</v>
      </c>
      <c r="T384">
        <f>IFERROR(VLOOKUP($B384,Kraftvärmeprod!$B$1:$AH$479,MATCH(T$2,Kraftvärmeprod!$B$1:$AG$1,0),FALSE)/1,0)-IFERROR(VLOOKUP($B384,'Slutlig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B384">
        <f>IFERROR(VLOOKUP($B384,Kraftvärmeprod!$B$1:$AH$479,MATCH(AB$2,Kraftvärmeprod!$B$1:$AG$1,0),FALSE)/1,0)-IFERROR(VLOOKUP($B384,'Slutlig allokering kvv'!$B$2:$AC$462,MATCH(AB$3,'Slutlig allokering kvv'!$B$1:$AJ$1,0),FALSE)/1,0)</f>
        <v>0</v>
      </c>
      <c r="AE384">
        <f t="shared" si="10"/>
        <v>9.0269200000000023</v>
      </c>
      <c r="AG384">
        <f>IFERROR(VLOOKUP(B384,'Slutlig allokering kvv'!$B$2:$AJ$462,MATCH("Summa justerad allokerad tillförd energi (utan hjälpel och rökgaskondensering):",'Slutlig allokering kvv'!$B$1:$AK$1,0),FALSE)/1,"")</f>
        <v>21.107079999999996</v>
      </c>
      <c r="AI384" s="23">
        <f>IFERROR(1-VLOOKUP(B384,'Slutlig allokering kvv'!$B$2:$AJ$462,MATCH("Andel av bränsle i kvv som allokerats till värme, exklusive rökgaskondensering och hjälpel",'Slutlig allokering kvv'!$B$1:$AK$1,0),FALSE),"")</f>
        <v>0.29955930178535906</v>
      </c>
      <c r="AK384" s="23">
        <f t="shared" si="11"/>
        <v>0.29955930178535878</v>
      </c>
    </row>
    <row r="385" spans="1:37" x14ac:dyDescent="0.25">
      <c r="A385" s="2" t="s">
        <v>525</v>
      </c>
      <c r="B385" s="2" t="s">
        <v>526</v>
      </c>
      <c r="C385" s="2" t="str">
        <f>IFERROR(VLOOKUP($B385,Kraftvärmeprod!$B$1:$AH$479,MATCH(C$3,Kraftvärmeprod!$B$1:$AG$1,0),FALSE)/1,"")</f>
        <v/>
      </c>
      <c r="D385" s="2"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s="40">
        <f>IFERROR(VLOOKUP($B385,Miljö!$B$1:$S$477,MATCH(M$2,Miljö!$B$1:$X$1,0),FALSE)/1,0)-IFERROR(VLOOKUP($B385,'Slutlig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f>IFERROR(VLOOKUP($B385,Kraftvärmeprod!$B$1:$AH$479,MATCH(T$2,Kraftvärmeprod!$B$1:$AG$1,0),FALSE)/1,0)-IFERROR(VLOOKUP($B385,'Slutlig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B385">
        <f>IFERROR(VLOOKUP($B385,Kraftvärmeprod!$B$1:$AH$479,MATCH(AB$2,Kraftvärmeprod!$B$1:$AG$1,0),FALSE)/1,0)-IFERROR(VLOOKUP($B385,'Slutlig allokering kvv'!$B$2:$AC$462,MATCH(AB$3,'Slutlig allokering kvv'!$B$1:$AJ$1,0),FALSE)/1,0)</f>
        <v>0</v>
      </c>
      <c r="AE385">
        <f t="shared" si="10"/>
        <v>0</v>
      </c>
      <c r="AG385">
        <f>IFERROR(VLOOKUP(B385,'Slutlig allokering kvv'!$B$2:$AJ$462,MATCH("Summa justerad allokerad tillförd energi (utan hjälpel och rökgaskondensering):",'Slutlig allokering kvv'!$B$1:$AK$1,0),FALSE)/1,"")</f>
        <v>0</v>
      </c>
      <c r="AI385" s="23" t="str">
        <f>IFERROR(1-VLOOKUP(B385,'Slutlig allokering kvv'!$B$2:$AJ$462,MATCH("Andel av bränsle i kvv som allokerats till värme, exklusive rökgaskondensering och hjälpel",'Slutlig allokering kvv'!$B$1:$AK$1,0),FALSE),"")</f>
        <v/>
      </c>
      <c r="AK385" s="23" t="str">
        <f t="shared" si="11"/>
        <v/>
      </c>
    </row>
    <row r="386" spans="1:37" x14ac:dyDescent="0.25">
      <c r="A386" s="2" t="s">
        <v>525</v>
      </c>
      <c r="B386" s="2" t="s">
        <v>527</v>
      </c>
      <c r="C386" s="2" t="str">
        <f>IFERROR(VLOOKUP($B386,Kraftvärmeprod!$B$1:$AH$479,MATCH(C$3,Kraftvärmeprod!$B$1:$AG$1,0),FALSE)/1,"")</f>
        <v/>
      </c>
      <c r="D386" s="2"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s="40">
        <f>IFERROR(VLOOKUP($B386,Miljö!$B$1:$S$477,MATCH(M$2,Miljö!$B$1:$X$1,0),FALSE)/1,0)-IFERROR(VLOOKUP($B386,'Slutlig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f>IFERROR(VLOOKUP($B386,Kraftvärmeprod!$B$1:$AH$479,MATCH(T$2,Kraftvärmeprod!$B$1:$AG$1,0),FALSE)/1,0)-IFERROR(VLOOKUP($B386,'Slutlig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B386">
        <f>IFERROR(VLOOKUP($B386,Kraftvärmeprod!$B$1:$AH$479,MATCH(AB$2,Kraftvärmeprod!$B$1:$AG$1,0),FALSE)/1,0)-IFERROR(VLOOKUP($B386,'Slutlig allokering kvv'!$B$2:$AC$462,MATCH(AB$3,'Slutlig allokering kvv'!$B$1:$AJ$1,0),FALSE)/1,0)</f>
        <v>0</v>
      </c>
      <c r="AE386">
        <f t="shared" si="10"/>
        <v>0</v>
      </c>
      <c r="AG386">
        <f>IFERROR(VLOOKUP(B386,'Slutlig allokering kvv'!$B$2:$AJ$462,MATCH("Summa justerad allokerad tillförd energi (utan hjälpel och rökgaskondensering):",'Slutlig allokering kvv'!$B$1:$AK$1,0),FALSE)/1,"")</f>
        <v>0</v>
      </c>
      <c r="AI386" s="23" t="str">
        <f>IFERROR(1-VLOOKUP(B386,'Slutlig allokering kvv'!$B$2:$AJ$462,MATCH("Andel av bränsle i kvv som allokerats till värme, exklusive rökgaskondensering och hjälpel",'Slutlig allokering kvv'!$B$1:$AK$1,0),FALSE),"")</f>
        <v/>
      </c>
      <c r="AK386" s="23" t="str">
        <f t="shared" si="11"/>
        <v/>
      </c>
    </row>
    <row r="387" spans="1:37" x14ac:dyDescent="0.25">
      <c r="A387" s="2" t="s">
        <v>525</v>
      </c>
      <c r="B387" s="2" t="s">
        <v>528</v>
      </c>
      <c r="C387" s="2" t="str">
        <f>IFERROR(VLOOKUP($B387,Kraftvärmeprod!$B$1:$AH$479,MATCH(C$3,Kraftvärmeprod!$B$1:$AG$1,0),FALSE)/1,"")</f>
        <v/>
      </c>
      <c r="D387" s="2"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s="40">
        <f>IFERROR(VLOOKUP($B387,Miljö!$B$1:$S$477,MATCH(M$2,Miljö!$B$1:$X$1,0),FALSE)/1,0)-IFERROR(VLOOKUP($B387,'Slutlig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f>IFERROR(VLOOKUP($B387,Kraftvärmeprod!$B$1:$AH$479,MATCH(T$2,Kraftvärmeprod!$B$1:$AG$1,0),FALSE)/1,0)-IFERROR(VLOOKUP($B387,'Slutlig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B387">
        <f>IFERROR(VLOOKUP($B387,Kraftvärmeprod!$B$1:$AH$479,MATCH(AB$2,Kraftvärmeprod!$B$1:$AG$1,0),FALSE)/1,0)-IFERROR(VLOOKUP($B387,'Slutlig allokering kvv'!$B$2:$AC$462,MATCH(AB$3,'Slutlig allokering kvv'!$B$1:$AJ$1,0),FALSE)/1,0)</f>
        <v>0</v>
      </c>
      <c r="AE387">
        <f t="shared" si="10"/>
        <v>0</v>
      </c>
      <c r="AG387">
        <f>IFERROR(VLOOKUP(B387,'Slutlig allokering kvv'!$B$2:$AJ$462,MATCH("Summa justerad allokerad tillförd energi (utan hjälpel och rökgaskondensering):",'Slutlig allokering kvv'!$B$1:$AK$1,0),FALSE)/1,"")</f>
        <v>0</v>
      </c>
      <c r="AI387" s="23" t="str">
        <f>IFERROR(1-VLOOKUP(B387,'Slutlig allokering kvv'!$B$2:$AJ$462,MATCH("Andel av bränsle i kvv som allokerats till värme, exklusive rökgaskondensering och hjälpel",'Slutlig allokering kvv'!$B$1:$AK$1,0),FALSE),"")</f>
        <v/>
      </c>
      <c r="AK387" s="23" t="str">
        <f t="shared" si="11"/>
        <v/>
      </c>
    </row>
    <row r="388" spans="1:37" x14ac:dyDescent="0.25">
      <c r="A388" s="2" t="s">
        <v>525</v>
      </c>
      <c r="B388" s="2" t="s">
        <v>529</v>
      </c>
      <c r="C388" s="2" t="str">
        <f>IFERROR(VLOOKUP($B388,Kraftvärmeprod!$B$1:$AH$479,MATCH(C$3,Kraftvärmeprod!$B$1:$AG$1,0),FALSE)/1,"")</f>
        <v/>
      </c>
      <c r="D388" s="2"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s="40">
        <f>IFERROR(VLOOKUP($B388,Miljö!$B$1:$S$477,MATCH(M$2,Miljö!$B$1:$X$1,0),FALSE)/1,0)-IFERROR(VLOOKUP($B388,'Slutlig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f>IFERROR(VLOOKUP($B388,Kraftvärmeprod!$B$1:$AH$479,MATCH(T$2,Kraftvärmeprod!$B$1:$AG$1,0),FALSE)/1,0)-IFERROR(VLOOKUP($B388,'Slutlig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B388">
        <f>IFERROR(VLOOKUP($B388,Kraftvärmeprod!$B$1:$AH$479,MATCH(AB$2,Kraftvärmeprod!$B$1:$AG$1,0),FALSE)/1,0)-IFERROR(VLOOKUP($B388,'Slutlig allokering kvv'!$B$2:$AC$462,MATCH(AB$3,'Slutlig allokering kvv'!$B$1:$AJ$1,0),FALSE)/1,0)</f>
        <v>0</v>
      </c>
      <c r="AE388">
        <f t="shared" si="10"/>
        <v>0</v>
      </c>
      <c r="AG388">
        <f>IFERROR(VLOOKUP(B388,'Slutlig allokering kvv'!$B$2:$AJ$462,MATCH("Summa justerad allokerad tillförd energi (utan hjälpel och rökgaskondensering):",'Slutlig allokering kvv'!$B$1:$AK$1,0),FALSE)/1,"")</f>
        <v>0</v>
      </c>
      <c r="AI388" s="23" t="str">
        <f>IFERROR(1-VLOOKUP(B388,'Slutlig allokering kvv'!$B$2:$AJ$462,MATCH("Andel av bränsle i kvv som allokerats till värme, exklusive rökgaskondensering och hjälpel",'Slutlig allokering kvv'!$B$1:$AK$1,0),FALSE),"")</f>
        <v/>
      </c>
      <c r="AK388" s="23" t="str">
        <f t="shared" si="11"/>
        <v/>
      </c>
    </row>
    <row r="389" spans="1:37" x14ac:dyDescent="0.25">
      <c r="A389" s="2" t="s">
        <v>530</v>
      </c>
      <c r="B389" s="2" t="s">
        <v>531</v>
      </c>
      <c r="C389" s="2" t="str">
        <f>IFERROR(VLOOKUP($B389,Kraftvärmeprod!$B$1:$AH$479,MATCH(C$3,Kraftvärmeprod!$B$1:$AG$1,0),FALSE)/1,"")</f>
        <v/>
      </c>
      <c r="D389" s="2" t="str">
        <f>IFERROR(VLOOKUP($B389,Kraftvärmeprod!$B$1:$AH$479,MATCH(D$3,Kraftvärmeprod!$B$1:$AG$1,0),FALSE)/1,"")</f>
        <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0</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0</v>
      </c>
      <c r="M389" s="40">
        <f>IFERROR(VLOOKUP($B389,Miljö!$B$1:$S$477,MATCH(M$2,Miljö!$B$1:$X$1,0),FALSE)/1,0)-IFERROR(VLOOKUP($B389,'Slutlig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0</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f>IFERROR(VLOOKUP($B389,Kraftvärmeprod!$B$1:$AH$479,MATCH(T$2,Kraftvärmeprod!$B$1:$AG$1,0),FALSE)/1,0)-IFERROR(VLOOKUP($B389,'Slutlig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B389">
        <f>IFERROR(VLOOKUP($B389,Kraftvärmeprod!$B$1:$AH$479,MATCH(AB$2,Kraftvärmeprod!$B$1:$AG$1,0),FALSE)/1,0)-IFERROR(VLOOKUP($B389,'Slutlig allokering kvv'!$B$2:$AC$462,MATCH(AB$3,'Slutlig allokering kvv'!$B$1:$AJ$1,0),FALSE)/1,0)</f>
        <v>0</v>
      </c>
      <c r="AE389">
        <f t="shared" si="10"/>
        <v>0</v>
      </c>
      <c r="AG389">
        <f>IFERROR(VLOOKUP(B389,'Slutlig allokering kvv'!$B$2:$AJ$462,MATCH("Summa justerad allokerad tillförd energi (utan hjälpel och rökgaskondensering):",'Slutlig allokering kvv'!$B$1:$AK$1,0),FALSE)/1,"")</f>
        <v>0</v>
      </c>
      <c r="AI389" s="23" t="str">
        <f>IFERROR(1-VLOOKUP(B389,'Slutlig allokering kvv'!$B$2:$AJ$462,MATCH("Andel av bränsle i kvv som allokerats till värme, exklusive rökgaskondensering och hjälpel",'Slutlig allokering kvv'!$B$1:$AK$1,0),FALSE),"")</f>
        <v/>
      </c>
      <c r="AK389" s="23" t="str">
        <f t="shared" si="11"/>
        <v/>
      </c>
    </row>
    <row r="390" spans="1:37" x14ac:dyDescent="0.25">
      <c r="A390" s="2" t="s">
        <v>530</v>
      </c>
      <c r="B390" s="2" t="s">
        <v>532</v>
      </c>
      <c r="C390" s="2" t="str">
        <f>IFERROR(VLOOKUP($B390,Kraftvärmeprod!$B$1:$AH$479,MATCH(C$3,Kraftvärmeprod!$B$1:$AG$1,0),FALSE)/1,"")</f>
        <v/>
      </c>
      <c r="D390" s="2"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s="40">
        <f>IFERROR(VLOOKUP($B390,Miljö!$B$1:$S$477,MATCH(M$2,Miljö!$B$1:$X$1,0),FALSE)/1,0)-IFERROR(VLOOKUP($B390,'Slutlig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f>IFERROR(VLOOKUP($B390,Kraftvärmeprod!$B$1:$AH$479,MATCH(T$2,Kraftvärmeprod!$B$1:$AG$1,0),FALSE)/1,0)-IFERROR(VLOOKUP($B390,'Slutlig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B390">
        <f>IFERROR(VLOOKUP($B390,Kraftvärmeprod!$B$1:$AH$479,MATCH(AB$2,Kraftvärmeprod!$B$1:$AG$1,0),FALSE)/1,0)-IFERROR(VLOOKUP($B390,'Slutlig allokering kvv'!$B$2:$AC$462,MATCH(AB$3,'Slutlig allokering kvv'!$B$1:$AJ$1,0),FALSE)/1,0)</f>
        <v>0</v>
      </c>
      <c r="AE390">
        <f t="shared" ref="AE390:AE413" si="12">SUM(E390:AB390)-M390</f>
        <v>0</v>
      </c>
      <c r="AG390">
        <f>IFERROR(VLOOKUP(B390,'Slutlig allokering kvv'!$B$2:$AJ$462,MATCH("Summa justerad allokerad tillförd energi (utan hjälpel och rökgaskondensering):",'Slutlig allokering kvv'!$B$1:$AK$1,0),FALSE)/1,"")</f>
        <v>0</v>
      </c>
      <c r="AI390" s="23" t="str">
        <f>IFERROR(1-VLOOKUP(B390,'Slutlig allokering kvv'!$B$2:$AJ$462,MATCH("Andel av bränsle i kvv som allokerats till värme, exklusive rökgaskondensering och hjälpel",'Slutlig allokering kvv'!$B$1:$AK$1,0),FALSE),"")</f>
        <v/>
      </c>
      <c r="AK390" s="23" t="str">
        <f t="shared" ref="AK390:AK413" si="13">IFERROR(AE390/(AE390+AG390),"")</f>
        <v/>
      </c>
    </row>
    <row r="391" spans="1:37" x14ac:dyDescent="0.25">
      <c r="A391" s="2" t="s">
        <v>530</v>
      </c>
      <c r="B391" s="2" t="s">
        <v>533</v>
      </c>
      <c r="C391" s="2">
        <f>IFERROR(VLOOKUP($B391,Kraftvärmeprod!$B$1:$AH$479,MATCH(C$3,Kraftvärmeprod!$B$1:$AG$1,0),FALSE)/1,"")</f>
        <v>139.45099999999999</v>
      </c>
      <c r="D391" s="2">
        <f>IFERROR(VLOOKUP($B391,Kraftvärmeprod!$B$1:$AH$479,MATCH(D$3,Kraftvärmeprod!$B$1:$AG$1,0),FALSE)/1,"")</f>
        <v>25.295999999999999</v>
      </c>
      <c r="E391">
        <f>IFERROR(VLOOKUP($B391,Kraftvärmeprod!$B$1:$AH$479,MATCH(E$2,Kraftvärmeprod!$B$1:$AG$1,0),FALSE)/1,0)-IFERROR(VLOOKUP($B391,'Slutlig allokering kvv'!$B$2:$AC$462,MATCH(E$3,'Slutlig allokering kvv'!$B$1:$AJ$1,0),FALSE)/1,0)</f>
        <v>59.304000000000002</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0.55322999999999989</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s="40">
        <f>IFERROR(VLOOKUP($B391,Miljö!$B$1:$S$477,MATCH(M$2,Miljö!$B$1:$X$1,0),FALSE)/1,0)-IFERROR(VLOOKUP($B391,'Slutlig allokering kvv'!$B$2:$AC$462,MATCH(M$3,'Slutlig allokering kvv'!$B$1:$AJ$1,0),FALSE)/1,0)</f>
        <v>2.0731400000000004</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1.1619800000000002</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f>IFERROR(VLOOKUP($B391,Kraftvärmeprod!$B$1:$AH$479,MATCH(T$2,Kraftvärmeprod!$B$1:$AG$1,0),FALSE)/1,0)-IFERROR(VLOOKUP($B391,'Slutlig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B391">
        <f>IFERROR(VLOOKUP($B391,Kraftvärmeprod!$B$1:$AH$479,MATCH(AB$2,Kraftvärmeprod!$B$1:$AG$1,0),FALSE)/1,0)-IFERROR(VLOOKUP($B391,'Slutlig allokering kvv'!$B$2:$AC$462,MATCH(AB$3,'Slutlig allokering kvv'!$B$1:$AJ$1,0),FALSE)/1,0)</f>
        <v>0</v>
      </c>
      <c r="AE391">
        <f t="shared" si="12"/>
        <v>61.019210000000001</v>
      </c>
      <c r="AG391">
        <f>IFERROR(VLOOKUP(B391,'Slutlig allokering kvv'!$B$2:$AJ$462,MATCH("Summa justerad allokerad tillförd energi (utan hjälpel och rökgaskondensering):",'Slutlig allokering kvv'!$B$1:$AK$1,0),FALSE)/1,"")</f>
        <v>106.13179000000001</v>
      </c>
      <c r="AI391" s="23">
        <f>IFERROR(1-VLOOKUP(B391,'Slutlig allokering kvv'!$B$2:$AJ$462,MATCH("Andel av bränsle i kvv som allokerats till värme, exklusive rökgaskondensering och hjälpel",'Slutlig allokering kvv'!$B$1:$AK$1,0),FALSE),"")</f>
        <v>0.36505441187907939</v>
      </c>
      <c r="AK391" s="23">
        <f t="shared" si="13"/>
        <v>0.36505441187907939</v>
      </c>
    </row>
    <row r="392" spans="1:37" x14ac:dyDescent="0.25">
      <c r="A392" s="2" t="s">
        <v>534</v>
      </c>
      <c r="B392" s="2" t="s">
        <v>535</v>
      </c>
      <c r="C392" s="2" t="str">
        <f>IFERROR(VLOOKUP($B392,Kraftvärmeprod!$B$1:$AH$479,MATCH(C$3,Kraftvärmeprod!$B$1:$AG$1,0),FALSE)/1,"")</f>
        <v/>
      </c>
      <c r="D392" s="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s="40">
        <f>IFERROR(VLOOKUP($B392,Miljö!$B$1:$S$477,MATCH(M$2,Miljö!$B$1:$X$1,0),FALSE)/1,0)-IFERROR(VLOOKUP($B392,'Slutlig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f>IFERROR(VLOOKUP($B392,Kraftvärmeprod!$B$1:$AH$479,MATCH(T$2,Kraftvärmeprod!$B$1:$AG$1,0),FALSE)/1,0)-IFERROR(VLOOKUP($B392,'Slutlig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B392">
        <f>IFERROR(VLOOKUP($B392,Kraftvärmeprod!$B$1:$AH$479,MATCH(AB$2,Kraftvärmeprod!$B$1:$AG$1,0),FALSE)/1,0)-IFERROR(VLOOKUP($B392,'Slutlig allokering kvv'!$B$2:$AC$462,MATCH(AB$3,'Slutlig allokering kvv'!$B$1:$AJ$1,0),FALSE)/1,0)</f>
        <v>0</v>
      </c>
      <c r="AE392">
        <f t="shared" si="12"/>
        <v>0</v>
      </c>
      <c r="AG392">
        <f>IFERROR(VLOOKUP(B392,'Slutlig allokering kvv'!$B$2:$AJ$462,MATCH("Summa justerad allokerad tillförd energi (utan hjälpel och rökgaskondensering):",'Slutlig allokering kvv'!$B$1:$AK$1,0),FALSE)/1,"")</f>
        <v>0</v>
      </c>
      <c r="AI392" s="23" t="str">
        <f>IFERROR(1-VLOOKUP(B392,'Slutlig allokering kvv'!$B$2:$AJ$462,MATCH("Andel av bränsle i kvv som allokerats till värme, exklusive rökgaskondensering och hjälpel",'Slutlig allokering kvv'!$B$1:$AK$1,0),FALSE),"")</f>
        <v/>
      </c>
      <c r="AK392" s="23" t="str">
        <f t="shared" si="13"/>
        <v/>
      </c>
    </row>
    <row r="393" spans="1:37" x14ac:dyDescent="0.25">
      <c r="A393" s="2" t="s">
        <v>534</v>
      </c>
      <c r="B393" s="2" t="s">
        <v>536</v>
      </c>
      <c r="C393" s="2" t="str">
        <f>IFERROR(VLOOKUP($B393,Kraftvärmeprod!$B$1:$AH$479,MATCH(C$3,Kraftvärmeprod!$B$1:$AG$1,0),FALSE)/1,"")</f>
        <v/>
      </c>
      <c r="D393" s="2"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s="40">
        <f>IFERROR(VLOOKUP($B393,Miljö!$B$1:$S$477,MATCH(M$2,Miljö!$B$1:$X$1,0),FALSE)/1,0)-IFERROR(VLOOKUP($B393,'Slutlig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f>IFERROR(VLOOKUP($B393,Kraftvärmeprod!$B$1:$AH$479,MATCH(T$2,Kraftvärmeprod!$B$1:$AG$1,0),FALSE)/1,0)-IFERROR(VLOOKUP($B393,'Slutlig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B393">
        <f>IFERROR(VLOOKUP($B393,Kraftvärmeprod!$B$1:$AH$479,MATCH(AB$2,Kraftvärmeprod!$B$1:$AG$1,0),FALSE)/1,0)-IFERROR(VLOOKUP($B393,'Slutlig allokering kvv'!$B$2:$AC$462,MATCH(AB$3,'Slutlig allokering kvv'!$B$1:$AJ$1,0),FALSE)/1,0)</f>
        <v>0</v>
      </c>
      <c r="AE393">
        <f t="shared" si="12"/>
        <v>0</v>
      </c>
      <c r="AG393">
        <f>IFERROR(VLOOKUP(B393,'Slutlig allokering kvv'!$B$2:$AJ$462,MATCH("Summa justerad allokerad tillförd energi (utan hjälpel och rökgaskondensering):",'Slutlig allokering kvv'!$B$1:$AK$1,0),FALSE)/1,"")</f>
        <v>0</v>
      </c>
      <c r="AI393" s="23" t="str">
        <f>IFERROR(1-VLOOKUP(B393,'Slutlig allokering kvv'!$B$2:$AJ$462,MATCH("Andel av bränsle i kvv som allokerats till värme, exklusive rökgaskondensering och hjälpel",'Slutlig allokering kvv'!$B$1:$AK$1,0),FALSE),"")</f>
        <v/>
      </c>
      <c r="AK393" s="23" t="str">
        <f t="shared" si="13"/>
        <v/>
      </c>
    </row>
    <row r="394" spans="1:37" x14ac:dyDescent="0.25">
      <c r="A394" s="2" t="s">
        <v>534</v>
      </c>
      <c r="B394" s="2" t="s">
        <v>537</v>
      </c>
      <c r="C394" s="2" t="str">
        <f>IFERROR(VLOOKUP($B394,Kraftvärmeprod!$B$1:$AH$479,MATCH(C$3,Kraftvärmeprod!$B$1:$AG$1,0),FALSE)/1,"")</f>
        <v/>
      </c>
      <c r="D394" s="2"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s="40">
        <f>IFERROR(VLOOKUP($B394,Miljö!$B$1:$S$477,MATCH(M$2,Miljö!$B$1:$X$1,0),FALSE)/1,0)-IFERROR(VLOOKUP($B394,'Slutlig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f>IFERROR(VLOOKUP($B394,Kraftvärmeprod!$B$1:$AH$479,MATCH(T$2,Kraftvärmeprod!$B$1:$AG$1,0),FALSE)/1,0)-IFERROR(VLOOKUP($B394,'Slutlig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B394">
        <f>IFERROR(VLOOKUP($B394,Kraftvärmeprod!$B$1:$AH$479,MATCH(AB$2,Kraftvärmeprod!$B$1:$AG$1,0),FALSE)/1,0)-IFERROR(VLOOKUP($B394,'Slutlig allokering kvv'!$B$2:$AC$462,MATCH(AB$3,'Slutlig allokering kvv'!$B$1:$AJ$1,0),FALSE)/1,0)</f>
        <v>0</v>
      </c>
      <c r="AE394">
        <f t="shared" si="12"/>
        <v>0</v>
      </c>
      <c r="AG394">
        <f>IFERROR(VLOOKUP(B394,'Slutlig allokering kvv'!$B$2:$AJ$462,MATCH("Summa justerad allokerad tillförd energi (utan hjälpel och rökgaskondensering):",'Slutlig allokering kvv'!$B$1:$AK$1,0),FALSE)/1,"")</f>
        <v>0</v>
      </c>
      <c r="AI394" s="23" t="str">
        <f>IFERROR(1-VLOOKUP(B394,'Slutlig allokering kvv'!$B$2:$AJ$462,MATCH("Andel av bränsle i kvv som allokerats till värme, exklusive rökgaskondensering och hjälpel",'Slutlig allokering kvv'!$B$1:$AK$1,0),FALSE),"")</f>
        <v/>
      </c>
      <c r="AK394" s="23" t="str">
        <f t="shared" si="13"/>
        <v/>
      </c>
    </row>
    <row r="395" spans="1:37" x14ac:dyDescent="0.25">
      <c r="A395" s="2" t="s">
        <v>534</v>
      </c>
      <c r="B395" s="2" t="s">
        <v>538</v>
      </c>
      <c r="C395" s="2">
        <f>IFERROR(VLOOKUP($B395,Kraftvärmeprod!$B$1:$AH$479,MATCH(C$3,Kraftvärmeprod!$B$1:$AG$1,0),FALSE)/1,"")</f>
        <v>460.76799999999997</v>
      </c>
      <c r="D395" s="2">
        <f>IFERROR(VLOOKUP($B395,Kraftvärmeprod!$B$1:$AH$479,MATCH(D$3,Kraftvärmeprod!$B$1:$AG$1,0),FALSE)/1,"")</f>
        <v>129.77799999999999</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34.861100000000008</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92.564999999999998</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0.3825400000000001</v>
      </c>
      <c r="L395">
        <f>IFERROR(VLOOKUP($B395,Kraftvärmeprod!$B$1:$AH$479,MATCH(L$2,Kraftvärmeprod!$B$1:$AG$1,0),FALSE)/1,0)-IFERROR(VLOOKUP($B395,'Slutlig allokering kvv'!$B$2:$AC$462,MATCH(L$3,'Slutlig allokering kvv'!$B$1:$AJ$1,0),FALSE)/1,0)</f>
        <v>175.16799999999998</v>
      </c>
      <c r="M395" s="40">
        <f>IFERROR(VLOOKUP($B395,Miljö!$B$1:$S$477,MATCH(M$2,Miljö!$B$1:$X$1,0),FALSE)/1,0)-IFERROR(VLOOKUP($B395,'Slutlig allokering kvv'!$B$2:$AC$462,MATCH(M$3,'Slutlig allokering kvv'!$B$1:$AJ$1,0),FALSE)/1,0)</f>
        <v>8.7552000000000003</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26.3718</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f>IFERROR(VLOOKUP($B395,Kraftvärmeprod!$B$1:$AH$479,MATCH(T$2,Kraftvärmeprod!$B$1:$AG$1,0),FALSE)/1,0)-IFERROR(VLOOKUP($B395,'Slutlig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25.811899999999994</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B395">
        <f>IFERROR(VLOOKUP($B395,Kraftvärmeprod!$B$1:$AH$479,MATCH(AB$2,Kraftvärmeprod!$B$1:$AG$1,0),FALSE)/1,0)-IFERROR(VLOOKUP($B395,'Slutlig allokering kvv'!$B$2:$AC$462,MATCH(AB$3,'Slutlig allokering kvv'!$B$1:$AJ$1,0),FALSE)/1,0)</f>
        <v>0</v>
      </c>
      <c r="AE395">
        <f t="shared" si="12"/>
        <v>355.16033999999996</v>
      </c>
      <c r="AG395">
        <f>IFERROR(VLOOKUP(B395,'Slutlig allokering kvv'!$B$2:$AJ$462,MATCH("Summa justerad allokerad tillförd energi (utan hjälpel och rökgaskondensering):",'Slutlig allokering kvv'!$B$1:$AK$1,0),FALSE)/1,"")</f>
        <v>526.77365999999995</v>
      </c>
      <c r="AI395" s="23">
        <f>IFERROR(1-VLOOKUP(B395,'Slutlig allokering kvv'!$B$2:$AJ$462,MATCH("Andel av bränsle i kvv som allokerats till värme, exklusive rökgaskondensering och hjälpel",'Slutlig allokering kvv'!$B$1:$AK$1,0),FALSE),"")</f>
        <v>0.40270625693079065</v>
      </c>
      <c r="AK395" s="23">
        <f t="shared" si="13"/>
        <v>0.40270625693079071</v>
      </c>
    </row>
    <row r="396" spans="1:37" x14ac:dyDescent="0.25">
      <c r="A396" s="2" t="s">
        <v>539</v>
      </c>
      <c r="B396" s="2" t="s">
        <v>540</v>
      </c>
      <c r="C396" s="2" t="str">
        <f>IFERROR(VLOOKUP($B396,Kraftvärmeprod!$B$1:$AH$479,MATCH(C$3,Kraftvärmeprod!$B$1:$AG$1,0),FALSE)/1,"")</f>
        <v/>
      </c>
      <c r="D396" s="2" t="str">
        <f>IFERROR(VLOOKUP($B396,Kraftvärmeprod!$B$1:$AH$479,MATCH(D$3,Kraftvärmeprod!$B$1:$AG$1,0),FALSE)/1,"")</f>
        <v/>
      </c>
      <c r="E396">
        <f>IFERROR(VLOOKUP($B396,Kraftvärmeprod!$B$1:$AH$479,MATCH(E$2,Kraftvärmeprod!$B$1:$AG$1,0),FALSE)/1,0)-IFERROR(VLOOKUP($B396,'Slutlig allokering kvv'!$B$2:$AC$462,MATCH(E$3,'Slutlig allokering kvv'!$B$1:$AJ$1,0),FALSE)/1,0)</f>
        <v>0</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s="40">
        <f>IFERROR(VLOOKUP($B396,Miljö!$B$1:$S$477,MATCH(M$2,Miljö!$B$1:$X$1,0),FALSE)/1,0)-IFERROR(VLOOKUP($B396,'Slutlig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f>IFERROR(VLOOKUP($B396,Kraftvärmeprod!$B$1:$AH$479,MATCH(T$2,Kraftvärmeprod!$B$1:$AG$1,0),FALSE)/1,0)-IFERROR(VLOOKUP($B396,'Slutlig allokering kvv'!$B$2:$AC$462,MATCH(T$3,'Slutlig allokering kvv'!$B$1:$AJ$1,0),FALSE)/1,0)</f>
        <v>0</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B396">
        <f>IFERROR(VLOOKUP($B396,Kraftvärmeprod!$B$1:$AH$479,MATCH(AB$2,Kraftvärmeprod!$B$1:$AG$1,0),FALSE)/1,0)-IFERROR(VLOOKUP($B396,'Slutlig allokering kvv'!$B$2:$AC$462,MATCH(AB$3,'Slutlig allokering kvv'!$B$1:$AJ$1,0),FALSE)/1,0)</f>
        <v>0</v>
      </c>
      <c r="AE396">
        <f t="shared" si="12"/>
        <v>0</v>
      </c>
      <c r="AG396">
        <f>IFERROR(VLOOKUP(B396,'Slutlig allokering kvv'!$B$2:$AJ$462,MATCH("Summa justerad allokerad tillförd energi (utan hjälpel och rökgaskondensering):",'Slutlig allokering kvv'!$B$1:$AK$1,0),FALSE)/1,"")</f>
        <v>0</v>
      </c>
      <c r="AI396" s="23" t="str">
        <f>IFERROR(1-VLOOKUP(B396,'Slutlig allokering kvv'!$B$2:$AJ$462,MATCH("Andel av bränsle i kvv som allokerats till värme, exklusive rökgaskondensering och hjälpel",'Slutlig allokering kvv'!$B$1:$AK$1,0),FALSE),"")</f>
        <v/>
      </c>
      <c r="AK396" s="23" t="str">
        <f t="shared" si="13"/>
        <v/>
      </c>
    </row>
    <row r="397" spans="1:37" x14ac:dyDescent="0.25">
      <c r="A397" s="2" t="s">
        <v>541</v>
      </c>
      <c r="B397" s="2" t="s">
        <v>542</v>
      </c>
      <c r="C397" s="2" t="str">
        <f>IFERROR(VLOOKUP($B397,Kraftvärmeprod!$B$1:$AH$479,MATCH(C$3,Kraftvärmeprod!$B$1:$AG$1,0),FALSE)/1,"")</f>
        <v/>
      </c>
      <c r="D397" s="2"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s="40">
        <f>IFERROR(VLOOKUP($B397,Miljö!$B$1:$S$477,MATCH(M$2,Miljö!$B$1:$X$1,0),FALSE)/1,0)-IFERROR(VLOOKUP($B397,'Slutlig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f>IFERROR(VLOOKUP($B397,Kraftvärmeprod!$B$1:$AH$479,MATCH(T$2,Kraftvärmeprod!$B$1:$AG$1,0),FALSE)/1,0)-IFERROR(VLOOKUP($B397,'Slutlig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B397">
        <f>IFERROR(VLOOKUP($B397,Kraftvärmeprod!$B$1:$AH$479,MATCH(AB$2,Kraftvärmeprod!$B$1:$AG$1,0),FALSE)/1,0)-IFERROR(VLOOKUP($B397,'Slutlig allokering kvv'!$B$2:$AC$462,MATCH(AB$3,'Slutlig allokering kvv'!$B$1:$AJ$1,0),FALSE)/1,0)</f>
        <v>0</v>
      </c>
      <c r="AE397">
        <f t="shared" si="12"/>
        <v>0</v>
      </c>
      <c r="AG397">
        <f>IFERROR(VLOOKUP(B397,'Slutlig allokering kvv'!$B$2:$AJ$462,MATCH("Summa justerad allokerad tillförd energi (utan hjälpel och rökgaskondensering):",'Slutlig allokering kvv'!$B$1:$AK$1,0),FALSE)/1,"")</f>
        <v>0</v>
      </c>
      <c r="AI397" s="23" t="str">
        <f>IFERROR(1-VLOOKUP(B397,'Slutlig allokering kvv'!$B$2:$AJ$462,MATCH("Andel av bränsle i kvv som allokerats till värme, exklusive rökgaskondensering och hjälpel",'Slutlig allokering kvv'!$B$1:$AK$1,0),FALSE),"")</f>
        <v/>
      </c>
      <c r="AK397" s="23" t="str">
        <f t="shared" si="13"/>
        <v/>
      </c>
    </row>
    <row r="398" spans="1:37" x14ac:dyDescent="0.25">
      <c r="A398" s="2" t="s">
        <v>541</v>
      </c>
      <c r="B398" s="2" t="s">
        <v>543</v>
      </c>
      <c r="C398" s="2" t="str">
        <f>IFERROR(VLOOKUP($B398,Kraftvärmeprod!$B$1:$AH$479,MATCH(C$3,Kraftvärmeprod!$B$1:$AG$1,0),FALSE)/1,"")</f>
        <v/>
      </c>
      <c r="D398" s="2"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s="40">
        <f>IFERROR(VLOOKUP($B398,Miljö!$B$1:$S$477,MATCH(M$2,Miljö!$B$1:$X$1,0),FALSE)/1,0)-IFERROR(VLOOKUP($B398,'Slutlig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f>IFERROR(VLOOKUP($B398,Kraftvärmeprod!$B$1:$AH$479,MATCH(T$2,Kraftvärmeprod!$B$1:$AG$1,0),FALSE)/1,0)-IFERROR(VLOOKUP($B398,'Slutlig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B398">
        <f>IFERROR(VLOOKUP($B398,Kraftvärmeprod!$B$1:$AH$479,MATCH(AB$2,Kraftvärmeprod!$B$1:$AG$1,0),FALSE)/1,0)-IFERROR(VLOOKUP($B398,'Slutlig allokering kvv'!$B$2:$AC$462,MATCH(AB$3,'Slutlig allokering kvv'!$B$1:$AJ$1,0),FALSE)/1,0)</f>
        <v>0</v>
      </c>
      <c r="AE398">
        <f t="shared" si="12"/>
        <v>0</v>
      </c>
      <c r="AG398">
        <f>IFERROR(VLOOKUP(B398,'Slutlig allokering kvv'!$B$2:$AJ$462,MATCH("Summa justerad allokerad tillförd energi (utan hjälpel och rökgaskondensering):",'Slutlig allokering kvv'!$B$1:$AK$1,0),FALSE)/1,"")</f>
        <v>0</v>
      </c>
      <c r="AI398" s="23" t="str">
        <f>IFERROR(1-VLOOKUP(B398,'Slutlig allokering kvv'!$B$2:$AJ$462,MATCH("Andel av bränsle i kvv som allokerats till värme, exklusive rökgaskondensering och hjälpel",'Slutlig allokering kvv'!$B$1:$AK$1,0),FALSE),"")</f>
        <v/>
      </c>
      <c r="AK398" s="23" t="str">
        <f t="shared" si="13"/>
        <v/>
      </c>
    </row>
    <row r="399" spans="1:37" x14ac:dyDescent="0.25">
      <c r="A399" s="2" t="s">
        <v>541</v>
      </c>
      <c r="B399" s="2" t="s">
        <v>544</v>
      </c>
      <c r="C399" s="2" t="str">
        <f>IFERROR(VLOOKUP($B399,Kraftvärmeprod!$B$1:$AH$479,MATCH(C$3,Kraftvärmeprod!$B$1:$AG$1,0),FALSE)/1,"")</f>
        <v/>
      </c>
      <c r="D399" s="2"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s="40">
        <f>IFERROR(VLOOKUP($B399,Miljö!$B$1:$S$477,MATCH(M$2,Miljö!$B$1:$X$1,0),FALSE)/1,0)-IFERROR(VLOOKUP($B399,'Slutlig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f>IFERROR(VLOOKUP($B399,Kraftvärmeprod!$B$1:$AH$479,MATCH(T$2,Kraftvärmeprod!$B$1:$AG$1,0),FALSE)/1,0)-IFERROR(VLOOKUP($B399,'Slutlig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B399">
        <f>IFERROR(VLOOKUP($B399,Kraftvärmeprod!$B$1:$AH$479,MATCH(AB$2,Kraftvärmeprod!$B$1:$AG$1,0),FALSE)/1,0)-IFERROR(VLOOKUP($B399,'Slutlig allokering kvv'!$B$2:$AC$462,MATCH(AB$3,'Slutlig allokering kvv'!$B$1:$AJ$1,0),FALSE)/1,0)</f>
        <v>0</v>
      </c>
      <c r="AE399">
        <f t="shared" si="12"/>
        <v>0</v>
      </c>
      <c r="AG399">
        <f>IFERROR(VLOOKUP(B399,'Slutlig allokering kvv'!$B$2:$AJ$462,MATCH("Summa justerad allokerad tillförd energi (utan hjälpel och rökgaskondensering):",'Slutlig allokering kvv'!$B$1:$AK$1,0),FALSE)/1,"")</f>
        <v>0</v>
      </c>
      <c r="AI399" s="23" t="str">
        <f>IFERROR(1-VLOOKUP(B399,'Slutlig allokering kvv'!$B$2:$AJ$462,MATCH("Andel av bränsle i kvv som allokerats till värme, exklusive rökgaskondensering och hjälpel",'Slutlig allokering kvv'!$B$1:$AK$1,0),FALSE),"")</f>
        <v/>
      </c>
      <c r="AK399" s="23" t="str">
        <f t="shared" si="13"/>
        <v/>
      </c>
    </row>
    <row r="400" spans="1:37" x14ac:dyDescent="0.25">
      <c r="A400" s="2" t="s">
        <v>545</v>
      </c>
      <c r="B400" s="2" t="s">
        <v>546</v>
      </c>
      <c r="C400" s="2" t="str">
        <f>IFERROR(VLOOKUP($B400,Kraftvärmeprod!$B$1:$AH$479,MATCH(C$3,Kraftvärmeprod!$B$1:$AG$1,0),FALSE)/1,"")</f>
        <v/>
      </c>
      <c r="D400" s="2" t="str">
        <f>IFERROR(VLOOKUP($B400,Kraftvärmeprod!$B$1:$AH$479,MATCH(D$3,Kraftvärmeprod!$B$1:$AG$1,0),FALSE)/1,"")</f>
        <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0</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0</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0</v>
      </c>
      <c r="M400" s="40">
        <f>IFERROR(VLOOKUP($B400,Miljö!$B$1:$S$477,MATCH(M$2,Miljö!$B$1:$X$1,0),FALSE)/1,0)-IFERROR(VLOOKUP($B400,'Slutlig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0</v>
      </c>
      <c r="O400">
        <f>IFERROR(VLOOKUP($B400,Kraftvärmeprod!$B$1:$AH$479,MATCH(O$2,Kraftvärmeprod!$B$1:$AG$1,0),FALSE)/1,0)-IFERROR(VLOOKUP($B400,'Slutlig allokering kvv'!$B$2:$AC$462,MATCH(O$3,'Slutlig allokering kvv'!$B$1:$AJ$1,0),FALSE)/1,0)</f>
        <v>0</v>
      </c>
      <c r="P400">
        <f>IFERROR(VLOOKUP($B400,Kraftvärmeprod!$B$1:$AH$479,MATCH(P$2,Kraftvärmeprod!$B$1:$AG$1,0),FALSE)/1,0)-IFERROR(VLOOKUP($B400,'Slutlig allokering kvv'!$B$2:$AC$462,MATCH(P$3,'Slutlig allokering kvv'!$B$1:$AJ$1,0),FALSE)/1,0)</f>
        <v>0</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0</v>
      </c>
      <c r="T400">
        <f>IFERROR(VLOOKUP($B400,Kraftvärmeprod!$B$1:$AH$479,MATCH(T$2,Kraftvärmeprod!$B$1:$AG$1,0),FALSE)/1,0)-IFERROR(VLOOKUP($B400,'Slutlig allokering kvv'!$B$2:$AC$462,MATCH(T$3,'Slutlig allokering kvv'!$B$1:$AJ$1,0),FALSE)/1,0)</f>
        <v>0</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B400">
        <f>IFERROR(VLOOKUP($B400,Kraftvärmeprod!$B$1:$AH$479,MATCH(AB$2,Kraftvärmeprod!$B$1:$AG$1,0),FALSE)/1,0)-IFERROR(VLOOKUP($B400,'Slutlig allokering kvv'!$B$2:$AC$462,MATCH(AB$3,'Slutlig allokering kvv'!$B$1:$AJ$1,0),FALSE)/1,0)</f>
        <v>0</v>
      </c>
      <c r="AE400">
        <f t="shared" si="12"/>
        <v>0</v>
      </c>
      <c r="AG400">
        <f>IFERROR(VLOOKUP(B400,'Slutlig allokering kvv'!$B$2:$AJ$462,MATCH("Summa justerad allokerad tillförd energi (utan hjälpel och rökgaskondensering):",'Slutlig allokering kvv'!$B$1:$AK$1,0),FALSE)/1,"")</f>
        <v>0</v>
      </c>
      <c r="AI400" s="23" t="str">
        <f>IFERROR(1-VLOOKUP(B400,'Slutlig allokering kvv'!$B$2:$AJ$462,MATCH("Andel av bränsle i kvv som allokerats till värme, exklusive rökgaskondensering och hjälpel",'Slutlig allokering kvv'!$B$1:$AK$1,0),FALSE),"")</f>
        <v/>
      </c>
      <c r="AK400" s="23" t="str">
        <f t="shared" si="13"/>
        <v/>
      </c>
    </row>
    <row r="401" spans="1:37" x14ac:dyDescent="0.25">
      <c r="A401" s="2" t="s">
        <v>547</v>
      </c>
      <c r="B401" s="2" t="s">
        <v>548</v>
      </c>
      <c r="C401" s="2">
        <f>IFERROR(VLOOKUP($B401,Kraftvärmeprod!$B$1:$AH$479,MATCH(C$3,Kraftvärmeprod!$B$1:$AG$1,0),FALSE)/1,"")</f>
        <v>500</v>
      </c>
      <c r="D401" s="2">
        <f>IFERROR(VLOOKUP($B401,Kraftvärmeprod!$B$1:$AH$479,MATCH(D$3,Kraftvärmeprod!$B$1:$AG$1,0),FALSE)/1,"")</f>
        <v>187</v>
      </c>
      <c r="E401">
        <f>IFERROR(VLOOKUP($B401,Kraftvärmeprod!$B$1:$AH$479,MATCH(E$2,Kraftvärmeprod!$B$1:$AG$1,0),FALSE)/1,0)-IFERROR(VLOOKUP($B401,'Slutlig allokering kvv'!$B$2:$AC$462,MATCH(E$3,'Slutlig allokering kvv'!$B$1:$AJ$1,0),FALSE)/1,0)</f>
        <v>287</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1.75</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0.84500000000000008</v>
      </c>
      <c r="L401">
        <f>IFERROR(VLOOKUP($B401,Kraftvärmeprod!$B$1:$AH$479,MATCH(L$2,Kraftvärmeprod!$B$1:$AG$1,0),FALSE)/1,0)-IFERROR(VLOOKUP($B401,'Slutlig allokering kvv'!$B$2:$AC$462,MATCH(L$3,'Slutlig allokering kvv'!$B$1:$AJ$1,0),FALSE)/1,0)</f>
        <v>18.599999999999998</v>
      </c>
      <c r="M401" s="40">
        <f>IFERROR(VLOOKUP($B401,Miljö!$B$1:$S$477,MATCH(M$2,Miljö!$B$1:$X$1,0),FALSE)/1,0)-IFERROR(VLOOKUP($B401,'Slutlig allokering kvv'!$B$2:$AC$462,MATCH(M$3,'Slutlig allokering kvv'!$B$1:$AJ$1,0),FALSE)/1,0)</f>
        <v>16.900000000000002</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f>IFERROR(VLOOKUP($B401,Kraftvärmeprod!$B$1:$AH$479,MATCH(T$2,Kraftvärmeprod!$B$1:$AG$1,0),FALSE)/1,0)-IFERROR(VLOOKUP($B401,'Slutlig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179</v>
      </c>
      <c r="X401">
        <f>IFERROR(VLOOKUP($B401,Kraftvärmeprod!$B$1:$AH$479,MATCH(X$2,Kraftvärmeprod!$B$1:$AG$1,0),FALSE)/1,0)-IFERROR(VLOOKUP($B401,'Slutlig allokering kvv'!$B$2:$AC$462,MATCH(X$3,'Slutlig allokering kvv'!$B$1:$AJ$1,0),FALSE)/1,0)</f>
        <v>5.52</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B401">
        <f>IFERROR(VLOOKUP($B401,Kraftvärmeprod!$B$1:$AH$479,MATCH(AB$2,Kraftvärmeprod!$B$1:$AG$1,0),FALSE)/1,0)-IFERROR(VLOOKUP($B401,'Slutlig allokering kvv'!$B$2:$AC$462,MATCH(AB$3,'Slutlig allokering kvv'!$B$1:$AJ$1,0),FALSE)/1,0)</f>
        <v>0</v>
      </c>
      <c r="AE401">
        <f t="shared" si="12"/>
        <v>492.71500000000003</v>
      </c>
      <c r="AG401">
        <f>IFERROR(VLOOKUP(B401,'Slutlig allokering kvv'!$B$2:$AJ$462,MATCH("Summa justerad allokerad tillförd energi (utan hjälpel och rökgaskondensering):",'Slutlig allokering kvv'!$B$1:$AK$1,0),FALSE)/1,"")</f>
        <v>385.48500000000001</v>
      </c>
      <c r="AI401" s="23">
        <f>IFERROR(1-VLOOKUP(B401,'Slutlig allokering kvv'!$B$2:$AJ$462,MATCH("Andel av bränsle i kvv som allokerats till värme, exklusive rökgaskondensering och hjälpel",'Slutlig allokering kvv'!$B$1:$AK$1,0),FALSE),"")</f>
        <v>0.56105101343657482</v>
      </c>
      <c r="AK401" s="23">
        <f t="shared" si="13"/>
        <v>0.56105101343657482</v>
      </c>
    </row>
    <row r="402" spans="1:37" x14ac:dyDescent="0.25">
      <c r="A402" s="2" t="s">
        <v>547</v>
      </c>
      <c r="B402" s="2" t="s">
        <v>549</v>
      </c>
      <c r="C402" s="2" t="str">
        <f>IFERROR(VLOOKUP($B402,Kraftvärmeprod!$B$1:$AH$479,MATCH(C$3,Kraftvärmeprod!$B$1:$AG$1,0),FALSE)/1,"")</f>
        <v/>
      </c>
      <c r="D402" s="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s="40">
        <f>IFERROR(VLOOKUP($B402,Miljö!$B$1:$S$477,MATCH(M$2,Miljö!$B$1:$X$1,0),FALSE)/1,0)-IFERROR(VLOOKUP($B402,'Slutlig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f>IFERROR(VLOOKUP($B402,Kraftvärmeprod!$B$1:$AH$479,MATCH(T$2,Kraftvärmeprod!$B$1:$AG$1,0),FALSE)/1,0)-IFERROR(VLOOKUP($B402,'Slutlig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B402">
        <f>IFERROR(VLOOKUP($B402,Kraftvärmeprod!$B$1:$AH$479,MATCH(AB$2,Kraftvärmeprod!$B$1:$AG$1,0),FALSE)/1,0)-IFERROR(VLOOKUP($B402,'Slutlig allokering kvv'!$B$2:$AC$462,MATCH(AB$3,'Slutlig allokering kvv'!$B$1:$AJ$1,0),FALSE)/1,0)</f>
        <v>0</v>
      </c>
      <c r="AE402">
        <f t="shared" si="12"/>
        <v>0</v>
      </c>
      <c r="AG402">
        <f>IFERROR(VLOOKUP(B402,'Slutlig allokering kvv'!$B$2:$AJ$462,MATCH("Summa justerad allokerad tillförd energi (utan hjälpel och rökgaskondensering):",'Slutlig allokering kvv'!$B$1:$AK$1,0),FALSE)/1,"")</f>
        <v>0</v>
      </c>
      <c r="AI402" s="23" t="str">
        <f>IFERROR(1-VLOOKUP(B402,'Slutlig allokering kvv'!$B$2:$AJ$462,MATCH("Andel av bränsle i kvv som allokerats till värme, exklusive rökgaskondensering och hjälpel",'Slutlig allokering kvv'!$B$1:$AK$1,0),FALSE),"")</f>
        <v/>
      </c>
      <c r="AK402" s="23" t="str">
        <f t="shared" si="13"/>
        <v/>
      </c>
    </row>
    <row r="403" spans="1:37" x14ac:dyDescent="0.25">
      <c r="A403" s="2" t="s">
        <v>547</v>
      </c>
      <c r="B403" s="2" t="s">
        <v>550</v>
      </c>
      <c r="C403" s="2" t="str">
        <f>IFERROR(VLOOKUP($B403,Kraftvärmeprod!$B$1:$AH$479,MATCH(C$3,Kraftvärmeprod!$B$1:$AG$1,0),FALSE)/1,"")</f>
        <v/>
      </c>
      <c r="D403" s="2"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s="40">
        <f>IFERROR(VLOOKUP($B403,Miljö!$B$1:$S$477,MATCH(M$2,Miljö!$B$1:$X$1,0),FALSE)/1,0)-IFERROR(VLOOKUP($B403,'Slutlig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f>IFERROR(VLOOKUP($B403,Kraftvärmeprod!$B$1:$AH$479,MATCH(T$2,Kraftvärmeprod!$B$1:$AG$1,0),FALSE)/1,0)-IFERROR(VLOOKUP($B403,'Slutlig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B403">
        <f>IFERROR(VLOOKUP($B403,Kraftvärmeprod!$B$1:$AH$479,MATCH(AB$2,Kraftvärmeprod!$B$1:$AG$1,0),FALSE)/1,0)-IFERROR(VLOOKUP($B403,'Slutlig allokering kvv'!$B$2:$AC$462,MATCH(AB$3,'Slutlig allokering kvv'!$B$1:$AJ$1,0),FALSE)/1,0)</f>
        <v>0</v>
      </c>
      <c r="AE403">
        <f t="shared" si="12"/>
        <v>0</v>
      </c>
      <c r="AG403">
        <f>IFERROR(VLOOKUP(B403,'Slutlig allokering kvv'!$B$2:$AJ$462,MATCH("Summa justerad allokerad tillförd energi (utan hjälpel och rökgaskondensering):",'Slutlig allokering kvv'!$B$1:$AK$1,0),FALSE)/1,"")</f>
        <v>0</v>
      </c>
      <c r="AI403" s="23" t="str">
        <f>IFERROR(1-VLOOKUP(B403,'Slutlig allokering kvv'!$B$2:$AJ$462,MATCH("Andel av bränsle i kvv som allokerats till värme, exklusive rökgaskondensering och hjälpel",'Slutlig allokering kvv'!$B$1:$AK$1,0),FALSE),"")</f>
        <v/>
      </c>
      <c r="AK403" s="23" t="str">
        <f t="shared" si="13"/>
        <v/>
      </c>
    </row>
    <row r="404" spans="1:37" x14ac:dyDescent="0.25">
      <c r="A404" s="2" t="s">
        <v>547</v>
      </c>
      <c r="B404" s="2" t="s">
        <v>551</v>
      </c>
      <c r="C404" s="2" t="str">
        <f>IFERROR(VLOOKUP($B404,Kraftvärmeprod!$B$1:$AH$479,MATCH(C$3,Kraftvärmeprod!$B$1:$AG$1,0),FALSE)/1,"")</f>
        <v/>
      </c>
      <c r="D404" s="2"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s="40">
        <f>IFERROR(VLOOKUP($B404,Miljö!$B$1:$S$477,MATCH(M$2,Miljö!$B$1:$X$1,0),FALSE)/1,0)-IFERROR(VLOOKUP($B404,'Slutlig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f>IFERROR(VLOOKUP($B404,Kraftvärmeprod!$B$1:$AH$479,MATCH(T$2,Kraftvärmeprod!$B$1:$AG$1,0),FALSE)/1,0)-IFERROR(VLOOKUP($B404,'Slutlig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B404">
        <f>IFERROR(VLOOKUP($B404,Kraftvärmeprod!$B$1:$AH$479,MATCH(AB$2,Kraftvärmeprod!$B$1:$AG$1,0),FALSE)/1,0)-IFERROR(VLOOKUP($B404,'Slutlig allokering kvv'!$B$2:$AC$462,MATCH(AB$3,'Slutlig allokering kvv'!$B$1:$AJ$1,0),FALSE)/1,0)</f>
        <v>0</v>
      </c>
      <c r="AE404">
        <f t="shared" si="12"/>
        <v>0</v>
      </c>
      <c r="AG404">
        <f>IFERROR(VLOOKUP(B404,'Slutlig allokering kvv'!$B$2:$AJ$462,MATCH("Summa justerad allokerad tillförd energi (utan hjälpel och rökgaskondensering):",'Slutlig allokering kvv'!$B$1:$AK$1,0),FALSE)/1,"")</f>
        <v>0</v>
      </c>
      <c r="AI404" s="23" t="str">
        <f>IFERROR(1-VLOOKUP(B404,'Slutlig allokering kvv'!$B$2:$AJ$462,MATCH("Andel av bränsle i kvv som allokerats till värme, exklusive rökgaskondensering och hjälpel",'Slutlig allokering kvv'!$B$1:$AK$1,0),FALSE),"")</f>
        <v/>
      </c>
      <c r="AK404" s="23" t="str">
        <f t="shared" si="13"/>
        <v/>
      </c>
    </row>
    <row r="405" spans="1:37" x14ac:dyDescent="0.25">
      <c r="A405" s="2" t="s">
        <v>552</v>
      </c>
      <c r="B405" s="2" t="s">
        <v>553</v>
      </c>
      <c r="C405" s="2" t="str">
        <f>IFERROR(VLOOKUP($B405,Kraftvärmeprod!$B$1:$AH$479,MATCH(C$3,Kraftvärmeprod!$B$1:$AG$1,0),FALSE)/1,"")</f>
        <v/>
      </c>
      <c r="D405" s="2" t="str">
        <f>IFERROR(VLOOKUP($B405,Kraftvärmeprod!$B$1:$AH$479,MATCH(D$3,Kraftvärmeprod!$B$1:$AG$1,0),FALSE)/1,"")</f>
        <v/>
      </c>
      <c r="E405">
        <f>IFERROR(VLOOKUP($B405,Kraftvärmeprod!$B$1:$AH$479,MATCH(E$2,Kraftvärmeprod!$B$1:$AG$1,0),FALSE)/1,0)-IFERROR(VLOOKUP($B405,'Slutlig allokering kvv'!$B$2:$AC$462,MATCH(E$3,'Slutlig allokering kvv'!$B$1:$AJ$1,0),FALSE)/1,0)</f>
        <v>0</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0</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0</v>
      </c>
      <c r="L405">
        <f>IFERROR(VLOOKUP($B405,Kraftvärmeprod!$B$1:$AH$479,MATCH(L$2,Kraftvärmeprod!$B$1:$AG$1,0),FALSE)/1,0)-IFERROR(VLOOKUP($B405,'Slutlig allokering kvv'!$B$2:$AC$462,MATCH(L$3,'Slutlig allokering kvv'!$B$1:$AJ$1,0),FALSE)/1,0)</f>
        <v>0</v>
      </c>
      <c r="M405" s="40">
        <f>IFERROR(VLOOKUP($B405,Miljö!$B$1:$S$477,MATCH(M$2,Miljö!$B$1:$X$1,0),FALSE)/1,0)-IFERROR(VLOOKUP($B405,'Slutlig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f>IFERROR(VLOOKUP($B405,Kraftvärmeprod!$B$1:$AH$479,MATCH(T$2,Kraftvärmeprod!$B$1:$AG$1,0),FALSE)/1,0)-IFERROR(VLOOKUP($B405,'Slutlig allokering kvv'!$B$2:$AC$462,MATCH(T$3,'Slutlig allokering kvv'!$B$1:$AJ$1,0),FALSE)/1,0)</f>
        <v>0</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0</v>
      </c>
      <c r="W405">
        <f>IFERROR(VLOOKUP($B405,Kraftvärmeprod!$B$1:$AH$479,MATCH(W$2,Kraftvärmeprod!$B$1:$AG$1,0),FALSE)/1,0)-IFERROR(VLOOKUP($B405,'Slutlig allokering kvv'!$B$2:$AC$462,MATCH(W$3,'Slutlig allokering kvv'!$B$1:$AJ$1,0),FALSE)/1,0)</f>
        <v>0</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B405">
        <f>IFERROR(VLOOKUP($B405,Kraftvärmeprod!$B$1:$AH$479,MATCH(AB$2,Kraftvärmeprod!$B$1:$AG$1,0),FALSE)/1,0)-IFERROR(VLOOKUP($B405,'Slutlig allokering kvv'!$B$2:$AC$462,MATCH(AB$3,'Slutlig allokering kvv'!$B$1:$AJ$1,0),FALSE)/1,0)</f>
        <v>0</v>
      </c>
      <c r="AE405">
        <f t="shared" si="12"/>
        <v>0</v>
      </c>
      <c r="AG405">
        <f>IFERROR(VLOOKUP(B405,'Slutlig allokering kvv'!$B$2:$AJ$462,MATCH("Summa justerad allokerad tillförd energi (utan hjälpel och rökgaskondensering):",'Slutlig allokering kvv'!$B$1:$AK$1,0),FALSE)/1,"")</f>
        <v>0</v>
      </c>
      <c r="AI405" s="23" t="str">
        <f>IFERROR(1-VLOOKUP(B405,'Slutlig allokering kvv'!$B$2:$AJ$462,MATCH("Andel av bränsle i kvv som allokerats till värme, exklusive rökgaskondensering och hjälpel",'Slutlig allokering kvv'!$B$1:$AK$1,0),FALSE),"")</f>
        <v/>
      </c>
      <c r="AK405" s="23" t="str">
        <f t="shared" si="13"/>
        <v/>
      </c>
    </row>
    <row r="406" spans="1:37" x14ac:dyDescent="0.25">
      <c r="A406" s="2" t="s">
        <v>554</v>
      </c>
      <c r="B406" s="2" t="s">
        <v>555</v>
      </c>
      <c r="C406" s="2" t="str">
        <f>IFERROR(VLOOKUP($B406,Kraftvärmeprod!$B$1:$AH$479,MATCH(C$3,Kraftvärmeprod!$B$1:$AG$1,0),FALSE)/1,"")</f>
        <v/>
      </c>
      <c r="D406" s="2"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s="40">
        <f>IFERROR(VLOOKUP($B406,Miljö!$B$1:$S$477,MATCH(M$2,Miljö!$B$1:$X$1,0),FALSE)/1,0)-IFERROR(VLOOKUP($B406,'Slutlig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f>IFERROR(VLOOKUP($B406,Kraftvärmeprod!$B$1:$AH$479,MATCH(T$2,Kraftvärmeprod!$B$1:$AG$1,0),FALSE)/1,0)-IFERROR(VLOOKUP($B406,'Slutlig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B406">
        <f>IFERROR(VLOOKUP($B406,Kraftvärmeprod!$B$1:$AH$479,MATCH(AB$2,Kraftvärmeprod!$B$1:$AG$1,0),FALSE)/1,0)-IFERROR(VLOOKUP($B406,'Slutlig allokering kvv'!$B$2:$AC$462,MATCH(AB$3,'Slutlig allokering kvv'!$B$1:$AJ$1,0),FALSE)/1,0)</f>
        <v>0</v>
      </c>
      <c r="AE406">
        <f t="shared" si="12"/>
        <v>0</v>
      </c>
      <c r="AG406">
        <f>IFERROR(VLOOKUP(B406,'Slutlig allokering kvv'!$B$2:$AJ$462,MATCH("Summa justerad allokerad tillförd energi (utan hjälpel och rökgaskondensering):",'Slutlig allokering kvv'!$B$1:$AK$1,0),FALSE)/1,"")</f>
        <v>0</v>
      </c>
      <c r="AI406" s="23" t="str">
        <f>IFERROR(1-VLOOKUP(B406,'Slutlig allokering kvv'!$B$2:$AJ$462,MATCH("Andel av bränsle i kvv som allokerats till värme, exklusive rökgaskondensering och hjälpel",'Slutlig allokering kvv'!$B$1:$AK$1,0),FALSE),"")</f>
        <v/>
      </c>
      <c r="AK406" s="23" t="str">
        <f t="shared" si="13"/>
        <v/>
      </c>
    </row>
    <row r="407" spans="1:37" x14ac:dyDescent="0.25">
      <c r="A407" s="2" t="s">
        <v>556</v>
      </c>
      <c r="B407" s="2" t="s">
        <v>557</v>
      </c>
      <c r="C407" s="2" t="str">
        <f>IFERROR(VLOOKUP($B407,Kraftvärmeprod!$B$1:$AH$479,MATCH(C$3,Kraftvärmeprod!$B$1:$AG$1,0),FALSE)/1,"")</f>
        <v/>
      </c>
      <c r="D407" s="2"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s="40">
        <f>IFERROR(VLOOKUP($B407,Miljö!$B$1:$S$477,MATCH(M$2,Miljö!$B$1:$X$1,0),FALSE)/1,0)-IFERROR(VLOOKUP($B407,'Slutlig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f>IFERROR(VLOOKUP($B407,Kraftvärmeprod!$B$1:$AH$479,MATCH(T$2,Kraftvärmeprod!$B$1:$AG$1,0),FALSE)/1,0)-IFERROR(VLOOKUP($B407,'Slutlig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B407">
        <f>IFERROR(VLOOKUP($B407,Kraftvärmeprod!$B$1:$AH$479,MATCH(AB$2,Kraftvärmeprod!$B$1:$AG$1,0),FALSE)/1,0)-IFERROR(VLOOKUP($B407,'Slutlig allokering kvv'!$B$2:$AC$462,MATCH(AB$3,'Slutlig allokering kvv'!$B$1:$AJ$1,0),FALSE)/1,0)</f>
        <v>0</v>
      </c>
      <c r="AE407">
        <f t="shared" si="12"/>
        <v>0</v>
      </c>
      <c r="AG407">
        <f>IFERROR(VLOOKUP(B407,'Slutlig allokering kvv'!$B$2:$AJ$462,MATCH("Summa justerad allokerad tillförd energi (utan hjälpel och rökgaskondensering):",'Slutlig allokering kvv'!$B$1:$AK$1,0),FALSE)/1,"")</f>
        <v>0</v>
      </c>
      <c r="AI407" s="23" t="str">
        <f>IFERROR(1-VLOOKUP(B407,'Slutlig allokering kvv'!$B$2:$AJ$462,MATCH("Andel av bränsle i kvv som allokerats till värme, exklusive rökgaskondensering och hjälpel",'Slutlig allokering kvv'!$B$1:$AK$1,0),FALSE),"")</f>
        <v/>
      </c>
      <c r="AK407" s="23" t="str">
        <f t="shared" si="13"/>
        <v/>
      </c>
    </row>
    <row r="408" spans="1:37" x14ac:dyDescent="0.25">
      <c r="A408" s="2" t="s">
        <v>556</v>
      </c>
      <c r="B408" s="2" t="s">
        <v>558</v>
      </c>
      <c r="C408" s="2" t="str">
        <f>IFERROR(VLOOKUP($B408,Kraftvärmeprod!$B$1:$AH$479,MATCH(C$3,Kraftvärmeprod!$B$1:$AG$1,0),FALSE)/1,"")</f>
        <v/>
      </c>
      <c r="D408" s="2"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s="40">
        <f>IFERROR(VLOOKUP($B408,Miljö!$B$1:$S$477,MATCH(M$2,Miljö!$B$1:$X$1,0),FALSE)/1,0)-IFERROR(VLOOKUP($B408,'Slutlig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f>IFERROR(VLOOKUP($B408,Kraftvärmeprod!$B$1:$AH$479,MATCH(T$2,Kraftvärmeprod!$B$1:$AG$1,0),FALSE)/1,0)-IFERROR(VLOOKUP($B408,'Slutlig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B408">
        <f>IFERROR(VLOOKUP($B408,Kraftvärmeprod!$B$1:$AH$479,MATCH(AB$2,Kraftvärmeprod!$B$1:$AG$1,0),FALSE)/1,0)-IFERROR(VLOOKUP($B408,'Slutlig allokering kvv'!$B$2:$AC$462,MATCH(AB$3,'Slutlig allokering kvv'!$B$1:$AJ$1,0),FALSE)/1,0)</f>
        <v>0</v>
      </c>
      <c r="AE408">
        <f t="shared" si="12"/>
        <v>0</v>
      </c>
      <c r="AG408">
        <f>IFERROR(VLOOKUP(B408,'Slutlig allokering kvv'!$B$2:$AJ$462,MATCH("Summa justerad allokerad tillförd energi (utan hjälpel och rökgaskondensering):",'Slutlig allokering kvv'!$B$1:$AK$1,0),FALSE)/1,"")</f>
        <v>0</v>
      </c>
      <c r="AI408" s="23" t="str">
        <f>IFERROR(1-VLOOKUP(B408,'Slutlig allokering kvv'!$B$2:$AJ$462,MATCH("Andel av bränsle i kvv som allokerats till värme, exklusive rökgaskondensering och hjälpel",'Slutlig allokering kvv'!$B$1:$AK$1,0),FALSE),"")</f>
        <v/>
      </c>
      <c r="AK408" s="23" t="str">
        <f t="shared" si="13"/>
        <v/>
      </c>
    </row>
    <row r="409" spans="1:37" x14ac:dyDescent="0.25">
      <c r="A409" s="2" t="s">
        <v>556</v>
      </c>
      <c r="B409" s="2" t="s">
        <v>559</v>
      </c>
      <c r="C409" s="2" t="str">
        <f>IFERROR(VLOOKUP($B409,Kraftvärmeprod!$B$1:$AH$479,MATCH(C$3,Kraftvärmeprod!$B$1:$AG$1,0),FALSE)/1,"")</f>
        <v/>
      </c>
      <c r="D409" s="2"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s="40">
        <f>IFERROR(VLOOKUP($B409,Miljö!$B$1:$S$477,MATCH(M$2,Miljö!$B$1:$X$1,0),FALSE)/1,0)-IFERROR(VLOOKUP($B409,'Slutlig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f>IFERROR(VLOOKUP($B409,Kraftvärmeprod!$B$1:$AH$479,MATCH(T$2,Kraftvärmeprod!$B$1:$AG$1,0),FALSE)/1,0)-IFERROR(VLOOKUP($B409,'Slutlig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B409">
        <f>IFERROR(VLOOKUP($B409,Kraftvärmeprod!$B$1:$AH$479,MATCH(AB$2,Kraftvärmeprod!$B$1:$AG$1,0),FALSE)/1,0)-IFERROR(VLOOKUP($B409,'Slutlig allokering kvv'!$B$2:$AC$462,MATCH(AB$3,'Slutlig allokering kvv'!$B$1:$AJ$1,0),FALSE)/1,0)</f>
        <v>0</v>
      </c>
      <c r="AE409">
        <f t="shared" si="12"/>
        <v>0</v>
      </c>
      <c r="AG409">
        <f>IFERROR(VLOOKUP(B409,'Slutlig allokering kvv'!$B$2:$AJ$462,MATCH("Summa justerad allokerad tillförd energi (utan hjälpel och rökgaskondensering):",'Slutlig allokering kvv'!$B$1:$AK$1,0),FALSE)/1,"")</f>
        <v>0</v>
      </c>
      <c r="AI409" s="23" t="str">
        <f>IFERROR(1-VLOOKUP(B409,'Slutlig allokering kvv'!$B$2:$AJ$462,MATCH("Andel av bränsle i kvv som allokerats till värme, exklusive rökgaskondensering och hjälpel",'Slutlig allokering kvv'!$B$1:$AK$1,0),FALSE),"")</f>
        <v/>
      </c>
      <c r="AK409" s="23" t="str">
        <f t="shared" si="13"/>
        <v/>
      </c>
    </row>
    <row r="410" spans="1:37" x14ac:dyDescent="0.25">
      <c r="A410" s="2" t="s">
        <v>556</v>
      </c>
      <c r="B410" s="2" t="s">
        <v>560</v>
      </c>
      <c r="C410" s="2" t="str">
        <f>IFERROR(VLOOKUP($B410,Kraftvärmeprod!$B$1:$AH$479,MATCH(C$3,Kraftvärmeprod!$B$1:$AG$1,0),FALSE)/1,"")</f>
        <v/>
      </c>
      <c r="D410" s="2"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s="40">
        <f>IFERROR(VLOOKUP($B410,Miljö!$B$1:$S$477,MATCH(M$2,Miljö!$B$1:$X$1,0),FALSE)/1,0)-IFERROR(VLOOKUP($B410,'Slutlig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f>IFERROR(VLOOKUP($B410,Kraftvärmeprod!$B$1:$AH$479,MATCH(T$2,Kraftvärmeprod!$B$1:$AG$1,0),FALSE)/1,0)-IFERROR(VLOOKUP($B410,'Slutlig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B410">
        <f>IFERROR(VLOOKUP($B410,Kraftvärmeprod!$B$1:$AH$479,MATCH(AB$2,Kraftvärmeprod!$B$1:$AG$1,0),FALSE)/1,0)-IFERROR(VLOOKUP($B410,'Slutlig allokering kvv'!$B$2:$AC$462,MATCH(AB$3,'Slutlig allokering kvv'!$B$1:$AJ$1,0),FALSE)/1,0)</f>
        <v>0</v>
      </c>
      <c r="AE410">
        <f t="shared" si="12"/>
        <v>0</v>
      </c>
      <c r="AG410">
        <f>IFERROR(VLOOKUP(B410,'Slutlig allokering kvv'!$B$2:$AJ$462,MATCH("Summa justerad allokerad tillförd energi (utan hjälpel och rökgaskondensering):",'Slutlig allokering kvv'!$B$1:$AK$1,0),FALSE)/1,"")</f>
        <v>0</v>
      </c>
      <c r="AI410" s="23" t="str">
        <f>IFERROR(1-VLOOKUP(B410,'Slutlig allokering kvv'!$B$2:$AJ$462,MATCH("Andel av bränsle i kvv som allokerats till värme, exklusive rökgaskondensering och hjälpel",'Slutlig allokering kvv'!$B$1:$AK$1,0),FALSE),"")</f>
        <v/>
      </c>
      <c r="AK410" s="23" t="str">
        <f t="shared" si="13"/>
        <v/>
      </c>
    </row>
    <row r="411" spans="1:37" x14ac:dyDescent="0.25">
      <c r="A411" s="2" t="s">
        <v>556</v>
      </c>
      <c r="B411" s="2" t="s">
        <v>561</v>
      </c>
      <c r="C411" s="2" t="str">
        <f>IFERROR(VLOOKUP($B411,Kraftvärmeprod!$B$1:$AH$479,MATCH(C$3,Kraftvärmeprod!$B$1:$AG$1,0),FALSE)/1,"")</f>
        <v/>
      </c>
      <c r="D411" s="2"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s="40">
        <f>IFERROR(VLOOKUP($B411,Miljö!$B$1:$S$477,MATCH(M$2,Miljö!$B$1:$X$1,0),FALSE)/1,0)-IFERROR(VLOOKUP($B411,'Slutlig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f>IFERROR(VLOOKUP($B411,Kraftvärmeprod!$B$1:$AH$479,MATCH(T$2,Kraftvärmeprod!$B$1:$AG$1,0),FALSE)/1,0)-IFERROR(VLOOKUP($B411,'Slutlig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B411">
        <f>IFERROR(VLOOKUP($B411,Kraftvärmeprod!$B$1:$AH$479,MATCH(AB$2,Kraftvärmeprod!$B$1:$AG$1,0),FALSE)/1,0)-IFERROR(VLOOKUP($B411,'Slutlig allokering kvv'!$B$2:$AC$462,MATCH(AB$3,'Slutlig allokering kvv'!$B$1:$AJ$1,0),FALSE)/1,0)</f>
        <v>0</v>
      </c>
      <c r="AE411">
        <f t="shared" si="12"/>
        <v>0</v>
      </c>
      <c r="AG411">
        <f>IFERROR(VLOOKUP(B411,'Slutlig allokering kvv'!$B$2:$AJ$462,MATCH("Summa justerad allokerad tillförd energi (utan hjälpel och rökgaskondensering):",'Slutlig allokering kvv'!$B$1:$AK$1,0),FALSE)/1,"")</f>
        <v>0</v>
      </c>
      <c r="AI411" s="23" t="str">
        <f>IFERROR(1-VLOOKUP(B411,'Slutlig allokering kvv'!$B$2:$AJ$462,MATCH("Andel av bränsle i kvv som allokerats till värme, exklusive rökgaskondensering och hjälpel",'Slutlig allokering kvv'!$B$1:$AK$1,0),FALSE),"")</f>
        <v/>
      </c>
      <c r="AK411" s="23" t="str">
        <f t="shared" si="13"/>
        <v/>
      </c>
    </row>
    <row r="412" spans="1:37" x14ac:dyDescent="0.25">
      <c r="A412" s="2" t="s">
        <v>556</v>
      </c>
      <c r="B412" s="2" t="s">
        <v>562</v>
      </c>
      <c r="C412" s="2">
        <f>IFERROR(VLOOKUP($B412,Kraftvärmeprod!$B$1:$AH$479,MATCH(C$3,Kraftvärmeprod!$B$1:$AG$1,0),FALSE)/1,"")</f>
        <v>249.3</v>
      </c>
      <c r="D412" s="2">
        <f>IFERROR(VLOOKUP($B412,Kraftvärmeprod!$B$1:$AH$479,MATCH(D$3,Kraftvärmeprod!$B$1:$AG$1,0),FALSE)/1,"")</f>
        <v>93.537000000000006</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8.8124000000000002</v>
      </c>
      <c r="G412">
        <f>IFERROR(VLOOKUP($B412,Kraftvärmeprod!$B$1:$AH$479,MATCH(G$2,Kraftvärmeprod!$B$1:$AG$1,0),FALSE)/1,0)-IFERROR(VLOOKUP($B412,'Slutlig allokering kvv'!$B$2:$AC$462,MATCH(G$3,'Slutlig allokering kvv'!$B$1:$AJ$1,0),FALSE)/1,0)</f>
        <v>92.367499999999993</v>
      </c>
      <c r="H412">
        <f>IFERROR(VLOOKUP($B412,Kraftvärmeprod!$B$1:$AH$479,MATCH(H$2,Kraftvärmeprod!$B$1:$AG$1,0),FALSE)/1,0)-IFERROR(VLOOKUP($B412,'Slutlig allokering kvv'!$B$2:$AC$462,MATCH(H$3,'Slutlig allokering kvv'!$B$1:$AJ$1,0),FALSE)/1,0)</f>
        <v>2.58882E-2</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4.6969899999999996</v>
      </c>
      <c r="L412">
        <f>IFERROR(VLOOKUP($B412,Kraftvärmeprod!$B$1:$AH$479,MATCH(L$2,Kraftvärmeprod!$B$1:$AG$1,0),FALSE)/1,0)-IFERROR(VLOOKUP($B412,'Slutlig allokering kvv'!$B$2:$AC$462,MATCH(L$3,'Slutlig allokering kvv'!$B$1:$AJ$1,0),FALSE)/1,0)</f>
        <v>24.715299999999996</v>
      </c>
      <c r="M412" s="40">
        <f>IFERROR(VLOOKUP($B412,Miljö!$B$1:$S$477,MATCH(M$2,Miljö!$B$1:$X$1,0),FALSE)/1,0)-IFERROR(VLOOKUP($B412,'Slutlig allokering kvv'!$B$2:$AC$462,MATCH(M$3,'Slutlig allokering kvv'!$B$1:$AJ$1,0),FALSE)/1,0)</f>
        <v>8.5427099999999978</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42.350999999999999</v>
      </c>
      <c r="R412">
        <f>IFERROR(VLOOKUP($B412,Kraftvärmeprod!$B$1:$AH$479,MATCH(R$2,Kraftvärmeprod!$B$1:$AG$1,0),FALSE)/1,0)-IFERROR(VLOOKUP($B412,'Slutlig allokering kvv'!$B$2:$AC$462,MATCH(R$3,'Slutlig allokering kvv'!$B$1:$AJ$1,0),FALSE)/1,0)</f>
        <v>15.694300000000002</v>
      </c>
      <c r="S412">
        <f>IFERROR(VLOOKUP($B412,Kraftvärmeprod!$B$1:$AH$479,MATCH(S$2,Kraftvärmeprod!$B$1:$AG$1,0),FALSE)/1,0)-IFERROR(VLOOKUP($B412,'Slutlig allokering kvv'!$B$2:$AC$462,MATCH(S$3,'Slutlig allokering kvv'!$B$1:$AJ$1,0),FALSE)/1,0)</f>
        <v>0</v>
      </c>
      <c r="T412">
        <f>IFERROR(VLOOKUP($B412,Kraftvärmeprod!$B$1:$AH$479,MATCH(T$2,Kraftvärmeprod!$B$1:$AG$1,0),FALSE)/1,0)-IFERROR(VLOOKUP($B412,'Slutlig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18.063000000000002</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B412">
        <f>IFERROR(VLOOKUP($B412,Kraftvärmeprod!$B$1:$AH$479,MATCH(AB$2,Kraftvärmeprod!$B$1:$AG$1,0),FALSE)/1,0)-IFERROR(VLOOKUP($B412,'Slutlig allokering kvv'!$B$2:$AC$462,MATCH(AB$3,'Slutlig allokering kvv'!$B$1:$AJ$1,0),FALSE)/1,0)</f>
        <v>0</v>
      </c>
      <c r="AE412">
        <f t="shared" si="12"/>
        <v>206.7263782</v>
      </c>
      <c r="AG412">
        <f>IFERROR(VLOOKUP(B412,'Slutlig allokering kvv'!$B$2:$AJ$462,MATCH("Summa justerad allokerad tillförd energi (utan hjälpel och rökgaskondensering):",'Slutlig allokering kvv'!$B$1:$AK$1,0),FALSE)/1,"")</f>
        <v>217.43662179999998</v>
      </c>
      <c r="AI412" s="23">
        <f>IFERROR(1-VLOOKUP(B412,'Slutlig allokering kvv'!$B$2:$AJ$462,MATCH("Andel av bränsle i kvv som allokerats till värme, exklusive rökgaskondensering och hjälpel",'Slutlig allokering kvv'!$B$1:$AK$1,0),FALSE),"")</f>
        <v>0.48737484929142816</v>
      </c>
      <c r="AK412" s="23">
        <f t="shared" si="13"/>
        <v>0.48737484929142805</v>
      </c>
    </row>
    <row r="413" spans="1:37" x14ac:dyDescent="0.25">
      <c r="A413" s="2" t="s">
        <v>556</v>
      </c>
      <c r="B413" s="2" t="s">
        <v>563</v>
      </c>
      <c r="C413" s="2">
        <f>IFERROR(VLOOKUP($B413,Kraftvärmeprod!$B$1:$AH$479,MATCH(C$3,Kraftvärmeprod!$B$1:$AG$1,0),FALSE)/1,"")</f>
        <v>177.89500000000001</v>
      </c>
      <c r="D413" s="2">
        <f>IFERROR(VLOOKUP($B413,Kraftvärmeprod!$B$1:$AH$479,MATCH(D$3,Kraftvärmeprod!$B$1:$AG$1,0),FALSE)/1,"")</f>
        <v>73.313000000000002</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4.7016899999999993</v>
      </c>
      <c r="G413">
        <f>IFERROR(VLOOKUP($B413,Kraftvärmeprod!$B$1:$AH$479,MATCH(G$2,Kraftvärmeprod!$B$1:$AG$1,0),FALSE)/1,0)-IFERROR(VLOOKUP($B413,'Slutlig allokering kvv'!$B$2:$AC$462,MATCH(G$3,'Slutlig allokering kvv'!$B$1:$AJ$1,0),FALSE)/1,0)</f>
        <v>66.487400000000008</v>
      </c>
      <c r="H413">
        <f>IFERROR(VLOOKUP($B413,Kraftvärmeprod!$B$1:$AH$479,MATCH(H$2,Kraftvärmeprod!$B$1:$AG$1,0),FALSE)/1,0)-IFERROR(VLOOKUP($B413,'Slutlig allokering kvv'!$B$2:$AC$462,MATCH(H$3,'Slutlig allokering kvv'!$B$1:$AJ$1,0),FALSE)/1,0)</f>
        <v>3.4096700000000001E-2</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1.1051900000000001</v>
      </c>
      <c r="L413">
        <f>IFERROR(VLOOKUP($B413,Kraftvärmeprod!$B$1:$AH$479,MATCH(L$2,Kraftvärmeprod!$B$1:$AG$1,0),FALSE)/1,0)-IFERROR(VLOOKUP($B413,'Slutlig allokering kvv'!$B$2:$AC$462,MATCH(L$3,'Slutlig allokering kvv'!$B$1:$AJ$1,0),FALSE)/1,0)</f>
        <v>18.067399999999999</v>
      </c>
      <c r="M413" s="40">
        <f>IFERROR(VLOOKUP($B413,Miljö!$B$1:$S$477,MATCH(M$2,Miljö!$B$1:$X$1,0),FALSE)/1,0)-IFERROR(VLOOKUP($B413,'Slutlig allokering kvv'!$B$2:$AC$462,MATCH(M$3,'Slutlig allokering kvv'!$B$1:$AJ$1,0),FALSE)/1,0)</f>
        <v>6.0907600000000004</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30.470699999999997</v>
      </c>
      <c r="R413">
        <f>IFERROR(VLOOKUP($B413,Kraftvärmeprod!$B$1:$AH$479,MATCH(R$2,Kraftvärmeprod!$B$1:$AG$1,0),FALSE)/1,0)-IFERROR(VLOOKUP($B413,'Slutlig allokering kvv'!$B$2:$AC$462,MATCH(R$3,'Slutlig allokering kvv'!$B$1:$AJ$1,0),FALSE)/1,0)</f>
        <v>11.933600000000002</v>
      </c>
      <c r="S413">
        <f>IFERROR(VLOOKUP($B413,Kraftvärmeprod!$B$1:$AH$479,MATCH(S$2,Kraftvärmeprod!$B$1:$AG$1,0),FALSE)/1,0)-IFERROR(VLOOKUP($B413,'Slutlig allokering kvv'!$B$2:$AC$462,MATCH(S$3,'Slutlig allokering kvv'!$B$1:$AJ$1,0),FALSE)/1,0)</f>
        <v>0</v>
      </c>
      <c r="T413">
        <f>IFERROR(VLOOKUP($B413,Kraftvärmeprod!$B$1:$AH$479,MATCH(T$2,Kraftvärmeprod!$B$1:$AG$1,0),FALSE)/1,0)-IFERROR(VLOOKUP($B413,'Slutlig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15.9346</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B413">
        <f>IFERROR(VLOOKUP($B413,Kraftvärmeprod!$B$1:$AH$479,MATCH(AB$2,Kraftvärmeprod!$B$1:$AG$1,0),FALSE)/1,0)-IFERROR(VLOOKUP($B413,'Slutlig allokering kvv'!$B$2:$AC$462,MATCH(AB$3,'Slutlig allokering kvv'!$B$1:$AJ$1,0),FALSE)/1,0)</f>
        <v>0</v>
      </c>
      <c r="AE413">
        <f t="shared" si="12"/>
        <v>148.73467669999999</v>
      </c>
      <c r="AG413">
        <f>IFERROR(VLOOKUP(B413,'Slutlig allokering kvv'!$B$2:$AJ$462,MATCH("Summa justerad allokerad tillförd energi (utan hjälpel och rökgaskondensering):",'Slutlig allokering kvv'!$B$1:$AK$1,0),FALSE)/1,"")</f>
        <v>142.1043233</v>
      </c>
      <c r="AI413" s="23">
        <f>IFERROR(1-VLOOKUP(B413,'Slutlig allokering kvv'!$B$2:$AJ$462,MATCH("Andel av bränsle i kvv som allokerats till värme, exklusive rökgaskondensering och hjälpel",'Slutlig allokering kvv'!$B$1:$AK$1,0),FALSE),"")</f>
        <v>0.51139866627240482</v>
      </c>
      <c r="AK413" s="23">
        <f t="shared" si="13"/>
        <v>0.51139866627240504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11"/>
  <sheetViews>
    <sheetView workbookViewId="0">
      <selection activeCell="Z26" sqref="Z26:AA26"/>
    </sheetView>
  </sheetViews>
  <sheetFormatPr defaultRowHeight="15" customHeight="1" x14ac:dyDescent="0.25"/>
  <cols>
    <col min="1" max="16384" width="9.140625" style="2"/>
  </cols>
  <sheetData>
    <row r="1" spans="1:15" s="13" customFormat="1" ht="105.75" thickBot="1" x14ac:dyDescent="0.3">
      <c r="A1" s="12" t="s">
        <v>564</v>
      </c>
      <c r="B1" s="12" t="s">
        <v>1</v>
      </c>
      <c r="C1" s="12" t="s">
        <v>565</v>
      </c>
      <c r="D1" s="12" t="s">
        <v>880</v>
      </c>
      <c r="E1" s="12" t="s">
        <v>881</v>
      </c>
      <c r="F1" s="12" t="s">
        <v>882</v>
      </c>
      <c r="G1" s="12" t="s">
        <v>883</v>
      </c>
      <c r="H1" s="12" t="s">
        <v>884</v>
      </c>
      <c r="I1" s="12" t="s">
        <v>885</v>
      </c>
      <c r="J1" s="12" t="s">
        <v>886</v>
      </c>
      <c r="O1" s="18" t="s">
        <v>1055</v>
      </c>
    </row>
    <row r="2" spans="1:15" ht="15" customHeight="1" x14ac:dyDescent="0.25">
      <c r="A2" s="2" t="s">
        <v>12</v>
      </c>
      <c r="B2" s="2" t="s">
        <v>13</v>
      </c>
      <c r="C2" s="2">
        <v>2014</v>
      </c>
      <c r="D2" s="2" t="s">
        <v>598</v>
      </c>
      <c r="E2" s="2" t="s">
        <v>599</v>
      </c>
      <c r="F2" s="2" t="s">
        <v>598</v>
      </c>
      <c r="G2" s="2" t="s">
        <v>599</v>
      </c>
      <c r="H2" s="2" t="s">
        <v>598</v>
      </c>
      <c r="I2" s="2" t="s">
        <v>599</v>
      </c>
      <c r="J2" s="2" t="s">
        <v>598</v>
      </c>
      <c r="O2" s="20">
        <f>IFERROR(F2/1,0)+IFERROR(H2/1,0)+IFERROR(J2/1,0)</f>
        <v>0</v>
      </c>
    </row>
    <row r="3" spans="1:15" ht="15" customHeight="1" x14ac:dyDescent="0.25">
      <c r="A3" s="2" t="s">
        <v>12</v>
      </c>
      <c r="B3" s="2" t="s">
        <v>14</v>
      </c>
      <c r="C3" s="2">
        <v>2014</v>
      </c>
      <c r="D3" s="2" t="s">
        <v>598</v>
      </c>
      <c r="E3" s="2" t="s">
        <v>599</v>
      </c>
      <c r="F3" s="2" t="s">
        <v>598</v>
      </c>
      <c r="G3" s="2" t="s">
        <v>599</v>
      </c>
      <c r="H3" s="2" t="s">
        <v>598</v>
      </c>
      <c r="I3" s="2" t="s">
        <v>599</v>
      </c>
      <c r="J3" s="2" t="s">
        <v>598</v>
      </c>
      <c r="O3" s="20">
        <f t="shared" ref="O3:O66" si="0">IFERROR(F3/1,0)+IFERROR(H3/1,0)+IFERROR(J3/1,0)</f>
        <v>0</v>
      </c>
    </row>
    <row r="4" spans="1:15" ht="15" customHeight="1" x14ac:dyDescent="0.25">
      <c r="A4" s="2" t="s">
        <v>12</v>
      </c>
      <c r="B4" s="2" t="s">
        <v>15</v>
      </c>
      <c r="C4" s="2">
        <v>2014</v>
      </c>
      <c r="D4" s="2" t="s">
        <v>598</v>
      </c>
      <c r="E4" s="2" t="s">
        <v>599</v>
      </c>
      <c r="F4" s="2" t="s">
        <v>598</v>
      </c>
      <c r="G4" s="2" t="s">
        <v>599</v>
      </c>
      <c r="H4" s="2" t="s">
        <v>598</v>
      </c>
      <c r="I4" s="2" t="s">
        <v>599</v>
      </c>
      <c r="J4" s="2" t="s">
        <v>598</v>
      </c>
      <c r="O4" s="20">
        <f t="shared" si="0"/>
        <v>0</v>
      </c>
    </row>
    <row r="5" spans="1:15" ht="15" customHeight="1" x14ac:dyDescent="0.25">
      <c r="A5" s="2" t="s">
        <v>12</v>
      </c>
      <c r="B5" s="2" t="s">
        <v>16</v>
      </c>
      <c r="C5" s="2">
        <v>2014</v>
      </c>
      <c r="D5" s="2" t="s">
        <v>598</v>
      </c>
      <c r="E5" s="2" t="s">
        <v>599</v>
      </c>
      <c r="F5" s="2" t="s">
        <v>598</v>
      </c>
      <c r="G5" s="2" t="s">
        <v>599</v>
      </c>
      <c r="H5" s="2" t="s">
        <v>598</v>
      </c>
      <c r="I5" s="2" t="s">
        <v>599</v>
      </c>
      <c r="J5" s="2" t="s">
        <v>598</v>
      </c>
      <c r="O5" s="20">
        <f t="shared" si="0"/>
        <v>0</v>
      </c>
    </row>
    <row r="6" spans="1:15" ht="15" customHeight="1" x14ac:dyDescent="0.25">
      <c r="A6" s="2" t="s">
        <v>17</v>
      </c>
      <c r="B6" s="2" t="s">
        <v>18</v>
      </c>
      <c r="C6" s="2">
        <v>2014</v>
      </c>
      <c r="D6" s="2" t="s">
        <v>598</v>
      </c>
      <c r="E6" s="2" t="s">
        <v>599</v>
      </c>
      <c r="F6" s="2" t="s">
        <v>598</v>
      </c>
      <c r="G6" s="2" t="s">
        <v>599</v>
      </c>
      <c r="H6" s="2" t="s">
        <v>598</v>
      </c>
      <c r="I6" s="2" t="s">
        <v>599</v>
      </c>
      <c r="J6" s="2" t="s">
        <v>598</v>
      </c>
      <c r="O6" s="20">
        <f t="shared" si="0"/>
        <v>0</v>
      </c>
    </row>
    <row r="7" spans="1:15" ht="15" customHeight="1" x14ac:dyDescent="0.25">
      <c r="A7" s="2" t="s">
        <v>19</v>
      </c>
      <c r="B7" s="2" t="s">
        <v>20</v>
      </c>
      <c r="C7" s="2">
        <v>2014</v>
      </c>
      <c r="D7" s="2" t="s">
        <v>598</v>
      </c>
      <c r="E7" s="2" t="s">
        <v>599</v>
      </c>
      <c r="F7" s="2" t="s">
        <v>598</v>
      </c>
      <c r="G7" s="2" t="s">
        <v>599</v>
      </c>
      <c r="H7" s="2" t="s">
        <v>598</v>
      </c>
      <c r="I7" s="2" t="s">
        <v>599</v>
      </c>
      <c r="J7" s="2" t="s">
        <v>598</v>
      </c>
      <c r="O7" s="20">
        <f t="shared" si="0"/>
        <v>0</v>
      </c>
    </row>
    <row r="8" spans="1:15" ht="15" customHeight="1" x14ac:dyDescent="0.25">
      <c r="A8" s="2" t="s">
        <v>19</v>
      </c>
      <c r="B8" s="2" t="s">
        <v>21</v>
      </c>
      <c r="C8" s="2">
        <v>2014</v>
      </c>
      <c r="D8" s="2" t="s">
        <v>598</v>
      </c>
      <c r="E8" s="2" t="s">
        <v>599</v>
      </c>
      <c r="F8" s="2" t="s">
        <v>598</v>
      </c>
      <c r="G8" s="2" t="s">
        <v>599</v>
      </c>
      <c r="H8" s="2" t="s">
        <v>598</v>
      </c>
      <c r="I8" s="2" t="s">
        <v>599</v>
      </c>
      <c r="J8" s="2" t="s">
        <v>598</v>
      </c>
      <c r="O8" s="20">
        <f t="shared" si="0"/>
        <v>0</v>
      </c>
    </row>
    <row r="9" spans="1:15" ht="15" customHeight="1" x14ac:dyDescent="0.25">
      <c r="A9" s="2" t="s">
        <v>19</v>
      </c>
      <c r="B9" s="2" t="s">
        <v>22</v>
      </c>
      <c r="C9" s="2">
        <v>2014</v>
      </c>
      <c r="D9" s="2" t="s">
        <v>598</v>
      </c>
      <c r="E9" s="2" t="s">
        <v>599</v>
      </c>
      <c r="F9" s="2" t="s">
        <v>598</v>
      </c>
      <c r="G9" s="2" t="s">
        <v>599</v>
      </c>
      <c r="H9" s="2" t="s">
        <v>598</v>
      </c>
      <c r="I9" s="2" t="s">
        <v>599</v>
      </c>
      <c r="J9" s="2" t="s">
        <v>598</v>
      </c>
      <c r="O9" s="20">
        <f t="shared" si="0"/>
        <v>0</v>
      </c>
    </row>
    <row r="10" spans="1:15" ht="15" customHeight="1" x14ac:dyDescent="0.25">
      <c r="A10" s="2" t="s">
        <v>23</v>
      </c>
      <c r="B10" s="2" t="s">
        <v>24</v>
      </c>
      <c r="C10" s="2">
        <v>2014</v>
      </c>
      <c r="D10" s="2" t="s">
        <v>599</v>
      </c>
      <c r="E10" s="2" t="s">
        <v>599</v>
      </c>
      <c r="F10" s="2" t="s">
        <v>599</v>
      </c>
      <c r="G10" s="2" t="s">
        <v>599</v>
      </c>
      <c r="H10" s="2" t="s">
        <v>599</v>
      </c>
      <c r="I10" s="2" t="s">
        <v>599</v>
      </c>
      <c r="J10" s="2" t="s">
        <v>599</v>
      </c>
      <c r="O10" s="20">
        <f t="shared" si="0"/>
        <v>0</v>
      </c>
    </row>
    <row r="11" spans="1:15" ht="15" customHeight="1" x14ac:dyDescent="0.25">
      <c r="A11" s="2" t="s">
        <v>25</v>
      </c>
      <c r="B11" s="2" t="s">
        <v>26</v>
      </c>
      <c r="C11" s="2">
        <v>2014</v>
      </c>
      <c r="D11" s="2">
        <v>7.9000000000000001E-2</v>
      </c>
      <c r="E11" s="2" t="s">
        <v>887</v>
      </c>
      <c r="F11" s="2">
        <v>7.9000000000000001E-2</v>
      </c>
      <c r="G11" s="2" t="s">
        <v>598</v>
      </c>
      <c r="H11" s="2" t="s">
        <v>598</v>
      </c>
      <c r="I11" s="2" t="s">
        <v>598</v>
      </c>
      <c r="J11" s="2" t="s">
        <v>598</v>
      </c>
      <c r="O11" s="20">
        <f t="shared" si="0"/>
        <v>7.9000000000000001E-2</v>
      </c>
    </row>
    <row r="12" spans="1:15" ht="15" customHeight="1" x14ac:dyDescent="0.25">
      <c r="A12" s="2" t="s">
        <v>27</v>
      </c>
      <c r="B12" s="2" t="s">
        <v>28</v>
      </c>
      <c r="C12" s="2">
        <v>2014</v>
      </c>
      <c r="D12" s="2" t="s">
        <v>599</v>
      </c>
      <c r="E12" s="2" t="s">
        <v>599</v>
      </c>
      <c r="F12" s="2" t="s">
        <v>599</v>
      </c>
      <c r="G12" s="2" t="s">
        <v>599</v>
      </c>
      <c r="H12" s="2" t="s">
        <v>599</v>
      </c>
      <c r="I12" s="2" t="s">
        <v>599</v>
      </c>
      <c r="J12" s="2" t="s">
        <v>599</v>
      </c>
      <c r="O12" s="20">
        <f t="shared" si="0"/>
        <v>0</v>
      </c>
    </row>
    <row r="13" spans="1:15" ht="15" customHeight="1" x14ac:dyDescent="0.25">
      <c r="A13" s="2" t="s">
        <v>29</v>
      </c>
      <c r="B13" s="2" t="s">
        <v>30</v>
      </c>
      <c r="C13" s="2">
        <v>2014</v>
      </c>
      <c r="D13" s="2">
        <v>4.9020000000000001</v>
      </c>
      <c r="E13" s="2" t="s">
        <v>888</v>
      </c>
      <c r="F13" s="2">
        <v>4.58</v>
      </c>
      <c r="G13" s="2" t="s">
        <v>889</v>
      </c>
      <c r="H13" s="2">
        <v>0.128</v>
      </c>
      <c r="I13" s="2" t="s">
        <v>890</v>
      </c>
      <c r="J13" s="2">
        <v>0.19400000000000001</v>
      </c>
      <c r="O13" s="20">
        <f t="shared" si="0"/>
        <v>4.9020000000000001</v>
      </c>
    </row>
    <row r="14" spans="1:15" ht="15" customHeight="1" x14ac:dyDescent="0.25">
      <c r="A14" s="2" t="s">
        <v>31</v>
      </c>
      <c r="B14" s="2" t="s">
        <v>32</v>
      </c>
      <c r="C14" s="2">
        <v>2014</v>
      </c>
      <c r="D14" s="2" t="s">
        <v>598</v>
      </c>
      <c r="E14" s="2" t="s">
        <v>599</v>
      </c>
      <c r="F14" s="2" t="s">
        <v>598</v>
      </c>
      <c r="G14" s="2" t="s">
        <v>599</v>
      </c>
      <c r="H14" s="2" t="s">
        <v>598</v>
      </c>
      <c r="I14" s="2" t="s">
        <v>599</v>
      </c>
      <c r="J14" s="2" t="s">
        <v>598</v>
      </c>
      <c r="O14" s="20">
        <f t="shared" si="0"/>
        <v>0</v>
      </c>
    </row>
    <row r="15" spans="1:15" ht="15" customHeight="1" x14ac:dyDescent="0.25">
      <c r="A15" s="2" t="s">
        <v>33</v>
      </c>
      <c r="B15" s="2" t="s">
        <v>34</v>
      </c>
      <c r="C15" s="2">
        <v>2014</v>
      </c>
      <c r="D15" s="2" t="s">
        <v>598</v>
      </c>
      <c r="E15" s="2" t="s">
        <v>599</v>
      </c>
      <c r="F15" s="2" t="s">
        <v>598</v>
      </c>
      <c r="G15" s="2" t="s">
        <v>599</v>
      </c>
      <c r="H15" s="2" t="s">
        <v>598</v>
      </c>
      <c r="I15" s="2" t="s">
        <v>599</v>
      </c>
      <c r="J15" s="2" t="s">
        <v>598</v>
      </c>
      <c r="O15" s="20">
        <f t="shared" si="0"/>
        <v>0</v>
      </c>
    </row>
    <row r="16" spans="1:15" ht="15" customHeight="1" x14ac:dyDescent="0.25">
      <c r="A16" s="2" t="s">
        <v>33</v>
      </c>
      <c r="B16" s="2" t="s">
        <v>35</v>
      </c>
      <c r="C16" s="2">
        <v>2014</v>
      </c>
      <c r="D16" s="2" t="s">
        <v>598</v>
      </c>
      <c r="E16" s="2" t="s">
        <v>599</v>
      </c>
      <c r="F16" s="2" t="s">
        <v>598</v>
      </c>
      <c r="G16" s="2" t="s">
        <v>599</v>
      </c>
      <c r="H16" s="2" t="s">
        <v>598</v>
      </c>
      <c r="I16" s="2" t="s">
        <v>599</v>
      </c>
      <c r="J16" s="2" t="s">
        <v>598</v>
      </c>
      <c r="O16" s="20">
        <f t="shared" si="0"/>
        <v>0</v>
      </c>
    </row>
    <row r="17" spans="1:15" ht="15" customHeight="1" x14ac:dyDescent="0.25">
      <c r="A17" s="2" t="s">
        <v>33</v>
      </c>
      <c r="B17" s="2" t="s">
        <v>36</v>
      </c>
      <c r="C17" s="2">
        <v>2014</v>
      </c>
      <c r="D17" s="2" t="s">
        <v>598</v>
      </c>
      <c r="E17" s="2" t="s">
        <v>599</v>
      </c>
      <c r="F17" s="2" t="s">
        <v>598</v>
      </c>
      <c r="G17" s="2" t="s">
        <v>599</v>
      </c>
      <c r="H17" s="2" t="s">
        <v>598</v>
      </c>
      <c r="I17" s="2" t="s">
        <v>599</v>
      </c>
      <c r="J17" s="2" t="s">
        <v>598</v>
      </c>
      <c r="O17" s="20">
        <f t="shared" si="0"/>
        <v>0</v>
      </c>
    </row>
    <row r="18" spans="1:15" ht="15" customHeight="1" x14ac:dyDescent="0.25">
      <c r="A18" s="2" t="s">
        <v>33</v>
      </c>
      <c r="B18" s="2" t="s">
        <v>37</v>
      </c>
      <c r="C18" s="2">
        <v>2014</v>
      </c>
      <c r="D18" s="2" t="s">
        <v>598</v>
      </c>
      <c r="E18" s="2" t="s">
        <v>599</v>
      </c>
      <c r="F18" s="2" t="s">
        <v>598</v>
      </c>
      <c r="G18" s="2" t="s">
        <v>599</v>
      </c>
      <c r="H18" s="2" t="s">
        <v>598</v>
      </c>
      <c r="I18" s="2" t="s">
        <v>599</v>
      </c>
      <c r="J18" s="2" t="s">
        <v>598</v>
      </c>
      <c r="O18" s="20">
        <f t="shared" si="0"/>
        <v>0</v>
      </c>
    </row>
    <row r="19" spans="1:15" ht="15" customHeight="1" x14ac:dyDescent="0.25">
      <c r="A19" s="2" t="s">
        <v>33</v>
      </c>
      <c r="B19" s="2" t="s">
        <v>38</v>
      </c>
      <c r="C19" s="2">
        <v>2014</v>
      </c>
      <c r="D19" s="2" t="s">
        <v>598</v>
      </c>
      <c r="E19" s="2" t="s">
        <v>599</v>
      </c>
      <c r="F19" s="2" t="s">
        <v>598</v>
      </c>
      <c r="G19" s="2" t="s">
        <v>599</v>
      </c>
      <c r="H19" s="2" t="s">
        <v>598</v>
      </c>
      <c r="I19" s="2" t="s">
        <v>599</v>
      </c>
      <c r="J19" s="2" t="s">
        <v>598</v>
      </c>
      <c r="O19" s="20">
        <f t="shared" si="0"/>
        <v>0</v>
      </c>
    </row>
    <row r="20" spans="1:15" ht="15" customHeight="1" x14ac:dyDescent="0.25">
      <c r="A20" s="2" t="s">
        <v>33</v>
      </c>
      <c r="B20" s="2" t="s">
        <v>39</v>
      </c>
      <c r="C20" s="2">
        <v>2014</v>
      </c>
      <c r="D20" s="2" t="s">
        <v>598</v>
      </c>
      <c r="E20" s="2" t="s">
        <v>599</v>
      </c>
      <c r="F20" s="2" t="s">
        <v>598</v>
      </c>
      <c r="G20" s="2" t="s">
        <v>599</v>
      </c>
      <c r="H20" s="2" t="s">
        <v>598</v>
      </c>
      <c r="I20" s="2" t="s">
        <v>599</v>
      </c>
      <c r="J20" s="2" t="s">
        <v>598</v>
      </c>
      <c r="O20" s="20">
        <f t="shared" si="0"/>
        <v>0</v>
      </c>
    </row>
    <row r="21" spans="1:15" ht="15" customHeight="1" x14ac:dyDescent="0.25">
      <c r="A21" s="2" t="s">
        <v>33</v>
      </c>
      <c r="B21" s="2" t="s">
        <v>40</v>
      </c>
      <c r="C21" s="2">
        <v>2014</v>
      </c>
      <c r="D21" s="2" t="s">
        <v>598</v>
      </c>
      <c r="E21" s="2" t="s">
        <v>599</v>
      </c>
      <c r="F21" s="2" t="s">
        <v>598</v>
      </c>
      <c r="G21" s="2" t="s">
        <v>599</v>
      </c>
      <c r="H21" s="2" t="s">
        <v>598</v>
      </c>
      <c r="I21" s="2" t="s">
        <v>599</v>
      </c>
      <c r="J21" s="2" t="s">
        <v>598</v>
      </c>
      <c r="O21" s="20">
        <f t="shared" si="0"/>
        <v>0</v>
      </c>
    </row>
    <row r="22" spans="1:15" ht="15" customHeight="1" x14ac:dyDescent="0.25">
      <c r="A22" s="2" t="s">
        <v>33</v>
      </c>
      <c r="B22" s="2" t="s">
        <v>41</v>
      </c>
      <c r="C22" s="2">
        <v>2014</v>
      </c>
      <c r="D22" s="2" t="s">
        <v>598</v>
      </c>
      <c r="E22" s="2" t="s">
        <v>599</v>
      </c>
      <c r="F22" s="2" t="s">
        <v>598</v>
      </c>
      <c r="G22" s="2" t="s">
        <v>599</v>
      </c>
      <c r="H22" s="2" t="s">
        <v>598</v>
      </c>
      <c r="I22" s="2" t="s">
        <v>599</v>
      </c>
      <c r="J22" s="2" t="s">
        <v>598</v>
      </c>
      <c r="O22" s="20">
        <f t="shared" si="0"/>
        <v>0</v>
      </c>
    </row>
    <row r="23" spans="1:15" ht="15" customHeight="1" x14ac:dyDescent="0.25">
      <c r="A23" s="2" t="s">
        <v>33</v>
      </c>
      <c r="B23" s="2" t="s">
        <v>42</v>
      </c>
      <c r="C23" s="2">
        <v>2014</v>
      </c>
      <c r="D23" s="2" t="s">
        <v>598</v>
      </c>
      <c r="E23" s="2" t="s">
        <v>599</v>
      </c>
      <c r="F23" s="2" t="s">
        <v>598</v>
      </c>
      <c r="G23" s="2" t="s">
        <v>599</v>
      </c>
      <c r="H23" s="2" t="s">
        <v>598</v>
      </c>
      <c r="I23" s="2" t="s">
        <v>599</v>
      </c>
      <c r="J23" s="2" t="s">
        <v>598</v>
      </c>
      <c r="O23" s="20">
        <f t="shared" si="0"/>
        <v>0</v>
      </c>
    </row>
    <row r="24" spans="1:15" ht="15" customHeight="1" x14ac:dyDescent="0.25">
      <c r="A24" s="2" t="s">
        <v>33</v>
      </c>
      <c r="B24" s="2" t="s">
        <v>43</v>
      </c>
      <c r="C24" s="2">
        <v>2014</v>
      </c>
      <c r="D24" s="2" t="s">
        <v>598</v>
      </c>
      <c r="E24" s="2" t="s">
        <v>599</v>
      </c>
      <c r="F24" s="2" t="s">
        <v>598</v>
      </c>
      <c r="G24" s="2" t="s">
        <v>599</v>
      </c>
      <c r="H24" s="2" t="s">
        <v>598</v>
      </c>
      <c r="I24" s="2" t="s">
        <v>599</v>
      </c>
      <c r="J24" s="2" t="s">
        <v>598</v>
      </c>
      <c r="O24" s="20">
        <f t="shared" si="0"/>
        <v>0</v>
      </c>
    </row>
    <row r="25" spans="1:15" ht="15" customHeight="1" x14ac:dyDescent="0.25">
      <c r="A25" s="2" t="s">
        <v>44</v>
      </c>
      <c r="B25" s="2" t="s">
        <v>45</v>
      </c>
      <c r="C25" s="2">
        <v>2014</v>
      </c>
      <c r="D25" s="2" t="s">
        <v>598</v>
      </c>
      <c r="E25" s="2" t="s">
        <v>599</v>
      </c>
      <c r="F25" s="2" t="s">
        <v>598</v>
      </c>
      <c r="G25" s="2" t="s">
        <v>599</v>
      </c>
      <c r="H25" s="2" t="s">
        <v>598</v>
      </c>
      <c r="I25" s="2" t="s">
        <v>599</v>
      </c>
      <c r="J25" s="2" t="s">
        <v>598</v>
      </c>
      <c r="O25" s="20">
        <f t="shared" si="0"/>
        <v>0</v>
      </c>
    </row>
    <row r="26" spans="1:15" ht="15" customHeight="1" x14ac:dyDescent="0.25">
      <c r="A26" s="2" t="s">
        <v>44</v>
      </c>
      <c r="B26" s="2" t="s">
        <v>46</v>
      </c>
      <c r="C26" s="2">
        <v>2014</v>
      </c>
      <c r="D26" s="2" t="s">
        <v>598</v>
      </c>
      <c r="E26" s="2" t="s">
        <v>599</v>
      </c>
      <c r="F26" s="2" t="s">
        <v>598</v>
      </c>
      <c r="G26" s="2" t="s">
        <v>599</v>
      </c>
      <c r="H26" s="2" t="s">
        <v>598</v>
      </c>
      <c r="I26" s="2" t="s">
        <v>599</v>
      </c>
      <c r="J26" s="2" t="s">
        <v>598</v>
      </c>
      <c r="O26" s="20">
        <f t="shared" si="0"/>
        <v>0</v>
      </c>
    </row>
    <row r="27" spans="1:15" ht="15" customHeight="1" x14ac:dyDescent="0.25">
      <c r="A27" s="2" t="s">
        <v>44</v>
      </c>
      <c r="B27" s="2" t="s">
        <v>47</v>
      </c>
      <c r="C27" s="2">
        <v>2014</v>
      </c>
      <c r="D27" s="2" t="s">
        <v>598</v>
      </c>
      <c r="E27" s="2" t="s">
        <v>599</v>
      </c>
      <c r="F27" s="2" t="s">
        <v>598</v>
      </c>
      <c r="G27" s="2" t="s">
        <v>599</v>
      </c>
      <c r="H27" s="2" t="s">
        <v>598</v>
      </c>
      <c r="I27" s="2" t="s">
        <v>599</v>
      </c>
      <c r="J27" s="2" t="s">
        <v>598</v>
      </c>
      <c r="O27" s="20">
        <f t="shared" si="0"/>
        <v>0</v>
      </c>
    </row>
    <row r="28" spans="1:15" ht="15" customHeight="1" x14ac:dyDescent="0.25">
      <c r="A28" s="2" t="s">
        <v>48</v>
      </c>
      <c r="B28" s="2" t="s">
        <v>49</v>
      </c>
      <c r="C28" s="2">
        <v>2014</v>
      </c>
      <c r="D28" s="2" t="s">
        <v>598</v>
      </c>
      <c r="E28" s="2" t="s">
        <v>599</v>
      </c>
      <c r="F28" s="2" t="s">
        <v>598</v>
      </c>
      <c r="G28" s="2" t="s">
        <v>599</v>
      </c>
      <c r="H28" s="2" t="s">
        <v>598</v>
      </c>
      <c r="I28" s="2" t="s">
        <v>599</v>
      </c>
      <c r="J28" s="2" t="s">
        <v>598</v>
      </c>
      <c r="O28" s="20">
        <f t="shared" si="0"/>
        <v>0</v>
      </c>
    </row>
    <row r="29" spans="1:15" ht="15" customHeight="1" x14ac:dyDescent="0.25">
      <c r="A29" s="2" t="s">
        <v>48</v>
      </c>
      <c r="B29" s="2" t="s">
        <v>50</v>
      </c>
      <c r="C29" s="2">
        <v>2014</v>
      </c>
      <c r="D29" s="2" t="s">
        <v>598</v>
      </c>
      <c r="E29" s="2" t="s">
        <v>599</v>
      </c>
      <c r="F29" s="2" t="s">
        <v>598</v>
      </c>
      <c r="G29" s="2" t="s">
        <v>599</v>
      </c>
      <c r="H29" s="2" t="s">
        <v>598</v>
      </c>
      <c r="I29" s="2" t="s">
        <v>599</v>
      </c>
      <c r="J29" s="2" t="s">
        <v>598</v>
      </c>
      <c r="O29" s="20">
        <f t="shared" si="0"/>
        <v>0</v>
      </c>
    </row>
    <row r="30" spans="1:15" ht="15" customHeight="1" x14ac:dyDescent="0.25">
      <c r="A30" s="2" t="s">
        <v>51</v>
      </c>
      <c r="B30" s="2" t="s">
        <v>52</v>
      </c>
      <c r="C30" s="2">
        <v>2014</v>
      </c>
      <c r="D30" s="2">
        <v>96.543999999999997</v>
      </c>
      <c r="E30" s="2" t="s">
        <v>657</v>
      </c>
      <c r="F30" s="2">
        <v>82.662000000000006</v>
      </c>
      <c r="G30" s="2" t="s">
        <v>891</v>
      </c>
      <c r="H30" s="2">
        <v>13.882</v>
      </c>
      <c r="I30" s="2" t="s">
        <v>599</v>
      </c>
      <c r="J30" s="2" t="s">
        <v>598</v>
      </c>
      <c r="O30" s="20">
        <f t="shared" si="0"/>
        <v>96.544000000000011</v>
      </c>
    </row>
    <row r="31" spans="1:15" ht="15" customHeight="1" x14ac:dyDescent="0.25">
      <c r="A31" s="2" t="s">
        <v>51</v>
      </c>
      <c r="B31" s="2" t="s">
        <v>53</v>
      </c>
      <c r="C31" s="2">
        <v>2014</v>
      </c>
      <c r="D31" s="2" t="s">
        <v>598</v>
      </c>
      <c r="E31" s="2" t="s">
        <v>599</v>
      </c>
      <c r="F31" s="2" t="s">
        <v>598</v>
      </c>
      <c r="G31" s="2" t="s">
        <v>599</v>
      </c>
      <c r="H31" s="2" t="s">
        <v>598</v>
      </c>
      <c r="I31" s="2" t="s">
        <v>599</v>
      </c>
      <c r="J31" s="2" t="s">
        <v>598</v>
      </c>
      <c r="O31" s="20">
        <f t="shared" si="0"/>
        <v>0</v>
      </c>
    </row>
    <row r="32" spans="1:15" ht="15" customHeight="1" x14ac:dyDescent="0.25">
      <c r="A32" s="2" t="s">
        <v>51</v>
      </c>
      <c r="B32" s="2" t="s">
        <v>54</v>
      </c>
      <c r="C32" s="2">
        <v>2014</v>
      </c>
      <c r="D32" s="2" t="s">
        <v>598</v>
      </c>
      <c r="E32" s="2" t="s">
        <v>599</v>
      </c>
      <c r="F32" s="2" t="s">
        <v>598</v>
      </c>
      <c r="G32" s="2" t="s">
        <v>599</v>
      </c>
      <c r="H32" s="2" t="s">
        <v>598</v>
      </c>
      <c r="I32" s="2" t="s">
        <v>599</v>
      </c>
      <c r="J32" s="2" t="s">
        <v>598</v>
      </c>
      <c r="O32" s="20">
        <f t="shared" si="0"/>
        <v>0</v>
      </c>
    </row>
    <row r="33" spans="1:15" ht="15" customHeight="1" x14ac:dyDescent="0.25">
      <c r="A33" s="2" t="s">
        <v>55</v>
      </c>
      <c r="B33" s="2" t="s">
        <v>56</v>
      </c>
      <c r="C33" s="2">
        <v>2014</v>
      </c>
      <c r="D33" s="2" t="s">
        <v>598</v>
      </c>
      <c r="E33" s="2" t="s">
        <v>599</v>
      </c>
      <c r="F33" s="2" t="s">
        <v>598</v>
      </c>
      <c r="G33" s="2" t="s">
        <v>599</v>
      </c>
      <c r="H33" s="2" t="s">
        <v>598</v>
      </c>
      <c r="I33" s="2" t="s">
        <v>599</v>
      </c>
      <c r="J33" s="2" t="s">
        <v>598</v>
      </c>
      <c r="O33" s="20">
        <f t="shared" si="0"/>
        <v>0</v>
      </c>
    </row>
    <row r="34" spans="1:15" ht="15" customHeight="1" x14ac:dyDescent="0.25">
      <c r="A34" s="2" t="s">
        <v>55</v>
      </c>
      <c r="B34" s="2" t="s">
        <v>57</v>
      </c>
      <c r="C34" s="2">
        <v>2014</v>
      </c>
      <c r="D34" s="2" t="s">
        <v>598</v>
      </c>
      <c r="E34" s="2" t="s">
        <v>599</v>
      </c>
      <c r="F34" s="2" t="s">
        <v>598</v>
      </c>
      <c r="G34" s="2" t="s">
        <v>599</v>
      </c>
      <c r="H34" s="2" t="s">
        <v>598</v>
      </c>
      <c r="I34" s="2" t="s">
        <v>599</v>
      </c>
      <c r="J34" s="2" t="s">
        <v>598</v>
      </c>
      <c r="O34" s="20">
        <f t="shared" si="0"/>
        <v>0</v>
      </c>
    </row>
    <row r="35" spans="1:15" ht="15" customHeight="1" x14ac:dyDescent="0.25">
      <c r="A35" s="2" t="s">
        <v>58</v>
      </c>
      <c r="B35" s="2" t="s">
        <v>59</v>
      </c>
      <c r="C35" s="2">
        <v>2014</v>
      </c>
      <c r="D35" s="2">
        <v>29.8</v>
      </c>
      <c r="E35" s="2" t="s">
        <v>892</v>
      </c>
      <c r="F35" s="2">
        <v>29.8</v>
      </c>
      <c r="G35" s="2" t="s">
        <v>599</v>
      </c>
      <c r="H35" s="2" t="s">
        <v>598</v>
      </c>
      <c r="I35" s="2" t="s">
        <v>599</v>
      </c>
      <c r="J35" s="2" t="s">
        <v>598</v>
      </c>
      <c r="O35" s="20">
        <f t="shared" si="0"/>
        <v>29.8</v>
      </c>
    </row>
    <row r="36" spans="1:15" ht="15" customHeight="1" x14ac:dyDescent="0.25">
      <c r="A36" s="2" t="s">
        <v>60</v>
      </c>
      <c r="B36" s="2" t="s">
        <v>61</v>
      </c>
      <c r="C36" s="2">
        <v>2014</v>
      </c>
      <c r="D36" s="2" t="s">
        <v>599</v>
      </c>
      <c r="E36" s="2" t="s">
        <v>599</v>
      </c>
      <c r="F36" s="2" t="s">
        <v>599</v>
      </c>
      <c r="G36" s="2" t="s">
        <v>599</v>
      </c>
      <c r="H36" s="2" t="s">
        <v>599</v>
      </c>
      <c r="I36" s="2" t="s">
        <v>599</v>
      </c>
      <c r="J36" s="2" t="s">
        <v>599</v>
      </c>
      <c r="O36" s="20">
        <f t="shared" si="0"/>
        <v>0</v>
      </c>
    </row>
    <row r="37" spans="1:15" ht="15" customHeight="1" x14ac:dyDescent="0.25">
      <c r="A37" s="2" t="s">
        <v>60</v>
      </c>
      <c r="B37" s="2" t="s">
        <v>62</v>
      </c>
      <c r="C37" s="2">
        <v>2014</v>
      </c>
      <c r="D37" s="2" t="s">
        <v>599</v>
      </c>
      <c r="E37" s="2" t="s">
        <v>599</v>
      </c>
      <c r="F37" s="2" t="s">
        <v>599</v>
      </c>
      <c r="G37" s="2" t="s">
        <v>599</v>
      </c>
      <c r="H37" s="2" t="s">
        <v>599</v>
      </c>
      <c r="I37" s="2" t="s">
        <v>599</v>
      </c>
      <c r="J37" s="2" t="s">
        <v>599</v>
      </c>
      <c r="O37" s="20">
        <f t="shared" si="0"/>
        <v>0</v>
      </c>
    </row>
    <row r="38" spans="1:15" ht="15" customHeight="1" x14ac:dyDescent="0.25">
      <c r="A38" s="2" t="s">
        <v>63</v>
      </c>
      <c r="B38" s="2" t="s">
        <v>64</v>
      </c>
      <c r="C38" s="2">
        <v>2014</v>
      </c>
      <c r="D38" s="2" t="s">
        <v>598</v>
      </c>
      <c r="E38" s="2" t="s">
        <v>599</v>
      </c>
      <c r="F38" s="2" t="s">
        <v>598</v>
      </c>
      <c r="G38" s="2" t="s">
        <v>599</v>
      </c>
      <c r="H38" s="2" t="s">
        <v>598</v>
      </c>
      <c r="I38" s="2" t="s">
        <v>599</v>
      </c>
      <c r="J38" s="2" t="s">
        <v>598</v>
      </c>
      <c r="O38" s="20">
        <f t="shared" si="0"/>
        <v>0</v>
      </c>
    </row>
    <row r="39" spans="1:15" ht="15" customHeight="1" x14ac:dyDescent="0.25">
      <c r="A39" s="2" t="s">
        <v>65</v>
      </c>
      <c r="B39" s="2" t="s">
        <v>66</v>
      </c>
      <c r="C39" s="2">
        <v>2014</v>
      </c>
      <c r="D39" s="2" t="s">
        <v>598</v>
      </c>
      <c r="E39" s="2" t="s">
        <v>599</v>
      </c>
      <c r="F39" s="2" t="s">
        <v>598</v>
      </c>
      <c r="G39" s="2" t="s">
        <v>599</v>
      </c>
      <c r="H39" s="2" t="s">
        <v>598</v>
      </c>
      <c r="I39" s="2" t="s">
        <v>599</v>
      </c>
      <c r="J39" s="2" t="s">
        <v>598</v>
      </c>
      <c r="O39" s="20">
        <f t="shared" si="0"/>
        <v>0</v>
      </c>
    </row>
    <row r="40" spans="1:15" ht="15" customHeight="1" x14ac:dyDescent="0.25">
      <c r="A40" s="2" t="s">
        <v>65</v>
      </c>
      <c r="B40" s="2" t="s">
        <v>67</v>
      </c>
      <c r="C40" s="2">
        <v>2014</v>
      </c>
      <c r="D40" s="2">
        <v>0.64100000000000001</v>
      </c>
      <c r="E40" s="2" t="s">
        <v>893</v>
      </c>
      <c r="F40" s="2">
        <v>0.64100000000000001</v>
      </c>
      <c r="G40" s="2" t="s">
        <v>599</v>
      </c>
      <c r="H40" s="2" t="s">
        <v>598</v>
      </c>
      <c r="I40" s="2" t="s">
        <v>599</v>
      </c>
      <c r="J40" s="2" t="s">
        <v>598</v>
      </c>
      <c r="O40" s="20">
        <f t="shared" si="0"/>
        <v>0.64100000000000001</v>
      </c>
    </row>
    <row r="41" spans="1:15" ht="15" customHeight="1" x14ac:dyDescent="0.25">
      <c r="A41" s="2" t="s">
        <v>68</v>
      </c>
      <c r="B41" s="2" t="s">
        <v>69</v>
      </c>
      <c r="C41" s="2">
        <v>2014</v>
      </c>
      <c r="D41" s="2" t="s">
        <v>598</v>
      </c>
      <c r="E41" s="2" t="s">
        <v>599</v>
      </c>
      <c r="F41" s="2" t="s">
        <v>598</v>
      </c>
      <c r="G41" s="2" t="s">
        <v>599</v>
      </c>
      <c r="H41" s="2" t="s">
        <v>598</v>
      </c>
      <c r="I41" s="2" t="s">
        <v>599</v>
      </c>
      <c r="J41" s="2" t="s">
        <v>598</v>
      </c>
      <c r="O41" s="20">
        <f t="shared" si="0"/>
        <v>0</v>
      </c>
    </row>
    <row r="42" spans="1:15" ht="15" customHeight="1" x14ac:dyDescent="0.25">
      <c r="A42" s="2" t="s">
        <v>68</v>
      </c>
      <c r="B42" s="2" t="s">
        <v>70</v>
      </c>
      <c r="C42" s="2">
        <v>2014</v>
      </c>
      <c r="D42" s="2" t="s">
        <v>598</v>
      </c>
      <c r="E42" s="2" t="s">
        <v>599</v>
      </c>
      <c r="F42" s="2" t="s">
        <v>598</v>
      </c>
      <c r="G42" s="2" t="s">
        <v>599</v>
      </c>
      <c r="H42" s="2" t="s">
        <v>598</v>
      </c>
      <c r="I42" s="2" t="s">
        <v>599</v>
      </c>
      <c r="J42" s="2" t="s">
        <v>598</v>
      </c>
      <c r="O42" s="20">
        <f t="shared" si="0"/>
        <v>0</v>
      </c>
    </row>
    <row r="43" spans="1:15" ht="15" customHeight="1" x14ac:dyDescent="0.25">
      <c r="A43" s="2" t="s">
        <v>71</v>
      </c>
      <c r="B43" s="2" t="s">
        <v>72</v>
      </c>
      <c r="C43" s="2">
        <v>2014</v>
      </c>
      <c r="D43" s="2" t="s">
        <v>598</v>
      </c>
      <c r="E43" s="2" t="s">
        <v>599</v>
      </c>
      <c r="F43" s="2" t="s">
        <v>598</v>
      </c>
      <c r="G43" s="2" t="s">
        <v>599</v>
      </c>
      <c r="H43" s="2" t="s">
        <v>598</v>
      </c>
      <c r="I43" s="2" t="s">
        <v>599</v>
      </c>
      <c r="J43" s="2" t="s">
        <v>598</v>
      </c>
      <c r="O43" s="20">
        <f t="shared" si="0"/>
        <v>0</v>
      </c>
    </row>
    <row r="44" spans="1:15" ht="15" customHeight="1" x14ac:dyDescent="0.25">
      <c r="A44" s="2" t="s">
        <v>71</v>
      </c>
      <c r="B44" s="2" t="s">
        <v>73</v>
      </c>
      <c r="C44" s="2">
        <v>2014</v>
      </c>
      <c r="D44" s="2" t="s">
        <v>598</v>
      </c>
      <c r="E44" s="2" t="s">
        <v>599</v>
      </c>
      <c r="F44" s="2" t="s">
        <v>598</v>
      </c>
      <c r="G44" s="2" t="s">
        <v>599</v>
      </c>
      <c r="H44" s="2" t="s">
        <v>598</v>
      </c>
      <c r="I44" s="2" t="s">
        <v>599</v>
      </c>
      <c r="J44" s="2" t="s">
        <v>598</v>
      </c>
      <c r="O44" s="20">
        <f t="shared" si="0"/>
        <v>0</v>
      </c>
    </row>
    <row r="45" spans="1:15" ht="15" customHeight="1" x14ac:dyDescent="0.25">
      <c r="A45" s="2" t="s">
        <v>71</v>
      </c>
      <c r="B45" s="2" t="s">
        <v>74</v>
      </c>
      <c r="C45" s="2">
        <v>2014</v>
      </c>
      <c r="D45" s="2" t="s">
        <v>598</v>
      </c>
      <c r="E45" s="2" t="s">
        <v>599</v>
      </c>
      <c r="F45" s="2" t="s">
        <v>598</v>
      </c>
      <c r="G45" s="2" t="s">
        <v>599</v>
      </c>
      <c r="H45" s="2" t="s">
        <v>598</v>
      </c>
      <c r="I45" s="2" t="s">
        <v>599</v>
      </c>
      <c r="J45" s="2" t="s">
        <v>598</v>
      </c>
      <c r="O45" s="20">
        <f t="shared" si="0"/>
        <v>0</v>
      </c>
    </row>
    <row r="46" spans="1:15" ht="15" customHeight="1" x14ac:dyDescent="0.25">
      <c r="A46" s="2" t="s">
        <v>71</v>
      </c>
      <c r="B46" s="2" t="s">
        <v>75</v>
      </c>
      <c r="C46" s="2">
        <v>2014</v>
      </c>
      <c r="D46" s="2" t="s">
        <v>598</v>
      </c>
      <c r="E46" s="2" t="s">
        <v>599</v>
      </c>
      <c r="F46" s="2" t="s">
        <v>598</v>
      </c>
      <c r="G46" s="2" t="s">
        <v>599</v>
      </c>
      <c r="H46" s="2" t="s">
        <v>598</v>
      </c>
      <c r="I46" s="2" t="s">
        <v>599</v>
      </c>
      <c r="J46" s="2" t="s">
        <v>598</v>
      </c>
      <c r="O46" s="20">
        <f t="shared" si="0"/>
        <v>0</v>
      </c>
    </row>
    <row r="47" spans="1:15" ht="15" customHeight="1" x14ac:dyDescent="0.25">
      <c r="A47" s="2" t="s">
        <v>76</v>
      </c>
      <c r="B47" s="2" t="s">
        <v>77</v>
      </c>
      <c r="C47" s="2">
        <v>2014</v>
      </c>
      <c r="D47" s="2" t="s">
        <v>598</v>
      </c>
      <c r="E47" s="2" t="s">
        <v>599</v>
      </c>
      <c r="F47" s="2" t="s">
        <v>598</v>
      </c>
      <c r="G47" s="2" t="s">
        <v>599</v>
      </c>
      <c r="H47" s="2" t="s">
        <v>598</v>
      </c>
      <c r="I47" s="2" t="s">
        <v>599</v>
      </c>
      <c r="J47" s="2" t="s">
        <v>598</v>
      </c>
      <c r="O47" s="20">
        <f t="shared" si="0"/>
        <v>0</v>
      </c>
    </row>
    <row r="48" spans="1:15" ht="15" customHeight="1" x14ac:dyDescent="0.25">
      <c r="A48" s="2" t="s">
        <v>76</v>
      </c>
      <c r="B48" s="2" t="s">
        <v>78</v>
      </c>
      <c r="C48" s="2">
        <v>2014</v>
      </c>
      <c r="D48" s="2" t="s">
        <v>599</v>
      </c>
      <c r="E48" s="2" t="s">
        <v>599</v>
      </c>
      <c r="F48" s="2" t="s">
        <v>599</v>
      </c>
      <c r="G48" s="2" t="s">
        <v>599</v>
      </c>
      <c r="H48" s="2" t="s">
        <v>599</v>
      </c>
      <c r="I48" s="2" t="s">
        <v>599</v>
      </c>
      <c r="J48" s="2" t="s">
        <v>599</v>
      </c>
      <c r="O48" s="20">
        <f t="shared" si="0"/>
        <v>0</v>
      </c>
    </row>
    <row r="49" spans="1:15" ht="15" customHeight="1" x14ac:dyDescent="0.25">
      <c r="A49" s="2" t="s">
        <v>76</v>
      </c>
      <c r="B49" s="2" t="s">
        <v>79</v>
      </c>
      <c r="C49" s="2">
        <v>2014</v>
      </c>
      <c r="D49" s="2" t="s">
        <v>598</v>
      </c>
      <c r="E49" s="2" t="s">
        <v>599</v>
      </c>
      <c r="F49" s="2" t="s">
        <v>598</v>
      </c>
      <c r="G49" s="2" t="s">
        <v>599</v>
      </c>
      <c r="H49" s="2" t="s">
        <v>598</v>
      </c>
      <c r="I49" s="2" t="s">
        <v>599</v>
      </c>
      <c r="J49" s="2" t="s">
        <v>598</v>
      </c>
      <c r="O49" s="20">
        <f t="shared" si="0"/>
        <v>0</v>
      </c>
    </row>
    <row r="50" spans="1:15" ht="15" customHeight="1" x14ac:dyDescent="0.25">
      <c r="A50" s="2" t="s">
        <v>76</v>
      </c>
      <c r="B50" s="2" t="s">
        <v>80</v>
      </c>
      <c r="C50" s="2">
        <v>2014</v>
      </c>
      <c r="D50" s="2" t="s">
        <v>598</v>
      </c>
      <c r="E50" s="2" t="s">
        <v>599</v>
      </c>
      <c r="F50" s="2" t="s">
        <v>598</v>
      </c>
      <c r="G50" s="2" t="s">
        <v>599</v>
      </c>
      <c r="H50" s="2" t="s">
        <v>598</v>
      </c>
      <c r="I50" s="2" t="s">
        <v>599</v>
      </c>
      <c r="J50" s="2" t="s">
        <v>598</v>
      </c>
      <c r="O50" s="20">
        <f t="shared" si="0"/>
        <v>0</v>
      </c>
    </row>
    <row r="51" spans="1:15" ht="15" customHeight="1" x14ac:dyDescent="0.25">
      <c r="A51" s="2" t="s">
        <v>76</v>
      </c>
      <c r="B51" s="2" t="s">
        <v>81</v>
      </c>
      <c r="C51" s="2">
        <v>2014</v>
      </c>
      <c r="D51" s="2">
        <v>8.7200000000000006</v>
      </c>
      <c r="E51" s="2" t="s">
        <v>894</v>
      </c>
      <c r="F51" s="2">
        <v>8.7200000000000006</v>
      </c>
      <c r="G51" s="2" t="s">
        <v>599</v>
      </c>
      <c r="H51" s="2" t="s">
        <v>598</v>
      </c>
      <c r="I51" s="2" t="s">
        <v>598</v>
      </c>
      <c r="J51" s="2" t="s">
        <v>598</v>
      </c>
      <c r="O51" s="20">
        <f t="shared" si="0"/>
        <v>8.7200000000000006</v>
      </c>
    </row>
    <row r="52" spans="1:15" ht="15" customHeight="1" x14ac:dyDescent="0.25">
      <c r="A52" s="2" t="s">
        <v>76</v>
      </c>
      <c r="B52" s="2" t="s">
        <v>82</v>
      </c>
      <c r="C52" s="2">
        <v>2014</v>
      </c>
      <c r="D52" s="2" t="s">
        <v>598</v>
      </c>
      <c r="E52" s="2" t="s">
        <v>599</v>
      </c>
      <c r="F52" s="2" t="s">
        <v>598</v>
      </c>
      <c r="G52" s="2" t="s">
        <v>599</v>
      </c>
      <c r="H52" s="2" t="s">
        <v>598</v>
      </c>
      <c r="I52" s="2" t="s">
        <v>599</v>
      </c>
      <c r="J52" s="2" t="s">
        <v>598</v>
      </c>
      <c r="O52" s="20">
        <f t="shared" si="0"/>
        <v>0</v>
      </c>
    </row>
    <row r="53" spans="1:15" ht="15" customHeight="1" x14ac:dyDescent="0.25">
      <c r="A53" s="2" t="s">
        <v>76</v>
      </c>
      <c r="B53" s="2" t="s">
        <v>83</v>
      </c>
      <c r="C53" s="2">
        <v>2014</v>
      </c>
      <c r="D53" s="2">
        <v>75.578999999999994</v>
      </c>
      <c r="E53" s="2" t="s">
        <v>662</v>
      </c>
      <c r="F53" s="2">
        <v>75.578999999999994</v>
      </c>
      <c r="G53" s="2" t="s">
        <v>599</v>
      </c>
      <c r="H53" s="2" t="s">
        <v>598</v>
      </c>
      <c r="I53" s="2" t="s">
        <v>599</v>
      </c>
      <c r="J53" s="2" t="s">
        <v>598</v>
      </c>
      <c r="O53" s="20">
        <f t="shared" si="0"/>
        <v>75.578999999999994</v>
      </c>
    </row>
    <row r="54" spans="1:15" ht="15" customHeight="1" x14ac:dyDescent="0.25">
      <c r="A54" s="2" t="s">
        <v>76</v>
      </c>
      <c r="B54" s="2" t="s">
        <v>84</v>
      </c>
      <c r="C54" s="2">
        <v>2014</v>
      </c>
      <c r="D54" s="2" t="s">
        <v>598</v>
      </c>
      <c r="E54" s="2" t="s">
        <v>599</v>
      </c>
      <c r="F54" s="2" t="s">
        <v>598</v>
      </c>
      <c r="G54" s="2" t="s">
        <v>599</v>
      </c>
      <c r="H54" s="2" t="s">
        <v>598</v>
      </c>
      <c r="I54" s="2" t="s">
        <v>599</v>
      </c>
      <c r="J54" s="2" t="s">
        <v>598</v>
      </c>
      <c r="O54" s="20">
        <f t="shared" si="0"/>
        <v>0</v>
      </c>
    </row>
    <row r="55" spans="1:15" ht="15" customHeight="1" x14ac:dyDescent="0.25">
      <c r="A55" s="2" t="s">
        <v>76</v>
      </c>
      <c r="B55" s="2" t="s">
        <v>85</v>
      </c>
      <c r="C55" s="2">
        <v>2014</v>
      </c>
      <c r="D55" s="2" t="s">
        <v>598</v>
      </c>
      <c r="E55" s="2" t="s">
        <v>599</v>
      </c>
      <c r="F55" s="2" t="s">
        <v>598</v>
      </c>
      <c r="G55" s="2" t="s">
        <v>599</v>
      </c>
      <c r="H55" s="2" t="s">
        <v>598</v>
      </c>
      <c r="I55" s="2" t="s">
        <v>599</v>
      </c>
      <c r="J55" s="2" t="s">
        <v>598</v>
      </c>
      <c r="O55" s="20">
        <f t="shared" si="0"/>
        <v>0</v>
      </c>
    </row>
    <row r="56" spans="1:15" ht="15" customHeight="1" x14ac:dyDescent="0.25">
      <c r="A56" s="2" t="s">
        <v>76</v>
      </c>
      <c r="B56" s="2" t="s">
        <v>86</v>
      </c>
      <c r="C56" s="2">
        <v>2014</v>
      </c>
      <c r="D56" s="2">
        <v>103.5</v>
      </c>
      <c r="E56" s="2" t="s">
        <v>895</v>
      </c>
      <c r="F56" s="2">
        <v>103</v>
      </c>
      <c r="G56" s="2" t="s">
        <v>896</v>
      </c>
      <c r="H56" s="2">
        <v>0.5</v>
      </c>
      <c r="I56" s="2" t="s">
        <v>599</v>
      </c>
      <c r="J56" s="2" t="s">
        <v>598</v>
      </c>
      <c r="O56" s="20">
        <f t="shared" si="0"/>
        <v>103.5</v>
      </c>
    </row>
    <row r="57" spans="1:15" ht="15" customHeight="1" x14ac:dyDescent="0.25">
      <c r="A57" s="2" t="s">
        <v>76</v>
      </c>
      <c r="B57" s="2" t="s">
        <v>87</v>
      </c>
      <c r="C57" s="2">
        <v>2014</v>
      </c>
      <c r="D57" s="2" t="s">
        <v>598</v>
      </c>
      <c r="E57" s="2" t="s">
        <v>599</v>
      </c>
      <c r="F57" s="2" t="s">
        <v>598</v>
      </c>
      <c r="G57" s="2" t="s">
        <v>599</v>
      </c>
      <c r="H57" s="2" t="s">
        <v>598</v>
      </c>
      <c r="I57" s="2" t="s">
        <v>599</v>
      </c>
      <c r="J57" s="2" t="s">
        <v>598</v>
      </c>
      <c r="O57" s="20">
        <f t="shared" si="0"/>
        <v>0</v>
      </c>
    </row>
    <row r="58" spans="1:15" ht="15" customHeight="1" x14ac:dyDescent="0.25">
      <c r="A58" s="2" t="s">
        <v>76</v>
      </c>
      <c r="B58" s="2" t="s">
        <v>88</v>
      </c>
      <c r="C58" s="2">
        <v>2014</v>
      </c>
      <c r="D58" s="2" t="s">
        <v>599</v>
      </c>
      <c r="E58" s="2" t="s">
        <v>599</v>
      </c>
      <c r="F58" s="2" t="s">
        <v>599</v>
      </c>
      <c r="G58" s="2" t="s">
        <v>599</v>
      </c>
      <c r="H58" s="2" t="s">
        <v>599</v>
      </c>
      <c r="I58" s="2" t="s">
        <v>599</v>
      </c>
      <c r="J58" s="2" t="s">
        <v>599</v>
      </c>
      <c r="O58" s="20">
        <f t="shared" si="0"/>
        <v>0</v>
      </c>
    </row>
    <row r="59" spans="1:15" ht="15" customHeight="1" x14ac:dyDescent="0.25">
      <c r="A59" s="2" t="s">
        <v>76</v>
      </c>
      <c r="B59" s="2" t="s">
        <v>89</v>
      </c>
      <c r="C59" s="2">
        <v>2014</v>
      </c>
      <c r="D59" s="2" t="s">
        <v>598</v>
      </c>
      <c r="E59" s="2" t="s">
        <v>599</v>
      </c>
      <c r="F59" s="2" t="s">
        <v>598</v>
      </c>
      <c r="G59" s="2" t="s">
        <v>599</v>
      </c>
      <c r="H59" s="2" t="s">
        <v>598</v>
      </c>
      <c r="I59" s="2" t="s">
        <v>599</v>
      </c>
      <c r="J59" s="2" t="s">
        <v>598</v>
      </c>
      <c r="O59" s="20">
        <f t="shared" si="0"/>
        <v>0</v>
      </c>
    </row>
    <row r="60" spans="1:15" ht="15" customHeight="1" x14ac:dyDescent="0.25">
      <c r="A60" s="2" t="s">
        <v>76</v>
      </c>
      <c r="B60" s="2" t="s">
        <v>90</v>
      </c>
      <c r="C60" s="2">
        <v>2014</v>
      </c>
      <c r="D60" s="2" t="s">
        <v>598</v>
      </c>
      <c r="E60" s="2" t="s">
        <v>599</v>
      </c>
      <c r="F60" s="2" t="s">
        <v>598</v>
      </c>
      <c r="G60" s="2" t="s">
        <v>599</v>
      </c>
      <c r="H60" s="2" t="s">
        <v>598</v>
      </c>
      <c r="I60" s="2" t="s">
        <v>599</v>
      </c>
      <c r="J60" s="2" t="s">
        <v>598</v>
      </c>
      <c r="O60" s="20">
        <f t="shared" si="0"/>
        <v>0</v>
      </c>
    </row>
    <row r="61" spans="1:15" ht="15" customHeight="1" x14ac:dyDescent="0.25">
      <c r="A61" s="2" t="s">
        <v>76</v>
      </c>
      <c r="B61" s="2" t="s">
        <v>91</v>
      </c>
      <c r="C61" s="2">
        <v>2014</v>
      </c>
      <c r="D61" s="2" t="s">
        <v>598</v>
      </c>
      <c r="E61" s="2" t="s">
        <v>599</v>
      </c>
      <c r="F61" s="2" t="s">
        <v>598</v>
      </c>
      <c r="G61" s="2" t="s">
        <v>599</v>
      </c>
      <c r="H61" s="2" t="s">
        <v>598</v>
      </c>
      <c r="I61" s="2" t="s">
        <v>599</v>
      </c>
      <c r="J61" s="2" t="s">
        <v>598</v>
      </c>
      <c r="O61" s="20">
        <f t="shared" si="0"/>
        <v>0</v>
      </c>
    </row>
    <row r="62" spans="1:15" ht="15" customHeight="1" x14ac:dyDescent="0.25">
      <c r="A62" s="2" t="s">
        <v>76</v>
      </c>
      <c r="B62" s="2" t="s">
        <v>92</v>
      </c>
      <c r="C62" s="2">
        <v>2014</v>
      </c>
      <c r="D62" s="2" t="s">
        <v>598</v>
      </c>
      <c r="E62" s="2" t="s">
        <v>599</v>
      </c>
      <c r="F62" s="2" t="s">
        <v>598</v>
      </c>
      <c r="G62" s="2" t="s">
        <v>599</v>
      </c>
      <c r="H62" s="2" t="s">
        <v>598</v>
      </c>
      <c r="I62" s="2" t="s">
        <v>599</v>
      </c>
      <c r="J62" s="2" t="s">
        <v>598</v>
      </c>
      <c r="O62" s="20">
        <f t="shared" si="0"/>
        <v>0</v>
      </c>
    </row>
    <row r="63" spans="1:15" ht="15" customHeight="1" x14ac:dyDescent="0.25">
      <c r="A63" s="2" t="s">
        <v>76</v>
      </c>
      <c r="B63" s="2" t="s">
        <v>93</v>
      </c>
      <c r="C63" s="2">
        <v>2014</v>
      </c>
      <c r="D63" s="2">
        <v>73.888999999999996</v>
      </c>
      <c r="E63" s="2" t="s">
        <v>706</v>
      </c>
      <c r="F63" s="2">
        <v>73.888999999999996</v>
      </c>
      <c r="G63" s="2" t="s">
        <v>599</v>
      </c>
      <c r="H63" s="2" t="s">
        <v>598</v>
      </c>
      <c r="I63" s="2" t="s">
        <v>599</v>
      </c>
      <c r="J63" s="2" t="s">
        <v>598</v>
      </c>
      <c r="O63" s="20">
        <f t="shared" si="0"/>
        <v>73.888999999999996</v>
      </c>
    </row>
    <row r="64" spans="1:15" ht="15" customHeight="1" x14ac:dyDescent="0.25">
      <c r="A64" s="2" t="s">
        <v>76</v>
      </c>
      <c r="B64" s="2" t="s">
        <v>94</v>
      </c>
      <c r="C64" s="2">
        <v>2014</v>
      </c>
      <c r="D64" s="2" t="s">
        <v>598</v>
      </c>
      <c r="E64" s="2" t="s">
        <v>599</v>
      </c>
      <c r="F64" s="2" t="s">
        <v>598</v>
      </c>
      <c r="G64" s="2" t="s">
        <v>599</v>
      </c>
      <c r="H64" s="2" t="s">
        <v>598</v>
      </c>
      <c r="I64" s="2" t="s">
        <v>599</v>
      </c>
      <c r="J64" s="2" t="s">
        <v>598</v>
      </c>
      <c r="O64" s="20">
        <f t="shared" si="0"/>
        <v>0</v>
      </c>
    </row>
    <row r="65" spans="1:15" ht="15" customHeight="1" x14ac:dyDescent="0.25">
      <c r="A65" s="2" t="s">
        <v>76</v>
      </c>
      <c r="B65" s="2" t="s">
        <v>95</v>
      </c>
      <c r="C65" s="2">
        <v>2014</v>
      </c>
      <c r="D65" s="2" t="s">
        <v>598</v>
      </c>
      <c r="E65" s="2" t="s">
        <v>599</v>
      </c>
      <c r="F65" s="2" t="s">
        <v>598</v>
      </c>
      <c r="G65" s="2" t="s">
        <v>599</v>
      </c>
      <c r="H65" s="2" t="s">
        <v>598</v>
      </c>
      <c r="I65" s="2" t="s">
        <v>599</v>
      </c>
      <c r="J65" s="2" t="s">
        <v>598</v>
      </c>
      <c r="O65" s="20">
        <f t="shared" si="0"/>
        <v>0</v>
      </c>
    </row>
    <row r="66" spans="1:15" ht="15" customHeight="1" x14ac:dyDescent="0.25">
      <c r="A66" s="2" t="s">
        <v>76</v>
      </c>
      <c r="B66" s="2" t="s">
        <v>96</v>
      </c>
      <c r="C66" s="2">
        <v>2014</v>
      </c>
      <c r="D66" s="2" t="s">
        <v>598</v>
      </c>
      <c r="E66" s="2" t="s">
        <v>599</v>
      </c>
      <c r="F66" s="2" t="s">
        <v>598</v>
      </c>
      <c r="G66" s="2" t="s">
        <v>599</v>
      </c>
      <c r="H66" s="2" t="s">
        <v>598</v>
      </c>
      <c r="I66" s="2" t="s">
        <v>599</v>
      </c>
      <c r="J66" s="2" t="s">
        <v>598</v>
      </c>
      <c r="O66" s="20">
        <f t="shared" si="0"/>
        <v>0</v>
      </c>
    </row>
    <row r="67" spans="1:15" ht="15" customHeight="1" x14ac:dyDescent="0.25">
      <c r="A67" s="2" t="s">
        <v>76</v>
      </c>
      <c r="B67" s="2" t="s">
        <v>97</v>
      </c>
      <c r="C67" s="2">
        <v>2014</v>
      </c>
      <c r="D67" s="2" t="s">
        <v>598</v>
      </c>
      <c r="E67" s="2" t="s">
        <v>599</v>
      </c>
      <c r="F67" s="2" t="s">
        <v>598</v>
      </c>
      <c r="G67" s="2" t="s">
        <v>599</v>
      </c>
      <c r="H67" s="2" t="s">
        <v>598</v>
      </c>
      <c r="I67" s="2" t="s">
        <v>599</v>
      </c>
      <c r="J67" s="2" t="s">
        <v>598</v>
      </c>
      <c r="O67" s="20">
        <f t="shared" ref="O67:O130" si="1">IFERROR(F67/1,0)+IFERROR(H67/1,0)+IFERROR(J67/1,0)</f>
        <v>0</v>
      </c>
    </row>
    <row r="68" spans="1:15" ht="15" customHeight="1" x14ac:dyDescent="0.25">
      <c r="A68" s="2" t="s">
        <v>76</v>
      </c>
      <c r="B68" s="2" t="s">
        <v>98</v>
      </c>
      <c r="C68" s="2">
        <v>2014</v>
      </c>
      <c r="D68" s="2">
        <v>3.657</v>
      </c>
      <c r="E68" s="2" t="s">
        <v>897</v>
      </c>
      <c r="F68" s="2">
        <v>3.657</v>
      </c>
      <c r="G68" s="2" t="s">
        <v>599</v>
      </c>
      <c r="H68" s="2" t="s">
        <v>598</v>
      </c>
      <c r="I68" s="2" t="s">
        <v>599</v>
      </c>
      <c r="J68" s="2" t="s">
        <v>598</v>
      </c>
      <c r="O68" s="20">
        <f t="shared" si="1"/>
        <v>3.657</v>
      </c>
    </row>
    <row r="69" spans="1:15" ht="15" customHeight="1" x14ac:dyDescent="0.25">
      <c r="A69" s="2" t="s">
        <v>76</v>
      </c>
      <c r="B69" s="2" t="s">
        <v>99</v>
      </c>
      <c r="C69" s="2">
        <v>2014</v>
      </c>
      <c r="D69" s="2" t="s">
        <v>598</v>
      </c>
      <c r="E69" s="2" t="s">
        <v>599</v>
      </c>
      <c r="F69" s="2" t="s">
        <v>598</v>
      </c>
      <c r="G69" s="2" t="s">
        <v>599</v>
      </c>
      <c r="H69" s="2" t="s">
        <v>598</v>
      </c>
      <c r="I69" s="2" t="s">
        <v>599</v>
      </c>
      <c r="J69" s="2" t="s">
        <v>598</v>
      </c>
      <c r="O69" s="20">
        <f t="shared" si="1"/>
        <v>0</v>
      </c>
    </row>
    <row r="70" spans="1:15" ht="15" customHeight="1" x14ac:dyDescent="0.25">
      <c r="A70" s="2" t="s">
        <v>100</v>
      </c>
      <c r="B70" s="2" t="s">
        <v>101</v>
      </c>
      <c r="C70" s="2">
        <v>2014</v>
      </c>
      <c r="D70" s="2" t="s">
        <v>598</v>
      </c>
      <c r="E70" s="2" t="s">
        <v>599</v>
      </c>
      <c r="F70" s="2" t="s">
        <v>598</v>
      </c>
      <c r="G70" s="2" t="s">
        <v>599</v>
      </c>
      <c r="H70" s="2" t="s">
        <v>598</v>
      </c>
      <c r="I70" s="2" t="s">
        <v>599</v>
      </c>
      <c r="J70" s="2" t="s">
        <v>598</v>
      </c>
      <c r="O70" s="20">
        <f t="shared" si="1"/>
        <v>0</v>
      </c>
    </row>
    <row r="71" spans="1:15" ht="15" customHeight="1" x14ac:dyDescent="0.25">
      <c r="A71" s="2" t="s">
        <v>102</v>
      </c>
      <c r="B71" s="2" t="s">
        <v>103</v>
      </c>
      <c r="C71" s="2">
        <v>2014</v>
      </c>
      <c r="D71" s="2" t="s">
        <v>598</v>
      </c>
      <c r="E71" s="2" t="s">
        <v>599</v>
      </c>
      <c r="F71" s="2" t="s">
        <v>598</v>
      </c>
      <c r="G71" s="2" t="s">
        <v>599</v>
      </c>
      <c r="H71" s="2" t="s">
        <v>598</v>
      </c>
      <c r="I71" s="2" t="s">
        <v>599</v>
      </c>
      <c r="J71" s="2" t="s">
        <v>598</v>
      </c>
      <c r="O71" s="20">
        <f t="shared" si="1"/>
        <v>0</v>
      </c>
    </row>
    <row r="72" spans="1:15" ht="15" customHeight="1" x14ac:dyDescent="0.25">
      <c r="A72" s="2" t="s">
        <v>102</v>
      </c>
      <c r="B72" s="2" t="s">
        <v>104</v>
      </c>
      <c r="C72" s="2">
        <v>2014</v>
      </c>
      <c r="D72" s="2" t="s">
        <v>598</v>
      </c>
      <c r="E72" s="2" t="s">
        <v>599</v>
      </c>
      <c r="F72" s="2" t="s">
        <v>598</v>
      </c>
      <c r="G72" s="2" t="s">
        <v>599</v>
      </c>
      <c r="H72" s="2" t="s">
        <v>598</v>
      </c>
      <c r="I72" s="2" t="s">
        <v>599</v>
      </c>
      <c r="J72" s="2" t="s">
        <v>598</v>
      </c>
      <c r="O72" s="20">
        <f t="shared" si="1"/>
        <v>0</v>
      </c>
    </row>
    <row r="73" spans="1:15" ht="15" customHeight="1" x14ac:dyDescent="0.25">
      <c r="A73" s="2" t="s">
        <v>102</v>
      </c>
      <c r="B73" s="2" t="s">
        <v>105</v>
      </c>
      <c r="C73" s="2">
        <v>2014</v>
      </c>
      <c r="D73" s="2" t="s">
        <v>598</v>
      </c>
      <c r="E73" s="2" t="s">
        <v>599</v>
      </c>
      <c r="F73" s="2" t="s">
        <v>598</v>
      </c>
      <c r="G73" s="2" t="s">
        <v>599</v>
      </c>
      <c r="H73" s="2" t="s">
        <v>598</v>
      </c>
      <c r="I73" s="2" t="s">
        <v>599</v>
      </c>
      <c r="J73" s="2" t="s">
        <v>598</v>
      </c>
      <c r="O73" s="20">
        <f t="shared" si="1"/>
        <v>0</v>
      </c>
    </row>
    <row r="74" spans="1:15" ht="15" customHeight="1" x14ac:dyDescent="0.25">
      <c r="A74" s="2" t="s">
        <v>106</v>
      </c>
      <c r="B74" s="2" t="s">
        <v>107</v>
      </c>
      <c r="C74" s="2">
        <v>2014</v>
      </c>
      <c r="D74" s="2" t="s">
        <v>598</v>
      </c>
      <c r="E74" s="2" t="s">
        <v>599</v>
      </c>
      <c r="F74" s="2" t="s">
        <v>598</v>
      </c>
      <c r="G74" s="2" t="s">
        <v>599</v>
      </c>
      <c r="H74" s="2" t="s">
        <v>598</v>
      </c>
      <c r="I74" s="2" t="s">
        <v>599</v>
      </c>
      <c r="J74" s="2" t="s">
        <v>598</v>
      </c>
      <c r="O74" s="20">
        <f t="shared" si="1"/>
        <v>0</v>
      </c>
    </row>
    <row r="75" spans="1:15" ht="15" customHeight="1" x14ac:dyDescent="0.25">
      <c r="A75" s="2" t="s">
        <v>108</v>
      </c>
      <c r="B75" s="2" t="s">
        <v>109</v>
      </c>
      <c r="C75" s="2">
        <v>2014</v>
      </c>
      <c r="D75" s="2" t="s">
        <v>598</v>
      </c>
      <c r="E75" s="2" t="s">
        <v>599</v>
      </c>
      <c r="F75" s="2" t="s">
        <v>598</v>
      </c>
      <c r="G75" s="2" t="s">
        <v>599</v>
      </c>
      <c r="H75" s="2" t="s">
        <v>598</v>
      </c>
      <c r="I75" s="2" t="s">
        <v>599</v>
      </c>
      <c r="J75" s="2" t="s">
        <v>598</v>
      </c>
      <c r="O75" s="20">
        <f t="shared" si="1"/>
        <v>0</v>
      </c>
    </row>
    <row r="76" spans="1:15" ht="15" customHeight="1" x14ac:dyDescent="0.25">
      <c r="A76" s="2" t="s">
        <v>108</v>
      </c>
      <c r="B76" s="2" t="s">
        <v>110</v>
      </c>
      <c r="C76" s="2">
        <v>2014</v>
      </c>
      <c r="D76" s="2">
        <v>2.0590000000000002</v>
      </c>
      <c r="E76" s="2" t="s">
        <v>671</v>
      </c>
      <c r="F76" s="2">
        <v>2.0590000000000002</v>
      </c>
      <c r="G76" s="2" t="s">
        <v>599</v>
      </c>
      <c r="H76" s="2" t="s">
        <v>598</v>
      </c>
      <c r="I76" s="2" t="s">
        <v>599</v>
      </c>
      <c r="J76" s="2" t="s">
        <v>598</v>
      </c>
      <c r="O76" s="20">
        <f t="shared" si="1"/>
        <v>2.0590000000000002</v>
      </c>
    </row>
    <row r="77" spans="1:15" ht="15" customHeight="1" x14ac:dyDescent="0.25">
      <c r="A77" s="2" t="s">
        <v>111</v>
      </c>
      <c r="B77" s="2" t="s">
        <v>112</v>
      </c>
      <c r="C77" s="2">
        <v>2014</v>
      </c>
      <c r="D77" s="2" t="s">
        <v>598</v>
      </c>
      <c r="E77" s="2" t="s">
        <v>599</v>
      </c>
      <c r="F77" s="2" t="s">
        <v>598</v>
      </c>
      <c r="G77" s="2" t="s">
        <v>599</v>
      </c>
      <c r="H77" s="2" t="s">
        <v>598</v>
      </c>
      <c r="I77" s="2" t="s">
        <v>599</v>
      </c>
      <c r="J77" s="2" t="s">
        <v>598</v>
      </c>
      <c r="O77" s="20">
        <f t="shared" si="1"/>
        <v>0</v>
      </c>
    </row>
    <row r="78" spans="1:15" ht="15" customHeight="1" x14ac:dyDescent="0.25">
      <c r="A78" s="2" t="s">
        <v>113</v>
      </c>
      <c r="B78" s="2" t="s">
        <v>114</v>
      </c>
      <c r="C78" s="2">
        <v>2014</v>
      </c>
      <c r="D78" s="2" t="s">
        <v>598</v>
      </c>
      <c r="E78" s="2" t="s">
        <v>599</v>
      </c>
      <c r="F78" s="2" t="s">
        <v>598</v>
      </c>
      <c r="G78" s="2" t="s">
        <v>599</v>
      </c>
      <c r="H78" s="2" t="s">
        <v>598</v>
      </c>
      <c r="I78" s="2" t="s">
        <v>599</v>
      </c>
      <c r="J78" s="2" t="s">
        <v>598</v>
      </c>
      <c r="O78" s="20">
        <f t="shared" si="1"/>
        <v>0</v>
      </c>
    </row>
    <row r="79" spans="1:15" ht="15" customHeight="1" x14ac:dyDescent="0.25">
      <c r="A79" s="2" t="s">
        <v>115</v>
      </c>
      <c r="B79" s="2" t="s">
        <v>116</v>
      </c>
      <c r="C79" s="2">
        <v>2014</v>
      </c>
      <c r="D79" s="2" t="s">
        <v>599</v>
      </c>
      <c r="E79" s="2" t="s">
        <v>599</v>
      </c>
      <c r="F79" s="2" t="s">
        <v>599</v>
      </c>
      <c r="G79" s="2" t="s">
        <v>599</v>
      </c>
      <c r="H79" s="2" t="s">
        <v>599</v>
      </c>
      <c r="I79" s="2" t="s">
        <v>599</v>
      </c>
      <c r="J79" s="2" t="s">
        <v>599</v>
      </c>
      <c r="O79" s="20">
        <f t="shared" si="1"/>
        <v>0</v>
      </c>
    </row>
    <row r="80" spans="1:15" ht="15" customHeight="1" x14ac:dyDescent="0.25">
      <c r="A80" s="2" t="s">
        <v>115</v>
      </c>
      <c r="B80" s="2" t="s">
        <v>117</v>
      </c>
      <c r="C80" s="2">
        <v>2014</v>
      </c>
      <c r="D80" s="2" t="s">
        <v>599</v>
      </c>
      <c r="E80" s="2" t="s">
        <v>599</v>
      </c>
      <c r="F80" s="2" t="s">
        <v>599</v>
      </c>
      <c r="G80" s="2" t="s">
        <v>599</v>
      </c>
      <c r="H80" s="2" t="s">
        <v>599</v>
      </c>
      <c r="I80" s="2" t="s">
        <v>599</v>
      </c>
      <c r="J80" s="2" t="s">
        <v>599</v>
      </c>
      <c r="O80" s="20">
        <f t="shared" si="1"/>
        <v>0</v>
      </c>
    </row>
    <row r="81" spans="1:15" ht="15" customHeight="1" x14ac:dyDescent="0.25">
      <c r="A81" s="2" t="s">
        <v>115</v>
      </c>
      <c r="B81" s="2" t="s">
        <v>118</v>
      </c>
      <c r="C81" s="2">
        <v>2014</v>
      </c>
      <c r="D81" s="2" t="s">
        <v>599</v>
      </c>
      <c r="E81" s="2" t="s">
        <v>599</v>
      </c>
      <c r="F81" s="2" t="s">
        <v>599</v>
      </c>
      <c r="G81" s="2" t="s">
        <v>599</v>
      </c>
      <c r="H81" s="2" t="s">
        <v>599</v>
      </c>
      <c r="I81" s="2" t="s">
        <v>599</v>
      </c>
      <c r="J81" s="2" t="s">
        <v>599</v>
      </c>
      <c r="O81" s="20">
        <f t="shared" si="1"/>
        <v>0</v>
      </c>
    </row>
    <row r="82" spans="1:15" ht="15" customHeight="1" x14ac:dyDescent="0.25">
      <c r="A82" s="2" t="s">
        <v>115</v>
      </c>
      <c r="B82" s="2" t="s">
        <v>119</v>
      </c>
      <c r="C82" s="2">
        <v>2014</v>
      </c>
      <c r="D82" s="2" t="s">
        <v>599</v>
      </c>
      <c r="E82" s="2" t="s">
        <v>599</v>
      </c>
      <c r="F82" s="2" t="s">
        <v>599</v>
      </c>
      <c r="G82" s="2" t="s">
        <v>599</v>
      </c>
      <c r="H82" s="2" t="s">
        <v>599</v>
      </c>
      <c r="I82" s="2" t="s">
        <v>599</v>
      </c>
      <c r="J82" s="2" t="s">
        <v>599</v>
      </c>
      <c r="O82" s="20">
        <f t="shared" si="1"/>
        <v>0</v>
      </c>
    </row>
    <row r="83" spans="1:15" ht="15" customHeight="1" x14ac:dyDescent="0.25">
      <c r="A83" s="2" t="s">
        <v>115</v>
      </c>
      <c r="B83" s="2" t="s">
        <v>120</v>
      </c>
      <c r="C83" s="2">
        <v>2014</v>
      </c>
      <c r="D83" s="2" t="s">
        <v>599</v>
      </c>
      <c r="E83" s="2" t="s">
        <v>599</v>
      </c>
      <c r="F83" s="2" t="s">
        <v>599</v>
      </c>
      <c r="G83" s="2" t="s">
        <v>599</v>
      </c>
      <c r="H83" s="2" t="s">
        <v>599</v>
      </c>
      <c r="I83" s="2" t="s">
        <v>599</v>
      </c>
      <c r="J83" s="2" t="s">
        <v>599</v>
      </c>
      <c r="O83" s="20">
        <f t="shared" si="1"/>
        <v>0</v>
      </c>
    </row>
    <row r="84" spans="1:15" ht="15" customHeight="1" x14ac:dyDescent="0.25">
      <c r="A84" s="2" t="s">
        <v>115</v>
      </c>
      <c r="B84" s="2" t="s">
        <v>121</v>
      </c>
      <c r="C84" s="2">
        <v>2014</v>
      </c>
      <c r="D84" s="2" t="s">
        <v>599</v>
      </c>
      <c r="E84" s="2" t="s">
        <v>599</v>
      </c>
      <c r="F84" s="2" t="s">
        <v>599</v>
      </c>
      <c r="G84" s="2" t="s">
        <v>599</v>
      </c>
      <c r="H84" s="2" t="s">
        <v>599</v>
      </c>
      <c r="I84" s="2" t="s">
        <v>599</v>
      </c>
      <c r="J84" s="2" t="s">
        <v>599</v>
      </c>
      <c r="O84" s="20">
        <f t="shared" si="1"/>
        <v>0</v>
      </c>
    </row>
    <row r="85" spans="1:15" ht="15" customHeight="1" x14ac:dyDescent="0.25">
      <c r="A85" s="2" t="s">
        <v>115</v>
      </c>
      <c r="B85" s="2" t="s">
        <v>122</v>
      </c>
      <c r="C85" s="2">
        <v>2014</v>
      </c>
      <c r="D85" s="2" t="s">
        <v>599</v>
      </c>
      <c r="E85" s="2" t="s">
        <v>599</v>
      </c>
      <c r="F85" s="2" t="s">
        <v>599</v>
      </c>
      <c r="G85" s="2" t="s">
        <v>599</v>
      </c>
      <c r="H85" s="2" t="s">
        <v>599</v>
      </c>
      <c r="I85" s="2" t="s">
        <v>599</v>
      </c>
      <c r="J85" s="2" t="s">
        <v>599</v>
      </c>
      <c r="O85" s="20">
        <f t="shared" si="1"/>
        <v>0</v>
      </c>
    </row>
    <row r="86" spans="1:15" ht="15" customHeight="1" x14ac:dyDescent="0.25">
      <c r="A86" s="2" t="s">
        <v>123</v>
      </c>
      <c r="B86" s="2" t="s">
        <v>124</v>
      </c>
      <c r="C86" s="2">
        <v>2014</v>
      </c>
      <c r="D86" s="2" t="s">
        <v>598</v>
      </c>
      <c r="E86" s="2" t="s">
        <v>599</v>
      </c>
      <c r="F86" s="2" t="s">
        <v>598</v>
      </c>
      <c r="G86" s="2" t="s">
        <v>599</v>
      </c>
      <c r="H86" s="2" t="s">
        <v>598</v>
      </c>
      <c r="I86" s="2" t="s">
        <v>599</v>
      </c>
      <c r="J86" s="2" t="s">
        <v>598</v>
      </c>
      <c r="O86" s="20">
        <f t="shared" si="1"/>
        <v>0</v>
      </c>
    </row>
    <row r="87" spans="1:15" ht="15" customHeight="1" x14ac:dyDescent="0.25">
      <c r="A87" s="2" t="s">
        <v>123</v>
      </c>
      <c r="B87" s="2" t="s">
        <v>125</v>
      </c>
      <c r="C87" s="2">
        <v>2014</v>
      </c>
      <c r="D87" s="2" t="s">
        <v>598</v>
      </c>
      <c r="E87" s="2" t="s">
        <v>599</v>
      </c>
      <c r="F87" s="2" t="s">
        <v>598</v>
      </c>
      <c r="G87" s="2" t="s">
        <v>599</v>
      </c>
      <c r="H87" s="2" t="s">
        <v>598</v>
      </c>
      <c r="I87" s="2" t="s">
        <v>599</v>
      </c>
      <c r="J87" s="2" t="s">
        <v>598</v>
      </c>
      <c r="O87" s="20">
        <f t="shared" si="1"/>
        <v>0</v>
      </c>
    </row>
    <row r="88" spans="1:15" ht="15" customHeight="1" x14ac:dyDescent="0.25">
      <c r="A88" s="2" t="s">
        <v>123</v>
      </c>
      <c r="B88" s="2" t="s">
        <v>126</v>
      </c>
      <c r="C88" s="2">
        <v>2014</v>
      </c>
      <c r="D88" s="2" t="s">
        <v>598</v>
      </c>
      <c r="E88" s="2" t="s">
        <v>599</v>
      </c>
      <c r="F88" s="2" t="s">
        <v>598</v>
      </c>
      <c r="G88" s="2" t="s">
        <v>599</v>
      </c>
      <c r="H88" s="2" t="s">
        <v>598</v>
      </c>
      <c r="I88" s="2" t="s">
        <v>599</v>
      </c>
      <c r="J88" s="2" t="s">
        <v>598</v>
      </c>
      <c r="O88" s="20">
        <f t="shared" si="1"/>
        <v>0</v>
      </c>
    </row>
    <row r="89" spans="1:15" ht="15" customHeight="1" x14ac:dyDescent="0.25">
      <c r="A89" s="2" t="s">
        <v>127</v>
      </c>
      <c r="B89" s="2" t="s">
        <v>128</v>
      </c>
      <c r="C89" s="2">
        <v>2014</v>
      </c>
      <c r="D89" s="2" t="s">
        <v>598</v>
      </c>
      <c r="E89" s="2" t="s">
        <v>599</v>
      </c>
      <c r="F89" s="2" t="s">
        <v>598</v>
      </c>
      <c r="G89" s="2" t="s">
        <v>599</v>
      </c>
      <c r="H89" s="2" t="s">
        <v>598</v>
      </c>
      <c r="I89" s="2" t="s">
        <v>599</v>
      </c>
      <c r="J89" s="2" t="s">
        <v>598</v>
      </c>
      <c r="O89" s="20">
        <f t="shared" si="1"/>
        <v>0</v>
      </c>
    </row>
    <row r="90" spans="1:15" ht="15" customHeight="1" x14ac:dyDescent="0.25">
      <c r="A90" s="2" t="s">
        <v>127</v>
      </c>
      <c r="B90" s="2" t="s">
        <v>129</v>
      </c>
      <c r="C90" s="2">
        <v>2014</v>
      </c>
      <c r="D90" s="2" t="s">
        <v>598</v>
      </c>
      <c r="E90" s="2" t="s">
        <v>599</v>
      </c>
      <c r="F90" s="2" t="s">
        <v>598</v>
      </c>
      <c r="G90" s="2" t="s">
        <v>599</v>
      </c>
      <c r="H90" s="2" t="s">
        <v>598</v>
      </c>
      <c r="I90" s="2" t="s">
        <v>599</v>
      </c>
      <c r="J90" s="2" t="s">
        <v>598</v>
      </c>
      <c r="O90" s="20">
        <f t="shared" si="1"/>
        <v>0</v>
      </c>
    </row>
    <row r="91" spans="1:15" ht="15" customHeight="1" x14ac:dyDescent="0.25">
      <c r="A91" s="2" t="s">
        <v>127</v>
      </c>
      <c r="B91" s="2" t="s">
        <v>130</v>
      </c>
      <c r="C91" s="2">
        <v>2014</v>
      </c>
      <c r="D91" s="2" t="s">
        <v>598</v>
      </c>
      <c r="E91" s="2" t="s">
        <v>599</v>
      </c>
      <c r="F91" s="2" t="s">
        <v>598</v>
      </c>
      <c r="G91" s="2" t="s">
        <v>599</v>
      </c>
      <c r="H91" s="2" t="s">
        <v>598</v>
      </c>
      <c r="I91" s="2" t="s">
        <v>599</v>
      </c>
      <c r="J91" s="2" t="s">
        <v>598</v>
      </c>
      <c r="O91" s="20">
        <f t="shared" si="1"/>
        <v>0</v>
      </c>
    </row>
    <row r="92" spans="1:15" ht="15" customHeight="1" x14ac:dyDescent="0.25">
      <c r="A92" s="2" t="s">
        <v>131</v>
      </c>
      <c r="B92" s="2" t="s">
        <v>132</v>
      </c>
      <c r="C92" s="2">
        <v>2014</v>
      </c>
      <c r="D92" s="2" t="s">
        <v>598</v>
      </c>
      <c r="E92" s="2" t="s">
        <v>599</v>
      </c>
      <c r="F92" s="2" t="s">
        <v>598</v>
      </c>
      <c r="G92" s="2" t="s">
        <v>599</v>
      </c>
      <c r="H92" s="2" t="s">
        <v>598</v>
      </c>
      <c r="I92" s="2" t="s">
        <v>599</v>
      </c>
      <c r="J92" s="2" t="s">
        <v>598</v>
      </c>
      <c r="O92" s="20">
        <f t="shared" si="1"/>
        <v>0</v>
      </c>
    </row>
    <row r="93" spans="1:15" ht="15" customHeight="1" x14ac:dyDescent="0.25">
      <c r="A93" s="2" t="s">
        <v>131</v>
      </c>
      <c r="B93" s="2" t="s">
        <v>133</v>
      </c>
      <c r="C93" s="2">
        <v>2014</v>
      </c>
      <c r="D93" s="2" t="s">
        <v>598</v>
      </c>
      <c r="E93" s="2" t="s">
        <v>599</v>
      </c>
      <c r="F93" s="2" t="s">
        <v>598</v>
      </c>
      <c r="G93" s="2" t="s">
        <v>599</v>
      </c>
      <c r="H93" s="2" t="s">
        <v>598</v>
      </c>
      <c r="I93" s="2" t="s">
        <v>599</v>
      </c>
      <c r="J93" s="2" t="s">
        <v>598</v>
      </c>
      <c r="O93" s="20">
        <f t="shared" si="1"/>
        <v>0</v>
      </c>
    </row>
    <row r="94" spans="1:15" ht="15" customHeight="1" x14ac:dyDescent="0.25">
      <c r="A94" s="2" t="s">
        <v>131</v>
      </c>
      <c r="B94" s="2" t="s">
        <v>134</v>
      </c>
      <c r="C94" s="2">
        <v>2014</v>
      </c>
      <c r="D94" s="2" t="s">
        <v>598</v>
      </c>
      <c r="E94" s="2" t="s">
        <v>599</v>
      </c>
      <c r="F94" s="2" t="s">
        <v>598</v>
      </c>
      <c r="G94" s="2" t="s">
        <v>599</v>
      </c>
      <c r="H94" s="2" t="s">
        <v>598</v>
      </c>
      <c r="I94" s="2" t="s">
        <v>599</v>
      </c>
      <c r="J94" s="2" t="s">
        <v>598</v>
      </c>
      <c r="O94" s="20">
        <f t="shared" si="1"/>
        <v>0</v>
      </c>
    </row>
    <row r="95" spans="1:15" ht="15" customHeight="1" x14ac:dyDescent="0.25">
      <c r="A95" s="2" t="s">
        <v>135</v>
      </c>
      <c r="B95" s="2" t="s">
        <v>136</v>
      </c>
      <c r="C95" s="2">
        <v>2014</v>
      </c>
      <c r="D95" s="2" t="s">
        <v>598</v>
      </c>
      <c r="E95" s="2" t="s">
        <v>599</v>
      </c>
      <c r="F95" s="2" t="s">
        <v>598</v>
      </c>
      <c r="G95" s="2" t="s">
        <v>599</v>
      </c>
      <c r="H95" s="2" t="s">
        <v>598</v>
      </c>
      <c r="I95" s="2" t="s">
        <v>599</v>
      </c>
      <c r="J95" s="2" t="s">
        <v>598</v>
      </c>
      <c r="O95" s="20">
        <f t="shared" si="1"/>
        <v>0</v>
      </c>
    </row>
    <row r="96" spans="1:15" ht="15" customHeight="1" x14ac:dyDescent="0.25">
      <c r="A96" s="2" t="s">
        <v>135</v>
      </c>
      <c r="B96" s="2" t="s">
        <v>137</v>
      </c>
      <c r="C96" s="2">
        <v>2014</v>
      </c>
      <c r="D96" s="2">
        <v>0.70699999999999996</v>
      </c>
      <c r="E96" s="2" t="s">
        <v>898</v>
      </c>
      <c r="F96" s="2">
        <v>0.70699999999999996</v>
      </c>
      <c r="G96" s="2" t="s">
        <v>598</v>
      </c>
      <c r="H96" s="2" t="s">
        <v>598</v>
      </c>
      <c r="I96" s="2" t="s">
        <v>598</v>
      </c>
      <c r="J96" s="2" t="s">
        <v>598</v>
      </c>
      <c r="O96" s="20">
        <f t="shared" si="1"/>
        <v>0.70699999999999996</v>
      </c>
    </row>
    <row r="97" spans="1:15" ht="15" customHeight="1" x14ac:dyDescent="0.25">
      <c r="A97" s="2" t="s">
        <v>135</v>
      </c>
      <c r="B97" s="2" t="s">
        <v>138</v>
      </c>
      <c r="C97" s="2">
        <v>2014</v>
      </c>
      <c r="D97" s="2" t="s">
        <v>598</v>
      </c>
      <c r="E97" s="2" t="s">
        <v>599</v>
      </c>
      <c r="F97" s="2" t="s">
        <v>598</v>
      </c>
      <c r="G97" s="2" t="s">
        <v>599</v>
      </c>
      <c r="H97" s="2" t="s">
        <v>598</v>
      </c>
      <c r="I97" s="2" t="s">
        <v>599</v>
      </c>
      <c r="J97" s="2" t="s">
        <v>598</v>
      </c>
      <c r="O97" s="20">
        <f t="shared" si="1"/>
        <v>0</v>
      </c>
    </row>
    <row r="98" spans="1:15" ht="15" customHeight="1" x14ac:dyDescent="0.25">
      <c r="A98" s="2" t="s">
        <v>135</v>
      </c>
      <c r="B98" s="2" t="s">
        <v>139</v>
      </c>
      <c r="C98" s="2">
        <v>2014</v>
      </c>
      <c r="D98" s="2" t="s">
        <v>598</v>
      </c>
      <c r="E98" s="2" t="s">
        <v>599</v>
      </c>
      <c r="F98" s="2" t="s">
        <v>598</v>
      </c>
      <c r="G98" s="2" t="s">
        <v>599</v>
      </c>
      <c r="H98" s="2" t="s">
        <v>598</v>
      </c>
      <c r="I98" s="2" t="s">
        <v>599</v>
      </c>
      <c r="J98" s="2" t="s">
        <v>598</v>
      </c>
      <c r="O98" s="20">
        <f t="shared" si="1"/>
        <v>0</v>
      </c>
    </row>
    <row r="99" spans="1:15" ht="15" customHeight="1" x14ac:dyDescent="0.25">
      <c r="A99" s="2" t="s">
        <v>140</v>
      </c>
      <c r="B99" s="2" t="s">
        <v>141</v>
      </c>
      <c r="C99" s="2">
        <v>2014</v>
      </c>
      <c r="D99" s="2">
        <v>10</v>
      </c>
      <c r="E99" s="2" t="s">
        <v>891</v>
      </c>
      <c r="F99" s="2">
        <v>10</v>
      </c>
      <c r="G99" s="2" t="s">
        <v>599</v>
      </c>
      <c r="H99" s="2" t="s">
        <v>598</v>
      </c>
      <c r="I99" s="2" t="s">
        <v>599</v>
      </c>
      <c r="J99" s="2" t="s">
        <v>598</v>
      </c>
      <c r="O99" s="20">
        <f t="shared" si="1"/>
        <v>10</v>
      </c>
    </row>
    <row r="100" spans="1:15" ht="15" customHeight="1" x14ac:dyDescent="0.25">
      <c r="A100" s="2" t="s">
        <v>142</v>
      </c>
      <c r="B100" s="2" t="s">
        <v>143</v>
      </c>
      <c r="C100" s="2">
        <v>2014</v>
      </c>
      <c r="D100" s="2" t="s">
        <v>599</v>
      </c>
      <c r="E100" s="2" t="s">
        <v>599</v>
      </c>
      <c r="F100" s="2" t="s">
        <v>599</v>
      </c>
      <c r="G100" s="2" t="s">
        <v>599</v>
      </c>
      <c r="H100" s="2" t="s">
        <v>599</v>
      </c>
      <c r="I100" s="2" t="s">
        <v>599</v>
      </c>
      <c r="J100" s="2" t="s">
        <v>599</v>
      </c>
      <c r="O100" s="20">
        <f t="shared" si="1"/>
        <v>0</v>
      </c>
    </row>
    <row r="101" spans="1:15" ht="15" customHeight="1" x14ac:dyDescent="0.25">
      <c r="A101" s="2" t="s">
        <v>144</v>
      </c>
      <c r="B101" s="2" t="s">
        <v>145</v>
      </c>
      <c r="C101" s="2">
        <v>2014</v>
      </c>
      <c r="D101" s="2">
        <v>1.0661</v>
      </c>
      <c r="E101" s="2" t="s">
        <v>899</v>
      </c>
      <c r="F101" s="2">
        <v>0.83989999999999998</v>
      </c>
      <c r="G101" s="2" t="s">
        <v>900</v>
      </c>
      <c r="H101" s="2">
        <v>0.22620000000000001</v>
      </c>
      <c r="I101" s="2" t="s">
        <v>599</v>
      </c>
      <c r="J101" s="2" t="s">
        <v>598</v>
      </c>
      <c r="O101" s="20">
        <f t="shared" si="1"/>
        <v>1.0661</v>
      </c>
    </row>
    <row r="102" spans="1:15" ht="15" customHeight="1" x14ac:dyDescent="0.25">
      <c r="A102" s="2" t="s">
        <v>144</v>
      </c>
      <c r="B102" s="2" t="s">
        <v>146</v>
      </c>
      <c r="C102" s="2">
        <v>2014</v>
      </c>
      <c r="D102" s="2" t="s">
        <v>598</v>
      </c>
      <c r="E102" s="2" t="s">
        <v>599</v>
      </c>
      <c r="F102" s="2" t="s">
        <v>598</v>
      </c>
      <c r="G102" s="2" t="s">
        <v>599</v>
      </c>
      <c r="H102" s="2" t="s">
        <v>598</v>
      </c>
      <c r="I102" s="2" t="s">
        <v>599</v>
      </c>
      <c r="J102" s="2" t="s">
        <v>598</v>
      </c>
      <c r="O102" s="20">
        <f t="shared" si="1"/>
        <v>0</v>
      </c>
    </row>
    <row r="103" spans="1:15" ht="15" customHeight="1" x14ac:dyDescent="0.25">
      <c r="A103" s="2" t="s">
        <v>147</v>
      </c>
      <c r="B103" s="2" t="s">
        <v>148</v>
      </c>
      <c r="C103" s="2">
        <v>2014</v>
      </c>
      <c r="D103" s="2" t="s">
        <v>598</v>
      </c>
      <c r="E103" s="2" t="s">
        <v>599</v>
      </c>
      <c r="F103" s="2" t="s">
        <v>598</v>
      </c>
      <c r="G103" s="2" t="s">
        <v>599</v>
      </c>
      <c r="H103" s="2" t="s">
        <v>598</v>
      </c>
      <c r="I103" s="2" t="s">
        <v>599</v>
      </c>
      <c r="J103" s="2" t="s">
        <v>598</v>
      </c>
      <c r="O103" s="20">
        <f t="shared" si="1"/>
        <v>0</v>
      </c>
    </row>
    <row r="104" spans="1:15" ht="15" customHeight="1" x14ac:dyDescent="0.25">
      <c r="A104" s="2" t="s">
        <v>147</v>
      </c>
      <c r="B104" s="2" t="s">
        <v>149</v>
      </c>
      <c r="C104" s="2">
        <v>2014</v>
      </c>
      <c r="D104" s="2" t="s">
        <v>598</v>
      </c>
      <c r="E104" s="2" t="s">
        <v>599</v>
      </c>
      <c r="F104" s="2" t="s">
        <v>598</v>
      </c>
      <c r="G104" s="2" t="s">
        <v>599</v>
      </c>
      <c r="H104" s="2" t="s">
        <v>598</v>
      </c>
      <c r="I104" s="2" t="s">
        <v>599</v>
      </c>
      <c r="J104" s="2" t="s">
        <v>598</v>
      </c>
      <c r="O104" s="20">
        <f t="shared" si="1"/>
        <v>0</v>
      </c>
    </row>
    <row r="105" spans="1:15" ht="15" customHeight="1" x14ac:dyDescent="0.25">
      <c r="A105" s="2" t="s">
        <v>147</v>
      </c>
      <c r="B105" s="11" t="s">
        <v>991</v>
      </c>
      <c r="C105" s="2">
        <v>2014</v>
      </c>
      <c r="D105" s="2" t="s">
        <v>599</v>
      </c>
      <c r="E105" s="2" t="s">
        <v>599</v>
      </c>
      <c r="F105" s="2" t="s">
        <v>599</v>
      </c>
      <c r="G105" s="2" t="s">
        <v>599</v>
      </c>
      <c r="H105" s="2" t="s">
        <v>599</v>
      </c>
      <c r="I105" s="2" t="s">
        <v>599</v>
      </c>
      <c r="J105" s="2" t="s">
        <v>599</v>
      </c>
      <c r="O105" s="20">
        <f t="shared" si="1"/>
        <v>0</v>
      </c>
    </row>
    <row r="106" spans="1:15" ht="15" customHeight="1" x14ac:dyDescent="0.25">
      <c r="A106" s="2" t="s">
        <v>147</v>
      </c>
      <c r="B106" s="2" t="s">
        <v>151</v>
      </c>
      <c r="C106" s="2">
        <v>2014</v>
      </c>
      <c r="D106" s="2" t="s">
        <v>598</v>
      </c>
      <c r="E106" s="2" t="s">
        <v>599</v>
      </c>
      <c r="F106" s="2" t="s">
        <v>598</v>
      </c>
      <c r="G106" s="2" t="s">
        <v>599</v>
      </c>
      <c r="H106" s="2" t="s">
        <v>598</v>
      </c>
      <c r="I106" s="2" t="s">
        <v>599</v>
      </c>
      <c r="J106" s="2" t="s">
        <v>598</v>
      </c>
      <c r="O106" s="20">
        <f t="shared" si="1"/>
        <v>0</v>
      </c>
    </row>
    <row r="107" spans="1:15" ht="15" customHeight="1" x14ac:dyDescent="0.25">
      <c r="A107" s="2" t="s">
        <v>147</v>
      </c>
      <c r="B107" s="2" t="s">
        <v>152</v>
      </c>
      <c r="C107" s="2">
        <v>2014</v>
      </c>
      <c r="D107" s="2" t="s">
        <v>598</v>
      </c>
      <c r="E107" s="2" t="s">
        <v>599</v>
      </c>
      <c r="F107" s="2" t="s">
        <v>598</v>
      </c>
      <c r="G107" s="2" t="s">
        <v>599</v>
      </c>
      <c r="H107" s="2" t="s">
        <v>598</v>
      </c>
      <c r="I107" s="2" t="s">
        <v>599</v>
      </c>
      <c r="J107" s="2" t="s">
        <v>598</v>
      </c>
      <c r="O107" s="20">
        <f t="shared" si="1"/>
        <v>0</v>
      </c>
    </row>
    <row r="108" spans="1:15" ht="15" customHeight="1" x14ac:dyDescent="0.25">
      <c r="A108" s="2" t="s">
        <v>147</v>
      </c>
      <c r="B108" s="2" t="s">
        <v>153</v>
      </c>
      <c r="C108" s="2">
        <v>2014</v>
      </c>
      <c r="D108" s="2" t="s">
        <v>598</v>
      </c>
      <c r="E108" s="2" t="s">
        <v>599</v>
      </c>
      <c r="F108" s="2" t="s">
        <v>598</v>
      </c>
      <c r="G108" s="2" t="s">
        <v>599</v>
      </c>
      <c r="H108" s="2" t="s">
        <v>598</v>
      </c>
      <c r="I108" s="2" t="s">
        <v>599</v>
      </c>
      <c r="J108" s="2" t="s">
        <v>598</v>
      </c>
      <c r="O108" s="20">
        <f t="shared" si="1"/>
        <v>0</v>
      </c>
    </row>
    <row r="109" spans="1:15" ht="15" customHeight="1" x14ac:dyDescent="0.25">
      <c r="A109" s="2" t="s">
        <v>147</v>
      </c>
      <c r="B109" s="2" t="s">
        <v>154</v>
      </c>
      <c r="C109" s="2">
        <v>2014</v>
      </c>
      <c r="D109" s="2" t="s">
        <v>598</v>
      </c>
      <c r="E109" s="2" t="s">
        <v>599</v>
      </c>
      <c r="F109" s="2" t="s">
        <v>598</v>
      </c>
      <c r="G109" s="2" t="s">
        <v>599</v>
      </c>
      <c r="H109" s="2" t="s">
        <v>598</v>
      </c>
      <c r="I109" s="2" t="s">
        <v>599</v>
      </c>
      <c r="J109" s="2" t="s">
        <v>598</v>
      </c>
      <c r="O109" s="20">
        <f t="shared" si="1"/>
        <v>0</v>
      </c>
    </row>
    <row r="110" spans="1:15" ht="15" customHeight="1" x14ac:dyDescent="0.25">
      <c r="A110" s="2" t="s">
        <v>147</v>
      </c>
      <c r="B110" s="2" t="s">
        <v>155</v>
      </c>
      <c r="C110" s="2">
        <v>2014</v>
      </c>
      <c r="D110" s="2" t="s">
        <v>598</v>
      </c>
      <c r="E110" s="2" t="s">
        <v>599</v>
      </c>
      <c r="F110" s="2" t="s">
        <v>598</v>
      </c>
      <c r="G110" s="2" t="s">
        <v>599</v>
      </c>
      <c r="H110" s="2" t="s">
        <v>598</v>
      </c>
      <c r="I110" s="2" t="s">
        <v>599</v>
      </c>
      <c r="J110" s="2" t="s">
        <v>598</v>
      </c>
      <c r="O110" s="20">
        <f t="shared" si="1"/>
        <v>0</v>
      </c>
    </row>
    <row r="111" spans="1:15" ht="15" customHeight="1" x14ac:dyDescent="0.25">
      <c r="A111" s="2" t="s">
        <v>156</v>
      </c>
      <c r="B111" s="2" t="s">
        <v>157</v>
      </c>
      <c r="C111" s="2">
        <v>2014</v>
      </c>
      <c r="D111" s="2">
        <v>6.8000000000000005E-2</v>
      </c>
      <c r="E111" s="2" t="s">
        <v>901</v>
      </c>
      <c r="F111" s="2">
        <v>6.8000000000000005E-2</v>
      </c>
      <c r="G111" s="2" t="s">
        <v>599</v>
      </c>
      <c r="H111" s="2" t="s">
        <v>598</v>
      </c>
      <c r="I111" s="2" t="s">
        <v>599</v>
      </c>
      <c r="J111" s="2" t="s">
        <v>598</v>
      </c>
      <c r="O111" s="20">
        <f t="shared" si="1"/>
        <v>6.8000000000000005E-2</v>
      </c>
    </row>
    <row r="112" spans="1:15" ht="15" customHeight="1" x14ac:dyDescent="0.25">
      <c r="A112" s="2" t="s">
        <v>156</v>
      </c>
      <c r="B112" s="2" t="s">
        <v>158</v>
      </c>
      <c r="C112" s="2">
        <v>2014</v>
      </c>
      <c r="D112" s="2" t="s">
        <v>598</v>
      </c>
      <c r="E112" s="2" t="s">
        <v>599</v>
      </c>
      <c r="F112" s="2" t="s">
        <v>598</v>
      </c>
      <c r="G112" s="2" t="s">
        <v>599</v>
      </c>
      <c r="H112" s="2" t="s">
        <v>598</v>
      </c>
      <c r="I112" s="2" t="s">
        <v>599</v>
      </c>
      <c r="J112" s="2" t="s">
        <v>598</v>
      </c>
      <c r="O112" s="20">
        <f t="shared" si="1"/>
        <v>0</v>
      </c>
    </row>
    <row r="113" spans="1:15" ht="15" customHeight="1" x14ac:dyDescent="0.25">
      <c r="A113" s="2" t="s">
        <v>156</v>
      </c>
      <c r="B113" s="2" t="s">
        <v>159</v>
      </c>
      <c r="C113" s="2">
        <v>2014</v>
      </c>
      <c r="D113" s="2" t="s">
        <v>598</v>
      </c>
      <c r="E113" s="2" t="s">
        <v>599</v>
      </c>
      <c r="F113" s="2" t="s">
        <v>598</v>
      </c>
      <c r="G113" s="2" t="s">
        <v>599</v>
      </c>
      <c r="H113" s="2" t="s">
        <v>598</v>
      </c>
      <c r="I113" s="2" t="s">
        <v>599</v>
      </c>
      <c r="J113" s="2" t="s">
        <v>598</v>
      </c>
      <c r="O113" s="20">
        <f t="shared" si="1"/>
        <v>0</v>
      </c>
    </row>
    <row r="114" spans="1:15" ht="15" customHeight="1" x14ac:dyDescent="0.25">
      <c r="A114" s="2" t="s">
        <v>160</v>
      </c>
      <c r="B114" s="2" t="s">
        <v>161</v>
      </c>
      <c r="C114" s="2">
        <v>2014</v>
      </c>
      <c r="D114" s="2" t="s">
        <v>598</v>
      </c>
      <c r="E114" s="2" t="s">
        <v>598</v>
      </c>
      <c r="F114" s="2" t="s">
        <v>598</v>
      </c>
      <c r="G114" s="2" t="s">
        <v>598</v>
      </c>
      <c r="H114" s="2" t="s">
        <v>598</v>
      </c>
      <c r="I114" s="2" t="s">
        <v>598</v>
      </c>
      <c r="J114" s="2" t="s">
        <v>598</v>
      </c>
      <c r="O114" s="20">
        <f t="shared" si="1"/>
        <v>0</v>
      </c>
    </row>
    <row r="115" spans="1:15" ht="15" customHeight="1" x14ac:dyDescent="0.25">
      <c r="A115" s="2" t="s">
        <v>160</v>
      </c>
      <c r="B115" s="2" t="s">
        <v>162</v>
      </c>
      <c r="C115" s="2">
        <v>2014</v>
      </c>
      <c r="D115" s="2" t="s">
        <v>598</v>
      </c>
      <c r="E115" s="2" t="s">
        <v>598</v>
      </c>
      <c r="F115" s="2" t="s">
        <v>598</v>
      </c>
      <c r="G115" s="2" t="s">
        <v>598</v>
      </c>
      <c r="H115" s="2" t="s">
        <v>598</v>
      </c>
      <c r="I115" s="2" t="s">
        <v>598</v>
      </c>
      <c r="J115" s="2" t="s">
        <v>598</v>
      </c>
      <c r="O115" s="20">
        <f t="shared" si="1"/>
        <v>0</v>
      </c>
    </row>
    <row r="116" spans="1:15" ht="15" customHeight="1" x14ac:dyDescent="0.25">
      <c r="A116" s="2" t="s">
        <v>160</v>
      </c>
      <c r="B116" s="2" t="s">
        <v>163</v>
      </c>
      <c r="C116" s="2">
        <v>2014</v>
      </c>
      <c r="D116" s="2">
        <v>14</v>
      </c>
      <c r="E116" s="2" t="s">
        <v>902</v>
      </c>
      <c r="F116" s="2">
        <v>14</v>
      </c>
      <c r="G116" s="2" t="s">
        <v>598</v>
      </c>
      <c r="H116" s="2" t="s">
        <v>598</v>
      </c>
      <c r="I116" s="2" t="s">
        <v>598</v>
      </c>
      <c r="J116" s="2" t="s">
        <v>598</v>
      </c>
      <c r="O116" s="20">
        <f t="shared" si="1"/>
        <v>14</v>
      </c>
    </row>
    <row r="117" spans="1:15" ht="15" customHeight="1" x14ac:dyDescent="0.25">
      <c r="A117" s="2" t="s">
        <v>160</v>
      </c>
      <c r="B117" s="2" t="s">
        <v>164</v>
      </c>
      <c r="C117" s="2">
        <v>2014</v>
      </c>
      <c r="D117" s="2" t="s">
        <v>598</v>
      </c>
      <c r="E117" s="2" t="s">
        <v>598</v>
      </c>
      <c r="F117" s="2" t="s">
        <v>598</v>
      </c>
      <c r="G117" s="2" t="s">
        <v>598</v>
      </c>
      <c r="H117" s="2" t="s">
        <v>598</v>
      </c>
      <c r="I117" s="2" t="s">
        <v>598</v>
      </c>
      <c r="J117" s="2" t="s">
        <v>598</v>
      </c>
      <c r="O117" s="20">
        <f t="shared" si="1"/>
        <v>0</v>
      </c>
    </row>
    <row r="118" spans="1:15" ht="15" customHeight="1" x14ac:dyDescent="0.25">
      <c r="A118" s="2" t="s">
        <v>165</v>
      </c>
      <c r="B118" s="2" t="s">
        <v>166</v>
      </c>
      <c r="C118" s="2">
        <v>2014</v>
      </c>
      <c r="D118" s="2" t="s">
        <v>598</v>
      </c>
      <c r="E118" s="2" t="s">
        <v>599</v>
      </c>
      <c r="F118" s="2" t="s">
        <v>598</v>
      </c>
      <c r="G118" s="2" t="s">
        <v>599</v>
      </c>
      <c r="H118" s="2" t="s">
        <v>598</v>
      </c>
      <c r="I118" s="2" t="s">
        <v>599</v>
      </c>
      <c r="J118" s="2" t="s">
        <v>598</v>
      </c>
      <c r="O118" s="20">
        <f t="shared" si="1"/>
        <v>0</v>
      </c>
    </row>
    <row r="119" spans="1:15" ht="15" customHeight="1" x14ac:dyDescent="0.25">
      <c r="A119" s="2" t="s">
        <v>167</v>
      </c>
      <c r="B119" s="2" t="s">
        <v>168</v>
      </c>
      <c r="C119" s="2">
        <v>2014</v>
      </c>
      <c r="D119" s="2">
        <v>281.95999999999998</v>
      </c>
      <c r="E119" s="2" t="s">
        <v>676</v>
      </c>
      <c r="F119" s="2">
        <v>281.95999999999998</v>
      </c>
      <c r="G119" s="2" t="s">
        <v>598</v>
      </c>
      <c r="H119" s="2" t="s">
        <v>598</v>
      </c>
      <c r="I119" s="2" t="s">
        <v>598</v>
      </c>
      <c r="J119" s="2" t="s">
        <v>598</v>
      </c>
      <c r="O119" s="20">
        <f t="shared" si="1"/>
        <v>281.95999999999998</v>
      </c>
    </row>
    <row r="120" spans="1:15" ht="15" customHeight="1" x14ac:dyDescent="0.25">
      <c r="A120" s="2" t="s">
        <v>169</v>
      </c>
      <c r="B120" s="2" t="s">
        <v>170</v>
      </c>
      <c r="C120" s="2">
        <v>2014</v>
      </c>
      <c r="D120" s="2">
        <v>944.90099999999995</v>
      </c>
      <c r="E120" s="2" t="s">
        <v>903</v>
      </c>
      <c r="F120" s="2">
        <v>944.90099999999995</v>
      </c>
      <c r="G120" s="2" t="s">
        <v>599</v>
      </c>
      <c r="H120" s="2" t="s">
        <v>598</v>
      </c>
      <c r="I120" s="2" t="s">
        <v>599</v>
      </c>
      <c r="J120" s="2" t="s">
        <v>598</v>
      </c>
      <c r="O120" s="20">
        <f t="shared" si="1"/>
        <v>944.90099999999995</v>
      </c>
    </row>
    <row r="121" spans="1:15" ht="15" customHeight="1" x14ac:dyDescent="0.25">
      <c r="A121" s="2" t="s">
        <v>169</v>
      </c>
      <c r="B121" s="2" t="s">
        <v>171</v>
      </c>
      <c r="C121" s="2">
        <v>2014</v>
      </c>
      <c r="D121" s="2" t="s">
        <v>598</v>
      </c>
      <c r="E121" s="2" t="s">
        <v>599</v>
      </c>
      <c r="F121" s="2" t="s">
        <v>598</v>
      </c>
      <c r="G121" s="2" t="s">
        <v>599</v>
      </c>
      <c r="H121" s="2" t="s">
        <v>598</v>
      </c>
      <c r="I121" s="2" t="s">
        <v>599</v>
      </c>
      <c r="J121" s="2" t="s">
        <v>598</v>
      </c>
      <c r="O121" s="20">
        <f t="shared" si="1"/>
        <v>0</v>
      </c>
    </row>
    <row r="122" spans="1:15" ht="15" customHeight="1" x14ac:dyDescent="0.25">
      <c r="A122" s="2" t="s">
        <v>172</v>
      </c>
      <c r="B122" s="2" t="s">
        <v>173</v>
      </c>
      <c r="C122" s="2">
        <v>2014</v>
      </c>
      <c r="D122" s="2" t="s">
        <v>598</v>
      </c>
      <c r="E122" s="2" t="s">
        <v>599</v>
      </c>
      <c r="F122" s="2" t="s">
        <v>598</v>
      </c>
      <c r="G122" s="2" t="s">
        <v>599</v>
      </c>
      <c r="H122" s="2" t="s">
        <v>598</v>
      </c>
      <c r="I122" s="2" t="s">
        <v>599</v>
      </c>
      <c r="J122" s="2" t="s">
        <v>598</v>
      </c>
      <c r="O122" s="20">
        <f t="shared" si="1"/>
        <v>0</v>
      </c>
    </row>
    <row r="123" spans="1:15" ht="15" customHeight="1" x14ac:dyDescent="0.25">
      <c r="A123" s="2" t="s">
        <v>172</v>
      </c>
      <c r="B123" s="2" t="s">
        <v>174</v>
      </c>
      <c r="C123" s="2">
        <v>2014</v>
      </c>
      <c r="D123" s="2">
        <v>3.0830000000000002</v>
      </c>
      <c r="E123" s="2" t="s">
        <v>904</v>
      </c>
      <c r="F123" s="2">
        <v>3.0830000000000002</v>
      </c>
      <c r="G123" s="2" t="s">
        <v>904</v>
      </c>
      <c r="H123" s="2" t="s">
        <v>598</v>
      </c>
      <c r="I123" s="2" t="s">
        <v>599</v>
      </c>
      <c r="J123" s="2" t="s">
        <v>598</v>
      </c>
      <c r="O123" s="20">
        <f t="shared" si="1"/>
        <v>3.0830000000000002</v>
      </c>
    </row>
    <row r="124" spans="1:15" ht="15" customHeight="1" x14ac:dyDescent="0.25">
      <c r="A124" s="2" t="s">
        <v>175</v>
      </c>
      <c r="B124" s="2" t="s">
        <v>176</v>
      </c>
      <c r="C124" s="2">
        <v>2014</v>
      </c>
      <c r="D124" s="2" t="s">
        <v>598</v>
      </c>
      <c r="E124" s="2" t="s">
        <v>599</v>
      </c>
      <c r="F124" s="2" t="s">
        <v>598</v>
      </c>
      <c r="G124" s="2" t="s">
        <v>599</v>
      </c>
      <c r="H124" s="2" t="s">
        <v>598</v>
      </c>
      <c r="I124" s="2" t="s">
        <v>599</v>
      </c>
      <c r="J124" s="2" t="s">
        <v>598</v>
      </c>
      <c r="O124" s="20">
        <f t="shared" si="1"/>
        <v>0</v>
      </c>
    </row>
    <row r="125" spans="1:15" ht="15" customHeight="1" x14ac:dyDescent="0.25">
      <c r="A125" s="2" t="s">
        <v>177</v>
      </c>
      <c r="B125" s="2" t="s">
        <v>178</v>
      </c>
      <c r="C125" s="2">
        <v>2014</v>
      </c>
      <c r="D125" s="2" t="s">
        <v>598</v>
      </c>
      <c r="E125" s="2" t="s">
        <v>599</v>
      </c>
      <c r="F125" s="2" t="s">
        <v>598</v>
      </c>
      <c r="G125" s="2" t="s">
        <v>599</v>
      </c>
      <c r="H125" s="2" t="s">
        <v>598</v>
      </c>
      <c r="I125" s="2" t="s">
        <v>599</v>
      </c>
      <c r="J125" s="2" t="s">
        <v>598</v>
      </c>
      <c r="O125" s="20">
        <f t="shared" si="1"/>
        <v>0</v>
      </c>
    </row>
    <row r="126" spans="1:15" ht="15" customHeight="1" x14ac:dyDescent="0.25">
      <c r="A126" s="2" t="s">
        <v>177</v>
      </c>
      <c r="B126" s="2" t="s">
        <v>179</v>
      </c>
      <c r="C126" s="2">
        <v>2014</v>
      </c>
      <c r="D126" s="2">
        <v>0.36</v>
      </c>
      <c r="E126" s="2" t="s">
        <v>905</v>
      </c>
      <c r="F126" s="2">
        <v>0.36</v>
      </c>
      <c r="G126" s="2" t="s">
        <v>599</v>
      </c>
      <c r="H126" s="2" t="s">
        <v>598</v>
      </c>
      <c r="I126" s="2" t="s">
        <v>599</v>
      </c>
      <c r="J126" s="2" t="s">
        <v>598</v>
      </c>
      <c r="O126" s="20">
        <f t="shared" si="1"/>
        <v>0.36</v>
      </c>
    </row>
    <row r="127" spans="1:15" ht="15" customHeight="1" x14ac:dyDescent="0.25">
      <c r="A127" s="2" t="s">
        <v>177</v>
      </c>
      <c r="B127" s="2" t="s">
        <v>180</v>
      </c>
      <c r="C127" s="2">
        <v>2014</v>
      </c>
      <c r="D127" s="2" t="s">
        <v>598</v>
      </c>
      <c r="E127" s="2" t="s">
        <v>599</v>
      </c>
      <c r="F127" s="2" t="s">
        <v>598</v>
      </c>
      <c r="G127" s="2" t="s">
        <v>599</v>
      </c>
      <c r="H127" s="2" t="s">
        <v>598</v>
      </c>
      <c r="I127" s="2" t="s">
        <v>599</v>
      </c>
      <c r="J127" s="2" t="s">
        <v>598</v>
      </c>
      <c r="O127" s="20">
        <f t="shared" si="1"/>
        <v>0</v>
      </c>
    </row>
    <row r="128" spans="1:15" ht="15" customHeight="1" x14ac:dyDescent="0.25">
      <c r="A128" s="2" t="s">
        <v>181</v>
      </c>
      <c r="B128" s="2" t="s">
        <v>182</v>
      </c>
      <c r="C128" s="2">
        <v>2014</v>
      </c>
      <c r="D128" s="2" t="s">
        <v>598</v>
      </c>
      <c r="E128" s="2" t="s">
        <v>599</v>
      </c>
      <c r="F128" s="2" t="s">
        <v>598</v>
      </c>
      <c r="G128" s="2" t="s">
        <v>599</v>
      </c>
      <c r="H128" s="2" t="s">
        <v>598</v>
      </c>
      <c r="I128" s="2" t="s">
        <v>599</v>
      </c>
      <c r="J128" s="2" t="s">
        <v>598</v>
      </c>
      <c r="O128" s="20">
        <f t="shared" si="1"/>
        <v>0</v>
      </c>
    </row>
    <row r="129" spans="1:15" ht="15" customHeight="1" x14ac:dyDescent="0.25">
      <c r="A129" s="2" t="s">
        <v>183</v>
      </c>
      <c r="B129" s="2" t="s">
        <v>184</v>
      </c>
      <c r="C129" s="2">
        <v>2014</v>
      </c>
      <c r="D129" s="2" t="s">
        <v>598</v>
      </c>
      <c r="E129" s="2" t="s">
        <v>599</v>
      </c>
      <c r="F129" s="2" t="s">
        <v>598</v>
      </c>
      <c r="G129" s="2" t="s">
        <v>599</v>
      </c>
      <c r="H129" s="2" t="s">
        <v>598</v>
      </c>
      <c r="I129" s="2" t="s">
        <v>599</v>
      </c>
      <c r="J129" s="2" t="s">
        <v>598</v>
      </c>
      <c r="O129" s="20">
        <f t="shared" si="1"/>
        <v>0</v>
      </c>
    </row>
    <row r="130" spans="1:15" ht="15" customHeight="1" x14ac:dyDescent="0.25">
      <c r="A130" s="2" t="s">
        <v>185</v>
      </c>
      <c r="B130" s="2" t="s">
        <v>186</v>
      </c>
      <c r="C130" s="2">
        <v>2014</v>
      </c>
      <c r="D130" s="2" t="s">
        <v>598</v>
      </c>
      <c r="E130" s="2" t="s">
        <v>599</v>
      </c>
      <c r="F130" s="2" t="s">
        <v>598</v>
      </c>
      <c r="G130" s="2" t="s">
        <v>599</v>
      </c>
      <c r="H130" s="2" t="s">
        <v>598</v>
      </c>
      <c r="I130" s="2" t="s">
        <v>599</v>
      </c>
      <c r="J130" s="2" t="s">
        <v>598</v>
      </c>
      <c r="O130" s="20">
        <f t="shared" si="1"/>
        <v>0</v>
      </c>
    </row>
    <row r="131" spans="1:15" ht="15" customHeight="1" x14ac:dyDescent="0.25">
      <c r="A131" s="2" t="s">
        <v>185</v>
      </c>
      <c r="B131" s="2" t="s">
        <v>187</v>
      </c>
      <c r="C131" s="2">
        <v>2014</v>
      </c>
      <c r="D131" s="2" t="s">
        <v>598</v>
      </c>
      <c r="E131" s="2" t="s">
        <v>599</v>
      </c>
      <c r="F131" s="2" t="s">
        <v>598</v>
      </c>
      <c r="G131" s="2" t="s">
        <v>599</v>
      </c>
      <c r="H131" s="2" t="s">
        <v>598</v>
      </c>
      <c r="I131" s="2" t="s">
        <v>599</v>
      </c>
      <c r="J131" s="2" t="s">
        <v>598</v>
      </c>
      <c r="O131" s="20">
        <f t="shared" ref="O131:O194" si="2">IFERROR(F131/1,0)+IFERROR(H131/1,0)+IFERROR(J131/1,0)</f>
        <v>0</v>
      </c>
    </row>
    <row r="132" spans="1:15" ht="15" customHeight="1" x14ac:dyDescent="0.25">
      <c r="A132" s="2" t="s">
        <v>185</v>
      </c>
      <c r="B132" s="2" t="s">
        <v>188</v>
      </c>
      <c r="C132" s="2">
        <v>2014</v>
      </c>
      <c r="D132" s="2" t="s">
        <v>598</v>
      </c>
      <c r="E132" s="2" t="s">
        <v>599</v>
      </c>
      <c r="F132" s="2" t="s">
        <v>598</v>
      </c>
      <c r="G132" s="2" t="s">
        <v>599</v>
      </c>
      <c r="H132" s="2" t="s">
        <v>598</v>
      </c>
      <c r="I132" s="2" t="s">
        <v>599</v>
      </c>
      <c r="J132" s="2" t="s">
        <v>598</v>
      </c>
      <c r="O132" s="20">
        <f t="shared" si="2"/>
        <v>0</v>
      </c>
    </row>
    <row r="133" spans="1:15" ht="15" customHeight="1" x14ac:dyDescent="0.25">
      <c r="A133" s="2" t="s">
        <v>185</v>
      </c>
      <c r="B133" s="2" t="s">
        <v>189</v>
      </c>
      <c r="C133" s="2">
        <v>2014</v>
      </c>
      <c r="D133" s="2" t="s">
        <v>598</v>
      </c>
      <c r="E133" s="2" t="s">
        <v>599</v>
      </c>
      <c r="F133" s="2" t="s">
        <v>598</v>
      </c>
      <c r="G133" s="2" t="s">
        <v>599</v>
      </c>
      <c r="H133" s="2" t="s">
        <v>598</v>
      </c>
      <c r="I133" s="2" t="s">
        <v>599</v>
      </c>
      <c r="J133" s="2" t="s">
        <v>598</v>
      </c>
      <c r="O133" s="20">
        <f t="shared" si="2"/>
        <v>0</v>
      </c>
    </row>
    <row r="134" spans="1:15" ht="15" customHeight="1" x14ac:dyDescent="0.25">
      <c r="A134" s="2" t="s">
        <v>190</v>
      </c>
      <c r="B134" s="2" t="s">
        <v>191</v>
      </c>
      <c r="C134" s="2">
        <v>2014</v>
      </c>
      <c r="D134" s="2" t="s">
        <v>598</v>
      </c>
      <c r="E134" s="2" t="s">
        <v>599</v>
      </c>
      <c r="F134" s="2" t="s">
        <v>598</v>
      </c>
      <c r="G134" s="2" t="s">
        <v>599</v>
      </c>
      <c r="H134" s="2" t="s">
        <v>598</v>
      </c>
      <c r="I134" s="2" t="s">
        <v>599</v>
      </c>
      <c r="J134" s="2" t="s">
        <v>598</v>
      </c>
      <c r="O134" s="20">
        <f t="shared" si="2"/>
        <v>0</v>
      </c>
    </row>
    <row r="135" spans="1:15" ht="15" customHeight="1" x14ac:dyDescent="0.25">
      <c r="A135" s="2" t="s">
        <v>192</v>
      </c>
      <c r="B135" s="2" t="s">
        <v>193</v>
      </c>
      <c r="C135" s="2">
        <v>2014</v>
      </c>
      <c r="D135" s="2">
        <v>40.5</v>
      </c>
      <c r="E135" s="2" t="s">
        <v>906</v>
      </c>
      <c r="F135" s="2">
        <v>40.5</v>
      </c>
      <c r="G135" s="2" t="s">
        <v>599</v>
      </c>
      <c r="H135" s="2" t="s">
        <v>598</v>
      </c>
      <c r="I135" s="2" t="s">
        <v>599</v>
      </c>
      <c r="J135" s="2" t="s">
        <v>598</v>
      </c>
      <c r="O135" s="20">
        <f t="shared" si="2"/>
        <v>40.5</v>
      </c>
    </row>
    <row r="136" spans="1:15" ht="15" customHeight="1" x14ac:dyDescent="0.25">
      <c r="A136" s="2" t="s">
        <v>194</v>
      </c>
      <c r="B136" s="2" t="s">
        <v>195</v>
      </c>
      <c r="C136" s="2">
        <v>2014</v>
      </c>
      <c r="D136" s="2">
        <v>1.883</v>
      </c>
      <c r="E136" s="2" t="s">
        <v>907</v>
      </c>
      <c r="F136" s="2">
        <v>1.883</v>
      </c>
      <c r="G136" s="2" t="s">
        <v>599</v>
      </c>
      <c r="H136" s="2" t="s">
        <v>598</v>
      </c>
      <c r="I136" s="2" t="s">
        <v>599</v>
      </c>
      <c r="J136" s="2" t="s">
        <v>598</v>
      </c>
      <c r="O136" s="20">
        <f t="shared" si="2"/>
        <v>1.883</v>
      </c>
    </row>
    <row r="137" spans="1:15" ht="15" customHeight="1" x14ac:dyDescent="0.25">
      <c r="A137" s="2" t="s">
        <v>194</v>
      </c>
      <c r="B137" s="2" t="s">
        <v>196</v>
      </c>
      <c r="C137" s="2">
        <v>2014</v>
      </c>
      <c r="D137" s="2" t="s">
        <v>598</v>
      </c>
      <c r="E137" s="2" t="s">
        <v>599</v>
      </c>
      <c r="F137" s="2" t="s">
        <v>598</v>
      </c>
      <c r="G137" s="2" t="s">
        <v>599</v>
      </c>
      <c r="H137" s="2" t="s">
        <v>598</v>
      </c>
      <c r="I137" s="2" t="s">
        <v>599</v>
      </c>
      <c r="J137" s="2" t="s">
        <v>598</v>
      </c>
      <c r="O137" s="20">
        <f t="shared" si="2"/>
        <v>0</v>
      </c>
    </row>
    <row r="138" spans="1:15" ht="15" customHeight="1" x14ac:dyDescent="0.25">
      <c r="A138" s="2" t="s">
        <v>197</v>
      </c>
      <c r="B138" s="2" t="s">
        <v>198</v>
      </c>
      <c r="C138" s="2">
        <v>2014</v>
      </c>
      <c r="D138" s="2">
        <v>42.478999999999999</v>
      </c>
      <c r="E138" s="2" t="s">
        <v>908</v>
      </c>
      <c r="F138" s="2">
        <v>42.478999999999999</v>
      </c>
      <c r="G138" s="2" t="s">
        <v>598</v>
      </c>
      <c r="H138" s="2" t="s">
        <v>598</v>
      </c>
      <c r="I138" s="2" t="s">
        <v>598</v>
      </c>
      <c r="J138" s="2" t="s">
        <v>598</v>
      </c>
      <c r="O138" s="20">
        <f t="shared" si="2"/>
        <v>42.478999999999999</v>
      </c>
    </row>
    <row r="139" spans="1:15" ht="15" customHeight="1" x14ac:dyDescent="0.25">
      <c r="A139" s="2" t="s">
        <v>199</v>
      </c>
      <c r="B139" s="2" t="s">
        <v>200</v>
      </c>
      <c r="C139" s="2">
        <v>2014</v>
      </c>
      <c r="D139" s="2" t="s">
        <v>598</v>
      </c>
      <c r="E139" s="2" t="s">
        <v>599</v>
      </c>
      <c r="F139" s="2" t="s">
        <v>598</v>
      </c>
      <c r="G139" s="2" t="s">
        <v>599</v>
      </c>
      <c r="H139" s="2" t="s">
        <v>598</v>
      </c>
      <c r="I139" s="2" t="s">
        <v>599</v>
      </c>
      <c r="J139" s="2" t="s">
        <v>598</v>
      </c>
      <c r="O139" s="20">
        <f t="shared" si="2"/>
        <v>0</v>
      </c>
    </row>
    <row r="140" spans="1:15" ht="15" customHeight="1" x14ac:dyDescent="0.25">
      <c r="A140" s="2" t="s">
        <v>201</v>
      </c>
      <c r="B140" s="2" t="s">
        <v>202</v>
      </c>
      <c r="C140" s="2">
        <v>2014</v>
      </c>
      <c r="D140" s="2" t="s">
        <v>598</v>
      </c>
      <c r="E140" s="2" t="s">
        <v>599</v>
      </c>
      <c r="F140" s="2" t="s">
        <v>598</v>
      </c>
      <c r="G140" s="2" t="s">
        <v>599</v>
      </c>
      <c r="H140" s="2" t="s">
        <v>598</v>
      </c>
      <c r="I140" s="2" t="s">
        <v>599</v>
      </c>
      <c r="J140" s="2" t="s">
        <v>598</v>
      </c>
      <c r="O140" s="20">
        <f t="shared" si="2"/>
        <v>0</v>
      </c>
    </row>
    <row r="141" spans="1:15" ht="15" customHeight="1" x14ac:dyDescent="0.25">
      <c r="A141" s="2" t="s">
        <v>201</v>
      </c>
      <c r="B141" s="2" t="s">
        <v>203</v>
      </c>
      <c r="C141" s="2">
        <v>2014</v>
      </c>
      <c r="D141" s="2" t="s">
        <v>598</v>
      </c>
      <c r="E141" s="2" t="s">
        <v>599</v>
      </c>
      <c r="F141" s="2" t="s">
        <v>598</v>
      </c>
      <c r="G141" s="2" t="s">
        <v>599</v>
      </c>
      <c r="H141" s="2" t="s">
        <v>598</v>
      </c>
      <c r="I141" s="2" t="s">
        <v>599</v>
      </c>
      <c r="J141" s="2" t="s">
        <v>598</v>
      </c>
      <c r="O141" s="20">
        <f t="shared" si="2"/>
        <v>0</v>
      </c>
    </row>
    <row r="142" spans="1:15" ht="15" customHeight="1" x14ac:dyDescent="0.25">
      <c r="A142" s="2" t="s">
        <v>201</v>
      </c>
      <c r="B142" s="2" t="s">
        <v>204</v>
      </c>
      <c r="C142" s="2">
        <v>2014</v>
      </c>
      <c r="D142" s="2" t="s">
        <v>598</v>
      </c>
      <c r="E142" s="2" t="s">
        <v>599</v>
      </c>
      <c r="F142" s="2" t="s">
        <v>598</v>
      </c>
      <c r="G142" s="2" t="s">
        <v>599</v>
      </c>
      <c r="H142" s="2" t="s">
        <v>598</v>
      </c>
      <c r="I142" s="2" t="s">
        <v>599</v>
      </c>
      <c r="J142" s="2" t="s">
        <v>598</v>
      </c>
      <c r="O142" s="20">
        <f t="shared" si="2"/>
        <v>0</v>
      </c>
    </row>
    <row r="143" spans="1:15" ht="15" customHeight="1" x14ac:dyDescent="0.25">
      <c r="A143" s="2" t="s">
        <v>201</v>
      </c>
      <c r="B143" s="2" t="s">
        <v>205</v>
      </c>
      <c r="C143" s="2">
        <v>2014</v>
      </c>
      <c r="D143" s="2">
        <v>4.9000000000000004</v>
      </c>
      <c r="E143" s="2" t="s">
        <v>909</v>
      </c>
      <c r="F143" s="2">
        <v>4.9000000000000004</v>
      </c>
      <c r="G143" s="2" t="s">
        <v>599</v>
      </c>
      <c r="H143" s="2" t="s">
        <v>598</v>
      </c>
      <c r="I143" s="2" t="s">
        <v>599</v>
      </c>
      <c r="J143" s="2" t="s">
        <v>598</v>
      </c>
      <c r="O143" s="20">
        <f t="shared" si="2"/>
        <v>4.9000000000000004</v>
      </c>
    </row>
    <row r="144" spans="1:15" ht="15" customHeight="1" x14ac:dyDescent="0.25">
      <c r="A144" s="2" t="s">
        <v>206</v>
      </c>
      <c r="B144" s="2" t="s">
        <v>207</v>
      </c>
      <c r="C144" s="2">
        <v>2014</v>
      </c>
      <c r="D144" s="2" t="s">
        <v>598</v>
      </c>
      <c r="E144" s="2" t="s">
        <v>599</v>
      </c>
      <c r="F144" s="2" t="s">
        <v>598</v>
      </c>
      <c r="G144" s="2" t="s">
        <v>599</v>
      </c>
      <c r="H144" s="2" t="s">
        <v>598</v>
      </c>
      <c r="I144" s="2" t="s">
        <v>599</v>
      </c>
      <c r="J144" s="2" t="s">
        <v>598</v>
      </c>
      <c r="O144" s="20">
        <f t="shared" si="2"/>
        <v>0</v>
      </c>
    </row>
    <row r="145" spans="1:15" ht="15" customHeight="1" x14ac:dyDescent="0.25">
      <c r="A145" s="2" t="s">
        <v>206</v>
      </c>
      <c r="B145" s="2" t="s">
        <v>208</v>
      </c>
      <c r="C145" s="2">
        <v>2014</v>
      </c>
      <c r="D145" s="2" t="s">
        <v>598</v>
      </c>
      <c r="E145" s="2" t="s">
        <v>599</v>
      </c>
      <c r="F145" s="2" t="s">
        <v>598</v>
      </c>
      <c r="G145" s="2" t="s">
        <v>599</v>
      </c>
      <c r="H145" s="2" t="s">
        <v>598</v>
      </c>
      <c r="I145" s="2" t="s">
        <v>599</v>
      </c>
      <c r="J145" s="2" t="s">
        <v>598</v>
      </c>
      <c r="O145" s="20">
        <f t="shared" si="2"/>
        <v>0</v>
      </c>
    </row>
    <row r="146" spans="1:15" ht="15" customHeight="1" x14ac:dyDescent="0.25">
      <c r="A146" s="2" t="s">
        <v>206</v>
      </c>
      <c r="B146" s="2" t="s">
        <v>209</v>
      </c>
      <c r="C146" s="2">
        <v>2014</v>
      </c>
      <c r="D146" s="2" t="s">
        <v>598</v>
      </c>
      <c r="E146" s="2" t="s">
        <v>599</v>
      </c>
      <c r="F146" s="2" t="s">
        <v>598</v>
      </c>
      <c r="G146" s="2" t="s">
        <v>599</v>
      </c>
      <c r="H146" s="2" t="s">
        <v>598</v>
      </c>
      <c r="I146" s="2" t="s">
        <v>599</v>
      </c>
      <c r="J146" s="2" t="s">
        <v>598</v>
      </c>
      <c r="O146" s="20">
        <f t="shared" si="2"/>
        <v>0</v>
      </c>
    </row>
    <row r="147" spans="1:15" ht="15" customHeight="1" x14ac:dyDescent="0.25">
      <c r="A147" s="2" t="s">
        <v>206</v>
      </c>
      <c r="B147" s="2" t="s">
        <v>210</v>
      </c>
      <c r="C147" s="2">
        <v>2014</v>
      </c>
      <c r="D147" s="2" t="s">
        <v>598</v>
      </c>
      <c r="E147" s="2" t="s">
        <v>599</v>
      </c>
      <c r="F147" s="2" t="s">
        <v>598</v>
      </c>
      <c r="G147" s="2" t="s">
        <v>599</v>
      </c>
      <c r="H147" s="2" t="s">
        <v>598</v>
      </c>
      <c r="I147" s="2" t="s">
        <v>599</v>
      </c>
      <c r="J147" s="2" t="s">
        <v>598</v>
      </c>
      <c r="O147" s="20">
        <f t="shared" si="2"/>
        <v>0</v>
      </c>
    </row>
    <row r="148" spans="1:15" ht="15" customHeight="1" x14ac:dyDescent="0.25">
      <c r="A148" s="2" t="s">
        <v>206</v>
      </c>
      <c r="B148" s="2" t="s">
        <v>211</v>
      </c>
      <c r="C148" s="2">
        <v>2014</v>
      </c>
      <c r="D148" s="2" t="s">
        <v>598</v>
      </c>
      <c r="E148" s="2" t="s">
        <v>599</v>
      </c>
      <c r="F148" s="2" t="s">
        <v>598</v>
      </c>
      <c r="G148" s="2" t="s">
        <v>599</v>
      </c>
      <c r="H148" s="2" t="s">
        <v>598</v>
      </c>
      <c r="I148" s="2" t="s">
        <v>599</v>
      </c>
      <c r="J148" s="2" t="s">
        <v>598</v>
      </c>
      <c r="O148" s="20">
        <f t="shared" si="2"/>
        <v>0</v>
      </c>
    </row>
    <row r="149" spans="1:15" ht="15" customHeight="1" x14ac:dyDescent="0.25">
      <c r="A149" s="2" t="s">
        <v>206</v>
      </c>
      <c r="B149" s="2" t="s">
        <v>212</v>
      </c>
      <c r="C149" s="2">
        <v>2014</v>
      </c>
      <c r="D149" s="2" t="s">
        <v>598</v>
      </c>
      <c r="E149" s="2" t="s">
        <v>599</v>
      </c>
      <c r="F149" s="2" t="s">
        <v>598</v>
      </c>
      <c r="G149" s="2" t="s">
        <v>599</v>
      </c>
      <c r="H149" s="2" t="s">
        <v>598</v>
      </c>
      <c r="I149" s="2" t="s">
        <v>599</v>
      </c>
      <c r="J149" s="2" t="s">
        <v>598</v>
      </c>
      <c r="O149" s="20">
        <f t="shared" si="2"/>
        <v>0</v>
      </c>
    </row>
    <row r="150" spans="1:15" ht="15" customHeight="1" x14ac:dyDescent="0.25">
      <c r="A150" s="2" t="s">
        <v>213</v>
      </c>
      <c r="B150" s="2" t="s">
        <v>214</v>
      </c>
      <c r="C150" s="2">
        <v>2014</v>
      </c>
      <c r="D150" s="2" t="s">
        <v>598</v>
      </c>
      <c r="E150" s="2" t="s">
        <v>599</v>
      </c>
      <c r="F150" s="2" t="s">
        <v>598</v>
      </c>
      <c r="G150" s="2" t="s">
        <v>599</v>
      </c>
      <c r="H150" s="2" t="s">
        <v>598</v>
      </c>
      <c r="I150" s="2" t="s">
        <v>599</v>
      </c>
      <c r="J150" s="2" t="s">
        <v>598</v>
      </c>
      <c r="O150" s="20">
        <f t="shared" si="2"/>
        <v>0</v>
      </c>
    </row>
    <row r="151" spans="1:15" ht="15" customHeight="1" x14ac:dyDescent="0.25">
      <c r="A151" s="2" t="s">
        <v>215</v>
      </c>
      <c r="B151" s="2" t="s">
        <v>216</v>
      </c>
      <c r="C151" s="2">
        <v>2014</v>
      </c>
      <c r="D151" s="2">
        <v>164.6</v>
      </c>
      <c r="E151" s="2" t="s">
        <v>910</v>
      </c>
      <c r="F151" s="2">
        <v>164.6</v>
      </c>
      <c r="G151" s="2" t="s">
        <v>598</v>
      </c>
      <c r="H151" s="2" t="s">
        <v>598</v>
      </c>
      <c r="I151" s="2" t="s">
        <v>598</v>
      </c>
      <c r="J151" s="2" t="s">
        <v>598</v>
      </c>
      <c r="O151" s="20">
        <f t="shared" si="2"/>
        <v>164.6</v>
      </c>
    </row>
    <row r="152" spans="1:15" ht="15" customHeight="1" x14ac:dyDescent="0.25">
      <c r="A152" s="2" t="s">
        <v>217</v>
      </c>
      <c r="B152" s="2" t="s">
        <v>218</v>
      </c>
      <c r="C152" s="2">
        <v>2014</v>
      </c>
      <c r="D152" s="2">
        <v>7.9729999999999999</v>
      </c>
      <c r="E152" s="2" t="s">
        <v>655</v>
      </c>
      <c r="F152" s="2">
        <v>7.9729999999999999</v>
      </c>
      <c r="G152" s="2" t="s">
        <v>599</v>
      </c>
      <c r="H152" s="2" t="s">
        <v>598</v>
      </c>
      <c r="I152" s="2" t="s">
        <v>599</v>
      </c>
      <c r="J152" s="2" t="s">
        <v>598</v>
      </c>
      <c r="O152" s="20">
        <f t="shared" si="2"/>
        <v>7.9729999999999999</v>
      </c>
    </row>
    <row r="153" spans="1:15" ht="15" customHeight="1" x14ac:dyDescent="0.25">
      <c r="A153" s="2" t="s">
        <v>219</v>
      </c>
      <c r="B153" s="2" t="s">
        <v>220</v>
      </c>
      <c r="C153" s="2">
        <v>2014</v>
      </c>
      <c r="D153" s="2" t="s">
        <v>599</v>
      </c>
      <c r="E153" s="2" t="s">
        <v>599</v>
      </c>
      <c r="F153" s="2" t="s">
        <v>599</v>
      </c>
      <c r="G153" s="2" t="s">
        <v>599</v>
      </c>
      <c r="H153" s="2" t="s">
        <v>599</v>
      </c>
      <c r="I153" s="2" t="s">
        <v>599</v>
      </c>
      <c r="J153" s="2" t="s">
        <v>599</v>
      </c>
      <c r="O153" s="20">
        <f t="shared" si="2"/>
        <v>0</v>
      </c>
    </row>
    <row r="154" spans="1:15" ht="15" customHeight="1" x14ac:dyDescent="0.25">
      <c r="A154" s="2" t="s">
        <v>221</v>
      </c>
      <c r="B154" s="2" t="s">
        <v>222</v>
      </c>
      <c r="C154" s="2">
        <v>2014</v>
      </c>
      <c r="D154" s="2" t="s">
        <v>598</v>
      </c>
      <c r="E154" s="2" t="s">
        <v>599</v>
      </c>
      <c r="F154" s="2" t="s">
        <v>598</v>
      </c>
      <c r="G154" s="2" t="s">
        <v>599</v>
      </c>
      <c r="H154" s="2" t="s">
        <v>598</v>
      </c>
      <c r="I154" s="2" t="s">
        <v>599</v>
      </c>
      <c r="J154" s="2" t="s">
        <v>598</v>
      </c>
      <c r="O154" s="20">
        <f t="shared" si="2"/>
        <v>0</v>
      </c>
    </row>
    <row r="155" spans="1:15" ht="15" customHeight="1" x14ac:dyDescent="0.25">
      <c r="A155" s="2" t="s">
        <v>223</v>
      </c>
      <c r="B155" s="2" t="s">
        <v>224</v>
      </c>
      <c r="C155" s="2">
        <v>2014</v>
      </c>
      <c r="D155" s="2">
        <v>50.3</v>
      </c>
      <c r="E155" s="2" t="s">
        <v>911</v>
      </c>
      <c r="F155" s="2">
        <v>50.3</v>
      </c>
      <c r="G155" s="2" t="s">
        <v>599</v>
      </c>
      <c r="H155" s="2" t="s">
        <v>598</v>
      </c>
      <c r="I155" s="2" t="s">
        <v>599</v>
      </c>
      <c r="J155" s="2" t="s">
        <v>598</v>
      </c>
      <c r="O155" s="20">
        <f t="shared" si="2"/>
        <v>50.3</v>
      </c>
    </row>
    <row r="156" spans="1:15" ht="15" customHeight="1" x14ac:dyDescent="0.25">
      <c r="A156" s="2" t="s">
        <v>223</v>
      </c>
      <c r="B156" s="2" t="s">
        <v>225</v>
      </c>
      <c r="C156" s="2">
        <v>2014</v>
      </c>
      <c r="D156" s="2" t="s">
        <v>598</v>
      </c>
      <c r="E156" s="2" t="s">
        <v>599</v>
      </c>
      <c r="F156" s="2" t="s">
        <v>598</v>
      </c>
      <c r="G156" s="2" t="s">
        <v>599</v>
      </c>
      <c r="H156" s="2" t="s">
        <v>598</v>
      </c>
      <c r="I156" s="2" t="s">
        <v>599</v>
      </c>
      <c r="J156" s="2" t="s">
        <v>598</v>
      </c>
      <c r="O156" s="20">
        <f t="shared" si="2"/>
        <v>0</v>
      </c>
    </row>
    <row r="157" spans="1:15" ht="15" customHeight="1" x14ac:dyDescent="0.25">
      <c r="A157" s="2" t="s">
        <v>226</v>
      </c>
      <c r="B157" s="2" t="s">
        <v>227</v>
      </c>
      <c r="C157" s="2">
        <v>2014</v>
      </c>
      <c r="D157" s="2" t="s">
        <v>598</v>
      </c>
      <c r="E157" s="2" t="s">
        <v>598</v>
      </c>
      <c r="F157" s="2" t="s">
        <v>598</v>
      </c>
      <c r="G157" s="2" t="s">
        <v>598</v>
      </c>
      <c r="H157" s="2" t="s">
        <v>598</v>
      </c>
      <c r="I157" s="2" t="s">
        <v>598</v>
      </c>
      <c r="J157" s="2" t="s">
        <v>598</v>
      </c>
      <c r="O157" s="20">
        <f t="shared" si="2"/>
        <v>0</v>
      </c>
    </row>
    <row r="158" spans="1:15" ht="15" customHeight="1" x14ac:dyDescent="0.25">
      <c r="A158" s="2" t="s">
        <v>228</v>
      </c>
      <c r="B158" s="2" t="s">
        <v>229</v>
      </c>
      <c r="C158" s="2">
        <v>2014</v>
      </c>
      <c r="D158" s="2" t="s">
        <v>598</v>
      </c>
      <c r="E158" s="2" t="s">
        <v>599</v>
      </c>
      <c r="F158" s="2" t="s">
        <v>598</v>
      </c>
      <c r="G158" s="2" t="s">
        <v>599</v>
      </c>
      <c r="H158" s="2" t="s">
        <v>598</v>
      </c>
      <c r="I158" s="2" t="s">
        <v>599</v>
      </c>
      <c r="J158" s="2" t="s">
        <v>598</v>
      </c>
      <c r="O158" s="20">
        <f t="shared" si="2"/>
        <v>0</v>
      </c>
    </row>
    <row r="159" spans="1:15" ht="15" customHeight="1" x14ac:dyDescent="0.25">
      <c r="A159" s="2" t="s">
        <v>228</v>
      </c>
      <c r="B159" s="2" t="s">
        <v>230</v>
      </c>
      <c r="C159" s="2">
        <v>2014</v>
      </c>
      <c r="D159" s="2" t="s">
        <v>598</v>
      </c>
      <c r="E159" s="2" t="s">
        <v>599</v>
      </c>
      <c r="F159" s="2" t="s">
        <v>598</v>
      </c>
      <c r="G159" s="2" t="s">
        <v>599</v>
      </c>
      <c r="H159" s="2" t="s">
        <v>598</v>
      </c>
      <c r="I159" s="2" t="s">
        <v>599</v>
      </c>
      <c r="J159" s="2" t="s">
        <v>598</v>
      </c>
      <c r="O159" s="20">
        <f t="shared" si="2"/>
        <v>0</v>
      </c>
    </row>
    <row r="160" spans="1:15" ht="15" customHeight="1" x14ac:dyDescent="0.25">
      <c r="A160" s="2" t="s">
        <v>228</v>
      </c>
      <c r="B160" s="2" t="s">
        <v>231</v>
      </c>
      <c r="C160" s="2">
        <v>2014</v>
      </c>
      <c r="D160" s="2" t="s">
        <v>598</v>
      </c>
      <c r="E160" s="2" t="s">
        <v>599</v>
      </c>
      <c r="F160" s="2" t="s">
        <v>598</v>
      </c>
      <c r="G160" s="2" t="s">
        <v>599</v>
      </c>
      <c r="H160" s="2" t="s">
        <v>598</v>
      </c>
      <c r="I160" s="2" t="s">
        <v>599</v>
      </c>
      <c r="J160" s="2" t="s">
        <v>598</v>
      </c>
      <c r="O160" s="20">
        <f t="shared" si="2"/>
        <v>0</v>
      </c>
    </row>
    <row r="161" spans="1:15" ht="15" customHeight="1" x14ac:dyDescent="0.25">
      <c r="A161" s="2" t="s">
        <v>228</v>
      </c>
      <c r="B161" s="2" t="s">
        <v>232</v>
      </c>
      <c r="C161" s="2">
        <v>2014</v>
      </c>
      <c r="D161" s="2" t="s">
        <v>598</v>
      </c>
      <c r="E161" s="2" t="s">
        <v>599</v>
      </c>
      <c r="F161" s="2" t="s">
        <v>598</v>
      </c>
      <c r="G161" s="2" t="s">
        <v>599</v>
      </c>
      <c r="H161" s="2" t="s">
        <v>598</v>
      </c>
      <c r="I161" s="2" t="s">
        <v>599</v>
      </c>
      <c r="J161" s="2" t="s">
        <v>598</v>
      </c>
      <c r="O161" s="20">
        <f t="shared" si="2"/>
        <v>0</v>
      </c>
    </row>
    <row r="162" spans="1:15" ht="15" customHeight="1" x14ac:dyDescent="0.25">
      <c r="A162" s="2" t="s">
        <v>233</v>
      </c>
      <c r="B162" s="2" t="s">
        <v>234</v>
      </c>
      <c r="C162" s="2">
        <v>2014</v>
      </c>
      <c r="D162" s="2" t="s">
        <v>598</v>
      </c>
      <c r="E162" s="2" t="s">
        <v>599</v>
      </c>
      <c r="F162" s="2" t="s">
        <v>598</v>
      </c>
      <c r="G162" s="2" t="s">
        <v>599</v>
      </c>
      <c r="H162" s="2" t="s">
        <v>598</v>
      </c>
      <c r="I162" s="2" t="s">
        <v>599</v>
      </c>
      <c r="J162" s="2" t="s">
        <v>598</v>
      </c>
      <c r="O162" s="20">
        <f t="shared" si="2"/>
        <v>0</v>
      </c>
    </row>
    <row r="163" spans="1:15" ht="15" customHeight="1" x14ac:dyDescent="0.25">
      <c r="A163" s="2" t="s">
        <v>233</v>
      </c>
      <c r="B163" s="2" t="s">
        <v>235</v>
      </c>
      <c r="C163" s="2">
        <v>2014</v>
      </c>
      <c r="D163" s="2">
        <v>134.286</v>
      </c>
      <c r="E163" s="2" t="s">
        <v>912</v>
      </c>
      <c r="F163" s="2">
        <v>106.503</v>
      </c>
      <c r="G163" s="2" t="s">
        <v>913</v>
      </c>
      <c r="H163" s="2">
        <v>27.783000000000001</v>
      </c>
      <c r="I163" s="2" t="s">
        <v>598</v>
      </c>
      <c r="J163" s="2" t="s">
        <v>598</v>
      </c>
      <c r="O163" s="20">
        <f t="shared" si="2"/>
        <v>134.286</v>
      </c>
    </row>
    <row r="164" spans="1:15" ht="15" customHeight="1" x14ac:dyDescent="0.25">
      <c r="A164" s="2" t="s">
        <v>236</v>
      </c>
      <c r="B164" s="2" t="s">
        <v>237</v>
      </c>
      <c r="C164" s="2">
        <v>2014</v>
      </c>
      <c r="D164" s="2">
        <v>57.134999999999998</v>
      </c>
      <c r="E164" s="2" t="s">
        <v>914</v>
      </c>
      <c r="F164" s="2">
        <v>36.680999999999997</v>
      </c>
      <c r="G164" s="2" t="s">
        <v>915</v>
      </c>
      <c r="H164" s="2">
        <v>20.454000000000001</v>
      </c>
      <c r="I164" s="2" t="s">
        <v>598</v>
      </c>
      <c r="J164" s="2" t="s">
        <v>598</v>
      </c>
      <c r="O164" s="20">
        <f t="shared" si="2"/>
        <v>57.134999999999998</v>
      </c>
    </row>
    <row r="165" spans="1:15" ht="15" customHeight="1" x14ac:dyDescent="0.25">
      <c r="A165" s="2" t="s">
        <v>238</v>
      </c>
      <c r="B165" s="2" t="s">
        <v>239</v>
      </c>
      <c r="C165" s="2">
        <v>2014</v>
      </c>
      <c r="D165" s="2" t="s">
        <v>598</v>
      </c>
      <c r="E165" s="2" t="s">
        <v>599</v>
      </c>
      <c r="F165" s="2" t="s">
        <v>598</v>
      </c>
      <c r="G165" s="2" t="s">
        <v>599</v>
      </c>
      <c r="H165" s="2" t="s">
        <v>598</v>
      </c>
      <c r="I165" s="2" t="s">
        <v>599</v>
      </c>
      <c r="J165" s="2" t="s">
        <v>598</v>
      </c>
      <c r="O165" s="20">
        <f t="shared" si="2"/>
        <v>0</v>
      </c>
    </row>
    <row r="166" spans="1:15" ht="15" customHeight="1" x14ac:dyDescent="0.25">
      <c r="A166" s="2" t="s">
        <v>238</v>
      </c>
      <c r="B166" s="2" t="s">
        <v>240</v>
      </c>
      <c r="C166" s="2">
        <v>2014</v>
      </c>
      <c r="D166" s="2" t="s">
        <v>598</v>
      </c>
      <c r="E166" s="2" t="s">
        <v>599</v>
      </c>
      <c r="F166" s="2" t="s">
        <v>598</v>
      </c>
      <c r="G166" s="2" t="s">
        <v>599</v>
      </c>
      <c r="H166" s="2" t="s">
        <v>598</v>
      </c>
      <c r="I166" s="2" t="s">
        <v>599</v>
      </c>
      <c r="J166" s="2" t="s">
        <v>598</v>
      </c>
      <c r="O166" s="20">
        <f t="shared" si="2"/>
        <v>0</v>
      </c>
    </row>
    <row r="167" spans="1:15" ht="15" customHeight="1" x14ac:dyDescent="0.25">
      <c r="A167" s="2" t="s">
        <v>238</v>
      </c>
      <c r="B167" s="2" t="s">
        <v>241</v>
      </c>
      <c r="C167" s="2">
        <v>2014</v>
      </c>
      <c r="D167" s="2" t="s">
        <v>598</v>
      </c>
      <c r="E167" s="2" t="s">
        <v>599</v>
      </c>
      <c r="F167" s="2" t="s">
        <v>598</v>
      </c>
      <c r="G167" s="2" t="s">
        <v>599</v>
      </c>
      <c r="H167" s="2" t="s">
        <v>598</v>
      </c>
      <c r="I167" s="2" t="s">
        <v>599</v>
      </c>
      <c r="J167" s="2" t="s">
        <v>598</v>
      </c>
      <c r="O167" s="20">
        <f t="shared" si="2"/>
        <v>0</v>
      </c>
    </row>
    <row r="168" spans="1:15" ht="15" customHeight="1" x14ac:dyDescent="0.25">
      <c r="A168" s="2" t="s">
        <v>238</v>
      </c>
      <c r="B168" s="2" t="s">
        <v>242</v>
      </c>
      <c r="C168" s="2">
        <v>2014</v>
      </c>
      <c r="D168" s="2" t="s">
        <v>598</v>
      </c>
      <c r="E168" s="2" t="s">
        <v>599</v>
      </c>
      <c r="F168" s="2" t="s">
        <v>598</v>
      </c>
      <c r="G168" s="2" t="s">
        <v>599</v>
      </c>
      <c r="H168" s="2" t="s">
        <v>598</v>
      </c>
      <c r="I168" s="2" t="s">
        <v>599</v>
      </c>
      <c r="J168" s="2" t="s">
        <v>598</v>
      </c>
      <c r="O168" s="20">
        <f t="shared" si="2"/>
        <v>0</v>
      </c>
    </row>
    <row r="169" spans="1:15" ht="15" customHeight="1" x14ac:dyDescent="0.25">
      <c r="A169" s="2" t="s">
        <v>238</v>
      </c>
      <c r="B169" s="2" t="s">
        <v>243</v>
      </c>
      <c r="C169" s="2">
        <v>2014</v>
      </c>
      <c r="D169" s="2" t="s">
        <v>598</v>
      </c>
      <c r="E169" s="2" t="s">
        <v>599</v>
      </c>
      <c r="F169" s="2" t="s">
        <v>598</v>
      </c>
      <c r="G169" s="2" t="s">
        <v>599</v>
      </c>
      <c r="H169" s="2" t="s">
        <v>598</v>
      </c>
      <c r="I169" s="2" t="s">
        <v>599</v>
      </c>
      <c r="J169" s="2" t="s">
        <v>598</v>
      </c>
      <c r="O169" s="20">
        <f t="shared" si="2"/>
        <v>0</v>
      </c>
    </row>
    <row r="170" spans="1:15" ht="15" customHeight="1" x14ac:dyDescent="0.25">
      <c r="A170" s="2" t="s">
        <v>238</v>
      </c>
      <c r="B170" s="2" t="s">
        <v>244</v>
      </c>
      <c r="C170" s="2">
        <v>2014</v>
      </c>
      <c r="D170" s="2" t="s">
        <v>598</v>
      </c>
      <c r="E170" s="2" t="s">
        <v>599</v>
      </c>
      <c r="F170" s="2" t="s">
        <v>598</v>
      </c>
      <c r="G170" s="2" t="s">
        <v>599</v>
      </c>
      <c r="H170" s="2" t="s">
        <v>598</v>
      </c>
      <c r="I170" s="2" t="s">
        <v>599</v>
      </c>
      <c r="J170" s="2" t="s">
        <v>598</v>
      </c>
      <c r="O170" s="20">
        <f t="shared" si="2"/>
        <v>0</v>
      </c>
    </row>
    <row r="171" spans="1:15" ht="15" customHeight="1" x14ac:dyDescent="0.25">
      <c r="A171" s="2" t="s">
        <v>238</v>
      </c>
      <c r="B171" s="2" t="s">
        <v>245</v>
      </c>
      <c r="C171" s="2">
        <v>2014</v>
      </c>
      <c r="D171" s="2" t="s">
        <v>598</v>
      </c>
      <c r="E171" s="2" t="s">
        <v>599</v>
      </c>
      <c r="F171" s="2" t="s">
        <v>598</v>
      </c>
      <c r="G171" s="2" t="s">
        <v>599</v>
      </c>
      <c r="H171" s="2" t="s">
        <v>598</v>
      </c>
      <c r="I171" s="2" t="s">
        <v>599</v>
      </c>
      <c r="J171" s="2" t="s">
        <v>598</v>
      </c>
      <c r="O171" s="20">
        <f t="shared" si="2"/>
        <v>0</v>
      </c>
    </row>
    <row r="172" spans="1:15" ht="15" customHeight="1" x14ac:dyDescent="0.25">
      <c r="A172" s="2" t="s">
        <v>238</v>
      </c>
      <c r="B172" s="2" t="s">
        <v>246</v>
      </c>
      <c r="C172" s="2">
        <v>2014</v>
      </c>
      <c r="D172" s="2" t="s">
        <v>598</v>
      </c>
      <c r="E172" s="2" t="s">
        <v>599</v>
      </c>
      <c r="F172" s="2" t="s">
        <v>598</v>
      </c>
      <c r="G172" s="2" t="s">
        <v>599</v>
      </c>
      <c r="H172" s="2" t="s">
        <v>598</v>
      </c>
      <c r="I172" s="2" t="s">
        <v>599</v>
      </c>
      <c r="J172" s="2" t="s">
        <v>598</v>
      </c>
      <c r="O172" s="20">
        <f t="shared" si="2"/>
        <v>0</v>
      </c>
    </row>
    <row r="173" spans="1:15" ht="15" customHeight="1" x14ac:dyDescent="0.25">
      <c r="A173" s="2" t="s">
        <v>247</v>
      </c>
      <c r="B173" s="2" t="s">
        <v>248</v>
      </c>
      <c r="C173" s="2">
        <v>2014</v>
      </c>
      <c r="D173" s="2" t="s">
        <v>598</v>
      </c>
      <c r="E173" s="2" t="s">
        <v>599</v>
      </c>
      <c r="F173" s="2" t="s">
        <v>598</v>
      </c>
      <c r="G173" s="2" t="s">
        <v>599</v>
      </c>
      <c r="H173" s="2" t="s">
        <v>598</v>
      </c>
      <c r="I173" s="2" t="s">
        <v>599</v>
      </c>
      <c r="J173" s="2" t="s">
        <v>598</v>
      </c>
      <c r="O173" s="20">
        <f t="shared" si="2"/>
        <v>0</v>
      </c>
    </row>
    <row r="174" spans="1:15" ht="15" customHeight="1" x14ac:dyDescent="0.25">
      <c r="A174" s="2" t="s">
        <v>249</v>
      </c>
      <c r="B174" s="2" t="s">
        <v>150</v>
      </c>
      <c r="C174" s="2">
        <v>2014</v>
      </c>
      <c r="D174" s="2" t="s">
        <v>598</v>
      </c>
      <c r="E174" s="2" t="s">
        <v>599</v>
      </c>
      <c r="F174" s="2" t="s">
        <v>598</v>
      </c>
      <c r="G174" s="2" t="s">
        <v>599</v>
      </c>
      <c r="H174" s="2" t="s">
        <v>598</v>
      </c>
      <c r="I174" s="2" t="s">
        <v>599</v>
      </c>
      <c r="J174" s="2" t="s">
        <v>598</v>
      </c>
      <c r="O174" s="20">
        <f t="shared" si="2"/>
        <v>0</v>
      </c>
    </row>
    <row r="175" spans="1:15" ht="15" customHeight="1" x14ac:dyDescent="0.25">
      <c r="A175" s="2" t="s">
        <v>249</v>
      </c>
      <c r="B175" s="2" t="s">
        <v>250</v>
      </c>
      <c r="C175" s="2">
        <v>2014</v>
      </c>
      <c r="D175" s="2" t="s">
        <v>598</v>
      </c>
      <c r="E175" s="2" t="s">
        <v>599</v>
      </c>
      <c r="F175" s="2" t="s">
        <v>598</v>
      </c>
      <c r="G175" s="2" t="s">
        <v>599</v>
      </c>
      <c r="H175" s="2" t="s">
        <v>598</v>
      </c>
      <c r="I175" s="2" t="s">
        <v>599</v>
      </c>
      <c r="J175" s="2" t="s">
        <v>598</v>
      </c>
      <c r="O175" s="20">
        <f t="shared" si="2"/>
        <v>0</v>
      </c>
    </row>
    <row r="176" spans="1:15" ht="15" customHeight="1" x14ac:dyDescent="0.25">
      <c r="A176" s="2" t="s">
        <v>249</v>
      </c>
      <c r="B176" s="2" t="s">
        <v>251</v>
      </c>
      <c r="C176" s="2">
        <v>2014</v>
      </c>
      <c r="D176" s="2" t="s">
        <v>598</v>
      </c>
      <c r="E176" s="2" t="s">
        <v>599</v>
      </c>
      <c r="F176" s="2" t="s">
        <v>598</v>
      </c>
      <c r="G176" s="2" t="s">
        <v>599</v>
      </c>
      <c r="H176" s="2" t="s">
        <v>598</v>
      </c>
      <c r="I176" s="2" t="s">
        <v>599</v>
      </c>
      <c r="J176" s="2" t="s">
        <v>598</v>
      </c>
      <c r="O176" s="20">
        <f t="shared" si="2"/>
        <v>0</v>
      </c>
    </row>
    <row r="177" spans="1:15" ht="15" customHeight="1" x14ac:dyDescent="0.25">
      <c r="A177" s="2" t="s">
        <v>249</v>
      </c>
      <c r="B177" s="2" t="s">
        <v>252</v>
      </c>
      <c r="C177" s="2">
        <v>2014</v>
      </c>
      <c r="D177" s="2" t="s">
        <v>598</v>
      </c>
      <c r="E177" s="2" t="s">
        <v>599</v>
      </c>
      <c r="F177" s="2" t="s">
        <v>598</v>
      </c>
      <c r="G177" s="2" t="s">
        <v>599</v>
      </c>
      <c r="H177" s="2" t="s">
        <v>598</v>
      </c>
      <c r="I177" s="2" t="s">
        <v>599</v>
      </c>
      <c r="J177" s="2" t="s">
        <v>598</v>
      </c>
      <c r="O177" s="20">
        <f t="shared" si="2"/>
        <v>0</v>
      </c>
    </row>
    <row r="178" spans="1:15" ht="15" customHeight="1" x14ac:dyDescent="0.25">
      <c r="A178" s="2" t="s">
        <v>253</v>
      </c>
      <c r="B178" s="2" t="s">
        <v>254</v>
      </c>
      <c r="C178" s="2">
        <v>2014</v>
      </c>
      <c r="D178" s="2" t="s">
        <v>599</v>
      </c>
      <c r="E178" s="2" t="s">
        <v>599</v>
      </c>
      <c r="F178" s="2" t="s">
        <v>599</v>
      </c>
      <c r="G178" s="2" t="s">
        <v>599</v>
      </c>
      <c r="H178" s="2" t="s">
        <v>599</v>
      </c>
      <c r="I178" s="2" t="s">
        <v>599</v>
      </c>
      <c r="J178" s="2" t="s">
        <v>599</v>
      </c>
      <c r="O178" s="20">
        <f t="shared" si="2"/>
        <v>0</v>
      </c>
    </row>
    <row r="179" spans="1:15" ht="15" customHeight="1" x14ac:dyDescent="0.25">
      <c r="A179" s="2" t="s">
        <v>255</v>
      </c>
      <c r="B179" s="2" t="s">
        <v>256</v>
      </c>
      <c r="C179" s="2">
        <v>2014</v>
      </c>
      <c r="D179" s="2">
        <v>51.511000000000003</v>
      </c>
      <c r="E179" s="2" t="s">
        <v>916</v>
      </c>
      <c r="F179" s="2">
        <v>51.511000000000003</v>
      </c>
      <c r="G179" s="2" t="s">
        <v>599</v>
      </c>
      <c r="H179" s="2" t="s">
        <v>598</v>
      </c>
      <c r="I179" s="2" t="s">
        <v>599</v>
      </c>
      <c r="J179" s="2" t="s">
        <v>598</v>
      </c>
      <c r="O179" s="20">
        <f t="shared" si="2"/>
        <v>51.511000000000003</v>
      </c>
    </row>
    <row r="180" spans="1:15" ht="15" customHeight="1" x14ac:dyDescent="0.25">
      <c r="A180" s="2" t="s">
        <v>257</v>
      </c>
      <c r="B180" s="2" t="s">
        <v>258</v>
      </c>
      <c r="C180" s="2">
        <v>2014</v>
      </c>
      <c r="D180" s="2">
        <v>8.5640000000000001</v>
      </c>
      <c r="E180" s="2" t="s">
        <v>917</v>
      </c>
      <c r="F180" s="2">
        <v>8.5640000000000001</v>
      </c>
      <c r="G180" s="2" t="s">
        <v>599</v>
      </c>
      <c r="H180" s="2" t="s">
        <v>598</v>
      </c>
      <c r="I180" s="2" t="s">
        <v>599</v>
      </c>
      <c r="J180" s="2" t="s">
        <v>598</v>
      </c>
      <c r="O180" s="20">
        <f t="shared" si="2"/>
        <v>8.5640000000000001</v>
      </c>
    </row>
    <row r="181" spans="1:15" ht="15" customHeight="1" x14ac:dyDescent="0.25">
      <c r="A181" s="2" t="s">
        <v>259</v>
      </c>
      <c r="B181" s="2" t="s">
        <v>260</v>
      </c>
      <c r="C181" s="2">
        <v>2014</v>
      </c>
      <c r="D181" s="2" t="s">
        <v>598</v>
      </c>
      <c r="E181" s="2" t="s">
        <v>599</v>
      </c>
      <c r="F181" s="2" t="s">
        <v>598</v>
      </c>
      <c r="G181" s="2" t="s">
        <v>599</v>
      </c>
      <c r="H181" s="2" t="s">
        <v>598</v>
      </c>
      <c r="I181" s="2" t="s">
        <v>599</v>
      </c>
      <c r="J181" s="2" t="s">
        <v>598</v>
      </c>
      <c r="O181" s="20">
        <f t="shared" si="2"/>
        <v>0</v>
      </c>
    </row>
    <row r="182" spans="1:15" ht="15" customHeight="1" x14ac:dyDescent="0.25">
      <c r="A182" s="2" t="s">
        <v>261</v>
      </c>
      <c r="B182" s="2" t="s">
        <v>262</v>
      </c>
      <c r="C182" s="2">
        <v>2014</v>
      </c>
      <c r="D182" s="2">
        <v>16.600000000000001</v>
      </c>
      <c r="E182" s="2" t="s">
        <v>918</v>
      </c>
      <c r="F182" s="2">
        <v>16.600000000000001</v>
      </c>
      <c r="G182" s="2" t="s">
        <v>599</v>
      </c>
      <c r="H182" s="2" t="s">
        <v>598</v>
      </c>
      <c r="I182" s="2" t="s">
        <v>599</v>
      </c>
      <c r="J182" s="2" t="s">
        <v>598</v>
      </c>
      <c r="O182" s="20">
        <f t="shared" si="2"/>
        <v>16.600000000000001</v>
      </c>
    </row>
    <row r="183" spans="1:15" ht="15" customHeight="1" x14ac:dyDescent="0.25">
      <c r="A183" s="2" t="s">
        <v>261</v>
      </c>
      <c r="B183" s="2" t="s">
        <v>263</v>
      </c>
      <c r="C183" s="2">
        <v>2014</v>
      </c>
      <c r="D183" s="2">
        <v>75.953000000000003</v>
      </c>
      <c r="E183" s="2" t="s">
        <v>918</v>
      </c>
      <c r="F183" s="2">
        <v>75.953000000000003</v>
      </c>
      <c r="G183" s="2" t="s">
        <v>599</v>
      </c>
      <c r="H183" s="2" t="s">
        <v>598</v>
      </c>
      <c r="I183" s="2" t="s">
        <v>599</v>
      </c>
      <c r="J183" s="2" t="s">
        <v>598</v>
      </c>
      <c r="O183" s="20">
        <f t="shared" si="2"/>
        <v>75.953000000000003</v>
      </c>
    </row>
    <row r="184" spans="1:15" ht="15" customHeight="1" x14ac:dyDescent="0.25">
      <c r="A184" s="2" t="s">
        <v>261</v>
      </c>
      <c r="B184" s="2" t="s">
        <v>264</v>
      </c>
      <c r="C184" s="2">
        <v>2014</v>
      </c>
      <c r="D184" s="2" t="s">
        <v>598</v>
      </c>
      <c r="E184" s="2" t="s">
        <v>599</v>
      </c>
      <c r="F184" s="2" t="s">
        <v>598</v>
      </c>
      <c r="G184" s="2" t="s">
        <v>599</v>
      </c>
      <c r="H184" s="2" t="s">
        <v>598</v>
      </c>
      <c r="I184" s="2" t="s">
        <v>599</v>
      </c>
      <c r="J184" s="2" t="s">
        <v>598</v>
      </c>
      <c r="O184" s="20">
        <f t="shared" si="2"/>
        <v>0</v>
      </c>
    </row>
    <row r="185" spans="1:15" ht="15" customHeight="1" x14ac:dyDescent="0.25">
      <c r="A185" s="2" t="s">
        <v>261</v>
      </c>
      <c r="B185" s="2" t="s">
        <v>265</v>
      </c>
      <c r="C185" s="2">
        <v>2014</v>
      </c>
      <c r="D185" s="2">
        <v>3.7930000000000001</v>
      </c>
      <c r="E185" s="2" t="s">
        <v>918</v>
      </c>
      <c r="F185" s="2">
        <v>3.7930000000000001</v>
      </c>
      <c r="G185" s="2" t="s">
        <v>599</v>
      </c>
      <c r="H185" s="2" t="s">
        <v>598</v>
      </c>
      <c r="I185" s="2" t="s">
        <v>599</v>
      </c>
      <c r="J185" s="2" t="s">
        <v>598</v>
      </c>
      <c r="O185" s="20">
        <f t="shared" si="2"/>
        <v>3.7930000000000001</v>
      </c>
    </row>
    <row r="186" spans="1:15" ht="15" customHeight="1" x14ac:dyDescent="0.25">
      <c r="A186" s="2" t="s">
        <v>266</v>
      </c>
      <c r="B186" s="2" t="s">
        <v>267</v>
      </c>
      <c r="C186" s="2">
        <v>2014</v>
      </c>
      <c r="D186" s="2" t="s">
        <v>598</v>
      </c>
      <c r="E186" s="2" t="s">
        <v>599</v>
      </c>
      <c r="F186" s="2" t="s">
        <v>598</v>
      </c>
      <c r="G186" s="2" t="s">
        <v>599</v>
      </c>
      <c r="H186" s="2" t="s">
        <v>598</v>
      </c>
      <c r="I186" s="2" t="s">
        <v>599</v>
      </c>
      <c r="J186" s="2" t="s">
        <v>598</v>
      </c>
      <c r="O186" s="20">
        <f t="shared" si="2"/>
        <v>0</v>
      </c>
    </row>
    <row r="187" spans="1:15" ht="15" customHeight="1" x14ac:dyDescent="0.25">
      <c r="A187" s="2" t="s">
        <v>268</v>
      </c>
      <c r="B187" s="2" t="s">
        <v>269</v>
      </c>
      <c r="C187" s="2">
        <v>2014</v>
      </c>
      <c r="D187" s="2" t="s">
        <v>598</v>
      </c>
      <c r="E187" s="2" t="s">
        <v>599</v>
      </c>
      <c r="F187" s="2" t="s">
        <v>598</v>
      </c>
      <c r="G187" s="2" t="s">
        <v>599</v>
      </c>
      <c r="H187" s="2" t="s">
        <v>598</v>
      </c>
      <c r="I187" s="2" t="s">
        <v>599</v>
      </c>
      <c r="J187" s="2" t="s">
        <v>598</v>
      </c>
      <c r="O187" s="20">
        <f t="shared" si="2"/>
        <v>0</v>
      </c>
    </row>
    <row r="188" spans="1:15" ht="15" customHeight="1" x14ac:dyDescent="0.25">
      <c r="A188" s="2" t="s">
        <v>268</v>
      </c>
      <c r="B188" s="2" t="s">
        <v>270</v>
      </c>
      <c r="C188" s="2">
        <v>2014</v>
      </c>
      <c r="D188" s="2" t="s">
        <v>598</v>
      </c>
      <c r="E188" s="2" t="s">
        <v>599</v>
      </c>
      <c r="F188" s="2" t="s">
        <v>598</v>
      </c>
      <c r="G188" s="2" t="s">
        <v>599</v>
      </c>
      <c r="H188" s="2" t="s">
        <v>598</v>
      </c>
      <c r="I188" s="2" t="s">
        <v>599</v>
      </c>
      <c r="J188" s="2" t="s">
        <v>598</v>
      </c>
      <c r="O188" s="20">
        <f t="shared" si="2"/>
        <v>0</v>
      </c>
    </row>
    <row r="189" spans="1:15" ht="15" customHeight="1" x14ac:dyDescent="0.25">
      <c r="A189" s="2" t="s">
        <v>268</v>
      </c>
      <c r="B189" s="2" t="s">
        <v>271</v>
      </c>
      <c r="C189" s="2">
        <v>2014</v>
      </c>
      <c r="D189" s="2" t="s">
        <v>598</v>
      </c>
      <c r="E189" s="2" t="s">
        <v>599</v>
      </c>
      <c r="F189" s="2" t="s">
        <v>598</v>
      </c>
      <c r="G189" s="2" t="s">
        <v>599</v>
      </c>
      <c r="H189" s="2" t="s">
        <v>598</v>
      </c>
      <c r="I189" s="2" t="s">
        <v>599</v>
      </c>
      <c r="J189" s="2" t="s">
        <v>598</v>
      </c>
      <c r="O189" s="20">
        <f t="shared" si="2"/>
        <v>0</v>
      </c>
    </row>
    <row r="190" spans="1:15" ht="15" customHeight="1" x14ac:dyDescent="0.25">
      <c r="A190" s="2" t="s">
        <v>272</v>
      </c>
      <c r="B190" s="2" t="s">
        <v>273</v>
      </c>
      <c r="C190" s="2">
        <v>2014</v>
      </c>
      <c r="D190" s="2">
        <v>17.100000000000001</v>
      </c>
      <c r="E190" s="2" t="s">
        <v>919</v>
      </c>
      <c r="F190" s="2">
        <v>17.100000000000001</v>
      </c>
      <c r="G190" s="2" t="s">
        <v>599</v>
      </c>
      <c r="H190" s="2" t="s">
        <v>598</v>
      </c>
      <c r="I190" s="2" t="s">
        <v>599</v>
      </c>
      <c r="J190" s="2" t="s">
        <v>598</v>
      </c>
      <c r="O190" s="20">
        <f t="shared" si="2"/>
        <v>17.100000000000001</v>
      </c>
    </row>
    <row r="191" spans="1:15" ht="15" customHeight="1" x14ac:dyDescent="0.25">
      <c r="A191" s="2" t="s">
        <v>272</v>
      </c>
      <c r="B191" s="2" t="s">
        <v>274</v>
      </c>
      <c r="C191" s="2">
        <v>2014</v>
      </c>
      <c r="D191" s="2" t="s">
        <v>598</v>
      </c>
      <c r="E191" s="2" t="s">
        <v>599</v>
      </c>
      <c r="F191" s="2" t="s">
        <v>598</v>
      </c>
      <c r="G191" s="2" t="s">
        <v>599</v>
      </c>
      <c r="H191" s="2" t="s">
        <v>598</v>
      </c>
      <c r="I191" s="2" t="s">
        <v>599</v>
      </c>
      <c r="J191" s="2" t="s">
        <v>598</v>
      </c>
      <c r="O191" s="20">
        <f t="shared" si="2"/>
        <v>0</v>
      </c>
    </row>
    <row r="192" spans="1:15" ht="15" customHeight="1" x14ac:dyDescent="0.25">
      <c r="A192" s="2" t="s">
        <v>275</v>
      </c>
      <c r="B192" s="14" t="s">
        <v>993</v>
      </c>
      <c r="C192" s="2">
        <v>2014</v>
      </c>
      <c r="D192" s="2" t="s">
        <v>599</v>
      </c>
      <c r="E192" s="2" t="s">
        <v>599</v>
      </c>
      <c r="F192" s="2" t="s">
        <v>599</v>
      </c>
      <c r="G192" s="2" t="s">
        <v>599</v>
      </c>
      <c r="H192" s="2" t="s">
        <v>599</v>
      </c>
      <c r="I192" s="2" t="s">
        <v>599</v>
      </c>
      <c r="J192" s="2" t="s">
        <v>599</v>
      </c>
      <c r="O192" s="20">
        <f t="shared" si="2"/>
        <v>0</v>
      </c>
    </row>
    <row r="193" spans="1:15" ht="15" customHeight="1" x14ac:dyDescent="0.25">
      <c r="A193" s="2" t="s">
        <v>277</v>
      </c>
      <c r="B193" s="2" t="s">
        <v>278</v>
      </c>
      <c r="C193" s="2">
        <v>2014</v>
      </c>
      <c r="D193" s="2" t="s">
        <v>598</v>
      </c>
      <c r="E193" s="2" t="s">
        <v>599</v>
      </c>
      <c r="F193" s="2" t="s">
        <v>598</v>
      </c>
      <c r="G193" s="2" t="s">
        <v>599</v>
      </c>
      <c r="H193" s="2" t="s">
        <v>598</v>
      </c>
      <c r="I193" s="2" t="s">
        <v>599</v>
      </c>
      <c r="J193" s="2" t="s">
        <v>598</v>
      </c>
      <c r="O193" s="20">
        <f t="shared" si="2"/>
        <v>0</v>
      </c>
    </row>
    <row r="194" spans="1:15" ht="15" customHeight="1" x14ac:dyDescent="0.25">
      <c r="A194" s="2" t="s">
        <v>279</v>
      </c>
      <c r="B194" s="2" t="s">
        <v>280</v>
      </c>
      <c r="C194" s="2">
        <v>2014</v>
      </c>
      <c r="D194" s="2" t="s">
        <v>598</v>
      </c>
      <c r="E194" s="2" t="s">
        <v>599</v>
      </c>
      <c r="F194" s="2" t="s">
        <v>598</v>
      </c>
      <c r="G194" s="2" t="s">
        <v>599</v>
      </c>
      <c r="H194" s="2" t="s">
        <v>598</v>
      </c>
      <c r="I194" s="2" t="s">
        <v>599</v>
      </c>
      <c r="J194" s="2" t="s">
        <v>598</v>
      </c>
      <c r="O194" s="20">
        <f t="shared" si="2"/>
        <v>0</v>
      </c>
    </row>
    <row r="195" spans="1:15" ht="15" customHeight="1" x14ac:dyDescent="0.25">
      <c r="A195" s="2" t="s">
        <v>279</v>
      </c>
      <c r="B195" s="2" t="s">
        <v>281</v>
      </c>
      <c r="C195" s="2">
        <v>2014</v>
      </c>
      <c r="D195" s="2" t="s">
        <v>598</v>
      </c>
      <c r="E195" s="2" t="s">
        <v>598</v>
      </c>
      <c r="F195" s="2" t="s">
        <v>598</v>
      </c>
      <c r="G195" s="2" t="s">
        <v>598</v>
      </c>
      <c r="H195" s="2" t="s">
        <v>598</v>
      </c>
      <c r="I195" s="2" t="s">
        <v>598</v>
      </c>
      <c r="J195" s="2" t="s">
        <v>598</v>
      </c>
      <c r="O195" s="20">
        <f t="shared" ref="O195:O258" si="3">IFERROR(F195/1,0)+IFERROR(H195/1,0)+IFERROR(J195/1,0)</f>
        <v>0</v>
      </c>
    </row>
    <row r="196" spans="1:15" ht="15" customHeight="1" x14ac:dyDescent="0.25">
      <c r="A196" s="2" t="s">
        <v>279</v>
      </c>
      <c r="B196" s="2" t="s">
        <v>282</v>
      </c>
      <c r="C196" s="2">
        <v>2014</v>
      </c>
      <c r="D196" s="2" t="s">
        <v>598</v>
      </c>
      <c r="E196" s="2" t="s">
        <v>599</v>
      </c>
      <c r="F196" s="2" t="s">
        <v>598</v>
      </c>
      <c r="G196" s="2" t="s">
        <v>599</v>
      </c>
      <c r="H196" s="2" t="s">
        <v>598</v>
      </c>
      <c r="I196" s="2" t="s">
        <v>599</v>
      </c>
      <c r="J196" s="2" t="s">
        <v>598</v>
      </c>
      <c r="O196" s="20">
        <f t="shared" si="3"/>
        <v>0</v>
      </c>
    </row>
    <row r="197" spans="1:15" ht="15" customHeight="1" x14ac:dyDescent="0.25">
      <c r="A197" s="2" t="s">
        <v>283</v>
      </c>
      <c r="B197" s="2" t="s">
        <v>284</v>
      </c>
      <c r="C197" s="2">
        <v>2014</v>
      </c>
      <c r="D197" s="2" t="s">
        <v>598</v>
      </c>
      <c r="E197" s="2" t="s">
        <v>599</v>
      </c>
      <c r="F197" s="2" t="s">
        <v>598</v>
      </c>
      <c r="G197" s="2" t="s">
        <v>599</v>
      </c>
      <c r="H197" s="2" t="s">
        <v>598</v>
      </c>
      <c r="I197" s="2" t="s">
        <v>599</v>
      </c>
      <c r="J197" s="2" t="s">
        <v>598</v>
      </c>
      <c r="O197" s="20">
        <f t="shared" si="3"/>
        <v>0</v>
      </c>
    </row>
    <row r="198" spans="1:15" ht="15" customHeight="1" x14ac:dyDescent="0.25">
      <c r="A198" s="2" t="s">
        <v>285</v>
      </c>
      <c r="B198" s="2" t="s">
        <v>286</v>
      </c>
      <c r="C198" s="2">
        <v>2014</v>
      </c>
      <c r="D198" s="2" t="s">
        <v>598</v>
      </c>
      <c r="E198" s="2" t="s">
        <v>599</v>
      </c>
      <c r="F198" s="2" t="s">
        <v>598</v>
      </c>
      <c r="G198" s="2" t="s">
        <v>599</v>
      </c>
      <c r="H198" s="2" t="s">
        <v>598</v>
      </c>
      <c r="I198" s="2" t="s">
        <v>599</v>
      </c>
      <c r="J198" s="2" t="s">
        <v>598</v>
      </c>
      <c r="O198" s="20">
        <f t="shared" si="3"/>
        <v>0</v>
      </c>
    </row>
    <row r="199" spans="1:15" ht="15" customHeight="1" x14ac:dyDescent="0.25">
      <c r="A199" s="2" t="s">
        <v>287</v>
      </c>
      <c r="B199" s="2" t="s">
        <v>288</v>
      </c>
      <c r="C199" s="2">
        <v>2014</v>
      </c>
      <c r="D199" s="2" t="s">
        <v>598</v>
      </c>
      <c r="E199" s="2" t="s">
        <v>599</v>
      </c>
      <c r="F199" s="2" t="s">
        <v>598</v>
      </c>
      <c r="G199" s="2" t="s">
        <v>599</v>
      </c>
      <c r="H199" s="2" t="s">
        <v>598</v>
      </c>
      <c r="I199" s="2" t="s">
        <v>599</v>
      </c>
      <c r="J199" s="2" t="s">
        <v>598</v>
      </c>
      <c r="O199" s="20">
        <f t="shared" si="3"/>
        <v>0</v>
      </c>
    </row>
    <row r="200" spans="1:15" ht="15" customHeight="1" x14ac:dyDescent="0.25">
      <c r="A200" s="2" t="s">
        <v>289</v>
      </c>
      <c r="B200" s="2" t="s">
        <v>290</v>
      </c>
      <c r="C200" s="2">
        <v>2014</v>
      </c>
      <c r="D200" s="2" t="s">
        <v>599</v>
      </c>
      <c r="E200" s="2" t="s">
        <v>599</v>
      </c>
      <c r="F200" s="2" t="s">
        <v>599</v>
      </c>
      <c r="G200" s="2" t="s">
        <v>599</v>
      </c>
      <c r="H200" s="2" t="s">
        <v>599</v>
      </c>
      <c r="I200" s="2" t="s">
        <v>599</v>
      </c>
      <c r="J200" s="2" t="s">
        <v>599</v>
      </c>
      <c r="O200" s="20">
        <f t="shared" si="3"/>
        <v>0</v>
      </c>
    </row>
    <row r="201" spans="1:15" ht="15" customHeight="1" x14ac:dyDescent="0.25">
      <c r="A201" s="2" t="s">
        <v>291</v>
      </c>
      <c r="B201" s="2" t="s">
        <v>292</v>
      </c>
      <c r="C201" s="2">
        <v>2014</v>
      </c>
      <c r="D201" s="2" t="s">
        <v>598</v>
      </c>
      <c r="E201" s="2" t="s">
        <v>599</v>
      </c>
      <c r="F201" s="2" t="s">
        <v>598</v>
      </c>
      <c r="G201" s="2" t="s">
        <v>599</v>
      </c>
      <c r="H201" s="2" t="s">
        <v>598</v>
      </c>
      <c r="I201" s="2" t="s">
        <v>599</v>
      </c>
      <c r="J201" s="2" t="s">
        <v>598</v>
      </c>
      <c r="O201" s="20">
        <f t="shared" si="3"/>
        <v>0</v>
      </c>
    </row>
    <row r="202" spans="1:15" ht="15" customHeight="1" x14ac:dyDescent="0.25">
      <c r="A202" s="2" t="s">
        <v>291</v>
      </c>
      <c r="B202" s="2" t="s">
        <v>293</v>
      </c>
      <c r="C202" s="2">
        <v>2014</v>
      </c>
      <c r="D202" s="2" t="s">
        <v>598</v>
      </c>
      <c r="E202" s="2" t="s">
        <v>599</v>
      </c>
      <c r="F202" s="2" t="s">
        <v>598</v>
      </c>
      <c r="G202" s="2" t="s">
        <v>599</v>
      </c>
      <c r="H202" s="2" t="s">
        <v>598</v>
      </c>
      <c r="I202" s="2" t="s">
        <v>599</v>
      </c>
      <c r="J202" s="2" t="s">
        <v>598</v>
      </c>
      <c r="O202" s="20">
        <f t="shared" si="3"/>
        <v>0</v>
      </c>
    </row>
    <row r="203" spans="1:15" ht="15" customHeight="1" x14ac:dyDescent="0.25">
      <c r="A203" s="2" t="s">
        <v>291</v>
      </c>
      <c r="B203" s="2" t="s">
        <v>294</v>
      </c>
      <c r="C203" s="2">
        <v>2014</v>
      </c>
      <c r="D203" s="2" t="s">
        <v>598</v>
      </c>
      <c r="E203" s="2" t="s">
        <v>599</v>
      </c>
      <c r="F203" s="2" t="s">
        <v>598</v>
      </c>
      <c r="G203" s="2" t="s">
        <v>599</v>
      </c>
      <c r="H203" s="2" t="s">
        <v>598</v>
      </c>
      <c r="I203" s="2" t="s">
        <v>599</v>
      </c>
      <c r="J203" s="2" t="s">
        <v>598</v>
      </c>
      <c r="O203" s="20">
        <f t="shared" si="3"/>
        <v>0</v>
      </c>
    </row>
    <row r="204" spans="1:15" ht="15" customHeight="1" x14ac:dyDescent="0.25">
      <c r="A204" s="2" t="s">
        <v>291</v>
      </c>
      <c r="B204" s="2" t="s">
        <v>295</v>
      </c>
      <c r="C204" s="2">
        <v>2014</v>
      </c>
      <c r="D204" s="2" t="s">
        <v>598</v>
      </c>
      <c r="E204" s="2" t="s">
        <v>599</v>
      </c>
      <c r="F204" s="2" t="s">
        <v>598</v>
      </c>
      <c r="G204" s="2" t="s">
        <v>599</v>
      </c>
      <c r="H204" s="2" t="s">
        <v>598</v>
      </c>
      <c r="I204" s="2" t="s">
        <v>599</v>
      </c>
      <c r="J204" s="2" t="s">
        <v>598</v>
      </c>
      <c r="O204" s="20">
        <f t="shared" si="3"/>
        <v>0</v>
      </c>
    </row>
    <row r="205" spans="1:15" ht="15" customHeight="1" x14ac:dyDescent="0.25">
      <c r="A205" s="2" t="s">
        <v>291</v>
      </c>
      <c r="B205" s="2" t="s">
        <v>296</v>
      </c>
      <c r="C205" s="2">
        <v>2014</v>
      </c>
      <c r="D205" s="2" t="s">
        <v>598</v>
      </c>
      <c r="E205" s="2" t="s">
        <v>599</v>
      </c>
      <c r="F205" s="2" t="s">
        <v>598</v>
      </c>
      <c r="G205" s="2" t="s">
        <v>599</v>
      </c>
      <c r="H205" s="2" t="s">
        <v>598</v>
      </c>
      <c r="I205" s="2" t="s">
        <v>599</v>
      </c>
      <c r="J205" s="2" t="s">
        <v>598</v>
      </c>
      <c r="O205" s="20">
        <f t="shared" si="3"/>
        <v>0</v>
      </c>
    </row>
    <row r="206" spans="1:15" ht="15" customHeight="1" x14ac:dyDescent="0.25">
      <c r="A206" s="2" t="s">
        <v>297</v>
      </c>
      <c r="B206" s="2" t="s">
        <v>298</v>
      </c>
      <c r="C206" s="2">
        <v>2014</v>
      </c>
      <c r="D206" s="2" t="s">
        <v>598</v>
      </c>
      <c r="E206" s="2" t="s">
        <v>599</v>
      </c>
      <c r="F206" s="2" t="s">
        <v>598</v>
      </c>
      <c r="G206" s="2" t="s">
        <v>599</v>
      </c>
      <c r="H206" s="2" t="s">
        <v>598</v>
      </c>
      <c r="I206" s="2" t="s">
        <v>599</v>
      </c>
      <c r="J206" s="2" t="s">
        <v>598</v>
      </c>
      <c r="O206" s="20">
        <f t="shared" si="3"/>
        <v>0</v>
      </c>
    </row>
    <row r="207" spans="1:15" ht="15" customHeight="1" x14ac:dyDescent="0.25">
      <c r="A207" s="2" t="s">
        <v>297</v>
      </c>
      <c r="B207" s="2" t="s">
        <v>299</v>
      </c>
      <c r="C207" s="2">
        <v>2014</v>
      </c>
      <c r="D207" s="2" t="s">
        <v>598</v>
      </c>
      <c r="E207" s="2" t="s">
        <v>599</v>
      </c>
      <c r="F207" s="2" t="s">
        <v>598</v>
      </c>
      <c r="G207" s="2" t="s">
        <v>599</v>
      </c>
      <c r="H207" s="2" t="s">
        <v>598</v>
      </c>
      <c r="I207" s="2" t="s">
        <v>599</v>
      </c>
      <c r="J207" s="2" t="s">
        <v>598</v>
      </c>
      <c r="O207" s="20">
        <f t="shared" si="3"/>
        <v>0</v>
      </c>
    </row>
    <row r="208" spans="1:15" ht="15" customHeight="1" x14ac:dyDescent="0.25">
      <c r="A208" s="2" t="s">
        <v>300</v>
      </c>
      <c r="B208" s="2" t="s">
        <v>301</v>
      </c>
      <c r="C208" s="2">
        <v>2014</v>
      </c>
      <c r="D208" s="2" t="s">
        <v>598</v>
      </c>
      <c r="E208" s="2" t="s">
        <v>599</v>
      </c>
      <c r="F208" s="2" t="s">
        <v>598</v>
      </c>
      <c r="G208" s="2" t="s">
        <v>599</v>
      </c>
      <c r="H208" s="2" t="s">
        <v>598</v>
      </c>
      <c r="I208" s="2" t="s">
        <v>599</v>
      </c>
      <c r="J208" s="2" t="s">
        <v>598</v>
      </c>
      <c r="O208" s="20">
        <f t="shared" si="3"/>
        <v>0</v>
      </c>
    </row>
    <row r="209" spans="1:15" ht="15" customHeight="1" x14ac:dyDescent="0.25">
      <c r="A209" s="2" t="s">
        <v>302</v>
      </c>
      <c r="B209" s="2" t="s">
        <v>303</v>
      </c>
      <c r="C209" s="2">
        <v>2014</v>
      </c>
      <c r="D209" s="2">
        <v>16.52</v>
      </c>
      <c r="E209" s="2" t="s">
        <v>920</v>
      </c>
      <c r="F209" s="2">
        <v>16.52</v>
      </c>
      <c r="G209" s="2" t="s">
        <v>599</v>
      </c>
      <c r="H209" s="2" t="s">
        <v>598</v>
      </c>
      <c r="I209" s="2" t="s">
        <v>599</v>
      </c>
      <c r="J209" s="2" t="s">
        <v>598</v>
      </c>
      <c r="O209" s="20">
        <f t="shared" si="3"/>
        <v>16.52</v>
      </c>
    </row>
    <row r="210" spans="1:15" ht="15" customHeight="1" x14ac:dyDescent="0.25">
      <c r="A210" s="2" t="s">
        <v>302</v>
      </c>
      <c r="B210" s="2" t="s">
        <v>304</v>
      </c>
      <c r="C210" s="2">
        <v>2014</v>
      </c>
      <c r="D210" s="2" t="s">
        <v>598</v>
      </c>
      <c r="E210" s="2" t="s">
        <v>599</v>
      </c>
      <c r="F210" s="2" t="s">
        <v>598</v>
      </c>
      <c r="G210" s="2" t="s">
        <v>599</v>
      </c>
      <c r="H210" s="2" t="s">
        <v>598</v>
      </c>
      <c r="I210" s="2" t="s">
        <v>599</v>
      </c>
      <c r="J210" s="2" t="s">
        <v>598</v>
      </c>
      <c r="O210" s="20">
        <f t="shared" si="3"/>
        <v>0</v>
      </c>
    </row>
    <row r="211" spans="1:15" ht="15" customHeight="1" x14ac:dyDescent="0.25">
      <c r="A211" s="2" t="s">
        <v>302</v>
      </c>
      <c r="B211" s="2" t="s">
        <v>305</v>
      </c>
      <c r="C211" s="2">
        <v>2014</v>
      </c>
      <c r="D211" s="2" t="s">
        <v>598</v>
      </c>
      <c r="E211" s="2" t="s">
        <v>599</v>
      </c>
      <c r="F211" s="2" t="s">
        <v>598</v>
      </c>
      <c r="G211" s="2" t="s">
        <v>599</v>
      </c>
      <c r="H211" s="2" t="s">
        <v>598</v>
      </c>
      <c r="I211" s="2" t="s">
        <v>599</v>
      </c>
      <c r="J211" s="2" t="s">
        <v>598</v>
      </c>
      <c r="O211" s="20">
        <f t="shared" si="3"/>
        <v>0</v>
      </c>
    </row>
    <row r="212" spans="1:15" ht="15" customHeight="1" x14ac:dyDescent="0.25">
      <c r="A212" s="2" t="s">
        <v>306</v>
      </c>
      <c r="B212" s="2" t="s">
        <v>307</v>
      </c>
      <c r="C212" s="2">
        <v>2014</v>
      </c>
      <c r="D212" s="2" t="s">
        <v>598</v>
      </c>
      <c r="E212" s="2" t="s">
        <v>599</v>
      </c>
      <c r="F212" s="2" t="s">
        <v>598</v>
      </c>
      <c r="G212" s="2" t="s">
        <v>599</v>
      </c>
      <c r="H212" s="2" t="s">
        <v>598</v>
      </c>
      <c r="I212" s="2" t="s">
        <v>599</v>
      </c>
      <c r="J212" s="2" t="s">
        <v>598</v>
      </c>
      <c r="O212" s="20">
        <f t="shared" si="3"/>
        <v>0</v>
      </c>
    </row>
    <row r="213" spans="1:15" ht="15" customHeight="1" x14ac:dyDescent="0.25">
      <c r="A213" s="2" t="s">
        <v>308</v>
      </c>
      <c r="B213" s="2" t="s">
        <v>309</v>
      </c>
      <c r="C213" s="2">
        <v>2014</v>
      </c>
      <c r="D213" s="2" t="s">
        <v>598</v>
      </c>
      <c r="E213" s="2" t="s">
        <v>599</v>
      </c>
      <c r="F213" s="2" t="s">
        <v>598</v>
      </c>
      <c r="G213" s="2" t="s">
        <v>599</v>
      </c>
      <c r="H213" s="2" t="s">
        <v>598</v>
      </c>
      <c r="I213" s="2" t="s">
        <v>599</v>
      </c>
      <c r="J213" s="2" t="s">
        <v>598</v>
      </c>
      <c r="O213" s="20">
        <f t="shared" si="3"/>
        <v>0</v>
      </c>
    </row>
    <row r="214" spans="1:15" ht="15" customHeight="1" x14ac:dyDescent="0.25">
      <c r="A214" s="2" t="s">
        <v>308</v>
      </c>
      <c r="B214" s="2" t="s">
        <v>310</v>
      </c>
      <c r="C214" s="2">
        <v>2014</v>
      </c>
      <c r="D214" s="2" t="s">
        <v>598</v>
      </c>
      <c r="E214" s="2" t="s">
        <v>599</v>
      </c>
      <c r="F214" s="2" t="s">
        <v>598</v>
      </c>
      <c r="G214" s="2" t="s">
        <v>599</v>
      </c>
      <c r="H214" s="2" t="s">
        <v>598</v>
      </c>
      <c r="I214" s="2" t="s">
        <v>599</v>
      </c>
      <c r="J214" s="2" t="s">
        <v>598</v>
      </c>
      <c r="O214" s="20">
        <f t="shared" si="3"/>
        <v>0</v>
      </c>
    </row>
    <row r="215" spans="1:15" ht="15" customHeight="1" x14ac:dyDescent="0.25">
      <c r="A215" s="2" t="s">
        <v>308</v>
      </c>
      <c r="B215" s="2" t="s">
        <v>311</v>
      </c>
      <c r="C215" s="2">
        <v>2014</v>
      </c>
      <c r="D215" s="2" t="s">
        <v>598</v>
      </c>
      <c r="E215" s="2" t="s">
        <v>599</v>
      </c>
      <c r="F215" s="2" t="s">
        <v>598</v>
      </c>
      <c r="G215" s="2" t="s">
        <v>599</v>
      </c>
      <c r="H215" s="2" t="s">
        <v>598</v>
      </c>
      <c r="I215" s="2" t="s">
        <v>599</v>
      </c>
      <c r="J215" s="2" t="s">
        <v>598</v>
      </c>
      <c r="O215" s="20">
        <f t="shared" si="3"/>
        <v>0</v>
      </c>
    </row>
    <row r="216" spans="1:15" ht="15" customHeight="1" x14ac:dyDescent="0.25">
      <c r="A216" s="2" t="s">
        <v>312</v>
      </c>
      <c r="B216" s="2" t="s">
        <v>313</v>
      </c>
      <c r="C216" s="2">
        <v>2014</v>
      </c>
      <c r="D216" s="2" t="s">
        <v>598</v>
      </c>
      <c r="E216" s="2" t="s">
        <v>599</v>
      </c>
      <c r="F216" s="2" t="s">
        <v>598</v>
      </c>
      <c r="G216" s="2" t="s">
        <v>599</v>
      </c>
      <c r="H216" s="2" t="s">
        <v>598</v>
      </c>
      <c r="I216" s="2" t="s">
        <v>599</v>
      </c>
      <c r="J216" s="2" t="s">
        <v>598</v>
      </c>
      <c r="O216" s="20">
        <f t="shared" si="3"/>
        <v>0</v>
      </c>
    </row>
    <row r="217" spans="1:15" ht="15" customHeight="1" x14ac:dyDescent="0.25">
      <c r="A217" s="2" t="s">
        <v>314</v>
      </c>
      <c r="B217" s="2" t="s">
        <v>315</v>
      </c>
      <c r="C217" s="2">
        <v>2014</v>
      </c>
      <c r="D217" s="2">
        <v>0.4</v>
      </c>
      <c r="E217" s="2" t="s">
        <v>921</v>
      </c>
      <c r="F217" s="2">
        <v>0.4</v>
      </c>
      <c r="G217" s="2" t="s">
        <v>599</v>
      </c>
      <c r="H217" s="2" t="s">
        <v>598</v>
      </c>
      <c r="I217" s="2" t="s">
        <v>599</v>
      </c>
      <c r="J217" s="2" t="s">
        <v>598</v>
      </c>
      <c r="O217" s="20">
        <f t="shared" si="3"/>
        <v>0.4</v>
      </c>
    </row>
    <row r="218" spans="1:15" ht="15" customHeight="1" x14ac:dyDescent="0.25">
      <c r="A218" s="2" t="s">
        <v>316</v>
      </c>
      <c r="B218" s="2" t="s">
        <v>317</v>
      </c>
      <c r="C218" s="2">
        <v>2014</v>
      </c>
      <c r="D218" s="2">
        <v>89.38</v>
      </c>
      <c r="E218" s="2" t="s">
        <v>922</v>
      </c>
      <c r="F218" s="2">
        <v>89.38</v>
      </c>
      <c r="G218" s="2" t="s">
        <v>598</v>
      </c>
      <c r="H218" s="2" t="s">
        <v>598</v>
      </c>
      <c r="I218" s="2" t="s">
        <v>598</v>
      </c>
      <c r="J218" s="2" t="s">
        <v>598</v>
      </c>
      <c r="O218" s="20">
        <f t="shared" si="3"/>
        <v>89.38</v>
      </c>
    </row>
    <row r="219" spans="1:15" ht="15" customHeight="1" x14ac:dyDescent="0.25">
      <c r="A219" s="2" t="s">
        <v>318</v>
      </c>
      <c r="B219" s="2" t="s">
        <v>319</v>
      </c>
      <c r="C219" s="2">
        <v>2014</v>
      </c>
      <c r="D219" s="2" t="s">
        <v>599</v>
      </c>
      <c r="E219" s="2" t="s">
        <v>599</v>
      </c>
      <c r="F219" s="2" t="s">
        <v>599</v>
      </c>
      <c r="G219" s="2" t="s">
        <v>599</v>
      </c>
      <c r="H219" s="2" t="s">
        <v>599</v>
      </c>
      <c r="I219" s="2" t="s">
        <v>599</v>
      </c>
      <c r="J219" s="2" t="s">
        <v>599</v>
      </c>
      <c r="O219" s="20">
        <f t="shared" si="3"/>
        <v>0</v>
      </c>
    </row>
    <row r="220" spans="1:15" ht="15" customHeight="1" x14ac:dyDescent="0.25">
      <c r="A220" s="2" t="s">
        <v>320</v>
      </c>
      <c r="B220" s="2" t="s">
        <v>321</v>
      </c>
      <c r="C220" s="2">
        <v>2014</v>
      </c>
      <c r="D220" s="2">
        <v>17.2</v>
      </c>
      <c r="E220" s="2" t="s">
        <v>697</v>
      </c>
      <c r="F220" s="2">
        <v>17.2</v>
      </c>
      <c r="G220" s="2" t="s">
        <v>599</v>
      </c>
      <c r="H220" s="2" t="s">
        <v>598</v>
      </c>
      <c r="I220" s="2" t="s">
        <v>599</v>
      </c>
      <c r="J220" s="2" t="s">
        <v>598</v>
      </c>
      <c r="O220" s="20">
        <f t="shared" si="3"/>
        <v>17.2</v>
      </c>
    </row>
    <row r="221" spans="1:15" ht="15" customHeight="1" x14ac:dyDescent="0.25">
      <c r="A221" s="2" t="s">
        <v>322</v>
      </c>
      <c r="B221" s="2" t="s">
        <v>323</v>
      </c>
      <c r="C221" s="2">
        <v>2014</v>
      </c>
      <c r="D221" s="2" t="s">
        <v>598</v>
      </c>
      <c r="E221" s="2" t="s">
        <v>599</v>
      </c>
      <c r="F221" s="2" t="s">
        <v>598</v>
      </c>
      <c r="G221" s="2" t="s">
        <v>599</v>
      </c>
      <c r="H221" s="2" t="s">
        <v>598</v>
      </c>
      <c r="I221" s="2" t="s">
        <v>599</v>
      </c>
      <c r="J221" s="2" t="s">
        <v>598</v>
      </c>
      <c r="O221" s="20">
        <f t="shared" si="3"/>
        <v>0</v>
      </c>
    </row>
    <row r="222" spans="1:15" ht="15" customHeight="1" x14ac:dyDescent="0.25">
      <c r="A222" s="2" t="s">
        <v>322</v>
      </c>
      <c r="B222" s="2" t="s">
        <v>324</v>
      </c>
      <c r="C222" s="2">
        <v>2014</v>
      </c>
      <c r="D222" s="2">
        <v>262.5</v>
      </c>
      <c r="E222" s="2" t="s">
        <v>923</v>
      </c>
      <c r="F222" s="2">
        <v>250</v>
      </c>
      <c r="G222" s="2" t="s">
        <v>698</v>
      </c>
      <c r="H222" s="2">
        <v>12.5</v>
      </c>
      <c r="I222" s="2" t="s">
        <v>599</v>
      </c>
      <c r="J222" s="2" t="s">
        <v>598</v>
      </c>
      <c r="O222" s="20">
        <f t="shared" si="3"/>
        <v>262.5</v>
      </c>
    </row>
    <row r="223" spans="1:15" ht="15" customHeight="1" x14ac:dyDescent="0.25">
      <c r="A223" s="2" t="s">
        <v>322</v>
      </c>
      <c r="B223" s="2" t="s">
        <v>325</v>
      </c>
      <c r="C223" s="2">
        <v>2014</v>
      </c>
      <c r="D223" s="2" t="s">
        <v>598</v>
      </c>
      <c r="E223" s="2" t="s">
        <v>599</v>
      </c>
      <c r="F223" s="2" t="s">
        <v>598</v>
      </c>
      <c r="G223" s="2" t="s">
        <v>599</v>
      </c>
      <c r="H223" s="2" t="s">
        <v>598</v>
      </c>
      <c r="I223" s="2" t="s">
        <v>599</v>
      </c>
      <c r="J223" s="2" t="s">
        <v>598</v>
      </c>
      <c r="O223" s="20">
        <f t="shared" si="3"/>
        <v>0</v>
      </c>
    </row>
    <row r="224" spans="1:15" ht="15" customHeight="1" x14ac:dyDescent="0.25">
      <c r="A224" s="2" t="s">
        <v>322</v>
      </c>
      <c r="B224" s="2" t="s">
        <v>326</v>
      </c>
      <c r="C224" s="2">
        <v>2014</v>
      </c>
      <c r="D224" s="2" t="s">
        <v>598</v>
      </c>
      <c r="E224" s="2" t="s">
        <v>599</v>
      </c>
      <c r="F224" s="2" t="s">
        <v>598</v>
      </c>
      <c r="G224" s="2" t="s">
        <v>599</v>
      </c>
      <c r="H224" s="2" t="s">
        <v>598</v>
      </c>
      <c r="I224" s="2" t="s">
        <v>599</v>
      </c>
      <c r="J224" s="2" t="s">
        <v>598</v>
      </c>
      <c r="O224" s="20">
        <f t="shared" si="3"/>
        <v>0</v>
      </c>
    </row>
    <row r="225" spans="1:15" ht="15" customHeight="1" x14ac:dyDescent="0.25">
      <c r="A225" s="2" t="s">
        <v>327</v>
      </c>
      <c r="B225" s="11" t="s">
        <v>992</v>
      </c>
      <c r="C225" s="2">
        <v>2014</v>
      </c>
      <c r="D225" s="2" t="s">
        <v>599</v>
      </c>
      <c r="E225" s="2" t="s">
        <v>599</v>
      </c>
      <c r="F225" s="2" t="s">
        <v>599</v>
      </c>
      <c r="G225" s="2" t="s">
        <v>599</v>
      </c>
      <c r="H225" s="2" t="s">
        <v>599</v>
      </c>
      <c r="I225" s="2" t="s">
        <v>599</v>
      </c>
      <c r="J225" s="2" t="s">
        <v>599</v>
      </c>
      <c r="O225" s="20">
        <f t="shared" si="3"/>
        <v>0</v>
      </c>
    </row>
    <row r="226" spans="1:15" ht="15" customHeight="1" x14ac:dyDescent="0.25">
      <c r="A226" s="2" t="s">
        <v>329</v>
      </c>
      <c r="B226" s="2" t="s">
        <v>330</v>
      </c>
      <c r="C226" s="2">
        <v>2014</v>
      </c>
      <c r="D226" s="2" t="s">
        <v>599</v>
      </c>
      <c r="E226" s="2" t="s">
        <v>599</v>
      </c>
      <c r="F226" s="2" t="s">
        <v>599</v>
      </c>
      <c r="G226" s="2" t="s">
        <v>599</v>
      </c>
      <c r="H226" s="2" t="s">
        <v>599</v>
      </c>
      <c r="I226" s="2" t="s">
        <v>599</v>
      </c>
      <c r="J226" s="2" t="s">
        <v>599</v>
      </c>
      <c r="O226" s="20">
        <f t="shared" si="3"/>
        <v>0</v>
      </c>
    </row>
    <row r="227" spans="1:15" ht="15" customHeight="1" x14ac:dyDescent="0.25">
      <c r="A227" s="2" t="s">
        <v>331</v>
      </c>
      <c r="B227" s="2" t="s">
        <v>332</v>
      </c>
      <c r="C227" s="2">
        <v>2014</v>
      </c>
      <c r="D227" s="2" t="s">
        <v>598</v>
      </c>
      <c r="E227" s="2" t="s">
        <v>599</v>
      </c>
      <c r="F227" s="2" t="s">
        <v>598</v>
      </c>
      <c r="G227" s="2" t="s">
        <v>599</v>
      </c>
      <c r="H227" s="2" t="s">
        <v>598</v>
      </c>
      <c r="I227" s="2" t="s">
        <v>599</v>
      </c>
      <c r="J227" s="2" t="s">
        <v>598</v>
      </c>
      <c r="O227" s="20">
        <f t="shared" si="3"/>
        <v>0</v>
      </c>
    </row>
    <row r="228" spans="1:15" ht="15" customHeight="1" x14ac:dyDescent="0.25">
      <c r="A228" s="2" t="s">
        <v>331</v>
      </c>
      <c r="B228" s="2" t="s">
        <v>333</v>
      </c>
      <c r="C228" s="2">
        <v>2014</v>
      </c>
      <c r="D228" s="2" t="s">
        <v>598</v>
      </c>
      <c r="E228" s="2" t="s">
        <v>599</v>
      </c>
      <c r="F228" s="2" t="s">
        <v>598</v>
      </c>
      <c r="G228" s="2" t="s">
        <v>599</v>
      </c>
      <c r="H228" s="2" t="s">
        <v>598</v>
      </c>
      <c r="I228" s="2" t="s">
        <v>599</v>
      </c>
      <c r="J228" s="2" t="s">
        <v>598</v>
      </c>
      <c r="O228" s="20">
        <f t="shared" si="3"/>
        <v>0</v>
      </c>
    </row>
    <row r="229" spans="1:15" ht="15" customHeight="1" x14ac:dyDescent="0.25">
      <c r="A229" s="2" t="s">
        <v>331</v>
      </c>
      <c r="B229" s="2" t="s">
        <v>334</v>
      </c>
      <c r="C229" s="2">
        <v>2014</v>
      </c>
      <c r="D229" s="2" t="s">
        <v>598</v>
      </c>
      <c r="E229" s="2" t="s">
        <v>599</v>
      </c>
      <c r="F229" s="2" t="s">
        <v>598</v>
      </c>
      <c r="G229" s="2" t="s">
        <v>599</v>
      </c>
      <c r="H229" s="2" t="s">
        <v>598</v>
      </c>
      <c r="I229" s="2" t="s">
        <v>599</v>
      </c>
      <c r="J229" s="2" t="s">
        <v>598</v>
      </c>
      <c r="O229" s="20">
        <f t="shared" si="3"/>
        <v>0</v>
      </c>
    </row>
    <row r="230" spans="1:15" ht="15" customHeight="1" x14ac:dyDescent="0.25">
      <c r="A230" s="2" t="s">
        <v>331</v>
      </c>
      <c r="B230" s="2" t="s">
        <v>335</v>
      </c>
      <c r="C230" s="2">
        <v>2014</v>
      </c>
      <c r="D230" s="2" t="s">
        <v>598</v>
      </c>
      <c r="E230" s="2" t="s">
        <v>599</v>
      </c>
      <c r="F230" s="2" t="s">
        <v>598</v>
      </c>
      <c r="G230" s="2" t="s">
        <v>599</v>
      </c>
      <c r="H230" s="2" t="s">
        <v>598</v>
      </c>
      <c r="I230" s="2" t="s">
        <v>599</v>
      </c>
      <c r="J230" s="2" t="s">
        <v>598</v>
      </c>
      <c r="O230" s="20">
        <f t="shared" si="3"/>
        <v>0</v>
      </c>
    </row>
    <row r="231" spans="1:15" ht="15" customHeight="1" x14ac:dyDescent="0.25">
      <c r="A231" s="2" t="s">
        <v>331</v>
      </c>
      <c r="B231" s="2" t="s">
        <v>336</v>
      </c>
      <c r="C231" s="2">
        <v>2014</v>
      </c>
      <c r="D231" s="2" t="s">
        <v>598</v>
      </c>
      <c r="E231" s="2" t="s">
        <v>599</v>
      </c>
      <c r="F231" s="2" t="s">
        <v>598</v>
      </c>
      <c r="G231" s="2" t="s">
        <v>599</v>
      </c>
      <c r="H231" s="2" t="s">
        <v>598</v>
      </c>
      <c r="I231" s="2" t="s">
        <v>599</v>
      </c>
      <c r="J231" s="2" t="s">
        <v>598</v>
      </c>
      <c r="O231" s="20">
        <f t="shared" si="3"/>
        <v>0</v>
      </c>
    </row>
    <row r="232" spans="1:15" ht="15" customHeight="1" x14ac:dyDescent="0.25">
      <c r="A232" s="2" t="s">
        <v>331</v>
      </c>
      <c r="B232" s="2" t="s">
        <v>337</v>
      </c>
      <c r="C232" s="2">
        <v>2014</v>
      </c>
      <c r="D232" s="2" t="s">
        <v>598</v>
      </c>
      <c r="E232" s="2" t="s">
        <v>599</v>
      </c>
      <c r="F232" s="2" t="s">
        <v>598</v>
      </c>
      <c r="G232" s="2" t="s">
        <v>599</v>
      </c>
      <c r="H232" s="2" t="s">
        <v>598</v>
      </c>
      <c r="I232" s="2" t="s">
        <v>599</v>
      </c>
      <c r="J232" s="2" t="s">
        <v>598</v>
      </c>
      <c r="O232" s="20">
        <f t="shared" si="3"/>
        <v>0</v>
      </c>
    </row>
    <row r="233" spans="1:15" ht="15" customHeight="1" x14ac:dyDescent="0.25">
      <c r="A233" s="2" t="s">
        <v>331</v>
      </c>
      <c r="B233" s="2" t="s">
        <v>338</v>
      </c>
      <c r="C233" s="2">
        <v>2014</v>
      </c>
      <c r="D233" s="2" t="s">
        <v>598</v>
      </c>
      <c r="E233" s="2" t="s">
        <v>599</v>
      </c>
      <c r="F233" s="2" t="s">
        <v>598</v>
      </c>
      <c r="G233" s="2" t="s">
        <v>599</v>
      </c>
      <c r="H233" s="2" t="s">
        <v>598</v>
      </c>
      <c r="I233" s="2" t="s">
        <v>599</v>
      </c>
      <c r="J233" s="2" t="s">
        <v>598</v>
      </c>
      <c r="O233" s="20">
        <f t="shared" si="3"/>
        <v>0</v>
      </c>
    </row>
    <row r="234" spans="1:15" ht="15" customHeight="1" x14ac:dyDescent="0.25">
      <c r="A234" s="2" t="s">
        <v>331</v>
      </c>
      <c r="B234" s="2" t="s">
        <v>339</v>
      </c>
      <c r="C234" s="2">
        <v>2014</v>
      </c>
      <c r="D234" s="2" t="s">
        <v>598</v>
      </c>
      <c r="E234" s="2" t="s">
        <v>599</v>
      </c>
      <c r="F234" s="2" t="s">
        <v>598</v>
      </c>
      <c r="G234" s="2" t="s">
        <v>599</v>
      </c>
      <c r="H234" s="2" t="s">
        <v>598</v>
      </c>
      <c r="I234" s="2" t="s">
        <v>599</v>
      </c>
      <c r="J234" s="2" t="s">
        <v>598</v>
      </c>
      <c r="O234" s="20">
        <f t="shared" si="3"/>
        <v>0</v>
      </c>
    </row>
    <row r="235" spans="1:15" ht="15" customHeight="1" x14ac:dyDescent="0.25">
      <c r="A235" s="2" t="s">
        <v>331</v>
      </c>
      <c r="B235" s="2" t="s">
        <v>340</v>
      </c>
      <c r="C235" s="2">
        <v>2014</v>
      </c>
      <c r="D235" s="2" t="s">
        <v>598</v>
      </c>
      <c r="E235" s="2" t="s">
        <v>599</v>
      </c>
      <c r="F235" s="2" t="s">
        <v>598</v>
      </c>
      <c r="G235" s="2" t="s">
        <v>599</v>
      </c>
      <c r="H235" s="2" t="s">
        <v>598</v>
      </c>
      <c r="I235" s="2" t="s">
        <v>599</v>
      </c>
      <c r="J235" s="2" t="s">
        <v>598</v>
      </c>
      <c r="O235" s="20">
        <f t="shared" si="3"/>
        <v>0</v>
      </c>
    </row>
    <row r="236" spans="1:15" ht="15" customHeight="1" x14ac:dyDescent="0.25">
      <c r="A236" s="2" t="s">
        <v>331</v>
      </c>
      <c r="B236" s="2" t="s">
        <v>341</v>
      </c>
      <c r="C236" s="2">
        <v>2014</v>
      </c>
      <c r="D236" s="2" t="s">
        <v>598</v>
      </c>
      <c r="E236" s="2" t="s">
        <v>599</v>
      </c>
      <c r="F236" s="2" t="s">
        <v>598</v>
      </c>
      <c r="G236" s="2" t="s">
        <v>599</v>
      </c>
      <c r="H236" s="2" t="s">
        <v>598</v>
      </c>
      <c r="I236" s="2" t="s">
        <v>599</v>
      </c>
      <c r="J236" s="2" t="s">
        <v>598</v>
      </c>
      <c r="O236" s="20">
        <f t="shared" si="3"/>
        <v>0</v>
      </c>
    </row>
    <row r="237" spans="1:15" ht="15" customHeight="1" x14ac:dyDescent="0.25">
      <c r="A237" s="2" t="s">
        <v>331</v>
      </c>
      <c r="B237" s="2" t="s">
        <v>342</v>
      </c>
      <c r="C237" s="2">
        <v>2014</v>
      </c>
      <c r="D237" s="2" t="s">
        <v>598</v>
      </c>
      <c r="E237" s="2" t="s">
        <v>599</v>
      </c>
      <c r="F237" s="2" t="s">
        <v>598</v>
      </c>
      <c r="G237" s="2" t="s">
        <v>599</v>
      </c>
      <c r="H237" s="2" t="s">
        <v>598</v>
      </c>
      <c r="I237" s="2" t="s">
        <v>599</v>
      </c>
      <c r="J237" s="2" t="s">
        <v>598</v>
      </c>
      <c r="O237" s="20">
        <f t="shared" si="3"/>
        <v>0</v>
      </c>
    </row>
    <row r="238" spans="1:15" ht="15" customHeight="1" x14ac:dyDescent="0.25">
      <c r="A238" s="2" t="s">
        <v>331</v>
      </c>
      <c r="B238" s="2" t="s">
        <v>343</v>
      </c>
      <c r="C238" s="2">
        <v>2014</v>
      </c>
      <c r="D238" s="2" t="s">
        <v>598</v>
      </c>
      <c r="E238" s="2" t="s">
        <v>599</v>
      </c>
      <c r="F238" s="2" t="s">
        <v>598</v>
      </c>
      <c r="G238" s="2" t="s">
        <v>599</v>
      </c>
      <c r="H238" s="2" t="s">
        <v>598</v>
      </c>
      <c r="I238" s="2" t="s">
        <v>599</v>
      </c>
      <c r="J238" s="2" t="s">
        <v>598</v>
      </c>
      <c r="O238" s="20">
        <f t="shared" si="3"/>
        <v>0</v>
      </c>
    </row>
    <row r="239" spans="1:15" ht="15" customHeight="1" x14ac:dyDescent="0.25">
      <c r="A239" s="2" t="s">
        <v>331</v>
      </c>
      <c r="B239" s="2" t="s">
        <v>344</v>
      </c>
      <c r="C239" s="2">
        <v>2014</v>
      </c>
      <c r="D239" s="2" t="s">
        <v>599</v>
      </c>
      <c r="E239" s="2" t="s">
        <v>599</v>
      </c>
      <c r="F239" s="2" t="s">
        <v>599</v>
      </c>
      <c r="G239" s="2" t="s">
        <v>599</v>
      </c>
      <c r="H239" s="2" t="s">
        <v>599</v>
      </c>
      <c r="I239" s="2" t="s">
        <v>599</v>
      </c>
      <c r="J239" s="2" t="s">
        <v>599</v>
      </c>
      <c r="O239" s="20">
        <f t="shared" si="3"/>
        <v>0</v>
      </c>
    </row>
    <row r="240" spans="1:15" ht="15" customHeight="1" x14ac:dyDescent="0.25">
      <c r="A240" s="2" t="s">
        <v>331</v>
      </c>
      <c r="B240" s="2" t="s">
        <v>345</v>
      </c>
      <c r="C240" s="2">
        <v>2014</v>
      </c>
      <c r="D240" s="2" t="s">
        <v>599</v>
      </c>
      <c r="E240" s="2" t="s">
        <v>599</v>
      </c>
      <c r="F240" s="2" t="s">
        <v>599</v>
      </c>
      <c r="G240" s="2" t="s">
        <v>599</v>
      </c>
      <c r="H240" s="2" t="s">
        <v>599</v>
      </c>
      <c r="I240" s="2" t="s">
        <v>599</v>
      </c>
      <c r="J240" s="2" t="s">
        <v>599</v>
      </c>
      <c r="O240" s="20">
        <f t="shared" si="3"/>
        <v>0</v>
      </c>
    </row>
    <row r="241" spans="1:15" ht="15" customHeight="1" x14ac:dyDescent="0.25">
      <c r="A241" s="2" t="s">
        <v>346</v>
      </c>
      <c r="B241" s="2" t="s">
        <v>347</v>
      </c>
      <c r="C241" s="2">
        <v>2014</v>
      </c>
      <c r="D241" s="2" t="s">
        <v>598</v>
      </c>
      <c r="E241" s="2" t="s">
        <v>599</v>
      </c>
      <c r="F241" s="2" t="s">
        <v>598</v>
      </c>
      <c r="G241" s="2" t="s">
        <v>599</v>
      </c>
      <c r="H241" s="2" t="s">
        <v>598</v>
      </c>
      <c r="I241" s="2" t="s">
        <v>599</v>
      </c>
      <c r="J241" s="2" t="s">
        <v>598</v>
      </c>
      <c r="O241" s="20">
        <f t="shared" si="3"/>
        <v>0</v>
      </c>
    </row>
    <row r="242" spans="1:15" ht="15" customHeight="1" x14ac:dyDescent="0.25">
      <c r="A242" s="2" t="s">
        <v>346</v>
      </c>
      <c r="B242" s="2" t="s">
        <v>348</v>
      </c>
      <c r="C242" s="2">
        <v>2014</v>
      </c>
      <c r="D242" s="2" t="s">
        <v>598</v>
      </c>
      <c r="E242" s="2" t="s">
        <v>599</v>
      </c>
      <c r="F242" s="2" t="s">
        <v>598</v>
      </c>
      <c r="G242" s="2" t="s">
        <v>599</v>
      </c>
      <c r="H242" s="2" t="s">
        <v>598</v>
      </c>
      <c r="I242" s="2" t="s">
        <v>599</v>
      </c>
      <c r="J242" s="2" t="s">
        <v>598</v>
      </c>
      <c r="O242" s="20">
        <f t="shared" si="3"/>
        <v>0</v>
      </c>
    </row>
    <row r="243" spans="1:15" ht="15" customHeight="1" x14ac:dyDescent="0.25">
      <c r="A243" s="2" t="s">
        <v>349</v>
      </c>
      <c r="B243" s="2" t="s">
        <v>350</v>
      </c>
      <c r="C243" s="2">
        <v>2014</v>
      </c>
      <c r="D243" s="2" t="s">
        <v>598</v>
      </c>
      <c r="E243" s="2" t="s">
        <v>599</v>
      </c>
      <c r="F243" s="2" t="s">
        <v>598</v>
      </c>
      <c r="G243" s="2" t="s">
        <v>599</v>
      </c>
      <c r="H243" s="2" t="s">
        <v>598</v>
      </c>
      <c r="I243" s="2" t="s">
        <v>599</v>
      </c>
      <c r="J243" s="2" t="s">
        <v>598</v>
      </c>
      <c r="O243" s="20">
        <f t="shared" si="3"/>
        <v>0</v>
      </c>
    </row>
    <row r="244" spans="1:15" ht="15" customHeight="1" x14ac:dyDescent="0.25">
      <c r="A244" s="2" t="s">
        <v>351</v>
      </c>
      <c r="B244" s="2" t="s">
        <v>352</v>
      </c>
      <c r="C244" s="2">
        <v>2014</v>
      </c>
      <c r="D244" s="2" t="s">
        <v>598</v>
      </c>
      <c r="E244" s="2" t="s">
        <v>598</v>
      </c>
      <c r="F244" s="2" t="s">
        <v>598</v>
      </c>
      <c r="G244" s="2" t="s">
        <v>924</v>
      </c>
      <c r="H244" s="2" t="s">
        <v>598</v>
      </c>
      <c r="I244" s="2" t="s">
        <v>598</v>
      </c>
      <c r="J244" s="2" t="s">
        <v>598</v>
      </c>
      <c r="O244" s="20">
        <f t="shared" si="3"/>
        <v>0</v>
      </c>
    </row>
    <row r="245" spans="1:15" ht="15" customHeight="1" x14ac:dyDescent="0.25">
      <c r="A245" s="2" t="s">
        <v>353</v>
      </c>
      <c r="B245" s="2" t="s">
        <v>354</v>
      </c>
      <c r="C245" s="2">
        <v>2014</v>
      </c>
      <c r="D245" s="2" t="s">
        <v>598</v>
      </c>
      <c r="E245" s="2" t="s">
        <v>599</v>
      </c>
      <c r="F245" s="2" t="s">
        <v>598</v>
      </c>
      <c r="G245" s="2" t="s">
        <v>599</v>
      </c>
      <c r="H245" s="2" t="s">
        <v>598</v>
      </c>
      <c r="I245" s="2" t="s">
        <v>599</v>
      </c>
      <c r="J245" s="2" t="s">
        <v>598</v>
      </c>
      <c r="O245" s="20">
        <f t="shared" si="3"/>
        <v>0</v>
      </c>
    </row>
    <row r="246" spans="1:15" ht="15" customHeight="1" x14ac:dyDescent="0.25">
      <c r="A246" s="2" t="s">
        <v>355</v>
      </c>
      <c r="B246" s="2" t="s">
        <v>356</v>
      </c>
      <c r="C246" s="2">
        <v>2014</v>
      </c>
      <c r="D246" s="2" t="s">
        <v>598</v>
      </c>
      <c r="E246" s="2" t="s">
        <v>599</v>
      </c>
      <c r="F246" s="2" t="s">
        <v>598</v>
      </c>
      <c r="G246" s="2" t="s">
        <v>599</v>
      </c>
      <c r="H246" s="2" t="s">
        <v>598</v>
      </c>
      <c r="I246" s="2" t="s">
        <v>599</v>
      </c>
      <c r="J246" s="2" t="s">
        <v>598</v>
      </c>
      <c r="O246" s="20">
        <f t="shared" si="3"/>
        <v>0</v>
      </c>
    </row>
    <row r="247" spans="1:15" ht="15" customHeight="1" x14ac:dyDescent="0.25">
      <c r="A247" s="2" t="s">
        <v>357</v>
      </c>
      <c r="B247" s="2" t="s">
        <v>358</v>
      </c>
      <c r="C247" s="2">
        <v>2014</v>
      </c>
      <c r="D247" s="2" t="s">
        <v>598</v>
      </c>
      <c r="E247" s="2" t="s">
        <v>599</v>
      </c>
      <c r="F247" s="2" t="s">
        <v>598</v>
      </c>
      <c r="G247" s="2" t="s">
        <v>599</v>
      </c>
      <c r="H247" s="2" t="s">
        <v>598</v>
      </c>
      <c r="I247" s="2" t="s">
        <v>599</v>
      </c>
      <c r="J247" s="2" t="s">
        <v>598</v>
      </c>
      <c r="O247" s="20">
        <f t="shared" si="3"/>
        <v>0</v>
      </c>
    </row>
    <row r="248" spans="1:15" ht="15" customHeight="1" x14ac:dyDescent="0.25">
      <c r="A248" s="2" t="s">
        <v>357</v>
      </c>
      <c r="B248" s="2" t="s">
        <v>359</v>
      </c>
      <c r="C248" s="2">
        <v>2014</v>
      </c>
      <c r="D248" s="2" t="s">
        <v>598</v>
      </c>
      <c r="E248" s="2" t="s">
        <v>599</v>
      </c>
      <c r="F248" s="2" t="s">
        <v>598</v>
      </c>
      <c r="G248" s="2" t="s">
        <v>599</v>
      </c>
      <c r="H248" s="2" t="s">
        <v>598</v>
      </c>
      <c r="I248" s="2" t="s">
        <v>599</v>
      </c>
      <c r="J248" s="2" t="s">
        <v>598</v>
      </c>
      <c r="O248" s="20">
        <f t="shared" si="3"/>
        <v>0</v>
      </c>
    </row>
    <row r="249" spans="1:15" ht="15" customHeight="1" x14ac:dyDescent="0.25">
      <c r="A249" s="2" t="s">
        <v>357</v>
      </c>
      <c r="B249" s="2" t="s">
        <v>360</v>
      </c>
      <c r="C249" s="2">
        <v>2014</v>
      </c>
      <c r="D249" s="2" t="s">
        <v>598</v>
      </c>
      <c r="E249" s="2" t="s">
        <v>599</v>
      </c>
      <c r="F249" s="2" t="s">
        <v>598</v>
      </c>
      <c r="G249" s="2" t="s">
        <v>599</v>
      </c>
      <c r="H249" s="2" t="s">
        <v>598</v>
      </c>
      <c r="I249" s="2" t="s">
        <v>599</v>
      </c>
      <c r="J249" s="2" t="s">
        <v>598</v>
      </c>
      <c r="O249" s="20">
        <f t="shared" si="3"/>
        <v>0</v>
      </c>
    </row>
    <row r="250" spans="1:15" ht="15" customHeight="1" x14ac:dyDescent="0.25">
      <c r="A250" s="2" t="s">
        <v>357</v>
      </c>
      <c r="B250" s="2" t="s">
        <v>361</v>
      </c>
      <c r="C250" s="2">
        <v>2014</v>
      </c>
      <c r="D250" s="2" t="s">
        <v>598</v>
      </c>
      <c r="E250" s="2" t="s">
        <v>599</v>
      </c>
      <c r="F250" s="2" t="s">
        <v>598</v>
      </c>
      <c r="G250" s="2" t="s">
        <v>599</v>
      </c>
      <c r="H250" s="2" t="s">
        <v>598</v>
      </c>
      <c r="I250" s="2" t="s">
        <v>599</v>
      </c>
      <c r="J250" s="2" t="s">
        <v>598</v>
      </c>
      <c r="O250" s="20">
        <f t="shared" si="3"/>
        <v>0</v>
      </c>
    </row>
    <row r="251" spans="1:15" ht="15" customHeight="1" x14ac:dyDescent="0.25">
      <c r="A251" s="2" t="s">
        <v>357</v>
      </c>
      <c r="B251" s="2" t="s">
        <v>362</v>
      </c>
      <c r="C251" s="2">
        <v>2014</v>
      </c>
      <c r="D251" s="2" t="s">
        <v>598</v>
      </c>
      <c r="E251" s="2" t="s">
        <v>599</v>
      </c>
      <c r="F251" s="2" t="s">
        <v>598</v>
      </c>
      <c r="G251" s="2" t="s">
        <v>599</v>
      </c>
      <c r="H251" s="2" t="s">
        <v>598</v>
      </c>
      <c r="I251" s="2" t="s">
        <v>599</v>
      </c>
      <c r="J251" s="2" t="s">
        <v>598</v>
      </c>
      <c r="O251" s="20">
        <f t="shared" si="3"/>
        <v>0</v>
      </c>
    </row>
    <row r="252" spans="1:15" ht="15" customHeight="1" x14ac:dyDescent="0.25">
      <c r="A252" s="2" t="s">
        <v>357</v>
      </c>
      <c r="B252" s="2" t="s">
        <v>363</v>
      </c>
      <c r="C252" s="2">
        <v>2014</v>
      </c>
      <c r="D252" s="2" t="s">
        <v>598</v>
      </c>
      <c r="E252" s="2" t="s">
        <v>599</v>
      </c>
      <c r="F252" s="2" t="s">
        <v>598</v>
      </c>
      <c r="G252" s="2" t="s">
        <v>599</v>
      </c>
      <c r="H252" s="2" t="s">
        <v>598</v>
      </c>
      <c r="I252" s="2" t="s">
        <v>599</v>
      </c>
      <c r="J252" s="2" t="s">
        <v>598</v>
      </c>
      <c r="O252" s="20">
        <f t="shared" si="3"/>
        <v>0</v>
      </c>
    </row>
    <row r="253" spans="1:15" ht="15" customHeight="1" x14ac:dyDescent="0.25">
      <c r="A253" s="2" t="s">
        <v>357</v>
      </c>
      <c r="B253" s="2" t="s">
        <v>364</v>
      </c>
      <c r="C253" s="2">
        <v>2014</v>
      </c>
      <c r="D253" s="2" t="s">
        <v>598</v>
      </c>
      <c r="E253" s="2" t="s">
        <v>599</v>
      </c>
      <c r="F253" s="2" t="s">
        <v>598</v>
      </c>
      <c r="G253" s="2" t="s">
        <v>599</v>
      </c>
      <c r="H253" s="2" t="s">
        <v>598</v>
      </c>
      <c r="I253" s="2" t="s">
        <v>599</v>
      </c>
      <c r="J253" s="2" t="s">
        <v>598</v>
      </c>
      <c r="O253" s="20">
        <f t="shared" si="3"/>
        <v>0</v>
      </c>
    </row>
    <row r="254" spans="1:15" ht="15" customHeight="1" x14ac:dyDescent="0.25">
      <c r="A254" s="2" t="s">
        <v>357</v>
      </c>
      <c r="B254" s="2" t="s">
        <v>365</v>
      </c>
      <c r="C254" s="2">
        <v>2014</v>
      </c>
      <c r="D254" s="2" t="s">
        <v>598</v>
      </c>
      <c r="E254" s="2" t="s">
        <v>599</v>
      </c>
      <c r="F254" s="2" t="s">
        <v>598</v>
      </c>
      <c r="G254" s="2" t="s">
        <v>599</v>
      </c>
      <c r="H254" s="2" t="s">
        <v>598</v>
      </c>
      <c r="I254" s="2" t="s">
        <v>599</v>
      </c>
      <c r="J254" s="2" t="s">
        <v>598</v>
      </c>
      <c r="O254" s="20">
        <f t="shared" si="3"/>
        <v>0</v>
      </c>
    </row>
    <row r="255" spans="1:15" ht="15" customHeight="1" x14ac:dyDescent="0.25">
      <c r="A255" s="2" t="s">
        <v>357</v>
      </c>
      <c r="B255" s="2" t="s">
        <v>366</v>
      </c>
      <c r="C255" s="2">
        <v>2014</v>
      </c>
      <c r="D255" s="2" t="s">
        <v>598</v>
      </c>
      <c r="E255" s="2" t="s">
        <v>599</v>
      </c>
      <c r="F255" s="2" t="s">
        <v>598</v>
      </c>
      <c r="G255" s="2" t="s">
        <v>599</v>
      </c>
      <c r="H255" s="2" t="s">
        <v>598</v>
      </c>
      <c r="I255" s="2" t="s">
        <v>599</v>
      </c>
      <c r="J255" s="2" t="s">
        <v>598</v>
      </c>
      <c r="O255" s="20">
        <f t="shared" si="3"/>
        <v>0</v>
      </c>
    </row>
    <row r="256" spans="1:15" ht="15" customHeight="1" x14ac:dyDescent="0.25">
      <c r="A256" s="2" t="s">
        <v>357</v>
      </c>
      <c r="B256" s="2" t="s">
        <v>367</v>
      </c>
      <c r="C256" s="2">
        <v>2014</v>
      </c>
      <c r="D256" s="2" t="s">
        <v>598</v>
      </c>
      <c r="E256" s="2" t="s">
        <v>599</v>
      </c>
      <c r="F256" s="2" t="s">
        <v>598</v>
      </c>
      <c r="G256" s="2" t="s">
        <v>599</v>
      </c>
      <c r="H256" s="2" t="s">
        <v>598</v>
      </c>
      <c r="I256" s="2" t="s">
        <v>599</v>
      </c>
      <c r="J256" s="2" t="s">
        <v>598</v>
      </c>
      <c r="O256" s="20">
        <f t="shared" si="3"/>
        <v>0</v>
      </c>
    </row>
    <row r="257" spans="1:15" ht="15" customHeight="1" x14ac:dyDescent="0.25">
      <c r="A257" s="2" t="s">
        <v>357</v>
      </c>
      <c r="B257" s="2" t="s">
        <v>368</v>
      </c>
      <c r="C257" s="2">
        <v>2014</v>
      </c>
      <c r="D257" s="2" t="s">
        <v>598</v>
      </c>
      <c r="E257" s="2" t="s">
        <v>599</v>
      </c>
      <c r="F257" s="2" t="s">
        <v>598</v>
      </c>
      <c r="G257" s="2" t="s">
        <v>599</v>
      </c>
      <c r="H257" s="2" t="s">
        <v>598</v>
      </c>
      <c r="I257" s="2" t="s">
        <v>599</v>
      </c>
      <c r="J257" s="2" t="s">
        <v>598</v>
      </c>
      <c r="O257" s="20">
        <f t="shared" si="3"/>
        <v>0</v>
      </c>
    </row>
    <row r="258" spans="1:15" ht="15" customHeight="1" x14ac:dyDescent="0.25">
      <c r="A258" s="2" t="s">
        <v>357</v>
      </c>
      <c r="B258" s="2" t="s">
        <v>369</v>
      </c>
      <c r="C258" s="2">
        <v>2014</v>
      </c>
      <c r="D258" s="2">
        <v>5.6630000000000003</v>
      </c>
      <c r="E258" s="2" t="s">
        <v>925</v>
      </c>
      <c r="F258" s="2">
        <v>5.6630000000000003</v>
      </c>
      <c r="G258" s="2" t="s">
        <v>599</v>
      </c>
      <c r="H258" s="2" t="s">
        <v>598</v>
      </c>
      <c r="I258" s="2" t="s">
        <v>599</v>
      </c>
      <c r="J258" s="2" t="s">
        <v>598</v>
      </c>
      <c r="O258" s="20">
        <f t="shared" si="3"/>
        <v>5.6630000000000003</v>
      </c>
    </row>
    <row r="259" spans="1:15" ht="15" customHeight="1" x14ac:dyDescent="0.25">
      <c r="A259" s="2" t="s">
        <v>357</v>
      </c>
      <c r="B259" s="2" t="s">
        <v>370</v>
      </c>
      <c r="C259" s="2">
        <v>2014</v>
      </c>
      <c r="D259" s="2" t="s">
        <v>598</v>
      </c>
      <c r="E259" s="2" t="s">
        <v>599</v>
      </c>
      <c r="F259" s="2" t="s">
        <v>598</v>
      </c>
      <c r="G259" s="2" t="s">
        <v>599</v>
      </c>
      <c r="H259" s="2" t="s">
        <v>598</v>
      </c>
      <c r="I259" s="2" t="s">
        <v>599</v>
      </c>
      <c r="J259" s="2" t="s">
        <v>598</v>
      </c>
      <c r="O259" s="20">
        <f t="shared" ref="O259:O322" si="4">IFERROR(F259/1,0)+IFERROR(H259/1,0)+IFERROR(J259/1,0)</f>
        <v>0</v>
      </c>
    </row>
    <row r="260" spans="1:15" ht="15" customHeight="1" x14ac:dyDescent="0.25">
      <c r="A260" s="2" t="s">
        <v>357</v>
      </c>
      <c r="B260" s="2" t="s">
        <v>371</v>
      </c>
      <c r="C260" s="2">
        <v>2014</v>
      </c>
      <c r="D260" s="2" t="s">
        <v>598</v>
      </c>
      <c r="E260" s="2" t="s">
        <v>599</v>
      </c>
      <c r="F260" s="2" t="s">
        <v>598</v>
      </c>
      <c r="G260" s="2" t="s">
        <v>599</v>
      </c>
      <c r="H260" s="2" t="s">
        <v>598</v>
      </c>
      <c r="I260" s="2" t="s">
        <v>599</v>
      </c>
      <c r="J260" s="2" t="s">
        <v>598</v>
      </c>
      <c r="O260" s="20">
        <f t="shared" si="4"/>
        <v>0</v>
      </c>
    </row>
    <row r="261" spans="1:15" ht="15" customHeight="1" x14ac:dyDescent="0.25">
      <c r="A261" s="2" t="s">
        <v>357</v>
      </c>
      <c r="B261" s="2" t="s">
        <v>372</v>
      </c>
      <c r="C261" s="2">
        <v>2014</v>
      </c>
      <c r="D261" s="2" t="s">
        <v>598</v>
      </c>
      <c r="E261" s="2" t="s">
        <v>599</v>
      </c>
      <c r="F261" s="2" t="s">
        <v>598</v>
      </c>
      <c r="G261" s="2" t="s">
        <v>599</v>
      </c>
      <c r="H261" s="2" t="s">
        <v>598</v>
      </c>
      <c r="I261" s="2" t="s">
        <v>599</v>
      </c>
      <c r="J261" s="2" t="s">
        <v>598</v>
      </c>
      <c r="O261" s="20">
        <f t="shared" si="4"/>
        <v>0</v>
      </c>
    </row>
    <row r="262" spans="1:15" ht="15" customHeight="1" x14ac:dyDescent="0.25">
      <c r="A262" s="2" t="s">
        <v>357</v>
      </c>
      <c r="B262" s="2" t="s">
        <v>373</v>
      </c>
      <c r="C262" s="2">
        <v>2014</v>
      </c>
      <c r="D262" s="2">
        <v>34.996000000000002</v>
      </c>
      <c r="E262" s="2" t="s">
        <v>926</v>
      </c>
      <c r="F262" s="2">
        <v>34.996000000000002</v>
      </c>
      <c r="G262" s="2" t="s">
        <v>599</v>
      </c>
      <c r="H262" s="2" t="s">
        <v>598</v>
      </c>
      <c r="I262" s="2" t="s">
        <v>599</v>
      </c>
      <c r="J262" s="2" t="s">
        <v>598</v>
      </c>
      <c r="O262" s="20">
        <f t="shared" si="4"/>
        <v>34.996000000000002</v>
      </c>
    </row>
    <row r="263" spans="1:15" ht="15" customHeight="1" x14ac:dyDescent="0.25">
      <c r="A263" s="2" t="s">
        <v>357</v>
      </c>
      <c r="B263" s="2" t="s">
        <v>374</v>
      </c>
      <c r="C263" s="2">
        <v>2014</v>
      </c>
      <c r="D263" s="2" t="s">
        <v>598</v>
      </c>
      <c r="E263" s="2" t="s">
        <v>599</v>
      </c>
      <c r="F263" s="2" t="s">
        <v>598</v>
      </c>
      <c r="G263" s="2" t="s">
        <v>599</v>
      </c>
      <c r="H263" s="2" t="s">
        <v>598</v>
      </c>
      <c r="I263" s="2" t="s">
        <v>599</v>
      </c>
      <c r="J263" s="2" t="s">
        <v>598</v>
      </c>
      <c r="O263" s="20">
        <f t="shared" si="4"/>
        <v>0</v>
      </c>
    </row>
    <row r="264" spans="1:15" ht="15" customHeight="1" x14ac:dyDescent="0.25">
      <c r="A264" s="2" t="s">
        <v>357</v>
      </c>
      <c r="B264" s="2" t="s">
        <v>375</v>
      </c>
      <c r="C264" s="2">
        <v>2014</v>
      </c>
      <c r="D264" s="2" t="s">
        <v>598</v>
      </c>
      <c r="E264" s="2" t="s">
        <v>599</v>
      </c>
      <c r="F264" s="2" t="s">
        <v>598</v>
      </c>
      <c r="G264" s="2" t="s">
        <v>599</v>
      </c>
      <c r="H264" s="2" t="s">
        <v>598</v>
      </c>
      <c r="I264" s="2" t="s">
        <v>599</v>
      </c>
      <c r="J264" s="2" t="s">
        <v>598</v>
      </c>
      <c r="O264" s="20">
        <f t="shared" si="4"/>
        <v>0</v>
      </c>
    </row>
    <row r="265" spans="1:15" ht="15" customHeight="1" x14ac:dyDescent="0.25">
      <c r="A265" s="2" t="s">
        <v>376</v>
      </c>
      <c r="B265" s="2" t="s">
        <v>377</v>
      </c>
      <c r="C265" s="2">
        <v>2014</v>
      </c>
      <c r="D265" s="2" t="s">
        <v>598</v>
      </c>
      <c r="E265" s="2" t="s">
        <v>599</v>
      </c>
      <c r="F265" s="2" t="s">
        <v>598</v>
      </c>
      <c r="G265" s="2" t="s">
        <v>599</v>
      </c>
      <c r="H265" s="2" t="s">
        <v>598</v>
      </c>
      <c r="I265" s="2" t="s">
        <v>599</v>
      </c>
      <c r="J265" s="2" t="s">
        <v>598</v>
      </c>
      <c r="O265" s="20">
        <f t="shared" si="4"/>
        <v>0</v>
      </c>
    </row>
    <row r="266" spans="1:15" ht="15" customHeight="1" x14ac:dyDescent="0.25">
      <c r="A266" s="2" t="s">
        <v>376</v>
      </c>
      <c r="B266" s="2" t="s">
        <v>378</v>
      </c>
      <c r="C266" s="2">
        <v>2014</v>
      </c>
      <c r="D266" s="2">
        <v>4.55</v>
      </c>
      <c r="E266" s="2" t="s">
        <v>927</v>
      </c>
      <c r="F266" s="2">
        <v>4.55</v>
      </c>
      <c r="G266" s="2" t="s">
        <v>599</v>
      </c>
      <c r="H266" s="2" t="s">
        <v>598</v>
      </c>
      <c r="I266" s="2" t="s">
        <v>599</v>
      </c>
      <c r="J266" s="2" t="s">
        <v>598</v>
      </c>
      <c r="O266" s="20">
        <f t="shared" si="4"/>
        <v>4.55</v>
      </c>
    </row>
    <row r="267" spans="1:15" ht="15" customHeight="1" x14ac:dyDescent="0.25">
      <c r="A267" s="2" t="s">
        <v>376</v>
      </c>
      <c r="B267" s="2" t="s">
        <v>379</v>
      </c>
      <c r="C267" s="2">
        <v>2014</v>
      </c>
      <c r="D267" s="2" t="s">
        <v>598</v>
      </c>
      <c r="E267" s="2" t="s">
        <v>599</v>
      </c>
      <c r="F267" s="2" t="s">
        <v>598</v>
      </c>
      <c r="G267" s="2" t="s">
        <v>599</v>
      </c>
      <c r="H267" s="2" t="s">
        <v>598</v>
      </c>
      <c r="I267" s="2" t="s">
        <v>599</v>
      </c>
      <c r="J267" s="2" t="s">
        <v>598</v>
      </c>
      <c r="O267" s="20">
        <f t="shared" si="4"/>
        <v>0</v>
      </c>
    </row>
    <row r="268" spans="1:15" ht="15" customHeight="1" x14ac:dyDescent="0.25">
      <c r="A268" s="2" t="s">
        <v>376</v>
      </c>
      <c r="B268" s="2" t="s">
        <v>380</v>
      </c>
      <c r="C268" s="2">
        <v>2014</v>
      </c>
      <c r="D268" s="2" t="s">
        <v>598</v>
      </c>
      <c r="E268" s="2" t="s">
        <v>599</v>
      </c>
      <c r="F268" s="2" t="s">
        <v>598</v>
      </c>
      <c r="G268" s="2" t="s">
        <v>599</v>
      </c>
      <c r="H268" s="2" t="s">
        <v>598</v>
      </c>
      <c r="I268" s="2" t="s">
        <v>599</v>
      </c>
      <c r="J268" s="2" t="s">
        <v>598</v>
      </c>
      <c r="O268" s="20">
        <f t="shared" si="4"/>
        <v>0</v>
      </c>
    </row>
    <row r="269" spans="1:15" ht="15" customHeight="1" x14ac:dyDescent="0.25">
      <c r="A269" s="2" t="s">
        <v>376</v>
      </c>
      <c r="B269" s="2" t="s">
        <v>381</v>
      </c>
      <c r="C269" s="2">
        <v>2014</v>
      </c>
      <c r="D269" s="2" t="s">
        <v>598</v>
      </c>
      <c r="E269" s="2" t="s">
        <v>599</v>
      </c>
      <c r="F269" s="2" t="s">
        <v>598</v>
      </c>
      <c r="G269" s="2" t="s">
        <v>599</v>
      </c>
      <c r="H269" s="2" t="s">
        <v>598</v>
      </c>
      <c r="I269" s="2" t="s">
        <v>599</v>
      </c>
      <c r="J269" s="2" t="s">
        <v>598</v>
      </c>
      <c r="O269" s="20">
        <f t="shared" si="4"/>
        <v>0</v>
      </c>
    </row>
    <row r="270" spans="1:15" ht="15" customHeight="1" x14ac:dyDescent="0.25">
      <c r="A270" s="2" t="s">
        <v>382</v>
      </c>
      <c r="B270" s="2" t="s">
        <v>383</v>
      </c>
      <c r="C270" s="2">
        <v>2014</v>
      </c>
      <c r="D270" s="2">
        <v>22.792000000000002</v>
      </c>
      <c r="E270" s="2" t="s">
        <v>928</v>
      </c>
      <c r="F270" s="2">
        <v>22.792000000000002</v>
      </c>
      <c r="G270" s="2" t="s">
        <v>599</v>
      </c>
      <c r="H270" s="2" t="s">
        <v>598</v>
      </c>
      <c r="I270" s="2" t="s">
        <v>599</v>
      </c>
      <c r="J270" s="2" t="s">
        <v>598</v>
      </c>
      <c r="O270" s="20">
        <f t="shared" si="4"/>
        <v>22.792000000000002</v>
      </c>
    </row>
    <row r="271" spans="1:15" ht="15" customHeight="1" x14ac:dyDescent="0.25">
      <c r="A271" s="2" t="s">
        <v>382</v>
      </c>
      <c r="B271" s="2" t="s">
        <v>384</v>
      </c>
      <c r="C271" s="2">
        <v>2014</v>
      </c>
      <c r="D271" s="2" t="s">
        <v>598</v>
      </c>
      <c r="E271" s="2" t="s">
        <v>599</v>
      </c>
      <c r="F271" s="2" t="s">
        <v>598</v>
      </c>
      <c r="G271" s="2" t="s">
        <v>599</v>
      </c>
      <c r="H271" s="2" t="s">
        <v>598</v>
      </c>
      <c r="I271" s="2" t="s">
        <v>599</v>
      </c>
      <c r="J271" s="2" t="s">
        <v>598</v>
      </c>
      <c r="O271" s="20">
        <f t="shared" si="4"/>
        <v>0</v>
      </c>
    </row>
    <row r="272" spans="1:15" ht="15" customHeight="1" x14ac:dyDescent="0.25">
      <c r="A272" s="2" t="s">
        <v>385</v>
      </c>
      <c r="B272" s="2" t="s">
        <v>386</v>
      </c>
      <c r="C272" s="2">
        <v>2014</v>
      </c>
      <c r="D272" s="2" t="s">
        <v>598</v>
      </c>
      <c r="E272" s="2" t="s">
        <v>599</v>
      </c>
      <c r="F272" s="2" t="s">
        <v>598</v>
      </c>
      <c r="G272" s="2" t="s">
        <v>599</v>
      </c>
      <c r="H272" s="2" t="s">
        <v>598</v>
      </c>
      <c r="I272" s="2" t="s">
        <v>599</v>
      </c>
      <c r="J272" s="2" t="s">
        <v>598</v>
      </c>
      <c r="O272" s="20">
        <f t="shared" si="4"/>
        <v>0</v>
      </c>
    </row>
    <row r="273" spans="1:15" ht="15" customHeight="1" x14ac:dyDescent="0.25">
      <c r="A273" s="2" t="s">
        <v>387</v>
      </c>
      <c r="B273" s="2" t="s">
        <v>388</v>
      </c>
      <c r="C273" s="2">
        <v>2014</v>
      </c>
      <c r="D273" s="2" t="s">
        <v>598</v>
      </c>
      <c r="E273" s="2" t="s">
        <v>599</v>
      </c>
      <c r="F273" s="2" t="s">
        <v>598</v>
      </c>
      <c r="G273" s="2" t="s">
        <v>599</v>
      </c>
      <c r="H273" s="2" t="s">
        <v>598</v>
      </c>
      <c r="I273" s="2" t="s">
        <v>599</v>
      </c>
      <c r="J273" s="2" t="s">
        <v>598</v>
      </c>
      <c r="O273" s="20">
        <f t="shared" si="4"/>
        <v>0</v>
      </c>
    </row>
    <row r="274" spans="1:15" ht="15" customHeight="1" x14ac:dyDescent="0.25">
      <c r="A274" s="2" t="s">
        <v>389</v>
      </c>
      <c r="B274" s="2" t="s">
        <v>390</v>
      </c>
      <c r="C274" s="2">
        <v>2014</v>
      </c>
      <c r="D274" s="2" t="s">
        <v>598</v>
      </c>
      <c r="E274" s="2" t="s">
        <v>598</v>
      </c>
      <c r="F274" s="2" t="s">
        <v>598</v>
      </c>
      <c r="G274" s="2" t="s">
        <v>598</v>
      </c>
      <c r="H274" s="2" t="s">
        <v>598</v>
      </c>
      <c r="I274" s="2" t="s">
        <v>598</v>
      </c>
      <c r="J274" s="2" t="s">
        <v>598</v>
      </c>
      <c r="O274" s="20">
        <f t="shared" si="4"/>
        <v>0</v>
      </c>
    </row>
    <row r="275" spans="1:15" ht="15" customHeight="1" x14ac:dyDescent="0.25">
      <c r="A275" s="2" t="s">
        <v>389</v>
      </c>
      <c r="B275" s="2" t="s">
        <v>391</v>
      </c>
      <c r="C275" s="2">
        <v>2014</v>
      </c>
      <c r="D275" s="2" t="s">
        <v>598</v>
      </c>
      <c r="E275" s="2" t="s">
        <v>598</v>
      </c>
      <c r="F275" s="2" t="s">
        <v>598</v>
      </c>
      <c r="G275" s="2" t="s">
        <v>598</v>
      </c>
      <c r="H275" s="2" t="s">
        <v>598</v>
      </c>
      <c r="I275" s="2" t="s">
        <v>598</v>
      </c>
      <c r="J275" s="2" t="s">
        <v>598</v>
      </c>
      <c r="O275" s="20">
        <f t="shared" si="4"/>
        <v>0</v>
      </c>
    </row>
    <row r="276" spans="1:15" ht="15" customHeight="1" x14ac:dyDescent="0.25">
      <c r="A276" s="2" t="s">
        <v>389</v>
      </c>
      <c r="B276" s="2" t="s">
        <v>392</v>
      </c>
      <c r="C276" s="2">
        <v>2014</v>
      </c>
      <c r="D276" s="2" t="s">
        <v>598</v>
      </c>
      <c r="E276" s="2" t="s">
        <v>598</v>
      </c>
      <c r="F276" s="2" t="s">
        <v>598</v>
      </c>
      <c r="G276" s="2" t="s">
        <v>598</v>
      </c>
      <c r="H276" s="2" t="s">
        <v>598</v>
      </c>
      <c r="I276" s="2" t="s">
        <v>598</v>
      </c>
      <c r="J276" s="2" t="s">
        <v>598</v>
      </c>
      <c r="O276" s="20">
        <f t="shared" si="4"/>
        <v>0</v>
      </c>
    </row>
    <row r="277" spans="1:15" ht="15" customHeight="1" x14ac:dyDescent="0.25">
      <c r="A277" s="2" t="s">
        <v>389</v>
      </c>
      <c r="B277" s="2" t="s">
        <v>393</v>
      </c>
      <c r="C277" s="2">
        <v>2014</v>
      </c>
      <c r="D277" s="2" t="s">
        <v>598</v>
      </c>
      <c r="E277" s="2" t="s">
        <v>598</v>
      </c>
      <c r="F277" s="2" t="s">
        <v>598</v>
      </c>
      <c r="G277" s="2" t="s">
        <v>598</v>
      </c>
      <c r="H277" s="2" t="s">
        <v>598</v>
      </c>
      <c r="I277" s="2" t="s">
        <v>598</v>
      </c>
      <c r="J277" s="2" t="s">
        <v>598</v>
      </c>
      <c r="O277" s="20">
        <f t="shared" si="4"/>
        <v>0</v>
      </c>
    </row>
    <row r="278" spans="1:15" ht="15" customHeight="1" x14ac:dyDescent="0.25">
      <c r="A278" s="2" t="s">
        <v>394</v>
      </c>
      <c r="B278" s="2" t="s">
        <v>395</v>
      </c>
      <c r="C278" s="2">
        <v>2014</v>
      </c>
      <c r="D278" s="2">
        <v>81</v>
      </c>
      <c r="E278" s="2" t="s">
        <v>929</v>
      </c>
      <c r="F278" s="2">
        <v>43</v>
      </c>
      <c r="G278" s="2" t="s">
        <v>930</v>
      </c>
      <c r="H278" s="2">
        <v>38</v>
      </c>
      <c r="I278" s="2" t="s">
        <v>598</v>
      </c>
      <c r="J278" s="2" t="s">
        <v>598</v>
      </c>
      <c r="O278" s="20">
        <f t="shared" si="4"/>
        <v>81</v>
      </c>
    </row>
    <row r="279" spans="1:15" ht="15" customHeight="1" x14ac:dyDescent="0.25">
      <c r="A279" s="2" t="s">
        <v>394</v>
      </c>
      <c r="B279" s="2" t="s">
        <v>396</v>
      </c>
      <c r="C279" s="2">
        <v>2014</v>
      </c>
      <c r="D279" s="2" t="s">
        <v>598</v>
      </c>
      <c r="E279" s="2" t="s">
        <v>599</v>
      </c>
      <c r="F279" s="2" t="s">
        <v>598</v>
      </c>
      <c r="G279" s="2" t="s">
        <v>599</v>
      </c>
      <c r="H279" s="2" t="s">
        <v>598</v>
      </c>
      <c r="I279" s="2" t="s">
        <v>599</v>
      </c>
      <c r="J279" s="2" t="s">
        <v>598</v>
      </c>
      <c r="O279" s="20">
        <f t="shared" si="4"/>
        <v>0</v>
      </c>
    </row>
    <row r="280" spans="1:15" ht="15" customHeight="1" x14ac:dyDescent="0.25">
      <c r="A280" s="2" t="s">
        <v>397</v>
      </c>
      <c r="B280" s="2" t="s">
        <v>398</v>
      </c>
      <c r="C280" s="2">
        <v>2014</v>
      </c>
      <c r="D280" s="2" t="s">
        <v>598</v>
      </c>
      <c r="E280" s="2" t="s">
        <v>599</v>
      </c>
      <c r="F280" s="2" t="s">
        <v>598</v>
      </c>
      <c r="G280" s="2" t="s">
        <v>599</v>
      </c>
      <c r="H280" s="2" t="s">
        <v>598</v>
      </c>
      <c r="I280" s="2" t="s">
        <v>599</v>
      </c>
      <c r="J280" s="2" t="s">
        <v>598</v>
      </c>
      <c r="O280" s="20">
        <f t="shared" si="4"/>
        <v>0</v>
      </c>
    </row>
    <row r="281" spans="1:15" ht="15" customHeight="1" x14ac:dyDescent="0.25">
      <c r="A281" s="2" t="s">
        <v>399</v>
      </c>
      <c r="B281" s="2" t="s">
        <v>400</v>
      </c>
      <c r="C281" s="2">
        <v>2014</v>
      </c>
      <c r="D281" s="2" t="s">
        <v>598</v>
      </c>
      <c r="E281" s="2" t="s">
        <v>599</v>
      </c>
      <c r="F281" s="2" t="s">
        <v>598</v>
      </c>
      <c r="G281" s="2" t="s">
        <v>599</v>
      </c>
      <c r="H281" s="2" t="s">
        <v>598</v>
      </c>
      <c r="I281" s="2" t="s">
        <v>599</v>
      </c>
      <c r="J281" s="2" t="s">
        <v>598</v>
      </c>
      <c r="O281" s="20">
        <f t="shared" si="4"/>
        <v>0</v>
      </c>
    </row>
    <row r="282" spans="1:15" ht="15" customHeight="1" x14ac:dyDescent="0.25">
      <c r="A282" s="2" t="s">
        <v>399</v>
      </c>
      <c r="B282" s="2" t="s">
        <v>401</v>
      </c>
      <c r="C282" s="2">
        <v>2014</v>
      </c>
      <c r="D282" s="2" t="s">
        <v>598</v>
      </c>
      <c r="E282" s="2" t="s">
        <v>599</v>
      </c>
      <c r="F282" s="2" t="s">
        <v>598</v>
      </c>
      <c r="G282" s="2" t="s">
        <v>599</v>
      </c>
      <c r="H282" s="2" t="s">
        <v>598</v>
      </c>
      <c r="I282" s="2" t="s">
        <v>599</v>
      </c>
      <c r="J282" s="2" t="s">
        <v>598</v>
      </c>
      <c r="O282" s="20">
        <f t="shared" si="4"/>
        <v>0</v>
      </c>
    </row>
    <row r="283" spans="1:15" ht="15" customHeight="1" x14ac:dyDescent="0.25">
      <c r="A283" s="2" t="s">
        <v>399</v>
      </c>
      <c r="B283" s="2" t="s">
        <v>402</v>
      </c>
      <c r="C283" s="2">
        <v>2014</v>
      </c>
      <c r="D283" s="2">
        <v>174.43899999999999</v>
      </c>
      <c r="E283" s="2" t="s">
        <v>705</v>
      </c>
      <c r="F283" s="2">
        <v>109.6</v>
      </c>
      <c r="G283" s="2" t="s">
        <v>706</v>
      </c>
      <c r="H283" s="2">
        <v>64.838999999999999</v>
      </c>
      <c r="I283" s="2" t="s">
        <v>599</v>
      </c>
      <c r="J283" s="2" t="s">
        <v>598</v>
      </c>
      <c r="O283" s="20">
        <f t="shared" si="4"/>
        <v>174.43899999999999</v>
      </c>
    </row>
    <row r="284" spans="1:15" ht="15" customHeight="1" x14ac:dyDescent="0.25">
      <c r="A284" s="2" t="s">
        <v>399</v>
      </c>
      <c r="B284" s="2" t="s">
        <v>403</v>
      </c>
      <c r="C284" s="2">
        <v>2014</v>
      </c>
      <c r="D284" s="2" t="s">
        <v>598</v>
      </c>
      <c r="E284" s="2" t="s">
        <v>599</v>
      </c>
      <c r="F284" s="2" t="s">
        <v>598</v>
      </c>
      <c r="G284" s="2" t="s">
        <v>599</v>
      </c>
      <c r="H284" s="2" t="s">
        <v>598</v>
      </c>
      <c r="I284" s="2" t="s">
        <v>599</v>
      </c>
      <c r="J284" s="2" t="s">
        <v>598</v>
      </c>
      <c r="O284" s="20">
        <f t="shared" si="4"/>
        <v>0</v>
      </c>
    </row>
    <row r="285" spans="1:15" ht="15" customHeight="1" x14ac:dyDescent="0.25">
      <c r="A285" s="2" t="s">
        <v>399</v>
      </c>
      <c r="B285" s="2" t="s">
        <v>404</v>
      </c>
      <c r="C285" s="2">
        <v>2014</v>
      </c>
      <c r="D285" s="2" t="s">
        <v>598</v>
      </c>
      <c r="E285" s="2" t="s">
        <v>599</v>
      </c>
      <c r="F285" s="2" t="s">
        <v>598</v>
      </c>
      <c r="G285" s="2" t="s">
        <v>599</v>
      </c>
      <c r="H285" s="2" t="s">
        <v>598</v>
      </c>
      <c r="I285" s="2" t="s">
        <v>599</v>
      </c>
      <c r="J285" s="2" t="s">
        <v>598</v>
      </c>
      <c r="O285" s="20">
        <f t="shared" si="4"/>
        <v>0</v>
      </c>
    </row>
    <row r="286" spans="1:15" ht="15" customHeight="1" x14ac:dyDescent="0.25">
      <c r="A286" s="2" t="s">
        <v>405</v>
      </c>
      <c r="B286" s="2" t="s">
        <v>406</v>
      </c>
      <c r="C286" s="2">
        <v>2014</v>
      </c>
      <c r="D286" s="2" t="s">
        <v>599</v>
      </c>
      <c r="E286" s="2" t="s">
        <v>599</v>
      </c>
      <c r="F286" s="2" t="s">
        <v>599</v>
      </c>
      <c r="G286" s="2" t="s">
        <v>599</v>
      </c>
      <c r="H286" s="2" t="s">
        <v>599</v>
      </c>
      <c r="I286" s="2" t="s">
        <v>599</v>
      </c>
      <c r="J286" s="2" t="s">
        <v>599</v>
      </c>
      <c r="O286" s="20">
        <f t="shared" si="4"/>
        <v>0</v>
      </c>
    </row>
    <row r="287" spans="1:15" ht="15" customHeight="1" x14ac:dyDescent="0.25">
      <c r="A287" s="2" t="s">
        <v>405</v>
      </c>
      <c r="B287" s="2" t="s">
        <v>407</v>
      </c>
      <c r="C287" s="2">
        <v>2014</v>
      </c>
      <c r="D287" s="2" t="s">
        <v>599</v>
      </c>
      <c r="E287" s="2" t="s">
        <v>599</v>
      </c>
      <c r="F287" s="2" t="s">
        <v>599</v>
      </c>
      <c r="G287" s="2" t="s">
        <v>599</v>
      </c>
      <c r="H287" s="2" t="s">
        <v>599</v>
      </c>
      <c r="I287" s="2" t="s">
        <v>599</v>
      </c>
      <c r="J287" s="2" t="s">
        <v>599</v>
      </c>
      <c r="O287" s="20">
        <f t="shared" si="4"/>
        <v>0</v>
      </c>
    </row>
    <row r="288" spans="1:15" ht="15" customHeight="1" x14ac:dyDescent="0.25">
      <c r="A288" s="2" t="s">
        <v>405</v>
      </c>
      <c r="B288" s="2" t="s">
        <v>408</v>
      </c>
      <c r="C288" s="2">
        <v>2014</v>
      </c>
      <c r="D288" s="2" t="s">
        <v>599</v>
      </c>
      <c r="E288" s="2" t="s">
        <v>599</v>
      </c>
      <c r="F288" s="2" t="s">
        <v>599</v>
      </c>
      <c r="G288" s="2" t="s">
        <v>599</v>
      </c>
      <c r="H288" s="2" t="s">
        <v>599</v>
      </c>
      <c r="I288" s="2" t="s">
        <v>599</v>
      </c>
      <c r="J288" s="2" t="s">
        <v>599</v>
      </c>
      <c r="O288" s="20">
        <f t="shared" si="4"/>
        <v>0</v>
      </c>
    </row>
    <row r="289" spans="1:15" ht="15" customHeight="1" x14ac:dyDescent="0.25">
      <c r="A289" s="2" t="s">
        <v>405</v>
      </c>
      <c r="B289" s="2" t="s">
        <v>409</v>
      </c>
      <c r="C289" s="2">
        <v>2014</v>
      </c>
      <c r="D289" s="2" t="s">
        <v>599</v>
      </c>
      <c r="E289" s="2" t="s">
        <v>599</v>
      </c>
      <c r="F289" s="2" t="s">
        <v>599</v>
      </c>
      <c r="G289" s="2" t="s">
        <v>599</v>
      </c>
      <c r="H289" s="2" t="s">
        <v>599</v>
      </c>
      <c r="I289" s="2" t="s">
        <v>599</v>
      </c>
      <c r="J289" s="2" t="s">
        <v>599</v>
      </c>
      <c r="O289" s="20">
        <f t="shared" si="4"/>
        <v>0</v>
      </c>
    </row>
    <row r="290" spans="1:15" ht="15" customHeight="1" x14ac:dyDescent="0.25">
      <c r="A290" s="2" t="s">
        <v>410</v>
      </c>
      <c r="B290" s="2" t="s">
        <v>411</v>
      </c>
      <c r="C290" s="2">
        <v>2014</v>
      </c>
      <c r="D290" s="2" t="s">
        <v>598</v>
      </c>
      <c r="E290" s="2" t="s">
        <v>599</v>
      </c>
      <c r="F290" s="2" t="s">
        <v>598</v>
      </c>
      <c r="G290" s="2" t="s">
        <v>599</v>
      </c>
      <c r="H290" s="2" t="s">
        <v>598</v>
      </c>
      <c r="I290" s="2" t="s">
        <v>599</v>
      </c>
      <c r="J290" s="2" t="s">
        <v>598</v>
      </c>
      <c r="O290" s="20">
        <f t="shared" si="4"/>
        <v>0</v>
      </c>
    </row>
    <row r="291" spans="1:15" ht="15" customHeight="1" x14ac:dyDescent="0.25">
      <c r="A291" s="2" t="s">
        <v>410</v>
      </c>
      <c r="B291" s="2" t="s">
        <v>412</v>
      </c>
      <c r="C291" s="2">
        <v>2014</v>
      </c>
      <c r="D291" s="2" t="s">
        <v>598</v>
      </c>
      <c r="E291" s="2" t="s">
        <v>599</v>
      </c>
      <c r="F291" s="2" t="s">
        <v>598</v>
      </c>
      <c r="G291" s="2" t="s">
        <v>599</v>
      </c>
      <c r="H291" s="2" t="s">
        <v>598</v>
      </c>
      <c r="I291" s="2" t="s">
        <v>599</v>
      </c>
      <c r="J291" s="2" t="s">
        <v>598</v>
      </c>
      <c r="O291" s="20">
        <f t="shared" si="4"/>
        <v>0</v>
      </c>
    </row>
    <row r="292" spans="1:15" ht="15" customHeight="1" x14ac:dyDescent="0.25">
      <c r="A292" s="2" t="s">
        <v>413</v>
      </c>
      <c r="B292" s="2" t="s">
        <v>414</v>
      </c>
      <c r="C292" s="2">
        <v>2014</v>
      </c>
      <c r="D292" s="2" t="s">
        <v>598</v>
      </c>
      <c r="E292" s="2" t="s">
        <v>598</v>
      </c>
      <c r="F292" s="2" t="s">
        <v>598</v>
      </c>
      <c r="G292" s="2" t="s">
        <v>598</v>
      </c>
      <c r="H292" s="2" t="s">
        <v>598</v>
      </c>
      <c r="I292" s="2" t="s">
        <v>598</v>
      </c>
      <c r="J292" s="2" t="s">
        <v>598</v>
      </c>
      <c r="O292" s="20">
        <f t="shared" si="4"/>
        <v>0</v>
      </c>
    </row>
    <row r="293" spans="1:15" ht="15" customHeight="1" x14ac:dyDescent="0.25">
      <c r="A293" s="2" t="s">
        <v>415</v>
      </c>
      <c r="B293" s="2" t="s">
        <v>416</v>
      </c>
      <c r="C293" s="2">
        <v>2014</v>
      </c>
      <c r="D293" s="2" t="s">
        <v>598</v>
      </c>
      <c r="E293" s="2" t="s">
        <v>599</v>
      </c>
      <c r="F293" s="2" t="s">
        <v>598</v>
      </c>
      <c r="G293" s="2" t="s">
        <v>599</v>
      </c>
      <c r="H293" s="2" t="s">
        <v>598</v>
      </c>
      <c r="I293" s="2" t="s">
        <v>599</v>
      </c>
      <c r="J293" s="2" t="s">
        <v>598</v>
      </c>
      <c r="O293" s="20">
        <f t="shared" si="4"/>
        <v>0</v>
      </c>
    </row>
    <row r="294" spans="1:15" ht="15" customHeight="1" x14ac:dyDescent="0.25">
      <c r="A294" s="2" t="s">
        <v>415</v>
      </c>
      <c r="B294" s="2" t="s">
        <v>417</v>
      </c>
      <c r="C294" s="2">
        <v>2014</v>
      </c>
      <c r="D294" s="2" t="s">
        <v>598</v>
      </c>
      <c r="E294" s="2" t="s">
        <v>599</v>
      </c>
      <c r="F294" s="2" t="s">
        <v>598</v>
      </c>
      <c r="G294" s="2" t="s">
        <v>599</v>
      </c>
      <c r="H294" s="2" t="s">
        <v>598</v>
      </c>
      <c r="I294" s="2" t="s">
        <v>599</v>
      </c>
      <c r="J294" s="2" t="s">
        <v>598</v>
      </c>
      <c r="O294" s="20">
        <f t="shared" si="4"/>
        <v>0</v>
      </c>
    </row>
    <row r="295" spans="1:15" ht="15" customHeight="1" x14ac:dyDescent="0.25">
      <c r="A295" s="2" t="s">
        <v>415</v>
      </c>
      <c r="B295" s="2" t="s">
        <v>418</v>
      </c>
      <c r="C295" s="2">
        <v>2014</v>
      </c>
      <c r="D295" s="2" t="s">
        <v>598</v>
      </c>
      <c r="E295" s="2" t="s">
        <v>599</v>
      </c>
      <c r="F295" s="2" t="s">
        <v>598</v>
      </c>
      <c r="G295" s="2" t="s">
        <v>599</v>
      </c>
      <c r="H295" s="2" t="s">
        <v>598</v>
      </c>
      <c r="I295" s="2" t="s">
        <v>599</v>
      </c>
      <c r="J295" s="2" t="s">
        <v>598</v>
      </c>
      <c r="O295" s="20">
        <f t="shared" si="4"/>
        <v>0</v>
      </c>
    </row>
    <row r="296" spans="1:15" ht="15" customHeight="1" x14ac:dyDescent="0.25">
      <c r="A296" s="2" t="s">
        <v>415</v>
      </c>
      <c r="B296" s="2" t="s">
        <v>419</v>
      </c>
      <c r="C296" s="2">
        <v>2014</v>
      </c>
      <c r="D296" s="2" t="s">
        <v>598</v>
      </c>
      <c r="E296" s="2" t="s">
        <v>599</v>
      </c>
      <c r="F296" s="2" t="s">
        <v>598</v>
      </c>
      <c r="G296" s="2" t="s">
        <v>599</v>
      </c>
      <c r="H296" s="2" t="s">
        <v>598</v>
      </c>
      <c r="I296" s="2" t="s">
        <v>599</v>
      </c>
      <c r="J296" s="2" t="s">
        <v>598</v>
      </c>
      <c r="O296" s="20">
        <f t="shared" si="4"/>
        <v>0</v>
      </c>
    </row>
    <row r="297" spans="1:15" ht="15" customHeight="1" x14ac:dyDescent="0.25">
      <c r="A297" s="2" t="s">
        <v>420</v>
      </c>
      <c r="B297" s="2" t="s">
        <v>421</v>
      </c>
      <c r="C297" s="2">
        <v>2014</v>
      </c>
      <c r="D297" s="2" t="s">
        <v>598</v>
      </c>
      <c r="E297" s="2" t="s">
        <v>599</v>
      </c>
      <c r="F297" s="2" t="s">
        <v>598</v>
      </c>
      <c r="G297" s="2" t="s">
        <v>599</v>
      </c>
      <c r="H297" s="2" t="s">
        <v>598</v>
      </c>
      <c r="I297" s="2" t="s">
        <v>599</v>
      </c>
      <c r="J297" s="2" t="s">
        <v>598</v>
      </c>
      <c r="O297" s="20">
        <f t="shared" si="4"/>
        <v>0</v>
      </c>
    </row>
    <row r="298" spans="1:15" ht="15" customHeight="1" x14ac:dyDescent="0.25">
      <c r="A298" s="2" t="s">
        <v>422</v>
      </c>
      <c r="B298" s="2" t="s">
        <v>423</v>
      </c>
      <c r="C298" s="2">
        <v>2014</v>
      </c>
      <c r="D298" s="2">
        <v>39.125</v>
      </c>
      <c r="E298" s="2" t="s">
        <v>931</v>
      </c>
      <c r="F298" s="2">
        <v>39.125</v>
      </c>
      <c r="G298" s="2" t="s">
        <v>599</v>
      </c>
      <c r="H298" s="2" t="s">
        <v>598</v>
      </c>
      <c r="I298" s="2" t="s">
        <v>599</v>
      </c>
      <c r="J298" s="2" t="s">
        <v>598</v>
      </c>
      <c r="O298" s="20">
        <f t="shared" si="4"/>
        <v>39.125</v>
      </c>
    </row>
    <row r="299" spans="1:15" ht="15" customHeight="1" x14ac:dyDescent="0.25">
      <c r="A299" s="2" t="s">
        <v>422</v>
      </c>
      <c r="B299" s="2" t="s">
        <v>424</v>
      </c>
      <c r="C299" s="2">
        <v>2014</v>
      </c>
      <c r="D299" s="2" t="s">
        <v>598</v>
      </c>
      <c r="E299" s="2" t="s">
        <v>599</v>
      </c>
      <c r="F299" s="2" t="s">
        <v>598</v>
      </c>
      <c r="G299" s="2" t="s">
        <v>599</v>
      </c>
      <c r="H299" s="2" t="s">
        <v>598</v>
      </c>
      <c r="I299" s="2" t="s">
        <v>599</v>
      </c>
      <c r="J299" s="2" t="s">
        <v>598</v>
      </c>
      <c r="O299" s="20">
        <f t="shared" si="4"/>
        <v>0</v>
      </c>
    </row>
    <row r="300" spans="1:15" ht="15" customHeight="1" x14ac:dyDescent="0.25">
      <c r="A300" s="2" t="s">
        <v>425</v>
      </c>
      <c r="B300" s="2" t="s">
        <v>426</v>
      </c>
      <c r="C300" s="2">
        <v>2014</v>
      </c>
      <c r="D300" s="2" t="s">
        <v>598</v>
      </c>
      <c r="E300" s="2" t="s">
        <v>599</v>
      </c>
      <c r="F300" s="2" t="s">
        <v>598</v>
      </c>
      <c r="G300" s="2" t="s">
        <v>599</v>
      </c>
      <c r="H300" s="2" t="s">
        <v>598</v>
      </c>
      <c r="I300" s="2" t="s">
        <v>599</v>
      </c>
      <c r="J300" s="2" t="s">
        <v>598</v>
      </c>
      <c r="O300" s="20">
        <f t="shared" si="4"/>
        <v>0</v>
      </c>
    </row>
    <row r="301" spans="1:15" ht="15" customHeight="1" x14ac:dyDescent="0.25">
      <c r="A301" s="2" t="s">
        <v>425</v>
      </c>
      <c r="B301" s="2" t="s">
        <v>427</v>
      </c>
      <c r="C301" s="2">
        <v>2014</v>
      </c>
      <c r="D301" s="2" t="s">
        <v>598</v>
      </c>
      <c r="E301" s="2" t="s">
        <v>599</v>
      </c>
      <c r="F301" s="2" t="s">
        <v>598</v>
      </c>
      <c r="G301" s="2" t="s">
        <v>599</v>
      </c>
      <c r="H301" s="2" t="s">
        <v>598</v>
      </c>
      <c r="I301" s="2" t="s">
        <v>599</v>
      </c>
      <c r="J301" s="2" t="s">
        <v>598</v>
      </c>
      <c r="O301" s="20">
        <f t="shared" si="4"/>
        <v>0</v>
      </c>
    </row>
    <row r="302" spans="1:15" ht="15" customHeight="1" x14ac:dyDescent="0.25">
      <c r="A302" s="2" t="s">
        <v>425</v>
      </c>
      <c r="B302" s="2" t="s">
        <v>428</v>
      </c>
      <c r="C302" s="2">
        <v>2014</v>
      </c>
      <c r="D302" s="2" t="s">
        <v>598</v>
      </c>
      <c r="E302" s="2" t="s">
        <v>599</v>
      </c>
      <c r="F302" s="2" t="s">
        <v>598</v>
      </c>
      <c r="G302" s="2" t="s">
        <v>599</v>
      </c>
      <c r="H302" s="2" t="s">
        <v>598</v>
      </c>
      <c r="I302" s="2" t="s">
        <v>599</v>
      </c>
      <c r="J302" s="2" t="s">
        <v>598</v>
      </c>
      <c r="O302" s="20">
        <f t="shared" si="4"/>
        <v>0</v>
      </c>
    </row>
    <row r="303" spans="1:15" ht="15" customHeight="1" x14ac:dyDescent="0.25">
      <c r="A303" s="2" t="s">
        <v>425</v>
      </c>
      <c r="B303" s="2" t="s">
        <v>429</v>
      </c>
      <c r="C303" s="2">
        <v>2014</v>
      </c>
      <c r="D303" s="2" t="s">
        <v>598</v>
      </c>
      <c r="E303" s="2" t="s">
        <v>599</v>
      </c>
      <c r="F303" s="2" t="s">
        <v>598</v>
      </c>
      <c r="G303" s="2" t="s">
        <v>599</v>
      </c>
      <c r="H303" s="2" t="s">
        <v>598</v>
      </c>
      <c r="I303" s="2" t="s">
        <v>599</v>
      </c>
      <c r="J303" s="2" t="s">
        <v>598</v>
      </c>
      <c r="O303" s="20">
        <f t="shared" si="4"/>
        <v>0</v>
      </c>
    </row>
    <row r="304" spans="1:15" ht="15" customHeight="1" x14ac:dyDescent="0.25">
      <c r="A304" s="2" t="s">
        <v>425</v>
      </c>
      <c r="B304" s="2" t="s">
        <v>430</v>
      </c>
      <c r="C304" s="2">
        <v>2014</v>
      </c>
      <c r="D304" s="2">
        <v>8.76</v>
      </c>
      <c r="E304" s="2" t="s">
        <v>710</v>
      </c>
      <c r="F304" s="2">
        <v>8.76</v>
      </c>
      <c r="G304" s="2" t="s">
        <v>599</v>
      </c>
      <c r="H304" s="2" t="s">
        <v>598</v>
      </c>
      <c r="I304" s="2" t="s">
        <v>599</v>
      </c>
      <c r="J304" s="2" t="s">
        <v>598</v>
      </c>
      <c r="O304" s="20">
        <f t="shared" si="4"/>
        <v>8.76</v>
      </c>
    </row>
    <row r="305" spans="1:15" ht="15" customHeight="1" x14ac:dyDescent="0.25">
      <c r="A305" s="2" t="s">
        <v>425</v>
      </c>
      <c r="B305" s="2" t="s">
        <v>431</v>
      </c>
      <c r="C305" s="2">
        <v>2014</v>
      </c>
      <c r="D305" s="2" t="s">
        <v>598</v>
      </c>
      <c r="E305" s="2" t="s">
        <v>599</v>
      </c>
      <c r="F305" s="2" t="s">
        <v>598</v>
      </c>
      <c r="G305" s="2" t="s">
        <v>599</v>
      </c>
      <c r="H305" s="2" t="s">
        <v>598</v>
      </c>
      <c r="I305" s="2" t="s">
        <v>599</v>
      </c>
      <c r="J305" s="2" t="s">
        <v>598</v>
      </c>
      <c r="O305" s="20">
        <f t="shared" si="4"/>
        <v>0</v>
      </c>
    </row>
    <row r="306" spans="1:15" ht="15" customHeight="1" x14ac:dyDescent="0.25">
      <c r="A306" s="2" t="s">
        <v>432</v>
      </c>
      <c r="B306" s="2" t="s">
        <v>433</v>
      </c>
      <c r="C306" s="2">
        <v>2014</v>
      </c>
      <c r="D306" s="2" t="s">
        <v>599</v>
      </c>
      <c r="E306" s="2" t="s">
        <v>599</v>
      </c>
      <c r="F306" s="2" t="s">
        <v>599</v>
      </c>
      <c r="G306" s="2" t="s">
        <v>599</v>
      </c>
      <c r="H306" s="2" t="s">
        <v>599</v>
      </c>
      <c r="I306" s="2" t="s">
        <v>599</v>
      </c>
      <c r="J306" s="2" t="s">
        <v>599</v>
      </c>
      <c r="O306" s="20">
        <f t="shared" si="4"/>
        <v>0</v>
      </c>
    </row>
    <row r="307" spans="1:15" ht="15" customHeight="1" x14ac:dyDescent="0.25">
      <c r="A307" s="2" t="s">
        <v>432</v>
      </c>
      <c r="B307" s="2" t="s">
        <v>434</v>
      </c>
      <c r="C307" s="2">
        <v>2014</v>
      </c>
      <c r="D307" s="2" t="s">
        <v>599</v>
      </c>
      <c r="E307" s="2" t="s">
        <v>599</v>
      </c>
      <c r="F307" s="2" t="s">
        <v>599</v>
      </c>
      <c r="G307" s="2" t="s">
        <v>599</v>
      </c>
      <c r="H307" s="2" t="s">
        <v>599</v>
      </c>
      <c r="I307" s="2" t="s">
        <v>599</v>
      </c>
      <c r="J307" s="2" t="s">
        <v>599</v>
      </c>
      <c r="O307" s="20">
        <f t="shared" si="4"/>
        <v>0</v>
      </c>
    </row>
    <row r="308" spans="1:15" ht="15" customHeight="1" x14ac:dyDescent="0.25">
      <c r="A308" s="2" t="s">
        <v>432</v>
      </c>
      <c r="B308" s="2" t="s">
        <v>435</v>
      </c>
      <c r="C308" s="2">
        <v>2014</v>
      </c>
      <c r="D308" s="2" t="s">
        <v>598</v>
      </c>
      <c r="E308" s="2" t="s">
        <v>599</v>
      </c>
      <c r="F308" s="2" t="s">
        <v>598</v>
      </c>
      <c r="G308" s="2" t="s">
        <v>599</v>
      </c>
      <c r="H308" s="2" t="s">
        <v>598</v>
      </c>
      <c r="I308" s="2" t="s">
        <v>599</v>
      </c>
      <c r="J308" s="2" t="s">
        <v>598</v>
      </c>
      <c r="O308" s="20">
        <f t="shared" si="4"/>
        <v>0</v>
      </c>
    </row>
    <row r="309" spans="1:15" ht="15" customHeight="1" x14ac:dyDescent="0.25">
      <c r="A309" s="2" t="s">
        <v>436</v>
      </c>
      <c r="B309" s="2" t="s">
        <v>437</v>
      </c>
      <c r="C309" s="2">
        <v>2014</v>
      </c>
      <c r="D309" s="2" t="s">
        <v>598</v>
      </c>
      <c r="E309" s="2" t="s">
        <v>598</v>
      </c>
      <c r="F309" s="2" t="s">
        <v>598</v>
      </c>
      <c r="G309" s="2" t="s">
        <v>598</v>
      </c>
      <c r="H309" s="2" t="s">
        <v>598</v>
      </c>
      <c r="I309" s="2" t="s">
        <v>598</v>
      </c>
      <c r="J309" s="2" t="s">
        <v>598</v>
      </c>
      <c r="O309" s="20">
        <f t="shared" si="4"/>
        <v>0</v>
      </c>
    </row>
    <row r="310" spans="1:15" ht="15" customHeight="1" x14ac:dyDescent="0.25">
      <c r="A310" s="2" t="s">
        <v>438</v>
      </c>
      <c r="B310" s="2" t="s">
        <v>439</v>
      </c>
      <c r="C310" s="2">
        <v>2014</v>
      </c>
      <c r="D310" s="2" t="s">
        <v>598</v>
      </c>
      <c r="E310" s="2" t="s">
        <v>599</v>
      </c>
      <c r="F310" s="2" t="s">
        <v>598</v>
      </c>
      <c r="G310" s="2" t="s">
        <v>599</v>
      </c>
      <c r="H310" s="2" t="s">
        <v>598</v>
      </c>
      <c r="I310" s="2" t="s">
        <v>599</v>
      </c>
      <c r="J310" s="2" t="s">
        <v>598</v>
      </c>
      <c r="O310" s="20">
        <f t="shared" si="4"/>
        <v>0</v>
      </c>
    </row>
    <row r="311" spans="1:15" ht="15" customHeight="1" x14ac:dyDescent="0.25">
      <c r="A311" s="2" t="s">
        <v>438</v>
      </c>
      <c r="B311" s="2" t="s">
        <v>440</v>
      </c>
      <c r="C311" s="2">
        <v>2014</v>
      </c>
      <c r="D311" s="2" t="s">
        <v>598</v>
      </c>
      <c r="E311" s="2" t="s">
        <v>599</v>
      </c>
      <c r="F311" s="2" t="s">
        <v>598</v>
      </c>
      <c r="G311" s="2" t="s">
        <v>599</v>
      </c>
      <c r="H311" s="2" t="s">
        <v>598</v>
      </c>
      <c r="I311" s="2" t="s">
        <v>599</v>
      </c>
      <c r="J311" s="2" t="s">
        <v>598</v>
      </c>
      <c r="O311" s="20">
        <f t="shared" si="4"/>
        <v>0</v>
      </c>
    </row>
    <row r="312" spans="1:15" ht="15" customHeight="1" x14ac:dyDescent="0.25">
      <c r="A312" s="2" t="s">
        <v>621</v>
      </c>
      <c r="B312" s="2" t="s">
        <v>622</v>
      </c>
      <c r="C312" s="2">
        <v>2014</v>
      </c>
      <c r="D312" s="2" t="s">
        <v>599</v>
      </c>
      <c r="E312" s="2" t="s">
        <v>599</v>
      </c>
      <c r="F312" s="2" t="s">
        <v>599</v>
      </c>
      <c r="G312" s="2" t="s">
        <v>599</v>
      </c>
      <c r="H312" s="2" t="s">
        <v>599</v>
      </c>
      <c r="I312" s="2" t="s">
        <v>599</v>
      </c>
      <c r="J312" s="2" t="s">
        <v>599</v>
      </c>
      <c r="O312" s="20">
        <f t="shared" si="4"/>
        <v>0</v>
      </c>
    </row>
    <row r="313" spans="1:15" ht="15" customHeight="1" x14ac:dyDescent="0.25">
      <c r="A313" s="2" t="s">
        <v>441</v>
      </c>
      <c r="B313" s="2" t="s">
        <v>442</v>
      </c>
      <c r="C313" s="2">
        <v>2014</v>
      </c>
      <c r="D313" s="2" t="s">
        <v>599</v>
      </c>
      <c r="E313" s="2" t="s">
        <v>599</v>
      </c>
      <c r="F313" s="2" t="s">
        <v>599</v>
      </c>
      <c r="G313" s="2" t="s">
        <v>599</v>
      </c>
      <c r="H313" s="2" t="s">
        <v>599</v>
      </c>
      <c r="I313" s="2" t="s">
        <v>599</v>
      </c>
      <c r="J313" s="2" t="s">
        <v>599</v>
      </c>
      <c r="O313" s="20">
        <f t="shared" si="4"/>
        <v>0</v>
      </c>
    </row>
    <row r="314" spans="1:15" ht="15" customHeight="1" x14ac:dyDescent="0.25">
      <c r="A314" s="2" t="s">
        <v>443</v>
      </c>
      <c r="B314" s="2" t="s">
        <v>444</v>
      </c>
      <c r="C314" s="2">
        <v>2014</v>
      </c>
      <c r="D314" s="2" t="s">
        <v>598</v>
      </c>
      <c r="E314" s="2" t="s">
        <v>599</v>
      </c>
      <c r="F314" s="2" t="s">
        <v>598</v>
      </c>
      <c r="G314" s="2" t="s">
        <v>599</v>
      </c>
      <c r="H314" s="2" t="s">
        <v>598</v>
      </c>
      <c r="I314" s="2" t="s">
        <v>599</v>
      </c>
      <c r="J314" s="2" t="s">
        <v>598</v>
      </c>
      <c r="O314" s="20">
        <f t="shared" si="4"/>
        <v>0</v>
      </c>
    </row>
    <row r="315" spans="1:15" ht="15" customHeight="1" x14ac:dyDescent="0.25">
      <c r="A315" s="2" t="s">
        <v>445</v>
      </c>
      <c r="B315" s="2" t="s">
        <v>446</v>
      </c>
      <c r="C315" s="2">
        <v>2014</v>
      </c>
      <c r="D315" s="2" t="s">
        <v>598</v>
      </c>
      <c r="E315" s="2" t="s">
        <v>599</v>
      </c>
      <c r="F315" s="2" t="s">
        <v>598</v>
      </c>
      <c r="G315" s="2" t="s">
        <v>599</v>
      </c>
      <c r="H315" s="2" t="s">
        <v>598</v>
      </c>
      <c r="I315" s="2" t="s">
        <v>599</v>
      </c>
      <c r="J315" s="2" t="s">
        <v>598</v>
      </c>
      <c r="O315" s="20">
        <f t="shared" si="4"/>
        <v>0</v>
      </c>
    </row>
    <row r="316" spans="1:15" ht="15" customHeight="1" x14ac:dyDescent="0.25">
      <c r="A316" s="2" t="s">
        <v>447</v>
      </c>
      <c r="B316" s="2" t="s">
        <v>448</v>
      </c>
      <c r="C316" s="2">
        <v>2014</v>
      </c>
      <c r="D316" s="2" t="s">
        <v>598</v>
      </c>
      <c r="E316" s="2" t="s">
        <v>598</v>
      </c>
      <c r="F316" s="2" t="s">
        <v>598</v>
      </c>
      <c r="G316" s="2" t="s">
        <v>598</v>
      </c>
      <c r="H316" s="2" t="s">
        <v>598</v>
      </c>
      <c r="I316" s="2" t="s">
        <v>598</v>
      </c>
      <c r="J316" s="2" t="s">
        <v>598</v>
      </c>
      <c r="O316" s="20">
        <f t="shared" si="4"/>
        <v>0</v>
      </c>
    </row>
    <row r="317" spans="1:15" ht="15" customHeight="1" x14ac:dyDescent="0.25">
      <c r="A317" s="2" t="s">
        <v>624</v>
      </c>
      <c r="B317" s="2" t="s">
        <v>622</v>
      </c>
      <c r="C317" s="2">
        <v>2014</v>
      </c>
      <c r="D317" s="2" t="s">
        <v>599</v>
      </c>
      <c r="E317" s="2" t="s">
        <v>599</v>
      </c>
      <c r="F317" s="2" t="s">
        <v>599</v>
      </c>
      <c r="G317" s="2" t="s">
        <v>599</v>
      </c>
      <c r="H317" s="2" t="s">
        <v>599</v>
      </c>
      <c r="I317" s="2" t="s">
        <v>599</v>
      </c>
      <c r="J317" s="2" t="s">
        <v>599</v>
      </c>
      <c r="O317" s="20">
        <f t="shared" si="4"/>
        <v>0</v>
      </c>
    </row>
    <row r="318" spans="1:15" ht="15" customHeight="1" x14ac:dyDescent="0.25">
      <c r="A318" s="2" t="s">
        <v>449</v>
      </c>
      <c r="B318" s="2" t="s">
        <v>450</v>
      </c>
      <c r="C318" s="2">
        <v>2014</v>
      </c>
      <c r="D318" s="2" t="s">
        <v>598</v>
      </c>
      <c r="E318" s="2" t="s">
        <v>599</v>
      </c>
      <c r="F318" s="2" t="s">
        <v>598</v>
      </c>
      <c r="G318" s="2" t="s">
        <v>599</v>
      </c>
      <c r="H318" s="2" t="s">
        <v>598</v>
      </c>
      <c r="I318" s="2" t="s">
        <v>599</v>
      </c>
      <c r="J318" s="2" t="s">
        <v>598</v>
      </c>
      <c r="O318" s="20">
        <f t="shared" si="4"/>
        <v>0</v>
      </c>
    </row>
    <row r="319" spans="1:15" ht="15" customHeight="1" x14ac:dyDescent="0.25">
      <c r="A319" s="2" t="s">
        <v>449</v>
      </c>
      <c r="B319" s="2" t="s">
        <v>451</v>
      </c>
      <c r="C319" s="2">
        <v>2014</v>
      </c>
      <c r="D319" s="2" t="s">
        <v>598</v>
      </c>
      <c r="E319" s="2" t="s">
        <v>599</v>
      </c>
      <c r="F319" s="2" t="s">
        <v>598</v>
      </c>
      <c r="G319" s="2" t="s">
        <v>599</v>
      </c>
      <c r="H319" s="2" t="s">
        <v>598</v>
      </c>
      <c r="I319" s="2" t="s">
        <v>599</v>
      </c>
      <c r="J319" s="2" t="s">
        <v>598</v>
      </c>
      <c r="O319" s="20">
        <f t="shared" si="4"/>
        <v>0</v>
      </c>
    </row>
    <row r="320" spans="1:15" ht="15" customHeight="1" x14ac:dyDescent="0.25">
      <c r="A320" s="2" t="s">
        <v>449</v>
      </c>
      <c r="B320" s="2" t="s">
        <v>452</v>
      </c>
      <c r="C320" s="2">
        <v>2014</v>
      </c>
      <c r="D320" s="2" t="s">
        <v>598</v>
      </c>
      <c r="E320" s="2" t="s">
        <v>599</v>
      </c>
      <c r="F320" s="2" t="s">
        <v>598</v>
      </c>
      <c r="G320" s="2" t="s">
        <v>599</v>
      </c>
      <c r="H320" s="2" t="s">
        <v>598</v>
      </c>
      <c r="I320" s="2" t="s">
        <v>599</v>
      </c>
      <c r="J320" s="2" t="s">
        <v>598</v>
      </c>
      <c r="O320" s="20">
        <f t="shared" si="4"/>
        <v>0</v>
      </c>
    </row>
    <row r="321" spans="1:15" ht="15" customHeight="1" x14ac:dyDescent="0.25">
      <c r="A321" s="2" t="s">
        <v>453</v>
      </c>
      <c r="B321" s="2" t="s">
        <v>454</v>
      </c>
      <c r="C321" s="2">
        <v>2014</v>
      </c>
      <c r="D321" s="2" t="s">
        <v>598</v>
      </c>
      <c r="E321" s="2" t="s">
        <v>599</v>
      </c>
      <c r="F321" s="2" t="s">
        <v>598</v>
      </c>
      <c r="G321" s="2" t="s">
        <v>599</v>
      </c>
      <c r="H321" s="2" t="s">
        <v>598</v>
      </c>
      <c r="I321" s="2" t="s">
        <v>599</v>
      </c>
      <c r="J321" s="2" t="s">
        <v>598</v>
      </c>
      <c r="O321" s="20">
        <f t="shared" si="4"/>
        <v>0</v>
      </c>
    </row>
    <row r="322" spans="1:15" ht="15" customHeight="1" x14ac:dyDescent="0.25">
      <c r="A322" s="2" t="s">
        <v>453</v>
      </c>
      <c r="B322" s="2" t="s">
        <v>455</v>
      </c>
      <c r="C322" s="2">
        <v>2014</v>
      </c>
      <c r="D322" s="2" t="s">
        <v>598</v>
      </c>
      <c r="E322" s="2" t="s">
        <v>599</v>
      </c>
      <c r="F322" s="2" t="s">
        <v>598</v>
      </c>
      <c r="G322" s="2" t="s">
        <v>599</v>
      </c>
      <c r="H322" s="2" t="s">
        <v>598</v>
      </c>
      <c r="I322" s="2" t="s">
        <v>599</v>
      </c>
      <c r="J322" s="2" t="s">
        <v>598</v>
      </c>
      <c r="O322" s="20">
        <f t="shared" si="4"/>
        <v>0</v>
      </c>
    </row>
    <row r="323" spans="1:15" ht="15" customHeight="1" x14ac:dyDescent="0.25">
      <c r="A323" s="2" t="s">
        <v>453</v>
      </c>
      <c r="B323" s="2" t="s">
        <v>456</v>
      </c>
      <c r="C323" s="2">
        <v>2014</v>
      </c>
      <c r="D323" s="2">
        <v>31.594000000000001</v>
      </c>
      <c r="E323" s="2" t="s">
        <v>715</v>
      </c>
      <c r="F323" s="2">
        <v>31.556999999999999</v>
      </c>
      <c r="G323" s="2" t="s">
        <v>932</v>
      </c>
      <c r="H323" s="2">
        <v>3.6999999999999998E-2</v>
      </c>
      <c r="I323" s="2" t="s">
        <v>599</v>
      </c>
      <c r="J323" s="2" t="s">
        <v>598</v>
      </c>
      <c r="O323" s="20">
        <f t="shared" ref="O323:O386" si="5">IFERROR(F323/1,0)+IFERROR(H323/1,0)+IFERROR(J323/1,0)</f>
        <v>31.593999999999998</v>
      </c>
    </row>
    <row r="324" spans="1:15" ht="15" customHeight="1" x14ac:dyDescent="0.25">
      <c r="A324" s="2" t="s">
        <v>457</v>
      </c>
      <c r="B324" s="2" t="s">
        <v>458</v>
      </c>
      <c r="C324" s="2">
        <v>2014</v>
      </c>
      <c r="D324" s="2" t="s">
        <v>598</v>
      </c>
      <c r="E324" s="2" t="s">
        <v>599</v>
      </c>
      <c r="F324" s="2" t="s">
        <v>598</v>
      </c>
      <c r="G324" s="2" t="s">
        <v>599</v>
      </c>
      <c r="H324" s="2" t="s">
        <v>598</v>
      </c>
      <c r="I324" s="2" t="s">
        <v>599</v>
      </c>
      <c r="J324" s="2" t="s">
        <v>598</v>
      </c>
      <c r="O324" s="20">
        <f t="shared" si="5"/>
        <v>0</v>
      </c>
    </row>
    <row r="325" spans="1:15" ht="15" customHeight="1" x14ac:dyDescent="0.25">
      <c r="A325" s="2" t="s">
        <v>457</v>
      </c>
      <c r="B325" s="2" t="s">
        <v>459</v>
      </c>
      <c r="C325" s="2">
        <v>2014</v>
      </c>
      <c r="D325" s="2" t="s">
        <v>598</v>
      </c>
      <c r="E325" s="2" t="s">
        <v>599</v>
      </c>
      <c r="F325" s="2" t="s">
        <v>598</v>
      </c>
      <c r="G325" s="2" t="s">
        <v>599</v>
      </c>
      <c r="H325" s="2" t="s">
        <v>598</v>
      </c>
      <c r="I325" s="2" t="s">
        <v>599</v>
      </c>
      <c r="J325" s="2" t="s">
        <v>598</v>
      </c>
      <c r="O325" s="20">
        <f t="shared" si="5"/>
        <v>0</v>
      </c>
    </row>
    <row r="326" spans="1:15" ht="15" customHeight="1" x14ac:dyDescent="0.25">
      <c r="A326" s="2" t="s">
        <v>457</v>
      </c>
      <c r="B326" s="2" t="s">
        <v>460</v>
      </c>
      <c r="C326" s="2">
        <v>2014</v>
      </c>
      <c r="D326" s="2" t="s">
        <v>598</v>
      </c>
      <c r="E326" s="2" t="s">
        <v>599</v>
      </c>
      <c r="F326" s="2" t="s">
        <v>598</v>
      </c>
      <c r="G326" s="2" t="s">
        <v>599</v>
      </c>
      <c r="H326" s="2" t="s">
        <v>598</v>
      </c>
      <c r="I326" s="2" t="s">
        <v>599</v>
      </c>
      <c r="J326" s="2" t="s">
        <v>598</v>
      </c>
      <c r="O326" s="20">
        <f t="shared" si="5"/>
        <v>0</v>
      </c>
    </row>
    <row r="327" spans="1:15" ht="15" customHeight="1" x14ac:dyDescent="0.25">
      <c r="A327" s="2" t="s">
        <v>457</v>
      </c>
      <c r="B327" s="2" t="s">
        <v>461</v>
      </c>
      <c r="C327" s="2">
        <v>2014</v>
      </c>
      <c r="D327" s="2" t="s">
        <v>598</v>
      </c>
      <c r="E327" s="2" t="s">
        <v>599</v>
      </c>
      <c r="F327" s="2" t="s">
        <v>598</v>
      </c>
      <c r="G327" s="2" t="s">
        <v>599</v>
      </c>
      <c r="H327" s="2" t="s">
        <v>598</v>
      </c>
      <c r="I327" s="2" t="s">
        <v>599</v>
      </c>
      <c r="J327" s="2" t="s">
        <v>598</v>
      </c>
      <c r="O327" s="20">
        <f t="shared" si="5"/>
        <v>0</v>
      </c>
    </row>
    <row r="328" spans="1:15" ht="15" customHeight="1" x14ac:dyDescent="0.25">
      <c r="A328" s="2" t="s">
        <v>462</v>
      </c>
      <c r="B328" s="2" t="s">
        <v>463</v>
      </c>
      <c r="C328" s="2">
        <v>2014</v>
      </c>
      <c r="D328" s="2" t="s">
        <v>599</v>
      </c>
      <c r="E328" s="2" t="s">
        <v>599</v>
      </c>
      <c r="F328" s="2" t="s">
        <v>599</v>
      </c>
      <c r="G328" s="2" t="s">
        <v>599</v>
      </c>
      <c r="H328" s="2" t="s">
        <v>599</v>
      </c>
      <c r="I328" s="2" t="s">
        <v>599</v>
      </c>
      <c r="J328" s="2" t="s">
        <v>599</v>
      </c>
      <c r="O328" s="20">
        <f t="shared" si="5"/>
        <v>0</v>
      </c>
    </row>
    <row r="329" spans="1:15" ht="15" customHeight="1" x14ac:dyDescent="0.25">
      <c r="A329" s="2" t="s">
        <v>462</v>
      </c>
      <c r="B329" s="2" t="s">
        <v>464</v>
      </c>
      <c r="C329" s="2">
        <v>2014</v>
      </c>
      <c r="D329" s="2" t="s">
        <v>599</v>
      </c>
      <c r="E329" s="2" t="s">
        <v>599</v>
      </c>
      <c r="F329" s="2" t="s">
        <v>599</v>
      </c>
      <c r="G329" s="2" t="s">
        <v>599</v>
      </c>
      <c r="H329" s="2" t="s">
        <v>599</v>
      </c>
      <c r="I329" s="2" t="s">
        <v>599</v>
      </c>
      <c r="J329" s="2" t="s">
        <v>599</v>
      </c>
      <c r="O329" s="20">
        <f t="shared" si="5"/>
        <v>0</v>
      </c>
    </row>
    <row r="330" spans="1:15" ht="15" customHeight="1" x14ac:dyDescent="0.25">
      <c r="A330" s="2" t="s">
        <v>465</v>
      </c>
      <c r="B330" s="2" t="s">
        <v>466</v>
      </c>
      <c r="C330" s="2">
        <v>2014</v>
      </c>
      <c r="D330" s="2" t="s">
        <v>598</v>
      </c>
      <c r="E330" s="2" t="s">
        <v>599</v>
      </c>
      <c r="F330" s="2" t="s">
        <v>598</v>
      </c>
      <c r="G330" s="2" t="s">
        <v>599</v>
      </c>
      <c r="H330" s="2" t="s">
        <v>598</v>
      </c>
      <c r="I330" s="2" t="s">
        <v>599</v>
      </c>
      <c r="J330" s="2" t="s">
        <v>598</v>
      </c>
      <c r="O330" s="20">
        <f t="shared" si="5"/>
        <v>0</v>
      </c>
    </row>
    <row r="331" spans="1:15" ht="15" customHeight="1" x14ac:dyDescent="0.25">
      <c r="A331" s="2" t="s">
        <v>467</v>
      </c>
      <c r="B331" s="2" t="s">
        <v>468</v>
      </c>
      <c r="C331" s="2">
        <v>2014</v>
      </c>
      <c r="D331" s="2" t="s">
        <v>598</v>
      </c>
      <c r="E331" s="2" t="s">
        <v>599</v>
      </c>
      <c r="F331" s="2" t="s">
        <v>598</v>
      </c>
      <c r="G331" s="2" t="s">
        <v>599</v>
      </c>
      <c r="H331" s="2" t="s">
        <v>598</v>
      </c>
      <c r="I331" s="2" t="s">
        <v>599</v>
      </c>
      <c r="J331" s="2" t="s">
        <v>598</v>
      </c>
      <c r="O331" s="20">
        <f t="shared" si="5"/>
        <v>0</v>
      </c>
    </row>
    <row r="332" spans="1:15" ht="15" customHeight="1" x14ac:dyDescent="0.25">
      <c r="A332" s="2" t="s">
        <v>467</v>
      </c>
      <c r="B332" s="2" t="s">
        <v>469</v>
      </c>
      <c r="C332" s="2">
        <v>2014</v>
      </c>
      <c r="D332" s="2" t="s">
        <v>598</v>
      </c>
      <c r="E332" s="2" t="s">
        <v>599</v>
      </c>
      <c r="F332" s="2" t="s">
        <v>598</v>
      </c>
      <c r="G332" s="2" t="s">
        <v>599</v>
      </c>
      <c r="H332" s="2" t="s">
        <v>598</v>
      </c>
      <c r="I332" s="2" t="s">
        <v>599</v>
      </c>
      <c r="J332" s="2" t="s">
        <v>598</v>
      </c>
      <c r="O332" s="20">
        <f t="shared" si="5"/>
        <v>0</v>
      </c>
    </row>
    <row r="333" spans="1:15" ht="15" customHeight="1" x14ac:dyDescent="0.25">
      <c r="A333" s="2" t="s">
        <v>467</v>
      </c>
      <c r="B333" s="2" t="s">
        <v>470</v>
      </c>
      <c r="C333" s="2">
        <v>2014</v>
      </c>
      <c r="D333" s="2">
        <v>122.31</v>
      </c>
      <c r="E333" s="2" t="s">
        <v>719</v>
      </c>
      <c r="F333" s="2">
        <v>122.31</v>
      </c>
      <c r="G333" s="2" t="s">
        <v>599</v>
      </c>
      <c r="H333" s="2" t="s">
        <v>598</v>
      </c>
      <c r="I333" s="2" t="s">
        <v>599</v>
      </c>
      <c r="J333" s="2" t="s">
        <v>598</v>
      </c>
      <c r="O333" s="20">
        <f t="shared" si="5"/>
        <v>122.31</v>
      </c>
    </row>
    <row r="334" spans="1:15" ht="15" customHeight="1" x14ac:dyDescent="0.25">
      <c r="A334" s="2" t="s">
        <v>467</v>
      </c>
      <c r="B334" s="2" t="s">
        <v>471</v>
      </c>
      <c r="C334" s="2">
        <v>2014</v>
      </c>
      <c r="D334" s="2" t="s">
        <v>598</v>
      </c>
      <c r="E334" s="2" t="s">
        <v>599</v>
      </c>
      <c r="F334" s="2" t="s">
        <v>598</v>
      </c>
      <c r="G334" s="2" t="s">
        <v>599</v>
      </c>
      <c r="H334" s="2" t="s">
        <v>598</v>
      </c>
      <c r="I334" s="2" t="s">
        <v>599</v>
      </c>
      <c r="J334" s="2" t="s">
        <v>598</v>
      </c>
      <c r="O334" s="20">
        <f t="shared" si="5"/>
        <v>0</v>
      </c>
    </row>
    <row r="335" spans="1:15" ht="15" customHeight="1" x14ac:dyDescent="0.25">
      <c r="A335" s="2" t="s">
        <v>472</v>
      </c>
      <c r="B335" s="2" t="s">
        <v>11</v>
      </c>
      <c r="C335" s="2">
        <v>2014</v>
      </c>
      <c r="D335" s="2" t="s">
        <v>598</v>
      </c>
      <c r="E335" s="2" t="s">
        <v>599</v>
      </c>
      <c r="F335" s="2" t="s">
        <v>598</v>
      </c>
      <c r="G335" s="2" t="s">
        <v>599</v>
      </c>
      <c r="H335" s="2" t="s">
        <v>598</v>
      </c>
      <c r="I335" s="2" t="s">
        <v>599</v>
      </c>
      <c r="J335" s="2" t="s">
        <v>598</v>
      </c>
      <c r="O335" s="20">
        <f t="shared" si="5"/>
        <v>0</v>
      </c>
    </row>
    <row r="336" spans="1:15" ht="15" customHeight="1" x14ac:dyDescent="0.25">
      <c r="A336" s="2" t="s">
        <v>472</v>
      </c>
      <c r="B336" s="2" t="s">
        <v>473</v>
      </c>
      <c r="C336" s="2">
        <v>2014</v>
      </c>
      <c r="D336" s="2" t="s">
        <v>599</v>
      </c>
      <c r="E336" s="2" t="s">
        <v>599</v>
      </c>
      <c r="F336" s="2" t="s">
        <v>599</v>
      </c>
      <c r="G336" s="2" t="s">
        <v>599</v>
      </c>
      <c r="H336" s="2" t="s">
        <v>599</v>
      </c>
      <c r="I336" s="2" t="s">
        <v>599</v>
      </c>
      <c r="J336" s="2" t="s">
        <v>599</v>
      </c>
      <c r="O336" s="20">
        <f t="shared" si="5"/>
        <v>0</v>
      </c>
    </row>
    <row r="337" spans="1:15" ht="15" customHeight="1" x14ac:dyDescent="0.25">
      <c r="A337" s="2" t="s">
        <v>472</v>
      </c>
      <c r="B337" s="2" t="s">
        <v>276</v>
      </c>
      <c r="C337" s="2">
        <v>2014</v>
      </c>
      <c r="D337" s="2" t="s">
        <v>598</v>
      </c>
      <c r="E337" s="2" t="s">
        <v>599</v>
      </c>
      <c r="F337" s="2" t="s">
        <v>598</v>
      </c>
      <c r="G337" s="2" t="s">
        <v>599</v>
      </c>
      <c r="H337" s="2" t="s">
        <v>598</v>
      </c>
      <c r="I337" s="2" t="s">
        <v>599</v>
      </c>
      <c r="J337" s="2" t="s">
        <v>598</v>
      </c>
      <c r="O337" s="20">
        <f t="shared" si="5"/>
        <v>0</v>
      </c>
    </row>
    <row r="338" spans="1:15" ht="15" customHeight="1" x14ac:dyDescent="0.25">
      <c r="A338" s="2" t="s">
        <v>474</v>
      </c>
      <c r="B338" s="2" t="s">
        <v>475</v>
      </c>
      <c r="C338" s="2">
        <v>2014</v>
      </c>
      <c r="D338" s="2" t="s">
        <v>598</v>
      </c>
      <c r="E338" s="2" t="s">
        <v>599</v>
      </c>
      <c r="F338" s="2" t="s">
        <v>598</v>
      </c>
      <c r="G338" s="2" t="s">
        <v>599</v>
      </c>
      <c r="H338" s="2" t="s">
        <v>598</v>
      </c>
      <c r="I338" s="2" t="s">
        <v>599</v>
      </c>
      <c r="J338" s="2" t="s">
        <v>598</v>
      </c>
      <c r="O338" s="20">
        <f t="shared" si="5"/>
        <v>0</v>
      </c>
    </row>
    <row r="339" spans="1:15" ht="15" customHeight="1" x14ac:dyDescent="0.25">
      <c r="A339" s="2" t="s">
        <v>474</v>
      </c>
      <c r="B339" s="2" t="s">
        <v>476</v>
      </c>
      <c r="C339" s="2">
        <v>2014</v>
      </c>
      <c r="D339" s="2" t="s">
        <v>598</v>
      </c>
      <c r="E339" s="2" t="s">
        <v>599</v>
      </c>
      <c r="F339" s="2" t="s">
        <v>598</v>
      </c>
      <c r="G339" s="2" t="s">
        <v>599</v>
      </c>
      <c r="H339" s="2" t="s">
        <v>598</v>
      </c>
      <c r="I339" s="2" t="s">
        <v>599</v>
      </c>
      <c r="J339" s="2" t="s">
        <v>598</v>
      </c>
      <c r="O339" s="20">
        <f t="shared" si="5"/>
        <v>0</v>
      </c>
    </row>
    <row r="340" spans="1:15" ht="15" customHeight="1" x14ac:dyDescent="0.25">
      <c r="A340" s="2" t="s">
        <v>474</v>
      </c>
      <c r="B340" s="2" t="s">
        <v>477</v>
      </c>
      <c r="C340" s="2">
        <v>2014</v>
      </c>
      <c r="D340" s="2" t="s">
        <v>598</v>
      </c>
      <c r="E340" s="2" t="s">
        <v>599</v>
      </c>
      <c r="F340" s="2" t="s">
        <v>598</v>
      </c>
      <c r="G340" s="2" t="s">
        <v>599</v>
      </c>
      <c r="H340" s="2" t="s">
        <v>598</v>
      </c>
      <c r="I340" s="2" t="s">
        <v>599</v>
      </c>
      <c r="J340" s="2" t="s">
        <v>598</v>
      </c>
      <c r="O340" s="20">
        <f t="shared" si="5"/>
        <v>0</v>
      </c>
    </row>
    <row r="341" spans="1:15" ht="15" customHeight="1" x14ac:dyDescent="0.25">
      <c r="A341" s="2" t="s">
        <v>474</v>
      </c>
      <c r="B341" s="2" t="s">
        <v>478</v>
      </c>
      <c r="C341" s="2">
        <v>2014</v>
      </c>
      <c r="D341" s="2" t="s">
        <v>598</v>
      </c>
      <c r="E341" s="2" t="s">
        <v>599</v>
      </c>
      <c r="F341" s="2" t="s">
        <v>598</v>
      </c>
      <c r="G341" s="2" t="s">
        <v>599</v>
      </c>
      <c r="H341" s="2" t="s">
        <v>598</v>
      </c>
      <c r="I341" s="2" t="s">
        <v>599</v>
      </c>
      <c r="J341" s="2" t="s">
        <v>598</v>
      </c>
      <c r="O341" s="20">
        <f t="shared" si="5"/>
        <v>0</v>
      </c>
    </row>
    <row r="342" spans="1:15" ht="15" customHeight="1" x14ac:dyDescent="0.25">
      <c r="A342" s="2" t="s">
        <v>474</v>
      </c>
      <c r="B342" s="2" t="s">
        <v>479</v>
      </c>
      <c r="C342" s="2">
        <v>2014</v>
      </c>
      <c r="D342" s="2" t="s">
        <v>598</v>
      </c>
      <c r="E342" s="2" t="s">
        <v>599</v>
      </c>
      <c r="F342" s="2" t="s">
        <v>598</v>
      </c>
      <c r="G342" s="2" t="s">
        <v>599</v>
      </c>
      <c r="H342" s="2" t="s">
        <v>598</v>
      </c>
      <c r="I342" s="2" t="s">
        <v>599</v>
      </c>
      <c r="J342" s="2" t="s">
        <v>598</v>
      </c>
      <c r="O342" s="20">
        <f t="shared" si="5"/>
        <v>0</v>
      </c>
    </row>
    <row r="343" spans="1:15" ht="15" customHeight="1" x14ac:dyDescent="0.25">
      <c r="A343" s="2" t="s">
        <v>474</v>
      </c>
      <c r="B343" s="2" t="s">
        <v>480</v>
      </c>
      <c r="C343" s="2">
        <v>2014</v>
      </c>
      <c r="D343" s="2" t="s">
        <v>598</v>
      </c>
      <c r="E343" s="2" t="s">
        <v>599</v>
      </c>
      <c r="F343" s="2" t="s">
        <v>598</v>
      </c>
      <c r="G343" s="2" t="s">
        <v>599</v>
      </c>
      <c r="H343" s="2" t="s">
        <v>598</v>
      </c>
      <c r="I343" s="2" t="s">
        <v>599</v>
      </c>
      <c r="J343" s="2" t="s">
        <v>598</v>
      </c>
      <c r="O343" s="20">
        <f t="shared" si="5"/>
        <v>0</v>
      </c>
    </row>
    <row r="344" spans="1:15" ht="15" customHeight="1" x14ac:dyDescent="0.25">
      <c r="A344" s="2" t="s">
        <v>474</v>
      </c>
      <c r="B344" s="2" t="s">
        <v>481</v>
      </c>
      <c r="C344" s="2">
        <v>2014</v>
      </c>
      <c r="D344" s="2" t="s">
        <v>598</v>
      </c>
      <c r="E344" s="2" t="s">
        <v>598</v>
      </c>
      <c r="F344" s="2" t="s">
        <v>598</v>
      </c>
      <c r="G344" s="2" t="s">
        <v>598</v>
      </c>
      <c r="H344" s="2" t="s">
        <v>598</v>
      </c>
      <c r="I344" s="2" t="s">
        <v>598</v>
      </c>
      <c r="J344" s="2" t="s">
        <v>598</v>
      </c>
      <c r="O344" s="20">
        <f t="shared" si="5"/>
        <v>0</v>
      </c>
    </row>
    <row r="345" spans="1:15" ht="15" customHeight="1" x14ac:dyDescent="0.25">
      <c r="A345" s="2" t="s">
        <v>474</v>
      </c>
      <c r="B345" s="2" t="s">
        <v>482</v>
      </c>
      <c r="C345" s="2">
        <v>2014</v>
      </c>
      <c r="D345" s="2" t="s">
        <v>598</v>
      </c>
      <c r="E345" s="2" t="s">
        <v>599</v>
      </c>
      <c r="F345" s="2" t="s">
        <v>598</v>
      </c>
      <c r="G345" s="2" t="s">
        <v>599</v>
      </c>
      <c r="H345" s="2" t="s">
        <v>598</v>
      </c>
      <c r="I345" s="2" t="s">
        <v>599</v>
      </c>
      <c r="J345" s="2" t="s">
        <v>598</v>
      </c>
      <c r="O345" s="20">
        <f t="shared" si="5"/>
        <v>0</v>
      </c>
    </row>
    <row r="346" spans="1:15" ht="15" customHeight="1" x14ac:dyDescent="0.25">
      <c r="A346" s="2" t="s">
        <v>474</v>
      </c>
      <c r="B346" s="2" t="s">
        <v>483</v>
      </c>
      <c r="C346" s="2">
        <v>2014</v>
      </c>
      <c r="D346" s="2" t="s">
        <v>598</v>
      </c>
      <c r="E346" s="2" t="s">
        <v>599</v>
      </c>
      <c r="F346" s="2" t="s">
        <v>598</v>
      </c>
      <c r="G346" s="2" t="s">
        <v>599</v>
      </c>
      <c r="H346" s="2" t="s">
        <v>598</v>
      </c>
      <c r="I346" s="2" t="s">
        <v>599</v>
      </c>
      <c r="J346" s="2" t="s">
        <v>598</v>
      </c>
      <c r="O346" s="20">
        <f t="shared" si="5"/>
        <v>0</v>
      </c>
    </row>
    <row r="347" spans="1:15" ht="15" customHeight="1" x14ac:dyDescent="0.25">
      <c r="A347" s="2" t="s">
        <v>474</v>
      </c>
      <c r="B347" s="2" t="s">
        <v>484</v>
      </c>
      <c r="C347" s="2">
        <v>2014</v>
      </c>
      <c r="D347" s="2" t="s">
        <v>598</v>
      </c>
      <c r="E347" s="2" t="s">
        <v>599</v>
      </c>
      <c r="F347" s="2" t="s">
        <v>598</v>
      </c>
      <c r="G347" s="2" t="s">
        <v>599</v>
      </c>
      <c r="H347" s="2" t="s">
        <v>598</v>
      </c>
      <c r="I347" s="2" t="s">
        <v>599</v>
      </c>
      <c r="J347" s="2" t="s">
        <v>598</v>
      </c>
      <c r="O347" s="20">
        <f t="shared" si="5"/>
        <v>0</v>
      </c>
    </row>
    <row r="348" spans="1:15" ht="15" customHeight="1" x14ac:dyDescent="0.25">
      <c r="A348" s="2" t="s">
        <v>474</v>
      </c>
      <c r="B348" s="2" t="s">
        <v>485</v>
      </c>
      <c r="C348" s="2">
        <v>2014</v>
      </c>
      <c r="D348" s="2">
        <v>114</v>
      </c>
      <c r="E348" s="2" t="s">
        <v>933</v>
      </c>
      <c r="F348" s="2">
        <v>114</v>
      </c>
      <c r="G348" s="2" t="s">
        <v>599</v>
      </c>
      <c r="H348" s="2" t="s">
        <v>598</v>
      </c>
      <c r="I348" s="2" t="s">
        <v>599</v>
      </c>
      <c r="J348" s="2" t="s">
        <v>598</v>
      </c>
      <c r="O348" s="20">
        <f t="shared" si="5"/>
        <v>114</v>
      </c>
    </row>
    <row r="349" spans="1:15" ht="15" customHeight="1" x14ac:dyDescent="0.25">
      <c r="A349" s="2" t="s">
        <v>474</v>
      </c>
      <c r="B349" s="2" t="s">
        <v>486</v>
      </c>
      <c r="C349" s="2">
        <v>2014</v>
      </c>
      <c r="D349" s="2" t="s">
        <v>598</v>
      </c>
      <c r="E349" s="2" t="s">
        <v>599</v>
      </c>
      <c r="F349" s="2" t="s">
        <v>598</v>
      </c>
      <c r="G349" s="2" t="s">
        <v>599</v>
      </c>
      <c r="H349" s="2" t="s">
        <v>598</v>
      </c>
      <c r="I349" s="2" t="s">
        <v>599</v>
      </c>
      <c r="J349" s="2" t="s">
        <v>598</v>
      </c>
      <c r="O349" s="20">
        <f t="shared" si="5"/>
        <v>0</v>
      </c>
    </row>
    <row r="350" spans="1:15" ht="15" customHeight="1" x14ac:dyDescent="0.25">
      <c r="A350" s="2" t="s">
        <v>487</v>
      </c>
      <c r="B350" s="2" t="s">
        <v>488</v>
      </c>
      <c r="C350" s="2">
        <v>2014</v>
      </c>
      <c r="D350" s="2" t="s">
        <v>598</v>
      </c>
      <c r="E350" s="2" t="s">
        <v>599</v>
      </c>
      <c r="F350" s="2" t="s">
        <v>598</v>
      </c>
      <c r="G350" s="2" t="s">
        <v>599</v>
      </c>
      <c r="H350" s="2" t="s">
        <v>598</v>
      </c>
      <c r="I350" s="2" t="s">
        <v>599</v>
      </c>
      <c r="J350" s="2" t="s">
        <v>598</v>
      </c>
      <c r="O350" s="20">
        <f t="shared" si="5"/>
        <v>0</v>
      </c>
    </row>
    <row r="351" spans="1:15" ht="15" customHeight="1" x14ac:dyDescent="0.25">
      <c r="A351" s="2" t="s">
        <v>487</v>
      </c>
      <c r="B351" s="2" t="s">
        <v>489</v>
      </c>
      <c r="C351" s="2">
        <v>2014</v>
      </c>
      <c r="D351" s="2" t="s">
        <v>598</v>
      </c>
      <c r="E351" s="2" t="s">
        <v>599</v>
      </c>
      <c r="F351" s="2" t="s">
        <v>598</v>
      </c>
      <c r="G351" s="2" t="s">
        <v>599</v>
      </c>
      <c r="H351" s="2" t="s">
        <v>598</v>
      </c>
      <c r="I351" s="2" t="s">
        <v>599</v>
      </c>
      <c r="J351" s="2" t="s">
        <v>598</v>
      </c>
      <c r="O351" s="20">
        <f t="shared" si="5"/>
        <v>0</v>
      </c>
    </row>
    <row r="352" spans="1:15" ht="15" customHeight="1" x14ac:dyDescent="0.25">
      <c r="A352" s="2" t="s">
        <v>487</v>
      </c>
      <c r="B352" s="2" t="s">
        <v>490</v>
      </c>
      <c r="C352" s="2">
        <v>2014</v>
      </c>
      <c r="D352" s="2" t="s">
        <v>598</v>
      </c>
      <c r="E352" s="2" t="s">
        <v>599</v>
      </c>
      <c r="F352" s="2" t="s">
        <v>598</v>
      </c>
      <c r="G352" s="2" t="s">
        <v>599</v>
      </c>
      <c r="H352" s="2" t="s">
        <v>598</v>
      </c>
      <c r="I352" s="2" t="s">
        <v>599</v>
      </c>
      <c r="J352" s="2" t="s">
        <v>598</v>
      </c>
      <c r="O352" s="20">
        <f t="shared" si="5"/>
        <v>0</v>
      </c>
    </row>
    <row r="353" spans="1:15" ht="15" customHeight="1" x14ac:dyDescent="0.25">
      <c r="A353" s="2" t="s">
        <v>491</v>
      </c>
      <c r="B353" s="2" t="s">
        <v>492</v>
      </c>
      <c r="C353" s="2">
        <v>2014</v>
      </c>
      <c r="D353" s="2" t="s">
        <v>598</v>
      </c>
      <c r="E353" s="2" t="s">
        <v>599</v>
      </c>
      <c r="F353" s="2" t="s">
        <v>598</v>
      </c>
      <c r="G353" s="2" t="s">
        <v>599</v>
      </c>
      <c r="H353" s="2" t="s">
        <v>598</v>
      </c>
      <c r="I353" s="2" t="s">
        <v>599</v>
      </c>
      <c r="J353" s="2" t="s">
        <v>598</v>
      </c>
      <c r="O353" s="20">
        <f t="shared" si="5"/>
        <v>0</v>
      </c>
    </row>
    <row r="354" spans="1:15" ht="15" customHeight="1" x14ac:dyDescent="0.25">
      <c r="A354" s="2" t="s">
        <v>491</v>
      </c>
      <c r="B354" s="2" t="s">
        <v>493</v>
      </c>
      <c r="C354" s="2">
        <v>2014</v>
      </c>
      <c r="D354" s="2" t="s">
        <v>598</v>
      </c>
      <c r="E354" s="2" t="s">
        <v>599</v>
      </c>
      <c r="F354" s="2" t="s">
        <v>598</v>
      </c>
      <c r="G354" s="2" t="s">
        <v>599</v>
      </c>
      <c r="H354" s="2" t="s">
        <v>598</v>
      </c>
      <c r="I354" s="2" t="s">
        <v>599</v>
      </c>
      <c r="J354" s="2" t="s">
        <v>598</v>
      </c>
      <c r="O354" s="20">
        <f t="shared" si="5"/>
        <v>0</v>
      </c>
    </row>
    <row r="355" spans="1:15" ht="15" customHeight="1" x14ac:dyDescent="0.25">
      <c r="A355" s="2" t="s">
        <v>491</v>
      </c>
      <c r="B355" s="2" t="s">
        <v>494</v>
      </c>
      <c r="C355" s="2">
        <v>2014</v>
      </c>
      <c r="D355" s="2" t="s">
        <v>598</v>
      </c>
      <c r="E355" s="2" t="s">
        <v>599</v>
      </c>
      <c r="F355" s="2" t="s">
        <v>598</v>
      </c>
      <c r="G355" s="2" t="s">
        <v>599</v>
      </c>
      <c r="H355" s="2" t="s">
        <v>598</v>
      </c>
      <c r="I355" s="2" t="s">
        <v>599</v>
      </c>
      <c r="J355" s="2" t="s">
        <v>598</v>
      </c>
      <c r="O355" s="20">
        <f t="shared" si="5"/>
        <v>0</v>
      </c>
    </row>
    <row r="356" spans="1:15" ht="15" customHeight="1" x14ac:dyDescent="0.25">
      <c r="A356" s="2" t="s">
        <v>491</v>
      </c>
      <c r="B356" s="2" t="s">
        <v>495</v>
      </c>
      <c r="C356" s="2">
        <v>2014</v>
      </c>
      <c r="D356" s="2" t="s">
        <v>598</v>
      </c>
      <c r="E356" s="2" t="s">
        <v>599</v>
      </c>
      <c r="F356" s="2" t="s">
        <v>598</v>
      </c>
      <c r="G356" s="2" t="s">
        <v>599</v>
      </c>
      <c r="H356" s="2" t="s">
        <v>598</v>
      </c>
      <c r="I356" s="2" t="s">
        <v>599</v>
      </c>
      <c r="J356" s="2" t="s">
        <v>598</v>
      </c>
      <c r="O356" s="20">
        <f t="shared" si="5"/>
        <v>0</v>
      </c>
    </row>
    <row r="357" spans="1:15" ht="15" customHeight="1" x14ac:dyDescent="0.25">
      <c r="A357" s="2" t="s">
        <v>491</v>
      </c>
      <c r="B357" s="2" t="s">
        <v>496</v>
      </c>
      <c r="C357" s="2">
        <v>2014</v>
      </c>
      <c r="D357" s="2" t="s">
        <v>598</v>
      </c>
      <c r="E357" s="2" t="s">
        <v>599</v>
      </c>
      <c r="F357" s="2" t="s">
        <v>598</v>
      </c>
      <c r="G357" s="2" t="s">
        <v>599</v>
      </c>
      <c r="H357" s="2" t="s">
        <v>598</v>
      </c>
      <c r="I357" s="2" t="s">
        <v>599</v>
      </c>
      <c r="J357" s="2" t="s">
        <v>598</v>
      </c>
      <c r="O357" s="20">
        <f t="shared" si="5"/>
        <v>0</v>
      </c>
    </row>
    <row r="358" spans="1:15" ht="15" customHeight="1" x14ac:dyDescent="0.25">
      <c r="A358" s="2" t="s">
        <v>497</v>
      </c>
      <c r="B358" s="2" t="s">
        <v>498</v>
      </c>
      <c r="C358" s="2">
        <v>2014</v>
      </c>
      <c r="D358" s="2" t="s">
        <v>598</v>
      </c>
      <c r="E358" s="2" t="s">
        <v>599</v>
      </c>
      <c r="F358" s="2" t="s">
        <v>598</v>
      </c>
      <c r="G358" s="2" t="s">
        <v>599</v>
      </c>
      <c r="H358" s="2" t="s">
        <v>598</v>
      </c>
      <c r="I358" s="2" t="s">
        <v>599</v>
      </c>
      <c r="J358" s="2" t="s">
        <v>598</v>
      </c>
      <c r="O358" s="20">
        <f t="shared" si="5"/>
        <v>0</v>
      </c>
    </row>
    <row r="359" spans="1:15" ht="15" customHeight="1" x14ac:dyDescent="0.25">
      <c r="A359" s="2" t="s">
        <v>497</v>
      </c>
      <c r="B359" s="2" t="s">
        <v>499</v>
      </c>
      <c r="C359" s="2">
        <v>2014</v>
      </c>
      <c r="D359" s="2" t="s">
        <v>598</v>
      </c>
      <c r="E359" s="2" t="s">
        <v>599</v>
      </c>
      <c r="F359" s="2" t="s">
        <v>598</v>
      </c>
      <c r="G359" s="2" t="s">
        <v>599</v>
      </c>
      <c r="H359" s="2" t="s">
        <v>598</v>
      </c>
      <c r="I359" s="2" t="s">
        <v>599</v>
      </c>
      <c r="J359" s="2" t="s">
        <v>598</v>
      </c>
      <c r="O359" s="20">
        <f t="shared" si="5"/>
        <v>0</v>
      </c>
    </row>
    <row r="360" spans="1:15" ht="15" customHeight="1" x14ac:dyDescent="0.25">
      <c r="A360" s="2" t="s">
        <v>497</v>
      </c>
      <c r="B360" s="2" t="s">
        <v>500</v>
      </c>
      <c r="C360" s="2">
        <v>2014</v>
      </c>
      <c r="D360" s="2" t="s">
        <v>598</v>
      </c>
      <c r="E360" s="2" t="s">
        <v>599</v>
      </c>
      <c r="F360" s="2" t="s">
        <v>598</v>
      </c>
      <c r="G360" s="2" t="s">
        <v>599</v>
      </c>
      <c r="H360" s="2" t="s">
        <v>598</v>
      </c>
      <c r="I360" s="2" t="s">
        <v>599</v>
      </c>
      <c r="J360" s="2" t="s">
        <v>598</v>
      </c>
      <c r="O360" s="20">
        <f t="shared" si="5"/>
        <v>0</v>
      </c>
    </row>
    <row r="361" spans="1:15" ht="15" customHeight="1" x14ac:dyDescent="0.25">
      <c r="A361" s="2" t="s">
        <v>501</v>
      </c>
      <c r="B361" s="2" t="s">
        <v>502</v>
      </c>
      <c r="C361" s="2">
        <v>2014</v>
      </c>
      <c r="D361" s="2">
        <v>27.35</v>
      </c>
      <c r="E361" s="2" t="s">
        <v>934</v>
      </c>
      <c r="F361" s="2">
        <v>27.35</v>
      </c>
      <c r="G361" s="2" t="s">
        <v>599</v>
      </c>
      <c r="H361" s="2" t="s">
        <v>598</v>
      </c>
      <c r="I361" s="2" t="s">
        <v>599</v>
      </c>
      <c r="J361" s="2" t="s">
        <v>598</v>
      </c>
      <c r="O361" s="20">
        <f t="shared" si="5"/>
        <v>27.35</v>
      </c>
    </row>
    <row r="362" spans="1:15" ht="15" customHeight="1" x14ac:dyDescent="0.25">
      <c r="A362" s="2" t="s">
        <v>501</v>
      </c>
      <c r="B362" s="2" t="s">
        <v>503</v>
      </c>
      <c r="C362" s="2">
        <v>2014</v>
      </c>
      <c r="D362" s="2" t="s">
        <v>598</v>
      </c>
      <c r="E362" s="2" t="s">
        <v>599</v>
      </c>
      <c r="F362" s="2" t="s">
        <v>598</v>
      </c>
      <c r="G362" s="2" t="s">
        <v>599</v>
      </c>
      <c r="H362" s="2" t="s">
        <v>598</v>
      </c>
      <c r="I362" s="2" t="s">
        <v>599</v>
      </c>
      <c r="J362" s="2" t="s">
        <v>598</v>
      </c>
      <c r="O362" s="20">
        <f t="shared" si="5"/>
        <v>0</v>
      </c>
    </row>
    <row r="363" spans="1:15" ht="15" customHeight="1" x14ac:dyDescent="0.25">
      <c r="A363" s="2" t="s">
        <v>501</v>
      </c>
      <c r="B363" s="2" t="s">
        <v>504</v>
      </c>
      <c r="C363" s="2">
        <v>2014</v>
      </c>
      <c r="D363" s="2" t="s">
        <v>598</v>
      </c>
      <c r="E363" s="2" t="s">
        <v>599</v>
      </c>
      <c r="F363" s="2" t="s">
        <v>598</v>
      </c>
      <c r="G363" s="2" t="s">
        <v>599</v>
      </c>
      <c r="H363" s="2" t="s">
        <v>598</v>
      </c>
      <c r="I363" s="2" t="s">
        <v>599</v>
      </c>
      <c r="J363" s="2" t="s">
        <v>598</v>
      </c>
      <c r="O363" s="20">
        <f t="shared" si="5"/>
        <v>0</v>
      </c>
    </row>
    <row r="364" spans="1:15" ht="15" customHeight="1" x14ac:dyDescent="0.25">
      <c r="A364" s="2" t="s">
        <v>501</v>
      </c>
      <c r="B364" s="2" t="s">
        <v>505</v>
      </c>
      <c r="C364" s="2">
        <v>2014</v>
      </c>
      <c r="D364" s="2">
        <v>23.561</v>
      </c>
      <c r="E364" s="2" t="s">
        <v>726</v>
      </c>
      <c r="F364" s="2">
        <v>23.561</v>
      </c>
      <c r="G364" s="2" t="s">
        <v>599</v>
      </c>
      <c r="H364" s="2" t="s">
        <v>598</v>
      </c>
      <c r="I364" s="2" t="s">
        <v>599</v>
      </c>
      <c r="J364" s="2" t="s">
        <v>598</v>
      </c>
      <c r="O364" s="20">
        <f t="shared" si="5"/>
        <v>23.561</v>
      </c>
    </row>
    <row r="365" spans="1:15" ht="15" customHeight="1" x14ac:dyDescent="0.25">
      <c r="A365" s="2" t="s">
        <v>501</v>
      </c>
      <c r="B365" s="2" t="s">
        <v>506</v>
      </c>
      <c r="C365" s="2">
        <v>2014</v>
      </c>
      <c r="D365" s="2" t="s">
        <v>598</v>
      </c>
      <c r="E365" s="2" t="s">
        <v>599</v>
      </c>
      <c r="F365" s="2" t="s">
        <v>598</v>
      </c>
      <c r="G365" s="2" t="s">
        <v>599</v>
      </c>
      <c r="H365" s="2" t="s">
        <v>598</v>
      </c>
      <c r="I365" s="2" t="s">
        <v>599</v>
      </c>
      <c r="J365" s="2" t="s">
        <v>598</v>
      </c>
      <c r="O365" s="20">
        <f t="shared" si="5"/>
        <v>0</v>
      </c>
    </row>
    <row r="366" spans="1:15" ht="15" customHeight="1" x14ac:dyDescent="0.25">
      <c r="A366" s="2" t="s">
        <v>501</v>
      </c>
      <c r="B366" s="2" t="s">
        <v>507</v>
      </c>
      <c r="C366" s="2">
        <v>2014</v>
      </c>
      <c r="D366" s="2" t="s">
        <v>598</v>
      </c>
      <c r="E366" s="2" t="s">
        <v>599</v>
      </c>
      <c r="F366" s="2" t="s">
        <v>598</v>
      </c>
      <c r="G366" s="2" t="s">
        <v>599</v>
      </c>
      <c r="H366" s="2" t="s">
        <v>598</v>
      </c>
      <c r="I366" s="2" t="s">
        <v>599</v>
      </c>
      <c r="J366" s="2" t="s">
        <v>598</v>
      </c>
      <c r="O366" s="20">
        <f t="shared" si="5"/>
        <v>0</v>
      </c>
    </row>
    <row r="367" spans="1:15" ht="15" customHeight="1" x14ac:dyDescent="0.25">
      <c r="A367" s="2" t="s">
        <v>501</v>
      </c>
      <c r="B367" s="2" t="s">
        <v>508</v>
      </c>
      <c r="C367" s="2">
        <v>2014</v>
      </c>
      <c r="D367" s="2">
        <v>32.624000000000002</v>
      </c>
      <c r="E367" s="2" t="s">
        <v>935</v>
      </c>
      <c r="F367" s="2">
        <v>32.624000000000002</v>
      </c>
      <c r="G367" s="2" t="s">
        <v>599</v>
      </c>
      <c r="H367" s="2" t="s">
        <v>598</v>
      </c>
      <c r="I367" s="2" t="s">
        <v>599</v>
      </c>
      <c r="J367" s="2" t="s">
        <v>598</v>
      </c>
      <c r="O367" s="20">
        <f t="shared" si="5"/>
        <v>32.624000000000002</v>
      </c>
    </row>
    <row r="368" spans="1:15" ht="15" customHeight="1" x14ac:dyDescent="0.25">
      <c r="A368" s="2" t="s">
        <v>501</v>
      </c>
      <c r="B368" s="2" t="s">
        <v>509</v>
      </c>
      <c r="C368" s="2">
        <v>2014</v>
      </c>
      <c r="D368" s="2" t="s">
        <v>598</v>
      </c>
      <c r="E368" s="2" t="s">
        <v>599</v>
      </c>
      <c r="F368" s="2" t="s">
        <v>598</v>
      </c>
      <c r="G368" s="2" t="s">
        <v>599</v>
      </c>
      <c r="H368" s="2" t="s">
        <v>598</v>
      </c>
      <c r="I368" s="2" t="s">
        <v>599</v>
      </c>
      <c r="J368" s="2" t="s">
        <v>598</v>
      </c>
      <c r="O368" s="20">
        <f t="shared" si="5"/>
        <v>0</v>
      </c>
    </row>
    <row r="369" spans="1:15" ht="15" customHeight="1" x14ac:dyDescent="0.25">
      <c r="A369" s="2" t="s">
        <v>501</v>
      </c>
      <c r="B369" s="2" t="s">
        <v>510</v>
      </c>
      <c r="C369" s="2">
        <v>2014</v>
      </c>
      <c r="D369" s="2">
        <v>7.165</v>
      </c>
      <c r="E369" s="2" t="s">
        <v>936</v>
      </c>
      <c r="F369" s="2">
        <v>7.165</v>
      </c>
      <c r="G369" s="2" t="s">
        <v>599</v>
      </c>
      <c r="H369" s="2" t="s">
        <v>598</v>
      </c>
      <c r="I369" s="2" t="s">
        <v>599</v>
      </c>
      <c r="J369" s="2" t="s">
        <v>598</v>
      </c>
      <c r="O369" s="20">
        <f t="shared" si="5"/>
        <v>7.165</v>
      </c>
    </row>
    <row r="370" spans="1:15" ht="15" customHeight="1" x14ac:dyDescent="0.25">
      <c r="A370" s="2" t="s">
        <v>501</v>
      </c>
      <c r="B370" s="2" t="s">
        <v>511</v>
      </c>
      <c r="C370" s="2">
        <v>2014</v>
      </c>
      <c r="D370" s="2">
        <v>13.382</v>
      </c>
      <c r="E370" s="2" t="s">
        <v>937</v>
      </c>
      <c r="F370" s="2">
        <v>13.382</v>
      </c>
      <c r="G370" s="2" t="s">
        <v>599</v>
      </c>
      <c r="H370" s="2" t="s">
        <v>598</v>
      </c>
      <c r="I370" s="2" t="s">
        <v>599</v>
      </c>
      <c r="J370" s="2" t="s">
        <v>598</v>
      </c>
      <c r="O370" s="20">
        <f t="shared" si="5"/>
        <v>13.382</v>
      </c>
    </row>
    <row r="371" spans="1:15" ht="15" customHeight="1" x14ac:dyDescent="0.25">
      <c r="A371" s="2" t="s">
        <v>501</v>
      </c>
      <c r="B371" s="2" t="s">
        <v>512</v>
      </c>
      <c r="C371" s="2">
        <v>2014</v>
      </c>
      <c r="D371" s="2" t="s">
        <v>598</v>
      </c>
      <c r="E371" s="2" t="s">
        <v>599</v>
      </c>
      <c r="F371" s="2" t="s">
        <v>598</v>
      </c>
      <c r="G371" s="2" t="s">
        <v>599</v>
      </c>
      <c r="H371" s="2" t="s">
        <v>598</v>
      </c>
      <c r="I371" s="2" t="s">
        <v>599</v>
      </c>
      <c r="J371" s="2" t="s">
        <v>598</v>
      </c>
      <c r="O371" s="20">
        <f t="shared" si="5"/>
        <v>0</v>
      </c>
    </row>
    <row r="372" spans="1:15" ht="15" customHeight="1" x14ac:dyDescent="0.25">
      <c r="A372" s="2" t="s">
        <v>501</v>
      </c>
      <c r="B372" s="2" t="s">
        <v>513</v>
      </c>
      <c r="C372" s="2">
        <v>2014</v>
      </c>
      <c r="D372" s="2" t="s">
        <v>598</v>
      </c>
      <c r="E372" s="2" t="s">
        <v>599</v>
      </c>
      <c r="F372" s="2" t="s">
        <v>598</v>
      </c>
      <c r="G372" s="2" t="s">
        <v>599</v>
      </c>
      <c r="H372" s="2" t="s">
        <v>598</v>
      </c>
      <c r="I372" s="2" t="s">
        <v>599</v>
      </c>
      <c r="J372" s="2" t="s">
        <v>598</v>
      </c>
      <c r="O372" s="20">
        <f t="shared" si="5"/>
        <v>0</v>
      </c>
    </row>
    <row r="373" spans="1:15" ht="15" customHeight="1" x14ac:dyDescent="0.25">
      <c r="A373" s="2" t="s">
        <v>501</v>
      </c>
      <c r="B373" s="2" t="s">
        <v>514</v>
      </c>
      <c r="C373" s="2">
        <v>2014</v>
      </c>
      <c r="D373" s="2">
        <v>29.119</v>
      </c>
      <c r="E373" s="2" t="s">
        <v>938</v>
      </c>
      <c r="F373" s="2">
        <v>29.119</v>
      </c>
      <c r="G373" s="2" t="s">
        <v>613</v>
      </c>
      <c r="H373" s="2" t="s">
        <v>598</v>
      </c>
      <c r="I373" s="2" t="s">
        <v>613</v>
      </c>
      <c r="J373" s="2" t="s">
        <v>598</v>
      </c>
      <c r="O373" s="20">
        <f t="shared" si="5"/>
        <v>29.119</v>
      </c>
    </row>
    <row r="374" spans="1:15" ht="15" customHeight="1" x14ac:dyDescent="0.25">
      <c r="A374" s="2" t="s">
        <v>501</v>
      </c>
      <c r="B374" s="2" t="s">
        <v>515</v>
      </c>
      <c r="C374" s="2">
        <v>2014</v>
      </c>
      <c r="D374" s="2" t="s">
        <v>598</v>
      </c>
      <c r="E374" s="2" t="s">
        <v>599</v>
      </c>
      <c r="F374" s="2" t="s">
        <v>598</v>
      </c>
      <c r="G374" s="2" t="s">
        <v>599</v>
      </c>
      <c r="H374" s="2" t="s">
        <v>598</v>
      </c>
      <c r="I374" s="2" t="s">
        <v>599</v>
      </c>
      <c r="J374" s="2" t="s">
        <v>598</v>
      </c>
      <c r="O374" s="20">
        <f t="shared" si="5"/>
        <v>0</v>
      </c>
    </row>
    <row r="375" spans="1:15" ht="15" customHeight="1" x14ac:dyDescent="0.25">
      <c r="A375" s="2" t="s">
        <v>501</v>
      </c>
      <c r="B375" s="2" t="s">
        <v>516</v>
      </c>
      <c r="C375" s="2">
        <v>2014</v>
      </c>
      <c r="D375" s="2" t="s">
        <v>598</v>
      </c>
      <c r="E375" s="2" t="s">
        <v>599</v>
      </c>
      <c r="F375" s="2" t="s">
        <v>598</v>
      </c>
      <c r="G375" s="2" t="s">
        <v>599</v>
      </c>
      <c r="H375" s="2" t="s">
        <v>598</v>
      </c>
      <c r="I375" s="2" t="s">
        <v>599</v>
      </c>
      <c r="J375" s="2" t="s">
        <v>598</v>
      </c>
      <c r="O375" s="20">
        <f t="shared" si="5"/>
        <v>0</v>
      </c>
    </row>
    <row r="376" spans="1:15" ht="15" customHeight="1" x14ac:dyDescent="0.25">
      <c r="A376" s="2" t="s">
        <v>501</v>
      </c>
      <c r="B376" s="2" t="s">
        <v>517</v>
      </c>
      <c r="C376" s="2">
        <v>2014</v>
      </c>
      <c r="D376" s="2">
        <v>27.457999999999998</v>
      </c>
      <c r="E376" s="2" t="s">
        <v>729</v>
      </c>
      <c r="F376" s="2">
        <v>27.457999999999998</v>
      </c>
      <c r="G376" s="2" t="s">
        <v>599</v>
      </c>
      <c r="H376" s="2" t="s">
        <v>598</v>
      </c>
      <c r="I376" s="2" t="s">
        <v>599</v>
      </c>
      <c r="J376" s="2" t="s">
        <v>598</v>
      </c>
      <c r="O376" s="20">
        <f t="shared" si="5"/>
        <v>27.457999999999998</v>
      </c>
    </row>
    <row r="377" spans="1:15" ht="15" customHeight="1" x14ac:dyDescent="0.25">
      <c r="A377" s="2" t="s">
        <v>501</v>
      </c>
      <c r="B377" s="2" t="s">
        <v>518</v>
      </c>
      <c r="C377" s="2">
        <v>2014</v>
      </c>
      <c r="D377" s="2" t="s">
        <v>598</v>
      </c>
      <c r="E377" s="2" t="s">
        <v>599</v>
      </c>
      <c r="F377" s="2" t="s">
        <v>598</v>
      </c>
      <c r="G377" s="2" t="s">
        <v>599</v>
      </c>
      <c r="H377" s="2" t="s">
        <v>598</v>
      </c>
      <c r="I377" s="2" t="s">
        <v>599</v>
      </c>
      <c r="J377" s="2" t="s">
        <v>598</v>
      </c>
      <c r="O377" s="20">
        <f t="shared" si="5"/>
        <v>0</v>
      </c>
    </row>
    <row r="378" spans="1:15" ht="15" customHeight="1" x14ac:dyDescent="0.25">
      <c r="A378" s="2" t="s">
        <v>501</v>
      </c>
      <c r="B378" s="2" t="s">
        <v>519</v>
      </c>
      <c r="C378" s="2">
        <v>2014</v>
      </c>
      <c r="D378" s="2" t="s">
        <v>598</v>
      </c>
      <c r="E378" s="2" t="s">
        <v>599</v>
      </c>
      <c r="F378" s="2" t="s">
        <v>598</v>
      </c>
      <c r="G378" s="2" t="s">
        <v>599</v>
      </c>
      <c r="H378" s="2" t="s">
        <v>598</v>
      </c>
      <c r="I378" s="2" t="s">
        <v>599</v>
      </c>
      <c r="J378" s="2" t="s">
        <v>598</v>
      </c>
      <c r="O378" s="20">
        <f t="shared" si="5"/>
        <v>0</v>
      </c>
    </row>
    <row r="379" spans="1:15" ht="15" customHeight="1" x14ac:dyDescent="0.25">
      <c r="A379" s="2" t="s">
        <v>501</v>
      </c>
      <c r="B379" s="2" t="s">
        <v>520</v>
      </c>
      <c r="C379" s="2">
        <v>2014</v>
      </c>
      <c r="D379" s="2" t="s">
        <v>598</v>
      </c>
      <c r="E379" s="2" t="s">
        <v>599</v>
      </c>
      <c r="F379" s="2" t="s">
        <v>598</v>
      </c>
      <c r="G379" s="2" t="s">
        <v>599</v>
      </c>
      <c r="H379" s="2" t="s">
        <v>598</v>
      </c>
      <c r="I379" s="2" t="s">
        <v>599</v>
      </c>
      <c r="J379" s="2" t="s">
        <v>598</v>
      </c>
      <c r="O379" s="20">
        <f t="shared" si="5"/>
        <v>0</v>
      </c>
    </row>
    <row r="380" spans="1:15" ht="15" customHeight="1" x14ac:dyDescent="0.25">
      <c r="A380" s="2" t="s">
        <v>501</v>
      </c>
      <c r="B380" s="2" t="s">
        <v>521</v>
      </c>
      <c r="C380" s="2">
        <v>2014</v>
      </c>
      <c r="D380" s="2" t="s">
        <v>598</v>
      </c>
      <c r="E380" s="2" t="s">
        <v>599</v>
      </c>
      <c r="F380" s="2" t="s">
        <v>598</v>
      </c>
      <c r="G380" s="2" t="s">
        <v>599</v>
      </c>
      <c r="H380" s="2" t="s">
        <v>598</v>
      </c>
      <c r="I380" s="2" t="s">
        <v>599</v>
      </c>
      <c r="J380" s="2" t="s">
        <v>598</v>
      </c>
      <c r="O380" s="20">
        <f t="shared" si="5"/>
        <v>0</v>
      </c>
    </row>
    <row r="381" spans="1:15" ht="15" customHeight="1" x14ac:dyDescent="0.25">
      <c r="A381" s="2" t="s">
        <v>522</v>
      </c>
      <c r="B381" s="2" t="s">
        <v>523</v>
      </c>
      <c r="C381" s="2">
        <v>2014</v>
      </c>
      <c r="D381" s="2" t="s">
        <v>598</v>
      </c>
      <c r="E381" s="2" t="s">
        <v>599</v>
      </c>
      <c r="F381" s="2" t="s">
        <v>598</v>
      </c>
      <c r="G381" s="2" t="s">
        <v>599</v>
      </c>
      <c r="H381" s="2" t="s">
        <v>598</v>
      </c>
      <c r="I381" s="2" t="s">
        <v>599</v>
      </c>
      <c r="J381" s="2" t="s">
        <v>598</v>
      </c>
      <c r="O381" s="20">
        <f t="shared" si="5"/>
        <v>0</v>
      </c>
    </row>
    <row r="382" spans="1:15" ht="15" customHeight="1" x14ac:dyDescent="0.25">
      <c r="A382" s="2" t="s">
        <v>522</v>
      </c>
      <c r="B382" s="2" t="s">
        <v>524</v>
      </c>
      <c r="C382" s="2">
        <v>2014</v>
      </c>
      <c r="D382" s="2">
        <v>0.25800000000000001</v>
      </c>
      <c r="E382" s="2" t="s">
        <v>939</v>
      </c>
      <c r="F382" s="2">
        <v>0.25800000000000001</v>
      </c>
      <c r="G382" s="2" t="s">
        <v>599</v>
      </c>
      <c r="H382" s="2" t="s">
        <v>598</v>
      </c>
      <c r="I382" s="2" t="s">
        <v>599</v>
      </c>
      <c r="J382" s="2" t="s">
        <v>598</v>
      </c>
      <c r="O382" s="20">
        <f t="shared" si="5"/>
        <v>0.25800000000000001</v>
      </c>
    </row>
    <row r="383" spans="1:15" ht="15" customHeight="1" x14ac:dyDescent="0.25">
      <c r="A383" s="2" t="s">
        <v>525</v>
      </c>
      <c r="B383" s="2" t="s">
        <v>526</v>
      </c>
      <c r="C383" s="2">
        <v>2014</v>
      </c>
      <c r="D383" s="2">
        <v>15.862</v>
      </c>
      <c r="E383" s="2" t="s">
        <v>940</v>
      </c>
      <c r="F383" s="2">
        <v>4.9640000000000004</v>
      </c>
      <c r="G383" s="2" t="s">
        <v>941</v>
      </c>
      <c r="H383" s="2">
        <v>10.898</v>
      </c>
      <c r="I383" s="2" t="s">
        <v>599</v>
      </c>
      <c r="J383" s="2" t="s">
        <v>598</v>
      </c>
      <c r="O383" s="20">
        <f t="shared" si="5"/>
        <v>15.862</v>
      </c>
    </row>
    <row r="384" spans="1:15" ht="15" customHeight="1" x14ac:dyDescent="0.25">
      <c r="A384" s="2" t="s">
        <v>525</v>
      </c>
      <c r="B384" s="2" t="s">
        <v>527</v>
      </c>
      <c r="C384" s="2">
        <v>2014</v>
      </c>
      <c r="D384" s="2" t="s">
        <v>598</v>
      </c>
      <c r="E384" s="2" t="s">
        <v>599</v>
      </c>
      <c r="F384" s="2" t="s">
        <v>598</v>
      </c>
      <c r="G384" s="2" t="s">
        <v>599</v>
      </c>
      <c r="H384" s="2" t="s">
        <v>598</v>
      </c>
      <c r="I384" s="2" t="s">
        <v>599</v>
      </c>
      <c r="J384" s="2" t="s">
        <v>598</v>
      </c>
      <c r="O384" s="20">
        <f t="shared" si="5"/>
        <v>0</v>
      </c>
    </row>
    <row r="385" spans="1:15" ht="15" customHeight="1" x14ac:dyDescent="0.25">
      <c r="A385" s="2" t="s">
        <v>525</v>
      </c>
      <c r="B385" s="2" t="s">
        <v>528</v>
      </c>
      <c r="C385" s="2">
        <v>2014</v>
      </c>
      <c r="D385" s="2">
        <v>1.3460000000000001</v>
      </c>
      <c r="E385" s="2" t="s">
        <v>942</v>
      </c>
      <c r="F385" s="2">
        <v>0.22700000000000001</v>
      </c>
      <c r="G385" s="2" t="s">
        <v>943</v>
      </c>
      <c r="H385" s="2">
        <v>1.119</v>
      </c>
      <c r="I385" s="2" t="s">
        <v>599</v>
      </c>
      <c r="J385" s="2" t="s">
        <v>598</v>
      </c>
      <c r="O385" s="20">
        <f t="shared" si="5"/>
        <v>1.3460000000000001</v>
      </c>
    </row>
    <row r="386" spans="1:15" ht="15" customHeight="1" x14ac:dyDescent="0.25">
      <c r="A386" s="2" t="s">
        <v>525</v>
      </c>
      <c r="B386" s="2" t="s">
        <v>529</v>
      </c>
      <c r="C386" s="2">
        <v>2014</v>
      </c>
      <c r="D386" s="2">
        <v>18.728999999999999</v>
      </c>
      <c r="E386" s="2" t="s">
        <v>732</v>
      </c>
      <c r="F386" s="2">
        <v>18.728999999999999</v>
      </c>
      <c r="G386" s="2" t="s">
        <v>599</v>
      </c>
      <c r="H386" s="2" t="s">
        <v>598</v>
      </c>
      <c r="I386" s="2" t="s">
        <v>599</v>
      </c>
      <c r="J386" s="2" t="s">
        <v>598</v>
      </c>
      <c r="O386" s="20">
        <f t="shared" si="5"/>
        <v>18.728999999999999</v>
      </c>
    </row>
    <row r="387" spans="1:15" ht="15" customHeight="1" x14ac:dyDescent="0.25">
      <c r="A387" s="2" t="s">
        <v>530</v>
      </c>
      <c r="B387" s="2" t="s">
        <v>531</v>
      </c>
      <c r="C387" s="2">
        <v>2014</v>
      </c>
      <c r="D387" s="2" t="s">
        <v>598</v>
      </c>
      <c r="E387" s="2" t="s">
        <v>598</v>
      </c>
      <c r="F387" s="2" t="s">
        <v>598</v>
      </c>
      <c r="G387" s="2" t="s">
        <v>598</v>
      </c>
      <c r="H387" s="2" t="s">
        <v>598</v>
      </c>
      <c r="I387" s="2" t="s">
        <v>598</v>
      </c>
      <c r="J387" s="2" t="s">
        <v>598</v>
      </c>
      <c r="O387" s="20">
        <f t="shared" ref="O387:O411" si="6">IFERROR(F387/1,0)+IFERROR(H387/1,0)+IFERROR(J387/1,0)</f>
        <v>0</v>
      </c>
    </row>
    <row r="388" spans="1:15" ht="15" customHeight="1" x14ac:dyDescent="0.25">
      <c r="A388" s="2" t="s">
        <v>530</v>
      </c>
      <c r="B388" s="2" t="s">
        <v>532</v>
      </c>
      <c r="C388" s="2">
        <v>2014</v>
      </c>
      <c r="D388" s="2" t="s">
        <v>598</v>
      </c>
      <c r="E388" s="2" t="s">
        <v>599</v>
      </c>
      <c r="F388" s="2" t="s">
        <v>598</v>
      </c>
      <c r="G388" s="2" t="s">
        <v>599</v>
      </c>
      <c r="H388" s="2" t="s">
        <v>598</v>
      </c>
      <c r="I388" s="2" t="s">
        <v>599</v>
      </c>
      <c r="J388" s="2" t="s">
        <v>598</v>
      </c>
      <c r="O388" s="20">
        <f t="shared" si="6"/>
        <v>0</v>
      </c>
    </row>
    <row r="389" spans="1:15" ht="15" customHeight="1" x14ac:dyDescent="0.25">
      <c r="A389" s="2" t="s">
        <v>530</v>
      </c>
      <c r="B389" s="2" t="s">
        <v>533</v>
      </c>
      <c r="C389" s="2">
        <v>2014</v>
      </c>
      <c r="D389" s="2" t="s">
        <v>598</v>
      </c>
      <c r="E389" s="2" t="s">
        <v>599</v>
      </c>
      <c r="F389" s="2" t="s">
        <v>598</v>
      </c>
      <c r="G389" s="2" t="s">
        <v>599</v>
      </c>
      <c r="H389" s="2" t="s">
        <v>598</v>
      </c>
      <c r="I389" s="2" t="s">
        <v>599</v>
      </c>
      <c r="J389" s="2" t="s">
        <v>598</v>
      </c>
      <c r="O389" s="20">
        <f t="shared" si="6"/>
        <v>0</v>
      </c>
    </row>
    <row r="390" spans="1:15" ht="15" customHeight="1" x14ac:dyDescent="0.25">
      <c r="A390" s="2" t="s">
        <v>534</v>
      </c>
      <c r="B390" s="2" t="s">
        <v>535</v>
      </c>
      <c r="C390" s="2">
        <v>2014</v>
      </c>
      <c r="D390" s="2" t="s">
        <v>598</v>
      </c>
      <c r="E390" s="2" t="s">
        <v>599</v>
      </c>
      <c r="F390" s="2" t="s">
        <v>598</v>
      </c>
      <c r="G390" s="2" t="s">
        <v>599</v>
      </c>
      <c r="H390" s="2" t="s">
        <v>598</v>
      </c>
      <c r="I390" s="2" t="s">
        <v>599</v>
      </c>
      <c r="J390" s="2" t="s">
        <v>598</v>
      </c>
      <c r="O390" s="20">
        <f t="shared" si="6"/>
        <v>0</v>
      </c>
    </row>
    <row r="391" spans="1:15" ht="15" customHeight="1" x14ac:dyDescent="0.25">
      <c r="A391" s="2" t="s">
        <v>534</v>
      </c>
      <c r="B391" s="2" t="s">
        <v>536</v>
      </c>
      <c r="C391" s="2">
        <v>2014</v>
      </c>
      <c r="D391" s="2" t="s">
        <v>598</v>
      </c>
      <c r="E391" s="2" t="s">
        <v>599</v>
      </c>
      <c r="F391" s="2" t="s">
        <v>598</v>
      </c>
      <c r="G391" s="2" t="s">
        <v>599</v>
      </c>
      <c r="H391" s="2" t="s">
        <v>598</v>
      </c>
      <c r="I391" s="2" t="s">
        <v>599</v>
      </c>
      <c r="J391" s="2" t="s">
        <v>598</v>
      </c>
      <c r="O391" s="20">
        <f t="shared" si="6"/>
        <v>0</v>
      </c>
    </row>
    <row r="392" spans="1:15" ht="15" customHeight="1" x14ac:dyDescent="0.25">
      <c r="A392" s="2" t="s">
        <v>534</v>
      </c>
      <c r="B392" s="2" t="s">
        <v>537</v>
      </c>
      <c r="C392" s="2">
        <v>2014</v>
      </c>
      <c r="D392" s="2" t="s">
        <v>598</v>
      </c>
      <c r="E392" s="2" t="s">
        <v>599</v>
      </c>
      <c r="F392" s="2" t="s">
        <v>598</v>
      </c>
      <c r="G392" s="2" t="s">
        <v>599</v>
      </c>
      <c r="H392" s="2" t="s">
        <v>598</v>
      </c>
      <c r="I392" s="2" t="s">
        <v>599</v>
      </c>
      <c r="J392" s="2" t="s">
        <v>598</v>
      </c>
      <c r="O392" s="20">
        <f t="shared" si="6"/>
        <v>0</v>
      </c>
    </row>
    <row r="393" spans="1:15" ht="15" customHeight="1" x14ac:dyDescent="0.25">
      <c r="A393" s="2" t="s">
        <v>534</v>
      </c>
      <c r="B393" s="2" t="s">
        <v>538</v>
      </c>
      <c r="C393" s="2">
        <v>2014</v>
      </c>
      <c r="D393" s="2" t="s">
        <v>598</v>
      </c>
      <c r="E393" s="2" t="s">
        <v>599</v>
      </c>
      <c r="F393" s="2" t="s">
        <v>598</v>
      </c>
      <c r="G393" s="2" t="s">
        <v>599</v>
      </c>
      <c r="H393" s="2" t="s">
        <v>598</v>
      </c>
      <c r="I393" s="2" t="s">
        <v>599</v>
      </c>
      <c r="J393" s="2" t="s">
        <v>598</v>
      </c>
      <c r="O393" s="20">
        <f t="shared" si="6"/>
        <v>0</v>
      </c>
    </row>
    <row r="394" spans="1:15" ht="15" customHeight="1" x14ac:dyDescent="0.25">
      <c r="A394" s="2" t="s">
        <v>539</v>
      </c>
      <c r="B394" s="2" t="s">
        <v>540</v>
      </c>
      <c r="C394" s="2">
        <v>2014</v>
      </c>
      <c r="D394" s="2" t="s">
        <v>598</v>
      </c>
      <c r="E394" s="2" t="s">
        <v>599</v>
      </c>
      <c r="F394" s="2" t="s">
        <v>598</v>
      </c>
      <c r="G394" s="2" t="s">
        <v>599</v>
      </c>
      <c r="H394" s="2" t="s">
        <v>598</v>
      </c>
      <c r="I394" s="2" t="s">
        <v>599</v>
      </c>
      <c r="J394" s="2" t="s">
        <v>598</v>
      </c>
      <c r="O394" s="20">
        <f t="shared" si="6"/>
        <v>0</v>
      </c>
    </row>
    <row r="395" spans="1:15" ht="15" customHeight="1" x14ac:dyDescent="0.25">
      <c r="A395" s="2" t="s">
        <v>541</v>
      </c>
      <c r="B395" s="2" t="s">
        <v>542</v>
      </c>
      <c r="C395" s="2">
        <v>2014</v>
      </c>
      <c r="D395" s="2" t="s">
        <v>598</v>
      </c>
      <c r="E395" s="2" t="s">
        <v>599</v>
      </c>
      <c r="F395" s="2" t="s">
        <v>598</v>
      </c>
      <c r="G395" s="2" t="s">
        <v>599</v>
      </c>
      <c r="H395" s="2" t="s">
        <v>598</v>
      </c>
      <c r="I395" s="2" t="s">
        <v>599</v>
      </c>
      <c r="J395" s="2" t="s">
        <v>598</v>
      </c>
      <c r="O395" s="20">
        <f t="shared" si="6"/>
        <v>0</v>
      </c>
    </row>
    <row r="396" spans="1:15" ht="15" customHeight="1" x14ac:dyDescent="0.25">
      <c r="A396" s="2" t="s">
        <v>541</v>
      </c>
      <c r="B396" s="2" t="s">
        <v>543</v>
      </c>
      <c r="C396" s="2">
        <v>2014</v>
      </c>
      <c r="D396" s="2" t="s">
        <v>598</v>
      </c>
      <c r="E396" s="2" t="s">
        <v>599</v>
      </c>
      <c r="F396" s="2" t="s">
        <v>598</v>
      </c>
      <c r="G396" s="2" t="s">
        <v>599</v>
      </c>
      <c r="H396" s="2" t="s">
        <v>598</v>
      </c>
      <c r="I396" s="2" t="s">
        <v>599</v>
      </c>
      <c r="J396" s="2" t="s">
        <v>598</v>
      </c>
      <c r="O396" s="20">
        <f t="shared" si="6"/>
        <v>0</v>
      </c>
    </row>
    <row r="397" spans="1:15" ht="15" customHeight="1" x14ac:dyDescent="0.25">
      <c r="A397" s="2" t="s">
        <v>541</v>
      </c>
      <c r="B397" s="2" t="s">
        <v>544</v>
      </c>
      <c r="C397" s="2">
        <v>2014</v>
      </c>
      <c r="D397" s="2" t="s">
        <v>598</v>
      </c>
      <c r="E397" s="2" t="s">
        <v>599</v>
      </c>
      <c r="F397" s="2" t="s">
        <v>598</v>
      </c>
      <c r="G397" s="2" t="s">
        <v>599</v>
      </c>
      <c r="H397" s="2" t="s">
        <v>598</v>
      </c>
      <c r="I397" s="2" t="s">
        <v>599</v>
      </c>
      <c r="J397" s="2" t="s">
        <v>598</v>
      </c>
      <c r="O397" s="20">
        <f t="shared" si="6"/>
        <v>0</v>
      </c>
    </row>
    <row r="398" spans="1:15" ht="15" customHeight="1" x14ac:dyDescent="0.25">
      <c r="A398" s="2" t="s">
        <v>545</v>
      </c>
      <c r="B398" s="2" t="s">
        <v>546</v>
      </c>
      <c r="C398" s="2">
        <v>2014</v>
      </c>
      <c r="D398" s="2" t="s">
        <v>599</v>
      </c>
      <c r="E398" s="2" t="s">
        <v>599</v>
      </c>
      <c r="F398" s="2" t="s">
        <v>599</v>
      </c>
      <c r="G398" s="2" t="s">
        <v>599</v>
      </c>
      <c r="H398" s="2" t="s">
        <v>599</v>
      </c>
      <c r="I398" s="2" t="s">
        <v>599</v>
      </c>
      <c r="J398" s="2" t="s">
        <v>599</v>
      </c>
      <c r="O398" s="20">
        <f t="shared" si="6"/>
        <v>0</v>
      </c>
    </row>
    <row r="399" spans="1:15" ht="15" customHeight="1" x14ac:dyDescent="0.25">
      <c r="A399" s="2" t="s">
        <v>547</v>
      </c>
      <c r="B399" s="2" t="s">
        <v>548</v>
      </c>
      <c r="C399" s="2">
        <v>2014</v>
      </c>
      <c r="D399" s="2">
        <v>321.02100000000002</v>
      </c>
      <c r="E399" s="2" t="s">
        <v>944</v>
      </c>
      <c r="F399" s="2">
        <v>316.27600000000001</v>
      </c>
      <c r="G399" s="2" t="s">
        <v>945</v>
      </c>
      <c r="H399" s="2">
        <v>4.1639999999999997</v>
      </c>
      <c r="I399" s="2" t="s">
        <v>717</v>
      </c>
      <c r="J399" s="2">
        <v>0.58099999999999996</v>
      </c>
      <c r="O399" s="20">
        <f t="shared" si="6"/>
        <v>321.02100000000002</v>
      </c>
    </row>
    <row r="400" spans="1:15" ht="15" customHeight="1" x14ac:dyDescent="0.25">
      <c r="A400" s="2" t="s">
        <v>547</v>
      </c>
      <c r="B400" s="2" t="s">
        <v>549</v>
      </c>
      <c r="C400" s="2">
        <v>2014</v>
      </c>
      <c r="D400" s="2" t="s">
        <v>598</v>
      </c>
      <c r="E400" s="2" t="s">
        <v>599</v>
      </c>
      <c r="F400" s="2" t="s">
        <v>598</v>
      </c>
      <c r="G400" s="2" t="s">
        <v>599</v>
      </c>
      <c r="H400" s="2" t="s">
        <v>598</v>
      </c>
      <c r="I400" s="2" t="s">
        <v>599</v>
      </c>
      <c r="J400" s="2" t="s">
        <v>598</v>
      </c>
      <c r="O400" s="20">
        <f t="shared" si="6"/>
        <v>0</v>
      </c>
    </row>
    <row r="401" spans="1:15" ht="15" customHeight="1" x14ac:dyDescent="0.25">
      <c r="A401" s="2" t="s">
        <v>547</v>
      </c>
      <c r="B401" s="2" t="s">
        <v>550</v>
      </c>
      <c r="C401" s="2">
        <v>2014</v>
      </c>
      <c r="D401" s="2" t="s">
        <v>598</v>
      </c>
      <c r="E401" s="2" t="s">
        <v>599</v>
      </c>
      <c r="F401" s="2" t="s">
        <v>598</v>
      </c>
      <c r="G401" s="2" t="s">
        <v>599</v>
      </c>
      <c r="H401" s="2" t="s">
        <v>598</v>
      </c>
      <c r="I401" s="2" t="s">
        <v>599</v>
      </c>
      <c r="J401" s="2" t="s">
        <v>598</v>
      </c>
      <c r="O401" s="20">
        <f t="shared" si="6"/>
        <v>0</v>
      </c>
    </row>
    <row r="402" spans="1:15" ht="15" customHeight="1" x14ac:dyDescent="0.25">
      <c r="A402" s="2" t="s">
        <v>547</v>
      </c>
      <c r="B402" s="2" t="s">
        <v>551</v>
      </c>
      <c r="C402" s="2">
        <v>2014</v>
      </c>
      <c r="D402" s="2">
        <v>0.25800000000000001</v>
      </c>
      <c r="E402" s="2" t="s">
        <v>717</v>
      </c>
      <c r="F402" s="2">
        <v>0.25800000000000001</v>
      </c>
      <c r="G402" s="2" t="s">
        <v>599</v>
      </c>
      <c r="H402" s="2" t="s">
        <v>598</v>
      </c>
      <c r="I402" s="2" t="s">
        <v>599</v>
      </c>
      <c r="J402" s="2" t="s">
        <v>598</v>
      </c>
      <c r="O402" s="20">
        <f t="shared" si="6"/>
        <v>0.25800000000000001</v>
      </c>
    </row>
    <row r="403" spans="1:15" ht="15" customHeight="1" x14ac:dyDescent="0.25">
      <c r="A403" s="2" t="s">
        <v>552</v>
      </c>
      <c r="B403" s="2" t="s">
        <v>553</v>
      </c>
      <c r="C403" s="2">
        <v>2014</v>
      </c>
      <c r="D403" s="2" t="s">
        <v>598</v>
      </c>
      <c r="E403" s="2" t="s">
        <v>599</v>
      </c>
      <c r="F403" s="2" t="s">
        <v>598</v>
      </c>
      <c r="G403" s="2" t="s">
        <v>599</v>
      </c>
      <c r="H403" s="2" t="s">
        <v>598</v>
      </c>
      <c r="I403" s="2" t="s">
        <v>599</v>
      </c>
      <c r="J403" s="2" t="s">
        <v>598</v>
      </c>
      <c r="O403" s="20">
        <f t="shared" si="6"/>
        <v>0</v>
      </c>
    </row>
    <row r="404" spans="1:15" ht="15" customHeight="1" x14ac:dyDescent="0.25">
      <c r="A404" s="2" t="s">
        <v>554</v>
      </c>
      <c r="B404" s="2" t="s">
        <v>555</v>
      </c>
      <c r="C404" s="2">
        <v>2014</v>
      </c>
      <c r="D404" s="2" t="s">
        <v>598</v>
      </c>
      <c r="E404" s="2" t="s">
        <v>599</v>
      </c>
      <c r="F404" s="2" t="s">
        <v>598</v>
      </c>
      <c r="G404" s="2" t="s">
        <v>599</v>
      </c>
      <c r="H404" s="2" t="s">
        <v>598</v>
      </c>
      <c r="I404" s="2" t="s">
        <v>599</v>
      </c>
      <c r="J404" s="2" t="s">
        <v>598</v>
      </c>
      <c r="O404" s="20">
        <f t="shared" si="6"/>
        <v>0</v>
      </c>
    </row>
    <row r="405" spans="1:15" ht="15" customHeight="1" x14ac:dyDescent="0.25">
      <c r="A405" s="2" t="s">
        <v>556</v>
      </c>
      <c r="B405" s="2" t="s">
        <v>557</v>
      </c>
      <c r="C405" s="2">
        <v>2014</v>
      </c>
      <c r="D405" s="2" t="s">
        <v>598</v>
      </c>
      <c r="E405" s="2" t="s">
        <v>599</v>
      </c>
      <c r="F405" s="2" t="s">
        <v>598</v>
      </c>
      <c r="G405" s="2" t="s">
        <v>599</v>
      </c>
      <c r="H405" s="2" t="s">
        <v>598</v>
      </c>
      <c r="I405" s="2" t="s">
        <v>599</v>
      </c>
      <c r="J405" s="2" t="s">
        <v>598</v>
      </c>
      <c r="O405" s="20">
        <f t="shared" si="6"/>
        <v>0</v>
      </c>
    </row>
    <row r="406" spans="1:15" ht="15" customHeight="1" x14ac:dyDescent="0.25">
      <c r="A406" s="2" t="s">
        <v>556</v>
      </c>
      <c r="B406" s="2" t="s">
        <v>558</v>
      </c>
      <c r="C406" s="2">
        <v>2014</v>
      </c>
      <c r="D406" s="2" t="s">
        <v>598</v>
      </c>
      <c r="E406" s="2" t="s">
        <v>599</v>
      </c>
      <c r="F406" s="2" t="s">
        <v>598</v>
      </c>
      <c r="G406" s="2" t="s">
        <v>599</v>
      </c>
      <c r="H406" s="2" t="s">
        <v>598</v>
      </c>
      <c r="I406" s="2" t="s">
        <v>599</v>
      </c>
      <c r="J406" s="2" t="s">
        <v>598</v>
      </c>
      <c r="O406" s="20">
        <f t="shared" si="6"/>
        <v>0</v>
      </c>
    </row>
    <row r="407" spans="1:15" ht="15" customHeight="1" x14ac:dyDescent="0.25">
      <c r="A407" s="2" t="s">
        <v>556</v>
      </c>
      <c r="B407" s="2" t="s">
        <v>559</v>
      </c>
      <c r="C407" s="2">
        <v>2014</v>
      </c>
      <c r="D407" s="2" t="s">
        <v>598</v>
      </c>
      <c r="E407" s="2" t="s">
        <v>599</v>
      </c>
      <c r="F407" s="2" t="s">
        <v>598</v>
      </c>
      <c r="G407" s="2" t="s">
        <v>599</v>
      </c>
      <c r="H407" s="2" t="s">
        <v>598</v>
      </c>
      <c r="I407" s="2" t="s">
        <v>599</v>
      </c>
      <c r="J407" s="2" t="s">
        <v>598</v>
      </c>
      <c r="O407" s="20">
        <f t="shared" si="6"/>
        <v>0</v>
      </c>
    </row>
    <row r="408" spans="1:15" ht="15" customHeight="1" x14ac:dyDescent="0.25">
      <c r="A408" s="2" t="s">
        <v>556</v>
      </c>
      <c r="B408" s="2" t="s">
        <v>560</v>
      </c>
      <c r="C408" s="2">
        <v>2014</v>
      </c>
      <c r="D408" s="2">
        <v>5.2685000000000004</v>
      </c>
      <c r="E408" s="2" t="s">
        <v>739</v>
      </c>
      <c r="F408" s="2">
        <v>5.2685000000000004</v>
      </c>
      <c r="G408" s="2" t="s">
        <v>598</v>
      </c>
      <c r="H408" s="2" t="s">
        <v>598</v>
      </c>
      <c r="I408" s="2" t="s">
        <v>598</v>
      </c>
      <c r="J408" s="2" t="s">
        <v>598</v>
      </c>
      <c r="O408" s="20">
        <f t="shared" si="6"/>
        <v>5.2685000000000004</v>
      </c>
    </row>
    <row r="409" spans="1:15" ht="15" customHeight="1" x14ac:dyDescent="0.25">
      <c r="A409" s="2" t="s">
        <v>556</v>
      </c>
      <c r="B409" s="2" t="s">
        <v>561</v>
      </c>
      <c r="C409" s="2">
        <v>2014</v>
      </c>
      <c r="D409" s="2" t="s">
        <v>598</v>
      </c>
      <c r="E409" s="2" t="s">
        <v>599</v>
      </c>
      <c r="F409" s="2" t="s">
        <v>598</v>
      </c>
      <c r="G409" s="2" t="s">
        <v>599</v>
      </c>
      <c r="H409" s="2" t="s">
        <v>598</v>
      </c>
      <c r="I409" s="2" t="s">
        <v>599</v>
      </c>
      <c r="J409" s="2" t="s">
        <v>598</v>
      </c>
      <c r="O409" s="20">
        <f t="shared" si="6"/>
        <v>0</v>
      </c>
    </row>
    <row r="410" spans="1:15" ht="15" customHeight="1" x14ac:dyDescent="0.25">
      <c r="A410" s="2" t="s">
        <v>556</v>
      </c>
      <c r="B410" s="2" t="s">
        <v>562</v>
      </c>
      <c r="C410" s="2">
        <v>2014</v>
      </c>
      <c r="D410" s="2" t="s">
        <v>598</v>
      </c>
      <c r="E410" s="2" t="s">
        <v>599</v>
      </c>
      <c r="F410" s="2" t="s">
        <v>598</v>
      </c>
      <c r="G410" s="2" t="s">
        <v>599</v>
      </c>
      <c r="H410" s="2" t="s">
        <v>598</v>
      </c>
      <c r="I410" s="2" t="s">
        <v>599</v>
      </c>
      <c r="J410" s="2" t="s">
        <v>598</v>
      </c>
      <c r="O410" s="20">
        <f t="shared" si="6"/>
        <v>0</v>
      </c>
    </row>
    <row r="411" spans="1:15" ht="15" customHeight="1" x14ac:dyDescent="0.25">
      <c r="A411" s="2" t="s">
        <v>556</v>
      </c>
      <c r="B411" s="2" t="s">
        <v>563</v>
      </c>
      <c r="C411" s="2">
        <v>2014</v>
      </c>
      <c r="D411" s="2" t="s">
        <v>598</v>
      </c>
      <c r="E411" s="2" t="s">
        <v>599</v>
      </c>
      <c r="F411" s="2" t="s">
        <v>598</v>
      </c>
      <c r="G411" s="2" t="s">
        <v>599</v>
      </c>
      <c r="H411" s="2" t="s">
        <v>598</v>
      </c>
      <c r="I411" s="2" t="s">
        <v>599</v>
      </c>
      <c r="J411" s="2" t="s">
        <v>598</v>
      </c>
      <c r="O411" s="20">
        <f t="shared" si="6"/>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11"/>
  <sheetViews>
    <sheetView workbookViewId="0">
      <selection activeCell="Z26" sqref="Z26:AA26"/>
    </sheetView>
  </sheetViews>
  <sheetFormatPr defaultRowHeight="15" customHeight="1" x14ac:dyDescent="0.25"/>
  <cols>
    <col min="1" max="22" width="9.140625" style="2"/>
    <col min="23" max="23" width="14" style="2" customWidth="1"/>
    <col min="24" max="16384" width="9.140625" style="2"/>
  </cols>
  <sheetData>
    <row r="1" spans="1:31" s="13" customFormat="1" ht="165.75" thickBot="1" x14ac:dyDescent="0.3">
      <c r="A1" s="12" t="s">
        <v>564</v>
      </c>
      <c r="B1" s="12" t="s">
        <v>1</v>
      </c>
      <c r="C1" s="12" t="s">
        <v>565</v>
      </c>
      <c r="D1" s="12" t="s">
        <v>775</v>
      </c>
      <c r="E1" s="12" t="s">
        <v>776</v>
      </c>
      <c r="F1" s="12" t="s">
        <v>777</v>
      </c>
      <c r="G1" s="12" t="s">
        <v>778</v>
      </c>
      <c r="H1" s="12" t="s">
        <v>779</v>
      </c>
      <c r="I1" s="12" t="s">
        <v>780</v>
      </c>
      <c r="J1" s="12" t="s">
        <v>781</v>
      </c>
      <c r="K1" s="12" t="s">
        <v>778</v>
      </c>
      <c r="L1" s="12" t="s">
        <v>782</v>
      </c>
      <c r="M1" s="12" t="s">
        <v>783</v>
      </c>
      <c r="N1" s="12" t="s">
        <v>784</v>
      </c>
      <c r="O1" s="12" t="s">
        <v>785</v>
      </c>
      <c r="P1" s="12" t="s">
        <v>778</v>
      </c>
      <c r="Q1" s="12" t="s">
        <v>782</v>
      </c>
      <c r="R1" s="12" t="s">
        <v>783</v>
      </c>
      <c r="S1" s="12" t="s">
        <v>784</v>
      </c>
      <c r="V1" s="18"/>
      <c r="W1" s="18" t="s">
        <v>994</v>
      </c>
      <c r="AA1" s="19" t="s">
        <v>995</v>
      </c>
      <c r="AC1" s="13" t="s">
        <v>996</v>
      </c>
      <c r="AD1" s="13" t="s">
        <v>997</v>
      </c>
      <c r="AE1" s="13" t="s">
        <v>998</v>
      </c>
    </row>
    <row r="2" spans="1:31" ht="15" customHeight="1" x14ac:dyDescent="0.25">
      <c r="A2" s="2" t="s">
        <v>12</v>
      </c>
      <c r="B2" s="2" t="s">
        <v>13</v>
      </c>
      <c r="C2" s="2">
        <v>2014</v>
      </c>
      <c r="D2" s="2">
        <v>2.5000000000000001E-2</v>
      </c>
      <c r="E2" s="2" t="s">
        <v>598</v>
      </c>
      <c r="F2" s="2" t="s">
        <v>786</v>
      </c>
      <c r="G2" s="2">
        <v>1.1000000000000001</v>
      </c>
      <c r="H2" s="2">
        <v>0</v>
      </c>
      <c r="I2" s="2">
        <v>0</v>
      </c>
      <c r="J2" s="2" t="s">
        <v>598</v>
      </c>
      <c r="K2" s="2" t="s">
        <v>598</v>
      </c>
      <c r="L2" s="2" t="s">
        <v>598</v>
      </c>
      <c r="M2" s="2" t="s">
        <v>598</v>
      </c>
      <c r="N2" s="2" t="s">
        <v>598</v>
      </c>
      <c r="O2" s="2" t="s">
        <v>598</v>
      </c>
      <c r="P2" s="2" t="s">
        <v>598</v>
      </c>
      <c r="Q2" s="2" t="s">
        <v>598</v>
      </c>
      <c r="R2" s="2" t="s">
        <v>598</v>
      </c>
      <c r="S2" s="2" t="s">
        <v>598</v>
      </c>
      <c r="W2" s="2">
        <f>IFERROR(J2/1,0)</f>
        <v>0</v>
      </c>
      <c r="AA2" s="2" t="str">
        <f>IF(AND(OR(F2="-",F2="et",F2="'-'",F2="'0'",F2="'DS'"),G2=2.36),"Nordisk residual",F2)</f>
        <v>'förnybar el "guarantee of origin"'</v>
      </c>
      <c r="AC2" s="2">
        <f>IFERROR(G2/1,2.36)</f>
        <v>1.1000000000000001</v>
      </c>
      <c r="AD2" s="2">
        <f>IFERROR(H2/1,483.4)</f>
        <v>0</v>
      </c>
      <c r="AE2" s="2">
        <f>IFERROR(I2/1,0.55)</f>
        <v>0</v>
      </c>
    </row>
    <row r="3" spans="1:31" ht="15" customHeight="1" x14ac:dyDescent="0.25">
      <c r="A3" s="2" t="s">
        <v>12</v>
      </c>
      <c r="B3" s="2" t="s">
        <v>14</v>
      </c>
      <c r="C3" s="2">
        <v>2014</v>
      </c>
      <c r="D3" s="2">
        <v>2.282</v>
      </c>
      <c r="E3" s="2">
        <v>10.499000000000001</v>
      </c>
      <c r="F3" s="2" t="s">
        <v>787</v>
      </c>
      <c r="G3" s="2">
        <v>1.1000000000000001</v>
      </c>
      <c r="H3" s="2">
        <v>0</v>
      </c>
      <c r="I3" s="2">
        <v>0</v>
      </c>
      <c r="J3" s="2" t="s">
        <v>598</v>
      </c>
      <c r="K3" s="2" t="s">
        <v>598</v>
      </c>
      <c r="L3" s="2" t="s">
        <v>598</v>
      </c>
      <c r="M3" s="2" t="s">
        <v>598</v>
      </c>
      <c r="N3" s="2" t="s">
        <v>598</v>
      </c>
      <c r="O3" s="2" t="s">
        <v>598</v>
      </c>
      <c r="P3" s="2" t="s">
        <v>598</v>
      </c>
      <c r="Q3" s="2" t="s">
        <v>598</v>
      </c>
      <c r="R3" s="2" t="s">
        <v>598</v>
      </c>
      <c r="S3" s="2" t="s">
        <v>598</v>
      </c>
      <c r="W3" s="2">
        <f t="shared" ref="W3:W66" si="0">IFERROR(J3/1,0)</f>
        <v>0</v>
      </c>
      <c r="AA3" s="2" t="str">
        <f t="shared" ref="AA3:AA66" si="1">IF(AND(OR(F3="-",F3="et",F3="'-'",F3="'0'",F3="'DS'"),G3=2.36),"Nordisk residual",F3)</f>
        <v>'förnybar el "guaranteee of origin"'</v>
      </c>
      <c r="AC3" s="2">
        <f t="shared" ref="AC3:AC66" si="2">IFERROR(G3/1,2.36)</f>
        <v>1.1000000000000001</v>
      </c>
      <c r="AD3" s="2">
        <f t="shared" ref="AD3:AD66" si="3">IFERROR(H3/1,483.4)</f>
        <v>0</v>
      </c>
      <c r="AE3" s="2">
        <f t="shared" ref="AE3:AE66" si="4">IFERROR(I3/1,0.55)</f>
        <v>0</v>
      </c>
    </row>
    <row r="4" spans="1:31" ht="15" customHeight="1" x14ac:dyDescent="0.25">
      <c r="A4" s="2" t="s">
        <v>12</v>
      </c>
      <c r="B4" s="2" t="s">
        <v>15</v>
      </c>
      <c r="C4" s="2">
        <v>2014</v>
      </c>
      <c r="D4" s="2">
        <v>8.5999999999999993E-2</v>
      </c>
      <c r="E4" s="2" t="s">
        <v>598</v>
      </c>
      <c r="F4" s="2" t="s">
        <v>786</v>
      </c>
      <c r="G4" s="2">
        <v>1.1000000000000001</v>
      </c>
      <c r="H4" s="2">
        <v>0</v>
      </c>
      <c r="I4" s="2">
        <v>0</v>
      </c>
      <c r="J4" s="2" t="s">
        <v>598</v>
      </c>
      <c r="K4" s="2" t="s">
        <v>598</v>
      </c>
      <c r="L4" s="2" t="s">
        <v>598</v>
      </c>
      <c r="M4" s="2" t="s">
        <v>598</v>
      </c>
      <c r="N4" s="2" t="s">
        <v>598</v>
      </c>
      <c r="O4" s="2" t="s">
        <v>598</v>
      </c>
      <c r="P4" s="2" t="s">
        <v>598</v>
      </c>
      <c r="Q4" s="2" t="s">
        <v>598</v>
      </c>
      <c r="R4" s="2" t="s">
        <v>598</v>
      </c>
      <c r="S4" s="2" t="s">
        <v>598</v>
      </c>
      <c r="W4" s="2">
        <f t="shared" si="0"/>
        <v>0</v>
      </c>
      <c r="AA4" s="2" t="str">
        <f t="shared" si="1"/>
        <v>'förnybar el "guarantee of origin"'</v>
      </c>
      <c r="AC4" s="2">
        <f t="shared" si="2"/>
        <v>1.1000000000000001</v>
      </c>
      <c r="AD4" s="2">
        <f t="shared" si="3"/>
        <v>0</v>
      </c>
      <c r="AE4" s="2">
        <f t="shared" si="4"/>
        <v>0</v>
      </c>
    </row>
    <row r="5" spans="1:31" ht="15" customHeight="1" x14ac:dyDescent="0.25">
      <c r="A5" s="2" t="s">
        <v>12</v>
      </c>
      <c r="B5" s="2" t="s">
        <v>16</v>
      </c>
      <c r="C5" s="2">
        <v>2014</v>
      </c>
      <c r="D5" s="2">
        <v>1.2999999999999999E-2</v>
      </c>
      <c r="E5" s="2" t="s">
        <v>598</v>
      </c>
      <c r="F5" s="2" t="s">
        <v>786</v>
      </c>
      <c r="G5" s="2">
        <v>1.1000000000000001</v>
      </c>
      <c r="H5" s="2">
        <v>0</v>
      </c>
      <c r="I5" s="2">
        <v>0</v>
      </c>
      <c r="J5" s="2" t="s">
        <v>598</v>
      </c>
      <c r="K5" s="2" t="s">
        <v>598</v>
      </c>
      <c r="L5" s="2" t="s">
        <v>598</v>
      </c>
      <c r="M5" s="2" t="s">
        <v>598</v>
      </c>
      <c r="N5" s="2" t="s">
        <v>598</v>
      </c>
      <c r="O5" s="2" t="s">
        <v>598</v>
      </c>
      <c r="P5" s="2" t="s">
        <v>598</v>
      </c>
      <c r="Q5" s="2" t="s">
        <v>598</v>
      </c>
      <c r="R5" s="2" t="s">
        <v>598</v>
      </c>
      <c r="S5" s="2" t="s">
        <v>598</v>
      </c>
      <c r="W5" s="2">
        <f t="shared" si="0"/>
        <v>0</v>
      </c>
      <c r="AA5" s="2" t="str">
        <f t="shared" si="1"/>
        <v>'förnybar el "guarantee of origin"'</v>
      </c>
      <c r="AC5" s="2">
        <f t="shared" si="2"/>
        <v>1.1000000000000001</v>
      </c>
      <c r="AD5" s="2">
        <f t="shared" si="3"/>
        <v>0</v>
      </c>
      <c r="AE5" s="2">
        <f t="shared" si="4"/>
        <v>0</v>
      </c>
    </row>
    <row r="6" spans="1:31" ht="15" customHeight="1" x14ac:dyDescent="0.25">
      <c r="A6" s="2" t="s">
        <v>17</v>
      </c>
      <c r="B6" s="2" t="s">
        <v>18</v>
      </c>
      <c r="C6" s="2">
        <v>2014</v>
      </c>
      <c r="D6" s="2">
        <v>3.2</v>
      </c>
      <c r="E6" s="2" t="s">
        <v>598</v>
      </c>
      <c r="F6" s="2" t="s">
        <v>788</v>
      </c>
      <c r="G6" s="2">
        <v>0.95</v>
      </c>
      <c r="H6" s="2">
        <v>0</v>
      </c>
      <c r="I6" s="2">
        <v>0</v>
      </c>
      <c r="J6" s="2" t="s">
        <v>598</v>
      </c>
      <c r="K6" s="2" t="s">
        <v>598</v>
      </c>
      <c r="L6" s="2" t="s">
        <v>598</v>
      </c>
      <c r="M6" s="2" t="s">
        <v>598</v>
      </c>
      <c r="N6" s="2" t="s">
        <v>598</v>
      </c>
      <c r="O6" s="2" t="s">
        <v>598</v>
      </c>
      <c r="P6" s="2" t="s">
        <v>598</v>
      </c>
      <c r="Q6" s="2" t="s">
        <v>598</v>
      </c>
      <c r="R6" s="2" t="s">
        <v>598</v>
      </c>
      <c r="S6" s="2" t="s">
        <v>598</v>
      </c>
      <c r="W6" s="2">
        <f t="shared" si="0"/>
        <v>0</v>
      </c>
      <c r="AA6" s="2" t="str">
        <f t="shared" si="1"/>
        <v>'85% vattenkraft och 15% vind'</v>
      </c>
      <c r="AC6" s="2">
        <f t="shared" si="2"/>
        <v>0.95</v>
      </c>
      <c r="AD6" s="2">
        <f t="shared" si="3"/>
        <v>0</v>
      </c>
      <c r="AE6" s="2">
        <f t="shared" si="4"/>
        <v>0</v>
      </c>
    </row>
    <row r="7" spans="1:31" ht="15" customHeight="1" x14ac:dyDescent="0.25">
      <c r="A7" s="2" t="s">
        <v>19</v>
      </c>
      <c r="B7" s="2" t="s">
        <v>20</v>
      </c>
      <c r="C7" s="2">
        <v>2014</v>
      </c>
      <c r="D7" s="2" t="s">
        <v>609</v>
      </c>
      <c r="E7" s="2" t="s">
        <v>609</v>
      </c>
      <c r="F7" s="2" t="s">
        <v>599</v>
      </c>
      <c r="G7" s="2" t="s">
        <v>609</v>
      </c>
      <c r="H7" s="2" t="s">
        <v>609</v>
      </c>
      <c r="I7" s="2" t="s">
        <v>609</v>
      </c>
      <c r="J7" s="2" t="s">
        <v>598</v>
      </c>
      <c r="K7" s="2" t="s">
        <v>598</v>
      </c>
      <c r="L7" s="2" t="s">
        <v>598</v>
      </c>
      <c r="M7" s="2" t="s">
        <v>598</v>
      </c>
      <c r="N7" s="2" t="s">
        <v>598</v>
      </c>
      <c r="O7" s="2" t="s">
        <v>609</v>
      </c>
      <c r="P7" s="2" t="s">
        <v>609</v>
      </c>
      <c r="Q7" s="2" t="s">
        <v>609</v>
      </c>
      <c r="R7" s="2" t="s">
        <v>609</v>
      </c>
      <c r="S7" s="2" t="s">
        <v>609</v>
      </c>
      <c r="W7" s="2">
        <f t="shared" si="0"/>
        <v>0</v>
      </c>
      <c r="AA7" s="2" t="str">
        <f t="shared" si="1"/>
        <v>-</v>
      </c>
      <c r="AC7" s="2">
        <f t="shared" si="2"/>
        <v>2.36</v>
      </c>
      <c r="AD7" s="2">
        <f t="shared" si="3"/>
        <v>483.4</v>
      </c>
      <c r="AE7" s="2">
        <f t="shared" si="4"/>
        <v>0.55000000000000004</v>
      </c>
    </row>
    <row r="8" spans="1:31" ht="15" customHeight="1" x14ac:dyDescent="0.25">
      <c r="A8" s="2" t="s">
        <v>19</v>
      </c>
      <c r="B8" s="2" t="s">
        <v>21</v>
      </c>
      <c r="C8" s="2">
        <v>2014</v>
      </c>
      <c r="D8" s="2" t="s">
        <v>609</v>
      </c>
      <c r="E8" s="2" t="s">
        <v>609</v>
      </c>
      <c r="F8" s="2" t="s">
        <v>599</v>
      </c>
      <c r="G8" s="2" t="s">
        <v>609</v>
      </c>
      <c r="H8" s="2" t="s">
        <v>609</v>
      </c>
      <c r="I8" s="2" t="s">
        <v>609</v>
      </c>
      <c r="J8" s="2" t="s">
        <v>609</v>
      </c>
      <c r="K8" s="2" t="s">
        <v>609</v>
      </c>
      <c r="L8" s="2" t="s">
        <v>609</v>
      </c>
      <c r="M8" s="2" t="s">
        <v>609</v>
      </c>
      <c r="N8" s="2" t="s">
        <v>609</v>
      </c>
      <c r="O8" s="2" t="s">
        <v>609</v>
      </c>
      <c r="P8" s="2" t="s">
        <v>609</v>
      </c>
      <c r="Q8" s="2" t="s">
        <v>609</v>
      </c>
      <c r="R8" s="2" t="s">
        <v>609</v>
      </c>
      <c r="S8" s="2" t="s">
        <v>609</v>
      </c>
      <c r="W8" s="2">
        <f t="shared" si="0"/>
        <v>0</v>
      </c>
      <c r="AA8" s="2" t="str">
        <f t="shared" si="1"/>
        <v>-</v>
      </c>
      <c r="AC8" s="2">
        <f t="shared" si="2"/>
        <v>2.36</v>
      </c>
      <c r="AD8" s="2">
        <f t="shared" si="3"/>
        <v>483.4</v>
      </c>
      <c r="AE8" s="2">
        <f t="shared" si="4"/>
        <v>0.55000000000000004</v>
      </c>
    </row>
    <row r="9" spans="1:31" ht="15" customHeight="1" x14ac:dyDescent="0.25">
      <c r="A9" s="2" t="s">
        <v>19</v>
      </c>
      <c r="B9" s="2" t="s">
        <v>22</v>
      </c>
      <c r="C9" s="2">
        <v>2014</v>
      </c>
      <c r="D9" s="2" t="s">
        <v>609</v>
      </c>
      <c r="E9" s="2" t="s">
        <v>609</v>
      </c>
      <c r="F9" s="2" t="s">
        <v>599</v>
      </c>
      <c r="G9" s="2" t="s">
        <v>609</v>
      </c>
      <c r="H9" s="2" t="s">
        <v>609</v>
      </c>
      <c r="I9" s="2" t="s">
        <v>609</v>
      </c>
      <c r="J9" s="2" t="s">
        <v>609</v>
      </c>
      <c r="K9" s="2" t="s">
        <v>609</v>
      </c>
      <c r="L9" s="2" t="s">
        <v>609</v>
      </c>
      <c r="M9" s="2" t="s">
        <v>609</v>
      </c>
      <c r="N9" s="2" t="s">
        <v>609</v>
      </c>
      <c r="O9" s="2" t="s">
        <v>609</v>
      </c>
      <c r="P9" s="2" t="s">
        <v>609</v>
      </c>
      <c r="Q9" s="2" t="s">
        <v>609</v>
      </c>
      <c r="R9" s="2" t="s">
        <v>609</v>
      </c>
      <c r="S9" s="2" t="s">
        <v>609</v>
      </c>
      <c r="W9" s="2">
        <f t="shared" si="0"/>
        <v>0</v>
      </c>
      <c r="AA9" s="2" t="str">
        <f t="shared" si="1"/>
        <v>-</v>
      </c>
      <c r="AC9" s="2">
        <f t="shared" si="2"/>
        <v>2.36</v>
      </c>
      <c r="AD9" s="2">
        <f t="shared" si="3"/>
        <v>483.4</v>
      </c>
      <c r="AE9" s="2">
        <f t="shared" si="4"/>
        <v>0.55000000000000004</v>
      </c>
    </row>
    <row r="10" spans="1:31" ht="15" customHeight="1" x14ac:dyDescent="0.25">
      <c r="A10" s="2" t="s">
        <v>23</v>
      </c>
      <c r="B10" s="234" t="s">
        <v>328</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W10" s="2">
        <f t="shared" si="0"/>
        <v>0</v>
      </c>
      <c r="AA10" s="2" t="str">
        <f t="shared" si="1"/>
        <v>-</v>
      </c>
      <c r="AC10" s="2">
        <f t="shared" si="2"/>
        <v>2.36</v>
      </c>
      <c r="AD10" s="2">
        <f t="shared" si="3"/>
        <v>483.4</v>
      </c>
      <c r="AE10" s="2">
        <f t="shared" si="4"/>
        <v>0.55000000000000004</v>
      </c>
    </row>
    <row r="11" spans="1:31" ht="15" customHeight="1" x14ac:dyDescent="0.25">
      <c r="A11" s="2" t="s">
        <v>25</v>
      </c>
      <c r="B11" s="2" t="s">
        <v>26</v>
      </c>
      <c r="C11" s="2">
        <v>2014</v>
      </c>
      <c r="D11" s="2">
        <v>2.7</v>
      </c>
      <c r="E11" s="2" t="s">
        <v>598</v>
      </c>
      <c r="F11" s="2" t="s">
        <v>599</v>
      </c>
      <c r="G11" s="2">
        <v>2.36</v>
      </c>
      <c r="H11" s="2">
        <v>324.697</v>
      </c>
      <c r="I11" s="2">
        <v>0.37</v>
      </c>
      <c r="J11" s="2" t="s">
        <v>598</v>
      </c>
      <c r="K11" s="2" t="s">
        <v>598</v>
      </c>
      <c r="L11" s="2" t="s">
        <v>598</v>
      </c>
      <c r="M11" s="2" t="s">
        <v>598</v>
      </c>
      <c r="N11" s="2" t="s">
        <v>598</v>
      </c>
      <c r="O11" s="2" t="s">
        <v>598</v>
      </c>
      <c r="P11" s="2" t="s">
        <v>598</v>
      </c>
      <c r="Q11" s="2" t="s">
        <v>598</v>
      </c>
      <c r="R11" s="2" t="s">
        <v>598</v>
      </c>
      <c r="S11" s="2" t="s">
        <v>598</v>
      </c>
      <c r="W11" s="2">
        <f t="shared" si="0"/>
        <v>0</v>
      </c>
      <c r="AA11" s="2" t="str">
        <f t="shared" si="1"/>
        <v>Nordisk residual</v>
      </c>
      <c r="AC11" s="2">
        <f t="shared" si="2"/>
        <v>2.36</v>
      </c>
      <c r="AD11" s="2">
        <f t="shared" si="3"/>
        <v>324.697</v>
      </c>
      <c r="AE11" s="2">
        <f t="shared" si="4"/>
        <v>0.37</v>
      </c>
    </row>
    <row r="12" spans="1:31"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W12" s="2">
        <f t="shared" si="0"/>
        <v>0</v>
      </c>
      <c r="AA12" s="2" t="str">
        <f t="shared" si="1"/>
        <v>-</v>
      </c>
      <c r="AC12" s="2">
        <f t="shared" si="2"/>
        <v>2.36</v>
      </c>
      <c r="AD12" s="2">
        <f t="shared" si="3"/>
        <v>483.4</v>
      </c>
      <c r="AE12" s="2">
        <f t="shared" si="4"/>
        <v>0.55000000000000004</v>
      </c>
    </row>
    <row r="13" spans="1:31" ht="15" customHeight="1" x14ac:dyDescent="0.25">
      <c r="A13" s="2" t="s">
        <v>29</v>
      </c>
      <c r="B13" s="2" t="s">
        <v>30</v>
      </c>
      <c r="C13" s="2">
        <v>2014</v>
      </c>
      <c r="D13" s="2">
        <v>3.03</v>
      </c>
      <c r="E13" s="2" t="s">
        <v>598</v>
      </c>
      <c r="F13" s="2" t="s">
        <v>789</v>
      </c>
      <c r="G13" s="2">
        <v>1.1000000000000001</v>
      </c>
      <c r="H13" s="2">
        <v>0</v>
      </c>
      <c r="I13" s="2">
        <v>0</v>
      </c>
      <c r="J13" s="2" t="s">
        <v>598</v>
      </c>
      <c r="K13" s="2" t="s">
        <v>598</v>
      </c>
      <c r="L13" s="2" t="s">
        <v>598</v>
      </c>
      <c r="M13" s="2" t="s">
        <v>598</v>
      </c>
      <c r="N13" s="2" t="s">
        <v>598</v>
      </c>
      <c r="O13" s="2" t="s">
        <v>598</v>
      </c>
      <c r="P13" s="2" t="s">
        <v>598</v>
      </c>
      <c r="Q13" s="2" t="s">
        <v>598</v>
      </c>
      <c r="R13" s="2" t="s">
        <v>598</v>
      </c>
      <c r="S13" s="2" t="s">
        <v>598</v>
      </c>
      <c r="W13" s="2">
        <f t="shared" si="0"/>
        <v>0</v>
      </c>
      <c r="AA13" s="2" t="str">
        <f t="shared" si="1"/>
        <v>'El från vattenkraft'</v>
      </c>
      <c r="AC13" s="2">
        <f t="shared" si="2"/>
        <v>1.1000000000000001</v>
      </c>
      <c r="AD13" s="2">
        <f t="shared" si="3"/>
        <v>0</v>
      </c>
      <c r="AE13" s="2">
        <f t="shared" si="4"/>
        <v>0</v>
      </c>
    </row>
    <row r="14" spans="1:31" ht="15" customHeight="1" x14ac:dyDescent="0.25">
      <c r="A14" s="2" t="s">
        <v>31</v>
      </c>
      <c r="B14" s="2" t="s">
        <v>32</v>
      </c>
      <c r="C14" s="2">
        <v>2014</v>
      </c>
      <c r="D14" s="2">
        <v>0.08</v>
      </c>
      <c r="E14" s="2" t="s">
        <v>598</v>
      </c>
      <c r="F14" s="2" t="s">
        <v>790</v>
      </c>
      <c r="G14" s="2">
        <v>1.1000000000000001</v>
      </c>
      <c r="H14" s="2">
        <v>483.4</v>
      </c>
      <c r="I14" s="2">
        <v>0.55000000000000004</v>
      </c>
      <c r="J14" s="2" t="s">
        <v>598</v>
      </c>
      <c r="K14" s="2" t="s">
        <v>598</v>
      </c>
      <c r="L14" s="2" t="s">
        <v>598</v>
      </c>
      <c r="M14" s="2" t="s">
        <v>598</v>
      </c>
      <c r="N14" s="2" t="s">
        <v>598</v>
      </c>
      <c r="O14" s="2" t="s">
        <v>598</v>
      </c>
      <c r="P14" s="2" t="s">
        <v>598</v>
      </c>
      <c r="Q14" s="2" t="s">
        <v>598</v>
      </c>
      <c r="R14" s="2" t="s">
        <v>598</v>
      </c>
      <c r="S14" s="2" t="s">
        <v>598</v>
      </c>
      <c r="W14" s="2">
        <f t="shared" si="0"/>
        <v>0</v>
      </c>
      <c r="AA14" s="2" t="str">
        <f t="shared" si="1"/>
        <v>'vind/vatten'</v>
      </c>
      <c r="AC14" s="2">
        <f t="shared" si="2"/>
        <v>1.1000000000000001</v>
      </c>
      <c r="AD14" s="2">
        <f t="shared" si="3"/>
        <v>483.4</v>
      </c>
      <c r="AE14" s="2">
        <f t="shared" si="4"/>
        <v>0.55000000000000004</v>
      </c>
    </row>
    <row r="15" spans="1:31" ht="15" customHeight="1" x14ac:dyDescent="0.25">
      <c r="A15" s="2" t="s">
        <v>33</v>
      </c>
      <c r="B15" s="2" t="s">
        <v>34</v>
      </c>
      <c r="C15" s="2">
        <v>2014</v>
      </c>
      <c r="D15" s="2">
        <v>5.5E-2</v>
      </c>
      <c r="E15" s="2" t="s">
        <v>598</v>
      </c>
      <c r="F15" s="2" t="s">
        <v>791</v>
      </c>
      <c r="G15" s="2">
        <v>0.03</v>
      </c>
      <c r="H15" s="2">
        <v>0</v>
      </c>
      <c r="I15" s="2">
        <v>0</v>
      </c>
      <c r="J15" s="2" t="s">
        <v>598</v>
      </c>
      <c r="K15" s="2" t="s">
        <v>598</v>
      </c>
      <c r="L15" s="2" t="s">
        <v>598</v>
      </c>
      <c r="M15" s="2" t="s">
        <v>598</v>
      </c>
      <c r="N15" s="2" t="s">
        <v>598</v>
      </c>
      <c r="O15" s="2" t="s">
        <v>598</v>
      </c>
      <c r="P15" s="2" t="s">
        <v>598</v>
      </c>
      <c r="Q15" s="2" t="s">
        <v>598</v>
      </c>
      <c r="R15" s="2" t="s">
        <v>598</v>
      </c>
      <c r="S15" s="2" t="s">
        <v>598</v>
      </c>
      <c r="W15" s="2">
        <f t="shared" si="0"/>
        <v>0</v>
      </c>
      <c r="AA15" s="2" t="str">
        <f t="shared" si="1"/>
        <v>'Källmärkt'</v>
      </c>
      <c r="AC15" s="2">
        <f t="shared" si="2"/>
        <v>0.03</v>
      </c>
      <c r="AD15" s="2">
        <f t="shared" si="3"/>
        <v>0</v>
      </c>
      <c r="AE15" s="2">
        <f t="shared" si="4"/>
        <v>0</v>
      </c>
    </row>
    <row r="16" spans="1:31" ht="15" customHeight="1" x14ac:dyDescent="0.25">
      <c r="A16" s="2" t="s">
        <v>33</v>
      </c>
      <c r="B16" s="2" t="s">
        <v>35</v>
      </c>
      <c r="C16" s="2">
        <v>2014</v>
      </c>
      <c r="D16" s="2">
        <v>1E-3</v>
      </c>
      <c r="E16" s="2" t="s">
        <v>598</v>
      </c>
      <c r="F16" s="2" t="s">
        <v>791</v>
      </c>
      <c r="G16" s="2">
        <v>0.03</v>
      </c>
      <c r="H16" s="2">
        <v>0</v>
      </c>
      <c r="I16" s="2">
        <v>0</v>
      </c>
      <c r="J16" s="2" t="s">
        <v>598</v>
      </c>
      <c r="K16" s="2" t="s">
        <v>598</v>
      </c>
      <c r="L16" s="2" t="s">
        <v>598</v>
      </c>
      <c r="M16" s="2" t="s">
        <v>598</v>
      </c>
      <c r="N16" s="2" t="s">
        <v>598</v>
      </c>
      <c r="O16" s="2" t="s">
        <v>598</v>
      </c>
      <c r="P16" s="2" t="s">
        <v>598</v>
      </c>
      <c r="Q16" s="2" t="s">
        <v>598</v>
      </c>
      <c r="R16" s="2" t="s">
        <v>598</v>
      </c>
      <c r="S16" s="2" t="s">
        <v>598</v>
      </c>
      <c r="W16" s="2">
        <f t="shared" si="0"/>
        <v>0</v>
      </c>
      <c r="AA16" s="2" t="str">
        <f t="shared" si="1"/>
        <v>'Källmärkt'</v>
      </c>
      <c r="AC16" s="2">
        <f t="shared" si="2"/>
        <v>0.03</v>
      </c>
      <c r="AD16" s="2">
        <f t="shared" si="3"/>
        <v>0</v>
      </c>
      <c r="AE16" s="2">
        <f t="shared" si="4"/>
        <v>0</v>
      </c>
    </row>
    <row r="17" spans="1:31" ht="15" customHeight="1" x14ac:dyDescent="0.25">
      <c r="A17" s="2" t="s">
        <v>33</v>
      </c>
      <c r="B17" s="2" t="s">
        <v>36</v>
      </c>
      <c r="C17" s="2">
        <v>2014</v>
      </c>
      <c r="D17" s="2">
        <v>1E-3</v>
      </c>
      <c r="E17" s="2" t="s">
        <v>598</v>
      </c>
      <c r="F17" s="2" t="s">
        <v>791</v>
      </c>
      <c r="G17" s="2">
        <v>0.03</v>
      </c>
      <c r="H17" s="2">
        <v>0</v>
      </c>
      <c r="I17" s="2">
        <v>0</v>
      </c>
      <c r="J17" s="2" t="s">
        <v>598</v>
      </c>
      <c r="K17" s="2" t="s">
        <v>598</v>
      </c>
      <c r="L17" s="2" t="s">
        <v>598</v>
      </c>
      <c r="M17" s="2" t="s">
        <v>598</v>
      </c>
      <c r="N17" s="2" t="s">
        <v>598</v>
      </c>
      <c r="O17" s="2" t="s">
        <v>598</v>
      </c>
      <c r="P17" s="2" t="s">
        <v>598</v>
      </c>
      <c r="Q17" s="2" t="s">
        <v>598</v>
      </c>
      <c r="R17" s="2" t="s">
        <v>598</v>
      </c>
      <c r="S17" s="2" t="s">
        <v>598</v>
      </c>
      <c r="W17" s="2">
        <f t="shared" si="0"/>
        <v>0</v>
      </c>
      <c r="AA17" s="2" t="str">
        <f t="shared" si="1"/>
        <v>'Källmärkt'</v>
      </c>
      <c r="AC17" s="2">
        <f t="shared" si="2"/>
        <v>0.03</v>
      </c>
      <c r="AD17" s="2">
        <f t="shared" si="3"/>
        <v>0</v>
      </c>
      <c r="AE17" s="2">
        <f t="shared" si="4"/>
        <v>0</v>
      </c>
    </row>
    <row r="18" spans="1:31" ht="15" customHeight="1" x14ac:dyDescent="0.25">
      <c r="A18" s="2" t="s">
        <v>33</v>
      </c>
      <c r="B18" s="2" t="s">
        <v>37</v>
      </c>
      <c r="C18" s="2">
        <v>2014</v>
      </c>
      <c r="D18" s="2">
        <v>6.8000000000000005E-2</v>
      </c>
      <c r="E18" s="2" t="s">
        <v>598</v>
      </c>
      <c r="F18" s="2" t="s">
        <v>791</v>
      </c>
      <c r="G18" s="2">
        <v>0.03</v>
      </c>
      <c r="H18" s="2">
        <v>0</v>
      </c>
      <c r="I18" s="2">
        <v>0</v>
      </c>
      <c r="J18" s="2" t="s">
        <v>598</v>
      </c>
      <c r="K18" s="2" t="s">
        <v>598</v>
      </c>
      <c r="L18" s="2" t="s">
        <v>598</v>
      </c>
      <c r="M18" s="2" t="s">
        <v>598</v>
      </c>
      <c r="N18" s="2" t="s">
        <v>598</v>
      </c>
      <c r="O18" s="2" t="s">
        <v>598</v>
      </c>
      <c r="P18" s="2" t="s">
        <v>598</v>
      </c>
      <c r="Q18" s="2" t="s">
        <v>598</v>
      </c>
      <c r="R18" s="2" t="s">
        <v>598</v>
      </c>
      <c r="S18" s="2" t="s">
        <v>598</v>
      </c>
      <c r="W18" s="2">
        <f t="shared" si="0"/>
        <v>0</v>
      </c>
      <c r="AA18" s="2" t="str">
        <f t="shared" si="1"/>
        <v>'Källmärkt'</v>
      </c>
      <c r="AC18" s="2">
        <f t="shared" si="2"/>
        <v>0.03</v>
      </c>
      <c r="AD18" s="2">
        <f t="shared" si="3"/>
        <v>0</v>
      </c>
      <c r="AE18" s="2">
        <f t="shared" si="4"/>
        <v>0</v>
      </c>
    </row>
    <row r="19" spans="1:31" ht="15" customHeight="1" x14ac:dyDescent="0.25">
      <c r="A19" s="2" t="s">
        <v>33</v>
      </c>
      <c r="B19" s="2" t="s">
        <v>38</v>
      </c>
      <c r="C19" s="2">
        <v>2014</v>
      </c>
      <c r="D19" s="2">
        <v>0.01</v>
      </c>
      <c r="E19" s="2" t="s">
        <v>598</v>
      </c>
      <c r="F19" s="2" t="s">
        <v>791</v>
      </c>
      <c r="G19" s="2">
        <v>0.03</v>
      </c>
      <c r="H19" s="2">
        <v>0</v>
      </c>
      <c r="I19" s="2">
        <v>0</v>
      </c>
      <c r="J19" s="2" t="s">
        <v>598</v>
      </c>
      <c r="K19" s="2" t="s">
        <v>598</v>
      </c>
      <c r="L19" s="2" t="s">
        <v>598</v>
      </c>
      <c r="M19" s="2" t="s">
        <v>598</v>
      </c>
      <c r="N19" s="2" t="s">
        <v>598</v>
      </c>
      <c r="O19" s="2" t="s">
        <v>598</v>
      </c>
      <c r="P19" s="2" t="s">
        <v>598</v>
      </c>
      <c r="Q19" s="2" t="s">
        <v>598</v>
      </c>
      <c r="R19" s="2" t="s">
        <v>598</v>
      </c>
      <c r="S19" s="2" t="s">
        <v>598</v>
      </c>
      <c r="W19" s="2">
        <f t="shared" si="0"/>
        <v>0</v>
      </c>
      <c r="AA19" s="2" t="str">
        <f t="shared" si="1"/>
        <v>'Källmärkt'</v>
      </c>
      <c r="AC19" s="2">
        <f t="shared" si="2"/>
        <v>0.03</v>
      </c>
      <c r="AD19" s="2">
        <f t="shared" si="3"/>
        <v>0</v>
      </c>
      <c r="AE19" s="2">
        <f t="shared" si="4"/>
        <v>0</v>
      </c>
    </row>
    <row r="20" spans="1:31" ht="15" customHeight="1" x14ac:dyDescent="0.25">
      <c r="A20" s="2" t="s">
        <v>33</v>
      </c>
      <c r="B20" s="2" t="s">
        <v>39</v>
      </c>
      <c r="C20" s="2">
        <v>2014</v>
      </c>
      <c r="D20" s="2">
        <v>0.94499999999999995</v>
      </c>
      <c r="E20" s="2" t="s">
        <v>598</v>
      </c>
      <c r="F20" s="2" t="s">
        <v>791</v>
      </c>
      <c r="G20" s="2">
        <v>0.03</v>
      </c>
      <c r="H20" s="2">
        <v>0</v>
      </c>
      <c r="I20" s="2">
        <v>0</v>
      </c>
      <c r="J20" s="2" t="s">
        <v>598</v>
      </c>
      <c r="K20" s="2" t="s">
        <v>598</v>
      </c>
      <c r="L20" s="2" t="s">
        <v>598</v>
      </c>
      <c r="M20" s="2" t="s">
        <v>598</v>
      </c>
      <c r="N20" s="2" t="s">
        <v>598</v>
      </c>
      <c r="O20" s="2" t="s">
        <v>598</v>
      </c>
      <c r="P20" s="2" t="s">
        <v>598</v>
      </c>
      <c r="Q20" s="2" t="s">
        <v>598</v>
      </c>
      <c r="R20" s="2" t="s">
        <v>598</v>
      </c>
      <c r="S20" s="2" t="s">
        <v>598</v>
      </c>
      <c r="W20" s="2">
        <f t="shared" si="0"/>
        <v>0</v>
      </c>
      <c r="AA20" s="2" t="str">
        <f t="shared" si="1"/>
        <v>'Källmärkt'</v>
      </c>
      <c r="AC20" s="2">
        <f t="shared" si="2"/>
        <v>0.03</v>
      </c>
      <c r="AD20" s="2">
        <f t="shared" si="3"/>
        <v>0</v>
      </c>
      <c r="AE20" s="2">
        <f t="shared" si="4"/>
        <v>0</v>
      </c>
    </row>
    <row r="21" spans="1:31" ht="15" customHeight="1" x14ac:dyDescent="0.25">
      <c r="A21" s="2" t="s">
        <v>33</v>
      </c>
      <c r="B21" s="2" t="s">
        <v>40</v>
      </c>
      <c r="C21" s="2">
        <v>2014</v>
      </c>
      <c r="D21" s="2">
        <v>0.67300000000000004</v>
      </c>
      <c r="E21" s="2" t="s">
        <v>598</v>
      </c>
      <c r="F21" s="2" t="s">
        <v>791</v>
      </c>
      <c r="G21" s="2">
        <v>0.03</v>
      </c>
      <c r="H21" s="2">
        <v>0</v>
      </c>
      <c r="I21" s="2">
        <v>0</v>
      </c>
      <c r="J21" s="2" t="s">
        <v>598</v>
      </c>
      <c r="K21" s="2" t="s">
        <v>598</v>
      </c>
      <c r="L21" s="2" t="s">
        <v>598</v>
      </c>
      <c r="M21" s="2" t="s">
        <v>598</v>
      </c>
      <c r="N21" s="2" t="s">
        <v>598</v>
      </c>
      <c r="O21" s="2" t="s">
        <v>598</v>
      </c>
      <c r="P21" s="2" t="s">
        <v>598</v>
      </c>
      <c r="Q21" s="2" t="s">
        <v>598</v>
      </c>
      <c r="R21" s="2" t="s">
        <v>598</v>
      </c>
      <c r="S21" s="2" t="s">
        <v>598</v>
      </c>
      <c r="W21" s="2">
        <f t="shared" si="0"/>
        <v>0</v>
      </c>
      <c r="AA21" s="2" t="str">
        <f t="shared" si="1"/>
        <v>'Källmärkt'</v>
      </c>
      <c r="AC21" s="2">
        <f t="shared" si="2"/>
        <v>0.03</v>
      </c>
      <c r="AD21" s="2">
        <f t="shared" si="3"/>
        <v>0</v>
      </c>
      <c r="AE21" s="2">
        <f t="shared" si="4"/>
        <v>0</v>
      </c>
    </row>
    <row r="22" spans="1:31" ht="15" customHeight="1" x14ac:dyDescent="0.25">
      <c r="A22" s="2" t="s">
        <v>33</v>
      </c>
      <c r="B22" s="2" t="s">
        <v>41</v>
      </c>
      <c r="C22" s="2">
        <v>2014</v>
      </c>
      <c r="D22" s="2">
        <v>7.5999999999999998E-2</v>
      </c>
      <c r="E22" s="2" t="s">
        <v>598</v>
      </c>
      <c r="F22" s="2" t="s">
        <v>791</v>
      </c>
      <c r="G22" s="2">
        <v>0.03</v>
      </c>
      <c r="H22" s="2">
        <v>0</v>
      </c>
      <c r="I22" s="2">
        <v>0</v>
      </c>
      <c r="J22" s="2" t="s">
        <v>598</v>
      </c>
      <c r="K22" s="2" t="s">
        <v>598</v>
      </c>
      <c r="L22" s="2" t="s">
        <v>598</v>
      </c>
      <c r="M22" s="2" t="s">
        <v>598</v>
      </c>
      <c r="N22" s="2" t="s">
        <v>598</v>
      </c>
      <c r="O22" s="2" t="s">
        <v>598</v>
      </c>
      <c r="P22" s="2" t="s">
        <v>598</v>
      </c>
      <c r="Q22" s="2" t="s">
        <v>598</v>
      </c>
      <c r="R22" s="2" t="s">
        <v>598</v>
      </c>
      <c r="S22" s="2" t="s">
        <v>598</v>
      </c>
      <c r="W22" s="2">
        <f t="shared" si="0"/>
        <v>0</v>
      </c>
      <c r="AA22" s="2" t="str">
        <f t="shared" si="1"/>
        <v>'Källmärkt'</v>
      </c>
      <c r="AC22" s="2">
        <f t="shared" si="2"/>
        <v>0.03</v>
      </c>
      <c r="AD22" s="2">
        <f t="shared" si="3"/>
        <v>0</v>
      </c>
      <c r="AE22" s="2">
        <f t="shared" si="4"/>
        <v>0</v>
      </c>
    </row>
    <row r="23" spans="1:31" ht="15" customHeight="1" x14ac:dyDescent="0.25">
      <c r="A23" s="2" t="s">
        <v>33</v>
      </c>
      <c r="B23" s="2" t="s">
        <v>42</v>
      </c>
      <c r="C23" s="2">
        <v>2014</v>
      </c>
      <c r="D23" s="2">
        <v>4.8000000000000001E-2</v>
      </c>
      <c r="E23" s="2" t="s">
        <v>598</v>
      </c>
      <c r="F23" s="2" t="s">
        <v>791</v>
      </c>
      <c r="G23" s="2">
        <v>0.03</v>
      </c>
      <c r="H23" s="2">
        <v>0</v>
      </c>
      <c r="I23" s="2">
        <v>0</v>
      </c>
      <c r="J23" s="2" t="s">
        <v>598</v>
      </c>
      <c r="K23" s="2" t="s">
        <v>598</v>
      </c>
      <c r="L23" s="2" t="s">
        <v>598</v>
      </c>
      <c r="M23" s="2" t="s">
        <v>598</v>
      </c>
      <c r="N23" s="2" t="s">
        <v>598</v>
      </c>
      <c r="O23" s="2" t="s">
        <v>598</v>
      </c>
      <c r="P23" s="2" t="s">
        <v>598</v>
      </c>
      <c r="Q23" s="2" t="s">
        <v>598</v>
      </c>
      <c r="R23" s="2" t="s">
        <v>598</v>
      </c>
      <c r="S23" s="2" t="s">
        <v>598</v>
      </c>
      <c r="W23" s="2">
        <f t="shared" si="0"/>
        <v>0</v>
      </c>
      <c r="AA23" s="2" t="str">
        <f t="shared" si="1"/>
        <v>'Källmärkt'</v>
      </c>
      <c r="AC23" s="2">
        <f t="shared" si="2"/>
        <v>0.03</v>
      </c>
      <c r="AD23" s="2">
        <f t="shared" si="3"/>
        <v>0</v>
      </c>
      <c r="AE23" s="2">
        <f t="shared" si="4"/>
        <v>0</v>
      </c>
    </row>
    <row r="24" spans="1:31" ht="15" customHeight="1" x14ac:dyDescent="0.25">
      <c r="A24" s="2" t="s">
        <v>33</v>
      </c>
      <c r="B24" s="2" t="s">
        <v>43</v>
      </c>
      <c r="C24" s="2">
        <v>2014</v>
      </c>
      <c r="D24" s="2">
        <v>5.8000000000000003E-2</v>
      </c>
      <c r="E24" s="2" t="s">
        <v>598</v>
      </c>
      <c r="F24" s="2" t="s">
        <v>791</v>
      </c>
      <c r="G24" s="2">
        <v>0.03</v>
      </c>
      <c r="H24" s="2">
        <v>0</v>
      </c>
      <c r="I24" s="2">
        <v>0</v>
      </c>
      <c r="J24" s="2" t="s">
        <v>598</v>
      </c>
      <c r="K24" s="2" t="s">
        <v>598</v>
      </c>
      <c r="L24" s="2" t="s">
        <v>598</v>
      </c>
      <c r="M24" s="2" t="s">
        <v>598</v>
      </c>
      <c r="N24" s="2" t="s">
        <v>598</v>
      </c>
      <c r="O24" s="2" t="s">
        <v>598</v>
      </c>
      <c r="P24" s="2" t="s">
        <v>598</v>
      </c>
      <c r="Q24" s="2" t="s">
        <v>598</v>
      </c>
      <c r="R24" s="2" t="s">
        <v>598</v>
      </c>
      <c r="S24" s="2" t="s">
        <v>598</v>
      </c>
      <c r="W24" s="2">
        <f t="shared" si="0"/>
        <v>0</v>
      </c>
      <c r="AA24" s="2" t="str">
        <f t="shared" si="1"/>
        <v>'Källmärkt'</v>
      </c>
      <c r="AC24" s="2">
        <f t="shared" si="2"/>
        <v>0.03</v>
      </c>
      <c r="AD24" s="2">
        <f t="shared" si="3"/>
        <v>0</v>
      </c>
      <c r="AE24" s="2">
        <f t="shared" si="4"/>
        <v>0</v>
      </c>
    </row>
    <row r="25" spans="1:31" ht="15" customHeight="1" x14ac:dyDescent="0.25">
      <c r="A25" s="2" t="s">
        <v>44</v>
      </c>
      <c r="B25" s="2" t="s">
        <v>45</v>
      </c>
      <c r="C25" s="2">
        <v>2014</v>
      </c>
      <c r="D25" s="2">
        <v>0.27</v>
      </c>
      <c r="E25" s="2" t="s">
        <v>598</v>
      </c>
      <c r="F25" s="2" t="s">
        <v>599</v>
      </c>
      <c r="G25" s="2">
        <v>2.36</v>
      </c>
      <c r="H25" s="2">
        <v>483.4</v>
      </c>
      <c r="I25" s="2">
        <v>0.55000000000000004</v>
      </c>
      <c r="J25" s="2" t="s">
        <v>598</v>
      </c>
      <c r="K25" s="2" t="s">
        <v>598</v>
      </c>
      <c r="L25" s="2" t="s">
        <v>598</v>
      </c>
      <c r="M25" s="2" t="s">
        <v>598</v>
      </c>
      <c r="N25" s="2" t="s">
        <v>598</v>
      </c>
      <c r="O25" s="2" t="s">
        <v>598</v>
      </c>
      <c r="P25" s="2" t="s">
        <v>598</v>
      </c>
      <c r="Q25" s="2" t="s">
        <v>598</v>
      </c>
      <c r="R25" s="2" t="s">
        <v>598</v>
      </c>
      <c r="S25" s="2" t="s">
        <v>598</v>
      </c>
      <c r="W25" s="2">
        <f t="shared" si="0"/>
        <v>0</v>
      </c>
      <c r="AA25" s="2" t="str">
        <f t="shared" si="1"/>
        <v>Nordisk residual</v>
      </c>
      <c r="AC25" s="2">
        <f t="shared" si="2"/>
        <v>2.36</v>
      </c>
      <c r="AD25" s="2">
        <f t="shared" si="3"/>
        <v>483.4</v>
      </c>
      <c r="AE25" s="2">
        <f t="shared" si="4"/>
        <v>0.55000000000000004</v>
      </c>
    </row>
    <row r="26" spans="1:31" ht="15" customHeight="1" x14ac:dyDescent="0.25">
      <c r="A26" s="2" t="s">
        <v>44</v>
      </c>
      <c r="B26" s="2" t="s">
        <v>46</v>
      </c>
      <c r="C26" s="2">
        <v>2014</v>
      </c>
      <c r="D26" s="2">
        <v>2.13</v>
      </c>
      <c r="E26" s="2">
        <v>7.34</v>
      </c>
      <c r="F26" s="2" t="s">
        <v>599</v>
      </c>
      <c r="G26" s="2">
        <v>2.36</v>
      </c>
      <c r="H26" s="2">
        <v>483.4</v>
      </c>
      <c r="I26" s="2">
        <v>0.55000000000000004</v>
      </c>
      <c r="J26" s="2" t="s">
        <v>598</v>
      </c>
      <c r="K26" s="2" t="s">
        <v>598</v>
      </c>
      <c r="L26" s="2" t="s">
        <v>598</v>
      </c>
      <c r="M26" s="2" t="s">
        <v>598</v>
      </c>
      <c r="N26" s="2" t="s">
        <v>598</v>
      </c>
      <c r="O26" s="2" t="s">
        <v>598</v>
      </c>
      <c r="P26" s="2" t="s">
        <v>598</v>
      </c>
      <c r="Q26" s="2" t="s">
        <v>598</v>
      </c>
      <c r="R26" s="2" t="s">
        <v>598</v>
      </c>
      <c r="S26" s="2" t="s">
        <v>598</v>
      </c>
      <c r="W26" s="2">
        <f t="shared" si="0"/>
        <v>0</v>
      </c>
      <c r="AA26" s="2" t="str">
        <f t="shared" si="1"/>
        <v>Nordisk residual</v>
      </c>
      <c r="AC26" s="2">
        <f t="shared" si="2"/>
        <v>2.36</v>
      </c>
      <c r="AD26" s="2">
        <f t="shared" si="3"/>
        <v>483.4</v>
      </c>
      <c r="AE26" s="2">
        <f t="shared" si="4"/>
        <v>0.55000000000000004</v>
      </c>
    </row>
    <row r="27" spans="1:31" ht="15" customHeight="1" x14ac:dyDescent="0.25">
      <c r="A27" s="2" t="s">
        <v>44</v>
      </c>
      <c r="B27" s="2" t="s">
        <v>47</v>
      </c>
      <c r="C27" s="2">
        <v>2014</v>
      </c>
      <c r="D27" s="2">
        <v>0.51</v>
      </c>
      <c r="E27" s="2" t="s">
        <v>598</v>
      </c>
      <c r="F27" s="2" t="s">
        <v>599</v>
      </c>
      <c r="G27" s="2">
        <v>2.36</v>
      </c>
      <c r="H27" s="2">
        <v>483.4</v>
      </c>
      <c r="I27" s="2">
        <v>0.55000000000000004</v>
      </c>
      <c r="J27" s="2" t="s">
        <v>598</v>
      </c>
      <c r="K27" s="2" t="s">
        <v>598</v>
      </c>
      <c r="L27" s="2" t="s">
        <v>598</v>
      </c>
      <c r="M27" s="2" t="s">
        <v>598</v>
      </c>
      <c r="N27" s="2" t="s">
        <v>598</v>
      </c>
      <c r="O27" s="2" t="s">
        <v>598</v>
      </c>
      <c r="P27" s="2" t="s">
        <v>598</v>
      </c>
      <c r="Q27" s="2" t="s">
        <v>598</v>
      </c>
      <c r="R27" s="2" t="s">
        <v>598</v>
      </c>
      <c r="S27" s="2" t="s">
        <v>598</v>
      </c>
      <c r="W27" s="2">
        <f t="shared" si="0"/>
        <v>0</v>
      </c>
      <c r="AA27" s="2" t="str">
        <f t="shared" si="1"/>
        <v>Nordisk residual</v>
      </c>
      <c r="AC27" s="2">
        <f t="shared" si="2"/>
        <v>2.36</v>
      </c>
      <c r="AD27" s="2">
        <f t="shared" si="3"/>
        <v>483.4</v>
      </c>
      <c r="AE27" s="2">
        <f t="shared" si="4"/>
        <v>0.55000000000000004</v>
      </c>
    </row>
    <row r="28" spans="1:31" ht="15" customHeight="1" x14ac:dyDescent="0.25">
      <c r="A28" s="2" t="s">
        <v>48</v>
      </c>
      <c r="B28" s="2" t="s">
        <v>49</v>
      </c>
      <c r="C28" s="2">
        <v>2014</v>
      </c>
      <c r="D28" s="2" t="s">
        <v>598</v>
      </c>
      <c r="E28" s="2" t="s">
        <v>598</v>
      </c>
      <c r="F28" s="2" t="s">
        <v>599</v>
      </c>
      <c r="G28" s="2">
        <v>2.36</v>
      </c>
      <c r="H28" s="2">
        <v>483.4</v>
      </c>
      <c r="I28" s="2">
        <v>0.55000000000000004</v>
      </c>
      <c r="J28" s="2" t="s">
        <v>598</v>
      </c>
      <c r="K28" s="2" t="s">
        <v>598</v>
      </c>
      <c r="L28" s="2" t="s">
        <v>598</v>
      </c>
      <c r="M28" s="2" t="s">
        <v>598</v>
      </c>
      <c r="N28" s="2" t="s">
        <v>598</v>
      </c>
      <c r="O28" s="2" t="s">
        <v>598</v>
      </c>
      <c r="P28" s="2" t="s">
        <v>598</v>
      </c>
      <c r="Q28" s="2" t="s">
        <v>598</v>
      </c>
      <c r="R28" s="2" t="s">
        <v>598</v>
      </c>
      <c r="S28" s="2" t="s">
        <v>598</v>
      </c>
      <c r="W28" s="2">
        <f t="shared" si="0"/>
        <v>0</v>
      </c>
      <c r="AA28" s="2" t="str">
        <f t="shared" si="1"/>
        <v>Nordisk residual</v>
      </c>
      <c r="AC28" s="2">
        <f t="shared" si="2"/>
        <v>2.36</v>
      </c>
      <c r="AD28" s="2">
        <f t="shared" si="3"/>
        <v>483.4</v>
      </c>
      <c r="AE28" s="2">
        <f t="shared" si="4"/>
        <v>0.55000000000000004</v>
      </c>
    </row>
    <row r="29" spans="1:31" ht="15" customHeight="1" x14ac:dyDescent="0.25">
      <c r="A29" s="2" t="s">
        <v>48</v>
      </c>
      <c r="B29" s="2" t="s">
        <v>50</v>
      </c>
      <c r="C29" s="2">
        <v>2014</v>
      </c>
      <c r="D29" s="2" t="s">
        <v>598</v>
      </c>
      <c r="E29" s="2" t="s">
        <v>598</v>
      </c>
      <c r="F29" s="2" t="s">
        <v>599</v>
      </c>
      <c r="G29" s="2">
        <v>2.36</v>
      </c>
      <c r="H29" s="2">
        <v>483.4</v>
      </c>
      <c r="I29" s="2">
        <v>0.55000000000000004</v>
      </c>
      <c r="J29" s="2" t="s">
        <v>598</v>
      </c>
      <c r="K29" s="2" t="s">
        <v>598</v>
      </c>
      <c r="L29" s="2" t="s">
        <v>598</v>
      </c>
      <c r="M29" s="2" t="s">
        <v>598</v>
      </c>
      <c r="N29" s="2" t="s">
        <v>598</v>
      </c>
      <c r="O29" s="2" t="s">
        <v>598</v>
      </c>
      <c r="P29" s="2" t="s">
        <v>598</v>
      </c>
      <c r="Q29" s="2" t="s">
        <v>598</v>
      </c>
      <c r="R29" s="2" t="s">
        <v>598</v>
      </c>
      <c r="S29" s="2" t="s">
        <v>598</v>
      </c>
      <c r="W29" s="2">
        <f t="shared" si="0"/>
        <v>0</v>
      </c>
      <c r="AA29" s="2" t="str">
        <f t="shared" si="1"/>
        <v>Nordisk residual</v>
      </c>
      <c r="AC29" s="2">
        <f t="shared" si="2"/>
        <v>2.36</v>
      </c>
      <c r="AD29" s="2">
        <f t="shared" si="3"/>
        <v>483.4</v>
      </c>
      <c r="AE29" s="2">
        <f t="shared" si="4"/>
        <v>0.55000000000000004</v>
      </c>
    </row>
    <row r="30" spans="1:31" ht="15" customHeight="1" x14ac:dyDescent="0.25">
      <c r="A30" s="2" t="s">
        <v>51</v>
      </c>
      <c r="B30" s="2" t="s">
        <v>52</v>
      </c>
      <c r="C30" s="2">
        <v>2014</v>
      </c>
      <c r="D30" s="2">
        <v>2.7490000000000001</v>
      </c>
      <c r="E30" s="2">
        <v>6.3819999999999997</v>
      </c>
      <c r="F30" s="2" t="s">
        <v>792</v>
      </c>
      <c r="G30" s="2">
        <v>1.1000000000000001</v>
      </c>
      <c r="H30" s="2">
        <v>0</v>
      </c>
      <c r="I30" s="2">
        <v>0</v>
      </c>
      <c r="J30" s="2">
        <v>9.4E-2</v>
      </c>
      <c r="K30" s="2">
        <v>0.03</v>
      </c>
      <c r="L30" s="2">
        <v>8.9600000000000009</v>
      </c>
      <c r="M30" s="2">
        <v>6.92</v>
      </c>
      <c r="N30" s="2">
        <v>0</v>
      </c>
      <c r="O30" s="2">
        <v>5.8339999999999996</v>
      </c>
      <c r="P30" s="2">
        <v>0.03</v>
      </c>
      <c r="Q30" s="2">
        <v>8.9600000000000009</v>
      </c>
      <c r="R30" s="2">
        <v>6.92</v>
      </c>
      <c r="S30" s="2">
        <v>0</v>
      </c>
      <c r="W30" s="2">
        <f t="shared" si="0"/>
        <v>9.4E-2</v>
      </c>
      <c r="AA30" s="2" t="str">
        <f t="shared" si="1"/>
        <v>'Vattenkraft'</v>
      </c>
      <c r="AC30" s="2">
        <f t="shared" si="2"/>
        <v>1.1000000000000001</v>
      </c>
      <c r="AD30" s="2">
        <f t="shared" si="3"/>
        <v>0</v>
      </c>
      <c r="AE30" s="2">
        <f t="shared" si="4"/>
        <v>0</v>
      </c>
    </row>
    <row r="31" spans="1:31" ht="15" customHeight="1" x14ac:dyDescent="0.25">
      <c r="A31" s="2" t="s">
        <v>51</v>
      </c>
      <c r="B31" s="2" t="s">
        <v>53</v>
      </c>
      <c r="C31" s="2">
        <v>2014</v>
      </c>
      <c r="D31" s="2">
        <v>5.0000000000000001E-3</v>
      </c>
      <c r="E31" s="2" t="s">
        <v>598</v>
      </c>
      <c r="F31" s="2" t="s">
        <v>792</v>
      </c>
      <c r="G31" s="2">
        <v>1.1000000000000001</v>
      </c>
      <c r="H31" s="2">
        <v>0</v>
      </c>
      <c r="I31" s="2">
        <v>0</v>
      </c>
      <c r="J31" s="2" t="s">
        <v>598</v>
      </c>
      <c r="K31" s="2" t="s">
        <v>598</v>
      </c>
      <c r="L31" s="2" t="s">
        <v>598</v>
      </c>
      <c r="M31" s="2" t="s">
        <v>598</v>
      </c>
      <c r="N31" s="2" t="s">
        <v>598</v>
      </c>
      <c r="O31" s="2" t="s">
        <v>598</v>
      </c>
      <c r="P31" s="2" t="s">
        <v>598</v>
      </c>
      <c r="Q31" s="2" t="s">
        <v>598</v>
      </c>
      <c r="R31" s="2" t="s">
        <v>598</v>
      </c>
      <c r="S31" s="2" t="s">
        <v>598</v>
      </c>
      <c r="W31" s="2">
        <f t="shared" si="0"/>
        <v>0</v>
      </c>
      <c r="AA31" s="2" t="str">
        <f t="shared" si="1"/>
        <v>'Vattenkraft'</v>
      </c>
      <c r="AC31" s="2">
        <f t="shared" si="2"/>
        <v>1.1000000000000001</v>
      </c>
      <c r="AD31" s="2">
        <f t="shared" si="3"/>
        <v>0</v>
      </c>
      <c r="AE31" s="2">
        <f t="shared" si="4"/>
        <v>0</v>
      </c>
    </row>
    <row r="32" spans="1:31" ht="15" customHeight="1" x14ac:dyDescent="0.25">
      <c r="A32" s="2" t="s">
        <v>51</v>
      </c>
      <c r="B32" s="2" t="s">
        <v>54</v>
      </c>
      <c r="C32" s="2">
        <v>2014</v>
      </c>
      <c r="D32" s="2">
        <v>0.1</v>
      </c>
      <c r="E32" s="2" t="s">
        <v>598</v>
      </c>
      <c r="F32" s="2" t="s">
        <v>792</v>
      </c>
      <c r="G32" s="2">
        <v>1.1000000000000001</v>
      </c>
      <c r="H32" s="2">
        <v>0</v>
      </c>
      <c r="I32" s="2">
        <v>0</v>
      </c>
      <c r="J32" s="2" t="s">
        <v>598</v>
      </c>
      <c r="K32" s="2" t="s">
        <v>598</v>
      </c>
      <c r="L32" s="2" t="s">
        <v>598</v>
      </c>
      <c r="M32" s="2" t="s">
        <v>598</v>
      </c>
      <c r="N32" s="2" t="s">
        <v>598</v>
      </c>
      <c r="O32" s="2" t="s">
        <v>598</v>
      </c>
      <c r="P32" s="2" t="s">
        <v>598</v>
      </c>
      <c r="Q32" s="2" t="s">
        <v>598</v>
      </c>
      <c r="R32" s="2" t="s">
        <v>598</v>
      </c>
      <c r="S32" s="2" t="s">
        <v>598</v>
      </c>
      <c r="W32" s="2">
        <f t="shared" si="0"/>
        <v>0</v>
      </c>
      <c r="AA32" s="2" t="str">
        <f t="shared" si="1"/>
        <v>'Vattenkraft'</v>
      </c>
      <c r="AC32" s="2">
        <f t="shared" si="2"/>
        <v>1.1000000000000001</v>
      </c>
      <c r="AD32" s="2">
        <f t="shared" si="3"/>
        <v>0</v>
      </c>
      <c r="AE32" s="2">
        <f t="shared" si="4"/>
        <v>0</v>
      </c>
    </row>
    <row r="33" spans="1:31" ht="15" customHeight="1" x14ac:dyDescent="0.25">
      <c r="A33" s="2" t="s">
        <v>55</v>
      </c>
      <c r="B33" s="2" t="s">
        <v>56</v>
      </c>
      <c r="C33" s="2">
        <v>2014</v>
      </c>
      <c r="D33" s="2">
        <v>0.94</v>
      </c>
      <c r="E33" s="2">
        <v>34.6</v>
      </c>
      <c r="F33" s="2" t="s">
        <v>793</v>
      </c>
      <c r="G33" s="2">
        <v>1.05</v>
      </c>
      <c r="H33" s="2">
        <v>0</v>
      </c>
      <c r="I33" s="2">
        <v>0</v>
      </c>
      <c r="J33" s="2" t="s">
        <v>598</v>
      </c>
      <c r="K33" s="2" t="s">
        <v>598</v>
      </c>
      <c r="L33" s="2" t="s">
        <v>598</v>
      </c>
      <c r="M33" s="2" t="s">
        <v>598</v>
      </c>
      <c r="N33" s="2" t="s">
        <v>598</v>
      </c>
      <c r="O33" s="2" t="s">
        <v>598</v>
      </c>
      <c r="P33" s="2" t="s">
        <v>598</v>
      </c>
      <c r="Q33" s="2" t="s">
        <v>598</v>
      </c>
      <c r="R33" s="2" t="s">
        <v>598</v>
      </c>
      <c r="S33" s="2" t="s">
        <v>598</v>
      </c>
      <c r="W33" s="2">
        <f t="shared" si="0"/>
        <v>0</v>
      </c>
      <c r="AA33" s="2" t="str">
        <f t="shared" si="1"/>
        <v>'Bra miljöval el'</v>
      </c>
      <c r="AC33" s="2">
        <f t="shared" si="2"/>
        <v>1.05</v>
      </c>
      <c r="AD33" s="2">
        <f t="shared" si="3"/>
        <v>0</v>
      </c>
      <c r="AE33" s="2">
        <f t="shared" si="4"/>
        <v>0</v>
      </c>
    </row>
    <row r="34" spans="1:31" ht="15" customHeight="1" x14ac:dyDescent="0.25">
      <c r="A34" s="2" t="s">
        <v>55</v>
      </c>
      <c r="B34" s="2" t="s">
        <v>57</v>
      </c>
      <c r="C34" s="2">
        <v>2014</v>
      </c>
      <c r="D34" s="2">
        <v>0.33</v>
      </c>
      <c r="E34" s="2" t="s">
        <v>598</v>
      </c>
      <c r="F34" s="2" t="s">
        <v>793</v>
      </c>
      <c r="G34" s="2">
        <v>1.05</v>
      </c>
      <c r="H34" s="2">
        <v>0</v>
      </c>
      <c r="I34" s="2">
        <v>0</v>
      </c>
      <c r="J34" s="2" t="s">
        <v>598</v>
      </c>
      <c r="K34" s="2" t="s">
        <v>598</v>
      </c>
      <c r="L34" s="2" t="s">
        <v>598</v>
      </c>
      <c r="M34" s="2" t="s">
        <v>598</v>
      </c>
      <c r="N34" s="2" t="s">
        <v>598</v>
      </c>
      <c r="O34" s="2" t="s">
        <v>598</v>
      </c>
      <c r="P34" s="2" t="s">
        <v>598</v>
      </c>
      <c r="Q34" s="2" t="s">
        <v>598</v>
      </c>
      <c r="R34" s="2" t="s">
        <v>598</v>
      </c>
      <c r="S34" s="2" t="s">
        <v>598</v>
      </c>
      <c r="W34" s="2">
        <f t="shared" si="0"/>
        <v>0</v>
      </c>
      <c r="AA34" s="2" t="str">
        <f t="shared" si="1"/>
        <v>'Bra miljöval el'</v>
      </c>
      <c r="AC34" s="2">
        <f t="shared" si="2"/>
        <v>1.05</v>
      </c>
      <c r="AD34" s="2">
        <f t="shared" si="3"/>
        <v>0</v>
      </c>
      <c r="AE34" s="2">
        <f t="shared" si="4"/>
        <v>0</v>
      </c>
    </row>
    <row r="35" spans="1:31" ht="15" customHeight="1" x14ac:dyDescent="0.25">
      <c r="A35" s="2" t="s">
        <v>58</v>
      </c>
      <c r="B35" s="2" t="s">
        <v>59</v>
      </c>
      <c r="C35" s="2">
        <v>2014</v>
      </c>
      <c r="D35" s="2">
        <v>0.14000000000000001</v>
      </c>
      <c r="E35" s="2" t="s">
        <v>598</v>
      </c>
      <c r="F35" s="2" t="s">
        <v>599</v>
      </c>
      <c r="G35" s="2">
        <v>2.36</v>
      </c>
      <c r="H35" s="2">
        <v>483.4</v>
      </c>
      <c r="I35" s="2">
        <v>0.55000000000000004</v>
      </c>
      <c r="J35" s="2" t="s">
        <v>598</v>
      </c>
      <c r="K35" s="2" t="s">
        <v>598</v>
      </c>
      <c r="L35" s="2" t="s">
        <v>598</v>
      </c>
      <c r="M35" s="2" t="s">
        <v>598</v>
      </c>
      <c r="N35" s="2" t="s">
        <v>598</v>
      </c>
      <c r="O35" s="2" t="s">
        <v>598</v>
      </c>
      <c r="P35" s="2" t="s">
        <v>598</v>
      </c>
      <c r="Q35" s="2" t="s">
        <v>598</v>
      </c>
      <c r="R35" s="2" t="s">
        <v>598</v>
      </c>
      <c r="S35" s="2" t="s">
        <v>598</v>
      </c>
      <c r="W35" s="2">
        <f t="shared" si="0"/>
        <v>0</v>
      </c>
      <c r="AA35" s="2" t="str">
        <f t="shared" si="1"/>
        <v>Nordisk residual</v>
      </c>
      <c r="AC35" s="2">
        <f t="shared" si="2"/>
        <v>2.36</v>
      </c>
      <c r="AD35" s="2">
        <f t="shared" si="3"/>
        <v>483.4</v>
      </c>
      <c r="AE35" s="2">
        <f t="shared" si="4"/>
        <v>0.55000000000000004</v>
      </c>
    </row>
    <row r="36" spans="1:31"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W36" s="2">
        <f t="shared" si="0"/>
        <v>0</v>
      </c>
      <c r="AA36" s="2" t="str">
        <f t="shared" si="1"/>
        <v>-</v>
      </c>
      <c r="AC36" s="2">
        <f t="shared" si="2"/>
        <v>2.36</v>
      </c>
      <c r="AD36" s="2">
        <f t="shared" si="3"/>
        <v>483.4</v>
      </c>
      <c r="AE36" s="2">
        <f t="shared" si="4"/>
        <v>0.55000000000000004</v>
      </c>
    </row>
    <row r="37" spans="1:31"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W37" s="2">
        <f t="shared" si="0"/>
        <v>0</v>
      </c>
      <c r="AA37" s="2" t="str">
        <f t="shared" si="1"/>
        <v>-</v>
      </c>
      <c r="AC37" s="2">
        <f t="shared" si="2"/>
        <v>2.36</v>
      </c>
      <c r="AD37" s="2">
        <f t="shared" si="3"/>
        <v>483.4</v>
      </c>
      <c r="AE37" s="2">
        <f t="shared" si="4"/>
        <v>0.55000000000000004</v>
      </c>
    </row>
    <row r="38" spans="1:31" ht="15" customHeight="1" x14ac:dyDescent="0.25">
      <c r="A38" s="2" t="s">
        <v>63</v>
      </c>
      <c r="B38" s="2" t="s">
        <v>64</v>
      </c>
      <c r="C38" s="2">
        <v>2014</v>
      </c>
      <c r="D38" s="2" t="s">
        <v>598</v>
      </c>
      <c r="E38" s="2" t="s">
        <v>598</v>
      </c>
      <c r="F38" s="2" t="s">
        <v>599</v>
      </c>
      <c r="G38" s="2">
        <v>2.36</v>
      </c>
      <c r="H38" s="2">
        <v>483.4</v>
      </c>
      <c r="I38" s="2">
        <v>0.55000000000000004</v>
      </c>
      <c r="J38" s="2" t="s">
        <v>598</v>
      </c>
      <c r="K38" s="2" t="s">
        <v>598</v>
      </c>
      <c r="L38" s="2" t="s">
        <v>598</v>
      </c>
      <c r="M38" s="2" t="s">
        <v>598</v>
      </c>
      <c r="N38" s="2" t="s">
        <v>598</v>
      </c>
      <c r="O38" s="2" t="s">
        <v>598</v>
      </c>
      <c r="P38" s="2" t="s">
        <v>598</v>
      </c>
      <c r="Q38" s="2" t="s">
        <v>598</v>
      </c>
      <c r="R38" s="2" t="s">
        <v>598</v>
      </c>
      <c r="S38" s="2" t="s">
        <v>598</v>
      </c>
      <c r="W38" s="2">
        <f t="shared" si="0"/>
        <v>0</v>
      </c>
      <c r="AA38" s="2" t="str">
        <f t="shared" si="1"/>
        <v>Nordisk residual</v>
      </c>
      <c r="AC38" s="2">
        <f t="shared" si="2"/>
        <v>2.36</v>
      </c>
      <c r="AD38" s="2">
        <f t="shared" si="3"/>
        <v>483.4</v>
      </c>
      <c r="AE38" s="2">
        <f t="shared" si="4"/>
        <v>0.55000000000000004</v>
      </c>
    </row>
    <row r="39" spans="1:31" ht="15" customHeight="1" x14ac:dyDescent="0.25">
      <c r="A39" s="2" t="s">
        <v>65</v>
      </c>
      <c r="B39" s="2" t="s">
        <v>66</v>
      </c>
      <c r="C39" s="2">
        <v>2014</v>
      </c>
      <c r="D39" s="2">
        <v>0.129</v>
      </c>
      <c r="E39" s="2" t="s">
        <v>598</v>
      </c>
      <c r="F39" s="2" t="s">
        <v>599</v>
      </c>
      <c r="G39" s="2">
        <v>2.36</v>
      </c>
      <c r="H39" s="2">
        <v>483.4</v>
      </c>
      <c r="I39" s="2">
        <v>0.55000000000000004</v>
      </c>
      <c r="J39" s="2" t="s">
        <v>598</v>
      </c>
      <c r="K39" s="2" t="s">
        <v>598</v>
      </c>
      <c r="L39" s="2" t="s">
        <v>598</v>
      </c>
      <c r="M39" s="2" t="s">
        <v>598</v>
      </c>
      <c r="N39" s="2" t="s">
        <v>598</v>
      </c>
      <c r="O39" s="2" t="s">
        <v>598</v>
      </c>
      <c r="P39" s="2" t="s">
        <v>598</v>
      </c>
      <c r="Q39" s="2" t="s">
        <v>598</v>
      </c>
      <c r="R39" s="2" t="s">
        <v>598</v>
      </c>
      <c r="S39" s="2" t="s">
        <v>598</v>
      </c>
      <c r="W39" s="2">
        <f t="shared" si="0"/>
        <v>0</v>
      </c>
      <c r="AA39" s="2" t="str">
        <f t="shared" si="1"/>
        <v>Nordisk residual</v>
      </c>
      <c r="AC39" s="2">
        <f t="shared" si="2"/>
        <v>2.36</v>
      </c>
      <c r="AD39" s="2">
        <f t="shared" si="3"/>
        <v>483.4</v>
      </c>
      <c r="AE39" s="2">
        <f t="shared" si="4"/>
        <v>0.55000000000000004</v>
      </c>
    </row>
    <row r="40" spans="1:31" ht="15" customHeight="1" x14ac:dyDescent="0.25">
      <c r="A40" s="2" t="s">
        <v>65</v>
      </c>
      <c r="B40" s="2" t="s">
        <v>67</v>
      </c>
      <c r="C40" s="2">
        <v>2014</v>
      </c>
      <c r="D40" s="2">
        <v>0.54900000000000004</v>
      </c>
      <c r="E40" s="2">
        <v>15.747999999999999</v>
      </c>
      <c r="F40" s="2" t="s">
        <v>599</v>
      </c>
      <c r="G40" s="2">
        <v>2.36</v>
      </c>
      <c r="H40" s="2">
        <v>483.4</v>
      </c>
      <c r="I40" s="2">
        <v>0.55000000000000004</v>
      </c>
      <c r="J40" s="2" t="s">
        <v>598</v>
      </c>
      <c r="K40" s="2" t="s">
        <v>598</v>
      </c>
      <c r="L40" s="2" t="s">
        <v>598</v>
      </c>
      <c r="M40" s="2" t="s">
        <v>598</v>
      </c>
      <c r="N40" s="2" t="s">
        <v>598</v>
      </c>
      <c r="O40" s="2" t="s">
        <v>598</v>
      </c>
      <c r="P40" s="2" t="s">
        <v>598</v>
      </c>
      <c r="Q40" s="2" t="s">
        <v>598</v>
      </c>
      <c r="R40" s="2" t="s">
        <v>598</v>
      </c>
      <c r="S40" s="2" t="s">
        <v>598</v>
      </c>
      <c r="W40" s="2">
        <f t="shared" si="0"/>
        <v>0</v>
      </c>
      <c r="AA40" s="2" t="str">
        <f t="shared" si="1"/>
        <v>Nordisk residual</v>
      </c>
      <c r="AC40" s="2">
        <f t="shared" si="2"/>
        <v>2.36</v>
      </c>
      <c r="AD40" s="2">
        <f t="shared" si="3"/>
        <v>483.4</v>
      </c>
      <c r="AE40" s="2">
        <f t="shared" si="4"/>
        <v>0.55000000000000004</v>
      </c>
    </row>
    <row r="41" spans="1:31" ht="15" customHeight="1" x14ac:dyDescent="0.25">
      <c r="A41" s="2" t="s">
        <v>68</v>
      </c>
      <c r="B41" s="2" t="s">
        <v>69</v>
      </c>
      <c r="C41" s="2">
        <v>2014</v>
      </c>
      <c r="D41" s="2">
        <v>0.20899999999999999</v>
      </c>
      <c r="E41" s="2" t="s">
        <v>598</v>
      </c>
      <c r="F41" s="2" t="s">
        <v>794</v>
      </c>
      <c r="G41" s="2">
        <v>1.1000000000000001</v>
      </c>
      <c r="H41" s="2">
        <v>0</v>
      </c>
      <c r="I41" s="2">
        <v>0</v>
      </c>
      <c r="J41" s="2" t="s">
        <v>598</v>
      </c>
      <c r="K41" s="2" t="s">
        <v>598</v>
      </c>
      <c r="L41" s="2" t="s">
        <v>598</v>
      </c>
      <c r="M41" s="2" t="s">
        <v>598</v>
      </c>
      <c r="N41" s="2" t="s">
        <v>598</v>
      </c>
      <c r="O41" s="2" t="s">
        <v>598</v>
      </c>
      <c r="P41" s="2" t="s">
        <v>598</v>
      </c>
      <c r="Q41" s="2" t="s">
        <v>598</v>
      </c>
      <c r="R41" s="2" t="s">
        <v>598</v>
      </c>
      <c r="S41" s="2" t="s">
        <v>598</v>
      </c>
      <c r="W41" s="2">
        <f t="shared" si="0"/>
        <v>0</v>
      </c>
      <c r="AA41" s="2" t="str">
        <f t="shared" si="1"/>
        <v>'100% förnybart från Dala Kraft'</v>
      </c>
      <c r="AC41" s="2">
        <f t="shared" si="2"/>
        <v>1.1000000000000001</v>
      </c>
      <c r="AD41" s="2">
        <f t="shared" si="3"/>
        <v>0</v>
      </c>
      <c r="AE41" s="2">
        <f t="shared" si="4"/>
        <v>0</v>
      </c>
    </row>
    <row r="42" spans="1:31" ht="15" customHeight="1" x14ac:dyDescent="0.25">
      <c r="A42" s="2" t="s">
        <v>68</v>
      </c>
      <c r="B42" s="2" t="s">
        <v>70</v>
      </c>
      <c r="C42" s="2">
        <v>2014</v>
      </c>
      <c r="D42" s="2">
        <v>1.133</v>
      </c>
      <c r="E42" s="2" t="s">
        <v>598</v>
      </c>
      <c r="F42" s="2" t="s">
        <v>795</v>
      </c>
      <c r="G42" s="2">
        <v>1.1000000000000001</v>
      </c>
      <c r="H42" s="2">
        <v>0</v>
      </c>
      <c r="I42" s="2">
        <v>0</v>
      </c>
      <c r="J42" s="2" t="s">
        <v>598</v>
      </c>
      <c r="K42" s="2" t="s">
        <v>598</v>
      </c>
      <c r="L42" s="2" t="s">
        <v>598</v>
      </c>
      <c r="M42" s="2" t="s">
        <v>598</v>
      </c>
      <c r="N42" s="2" t="s">
        <v>598</v>
      </c>
      <c r="O42" s="2" t="s">
        <v>598</v>
      </c>
      <c r="P42" s="2" t="s">
        <v>598</v>
      </c>
      <c r="Q42" s="2" t="s">
        <v>598</v>
      </c>
      <c r="R42" s="2" t="s">
        <v>598</v>
      </c>
      <c r="S42" s="2" t="s">
        <v>598</v>
      </c>
      <c r="W42" s="2">
        <f t="shared" si="0"/>
        <v>0</v>
      </c>
      <c r="AA42" s="2" t="str">
        <f t="shared" si="1"/>
        <v>'100% förnybar el från Dala Kraft'</v>
      </c>
      <c r="AC42" s="2">
        <f t="shared" si="2"/>
        <v>1.1000000000000001</v>
      </c>
      <c r="AD42" s="2">
        <f t="shared" si="3"/>
        <v>0</v>
      </c>
      <c r="AE42" s="2">
        <f t="shared" si="4"/>
        <v>0</v>
      </c>
    </row>
    <row r="43" spans="1:31" ht="15" customHeight="1" x14ac:dyDescent="0.25">
      <c r="A43" s="2" t="s">
        <v>71</v>
      </c>
      <c r="B43" s="2" t="s">
        <v>72</v>
      </c>
      <c r="C43" s="2">
        <v>2014</v>
      </c>
      <c r="D43" s="2">
        <v>0.432</v>
      </c>
      <c r="E43" s="2" t="s">
        <v>598</v>
      </c>
      <c r="F43" s="2" t="s">
        <v>599</v>
      </c>
      <c r="G43" s="2">
        <v>2.36</v>
      </c>
      <c r="H43" s="2">
        <v>483.4</v>
      </c>
      <c r="I43" s="2">
        <v>0.55000000000000004</v>
      </c>
      <c r="J43" s="2" t="s">
        <v>598</v>
      </c>
      <c r="K43" s="2" t="s">
        <v>598</v>
      </c>
      <c r="L43" s="2" t="s">
        <v>598</v>
      </c>
      <c r="M43" s="2" t="s">
        <v>598</v>
      </c>
      <c r="N43" s="2" t="s">
        <v>598</v>
      </c>
      <c r="O43" s="2" t="s">
        <v>598</v>
      </c>
      <c r="P43" s="2" t="s">
        <v>598</v>
      </c>
      <c r="Q43" s="2" t="s">
        <v>598</v>
      </c>
      <c r="R43" s="2" t="s">
        <v>598</v>
      </c>
      <c r="S43" s="2" t="s">
        <v>598</v>
      </c>
      <c r="W43" s="2">
        <f t="shared" si="0"/>
        <v>0</v>
      </c>
      <c r="AA43" s="2" t="str">
        <f t="shared" si="1"/>
        <v>Nordisk residual</v>
      </c>
      <c r="AC43" s="2">
        <f t="shared" si="2"/>
        <v>2.36</v>
      </c>
      <c r="AD43" s="2">
        <f t="shared" si="3"/>
        <v>483.4</v>
      </c>
      <c r="AE43" s="2">
        <f t="shared" si="4"/>
        <v>0.55000000000000004</v>
      </c>
    </row>
    <row r="44" spans="1:31" ht="15" customHeight="1" x14ac:dyDescent="0.25">
      <c r="A44" s="2" t="s">
        <v>71</v>
      </c>
      <c r="B44" s="2" t="s">
        <v>73</v>
      </c>
      <c r="C44" s="2">
        <v>2014</v>
      </c>
      <c r="D44" s="2">
        <v>8.6800000000000002E-2</v>
      </c>
      <c r="E44" s="2" t="s">
        <v>598</v>
      </c>
      <c r="F44" s="2" t="s">
        <v>599</v>
      </c>
      <c r="G44" s="2">
        <v>2.36</v>
      </c>
      <c r="H44" s="2">
        <v>483.4</v>
      </c>
      <c r="I44" s="2">
        <v>0.55000000000000004</v>
      </c>
      <c r="J44" s="2" t="s">
        <v>598</v>
      </c>
      <c r="K44" s="2" t="s">
        <v>598</v>
      </c>
      <c r="L44" s="2" t="s">
        <v>598</v>
      </c>
      <c r="M44" s="2" t="s">
        <v>598</v>
      </c>
      <c r="N44" s="2" t="s">
        <v>598</v>
      </c>
      <c r="O44" s="2" t="s">
        <v>598</v>
      </c>
      <c r="P44" s="2" t="s">
        <v>598</v>
      </c>
      <c r="Q44" s="2" t="s">
        <v>598</v>
      </c>
      <c r="R44" s="2" t="s">
        <v>598</v>
      </c>
      <c r="S44" s="2" t="s">
        <v>598</v>
      </c>
      <c r="W44" s="2">
        <f t="shared" si="0"/>
        <v>0</v>
      </c>
      <c r="AA44" s="2" t="str">
        <f t="shared" si="1"/>
        <v>Nordisk residual</v>
      </c>
      <c r="AC44" s="2">
        <f t="shared" si="2"/>
        <v>2.36</v>
      </c>
      <c r="AD44" s="2">
        <f t="shared" si="3"/>
        <v>483.4</v>
      </c>
      <c r="AE44" s="2">
        <f t="shared" si="4"/>
        <v>0.55000000000000004</v>
      </c>
    </row>
    <row r="45" spans="1:31" ht="15" customHeight="1" x14ac:dyDescent="0.25">
      <c r="A45" s="2" t="s">
        <v>71</v>
      </c>
      <c r="B45" s="2" t="s">
        <v>74</v>
      </c>
      <c r="C45" s="2">
        <v>2014</v>
      </c>
      <c r="D45" s="2">
        <v>4.9700000000000001E-2</v>
      </c>
      <c r="E45" s="2" t="s">
        <v>598</v>
      </c>
      <c r="F45" s="2" t="s">
        <v>598</v>
      </c>
      <c r="G45" s="2">
        <v>2.36</v>
      </c>
      <c r="H45" s="2">
        <v>483.4</v>
      </c>
      <c r="I45" s="2">
        <v>0.55000000000000004</v>
      </c>
      <c r="J45" s="2" t="s">
        <v>598</v>
      </c>
      <c r="K45" s="2" t="s">
        <v>598</v>
      </c>
      <c r="L45" s="2" t="s">
        <v>598</v>
      </c>
      <c r="M45" s="2" t="s">
        <v>598</v>
      </c>
      <c r="N45" s="2" t="s">
        <v>598</v>
      </c>
      <c r="O45" s="2" t="s">
        <v>598</v>
      </c>
      <c r="P45" s="2" t="s">
        <v>598</v>
      </c>
      <c r="Q45" s="2" t="s">
        <v>598</v>
      </c>
      <c r="R45" s="2" t="s">
        <v>598</v>
      </c>
      <c r="S45" s="2" t="s">
        <v>598</v>
      </c>
      <c r="W45" s="2">
        <f t="shared" si="0"/>
        <v>0</v>
      </c>
      <c r="AA45" s="2" t="str">
        <f t="shared" si="1"/>
        <v>Nordisk residual</v>
      </c>
      <c r="AC45" s="2">
        <f t="shared" si="2"/>
        <v>2.36</v>
      </c>
      <c r="AD45" s="2">
        <f t="shared" si="3"/>
        <v>483.4</v>
      </c>
      <c r="AE45" s="2">
        <f t="shared" si="4"/>
        <v>0.55000000000000004</v>
      </c>
    </row>
    <row r="46" spans="1:31" ht="15" customHeight="1" x14ac:dyDescent="0.25">
      <c r="A46" s="2" t="s">
        <v>71</v>
      </c>
      <c r="B46" s="2" t="s">
        <v>75</v>
      </c>
      <c r="C46" s="2">
        <v>2014</v>
      </c>
      <c r="D46" s="2">
        <v>1.14E-2</v>
      </c>
      <c r="E46" s="2" t="s">
        <v>598</v>
      </c>
      <c r="F46" s="2" t="s">
        <v>599</v>
      </c>
      <c r="G46" s="2">
        <v>2.36</v>
      </c>
      <c r="H46" s="2">
        <v>483.4</v>
      </c>
      <c r="I46" s="2">
        <v>0.55000000000000004</v>
      </c>
      <c r="J46" s="2" t="s">
        <v>598</v>
      </c>
      <c r="K46" s="2" t="s">
        <v>598</v>
      </c>
      <c r="L46" s="2" t="s">
        <v>598</v>
      </c>
      <c r="M46" s="2" t="s">
        <v>598</v>
      </c>
      <c r="N46" s="2" t="s">
        <v>598</v>
      </c>
      <c r="O46" s="2" t="s">
        <v>598</v>
      </c>
      <c r="P46" s="2" t="s">
        <v>598</v>
      </c>
      <c r="Q46" s="2" t="s">
        <v>598</v>
      </c>
      <c r="R46" s="2" t="s">
        <v>598</v>
      </c>
      <c r="S46" s="2" t="s">
        <v>598</v>
      </c>
      <c r="W46" s="2">
        <f t="shared" si="0"/>
        <v>0</v>
      </c>
      <c r="AA46" s="2" t="str">
        <f t="shared" si="1"/>
        <v>Nordisk residual</v>
      </c>
      <c r="AC46" s="2">
        <f t="shared" si="2"/>
        <v>2.36</v>
      </c>
      <c r="AD46" s="2">
        <f t="shared" si="3"/>
        <v>483.4</v>
      </c>
      <c r="AE46" s="2">
        <f t="shared" si="4"/>
        <v>0.55000000000000004</v>
      </c>
    </row>
    <row r="47" spans="1:31" ht="15" customHeight="1" x14ac:dyDescent="0.25">
      <c r="A47" s="2" t="s">
        <v>76</v>
      </c>
      <c r="B47" s="2" t="s">
        <v>77</v>
      </c>
      <c r="C47" s="2">
        <v>2014</v>
      </c>
      <c r="D47" s="2">
        <v>0.1</v>
      </c>
      <c r="E47" s="2" t="s">
        <v>598</v>
      </c>
      <c r="F47" s="2" t="s">
        <v>599</v>
      </c>
      <c r="G47" s="2">
        <v>2.36</v>
      </c>
      <c r="H47" s="2">
        <v>483.4</v>
      </c>
      <c r="I47" s="2">
        <v>0.55000000000000004</v>
      </c>
      <c r="J47" s="2" t="s">
        <v>598</v>
      </c>
      <c r="K47" s="2" t="s">
        <v>598</v>
      </c>
      <c r="L47" s="2" t="s">
        <v>598</v>
      </c>
      <c r="M47" s="2" t="s">
        <v>598</v>
      </c>
      <c r="N47" s="2" t="s">
        <v>598</v>
      </c>
      <c r="O47" s="2" t="s">
        <v>598</v>
      </c>
      <c r="P47" s="2" t="s">
        <v>598</v>
      </c>
      <c r="Q47" s="2" t="s">
        <v>598</v>
      </c>
      <c r="R47" s="2" t="s">
        <v>598</v>
      </c>
      <c r="S47" s="2" t="s">
        <v>598</v>
      </c>
      <c r="W47" s="2">
        <f t="shared" si="0"/>
        <v>0</v>
      </c>
      <c r="AA47" s="2" t="str">
        <f t="shared" si="1"/>
        <v>Nordisk residual</v>
      </c>
      <c r="AC47" s="2">
        <f t="shared" si="2"/>
        <v>2.36</v>
      </c>
      <c r="AD47" s="2">
        <f t="shared" si="3"/>
        <v>483.4</v>
      </c>
      <c r="AE47" s="2">
        <f t="shared" si="4"/>
        <v>0.55000000000000004</v>
      </c>
    </row>
    <row r="48" spans="1:31"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W48" s="2">
        <f t="shared" si="0"/>
        <v>0</v>
      </c>
      <c r="AA48" s="2" t="str">
        <f t="shared" si="1"/>
        <v>-</v>
      </c>
      <c r="AC48" s="2">
        <f t="shared" si="2"/>
        <v>2.36</v>
      </c>
      <c r="AD48" s="2">
        <f t="shared" si="3"/>
        <v>483.4</v>
      </c>
      <c r="AE48" s="2">
        <f t="shared" si="4"/>
        <v>0.55000000000000004</v>
      </c>
    </row>
    <row r="49" spans="1:31" ht="15" customHeight="1" x14ac:dyDescent="0.25">
      <c r="A49" s="2" t="s">
        <v>76</v>
      </c>
      <c r="B49" s="2" t="s">
        <v>79</v>
      </c>
      <c r="C49" s="2">
        <v>2014</v>
      </c>
      <c r="D49" s="2">
        <v>0.97099999999999997</v>
      </c>
      <c r="E49" s="2" t="s">
        <v>598</v>
      </c>
      <c r="F49" s="2" t="s">
        <v>599</v>
      </c>
      <c r="G49" s="2">
        <v>2.36</v>
      </c>
      <c r="H49" s="2">
        <v>483.4</v>
      </c>
      <c r="I49" s="2">
        <v>0.55000000000000004</v>
      </c>
      <c r="J49" s="2" t="s">
        <v>598</v>
      </c>
      <c r="K49" s="2" t="s">
        <v>598</v>
      </c>
      <c r="L49" s="2" t="s">
        <v>598</v>
      </c>
      <c r="M49" s="2" t="s">
        <v>598</v>
      </c>
      <c r="N49" s="2" t="s">
        <v>598</v>
      </c>
      <c r="O49" s="2" t="s">
        <v>598</v>
      </c>
      <c r="P49" s="2" t="s">
        <v>598</v>
      </c>
      <c r="Q49" s="2" t="s">
        <v>598</v>
      </c>
      <c r="R49" s="2" t="s">
        <v>598</v>
      </c>
      <c r="S49" s="2" t="s">
        <v>598</v>
      </c>
      <c r="W49" s="2">
        <f t="shared" si="0"/>
        <v>0</v>
      </c>
      <c r="AA49" s="2" t="str">
        <f t="shared" si="1"/>
        <v>Nordisk residual</v>
      </c>
      <c r="AC49" s="2">
        <f t="shared" si="2"/>
        <v>2.36</v>
      </c>
      <c r="AD49" s="2">
        <f t="shared" si="3"/>
        <v>483.4</v>
      </c>
      <c r="AE49" s="2">
        <f t="shared" si="4"/>
        <v>0.55000000000000004</v>
      </c>
    </row>
    <row r="50" spans="1:31" ht="15" customHeight="1" x14ac:dyDescent="0.25">
      <c r="A50" s="2" t="s">
        <v>76</v>
      </c>
      <c r="B50" s="2" t="s">
        <v>80</v>
      </c>
      <c r="C50" s="2">
        <v>2014</v>
      </c>
      <c r="D50" s="2" t="s">
        <v>598</v>
      </c>
      <c r="E50" s="2" t="s">
        <v>598</v>
      </c>
      <c r="F50" s="2" t="s">
        <v>599</v>
      </c>
      <c r="G50" s="2">
        <v>2.36</v>
      </c>
      <c r="H50" s="2">
        <v>483.4</v>
      </c>
      <c r="I50" s="2">
        <v>0.55000000000000004</v>
      </c>
      <c r="J50" s="2" t="s">
        <v>598</v>
      </c>
      <c r="K50" s="2" t="s">
        <v>598</v>
      </c>
      <c r="L50" s="2" t="s">
        <v>598</v>
      </c>
      <c r="M50" s="2" t="s">
        <v>598</v>
      </c>
      <c r="N50" s="2" t="s">
        <v>598</v>
      </c>
      <c r="O50" s="2" t="s">
        <v>598</v>
      </c>
      <c r="P50" s="2" t="s">
        <v>598</v>
      </c>
      <c r="Q50" s="2" t="s">
        <v>598</v>
      </c>
      <c r="R50" s="2" t="s">
        <v>598</v>
      </c>
      <c r="S50" s="2" t="s">
        <v>598</v>
      </c>
      <c r="W50" s="2">
        <f t="shared" si="0"/>
        <v>0</v>
      </c>
      <c r="AA50" s="2" t="str">
        <f t="shared" si="1"/>
        <v>Nordisk residual</v>
      </c>
      <c r="AC50" s="2">
        <f t="shared" si="2"/>
        <v>2.36</v>
      </c>
      <c r="AD50" s="2">
        <f t="shared" si="3"/>
        <v>483.4</v>
      </c>
      <c r="AE50" s="2">
        <f t="shared" si="4"/>
        <v>0.55000000000000004</v>
      </c>
    </row>
    <row r="51" spans="1:31" ht="15" customHeight="1" x14ac:dyDescent="0.25">
      <c r="A51" s="2" t="s">
        <v>76</v>
      </c>
      <c r="B51" s="2" t="s">
        <v>81</v>
      </c>
      <c r="C51" s="2">
        <v>2014</v>
      </c>
      <c r="D51" s="2" t="s">
        <v>598</v>
      </c>
      <c r="E51" s="2" t="s">
        <v>598</v>
      </c>
      <c r="F51" s="2" t="s">
        <v>599</v>
      </c>
      <c r="G51" s="2">
        <v>2.36</v>
      </c>
      <c r="H51" s="2">
        <v>483.4</v>
      </c>
      <c r="I51" s="2">
        <v>0.55000000000000004</v>
      </c>
      <c r="J51" s="2" t="s">
        <v>598</v>
      </c>
      <c r="K51" s="2" t="s">
        <v>598</v>
      </c>
      <c r="L51" s="2" t="s">
        <v>598</v>
      </c>
      <c r="M51" s="2" t="s">
        <v>598</v>
      </c>
      <c r="N51" s="2" t="s">
        <v>598</v>
      </c>
      <c r="O51" s="2" t="s">
        <v>598</v>
      </c>
      <c r="P51" s="2" t="s">
        <v>598</v>
      </c>
      <c r="Q51" s="2" t="s">
        <v>598</v>
      </c>
      <c r="R51" s="2" t="s">
        <v>598</v>
      </c>
      <c r="S51" s="2" t="s">
        <v>598</v>
      </c>
      <c r="W51" s="2">
        <f t="shared" si="0"/>
        <v>0</v>
      </c>
      <c r="AA51" s="2" t="str">
        <f t="shared" si="1"/>
        <v>Nordisk residual</v>
      </c>
      <c r="AC51" s="2">
        <f t="shared" si="2"/>
        <v>2.36</v>
      </c>
      <c r="AD51" s="2">
        <f t="shared" si="3"/>
        <v>483.4</v>
      </c>
      <c r="AE51" s="2">
        <f t="shared" si="4"/>
        <v>0.55000000000000004</v>
      </c>
    </row>
    <row r="52" spans="1:31" ht="15" customHeight="1" x14ac:dyDescent="0.25">
      <c r="A52" s="2" t="s">
        <v>76</v>
      </c>
      <c r="B52" s="2" t="s">
        <v>82</v>
      </c>
      <c r="C52" s="2">
        <v>2014</v>
      </c>
      <c r="D52" s="2" t="s">
        <v>598</v>
      </c>
      <c r="E52" s="2" t="s">
        <v>598</v>
      </c>
      <c r="F52" s="2" t="s">
        <v>599</v>
      </c>
      <c r="G52" s="2">
        <v>2.36</v>
      </c>
      <c r="H52" s="2">
        <v>483.4</v>
      </c>
      <c r="I52" s="2">
        <v>0.55000000000000004</v>
      </c>
      <c r="J52" s="2" t="s">
        <v>598</v>
      </c>
      <c r="K52" s="2" t="s">
        <v>598</v>
      </c>
      <c r="L52" s="2" t="s">
        <v>598</v>
      </c>
      <c r="M52" s="2" t="s">
        <v>598</v>
      </c>
      <c r="N52" s="2" t="s">
        <v>598</v>
      </c>
      <c r="O52" s="2" t="s">
        <v>598</v>
      </c>
      <c r="P52" s="2" t="s">
        <v>598</v>
      </c>
      <c r="Q52" s="2" t="s">
        <v>598</v>
      </c>
      <c r="R52" s="2" t="s">
        <v>598</v>
      </c>
      <c r="S52" s="2" t="s">
        <v>598</v>
      </c>
      <c r="W52" s="2">
        <f t="shared" si="0"/>
        <v>0</v>
      </c>
      <c r="AA52" s="2" t="str">
        <f t="shared" si="1"/>
        <v>Nordisk residual</v>
      </c>
      <c r="AC52" s="2">
        <f t="shared" si="2"/>
        <v>2.36</v>
      </c>
      <c r="AD52" s="2">
        <f t="shared" si="3"/>
        <v>483.4</v>
      </c>
      <c r="AE52" s="2">
        <f t="shared" si="4"/>
        <v>0.55000000000000004</v>
      </c>
    </row>
    <row r="53" spans="1:31" ht="15" customHeight="1" x14ac:dyDescent="0.25">
      <c r="A53" s="2" t="s">
        <v>76</v>
      </c>
      <c r="B53" s="2" t="s">
        <v>83</v>
      </c>
      <c r="C53" s="2">
        <v>2014</v>
      </c>
      <c r="D53" s="2">
        <v>11.605</v>
      </c>
      <c r="E53" s="2">
        <v>34.369999999999997</v>
      </c>
      <c r="F53" s="2" t="s">
        <v>607</v>
      </c>
      <c r="G53" s="2">
        <v>2</v>
      </c>
      <c r="H53" s="2">
        <v>412</v>
      </c>
      <c r="I53" s="2">
        <v>0.47</v>
      </c>
      <c r="J53" s="2" t="s">
        <v>598</v>
      </c>
      <c r="K53" s="2" t="s">
        <v>598</v>
      </c>
      <c r="L53" s="2" t="s">
        <v>598</v>
      </c>
      <c r="M53" s="2" t="s">
        <v>598</v>
      </c>
      <c r="N53" s="2" t="s">
        <v>598</v>
      </c>
      <c r="O53" s="2" t="s">
        <v>598</v>
      </c>
      <c r="P53" s="2" t="s">
        <v>598</v>
      </c>
      <c r="Q53" s="2" t="s">
        <v>598</v>
      </c>
      <c r="R53" s="2" t="s">
        <v>598</v>
      </c>
      <c r="S53" s="2" t="s">
        <v>598</v>
      </c>
      <c r="W53" s="2">
        <f t="shared" si="0"/>
        <v>0</v>
      </c>
      <c r="AA53" s="2" t="str">
        <f t="shared" si="1"/>
        <v>'-'</v>
      </c>
      <c r="AC53" s="2">
        <f t="shared" si="2"/>
        <v>2</v>
      </c>
      <c r="AD53" s="2">
        <f t="shared" si="3"/>
        <v>412</v>
      </c>
      <c r="AE53" s="2">
        <f t="shared" si="4"/>
        <v>0.47</v>
      </c>
    </row>
    <row r="54" spans="1:31" ht="15" customHeight="1" x14ac:dyDescent="0.25">
      <c r="A54" s="2" t="s">
        <v>76</v>
      </c>
      <c r="B54" s="2" t="s">
        <v>84</v>
      </c>
      <c r="C54" s="2">
        <v>2014</v>
      </c>
      <c r="D54" s="2" t="s">
        <v>598</v>
      </c>
      <c r="E54" s="2" t="s">
        <v>598</v>
      </c>
      <c r="F54" s="2" t="s">
        <v>796</v>
      </c>
      <c r="G54" s="2">
        <v>0.03</v>
      </c>
      <c r="H54" s="2">
        <v>9</v>
      </c>
      <c r="I54" s="2">
        <v>0</v>
      </c>
      <c r="J54" s="2" t="s">
        <v>598</v>
      </c>
      <c r="K54" s="2" t="s">
        <v>598</v>
      </c>
      <c r="L54" s="2" t="s">
        <v>598</v>
      </c>
      <c r="M54" s="2" t="s">
        <v>598</v>
      </c>
      <c r="N54" s="2" t="s">
        <v>598</v>
      </c>
      <c r="O54" s="2" t="s">
        <v>598</v>
      </c>
      <c r="P54" s="2" t="s">
        <v>598</v>
      </c>
      <c r="Q54" s="2" t="s">
        <v>598</v>
      </c>
      <c r="R54" s="2" t="s">
        <v>598</v>
      </c>
      <c r="S54" s="2" t="s">
        <v>598</v>
      </c>
      <c r="W54" s="2">
        <f t="shared" si="0"/>
        <v>0</v>
      </c>
      <c r="AA54" s="2" t="str">
        <f t="shared" si="1"/>
        <v>'Bioel till vp'</v>
      </c>
      <c r="AC54" s="2">
        <f t="shared" si="2"/>
        <v>0.03</v>
      </c>
      <c r="AD54" s="2">
        <f t="shared" si="3"/>
        <v>9</v>
      </c>
      <c r="AE54" s="2">
        <f t="shared" si="4"/>
        <v>0</v>
      </c>
    </row>
    <row r="55" spans="1:31" ht="15" customHeight="1" x14ac:dyDescent="0.25">
      <c r="A55" s="2" t="s">
        <v>76</v>
      </c>
      <c r="B55" s="2" t="s">
        <v>85</v>
      </c>
      <c r="C55" s="2">
        <v>2014</v>
      </c>
      <c r="D55" s="2" t="s">
        <v>598</v>
      </c>
      <c r="E55" s="2" t="s">
        <v>598</v>
      </c>
      <c r="F55" s="2" t="s">
        <v>599</v>
      </c>
      <c r="G55" s="2">
        <v>2.36</v>
      </c>
      <c r="H55" s="2">
        <v>483.4</v>
      </c>
      <c r="I55" s="2">
        <v>0.55000000000000004</v>
      </c>
      <c r="J55" s="2" t="s">
        <v>598</v>
      </c>
      <c r="K55" s="2" t="s">
        <v>598</v>
      </c>
      <c r="L55" s="2" t="s">
        <v>598</v>
      </c>
      <c r="M55" s="2" t="s">
        <v>598</v>
      </c>
      <c r="N55" s="2" t="s">
        <v>598</v>
      </c>
      <c r="O55" s="2" t="s">
        <v>598</v>
      </c>
      <c r="P55" s="2" t="s">
        <v>598</v>
      </c>
      <c r="Q55" s="2" t="s">
        <v>598</v>
      </c>
      <c r="R55" s="2" t="s">
        <v>598</v>
      </c>
      <c r="S55" s="2" t="s">
        <v>598</v>
      </c>
      <c r="W55" s="2">
        <f t="shared" si="0"/>
        <v>0</v>
      </c>
      <c r="AA55" s="2" t="str">
        <f t="shared" si="1"/>
        <v>Nordisk residual</v>
      </c>
      <c r="AC55" s="2">
        <f t="shared" si="2"/>
        <v>2.36</v>
      </c>
      <c r="AD55" s="2">
        <f t="shared" si="3"/>
        <v>483.4</v>
      </c>
      <c r="AE55" s="2">
        <f t="shared" si="4"/>
        <v>0.55000000000000004</v>
      </c>
    </row>
    <row r="56" spans="1:31" ht="15" customHeight="1" x14ac:dyDescent="0.25">
      <c r="A56" s="2" t="s">
        <v>76</v>
      </c>
      <c r="B56" s="2" t="s">
        <v>86</v>
      </c>
      <c r="C56" s="2">
        <v>2014</v>
      </c>
      <c r="D56" s="2">
        <v>16.094000000000001</v>
      </c>
      <c r="E56" s="2">
        <v>12.94</v>
      </c>
      <c r="F56" s="2" t="s">
        <v>599</v>
      </c>
      <c r="G56" s="2">
        <v>2.36</v>
      </c>
      <c r="H56" s="2">
        <v>483.4</v>
      </c>
      <c r="I56" s="2">
        <v>0.55000000000000004</v>
      </c>
      <c r="J56" s="2" t="s">
        <v>598</v>
      </c>
      <c r="K56" s="2" t="s">
        <v>598</v>
      </c>
      <c r="L56" s="2" t="s">
        <v>598</v>
      </c>
      <c r="M56" s="2" t="s">
        <v>598</v>
      </c>
      <c r="N56" s="2" t="s">
        <v>598</v>
      </c>
      <c r="O56" s="2" t="s">
        <v>598</v>
      </c>
      <c r="P56" s="2" t="s">
        <v>598</v>
      </c>
      <c r="Q56" s="2" t="s">
        <v>598</v>
      </c>
      <c r="R56" s="2" t="s">
        <v>598</v>
      </c>
      <c r="S56" s="2" t="s">
        <v>598</v>
      </c>
      <c r="W56" s="2">
        <f t="shared" si="0"/>
        <v>0</v>
      </c>
      <c r="AA56" s="2" t="str">
        <f t="shared" si="1"/>
        <v>Nordisk residual</v>
      </c>
      <c r="AC56" s="2">
        <f t="shared" si="2"/>
        <v>2.36</v>
      </c>
      <c r="AD56" s="2">
        <f t="shared" si="3"/>
        <v>483.4</v>
      </c>
      <c r="AE56" s="2">
        <f t="shared" si="4"/>
        <v>0.55000000000000004</v>
      </c>
    </row>
    <row r="57" spans="1:31" ht="15" customHeight="1" x14ac:dyDescent="0.25">
      <c r="A57" s="2" t="s">
        <v>76</v>
      </c>
      <c r="B57" s="2" t="s">
        <v>87</v>
      </c>
      <c r="C57" s="2">
        <v>2014</v>
      </c>
      <c r="D57" s="2" t="s">
        <v>598</v>
      </c>
      <c r="E57" s="2" t="s">
        <v>598</v>
      </c>
      <c r="F57" s="2" t="s">
        <v>599</v>
      </c>
      <c r="G57" s="2">
        <v>2.36</v>
      </c>
      <c r="H57" s="2">
        <v>483.4</v>
      </c>
      <c r="I57" s="2">
        <v>0.55000000000000004</v>
      </c>
      <c r="J57" s="2" t="s">
        <v>598</v>
      </c>
      <c r="K57" s="2" t="s">
        <v>598</v>
      </c>
      <c r="L57" s="2" t="s">
        <v>598</v>
      </c>
      <c r="M57" s="2" t="s">
        <v>598</v>
      </c>
      <c r="N57" s="2" t="s">
        <v>598</v>
      </c>
      <c r="O57" s="2" t="s">
        <v>598</v>
      </c>
      <c r="P57" s="2" t="s">
        <v>598</v>
      </c>
      <c r="Q57" s="2" t="s">
        <v>598</v>
      </c>
      <c r="R57" s="2" t="s">
        <v>598</v>
      </c>
      <c r="S57" s="2" t="s">
        <v>598</v>
      </c>
      <c r="W57" s="2">
        <f t="shared" si="0"/>
        <v>0</v>
      </c>
      <c r="AA57" s="2" t="str">
        <f t="shared" si="1"/>
        <v>Nordisk residual</v>
      </c>
      <c r="AC57" s="2">
        <f t="shared" si="2"/>
        <v>2.36</v>
      </c>
      <c r="AD57" s="2">
        <f t="shared" si="3"/>
        <v>483.4</v>
      </c>
      <c r="AE57" s="2">
        <f t="shared" si="4"/>
        <v>0.55000000000000004</v>
      </c>
    </row>
    <row r="58" spans="1:31"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W58" s="2">
        <f t="shared" si="0"/>
        <v>0</v>
      </c>
      <c r="AA58" s="2" t="str">
        <f t="shared" si="1"/>
        <v>-</v>
      </c>
      <c r="AC58" s="2">
        <f t="shared" si="2"/>
        <v>2.36</v>
      </c>
      <c r="AD58" s="2">
        <f t="shared" si="3"/>
        <v>483.4</v>
      </c>
      <c r="AE58" s="2">
        <f t="shared" si="4"/>
        <v>0.55000000000000004</v>
      </c>
    </row>
    <row r="59" spans="1:31" ht="15" customHeight="1" x14ac:dyDescent="0.25">
      <c r="A59" s="2" t="s">
        <v>76</v>
      </c>
      <c r="B59" s="2" t="s">
        <v>89</v>
      </c>
      <c r="C59" s="2">
        <v>2014</v>
      </c>
      <c r="D59" s="2" t="s">
        <v>598</v>
      </c>
      <c r="E59" s="2">
        <v>70.8</v>
      </c>
      <c r="F59" s="2" t="s">
        <v>599</v>
      </c>
      <c r="G59" s="2">
        <v>2.36</v>
      </c>
      <c r="H59" s="2">
        <v>483.4</v>
      </c>
      <c r="I59" s="2">
        <v>0.55000000000000004</v>
      </c>
      <c r="J59" s="2" t="s">
        <v>598</v>
      </c>
      <c r="K59" s="2" t="s">
        <v>598</v>
      </c>
      <c r="L59" s="2" t="s">
        <v>598</v>
      </c>
      <c r="M59" s="2" t="s">
        <v>598</v>
      </c>
      <c r="N59" s="2" t="s">
        <v>598</v>
      </c>
      <c r="O59" s="2" t="s">
        <v>598</v>
      </c>
      <c r="P59" s="2" t="s">
        <v>598</v>
      </c>
      <c r="Q59" s="2" t="s">
        <v>598</v>
      </c>
      <c r="R59" s="2" t="s">
        <v>598</v>
      </c>
      <c r="S59" s="2" t="s">
        <v>598</v>
      </c>
      <c r="W59" s="2">
        <f t="shared" si="0"/>
        <v>0</v>
      </c>
      <c r="AA59" s="2" t="str">
        <f t="shared" si="1"/>
        <v>Nordisk residual</v>
      </c>
      <c r="AC59" s="2">
        <f t="shared" si="2"/>
        <v>2.36</v>
      </c>
      <c r="AD59" s="2">
        <f t="shared" si="3"/>
        <v>483.4</v>
      </c>
      <c r="AE59" s="2">
        <f t="shared" si="4"/>
        <v>0.55000000000000004</v>
      </c>
    </row>
    <row r="60" spans="1:31" ht="15" customHeight="1" x14ac:dyDescent="0.25">
      <c r="A60" s="2" t="s">
        <v>76</v>
      </c>
      <c r="B60" s="2" t="s">
        <v>90</v>
      </c>
      <c r="C60" s="2">
        <v>2014</v>
      </c>
      <c r="D60" s="2" t="s">
        <v>598</v>
      </c>
      <c r="E60" s="2" t="s">
        <v>598</v>
      </c>
      <c r="F60" s="2" t="s">
        <v>599</v>
      </c>
      <c r="G60" s="2">
        <v>2.36</v>
      </c>
      <c r="H60" s="2">
        <v>483.4</v>
      </c>
      <c r="I60" s="2">
        <v>0.55000000000000004</v>
      </c>
      <c r="J60" s="2" t="s">
        <v>598</v>
      </c>
      <c r="K60" s="2" t="s">
        <v>598</v>
      </c>
      <c r="L60" s="2" t="s">
        <v>598</v>
      </c>
      <c r="M60" s="2" t="s">
        <v>598</v>
      </c>
      <c r="N60" s="2" t="s">
        <v>598</v>
      </c>
      <c r="O60" s="2" t="s">
        <v>598</v>
      </c>
      <c r="P60" s="2" t="s">
        <v>598</v>
      </c>
      <c r="Q60" s="2" t="s">
        <v>598</v>
      </c>
      <c r="R60" s="2" t="s">
        <v>598</v>
      </c>
      <c r="S60" s="2" t="s">
        <v>598</v>
      </c>
      <c r="W60" s="2">
        <f t="shared" si="0"/>
        <v>0</v>
      </c>
      <c r="AA60" s="2" t="str">
        <f t="shared" si="1"/>
        <v>Nordisk residual</v>
      </c>
      <c r="AC60" s="2">
        <f t="shared" si="2"/>
        <v>2.36</v>
      </c>
      <c r="AD60" s="2">
        <f t="shared" si="3"/>
        <v>483.4</v>
      </c>
      <c r="AE60" s="2">
        <f t="shared" si="4"/>
        <v>0.55000000000000004</v>
      </c>
    </row>
    <row r="61" spans="1:31" ht="15" customHeight="1" x14ac:dyDescent="0.25">
      <c r="A61" s="2" t="s">
        <v>76</v>
      </c>
      <c r="B61" s="2" t="s">
        <v>91</v>
      </c>
      <c r="C61" s="2">
        <v>2014</v>
      </c>
      <c r="D61" s="2" t="s">
        <v>598</v>
      </c>
      <c r="E61" s="2" t="s">
        <v>598</v>
      </c>
      <c r="F61" s="2" t="s">
        <v>599</v>
      </c>
      <c r="G61" s="2">
        <v>2.36</v>
      </c>
      <c r="H61" s="2">
        <v>483.4</v>
      </c>
      <c r="I61" s="2">
        <v>0.55000000000000004</v>
      </c>
      <c r="J61" s="2" t="s">
        <v>598</v>
      </c>
      <c r="K61" s="2" t="s">
        <v>598</v>
      </c>
      <c r="L61" s="2" t="s">
        <v>598</v>
      </c>
      <c r="M61" s="2" t="s">
        <v>598</v>
      </c>
      <c r="N61" s="2" t="s">
        <v>598</v>
      </c>
      <c r="O61" s="2" t="s">
        <v>598</v>
      </c>
      <c r="P61" s="2" t="s">
        <v>598</v>
      </c>
      <c r="Q61" s="2" t="s">
        <v>598</v>
      </c>
      <c r="R61" s="2" t="s">
        <v>598</v>
      </c>
      <c r="S61" s="2" t="s">
        <v>598</v>
      </c>
      <c r="W61" s="2">
        <f t="shared" si="0"/>
        <v>0</v>
      </c>
      <c r="AA61" s="2" t="str">
        <f t="shared" si="1"/>
        <v>Nordisk residual</v>
      </c>
      <c r="AC61" s="2">
        <f t="shared" si="2"/>
        <v>2.36</v>
      </c>
      <c r="AD61" s="2">
        <f t="shared" si="3"/>
        <v>483.4</v>
      </c>
      <c r="AE61" s="2">
        <f t="shared" si="4"/>
        <v>0.55000000000000004</v>
      </c>
    </row>
    <row r="62" spans="1:31" ht="15" customHeight="1" x14ac:dyDescent="0.25">
      <c r="A62" s="2" t="s">
        <v>76</v>
      </c>
      <c r="B62" s="2" t="s">
        <v>92</v>
      </c>
      <c r="C62" s="2">
        <v>2014</v>
      </c>
      <c r="D62" s="2">
        <v>0.79500000000000004</v>
      </c>
      <c r="E62" s="2" t="s">
        <v>598</v>
      </c>
      <c r="F62" s="2" t="s">
        <v>599</v>
      </c>
      <c r="G62" s="2">
        <v>2.36</v>
      </c>
      <c r="H62" s="2">
        <v>483.4</v>
      </c>
      <c r="I62" s="2">
        <v>0.55000000000000004</v>
      </c>
      <c r="J62" s="2" t="s">
        <v>598</v>
      </c>
      <c r="K62" s="2" t="s">
        <v>598</v>
      </c>
      <c r="L62" s="2" t="s">
        <v>598</v>
      </c>
      <c r="M62" s="2" t="s">
        <v>598</v>
      </c>
      <c r="N62" s="2" t="s">
        <v>598</v>
      </c>
      <c r="O62" s="2" t="s">
        <v>598</v>
      </c>
      <c r="P62" s="2" t="s">
        <v>598</v>
      </c>
      <c r="Q62" s="2" t="s">
        <v>598</v>
      </c>
      <c r="R62" s="2" t="s">
        <v>598</v>
      </c>
      <c r="S62" s="2" t="s">
        <v>598</v>
      </c>
      <c r="W62" s="2">
        <f t="shared" si="0"/>
        <v>0</v>
      </c>
      <c r="AA62" s="2" t="str">
        <f t="shared" si="1"/>
        <v>Nordisk residual</v>
      </c>
      <c r="AC62" s="2">
        <f t="shared" si="2"/>
        <v>2.36</v>
      </c>
      <c r="AD62" s="2">
        <f t="shared" si="3"/>
        <v>483.4</v>
      </c>
      <c r="AE62" s="2">
        <f t="shared" si="4"/>
        <v>0.55000000000000004</v>
      </c>
    </row>
    <row r="63" spans="1:31" ht="15" customHeight="1" x14ac:dyDescent="0.25">
      <c r="A63" s="2" t="s">
        <v>76</v>
      </c>
      <c r="B63" s="2" t="s">
        <v>93</v>
      </c>
      <c r="C63" s="2">
        <v>2014</v>
      </c>
      <c r="D63" s="2" t="s">
        <v>598</v>
      </c>
      <c r="E63" s="2" t="s">
        <v>598</v>
      </c>
      <c r="F63" s="2" t="s">
        <v>599</v>
      </c>
      <c r="G63" s="2">
        <v>2.36</v>
      </c>
      <c r="H63" s="2">
        <v>483.4</v>
      </c>
      <c r="I63" s="2">
        <v>0.55000000000000004</v>
      </c>
      <c r="J63" s="2" t="s">
        <v>598</v>
      </c>
      <c r="K63" s="2" t="s">
        <v>598</v>
      </c>
      <c r="L63" s="2" t="s">
        <v>598</v>
      </c>
      <c r="M63" s="2" t="s">
        <v>598</v>
      </c>
      <c r="N63" s="2" t="s">
        <v>598</v>
      </c>
      <c r="O63" s="2" t="s">
        <v>598</v>
      </c>
      <c r="P63" s="2" t="s">
        <v>598</v>
      </c>
      <c r="Q63" s="2" t="s">
        <v>598</v>
      </c>
      <c r="R63" s="2" t="s">
        <v>598</v>
      </c>
      <c r="S63" s="2" t="s">
        <v>598</v>
      </c>
      <c r="W63" s="2">
        <f t="shared" si="0"/>
        <v>0</v>
      </c>
      <c r="AA63" s="2" t="str">
        <f t="shared" si="1"/>
        <v>Nordisk residual</v>
      </c>
      <c r="AC63" s="2">
        <f t="shared" si="2"/>
        <v>2.36</v>
      </c>
      <c r="AD63" s="2">
        <f t="shared" si="3"/>
        <v>483.4</v>
      </c>
      <c r="AE63" s="2">
        <f t="shared" si="4"/>
        <v>0.55000000000000004</v>
      </c>
    </row>
    <row r="64" spans="1:31" ht="15" customHeight="1" x14ac:dyDescent="0.25">
      <c r="A64" s="2" t="s">
        <v>76</v>
      </c>
      <c r="B64" s="2" t="s">
        <v>94</v>
      </c>
      <c r="C64" s="2">
        <v>2014</v>
      </c>
      <c r="D64" s="2" t="s">
        <v>598</v>
      </c>
      <c r="E64" s="2" t="s">
        <v>598</v>
      </c>
      <c r="F64" s="2" t="s">
        <v>599</v>
      </c>
      <c r="G64" s="2">
        <v>2.36</v>
      </c>
      <c r="H64" s="2">
        <v>483.4</v>
      </c>
      <c r="I64" s="2">
        <v>0.55000000000000004</v>
      </c>
      <c r="J64" s="2" t="s">
        <v>598</v>
      </c>
      <c r="K64" s="2" t="s">
        <v>598</v>
      </c>
      <c r="L64" s="2" t="s">
        <v>598</v>
      </c>
      <c r="M64" s="2" t="s">
        <v>598</v>
      </c>
      <c r="N64" s="2" t="s">
        <v>598</v>
      </c>
      <c r="O64" s="2" t="s">
        <v>598</v>
      </c>
      <c r="P64" s="2" t="s">
        <v>598</v>
      </c>
      <c r="Q64" s="2" t="s">
        <v>598</v>
      </c>
      <c r="R64" s="2" t="s">
        <v>598</v>
      </c>
      <c r="S64" s="2" t="s">
        <v>598</v>
      </c>
      <c r="W64" s="2">
        <f t="shared" si="0"/>
        <v>0</v>
      </c>
      <c r="AA64" s="2" t="str">
        <f t="shared" si="1"/>
        <v>Nordisk residual</v>
      </c>
      <c r="AC64" s="2">
        <f t="shared" si="2"/>
        <v>2.36</v>
      </c>
      <c r="AD64" s="2">
        <f t="shared" si="3"/>
        <v>483.4</v>
      </c>
      <c r="AE64" s="2">
        <f t="shared" si="4"/>
        <v>0.55000000000000004</v>
      </c>
    </row>
    <row r="65" spans="1:31" ht="15" customHeight="1" x14ac:dyDescent="0.25">
      <c r="A65" s="2" t="s">
        <v>76</v>
      </c>
      <c r="B65" s="2" t="s">
        <v>95</v>
      </c>
      <c r="C65" s="2">
        <v>2014</v>
      </c>
      <c r="D65" s="2" t="s">
        <v>598</v>
      </c>
      <c r="E65" s="2" t="s">
        <v>598</v>
      </c>
      <c r="F65" s="2" t="s">
        <v>599</v>
      </c>
      <c r="G65" s="2">
        <v>2.36</v>
      </c>
      <c r="H65" s="2">
        <v>483.4</v>
      </c>
      <c r="I65" s="2">
        <v>0.55000000000000004</v>
      </c>
      <c r="J65" s="2" t="s">
        <v>598</v>
      </c>
      <c r="K65" s="2" t="s">
        <v>598</v>
      </c>
      <c r="L65" s="2" t="s">
        <v>598</v>
      </c>
      <c r="M65" s="2" t="s">
        <v>598</v>
      </c>
      <c r="N65" s="2" t="s">
        <v>598</v>
      </c>
      <c r="O65" s="2" t="s">
        <v>598</v>
      </c>
      <c r="P65" s="2" t="s">
        <v>598</v>
      </c>
      <c r="Q65" s="2" t="s">
        <v>598</v>
      </c>
      <c r="R65" s="2" t="s">
        <v>598</v>
      </c>
      <c r="S65" s="2" t="s">
        <v>598</v>
      </c>
      <c r="W65" s="2">
        <f t="shared" si="0"/>
        <v>0</v>
      </c>
      <c r="AA65" s="2" t="str">
        <f t="shared" si="1"/>
        <v>Nordisk residual</v>
      </c>
      <c r="AC65" s="2">
        <f t="shared" si="2"/>
        <v>2.36</v>
      </c>
      <c r="AD65" s="2">
        <f t="shared" si="3"/>
        <v>483.4</v>
      </c>
      <c r="AE65" s="2">
        <f t="shared" si="4"/>
        <v>0.55000000000000004</v>
      </c>
    </row>
    <row r="66" spans="1:31" ht="15" customHeight="1" x14ac:dyDescent="0.25">
      <c r="A66" s="2" t="s">
        <v>76</v>
      </c>
      <c r="B66" s="2" t="s">
        <v>96</v>
      </c>
      <c r="C66" s="2">
        <v>2014</v>
      </c>
      <c r="D66" s="2" t="s">
        <v>598</v>
      </c>
      <c r="E66" s="2" t="s">
        <v>598</v>
      </c>
      <c r="F66" s="2" t="s">
        <v>599</v>
      </c>
      <c r="G66" s="2">
        <v>2.36</v>
      </c>
      <c r="H66" s="2">
        <v>483.4</v>
      </c>
      <c r="I66" s="2">
        <v>0.55000000000000004</v>
      </c>
      <c r="J66" s="2" t="s">
        <v>598</v>
      </c>
      <c r="K66" s="2" t="s">
        <v>598</v>
      </c>
      <c r="L66" s="2" t="s">
        <v>598</v>
      </c>
      <c r="M66" s="2" t="s">
        <v>598</v>
      </c>
      <c r="N66" s="2" t="s">
        <v>598</v>
      </c>
      <c r="O66" s="2" t="s">
        <v>598</v>
      </c>
      <c r="P66" s="2" t="s">
        <v>598</v>
      </c>
      <c r="Q66" s="2" t="s">
        <v>598</v>
      </c>
      <c r="R66" s="2" t="s">
        <v>598</v>
      </c>
      <c r="S66" s="2" t="s">
        <v>598</v>
      </c>
      <c r="W66" s="2">
        <f t="shared" si="0"/>
        <v>0</v>
      </c>
      <c r="AA66" s="2" t="str">
        <f t="shared" si="1"/>
        <v>Nordisk residual</v>
      </c>
      <c r="AC66" s="2">
        <f t="shared" si="2"/>
        <v>2.36</v>
      </c>
      <c r="AD66" s="2">
        <f t="shared" si="3"/>
        <v>483.4</v>
      </c>
      <c r="AE66" s="2">
        <f t="shared" si="4"/>
        <v>0.55000000000000004</v>
      </c>
    </row>
    <row r="67" spans="1:31" ht="15" customHeight="1" x14ac:dyDescent="0.25">
      <c r="A67" s="2" t="s">
        <v>76</v>
      </c>
      <c r="B67" s="2" t="s">
        <v>97</v>
      </c>
      <c r="C67" s="2">
        <v>2014</v>
      </c>
      <c r="D67" s="2" t="s">
        <v>598</v>
      </c>
      <c r="E67" s="2" t="s">
        <v>598</v>
      </c>
      <c r="F67" s="2" t="s">
        <v>599</v>
      </c>
      <c r="G67" s="2">
        <v>2.36</v>
      </c>
      <c r="H67" s="2">
        <v>483.4</v>
      </c>
      <c r="I67" s="2">
        <v>0.55000000000000004</v>
      </c>
      <c r="J67" s="2" t="s">
        <v>598</v>
      </c>
      <c r="K67" s="2" t="s">
        <v>598</v>
      </c>
      <c r="L67" s="2" t="s">
        <v>598</v>
      </c>
      <c r="M67" s="2" t="s">
        <v>598</v>
      </c>
      <c r="N67" s="2" t="s">
        <v>598</v>
      </c>
      <c r="O67" s="2" t="s">
        <v>598</v>
      </c>
      <c r="P67" s="2" t="s">
        <v>598</v>
      </c>
      <c r="Q67" s="2" t="s">
        <v>598</v>
      </c>
      <c r="R67" s="2" t="s">
        <v>598</v>
      </c>
      <c r="S67" s="2" t="s">
        <v>598</v>
      </c>
      <c r="W67" s="2">
        <f t="shared" ref="W67:W130" si="5">IFERROR(J67/1,0)</f>
        <v>0</v>
      </c>
      <c r="AA67" s="2" t="str">
        <f t="shared" ref="AA67:AA130" si="6">IF(AND(OR(F67="-",F67="et",F67="'-'",F67="'0'",F67="'DS'"),G67=2.36),"Nordisk residual",F67)</f>
        <v>Nordisk residual</v>
      </c>
      <c r="AC67" s="2">
        <f t="shared" ref="AC67:AC130" si="7">IFERROR(G67/1,2.36)</f>
        <v>2.36</v>
      </c>
      <c r="AD67" s="2">
        <f t="shared" ref="AD67:AD130" si="8">IFERROR(H67/1,483.4)</f>
        <v>483.4</v>
      </c>
      <c r="AE67" s="2">
        <f t="shared" ref="AE67:AE130" si="9">IFERROR(I67/1,0.55)</f>
        <v>0.55000000000000004</v>
      </c>
    </row>
    <row r="68" spans="1:31" ht="15" customHeight="1" x14ac:dyDescent="0.25">
      <c r="A68" s="2" t="s">
        <v>76</v>
      </c>
      <c r="B68" s="2" t="s">
        <v>98</v>
      </c>
      <c r="C68" s="2">
        <v>2014</v>
      </c>
      <c r="D68" s="2">
        <v>1.3440000000000001</v>
      </c>
      <c r="E68" s="2" t="s">
        <v>598</v>
      </c>
      <c r="F68" s="2" t="s">
        <v>599</v>
      </c>
      <c r="G68" s="2">
        <v>2.36</v>
      </c>
      <c r="H68" s="2">
        <v>483.4</v>
      </c>
      <c r="I68" s="2">
        <v>0.55000000000000004</v>
      </c>
      <c r="J68" s="2" t="s">
        <v>598</v>
      </c>
      <c r="K68" s="2" t="s">
        <v>598</v>
      </c>
      <c r="L68" s="2" t="s">
        <v>598</v>
      </c>
      <c r="M68" s="2" t="s">
        <v>598</v>
      </c>
      <c r="N68" s="2" t="s">
        <v>598</v>
      </c>
      <c r="O68" s="2" t="s">
        <v>598</v>
      </c>
      <c r="P68" s="2" t="s">
        <v>598</v>
      </c>
      <c r="Q68" s="2" t="s">
        <v>598</v>
      </c>
      <c r="R68" s="2" t="s">
        <v>598</v>
      </c>
      <c r="S68" s="2" t="s">
        <v>598</v>
      </c>
      <c r="W68" s="2">
        <f t="shared" si="5"/>
        <v>0</v>
      </c>
      <c r="AA68" s="2" t="str">
        <f t="shared" si="6"/>
        <v>Nordisk residual</v>
      </c>
      <c r="AC68" s="2">
        <f t="shared" si="7"/>
        <v>2.36</v>
      </c>
      <c r="AD68" s="2">
        <f t="shared" si="8"/>
        <v>483.4</v>
      </c>
      <c r="AE68" s="2">
        <f t="shared" si="9"/>
        <v>0.55000000000000004</v>
      </c>
    </row>
    <row r="69" spans="1:31" ht="15" customHeight="1" x14ac:dyDescent="0.25">
      <c r="A69" s="2" t="s">
        <v>76</v>
      </c>
      <c r="B69" s="2" t="s">
        <v>99</v>
      </c>
      <c r="C69" s="2">
        <v>2014</v>
      </c>
      <c r="D69" s="2" t="s">
        <v>598</v>
      </c>
      <c r="E69" s="2" t="s">
        <v>598</v>
      </c>
      <c r="F69" s="2" t="s">
        <v>599</v>
      </c>
      <c r="G69" s="2">
        <v>2.36</v>
      </c>
      <c r="H69" s="2">
        <v>483.4</v>
      </c>
      <c r="I69" s="2">
        <v>0.55000000000000004</v>
      </c>
      <c r="J69" s="2" t="s">
        <v>598</v>
      </c>
      <c r="K69" s="2" t="s">
        <v>598</v>
      </c>
      <c r="L69" s="2" t="s">
        <v>598</v>
      </c>
      <c r="M69" s="2" t="s">
        <v>598</v>
      </c>
      <c r="N69" s="2" t="s">
        <v>598</v>
      </c>
      <c r="O69" s="2" t="s">
        <v>598</v>
      </c>
      <c r="P69" s="2" t="s">
        <v>598</v>
      </c>
      <c r="Q69" s="2" t="s">
        <v>598</v>
      </c>
      <c r="R69" s="2" t="s">
        <v>598</v>
      </c>
      <c r="S69" s="2" t="s">
        <v>598</v>
      </c>
      <c r="W69" s="2">
        <f t="shared" si="5"/>
        <v>0</v>
      </c>
      <c r="AA69" s="2" t="str">
        <f t="shared" si="6"/>
        <v>Nordisk residual</v>
      </c>
      <c r="AC69" s="2">
        <f t="shared" si="7"/>
        <v>2.36</v>
      </c>
      <c r="AD69" s="2">
        <f t="shared" si="8"/>
        <v>483.4</v>
      </c>
      <c r="AE69" s="2">
        <f t="shared" si="9"/>
        <v>0.55000000000000004</v>
      </c>
    </row>
    <row r="70" spans="1:31" ht="15" customHeight="1" x14ac:dyDescent="0.25">
      <c r="A70" s="2" t="s">
        <v>100</v>
      </c>
      <c r="B70" s="2" t="s">
        <v>101</v>
      </c>
      <c r="C70" s="2">
        <v>2014</v>
      </c>
      <c r="D70" s="2" t="s">
        <v>598</v>
      </c>
      <c r="E70" s="2" t="s">
        <v>598</v>
      </c>
      <c r="F70" s="2" t="s">
        <v>599</v>
      </c>
      <c r="G70" s="2">
        <v>2.36</v>
      </c>
      <c r="H70" s="2">
        <v>483.4</v>
      </c>
      <c r="I70" s="2">
        <v>0.55000000000000004</v>
      </c>
      <c r="J70" s="2" t="s">
        <v>598</v>
      </c>
      <c r="K70" s="2" t="s">
        <v>598</v>
      </c>
      <c r="L70" s="2" t="s">
        <v>598</v>
      </c>
      <c r="M70" s="2" t="s">
        <v>598</v>
      </c>
      <c r="N70" s="2" t="s">
        <v>598</v>
      </c>
      <c r="O70" s="2" t="s">
        <v>598</v>
      </c>
      <c r="P70" s="2" t="s">
        <v>598</v>
      </c>
      <c r="Q70" s="2" t="s">
        <v>598</v>
      </c>
      <c r="R70" s="2" t="s">
        <v>598</v>
      </c>
      <c r="S70" s="2" t="s">
        <v>598</v>
      </c>
      <c r="W70" s="2">
        <f t="shared" si="5"/>
        <v>0</v>
      </c>
      <c r="AA70" s="2" t="str">
        <f t="shared" si="6"/>
        <v>Nordisk residual</v>
      </c>
      <c r="AC70" s="2">
        <f t="shared" si="7"/>
        <v>2.36</v>
      </c>
      <c r="AD70" s="2">
        <f t="shared" si="8"/>
        <v>483.4</v>
      </c>
      <c r="AE70" s="2">
        <f t="shared" si="9"/>
        <v>0.55000000000000004</v>
      </c>
    </row>
    <row r="71" spans="1:31" ht="15" customHeight="1" x14ac:dyDescent="0.25">
      <c r="A71" s="2" t="s">
        <v>102</v>
      </c>
      <c r="B71" s="2" t="s">
        <v>103</v>
      </c>
      <c r="C71" s="2">
        <v>2014</v>
      </c>
      <c r="D71" s="2" t="s">
        <v>598</v>
      </c>
      <c r="E71" s="2" t="s">
        <v>598</v>
      </c>
      <c r="F71" s="2" t="s">
        <v>599</v>
      </c>
      <c r="G71" s="2">
        <v>2.36</v>
      </c>
      <c r="H71" s="2">
        <v>483.4</v>
      </c>
      <c r="I71" s="2">
        <v>0.55000000000000004</v>
      </c>
      <c r="J71" s="2" t="s">
        <v>598</v>
      </c>
      <c r="K71" s="2" t="s">
        <v>598</v>
      </c>
      <c r="L71" s="2" t="s">
        <v>598</v>
      </c>
      <c r="M71" s="2" t="s">
        <v>598</v>
      </c>
      <c r="N71" s="2" t="s">
        <v>598</v>
      </c>
      <c r="O71" s="2" t="s">
        <v>598</v>
      </c>
      <c r="P71" s="2" t="s">
        <v>598</v>
      </c>
      <c r="Q71" s="2" t="s">
        <v>598</v>
      </c>
      <c r="R71" s="2" t="s">
        <v>598</v>
      </c>
      <c r="S71" s="2" t="s">
        <v>598</v>
      </c>
      <c r="W71" s="2">
        <f t="shared" si="5"/>
        <v>0</v>
      </c>
      <c r="AA71" s="2" t="str">
        <f t="shared" si="6"/>
        <v>Nordisk residual</v>
      </c>
      <c r="AC71" s="2">
        <f t="shared" si="7"/>
        <v>2.36</v>
      </c>
      <c r="AD71" s="2">
        <f t="shared" si="8"/>
        <v>483.4</v>
      </c>
      <c r="AE71" s="2">
        <f t="shared" si="9"/>
        <v>0.55000000000000004</v>
      </c>
    </row>
    <row r="72" spans="1:31" ht="15" customHeight="1" x14ac:dyDescent="0.25">
      <c r="A72" s="2" t="s">
        <v>102</v>
      </c>
      <c r="B72" s="2" t="s">
        <v>104</v>
      </c>
      <c r="C72" s="2">
        <v>2014</v>
      </c>
      <c r="D72" s="2" t="s">
        <v>598</v>
      </c>
      <c r="E72" s="2" t="s">
        <v>598</v>
      </c>
      <c r="F72" s="2" t="s">
        <v>599</v>
      </c>
      <c r="G72" s="2">
        <v>2.36</v>
      </c>
      <c r="H72" s="2">
        <v>483.4</v>
      </c>
      <c r="I72" s="2">
        <v>0.55000000000000004</v>
      </c>
      <c r="J72" s="2" t="s">
        <v>598</v>
      </c>
      <c r="K72" s="2" t="s">
        <v>598</v>
      </c>
      <c r="L72" s="2" t="s">
        <v>598</v>
      </c>
      <c r="M72" s="2" t="s">
        <v>598</v>
      </c>
      <c r="N72" s="2" t="s">
        <v>598</v>
      </c>
      <c r="O72" s="2" t="s">
        <v>598</v>
      </c>
      <c r="P72" s="2" t="s">
        <v>598</v>
      </c>
      <c r="Q72" s="2" t="s">
        <v>598</v>
      </c>
      <c r="R72" s="2" t="s">
        <v>598</v>
      </c>
      <c r="S72" s="2" t="s">
        <v>598</v>
      </c>
      <c r="W72" s="2">
        <f t="shared" si="5"/>
        <v>0</v>
      </c>
      <c r="AA72" s="2" t="str">
        <f t="shared" si="6"/>
        <v>Nordisk residual</v>
      </c>
      <c r="AC72" s="2">
        <f t="shared" si="7"/>
        <v>2.36</v>
      </c>
      <c r="AD72" s="2">
        <f t="shared" si="8"/>
        <v>483.4</v>
      </c>
      <c r="AE72" s="2">
        <f t="shared" si="9"/>
        <v>0.55000000000000004</v>
      </c>
    </row>
    <row r="73" spans="1:31" ht="15" customHeight="1" x14ac:dyDescent="0.25">
      <c r="A73" s="2" t="s">
        <v>102</v>
      </c>
      <c r="B73" s="2" t="s">
        <v>105</v>
      </c>
      <c r="C73" s="2">
        <v>2014</v>
      </c>
      <c r="D73" s="2" t="s">
        <v>598</v>
      </c>
      <c r="E73" s="2" t="s">
        <v>598</v>
      </c>
      <c r="F73" s="2" t="s">
        <v>599</v>
      </c>
      <c r="G73" s="2">
        <v>2.36</v>
      </c>
      <c r="H73" s="2">
        <v>483.4</v>
      </c>
      <c r="I73" s="2">
        <v>0.55000000000000004</v>
      </c>
      <c r="J73" s="2" t="s">
        <v>598</v>
      </c>
      <c r="K73" s="2" t="s">
        <v>598</v>
      </c>
      <c r="L73" s="2" t="s">
        <v>598</v>
      </c>
      <c r="M73" s="2" t="s">
        <v>598</v>
      </c>
      <c r="N73" s="2" t="s">
        <v>598</v>
      </c>
      <c r="O73" s="2" t="s">
        <v>598</v>
      </c>
      <c r="P73" s="2" t="s">
        <v>598</v>
      </c>
      <c r="Q73" s="2" t="s">
        <v>598</v>
      </c>
      <c r="R73" s="2" t="s">
        <v>598</v>
      </c>
      <c r="S73" s="2" t="s">
        <v>598</v>
      </c>
      <c r="W73" s="2">
        <f t="shared" si="5"/>
        <v>0</v>
      </c>
      <c r="AA73" s="2" t="str">
        <f t="shared" si="6"/>
        <v>Nordisk residual</v>
      </c>
      <c r="AC73" s="2">
        <f t="shared" si="7"/>
        <v>2.36</v>
      </c>
      <c r="AD73" s="2">
        <f t="shared" si="8"/>
        <v>483.4</v>
      </c>
      <c r="AE73" s="2">
        <f t="shared" si="9"/>
        <v>0.55000000000000004</v>
      </c>
    </row>
    <row r="74" spans="1:31" ht="15" customHeight="1" x14ac:dyDescent="0.25">
      <c r="A74" s="2" t="s">
        <v>106</v>
      </c>
      <c r="B74" s="2" t="s">
        <v>107</v>
      </c>
      <c r="C74" s="2">
        <v>2014</v>
      </c>
      <c r="D74" s="2" t="s">
        <v>598</v>
      </c>
      <c r="E74" s="2" t="s">
        <v>598</v>
      </c>
      <c r="F74" s="2" t="s">
        <v>599</v>
      </c>
      <c r="G74" s="2">
        <v>2.36</v>
      </c>
      <c r="H74" s="2">
        <v>483.4</v>
      </c>
      <c r="I74" s="2">
        <v>0.55000000000000004</v>
      </c>
      <c r="J74" s="2" t="s">
        <v>598</v>
      </c>
      <c r="K74" s="2" t="s">
        <v>598</v>
      </c>
      <c r="L74" s="2" t="s">
        <v>598</v>
      </c>
      <c r="M74" s="2" t="s">
        <v>598</v>
      </c>
      <c r="N74" s="2" t="s">
        <v>598</v>
      </c>
      <c r="O74" s="2" t="s">
        <v>598</v>
      </c>
      <c r="P74" s="2" t="s">
        <v>598</v>
      </c>
      <c r="Q74" s="2" t="s">
        <v>598</v>
      </c>
      <c r="R74" s="2" t="s">
        <v>598</v>
      </c>
      <c r="S74" s="2" t="s">
        <v>598</v>
      </c>
      <c r="W74" s="2">
        <f t="shared" si="5"/>
        <v>0</v>
      </c>
      <c r="AA74" s="2" t="str">
        <f t="shared" si="6"/>
        <v>Nordisk residual</v>
      </c>
      <c r="AC74" s="2">
        <f t="shared" si="7"/>
        <v>2.36</v>
      </c>
      <c r="AD74" s="2">
        <f t="shared" si="8"/>
        <v>483.4</v>
      </c>
      <c r="AE74" s="2">
        <f t="shared" si="9"/>
        <v>0.55000000000000004</v>
      </c>
    </row>
    <row r="75" spans="1:31" ht="15" customHeight="1" x14ac:dyDescent="0.25">
      <c r="A75" s="2" t="s">
        <v>108</v>
      </c>
      <c r="B75" s="2" t="s">
        <v>109</v>
      </c>
      <c r="C75" s="2">
        <v>2014</v>
      </c>
      <c r="D75" s="2">
        <v>0.379</v>
      </c>
      <c r="E75" s="2" t="s">
        <v>598</v>
      </c>
      <c r="F75" s="2" t="s">
        <v>792</v>
      </c>
      <c r="G75" s="2">
        <v>1.1000000000000001</v>
      </c>
      <c r="H75" s="2">
        <v>0</v>
      </c>
      <c r="I75" s="2">
        <v>0</v>
      </c>
      <c r="J75" s="2" t="s">
        <v>598</v>
      </c>
      <c r="K75" s="2" t="s">
        <v>598</v>
      </c>
      <c r="L75" s="2" t="s">
        <v>598</v>
      </c>
      <c r="M75" s="2" t="s">
        <v>598</v>
      </c>
      <c r="N75" s="2" t="s">
        <v>598</v>
      </c>
      <c r="O75" s="2" t="s">
        <v>598</v>
      </c>
      <c r="P75" s="2" t="s">
        <v>598</v>
      </c>
      <c r="Q75" s="2" t="s">
        <v>598</v>
      </c>
      <c r="R75" s="2" t="s">
        <v>598</v>
      </c>
      <c r="S75" s="2" t="s">
        <v>598</v>
      </c>
      <c r="W75" s="2">
        <f t="shared" si="5"/>
        <v>0</v>
      </c>
      <c r="AA75" s="2" t="str">
        <f t="shared" si="6"/>
        <v>'Vattenkraft'</v>
      </c>
      <c r="AC75" s="2">
        <f t="shared" si="7"/>
        <v>1.1000000000000001</v>
      </c>
      <c r="AD75" s="2">
        <f t="shared" si="8"/>
        <v>0</v>
      </c>
      <c r="AE75" s="2">
        <f t="shared" si="9"/>
        <v>0</v>
      </c>
    </row>
    <row r="76" spans="1:31" ht="15" customHeight="1" x14ac:dyDescent="0.25">
      <c r="A76" s="2" t="s">
        <v>108</v>
      </c>
      <c r="B76" s="2" t="s">
        <v>110</v>
      </c>
      <c r="C76" s="2">
        <v>2014</v>
      </c>
      <c r="D76" s="2">
        <v>0.152</v>
      </c>
      <c r="E76" s="2" t="s">
        <v>598</v>
      </c>
      <c r="F76" s="2" t="s">
        <v>792</v>
      </c>
      <c r="G76" s="2">
        <v>1.1000000000000001</v>
      </c>
      <c r="H76" s="2">
        <v>0</v>
      </c>
      <c r="I76" s="2">
        <v>0</v>
      </c>
      <c r="J76" s="2" t="s">
        <v>598</v>
      </c>
      <c r="K76" s="2" t="s">
        <v>598</v>
      </c>
      <c r="L76" s="2" t="s">
        <v>598</v>
      </c>
      <c r="M76" s="2" t="s">
        <v>598</v>
      </c>
      <c r="N76" s="2" t="s">
        <v>598</v>
      </c>
      <c r="O76" s="2" t="s">
        <v>598</v>
      </c>
      <c r="P76" s="2" t="s">
        <v>598</v>
      </c>
      <c r="Q76" s="2" t="s">
        <v>598</v>
      </c>
      <c r="R76" s="2" t="s">
        <v>598</v>
      </c>
      <c r="S76" s="2" t="s">
        <v>598</v>
      </c>
      <c r="W76" s="2">
        <f t="shared" si="5"/>
        <v>0</v>
      </c>
      <c r="AA76" s="2" t="str">
        <f t="shared" si="6"/>
        <v>'Vattenkraft'</v>
      </c>
      <c r="AC76" s="2">
        <f t="shared" si="7"/>
        <v>1.1000000000000001</v>
      </c>
      <c r="AD76" s="2">
        <f t="shared" si="8"/>
        <v>0</v>
      </c>
      <c r="AE76" s="2">
        <f t="shared" si="9"/>
        <v>0</v>
      </c>
    </row>
    <row r="77" spans="1:31" ht="15" customHeight="1" x14ac:dyDescent="0.25">
      <c r="A77" s="2" t="s">
        <v>111</v>
      </c>
      <c r="B77" s="2" t="s">
        <v>112</v>
      </c>
      <c r="C77" s="2">
        <v>2014</v>
      </c>
      <c r="D77" s="2">
        <v>1.4</v>
      </c>
      <c r="E77" s="2">
        <v>0</v>
      </c>
      <c r="F77" s="2" t="s">
        <v>797</v>
      </c>
      <c r="G77" s="2">
        <v>1.1000000000000001</v>
      </c>
      <c r="H77" s="2">
        <v>0</v>
      </c>
      <c r="I77" s="2">
        <v>0</v>
      </c>
      <c r="J77" s="2" t="s">
        <v>598</v>
      </c>
      <c r="K77" s="2" t="s">
        <v>598</v>
      </c>
      <c r="L77" s="2" t="s">
        <v>598</v>
      </c>
      <c r="M77" s="2" t="s">
        <v>598</v>
      </c>
      <c r="N77" s="2" t="s">
        <v>598</v>
      </c>
      <c r="O77" s="2" t="s">
        <v>598</v>
      </c>
      <c r="P77" s="2" t="s">
        <v>598</v>
      </c>
      <c r="Q77" s="2" t="s">
        <v>598</v>
      </c>
      <c r="R77" s="2" t="s">
        <v>598</v>
      </c>
      <c r="S77" s="2" t="s">
        <v>598</v>
      </c>
      <c r="W77" s="2">
        <f t="shared" si="5"/>
        <v>0</v>
      </c>
      <c r="AA77" s="2" t="str">
        <f t="shared" si="6"/>
        <v>'100'</v>
      </c>
      <c r="AC77" s="2">
        <f t="shared" si="7"/>
        <v>1.1000000000000001</v>
      </c>
      <c r="AD77" s="2">
        <f t="shared" si="8"/>
        <v>0</v>
      </c>
      <c r="AE77" s="2">
        <f t="shared" si="9"/>
        <v>0</v>
      </c>
    </row>
    <row r="78" spans="1:31" ht="15" customHeight="1" x14ac:dyDescent="0.25">
      <c r="A78" s="2" t="s">
        <v>113</v>
      </c>
      <c r="B78" s="2" t="s">
        <v>114</v>
      </c>
      <c r="C78" s="2">
        <v>2014</v>
      </c>
      <c r="D78" s="2">
        <v>1</v>
      </c>
      <c r="E78" s="2">
        <v>7</v>
      </c>
      <c r="F78" s="2" t="s">
        <v>798</v>
      </c>
      <c r="G78" s="2">
        <v>0.05</v>
      </c>
      <c r="H78" s="2">
        <v>0</v>
      </c>
      <c r="I78" s="2">
        <v>0</v>
      </c>
      <c r="J78" s="2" t="s">
        <v>598</v>
      </c>
      <c r="K78" s="2" t="s">
        <v>598</v>
      </c>
      <c r="L78" s="2" t="s">
        <v>598</v>
      </c>
      <c r="M78" s="2" t="s">
        <v>598</v>
      </c>
      <c r="N78" s="2" t="s">
        <v>598</v>
      </c>
      <c r="O78" s="2" t="s">
        <v>598</v>
      </c>
      <c r="P78" s="2" t="s">
        <v>598</v>
      </c>
      <c r="Q78" s="2" t="s">
        <v>598</v>
      </c>
      <c r="R78" s="2" t="s">
        <v>598</v>
      </c>
      <c r="S78" s="2" t="s">
        <v>598</v>
      </c>
      <c r="W78" s="2">
        <f t="shared" si="5"/>
        <v>0</v>
      </c>
      <c r="AA78" s="2" t="str">
        <f t="shared" si="6"/>
        <v>'Biokraft'</v>
      </c>
      <c r="AC78" s="2">
        <f t="shared" si="7"/>
        <v>0.05</v>
      </c>
      <c r="AD78" s="2">
        <f t="shared" si="8"/>
        <v>0</v>
      </c>
      <c r="AE78" s="2">
        <f t="shared" si="9"/>
        <v>0</v>
      </c>
    </row>
    <row r="79" spans="1:31"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W79" s="2">
        <f t="shared" si="5"/>
        <v>0</v>
      </c>
      <c r="AA79" s="2" t="str">
        <f t="shared" si="6"/>
        <v>-</v>
      </c>
      <c r="AC79" s="2">
        <f t="shared" si="7"/>
        <v>2.36</v>
      </c>
      <c r="AD79" s="2">
        <f t="shared" si="8"/>
        <v>483.4</v>
      </c>
      <c r="AE79" s="2">
        <f t="shared" si="9"/>
        <v>0.55000000000000004</v>
      </c>
    </row>
    <row r="80" spans="1:31"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W80" s="2">
        <f t="shared" si="5"/>
        <v>0</v>
      </c>
      <c r="AA80" s="2" t="str">
        <f t="shared" si="6"/>
        <v>-</v>
      </c>
      <c r="AC80" s="2">
        <f t="shared" si="7"/>
        <v>2.36</v>
      </c>
      <c r="AD80" s="2">
        <f t="shared" si="8"/>
        <v>483.4</v>
      </c>
      <c r="AE80" s="2">
        <f t="shared" si="9"/>
        <v>0.55000000000000004</v>
      </c>
    </row>
    <row r="81" spans="1:31"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W81" s="2">
        <f t="shared" si="5"/>
        <v>0</v>
      </c>
      <c r="AA81" s="2" t="str">
        <f t="shared" si="6"/>
        <v>-</v>
      </c>
      <c r="AC81" s="2">
        <f t="shared" si="7"/>
        <v>2.36</v>
      </c>
      <c r="AD81" s="2">
        <f t="shared" si="8"/>
        <v>483.4</v>
      </c>
      <c r="AE81" s="2">
        <f t="shared" si="9"/>
        <v>0.55000000000000004</v>
      </c>
    </row>
    <row r="82" spans="1:31"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W82" s="2">
        <f t="shared" si="5"/>
        <v>0</v>
      </c>
      <c r="AA82" s="2" t="str">
        <f t="shared" si="6"/>
        <v>-</v>
      </c>
      <c r="AC82" s="2">
        <f t="shared" si="7"/>
        <v>2.36</v>
      </c>
      <c r="AD82" s="2">
        <f t="shared" si="8"/>
        <v>483.4</v>
      </c>
      <c r="AE82" s="2">
        <f t="shared" si="9"/>
        <v>0.55000000000000004</v>
      </c>
    </row>
    <row r="83" spans="1:31"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W83" s="2">
        <f t="shared" si="5"/>
        <v>0</v>
      </c>
      <c r="AA83" s="2" t="str">
        <f t="shared" si="6"/>
        <v>-</v>
      </c>
      <c r="AC83" s="2">
        <f t="shared" si="7"/>
        <v>2.36</v>
      </c>
      <c r="AD83" s="2">
        <f t="shared" si="8"/>
        <v>483.4</v>
      </c>
      <c r="AE83" s="2">
        <f t="shared" si="9"/>
        <v>0.55000000000000004</v>
      </c>
    </row>
    <row r="84" spans="1:31"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W84" s="2">
        <f t="shared" si="5"/>
        <v>0</v>
      </c>
      <c r="AA84" s="2" t="str">
        <f t="shared" si="6"/>
        <v>-</v>
      </c>
      <c r="AC84" s="2">
        <f t="shared" si="7"/>
        <v>2.36</v>
      </c>
      <c r="AD84" s="2">
        <f t="shared" si="8"/>
        <v>483.4</v>
      </c>
      <c r="AE84" s="2">
        <f t="shared" si="9"/>
        <v>0.55000000000000004</v>
      </c>
    </row>
    <row r="85" spans="1:31"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W85" s="2">
        <f t="shared" si="5"/>
        <v>0</v>
      </c>
      <c r="AA85" s="2" t="str">
        <f t="shared" si="6"/>
        <v>-</v>
      </c>
      <c r="AC85" s="2">
        <f t="shared" si="7"/>
        <v>2.36</v>
      </c>
      <c r="AD85" s="2">
        <f t="shared" si="8"/>
        <v>483.4</v>
      </c>
      <c r="AE85" s="2">
        <f t="shared" si="9"/>
        <v>0.55000000000000004</v>
      </c>
    </row>
    <row r="86" spans="1:31" ht="15" customHeight="1" x14ac:dyDescent="0.25">
      <c r="A86" s="2" t="s">
        <v>123</v>
      </c>
      <c r="B86" s="2" t="s">
        <v>124</v>
      </c>
      <c r="C86" s="2">
        <v>2014</v>
      </c>
      <c r="D86" s="2">
        <v>13.2</v>
      </c>
      <c r="E86" s="2">
        <v>22.09</v>
      </c>
      <c r="F86" s="2" t="s">
        <v>799</v>
      </c>
      <c r="G86" s="2">
        <v>1.1000000000000001</v>
      </c>
      <c r="H86" s="2">
        <v>0</v>
      </c>
      <c r="I86" s="2">
        <v>0</v>
      </c>
      <c r="J86" s="2" t="s">
        <v>598</v>
      </c>
      <c r="K86" s="2" t="s">
        <v>598</v>
      </c>
      <c r="L86" s="2" t="s">
        <v>598</v>
      </c>
      <c r="M86" s="2" t="s">
        <v>598</v>
      </c>
      <c r="N86" s="2" t="s">
        <v>598</v>
      </c>
      <c r="O86" s="2" t="s">
        <v>598</v>
      </c>
      <c r="P86" s="2" t="s">
        <v>598</v>
      </c>
      <c r="Q86" s="2" t="s">
        <v>598</v>
      </c>
      <c r="R86" s="2" t="s">
        <v>598</v>
      </c>
      <c r="S86" s="2" t="s">
        <v>598</v>
      </c>
      <c r="W86" s="2">
        <f t="shared" si="5"/>
        <v>0</v>
      </c>
      <c r="AA86" s="2" t="str">
        <f t="shared" si="6"/>
        <v>'Eskilstuna Bioel'</v>
      </c>
      <c r="AC86" s="2">
        <f t="shared" si="7"/>
        <v>1.1000000000000001</v>
      </c>
      <c r="AD86" s="2">
        <f t="shared" si="8"/>
        <v>0</v>
      </c>
      <c r="AE86" s="2">
        <f t="shared" si="9"/>
        <v>0</v>
      </c>
    </row>
    <row r="87" spans="1:31" ht="15" customHeight="1" x14ac:dyDescent="0.25">
      <c r="A87" s="2" t="s">
        <v>123</v>
      </c>
      <c r="B87" s="2" t="s">
        <v>125</v>
      </c>
      <c r="C87" s="2">
        <v>2014</v>
      </c>
      <c r="D87" s="2">
        <v>0.02</v>
      </c>
      <c r="E87" s="2" t="s">
        <v>598</v>
      </c>
      <c r="F87" s="2" t="s">
        <v>599</v>
      </c>
      <c r="G87" s="2">
        <v>1.1000000000000001</v>
      </c>
      <c r="H87" s="2">
        <v>0</v>
      </c>
      <c r="I87" s="2">
        <v>0.1</v>
      </c>
      <c r="J87" s="2" t="s">
        <v>598</v>
      </c>
      <c r="K87" s="2" t="s">
        <v>598</v>
      </c>
      <c r="L87" s="2" t="s">
        <v>598</v>
      </c>
      <c r="M87" s="2" t="s">
        <v>598</v>
      </c>
      <c r="N87" s="2" t="s">
        <v>598</v>
      </c>
      <c r="O87" s="2" t="s">
        <v>598</v>
      </c>
      <c r="P87" s="2" t="s">
        <v>598</v>
      </c>
      <c r="Q87" s="2" t="s">
        <v>598</v>
      </c>
      <c r="R87" s="2" t="s">
        <v>598</v>
      </c>
      <c r="S87" s="2" t="s">
        <v>598</v>
      </c>
      <c r="W87" s="2">
        <f t="shared" si="5"/>
        <v>0</v>
      </c>
      <c r="AA87" s="2" t="str">
        <f t="shared" si="6"/>
        <v>-</v>
      </c>
      <c r="AC87" s="2">
        <f t="shared" si="7"/>
        <v>1.1000000000000001</v>
      </c>
      <c r="AD87" s="2">
        <f t="shared" si="8"/>
        <v>0</v>
      </c>
      <c r="AE87" s="2">
        <f t="shared" si="9"/>
        <v>0.1</v>
      </c>
    </row>
    <row r="88" spans="1:31" ht="15" customHeight="1" x14ac:dyDescent="0.25">
      <c r="A88" s="2" t="s">
        <v>123</v>
      </c>
      <c r="B88" s="2" t="s">
        <v>126</v>
      </c>
      <c r="C88" s="2">
        <v>2014</v>
      </c>
      <c r="D88" s="2">
        <v>0.2</v>
      </c>
      <c r="E88" s="2" t="s">
        <v>598</v>
      </c>
      <c r="F88" s="2" t="s">
        <v>599</v>
      </c>
      <c r="G88" s="2">
        <v>1.1000000000000001</v>
      </c>
      <c r="H88" s="2">
        <v>0</v>
      </c>
      <c r="I88" s="2">
        <v>0.1</v>
      </c>
      <c r="J88" s="2" t="s">
        <v>598</v>
      </c>
      <c r="K88" s="2" t="s">
        <v>598</v>
      </c>
      <c r="L88" s="2" t="s">
        <v>598</v>
      </c>
      <c r="M88" s="2" t="s">
        <v>598</v>
      </c>
      <c r="N88" s="2" t="s">
        <v>598</v>
      </c>
      <c r="O88" s="2" t="s">
        <v>598</v>
      </c>
      <c r="P88" s="2" t="s">
        <v>598</v>
      </c>
      <c r="Q88" s="2" t="s">
        <v>598</v>
      </c>
      <c r="R88" s="2" t="s">
        <v>598</v>
      </c>
      <c r="S88" s="2" t="s">
        <v>598</v>
      </c>
      <c r="W88" s="2">
        <f t="shared" si="5"/>
        <v>0</v>
      </c>
      <c r="AA88" s="2" t="str">
        <f t="shared" si="6"/>
        <v>-</v>
      </c>
      <c r="AC88" s="2">
        <f t="shared" si="7"/>
        <v>1.1000000000000001</v>
      </c>
      <c r="AD88" s="2">
        <f t="shared" si="8"/>
        <v>0</v>
      </c>
      <c r="AE88" s="2">
        <f t="shared" si="9"/>
        <v>0.1</v>
      </c>
    </row>
    <row r="89" spans="1:31" ht="15" customHeight="1" x14ac:dyDescent="0.25">
      <c r="A89" s="2" t="s">
        <v>127</v>
      </c>
      <c r="B89" s="2" t="s">
        <v>128</v>
      </c>
      <c r="C89" s="2">
        <v>2014</v>
      </c>
      <c r="D89" s="2" t="s">
        <v>598</v>
      </c>
      <c r="E89" s="2" t="s">
        <v>598</v>
      </c>
      <c r="F89" s="2" t="s">
        <v>599</v>
      </c>
      <c r="G89" s="2">
        <v>2.36</v>
      </c>
      <c r="H89" s="2">
        <v>483.4</v>
      </c>
      <c r="I89" s="2">
        <v>0.55000000000000004</v>
      </c>
      <c r="J89" s="2" t="s">
        <v>598</v>
      </c>
      <c r="K89" s="2" t="s">
        <v>598</v>
      </c>
      <c r="L89" s="2" t="s">
        <v>598</v>
      </c>
      <c r="M89" s="2" t="s">
        <v>598</v>
      </c>
      <c r="N89" s="2" t="s">
        <v>598</v>
      </c>
      <c r="O89" s="2" t="s">
        <v>598</v>
      </c>
      <c r="P89" s="2" t="s">
        <v>598</v>
      </c>
      <c r="Q89" s="2" t="s">
        <v>598</v>
      </c>
      <c r="R89" s="2" t="s">
        <v>598</v>
      </c>
      <c r="S89" s="2" t="s">
        <v>598</v>
      </c>
      <c r="W89" s="2">
        <f t="shared" si="5"/>
        <v>0</v>
      </c>
      <c r="AA89" s="2" t="str">
        <f t="shared" si="6"/>
        <v>Nordisk residual</v>
      </c>
      <c r="AC89" s="2">
        <f t="shared" si="7"/>
        <v>2.36</v>
      </c>
      <c r="AD89" s="2">
        <f t="shared" si="8"/>
        <v>483.4</v>
      </c>
      <c r="AE89" s="2">
        <f t="shared" si="9"/>
        <v>0.55000000000000004</v>
      </c>
    </row>
    <row r="90" spans="1:31" ht="15" customHeight="1" x14ac:dyDescent="0.25">
      <c r="A90" s="2" t="s">
        <v>127</v>
      </c>
      <c r="B90" s="2" t="s">
        <v>129</v>
      </c>
      <c r="C90" s="2">
        <v>2014</v>
      </c>
      <c r="D90" s="2" t="s">
        <v>598</v>
      </c>
      <c r="E90" s="2" t="s">
        <v>598</v>
      </c>
      <c r="F90" s="2" t="s">
        <v>800</v>
      </c>
      <c r="G90" s="2">
        <v>2.36</v>
      </c>
      <c r="H90" s="2">
        <v>483.4</v>
      </c>
      <c r="I90" s="2">
        <v>0.55000000000000004</v>
      </c>
      <c r="J90" s="2" t="s">
        <v>598</v>
      </c>
      <c r="K90" s="2" t="s">
        <v>598</v>
      </c>
      <c r="L90" s="2" t="s">
        <v>598</v>
      </c>
      <c r="M90" s="2" t="s">
        <v>598</v>
      </c>
      <c r="N90" s="2" t="s">
        <v>598</v>
      </c>
      <c r="O90" s="2" t="s">
        <v>598</v>
      </c>
      <c r="P90" s="2" t="s">
        <v>598</v>
      </c>
      <c r="Q90" s="2" t="s">
        <v>598</v>
      </c>
      <c r="R90" s="2" t="s">
        <v>598</v>
      </c>
      <c r="S90" s="2" t="s">
        <v>598</v>
      </c>
      <c r="W90" s="2">
        <f t="shared" si="5"/>
        <v>0</v>
      </c>
      <c r="AA90" s="2" t="str">
        <f t="shared" si="6"/>
        <v>'Bra Miljöval'</v>
      </c>
      <c r="AC90" s="2">
        <f t="shared" si="7"/>
        <v>2.36</v>
      </c>
      <c r="AD90" s="2">
        <f t="shared" si="8"/>
        <v>483.4</v>
      </c>
      <c r="AE90" s="2">
        <f t="shared" si="9"/>
        <v>0.55000000000000004</v>
      </c>
    </row>
    <row r="91" spans="1:31" ht="15" customHeight="1" x14ac:dyDescent="0.25">
      <c r="A91" s="2" t="s">
        <v>127</v>
      </c>
      <c r="B91" s="2" t="s">
        <v>130</v>
      </c>
      <c r="C91" s="2">
        <v>2014</v>
      </c>
      <c r="D91" s="2" t="s">
        <v>598</v>
      </c>
      <c r="E91" s="2" t="s">
        <v>598</v>
      </c>
      <c r="F91" s="2" t="s">
        <v>599</v>
      </c>
      <c r="G91" s="2">
        <v>2.36</v>
      </c>
      <c r="H91" s="2">
        <v>483.4</v>
      </c>
      <c r="I91" s="2">
        <v>0.55000000000000004</v>
      </c>
      <c r="J91" s="2" t="s">
        <v>598</v>
      </c>
      <c r="K91" s="2" t="s">
        <v>598</v>
      </c>
      <c r="L91" s="2" t="s">
        <v>598</v>
      </c>
      <c r="M91" s="2" t="s">
        <v>598</v>
      </c>
      <c r="N91" s="2" t="s">
        <v>598</v>
      </c>
      <c r="O91" s="2" t="s">
        <v>598</v>
      </c>
      <c r="P91" s="2" t="s">
        <v>598</v>
      </c>
      <c r="Q91" s="2" t="s">
        <v>598</v>
      </c>
      <c r="R91" s="2" t="s">
        <v>598</v>
      </c>
      <c r="S91" s="2" t="s">
        <v>598</v>
      </c>
      <c r="W91" s="2">
        <f t="shared" si="5"/>
        <v>0</v>
      </c>
      <c r="AA91" s="2" t="str">
        <f t="shared" si="6"/>
        <v>Nordisk residual</v>
      </c>
      <c r="AC91" s="2">
        <f t="shared" si="7"/>
        <v>2.36</v>
      </c>
      <c r="AD91" s="2">
        <f t="shared" si="8"/>
        <v>483.4</v>
      </c>
      <c r="AE91" s="2">
        <f t="shared" si="9"/>
        <v>0.55000000000000004</v>
      </c>
    </row>
    <row r="92" spans="1:31" ht="15" customHeight="1" x14ac:dyDescent="0.25">
      <c r="A92" s="2" t="s">
        <v>131</v>
      </c>
      <c r="B92" s="2" t="s">
        <v>132</v>
      </c>
      <c r="C92" s="2">
        <v>2014</v>
      </c>
      <c r="D92" s="2">
        <v>1.3640000000000001</v>
      </c>
      <c r="E92" s="2" t="s">
        <v>598</v>
      </c>
      <c r="F92" s="2" t="s">
        <v>801</v>
      </c>
      <c r="G92" s="2">
        <v>0.87</v>
      </c>
      <c r="H92" s="2">
        <v>0</v>
      </c>
      <c r="I92" s="2">
        <v>0</v>
      </c>
      <c r="J92" s="2" t="s">
        <v>598</v>
      </c>
      <c r="K92" s="2" t="s">
        <v>598</v>
      </c>
      <c r="L92" s="2" t="s">
        <v>598</v>
      </c>
      <c r="M92" s="2" t="s">
        <v>598</v>
      </c>
      <c r="N92" s="2" t="s">
        <v>598</v>
      </c>
      <c r="O92" s="2" t="s">
        <v>598</v>
      </c>
      <c r="P92" s="2" t="s">
        <v>598</v>
      </c>
      <c r="Q92" s="2" t="s">
        <v>598</v>
      </c>
      <c r="R92" s="2" t="s">
        <v>598</v>
      </c>
      <c r="S92" s="2" t="s">
        <v>598</v>
      </c>
      <c r="W92" s="2">
        <f t="shared" si="5"/>
        <v>0</v>
      </c>
      <c r="AA92" s="2" t="str">
        <f t="shared" si="6"/>
        <v>'FEAB Bra Miljöval'</v>
      </c>
      <c r="AC92" s="2">
        <f t="shared" si="7"/>
        <v>0.87</v>
      </c>
      <c r="AD92" s="2">
        <f t="shared" si="8"/>
        <v>0</v>
      </c>
      <c r="AE92" s="2">
        <f t="shared" si="9"/>
        <v>0</v>
      </c>
    </row>
    <row r="93" spans="1:31" ht="15" customHeight="1" x14ac:dyDescent="0.25">
      <c r="A93" s="2" t="s">
        <v>131</v>
      </c>
      <c r="B93" s="2" t="s">
        <v>133</v>
      </c>
      <c r="C93" s="2">
        <v>2014</v>
      </c>
      <c r="D93" s="2">
        <v>3.6999999999999998E-2</v>
      </c>
      <c r="E93" s="2" t="s">
        <v>598</v>
      </c>
      <c r="F93" s="2" t="s">
        <v>802</v>
      </c>
      <c r="G93" s="2">
        <v>0.87</v>
      </c>
      <c r="H93" s="2">
        <v>0</v>
      </c>
      <c r="I93" s="2">
        <v>0</v>
      </c>
      <c r="J93" s="2" t="s">
        <v>598</v>
      </c>
      <c r="K93" s="2" t="s">
        <v>598</v>
      </c>
      <c r="L93" s="2" t="s">
        <v>598</v>
      </c>
      <c r="M93" s="2" t="s">
        <v>598</v>
      </c>
      <c r="N93" s="2" t="s">
        <v>598</v>
      </c>
      <c r="O93" s="2" t="s">
        <v>598</v>
      </c>
      <c r="P93" s="2" t="s">
        <v>598</v>
      </c>
      <c r="Q93" s="2" t="s">
        <v>598</v>
      </c>
      <c r="R93" s="2" t="s">
        <v>598</v>
      </c>
      <c r="S93" s="2" t="s">
        <v>598</v>
      </c>
      <c r="W93" s="2">
        <f t="shared" si="5"/>
        <v>0</v>
      </c>
      <c r="AA93" s="2" t="str">
        <f t="shared" si="6"/>
        <v>'FEAB Bra MIljöval'</v>
      </c>
      <c r="AC93" s="2">
        <f t="shared" si="7"/>
        <v>0.87</v>
      </c>
      <c r="AD93" s="2">
        <f t="shared" si="8"/>
        <v>0</v>
      </c>
      <c r="AE93" s="2">
        <f t="shared" si="9"/>
        <v>0</v>
      </c>
    </row>
    <row r="94" spans="1:31" ht="15" customHeight="1" x14ac:dyDescent="0.25">
      <c r="A94" s="2" t="s">
        <v>131</v>
      </c>
      <c r="B94" s="2" t="s">
        <v>134</v>
      </c>
      <c r="C94" s="2">
        <v>2014</v>
      </c>
      <c r="D94" s="2">
        <v>0.04</v>
      </c>
      <c r="E94" s="2" t="s">
        <v>598</v>
      </c>
      <c r="F94" s="2" t="s">
        <v>803</v>
      </c>
      <c r="G94" s="2">
        <v>2.36</v>
      </c>
      <c r="H94" s="2">
        <v>483</v>
      </c>
      <c r="I94" s="2">
        <v>0.55000000000000004</v>
      </c>
      <c r="J94" s="2" t="s">
        <v>598</v>
      </c>
      <c r="K94" s="2" t="s">
        <v>598</v>
      </c>
      <c r="L94" s="2" t="s">
        <v>598</v>
      </c>
      <c r="M94" s="2" t="s">
        <v>598</v>
      </c>
      <c r="N94" s="2" t="s">
        <v>598</v>
      </c>
      <c r="O94" s="2" t="s">
        <v>598</v>
      </c>
      <c r="P94" s="2" t="s">
        <v>598</v>
      </c>
      <c r="Q94" s="2" t="s">
        <v>598</v>
      </c>
      <c r="R94" s="2" t="s">
        <v>598</v>
      </c>
      <c r="S94" s="2" t="s">
        <v>598</v>
      </c>
      <c r="W94" s="2">
        <f t="shared" si="5"/>
        <v>0</v>
      </c>
      <c r="AA94" s="2" t="str">
        <f t="shared" si="6"/>
        <v>'Nordisk residual'</v>
      </c>
      <c r="AC94" s="2">
        <f t="shared" si="7"/>
        <v>2.36</v>
      </c>
      <c r="AD94" s="2">
        <f t="shared" si="8"/>
        <v>483</v>
      </c>
      <c r="AE94" s="2">
        <f t="shared" si="9"/>
        <v>0.55000000000000004</v>
      </c>
    </row>
    <row r="95" spans="1:31" ht="15" customHeight="1" x14ac:dyDescent="0.25">
      <c r="A95" s="2" t="s">
        <v>135</v>
      </c>
      <c r="B95" s="2" t="s">
        <v>136</v>
      </c>
      <c r="C95" s="2">
        <v>2014</v>
      </c>
      <c r="D95" s="2">
        <v>0.09</v>
      </c>
      <c r="E95" s="2" t="s">
        <v>598</v>
      </c>
      <c r="F95" s="2" t="s">
        <v>804</v>
      </c>
      <c r="G95" s="2">
        <v>0</v>
      </c>
      <c r="H95" s="2">
        <v>0</v>
      </c>
      <c r="I95" s="2">
        <v>0</v>
      </c>
      <c r="J95" s="2" t="s">
        <v>598</v>
      </c>
      <c r="K95" s="2" t="s">
        <v>598</v>
      </c>
      <c r="L95" s="2" t="s">
        <v>598</v>
      </c>
      <c r="M95" s="2" t="s">
        <v>598</v>
      </c>
      <c r="N95" s="2" t="s">
        <v>598</v>
      </c>
      <c r="O95" s="2" t="s">
        <v>598</v>
      </c>
      <c r="P95" s="2" t="s">
        <v>598</v>
      </c>
      <c r="Q95" s="2" t="s">
        <v>598</v>
      </c>
      <c r="R95" s="2" t="s">
        <v>598</v>
      </c>
      <c r="S95" s="2" t="s">
        <v>598</v>
      </c>
      <c r="W95" s="2">
        <f t="shared" si="5"/>
        <v>0</v>
      </c>
      <c r="AA95" s="2" t="str">
        <f t="shared" si="6"/>
        <v>'Egen Vindkraft'</v>
      </c>
      <c r="AC95" s="2">
        <f t="shared" si="7"/>
        <v>0</v>
      </c>
      <c r="AD95" s="2">
        <f t="shared" si="8"/>
        <v>0</v>
      </c>
      <c r="AE95" s="2">
        <f t="shared" si="9"/>
        <v>0</v>
      </c>
    </row>
    <row r="96" spans="1:31" ht="15" customHeight="1" x14ac:dyDescent="0.25">
      <c r="A96" s="2" t="s">
        <v>135</v>
      </c>
      <c r="B96" s="2" t="s">
        <v>137</v>
      </c>
      <c r="C96" s="2">
        <v>2014</v>
      </c>
      <c r="D96" s="2">
        <v>0.88800000000000001</v>
      </c>
      <c r="E96" s="2">
        <v>15.619</v>
      </c>
      <c r="F96" s="2" t="s">
        <v>805</v>
      </c>
      <c r="G96" s="2">
        <v>0</v>
      </c>
      <c r="H96" s="2">
        <v>0</v>
      </c>
      <c r="I96" s="2">
        <v>0</v>
      </c>
      <c r="J96" s="2" t="s">
        <v>598</v>
      </c>
      <c r="K96" s="2" t="s">
        <v>598</v>
      </c>
      <c r="L96" s="2" t="s">
        <v>598</v>
      </c>
      <c r="M96" s="2" t="s">
        <v>598</v>
      </c>
      <c r="N96" s="2" t="s">
        <v>598</v>
      </c>
      <c r="O96" s="2" t="s">
        <v>598</v>
      </c>
      <c r="P96" s="2" t="s">
        <v>598</v>
      </c>
      <c r="Q96" s="2" t="s">
        <v>598</v>
      </c>
      <c r="R96" s="2" t="s">
        <v>598</v>
      </c>
      <c r="S96" s="2" t="s">
        <v>598</v>
      </c>
      <c r="W96" s="2">
        <f t="shared" si="5"/>
        <v>0</v>
      </c>
      <c r="AA96" s="2" t="str">
        <f t="shared" si="6"/>
        <v>'Egen vindkraft'</v>
      </c>
      <c r="AC96" s="2">
        <f t="shared" si="7"/>
        <v>0</v>
      </c>
      <c r="AD96" s="2">
        <f t="shared" si="8"/>
        <v>0</v>
      </c>
      <c r="AE96" s="2">
        <f t="shared" si="9"/>
        <v>0</v>
      </c>
    </row>
    <row r="97" spans="1:31" ht="15" customHeight="1" x14ac:dyDescent="0.25">
      <c r="A97" s="2" t="s">
        <v>135</v>
      </c>
      <c r="B97" s="2" t="s">
        <v>138</v>
      </c>
      <c r="C97" s="2">
        <v>2014</v>
      </c>
      <c r="D97" s="2">
        <v>0.06</v>
      </c>
      <c r="E97" s="2" t="s">
        <v>598</v>
      </c>
      <c r="F97" s="2" t="s">
        <v>805</v>
      </c>
      <c r="G97" s="2">
        <v>0</v>
      </c>
      <c r="H97" s="2">
        <v>0</v>
      </c>
      <c r="I97" s="2">
        <v>0</v>
      </c>
      <c r="J97" s="2" t="s">
        <v>598</v>
      </c>
      <c r="K97" s="2" t="s">
        <v>598</v>
      </c>
      <c r="L97" s="2" t="s">
        <v>598</v>
      </c>
      <c r="M97" s="2" t="s">
        <v>598</v>
      </c>
      <c r="N97" s="2" t="s">
        <v>598</v>
      </c>
      <c r="O97" s="2" t="s">
        <v>598</v>
      </c>
      <c r="P97" s="2" t="s">
        <v>598</v>
      </c>
      <c r="Q97" s="2" t="s">
        <v>598</v>
      </c>
      <c r="R97" s="2" t="s">
        <v>598</v>
      </c>
      <c r="S97" s="2" t="s">
        <v>598</v>
      </c>
      <c r="W97" s="2">
        <f t="shared" si="5"/>
        <v>0</v>
      </c>
      <c r="AA97" s="2" t="str">
        <f t="shared" si="6"/>
        <v>'Egen vindkraft'</v>
      </c>
      <c r="AC97" s="2">
        <f t="shared" si="7"/>
        <v>0</v>
      </c>
      <c r="AD97" s="2">
        <f t="shared" si="8"/>
        <v>0</v>
      </c>
      <c r="AE97" s="2">
        <f t="shared" si="9"/>
        <v>0</v>
      </c>
    </row>
    <row r="98" spans="1:31" ht="15" customHeight="1" x14ac:dyDescent="0.25">
      <c r="A98" s="2" t="s">
        <v>135</v>
      </c>
      <c r="B98" s="2" t="s">
        <v>139</v>
      </c>
      <c r="C98" s="2">
        <v>2014</v>
      </c>
      <c r="D98" s="2">
        <v>0.11</v>
      </c>
      <c r="E98" s="2" t="s">
        <v>598</v>
      </c>
      <c r="F98" s="2" t="s">
        <v>804</v>
      </c>
      <c r="G98" s="2">
        <v>0</v>
      </c>
      <c r="H98" s="2">
        <v>0</v>
      </c>
      <c r="I98" s="2">
        <v>0</v>
      </c>
      <c r="J98" s="2" t="s">
        <v>598</v>
      </c>
      <c r="K98" s="2" t="s">
        <v>598</v>
      </c>
      <c r="L98" s="2" t="s">
        <v>598</v>
      </c>
      <c r="M98" s="2" t="s">
        <v>598</v>
      </c>
      <c r="N98" s="2" t="s">
        <v>598</v>
      </c>
      <c r="O98" s="2" t="s">
        <v>598</v>
      </c>
      <c r="P98" s="2" t="s">
        <v>598</v>
      </c>
      <c r="Q98" s="2" t="s">
        <v>598</v>
      </c>
      <c r="R98" s="2" t="s">
        <v>598</v>
      </c>
      <c r="S98" s="2" t="s">
        <v>598</v>
      </c>
      <c r="W98" s="2">
        <f t="shared" si="5"/>
        <v>0</v>
      </c>
      <c r="AA98" s="2" t="str">
        <f t="shared" si="6"/>
        <v>'Egen Vindkraft'</v>
      </c>
      <c r="AC98" s="2">
        <f t="shared" si="7"/>
        <v>0</v>
      </c>
      <c r="AD98" s="2">
        <f t="shared" si="8"/>
        <v>0</v>
      </c>
      <c r="AE98" s="2">
        <f t="shared" si="9"/>
        <v>0</v>
      </c>
    </row>
    <row r="99" spans="1:31" ht="15" customHeight="1" x14ac:dyDescent="0.25">
      <c r="A99" s="2" t="s">
        <v>140</v>
      </c>
      <c r="B99" s="2" t="s">
        <v>141</v>
      </c>
      <c r="C99" s="2">
        <v>2014</v>
      </c>
      <c r="D99" s="2" t="s">
        <v>598</v>
      </c>
      <c r="E99" s="2" t="s">
        <v>598</v>
      </c>
      <c r="F99" s="2" t="s">
        <v>599</v>
      </c>
      <c r="G99" s="2">
        <v>2.36</v>
      </c>
      <c r="H99" s="2">
        <v>483.4</v>
      </c>
      <c r="I99" s="2">
        <v>0.55000000000000004</v>
      </c>
      <c r="J99" s="2" t="s">
        <v>598</v>
      </c>
      <c r="K99" s="2" t="s">
        <v>598</v>
      </c>
      <c r="L99" s="2" t="s">
        <v>598</v>
      </c>
      <c r="M99" s="2" t="s">
        <v>598</v>
      </c>
      <c r="N99" s="2" t="s">
        <v>598</v>
      </c>
      <c r="O99" s="2" t="s">
        <v>598</v>
      </c>
      <c r="P99" s="2" t="s">
        <v>598</v>
      </c>
      <c r="Q99" s="2" t="s">
        <v>598</v>
      </c>
      <c r="R99" s="2" t="s">
        <v>598</v>
      </c>
      <c r="S99" s="2" t="s">
        <v>598</v>
      </c>
      <c r="W99" s="2">
        <f t="shared" si="5"/>
        <v>0</v>
      </c>
      <c r="AA99" s="2" t="str">
        <f t="shared" si="6"/>
        <v>Nordisk residual</v>
      </c>
      <c r="AC99" s="2">
        <f t="shared" si="7"/>
        <v>2.36</v>
      </c>
      <c r="AD99" s="2">
        <f t="shared" si="8"/>
        <v>483.4</v>
      </c>
      <c r="AE99" s="2">
        <f t="shared" si="9"/>
        <v>0.55000000000000004</v>
      </c>
    </row>
    <row r="100" spans="1:31"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W100" s="2">
        <f t="shared" si="5"/>
        <v>0</v>
      </c>
      <c r="AA100" s="2" t="str">
        <f t="shared" si="6"/>
        <v>-</v>
      </c>
      <c r="AC100" s="2">
        <f t="shared" si="7"/>
        <v>2.36</v>
      </c>
      <c r="AD100" s="2">
        <f t="shared" si="8"/>
        <v>483.4</v>
      </c>
      <c r="AE100" s="2">
        <f t="shared" si="9"/>
        <v>0.55000000000000004</v>
      </c>
    </row>
    <row r="101" spans="1:31" ht="15" customHeight="1" x14ac:dyDescent="0.25">
      <c r="A101" s="2" t="s">
        <v>144</v>
      </c>
      <c r="B101" s="2" t="s">
        <v>145</v>
      </c>
      <c r="C101" s="2">
        <v>2014</v>
      </c>
      <c r="D101" s="2">
        <v>165.33699999999999</v>
      </c>
      <c r="E101" s="2">
        <v>295.7</v>
      </c>
      <c r="F101" s="2" t="s">
        <v>806</v>
      </c>
      <c r="G101" s="2">
        <v>9.7199999999999995E-2</v>
      </c>
      <c r="H101" s="2">
        <v>0</v>
      </c>
      <c r="I101" s="2">
        <v>0</v>
      </c>
      <c r="J101" s="2">
        <v>898.38639999999998</v>
      </c>
      <c r="K101" s="2">
        <v>0.249</v>
      </c>
      <c r="L101" s="2">
        <v>95.811999999999998</v>
      </c>
      <c r="M101" s="2">
        <v>11.861000000000001</v>
      </c>
      <c r="N101" s="2">
        <v>1.18</v>
      </c>
      <c r="O101" s="2">
        <v>208.18299999999999</v>
      </c>
      <c r="P101" s="2">
        <v>3.5990000000000001E-2</v>
      </c>
      <c r="Q101" s="2">
        <v>30.78</v>
      </c>
      <c r="R101" s="2">
        <v>2.9609999999999999</v>
      </c>
      <c r="S101" s="2">
        <v>0.67</v>
      </c>
      <c r="W101" s="2">
        <f t="shared" si="5"/>
        <v>898.38639999999998</v>
      </c>
      <c r="AA101" s="2" t="str">
        <f t="shared" si="6"/>
        <v>'57% biokraft. 39% vattenkraft. 4% vindkraft'</v>
      </c>
      <c r="AC101" s="2">
        <f t="shared" si="7"/>
        <v>9.7199999999999995E-2</v>
      </c>
      <c r="AD101" s="2">
        <f t="shared" si="8"/>
        <v>0</v>
      </c>
      <c r="AE101" s="2">
        <f t="shared" si="9"/>
        <v>0</v>
      </c>
    </row>
    <row r="102" spans="1:31" ht="15" customHeight="1" x14ac:dyDescent="0.25">
      <c r="A102" s="2" t="s">
        <v>144</v>
      </c>
      <c r="B102" s="2" t="s">
        <v>146</v>
      </c>
      <c r="C102" s="2">
        <v>2014</v>
      </c>
      <c r="D102" s="2">
        <v>1.292807</v>
      </c>
      <c r="E102" s="2" t="s">
        <v>598</v>
      </c>
      <c r="F102" s="2" t="s">
        <v>599</v>
      </c>
      <c r="G102" s="2">
        <v>2.36</v>
      </c>
      <c r="H102" s="2">
        <v>483.4</v>
      </c>
      <c r="I102" s="2">
        <v>0.55000000000000004</v>
      </c>
      <c r="J102" s="2" t="s">
        <v>598</v>
      </c>
      <c r="K102" s="2" t="s">
        <v>598</v>
      </c>
      <c r="L102" s="2" t="s">
        <v>598</v>
      </c>
      <c r="M102" s="2" t="s">
        <v>598</v>
      </c>
      <c r="N102" s="2" t="s">
        <v>598</v>
      </c>
      <c r="O102" s="2" t="s">
        <v>598</v>
      </c>
      <c r="P102" s="2" t="s">
        <v>598</v>
      </c>
      <c r="Q102" s="2" t="s">
        <v>598</v>
      </c>
      <c r="R102" s="2" t="s">
        <v>598</v>
      </c>
      <c r="S102" s="2" t="s">
        <v>598</v>
      </c>
      <c r="W102" s="2">
        <f t="shared" si="5"/>
        <v>0</v>
      </c>
      <c r="AA102" s="2" t="str">
        <f t="shared" si="6"/>
        <v>Nordisk residual</v>
      </c>
      <c r="AC102" s="2">
        <f t="shared" si="7"/>
        <v>2.36</v>
      </c>
      <c r="AD102" s="2">
        <f t="shared" si="8"/>
        <v>483.4</v>
      </c>
      <c r="AE102" s="2">
        <f t="shared" si="9"/>
        <v>0.55000000000000004</v>
      </c>
    </row>
    <row r="103" spans="1:31" ht="15" customHeight="1" x14ac:dyDescent="0.25">
      <c r="A103" s="2" t="s">
        <v>147</v>
      </c>
      <c r="B103" s="2" t="s">
        <v>148</v>
      </c>
      <c r="C103" s="2">
        <v>2014</v>
      </c>
      <c r="D103" s="2" t="s">
        <v>609</v>
      </c>
      <c r="E103" s="2" t="s">
        <v>598</v>
      </c>
      <c r="F103" s="2" t="s">
        <v>599</v>
      </c>
      <c r="G103" s="2">
        <v>2.36</v>
      </c>
      <c r="H103" s="2">
        <v>483.4</v>
      </c>
      <c r="I103" s="2">
        <v>0.55000000000000004</v>
      </c>
      <c r="J103" s="2" t="s">
        <v>598</v>
      </c>
      <c r="K103" s="2" t="s">
        <v>598</v>
      </c>
      <c r="L103" s="2" t="s">
        <v>598</v>
      </c>
      <c r="M103" s="2" t="s">
        <v>598</v>
      </c>
      <c r="N103" s="2" t="s">
        <v>598</v>
      </c>
      <c r="O103" s="2" t="s">
        <v>598</v>
      </c>
      <c r="P103" s="2" t="s">
        <v>598</v>
      </c>
      <c r="Q103" s="2" t="s">
        <v>598</v>
      </c>
      <c r="R103" s="2" t="s">
        <v>598</v>
      </c>
      <c r="S103" s="2" t="s">
        <v>598</v>
      </c>
      <c r="W103" s="2">
        <f t="shared" si="5"/>
        <v>0</v>
      </c>
      <c r="AA103" s="2" t="str">
        <f t="shared" si="6"/>
        <v>Nordisk residual</v>
      </c>
      <c r="AC103" s="2">
        <f t="shared" si="7"/>
        <v>2.36</v>
      </c>
      <c r="AD103" s="2">
        <f t="shared" si="8"/>
        <v>483.4</v>
      </c>
      <c r="AE103" s="2">
        <f t="shared" si="9"/>
        <v>0.55000000000000004</v>
      </c>
    </row>
    <row r="104" spans="1:31" ht="15" customHeight="1" x14ac:dyDescent="0.25">
      <c r="A104" s="2" t="s">
        <v>147</v>
      </c>
      <c r="B104" s="2" t="s">
        <v>149</v>
      </c>
      <c r="C104" s="2">
        <v>2014</v>
      </c>
      <c r="D104" s="2" t="s">
        <v>598</v>
      </c>
      <c r="E104" s="2" t="s">
        <v>598</v>
      </c>
      <c r="F104" s="2" t="s">
        <v>599</v>
      </c>
      <c r="G104" s="2">
        <v>2.36</v>
      </c>
      <c r="H104" s="2">
        <v>483.4</v>
      </c>
      <c r="I104" s="2">
        <v>0.55000000000000004</v>
      </c>
      <c r="J104" s="2" t="s">
        <v>598</v>
      </c>
      <c r="K104" s="2" t="s">
        <v>598</v>
      </c>
      <c r="L104" s="2" t="s">
        <v>598</v>
      </c>
      <c r="M104" s="2" t="s">
        <v>598</v>
      </c>
      <c r="N104" s="2" t="s">
        <v>598</v>
      </c>
      <c r="O104" s="2" t="s">
        <v>598</v>
      </c>
      <c r="P104" s="2" t="s">
        <v>598</v>
      </c>
      <c r="Q104" s="2" t="s">
        <v>598</v>
      </c>
      <c r="R104" s="2" t="s">
        <v>598</v>
      </c>
      <c r="S104" s="2" t="s">
        <v>598</v>
      </c>
      <c r="W104" s="2">
        <f t="shared" si="5"/>
        <v>0</v>
      </c>
      <c r="AA104" s="2" t="str">
        <f t="shared" si="6"/>
        <v>Nordisk residual</v>
      </c>
      <c r="AC104" s="2">
        <f t="shared" si="7"/>
        <v>2.36</v>
      </c>
      <c r="AD104" s="2">
        <f t="shared" si="8"/>
        <v>483.4</v>
      </c>
      <c r="AE104" s="2">
        <f t="shared" si="9"/>
        <v>0.55000000000000004</v>
      </c>
    </row>
    <row r="105" spans="1:31"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W105" s="2">
        <f t="shared" si="5"/>
        <v>0</v>
      </c>
      <c r="AA105" s="2" t="str">
        <f t="shared" si="6"/>
        <v>-</v>
      </c>
      <c r="AC105" s="2">
        <f t="shared" si="7"/>
        <v>2.36</v>
      </c>
      <c r="AD105" s="2">
        <f t="shared" si="8"/>
        <v>483.4</v>
      </c>
      <c r="AE105" s="2">
        <f t="shared" si="9"/>
        <v>0.55000000000000004</v>
      </c>
    </row>
    <row r="106" spans="1:31" ht="15" customHeight="1" x14ac:dyDescent="0.25">
      <c r="A106" s="2" t="s">
        <v>147</v>
      </c>
      <c r="B106" s="2" t="s">
        <v>151</v>
      </c>
      <c r="C106" s="2">
        <v>2014</v>
      </c>
      <c r="D106" s="2" t="s">
        <v>598</v>
      </c>
      <c r="E106" s="2" t="s">
        <v>598</v>
      </c>
      <c r="F106" s="2" t="s">
        <v>599</v>
      </c>
      <c r="G106" s="2">
        <v>2.36</v>
      </c>
      <c r="H106" s="2">
        <v>483.4</v>
      </c>
      <c r="I106" s="2">
        <v>0.55000000000000004</v>
      </c>
      <c r="J106" s="2" t="s">
        <v>598</v>
      </c>
      <c r="K106" s="2" t="s">
        <v>598</v>
      </c>
      <c r="L106" s="2" t="s">
        <v>598</v>
      </c>
      <c r="M106" s="2" t="s">
        <v>598</v>
      </c>
      <c r="N106" s="2" t="s">
        <v>598</v>
      </c>
      <c r="O106" s="2" t="s">
        <v>598</v>
      </c>
      <c r="P106" s="2" t="s">
        <v>598</v>
      </c>
      <c r="Q106" s="2" t="s">
        <v>598</v>
      </c>
      <c r="R106" s="2" t="s">
        <v>598</v>
      </c>
      <c r="S106" s="2" t="s">
        <v>598</v>
      </c>
      <c r="W106" s="2">
        <f t="shared" si="5"/>
        <v>0</v>
      </c>
      <c r="AA106" s="2" t="str">
        <f t="shared" si="6"/>
        <v>Nordisk residual</v>
      </c>
      <c r="AC106" s="2">
        <f t="shared" si="7"/>
        <v>2.36</v>
      </c>
      <c r="AD106" s="2">
        <f t="shared" si="8"/>
        <v>483.4</v>
      </c>
      <c r="AE106" s="2">
        <f t="shared" si="9"/>
        <v>0.55000000000000004</v>
      </c>
    </row>
    <row r="107" spans="1:31" ht="15" customHeight="1" x14ac:dyDescent="0.25">
      <c r="A107" s="2" t="s">
        <v>147</v>
      </c>
      <c r="B107" s="2" t="s">
        <v>152</v>
      </c>
      <c r="C107" s="2">
        <v>2014</v>
      </c>
      <c r="D107" s="2" t="s">
        <v>598</v>
      </c>
      <c r="E107" s="2" t="s">
        <v>598</v>
      </c>
      <c r="F107" s="2" t="s">
        <v>599</v>
      </c>
      <c r="G107" s="2">
        <v>2.36</v>
      </c>
      <c r="H107" s="2">
        <v>483.4</v>
      </c>
      <c r="I107" s="2">
        <v>0.55000000000000004</v>
      </c>
      <c r="J107" s="2" t="s">
        <v>598</v>
      </c>
      <c r="K107" s="2" t="s">
        <v>598</v>
      </c>
      <c r="L107" s="2" t="s">
        <v>598</v>
      </c>
      <c r="M107" s="2" t="s">
        <v>598</v>
      </c>
      <c r="N107" s="2" t="s">
        <v>598</v>
      </c>
      <c r="O107" s="2" t="s">
        <v>598</v>
      </c>
      <c r="P107" s="2" t="s">
        <v>598</v>
      </c>
      <c r="Q107" s="2" t="s">
        <v>598</v>
      </c>
      <c r="R107" s="2" t="s">
        <v>598</v>
      </c>
      <c r="S107" s="2" t="s">
        <v>598</v>
      </c>
      <c r="W107" s="2">
        <f t="shared" si="5"/>
        <v>0</v>
      </c>
      <c r="AA107" s="2" t="str">
        <f t="shared" si="6"/>
        <v>Nordisk residual</v>
      </c>
      <c r="AC107" s="2">
        <f t="shared" si="7"/>
        <v>2.36</v>
      </c>
      <c r="AD107" s="2">
        <f t="shared" si="8"/>
        <v>483.4</v>
      </c>
      <c r="AE107" s="2">
        <f t="shared" si="9"/>
        <v>0.55000000000000004</v>
      </c>
    </row>
    <row r="108" spans="1:31" ht="15" customHeight="1" x14ac:dyDescent="0.25">
      <c r="A108" s="2" t="s">
        <v>147</v>
      </c>
      <c r="B108" s="2" t="s">
        <v>153</v>
      </c>
      <c r="C108" s="2">
        <v>2014</v>
      </c>
      <c r="D108" s="2" t="s">
        <v>598</v>
      </c>
      <c r="E108" s="2" t="s">
        <v>598</v>
      </c>
      <c r="F108" s="2" t="s">
        <v>599</v>
      </c>
      <c r="G108" s="2">
        <v>2.36</v>
      </c>
      <c r="H108" s="2">
        <v>483.4</v>
      </c>
      <c r="I108" s="2">
        <v>0.55000000000000004</v>
      </c>
      <c r="J108" s="2" t="s">
        <v>598</v>
      </c>
      <c r="K108" s="2" t="s">
        <v>598</v>
      </c>
      <c r="L108" s="2" t="s">
        <v>598</v>
      </c>
      <c r="M108" s="2" t="s">
        <v>598</v>
      </c>
      <c r="N108" s="2" t="s">
        <v>598</v>
      </c>
      <c r="O108" s="2" t="s">
        <v>598</v>
      </c>
      <c r="P108" s="2" t="s">
        <v>598</v>
      </c>
      <c r="Q108" s="2" t="s">
        <v>598</v>
      </c>
      <c r="R108" s="2" t="s">
        <v>598</v>
      </c>
      <c r="S108" s="2" t="s">
        <v>598</v>
      </c>
      <c r="W108" s="2">
        <f t="shared" si="5"/>
        <v>0</v>
      </c>
      <c r="AA108" s="2" t="str">
        <f t="shared" si="6"/>
        <v>Nordisk residual</v>
      </c>
      <c r="AC108" s="2">
        <f t="shared" si="7"/>
        <v>2.36</v>
      </c>
      <c r="AD108" s="2">
        <f t="shared" si="8"/>
        <v>483.4</v>
      </c>
      <c r="AE108" s="2">
        <f t="shared" si="9"/>
        <v>0.55000000000000004</v>
      </c>
    </row>
    <row r="109" spans="1:31" ht="15" customHeight="1" x14ac:dyDescent="0.25">
      <c r="A109" s="2" t="s">
        <v>147</v>
      </c>
      <c r="B109" s="2" t="s">
        <v>154</v>
      </c>
      <c r="C109" s="2">
        <v>2014</v>
      </c>
      <c r="D109" s="2" t="s">
        <v>598</v>
      </c>
      <c r="E109" s="2" t="s">
        <v>598</v>
      </c>
      <c r="F109" s="2" t="s">
        <v>599</v>
      </c>
      <c r="G109" s="2">
        <v>2.36</v>
      </c>
      <c r="H109" s="2">
        <v>483.4</v>
      </c>
      <c r="I109" s="2">
        <v>0.55000000000000004</v>
      </c>
      <c r="J109" s="2" t="s">
        <v>598</v>
      </c>
      <c r="K109" s="2" t="s">
        <v>598</v>
      </c>
      <c r="L109" s="2" t="s">
        <v>598</v>
      </c>
      <c r="M109" s="2" t="s">
        <v>598</v>
      </c>
      <c r="N109" s="2" t="s">
        <v>598</v>
      </c>
      <c r="O109" s="2" t="s">
        <v>598</v>
      </c>
      <c r="P109" s="2" t="s">
        <v>598</v>
      </c>
      <c r="Q109" s="2" t="s">
        <v>598</v>
      </c>
      <c r="R109" s="2" t="s">
        <v>598</v>
      </c>
      <c r="S109" s="2" t="s">
        <v>598</v>
      </c>
      <c r="W109" s="2">
        <f t="shared" si="5"/>
        <v>0</v>
      </c>
      <c r="AA109" s="2" t="str">
        <f t="shared" si="6"/>
        <v>Nordisk residual</v>
      </c>
      <c r="AC109" s="2">
        <f t="shared" si="7"/>
        <v>2.36</v>
      </c>
      <c r="AD109" s="2">
        <f t="shared" si="8"/>
        <v>483.4</v>
      </c>
      <c r="AE109" s="2">
        <f t="shared" si="9"/>
        <v>0.55000000000000004</v>
      </c>
    </row>
    <row r="110" spans="1:31" ht="15" customHeight="1" x14ac:dyDescent="0.25">
      <c r="A110" s="2" t="s">
        <v>147</v>
      </c>
      <c r="B110" s="2" t="s">
        <v>155</v>
      </c>
      <c r="C110" s="2">
        <v>2014</v>
      </c>
      <c r="D110" s="2" t="s">
        <v>598</v>
      </c>
      <c r="E110" s="2" t="s">
        <v>598</v>
      </c>
      <c r="F110" s="2" t="s">
        <v>599</v>
      </c>
      <c r="G110" s="2">
        <v>2.36</v>
      </c>
      <c r="H110" s="2">
        <v>483.4</v>
      </c>
      <c r="I110" s="2">
        <v>0.55000000000000004</v>
      </c>
      <c r="J110" s="2" t="s">
        <v>598</v>
      </c>
      <c r="K110" s="2" t="s">
        <v>598</v>
      </c>
      <c r="L110" s="2" t="s">
        <v>598</v>
      </c>
      <c r="M110" s="2" t="s">
        <v>598</v>
      </c>
      <c r="N110" s="2" t="s">
        <v>598</v>
      </c>
      <c r="O110" s="2" t="s">
        <v>598</v>
      </c>
      <c r="P110" s="2" t="s">
        <v>598</v>
      </c>
      <c r="Q110" s="2" t="s">
        <v>598</v>
      </c>
      <c r="R110" s="2" t="s">
        <v>598</v>
      </c>
      <c r="S110" s="2" t="s">
        <v>598</v>
      </c>
      <c r="W110" s="2">
        <f t="shared" si="5"/>
        <v>0</v>
      </c>
      <c r="AA110" s="2" t="str">
        <f t="shared" si="6"/>
        <v>Nordisk residual</v>
      </c>
      <c r="AC110" s="2">
        <f t="shared" si="7"/>
        <v>2.36</v>
      </c>
      <c r="AD110" s="2">
        <f t="shared" si="8"/>
        <v>483.4</v>
      </c>
      <c r="AE110" s="2">
        <f t="shared" si="9"/>
        <v>0.55000000000000004</v>
      </c>
    </row>
    <row r="111" spans="1:31" ht="15" customHeight="1" x14ac:dyDescent="0.25">
      <c r="A111" s="2" t="s">
        <v>156</v>
      </c>
      <c r="B111" s="2" t="s">
        <v>157</v>
      </c>
      <c r="C111" s="2">
        <v>2014</v>
      </c>
      <c r="D111" s="2" t="s">
        <v>598</v>
      </c>
      <c r="E111" s="2" t="s">
        <v>598</v>
      </c>
      <c r="F111" s="2" t="s">
        <v>807</v>
      </c>
      <c r="G111" s="2">
        <v>1.1000000000000001</v>
      </c>
      <c r="H111" s="2">
        <v>5</v>
      </c>
      <c r="I111" s="2">
        <v>0</v>
      </c>
      <c r="J111" s="2" t="s">
        <v>598</v>
      </c>
      <c r="K111" s="2" t="s">
        <v>598</v>
      </c>
      <c r="L111" s="2" t="s">
        <v>598</v>
      </c>
      <c r="M111" s="2" t="s">
        <v>598</v>
      </c>
      <c r="N111" s="2" t="s">
        <v>598</v>
      </c>
      <c r="O111" s="2" t="s">
        <v>598</v>
      </c>
      <c r="P111" s="2" t="s">
        <v>598</v>
      </c>
      <c r="Q111" s="2" t="s">
        <v>598</v>
      </c>
      <c r="R111" s="2" t="s">
        <v>598</v>
      </c>
      <c r="S111" s="2" t="s">
        <v>598</v>
      </c>
      <c r="W111" s="2">
        <f t="shared" si="5"/>
        <v>0</v>
      </c>
      <c r="AA111" s="2" t="str">
        <f t="shared" si="6"/>
        <v>'förnybart'</v>
      </c>
      <c r="AC111" s="2">
        <f t="shared" si="7"/>
        <v>1.1000000000000001</v>
      </c>
      <c r="AD111" s="2">
        <f t="shared" si="8"/>
        <v>5</v>
      </c>
      <c r="AE111" s="2">
        <f t="shared" si="9"/>
        <v>0</v>
      </c>
    </row>
    <row r="112" spans="1:31" ht="15" customHeight="1" x14ac:dyDescent="0.25">
      <c r="A112" s="2" t="s">
        <v>156</v>
      </c>
      <c r="B112" s="2" t="s">
        <v>158</v>
      </c>
      <c r="C112" s="2">
        <v>2014</v>
      </c>
      <c r="D112" s="2" t="s">
        <v>598</v>
      </c>
      <c r="E112" s="2" t="s">
        <v>598</v>
      </c>
      <c r="F112" s="2" t="s">
        <v>599</v>
      </c>
      <c r="G112" s="2">
        <v>2.36</v>
      </c>
      <c r="H112" s="2">
        <v>483.4</v>
      </c>
      <c r="I112" s="2">
        <v>0.55000000000000004</v>
      </c>
      <c r="J112" s="2" t="s">
        <v>598</v>
      </c>
      <c r="K112" s="2" t="s">
        <v>598</v>
      </c>
      <c r="L112" s="2" t="s">
        <v>598</v>
      </c>
      <c r="M112" s="2" t="s">
        <v>598</v>
      </c>
      <c r="N112" s="2" t="s">
        <v>598</v>
      </c>
      <c r="O112" s="2" t="s">
        <v>598</v>
      </c>
      <c r="P112" s="2" t="s">
        <v>598</v>
      </c>
      <c r="Q112" s="2" t="s">
        <v>598</v>
      </c>
      <c r="R112" s="2" t="s">
        <v>598</v>
      </c>
      <c r="S112" s="2" t="s">
        <v>598</v>
      </c>
      <c r="W112" s="2">
        <f t="shared" si="5"/>
        <v>0</v>
      </c>
      <c r="AA112" s="2" t="str">
        <f t="shared" si="6"/>
        <v>Nordisk residual</v>
      </c>
      <c r="AC112" s="2">
        <f t="shared" si="7"/>
        <v>2.36</v>
      </c>
      <c r="AD112" s="2">
        <f t="shared" si="8"/>
        <v>483.4</v>
      </c>
      <c r="AE112" s="2">
        <f t="shared" si="9"/>
        <v>0.55000000000000004</v>
      </c>
    </row>
    <row r="113" spans="1:31" ht="15" customHeight="1" x14ac:dyDescent="0.25">
      <c r="A113" s="2" t="s">
        <v>156</v>
      </c>
      <c r="B113" s="2" t="s">
        <v>159</v>
      </c>
      <c r="C113" s="2">
        <v>2014</v>
      </c>
      <c r="D113" s="2" t="s">
        <v>598</v>
      </c>
      <c r="E113" s="2" t="s">
        <v>598</v>
      </c>
      <c r="F113" s="2" t="s">
        <v>808</v>
      </c>
      <c r="G113" s="2">
        <v>1.1000000000000001</v>
      </c>
      <c r="H113" s="2">
        <v>5</v>
      </c>
      <c r="I113" s="2">
        <v>0.55000000000000004</v>
      </c>
      <c r="J113" s="2" t="s">
        <v>598</v>
      </c>
      <c r="K113" s="2" t="s">
        <v>598</v>
      </c>
      <c r="L113" s="2" t="s">
        <v>598</v>
      </c>
      <c r="M113" s="2" t="s">
        <v>598</v>
      </c>
      <c r="N113" s="2" t="s">
        <v>598</v>
      </c>
      <c r="O113" s="2" t="s">
        <v>598</v>
      </c>
      <c r="P113" s="2" t="s">
        <v>598</v>
      </c>
      <c r="Q113" s="2" t="s">
        <v>598</v>
      </c>
      <c r="R113" s="2" t="s">
        <v>598</v>
      </c>
      <c r="S113" s="2" t="s">
        <v>598</v>
      </c>
      <c r="W113" s="2">
        <f t="shared" si="5"/>
        <v>0</v>
      </c>
      <c r="AA113" s="2" t="str">
        <f t="shared" si="6"/>
        <v>'Grön el'</v>
      </c>
      <c r="AC113" s="2">
        <f t="shared" si="7"/>
        <v>1.1000000000000001</v>
      </c>
      <c r="AD113" s="2">
        <f t="shared" si="8"/>
        <v>5</v>
      </c>
      <c r="AE113" s="2">
        <f t="shared" si="9"/>
        <v>0.55000000000000004</v>
      </c>
    </row>
    <row r="114" spans="1:31" ht="15" customHeight="1" x14ac:dyDescent="0.25">
      <c r="A114" s="2" t="s">
        <v>160</v>
      </c>
      <c r="B114" s="2" t="s">
        <v>161</v>
      </c>
      <c r="C114" s="2">
        <v>2014</v>
      </c>
      <c r="D114" s="2">
        <v>0.87</v>
      </c>
      <c r="E114" s="2" t="s">
        <v>598</v>
      </c>
      <c r="F114" s="2" t="s">
        <v>598</v>
      </c>
      <c r="G114" s="2">
        <v>2.36</v>
      </c>
      <c r="H114" s="2">
        <v>483.4</v>
      </c>
      <c r="I114" s="2">
        <v>0.55000000000000004</v>
      </c>
      <c r="J114" s="2" t="s">
        <v>598</v>
      </c>
      <c r="K114" s="2" t="s">
        <v>598</v>
      </c>
      <c r="L114" s="2" t="s">
        <v>598</v>
      </c>
      <c r="M114" s="2" t="s">
        <v>598</v>
      </c>
      <c r="N114" s="2" t="s">
        <v>598</v>
      </c>
      <c r="O114" s="2" t="s">
        <v>598</v>
      </c>
      <c r="P114" s="2" t="s">
        <v>598</v>
      </c>
      <c r="Q114" s="2" t="s">
        <v>598</v>
      </c>
      <c r="R114" s="2" t="s">
        <v>598</v>
      </c>
      <c r="S114" s="2" t="s">
        <v>598</v>
      </c>
      <c r="W114" s="2">
        <f t="shared" si="5"/>
        <v>0</v>
      </c>
      <c r="AA114" s="2" t="str">
        <f t="shared" si="6"/>
        <v>Nordisk residual</v>
      </c>
      <c r="AC114" s="2">
        <f t="shared" si="7"/>
        <v>2.36</v>
      </c>
      <c r="AD114" s="2">
        <f t="shared" si="8"/>
        <v>483.4</v>
      </c>
      <c r="AE114" s="2">
        <f t="shared" si="9"/>
        <v>0.55000000000000004</v>
      </c>
    </row>
    <row r="115" spans="1:31" ht="15" customHeight="1" x14ac:dyDescent="0.25">
      <c r="A115" s="2" t="s">
        <v>160</v>
      </c>
      <c r="B115" s="2" t="s">
        <v>162</v>
      </c>
      <c r="C115" s="2">
        <v>2014</v>
      </c>
      <c r="D115" s="2">
        <v>0.03</v>
      </c>
      <c r="E115" s="2" t="s">
        <v>598</v>
      </c>
      <c r="F115" s="2" t="s">
        <v>607</v>
      </c>
      <c r="G115" s="2">
        <v>2.36</v>
      </c>
      <c r="H115" s="2">
        <v>483.4</v>
      </c>
      <c r="I115" s="2">
        <v>0.55000000000000004</v>
      </c>
      <c r="J115" s="2" t="s">
        <v>598</v>
      </c>
      <c r="K115" s="2" t="s">
        <v>598</v>
      </c>
      <c r="L115" s="2" t="s">
        <v>598</v>
      </c>
      <c r="M115" s="2" t="s">
        <v>598</v>
      </c>
      <c r="N115" s="2" t="s">
        <v>598</v>
      </c>
      <c r="O115" s="2" t="s">
        <v>598</v>
      </c>
      <c r="P115" s="2" t="s">
        <v>598</v>
      </c>
      <c r="Q115" s="2" t="s">
        <v>598</v>
      </c>
      <c r="R115" s="2" t="s">
        <v>598</v>
      </c>
      <c r="S115" s="2" t="s">
        <v>598</v>
      </c>
      <c r="W115" s="2">
        <f t="shared" si="5"/>
        <v>0</v>
      </c>
      <c r="AA115" s="2" t="str">
        <f t="shared" si="6"/>
        <v>Nordisk residual</v>
      </c>
      <c r="AC115" s="2">
        <f t="shared" si="7"/>
        <v>2.36</v>
      </c>
      <c r="AD115" s="2">
        <f t="shared" si="8"/>
        <v>483.4</v>
      </c>
      <c r="AE115" s="2">
        <f t="shared" si="9"/>
        <v>0.55000000000000004</v>
      </c>
    </row>
    <row r="116" spans="1:31" ht="15" customHeight="1" x14ac:dyDescent="0.25">
      <c r="A116" s="2" t="s">
        <v>160</v>
      </c>
      <c r="B116" s="2" t="s">
        <v>163</v>
      </c>
      <c r="C116" s="2">
        <v>2014</v>
      </c>
      <c r="D116" s="2">
        <v>6.8000000000000005E-2</v>
      </c>
      <c r="E116" s="2" t="s">
        <v>598</v>
      </c>
      <c r="F116" s="2" t="s">
        <v>598</v>
      </c>
      <c r="G116" s="2">
        <v>2.36</v>
      </c>
      <c r="H116" s="2">
        <v>483.4</v>
      </c>
      <c r="I116" s="2">
        <v>0.55000000000000004</v>
      </c>
      <c r="J116" s="2" t="s">
        <v>598</v>
      </c>
      <c r="K116" s="2" t="s">
        <v>598</v>
      </c>
      <c r="L116" s="2" t="s">
        <v>598</v>
      </c>
      <c r="M116" s="2" t="s">
        <v>598</v>
      </c>
      <c r="N116" s="2" t="s">
        <v>598</v>
      </c>
      <c r="O116" s="2" t="s">
        <v>598</v>
      </c>
      <c r="P116" s="2" t="s">
        <v>598</v>
      </c>
      <c r="Q116" s="2" t="s">
        <v>598</v>
      </c>
      <c r="R116" s="2" t="s">
        <v>598</v>
      </c>
      <c r="S116" s="2" t="s">
        <v>598</v>
      </c>
      <c r="W116" s="2">
        <f t="shared" si="5"/>
        <v>0</v>
      </c>
      <c r="AA116" s="2" t="str">
        <f t="shared" si="6"/>
        <v>Nordisk residual</v>
      </c>
      <c r="AC116" s="2">
        <f t="shared" si="7"/>
        <v>2.36</v>
      </c>
      <c r="AD116" s="2">
        <f t="shared" si="8"/>
        <v>483.4</v>
      </c>
      <c r="AE116" s="2">
        <f t="shared" si="9"/>
        <v>0.55000000000000004</v>
      </c>
    </row>
    <row r="117" spans="1:31" ht="15" customHeight="1" x14ac:dyDescent="0.25">
      <c r="A117" s="2" t="s">
        <v>160</v>
      </c>
      <c r="B117" s="2" t="s">
        <v>164</v>
      </c>
      <c r="C117" s="2">
        <v>2014</v>
      </c>
      <c r="D117" s="2">
        <v>1.23</v>
      </c>
      <c r="E117" s="2" t="s">
        <v>598</v>
      </c>
      <c r="F117" s="2" t="s">
        <v>607</v>
      </c>
      <c r="G117" s="2">
        <v>2.36</v>
      </c>
      <c r="H117" s="2">
        <v>483.4</v>
      </c>
      <c r="I117" s="2">
        <v>0.55000000000000004</v>
      </c>
      <c r="J117" s="2" t="s">
        <v>598</v>
      </c>
      <c r="K117" s="2" t="s">
        <v>598</v>
      </c>
      <c r="L117" s="2" t="s">
        <v>598</v>
      </c>
      <c r="M117" s="2" t="s">
        <v>598</v>
      </c>
      <c r="N117" s="2" t="s">
        <v>598</v>
      </c>
      <c r="O117" s="2" t="s">
        <v>598</v>
      </c>
      <c r="P117" s="2" t="s">
        <v>598</v>
      </c>
      <c r="Q117" s="2" t="s">
        <v>598</v>
      </c>
      <c r="R117" s="2" t="s">
        <v>598</v>
      </c>
      <c r="S117" s="2" t="s">
        <v>598</v>
      </c>
      <c r="W117" s="2">
        <f t="shared" si="5"/>
        <v>0</v>
      </c>
      <c r="AA117" s="2" t="str">
        <f t="shared" si="6"/>
        <v>Nordisk residual</v>
      </c>
      <c r="AC117" s="2">
        <f t="shared" si="7"/>
        <v>2.36</v>
      </c>
      <c r="AD117" s="2">
        <f t="shared" si="8"/>
        <v>483.4</v>
      </c>
      <c r="AE117" s="2">
        <f t="shared" si="9"/>
        <v>0.55000000000000004</v>
      </c>
    </row>
    <row r="118" spans="1:31" ht="15" customHeight="1" x14ac:dyDescent="0.25">
      <c r="A118" s="2" t="s">
        <v>165</v>
      </c>
      <c r="B118" s="2" t="s">
        <v>166</v>
      </c>
      <c r="C118" s="2">
        <v>2014</v>
      </c>
      <c r="D118" s="2">
        <v>1.1000000000000001</v>
      </c>
      <c r="E118" s="2">
        <v>0.57999999999999996</v>
      </c>
      <c r="F118" s="2" t="s">
        <v>599</v>
      </c>
      <c r="G118" s="2">
        <v>2.36</v>
      </c>
      <c r="H118" s="2">
        <v>483.4</v>
      </c>
      <c r="I118" s="2">
        <v>0.55000000000000004</v>
      </c>
      <c r="J118" s="2" t="s">
        <v>598</v>
      </c>
      <c r="K118" s="2" t="s">
        <v>598</v>
      </c>
      <c r="L118" s="2" t="s">
        <v>598</v>
      </c>
      <c r="M118" s="2" t="s">
        <v>598</v>
      </c>
      <c r="N118" s="2" t="s">
        <v>598</v>
      </c>
      <c r="O118" s="2" t="s">
        <v>598</v>
      </c>
      <c r="P118" s="2" t="s">
        <v>598</v>
      </c>
      <c r="Q118" s="2" t="s">
        <v>598</v>
      </c>
      <c r="R118" s="2" t="s">
        <v>598</v>
      </c>
      <c r="S118" s="2" t="s">
        <v>598</v>
      </c>
      <c r="W118" s="2">
        <f t="shared" si="5"/>
        <v>0</v>
      </c>
      <c r="AA118" s="2" t="str">
        <f t="shared" si="6"/>
        <v>Nordisk residual</v>
      </c>
      <c r="AC118" s="2">
        <f t="shared" si="7"/>
        <v>2.36</v>
      </c>
      <c r="AD118" s="2">
        <f t="shared" si="8"/>
        <v>483.4</v>
      </c>
      <c r="AE118" s="2">
        <f t="shared" si="9"/>
        <v>0.55000000000000004</v>
      </c>
    </row>
    <row r="119" spans="1:31" ht="15" customHeight="1" x14ac:dyDescent="0.25">
      <c r="A119" s="2" t="s">
        <v>167</v>
      </c>
      <c r="B119" s="2" t="s">
        <v>168</v>
      </c>
      <c r="C119" s="2">
        <v>2014</v>
      </c>
      <c r="D119" s="2">
        <v>2.89</v>
      </c>
      <c r="E119" s="2">
        <v>15.618</v>
      </c>
      <c r="F119" s="2" t="s">
        <v>809</v>
      </c>
      <c r="G119" s="2">
        <v>0.03</v>
      </c>
      <c r="H119" s="2">
        <v>0</v>
      </c>
      <c r="I119" s="2">
        <v>0</v>
      </c>
      <c r="J119" s="2" t="s">
        <v>598</v>
      </c>
      <c r="K119" s="2" t="s">
        <v>598</v>
      </c>
      <c r="L119" s="2" t="s">
        <v>598</v>
      </c>
      <c r="M119" s="2" t="s">
        <v>598</v>
      </c>
      <c r="N119" s="2" t="s">
        <v>598</v>
      </c>
      <c r="O119" s="2" t="s">
        <v>598</v>
      </c>
      <c r="P119" s="2" t="s">
        <v>598</v>
      </c>
      <c r="Q119" s="2" t="s">
        <v>598</v>
      </c>
      <c r="R119" s="2" t="s">
        <v>598</v>
      </c>
      <c r="S119" s="2" t="s">
        <v>598</v>
      </c>
      <c r="W119" s="2">
        <f t="shared" si="5"/>
        <v>0</v>
      </c>
      <c r="AA119" s="2" t="str">
        <f t="shared" si="6"/>
        <v>'Källmärkt Gävle Energi'</v>
      </c>
      <c r="AC119" s="2">
        <f t="shared" si="7"/>
        <v>0.03</v>
      </c>
      <c r="AD119" s="2">
        <f t="shared" si="8"/>
        <v>0</v>
      </c>
      <c r="AE119" s="2">
        <f t="shared" si="9"/>
        <v>0</v>
      </c>
    </row>
    <row r="120" spans="1:31" ht="15" customHeight="1" x14ac:dyDescent="0.25">
      <c r="A120" s="2" t="s">
        <v>169</v>
      </c>
      <c r="B120" s="2" t="s">
        <v>170</v>
      </c>
      <c r="C120" s="2">
        <v>2014</v>
      </c>
      <c r="D120" s="2">
        <v>56.954999999999998</v>
      </c>
      <c r="E120" s="2">
        <v>8.4589999999999996</v>
      </c>
      <c r="F120" s="2" t="s">
        <v>800</v>
      </c>
      <c r="G120" s="2">
        <v>1.1080000000000001</v>
      </c>
      <c r="H120" s="2">
        <v>4.9530000000000003</v>
      </c>
      <c r="I120" s="2">
        <v>0</v>
      </c>
      <c r="J120" s="2">
        <v>128.01499999999999</v>
      </c>
      <c r="K120" s="2">
        <v>0.02</v>
      </c>
      <c r="L120" s="2">
        <v>7</v>
      </c>
      <c r="M120" s="2">
        <v>4</v>
      </c>
      <c r="N120" s="2">
        <v>0</v>
      </c>
      <c r="O120" s="2">
        <v>77.593999999999994</v>
      </c>
      <c r="P120" s="2">
        <v>0.06</v>
      </c>
      <c r="Q120" s="2">
        <v>55.362000000000002</v>
      </c>
      <c r="R120" s="2">
        <v>2.4129999999999998</v>
      </c>
      <c r="S120" s="2">
        <v>0.01</v>
      </c>
      <c r="W120" s="2">
        <f t="shared" si="5"/>
        <v>128.01499999999999</v>
      </c>
      <c r="AA120" s="2" t="str">
        <f t="shared" si="6"/>
        <v>'Bra Miljöval'</v>
      </c>
      <c r="AC120" s="2">
        <f t="shared" si="7"/>
        <v>1.1080000000000001</v>
      </c>
      <c r="AD120" s="2">
        <f t="shared" si="8"/>
        <v>4.9530000000000003</v>
      </c>
      <c r="AE120" s="2">
        <f t="shared" si="9"/>
        <v>0</v>
      </c>
    </row>
    <row r="121" spans="1:31" ht="15" customHeight="1" x14ac:dyDescent="0.25">
      <c r="A121" s="2" t="s">
        <v>169</v>
      </c>
      <c r="B121" s="2" t="s">
        <v>171</v>
      </c>
      <c r="C121" s="2">
        <v>2014</v>
      </c>
      <c r="D121" s="2">
        <v>2.0209999999999999</v>
      </c>
      <c r="E121" s="2" t="s">
        <v>598</v>
      </c>
      <c r="F121" s="2" t="s">
        <v>800</v>
      </c>
      <c r="G121" s="2">
        <v>1.1000000000000001</v>
      </c>
      <c r="H121" s="2">
        <v>5</v>
      </c>
      <c r="I121" s="2">
        <v>0</v>
      </c>
      <c r="J121" s="2" t="s">
        <v>598</v>
      </c>
      <c r="K121" s="2" t="s">
        <v>598</v>
      </c>
      <c r="L121" s="2" t="s">
        <v>598</v>
      </c>
      <c r="M121" s="2" t="s">
        <v>598</v>
      </c>
      <c r="N121" s="2" t="s">
        <v>598</v>
      </c>
      <c r="O121" s="2" t="s">
        <v>598</v>
      </c>
      <c r="P121" s="2" t="s">
        <v>598</v>
      </c>
      <c r="Q121" s="2" t="s">
        <v>598</v>
      </c>
      <c r="R121" s="2" t="s">
        <v>598</v>
      </c>
      <c r="S121" s="2" t="s">
        <v>598</v>
      </c>
      <c r="W121" s="2">
        <f t="shared" si="5"/>
        <v>0</v>
      </c>
      <c r="AA121" s="2" t="str">
        <f t="shared" si="6"/>
        <v>'Bra Miljöval'</v>
      </c>
      <c r="AC121" s="2">
        <f t="shared" si="7"/>
        <v>1.1000000000000001</v>
      </c>
      <c r="AD121" s="2">
        <f t="shared" si="8"/>
        <v>5</v>
      </c>
      <c r="AE121" s="2">
        <f t="shared" si="9"/>
        <v>0</v>
      </c>
    </row>
    <row r="122" spans="1:31" ht="15" customHeight="1" x14ac:dyDescent="0.25">
      <c r="A122" s="2" t="s">
        <v>172</v>
      </c>
      <c r="B122" s="2" t="s">
        <v>173</v>
      </c>
      <c r="C122" s="2">
        <v>2014</v>
      </c>
      <c r="D122" s="2">
        <v>3.556</v>
      </c>
      <c r="E122" s="2" t="s">
        <v>598</v>
      </c>
      <c r="F122" s="2" t="s">
        <v>792</v>
      </c>
      <c r="G122" s="2">
        <v>1.1100000000000001</v>
      </c>
      <c r="H122" s="2">
        <v>9</v>
      </c>
      <c r="I122" s="2">
        <v>0</v>
      </c>
      <c r="J122" s="2" t="s">
        <v>598</v>
      </c>
      <c r="K122" s="2" t="s">
        <v>598</v>
      </c>
      <c r="L122" s="2" t="s">
        <v>598</v>
      </c>
      <c r="M122" s="2" t="s">
        <v>598</v>
      </c>
      <c r="N122" s="2" t="s">
        <v>598</v>
      </c>
      <c r="O122" s="2" t="s">
        <v>598</v>
      </c>
      <c r="P122" s="2" t="s">
        <v>598</v>
      </c>
      <c r="Q122" s="2" t="s">
        <v>598</v>
      </c>
      <c r="R122" s="2" t="s">
        <v>598</v>
      </c>
      <c r="S122" s="2" t="s">
        <v>598</v>
      </c>
      <c r="W122" s="2">
        <f t="shared" si="5"/>
        <v>0</v>
      </c>
      <c r="AA122" s="2" t="str">
        <f t="shared" si="6"/>
        <v>'Vattenkraft'</v>
      </c>
      <c r="AC122" s="2">
        <f t="shared" si="7"/>
        <v>1.1100000000000001</v>
      </c>
      <c r="AD122" s="2">
        <f t="shared" si="8"/>
        <v>9</v>
      </c>
      <c r="AE122" s="2">
        <f t="shared" si="9"/>
        <v>0</v>
      </c>
    </row>
    <row r="123" spans="1:31" ht="15" customHeight="1" x14ac:dyDescent="0.25">
      <c r="A123" s="2" t="s">
        <v>172</v>
      </c>
      <c r="B123" s="2" t="s">
        <v>174</v>
      </c>
      <c r="C123" s="2">
        <v>2014</v>
      </c>
      <c r="D123" s="2" t="s">
        <v>598</v>
      </c>
      <c r="E123" s="2" t="s">
        <v>598</v>
      </c>
      <c r="F123" s="2" t="s">
        <v>792</v>
      </c>
      <c r="G123" s="2">
        <v>1.1100000000000001</v>
      </c>
      <c r="H123" s="2">
        <v>9</v>
      </c>
      <c r="I123" s="2">
        <v>0</v>
      </c>
      <c r="J123" s="2" t="s">
        <v>598</v>
      </c>
      <c r="K123" s="2" t="s">
        <v>598</v>
      </c>
      <c r="L123" s="2" t="s">
        <v>598</v>
      </c>
      <c r="M123" s="2" t="s">
        <v>598</v>
      </c>
      <c r="N123" s="2" t="s">
        <v>598</v>
      </c>
      <c r="O123" s="2" t="s">
        <v>598</v>
      </c>
      <c r="P123" s="2" t="s">
        <v>598</v>
      </c>
      <c r="Q123" s="2" t="s">
        <v>598</v>
      </c>
      <c r="R123" s="2" t="s">
        <v>598</v>
      </c>
      <c r="S123" s="2" t="s">
        <v>598</v>
      </c>
      <c r="W123" s="2">
        <f t="shared" si="5"/>
        <v>0</v>
      </c>
      <c r="AA123" s="2" t="str">
        <f t="shared" si="6"/>
        <v>'Vattenkraft'</v>
      </c>
      <c r="AC123" s="2">
        <f t="shared" si="7"/>
        <v>1.1100000000000001</v>
      </c>
      <c r="AD123" s="2">
        <f t="shared" si="8"/>
        <v>9</v>
      </c>
      <c r="AE123" s="2">
        <f t="shared" si="9"/>
        <v>0</v>
      </c>
    </row>
    <row r="124" spans="1:31" ht="15" customHeight="1" x14ac:dyDescent="0.25">
      <c r="A124" s="2" t="s">
        <v>175</v>
      </c>
      <c r="B124" s="2" t="s">
        <v>176</v>
      </c>
      <c r="C124" s="2">
        <v>2014</v>
      </c>
      <c r="D124" s="2">
        <v>0.26</v>
      </c>
      <c r="E124" s="2" t="s">
        <v>598</v>
      </c>
      <c r="F124" s="2" t="s">
        <v>810</v>
      </c>
      <c r="G124" s="2">
        <v>1.1000000000000001</v>
      </c>
      <c r="H124" s="2">
        <v>0</v>
      </c>
      <c r="I124" s="2">
        <v>0</v>
      </c>
      <c r="J124" s="2" t="s">
        <v>598</v>
      </c>
      <c r="K124" s="2" t="s">
        <v>598</v>
      </c>
      <c r="L124" s="2" t="s">
        <v>598</v>
      </c>
      <c r="M124" s="2" t="s">
        <v>598</v>
      </c>
      <c r="N124" s="2" t="s">
        <v>598</v>
      </c>
      <c r="O124" s="2" t="s">
        <v>598</v>
      </c>
      <c r="P124" s="2" t="s">
        <v>598</v>
      </c>
      <c r="Q124" s="2" t="s">
        <v>598</v>
      </c>
      <c r="R124" s="2" t="s">
        <v>598</v>
      </c>
      <c r="S124" s="2" t="s">
        <v>598</v>
      </c>
      <c r="W124" s="2">
        <f t="shared" si="5"/>
        <v>0</v>
      </c>
      <c r="AA124" s="2" t="str">
        <f t="shared" si="6"/>
        <v>'Förnybar vattenkraft'</v>
      </c>
      <c r="AC124" s="2">
        <f t="shared" si="7"/>
        <v>1.1000000000000001</v>
      </c>
      <c r="AD124" s="2">
        <f t="shared" si="8"/>
        <v>0</v>
      </c>
      <c r="AE124" s="2">
        <f t="shared" si="9"/>
        <v>0</v>
      </c>
    </row>
    <row r="125" spans="1:31" ht="15" customHeight="1" x14ac:dyDescent="0.25">
      <c r="A125" s="2" t="s">
        <v>177</v>
      </c>
      <c r="B125" s="2" t="s">
        <v>178</v>
      </c>
      <c r="C125" s="2">
        <v>2014</v>
      </c>
      <c r="D125" s="2">
        <v>0.33</v>
      </c>
      <c r="E125" s="2" t="s">
        <v>598</v>
      </c>
      <c r="F125" s="2" t="s">
        <v>811</v>
      </c>
      <c r="G125" s="2">
        <v>0</v>
      </c>
      <c r="H125" s="2">
        <v>0</v>
      </c>
      <c r="I125" s="2">
        <v>0</v>
      </c>
      <c r="J125" s="2" t="s">
        <v>598</v>
      </c>
      <c r="K125" s="2" t="s">
        <v>598</v>
      </c>
      <c r="L125" s="2" t="s">
        <v>598</v>
      </c>
      <c r="M125" s="2" t="s">
        <v>598</v>
      </c>
      <c r="N125" s="2" t="s">
        <v>598</v>
      </c>
      <c r="O125" s="2" t="s">
        <v>598</v>
      </c>
      <c r="P125" s="2" t="s">
        <v>598</v>
      </c>
      <c r="Q125" s="2" t="s">
        <v>598</v>
      </c>
      <c r="R125" s="2" t="s">
        <v>598</v>
      </c>
      <c r="S125" s="2" t="s">
        <v>598</v>
      </c>
      <c r="W125" s="2">
        <f t="shared" si="5"/>
        <v>0</v>
      </c>
      <c r="AA125" s="2" t="str">
        <f t="shared" si="6"/>
        <v>'El från Karlstads Energi'</v>
      </c>
      <c r="AC125" s="2">
        <f t="shared" si="7"/>
        <v>0</v>
      </c>
      <c r="AD125" s="2">
        <f t="shared" si="8"/>
        <v>0</v>
      </c>
      <c r="AE125" s="2">
        <f t="shared" si="9"/>
        <v>0</v>
      </c>
    </row>
    <row r="126" spans="1:31" ht="15" customHeight="1" x14ac:dyDescent="0.25">
      <c r="A126" s="2" t="s">
        <v>177</v>
      </c>
      <c r="B126" s="2" t="s">
        <v>179</v>
      </c>
      <c r="C126" s="2">
        <v>2014</v>
      </c>
      <c r="D126" s="2">
        <v>0.90200000000000002</v>
      </c>
      <c r="E126" s="2" t="s">
        <v>598</v>
      </c>
      <c r="F126" s="2" t="s">
        <v>812</v>
      </c>
      <c r="G126" s="2">
        <v>0</v>
      </c>
      <c r="H126" s="2">
        <v>0</v>
      </c>
      <c r="I126" s="2">
        <v>0</v>
      </c>
      <c r="J126" s="2" t="s">
        <v>598</v>
      </c>
      <c r="K126" s="2" t="s">
        <v>598</v>
      </c>
      <c r="L126" s="2" t="s">
        <v>598</v>
      </c>
      <c r="M126" s="2" t="s">
        <v>598</v>
      </c>
      <c r="N126" s="2" t="s">
        <v>598</v>
      </c>
      <c r="O126" s="2" t="s">
        <v>598</v>
      </c>
      <c r="P126" s="2" t="s">
        <v>598</v>
      </c>
      <c r="Q126" s="2" t="s">
        <v>598</v>
      </c>
      <c r="R126" s="2" t="s">
        <v>598</v>
      </c>
      <c r="S126" s="2" t="s">
        <v>598</v>
      </c>
      <c r="W126" s="2">
        <f t="shared" si="5"/>
        <v>0</v>
      </c>
      <c r="AA126" s="2" t="str">
        <f t="shared" si="6"/>
        <v>'Karlstads Energi'</v>
      </c>
      <c r="AC126" s="2">
        <f t="shared" si="7"/>
        <v>0</v>
      </c>
      <c r="AD126" s="2">
        <f t="shared" si="8"/>
        <v>0</v>
      </c>
      <c r="AE126" s="2">
        <f t="shared" si="9"/>
        <v>0</v>
      </c>
    </row>
    <row r="127" spans="1:31" ht="15" customHeight="1" x14ac:dyDescent="0.25">
      <c r="A127" s="2" t="s">
        <v>177</v>
      </c>
      <c r="B127" s="2" t="s">
        <v>180</v>
      </c>
      <c r="C127" s="2">
        <v>2014</v>
      </c>
      <c r="D127" s="2">
        <v>2E-3</v>
      </c>
      <c r="E127" s="2" t="s">
        <v>598</v>
      </c>
      <c r="F127" s="2" t="s">
        <v>811</v>
      </c>
      <c r="G127" s="2">
        <v>0</v>
      </c>
      <c r="H127" s="2">
        <v>0</v>
      </c>
      <c r="I127" s="2">
        <v>0</v>
      </c>
      <c r="J127" s="2" t="s">
        <v>598</v>
      </c>
      <c r="K127" s="2" t="s">
        <v>598</v>
      </c>
      <c r="L127" s="2" t="s">
        <v>598</v>
      </c>
      <c r="M127" s="2" t="s">
        <v>598</v>
      </c>
      <c r="N127" s="2" t="s">
        <v>598</v>
      </c>
      <c r="O127" s="2" t="s">
        <v>598</v>
      </c>
      <c r="P127" s="2" t="s">
        <v>598</v>
      </c>
      <c r="Q127" s="2" t="s">
        <v>598</v>
      </c>
      <c r="R127" s="2" t="s">
        <v>598</v>
      </c>
      <c r="S127" s="2" t="s">
        <v>598</v>
      </c>
      <c r="W127" s="2">
        <f t="shared" si="5"/>
        <v>0</v>
      </c>
      <c r="AA127" s="2" t="str">
        <f t="shared" si="6"/>
        <v>'El från Karlstads Energi'</v>
      </c>
      <c r="AC127" s="2">
        <f t="shared" si="7"/>
        <v>0</v>
      </c>
      <c r="AD127" s="2">
        <f t="shared" si="8"/>
        <v>0</v>
      </c>
      <c r="AE127" s="2">
        <f t="shared" si="9"/>
        <v>0</v>
      </c>
    </row>
    <row r="128" spans="1:31" ht="15" customHeight="1" x14ac:dyDescent="0.25">
      <c r="A128" s="2" t="s">
        <v>181</v>
      </c>
      <c r="B128" s="2" t="s">
        <v>182</v>
      </c>
      <c r="C128" s="2">
        <v>2014</v>
      </c>
      <c r="D128" s="2">
        <v>9.8000000000000007</v>
      </c>
      <c r="E128" s="2">
        <v>19.222999999999999</v>
      </c>
      <c r="F128" s="2" t="s">
        <v>813</v>
      </c>
      <c r="G128" s="2">
        <v>1.1000000000000001</v>
      </c>
      <c r="H128" s="2">
        <v>0</v>
      </c>
      <c r="I128" s="2">
        <v>0</v>
      </c>
      <c r="J128" s="2" t="s">
        <v>598</v>
      </c>
      <c r="K128" s="2" t="s">
        <v>598</v>
      </c>
      <c r="L128" s="2" t="s">
        <v>598</v>
      </c>
      <c r="M128" s="2" t="s">
        <v>598</v>
      </c>
      <c r="N128" s="2" t="s">
        <v>598</v>
      </c>
      <c r="O128" s="2" t="s">
        <v>598</v>
      </c>
      <c r="P128" s="2" t="s">
        <v>598</v>
      </c>
      <c r="Q128" s="2" t="s">
        <v>598</v>
      </c>
      <c r="R128" s="2" t="s">
        <v>598</v>
      </c>
      <c r="S128" s="2" t="s">
        <v>598</v>
      </c>
      <c r="W128" s="2">
        <f t="shared" si="5"/>
        <v>0</v>
      </c>
      <c r="AA128" s="2" t="str">
        <f t="shared" si="6"/>
        <v>'Vattenkraftsel'</v>
      </c>
      <c r="AC128" s="2">
        <f t="shared" si="7"/>
        <v>1.1000000000000001</v>
      </c>
      <c r="AD128" s="2">
        <f t="shared" si="8"/>
        <v>0</v>
      </c>
      <c r="AE128" s="2">
        <f t="shared" si="9"/>
        <v>0</v>
      </c>
    </row>
    <row r="129" spans="1:31" ht="15" customHeight="1" x14ac:dyDescent="0.25">
      <c r="A129" s="2" t="s">
        <v>183</v>
      </c>
      <c r="B129" s="2" t="s">
        <v>184</v>
      </c>
      <c r="C129" s="2">
        <v>2014</v>
      </c>
      <c r="D129" s="2" t="s">
        <v>598</v>
      </c>
      <c r="E129" s="2" t="s">
        <v>598</v>
      </c>
      <c r="F129" s="2" t="s">
        <v>599</v>
      </c>
      <c r="G129" s="2">
        <v>2.36</v>
      </c>
      <c r="H129" s="2">
        <v>483.4</v>
      </c>
      <c r="I129" s="2">
        <v>0.55000000000000004</v>
      </c>
      <c r="J129" s="2">
        <v>54.6</v>
      </c>
      <c r="K129" s="2">
        <v>0.11</v>
      </c>
      <c r="L129" s="2">
        <v>37.130000000000003</v>
      </c>
      <c r="M129" s="2">
        <v>5.69</v>
      </c>
      <c r="N129" s="2">
        <v>1</v>
      </c>
      <c r="O129" s="2" t="s">
        <v>598</v>
      </c>
      <c r="P129" s="2" t="s">
        <v>598</v>
      </c>
      <c r="Q129" s="2" t="s">
        <v>598</v>
      </c>
      <c r="R129" s="2" t="s">
        <v>598</v>
      </c>
      <c r="S129" s="2" t="s">
        <v>598</v>
      </c>
      <c r="W129" s="2">
        <f t="shared" si="5"/>
        <v>54.6</v>
      </c>
      <c r="AA129" s="2" t="str">
        <f t="shared" si="6"/>
        <v>Nordisk residual</v>
      </c>
      <c r="AC129" s="2">
        <f t="shared" si="7"/>
        <v>2.36</v>
      </c>
      <c r="AD129" s="2">
        <f t="shared" si="8"/>
        <v>483.4</v>
      </c>
      <c r="AE129" s="2">
        <f t="shared" si="9"/>
        <v>0.55000000000000004</v>
      </c>
    </row>
    <row r="130" spans="1:31" ht="15" customHeight="1" x14ac:dyDescent="0.25">
      <c r="A130" s="2" t="s">
        <v>185</v>
      </c>
      <c r="B130" s="2" t="s">
        <v>186</v>
      </c>
      <c r="C130" s="2">
        <v>2014</v>
      </c>
      <c r="D130" s="2" t="s">
        <v>598</v>
      </c>
      <c r="E130" s="2" t="s">
        <v>598</v>
      </c>
      <c r="F130" s="2" t="s">
        <v>599</v>
      </c>
      <c r="G130" s="2">
        <v>2.36</v>
      </c>
      <c r="H130" s="2">
        <v>483.4</v>
      </c>
      <c r="I130" s="2">
        <v>0.55000000000000004</v>
      </c>
      <c r="J130" s="2" t="s">
        <v>598</v>
      </c>
      <c r="K130" s="2" t="s">
        <v>598</v>
      </c>
      <c r="L130" s="2" t="s">
        <v>598</v>
      </c>
      <c r="M130" s="2" t="s">
        <v>598</v>
      </c>
      <c r="N130" s="2" t="s">
        <v>598</v>
      </c>
      <c r="O130" s="2" t="s">
        <v>598</v>
      </c>
      <c r="P130" s="2" t="s">
        <v>598</v>
      </c>
      <c r="Q130" s="2" t="s">
        <v>598</v>
      </c>
      <c r="R130" s="2" t="s">
        <v>598</v>
      </c>
      <c r="S130" s="2" t="s">
        <v>598</v>
      </c>
      <c r="W130" s="2">
        <f t="shared" si="5"/>
        <v>0</v>
      </c>
      <c r="AA130" s="2" t="str">
        <f t="shared" si="6"/>
        <v>Nordisk residual</v>
      </c>
      <c r="AC130" s="2">
        <f t="shared" si="7"/>
        <v>2.36</v>
      </c>
      <c r="AD130" s="2">
        <f t="shared" si="8"/>
        <v>483.4</v>
      </c>
      <c r="AE130" s="2">
        <f t="shared" si="9"/>
        <v>0.55000000000000004</v>
      </c>
    </row>
    <row r="131" spans="1:31" ht="15" customHeight="1" x14ac:dyDescent="0.25">
      <c r="A131" s="2" t="s">
        <v>185</v>
      </c>
      <c r="B131" s="2" t="s">
        <v>187</v>
      </c>
      <c r="C131" s="2">
        <v>2014</v>
      </c>
      <c r="D131" s="2" t="s">
        <v>598</v>
      </c>
      <c r="E131" s="2" t="s">
        <v>598</v>
      </c>
      <c r="F131" s="2" t="s">
        <v>599</v>
      </c>
      <c r="G131" s="2">
        <v>2.36</v>
      </c>
      <c r="H131" s="2">
        <v>483.4</v>
      </c>
      <c r="I131" s="2">
        <v>0.55000000000000004</v>
      </c>
      <c r="J131" s="2" t="s">
        <v>598</v>
      </c>
      <c r="K131" s="2" t="s">
        <v>598</v>
      </c>
      <c r="L131" s="2" t="s">
        <v>598</v>
      </c>
      <c r="M131" s="2" t="s">
        <v>598</v>
      </c>
      <c r="N131" s="2" t="s">
        <v>598</v>
      </c>
      <c r="O131" s="2" t="s">
        <v>598</v>
      </c>
      <c r="P131" s="2" t="s">
        <v>598</v>
      </c>
      <c r="Q131" s="2" t="s">
        <v>598</v>
      </c>
      <c r="R131" s="2" t="s">
        <v>598</v>
      </c>
      <c r="S131" s="2" t="s">
        <v>598</v>
      </c>
      <c r="W131" s="2">
        <f t="shared" ref="W131:W194" si="10">IFERROR(J131/1,0)</f>
        <v>0</v>
      </c>
      <c r="AA131" s="2" t="str">
        <f t="shared" ref="AA131:AA194" si="11">IF(AND(OR(F131="-",F131="et",F131="'-'",F131="'0'",F131="'DS'"),G131=2.36),"Nordisk residual",F131)</f>
        <v>Nordisk residual</v>
      </c>
      <c r="AC131" s="2">
        <f t="shared" ref="AC131:AC194" si="12">IFERROR(G131/1,2.36)</f>
        <v>2.36</v>
      </c>
      <c r="AD131" s="2">
        <f t="shared" ref="AD131:AD194" si="13">IFERROR(H131/1,483.4)</f>
        <v>483.4</v>
      </c>
      <c r="AE131" s="2">
        <f t="shared" ref="AE131:AE194" si="14">IFERROR(I131/1,0.55)</f>
        <v>0.55000000000000004</v>
      </c>
    </row>
    <row r="132" spans="1:31" ht="15" customHeight="1" x14ac:dyDescent="0.25">
      <c r="A132" s="2" t="s">
        <v>185</v>
      </c>
      <c r="B132" s="2" t="s">
        <v>188</v>
      </c>
      <c r="C132" s="2">
        <v>2014</v>
      </c>
      <c r="D132" s="2" t="s">
        <v>598</v>
      </c>
      <c r="E132" s="2" t="s">
        <v>598</v>
      </c>
      <c r="F132" s="2" t="s">
        <v>599</v>
      </c>
      <c r="G132" s="2">
        <v>2.36</v>
      </c>
      <c r="H132" s="2">
        <v>483.4</v>
      </c>
      <c r="I132" s="2">
        <v>0.55000000000000004</v>
      </c>
      <c r="J132" s="2" t="s">
        <v>598</v>
      </c>
      <c r="K132" s="2" t="s">
        <v>598</v>
      </c>
      <c r="L132" s="2" t="s">
        <v>598</v>
      </c>
      <c r="M132" s="2" t="s">
        <v>598</v>
      </c>
      <c r="N132" s="2" t="s">
        <v>598</v>
      </c>
      <c r="O132" s="2" t="s">
        <v>598</v>
      </c>
      <c r="P132" s="2" t="s">
        <v>598</v>
      </c>
      <c r="Q132" s="2" t="s">
        <v>598</v>
      </c>
      <c r="R132" s="2" t="s">
        <v>598</v>
      </c>
      <c r="S132" s="2" t="s">
        <v>598</v>
      </c>
      <c r="W132" s="2">
        <f t="shared" si="10"/>
        <v>0</v>
      </c>
      <c r="AA132" s="2" t="str">
        <f t="shared" si="11"/>
        <v>Nordisk residual</v>
      </c>
      <c r="AC132" s="2">
        <f t="shared" si="12"/>
        <v>2.36</v>
      </c>
      <c r="AD132" s="2">
        <f t="shared" si="13"/>
        <v>483.4</v>
      </c>
      <c r="AE132" s="2">
        <f t="shared" si="14"/>
        <v>0.55000000000000004</v>
      </c>
    </row>
    <row r="133" spans="1:31" ht="15" customHeight="1" x14ac:dyDescent="0.25">
      <c r="A133" s="2" t="s">
        <v>185</v>
      </c>
      <c r="B133" s="2" t="s">
        <v>189</v>
      </c>
      <c r="C133" s="2">
        <v>2014</v>
      </c>
      <c r="D133" s="2" t="s">
        <v>598</v>
      </c>
      <c r="E133" s="2" t="s">
        <v>598</v>
      </c>
      <c r="F133" s="2" t="s">
        <v>599</v>
      </c>
      <c r="G133" s="2">
        <v>2.36</v>
      </c>
      <c r="H133" s="2">
        <v>483.4</v>
      </c>
      <c r="I133" s="2">
        <v>0.55000000000000004</v>
      </c>
      <c r="J133" s="2" t="s">
        <v>598</v>
      </c>
      <c r="K133" s="2" t="s">
        <v>598</v>
      </c>
      <c r="L133" s="2" t="s">
        <v>598</v>
      </c>
      <c r="M133" s="2" t="s">
        <v>598</v>
      </c>
      <c r="N133" s="2" t="s">
        <v>598</v>
      </c>
      <c r="O133" s="2" t="s">
        <v>598</v>
      </c>
      <c r="P133" s="2" t="s">
        <v>598</v>
      </c>
      <c r="Q133" s="2" t="s">
        <v>598</v>
      </c>
      <c r="R133" s="2" t="s">
        <v>598</v>
      </c>
      <c r="S133" s="2" t="s">
        <v>598</v>
      </c>
      <c r="W133" s="2">
        <f t="shared" si="10"/>
        <v>0</v>
      </c>
      <c r="AA133" s="2" t="str">
        <f t="shared" si="11"/>
        <v>Nordisk residual</v>
      </c>
      <c r="AC133" s="2">
        <f t="shared" si="12"/>
        <v>2.36</v>
      </c>
      <c r="AD133" s="2">
        <f t="shared" si="13"/>
        <v>483.4</v>
      </c>
      <c r="AE133" s="2">
        <f t="shared" si="14"/>
        <v>0.55000000000000004</v>
      </c>
    </row>
    <row r="134" spans="1:31" ht="15" customHeight="1" x14ac:dyDescent="0.25">
      <c r="A134" s="2" t="s">
        <v>190</v>
      </c>
      <c r="B134" s="2" t="s">
        <v>191</v>
      </c>
      <c r="C134" s="2">
        <v>2014</v>
      </c>
      <c r="D134" s="2">
        <v>0.72199999999999998</v>
      </c>
      <c r="E134" s="2" t="s">
        <v>598</v>
      </c>
      <c r="F134" s="2" t="s">
        <v>814</v>
      </c>
      <c r="G134" s="2">
        <v>1.1000000000000001</v>
      </c>
      <c r="H134" s="2">
        <v>1.4999999999999999E-4</v>
      </c>
      <c r="I134" s="2">
        <v>0</v>
      </c>
      <c r="J134" s="2" t="s">
        <v>598</v>
      </c>
      <c r="K134" s="2" t="s">
        <v>598</v>
      </c>
      <c r="L134" s="2" t="s">
        <v>598</v>
      </c>
      <c r="M134" s="2" t="s">
        <v>598</v>
      </c>
      <c r="N134" s="2" t="s">
        <v>598</v>
      </c>
      <c r="O134" s="2" t="s">
        <v>598</v>
      </c>
      <c r="P134" s="2" t="s">
        <v>598</v>
      </c>
      <c r="Q134" s="2" t="s">
        <v>598</v>
      </c>
      <c r="R134" s="2" t="s">
        <v>598</v>
      </c>
      <c r="S134" s="2" t="s">
        <v>598</v>
      </c>
      <c r="W134" s="2">
        <f t="shared" si="10"/>
        <v>0</v>
      </c>
      <c r="AA134" s="2" t="str">
        <f t="shared" si="11"/>
        <v>'Vatten el'</v>
      </c>
      <c r="AC134" s="2">
        <f t="shared" si="12"/>
        <v>1.1000000000000001</v>
      </c>
      <c r="AD134" s="2">
        <f t="shared" si="13"/>
        <v>1.4999999999999999E-4</v>
      </c>
      <c r="AE134" s="2">
        <f t="shared" si="14"/>
        <v>0</v>
      </c>
    </row>
    <row r="135" spans="1:31" ht="15" customHeight="1" x14ac:dyDescent="0.25">
      <c r="A135" s="2" t="s">
        <v>192</v>
      </c>
      <c r="B135" s="2" t="s">
        <v>193</v>
      </c>
      <c r="C135" s="2">
        <v>2014</v>
      </c>
      <c r="D135" s="2">
        <v>2.669</v>
      </c>
      <c r="E135" s="2">
        <v>6.077</v>
      </c>
      <c r="F135" s="2" t="s">
        <v>798</v>
      </c>
      <c r="G135" s="2">
        <v>0.31</v>
      </c>
      <c r="H135" s="2">
        <v>0</v>
      </c>
      <c r="I135" s="2">
        <v>0</v>
      </c>
      <c r="J135" s="2" t="s">
        <v>598</v>
      </c>
      <c r="K135" s="2" t="s">
        <v>598</v>
      </c>
      <c r="L135" s="2" t="s">
        <v>598</v>
      </c>
      <c r="M135" s="2" t="s">
        <v>598</v>
      </c>
      <c r="N135" s="2" t="s">
        <v>598</v>
      </c>
      <c r="O135" s="2" t="s">
        <v>598</v>
      </c>
      <c r="P135" s="2" t="s">
        <v>598</v>
      </c>
      <c r="Q135" s="2" t="s">
        <v>598</v>
      </c>
      <c r="R135" s="2" t="s">
        <v>598</v>
      </c>
      <c r="S135" s="2" t="s">
        <v>598</v>
      </c>
      <c r="W135" s="2">
        <f t="shared" si="10"/>
        <v>0</v>
      </c>
      <c r="AA135" s="2" t="str">
        <f t="shared" si="11"/>
        <v>'Biokraft'</v>
      </c>
      <c r="AC135" s="2">
        <f t="shared" si="12"/>
        <v>0.31</v>
      </c>
      <c r="AD135" s="2">
        <f t="shared" si="13"/>
        <v>0</v>
      </c>
      <c r="AE135" s="2">
        <f t="shared" si="14"/>
        <v>0</v>
      </c>
    </row>
    <row r="136" spans="1:31" ht="15" customHeight="1" x14ac:dyDescent="0.25">
      <c r="A136" s="2" t="s">
        <v>194</v>
      </c>
      <c r="B136" s="2" t="s">
        <v>195</v>
      </c>
      <c r="C136" s="2">
        <v>2014</v>
      </c>
      <c r="D136" s="2">
        <v>9.1</v>
      </c>
      <c r="E136" s="2" t="s">
        <v>598</v>
      </c>
      <c r="F136" s="2" t="s">
        <v>607</v>
      </c>
      <c r="G136" s="2">
        <v>2.36</v>
      </c>
      <c r="H136" s="2">
        <v>483.4</v>
      </c>
      <c r="I136" s="2">
        <v>0.55000000000000004</v>
      </c>
      <c r="J136" s="2" t="s">
        <v>598</v>
      </c>
      <c r="K136" s="2" t="s">
        <v>598</v>
      </c>
      <c r="L136" s="2" t="s">
        <v>598</v>
      </c>
      <c r="M136" s="2" t="s">
        <v>598</v>
      </c>
      <c r="N136" s="2" t="s">
        <v>598</v>
      </c>
      <c r="O136" s="2" t="s">
        <v>598</v>
      </c>
      <c r="P136" s="2" t="s">
        <v>598</v>
      </c>
      <c r="Q136" s="2" t="s">
        <v>598</v>
      </c>
      <c r="R136" s="2" t="s">
        <v>598</v>
      </c>
      <c r="S136" s="2" t="s">
        <v>598</v>
      </c>
      <c r="W136" s="2">
        <f t="shared" si="10"/>
        <v>0</v>
      </c>
      <c r="AA136" s="2" t="str">
        <f t="shared" si="11"/>
        <v>Nordisk residual</v>
      </c>
      <c r="AC136" s="2">
        <f t="shared" si="12"/>
        <v>2.36</v>
      </c>
      <c r="AD136" s="2">
        <f t="shared" si="13"/>
        <v>483.4</v>
      </c>
      <c r="AE136" s="2">
        <f t="shared" si="14"/>
        <v>0.55000000000000004</v>
      </c>
    </row>
    <row r="137" spans="1:31" ht="15" customHeight="1" x14ac:dyDescent="0.25">
      <c r="A137" s="2" t="s">
        <v>194</v>
      </c>
      <c r="B137" s="2" t="s">
        <v>196</v>
      </c>
      <c r="C137" s="2">
        <v>2014</v>
      </c>
      <c r="D137" s="2">
        <v>0.64</v>
      </c>
      <c r="E137" s="2" t="s">
        <v>598</v>
      </c>
      <c r="F137" s="2" t="s">
        <v>599</v>
      </c>
      <c r="G137" s="2">
        <v>2.36</v>
      </c>
      <c r="H137" s="2">
        <v>483.4</v>
      </c>
      <c r="I137" s="2">
        <v>0.55000000000000004</v>
      </c>
      <c r="J137" s="2" t="s">
        <v>598</v>
      </c>
      <c r="K137" s="2" t="s">
        <v>598</v>
      </c>
      <c r="L137" s="2" t="s">
        <v>598</v>
      </c>
      <c r="M137" s="2" t="s">
        <v>598</v>
      </c>
      <c r="N137" s="2" t="s">
        <v>598</v>
      </c>
      <c r="O137" s="2" t="s">
        <v>598</v>
      </c>
      <c r="P137" s="2" t="s">
        <v>598</v>
      </c>
      <c r="Q137" s="2" t="s">
        <v>598</v>
      </c>
      <c r="R137" s="2" t="s">
        <v>598</v>
      </c>
      <c r="S137" s="2" t="s">
        <v>598</v>
      </c>
      <c r="W137" s="2">
        <f t="shared" si="10"/>
        <v>0</v>
      </c>
      <c r="AA137" s="2" t="str">
        <f t="shared" si="11"/>
        <v>Nordisk residual</v>
      </c>
      <c r="AC137" s="2">
        <f t="shared" si="12"/>
        <v>2.36</v>
      </c>
      <c r="AD137" s="2">
        <f t="shared" si="13"/>
        <v>483.4</v>
      </c>
      <c r="AE137" s="2">
        <f t="shared" si="14"/>
        <v>0.55000000000000004</v>
      </c>
    </row>
    <row r="138" spans="1:31" ht="15" customHeight="1" x14ac:dyDescent="0.25">
      <c r="A138" s="2" t="s">
        <v>197</v>
      </c>
      <c r="B138" s="2" t="s">
        <v>198</v>
      </c>
      <c r="C138" s="2">
        <v>2014</v>
      </c>
      <c r="D138" s="2">
        <v>0.34950799999999999</v>
      </c>
      <c r="E138" s="2" t="s">
        <v>598</v>
      </c>
      <c r="F138" s="2" t="s">
        <v>792</v>
      </c>
      <c r="G138" s="2">
        <v>1.1000000000000001</v>
      </c>
      <c r="H138" s="2">
        <v>0</v>
      </c>
      <c r="I138" s="2">
        <v>0</v>
      </c>
      <c r="J138" s="2" t="s">
        <v>598</v>
      </c>
      <c r="K138" s="2" t="s">
        <v>598</v>
      </c>
      <c r="L138" s="2" t="s">
        <v>598</v>
      </c>
      <c r="M138" s="2" t="s">
        <v>598</v>
      </c>
      <c r="N138" s="2" t="s">
        <v>598</v>
      </c>
      <c r="O138" s="2" t="s">
        <v>598</v>
      </c>
      <c r="P138" s="2" t="s">
        <v>598</v>
      </c>
      <c r="Q138" s="2" t="s">
        <v>598</v>
      </c>
      <c r="R138" s="2" t="s">
        <v>598</v>
      </c>
      <c r="S138" s="2" t="s">
        <v>598</v>
      </c>
      <c r="W138" s="2">
        <f t="shared" si="10"/>
        <v>0</v>
      </c>
      <c r="AA138" s="2" t="str">
        <f t="shared" si="11"/>
        <v>'Vattenkraft'</v>
      </c>
      <c r="AC138" s="2">
        <f t="shared" si="12"/>
        <v>1.1000000000000001</v>
      </c>
      <c r="AD138" s="2">
        <f t="shared" si="13"/>
        <v>0</v>
      </c>
      <c r="AE138" s="2">
        <f t="shared" si="14"/>
        <v>0</v>
      </c>
    </row>
    <row r="139" spans="1:31" ht="15" customHeight="1" x14ac:dyDescent="0.25">
      <c r="A139" s="2" t="s">
        <v>199</v>
      </c>
      <c r="B139" s="2" t="s">
        <v>200</v>
      </c>
      <c r="C139" s="2">
        <v>2014</v>
      </c>
      <c r="D139" s="2">
        <v>1</v>
      </c>
      <c r="E139" s="2" t="s">
        <v>598</v>
      </c>
      <c r="F139" s="2" t="s">
        <v>815</v>
      </c>
      <c r="G139" s="2">
        <v>1.1000000000000001</v>
      </c>
      <c r="H139" s="2">
        <v>0</v>
      </c>
      <c r="I139" s="2">
        <v>0</v>
      </c>
      <c r="J139" s="2" t="s">
        <v>598</v>
      </c>
      <c r="K139" s="2" t="s">
        <v>598</v>
      </c>
      <c r="L139" s="2" t="s">
        <v>598</v>
      </c>
      <c r="M139" s="2" t="s">
        <v>598</v>
      </c>
      <c r="N139" s="2" t="s">
        <v>598</v>
      </c>
      <c r="O139" s="2" t="s">
        <v>598</v>
      </c>
      <c r="P139" s="2" t="s">
        <v>598</v>
      </c>
      <c r="Q139" s="2" t="s">
        <v>598</v>
      </c>
      <c r="R139" s="2" t="s">
        <v>598</v>
      </c>
      <c r="S139" s="2" t="s">
        <v>598</v>
      </c>
      <c r="W139" s="2">
        <f t="shared" si="10"/>
        <v>0</v>
      </c>
      <c r="AA139" s="2" t="str">
        <f t="shared" si="11"/>
        <v>'vattenkraft El'</v>
      </c>
      <c r="AC139" s="2">
        <f t="shared" si="12"/>
        <v>1.1000000000000001</v>
      </c>
      <c r="AD139" s="2">
        <f t="shared" si="13"/>
        <v>0</v>
      </c>
      <c r="AE139" s="2">
        <f t="shared" si="14"/>
        <v>0</v>
      </c>
    </row>
    <row r="140" spans="1:31" ht="15" customHeight="1" x14ac:dyDescent="0.25">
      <c r="A140" s="2" t="s">
        <v>201</v>
      </c>
      <c r="B140" s="2" t="s">
        <v>202</v>
      </c>
      <c r="C140" s="2">
        <v>2014</v>
      </c>
      <c r="D140" s="2" t="s">
        <v>598</v>
      </c>
      <c r="E140" s="2" t="s">
        <v>598</v>
      </c>
      <c r="F140" s="2" t="s">
        <v>599</v>
      </c>
      <c r="G140" s="2">
        <v>2.36</v>
      </c>
      <c r="H140" s="2">
        <v>483.4</v>
      </c>
      <c r="I140" s="2">
        <v>0.55000000000000004</v>
      </c>
      <c r="J140" s="2" t="s">
        <v>598</v>
      </c>
      <c r="K140" s="2" t="s">
        <v>598</v>
      </c>
      <c r="L140" s="2" t="s">
        <v>598</v>
      </c>
      <c r="M140" s="2" t="s">
        <v>598</v>
      </c>
      <c r="N140" s="2" t="s">
        <v>598</v>
      </c>
      <c r="O140" s="2" t="s">
        <v>598</v>
      </c>
      <c r="P140" s="2" t="s">
        <v>598</v>
      </c>
      <c r="Q140" s="2" t="s">
        <v>598</v>
      </c>
      <c r="R140" s="2" t="s">
        <v>598</v>
      </c>
      <c r="S140" s="2" t="s">
        <v>598</v>
      </c>
      <c r="W140" s="2">
        <f t="shared" si="10"/>
        <v>0</v>
      </c>
      <c r="AA140" s="2" t="str">
        <f t="shared" si="11"/>
        <v>Nordisk residual</v>
      </c>
      <c r="AC140" s="2">
        <f t="shared" si="12"/>
        <v>2.36</v>
      </c>
      <c r="AD140" s="2">
        <f t="shared" si="13"/>
        <v>483.4</v>
      </c>
      <c r="AE140" s="2">
        <f t="shared" si="14"/>
        <v>0.55000000000000004</v>
      </c>
    </row>
    <row r="141" spans="1:31" ht="15" customHeight="1" x14ac:dyDescent="0.25">
      <c r="A141" s="2" t="s">
        <v>201</v>
      </c>
      <c r="B141" s="2" t="s">
        <v>203</v>
      </c>
      <c r="C141" s="2">
        <v>2014</v>
      </c>
      <c r="D141" s="2" t="s">
        <v>598</v>
      </c>
      <c r="E141" s="2" t="s">
        <v>598</v>
      </c>
      <c r="F141" s="2" t="s">
        <v>816</v>
      </c>
      <c r="G141" s="2">
        <v>2.36</v>
      </c>
      <c r="H141" s="2">
        <v>2.9</v>
      </c>
      <c r="I141" s="2">
        <v>0</v>
      </c>
      <c r="J141" s="2" t="s">
        <v>598</v>
      </c>
      <c r="K141" s="2" t="s">
        <v>598</v>
      </c>
      <c r="L141" s="2" t="s">
        <v>598</v>
      </c>
      <c r="M141" s="2" t="s">
        <v>598</v>
      </c>
      <c r="N141" s="2" t="s">
        <v>598</v>
      </c>
      <c r="O141" s="2" t="s">
        <v>598</v>
      </c>
      <c r="P141" s="2" t="s">
        <v>598</v>
      </c>
      <c r="Q141" s="2" t="s">
        <v>598</v>
      </c>
      <c r="R141" s="2" t="s">
        <v>598</v>
      </c>
      <c r="S141" s="2" t="s">
        <v>598</v>
      </c>
      <c r="W141" s="2">
        <f t="shared" si="10"/>
        <v>0</v>
      </c>
      <c r="AA141" s="2" t="str">
        <f t="shared" si="11"/>
        <v>'Jämtkraft lokalprisel'</v>
      </c>
      <c r="AC141" s="2">
        <f t="shared" si="12"/>
        <v>2.36</v>
      </c>
      <c r="AD141" s="2">
        <f t="shared" si="13"/>
        <v>2.9</v>
      </c>
      <c r="AE141" s="2">
        <f t="shared" si="14"/>
        <v>0</v>
      </c>
    </row>
    <row r="142" spans="1:31" ht="15" customHeight="1" x14ac:dyDescent="0.25">
      <c r="A142" s="2" t="s">
        <v>201</v>
      </c>
      <c r="B142" s="2" t="s">
        <v>204</v>
      </c>
      <c r="C142" s="2">
        <v>2014</v>
      </c>
      <c r="D142" s="2" t="s">
        <v>598</v>
      </c>
      <c r="E142" s="2" t="s">
        <v>598</v>
      </c>
      <c r="F142" s="2" t="s">
        <v>817</v>
      </c>
      <c r="G142" s="2">
        <v>2.36</v>
      </c>
      <c r="H142" s="2">
        <v>2.9</v>
      </c>
      <c r="I142" s="2">
        <v>0</v>
      </c>
      <c r="J142" s="2" t="s">
        <v>598</v>
      </c>
      <c r="K142" s="2" t="s">
        <v>598</v>
      </c>
      <c r="L142" s="2" t="s">
        <v>598</v>
      </c>
      <c r="M142" s="2" t="s">
        <v>598</v>
      </c>
      <c r="N142" s="2" t="s">
        <v>598</v>
      </c>
      <c r="O142" s="2" t="s">
        <v>598</v>
      </c>
      <c r="P142" s="2" t="s">
        <v>598</v>
      </c>
      <c r="Q142" s="2" t="s">
        <v>598</v>
      </c>
      <c r="R142" s="2" t="s">
        <v>598</v>
      </c>
      <c r="S142" s="2" t="s">
        <v>598</v>
      </c>
      <c r="W142" s="2">
        <f t="shared" si="10"/>
        <v>0</v>
      </c>
      <c r="AA142" s="2" t="str">
        <f t="shared" si="11"/>
        <v>'Jämtkraft lokalel'</v>
      </c>
      <c r="AC142" s="2">
        <f t="shared" si="12"/>
        <v>2.36</v>
      </c>
      <c r="AD142" s="2">
        <f t="shared" si="13"/>
        <v>2.9</v>
      </c>
      <c r="AE142" s="2">
        <f t="shared" si="14"/>
        <v>0</v>
      </c>
    </row>
    <row r="143" spans="1:31" ht="15" customHeight="1" x14ac:dyDescent="0.25">
      <c r="A143" s="2" t="s">
        <v>201</v>
      </c>
      <c r="B143" s="2" t="s">
        <v>205</v>
      </c>
      <c r="C143" s="2">
        <v>2014</v>
      </c>
      <c r="D143" s="2" t="s">
        <v>598</v>
      </c>
      <c r="E143" s="2" t="s">
        <v>598</v>
      </c>
      <c r="F143" s="2" t="s">
        <v>817</v>
      </c>
      <c r="G143" s="2">
        <v>2.36</v>
      </c>
      <c r="H143" s="2">
        <v>2.9</v>
      </c>
      <c r="I143" s="2">
        <v>0</v>
      </c>
      <c r="J143" s="2" t="s">
        <v>598</v>
      </c>
      <c r="K143" s="2" t="s">
        <v>598</v>
      </c>
      <c r="L143" s="2" t="s">
        <v>598</v>
      </c>
      <c r="M143" s="2" t="s">
        <v>598</v>
      </c>
      <c r="N143" s="2" t="s">
        <v>598</v>
      </c>
      <c r="O143" s="2">
        <v>1.383</v>
      </c>
      <c r="P143" s="2">
        <v>9.6000000000000002E-2</v>
      </c>
      <c r="Q143" s="2">
        <v>0</v>
      </c>
      <c r="R143" s="2">
        <v>0</v>
      </c>
      <c r="S143" s="2">
        <v>1</v>
      </c>
      <c r="W143" s="2">
        <f t="shared" si="10"/>
        <v>0</v>
      </c>
      <c r="AA143" s="2" t="str">
        <f t="shared" si="11"/>
        <v>'Jämtkraft lokalel'</v>
      </c>
      <c r="AC143" s="2">
        <f t="shared" si="12"/>
        <v>2.36</v>
      </c>
      <c r="AD143" s="2">
        <f t="shared" si="13"/>
        <v>2.9</v>
      </c>
      <c r="AE143" s="2">
        <f t="shared" si="14"/>
        <v>0</v>
      </c>
    </row>
    <row r="144" spans="1:31" ht="15" customHeight="1" x14ac:dyDescent="0.25">
      <c r="A144" s="2" t="s">
        <v>206</v>
      </c>
      <c r="B144" s="2" t="s">
        <v>207</v>
      </c>
      <c r="C144" s="2">
        <v>2014</v>
      </c>
      <c r="D144" s="2" t="s">
        <v>598</v>
      </c>
      <c r="E144" s="2" t="s">
        <v>598</v>
      </c>
      <c r="F144" s="2" t="s">
        <v>599</v>
      </c>
      <c r="G144" s="2">
        <v>2.36</v>
      </c>
      <c r="H144" s="2">
        <v>483.4</v>
      </c>
      <c r="I144" s="2">
        <v>0.55000000000000004</v>
      </c>
      <c r="J144" s="2" t="s">
        <v>598</v>
      </c>
      <c r="K144" s="2" t="s">
        <v>598</v>
      </c>
      <c r="L144" s="2" t="s">
        <v>598</v>
      </c>
      <c r="M144" s="2" t="s">
        <v>598</v>
      </c>
      <c r="N144" s="2" t="s">
        <v>598</v>
      </c>
      <c r="O144" s="2" t="s">
        <v>598</v>
      </c>
      <c r="P144" s="2" t="s">
        <v>598</v>
      </c>
      <c r="Q144" s="2" t="s">
        <v>598</v>
      </c>
      <c r="R144" s="2" t="s">
        <v>598</v>
      </c>
      <c r="S144" s="2" t="s">
        <v>598</v>
      </c>
      <c r="W144" s="2">
        <f t="shared" si="10"/>
        <v>0</v>
      </c>
      <c r="AA144" s="2" t="str">
        <f t="shared" si="11"/>
        <v>Nordisk residual</v>
      </c>
      <c r="AC144" s="2">
        <f t="shared" si="12"/>
        <v>2.36</v>
      </c>
      <c r="AD144" s="2">
        <f t="shared" si="13"/>
        <v>483.4</v>
      </c>
      <c r="AE144" s="2">
        <f t="shared" si="14"/>
        <v>0.55000000000000004</v>
      </c>
    </row>
    <row r="145" spans="1:31" ht="15" customHeight="1" x14ac:dyDescent="0.25">
      <c r="A145" s="2" t="s">
        <v>206</v>
      </c>
      <c r="B145" s="2" t="s">
        <v>208</v>
      </c>
      <c r="C145" s="2">
        <v>2014</v>
      </c>
      <c r="D145" s="2" t="s">
        <v>598</v>
      </c>
      <c r="E145" s="2" t="s">
        <v>598</v>
      </c>
      <c r="F145" s="2" t="s">
        <v>599</v>
      </c>
      <c r="G145" s="2">
        <v>2.36</v>
      </c>
      <c r="H145" s="2">
        <v>483.4</v>
      </c>
      <c r="I145" s="2">
        <v>0.55000000000000004</v>
      </c>
      <c r="J145" s="2" t="s">
        <v>598</v>
      </c>
      <c r="K145" s="2" t="s">
        <v>598</v>
      </c>
      <c r="L145" s="2" t="s">
        <v>598</v>
      </c>
      <c r="M145" s="2" t="s">
        <v>598</v>
      </c>
      <c r="N145" s="2" t="s">
        <v>598</v>
      </c>
      <c r="O145" s="2" t="s">
        <v>598</v>
      </c>
      <c r="P145" s="2" t="s">
        <v>598</v>
      </c>
      <c r="Q145" s="2" t="s">
        <v>598</v>
      </c>
      <c r="R145" s="2" t="s">
        <v>598</v>
      </c>
      <c r="S145" s="2" t="s">
        <v>598</v>
      </c>
      <c r="W145" s="2">
        <f t="shared" si="10"/>
        <v>0</v>
      </c>
      <c r="AA145" s="2" t="str">
        <f t="shared" si="11"/>
        <v>Nordisk residual</v>
      </c>
      <c r="AC145" s="2">
        <f t="shared" si="12"/>
        <v>2.36</v>
      </c>
      <c r="AD145" s="2">
        <f t="shared" si="13"/>
        <v>483.4</v>
      </c>
      <c r="AE145" s="2">
        <f t="shared" si="14"/>
        <v>0.55000000000000004</v>
      </c>
    </row>
    <row r="146" spans="1:31" ht="15" customHeight="1" x14ac:dyDescent="0.25">
      <c r="A146" s="2" t="s">
        <v>206</v>
      </c>
      <c r="B146" s="2" t="s">
        <v>209</v>
      </c>
      <c r="C146" s="2">
        <v>2014</v>
      </c>
      <c r="D146" s="2">
        <v>0.4</v>
      </c>
      <c r="E146" s="2" t="s">
        <v>598</v>
      </c>
      <c r="F146" s="2" t="s">
        <v>792</v>
      </c>
      <c r="G146" s="2">
        <v>1.1000000000000001</v>
      </c>
      <c r="H146" s="2">
        <v>0</v>
      </c>
      <c r="I146" s="2">
        <v>0</v>
      </c>
      <c r="J146" s="2" t="s">
        <v>598</v>
      </c>
      <c r="K146" s="2" t="s">
        <v>598</v>
      </c>
      <c r="L146" s="2" t="s">
        <v>598</v>
      </c>
      <c r="M146" s="2" t="s">
        <v>598</v>
      </c>
      <c r="N146" s="2" t="s">
        <v>598</v>
      </c>
      <c r="O146" s="2" t="s">
        <v>598</v>
      </c>
      <c r="P146" s="2" t="s">
        <v>598</v>
      </c>
      <c r="Q146" s="2" t="s">
        <v>598</v>
      </c>
      <c r="R146" s="2" t="s">
        <v>598</v>
      </c>
      <c r="S146" s="2" t="s">
        <v>598</v>
      </c>
      <c r="W146" s="2">
        <f t="shared" si="10"/>
        <v>0</v>
      </c>
      <c r="AA146" s="2" t="str">
        <f t="shared" si="11"/>
        <v>'Vattenkraft'</v>
      </c>
      <c r="AC146" s="2">
        <f t="shared" si="12"/>
        <v>1.1000000000000001</v>
      </c>
      <c r="AD146" s="2">
        <f t="shared" si="13"/>
        <v>0</v>
      </c>
      <c r="AE146" s="2">
        <f t="shared" si="14"/>
        <v>0</v>
      </c>
    </row>
    <row r="147" spans="1:31" ht="15" customHeight="1" x14ac:dyDescent="0.25">
      <c r="A147" s="2" t="s">
        <v>206</v>
      </c>
      <c r="B147" s="2" t="s">
        <v>210</v>
      </c>
      <c r="C147" s="2">
        <v>2014</v>
      </c>
      <c r="D147" s="2">
        <v>10.77</v>
      </c>
      <c r="E147" s="2">
        <v>19.100000000000001</v>
      </c>
      <c r="F147" s="2" t="s">
        <v>792</v>
      </c>
      <c r="G147" s="2">
        <v>1.1000000000000001</v>
      </c>
      <c r="H147" s="2">
        <v>0</v>
      </c>
      <c r="I147" s="2">
        <v>0</v>
      </c>
      <c r="J147" s="2" t="s">
        <v>598</v>
      </c>
      <c r="K147" s="2" t="s">
        <v>598</v>
      </c>
      <c r="L147" s="2" t="s">
        <v>598</v>
      </c>
      <c r="M147" s="2" t="s">
        <v>598</v>
      </c>
      <c r="N147" s="2" t="s">
        <v>598</v>
      </c>
      <c r="O147" s="2">
        <v>7.3040000000000003</v>
      </c>
      <c r="P147" s="2">
        <v>0.11</v>
      </c>
      <c r="Q147" s="2">
        <v>6</v>
      </c>
      <c r="R147" s="2">
        <v>13</v>
      </c>
      <c r="S147" s="2">
        <v>0</v>
      </c>
      <c r="W147" s="2">
        <f t="shared" si="10"/>
        <v>0</v>
      </c>
      <c r="AA147" s="2" t="str">
        <f t="shared" si="11"/>
        <v>'Vattenkraft'</v>
      </c>
      <c r="AC147" s="2">
        <f t="shared" si="12"/>
        <v>1.1000000000000001</v>
      </c>
      <c r="AD147" s="2">
        <f t="shared" si="13"/>
        <v>0</v>
      </c>
      <c r="AE147" s="2">
        <f t="shared" si="14"/>
        <v>0</v>
      </c>
    </row>
    <row r="148" spans="1:31" ht="15" customHeight="1" x14ac:dyDescent="0.25">
      <c r="A148" s="2" t="s">
        <v>206</v>
      </c>
      <c r="B148" s="2" t="s">
        <v>211</v>
      </c>
      <c r="C148" s="2">
        <v>2014</v>
      </c>
      <c r="D148" s="2" t="s">
        <v>598</v>
      </c>
      <c r="E148" s="2" t="s">
        <v>598</v>
      </c>
      <c r="F148" s="2" t="s">
        <v>599</v>
      </c>
      <c r="G148" s="2">
        <v>2.36</v>
      </c>
      <c r="H148" s="2">
        <v>483.4</v>
      </c>
      <c r="I148" s="2">
        <v>0.55000000000000004</v>
      </c>
      <c r="J148" s="2" t="s">
        <v>598</v>
      </c>
      <c r="K148" s="2" t="s">
        <v>598</v>
      </c>
      <c r="L148" s="2" t="s">
        <v>598</v>
      </c>
      <c r="M148" s="2" t="s">
        <v>598</v>
      </c>
      <c r="N148" s="2" t="s">
        <v>598</v>
      </c>
      <c r="O148" s="2" t="s">
        <v>598</v>
      </c>
      <c r="P148" s="2" t="s">
        <v>598</v>
      </c>
      <c r="Q148" s="2" t="s">
        <v>598</v>
      </c>
      <c r="R148" s="2" t="s">
        <v>598</v>
      </c>
      <c r="S148" s="2" t="s">
        <v>598</v>
      </c>
      <c r="W148" s="2">
        <f t="shared" si="10"/>
        <v>0</v>
      </c>
      <c r="AA148" s="2" t="str">
        <f t="shared" si="11"/>
        <v>Nordisk residual</v>
      </c>
      <c r="AC148" s="2">
        <f t="shared" si="12"/>
        <v>2.36</v>
      </c>
      <c r="AD148" s="2">
        <f t="shared" si="13"/>
        <v>483.4</v>
      </c>
      <c r="AE148" s="2">
        <f t="shared" si="14"/>
        <v>0.55000000000000004</v>
      </c>
    </row>
    <row r="149" spans="1:31" ht="15" customHeight="1" x14ac:dyDescent="0.25">
      <c r="A149" s="2" t="s">
        <v>206</v>
      </c>
      <c r="B149" s="2" t="s">
        <v>212</v>
      </c>
      <c r="C149" s="2">
        <v>2014</v>
      </c>
      <c r="D149" s="2">
        <v>0.05</v>
      </c>
      <c r="E149" s="2" t="s">
        <v>598</v>
      </c>
      <c r="F149" s="2" t="s">
        <v>792</v>
      </c>
      <c r="G149" s="2">
        <v>1.1000000000000001</v>
      </c>
      <c r="H149" s="2">
        <v>0</v>
      </c>
      <c r="I149" s="2">
        <v>0</v>
      </c>
      <c r="J149" s="2" t="s">
        <v>598</v>
      </c>
      <c r="K149" s="2" t="s">
        <v>598</v>
      </c>
      <c r="L149" s="2" t="s">
        <v>598</v>
      </c>
      <c r="M149" s="2" t="s">
        <v>598</v>
      </c>
      <c r="N149" s="2" t="s">
        <v>598</v>
      </c>
      <c r="O149" s="2" t="s">
        <v>598</v>
      </c>
      <c r="P149" s="2" t="s">
        <v>598</v>
      </c>
      <c r="Q149" s="2" t="s">
        <v>598</v>
      </c>
      <c r="R149" s="2" t="s">
        <v>598</v>
      </c>
      <c r="S149" s="2" t="s">
        <v>598</v>
      </c>
      <c r="W149" s="2">
        <f t="shared" si="10"/>
        <v>0</v>
      </c>
      <c r="AA149" s="2" t="str">
        <f t="shared" si="11"/>
        <v>'Vattenkraft'</v>
      </c>
      <c r="AC149" s="2">
        <f t="shared" si="12"/>
        <v>1.1000000000000001</v>
      </c>
      <c r="AD149" s="2">
        <f t="shared" si="13"/>
        <v>0</v>
      </c>
      <c r="AE149" s="2">
        <f t="shared" si="14"/>
        <v>0</v>
      </c>
    </row>
    <row r="150" spans="1:31" ht="15" customHeight="1" x14ac:dyDescent="0.25">
      <c r="A150" s="2" t="s">
        <v>213</v>
      </c>
      <c r="B150" s="2" t="s">
        <v>214</v>
      </c>
      <c r="C150" s="2">
        <v>2014</v>
      </c>
      <c r="D150" s="2">
        <v>7.1</v>
      </c>
      <c r="E150" s="2">
        <v>16.2</v>
      </c>
      <c r="F150" s="2" t="s">
        <v>818</v>
      </c>
      <c r="G150" s="2">
        <v>1.1000000000000001</v>
      </c>
      <c r="H150" s="2">
        <v>0</v>
      </c>
      <c r="I150" s="2">
        <v>0</v>
      </c>
      <c r="J150" s="2" t="s">
        <v>598</v>
      </c>
      <c r="K150" s="2" t="s">
        <v>598</v>
      </c>
      <c r="L150" s="2" t="s">
        <v>598</v>
      </c>
      <c r="M150" s="2" t="s">
        <v>598</v>
      </c>
      <c r="N150" s="2" t="s">
        <v>598</v>
      </c>
      <c r="O150" s="2" t="s">
        <v>598</v>
      </c>
      <c r="P150" s="2" t="s">
        <v>598</v>
      </c>
      <c r="Q150" s="2" t="s">
        <v>598</v>
      </c>
      <c r="R150" s="2" t="s">
        <v>598</v>
      </c>
      <c r="S150" s="2" t="s">
        <v>598</v>
      </c>
      <c r="W150" s="2">
        <f t="shared" si="10"/>
        <v>0</v>
      </c>
      <c r="AA150" s="2" t="str">
        <f t="shared" si="11"/>
        <v>'100 % förnybar el'</v>
      </c>
      <c r="AC150" s="2">
        <f t="shared" si="12"/>
        <v>1.1000000000000001</v>
      </c>
      <c r="AD150" s="2">
        <f t="shared" si="13"/>
        <v>0</v>
      </c>
      <c r="AE150" s="2">
        <f t="shared" si="14"/>
        <v>0</v>
      </c>
    </row>
    <row r="151" spans="1:31" ht="15" customHeight="1" x14ac:dyDescent="0.25">
      <c r="A151" s="2" t="s">
        <v>215</v>
      </c>
      <c r="B151" s="2" t="s">
        <v>216</v>
      </c>
      <c r="C151" s="2">
        <v>2014</v>
      </c>
      <c r="D151" s="2">
        <v>0</v>
      </c>
      <c r="E151" s="2">
        <v>0</v>
      </c>
      <c r="F151" s="2" t="s">
        <v>819</v>
      </c>
      <c r="G151" s="2">
        <v>0</v>
      </c>
      <c r="H151" s="2">
        <v>0</v>
      </c>
      <c r="I151" s="2">
        <v>0</v>
      </c>
      <c r="J151" s="2" t="s">
        <v>598</v>
      </c>
      <c r="K151" s="2" t="s">
        <v>598</v>
      </c>
      <c r="L151" s="2" t="s">
        <v>598</v>
      </c>
      <c r="M151" s="2" t="s">
        <v>598</v>
      </c>
      <c r="N151" s="2" t="s">
        <v>598</v>
      </c>
      <c r="O151" s="2" t="s">
        <v>598</v>
      </c>
      <c r="P151" s="2" t="s">
        <v>598</v>
      </c>
      <c r="Q151" s="2" t="s">
        <v>598</v>
      </c>
      <c r="R151" s="2" t="s">
        <v>598</v>
      </c>
      <c r="S151" s="2" t="s">
        <v>598</v>
      </c>
      <c r="W151" s="2">
        <f t="shared" si="10"/>
        <v>0</v>
      </c>
      <c r="AA151" s="2" t="str">
        <f t="shared" si="11"/>
        <v>'100% vindkraft'</v>
      </c>
      <c r="AC151" s="2">
        <f t="shared" si="12"/>
        <v>0</v>
      </c>
      <c r="AD151" s="2">
        <f t="shared" si="13"/>
        <v>0</v>
      </c>
      <c r="AE151" s="2">
        <f t="shared" si="14"/>
        <v>0</v>
      </c>
    </row>
    <row r="152" spans="1:31" ht="15" customHeight="1" x14ac:dyDescent="0.25">
      <c r="A152" s="2" t="s">
        <v>217</v>
      </c>
      <c r="B152" s="2" t="s">
        <v>218</v>
      </c>
      <c r="C152" s="2">
        <v>2014</v>
      </c>
      <c r="D152" s="2">
        <v>10.414</v>
      </c>
      <c r="E152" s="2">
        <v>22.492000000000001</v>
      </c>
      <c r="F152" s="2" t="s">
        <v>820</v>
      </c>
      <c r="G152" s="2">
        <v>1.2</v>
      </c>
      <c r="H152" s="2">
        <v>0</v>
      </c>
      <c r="I152" s="2">
        <v>0</v>
      </c>
      <c r="J152" s="2" t="s">
        <v>598</v>
      </c>
      <c r="K152" s="2" t="s">
        <v>598</v>
      </c>
      <c r="L152" s="2" t="s">
        <v>598</v>
      </c>
      <c r="M152" s="2" t="s">
        <v>598</v>
      </c>
      <c r="N152" s="2" t="s">
        <v>598</v>
      </c>
      <c r="O152" s="2" t="s">
        <v>598</v>
      </c>
      <c r="P152" s="2" t="s">
        <v>598</v>
      </c>
      <c r="Q152" s="2" t="s">
        <v>598</v>
      </c>
      <c r="R152" s="2" t="s">
        <v>598</v>
      </c>
      <c r="S152" s="2" t="s">
        <v>598</v>
      </c>
      <c r="W152" s="2">
        <f t="shared" si="10"/>
        <v>0</v>
      </c>
      <c r="AA152" s="2" t="str">
        <f t="shared" si="11"/>
        <v>'Förnybar'</v>
      </c>
      <c r="AC152" s="2">
        <f t="shared" si="12"/>
        <v>1.2</v>
      </c>
      <c r="AD152" s="2">
        <f t="shared" si="13"/>
        <v>0</v>
      </c>
      <c r="AE152" s="2">
        <f t="shared" si="14"/>
        <v>0</v>
      </c>
    </row>
    <row r="153" spans="1:31"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W153" s="2">
        <f t="shared" si="10"/>
        <v>0</v>
      </c>
      <c r="AA153" s="2" t="str">
        <f t="shared" si="11"/>
        <v>-</v>
      </c>
      <c r="AC153" s="2">
        <f t="shared" si="12"/>
        <v>2.36</v>
      </c>
      <c r="AD153" s="2">
        <f t="shared" si="13"/>
        <v>483.4</v>
      </c>
      <c r="AE153" s="2">
        <f t="shared" si="14"/>
        <v>0.55000000000000004</v>
      </c>
    </row>
    <row r="154" spans="1:31" ht="15" customHeight="1" x14ac:dyDescent="0.25">
      <c r="A154" s="2" t="s">
        <v>221</v>
      </c>
      <c r="B154" s="2" t="s">
        <v>222</v>
      </c>
      <c r="C154" s="2">
        <v>2014</v>
      </c>
      <c r="D154" s="2">
        <v>1.84</v>
      </c>
      <c r="E154" s="2" t="s">
        <v>598</v>
      </c>
      <c r="F154" s="2" t="s">
        <v>599</v>
      </c>
      <c r="G154" s="2">
        <v>2.36</v>
      </c>
      <c r="H154" s="2">
        <v>483.4</v>
      </c>
      <c r="I154" s="2">
        <v>0.55000000000000004</v>
      </c>
      <c r="J154" s="2" t="s">
        <v>598</v>
      </c>
      <c r="K154" s="2" t="s">
        <v>598</v>
      </c>
      <c r="L154" s="2" t="s">
        <v>598</v>
      </c>
      <c r="M154" s="2" t="s">
        <v>598</v>
      </c>
      <c r="N154" s="2" t="s">
        <v>598</v>
      </c>
      <c r="O154" s="2" t="s">
        <v>598</v>
      </c>
      <c r="P154" s="2" t="s">
        <v>598</v>
      </c>
      <c r="Q154" s="2" t="s">
        <v>598</v>
      </c>
      <c r="R154" s="2" t="s">
        <v>598</v>
      </c>
      <c r="S154" s="2" t="s">
        <v>598</v>
      </c>
      <c r="W154" s="2">
        <f t="shared" si="10"/>
        <v>0</v>
      </c>
      <c r="AA154" s="2" t="str">
        <f t="shared" si="11"/>
        <v>Nordisk residual</v>
      </c>
      <c r="AC154" s="2">
        <f t="shared" si="12"/>
        <v>2.36</v>
      </c>
      <c r="AD154" s="2">
        <f t="shared" si="13"/>
        <v>483.4</v>
      </c>
      <c r="AE154" s="2">
        <f t="shared" si="14"/>
        <v>0.55000000000000004</v>
      </c>
    </row>
    <row r="155" spans="1:31" ht="15" customHeight="1" x14ac:dyDescent="0.25">
      <c r="A155" s="2" t="s">
        <v>223</v>
      </c>
      <c r="B155" s="2" t="s">
        <v>224</v>
      </c>
      <c r="C155" s="2">
        <v>2014</v>
      </c>
      <c r="D155" s="2">
        <v>22.728999999999999</v>
      </c>
      <c r="E155" s="2" t="s">
        <v>598</v>
      </c>
      <c r="F155" s="2" t="s">
        <v>599</v>
      </c>
      <c r="G155" s="2">
        <v>2.36</v>
      </c>
      <c r="H155" s="2">
        <v>483.4</v>
      </c>
      <c r="I155" s="2">
        <v>0.55000000000000004</v>
      </c>
      <c r="J155" s="2" t="s">
        <v>598</v>
      </c>
      <c r="K155" s="2" t="s">
        <v>598</v>
      </c>
      <c r="L155" s="2" t="s">
        <v>598</v>
      </c>
      <c r="M155" s="2" t="s">
        <v>598</v>
      </c>
      <c r="N155" s="2" t="s">
        <v>598</v>
      </c>
      <c r="O155" s="2">
        <v>29.753</v>
      </c>
      <c r="P155" s="2">
        <v>0.03</v>
      </c>
      <c r="Q155" s="2">
        <v>8.9600000000000009</v>
      </c>
      <c r="R155" s="2">
        <v>6.92</v>
      </c>
      <c r="S155" s="2">
        <v>0</v>
      </c>
      <c r="W155" s="2">
        <f t="shared" si="10"/>
        <v>0</v>
      </c>
      <c r="AA155" s="2" t="str">
        <f t="shared" si="11"/>
        <v>Nordisk residual</v>
      </c>
      <c r="AC155" s="2">
        <f t="shared" si="12"/>
        <v>2.36</v>
      </c>
      <c r="AD155" s="2">
        <f t="shared" si="13"/>
        <v>483.4</v>
      </c>
      <c r="AE155" s="2">
        <f t="shared" si="14"/>
        <v>0.55000000000000004</v>
      </c>
    </row>
    <row r="156" spans="1:31" ht="15" customHeight="1" x14ac:dyDescent="0.25">
      <c r="A156" s="2" t="s">
        <v>223</v>
      </c>
      <c r="B156" s="2" t="s">
        <v>225</v>
      </c>
      <c r="C156" s="2">
        <v>2014</v>
      </c>
      <c r="D156" s="2">
        <v>1.5980000000000001</v>
      </c>
      <c r="E156" s="2" t="s">
        <v>598</v>
      </c>
      <c r="F156" s="2" t="s">
        <v>599</v>
      </c>
      <c r="G156" s="2">
        <v>2.36</v>
      </c>
      <c r="H156" s="2">
        <v>483.4</v>
      </c>
      <c r="I156" s="2">
        <v>0.55000000000000004</v>
      </c>
      <c r="J156" s="2" t="s">
        <v>598</v>
      </c>
      <c r="K156" s="2" t="s">
        <v>598</v>
      </c>
      <c r="L156" s="2" t="s">
        <v>598</v>
      </c>
      <c r="M156" s="2" t="s">
        <v>598</v>
      </c>
      <c r="N156" s="2" t="s">
        <v>598</v>
      </c>
      <c r="O156" s="2" t="s">
        <v>598</v>
      </c>
      <c r="P156" s="2" t="s">
        <v>598</v>
      </c>
      <c r="Q156" s="2" t="s">
        <v>598</v>
      </c>
      <c r="R156" s="2" t="s">
        <v>598</v>
      </c>
      <c r="S156" s="2" t="s">
        <v>598</v>
      </c>
      <c r="W156" s="2">
        <f t="shared" si="10"/>
        <v>0</v>
      </c>
      <c r="AA156" s="2" t="str">
        <f t="shared" si="11"/>
        <v>Nordisk residual</v>
      </c>
      <c r="AC156" s="2">
        <f t="shared" si="12"/>
        <v>2.36</v>
      </c>
      <c r="AD156" s="2">
        <f t="shared" si="13"/>
        <v>483.4</v>
      </c>
      <c r="AE156" s="2">
        <f t="shared" si="14"/>
        <v>0.55000000000000004</v>
      </c>
    </row>
    <row r="157" spans="1:31" ht="15" customHeight="1" x14ac:dyDescent="0.25">
      <c r="A157" s="2" t="s">
        <v>226</v>
      </c>
      <c r="B157" s="2" t="s">
        <v>227</v>
      </c>
      <c r="C157" s="2">
        <v>2014</v>
      </c>
      <c r="D157" s="2" t="s">
        <v>598</v>
      </c>
      <c r="E157" s="2" t="s">
        <v>598</v>
      </c>
      <c r="F157" s="2" t="s">
        <v>599</v>
      </c>
      <c r="G157" s="2">
        <v>2.36</v>
      </c>
      <c r="H157" s="2">
        <v>483.4</v>
      </c>
      <c r="I157" s="2">
        <v>0.55000000000000004</v>
      </c>
      <c r="J157" s="2">
        <v>103</v>
      </c>
      <c r="K157" s="2">
        <v>0.09</v>
      </c>
      <c r="L157" s="2">
        <v>13</v>
      </c>
      <c r="M157" s="2">
        <v>6.7</v>
      </c>
      <c r="N157" s="2">
        <v>1.7</v>
      </c>
      <c r="O157" s="2" t="s">
        <v>598</v>
      </c>
      <c r="P157" s="2" t="s">
        <v>598</v>
      </c>
      <c r="Q157" s="2" t="s">
        <v>598</v>
      </c>
      <c r="R157" s="2" t="s">
        <v>598</v>
      </c>
      <c r="S157" s="2" t="s">
        <v>598</v>
      </c>
      <c r="W157" s="2">
        <f t="shared" si="10"/>
        <v>103</v>
      </c>
      <c r="AA157" s="2" t="str">
        <f t="shared" si="11"/>
        <v>Nordisk residual</v>
      </c>
      <c r="AC157" s="2">
        <f t="shared" si="12"/>
        <v>2.36</v>
      </c>
      <c r="AD157" s="2">
        <f t="shared" si="13"/>
        <v>483.4</v>
      </c>
      <c r="AE157" s="2">
        <f t="shared" si="14"/>
        <v>0.55000000000000004</v>
      </c>
    </row>
    <row r="158" spans="1:31" ht="15" customHeight="1" x14ac:dyDescent="0.25">
      <c r="A158" s="2" t="s">
        <v>228</v>
      </c>
      <c r="B158" s="2" t="s">
        <v>229</v>
      </c>
      <c r="C158" s="2">
        <v>2014</v>
      </c>
      <c r="D158" s="2">
        <v>2.5999999999999999E-2</v>
      </c>
      <c r="E158" s="2" t="s">
        <v>598</v>
      </c>
      <c r="F158" s="2" t="s">
        <v>792</v>
      </c>
      <c r="G158" s="2">
        <v>1.1000000000000001</v>
      </c>
      <c r="H158" s="2">
        <v>0</v>
      </c>
      <c r="I158" s="2">
        <v>0</v>
      </c>
      <c r="J158" s="2" t="s">
        <v>598</v>
      </c>
      <c r="K158" s="2" t="s">
        <v>598</v>
      </c>
      <c r="L158" s="2" t="s">
        <v>598</v>
      </c>
      <c r="M158" s="2" t="s">
        <v>598</v>
      </c>
      <c r="N158" s="2" t="s">
        <v>598</v>
      </c>
      <c r="O158" s="2" t="s">
        <v>598</v>
      </c>
      <c r="P158" s="2" t="s">
        <v>598</v>
      </c>
      <c r="Q158" s="2" t="s">
        <v>598</v>
      </c>
      <c r="R158" s="2" t="s">
        <v>598</v>
      </c>
      <c r="S158" s="2" t="s">
        <v>598</v>
      </c>
      <c r="W158" s="2">
        <f t="shared" si="10"/>
        <v>0</v>
      </c>
      <c r="AA158" s="2" t="str">
        <f t="shared" si="11"/>
        <v>'Vattenkraft'</v>
      </c>
      <c r="AC158" s="2">
        <f t="shared" si="12"/>
        <v>1.1000000000000001</v>
      </c>
      <c r="AD158" s="2">
        <f t="shared" si="13"/>
        <v>0</v>
      </c>
      <c r="AE158" s="2">
        <f t="shared" si="14"/>
        <v>0</v>
      </c>
    </row>
    <row r="159" spans="1:31" ht="15" customHeight="1" x14ac:dyDescent="0.25">
      <c r="A159" s="2" t="s">
        <v>228</v>
      </c>
      <c r="B159" s="2" t="s">
        <v>230</v>
      </c>
      <c r="C159" s="2">
        <v>2014</v>
      </c>
      <c r="D159" s="2">
        <v>3.2000000000000001E-2</v>
      </c>
      <c r="E159" s="2" t="s">
        <v>598</v>
      </c>
      <c r="F159" s="2" t="s">
        <v>792</v>
      </c>
      <c r="G159" s="2">
        <v>1.1000000000000001</v>
      </c>
      <c r="H159" s="2">
        <v>0</v>
      </c>
      <c r="I159" s="2">
        <v>0</v>
      </c>
      <c r="J159" s="2" t="s">
        <v>598</v>
      </c>
      <c r="K159" s="2" t="s">
        <v>598</v>
      </c>
      <c r="L159" s="2" t="s">
        <v>598</v>
      </c>
      <c r="M159" s="2" t="s">
        <v>598</v>
      </c>
      <c r="N159" s="2" t="s">
        <v>598</v>
      </c>
      <c r="O159" s="2" t="s">
        <v>598</v>
      </c>
      <c r="P159" s="2" t="s">
        <v>598</v>
      </c>
      <c r="Q159" s="2" t="s">
        <v>598</v>
      </c>
      <c r="R159" s="2" t="s">
        <v>598</v>
      </c>
      <c r="S159" s="2" t="s">
        <v>598</v>
      </c>
      <c r="W159" s="2">
        <f t="shared" si="10"/>
        <v>0</v>
      </c>
      <c r="AA159" s="2" t="str">
        <f t="shared" si="11"/>
        <v>'Vattenkraft'</v>
      </c>
      <c r="AC159" s="2">
        <f t="shared" si="12"/>
        <v>1.1000000000000001</v>
      </c>
      <c r="AD159" s="2">
        <f t="shared" si="13"/>
        <v>0</v>
      </c>
      <c r="AE159" s="2">
        <f t="shared" si="14"/>
        <v>0</v>
      </c>
    </row>
    <row r="160" spans="1:31" ht="15" customHeight="1" x14ac:dyDescent="0.25">
      <c r="A160" s="2" t="s">
        <v>228</v>
      </c>
      <c r="B160" s="2" t="s">
        <v>231</v>
      </c>
      <c r="C160" s="2">
        <v>2014</v>
      </c>
      <c r="D160" s="2">
        <v>4.2999999999999997E-2</v>
      </c>
      <c r="E160" s="2" t="s">
        <v>598</v>
      </c>
      <c r="F160" s="2" t="s">
        <v>792</v>
      </c>
      <c r="G160" s="2">
        <v>1.1000000000000001</v>
      </c>
      <c r="H160" s="2">
        <v>0</v>
      </c>
      <c r="I160" s="2">
        <v>0</v>
      </c>
      <c r="J160" s="2" t="s">
        <v>598</v>
      </c>
      <c r="K160" s="2" t="s">
        <v>598</v>
      </c>
      <c r="L160" s="2" t="s">
        <v>598</v>
      </c>
      <c r="M160" s="2" t="s">
        <v>598</v>
      </c>
      <c r="N160" s="2" t="s">
        <v>598</v>
      </c>
      <c r="O160" s="2" t="s">
        <v>598</v>
      </c>
      <c r="P160" s="2" t="s">
        <v>598</v>
      </c>
      <c r="Q160" s="2" t="s">
        <v>598</v>
      </c>
      <c r="R160" s="2" t="s">
        <v>598</v>
      </c>
      <c r="S160" s="2" t="s">
        <v>598</v>
      </c>
      <c r="W160" s="2">
        <f t="shared" si="10"/>
        <v>0</v>
      </c>
      <c r="AA160" s="2" t="str">
        <f t="shared" si="11"/>
        <v>'Vattenkraft'</v>
      </c>
      <c r="AC160" s="2">
        <f t="shared" si="12"/>
        <v>1.1000000000000001</v>
      </c>
      <c r="AD160" s="2">
        <f t="shared" si="13"/>
        <v>0</v>
      </c>
      <c r="AE160" s="2">
        <f t="shared" si="14"/>
        <v>0</v>
      </c>
    </row>
    <row r="161" spans="1:31" ht="15" customHeight="1" x14ac:dyDescent="0.25">
      <c r="A161" s="2" t="s">
        <v>228</v>
      </c>
      <c r="B161" s="2" t="s">
        <v>232</v>
      </c>
      <c r="C161" s="2">
        <v>2014</v>
      </c>
      <c r="D161" s="2" t="s">
        <v>598</v>
      </c>
      <c r="E161" s="2">
        <v>4.17</v>
      </c>
      <c r="F161" s="2" t="s">
        <v>792</v>
      </c>
      <c r="G161" s="2">
        <v>1.1000000000000001</v>
      </c>
      <c r="H161" s="2">
        <v>0</v>
      </c>
      <c r="I161" s="2">
        <v>0</v>
      </c>
      <c r="J161" s="2">
        <v>27.04</v>
      </c>
      <c r="K161" s="2">
        <v>0.31</v>
      </c>
      <c r="L161" s="2">
        <v>69</v>
      </c>
      <c r="M161" s="2">
        <v>10</v>
      </c>
      <c r="N161" s="2">
        <v>13</v>
      </c>
      <c r="O161" s="2" t="s">
        <v>598</v>
      </c>
      <c r="P161" s="2" t="s">
        <v>598</v>
      </c>
      <c r="Q161" s="2" t="s">
        <v>598</v>
      </c>
      <c r="R161" s="2" t="s">
        <v>598</v>
      </c>
      <c r="S161" s="2" t="s">
        <v>598</v>
      </c>
      <c r="W161" s="2">
        <f t="shared" si="10"/>
        <v>27.04</v>
      </c>
      <c r="AA161" s="2" t="str">
        <f t="shared" si="11"/>
        <v>'Vattenkraft'</v>
      </c>
      <c r="AC161" s="2">
        <f t="shared" si="12"/>
        <v>1.1000000000000001</v>
      </c>
      <c r="AD161" s="2">
        <f t="shared" si="13"/>
        <v>0</v>
      </c>
      <c r="AE161" s="2">
        <f t="shared" si="14"/>
        <v>0</v>
      </c>
    </row>
    <row r="162" spans="1:31" ht="15" customHeight="1" x14ac:dyDescent="0.25">
      <c r="A162" s="2" t="s">
        <v>233</v>
      </c>
      <c r="B162" s="2" t="s">
        <v>234</v>
      </c>
      <c r="C162" s="2">
        <v>2014</v>
      </c>
      <c r="D162" s="2" t="s">
        <v>598</v>
      </c>
      <c r="E162" s="2" t="s">
        <v>598</v>
      </c>
      <c r="F162" s="2" t="s">
        <v>820</v>
      </c>
      <c r="G162" s="2">
        <v>1.1000000000000001</v>
      </c>
      <c r="H162" s="2">
        <v>0</v>
      </c>
      <c r="I162" s="2">
        <v>0</v>
      </c>
      <c r="J162" s="2" t="s">
        <v>598</v>
      </c>
      <c r="K162" s="2" t="s">
        <v>598</v>
      </c>
      <c r="L162" s="2" t="s">
        <v>598</v>
      </c>
      <c r="M162" s="2" t="s">
        <v>598</v>
      </c>
      <c r="N162" s="2" t="s">
        <v>598</v>
      </c>
      <c r="O162" s="2" t="s">
        <v>598</v>
      </c>
      <c r="P162" s="2" t="s">
        <v>598</v>
      </c>
      <c r="Q162" s="2" t="s">
        <v>598</v>
      </c>
      <c r="R162" s="2" t="s">
        <v>598</v>
      </c>
      <c r="S162" s="2" t="s">
        <v>598</v>
      </c>
      <c r="W162" s="2">
        <f t="shared" si="10"/>
        <v>0</v>
      </c>
      <c r="AA162" s="2" t="str">
        <f t="shared" si="11"/>
        <v>'Förnybar'</v>
      </c>
      <c r="AC162" s="2">
        <f t="shared" si="12"/>
        <v>1.1000000000000001</v>
      </c>
      <c r="AD162" s="2">
        <f t="shared" si="13"/>
        <v>0</v>
      </c>
      <c r="AE162" s="2">
        <f t="shared" si="14"/>
        <v>0</v>
      </c>
    </row>
    <row r="163" spans="1:31" ht="15" customHeight="1" x14ac:dyDescent="0.25">
      <c r="A163" s="2" t="s">
        <v>233</v>
      </c>
      <c r="B163" s="2" t="s">
        <v>235</v>
      </c>
      <c r="C163" s="2">
        <v>2014</v>
      </c>
      <c r="D163" s="2" t="s">
        <v>598</v>
      </c>
      <c r="E163" s="2" t="s">
        <v>598</v>
      </c>
      <c r="F163" s="2" t="s">
        <v>820</v>
      </c>
      <c r="G163" s="2">
        <v>1.1000000000000001</v>
      </c>
      <c r="H163" s="2">
        <v>0</v>
      </c>
      <c r="I163" s="2">
        <v>0</v>
      </c>
      <c r="J163" s="2" t="s">
        <v>598</v>
      </c>
      <c r="K163" s="2" t="s">
        <v>598</v>
      </c>
      <c r="L163" s="2" t="s">
        <v>598</v>
      </c>
      <c r="M163" s="2" t="s">
        <v>598</v>
      </c>
      <c r="N163" s="2" t="s">
        <v>598</v>
      </c>
      <c r="O163" s="2" t="s">
        <v>598</v>
      </c>
      <c r="P163" s="2" t="s">
        <v>598</v>
      </c>
      <c r="Q163" s="2" t="s">
        <v>598</v>
      </c>
      <c r="R163" s="2" t="s">
        <v>598</v>
      </c>
      <c r="S163" s="2" t="s">
        <v>598</v>
      </c>
      <c r="W163" s="2">
        <f t="shared" si="10"/>
        <v>0</v>
      </c>
      <c r="AA163" s="2" t="str">
        <f t="shared" si="11"/>
        <v>'Förnybar'</v>
      </c>
      <c r="AC163" s="2">
        <f t="shared" si="12"/>
        <v>1.1000000000000001</v>
      </c>
      <c r="AD163" s="2">
        <f t="shared" si="13"/>
        <v>0</v>
      </c>
      <c r="AE163" s="2">
        <f t="shared" si="14"/>
        <v>0</v>
      </c>
    </row>
    <row r="164" spans="1:31" ht="15" customHeight="1" x14ac:dyDescent="0.25">
      <c r="A164" s="2" t="s">
        <v>236</v>
      </c>
      <c r="B164" s="2" t="s">
        <v>237</v>
      </c>
      <c r="C164" s="2">
        <v>2014</v>
      </c>
      <c r="D164" s="2">
        <v>2.72</v>
      </c>
      <c r="E164" s="2">
        <v>7.4580000000000002</v>
      </c>
      <c r="F164" s="2" t="s">
        <v>599</v>
      </c>
      <c r="G164" s="2">
        <v>2.36</v>
      </c>
      <c r="H164" s="2">
        <v>483.4</v>
      </c>
      <c r="I164" s="2">
        <v>0.55000000000000004</v>
      </c>
      <c r="J164" s="2">
        <v>42.542000000000002</v>
      </c>
      <c r="K164" s="2">
        <v>0.12</v>
      </c>
      <c r="L164" s="2">
        <v>34</v>
      </c>
      <c r="M164" s="2">
        <v>5</v>
      </c>
      <c r="N164" s="2">
        <v>0</v>
      </c>
      <c r="O164" s="2" t="s">
        <v>598</v>
      </c>
      <c r="P164" s="2" t="s">
        <v>598</v>
      </c>
      <c r="Q164" s="2" t="s">
        <v>598</v>
      </c>
      <c r="R164" s="2" t="s">
        <v>598</v>
      </c>
      <c r="S164" s="2" t="s">
        <v>598</v>
      </c>
      <c r="W164" s="2">
        <f t="shared" si="10"/>
        <v>42.542000000000002</v>
      </c>
      <c r="AA164" s="2" t="str">
        <f t="shared" si="11"/>
        <v>Nordisk residual</v>
      </c>
      <c r="AC164" s="2">
        <f t="shared" si="12"/>
        <v>2.36</v>
      </c>
      <c r="AD164" s="2">
        <f t="shared" si="13"/>
        <v>483.4</v>
      </c>
      <c r="AE164" s="2">
        <f t="shared" si="14"/>
        <v>0.55000000000000004</v>
      </c>
    </row>
    <row r="165" spans="1:31" ht="15" customHeight="1" x14ac:dyDescent="0.25">
      <c r="A165" s="2" t="s">
        <v>238</v>
      </c>
      <c r="B165" s="2" t="s">
        <v>239</v>
      </c>
      <c r="C165" s="2">
        <v>2014</v>
      </c>
      <c r="D165" s="2">
        <v>0.16400000000000001</v>
      </c>
      <c r="E165" s="2" t="s">
        <v>598</v>
      </c>
      <c r="F165" s="2" t="s">
        <v>599</v>
      </c>
      <c r="G165" s="2">
        <v>2.36</v>
      </c>
      <c r="H165" s="2">
        <v>483.4</v>
      </c>
      <c r="I165" s="2">
        <v>0.55000000000000004</v>
      </c>
      <c r="J165" s="2" t="s">
        <v>598</v>
      </c>
      <c r="K165" s="2" t="s">
        <v>598</v>
      </c>
      <c r="L165" s="2" t="s">
        <v>598</v>
      </c>
      <c r="M165" s="2" t="s">
        <v>598</v>
      </c>
      <c r="N165" s="2" t="s">
        <v>598</v>
      </c>
      <c r="O165" s="2" t="s">
        <v>598</v>
      </c>
      <c r="P165" s="2" t="s">
        <v>598</v>
      </c>
      <c r="Q165" s="2" t="s">
        <v>598</v>
      </c>
      <c r="R165" s="2" t="s">
        <v>598</v>
      </c>
      <c r="S165" s="2" t="s">
        <v>598</v>
      </c>
      <c r="W165" s="2">
        <f t="shared" si="10"/>
        <v>0</v>
      </c>
      <c r="AA165" s="2" t="str">
        <f t="shared" si="11"/>
        <v>Nordisk residual</v>
      </c>
      <c r="AC165" s="2">
        <f t="shared" si="12"/>
        <v>2.36</v>
      </c>
      <c r="AD165" s="2">
        <f t="shared" si="13"/>
        <v>483.4</v>
      </c>
      <c r="AE165" s="2">
        <f t="shared" si="14"/>
        <v>0.55000000000000004</v>
      </c>
    </row>
    <row r="166" spans="1:31" ht="15" customHeight="1" x14ac:dyDescent="0.25">
      <c r="A166" s="2" t="s">
        <v>238</v>
      </c>
      <c r="B166" s="2" t="s">
        <v>240</v>
      </c>
      <c r="C166" s="2">
        <v>2014</v>
      </c>
      <c r="D166" s="2">
        <v>0.16300000000000001</v>
      </c>
      <c r="E166" s="2" t="s">
        <v>598</v>
      </c>
      <c r="F166" s="2" t="s">
        <v>599</v>
      </c>
      <c r="G166" s="2">
        <v>2.36</v>
      </c>
      <c r="H166" s="2">
        <v>483.4</v>
      </c>
      <c r="I166" s="2">
        <v>0.55000000000000004</v>
      </c>
      <c r="J166" s="2" t="s">
        <v>598</v>
      </c>
      <c r="K166" s="2" t="s">
        <v>598</v>
      </c>
      <c r="L166" s="2" t="s">
        <v>598</v>
      </c>
      <c r="M166" s="2" t="s">
        <v>598</v>
      </c>
      <c r="N166" s="2" t="s">
        <v>598</v>
      </c>
      <c r="O166" s="2" t="s">
        <v>598</v>
      </c>
      <c r="P166" s="2" t="s">
        <v>598</v>
      </c>
      <c r="Q166" s="2" t="s">
        <v>598</v>
      </c>
      <c r="R166" s="2" t="s">
        <v>598</v>
      </c>
      <c r="S166" s="2" t="s">
        <v>598</v>
      </c>
      <c r="W166" s="2">
        <f t="shared" si="10"/>
        <v>0</v>
      </c>
      <c r="AA166" s="2" t="str">
        <f t="shared" si="11"/>
        <v>Nordisk residual</v>
      </c>
      <c r="AC166" s="2">
        <f t="shared" si="12"/>
        <v>2.36</v>
      </c>
      <c r="AD166" s="2">
        <f t="shared" si="13"/>
        <v>483.4</v>
      </c>
      <c r="AE166" s="2">
        <f t="shared" si="14"/>
        <v>0.55000000000000004</v>
      </c>
    </row>
    <row r="167" spans="1:31" ht="15" customHeight="1" x14ac:dyDescent="0.25">
      <c r="A167" s="2" t="s">
        <v>238</v>
      </c>
      <c r="B167" s="2" t="s">
        <v>241</v>
      </c>
      <c r="C167" s="2">
        <v>2014</v>
      </c>
      <c r="D167" s="2">
        <v>0.222</v>
      </c>
      <c r="E167" s="2" t="s">
        <v>598</v>
      </c>
      <c r="F167" s="2" t="s">
        <v>599</v>
      </c>
      <c r="G167" s="2">
        <v>2.36</v>
      </c>
      <c r="H167" s="2">
        <v>483.4</v>
      </c>
      <c r="I167" s="2">
        <v>0.55000000000000004</v>
      </c>
      <c r="J167" s="2" t="s">
        <v>598</v>
      </c>
      <c r="K167" s="2" t="s">
        <v>598</v>
      </c>
      <c r="L167" s="2" t="s">
        <v>598</v>
      </c>
      <c r="M167" s="2" t="s">
        <v>598</v>
      </c>
      <c r="N167" s="2" t="s">
        <v>598</v>
      </c>
      <c r="O167" s="2" t="s">
        <v>598</v>
      </c>
      <c r="P167" s="2" t="s">
        <v>598</v>
      </c>
      <c r="Q167" s="2" t="s">
        <v>598</v>
      </c>
      <c r="R167" s="2" t="s">
        <v>598</v>
      </c>
      <c r="S167" s="2" t="s">
        <v>598</v>
      </c>
      <c r="W167" s="2">
        <f t="shared" si="10"/>
        <v>0</v>
      </c>
      <c r="AA167" s="2" t="str">
        <f t="shared" si="11"/>
        <v>Nordisk residual</v>
      </c>
      <c r="AC167" s="2">
        <f t="shared" si="12"/>
        <v>2.36</v>
      </c>
      <c r="AD167" s="2">
        <f t="shared" si="13"/>
        <v>483.4</v>
      </c>
      <c r="AE167" s="2">
        <f t="shared" si="14"/>
        <v>0.55000000000000004</v>
      </c>
    </row>
    <row r="168" spans="1:31" ht="15" customHeight="1" x14ac:dyDescent="0.25">
      <c r="A168" s="2" t="s">
        <v>238</v>
      </c>
      <c r="B168" s="2" t="s">
        <v>242</v>
      </c>
      <c r="C168" s="2">
        <v>2014</v>
      </c>
      <c r="D168" s="2">
        <v>0.18</v>
      </c>
      <c r="E168" s="2" t="s">
        <v>598</v>
      </c>
      <c r="F168" s="2" t="s">
        <v>599</v>
      </c>
      <c r="G168" s="2">
        <v>2.36</v>
      </c>
      <c r="H168" s="2">
        <v>483.4</v>
      </c>
      <c r="I168" s="2">
        <v>0.55000000000000004</v>
      </c>
      <c r="J168" s="2" t="s">
        <v>598</v>
      </c>
      <c r="K168" s="2" t="s">
        <v>598</v>
      </c>
      <c r="L168" s="2" t="s">
        <v>598</v>
      </c>
      <c r="M168" s="2" t="s">
        <v>598</v>
      </c>
      <c r="N168" s="2" t="s">
        <v>598</v>
      </c>
      <c r="O168" s="2" t="s">
        <v>598</v>
      </c>
      <c r="P168" s="2" t="s">
        <v>598</v>
      </c>
      <c r="Q168" s="2" t="s">
        <v>598</v>
      </c>
      <c r="R168" s="2" t="s">
        <v>598</v>
      </c>
      <c r="S168" s="2" t="s">
        <v>598</v>
      </c>
      <c r="W168" s="2">
        <f t="shared" si="10"/>
        <v>0</v>
      </c>
      <c r="AA168" s="2" t="str">
        <f t="shared" si="11"/>
        <v>Nordisk residual</v>
      </c>
      <c r="AC168" s="2">
        <f t="shared" si="12"/>
        <v>2.36</v>
      </c>
      <c r="AD168" s="2">
        <f t="shared" si="13"/>
        <v>483.4</v>
      </c>
      <c r="AE168" s="2">
        <f t="shared" si="14"/>
        <v>0.55000000000000004</v>
      </c>
    </row>
    <row r="169" spans="1:31" ht="15" customHeight="1" x14ac:dyDescent="0.25">
      <c r="A169" s="2" t="s">
        <v>238</v>
      </c>
      <c r="B169" s="2" t="s">
        <v>243</v>
      </c>
      <c r="C169" s="2">
        <v>2014</v>
      </c>
      <c r="D169" s="2">
        <v>0.30299999999999999</v>
      </c>
      <c r="E169" s="2" t="s">
        <v>598</v>
      </c>
      <c r="F169" s="2" t="s">
        <v>599</v>
      </c>
      <c r="G169" s="2">
        <v>2.36</v>
      </c>
      <c r="H169" s="2">
        <v>483.4</v>
      </c>
      <c r="I169" s="2">
        <v>0.55000000000000004</v>
      </c>
      <c r="J169" s="2" t="s">
        <v>598</v>
      </c>
      <c r="K169" s="2" t="s">
        <v>598</v>
      </c>
      <c r="L169" s="2" t="s">
        <v>598</v>
      </c>
      <c r="M169" s="2" t="s">
        <v>598</v>
      </c>
      <c r="N169" s="2" t="s">
        <v>598</v>
      </c>
      <c r="O169" s="2" t="s">
        <v>598</v>
      </c>
      <c r="P169" s="2" t="s">
        <v>598</v>
      </c>
      <c r="Q169" s="2" t="s">
        <v>598</v>
      </c>
      <c r="R169" s="2" t="s">
        <v>598</v>
      </c>
      <c r="S169" s="2" t="s">
        <v>598</v>
      </c>
      <c r="W169" s="2">
        <f t="shared" si="10"/>
        <v>0</v>
      </c>
      <c r="AA169" s="2" t="str">
        <f t="shared" si="11"/>
        <v>Nordisk residual</v>
      </c>
      <c r="AC169" s="2">
        <f t="shared" si="12"/>
        <v>2.36</v>
      </c>
      <c r="AD169" s="2">
        <f t="shared" si="13"/>
        <v>483.4</v>
      </c>
      <c r="AE169" s="2">
        <f t="shared" si="14"/>
        <v>0.55000000000000004</v>
      </c>
    </row>
    <row r="170" spans="1:31" ht="15" customHeight="1" x14ac:dyDescent="0.25">
      <c r="A170" s="2" t="s">
        <v>238</v>
      </c>
      <c r="B170" s="2" t="s">
        <v>244</v>
      </c>
      <c r="C170" s="2">
        <v>2014</v>
      </c>
      <c r="D170" s="2">
        <v>0.5</v>
      </c>
      <c r="E170" s="2" t="s">
        <v>598</v>
      </c>
      <c r="F170" s="2" t="s">
        <v>599</v>
      </c>
      <c r="G170" s="2">
        <v>2.36</v>
      </c>
      <c r="H170" s="2">
        <v>483.4</v>
      </c>
      <c r="I170" s="2">
        <v>0.55000000000000004</v>
      </c>
      <c r="J170" s="2" t="s">
        <v>598</v>
      </c>
      <c r="K170" s="2" t="s">
        <v>598</v>
      </c>
      <c r="L170" s="2" t="s">
        <v>598</v>
      </c>
      <c r="M170" s="2" t="s">
        <v>598</v>
      </c>
      <c r="N170" s="2" t="s">
        <v>598</v>
      </c>
      <c r="O170" s="2" t="s">
        <v>598</v>
      </c>
      <c r="P170" s="2" t="s">
        <v>598</v>
      </c>
      <c r="Q170" s="2" t="s">
        <v>598</v>
      </c>
      <c r="R170" s="2" t="s">
        <v>598</v>
      </c>
      <c r="S170" s="2" t="s">
        <v>598</v>
      </c>
      <c r="W170" s="2">
        <f t="shared" si="10"/>
        <v>0</v>
      </c>
      <c r="AA170" s="2" t="str">
        <f t="shared" si="11"/>
        <v>Nordisk residual</v>
      </c>
      <c r="AC170" s="2">
        <f t="shared" si="12"/>
        <v>2.36</v>
      </c>
      <c r="AD170" s="2">
        <f t="shared" si="13"/>
        <v>483.4</v>
      </c>
      <c r="AE170" s="2">
        <f t="shared" si="14"/>
        <v>0.55000000000000004</v>
      </c>
    </row>
    <row r="171" spans="1:31" ht="15" customHeight="1" x14ac:dyDescent="0.25">
      <c r="A171" s="2" t="s">
        <v>238</v>
      </c>
      <c r="B171" s="2" t="s">
        <v>245</v>
      </c>
      <c r="C171" s="2">
        <v>2014</v>
      </c>
      <c r="D171" s="2">
        <v>0.28799999999999998</v>
      </c>
      <c r="E171" s="2" t="s">
        <v>598</v>
      </c>
      <c r="F171" s="2" t="s">
        <v>599</v>
      </c>
      <c r="G171" s="2">
        <v>2.36</v>
      </c>
      <c r="H171" s="2">
        <v>483.4</v>
      </c>
      <c r="I171" s="2">
        <v>0.55000000000000004</v>
      </c>
      <c r="J171" s="2" t="s">
        <v>598</v>
      </c>
      <c r="K171" s="2" t="s">
        <v>598</v>
      </c>
      <c r="L171" s="2" t="s">
        <v>598</v>
      </c>
      <c r="M171" s="2" t="s">
        <v>598</v>
      </c>
      <c r="N171" s="2" t="s">
        <v>598</v>
      </c>
      <c r="O171" s="2" t="s">
        <v>598</v>
      </c>
      <c r="P171" s="2" t="s">
        <v>598</v>
      </c>
      <c r="Q171" s="2" t="s">
        <v>598</v>
      </c>
      <c r="R171" s="2" t="s">
        <v>598</v>
      </c>
      <c r="S171" s="2" t="s">
        <v>598</v>
      </c>
      <c r="W171" s="2">
        <f t="shared" si="10"/>
        <v>0</v>
      </c>
      <c r="AA171" s="2" t="str">
        <f t="shared" si="11"/>
        <v>Nordisk residual</v>
      </c>
      <c r="AC171" s="2">
        <f t="shared" si="12"/>
        <v>2.36</v>
      </c>
      <c r="AD171" s="2">
        <f t="shared" si="13"/>
        <v>483.4</v>
      </c>
      <c r="AE171" s="2">
        <f t="shared" si="14"/>
        <v>0.55000000000000004</v>
      </c>
    </row>
    <row r="172" spans="1:31" ht="15" customHeight="1" x14ac:dyDescent="0.25">
      <c r="A172" s="2" t="s">
        <v>238</v>
      </c>
      <c r="B172" s="2" t="s">
        <v>246</v>
      </c>
      <c r="C172" s="2">
        <v>2014</v>
      </c>
      <c r="D172" s="2">
        <v>0.14000000000000001</v>
      </c>
      <c r="E172" s="2" t="s">
        <v>598</v>
      </c>
      <c r="F172" s="2" t="s">
        <v>599</v>
      </c>
      <c r="G172" s="2">
        <v>2.36</v>
      </c>
      <c r="H172" s="2">
        <v>483.4</v>
      </c>
      <c r="I172" s="2">
        <v>0.55000000000000004</v>
      </c>
      <c r="J172" s="2" t="s">
        <v>598</v>
      </c>
      <c r="K172" s="2" t="s">
        <v>598</v>
      </c>
      <c r="L172" s="2" t="s">
        <v>598</v>
      </c>
      <c r="M172" s="2" t="s">
        <v>598</v>
      </c>
      <c r="N172" s="2" t="s">
        <v>598</v>
      </c>
      <c r="O172" s="2" t="s">
        <v>598</v>
      </c>
      <c r="P172" s="2" t="s">
        <v>598</v>
      </c>
      <c r="Q172" s="2" t="s">
        <v>598</v>
      </c>
      <c r="R172" s="2" t="s">
        <v>598</v>
      </c>
      <c r="S172" s="2" t="s">
        <v>598</v>
      </c>
      <c r="W172" s="2">
        <f t="shared" si="10"/>
        <v>0</v>
      </c>
      <c r="AA172" s="2" t="str">
        <f t="shared" si="11"/>
        <v>Nordisk residual</v>
      </c>
      <c r="AC172" s="2">
        <f t="shared" si="12"/>
        <v>2.36</v>
      </c>
      <c r="AD172" s="2">
        <f t="shared" si="13"/>
        <v>483.4</v>
      </c>
      <c r="AE172" s="2">
        <f t="shared" si="14"/>
        <v>0.55000000000000004</v>
      </c>
    </row>
    <row r="173" spans="1:31" ht="15" customHeight="1" x14ac:dyDescent="0.25">
      <c r="A173" s="2" t="s">
        <v>247</v>
      </c>
      <c r="B173" s="2" t="s">
        <v>248</v>
      </c>
      <c r="C173" s="2">
        <v>2014</v>
      </c>
      <c r="D173" s="2">
        <v>0.42799999999999999</v>
      </c>
      <c r="E173" s="2" t="s">
        <v>598</v>
      </c>
      <c r="F173" s="2" t="s">
        <v>599</v>
      </c>
      <c r="G173" s="2">
        <v>2.36</v>
      </c>
      <c r="H173" s="2">
        <v>483.4</v>
      </c>
      <c r="I173" s="2">
        <v>0.55000000000000004</v>
      </c>
      <c r="J173" s="2" t="s">
        <v>598</v>
      </c>
      <c r="K173" s="2" t="s">
        <v>598</v>
      </c>
      <c r="L173" s="2" t="s">
        <v>598</v>
      </c>
      <c r="M173" s="2" t="s">
        <v>598</v>
      </c>
      <c r="N173" s="2" t="s">
        <v>598</v>
      </c>
      <c r="O173" s="2" t="s">
        <v>598</v>
      </c>
      <c r="P173" s="2" t="s">
        <v>598</v>
      </c>
      <c r="Q173" s="2" t="s">
        <v>598</v>
      </c>
      <c r="R173" s="2" t="s">
        <v>598</v>
      </c>
      <c r="S173" s="2" t="s">
        <v>598</v>
      </c>
      <c r="W173" s="2">
        <f t="shared" si="10"/>
        <v>0</v>
      </c>
      <c r="AA173" s="2" t="str">
        <f t="shared" si="11"/>
        <v>Nordisk residual</v>
      </c>
      <c r="AC173" s="2">
        <f t="shared" si="12"/>
        <v>2.36</v>
      </c>
      <c r="AD173" s="2">
        <f t="shared" si="13"/>
        <v>483.4</v>
      </c>
      <c r="AE173" s="2">
        <f t="shared" si="14"/>
        <v>0.55000000000000004</v>
      </c>
    </row>
    <row r="174" spans="1:31" ht="15" customHeight="1" x14ac:dyDescent="0.25">
      <c r="A174" s="2" t="s">
        <v>249</v>
      </c>
      <c r="B174" s="2" t="s">
        <v>150</v>
      </c>
      <c r="C174" s="2">
        <v>2014</v>
      </c>
      <c r="D174" s="2" t="s">
        <v>598</v>
      </c>
      <c r="E174" s="2" t="s">
        <v>598</v>
      </c>
      <c r="F174" s="2" t="s">
        <v>599</v>
      </c>
      <c r="G174" s="2">
        <v>2.36</v>
      </c>
      <c r="H174" s="2">
        <v>483.4</v>
      </c>
      <c r="I174" s="2">
        <v>0.55000000000000004</v>
      </c>
      <c r="J174" s="2" t="s">
        <v>598</v>
      </c>
      <c r="K174" s="2" t="s">
        <v>598</v>
      </c>
      <c r="L174" s="2" t="s">
        <v>598</v>
      </c>
      <c r="M174" s="2" t="s">
        <v>598</v>
      </c>
      <c r="N174" s="2" t="s">
        <v>598</v>
      </c>
      <c r="O174" s="2" t="s">
        <v>598</v>
      </c>
      <c r="P174" s="2" t="s">
        <v>598</v>
      </c>
      <c r="Q174" s="2" t="s">
        <v>598</v>
      </c>
      <c r="R174" s="2" t="s">
        <v>598</v>
      </c>
      <c r="S174" s="2" t="s">
        <v>598</v>
      </c>
      <c r="W174" s="2">
        <f t="shared" si="10"/>
        <v>0</v>
      </c>
      <c r="AA174" s="2" t="str">
        <f t="shared" si="11"/>
        <v>Nordisk residual</v>
      </c>
      <c r="AC174" s="2">
        <f t="shared" si="12"/>
        <v>2.36</v>
      </c>
      <c r="AD174" s="2">
        <f t="shared" si="13"/>
        <v>483.4</v>
      </c>
      <c r="AE174" s="2">
        <f t="shared" si="14"/>
        <v>0.55000000000000004</v>
      </c>
    </row>
    <row r="175" spans="1:31" ht="15" customHeight="1" x14ac:dyDescent="0.25">
      <c r="A175" s="2" t="s">
        <v>249</v>
      </c>
      <c r="B175" s="2" t="s">
        <v>250</v>
      </c>
      <c r="C175" s="2">
        <v>2014</v>
      </c>
      <c r="D175" s="2">
        <v>0.13</v>
      </c>
      <c r="E175" s="2" t="s">
        <v>598</v>
      </c>
      <c r="F175" s="2" t="s">
        <v>821</v>
      </c>
      <c r="G175" s="2">
        <v>0.1</v>
      </c>
      <c r="H175" s="2">
        <v>0</v>
      </c>
      <c r="I175" s="2">
        <v>0</v>
      </c>
      <c r="J175" s="2" t="s">
        <v>598</v>
      </c>
      <c r="K175" s="2" t="s">
        <v>598</v>
      </c>
      <c r="L175" s="2" t="s">
        <v>598</v>
      </c>
      <c r="M175" s="2" t="s">
        <v>598</v>
      </c>
      <c r="N175" s="2" t="s">
        <v>598</v>
      </c>
      <c r="O175" s="2" t="s">
        <v>598</v>
      </c>
      <c r="P175" s="2" t="s">
        <v>598</v>
      </c>
      <c r="Q175" s="2" t="s">
        <v>598</v>
      </c>
      <c r="R175" s="2" t="s">
        <v>598</v>
      </c>
      <c r="S175" s="2" t="s">
        <v>598</v>
      </c>
      <c r="W175" s="2">
        <f t="shared" si="10"/>
        <v>0</v>
      </c>
      <c r="AA175" s="2" t="str">
        <f t="shared" si="11"/>
        <v>'Lokal Vind El från Göteborg Energi'</v>
      </c>
      <c r="AC175" s="2">
        <f t="shared" si="12"/>
        <v>0.1</v>
      </c>
      <c r="AD175" s="2">
        <f t="shared" si="13"/>
        <v>0</v>
      </c>
      <c r="AE175" s="2">
        <f t="shared" si="14"/>
        <v>0</v>
      </c>
    </row>
    <row r="176" spans="1:31" ht="15" customHeight="1" x14ac:dyDescent="0.25">
      <c r="A176" s="2" t="s">
        <v>249</v>
      </c>
      <c r="B176" s="2" t="s">
        <v>251</v>
      </c>
      <c r="C176" s="2">
        <v>2014</v>
      </c>
      <c r="D176" s="2">
        <v>0.52400000000000002</v>
      </c>
      <c r="E176" s="2" t="s">
        <v>598</v>
      </c>
      <c r="F176" s="2" t="s">
        <v>822</v>
      </c>
      <c r="G176" s="2">
        <v>0.1</v>
      </c>
      <c r="H176" s="2">
        <v>0</v>
      </c>
      <c r="I176" s="2">
        <v>0</v>
      </c>
      <c r="J176" s="2" t="s">
        <v>598</v>
      </c>
      <c r="K176" s="2" t="s">
        <v>598</v>
      </c>
      <c r="L176" s="2" t="s">
        <v>598</v>
      </c>
      <c r="M176" s="2" t="s">
        <v>598</v>
      </c>
      <c r="N176" s="2" t="s">
        <v>598</v>
      </c>
      <c r="O176" s="2" t="s">
        <v>598</v>
      </c>
      <c r="P176" s="2" t="s">
        <v>598</v>
      </c>
      <c r="Q176" s="2" t="s">
        <v>598</v>
      </c>
      <c r="R176" s="2" t="s">
        <v>598</v>
      </c>
      <c r="S176" s="2" t="s">
        <v>598</v>
      </c>
      <c r="W176" s="2">
        <f t="shared" si="10"/>
        <v>0</v>
      </c>
      <c r="AA176" s="2" t="str">
        <f t="shared" si="11"/>
        <v>'Lokal Vindel från Göteborg Energi'</v>
      </c>
      <c r="AC176" s="2">
        <f t="shared" si="12"/>
        <v>0.1</v>
      </c>
      <c r="AD176" s="2">
        <f t="shared" si="13"/>
        <v>0</v>
      </c>
      <c r="AE176" s="2">
        <f t="shared" si="14"/>
        <v>0</v>
      </c>
    </row>
    <row r="177" spans="1:31" ht="15" customHeight="1" x14ac:dyDescent="0.25">
      <c r="A177" s="2" t="s">
        <v>249</v>
      </c>
      <c r="B177" s="2" t="s">
        <v>252</v>
      </c>
      <c r="C177" s="2">
        <v>2014</v>
      </c>
      <c r="D177" s="2">
        <v>1.2999999999999999E-2</v>
      </c>
      <c r="E177" s="2" t="s">
        <v>598</v>
      </c>
      <c r="F177" s="2" t="s">
        <v>821</v>
      </c>
      <c r="G177" s="2">
        <v>0.1</v>
      </c>
      <c r="H177" s="2">
        <v>0</v>
      </c>
      <c r="I177" s="2">
        <v>0</v>
      </c>
      <c r="J177" s="2" t="s">
        <v>598</v>
      </c>
      <c r="K177" s="2" t="s">
        <v>598</v>
      </c>
      <c r="L177" s="2" t="s">
        <v>598</v>
      </c>
      <c r="M177" s="2" t="s">
        <v>598</v>
      </c>
      <c r="N177" s="2" t="s">
        <v>598</v>
      </c>
      <c r="O177" s="2" t="s">
        <v>598</v>
      </c>
      <c r="P177" s="2" t="s">
        <v>598</v>
      </c>
      <c r="Q177" s="2" t="s">
        <v>598</v>
      </c>
      <c r="R177" s="2" t="s">
        <v>598</v>
      </c>
      <c r="S177" s="2" t="s">
        <v>598</v>
      </c>
      <c r="W177" s="2">
        <f t="shared" si="10"/>
        <v>0</v>
      </c>
      <c r="AA177" s="2" t="str">
        <f t="shared" si="11"/>
        <v>'Lokal Vind El från Göteborg Energi'</v>
      </c>
      <c r="AC177" s="2">
        <f t="shared" si="12"/>
        <v>0.1</v>
      </c>
      <c r="AD177" s="2">
        <f t="shared" si="13"/>
        <v>0</v>
      </c>
      <c r="AE177" s="2">
        <f t="shared" si="14"/>
        <v>0</v>
      </c>
    </row>
    <row r="178" spans="1:31"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W178" s="2">
        <f t="shared" si="10"/>
        <v>0</v>
      </c>
      <c r="AA178" s="2" t="str">
        <f t="shared" si="11"/>
        <v>-</v>
      </c>
      <c r="AC178" s="2">
        <f t="shared" si="12"/>
        <v>2.36</v>
      </c>
      <c r="AD178" s="2">
        <f t="shared" si="13"/>
        <v>483.4</v>
      </c>
      <c r="AE178" s="2">
        <f t="shared" si="14"/>
        <v>0.55000000000000004</v>
      </c>
    </row>
    <row r="179" spans="1:31" ht="15" customHeight="1" x14ac:dyDescent="0.25">
      <c r="A179" s="2" t="s">
        <v>255</v>
      </c>
      <c r="B179" s="2" t="s">
        <v>256</v>
      </c>
      <c r="C179" s="2">
        <v>2014</v>
      </c>
      <c r="D179" s="2">
        <v>1.1859999999999999</v>
      </c>
      <c r="E179" s="2" t="s">
        <v>598</v>
      </c>
      <c r="F179" s="2" t="s">
        <v>599</v>
      </c>
      <c r="G179" s="2">
        <v>2.36</v>
      </c>
      <c r="H179" s="2">
        <v>483.4</v>
      </c>
      <c r="I179" s="2">
        <v>0.55000000000000004</v>
      </c>
      <c r="J179" s="2" t="s">
        <v>598</v>
      </c>
      <c r="K179" s="2" t="s">
        <v>598</v>
      </c>
      <c r="L179" s="2" t="s">
        <v>598</v>
      </c>
      <c r="M179" s="2" t="s">
        <v>598</v>
      </c>
      <c r="N179" s="2" t="s">
        <v>598</v>
      </c>
      <c r="O179" s="2" t="s">
        <v>598</v>
      </c>
      <c r="P179" s="2" t="s">
        <v>598</v>
      </c>
      <c r="Q179" s="2" t="s">
        <v>598</v>
      </c>
      <c r="R179" s="2" t="s">
        <v>598</v>
      </c>
      <c r="S179" s="2" t="s">
        <v>598</v>
      </c>
      <c r="W179" s="2">
        <f t="shared" si="10"/>
        <v>0</v>
      </c>
      <c r="AA179" s="2" t="str">
        <f t="shared" si="11"/>
        <v>Nordisk residual</v>
      </c>
      <c r="AC179" s="2">
        <f t="shared" si="12"/>
        <v>2.36</v>
      </c>
      <c r="AD179" s="2">
        <f t="shared" si="13"/>
        <v>483.4</v>
      </c>
      <c r="AE179" s="2">
        <f t="shared" si="14"/>
        <v>0.55000000000000004</v>
      </c>
    </row>
    <row r="180" spans="1:31" ht="15" customHeight="1" x14ac:dyDescent="0.25">
      <c r="A180" s="2" t="s">
        <v>257</v>
      </c>
      <c r="B180" s="2" t="s">
        <v>258</v>
      </c>
      <c r="C180" s="2">
        <v>2014</v>
      </c>
      <c r="D180" s="2">
        <v>4.7439999999999998</v>
      </c>
      <c r="E180" s="2">
        <v>12.913</v>
      </c>
      <c r="F180" s="2" t="s">
        <v>599</v>
      </c>
      <c r="G180" s="2">
        <v>2.36</v>
      </c>
      <c r="H180" s="2">
        <v>483.4</v>
      </c>
      <c r="I180" s="2">
        <v>0.55000000000000004</v>
      </c>
      <c r="J180" s="2" t="s">
        <v>598</v>
      </c>
      <c r="K180" s="2" t="s">
        <v>598</v>
      </c>
      <c r="L180" s="2" t="s">
        <v>598</v>
      </c>
      <c r="M180" s="2" t="s">
        <v>598</v>
      </c>
      <c r="N180" s="2" t="s">
        <v>598</v>
      </c>
      <c r="O180" s="2" t="s">
        <v>598</v>
      </c>
      <c r="P180" s="2" t="s">
        <v>598</v>
      </c>
      <c r="Q180" s="2" t="s">
        <v>598</v>
      </c>
      <c r="R180" s="2" t="s">
        <v>598</v>
      </c>
      <c r="S180" s="2" t="s">
        <v>598</v>
      </c>
      <c r="W180" s="2">
        <f t="shared" si="10"/>
        <v>0</v>
      </c>
      <c r="AA180" s="2" t="str">
        <f t="shared" si="11"/>
        <v>Nordisk residual</v>
      </c>
      <c r="AC180" s="2">
        <f t="shared" si="12"/>
        <v>2.36</v>
      </c>
      <c r="AD180" s="2">
        <f t="shared" si="13"/>
        <v>483.4</v>
      </c>
      <c r="AE180" s="2">
        <f t="shared" si="14"/>
        <v>0.55000000000000004</v>
      </c>
    </row>
    <row r="181" spans="1:31" ht="15" customHeight="1" x14ac:dyDescent="0.25">
      <c r="A181" s="2" t="s">
        <v>259</v>
      </c>
      <c r="B181" s="2" t="s">
        <v>260</v>
      </c>
      <c r="C181" s="2">
        <v>2014</v>
      </c>
      <c r="D181" s="2">
        <v>2.5000000000000001E-2</v>
      </c>
      <c r="E181" s="2" t="s">
        <v>598</v>
      </c>
      <c r="F181" s="2" t="s">
        <v>599</v>
      </c>
      <c r="G181" s="2">
        <v>2.36</v>
      </c>
      <c r="H181" s="2">
        <v>483.4</v>
      </c>
      <c r="I181" s="2">
        <v>0.55000000000000004</v>
      </c>
      <c r="J181" s="2" t="s">
        <v>598</v>
      </c>
      <c r="K181" s="2" t="s">
        <v>598</v>
      </c>
      <c r="L181" s="2" t="s">
        <v>598</v>
      </c>
      <c r="M181" s="2" t="s">
        <v>598</v>
      </c>
      <c r="N181" s="2" t="s">
        <v>598</v>
      </c>
      <c r="O181" s="2" t="s">
        <v>598</v>
      </c>
      <c r="P181" s="2" t="s">
        <v>598</v>
      </c>
      <c r="Q181" s="2" t="s">
        <v>598</v>
      </c>
      <c r="R181" s="2" t="s">
        <v>598</v>
      </c>
      <c r="S181" s="2" t="s">
        <v>598</v>
      </c>
      <c r="W181" s="2">
        <f t="shared" si="10"/>
        <v>0</v>
      </c>
      <c r="AA181" s="2" t="str">
        <f t="shared" si="11"/>
        <v>Nordisk residual</v>
      </c>
      <c r="AC181" s="2">
        <f t="shared" si="12"/>
        <v>2.36</v>
      </c>
      <c r="AD181" s="2">
        <f t="shared" si="13"/>
        <v>483.4</v>
      </c>
      <c r="AE181" s="2">
        <f t="shared" si="14"/>
        <v>0.55000000000000004</v>
      </c>
    </row>
    <row r="182" spans="1:31" ht="15" customHeight="1" x14ac:dyDescent="0.25">
      <c r="A182" s="2" t="s">
        <v>261</v>
      </c>
      <c r="B182" s="2" t="s">
        <v>262</v>
      </c>
      <c r="C182" s="2">
        <v>2014</v>
      </c>
      <c r="D182" s="2">
        <v>0.08</v>
      </c>
      <c r="E182" s="2" t="s">
        <v>598</v>
      </c>
      <c r="F182" s="2" t="s">
        <v>792</v>
      </c>
      <c r="G182" s="2">
        <v>1.1000000000000001</v>
      </c>
      <c r="H182" s="2">
        <v>0</v>
      </c>
      <c r="I182" s="2">
        <v>0</v>
      </c>
      <c r="J182" s="2" t="s">
        <v>598</v>
      </c>
      <c r="K182" s="2" t="s">
        <v>598</v>
      </c>
      <c r="L182" s="2" t="s">
        <v>598</v>
      </c>
      <c r="M182" s="2" t="s">
        <v>598</v>
      </c>
      <c r="N182" s="2" t="s">
        <v>598</v>
      </c>
      <c r="O182" s="2" t="s">
        <v>598</v>
      </c>
      <c r="P182" s="2" t="s">
        <v>598</v>
      </c>
      <c r="Q182" s="2" t="s">
        <v>598</v>
      </c>
      <c r="R182" s="2" t="s">
        <v>598</v>
      </c>
      <c r="S182" s="2" t="s">
        <v>598</v>
      </c>
      <c r="W182" s="2">
        <f t="shared" si="10"/>
        <v>0</v>
      </c>
      <c r="AA182" s="2" t="str">
        <f t="shared" si="11"/>
        <v>'Vattenkraft'</v>
      </c>
      <c r="AC182" s="2">
        <f t="shared" si="12"/>
        <v>1.1000000000000001</v>
      </c>
      <c r="AD182" s="2">
        <f t="shared" si="13"/>
        <v>0</v>
      </c>
      <c r="AE182" s="2">
        <f t="shared" si="14"/>
        <v>0</v>
      </c>
    </row>
    <row r="183" spans="1:31" ht="15" customHeight="1" x14ac:dyDescent="0.25">
      <c r="A183" s="2" t="s">
        <v>261</v>
      </c>
      <c r="B183" s="2" t="s">
        <v>263</v>
      </c>
      <c r="C183" s="2">
        <v>2014</v>
      </c>
      <c r="D183" s="2">
        <v>1.3</v>
      </c>
      <c r="E183" s="2" t="s">
        <v>598</v>
      </c>
      <c r="F183" s="2" t="s">
        <v>792</v>
      </c>
      <c r="G183" s="2">
        <v>1.1000000000000001</v>
      </c>
      <c r="H183" s="2">
        <v>0</v>
      </c>
      <c r="I183" s="2">
        <v>0</v>
      </c>
      <c r="J183" s="2" t="s">
        <v>598</v>
      </c>
      <c r="K183" s="2" t="s">
        <v>598</v>
      </c>
      <c r="L183" s="2" t="s">
        <v>598</v>
      </c>
      <c r="M183" s="2" t="s">
        <v>598</v>
      </c>
      <c r="N183" s="2" t="s">
        <v>598</v>
      </c>
      <c r="O183" s="2" t="s">
        <v>598</v>
      </c>
      <c r="P183" s="2" t="s">
        <v>598</v>
      </c>
      <c r="Q183" s="2" t="s">
        <v>598</v>
      </c>
      <c r="R183" s="2" t="s">
        <v>598</v>
      </c>
      <c r="S183" s="2" t="s">
        <v>598</v>
      </c>
      <c r="W183" s="2">
        <f t="shared" si="10"/>
        <v>0</v>
      </c>
      <c r="AA183" s="2" t="str">
        <f t="shared" si="11"/>
        <v>'Vattenkraft'</v>
      </c>
      <c r="AC183" s="2">
        <f t="shared" si="12"/>
        <v>1.1000000000000001</v>
      </c>
      <c r="AD183" s="2">
        <f t="shared" si="13"/>
        <v>0</v>
      </c>
      <c r="AE183" s="2">
        <f t="shared" si="14"/>
        <v>0</v>
      </c>
    </row>
    <row r="184" spans="1:31" ht="15" customHeight="1" x14ac:dyDescent="0.25">
      <c r="A184" s="2" t="s">
        <v>261</v>
      </c>
      <c r="B184" s="2" t="s">
        <v>264</v>
      </c>
      <c r="C184" s="2">
        <v>2014</v>
      </c>
      <c r="D184" s="2" t="s">
        <v>609</v>
      </c>
      <c r="E184" s="2" t="s">
        <v>598</v>
      </c>
      <c r="F184" s="2" t="s">
        <v>792</v>
      </c>
      <c r="G184" s="2">
        <v>1.1000000000000001</v>
      </c>
      <c r="H184" s="2">
        <v>0</v>
      </c>
      <c r="I184" s="2">
        <v>0</v>
      </c>
      <c r="J184" s="2" t="s">
        <v>598</v>
      </c>
      <c r="K184" s="2" t="s">
        <v>598</v>
      </c>
      <c r="L184" s="2" t="s">
        <v>598</v>
      </c>
      <c r="M184" s="2" t="s">
        <v>598</v>
      </c>
      <c r="N184" s="2" t="s">
        <v>598</v>
      </c>
      <c r="O184" s="2" t="s">
        <v>598</v>
      </c>
      <c r="P184" s="2" t="s">
        <v>598</v>
      </c>
      <c r="Q184" s="2" t="s">
        <v>598</v>
      </c>
      <c r="R184" s="2" t="s">
        <v>598</v>
      </c>
      <c r="S184" s="2" t="s">
        <v>598</v>
      </c>
      <c r="W184" s="2">
        <f t="shared" si="10"/>
        <v>0</v>
      </c>
      <c r="AA184" s="2" t="str">
        <f t="shared" si="11"/>
        <v>'Vattenkraft'</v>
      </c>
      <c r="AC184" s="2">
        <f t="shared" si="12"/>
        <v>1.1000000000000001</v>
      </c>
      <c r="AD184" s="2">
        <f t="shared" si="13"/>
        <v>0</v>
      </c>
      <c r="AE184" s="2">
        <f t="shared" si="14"/>
        <v>0</v>
      </c>
    </row>
    <row r="185" spans="1:31" ht="15" customHeight="1" x14ac:dyDescent="0.25">
      <c r="A185" s="2" t="s">
        <v>261</v>
      </c>
      <c r="B185" s="2" t="s">
        <v>265</v>
      </c>
      <c r="C185" s="2">
        <v>2014</v>
      </c>
      <c r="D185" s="2">
        <v>3.356E-2</v>
      </c>
      <c r="E185" s="2" t="s">
        <v>598</v>
      </c>
      <c r="F185" s="2" t="s">
        <v>792</v>
      </c>
      <c r="G185" s="2">
        <v>1.1000000000000001</v>
      </c>
      <c r="H185" s="2">
        <v>0</v>
      </c>
      <c r="I185" s="2">
        <v>0</v>
      </c>
      <c r="J185" s="2" t="s">
        <v>598</v>
      </c>
      <c r="K185" s="2" t="s">
        <v>598</v>
      </c>
      <c r="L185" s="2" t="s">
        <v>598</v>
      </c>
      <c r="M185" s="2" t="s">
        <v>598</v>
      </c>
      <c r="N185" s="2" t="s">
        <v>598</v>
      </c>
      <c r="O185" s="2" t="s">
        <v>598</v>
      </c>
      <c r="P185" s="2" t="s">
        <v>598</v>
      </c>
      <c r="Q185" s="2" t="s">
        <v>598</v>
      </c>
      <c r="R185" s="2" t="s">
        <v>598</v>
      </c>
      <c r="S185" s="2" t="s">
        <v>598</v>
      </c>
      <c r="W185" s="2">
        <f t="shared" si="10"/>
        <v>0</v>
      </c>
      <c r="AA185" s="2" t="str">
        <f t="shared" si="11"/>
        <v>'Vattenkraft'</v>
      </c>
      <c r="AC185" s="2">
        <f t="shared" si="12"/>
        <v>1.1000000000000001</v>
      </c>
      <c r="AD185" s="2">
        <f t="shared" si="13"/>
        <v>0</v>
      </c>
      <c r="AE185" s="2">
        <f t="shared" si="14"/>
        <v>0</v>
      </c>
    </row>
    <row r="186" spans="1:31" ht="15" customHeight="1" x14ac:dyDescent="0.25">
      <c r="A186" s="2" t="s">
        <v>266</v>
      </c>
      <c r="B186" s="2" t="s">
        <v>267</v>
      </c>
      <c r="C186" s="2">
        <v>2014</v>
      </c>
      <c r="D186" s="2" t="s">
        <v>598</v>
      </c>
      <c r="E186" s="2">
        <v>6</v>
      </c>
      <c r="F186" s="2" t="s">
        <v>599</v>
      </c>
      <c r="G186" s="2">
        <v>2.36</v>
      </c>
      <c r="H186" s="2">
        <v>483.4</v>
      </c>
      <c r="I186" s="2">
        <v>0.25</v>
      </c>
      <c r="J186" s="2" t="s">
        <v>598</v>
      </c>
      <c r="K186" s="2" t="s">
        <v>598</v>
      </c>
      <c r="L186" s="2" t="s">
        <v>598</v>
      </c>
      <c r="M186" s="2" t="s">
        <v>598</v>
      </c>
      <c r="N186" s="2" t="s">
        <v>598</v>
      </c>
      <c r="O186" s="2" t="s">
        <v>598</v>
      </c>
      <c r="P186" s="2" t="s">
        <v>598</v>
      </c>
      <c r="Q186" s="2" t="s">
        <v>598</v>
      </c>
      <c r="R186" s="2" t="s">
        <v>598</v>
      </c>
      <c r="S186" s="2" t="s">
        <v>598</v>
      </c>
      <c r="W186" s="2">
        <f t="shared" si="10"/>
        <v>0</v>
      </c>
      <c r="AA186" s="2" t="str">
        <f t="shared" si="11"/>
        <v>Nordisk residual</v>
      </c>
      <c r="AC186" s="2">
        <f t="shared" si="12"/>
        <v>2.36</v>
      </c>
      <c r="AD186" s="2">
        <f t="shared" si="13"/>
        <v>483.4</v>
      </c>
      <c r="AE186" s="2">
        <f t="shared" si="14"/>
        <v>0.25</v>
      </c>
    </row>
    <row r="187" spans="1:31" ht="15" customHeight="1" x14ac:dyDescent="0.25">
      <c r="A187" s="2" t="s">
        <v>268</v>
      </c>
      <c r="B187" s="2" t="s">
        <v>269</v>
      </c>
      <c r="C187" s="2">
        <v>2014</v>
      </c>
      <c r="D187" s="2">
        <v>0.14099999999999999</v>
      </c>
      <c r="E187" s="2" t="s">
        <v>598</v>
      </c>
      <c r="F187" s="2" t="s">
        <v>823</v>
      </c>
      <c r="G187" s="2">
        <v>1.1000000000000001</v>
      </c>
      <c r="H187" s="2">
        <v>0</v>
      </c>
      <c r="I187" s="2">
        <v>0</v>
      </c>
      <c r="J187" s="2" t="s">
        <v>598</v>
      </c>
      <c r="K187" s="2" t="s">
        <v>598</v>
      </c>
      <c r="L187" s="2" t="s">
        <v>598</v>
      </c>
      <c r="M187" s="2" t="s">
        <v>598</v>
      </c>
      <c r="N187" s="2" t="s">
        <v>598</v>
      </c>
      <c r="O187" s="2" t="s">
        <v>598</v>
      </c>
      <c r="P187" s="2" t="s">
        <v>598</v>
      </c>
      <c r="Q187" s="2" t="s">
        <v>598</v>
      </c>
      <c r="R187" s="2" t="s">
        <v>598</v>
      </c>
      <c r="S187" s="2" t="s">
        <v>598</v>
      </c>
      <c r="W187" s="2">
        <f t="shared" si="10"/>
        <v>0</v>
      </c>
      <c r="AA187" s="2" t="str">
        <f t="shared" si="11"/>
        <v>'Vattenkraftel'</v>
      </c>
      <c r="AC187" s="2">
        <f t="shared" si="12"/>
        <v>1.1000000000000001</v>
      </c>
      <c r="AD187" s="2">
        <f t="shared" si="13"/>
        <v>0</v>
      </c>
      <c r="AE187" s="2">
        <f t="shared" si="14"/>
        <v>0</v>
      </c>
    </row>
    <row r="188" spans="1:31" ht="15" customHeight="1" x14ac:dyDescent="0.25">
      <c r="A188" s="2" t="s">
        <v>268</v>
      </c>
      <c r="B188" s="2" t="s">
        <v>270</v>
      </c>
      <c r="C188" s="2">
        <v>2014</v>
      </c>
      <c r="D188" s="2">
        <v>0.26600000000000001</v>
      </c>
      <c r="E188" s="2" t="s">
        <v>598</v>
      </c>
      <c r="F188" s="2" t="s">
        <v>823</v>
      </c>
      <c r="G188" s="2">
        <v>1.1000000000000001</v>
      </c>
      <c r="H188" s="2">
        <v>0</v>
      </c>
      <c r="I188" s="2">
        <v>0</v>
      </c>
      <c r="J188" s="2" t="s">
        <v>598</v>
      </c>
      <c r="K188" s="2" t="s">
        <v>598</v>
      </c>
      <c r="L188" s="2" t="s">
        <v>598</v>
      </c>
      <c r="M188" s="2" t="s">
        <v>598</v>
      </c>
      <c r="N188" s="2" t="s">
        <v>598</v>
      </c>
      <c r="O188" s="2" t="s">
        <v>598</v>
      </c>
      <c r="P188" s="2" t="s">
        <v>598</v>
      </c>
      <c r="Q188" s="2" t="s">
        <v>598</v>
      </c>
      <c r="R188" s="2" t="s">
        <v>598</v>
      </c>
      <c r="S188" s="2" t="s">
        <v>598</v>
      </c>
      <c r="W188" s="2">
        <f t="shared" si="10"/>
        <v>0</v>
      </c>
      <c r="AA188" s="2" t="str">
        <f t="shared" si="11"/>
        <v>'Vattenkraftel'</v>
      </c>
      <c r="AC188" s="2">
        <f t="shared" si="12"/>
        <v>1.1000000000000001</v>
      </c>
      <c r="AD188" s="2">
        <f t="shared" si="13"/>
        <v>0</v>
      </c>
      <c r="AE188" s="2">
        <f t="shared" si="14"/>
        <v>0</v>
      </c>
    </row>
    <row r="189" spans="1:31" ht="15" customHeight="1" x14ac:dyDescent="0.25">
      <c r="A189" s="2" t="s">
        <v>268</v>
      </c>
      <c r="B189" s="2" t="s">
        <v>271</v>
      </c>
      <c r="C189" s="2">
        <v>2014</v>
      </c>
      <c r="D189" s="2">
        <v>2.19</v>
      </c>
      <c r="E189" s="2" t="s">
        <v>598</v>
      </c>
      <c r="F189" s="2" t="s">
        <v>824</v>
      </c>
      <c r="G189" s="2">
        <v>1.1000000000000001</v>
      </c>
      <c r="H189" s="2">
        <v>0</v>
      </c>
      <c r="I189" s="2">
        <v>0</v>
      </c>
      <c r="J189" s="2" t="s">
        <v>598</v>
      </c>
      <c r="K189" s="2" t="s">
        <v>598</v>
      </c>
      <c r="L189" s="2" t="s">
        <v>598</v>
      </c>
      <c r="M189" s="2" t="s">
        <v>598</v>
      </c>
      <c r="N189" s="2" t="s">
        <v>598</v>
      </c>
      <c r="O189" s="2" t="s">
        <v>598</v>
      </c>
      <c r="P189" s="2" t="s">
        <v>598</v>
      </c>
      <c r="Q189" s="2" t="s">
        <v>598</v>
      </c>
      <c r="R189" s="2" t="s">
        <v>598</v>
      </c>
      <c r="S189" s="2" t="s">
        <v>598</v>
      </c>
      <c r="W189" s="2">
        <f t="shared" si="10"/>
        <v>0</v>
      </c>
      <c r="AA189" s="2" t="str">
        <f t="shared" si="11"/>
        <v>'Vasttenkraftel'</v>
      </c>
      <c r="AC189" s="2">
        <f t="shared" si="12"/>
        <v>1.1000000000000001</v>
      </c>
      <c r="AD189" s="2">
        <f t="shared" si="13"/>
        <v>0</v>
      </c>
      <c r="AE189" s="2">
        <f t="shared" si="14"/>
        <v>0</v>
      </c>
    </row>
    <row r="190" spans="1:31" ht="15" customHeight="1" x14ac:dyDescent="0.25">
      <c r="A190" s="2" t="s">
        <v>272</v>
      </c>
      <c r="B190" s="2" t="s">
        <v>273</v>
      </c>
      <c r="C190" s="2">
        <v>2014</v>
      </c>
      <c r="D190" s="2">
        <v>21.3</v>
      </c>
      <c r="E190" s="2" t="s">
        <v>598</v>
      </c>
      <c r="F190" s="2" t="s">
        <v>825</v>
      </c>
      <c r="G190" s="2">
        <v>0.14499999999999999</v>
      </c>
      <c r="H190" s="2">
        <v>9.36</v>
      </c>
      <c r="I190" s="2">
        <v>1.4999999999999999E-2</v>
      </c>
      <c r="J190" s="2" t="s">
        <v>598</v>
      </c>
      <c r="K190" s="2" t="s">
        <v>598</v>
      </c>
      <c r="L190" s="2" t="s">
        <v>598</v>
      </c>
      <c r="M190" s="2" t="s">
        <v>598</v>
      </c>
      <c r="N190" s="2" t="s">
        <v>598</v>
      </c>
      <c r="O190" s="2" t="s">
        <v>598</v>
      </c>
      <c r="P190" s="2" t="s">
        <v>598</v>
      </c>
      <c r="Q190" s="2" t="s">
        <v>598</v>
      </c>
      <c r="R190" s="2" t="s">
        <v>598</v>
      </c>
      <c r="S190" s="2" t="s">
        <v>598</v>
      </c>
      <c r="W190" s="2">
        <f t="shared" si="10"/>
        <v>0</v>
      </c>
      <c r="AA190" s="2" t="str">
        <f t="shared" si="11"/>
        <v>'Vindel+El från Kraftvärmeverket'</v>
      </c>
      <c r="AC190" s="2">
        <f t="shared" si="12"/>
        <v>0.14499999999999999</v>
      </c>
      <c r="AD190" s="2">
        <f t="shared" si="13"/>
        <v>9.36</v>
      </c>
      <c r="AE190" s="2">
        <f t="shared" si="14"/>
        <v>1.4999999999999999E-2</v>
      </c>
    </row>
    <row r="191" spans="1:31" ht="15" customHeight="1" x14ac:dyDescent="0.25">
      <c r="A191" s="2" t="s">
        <v>272</v>
      </c>
      <c r="B191" s="2" t="s">
        <v>274</v>
      </c>
      <c r="C191" s="2">
        <v>2014</v>
      </c>
      <c r="D191" s="2">
        <v>0.46</v>
      </c>
      <c r="E191" s="2" t="s">
        <v>598</v>
      </c>
      <c r="F191" s="2" t="s">
        <v>826</v>
      </c>
      <c r="G191" s="2">
        <v>0.1</v>
      </c>
      <c r="H191" s="2">
        <v>0</v>
      </c>
      <c r="I191" s="2">
        <v>0</v>
      </c>
      <c r="J191" s="2" t="s">
        <v>598</v>
      </c>
      <c r="K191" s="2" t="s">
        <v>598</v>
      </c>
      <c r="L191" s="2" t="s">
        <v>598</v>
      </c>
      <c r="M191" s="2" t="s">
        <v>598</v>
      </c>
      <c r="N191" s="2" t="s">
        <v>598</v>
      </c>
      <c r="O191" s="2" t="s">
        <v>598</v>
      </c>
      <c r="P191" s="2" t="s">
        <v>598</v>
      </c>
      <c r="Q191" s="2" t="s">
        <v>598</v>
      </c>
      <c r="R191" s="2" t="s">
        <v>598</v>
      </c>
      <c r="S191" s="2" t="s">
        <v>598</v>
      </c>
      <c r="W191" s="2">
        <f t="shared" si="10"/>
        <v>0</v>
      </c>
      <c r="AA191" s="2" t="str">
        <f t="shared" si="11"/>
        <v>'Vindel'</v>
      </c>
      <c r="AC191" s="2">
        <f t="shared" si="12"/>
        <v>0.1</v>
      </c>
      <c r="AD191" s="2">
        <f t="shared" si="13"/>
        <v>0</v>
      </c>
      <c r="AE191" s="2">
        <f t="shared" si="14"/>
        <v>0</v>
      </c>
    </row>
    <row r="192" spans="1:31"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W192" s="2">
        <f t="shared" si="10"/>
        <v>0</v>
      </c>
      <c r="AA192" s="2" t="str">
        <f t="shared" si="11"/>
        <v>-</v>
      </c>
      <c r="AC192" s="2">
        <f t="shared" si="12"/>
        <v>2.36</v>
      </c>
      <c r="AD192" s="2">
        <f t="shared" si="13"/>
        <v>483.4</v>
      </c>
      <c r="AE192" s="2">
        <f t="shared" si="14"/>
        <v>0.55000000000000004</v>
      </c>
    </row>
    <row r="193" spans="1:31" ht="15" customHeight="1" x14ac:dyDescent="0.25">
      <c r="A193" s="2" t="s">
        <v>277</v>
      </c>
      <c r="B193" s="2" t="s">
        <v>278</v>
      </c>
      <c r="C193" s="2">
        <v>2014</v>
      </c>
      <c r="D193" s="2">
        <v>0.5</v>
      </c>
      <c r="E193" s="2" t="s">
        <v>598</v>
      </c>
      <c r="F193" s="2" t="s">
        <v>599</v>
      </c>
      <c r="G193" s="2">
        <v>2.36</v>
      </c>
      <c r="H193" s="2">
        <v>483.4</v>
      </c>
      <c r="I193" s="2">
        <v>0.55000000000000004</v>
      </c>
      <c r="J193" s="2" t="s">
        <v>598</v>
      </c>
      <c r="K193" s="2" t="s">
        <v>598</v>
      </c>
      <c r="L193" s="2" t="s">
        <v>598</v>
      </c>
      <c r="M193" s="2" t="s">
        <v>598</v>
      </c>
      <c r="N193" s="2" t="s">
        <v>598</v>
      </c>
      <c r="O193" s="2" t="s">
        <v>598</v>
      </c>
      <c r="P193" s="2" t="s">
        <v>598</v>
      </c>
      <c r="Q193" s="2" t="s">
        <v>598</v>
      </c>
      <c r="R193" s="2" t="s">
        <v>598</v>
      </c>
      <c r="S193" s="2" t="s">
        <v>598</v>
      </c>
      <c r="W193" s="2">
        <f t="shared" si="10"/>
        <v>0</v>
      </c>
      <c r="AA193" s="2" t="str">
        <f t="shared" si="11"/>
        <v>Nordisk residual</v>
      </c>
      <c r="AC193" s="2">
        <f t="shared" si="12"/>
        <v>2.36</v>
      </c>
      <c r="AD193" s="2">
        <f t="shared" si="13"/>
        <v>483.4</v>
      </c>
      <c r="AE193" s="2">
        <f t="shared" si="14"/>
        <v>0.55000000000000004</v>
      </c>
    </row>
    <row r="194" spans="1:31" ht="15" customHeight="1" x14ac:dyDescent="0.25">
      <c r="A194" s="2" t="s">
        <v>279</v>
      </c>
      <c r="B194" s="2" t="s">
        <v>280</v>
      </c>
      <c r="C194" s="2">
        <v>2014</v>
      </c>
      <c r="D194" s="2">
        <v>0.87</v>
      </c>
      <c r="E194" s="2">
        <v>2.7</v>
      </c>
      <c r="F194" s="2" t="s">
        <v>827</v>
      </c>
      <c r="G194" s="2">
        <v>0</v>
      </c>
      <c r="H194" s="2">
        <v>0</v>
      </c>
      <c r="I194" s="2">
        <v>0</v>
      </c>
      <c r="J194" s="2" t="s">
        <v>598</v>
      </c>
      <c r="K194" s="2" t="s">
        <v>598</v>
      </c>
      <c r="L194" s="2" t="s">
        <v>598</v>
      </c>
      <c r="M194" s="2" t="s">
        <v>598</v>
      </c>
      <c r="N194" s="2" t="s">
        <v>598</v>
      </c>
      <c r="O194" s="2" t="s">
        <v>598</v>
      </c>
      <c r="P194" s="2" t="s">
        <v>598</v>
      </c>
      <c r="Q194" s="2" t="s">
        <v>598</v>
      </c>
      <c r="R194" s="2" t="s">
        <v>598</v>
      </c>
      <c r="S194" s="2" t="s">
        <v>598</v>
      </c>
      <c r="W194" s="2">
        <f t="shared" si="10"/>
        <v>0</v>
      </c>
      <c r="AA194" s="2" t="str">
        <f t="shared" si="11"/>
        <v>'Bra miljöval'</v>
      </c>
      <c r="AC194" s="2">
        <f t="shared" si="12"/>
        <v>0</v>
      </c>
      <c r="AD194" s="2">
        <f t="shared" si="13"/>
        <v>0</v>
      </c>
      <c r="AE194" s="2">
        <f t="shared" si="14"/>
        <v>0</v>
      </c>
    </row>
    <row r="195" spans="1:31" ht="15" customHeight="1" x14ac:dyDescent="0.25">
      <c r="A195" s="2" t="s">
        <v>279</v>
      </c>
      <c r="B195" s="2" t="s">
        <v>281</v>
      </c>
      <c r="C195" s="2">
        <v>2014</v>
      </c>
      <c r="D195" s="2">
        <v>0.21</v>
      </c>
      <c r="E195" s="2" t="s">
        <v>598</v>
      </c>
      <c r="F195" s="2" t="s">
        <v>828</v>
      </c>
      <c r="G195" s="2">
        <v>0</v>
      </c>
      <c r="H195" s="2">
        <v>5.73</v>
      </c>
      <c r="I195" s="2">
        <v>0</v>
      </c>
      <c r="J195" s="2" t="s">
        <v>598</v>
      </c>
      <c r="K195" s="2" t="s">
        <v>598</v>
      </c>
      <c r="L195" s="2" t="s">
        <v>598</v>
      </c>
      <c r="M195" s="2" t="s">
        <v>598</v>
      </c>
      <c r="N195" s="2" t="s">
        <v>598</v>
      </c>
      <c r="O195" s="2" t="s">
        <v>598</v>
      </c>
      <c r="P195" s="2" t="s">
        <v>598</v>
      </c>
      <c r="Q195" s="2" t="s">
        <v>598</v>
      </c>
      <c r="R195" s="2" t="s">
        <v>598</v>
      </c>
      <c r="S195" s="2" t="s">
        <v>598</v>
      </c>
      <c r="W195" s="2">
        <f t="shared" ref="W195:W258" si="15">IFERROR(J195/1,0)</f>
        <v>0</v>
      </c>
      <c r="AA195" s="2" t="str">
        <f t="shared" ref="AA195:AA258" si="16">IF(AND(OR(F195="-",F195="et",F195="'-'",F195="'0'",F195="'DS'"),G195=2.36),"Nordisk residual",F195)</f>
        <v>'Bramiljöval'</v>
      </c>
      <c r="AC195" s="2">
        <f t="shared" ref="AC195:AC258" si="17">IFERROR(G195/1,2.36)</f>
        <v>0</v>
      </c>
      <c r="AD195" s="2">
        <f t="shared" ref="AD195:AD258" si="18">IFERROR(H195/1,483.4)</f>
        <v>5.73</v>
      </c>
      <c r="AE195" s="2">
        <f t="shared" ref="AE195:AE258" si="19">IFERROR(I195/1,0.55)</f>
        <v>0</v>
      </c>
    </row>
    <row r="196" spans="1:31" ht="15" customHeight="1" x14ac:dyDescent="0.25">
      <c r="A196" s="2" t="s">
        <v>279</v>
      </c>
      <c r="B196" s="2" t="s">
        <v>282</v>
      </c>
      <c r="C196" s="2">
        <v>2014</v>
      </c>
      <c r="D196" s="2">
        <v>0.05</v>
      </c>
      <c r="E196" s="2" t="s">
        <v>598</v>
      </c>
      <c r="F196" s="2" t="s">
        <v>827</v>
      </c>
      <c r="G196" s="2">
        <v>0</v>
      </c>
      <c r="H196" s="2">
        <v>0</v>
      </c>
      <c r="I196" s="2">
        <v>0</v>
      </c>
      <c r="J196" s="2" t="s">
        <v>598</v>
      </c>
      <c r="K196" s="2" t="s">
        <v>598</v>
      </c>
      <c r="L196" s="2" t="s">
        <v>598</v>
      </c>
      <c r="M196" s="2" t="s">
        <v>598</v>
      </c>
      <c r="N196" s="2" t="s">
        <v>598</v>
      </c>
      <c r="O196" s="2" t="s">
        <v>598</v>
      </c>
      <c r="P196" s="2" t="s">
        <v>598</v>
      </c>
      <c r="Q196" s="2" t="s">
        <v>598</v>
      </c>
      <c r="R196" s="2" t="s">
        <v>598</v>
      </c>
      <c r="S196" s="2" t="s">
        <v>598</v>
      </c>
      <c r="W196" s="2">
        <f t="shared" si="15"/>
        <v>0</v>
      </c>
      <c r="AA196" s="2" t="str">
        <f t="shared" si="16"/>
        <v>'Bra miljöval'</v>
      </c>
      <c r="AC196" s="2">
        <f t="shared" si="17"/>
        <v>0</v>
      </c>
      <c r="AD196" s="2">
        <f t="shared" si="18"/>
        <v>0</v>
      </c>
      <c r="AE196" s="2">
        <f t="shared" si="19"/>
        <v>0</v>
      </c>
    </row>
    <row r="197" spans="1:31" ht="15" customHeight="1" x14ac:dyDescent="0.25">
      <c r="A197" s="2" t="s">
        <v>283</v>
      </c>
      <c r="B197" s="2" t="s">
        <v>284</v>
      </c>
      <c r="C197" s="2">
        <v>2014</v>
      </c>
      <c r="D197" s="2" t="s">
        <v>598</v>
      </c>
      <c r="E197" s="2" t="s">
        <v>598</v>
      </c>
      <c r="F197" s="2" t="s">
        <v>599</v>
      </c>
      <c r="G197" s="2">
        <v>2.36</v>
      </c>
      <c r="H197" s="2">
        <v>483.4</v>
      </c>
      <c r="I197" s="2">
        <v>0.55000000000000004</v>
      </c>
      <c r="J197" s="2" t="s">
        <v>598</v>
      </c>
      <c r="K197" s="2" t="s">
        <v>598</v>
      </c>
      <c r="L197" s="2" t="s">
        <v>598</v>
      </c>
      <c r="M197" s="2" t="s">
        <v>598</v>
      </c>
      <c r="N197" s="2" t="s">
        <v>598</v>
      </c>
      <c r="O197" s="2" t="s">
        <v>598</v>
      </c>
      <c r="P197" s="2" t="s">
        <v>598</v>
      </c>
      <c r="Q197" s="2" t="s">
        <v>598</v>
      </c>
      <c r="R197" s="2" t="s">
        <v>598</v>
      </c>
      <c r="S197" s="2" t="s">
        <v>598</v>
      </c>
      <c r="W197" s="2">
        <f t="shared" si="15"/>
        <v>0</v>
      </c>
      <c r="AA197" s="2" t="str">
        <f t="shared" si="16"/>
        <v>Nordisk residual</v>
      </c>
      <c r="AC197" s="2">
        <f t="shared" si="17"/>
        <v>2.36</v>
      </c>
      <c r="AD197" s="2">
        <f t="shared" si="18"/>
        <v>483.4</v>
      </c>
      <c r="AE197" s="2">
        <f t="shared" si="19"/>
        <v>0.55000000000000004</v>
      </c>
    </row>
    <row r="198" spans="1:31" ht="15" customHeight="1" x14ac:dyDescent="0.25">
      <c r="A198" s="2" t="s">
        <v>285</v>
      </c>
      <c r="B198" s="2" t="s">
        <v>286</v>
      </c>
      <c r="C198" s="2">
        <v>2014</v>
      </c>
      <c r="D198" s="2" t="s">
        <v>598</v>
      </c>
      <c r="E198" s="2" t="s">
        <v>598</v>
      </c>
      <c r="F198" s="2" t="s">
        <v>829</v>
      </c>
      <c r="G198" s="2">
        <v>2.36</v>
      </c>
      <c r="H198" s="2">
        <v>483.4</v>
      </c>
      <c r="I198" s="2">
        <v>0.55000000000000004</v>
      </c>
      <c r="J198" s="2">
        <v>91.4</v>
      </c>
      <c r="K198" s="2">
        <v>0.19</v>
      </c>
      <c r="L198" s="2">
        <v>92</v>
      </c>
      <c r="M198" s="2">
        <v>7</v>
      </c>
      <c r="N198" s="2">
        <v>8</v>
      </c>
      <c r="O198" s="2" t="s">
        <v>598</v>
      </c>
      <c r="P198" s="2" t="s">
        <v>598</v>
      </c>
      <c r="Q198" s="2" t="s">
        <v>598</v>
      </c>
      <c r="R198" s="2" t="s">
        <v>598</v>
      </c>
      <c r="S198" s="2" t="s">
        <v>598</v>
      </c>
      <c r="W198" s="2">
        <f t="shared" si="15"/>
        <v>91.4</v>
      </c>
      <c r="AA198" s="2" t="str">
        <f t="shared" si="16"/>
        <v>'residual'</v>
      </c>
      <c r="AC198" s="2">
        <f t="shared" si="17"/>
        <v>2.36</v>
      </c>
      <c r="AD198" s="2">
        <f t="shared" si="18"/>
        <v>483.4</v>
      </c>
      <c r="AE198" s="2">
        <f t="shared" si="19"/>
        <v>0.55000000000000004</v>
      </c>
    </row>
    <row r="199" spans="1:31" ht="15" customHeight="1" x14ac:dyDescent="0.25">
      <c r="A199" s="2" t="s">
        <v>287</v>
      </c>
      <c r="B199" s="2" t="s">
        <v>288</v>
      </c>
      <c r="C199" s="2">
        <v>2014</v>
      </c>
      <c r="D199" s="2">
        <v>0.23</v>
      </c>
      <c r="E199" s="2">
        <v>0</v>
      </c>
      <c r="F199" s="2" t="s">
        <v>599</v>
      </c>
      <c r="G199" s="2">
        <v>2.36</v>
      </c>
      <c r="H199" s="2">
        <v>483.4</v>
      </c>
      <c r="I199" s="2">
        <v>0.55000000000000004</v>
      </c>
      <c r="J199" s="2" t="s">
        <v>598</v>
      </c>
      <c r="K199" s="2" t="s">
        <v>598</v>
      </c>
      <c r="L199" s="2" t="s">
        <v>598</v>
      </c>
      <c r="M199" s="2" t="s">
        <v>598</v>
      </c>
      <c r="N199" s="2" t="s">
        <v>598</v>
      </c>
      <c r="O199" s="2" t="s">
        <v>598</v>
      </c>
      <c r="P199" s="2" t="s">
        <v>598</v>
      </c>
      <c r="Q199" s="2" t="s">
        <v>598</v>
      </c>
      <c r="R199" s="2" t="s">
        <v>598</v>
      </c>
      <c r="S199" s="2" t="s">
        <v>598</v>
      </c>
      <c r="W199" s="2">
        <f t="shared" si="15"/>
        <v>0</v>
      </c>
      <c r="AA199" s="2" t="str">
        <f t="shared" si="16"/>
        <v>Nordisk residual</v>
      </c>
      <c r="AC199" s="2">
        <f t="shared" si="17"/>
        <v>2.36</v>
      </c>
      <c r="AD199" s="2">
        <f t="shared" si="18"/>
        <v>483.4</v>
      </c>
      <c r="AE199" s="2">
        <f t="shared" si="19"/>
        <v>0.55000000000000004</v>
      </c>
    </row>
    <row r="200" spans="1:31"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W200" s="2">
        <f t="shared" si="15"/>
        <v>0</v>
      </c>
      <c r="AA200" s="2" t="str">
        <f t="shared" si="16"/>
        <v>-</v>
      </c>
      <c r="AC200" s="2">
        <f t="shared" si="17"/>
        <v>2.36</v>
      </c>
      <c r="AD200" s="2">
        <f t="shared" si="18"/>
        <v>483.4</v>
      </c>
      <c r="AE200" s="2">
        <f t="shared" si="19"/>
        <v>0.55000000000000004</v>
      </c>
    </row>
    <row r="201" spans="1:31" ht="15" customHeight="1" x14ac:dyDescent="0.25">
      <c r="A201" s="2" t="s">
        <v>291</v>
      </c>
      <c r="B201" s="2" t="s">
        <v>292</v>
      </c>
      <c r="C201" s="2">
        <v>2014</v>
      </c>
      <c r="D201" s="2" t="s">
        <v>598</v>
      </c>
      <c r="E201" s="2" t="s">
        <v>598</v>
      </c>
      <c r="F201" s="2" t="s">
        <v>599</v>
      </c>
      <c r="G201" s="2">
        <v>2.36</v>
      </c>
      <c r="H201" s="2">
        <v>483.4</v>
      </c>
      <c r="I201" s="2">
        <v>0.55000000000000004</v>
      </c>
      <c r="J201" s="2" t="s">
        <v>598</v>
      </c>
      <c r="K201" s="2" t="s">
        <v>598</v>
      </c>
      <c r="L201" s="2" t="s">
        <v>598</v>
      </c>
      <c r="M201" s="2" t="s">
        <v>598</v>
      </c>
      <c r="N201" s="2" t="s">
        <v>598</v>
      </c>
      <c r="O201" s="2" t="s">
        <v>598</v>
      </c>
      <c r="P201" s="2" t="s">
        <v>598</v>
      </c>
      <c r="Q201" s="2" t="s">
        <v>598</v>
      </c>
      <c r="R201" s="2" t="s">
        <v>598</v>
      </c>
      <c r="S201" s="2" t="s">
        <v>598</v>
      </c>
      <c r="W201" s="2">
        <f t="shared" si="15"/>
        <v>0</v>
      </c>
      <c r="AA201" s="2" t="str">
        <f t="shared" si="16"/>
        <v>Nordisk residual</v>
      </c>
      <c r="AC201" s="2">
        <f t="shared" si="17"/>
        <v>2.36</v>
      </c>
      <c r="AD201" s="2">
        <f t="shared" si="18"/>
        <v>483.4</v>
      </c>
      <c r="AE201" s="2">
        <f t="shared" si="19"/>
        <v>0.55000000000000004</v>
      </c>
    </row>
    <row r="202" spans="1:31" ht="15" customHeight="1" x14ac:dyDescent="0.25">
      <c r="A202" s="2" t="s">
        <v>291</v>
      </c>
      <c r="B202" s="2" t="s">
        <v>293</v>
      </c>
      <c r="C202" s="2">
        <v>2014</v>
      </c>
      <c r="D202" s="2">
        <v>1.78</v>
      </c>
      <c r="E202" s="2" t="s">
        <v>598</v>
      </c>
      <c r="F202" s="2" t="s">
        <v>599</v>
      </c>
      <c r="G202" s="2">
        <v>2.36</v>
      </c>
      <c r="H202" s="2">
        <v>483.4</v>
      </c>
      <c r="I202" s="2">
        <v>0.55000000000000004</v>
      </c>
      <c r="J202" s="2" t="s">
        <v>598</v>
      </c>
      <c r="K202" s="2" t="s">
        <v>598</v>
      </c>
      <c r="L202" s="2" t="s">
        <v>598</v>
      </c>
      <c r="M202" s="2" t="s">
        <v>598</v>
      </c>
      <c r="N202" s="2" t="s">
        <v>598</v>
      </c>
      <c r="O202" s="2" t="s">
        <v>598</v>
      </c>
      <c r="P202" s="2" t="s">
        <v>598</v>
      </c>
      <c r="Q202" s="2" t="s">
        <v>598</v>
      </c>
      <c r="R202" s="2" t="s">
        <v>598</v>
      </c>
      <c r="S202" s="2" t="s">
        <v>598</v>
      </c>
      <c r="W202" s="2">
        <f t="shared" si="15"/>
        <v>0</v>
      </c>
      <c r="AA202" s="2" t="str">
        <f t="shared" si="16"/>
        <v>Nordisk residual</v>
      </c>
      <c r="AC202" s="2">
        <f t="shared" si="17"/>
        <v>2.36</v>
      </c>
      <c r="AD202" s="2">
        <f t="shared" si="18"/>
        <v>483.4</v>
      </c>
      <c r="AE202" s="2">
        <f t="shared" si="19"/>
        <v>0.55000000000000004</v>
      </c>
    </row>
    <row r="203" spans="1:31" ht="15" customHeight="1" x14ac:dyDescent="0.25">
      <c r="A203" s="2" t="s">
        <v>291</v>
      </c>
      <c r="B203" s="2" t="s">
        <v>294</v>
      </c>
      <c r="C203" s="2">
        <v>2014</v>
      </c>
      <c r="D203" s="2" t="s">
        <v>598</v>
      </c>
      <c r="E203" s="2" t="s">
        <v>598</v>
      </c>
      <c r="F203" s="2" t="s">
        <v>599</v>
      </c>
      <c r="G203" s="2">
        <v>2.36</v>
      </c>
      <c r="H203" s="2">
        <v>483.4</v>
      </c>
      <c r="I203" s="2">
        <v>0.55000000000000004</v>
      </c>
      <c r="J203" s="2" t="s">
        <v>598</v>
      </c>
      <c r="K203" s="2" t="s">
        <v>598</v>
      </c>
      <c r="L203" s="2" t="s">
        <v>598</v>
      </c>
      <c r="M203" s="2" t="s">
        <v>598</v>
      </c>
      <c r="N203" s="2" t="s">
        <v>598</v>
      </c>
      <c r="O203" s="2" t="s">
        <v>598</v>
      </c>
      <c r="P203" s="2" t="s">
        <v>598</v>
      </c>
      <c r="Q203" s="2" t="s">
        <v>598</v>
      </c>
      <c r="R203" s="2" t="s">
        <v>598</v>
      </c>
      <c r="S203" s="2" t="s">
        <v>598</v>
      </c>
      <c r="W203" s="2">
        <f t="shared" si="15"/>
        <v>0</v>
      </c>
      <c r="AA203" s="2" t="str">
        <f t="shared" si="16"/>
        <v>Nordisk residual</v>
      </c>
      <c r="AC203" s="2">
        <f t="shared" si="17"/>
        <v>2.36</v>
      </c>
      <c r="AD203" s="2">
        <f t="shared" si="18"/>
        <v>483.4</v>
      </c>
      <c r="AE203" s="2">
        <f t="shared" si="19"/>
        <v>0.55000000000000004</v>
      </c>
    </row>
    <row r="204" spans="1:31" ht="15" customHeight="1" x14ac:dyDescent="0.25">
      <c r="A204" s="2" t="s">
        <v>291</v>
      </c>
      <c r="B204" s="2" t="s">
        <v>295</v>
      </c>
      <c r="C204" s="2">
        <v>2014</v>
      </c>
      <c r="D204" s="2">
        <v>17.495999999999999</v>
      </c>
      <c r="E204" s="2">
        <v>85.45</v>
      </c>
      <c r="F204" s="2" t="s">
        <v>598</v>
      </c>
      <c r="G204" s="2">
        <v>2.36</v>
      </c>
      <c r="H204" s="2">
        <v>483.4</v>
      </c>
      <c r="I204" s="2">
        <v>0.55000000000000004</v>
      </c>
      <c r="J204" s="2" t="s">
        <v>598</v>
      </c>
      <c r="K204" s="2" t="s">
        <v>598</v>
      </c>
      <c r="L204" s="2" t="s">
        <v>598</v>
      </c>
      <c r="M204" s="2" t="s">
        <v>598</v>
      </c>
      <c r="N204" s="2" t="s">
        <v>598</v>
      </c>
      <c r="O204" s="2" t="s">
        <v>598</v>
      </c>
      <c r="P204" s="2" t="s">
        <v>598</v>
      </c>
      <c r="Q204" s="2" t="s">
        <v>598</v>
      </c>
      <c r="R204" s="2" t="s">
        <v>598</v>
      </c>
      <c r="S204" s="2" t="s">
        <v>598</v>
      </c>
      <c r="W204" s="2">
        <f t="shared" si="15"/>
        <v>0</v>
      </c>
      <c r="AA204" s="2" t="str">
        <f t="shared" si="16"/>
        <v>Nordisk residual</v>
      </c>
      <c r="AC204" s="2">
        <f t="shared" si="17"/>
        <v>2.36</v>
      </c>
      <c r="AD204" s="2">
        <f t="shared" si="18"/>
        <v>483.4</v>
      </c>
      <c r="AE204" s="2">
        <f t="shared" si="19"/>
        <v>0.55000000000000004</v>
      </c>
    </row>
    <row r="205" spans="1:31" ht="15" customHeight="1" x14ac:dyDescent="0.25">
      <c r="A205" s="2" t="s">
        <v>291</v>
      </c>
      <c r="B205" s="2" t="s">
        <v>296</v>
      </c>
      <c r="C205" s="2">
        <v>2014</v>
      </c>
      <c r="D205" s="2">
        <v>4.6499999999999996E-3</v>
      </c>
      <c r="E205" s="2">
        <v>7.2700000000000004E-3</v>
      </c>
      <c r="F205" s="2" t="s">
        <v>599</v>
      </c>
      <c r="G205" s="2">
        <v>2.36</v>
      </c>
      <c r="H205" s="2">
        <v>483.4</v>
      </c>
      <c r="I205" s="2">
        <v>0.55000000000000004</v>
      </c>
      <c r="J205" s="2" t="s">
        <v>598</v>
      </c>
      <c r="K205" s="2" t="s">
        <v>598</v>
      </c>
      <c r="L205" s="2" t="s">
        <v>598</v>
      </c>
      <c r="M205" s="2" t="s">
        <v>598</v>
      </c>
      <c r="N205" s="2" t="s">
        <v>598</v>
      </c>
      <c r="O205" s="2" t="s">
        <v>598</v>
      </c>
      <c r="P205" s="2" t="s">
        <v>598</v>
      </c>
      <c r="Q205" s="2" t="s">
        <v>598</v>
      </c>
      <c r="R205" s="2" t="s">
        <v>598</v>
      </c>
      <c r="S205" s="2" t="s">
        <v>598</v>
      </c>
      <c r="W205" s="2">
        <f t="shared" si="15"/>
        <v>0</v>
      </c>
      <c r="AA205" s="2" t="str">
        <f t="shared" si="16"/>
        <v>Nordisk residual</v>
      </c>
      <c r="AC205" s="2">
        <f t="shared" si="17"/>
        <v>2.36</v>
      </c>
      <c r="AD205" s="2">
        <f t="shared" si="18"/>
        <v>483.4</v>
      </c>
      <c r="AE205" s="2">
        <f t="shared" si="19"/>
        <v>0.55000000000000004</v>
      </c>
    </row>
    <row r="206" spans="1:31" ht="15" customHeight="1" x14ac:dyDescent="0.25">
      <c r="A206" s="2" t="s">
        <v>297</v>
      </c>
      <c r="B206" s="2" t="s">
        <v>298</v>
      </c>
      <c r="C206" s="2">
        <v>2014</v>
      </c>
      <c r="D206" s="2">
        <v>2.4620000000000002</v>
      </c>
      <c r="E206" s="2">
        <v>17.443999999999999</v>
      </c>
      <c r="F206" s="2" t="s">
        <v>830</v>
      </c>
      <c r="G206" s="2">
        <v>7.0000000000000007E-2</v>
      </c>
      <c r="H206" s="2">
        <v>18</v>
      </c>
      <c r="I206" s="2">
        <v>0</v>
      </c>
      <c r="J206" s="2">
        <v>20.8</v>
      </c>
      <c r="K206" s="2">
        <v>9.1999999999999998E-2</v>
      </c>
      <c r="L206" s="2">
        <v>61.05</v>
      </c>
      <c r="M206" s="2">
        <v>3.56</v>
      </c>
      <c r="N206" s="2">
        <v>3.1E-2</v>
      </c>
      <c r="O206" s="2">
        <v>128</v>
      </c>
      <c r="P206" s="2">
        <v>0.02</v>
      </c>
      <c r="Q206" s="2">
        <v>7</v>
      </c>
      <c r="R206" s="2">
        <v>4</v>
      </c>
      <c r="S206" s="2">
        <v>0</v>
      </c>
      <c r="W206" s="2">
        <f t="shared" si="15"/>
        <v>20.8</v>
      </c>
      <c r="AA206" s="2" t="str">
        <f t="shared" si="16"/>
        <v>'Förnybar el från egen produktion'</v>
      </c>
      <c r="AC206" s="2">
        <f t="shared" si="17"/>
        <v>7.0000000000000007E-2</v>
      </c>
      <c r="AD206" s="2">
        <f t="shared" si="18"/>
        <v>18</v>
      </c>
      <c r="AE206" s="2">
        <f t="shared" si="19"/>
        <v>0</v>
      </c>
    </row>
    <row r="207" spans="1:31" ht="15" customHeight="1" x14ac:dyDescent="0.25">
      <c r="A207" s="2" t="s">
        <v>297</v>
      </c>
      <c r="B207" s="2" t="s">
        <v>299</v>
      </c>
      <c r="C207" s="2">
        <v>2014</v>
      </c>
      <c r="D207" s="2" t="s">
        <v>598</v>
      </c>
      <c r="E207" s="2">
        <v>1.7</v>
      </c>
      <c r="F207" s="2" t="s">
        <v>830</v>
      </c>
      <c r="G207" s="2">
        <v>7.0000000000000007E-2</v>
      </c>
      <c r="H207" s="2">
        <v>18</v>
      </c>
      <c r="I207" s="2">
        <v>0</v>
      </c>
      <c r="J207" s="2" t="s">
        <v>598</v>
      </c>
      <c r="K207" s="2" t="s">
        <v>598</v>
      </c>
      <c r="L207" s="2" t="s">
        <v>598</v>
      </c>
      <c r="M207" s="2" t="s">
        <v>598</v>
      </c>
      <c r="N207" s="2" t="s">
        <v>598</v>
      </c>
      <c r="O207" s="2" t="s">
        <v>598</v>
      </c>
      <c r="P207" s="2" t="s">
        <v>598</v>
      </c>
      <c r="Q207" s="2" t="s">
        <v>598</v>
      </c>
      <c r="R207" s="2" t="s">
        <v>598</v>
      </c>
      <c r="S207" s="2" t="s">
        <v>598</v>
      </c>
      <c r="W207" s="2">
        <f t="shared" si="15"/>
        <v>0</v>
      </c>
      <c r="AA207" s="2" t="str">
        <f t="shared" si="16"/>
        <v>'Förnybar el från egen produktion'</v>
      </c>
      <c r="AC207" s="2">
        <f t="shared" si="17"/>
        <v>7.0000000000000007E-2</v>
      </c>
      <c r="AD207" s="2">
        <f t="shared" si="18"/>
        <v>18</v>
      </c>
      <c r="AE207" s="2">
        <f t="shared" si="19"/>
        <v>0</v>
      </c>
    </row>
    <row r="208" spans="1:31" ht="15" customHeight="1" x14ac:dyDescent="0.25">
      <c r="A208" s="2" t="s">
        <v>300</v>
      </c>
      <c r="B208" s="2" t="s">
        <v>301</v>
      </c>
      <c r="C208" s="2">
        <v>2014</v>
      </c>
      <c r="D208" s="2">
        <v>16.169</v>
      </c>
      <c r="E208" s="2" t="s">
        <v>598</v>
      </c>
      <c r="F208" s="2" t="s">
        <v>831</v>
      </c>
      <c r="G208" s="2">
        <v>1.1000000000000001</v>
      </c>
      <c r="H208" s="2">
        <v>0</v>
      </c>
      <c r="I208" s="2">
        <v>0</v>
      </c>
      <c r="J208" s="2">
        <v>88.61</v>
      </c>
      <c r="K208" s="2">
        <v>0.35599999999999998</v>
      </c>
      <c r="L208" s="2">
        <v>0</v>
      </c>
      <c r="M208" s="2">
        <v>0</v>
      </c>
      <c r="N208" s="2">
        <v>0</v>
      </c>
      <c r="O208" s="2">
        <v>4.3620000000000001</v>
      </c>
      <c r="P208" s="2">
        <v>0.36699999999999999</v>
      </c>
      <c r="Q208" s="2">
        <v>0</v>
      </c>
      <c r="R208" s="2">
        <v>0</v>
      </c>
      <c r="S208" s="2">
        <v>0</v>
      </c>
      <c r="W208" s="2">
        <f t="shared" si="15"/>
        <v>88.61</v>
      </c>
      <c r="AA208" s="2" t="str">
        <f t="shared" si="16"/>
        <v>'Vattenel'</v>
      </c>
      <c r="AC208" s="2">
        <f t="shared" si="17"/>
        <v>1.1000000000000001</v>
      </c>
      <c r="AD208" s="2">
        <f t="shared" si="18"/>
        <v>0</v>
      </c>
      <c r="AE208" s="2">
        <f t="shared" si="19"/>
        <v>0</v>
      </c>
    </row>
    <row r="209" spans="1:31" ht="15" customHeight="1" x14ac:dyDescent="0.25">
      <c r="A209" s="2" t="s">
        <v>302</v>
      </c>
      <c r="B209" s="2" t="s">
        <v>303</v>
      </c>
      <c r="C209" s="2">
        <v>2014</v>
      </c>
      <c r="D209" s="2">
        <v>0.05</v>
      </c>
      <c r="E209" s="2" t="s">
        <v>598</v>
      </c>
      <c r="F209" s="2" t="s">
        <v>803</v>
      </c>
      <c r="G209" s="2">
        <v>2.36</v>
      </c>
      <c r="H209" s="2">
        <v>483.4</v>
      </c>
      <c r="I209" s="2">
        <v>0.55000000000000004</v>
      </c>
      <c r="J209" s="2" t="s">
        <v>598</v>
      </c>
      <c r="K209" s="2" t="s">
        <v>598</v>
      </c>
      <c r="L209" s="2" t="s">
        <v>598</v>
      </c>
      <c r="M209" s="2" t="s">
        <v>598</v>
      </c>
      <c r="N209" s="2" t="s">
        <v>598</v>
      </c>
      <c r="O209" s="2" t="s">
        <v>598</v>
      </c>
      <c r="P209" s="2" t="s">
        <v>598</v>
      </c>
      <c r="Q209" s="2" t="s">
        <v>598</v>
      </c>
      <c r="R209" s="2" t="s">
        <v>598</v>
      </c>
      <c r="S209" s="2" t="s">
        <v>598</v>
      </c>
      <c r="W209" s="2">
        <f t="shared" si="15"/>
        <v>0</v>
      </c>
      <c r="AA209" s="2" t="str">
        <f t="shared" si="16"/>
        <v>'Nordisk residual'</v>
      </c>
      <c r="AC209" s="2">
        <f t="shared" si="17"/>
        <v>2.36</v>
      </c>
      <c r="AD209" s="2">
        <f t="shared" si="18"/>
        <v>483.4</v>
      </c>
      <c r="AE209" s="2">
        <f t="shared" si="19"/>
        <v>0.55000000000000004</v>
      </c>
    </row>
    <row r="210" spans="1:31" ht="15" customHeight="1" x14ac:dyDescent="0.25">
      <c r="A210" s="2" t="s">
        <v>302</v>
      </c>
      <c r="B210" s="2" t="s">
        <v>304</v>
      </c>
      <c r="C210" s="2">
        <v>2014</v>
      </c>
      <c r="D210" s="2">
        <v>2.9620000000000002</v>
      </c>
      <c r="E210" s="2">
        <v>1.5980000000000001</v>
      </c>
      <c r="F210" s="2" t="s">
        <v>832</v>
      </c>
      <c r="G210" s="2">
        <v>2.36</v>
      </c>
      <c r="H210" s="2">
        <v>483.4</v>
      </c>
      <c r="I210" s="2">
        <v>0.55000000000000004</v>
      </c>
      <c r="J210" s="2" t="s">
        <v>598</v>
      </c>
      <c r="K210" s="2" t="s">
        <v>598</v>
      </c>
      <c r="L210" s="2" t="s">
        <v>598</v>
      </c>
      <c r="M210" s="2" t="s">
        <v>598</v>
      </c>
      <c r="N210" s="2" t="s">
        <v>598</v>
      </c>
      <c r="O210" s="2" t="s">
        <v>598</v>
      </c>
      <c r="P210" s="2" t="s">
        <v>598</v>
      </c>
      <c r="Q210" s="2" t="s">
        <v>598</v>
      </c>
      <c r="R210" s="2" t="s">
        <v>598</v>
      </c>
      <c r="S210" s="2" t="s">
        <v>598</v>
      </c>
      <c r="W210" s="2">
        <f t="shared" si="15"/>
        <v>0</v>
      </c>
      <c r="AA210" s="2" t="str">
        <f t="shared" si="16"/>
        <v>'nordisk residual'</v>
      </c>
      <c r="AC210" s="2">
        <f t="shared" si="17"/>
        <v>2.36</v>
      </c>
      <c r="AD210" s="2">
        <f t="shared" si="18"/>
        <v>483.4</v>
      </c>
      <c r="AE210" s="2">
        <f t="shared" si="19"/>
        <v>0.55000000000000004</v>
      </c>
    </row>
    <row r="211" spans="1:31" ht="15" customHeight="1" x14ac:dyDescent="0.25">
      <c r="A211" s="2" t="s">
        <v>302</v>
      </c>
      <c r="B211" s="2" t="s">
        <v>305</v>
      </c>
      <c r="C211" s="2">
        <v>2014</v>
      </c>
      <c r="D211" s="2">
        <v>0.60099999999999998</v>
      </c>
      <c r="E211" s="2" t="s">
        <v>598</v>
      </c>
      <c r="F211" s="2" t="s">
        <v>832</v>
      </c>
      <c r="G211" s="2">
        <v>2.36</v>
      </c>
      <c r="H211" s="2">
        <v>483.4</v>
      </c>
      <c r="I211" s="2">
        <v>0.55000000000000004</v>
      </c>
      <c r="J211" s="2" t="s">
        <v>598</v>
      </c>
      <c r="K211" s="2" t="s">
        <v>598</v>
      </c>
      <c r="L211" s="2" t="s">
        <v>598</v>
      </c>
      <c r="M211" s="2" t="s">
        <v>598</v>
      </c>
      <c r="N211" s="2" t="s">
        <v>598</v>
      </c>
      <c r="O211" s="2" t="s">
        <v>598</v>
      </c>
      <c r="P211" s="2" t="s">
        <v>598</v>
      </c>
      <c r="Q211" s="2" t="s">
        <v>598</v>
      </c>
      <c r="R211" s="2" t="s">
        <v>598</v>
      </c>
      <c r="S211" s="2" t="s">
        <v>598</v>
      </c>
      <c r="W211" s="2">
        <f t="shared" si="15"/>
        <v>0</v>
      </c>
      <c r="AA211" s="2" t="str">
        <f t="shared" si="16"/>
        <v>'nordisk residual'</v>
      </c>
      <c r="AC211" s="2">
        <f t="shared" si="17"/>
        <v>2.36</v>
      </c>
      <c r="AD211" s="2">
        <f t="shared" si="18"/>
        <v>483.4</v>
      </c>
      <c r="AE211" s="2">
        <f t="shared" si="19"/>
        <v>0.55000000000000004</v>
      </c>
    </row>
    <row r="212" spans="1:31" ht="15" customHeight="1" x14ac:dyDescent="0.25">
      <c r="A212" s="2" t="s">
        <v>306</v>
      </c>
      <c r="B212" s="2" t="s">
        <v>307</v>
      </c>
      <c r="C212" s="2">
        <v>2014</v>
      </c>
      <c r="D212" s="2">
        <v>0.15</v>
      </c>
      <c r="E212" s="2">
        <v>4</v>
      </c>
      <c r="F212" s="2" t="s">
        <v>607</v>
      </c>
      <c r="G212" s="2">
        <v>2.36</v>
      </c>
      <c r="H212" s="2">
        <v>483.4</v>
      </c>
      <c r="I212" s="2">
        <v>0.55000000000000004</v>
      </c>
      <c r="J212" s="2" t="s">
        <v>598</v>
      </c>
      <c r="K212" s="2" t="s">
        <v>598</v>
      </c>
      <c r="L212" s="2" t="s">
        <v>598</v>
      </c>
      <c r="M212" s="2" t="s">
        <v>598</v>
      </c>
      <c r="N212" s="2" t="s">
        <v>598</v>
      </c>
      <c r="O212" s="2" t="s">
        <v>598</v>
      </c>
      <c r="P212" s="2" t="s">
        <v>598</v>
      </c>
      <c r="Q212" s="2" t="s">
        <v>598</v>
      </c>
      <c r="R212" s="2" t="s">
        <v>598</v>
      </c>
      <c r="S212" s="2" t="s">
        <v>598</v>
      </c>
      <c r="W212" s="2">
        <f t="shared" si="15"/>
        <v>0</v>
      </c>
      <c r="AA212" s="2" t="str">
        <f t="shared" si="16"/>
        <v>Nordisk residual</v>
      </c>
      <c r="AC212" s="2">
        <f t="shared" si="17"/>
        <v>2.36</v>
      </c>
      <c r="AD212" s="2">
        <f t="shared" si="18"/>
        <v>483.4</v>
      </c>
      <c r="AE212" s="2">
        <f t="shared" si="19"/>
        <v>0.55000000000000004</v>
      </c>
    </row>
    <row r="213" spans="1:31" ht="15" customHeight="1" x14ac:dyDescent="0.25">
      <c r="A213" s="2" t="s">
        <v>308</v>
      </c>
      <c r="B213" s="2" t="s">
        <v>309</v>
      </c>
      <c r="C213" s="2">
        <v>2014</v>
      </c>
      <c r="D213" s="2">
        <v>3.5000000000000003E-2</v>
      </c>
      <c r="E213" s="2" t="s">
        <v>598</v>
      </c>
      <c r="F213" s="2" t="s">
        <v>833</v>
      </c>
      <c r="G213" s="2">
        <v>2.36</v>
      </c>
      <c r="H213" s="2">
        <v>0</v>
      </c>
      <c r="I213" s="2">
        <v>0</v>
      </c>
      <c r="J213" s="2" t="s">
        <v>598</v>
      </c>
      <c r="K213" s="2" t="s">
        <v>598</v>
      </c>
      <c r="L213" s="2" t="s">
        <v>598</v>
      </c>
      <c r="M213" s="2" t="s">
        <v>598</v>
      </c>
      <c r="N213" s="2" t="s">
        <v>598</v>
      </c>
      <c r="O213" s="2" t="s">
        <v>598</v>
      </c>
      <c r="P213" s="2" t="s">
        <v>598</v>
      </c>
      <c r="Q213" s="2" t="s">
        <v>598</v>
      </c>
      <c r="R213" s="2" t="s">
        <v>598</v>
      </c>
      <c r="S213" s="2" t="s">
        <v>598</v>
      </c>
      <c r="W213" s="2">
        <f t="shared" si="15"/>
        <v>0</v>
      </c>
      <c r="AA213" s="2" t="str">
        <f t="shared" si="16"/>
        <v>'Bixia miljömärkt'</v>
      </c>
      <c r="AC213" s="2">
        <f t="shared" si="17"/>
        <v>2.36</v>
      </c>
      <c r="AD213" s="2">
        <f t="shared" si="18"/>
        <v>0</v>
      </c>
      <c r="AE213" s="2">
        <f t="shared" si="19"/>
        <v>0</v>
      </c>
    </row>
    <row r="214" spans="1:31" ht="15" customHeight="1" x14ac:dyDescent="0.25">
      <c r="A214" s="2" t="s">
        <v>308</v>
      </c>
      <c r="B214" s="2" t="s">
        <v>310</v>
      </c>
      <c r="C214" s="2">
        <v>2014</v>
      </c>
      <c r="D214" s="2">
        <v>0.24099999999999999</v>
      </c>
      <c r="E214" s="2" t="s">
        <v>598</v>
      </c>
      <c r="F214" s="2" t="s">
        <v>833</v>
      </c>
      <c r="G214" s="2">
        <v>2.36</v>
      </c>
      <c r="H214" s="2">
        <v>0</v>
      </c>
      <c r="I214" s="2">
        <v>0</v>
      </c>
      <c r="J214" s="2" t="s">
        <v>598</v>
      </c>
      <c r="K214" s="2" t="s">
        <v>598</v>
      </c>
      <c r="L214" s="2" t="s">
        <v>598</v>
      </c>
      <c r="M214" s="2" t="s">
        <v>598</v>
      </c>
      <c r="N214" s="2" t="s">
        <v>598</v>
      </c>
      <c r="O214" s="2" t="s">
        <v>598</v>
      </c>
      <c r="P214" s="2" t="s">
        <v>598</v>
      </c>
      <c r="Q214" s="2" t="s">
        <v>598</v>
      </c>
      <c r="R214" s="2" t="s">
        <v>598</v>
      </c>
      <c r="S214" s="2" t="s">
        <v>598</v>
      </c>
      <c r="W214" s="2">
        <f t="shared" si="15"/>
        <v>0</v>
      </c>
      <c r="AA214" s="2" t="str">
        <f t="shared" si="16"/>
        <v>'Bixia miljömärkt'</v>
      </c>
      <c r="AC214" s="2">
        <f t="shared" si="17"/>
        <v>2.36</v>
      </c>
      <c r="AD214" s="2">
        <f t="shared" si="18"/>
        <v>0</v>
      </c>
      <c r="AE214" s="2">
        <f t="shared" si="19"/>
        <v>0</v>
      </c>
    </row>
    <row r="215" spans="1:31" ht="15" customHeight="1" x14ac:dyDescent="0.25">
      <c r="A215" s="2" t="s">
        <v>308</v>
      </c>
      <c r="B215" s="2" t="s">
        <v>311</v>
      </c>
      <c r="C215" s="2">
        <v>2014</v>
      </c>
      <c r="D215" s="2">
        <v>0.9</v>
      </c>
      <c r="E215" s="2">
        <v>5.69</v>
      </c>
      <c r="F215" s="2" t="s">
        <v>833</v>
      </c>
      <c r="G215" s="2">
        <v>2.36</v>
      </c>
      <c r="H215" s="2">
        <v>0</v>
      </c>
      <c r="I215" s="2">
        <v>0</v>
      </c>
      <c r="J215" s="2" t="s">
        <v>598</v>
      </c>
      <c r="K215" s="2" t="s">
        <v>598</v>
      </c>
      <c r="L215" s="2" t="s">
        <v>598</v>
      </c>
      <c r="M215" s="2" t="s">
        <v>598</v>
      </c>
      <c r="N215" s="2" t="s">
        <v>598</v>
      </c>
      <c r="O215" s="2" t="s">
        <v>598</v>
      </c>
      <c r="P215" s="2" t="s">
        <v>598</v>
      </c>
      <c r="Q215" s="2" t="s">
        <v>598</v>
      </c>
      <c r="R215" s="2" t="s">
        <v>598</v>
      </c>
      <c r="S215" s="2" t="s">
        <v>598</v>
      </c>
      <c r="W215" s="2">
        <f t="shared" si="15"/>
        <v>0</v>
      </c>
      <c r="AA215" s="2" t="str">
        <f t="shared" si="16"/>
        <v>'Bixia miljömärkt'</v>
      </c>
      <c r="AC215" s="2">
        <f t="shared" si="17"/>
        <v>2.36</v>
      </c>
      <c r="AD215" s="2">
        <f t="shared" si="18"/>
        <v>0</v>
      </c>
      <c r="AE215" s="2">
        <f t="shared" si="19"/>
        <v>0</v>
      </c>
    </row>
    <row r="216" spans="1:31" ht="15" customHeight="1" x14ac:dyDescent="0.25">
      <c r="A216" s="2" t="s">
        <v>312</v>
      </c>
      <c r="B216" s="2" t="s">
        <v>313</v>
      </c>
      <c r="C216" s="2">
        <v>2014</v>
      </c>
      <c r="D216" s="2">
        <v>0.9</v>
      </c>
      <c r="E216" s="2" t="s">
        <v>598</v>
      </c>
      <c r="F216" s="2" t="s">
        <v>599</v>
      </c>
      <c r="G216" s="2">
        <v>2.36</v>
      </c>
      <c r="H216" s="2">
        <v>483.4</v>
      </c>
      <c r="I216" s="2">
        <v>0.55000000000000004</v>
      </c>
      <c r="J216" s="2" t="s">
        <v>598</v>
      </c>
      <c r="K216" s="2" t="s">
        <v>598</v>
      </c>
      <c r="L216" s="2" t="s">
        <v>598</v>
      </c>
      <c r="M216" s="2" t="s">
        <v>598</v>
      </c>
      <c r="N216" s="2" t="s">
        <v>598</v>
      </c>
      <c r="O216" s="2" t="s">
        <v>598</v>
      </c>
      <c r="P216" s="2" t="s">
        <v>598</v>
      </c>
      <c r="Q216" s="2" t="s">
        <v>598</v>
      </c>
      <c r="R216" s="2" t="s">
        <v>598</v>
      </c>
      <c r="S216" s="2" t="s">
        <v>598</v>
      </c>
      <c r="W216" s="2">
        <f t="shared" si="15"/>
        <v>0</v>
      </c>
      <c r="AA216" s="2" t="str">
        <f t="shared" si="16"/>
        <v>Nordisk residual</v>
      </c>
      <c r="AC216" s="2">
        <f t="shared" si="17"/>
        <v>2.36</v>
      </c>
      <c r="AD216" s="2">
        <f t="shared" si="18"/>
        <v>483.4</v>
      </c>
      <c r="AE216" s="2">
        <f t="shared" si="19"/>
        <v>0.55000000000000004</v>
      </c>
    </row>
    <row r="217" spans="1:31" ht="15" customHeight="1" x14ac:dyDescent="0.25">
      <c r="A217" s="2" t="s">
        <v>314</v>
      </c>
      <c r="B217" s="2" t="s">
        <v>315</v>
      </c>
      <c r="C217" s="2">
        <v>2014</v>
      </c>
      <c r="D217" s="2">
        <v>2.2999999999999998</v>
      </c>
      <c r="E217" s="2">
        <v>0</v>
      </c>
      <c r="F217" s="2" t="s">
        <v>834</v>
      </c>
      <c r="G217" s="2">
        <v>0</v>
      </c>
      <c r="H217" s="2">
        <v>5</v>
      </c>
      <c r="I217" s="2">
        <v>0</v>
      </c>
      <c r="J217" s="2" t="s">
        <v>598</v>
      </c>
      <c r="K217" s="2" t="s">
        <v>598</v>
      </c>
      <c r="L217" s="2" t="s">
        <v>598</v>
      </c>
      <c r="M217" s="2" t="s">
        <v>598</v>
      </c>
      <c r="N217" s="2" t="s">
        <v>598</v>
      </c>
      <c r="O217" s="2" t="s">
        <v>598</v>
      </c>
      <c r="P217" s="2" t="s">
        <v>598</v>
      </c>
      <c r="Q217" s="2" t="s">
        <v>598</v>
      </c>
      <c r="R217" s="2" t="s">
        <v>598</v>
      </c>
      <c r="S217" s="2" t="s">
        <v>598</v>
      </c>
      <c r="W217" s="2">
        <f t="shared" si="15"/>
        <v>0</v>
      </c>
      <c r="AA217" s="2" t="str">
        <f t="shared" si="16"/>
        <v>'vattenkraft/kärnkraft'</v>
      </c>
      <c r="AC217" s="2">
        <f t="shared" si="17"/>
        <v>0</v>
      </c>
      <c r="AD217" s="2">
        <f t="shared" si="18"/>
        <v>5</v>
      </c>
      <c r="AE217" s="2">
        <f t="shared" si="19"/>
        <v>0</v>
      </c>
    </row>
    <row r="218" spans="1:31" ht="15" customHeight="1" x14ac:dyDescent="0.25">
      <c r="A218" s="2" t="s">
        <v>316</v>
      </c>
      <c r="B218" s="2" t="s">
        <v>317</v>
      </c>
      <c r="C218" s="2">
        <v>2014</v>
      </c>
      <c r="D218" s="2" t="s">
        <v>598</v>
      </c>
      <c r="E218" s="2" t="s">
        <v>598</v>
      </c>
      <c r="F218" s="2" t="s">
        <v>599</v>
      </c>
      <c r="G218" s="2">
        <v>2.36</v>
      </c>
      <c r="H218" s="2">
        <v>483.4</v>
      </c>
      <c r="I218" s="2">
        <v>0.55000000000000004</v>
      </c>
      <c r="J218" s="2" t="s">
        <v>598</v>
      </c>
      <c r="K218" s="2" t="s">
        <v>598</v>
      </c>
      <c r="L218" s="2" t="s">
        <v>598</v>
      </c>
      <c r="M218" s="2" t="s">
        <v>598</v>
      </c>
      <c r="N218" s="2" t="s">
        <v>598</v>
      </c>
      <c r="O218" s="2" t="s">
        <v>598</v>
      </c>
      <c r="P218" s="2" t="s">
        <v>598</v>
      </c>
      <c r="Q218" s="2" t="s">
        <v>598</v>
      </c>
      <c r="R218" s="2" t="s">
        <v>598</v>
      </c>
      <c r="S218" s="2" t="s">
        <v>598</v>
      </c>
      <c r="W218" s="2">
        <f t="shared" si="15"/>
        <v>0</v>
      </c>
      <c r="AA218" s="2" t="str">
        <f t="shared" si="16"/>
        <v>Nordisk residual</v>
      </c>
      <c r="AC218" s="2">
        <f t="shared" si="17"/>
        <v>2.36</v>
      </c>
      <c r="AD218" s="2">
        <f t="shared" si="18"/>
        <v>483.4</v>
      </c>
      <c r="AE218" s="2">
        <f t="shared" si="19"/>
        <v>0.55000000000000004</v>
      </c>
    </row>
    <row r="219" spans="1:31"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W219" s="2">
        <f t="shared" si="15"/>
        <v>0</v>
      </c>
      <c r="AA219" s="2" t="str">
        <f t="shared" si="16"/>
        <v>-</v>
      </c>
      <c r="AC219" s="2">
        <f t="shared" si="17"/>
        <v>2.36</v>
      </c>
      <c r="AD219" s="2">
        <f t="shared" si="18"/>
        <v>483.4</v>
      </c>
      <c r="AE219" s="2">
        <f t="shared" si="19"/>
        <v>0.55000000000000004</v>
      </c>
    </row>
    <row r="220" spans="1:31" ht="15" customHeight="1" x14ac:dyDescent="0.25">
      <c r="A220" s="2" t="s">
        <v>320</v>
      </c>
      <c r="B220" s="2" t="s">
        <v>321</v>
      </c>
      <c r="C220" s="2">
        <v>2014</v>
      </c>
      <c r="D220" s="2">
        <v>0.72</v>
      </c>
      <c r="E220" s="2">
        <v>0</v>
      </c>
      <c r="F220" s="2" t="s">
        <v>599</v>
      </c>
      <c r="G220" s="2">
        <v>2.36</v>
      </c>
      <c r="H220" s="2">
        <v>483.4</v>
      </c>
      <c r="I220" s="2">
        <v>0.55000000000000004</v>
      </c>
      <c r="J220" s="2" t="s">
        <v>598</v>
      </c>
      <c r="K220" s="2" t="s">
        <v>598</v>
      </c>
      <c r="L220" s="2" t="s">
        <v>598</v>
      </c>
      <c r="M220" s="2" t="s">
        <v>598</v>
      </c>
      <c r="N220" s="2" t="s">
        <v>598</v>
      </c>
      <c r="O220" s="2" t="s">
        <v>598</v>
      </c>
      <c r="P220" s="2" t="s">
        <v>598</v>
      </c>
      <c r="Q220" s="2" t="s">
        <v>598</v>
      </c>
      <c r="R220" s="2" t="s">
        <v>598</v>
      </c>
      <c r="S220" s="2" t="s">
        <v>598</v>
      </c>
      <c r="W220" s="2">
        <f t="shared" si="15"/>
        <v>0</v>
      </c>
      <c r="AA220" s="2" t="str">
        <f t="shared" si="16"/>
        <v>Nordisk residual</v>
      </c>
      <c r="AC220" s="2">
        <f t="shared" si="17"/>
        <v>2.36</v>
      </c>
      <c r="AD220" s="2">
        <f t="shared" si="18"/>
        <v>483.4</v>
      </c>
      <c r="AE220" s="2">
        <f t="shared" si="19"/>
        <v>0.55000000000000004</v>
      </c>
    </row>
    <row r="221" spans="1:31" ht="15" customHeight="1" x14ac:dyDescent="0.25">
      <c r="A221" s="2" t="s">
        <v>322</v>
      </c>
      <c r="B221" s="2" t="s">
        <v>323</v>
      </c>
      <c r="C221" s="2">
        <v>2014</v>
      </c>
      <c r="D221" s="2">
        <v>0.6</v>
      </c>
      <c r="E221" s="2" t="s">
        <v>598</v>
      </c>
      <c r="F221" s="2" t="s">
        <v>599</v>
      </c>
      <c r="G221" s="2">
        <v>2.36</v>
      </c>
      <c r="H221" s="2">
        <v>483.4</v>
      </c>
      <c r="I221" s="2">
        <v>0.55000000000000004</v>
      </c>
      <c r="J221" s="2" t="s">
        <v>598</v>
      </c>
      <c r="K221" s="2" t="s">
        <v>598</v>
      </c>
      <c r="L221" s="2" t="s">
        <v>598</v>
      </c>
      <c r="M221" s="2" t="s">
        <v>598</v>
      </c>
      <c r="N221" s="2" t="s">
        <v>598</v>
      </c>
      <c r="O221" s="2" t="s">
        <v>598</v>
      </c>
      <c r="P221" s="2" t="s">
        <v>598</v>
      </c>
      <c r="Q221" s="2" t="s">
        <v>598</v>
      </c>
      <c r="R221" s="2" t="s">
        <v>598</v>
      </c>
      <c r="S221" s="2" t="s">
        <v>598</v>
      </c>
      <c r="W221" s="2">
        <f t="shared" si="15"/>
        <v>0</v>
      </c>
      <c r="AA221" s="2" t="str">
        <f t="shared" si="16"/>
        <v>Nordisk residual</v>
      </c>
      <c r="AC221" s="2">
        <f t="shared" si="17"/>
        <v>2.36</v>
      </c>
      <c r="AD221" s="2">
        <f t="shared" si="18"/>
        <v>483.4</v>
      </c>
      <c r="AE221" s="2">
        <f t="shared" si="19"/>
        <v>0.55000000000000004</v>
      </c>
    </row>
    <row r="222" spans="1:31" ht="15" customHeight="1" x14ac:dyDescent="0.25">
      <c r="A222" s="2" t="s">
        <v>322</v>
      </c>
      <c r="B222" s="2" t="s">
        <v>324</v>
      </c>
      <c r="C222" s="2">
        <v>2014</v>
      </c>
      <c r="D222" s="2">
        <v>2</v>
      </c>
      <c r="E222" s="2" t="s">
        <v>598</v>
      </c>
      <c r="F222" s="2" t="s">
        <v>599</v>
      </c>
      <c r="G222" s="2">
        <v>2.36</v>
      </c>
      <c r="H222" s="2">
        <v>483.4</v>
      </c>
      <c r="I222" s="2">
        <v>0.55000000000000004</v>
      </c>
      <c r="J222" s="2" t="s">
        <v>598</v>
      </c>
      <c r="K222" s="2" t="s">
        <v>598</v>
      </c>
      <c r="L222" s="2" t="s">
        <v>598</v>
      </c>
      <c r="M222" s="2" t="s">
        <v>598</v>
      </c>
      <c r="N222" s="2" t="s">
        <v>598</v>
      </c>
      <c r="O222" s="2" t="s">
        <v>598</v>
      </c>
      <c r="P222" s="2" t="s">
        <v>598</v>
      </c>
      <c r="Q222" s="2" t="s">
        <v>598</v>
      </c>
      <c r="R222" s="2" t="s">
        <v>598</v>
      </c>
      <c r="S222" s="2" t="s">
        <v>598</v>
      </c>
      <c r="W222" s="2">
        <f t="shared" si="15"/>
        <v>0</v>
      </c>
      <c r="AA222" s="2" t="str">
        <f t="shared" si="16"/>
        <v>Nordisk residual</v>
      </c>
      <c r="AC222" s="2">
        <f t="shared" si="17"/>
        <v>2.36</v>
      </c>
      <c r="AD222" s="2">
        <f t="shared" si="18"/>
        <v>483.4</v>
      </c>
      <c r="AE222" s="2">
        <f t="shared" si="19"/>
        <v>0.55000000000000004</v>
      </c>
    </row>
    <row r="223" spans="1:31" ht="15" customHeight="1" x14ac:dyDescent="0.25">
      <c r="A223" s="2" t="s">
        <v>322</v>
      </c>
      <c r="B223" s="2" t="s">
        <v>325</v>
      </c>
      <c r="C223" s="2">
        <v>2014</v>
      </c>
      <c r="D223" s="2" t="s">
        <v>598</v>
      </c>
      <c r="E223" s="2" t="s">
        <v>598</v>
      </c>
      <c r="F223" s="2" t="s">
        <v>599</v>
      </c>
      <c r="G223" s="2">
        <v>2.36</v>
      </c>
      <c r="H223" s="2">
        <v>483.4</v>
      </c>
      <c r="I223" s="2">
        <v>0.55000000000000004</v>
      </c>
      <c r="J223" s="2" t="s">
        <v>598</v>
      </c>
      <c r="K223" s="2" t="s">
        <v>598</v>
      </c>
      <c r="L223" s="2" t="s">
        <v>598</v>
      </c>
      <c r="M223" s="2" t="s">
        <v>598</v>
      </c>
      <c r="N223" s="2" t="s">
        <v>598</v>
      </c>
      <c r="O223" s="2" t="s">
        <v>598</v>
      </c>
      <c r="P223" s="2" t="s">
        <v>598</v>
      </c>
      <c r="Q223" s="2" t="s">
        <v>598</v>
      </c>
      <c r="R223" s="2" t="s">
        <v>598</v>
      </c>
      <c r="S223" s="2" t="s">
        <v>598</v>
      </c>
      <c r="W223" s="2">
        <f t="shared" si="15"/>
        <v>0</v>
      </c>
      <c r="AA223" s="2" t="str">
        <f t="shared" si="16"/>
        <v>Nordisk residual</v>
      </c>
      <c r="AC223" s="2">
        <f t="shared" si="17"/>
        <v>2.36</v>
      </c>
      <c r="AD223" s="2">
        <f t="shared" si="18"/>
        <v>483.4</v>
      </c>
      <c r="AE223" s="2">
        <f t="shared" si="19"/>
        <v>0.55000000000000004</v>
      </c>
    </row>
    <row r="224" spans="1:31" ht="15" customHeight="1" x14ac:dyDescent="0.25">
      <c r="A224" s="2" t="s">
        <v>322</v>
      </c>
      <c r="B224" s="2" t="s">
        <v>326</v>
      </c>
      <c r="C224" s="2">
        <v>2014</v>
      </c>
      <c r="D224" s="2">
        <v>0.3</v>
      </c>
      <c r="E224" s="2" t="s">
        <v>598</v>
      </c>
      <c r="F224" s="2" t="s">
        <v>599</v>
      </c>
      <c r="G224" s="2">
        <v>2.36</v>
      </c>
      <c r="H224" s="2">
        <v>483.4</v>
      </c>
      <c r="I224" s="2">
        <v>0.55000000000000004</v>
      </c>
      <c r="J224" s="2" t="s">
        <v>598</v>
      </c>
      <c r="K224" s="2" t="s">
        <v>598</v>
      </c>
      <c r="L224" s="2" t="s">
        <v>598</v>
      </c>
      <c r="M224" s="2" t="s">
        <v>598</v>
      </c>
      <c r="N224" s="2" t="s">
        <v>598</v>
      </c>
      <c r="O224" s="2" t="s">
        <v>598</v>
      </c>
      <c r="P224" s="2" t="s">
        <v>598</v>
      </c>
      <c r="Q224" s="2" t="s">
        <v>598</v>
      </c>
      <c r="R224" s="2" t="s">
        <v>598</v>
      </c>
      <c r="S224" s="2" t="s">
        <v>598</v>
      </c>
      <c r="W224" s="2">
        <f t="shared" si="15"/>
        <v>0</v>
      </c>
      <c r="AA224" s="2" t="str">
        <f t="shared" si="16"/>
        <v>Nordisk residual</v>
      </c>
      <c r="AC224" s="2">
        <f t="shared" si="17"/>
        <v>2.36</v>
      </c>
      <c r="AD224" s="2">
        <f t="shared" si="18"/>
        <v>483.4</v>
      </c>
      <c r="AE224" s="2">
        <f t="shared" si="19"/>
        <v>0.55000000000000004</v>
      </c>
    </row>
    <row r="225" spans="1:31"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W225" s="2">
        <f t="shared" si="15"/>
        <v>0</v>
      </c>
      <c r="AA225" s="2" t="str">
        <f t="shared" si="16"/>
        <v>-</v>
      </c>
      <c r="AC225" s="2">
        <f t="shared" si="17"/>
        <v>2.36</v>
      </c>
      <c r="AD225" s="2">
        <f t="shared" si="18"/>
        <v>483.4</v>
      </c>
      <c r="AE225" s="2">
        <f t="shared" si="19"/>
        <v>0.55000000000000004</v>
      </c>
    </row>
    <row r="226" spans="1:31"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W226" s="2">
        <f t="shared" si="15"/>
        <v>0</v>
      </c>
      <c r="AA226" s="2" t="str">
        <f t="shared" si="16"/>
        <v>-</v>
      </c>
      <c r="AC226" s="2">
        <f t="shared" si="17"/>
        <v>2.36</v>
      </c>
      <c r="AD226" s="2">
        <f t="shared" si="18"/>
        <v>483.4</v>
      </c>
      <c r="AE226" s="2">
        <f t="shared" si="19"/>
        <v>0.55000000000000004</v>
      </c>
    </row>
    <row r="227" spans="1:31" ht="15" customHeight="1" x14ac:dyDescent="0.25">
      <c r="A227" s="2" t="s">
        <v>331</v>
      </c>
      <c r="B227" s="2" t="s">
        <v>332</v>
      </c>
      <c r="C227" s="2">
        <v>2014</v>
      </c>
      <c r="D227" s="2">
        <v>0.79400000000000004</v>
      </c>
      <c r="E227" s="2" t="s">
        <v>598</v>
      </c>
      <c r="F227" s="2" t="s">
        <v>599</v>
      </c>
      <c r="G227" s="2">
        <v>2.36</v>
      </c>
      <c r="H227" s="2">
        <v>483.4</v>
      </c>
      <c r="I227" s="2">
        <v>0.55000000000000004</v>
      </c>
      <c r="J227" s="2" t="s">
        <v>598</v>
      </c>
      <c r="K227" s="2" t="s">
        <v>598</v>
      </c>
      <c r="L227" s="2" t="s">
        <v>598</v>
      </c>
      <c r="M227" s="2" t="s">
        <v>598</v>
      </c>
      <c r="N227" s="2" t="s">
        <v>598</v>
      </c>
      <c r="O227" s="2" t="s">
        <v>598</v>
      </c>
      <c r="P227" s="2" t="s">
        <v>598</v>
      </c>
      <c r="Q227" s="2" t="s">
        <v>598</v>
      </c>
      <c r="R227" s="2" t="s">
        <v>598</v>
      </c>
      <c r="S227" s="2" t="s">
        <v>598</v>
      </c>
      <c r="W227" s="2">
        <f t="shared" si="15"/>
        <v>0</v>
      </c>
      <c r="AA227" s="2" t="str">
        <f t="shared" si="16"/>
        <v>Nordisk residual</v>
      </c>
      <c r="AC227" s="2">
        <f t="shared" si="17"/>
        <v>2.36</v>
      </c>
      <c r="AD227" s="2">
        <f t="shared" si="18"/>
        <v>483.4</v>
      </c>
      <c r="AE227" s="2">
        <f t="shared" si="19"/>
        <v>0.55000000000000004</v>
      </c>
    </row>
    <row r="228" spans="1:31" ht="15" customHeight="1" x14ac:dyDescent="0.25">
      <c r="A228" s="2" t="s">
        <v>331</v>
      </c>
      <c r="B228" s="2" t="s">
        <v>333</v>
      </c>
      <c r="C228" s="2">
        <v>2014</v>
      </c>
      <c r="D228" s="2">
        <v>0.9</v>
      </c>
      <c r="E228" s="2" t="s">
        <v>598</v>
      </c>
      <c r="F228" s="2" t="s">
        <v>599</v>
      </c>
      <c r="G228" s="2">
        <v>2.36</v>
      </c>
      <c r="H228" s="2">
        <v>483.4</v>
      </c>
      <c r="I228" s="2">
        <v>0.55000000000000004</v>
      </c>
      <c r="J228" s="2" t="s">
        <v>598</v>
      </c>
      <c r="K228" s="2" t="s">
        <v>598</v>
      </c>
      <c r="L228" s="2" t="s">
        <v>598</v>
      </c>
      <c r="M228" s="2" t="s">
        <v>598</v>
      </c>
      <c r="N228" s="2" t="s">
        <v>598</v>
      </c>
      <c r="O228" s="2" t="s">
        <v>598</v>
      </c>
      <c r="P228" s="2" t="s">
        <v>598</v>
      </c>
      <c r="Q228" s="2" t="s">
        <v>598</v>
      </c>
      <c r="R228" s="2" t="s">
        <v>598</v>
      </c>
      <c r="S228" s="2" t="s">
        <v>598</v>
      </c>
      <c r="W228" s="2">
        <f t="shared" si="15"/>
        <v>0</v>
      </c>
      <c r="AA228" s="2" t="str">
        <f t="shared" si="16"/>
        <v>Nordisk residual</v>
      </c>
      <c r="AC228" s="2">
        <f t="shared" si="17"/>
        <v>2.36</v>
      </c>
      <c r="AD228" s="2">
        <f t="shared" si="18"/>
        <v>483.4</v>
      </c>
      <c r="AE228" s="2">
        <f t="shared" si="19"/>
        <v>0.55000000000000004</v>
      </c>
    </row>
    <row r="229" spans="1:31" ht="15" customHeight="1" x14ac:dyDescent="0.25">
      <c r="A229" s="2" t="s">
        <v>331</v>
      </c>
      <c r="B229" s="2" t="s">
        <v>334</v>
      </c>
      <c r="C229" s="2">
        <v>2014</v>
      </c>
      <c r="D229" s="2">
        <v>0.5</v>
      </c>
      <c r="E229" s="2" t="s">
        <v>598</v>
      </c>
      <c r="F229" s="2" t="s">
        <v>599</v>
      </c>
      <c r="G229" s="2">
        <v>2.36</v>
      </c>
      <c r="H229" s="2">
        <v>483.4</v>
      </c>
      <c r="I229" s="2">
        <v>0.55000000000000004</v>
      </c>
      <c r="J229" s="2" t="s">
        <v>598</v>
      </c>
      <c r="K229" s="2" t="s">
        <v>598</v>
      </c>
      <c r="L229" s="2" t="s">
        <v>598</v>
      </c>
      <c r="M229" s="2" t="s">
        <v>598</v>
      </c>
      <c r="N229" s="2" t="s">
        <v>598</v>
      </c>
      <c r="O229" s="2" t="s">
        <v>598</v>
      </c>
      <c r="P229" s="2" t="s">
        <v>598</v>
      </c>
      <c r="Q229" s="2" t="s">
        <v>598</v>
      </c>
      <c r="R229" s="2" t="s">
        <v>598</v>
      </c>
      <c r="S229" s="2" t="s">
        <v>598</v>
      </c>
      <c r="W229" s="2">
        <f t="shared" si="15"/>
        <v>0</v>
      </c>
      <c r="AA229" s="2" t="str">
        <f t="shared" si="16"/>
        <v>Nordisk residual</v>
      </c>
      <c r="AC229" s="2">
        <f t="shared" si="17"/>
        <v>2.36</v>
      </c>
      <c r="AD229" s="2">
        <f t="shared" si="18"/>
        <v>483.4</v>
      </c>
      <c r="AE229" s="2">
        <f t="shared" si="19"/>
        <v>0.55000000000000004</v>
      </c>
    </row>
    <row r="230" spans="1:31" ht="15" customHeight="1" x14ac:dyDescent="0.25">
      <c r="A230" s="2" t="s">
        <v>331</v>
      </c>
      <c r="B230" s="2" t="s">
        <v>335</v>
      </c>
      <c r="C230" s="2">
        <v>2014</v>
      </c>
      <c r="D230" s="2">
        <v>0.69</v>
      </c>
      <c r="E230" s="2" t="s">
        <v>598</v>
      </c>
      <c r="F230" s="2" t="s">
        <v>599</v>
      </c>
      <c r="G230" s="2">
        <v>2.36</v>
      </c>
      <c r="H230" s="2">
        <v>483.4</v>
      </c>
      <c r="I230" s="2">
        <v>0.55000000000000004</v>
      </c>
      <c r="J230" s="2" t="s">
        <v>598</v>
      </c>
      <c r="K230" s="2" t="s">
        <v>598</v>
      </c>
      <c r="L230" s="2" t="s">
        <v>598</v>
      </c>
      <c r="M230" s="2" t="s">
        <v>598</v>
      </c>
      <c r="N230" s="2" t="s">
        <v>598</v>
      </c>
      <c r="O230" s="2" t="s">
        <v>598</v>
      </c>
      <c r="P230" s="2" t="s">
        <v>598</v>
      </c>
      <c r="Q230" s="2" t="s">
        <v>598</v>
      </c>
      <c r="R230" s="2" t="s">
        <v>598</v>
      </c>
      <c r="S230" s="2" t="s">
        <v>598</v>
      </c>
      <c r="W230" s="2">
        <f t="shared" si="15"/>
        <v>0</v>
      </c>
      <c r="AA230" s="2" t="str">
        <f t="shared" si="16"/>
        <v>Nordisk residual</v>
      </c>
      <c r="AC230" s="2">
        <f t="shared" si="17"/>
        <v>2.36</v>
      </c>
      <c r="AD230" s="2">
        <f t="shared" si="18"/>
        <v>483.4</v>
      </c>
      <c r="AE230" s="2">
        <f t="shared" si="19"/>
        <v>0.55000000000000004</v>
      </c>
    </row>
    <row r="231" spans="1:31" ht="15" customHeight="1" x14ac:dyDescent="0.25">
      <c r="A231" s="2" t="s">
        <v>331</v>
      </c>
      <c r="B231" s="2" t="s">
        <v>336</v>
      </c>
      <c r="C231" s="2">
        <v>2014</v>
      </c>
      <c r="D231" s="2">
        <v>0.7</v>
      </c>
      <c r="E231" s="2" t="s">
        <v>598</v>
      </c>
      <c r="F231" s="2" t="s">
        <v>599</v>
      </c>
      <c r="G231" s="2">
        <v>2.36</v>
      </c>
      <c r="H231" s="2">
        <v>483.4</v>
      </c>
      <c r="I231" s="2">
        <v>0.55000000000000004</v>
      </c>
      <c r="J231" s="2" t="s">
        <v>598</v>
      </c>
      <c r="K231" s="2" t="s">
        <v>598</v>
      </c>
      <c r="L231" s="2" t="s">
        <v>598</v>
      </c>
      <c r="M231" s="2" t="s">
        <v>598</v>
      </c>
      <c r="N231" s="2" t="s">
        <v>598</v>
      </c>
      <c r="O231" s="2" t="s">
        <v>598</v>
      </c>
      <c r="P231" s="2" t="s">
        <v>598</v>
      </c>
      <c r="Q231" s="2" t="s">
        <v>598</v>
      </c>
      <c r="R231" s="2" t="s">
        <v>598</v>
      </c>
      <c r="S231" s="2" t="s">
        <v>598</v>
      </c>
      <c r="W231" s="2">
        <f t="shared" si="15"/>
        <v>0</v>
      </c>
      <c r="AA231" s="2" t="str">
        <f t="shared" si="16"/>
        <v>Nordisk residual</v>
      </c>
      <c r="AC231" s="2">
        <f t="shared" si="17"/>
        <v>2.36</v>
      </c>
      <c r="AD231" s="2">
        <f t="shared" si="18"/>
        <v>483.4</v>
      </c>
      <c r="AE231" s="2">
        <f t="shared" si="19"/>
        <v>0.55000000000000004</v>
      </c>
    </row>
    <row r="232" spans="1:31" ht="15" customHeight="1" x14ac:dyDescent="0.25">
      <c r="A232" s="2" t="s">
        <v>331</v>
      </c>
      <c r="B232" s="2" t="s">
        <v>337</v>
      </c>
      <c r="C232" s="2">
        <v>2014</v>
      </c>
      <c r="D232" s="2">
        <v>0.5</v>
      </c>
      <c r="E232" s="2" t="s">
        <v>598</v>
      </c>
      <c r="F232" s="2" t="s">
        <v>599</v>
      </c>
      <c r="G232" s="2">
        <v>2.36</v>
      </c>
      <c r="H232" s="2">
        <v>483.4</v>
      </c>
      <c r="I232" s="2">
        <v>0.55000000000000004</v>
      </c>
      <c r="J232" s="2" t="s">
        <v>598</v>
      </c>
      <c r="K232" s="2" t="s">
        <v>598</v>
      </c>
      <c r="L232" s="2" t="s">
        <v>598</v>
      </c>
      <c r="M232" s="2" t="s">
        <v>598</v>
      </c>
      <c r="N232" s="2" t="s">
        <v>598</v>
      </c>
      <c r="O232" s="2" t="s">
        <v>598</v>
      </c>
      <c r="P232" s="2" t="s">
        <v>598</v>
      </c>
      <c r="Q232" s="2" t="s">
        <v>598</v>
      </c>
      <c r="R232" s="2" t="s">
        <v>598</v>
      </c>
      <c r="S232" s="2" t="s">
        <v>598</v>
      </c>
      <c r="W232" s="2">
        <f t="shared" si="15"/>
        <v>0</v>
      </c>
      <c r="AA232" s="2" t="str">
        <f t="shared" si="16"/>
        <v>Nordisk residual</v>
      </c>
      <c r="AC232" s="2">
        <f t="shared" si="17"/>
        <v>2.36</v>
      </c>
      <c r="AD232" s="2">
        <f t="shared" si="18"/>
        <v>483.4</v>
      </c>
      <c r="AE232" s="2">
        <f t="shared" si="19"/>
        <v>0.55000000000000004</v>
      </c>
    </row>
    <row r="233" spans="1:31" ht="15" customHeight="1" x14ac:dyDescent="0.25">
      <c r="A233" s="2" t="s">
        <v>331</v>
      </c>
      <c r="B233" s="2" t="s">
        <v>338</v>
      </c>
      <c r="C233" s="2">
        <v>2014</v>
      </c>
      <c r="D233" s="2">
        <v>0.38400000000000001</v>
      </c>
      <c r="E233" s="2" t="s">
        <v>598</v>
      </c>
      <c r="F233" s="2" t="s">
        <v>599</v>
      </c>
      <c r="G233" s="2">
        <v>2.36</v>
      </c>
      <c r="H233" s="2">
        <v>483.4</v>
      </c>
      <c r="I233" s="2">
        <v>0.55000000000000004</v>
      </c>
      <c r="J233" s="2" t="s">
        <v>598</v>
      </c>
      <c r="K233" s="2" t="s">
        <v>598</v>
      </c>
      <c r="L233" s="2" t="s">
        <v>598</v>
      </c>
      <c r="M233" s="2" t="s">
        <v>598</v>
      </c>
      <c r="N233" s="2" t="s">
        <v>598</v>
      </c>
      <c r="O233" s="2" t="s">
        <v>598</v>
      </c>
      <c r="P233" s="2" t="s">
        <v>598</v>
      </c>
      <c r="Q233" s="2" t="s">
        <v>598</v>
      </c>
      <c r="R233" s="2" t="s">
        <v>598</v>
      </c>
      <c r="S233" s="2" t="s">
        <v>598</v>
      </c>
      <c r="W233" s="2">
        <f t="shared" si="15"/>
        <v>0</v>
      </c>
      <c r="AA233" s="2" t="str">
        <f t="shared" si="16"/>
        <v>Nordisk residual</v>
      </c>
      <c r="AC233" s="2">
        <f t="shared" si="17"/>
        <v>2.36</v>
      </c>
      <c r="AD233" s="2">
        <f t="shared" si="18"/>
        <v>483.4</v>
      </c>
      <c r="AE233" s="2">
        <f t="shared" si="19"/>
        <v>0.55000000000000004</v>
      </c>
    </row>
    <row r="234" spans="1:31" ht="15" customHeight="1" x14ac:dyDescent="0.25">
      <c r="A234" s="2" t="s">
        <v>331</v>
      </c>
      <c r="B234" s="2" t="s">
        <v>339</v>
      </c>
      <c r="C234" s="2">
        <v>2014</v>
      </c>
      <c r="D234" s="2">
        <v>0.71299999999999997</v>
      </c>
      <c r="E234" s="2" t="s">
        <v>598</v>
      </c>
      <c r="F234" s="2" t="s">
        <v>599</v>
      </c>
      <c r="G234" s="2">
        <v>2.36</v>
      </c>
      <c r="H234" s="2">
        <v>483.4</v>
      </c>
      <c r="I234" s="2">
        <v>0.55000000000000004</v>
      </c>
      <c r="J234" s="2" t="s">
        <v>598</v>
      </c>
      <c r="K234" s="2" t="s">
        <v>598</v>
      </c>
      <c r="L234" s="2" t="s">
        <v>598</v>
      </c>
      <c r="M234" s="2" t="s">
        <v>598</v>
      </c>
      <c r="N234" s="2" t="s">
        <v>598</v>
      </c>
      <c r="O234" s="2" t="s">
        <v>598</v>
      </c>
      <c r="P234" s="2" t="s">
        <v>598</v>
      </c>
      <c r="Q234" s="2" t="s">
        <v>598</v>
      </c>
      <c r="R234" s="2" t="s">
        <v>598</v>
      </c>
      <c r="S234" s="2" t="s">
        <v>598</v>
      </c>
      <c r="W234" s="2">
        <f t="shared" si="15"/>
        <v>0</v>
      </c>
      <c r="AA234" s="2" t="str">
        <f t="shared" si="16"/>
        <v>Nordisk residual</v>
      </c>
      <c r="AC234" s="2">
        <f t="shared" si="17"/>
        <v>2.36</v>
      </c>
      <c r="AD234" s="2">
        <f t="shared" si="18"/>
        <v>483.4</v>
      </c>
      <c r="AE234" s="2">
        <f t="shared" si="19"/>
        <v>0.55000000000000004</v>
      </c>
    </row>
    <row r="235" spans="1:31" ht="15" customHeight="1" x14ac:dyDescent="0.25">
      <c r="A235" s="2" t="s">
        <v>331</v>
      </c>
      <c r="B235" s="2" t="s">
        <v>340</v>
      </c>
      <c r="C235" s="2">
        <v>2014</v>
      </c>
      <c r="D235" s="2">
        <v>0.71</v>
      </c>
      <c r="E235" s="2" t="s">
        <v>598</v>
      </c>
      <c r="F235" s="2" t="s">
        <v>599</v>
      </c>
      <c r="G235" s="2">
        <v>2.36</v>
      </c>
      <c r="H235" s="2">
        <v>483.4</v>
      </c>
      <c r="I235" s="2">
        <v>0.55000000000000004</v>
      </c>
      <c r="J235" s="2" t="s">
        <v>598</v>
      </c>
      <c r="K235" s="2" t="s">
        <v>598</v>
      </c>
      <c r="L235" s="2" t="s">
        <v>598</v>
      </c>
      <c r="M235" s="2" t="s">
        <v>598</v>
      </c>
      <c r="N235" s="2" t="s">
        <v>598</v>
      </c>
      <c r="O235" s="2" t="s">
        <v>598</v>
      </c>
      <c r="P235" s="2" t="s">
        <v>598</v>
      </c>
      <c r="Q235" s="2" t="s">
        <v>598</v>
      </c>
      <c r="R235" s="2" t="s">
        <v>598</v>
      </c>
      <c r="S235" s="2" t="s">
        <v>598</v>
      </c>
      <c r="W235" s="2">
        <f t="shared" si="15"/>
        <v>0</v>
      </c>
      <c r="AA235" s="2" t="str">
        <f t="shared" si="16"/>
        <v>Nordisk residual</v>
      </c>
      <c r="AC235" s="2">
        <f t="shared" si="17"/>
        <v>2.36</v>
      </c>
      <c r="AD235" s="2">
        <f t="shared" si="18"/>
        <v>483.4</v>
      </c>
      <c r="AE235" s="2">
        <f t="shared" si="19"/>
        <v>0.55000000000000004</v>
      </c>
    </row>
    <row r="236" spans="1:31" ht="15" customHeight="1" x14ac:dyDescent="0.25">
      <c r="A236" s="2" t="s">
        <v>331</v>
      </c>
      <c r="B236" s="2" t="s">
        <v>341</v>
      </c>
      <c r="C236" s="2">
        <v>2014</v>
      </c>
      <c r="D236" s="2">
        <v>0.7</v>
      </c>
      <c r="E236" s="2" t="s">
        <v>598</v>
      </c>
      <c r="F236" s="2" t="s">
        <v>835</v>
      </c>
      <c r="G236" s="2">
        <v>2.36</v>
      </c>
      <c r="H236" s="2">
        <v>483.4</v>
      </c>
      <c r="I236" s="2">
        <v>0.55000000000000004</v>
      </c>
      <c r="J236" s="2" t="s">
        <v>598</v>
      </c>
      <c r="K236" s="2" t="s">
        <v>598</v>
      </c>
      <c r="L236" s="2" t="s">
        <v>598</v>
      </c>
      <c r="M236" s="2" t="s">
        <v>598</v>
      </c>
      <c r="N236" s="2" t="s">
        <v>598</v>
      </c>
      <c r="O236" s="2" t="s">
        <v>598</v>
      </c>
      <c r="P236" s="2" t="s">
        <v>598</v>
      </c>
      <c r="Q236" s="2" t="s">
        <v>598</v>
      </c>
      <c r="R236" s="2" t="s">
        <v>598</v>
      </c>
      <c r="S236" s="2" t="s">
        <v>598</v>
      </c>
      <c r="W236" s="2">
        <f t="shared" si="15"/>
        <v>0</v>
      </c>
      <c r="AA236" s="2" t="str">
        <f t="shared" si="16"/>
        <v>'80.9 % förnybar el'</v>
      </c>
      <c r="AC236" s="2">
        <f t="shared" si="17"/>
        <v>2.36</v>
      </c>
      <c r="AD236" s="2">
        <f t="shared" si="18"/>
        <v>483.4</v>
      </c>
      <c r="AE236" s="2">
        <f t="shared" si="19"/>
        <v>0.55000000000000004</v>
      </c>
    </row>
    <row r="237" spans="1:31" ht="15" customHeight="1" x14ac:dyDescent="0.25">
      <c r="A237" s="2" t="s">
        <v>331</v>
      </c>
      <c r="B237" s="2" t="s">
        <v>342</v>
      </c>
      <c r="C237" s="2">
        <v>2014</v>
      </c>
      <c r="D237" s="2">
        <v>0.40300000000000002</v>
      </c>
      <c r="E237" s="2" t="s">
        <v>598</v>
      </c>
      <c r="F237" s="2" t="s">
        <v>599</v>
      </c>
      <c r="G237" s="2">
        <v>2.36</v>
      </c>
      <c r="H237" s="2">
        <v>483.4</v>
      </c>
      <c r="I237" s="2">
        <v>0.55000000000000004</v>
      </c>
      <c r="J237" s="2" t="s">
        <v>598</v>
      </c>
      <c r="K237" s="2" t="s">
        <v>598</v>
      </c>
      <c r="L237" s="2" t="s">
        <v>598</v>
      </c>
      <c r="M237" s="2" t="s">
        <v>598</v>
      </c>
      <c r="N237" s="2" t="s">
        <v>598</v>
      </c>
      <c r="O237" s="2" t="s">
        <v>598</v>
      </c>
      <c r="P237" s="2" t="s">
        <v>598</v>
      </c>
      <c r="Q237" s="2" t="s">
        <v>598</v>
      </c>
      <c r="R237" s="2" t="s">
        <v>598</v>
      </c>
      <c r="S237" s="2" t="s">
        <v>598</v>
      </c>
      <c r="W237" s="2">
        <f t="shared" si="15"/>
        <v>0</v>
      </c>
      <c r="AA237" s="2" t="str">
        <f t="shared" si="16"/>
        <v>Nordisk residual</v>
      </c>
      <c r="AC237" s="2">
        <f t="shared" si="17"/>
        <v>2.36</v>
      </c>
      <c r="AD237" s="2">
        <f t="shared" si="18"/>
        <v>483.4</v>
      </c>
      <c r="AE237" s="2">
        <f t="shared" si="19"/>
        <v>0.55000000000000004</v>
      </c>
    </row>
    <row r="238" spans="1:31" ht="15" customHeight="1" x14ac:dyDescent="0.25">
      <c r="A238" s="2" t="s">
        <v>331</v>
      </c>
      <c r="B238" s="2" t="s">
        <v>343</v>
      </c>
      <c r="C238" s="2">
        <v>2014</v>
      </c>
      <c r="D238" s="2">
        <v>0.5</v>
      </c>
      <c r="E238" s="2" t="s">
        <v>598</v>
      </c>
      <c r="F238" s="2" t="s">
        <v>599</v>
      </c>
      <c r="G238" s="2">
        <v>2.36</v>
      </c>
      <c r="H238" s="2">
        <v>483.4</v>
      </c>
      <c r="I238" s="2">
        <v>0.55000000000000004</v>
      </c>
      <c r="J238" s="2" t="s">
        <v>598</v>
      </c>
      <c r="K238" s="2" t="s">
        <v>598</v>
      </c>
      <c r="L238" s="2" t="s">
        <v>598</v>
      </c>
      <c r="M238" s="2" t="s">
        <v>598</v>
      </c>
      <c r="N238" s="2" t="s">
        <v>598</v>
      </c>
      <c r="O238" s="2" t="s">
        <v>598</v>
      </c>
      <c r="P238" s="2" t="s">
        <v>598</v>
      </c>
      <c r="Q238" s="2" t="s">
        <v>598</v>
      </c>
      <c r="R238" s="2" t="s">
        <v>598</v>
      </c>
      <c r="S238" s="2" t="s">
        <v>598</v>
      </c>
      <c r="W238" s="2">
        <f t="shared" si="15"/>
        <v>0</v>
      </c>
      <c r="AA238" s="2" t="str">
        <f t="shared" si="16"/>
        <v>Nordisk residual</v>
      </c>
      <c r="AC238" s="2">
        <f t="shared" si="17"/>
        <v>2.36</v>
      </c>
      <c r="AD238" s="2">
        <f t="shared" si="18"/>
        <v>483.4</v>
      </c>
      <c r="AE238" s="2">
        <f t="shared" si="19"/>
        <v>0.55000000000000004</v>
      </c>
    </row>
    <row r="239" spans="1:31"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W239" s="2">
        <f t="shared" si="15"/>
        <v>0</v>
      </c>
      <c r="AA239" s="2" t="str">
        <f t="shared" si="16"/>
        <v>-</v>
      </c>
      <c r="AC239" s="2">
        <f t="shared" si="17"/>
        <v>2.36</v>
      </c>
      <c r="AD239" s="2">
        <f t="shared" si="18"/>
        <v>483.4</v>
      </c>
      <c r="AE239" s="2">
        <f t="shared" si="19"/>
        <v>0.55000000000000004</v>
      </c>
    </row>
    <row r="240" spans="1:31"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W240" s="2">
        <f t="shared" si="15"/>
        <v>0</v>
      </c>
      <c r="AA240" s="2" t="str">
        <f t="shared" si="16"/>
        <v>-</v>
      </c>
      <c r="AC240" s="2">
        <f t="shared" si="17"/>
        <v>2.36</v>
      </c>
      <c r="AD240" s="2">
        <f t="shared" si="18"/>
        <v>483.4</v>
      </c>
      <c r="AE240" s="2">
        <f t="shared" si="19"/>
        <v>0.55000000000000004</v>
      </c>
    </row>
    <row r="241" spans="1:31" ht="15" customHeight="1" x14ac:dyDescent="0.25">
      <c r="A241" s="2" t="s">
        <v>346</v>
      </c>
      <c r="B241" s="2" t="s">
        <v>347</v>
      </c>
      <c r="C241" s="2">
        <v>2014</v>
      </c>
      <c r="D241" s="2">
        <v>0.42</v>
      </c>
      <c r="E241" s="2" t="s">
        <v>598</v>
      </c>
      <c r="F241" s="2" t="s">
        <v>808</v>
      </c>
      <c r="G241" s="2">
        <v>1.1000000000000001</v>
      </c>
      <c r="H241" s="2">
        <v>0</v>
      </c>
      <c r="I241" s="2">
        <v>0</v>
      </c>
      <c r="J241" s="2" t="s">
        <v>598</v>
      </c>
      <c r="K241" s="2" t="s">
        <v>598</v>
      </c>
      <c r="L241" s="2" t="s">
        <v>598</v>
      </c>
      <c r="M241" s="2" t="s">
        <v>598</v>
      </c>
      <c r="N241" s="2" t="s">
        <v>598</v>
      </c>
      <c r="O241" s="2" t="s">
        <v>598</v>
      </c>
      <c r="P241" s="2" t="s">
        <v>598</v>
      </c>
      <c r="Q241" s="2" t="s">
        <v>598</v>
      </c>
      <c r="R241" s="2" t="s">
        <v>598</v>
      </c>
      <c r="S241" s="2" t="s">
        <v>598</v>
      </c>
      <c r="W241" s="2">
        <f t="shared" si="15"/>
        <v>0</v>
      </c>
      <c r="AA241" s="2" t="str">
        <f t="shared" si="16"/>
        <v>'Grön el'</v>
      </c>
      <c r="AC241" s="2">
        <f t="shared" si="17"/>
        <v>1.1000000000000001</v>
      </c>
      <c r="AD241" s="2">
        <f t="shared" si="18"/>
        <v>0</v>
      </c>
      <c r="AE241" s="2">
        <f t="shared" si="19"/>
        <v>0</v>
      </c>
    </row>
    <row r="242" spans="1:31" ht="15" customHeight="1" x14ac:dyDescent="0.25">
      <c r="A242" s="2" t="s">
        <v>346</v>
      </c>
      <c r="B242" s="2" t="s">
        <v>348</v>
      </c>
      <c r="C242" s="2">
        <v>2014</v>
      </c>
      <c r="D242" s="2">
        <v>2.2000000000000002</v>
      </c>
      <c r="E242" s="2" t="s">
        <v>598</v>
      </c>
      <c r="F242" s="2" t="s">
        <v>808</v>
      </c>
      <c r="G242" s="2">
        <v>1.1000000000000001</v>
      </c>
      <c r="H242" s="2">
        <v>0</v>
      </c>
      <c r="I242" s="2">
        <v>0</v>
      </c>
      <c r="J242" s="2" t="s">
        <v>598</v>
      </c>
      <c r="K242" s="2" t="s">
        <v>598</v>
      </c>
      <c r="L242" s="2" t="s">
        <v>598</v>
      </c>
      <c r="M242" s="2" t="s">
        <v>598</v>
      </c>
      <c r="N242" s="2" t="s">
        <v>598</v>
      </c>
      <c r="O242" s="2" t="s">
        <v>598</v>
      </c>
      <c r="P242" s="2" t="s">
        <v>598</v>
      </c>
      <c r="Q242" s="2" t="s">
        <v>598</v>
      </c>
      <c r="R242" s="2" t="s">
        <v>598</v>
      </c>
      <c r="S242" s="2" t="s">
        <v>598</v>
      </c>
      <c r="W242" s="2">
        <f t="shared" si="15"/>
        <v>0</v>
      </c>
      <c r="AA242" s="2" t="str">
        <f t="shared" si="16"/>
        <v>'Grön el'</v>
      </c>
      <c r="AC242" s="2">
        <f t="shared" si="17"/>
        <v>1.1000000000000001</v>
      </c>
      <c r="AD242" s="2">
        <f t="shared" si="18"/>
        <v>0</v>
      </c>
      <c r="AE242" s="2">
        <f t="shared" si="19"/>
        <v>0</v>
      </c>
    </row>
    <row r="243" spans="1:31" ht="15" customHeight="1" x14ac:dyDescent="0.25">
      <c r="A243" s="2" t="s">
        <v>349</v>
      </c>
      <c r="B243" s="2" t="s">
        <v>350</v>
      </c>
      <c r="C243" s="2">
        <v>2014</v>
      </c>
      <c r="D243" s="2">
        <v>1.2</v>
      </c>
      <c r="E243" s="2" t="s">
        <v>598</v>
      </c>
      <c r="F243" s="2" t="s">
        <v>836</v>
      </c>
      <c r="G243" s="2">
        <v>0.1</v>
      </c>
      <c r="H243" s="2">
        <v>0</v>
      </c>
      <c r="I243" s="2">
        <v>0</v>
      </c>
      <c r="J243" s="2" t="s">
        <v>598</v>
      </c>
      <c r="K243" s="2" t="s">
        <v>598</v>
      </c>
      <c r="L243" s="2" t="s">
        <v>598</v>
      </c>
      <c r="M243" s="2" t="s">
        <v>598</v>
      </c>
      <c r="N243" s="2" t="s">
        <v>598</v>
      </c>
      <c r="O243" s="2" t="s">
        <v>598</v>
      </c>
      <c r="P243" s="2" t="s">
        <v>598</v>
      </c>
      <c r="Q243" s="2" t="s">
        <v>598</v>
      </c>
      <c r="R243" s="2" t="s">
        <v>598</v>
      </c>
      <c r="S243" s="2" t="s">
        <v>598</v>
      </c>
      <c r="W243" s="2">
        <f t="shared" si="15"/>
        <v>0</v>
      </c>
      <c r="AA243" s="2" t="str">
        <f t="shared" si="16"/>
        <v>'Vindkraft'</v>
      </c>
      <c r="AC243" s="2">
        <f t="shared" si="17"/>
        <v>0.1</v>
      </c>
      <c r="AD243" s="2">
        <f t="shared" si="18"/>
        <v>0</v>
      </c>
      <c r="AE243" s="2">
        <f t="shared" si="19"/>
        <v>0</v>
      </c>
    </row>
    <row r="244" spans="1:31" ht="15" customHeight="1" x14ac:dyDescent="0.25">
      <c r="A244" s="2" t="s">
        <v>351</v>
      </c>
      <c r="B244" s="2" t="s">
        <v>352</v>
      </c>
      <c r="C244" s="2">
        <v>2014</v>
      </c>
      <c r="D244" s="2">
        <v>1.919</v>
      </c>
      <c r="E244" s="2">
        <v>3.4</v>
      </c>
      <c r="F244" s="2" t="s">
        <v>837</v>
      </c>
      <c r="G244" s="2">
        <v>1.1000000000000001</v>
      </c>
      <c r="H244" s="2">
        <v>0</v>
      </c>
      <c r="I244" s="2">
        <v>0</v>
      </c>
      <c r="J244" s="2" t="s">
        <v>598</v>
      </c>
      <c r="K244" s="2" t="s">
        <v>598</v>
      </c>
      <c r="L244" s="2" t="s">
        <v>598</v>
      </c>
      <c r="M244" s="2" t="s">
        <v>598</v>
      </c>
      <c r="N244" s="2" t="s">
        <v>598</v>
      </c>
      <c r="O244" s="2" t="s">
        <v>598</v>
      </c>
      <c r="P244" s="2" t="s">
        <v>598</v>
      </c>
      <c r="Q244" s="2" t="s">
        <v>598</v>
      </c>
      <c r="R244" s="2" t="s">
        <v>598</v>
      </c>
      <c r="S244" s="2" t="s">
        <v>598</v>
      </c>
      <c r="W244" s="2">
        <f t="shared" si="15"/>
        <v>0</v>
      </c>
      <c r="AA244" s="2" t="str">
        <f t="shared" si="16"/>
        <v>'Bioeldad Kraftvärme. vattenkraft och sol'</v>
      </c>
      <c r="AC244" s="2">
        <f t="shared" si="17"/>
        <v>1.1000000000000001</v>
      </c>
      <c r="AD244" s="2">
        <f t="shared" si="18"/>
        <v>0</v>
      </c>
      <c r="AE244" s="2">
        <f t="shared" si="19"/>
        <v>0</v>
      </c>
    </row>
    <row r="245" spans="1:31" ht="15" customHeight="1" x14ac:dyDescent="0.25">
      <c r="A245" s="2" t="s">
        <v>353</v>
      </c>
      <c r="B245" s="2" t="s">
        <v>354</v>
      </c>
      <c r="C245" s="2">
        <v>2014</v>
      </c>
      <c r="D245" s="2">
        <v>7.6</v>
      </c>
      <c r="E245" s="2">
        <v>2.2999999999999998</v>
      </c>
      <c r="F245" s="2" t="s">
        <v>599</v>
      </c>
      <c r="G245" s="2">
        <v>2.36</v>
      </c>
      <c r="H245" s="2">
        <v>483.4</v>
      </c>
      <c r="I245" s="2">
        <v>0.55000000000000004</v>
      </c>
      <c r="J245" s="2" t="s">
        <v>598</v>
      </c>
      <c r="K245" s="2" t="s">
        <v>598</v>
      </c>
      <c r="L245" s="2" t="s">
        <v>598</v>
      </c>
      <c r="M245" s="2" t="s">
        <v>598</v>
      </c>
      <c r="N245" s="2" t="s">
        <v>598</v>
      </c>
      <c r="O245" s="2" t="s">
        <v>598</v>
      </c>
      <c r="P245" s="2" t="s">
        <v>598</v>
      </c>
      <c r="Q245" s="2" t="s">
        <v>598</v>
      </c>
      <c r="R245" s="2" t="s">
        <v>598</v>
      </c>
      <c r="S245" s="2" t="s">
        <v>598</v>
      </c>
      <c r="W245" s="2">
        <f t="shared" si="15"/>
        <v>0</v>
      </c>
      <c r="AA245" s="2" t="str">
        <f t="shared" si="16"/>
        <v>Nordisk residual</v>
      </c>
      <c r="AC245" s="2">
        <f t="shared" si="17"/>
        <v>2.36</v>
      </c>
      <c r="AD245" s="2">
        <f t="shared" si="18"/>
        <v>483.4</v>
      </c>
      <c r="AE245" s="2">
        <f t="shared" si="19"/>
        <v>0.55000000000000004</v>
      </c>
    </row>
    <row r="246" spans="1:31" ht="15" customHeight="1" x14ac:dyDescent="0.25">
      <c r="A246" s="2" t="s">
        <v>355</v>
      </c>
      <c r="B246" s="2" t="s">
        <v>356</v>
      </c>
      <c r="C246" s="2">
        <v>2014</v>
      </c>
      <c r="D246" s="2">
        <v>1.58</v>
      </c>
      <c r="E246" s="2">
        <v>0</v>
      </c>
      <c r="F246" s="2" t="s">
        <v>607</v>
      </c>
      <c r="G246" s="2">
        <v>2.36</v>
      </c>
      <c r="H246" s="2">
        <v>483.4</v>
      </c>
      <c r="I246" s="2">
        <v>0.55000000000000004</v>
      </c>
      <c r="J246" s="2" t="s">
        <v>598</v>
      </c>
      <c r="K246" s="2" t="s">
        <v>598</v>
      </c>
      <c r="L246" s="2" t="s">
        <v>598</v>
      </c>
      <c r="M246" s="2" t="s">
        <v>598</v>
      </c>
      <c r="N246" s="2" t="s">
        <v>598</v>
      </c>
      <c r="O246" s="2" t="s">
        <v>598</v>
      </c>
      <c r="P246" s="2" t="s">
        <v>598</v>
      </c>
      <c r="Q246" s="2" t="s">
        <v>598</v>
      </c>
      <c r="R246" s="2" t="s">
        <v>598</v>
      </c>
      <c r="S246" s="2" t="s">
        <v>598</v>
      </c>
      <c r="W246" s="2">
        <f t="shared" si="15"/>
        <v>0</v>
      </c>
      <c r="AA246" s="2" t="str">
        <f t="shared" si="16"/>
        <v>Nordisk residual</v>
      </c>
      <c r="AC246" s="2">
        <f t="shared" si="17"/>
        <v>2.36</v>
      </c>
      <c r="AD246" s="2">
        <f t="shared" si="18"/>
        <v>483.4</v>
      </c>
      <c r="AE246" s="2">
        <f t="shared" si="19"/>
        <v>0.55000000000000004</v>
      </c>
    </row>
    <row r="247" spans="1:31" ht="15" customHeight="1" x14ac:dyDescent="0.25">
      <c r="A247" s="2" t="s">
        <v>357</v>
      </c>
      <c r="B247" s="2" t="s">
        <v>358</v>
      </c>
      <c r="C247" s="2">
        <v>2014</v>
      </c>
      <c r="D247" s="2">
        <v>0.13400000000000001</v>
      </c>
      <c r="E247" s="2" t="s">
        <v>598</v>
      </c>
      <c r="F247" s="2" t="s">
        <v>838</v>
      </c>
      <c r="G247" s="2">
        <v>1.07</v>
      </c>
      <c r="H247" s="2">
        <v>0</v>
      </c>
      <c r="I247" s="2">
        <v>0</v>
      </c>
      <c r="J247" s="2" t="s">
        <v>598</v>
      </c>
      <c r="K247" s="2" t="s">
        <v>598</v>
      </c>
      <c r="L247" s="2" t="s">
        <v>598</v>
      </c>
      <c r="M247" s="2" t="s">
        <v>598</v>
      </c>
      <c r="N247" s="2" t="s">
        <v>598</v>
      </c>
      <c r="O247" s="2" t="s">
        <v>598</v>
      </c>
      <c r="P247" s="2" t="s">
        <v>598</v>
      </c>
      <c r="Q247" s="2" t="s">
        <v>598</v>
      </c>
      <c r="R247" s="2" t="s">
        <v>598</v>
      </c>
      <c r="S247" s="2" t="s">
        <v>598</v>
      </c>
      <c r="W247" s="2">
        <f t="shared" si="15"/>
        <v>0</v>
      </c>
      <c r="AA247" s="2" t="str">
        <f t="shared" si="16"/>
        <v>'Vatten. bio. vind'</v>
      </c>
      <c r="AC247" s="2">
        <f t="shared" si="17"/>
        <v>1.07</v>
      </c>
      <c r="AD247" s="2">
        <f t="shared" si="18"/>
        <v>0</v>
      </c>
      <c r="AE247" s="2">
        <f t="shared" si="19"/>
        <v>0</v>
      </c>
    </row>
    <row r="248" spans="1:31" ht="15" customHeight="1" x14ac:dyDescent="0.25">
      <c r="A248" s="2" t="s">
        <v>357</v>
      </c>
      <c r="B248" s="2" t="s">
        <v>359</v>
      </c>
      <c r="C248" s="2">
        <v>2014</v>
      </c>
      <c r="D248" s="2">
        <v>0.1</v>
      </c>
      <c r="E248" s="2" t="s">
        <v>598</v>
      </c>
      <c r="F248" s="2" t="s">
        <v>838</v>
      </c>
      <c r="G248" s="2">
        <v>1.07</v>
      </c>
      <c r="H248" s="2">
        <v>0</v>
      </c>
      <c r="I248" s="2">
        <v>0</v>
      </c>
      <c r="J248" s="2" t="s">
        <v>598</v>
      </c>
      <c r="K248" s="2" t="s">
        <v>598</v>
      </c>
      <c r="L248" s="2" t="s">
        <v>598</v>
      </c>
      <c r="M248" s="2" t="s">
        <v>598</v>
      </c>
      <c r="N248" s="2" t="s">
        <v>598</v>
      </c>
      <c r="O248" s="2" t="s">
        <v>598</v>
      </c>
      <c r="P248" s="2" t="s">
        <v>598</v>
      </c>
      <c r="Q248" s="2" t="s">
        <v>598</v>
      </c>
      <c r="R248" s="2" t="s">
        <v>598</v>
      </c>
      <c r="S248" s="2" t="s">
        <v>598</v>
      </c>
      <c r="W248" s="2">
        <f t="shared" si="15"/>
        <v>0</v>
      </c>
      <c r="AA248" s="2" t="str">
        <f t="shared" si="16"/>
        <v>'Vatten. bio. vind'</v>
      </c>
      <c r="AC248" s="2">
        <f t="shared" si="17"/>
        <v>1.07</v>
      </c>
      <c r="AD248" s="2">
        <f t="shared" si="18"/>
        <v>0</v>
      </c>
      <c r="AE248" s="2">
        <f t="shared" si="19"/>
        <v>0</v>
      </c>
    </row>
    <row r="249" spans="1:31" ht="15" customHeight="1" x14ac:dyDescent="0.25">
      <c r="A249" s="2" t="s">
        <v>357</v>
      </c>
      <c r="B249" s="2" t="s">
        <v>360</v>
      </c>
      <c r="C249" s="2">
        <v>2014</v>
      </c>
      <c r="D249" s="2">
        <v>0.29099999999999998</v>
      </c>
      <c r="E249" s="2" t="s">
        <v>598</v>
      </c>
      <c r="F249" s="2" t="s">
        <v>838</v>
      </c>
      <c r="G249" s="2">
        <v>1.07</v>
      </c>
      <c r="H249" s="2">
        <v>0</v>
      </c>
      <c r="I249" s="2">
        <v>0</v>
      </c>
      <c r="J249" s="2" t="s">
        <v>598</v>
      </c>
      <c r="K249" s="2" t="s">
        <v>598</v>
      </c>
      <c r="L249" s="2" t="s">
        <v>598</v>
      </c>
      <c r="M249" s="2" t="s">
        <v>598</v>
      </c>
      <c r="N249" s="2" t="s">
        <v>598</v>
      </c>
      <c r="O249" s="2" t="s">
        <v>598</v>
      </c>
      <c r="P249" s="2" t="s">
        <v>598</v>
      </c>
      <c r="Q249" s="2" t="s">
        <v>598</v>
      </c>
      <c r="R249" s="2" t="s">
        <v>598</v>
      </c>
      <c r="S249" s="2" t="s">
        <v>598</v>
      </c>
      <c r="W249" s="2">
        <f t="shared" si="15"/>
        <v>0</v>
      </c>
      <c r="AA249" s="2" t="str">
        <f t="shared" si="16"/>
        <v>'Vatten. bio. vind'</v>
      </c>
      <c r="AC249" s="2">
        <f t="shared" si="17"/>
        <v>1.07</v>
      </c>
      <c r="AD249" s="2">
        <f t="shared" si="18"/>
        <v>0</v>
      </c>
      <c r="AE249" s="2">
        <f t="shared" si="19"/>
        <v>0</v>
      </c>
    </row>
    <row r="250" spans="1:31" ht="15" customHeight="1" x14ac:dyDescent="0.25">
      <c r="A250" s="2" t="s">
        <v>357</v>
      </c>
      <c r="B250" s="2" t="s">
        <v>361</v>
      </c>
      <c r="C250" s="2">
        <v>2014</v>
      </c>
      <c r="D250" s="2">
        <v>0.10299999999999999</v>
      </c>
      <c r="E250" s="2" t="s">
        <v>598</v>
      </c>
      <c r="F250" s="2" t="s">
        <v>838</v>
      </c>
      <c r="G250" s="2">
        <v>1.07</v>
      </c>
      <c r="H250" s="2">
        <v>0</v>
      </c>
      <c r="I250" s="2">
        <v>0</v>
      </c>
      <c r="J250" s="2" t="s">
        <v>598</v>
      </c>
      <c r="K250" s="2" t="s">
        <v>598</v>
      </c>
      <c r="L250" s="2" t="s">
        <v>598</v>
      </c>
      <c r="M250" s="2" t="s">
        <v>598</v>
      </c>
      <c r="N250" s="2" t="s">
        <v>598</v>
      </c>
      <c r="O250" s="2" t="s">
        <v>598</v>
      </c>
      <c r="P250" s="2" t="s">
        <v>598</v>
      </c>
      <c r="Q250" s="2" t="s">
        <v>598</v>
      </c>
      <c r="R250" s="2" t="s">
        <v>598</v>
      </c>
      <c r="S250" s="2" t="s">
        <v>598</v>
      </c>
      <c r="W250" s="2">
        <f t="shared" si="15"/>
        <v>0</v>
      </c>
      <c r="AA250" s="2" t="str">
        <f t="shared" si="16"/>
        <v>'Vatten. bio. vind'</v>
      </c>
      <c r="AC250" s="2">
        <f t="shared" si="17"/>
        <v>1.07</v>
      </c>
      <c r="AD250" s="2">
        <f t="shared" si="18"/>
        <v>0</v>
      </c>
      <c r="AE250" s="2">
        <f t="shared" si="19"/>
        <v>0</v>
      </c>
    </row>
    <row r="251" spans="1:31" ht="15" customHeight="1" x14ac:dyDescent="0.25">
      <c r="A251" s="2" t="s">
        <v>357</v>
      </c>
      <c r="B251" s="2" t="s">
        <v>362</v>
      </c>
      <c r="C251" s="2">
        <v>2014</v>
      </c>
      <c r="D251" s="2">
        <v>5.2999999999999999E-2</v>
      </c>
      <c r="E251" s="2" t="s">
        <v>598</v>
      </c>
      <c r="F251" s="2" t="s">
        <v>838</v>
      </c>
      <c r="G251" s="2">
        <v>1.07</v>
      </c>
      <c r="H251" s="2">
        <v>0</v>
      </c>
      <c r="I251" s="2">
        <v>0</v>
      </c>
      <c r="J251" s="2" t="s">
        <v>598</v>
      </c>
      <c r="K251" s="2" t="s">
        <v>598</v>
      </c>
      <c r="L251" s="2" t="s">
        <v>598</v>
      </c>
      <c r="M251" s="2" t="s">
        <v>598</v>
      </c>
      <c r="N251" s="2" t="s">
        <v>598</v>
      </c>
      <c r="O251" s="2" t="s">
        <v>598</v>
      </c>
      <c r="P251" s="2" t="s">
        <v>598</v>
      </c>
      <c r="Q251" s="2" t="s">
        <v>598</v>
      </c>
      <c r="R251" s="2" t="s">
        <v>598</v>
      </c>
      <c r="S251" s="2" t="s">
        <v>598</v>
      </c>
      <c r="W251" s="2">
        <f t="shared" si="15"/>
        <v>0</v>
      </c>
      <c r="AA251" s="2" t="str">
        <f t="shared" si="16"/>
        <v>'Vatten. bio. vind'</v>
      </c>
      <c r="AC251" s="2">
        <f t="shared" si="17"/>
        <v>1.07</v>
      </c>
      <c r="AD251" s="2">
        <f t="shared" si="18"/>
        <v>0</v>
      </c>
      <c r="AE251" s="2">
        <f t="shared" si="19"/>
        <v>0</v>
      </c>
    </row>
    <row r="252" spans="1:31" ht="15" customHeight="1" x14ac:dyDescent="0.25">
      <c r="A252" s="2" t="s">
        <v>357</v>
      </c>
      <c r="B252" s="2" t="s">
        <v>363</v>
      </c>
      <c r="C252" s="2">
        <v>2014</v>
      </c>
      <c r="D252" s="2">
        <v>4.2999999999999997E-2</v>
      </c>
      <c r="E252" s="2" t="s">
        <v>598</v>
      </c>
      <c r="F252" s="2" t="s">
        <v>838</v>
      </c>
      <c r="G252" s="2">
        <v>1.07</v>
      </c>
      <c r="H252" s="2">
        <v>0</v>
      </c>
      <c r="I252" s="2">
        <v>0</v>
      </c>
      <c r="J252" s="2" t="s">
        <v>598</v>
      </c>
      <c r="K252" s="2" t="s">
        <v>598</v>
      </c>
      <c r="L252" s="2" t="s">
        <v>598</v>
      </c>
      <c r="M252" s="2" t="s">
        <v>598</v>
      </c>
      <c r="N252" s="2" t="s">
        <v>598</v>
      </c>
      <c r="O252" s="2" t="s">
        <v>598</v>
      </c>
      <c r="P252" s="2" t="s">
        <v>598</v>
      </c>
      <c r="Q252" s="2" t="s">
        <v>598</v>
      </c>
      <c r="R252" s="2" t="s">
        <v>598</v>
      </c>
      <c r="S252" s="2" t="s">
        <v>598</v>
      </c>
      <c r="W252" s="2">
        <f t="shared" si="15"/>
        <v>0</v>
      </c>
      <c r="AA252" s="2" t="str">
        <f t="shared" si="16"/>
        <v>'Vatten. bio. vind'</v>
      </c>
      <c r="AC252" s="2">
        <f t="shared" si="17"/>
        <v>1.07</v>
      </c>
      <c r="AD252" s="2">
        <f t="shared" si="18"/>
        <v>0</v>
      </c>
      <c r="AE252" s="2">
        <f t="shared" si="19"/>
        <v>0</v>
      </c>
    </row>
    <row r="253" spans="1:31" ht="15" customHeight="1" x14ac:dyDescent="0.25">
      <c r="A253" s="2" t="s">
        <v>357</v>
      </c>
      <c r="B253" s="2" t="s">
        <v>364</v>
      </c>
      <c r="C253" s="2">
        <v>2014</v>
      </c>
      <c r="D253" s="2">
        <v>6.5000000000000002E-2</v>
      </c>
      <c r="E253" s="2" t="s">
        <v>598</v>
      </c>
      <c r="F253" s="2" t="s">
        <v>838</v>
      </c>
      <c r="G253" s="2">
        <v>1.07</v>
      </c>
      <c r="H253" s="2">
        <v>0</v>
      </c>
      <c r="I253" s="2">
        <v>0</v>
      </c>
      <c r="J253" s="2" t="s">
        <v>598</v>
      </c>
      <c r="K253" s="2" t="s">
        <v>598</v>
      </c>
      <c r="L253" s="2" t="s">
        <v>598</v>
      </c>
      <c r="M253" s="2" t="s">
        <v>598</v>
      </c>
      <c r="N253" s="2" t="s">
        <v>598</v>
      </c>
      <c r="O253" s="2" t="s">
        <v>598</v>
      </c>
      <c r="P253" s="2" t="s">
        <v>598</v>
      </c>
      <c r="Q253" s="2" t="s">
        <v>598</v>
      </c>
      <c r="R253" s="2" t="s">
        <v>598</v>
      </c>
      <c r="S253" s="2" t="s">
        <v>598</v>
      </c>
      <c r="W253" s="2">
        <f t="shared" si="15"/>
        <v>0</v>
      </c>
      <c r="AA253" s="2" t="str">
        <f t="shared" si="16"/>
        <v>'Vatten. bio. vind'</v>
      </c>
      <c r="AC253" s="2">
        <f t="shared" si="17"/>
        <v>1.07</v>
      </c>
      <c r="AD253" s="2">
        <f t="shared" si="18"/>
        <v>0</v>
      </c>
      <c r="AE253" s="2">
        <f t="shared" si="19"/>
        <v>0</v>
      </c>
    </row>
    <row r="254" spans="1:31" ht="15" customHeight="1" x14ac:dyDescent="0.25">
      <c r="A254" s="2" t="s">
        <v>357</v>
      </c>
      <c r="B254" s="2" t="s">
        <v>365</v>
      </c>
      <c r="C254" s="2">
        <v>2014</v>
      </c>
      <c r="D254" s="2">
        <v>2.7E-2</v>
      </c>
      <c r="E254" s="2" t="s">
        <v>598</v>
      </c>
      <c r="F254" s="2" t="s">
        <v>839</v>
      </c>
      <c r="G254" s="2">
        <v>1.07</v>
      </c>
      <c r="H254" s="2">
        <v>0</v>
      </c>
      <c r="I254" s="2">
        <v>0</v>
      </c>
      <c r="J254" s="2" t="s">
        <v>598</v>
      </c>
      <c r="K254" s="2" t="s">
        <v>598</v>
      </c>
      <c r="L254" s="2" t="s">
        <v>598</v>
      </c>
      <c r="M254" s="2" t="s">
        <v>598</v>
      </c>
      <c r="N254" s="2" t="s">
        <v>598</v>
      </c>
      <c r="O254" s="2" t="s">
        <v>598</v>
      </c>
      <c r="P254" s="2" t="s">
        <v>598</v>
      </c>
      <c r="Q254" s="2" t="s">
        <v>598</v>
      </c>
      <c r="R254" s="2" t="s">
        <v>598</v>
      </c>
      <c r="S254" s="2" t="s">
        <v>598</v>
      </c>
      <c r="W254" s="2">
        <f t="shared" si="15"/>
        <v>0</v>
      </c>
      <c r="AA254" s="2" t="str">
        <f t="shared" si="16"/>
        <v>'Vatte. bio. vind'</v>
      </c>
      <c r="AC254" s="2">
        <f t="shared" si="17"/>
        <v>1.07</v>
      </c>
      <c r="AD254" s="2">
        <f t="shared" si="18"/>
        <v>0</v>
      </c>
      <c r="AE254" s="2">
        <f t="shared" si="19"/>
        <v>0</v>
      </c>
    </row>
    <row r="255" spans="1:31" ht="15" customHeight="1" x14ac:dyDescent="0.25">
      <c r="A255" s="2" t="s">
        <v>357</v>
      </c>
      <c r="B255" s="2" t="s">
        <v>366</v>
      </c>
      <c r="C255" s="2">
        <v>2014</v>
      </c>
      <c r="D255" s="2">
        <v>0.69599999999999995</v>
      </c>
      <c r="E255" s="2">
        <v>5.665</v>
      </c>
      <c r="F255" s="2" t="s">
        <v>838</v>
      </c>
      <c r="G255" s="2">
        <v>1.07</v>
      </c>
      <c r="H255" s="2">
        <v>0</v>
      </c>
      <c r="I255" s="2">
        <v>0</v>
      </c>
      <c r="J255" s="2" t="s">
        <v>598</v>
      </c>
      <c r="K255" s="2" t="s">
        <v>598</v>
      </c>
      <c r="L255" s="2" t="s">
        <v>598</v>
      </c>
      <c r="M255" s="2" t="s">
        <v>598</v>
      </c>
      <c r="N255" s="2" t="s">
        <v>598</v>
      </c>
      <c r="O255" s="2" t="s">
        <v>598</v>
      </c>
      <c r="P255" s="2" t="s">
        <v>598</v>
      </c>
      <c r="Q255" s="2" t="s">
        <v>598</v>
      </c>
      <c r="R255" s="2" t="s">
        <v>598</v>
      </c>
      <c r="S255" s="2" t="s">
        <v>598</v>
      </c>
      <c r="W255" s="2">
        <f t="shared" si="15"/>
        <v>0</v>
      </c>
      <c r="AA255" s="2" t="str">
        <f t="shared" si="16"/>
        <v>'Vatten. bio. vind'</v>
      </c>
      <c r="AC255" s="2">
        <f t="shared" si="17"/>
        <v>1.07</v>
      </c>
      <c r="AD255" s="2">
        <f t="shared" si="18"/>
        <v>0</v>
      </c>
      <c r="AE255" s="2">
        <f t="shared" si="19"/>
        <v>0</v>
      </c>
    </row>
    <row r="256" spans="1:31" ht="15" customHeight="1" x14ac:dyDescent="0.25">
      <c r="A256" s="2" t="s">
        <v>357</v>
      </c>
      <c r="B256" s="2" t="s">
        <v>367</v>
      </c>
      <c r="C256" s="2">
        <v>2014</v>
      </c>
      <c r="D256" s="2">
        <v>3.4000000000000002E-2</v>
      </c>
      <c r="E256" s="2" t="s">
        <v>598</v>
      </c>
      <c r="F256" s="2" t="s">
        <v>838</v>
      </c>
      <c r="G256" s="2">
        <v>1.07</v>
      </c>
      <c r="H256" s="2">
        <v>0</v>
      </c>
      <c r="I256" s="2">
        <v>0</v>
      </c>
      <c r="J256" s="2" t="s">
        <v>598</v>
      </c>
      <c r="K256" s="2" t="s">
        <v>598</v>
      </c>
      <c r="L256" s="2" t="s">
        <v>598</v>
      </c>
      <c r="M256" s="2" t="s">
        <v>598</v>
      </c>
      <c r="N256" s="2" t="s">
        <v>598</v>
      </c>
      <c r="O256" s="2" t="s">
        <v>598</v>
      </c>
      <c r="P256" s="2" t="s">
        <v>598</v>
      </c>
      <c r="Q256" s="2" t="s">
        <v>598</v>
      </c>
      <c r="R256" s="2" t="s">
        <v>598</v>
      </c>
      <c r="S256" s="2" t="s">
        <v>598</v>
      </c>
      <c r="W256" s="2">
        <f t="shared" si="15"/>
        <v>0</v>
      </c>
      <c r="AA256" s="2" t="str">
        <f t="shared" si="16"/>
        <v>'Vatten. bio. vind'</v>
      </c>
      <c r="AC256" s="2">
        <f t="shared" si="17"/>
        <v>1.07</v>
      </c>
      <c r="AD256" s="2">
        <f t="shared" si="18"/>
        <v>0</v>
      </c>
      <c r="AE256" s="2">
        <f t="shared" si="19"/>
        <v>0</v>
      </c>
    </row>
    <row r="257" spans="1:31" ht="15" customHeight="1" x14ac:dyDescent="0.25">
      <c r="A257" s="2" t="s">
        <v>357</v>
      </c>
      <c r="B257" s="2" t="s">
        <v>368</v>
      </c>
      <c r="C257" s="2">
        <v>2014</v>
      </c>
      <c r="D257" s="2">
        <v>0.93300000000000005</v>
      </c>
      <c r="E257" s="2">
        <v>3.0129999999999999</v>
      </c>
      <c r="F257" s="2" t="s">
        <v>838</v>
      </c>
      <c r="G257" s="2">
        <v>1.07</v>
      </c>
      <c r="H257" s="2">
        <v>0</v>
      </c>
      <c r="I257" s="2">
        <v>0</v>
      </c>
      <c r="J257" s="2" t="s">
        <v>598</v>
      </c>
      <c r="K257" s="2" t="s">
        <v>598</v>
      </c>
      <c r="L257" s="2" t="s">
        <v>598</v>
      </c>
      <c r="M257" s="2" t="s">
        <v>598</v>
      </c>
      <c r="N257" s="2" t="s">
        <v>598</v>
      </c>
      <c r="O257" s="2" t="s">
        <v>598</v>
      </c>
      <c r="P257" s="2" t="s">
        <v>598</v>
      </c>
      <c r="Q257" s="2" t="s">
        <v>598</v>
      </c>
      <c r="R257" s="2" t="s">
        <v>598</v>
      </c>
      <c r="S257" s="2" t="s">
        <v>598</v>
      </c>
      <c r="W257" s="2">
        <f t="shared" si="15"/>
        <v>0</v>
      </c>
      <c r="AA257" s="2" t="str">
        <f t="shared" si="16"/>
        <v>'Vatten. bio. vind'</v>
      </c>
      <c r="AC257" s="2">
        <f t="shared" si="17"/>
        <v>1.07</v>
      </c>
      <c r="AD257" s="2">
        <f t="shared" si="18"/>
        <v>0</v>
      </c>
      <c r="AE257" s="2">
        <f t="shared" si="19"/>
        <v>0</v>
      </c>
    </row>
    <row r="258" spans="1:31" ht="15" customHeight="1" x14ac:dyDescent="0.25">
      <c r="A258" s="2" t="s">
        <v>357</v>
      </c>
      <c r="B258" s="2" t="s">
        <v>369</v>
      </c>
      <c r="C258" s="2">
        <v>2014</v>
      </c>
      <c r="D258" s="2">
        <v>0.125</v>
      </c>
      <c r="E258" s="2" t="s">
        <v>598</v>
      </c>
      <c r="F258" s="2" t="s">
        <v>838</v>
      </c>
      <c r="G258" s="2">
        <v>1.07</v>
      </c>
      <c r="H258" s="2">
        <v>0</v>
      </c>
      <c r="I258" s="2">
        <v>0</v>
      </c>
      <c r="J258" s="2" t="s">
        <v>598</v>
      </c>
      <c r="K258" s="2" t="s">
        <v>598</v>
      </c>
      <c r="L258" s="2" t="s">
        <v>598</v>
      </c>
      <c r="M258" s="2" t="s">
        <v>598</v>
      </c>
      <c r="N258" s="2" t="s">
        <v>598</v>
      </c>
      <c r="O258" s="2" t="s">
        <v>598</v>
      </c>
      <c r="P258" s="2" t="s">
        <v>598</v>
      </c>
      <c r="Q258" s="2" t="s">
        <v>598</v>
      </c>
      <c r="R258" s="2" t="s">
        <v>598</v>
      </c>
      <c r="S258" s="2" t="s">
        <v>598</v>
      </c>
      <c r="W258" s="2">
        <f t="shared" si="15"/>
        <v>0</v>
      </c>
      <c r="AA258" s="2" t="str">
        <f t="shared" si="16"/>
        <v>'Vatten. bio. vind'</v>
      </c>
      <c r="AC258" s="2">
        <f t="shared" si="17"/>
        <v>1.07</v>
      </c>
      <c r="AD258" s="2">
        <f t="shared" si="18"/>
        <v>0</v>
      </c>
      <c r="AE258" s="2">
        <f t="shared" si="19"/>
        <v>0</v>
      </c>
    </row>
    <row r="259" spans="1:31" ht="15" customHeight="1" x14ac:dyDescent="0.25">
      <c r="A259" s="2" t="s">
        <v>357</v>
      </c>
      <c r="B259" s="2" t="s">
        <v>370</v>
      </c>
      <c r="C259" s="2">
        <v>2014</v>
      </c>
      <c r="D259" s="2">
        <v>0.1</v>
      </c>
      <c r="E259" s="2" t="s">
        <v>598</v>
      </c>
      <c r="F259" s="2" t="s">
        <v>838</v>
      </c>
      <c r="G259" s="2">
        <v>1.07</v>
      </c>
      <c r="H259" s="2">
        <v>0</v>
      </c>
      <c r="I259" s="2">
        <v>0</v>
      </c>
      <c r="J259" s="2" t="s">
        <v>598</v>
      </c>
      <c r="K259" s="2" t="s">
        <v>598</v>
      </c>
      <c r="L259" s="2" t="s">
        <v>598</v>
      </c>
      <c r="M259" s="2" t="s">
        <v>598</v>
      </c>
      <c r="N259" s="2" t="s">
        <v>598</v>
      </c>
      <c r="O259" s="2" t="s">
        <v>598</v>
      </c>
      <c r="P259" s="2" t="s">
        <v>598</v>
      </c>
      <c r="Q259" s="2" t="s">
        <v>598</v>
      </c>
      <c r="R259" s="2" t="s">
        <v>598</v>
      </c>
      <c r="S259" s="2" t="s">
        <v>598</v>
      </c>
      <c r="W259" s="2">
        <f t="shared" ref="W259:W322" si="20">IFERROR(J259/1,0)</f>
        <v>0</v>
      </c>
      <c r="AA259" s="2" t="str">
        <f t="shared" ref="AA259:AA322" si="21">IF(AND(OR(F259="-",F259="et",F259="'-'",F259="'0'",F259="'DS'"),G259=2.36),"Nordisk residual",F259)</f>
        <v>'Vatten. bio. vind'</v>
      </c>
      <c r="AC259" s="2">
        <f t="shared" ref="AC259:AC322" si="22">IFERROR(G259/1,2.36)</f>
        <v>1.07</v>
      </c>
      <c r="AD259" s="2">
        <f t="shared" ref="AD259:AD322" si="23">IFERROR(H259/1,483.4)</f>
        <v>0</v>
      </c>
      <c r="AE259" s="2">
        <f t="shared" ref="AE259:AE322" si="24">IFERROR(I259/1,0.55)</f>
        <v>0</v>
      </c>
    </row>
    <row r="260" spans="1:31" ht="15" customHeight="1" x14ac:dyDescent="0.25">
      <c r="A260" s="2" t="s">
        <v>357</v>
      </c>
      <c r="B260" s="2" t="s">
        <v>371</v>
      </c>
      <c r="C260" s="2">
        <v>2014</v>
      </c>
      <c r="D260" s="2">
        <v>4.3600000000000003</v>
      </c>
      <c r="E260" s="2">
        <v>19.11</v>
      </c>
      <c r="F260" s="2" t="s">
        <v>840</v>
      </c>
      <c r="G260" s="2">
        <v>1.07</v>
      </c>
      <c r="H260" s="2">
        <v>0</v>
      </c>
      <c r="I260" s="2">
        <v>0</v>
      </c>
      <c r="J260" s="2" t="s">
        <v>598</v>
      </c>
      <c r="K260" s="2" t="s">
        <v>598</v>
      </c>
      <c r="L260" s="2" t="s">
        <v>598</v>
      </c>
      <c r="M260" s="2" t="s">
        <v>598</v>
      </c>
      <c r="N260" s="2" t="s">
        <v>598</v>
      </c>
      <c r="O260" s="2" t="s">
        <v>598</v>
      </c>
      <c r="P260" s="2" t="s">
        <v>598</v>
      </c>
      <c r="Q260" s="2" t="s">
        <v>598</v>
      </c>
      <c r="R260" s="2" t="s">
        <v>598</v>
      </c>
      <c r="S260" s="2" t="s">
        <v>598</v>
      </c>
      <c r="W260" s="2">
        <f t="shared" si="20"/>
        <v>0</v>
      </c>
      <c r="AA260" s="2" t="str">
        <f t="shared" si="21"/>
        <v>'Vatten. Bio. Vind'</v>
      </c>
      <c r="AC260" s="2">
        <f t="shared" si="22"/>
        <v>1.07</v>
      </c>
      <c r="AD260" s="2">
        <f t="shared" si="23"/>
        <v>0</v>
      </c>
      <c r="AE260" s="2">
        <f t="shared" si="24"/>
        <v>0</v>
      </c>
    </row>
    <row r="261" spans="1:31" ht="15" customHeight="1" x14ac:dyDescent="0.25">
      <c r="A261" s="2" t="s">
        <v>357</v>
      </c>
      <c r="B261" s="2" t="s">
        <v>372</v>
      </c>
      <c r="C261" s="2">
        <v>2014</v>
      </c>
      <c r="D261" s="2">
        <v>0.78200000000000003</v>
      </c>
      <c r="E261" s="2">
        <v>1.1950000000000001</v>
      </c>
      <c r="F261" s="2" t="s">
        <v>838</v>
      </c>
      <c r="G261" s="2">
        <v>1.07</v>
      </c>
      <c r="H261" s="2">
        <v>0</v>
      </c>
      <c r="I261" s="2">
        <v>0</v>
      </c>
      <c r="J261" s="2" t="s">
        <v>598</v>
      </c>
      <c r="K261" s="2" t="s">
        <v>598</v>
      </c>
      <c r="L261" s="2" t="s">
        <v>598</v>
      </c>
      <c r="M261" s="2" t="s">
        <v>598</v>
      </c>
      <c r="N261" s="2" t="s">
        <v>598</v>
      </c>
      <c r="O261" s="2" t="s">
        <v>598</v>
      </c>
      <c r="P261" s="2" t="s">
        <v>598</v>
      </c>
      <c r="Q261" s="2" t="s">
        <v>598</v>
      </c>
      <c r="R261" s="2" t="s">
        <v>598</v>
      </c>
      <c r="S261" s="2" t="s">
        <v>598</v>
      </c>
      <c r="W261" s="2">
        <f t="shared" si="20"/>
        <v>0</v>
      </c>
      <c r="AA261" s="2" t="str">
        <f t="shared" si="21"/>
        <v>'Vatten. bio. vind'</v>
      </c>
      <c r="AC261" s="2">
        <f t="shared" si="22"/>
        <v>1.07</v>
      </c>
      <c r="AD261" s="2">
        <f t="shared" si="23"/>
        <v>0</v>
      </c>
      <c r="AE261" s="2">
        <f t="shared" si="24"/>
        <v>0</v>
      </c>
    </row>
    <row r="262" spans="1:31" ht="15" customHeight="1" x14ac:dyDescent="0.25">
      <c r="A262" s="2" t="s">
        <v>357</v>
      </c>
      <c r="B262" s="2" t="s">
        <v>373</v>
      </c>
      <c r="C262" s="2">
        <v>2014</v>
      </c>
      <c r="D262" s="2">
        <v>1.0999999999999999E-2</v>
      </c>
      <c r="E262" s="2" t="s">
        <v>598</v>
      </c>
      <c r="F262" s="2" t="s">
        <v>838</v>
      </c>
      <c r="G262" s="2">
        <v>1.07</v>
      </c>
      <c r="H262" s="2">
        <v>0</v>
      </c>
      <c r="I262" s="2">
        <v>0</v>
      </c>
      <c r="J262" s="2" t="s">
        <v>598</v>
      </c>
      <c r="K262" s="2" t="s">
        <v>598</v>
      </c>
      <c r="L262" s="2" t="s">
        <v>598</v>
      </c>
      <c r="M262" s="2" t="s">
        <v>598</v>
      </c>
      <c r="N262" s="2" t="s">
        <v>598</v>
      </c>
      <c r="O262" s="2" t="s">
        <v>598</v>
      </c>
      <c r="P262" s="2" t="s">
        <v>598</v>
      </c>
      <c r="Q262" s="2" t="s">
        <v>598</v>
      </c>
      <c r="R262" s="2" t="s">
        <v>598</v>
      </c>
      <c r="S262" s="2" t="s">
        <v>598</v>
      </c>
      <c r="W262" s="2">
        <f t="shared" si="20"/>
        <v>0</v>
      </c>
      <c r="AA262" s="2" t="str">
        <f t="shared" si="21"/>
        <v>'Vatten. bio. vind'</v>
      </c>
      <c r="AC262" s="2">
        <f t="shared" si="22"/>
        <v>1.07</v>
      </c>
      <c r="AD262" s="2">
        <f t="shared" si="23"/>
        <v>0</v>
      </c>
      <c r="AE262" s="2">
        <f t="shared" si="24"/>
        <v>0</v>
      </c>
    </row>
    <row r="263" spans="1:31" ht="15" customHeight="1" x14ac:dyDescent="0.25">
      <c r="A263" s="2" t="s">
        <v>357</v>
      </c>
      <c r="B263" s="2" t="s">
        <v>374</v>
      </c>
      <c r="C263" s="2">
        <v>2014</v>
      </c>
      <c r="D263" s="2">
        <v>0.16500000000000001</v>
      </c>
      <c r="E263" s="2" t="s">
        <v>598</v>
      </c>
      <c r="F263" s="2" t="s">
        <v>838</v>
      </c>
      <c r="G263" s="2">
        <v>1.07</v>
      </c>
      <c r="H263" s="2">
        <v>0</v>
      </c>
      <c r="I263" s="2">
        <v>0</v>
      </c>
      <c r="J263" s="2" t="s">
        <v>598</v>
      </c>
      <c r="K263" s="2" t="s">
        <v>598</v>
      </c>
      <c r="L263" s="2" t="s">
        <v>598</v>
      </c>
      <c r="M263" s="2" t="s">
        <v>598</v>
      </c>
      <c r="N263" s="2" t="s">
        <v>598</v>
      </c>
      <c r="O263" s="2" t="s">
        <v>598</v>
      </c>
      <c r="P263" s="2" t="s">
        <v>598</v>
      </c>
      <c r="Q263" s="2" t="s">
        <v>598</v>
      </c>
      <c r="R263" s="2" t="s">
        <v>598</v>
      </c>
      <c r="S263" s="2" t="s">
        <v>598</v>
      </c>
      <c r="W263" s="2">
        <f t="shared" si="20"/>
        <v>0</v>
      </c>
      <c r="AA263" s="2" t="str">
        <f t="shared" si="21"/>
        <v>'Vatten. bio. vind'</v>
      </c>
      <c r="AC263" s="2">
        <f t="shared" si="22"/>
        <v>1.07</v>
      </c>
      <c r="AD263" s="2">
        <f t="shared" si="23"/>
        <v>0</v>
      </c>
      <c r="AE263" s="2">
        <f t="shared" si="24"/>
        <v>0</v>
      </c>
    </row>
    <row r="264" spans="1:31" ht="15" customHeight="1" x14ac:dyDescent="0.25">
      <c r="A264" s="2" t="s">
        <v>357</v>
      </c>
      <c r="B264" s="2" t="s">
        <v>375</v>
      </c>
      <c r="C264" s="2">
        <v>2014</v>
      </c>
      <c r="D264" s="2">
        <v>4.8000000000000001E-2</v>
      </c>
      <c r="E264" s="2" t="s">
        <v>598</v>
      </c>
      <c r="F264" s="2" t="s">
        <v>838</v>
      </c>
      <c r="G264" s="2">
        <v>1.07</v>
      </c>
      <c r="H264" s="2">
        <v>0</v>
      </c>
      <c r="I264" s="2">
        <v>0</v>
      </c>
      <c r="J264" s="2" t="s">
        <v>598</v>
      </c>
      <c r="K264" s="2" t="s">
        <v>598</v>
      </c>
      <c r="L264" s="2" t="s">
        <v>598</v>
      </c>
      <c r="M264" s="2" t="s">
        <v>598</v>
      </c>
      <c r="N264" s="2" t="s">
        <v>598</v>
      </c>
      <c r="O264" s="2" t="s">
        <v>598</v>
      </c>
      <c r="P264" s="2" t="s">
        <v>598</v>
      </c>
      <c r="Q264" s="2" t="s">
        <v>598</v>
      </c>
      <c r="R264" s="2" t="s">
        <v>598</v>
      </c>
      <c r="S264" s="2" t="s">
        <v>598</v>
      </c>
      <c r="W264" s="2">
        <f t="shared" si="20"/>
        <v>0</v>
      </c>
      <c r="AA264" s="2" t="str">
        <f t="shared" si="21"/>
        <v>'Vatten. bio. vind'</v>
      </c>
      <c r="AC264" s="2">
        <f t="shared" si="22"/>
        <v>1.07</v>
      </c>
      <c r="AD264" s="2">
        <f t="shared" si="23"/>
        <v>0</v>
      </c>
      <c r="AE264" s="2">
        <f t="shared" si="24"/>
        <v>0</v>
      </c>
    </row>
    <row r="265" spans="1:31" ht="15" customHeight="1" x14ac:dyDescent="0.25">
      <c r="A265" s="2" t="s">
        <v>376</v>
      </c>
      <c r="B265" s="2" t="s">
        <v>377</v>
      </c>
      <c r="C265" s="2">
        <v>2014</v>
      </c>
      <c r="D265" s="2">
        <v>0.08</v>
      </c>
      <c r="E265" s="2" t="s">
        <v>598</v>
      </c>
      <c r="F265" s="2" t="s">
        <v>841</v>
      </c>
      <c r="G265" s="2">
        <v>1.1100000000000001</v>
      </c>
      <c r="H265" s="2">
        <v>0</v>
      </c>
      <c r="I265" s="2">
        <v>0</v>
      </c>
      <c r="J265" s="2" t="s">
        <v>598</v>
      </c>
      <c r="K265" s="2" t="s">
        <v>598</v>
      </c>
      <c r="L265" s="2" t="s">
        <v>598</v>
      </c>
      <c r="M265" s="2" t="s">
        <v>598</v>
      </c>
      <c r="N265" s="2" t="s">
        <v>598</v>
      </c>
      <c r="O265" s="2" t="s">
        <v>598</v>
      </c>
      <c r="P265" s="2" t="s">
        <v>598</v>
      </c>
      <c r="Q265" s="2" t="s">
        <v>598</v>
      </c>
      <c r="R265" s="2" t="s">
        <v>598</v>
      </c>
      <c r="S265" s="2" t="s">
        <v>598</v>
      </c>
      <c r="W265" s="2">
        <f t="shared" si="20"/>
        <v>0</v>
      </c>
      <c r="AA265" s="2" t="str">
        <f t="shared" si="21"/>
        <v>'vattenkraftbaserad el'</v>
      </c>
      <c r="AC265" s="2">
        <f t="shared" si="22"/>
        <v>1.1100000000000001</v>
      </c>
      <c r="AD265" s="2">
        <f t="shared" si="23"/>
        <v>0</v>
      </c>
      <c r="AE265" s="2">
        <f t="shared" si="24"/>
        <v>0</v>
      </c>
    </row>
    <row r="266" spans="1:31" ht="15" customHeight="1" x14ac:dyDescent="0.25">
      <c r="A266" s="2" t="s">
        <v>376</v>
      </c>
      <c r="B266" s="2" t="s">
        <v>378</v>
      </c>
      <c r="C266" s="2">
        <v>2014</v>
      </c>
      <c r="D266" s="2">
        <v>5.0999999999999996</v>
      </c>
      <c r="E266" s="2">
        <v>5.7</v>
      </c>
      <c r="F266" s="2" t="s">
        <v>841</v>
      </c>
      <c r="G266" s="2">
        <v>1.1100000000000001</v>
      </c>
      <c r="H266" s="2">
        <v>0</v>
      </c>
      <c r="I266" s="2">
        <v>0</v>
      </c>
      <c r="J266" s="2" t="s">
        <v>598</v>
      </c>
      <c r="K266" s="2" t="s">
        <v>598</v>
      </c>
      <c r="L266" s="2" t="s">
        <v>598</v>
      </c>
      <c r="M266" s="2" t="s">
        <v>598</v>
      </c>
      <c r="N266" s="2" t="s">
        <v>598</v>
      </c>
      <c r="O266" s="2" t="s">
        <v>598</v>
      </c>
      <c r="P266" s="2" t="s">
        <v>598</v>
      </c>
      <c r="Q266" s="2" t="s">
        <v>598</v>
      </c>
      <c r="R266" s="2" t="s">
        <v>598</v>
      </c>
      <c r="S266" s="2" t="s">
        <v>598</v>
      </c>
      <c r="W266" s="2">
        <f t="shared" si="20"/>
        <v>0</v>
      </c>
      <c r="AA266" s="2" t="str">
        <f t="shared" si="21"/>
        <v>'vattenkraftbaserad el'</v>
      </c>
      <c r="AC266" s="2">
        <f t="shared" si="22"/>
        <v>1.1100000000000001</v>
      </c>
      <c r="AD266" s="2">
        <f t="shared" si="23"/>
        <v>0</v>
      </c>
      <c r="AE266" s="2">
        <f t="shared" si="24"/>
        <v>0</v>
      </c>
    </row>
    <row r="267" spans="1:31" ht="15" customHeight="1" x14ac:dyDescent="0.25">
      <c r="A267" s="2" t="s">
        <v>376</v>
      </c>
      <c r="B267" s="2" t="s">
        <v>379</v>
      </c>
      <c r="C267" s="2">
        <v>2014</v>
      </c>
      <c r="D267" s="2">
        <v>5.3999999999999999E-2</v>
      </c>
      <c r="E267" s="2" t="s">
        <v>598</v>
      </c>
      <c r="F267" s="2" t="s">
        <v>841</v>
      </c>
      <c r="G267" s="2">
        <v>1.1100000000000001</v>
      </c>
      <c r="H267" s="2">
        <v>0</v>
      </c>
      <c r="I267" s="2">
        <v>0</v>
      </c>
      <c r="J267" s="2" t="s">
        <v>598</v>
      </c>
      <c r="K267" s="2" t="s">
        <v>598</v>
      </c>
      <c r="L267" s="2" t="s">
        <v>598</v>
      </c>
      <c r="M267" s="2" t="s">
        <v>598</v>
      </c>
      <c r="N267" s="2" t="s">
        <v>598</v>
      </c>
      <c r="O267" s="2" t="s">
        <v>598</v>
      </c>
      <c r="P267" s="2" t="s">
        <v>598</v>
      </c>
      <c r="Q267" s="2" t="s">
        <v>598</v>
      </c>
      <c r="R267" s="2" t="s">
        <v>598</v>
      </c>
      <c r="S267" s="2" t="s">
        <v>598</v>
      </c>
      <c r="W267" s="2">
        <f t="shared" si="20"/>
        <v>0</v>
      </c>
      <c r="AA267" s="2" t="str">
        <f t="shared" si="21"/>
        <v>'vattenkraftbaserad el'</v>
      </c>
      <c r="AC267" s="2">
        <f t="shared" si="22"/>
        <v>1.1100000000000001</v>
      </c>
      <c r="AD267" s="2">
        <f t="shared" si="23"/>
        <v>0</v>
      </c>
      <c r="AE267" s="2">
        <f t="shared" si="24"/>
        <v>0</v>
      </c>
    </row>
    <row r="268" spans="1:31" ht="15" customHeight="1" x14ac:dyDescent="0.25">
      <c r="A268" s="2" t="s">
        <v>376</v>
      </c>
      <c r="B268" s="2" t="s">
        <v>380</v>
      </c>
      <c r="C268" s="2">
        <v>2014</v>
      </c>
      <c r="D268" s="2">
        <v>2.3E-2</v>
      </c>
      <c r="E268" s="2" t="s">
        <v>598</v>
      </c>
      <c r="F268" s="2" t="s">
        <v>841</v>
      </c>
      <c r="G268" s="2">
        <v>1.1100000000000001</v>
      </c>
      <c r="H268" s="2">
        <v>0</v>
      </c>
      <c r="I268" s="2">
        <v>0</v>
      </c>
      <c r="J268" s="2" t="s">
        <v>598</v>
      </c>
      <c r="K268" s="2" t="s">
        <v>598</v>
      </c>
      <c r="L268" s="2" t="s">
        <v>598</v>
      </c>
      <c r="M268" s="2" t="s">
        <v>598</v>
      </c>
      <c r="N268" s="2" t="s">
        <v>598</v>
      </c>
      <c r="O268" s="2" t="s">
        <v>598</v>
      </c>
      <c r="P268" s="2" t="s">
        <v>598</v>
      </c>
      <c r="Q268" s="2" t="s">
        <v>598</v>
      </c>
      <c r="R268" s="2" t="s">
        <v>598</v>
      </c>
      <c r="S268" s="2" t="s">
        <v>598</v>
      </c>
      <c r="W268" s="2">
        <f t="shared" si="20"/>
        <v>0</v>
      </c>
      <c r="AA268" s="2" t="str">
        <f t="shared" si="21"/>
        <v>'vattenkraftbaserad el'</v>
      </c>
      <c r="AC268" s="2">
        <f t="shared" si="22"/>
        <v>1.1100000000000001</v>
      </c>
      <c r="AD268" s="2">
        <f t="shared" si="23"/>
        <v>0</v>
      </c>
      <c r="AE268" s="2">
        <f t="shared" si="24"/>
        <v>0</v>
      </c>
    </row>
    <row r="269" spans="1:31" ht="15" customHeight="1" x14ac:dyDescent="0.25">
      <c r="A269" s="2" t="s">
        <v>376</v>
      </c>
      <c r="B269" s="2" t="s">
        <v>381</v>
      </c>
      <c r="C269" s="2">
        <v>2014</v>
      </c>
      <c r="D269" s="2">
        <v>4.5999999999999999E-2</v>
      </c>
      <c r="E269" s="2" t="s">
        <v>598</v>
      </c>
      <c r="F269" s="2" t="s">
        <v>841</v>
      </c>
      <c r="G269" s="2">
        <v>1.1100000000000001</v>
      </c>
      <c r="H269" s="2">
        <v>0</v>
      </c>
      <c r="I269" s="2">
        <v>0</v>
      </c>
      <c r="J269" s="2" t="s">
        <v>598</v>
      </c>
      <c r="K269" s="2" t="s">
        <v>598</v>
      </c>
      <c r="L269" s="2" t="s">
        <v>598</v>
      </c>
      <c r="M269" s="2" t="s">
        <v>598</v>
      </c>
      <c r="N269" s="2" t="s">
        <v>598</v>
      </c>
      <c r="O269" s="2" t="s">
        <v>598</v>
      </c>
      <c r="P269" s="2" t="s">
        <v>598</v>
      </c>
      <c r="Q269" s="2" t="s">
        <v>598</v>
      </c>
      <c r="R269" s="2" t="s">
        <v>598</v>
      </c>
      <c r="S269" s="2" t="s">
        <v>598</v>
      </c>
      <c r="W269" s="2">
        <f t="shared" si="20"/>
        <v>0</v>
      </c>
      <c r="AA269" s="2" t="str">
        <f t="shared" si="21"/>
        <v>'vattenkraftbaserad el'</v>
      </c>
      <c r="AC269" s="2">
        <f t="shared" si="22"/>
        <v>1.1100000000000001</v>
      </c>
      <c r="AD269" s="2">
        <f t="shared" si="23"/>
        <v>0</v>
      </c>
      <c r="AE269" s="2">
        <f t="shared" si="24"/>
        <v>0</v>
      </c>
    </row>
    <row r="270" spans="1:31" ht="15" customHeight="1" x14ac:dyDescent="0.25">
      <c r="A270" s="2" t="s">
        <v>382</v>
      </c>
      <c r="B270" s="2" t="s">
        <v>383</v>
      </c>
      <c r="C270" s="2">
        <v>2014</v>
      </c>
      <c r="D270" s="2">
        <v>0.9</v>
      </c>
      <c r="E270" s="2" t="s">
        <v>598</v>
      </c>
      <c r="F270" s="2" t="s">
        <v>599</v>
      </c>
      <c r="G270" s="2">
        <v>2.36</v>
      </c>
      <c r="H270" s="2">
        <v>483.4</v>
      </c>
      <c r="I270" s="2">
        <v>0.55000000000000004</v>
      </c>
      <c r="J270" s="2" t="s">
        <v>598</v>
      </c>
      <c r="K270" s="2" t="s">
        <v>598</v>
      </c>
      <c r="L270" s="2" t="s">
        <v>598</v>
      </c>
      <c r="M270" s="2" t="s">
        <v>598</v>
      </c>
      <c r="N270" s="2" t="s">
        <v>598</v>
      </c>
      <c r="O270" s="2" t="s">
        <v>598</v>
      </c>
      <c r="P270" s="2" t="s">
        <v>598</v>
      </c>
      <c r="Q270" s="2" t="s">
        <v>598</v>
      </c>
      <c r="R270" s="2" t="s">
        <v>598</v>
      </c>
      <c r="S270" s="2" t="s">
        <v>598</v>
      </c>
      <c r="W270" s="2">
        <f t="shared" si="20"/>
        <v>0</v>
      </c>
      <c r="AA270" s="2" t="str">
        <f t="shared" si="21"/>
        <v>Nordisk residual</v>
      </c>
      <c r="AC270" s="2">
        <f t="shared" si="22"/>
        <v>2.36</v>
      </c>
      <c r="AD270" s="2">
        <f t="shared" si="23"/>
        <v>483.4</v>
      </c>
      <c r="AE270" s="2">
        <f t="shared" si="24"/>
        <v>0.55000000000000004</v>
      </c>
    </row>
    <row r="271" spans="1:31" ht="15" customHeight="1" x14ac:dyDescent="0.25">
      <c r="A271" s="2" t="s">
        <v>382</v>
      </c>
      <c r="B271" s="2" t="s">
        <v>384</v>
      </c>
      <c r="C271" s="2">
        <v>2014</v>
      </c>
      <c r="D271" s="2">
        <v>0.1</v>
      </c>
      <c r="E271" s="2" t="s">
        <v>598</v>
      </c>
      <c r="F271" s="2" t="s">
        <v>599</v>
      </c>
      <c r="G271" s="2">
        <v>2.36</v>
      </c>
      <c r="H271" s="2">
        <v>483.4</v>
      </c>
      <c r="I271" s="2">
        <v>0.55000000000000004</v>
      </c>
      <c r="J271" s="2" t="s">
        <v>598</v>
      </c>
      <c r="K271" s="2" t="s">
        <v>598</v>
      </c>
      <c r="L271" s="2" t="s">
        <v>598</v>
      </c>
      <c r="M271" s="2" t="s">
        <v>598</v>
      </c>
      <c r="N271" s="2" t="s">
        <v>598</v>
      </c>
      <c r="O271" s="2" t="s">
        <v>598</v>
      </c>
      <c r="P271" s="2" t="s">
        <v>598</v>
      </c>
      <c r="Q271" s="2" t="s">
        <v>598</v>
      </c>
      <c r="R271" s="2" t="s">
        <v>598</v>
      </c>
      <c r="S271" s="2" t="s">
        <v>598</v>
      </c>
      <c r="W271" s="2">
        <f t="shared" si="20"/>
        <v>0</v>
      </c>
      <c r="AA271" s="2" t="str">
        <f t="shared" si="21"/>
        <v>Nordisk residual</v>
      </c>
      <c r="AC271" s="2">
        <f t="shared" si="22"/>
        <v>2.36</v>
      </c>
      <c r="AD271" s="2">
        <f t="shared" si="23"/>
        <v>483.4</v>
      </c>
      <c r="AE271" s="2">
        <f t="shared" si="24"/>
        <v>0.55000000000000004</v>
      </c>
    </row>
    <row r="272" spans="1:31" ht="15" customHeight="1" x14ac:dyDescent="0.25">
      <c r="A272" s="2" t="s">
        <v>385</v>
      </c>
      <c r="B272" s="2" t="s">
        <v>386</v>
      </c>
      <c r="C272" s="2">
        <v>2014</v>
      </c>
      <c r="D272" s="2" t="s">
        <v>598</v>
      </c>
      <c r="E272" s="2" t="s">
        <v>598</v>
      </c>
      <c r="F272" s="2" t="s">
        <v>599</v>
      </c>
      <c r="G272" s="2">
        <v>2.36</v>
      </c>
      <c r="H272" s="2">
        <v>483.4</v>
      </c>
      <c r="I272" s="2">
        <v>0.55000000000000004</v>
      </c>
      <c r="J272" s="2">
        <v>334</v>
      </c>
      <c r="K272" s="2">
        <v>0.17</v>
      </c>
      <c r="L272" s="2">
        <v>0</v>
      </c>
      <c r="M272" s="2">
        <v>0</v>
      </c>
      <c r="N272" s="2">
        <v>9.1999999999999993</v>
      </c>
      <c r="O272" s="2" t="s">
        <v>598</v>
      </c>
      <c r="P272" s="2" t="s">
        <v>598</v>
      </c>
      <c r="Q272" s="2" t="s">
        <v>598</v>
      </c>
      <c r="R272" s="2" t="s">
        <v>598</v>
      </c>
      <c r="S272" s="2" t="s">
        <v>598</v>
      </c>
      <c r="W272" s="2">
        <f t="shared" si="20"/>
        <v>334</v>
      </c>
      <c r="AA272" s="2" t="str">
        <f t="shared" si="21"/>
        <v>Nordisk residual</v>
      </c>
      <c r="AC272" s="2">
        <f t="shared" si="22"/>
        <v>2.36</v>
      </c>
      <c r="AD272" s="2">
        <f t="shared" si="23"/>
        <v>483.4</v>
      </c>
      <c r="AE272" s="2">
        <f t="shared" si="24"/>
        <v>0.55000000000000004</v>
      </c>
    </row>
    <row r="273" spans="1:31" ht="15" customHeight="1" x14ac:dyDescent="0.25">
      <c r="A273" s="2" t="s">
        <v>387</v>
      </c>
      <c r="B273" s="2" t="s">
        <v>388</v>
      </c>
      <c r="C273" s="2">
        <v>2014</v>
      </c>
      <c r="D273" s="2">
        <v>1.1000000000000001</v>
      </c>
      <c r="E273" s="2" t="s">
        <v>598</v>
      </c>
      <c r="F273" s="2" t="s">
        <v>599</v>
      </c>
      <c r="G273" s="2">
        <v>2.36</v>
      </c>
      <c r="H273" s="2">
        <v>483.4</v>
      </c>
      <c r="I273" s="2">
        <v>0.55000000000000004</v>
      </c>
      <c r="J273" s="2" t="s">
        <v>598</v>
      </c>
      <c r="K273" s="2" t="s">
        <v>598</v>
      </c>
      <c r="L273" s="2" t="s">
        <v>598</v>
      </c>
      <c r="M273" s="2" t="s">
        <v>598</v>
      </c>
      <c r="N273" s="2" t="s">
        <v>598</v>
      </c>
      <c r="O273" s="2" t="s">
        <v>598</v>
      </c>
      <c r="P273" s="2" t="s">
        <v>598</v>
      </c>
      <c r="Q273" s="2" t="s">
        <v>598</v>
      </c>
      <c r="R273" s="2" t="s">
        <v>598</v>
      </c>
      <c r="S273" s="2" t="s">
        <v>598</v>
      </c>
      <c r="W273" s="2">
        <f t="shared" si="20"/>
        <v>0</v>
      </c>
      <c r="AA273" s="2" t="str">
        <f t="shared" si="21"/>
        <v>Nordisk residual</v>
      </c>
      <c r="AC273" s="2">
        <f t="shared" si="22"/>
        <v>2.36</v>
      </c>
      <c r="AD273" s="2">
        <f t="shared" si="23"/>
        <v>483.4</v>
      </c>
      <c r="AE273" s="2">
        <f t="shared" si="24"/>
        <v>0.55000000000000004</v>
      </c>
    </row>
    <row r="274" spans="1:31" ht="15" customHeight="1" x14ac:dyDescent="0.25">
      <c r="A274" s="2" t="s">
        <v>389</v>
      </c>
      <c r="B274" s="2" t="s">
        <v>390</v>
      </c>
      <c r="C274" s="2">
        <v>2014</v>
      </c>
      <c r="D274" s="2">
        <v>3.5</v>
      </c>
      <c r="E274" s="2">
        <v>0.15</v>
      </c>
      <c r="F274" s="2" t="s">
        <v>842</v>
      </c>
      <c r="G274" s="2">
        <v>0.95</v>
      </c>
      <c r="H274" s="2">
        <v>0</v>
      </c>
      <c r="I274" s="2">
        <v>0</v>
      </c>
      <c r="J274" s="2" t="s">
        <v>598</v>
      </c>
      <c r="K274" s="2" t="s">
        <v>598</v>
      </c>
      <c r="L274" s="2" t="s">
        <v>598</v>
      </c>
      <c r="M274" s="2" t="s">
        <v>598</v>
      </c>
      <c r="N274" s="2" t="s">
        <v>598</v>
      </c>
      <c r="O274" s="2" t="s">
        <v>598</v>
      </c>
      <c r="P274" s="2" t="s">
        <v>598</v>
      </c>
      <c r="Q274" s="2" t="s">
        <v>598</v>
      </c>
      <c r="R274" s="2" t="s">
        <v>598</v>
      </c>
      <c r="S274" s="2" t="s">
        <v>598</v>
      </c>
      <c r="W274" s="2">
        <f t="shared" si="20"/>
        <v>0</v>
      </c>
      <c r="AA274" s="2" t="str">
        <f t="shared" si="21"/>
        <v>'85% vattenkraft och 15% vindkraft'</v>
      </c>
      <c r="AC274" s="2">
        <f t="shared" si="22"/>
        <v>0.95</v>
      </c>
      <c r="AD274" s="2">
        <f t="shared" si="23"/>
        <v>0</v>
      </c>
      <c r="AE274" s="2">
        <f t="shared" si="24"/>
        <v>0</v>
      </c>
    </row>
    <row r="275" spans="1:31" ht="15" customHeight="1" x14ac:dyDescent="0.25">
      <c r="A275" s="2" t="s">
        <v>389</v>
      </c>
      <c r="B275" s="2" t="s">
        <v>391</v>
      </c>
      <c r="C275" s="2">
        <v>2014</v>
      </c>
      <c r="D275" s="2">
        <v>0.71</v>
      </c>
      <c r="E275" s="2" t="s">
        <v>598</v>
      </c>
      <c r="F275" s="2" t="s">
        <v>842</v>
      </c>
      <c r="G275" s="2">
        <v>0.95</v>
      </c>
      <c r="H275" s="2">
        <v>0</v>
      </c>
      <c r="I275" s="2">
        <v>0</v>
      </c>
      <c r="J275" s="2" t="s">
        <v>598</v>
      </c>
      <c r="K275" s="2" t="s">
        <v>598</v>
      </c>
      <c r="L275" s="2" t="s">
        <v>598</v>
      </c>
      <c r="M275" s="2" t="s">
        <v>598</v>
      </c>
      <c r="N275" s="2" t="s">
        <v>598</v>
      </c>
      <c r="O275" s="2" t="s">
        <v>598</v>
      </c>
      <c r="P275" s="2" t="s">
        <v>598</v>
      </c>
      <c r="Q275" s="2" t="s">
        <v>598</v>
      </c>
      <c r="R275" s="2" t="s">
        <v>598</v>
      </c>
      <c r="S275" s="2" t="s">
        <v>598</v>
      </c>
      <c r="W275" s="2">
        <f t="shared" si="20"/>
        <v>0</v>
      </c>
      <c r="AA275" s="2" t="str">
        <f t="shared" si="21"/>
        <v>'85% vattenkraft och 15% vindkraft'</v>
      </c>
      <c r="AC275" s="2">
        <f t="shared" si="22"/>
        <v>0.95</v>
      </c>
      <c r="AD275" s="2">
        <f t="shared" si="23"/>
        <v>0</v>
      </c>
      <c r="AE275" s="2">
        <f t="shared" si="24"/>
        <v>0</v>
      </c>
    </row>
    <row r="276" spans="1:31" ht="15" customHeight="1" x14ac:dyDescent="0.25">
      <c r="A276" s="2" t="s">
        <v>389</v>
      </c>
      <c r="B276" s="2" t="s">
        <v>392</v>
      </c>
      <c r="C276" s="2">
        <v>2014</v>
      </c>
      <c r="D276" s="2">
        <v>0.19</v>
      </c>
      <c r="E276" s="2" t="s">
        <v>598</v>
      </c>
      <c r="F276" s="2" t="s">
        <v>842</v>
      </c>
      <c r="G276" s="2">
        <v>0.95</v>
      </c>
      <c r="H276" s="2">
        <v>0</v>
      </c>
      <c r="I276" s="2">
        <v>0</v>
      </c>
      <c r="J276" s="2" t="s">
        <v>598</v>
      </c>
      <c r="K276" s="2" t="s">
        <v>598</v>
      </c>
      <c r="L276" s="2" t="s">
        <v>598</v>
      </c>
      <c r="M276" s="2" t="s">
        <v>598</v>
      </c>
      <c r="N276" s="2" t="s">
        <v>598</v>
      </c>
      <c r="O276" s="2" t="s">
        <v>598</v>
      </c>
      <c r="P276" s="2" t="s">
        <v>598</v>
      </c>
      <c r="Q276" s="2" t="s">
        <v>598</v>
      </c>
      <c r="R276" s="2" t="s">
        <v>598</v>
      </c>
      <c r="S276" s="2" t="s">
        <v>598</v>
      </c>
      <c r="W276" s="2">
        <f t="shared" si="20"/>
        <v>0</v>
      </c>
      <c r="AA276" s="2" t="str">
        <f t="shared" si="21"/>
        <v>'85% vattenkraft och 15% vindkraft'</v>
      </c>
      <c r="AC276" s="2">
        <f t="shared" si="22"/>
        <v>0.95</v>
      </c>
      <c r="AD276" s="2">
        <f t="shared" si="23"/>
        <v>0</v>
      </c>
      <c r="AE276" s="2">
        <f t="shared" si="24"/>
        <v>0</v>
      </c>
    </row>
    <row r="277" spans="1:31" ht="15" customHeight="1" x14ac:dyDescent="0.25">
      <c r="A277" s="2" t="s">
        <v>389</v>
      </c>
      <c r="B277" s="2" t="s">
        <v>393</v>
      </c>
      <c r="C277" s="2">
        <v>2014</v>
      </c>
      <c r="D277" s="2">
        <v>1</v>
      </c>
      <c r="E277" s="2" t="s">
        <v>598</v>
      </c>
      <c r="F277" s="2" t="s">
        <v>842</v>
      </c>
      <c r="G277" s="2">
        <v>0.95</v>
      </c>
      <c r="H277" s="2">
        <v>0</v>
      </c>
      <c r="I277" s="2">
        <v>0</v>
      </c>
      <c r="J277" s="2" t="s">
        <v>598</v>
      </c>
      <c r="K277" s="2" t="s">
        <v>598</v>
      </c>
      <c r="L277" s="2" t="s">
        <v>598</v>
      </c>
      <c r="M277" s="2" t="s">
        <v>598</v>
      </c>
      <c r="N277" s="2" t="s">
        <v>598</v>
      </c>
      <c r="O277" s="2" t="s">
        <v>598</v>
      </c>
      <c r="P277" s="2" t="s">
        <v>598</v>
      </c>
      <c r="Q277" s="2" t="s">
        <v>598</v>
      </c>
      <c r="R277" s="2" t="s">
        <v>598</v>
      </c>
      <c r="S277" s="2" t="s">
        <v>598</v>
      </c>
      <c r="W277" s="2">
        <f t="shared" si="20"/>
        <v>0</v>
      </c>
      <c r="AA277" s="2" t="str">
        <f t="shared" si="21"/>
        <v>'85% vattenkraft och 15% vindkraft'</v>
      </c>
      <c r="AC277" s="2">
        <f t="shared" si="22"/>
        <v>0.95</v>
      </c>
      <c r="AD277" s="2">
        <f t="shared" si="23"/>
        <v>0</v>
      </c>
      <c r="AE277" s="2">
        <f t="shared" si="24"/>
        <v>0</v>
      </c>
    </row>
    <row r="278" spans="1:31" ht="15" customHeight="1" x14ac:dyDescent="0.25">
      <c r="A278" s="2" t="s">
        <v>394</v>
      </c>
      <c r="B278" s="2" t="s">
        <v>395</v>
      </c>
      <c r="C278" s="2">
        <v>2014</v>
      </c>
      <c r="D278" s="2">
        <v>1</v>
      </c>
      <c r="E278" s="2" t="s">
        <v>598</v>
      </c>
      <c r="F278" s="2" t="s">
        <v>803</v>
      </c>
      <c r="G278" s="2">
        <v>2.36</v>
      </c>
      <c r="H278" s="2">
        <v>483.4</v>
      </c>
      <c r="I278" s="2">
        <v>0.55000000000000004</v>
      </c>
      <c r="J278" s="2" t="s">
        <v>598</v>
      </c>
      <c r="K278" s="2" t="s">
        <v>598</v>
      </c>
      <c r="L278" s="2" t="s">
        <v>598</v>
      </c>
      <c r="M278" s="2" t="s">
        <v>598</v>
      </c>
      <c r="N278" s="2" t="s">
        <v>598</v>
      </c>
      <c r="O278" s="2" t="s">
        <v>598</v>
      </c>
      <c r="P278" s="2" t="s">
        <v>598</v>
      </c>
      <c r="Q278" s="2" t="s">
        <v>598</v>
      </c>
      <c r="R278" s="2" t="s">
        <v>598</v>
      </c>
      <c r="S278" s="2" t="s">
        <v>598</v>
      </c>
      <c r="W278" s="2">
        <f t="shared" si="20"/>
        <v>0</v>
      </c>
      <c r="AA278" s="2" t="str">
        <f t="shared" si="21"/>
        <v>'Nordisk residual'</v>
      </c>
      <c r="AC278" s="2">
        <f t="shared" si="22"/>
        <v>2.36</v>
      </c>
      <c r="AD278" s="2">
        <f t="shared" si="23"/>
        <v>483.4</v>
      </c>
      <c r="AE278" s="2">
        <f t="shared" si="24"/>
        <v>0.55000000000000004</v>
      </c>
    </row>
    <row r="279" spans="1:31" ht="15" customHeight="1" x14ac:dyDescent="0.25">
      <c r="A279" s="2" t="s">
        <v>394</v>
      </c>
      <c r="B279" s="2" t="s">
        <v>396</v>
      </c>
      <c r="C279" s="2">
        <v>2014</v>
      </c>
      <c r="D279" s="2">
        <v>0.05</v>
      </c>
      <c r="E279" s="2" t="s">
        <v>598</v>
      </c>
      <c r="F279" s="2" t="s">
        <v>599</v>
      </c>
      <c r="G279" s="2">
        <v>2.36</v>
      </c>
      <c r="H279" s="2">
        <v>483.4</v>
      </c>
      <c r="I279" s="2">
        <v>0.55000000000000004</v>
      </c>
      <c r="J279" s="2" t="s">
        <v>598</v>
      </c>
      <c r="K279" s="2" t="s">
        <v>598</v>
      </c>
      <c r="L279" s="2" t="s">
        <v>598</v>
      </c>
      <c r="M279" s="2" t="s">
        <v>598</v>
      </c>
      <c r="N279" s="2" t="s">
        <v>598</v>
      </c>
      <c r="O279" s="2" t="s">
        <v>598</v>
      </c>
      <c r="P279" s="2" t="s">
        <v>598</v>
      </c>
      <c r="Q279" s="2" t="s">
        <v>598</v>
      </c>
      <c r="R279" s="2" t="s">
        <v>598</v>
      </c>
      <c r="S279" s="2" t="s">
        <v>598</v>
      </c>
      <c r="W279" s="2">
        <f t="shared" si="20"/>
        <v>0</v>
      </c>
      <c r="AA279" s="2" t="str">
        <f t="shared" si="21"/>
        <v>Nordisk residual</v>
      </c>
      <c r="AC279" s="2">
        <f t="shared" si="22"/>
        <v>2.36</v>
      </c>
      <c r="AD279" s="2">
        <f t="shared" si="23"/>
        <v>483.4</v>
      </c>
      <c r="AE279" s="2">
        <f t="shared" si="24"/>
        <v>0.55000000000000004</v>
      </c>
    </row>
    <row r="280" spans="1:31" ht="15" customHeight="1" x14ac:dyDescent="0.25">
      <c r="A280" s="2" t="s">
        <v>397</v>
      </c>
      <c r="B280" s="2" t="s">
        <v>398</v>
      </c>
      <c r="C280" s="2">
        <v>2014</v>
      </c>
      <c r="D280" s="2">
        <v>0.309</v>
      </c>
      <c r="E280" s="2">
        <v>4.8</v>
      </c>
      <c r="F280" s="2" t="s">
        <v>599</v>
      </c>
      <c r="G280" s="2">
        <v>2.36</v>
      </c>
      <c r="H280" s="2">
        <v>483.4</v>
      </c>
      <c r="I280" s="2">
        <v>0.55000000000000004</v>
      </c>
      <c r="J280" s="2" t="s">
        <v>598</v>
      </c>
      <c r="K280" s="2" t="s">
        <v>598</v>
      </c>
      <c r="L280" s="2" t="s">
        <v>598</v>
      </c>
      <c r="M280" s="2" t="s">
        <v>598</v>
      </c>
      <c r="N280" s="2" t="s">
        <v>598</v>
      </c>
      <c r="O280" s="2" t="s">
        <v>598</v>
      </c>
      <c r="P280" s="2" t="s">
        <v>598</v>
      </c>
      <c r="Q280" s="2" t="s">
        <v>598</v>
      </c>
      <c r="R280" s="2" t="s">
        <v>598</v>
      </c>
      <c r="S280" s="2" t="s">
        <v>598</v>
      </c>
      <c r="W280" s="2">
        <f t="shared" si="20"/>
        <v>0</v>
      </c>
      <c r="AA280" s="2" t="str">
        <f t="shared" si="21"/>
        <v>Nordisk residual</v>
      </c>
      <c r="AC280" s="2">
        <f t="shared" si="22"/>
        <v>2.36</v>
      </c>
      <c r="AD280" s="2">
        <f t="shared" si="23"/>
        <v>483.4</v>
      </c>
      <c r="AE280" s="2">
        <f t="shared" si="24"/>
        <v>0.55000000000000004</v>
      </c>
    </row>
    <row r="281" spans="1:31" ht="15" customHeight="1" x14ac:dyDescent="0.25">
      <c r="A281" s="2" t="s">
        <v>399</v>
      </c>
      <c r="B281" s="2" t="s">
        <v>400</v>
      </c>
      <c r="C281" s="2">
        <v>2014</v>
      </c>
      <c r="D281" s="2">
        <v>0.6</v>
      </c>
      <c r="E281" s="2" t="s">
        <v>598</v>
      </c>
      <c r="F281" s="2" t="s">
        <v>843</v>
      </c>
      <c r="G281" s="2">
        <v>1.1000000000000001</v>
      </c>
      <c r="H281" s="2">
        <v>0</v>
      </c>
      <c r="I281" s="2">
        <v>0</v>
      </c>
      <c r="J281" s="2" t="s">
        <v>598</v>
      </c>
      <c r="K281" s="2" t="s">
        <v>598</v>
      </c>
      <c r="L281" s="2" t="s">
        <v>598</v>
      </c>
      <c r="M281" s="2" t="s">
        <v>598</v>
      </c>
      <c r="N281" s="2" t="s">
        <v>598</v>
      </c>
      <c r="O281" s="2" t="s">
        <v>598</v>
      </c>
      <c r="P281" s="2" t="s">
        <v>598</v>
      </c>
      <c r="Q281" s="2" t="s">
        <v>598</v>
      </c>
      <c r="R281" s="2" t="s">
        <v>598</v>
      </c>
      <c r="S281" s="2" t="s">
        <v>598</v>
      </c>
      <c r="W281" s="2">
        <f t="shared" si="20"/>
        <v>0</v>
      </c>
      <c r="AA281" s="2" t="str">
        <f t="shared" si="21"/>
        <v>'Förnyelsbar'</v>
      </c>
      <c r="AC281" s="2">
        <f t="shared" si="22"/>
        <v>1.1000000000000001</v>
      </c>
      <c r="AD281" s="2">
        <f t="shared" si="23"/>
        <v>0</v>
      </c>
      <c r="AE281" s="2">
        <f t="shared" si="24"/>
        <v>0</v>
      </c>
    </row>
    <row r="282" spans="1:31" ht="15" customHeight="1" x14ac:dyDescent="0.25">
      <c r="A282" s="2" t="s">
        <v>399</v>
      </c>
      <c r="B282" s="2" t="s">
        <v>401</v>
      </c>
      <c r="C282" s="2">
        <v>2014</v>
      </c>
      <c r="D282" s="2">
        <v>0.6</v>
      </c>
      <c r="E282" s="2" t="s">
        <v>598</v>
      </c>
      <c r="F282" s="2" t="s">
        <v>844</v>
      </c>
      <c r="G282" s="2">
        <v>1.1000000000000001</v>
      </c>
      <c r="H282" s="2">
        <v>0</v>
      </c>
      <c r="I282" s="2">
        <v>0</v>
      </c>
      <c r="J282" s="2" t="s">
        <v>598</v>
      </c>
      <c r="K282" s="2" t="s">
        <v>598</v>
      </c>
      <c r="L282" s="2" t="s">
        <v>598</v>
      </c>
      <c r="M282" s="2" t="s">
        <v>598</v>
      </c>
      <c r="N282" s="2" t="s">
        <v>598</v>
      </c>
      <c r="O282" s="2" t="s">
        <v>598</v>
      </c>
      <c r="P282" s="2" t="s">
        <v>598</v>
      </c>
      <c r="Q282" s="2" t="s">
        <v>598</v>
      </c>
      <c r="R282" s="2" t="s">
        <v>598</v>
      </c>
      <c r="S282" s="2" t="s">
        <v>598</v>
      </c>
      <c r="W282" s="2">
        <f t="shared" si="20"/>
        <v>0</v>
      </c>
      <c r="AA282" s="2" t="str">
        <f t="shared" si="21"/>
        <v>'Förnyelsebar'</v>
      </c>
      <c r="AC282" s="2">
        <f t="shared" si="22"/>
        <v>1.1000000000000001</v>
      </c>
      <c r="AD282" s="2">
        <f t="shared" si="23"/>
        <v>0</v>
      </c>
      <c r="AE282" s="2">
        <f t="shared" si="24"/>
        <v>0</v>
      </c>
    </row>
    <row r="283" spans="1:31" ht="15" customHeight="1" x14ac:dyDescent="0.25">
      <c r="A283" s="2" t="s">
        <v>399</v>
      </c>
      <c r="B283" s="2" t="s">
        <v>402</v>
      </c>
      <c r="C283" s="2">
        <v>2014</v>
      </c>
      <c r="D283" s="2">
        <v>12.6</v>
      </c>
      <c r="E283" s="2">
        <v>14.167999999999999</v>
      </c>
      <c r="F283" s="2" t="s">
        <v>803</v>
      </c>
      <c r="G283" s="2">
        <v>2.36</v>
      </c>
      <c r="H283" s="2">
        <v>483.4</v>
      </c>
      <c r="I283" s="2">
        <v>0.55000000000000004</v>
      </c>
      <c r="J283" s="2" t="s">
        <v>598</v>
      </c>
      <c r="K283" s="2" t="s">
        <v>598</v>
      </c>
      <c r="L283" s="2" t="s">
        <v>598</v>
      </c>
      <c r="M283" s="2" t="s">
        <v>598</v>
      </c>
      <c r="N283" s="2" t="s">
        <v>598</v>
      </c>
      <c r="O283" s="2" t="s">
        <v>598</v>
      </c>
      <c r="P283" s="2" t="s">
        <v>598</v>
      </c>
      <c r="Q283" s="2" t="s">
        <v>598</v>
      </c>
      <c r="R283" s="2" t="s">
        <v>598</v>
      </c>
      <c r="S283" s="2" t="s">
        <v>598</v>
      </c>
      <c r="W283" s="2">
        <f t="shared" si="20"/>
        <v>0</v>
      </c>
      <c r="AA283" s="2" t="str">
        <f t="shared" si="21"/>
        <v>'Nordisk residual'</v>
      </c>
      <c r="AC283" s="2">
        <f t="shared" si="22"/>
        <v>2.36</v>
      </c>
      <c r="AD283" s="2">
        <f t="shared" si="23"/>
        <v>483.4</v>
      </c>
      <c r="AE283" s="2">
        <f t="shared" si="24"/>
        <v>0.55000000000000004</v>
      </c>
    </row>
    <row r="284" spans="1:31" ht="15" customHeight="1" x14ac:dyDescent="0.25">
      <c r="A284" s="2" t="s">
        <v>399</v>
      </c>
      <c r="B284" s="2" t="s">
        <v>403</v>
      </c>
      <c r="C284" s="2">
        <v>2014</v>
      </c>
      <c r="D284" s="2">
        <v>3</v>
      </c>
      <c r="E284" s="2" t="s">
        <v>598</v>
      </c>
      <c r="F284" s="2" t="s">
        <v>803</v>
      </c>
      <c r="G284" s="2">
        <v>2.36</v>
      </c>
      <c r="H284" s="2">
        <v>483.4</v>
      </c>
      <c r="I284" s="2">
        <v>0.55000000000000004</v>
      </c>
      <c r="J284" s="2" t="s">
        <v>598</v>
      </c>
      <c r="K284" s="2" t="s">
        <v>598</v>
      </c>
      <c r="L284" s="2" t="s">
        <v>598</v>
      </c>
      <c r="M284" s="2" t="s">
        <v>598</v>
      </c>
      <c r="N284" s="2" t="s">
        <v>598</v>
      </c>
      <c r="O284" s="2" t="s">
        <v>598</v>
      </c>
      <c r="P284" s="2" t="s">
        <v>598</v>
      </c>
      <c r="Q284" s="2" t="s">
        <v>598</v>
      </c>
      <c r="R284" s="2" t="s">
        <v>598</v>
      </c>
      <c r="S284" s="2" t="s">
        <v>598</v>
      </c>
      <c r="W284" s="2">
        <f t="shared" si="20"/>
        <v>0</v>
      </c>
      <c r="AA284" s="2" t="str">
        <f t="shared" si="21"/>
        <v>'Nordisk residual'</v>
      </c>
      <c r="AC284" s="2">
        <f t="shared" si="22"/>
        <v>2.36</v>
      </c>
      <c r="AD284" s="2">
        <f t="shared" si="23"/>
        <v>483.4</v>
      </c>
      <c r="AE284" s="2">
        <f t="shared" si="24"/>
        <v>0.55000000000000004</v>
      </c>
    </row>
    <row r="285" spans="1:31" ht="15" customHeight="1" x14ac:dyDescent="0.25">
      <c r="A285" s="2" t="s">
        <v>399</v>
      </c>
      <c r="B285" s="2" t="s">
        <v>404</v>
      </c>
      <c r="C285" s="2">
        <v>2014</v>
      </c>
      <c r="D285" s="2">
        <v>0.1</v>
      </c>
      <c r="E285" s="2" t="s">
        <v>598</v>
      </c>
      <c r="F285" s="2" t="s">
        <v>844</v>
      </c>
      <c r="G285" s="2">
        <v>1.1000000000000001</v>
      </c>
      <c r="H285" s="2">
        <v>0</v>
      </c>
      <c r="I285" s="2">
        <v>0</v>
      </c>
      <c r="J285" s="2" t="s">
        <v>598</v>
      </c>
      <c r="K285" s="2" t="s">
        <v>598</v>
      </c>
      <c r="L285" s="2" t="s">
        <v>598</v>
      </c>
      <c r="M285" s="2" t="s">
        <v>598</v>
      </c>
      <c r="N285" s="2" t="s">
        <v>598</v>
      </c>
      <c r="O285" s="2" t="s">
        <v>598</v>
      </c>
      <c r="P285" s="2" t="s">
        <v>598</v>
      </c>
      <c r="Q285" s="2" t="s">
        <v>598</v>
      </c>
      <c r="R285" s="2" t="s">
        <v>598</v>
      </c>
      <c r="S285" s="2" t="s">
        <v>598</v>
      </c>
      <c r="W285" s="2">
        <f t="shared" si="20"/>
        <v>0</v>
      </c>
      <c r="AA285" s="2" t="str">
        <f t="shared" si="21"/>
        <v>'Förnyelsebar'</v>
      </c>
      <c r="AC285" s="2">
        <f t="shared" si="22"/>
        <v>1.1000000000000001</v>
      </c>
      <c r="AD285" s="2">
        <f t="shared" si="23"/>
        <v>0</v>
      </c>
      <c r="AE285" s="2">
        <f t="shared" si="24"/>
        <v>0</v>
      </c>
    </row>
    <row r="286" spans="1:31"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W286" s="2">
        <f t="shared" si="20"/>
        <v>0</v>
      </c>
      <c r="AA286" s="2" t="str">
        <f t="shared" si="21"/>
        <v>-</v>
      </c>
      <c r="AC286" s="2">
        <f t="shared" si="22"/>
        <v>2.36</v>
      </c>
      <c r="AD286" s="2">
        <f t="shared" si="23"/>
        <v>483.4</v>
      </c>
      <c r="AE286" s="2">
        <f t="shared" si="24"/>
        <v>0.55000000000000004</v>
      </c>
    </row>
    <row r="287" spans="1:31"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W287" s="2">
        <f t="shared" si="20"/>
        <v>0</v>
      </c>
      <c r="AA287" s="2" t="str">
        <f t="shared" si="21"/>
        <v>-</v>
      </c>
      <c r="AC287" s="2">
        <f t="shared" si="22"/>
        <v>2.36</v>
      </c>
      <c r="AD287" s="2">
        <f t="shared" si="23"/>
        <v>483.4</v>
      </c>
      <c r="AE287" s="2">
        <f t="shared" si="24"/>
        <v>0.55000000000000004</v>
      </c>
    </row>
    <row r="288" spans="1:31"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W288" s="2">
        <f t="shared" si="20"/>
        <v>0</v>
      </c>
      <c r="AA288" s="2" t="str">
        <f t="shared" si="21"/>
        <v>-</v>
      </c>
      <c r="AC288" s="2">
        <f t="shared" si="22"/>
        <v>2.36</v>
      </c>
      <c r="AD288" s="2">
        <f t="shared" si="23"/>
        <v>483.4</v>
      </c>
      <c r="AE288" s="2">
        <f t="shared" si="24"/>
        <v>0.55000000000000004</v>
      </c>
    </row>
    <row r="289" spans="1:31"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W289" s="2">
        <f t="shared" si="20"/>
        <v>0</v>
      </c>
      <c r="AA289" s="2" t="str">
        <f t="shared" si="21"/>
        <v>-</v>
      </c>
      <c r="AC289" s="2">
        <f t="shared" si="22"/>
        <v>2.36</v>
      </c>
      <c r="AD289" s="2">
        <f t="shared" si="23"/>
        <v>483.4</v>
      </c>
      <c r="AE289" s="2">
        <f t="shared" si="24"/>
        <v>0.55000000000000004</v>
      </c>
    </row>
    <row r="290" spans="1:31" ht="15" customHeight="1" x14ac:dyDescent="0.25">
      <c r="A290" s="2" t="s">
        <v>410</v>
      </c>
      <c r="B290" s="2" t="s">
        <v>411</v>
      </c>
      <c r="C290" s="2">
        <v>2014</v>
      </c>
      <c r="D290" s="2" t="s">
        <v>598</v>
      </c>
      <c r="E290" s="2" t="s">
        <v>598</v>
      </c>
      <c r="F290" s="2" t="s">
        <v>599</v>
      </c>
      <c r="G290" s="2">
        <v>2.36</v>
      </c>
      <c r="H290" s="2">
        <v>483.4</v>
      </c>
      <c r="I290" s="2">
        <v>0.55000000000000004</v>
      </c>
      <c r="J290" s="2" t="s">
        <v>598</v>
      </c>
      <c r="K290" s="2" t="s">
        <v>598</v>
      </c>
      <c r="L290" s="2" t="s">
        <v>598</v>
      </c>
      <c r="M290" s="2" t="s">
        <v>598</v>
      </c>
      <c r="N290" s="2" t="s">
        <v>598</v>
      </c>
      <c r="O290" s="2" t="s">
        <v>598</v>
      </c>
      <c r="P290" s="2" t="s">
        <v>598</v>
      </c>
      <c r="Q290" s="2" t="s">
        <v>598</v>
      </c>
      <c r="R290" s="2" t="s">
        <v>598</v>
      </c>
      <c r="S290" s="2" t="s">
        <v>598</v>
      </c>
      <c r="W290" s="2">
        <f t="shared" si="20"/>
        <v>0</v>
      </c>
      <c r="AA290" s="2" t="str">
        <f t="shared" si="21"/>
        <v>Nordisk residual</v>
      </c>
      <c r="AC290" s="2">
        <f t="shared" si="22"/>
        <v>2.36</v>
      </c>
      <c r="AD290" s="2">
        <f t="shared" si="23"/>
        <v>483.4</v>
      </c>
      <c r="AE290" s="2">
        <f t="shared" si="24"/>
        <v>0.55000000000000004</v>
      </c>
    </row>
    <row r="291" spans="1:31" ht="15" customHeight="1" x14ac:dyDescent="0.25">
      <c r="A291" s="2" t="s">
        <v>410</v>
      </c>
      <c r="B291" s="2" t="s">
        <v>412</v>
      </c>
      <c r="C291" s="2">
        <v>2014</v>
      </c>
      <c r="D291" s="2">
        <v>0.8</v>
      </c>
      <c r="E291" s="2" t="s">
        <v>598</v>
      </c>
      <c r="F291" s="2" t="s">
        <v>599</v>
      </c>
      <c r="G291" s="2">
        <v>2.36</v>
      </c>
      <c r="H291" s="2">
        <v>483.4</v>
      </c>
      <c r="I291" s="2">
        <v>0.55000000000000004</v>
      </c>
      <c r="J291" s="2" t="s">
        <v>598</v>
      </c>
      <c r="K291" s="2" t="s">
        <v>598</v>
      </c>
      <c r="L291" s="2" t="s">
        <v>598</v>
      </c>
      <c r="M291" s="2" t="s">
        <v>598</v>
      </c>
      <c r="N291" s="2" t="s">
        <v>598</v>
      </c>
      <c r="O291" s="2" t="s">
        <v>598</v>
      </c>
      <c r="P291" s="2" t="s">
        <v>598</v>
      </c>
      <c r="Q291" s="2" t="s">
        <v>598</v>
      </c>
      <c r="R291" s="2" t="s">
        <v>598</v>
      </c>
      <c r="S291" s="2" t="s">
        <v>598</v>
      </c>
      <c r="W291" s="2">
        <f t="shared" si="20"/>
        <v>0</v>
      </c>
      <c r="AA291" s="2" t="str">
        <f t="shared" si="21"/>
        <v>Nordisk residual</v>
      </c>
      <c r="AC291" s="2">
        <f t="shared" si="22"/>
        <v>2.36</v>
      </c>
      <c r="AD291" s="2">
        <f t="shared" si="23"/>
        <v>483.4</v>
      </c>
      <c r="AE291" s="2">
        <f t="shared" si="24"/>
        <v>0.55000000000000004</v>
      </c>
    </row>
    <row r="292" spans="1:31" ht="15" customHeight="1" x14ac:dyDescent="0.25">
      <c r="A292" s="2" t="s">
        <v>413</v>
      </c>
      <c r="B292" s="2" t="s">
        <v>414</v>
      </c>
      <c r="C292" s="2">
        <v>2014</v>
      </c>
      <c r="D292" s="2" t="s">
        <v>598</v>
      </c>
      <c r="E292" s="2">
        <v>61.5</v>
      </c>
      <c r="F292" s="2" t="s">
        <v>798</v>
      </c>
      <c r="G292" s="2">
        <v>0.28000000000000003</v>
      </c>
      <c r="H292" s="2">
        <v>0</v>
      </c>
      <c r="I292" s="2">
        <v>0</v>
      </c>
      <c r="J292" s="2">
        <v>25.6</v>
      </c>
      <c r="K292" s="2">
        <v>0.2</v>
      </c>
      <c r="L292" s="2">
        <v>74.900000000000006</v>
      </c>
      <c r="M292" s="2">
        <v>6.9</v>
      </c>
      <c r="N292" s="2">
        <v>11</v>
      </c>
      <c r="O292" s="2">
        <v>2396</v>
      </c>
      <c r="P292" s="2">
        <v>0.14000000000000001</v>
      </c>
      <c r="Q292" s="2">
        <v>60</v>
      </c>
      <c r="R292" s="2">
        <v>7.2</v>
      </c>
      <c r="S292" s="2">
        <v>0.55000000000000004</v>
      </c>
      <c r="W292" s="2">
        <f t="shared" si="20"/>
        <v>25.6</v>
      </c>
      <c r="AA292" s="2" t="str">
        <f t="shared" si="21"/>
        <v>'Biokraft'</v>
      </c>
      <c r="AC292" s="2">
        <f t="shared" si="22"/>
        <v>0.28000000000000003</v>
      </c>
      <c r="AD292" s="2">
        <f t="shared" si="23"/>
        <v>0</v>
      </c>
      <c r="AE292" s="2">
        <f t="shared" si="24"/>
        <v>0</v>
      </c>
    </row>
    <row r="293" spans="1:31" ht="15" customHeight="1" x14ac:dyDescent="0.25">
      <c r="A293" s="2" t="s">
        <v>415</v>
      </c>
      <c r="B293" s="2" t="s">
        <v>416</v>
      </c>
      <c r="C293" s="2">
        <v>2014</v>
      </c>
      <c r="D293" s="2">
        <v>0.17152000000000001</v>
      </c>
      <c r="E293" s="2" t="s">
        <v>598</v>
      </c>
      <c r="F293" s="2" t="s">
        <v>845</v>
      </c>
      <c r="G293" s="2">
        <v>1.03</v>
      </c>
      <c r="H293" s="2">
        <v>0</v>
      </c>
      <c r="I293" s="2">
        <v>0</v>
      </c>
      <c r="J293" s="2" t="s">
        <v>598</v>
      </c>
      <c r="K293" s="2" t="s">
        <v>598</v>
      </c>
      <c r="L293" s="2" t="s">
        <v>598</v>
      </c>
      <c r="M293" s="2" t="s">
        <v>598</v>
      </c>
      <c r="N293" s="2" t="s">
        <v>598</v>
      </c>
      <c r="O293" s="2" t="s">
        <v>598</v>
      </c>
      <c r="P293" s="2" t="s">
        <v>598</v>
      </c>
      <c r="Q293" s="2" t="s">
        <v>598</v>
      </c>
      <c r="R293" s="2" t="s">
        <v>598</v>
      </c>
      <c r="S293" s="2" t="s">
        <v>598</v>
      </c>
      <c r="W293" s="2">
        <f t="shared" si="20"/>
        <v>0</v>
      </c>
      <c r="AA293" s="2" t="str">
        <f t="shared" si="21"/>
        <v>'vind vatten bio'</v>
      </c>
      <c r="AC293" s="2">
        <f t="shared" si="22"/>
        <v>1.03</v>
      </c>
      <c r="AD293" s="2">
        <f t="shared" si="23"/>
        <v>0</v>
      </c>
      <c r="AE293" s="2">
        <f t="shared" si="24"/>
        <v>0</v>
      </c>
    </row>
    <row r="294" spans="1:31" ht="15" customHeight="1" x14ac:dyDescent="0.25">
      <c r="A294" s="2" t="s">
        <v>415</v>
      </c>
      <c r="B294" s="2" t="s">
        <v>417</v>
      </c>
      <c r="C294" s="2">
        <v>2014</v>
      </c>
      <c r="D294" s="2">
        <v>0.23464399999999999</v>
      </c>
      <c r="E294" s="2" t="s">
        <v>598</v>
      </c>
      <c r="F294" s="2" t="s">
        <v>845</v>
      </c>
      <c r="G294" s="2">
        <v>1.03</v>
      </c>
      <c r="H294" s="2">
        <v>0</v>
      </c>
      <c r="I294" s="2">
        <v>0</v>
      </c>
      <c r="J294" s="2" t="s">
        <v>598</v>
      </c>
      <c r="K294" s="2" t="s">
        <v>598</v>
      </c>
      <c r="L294" s="2" t="s">
        <v>598</v>
      </c>
      <c r="M294" s="2" t="s">
        <v>598</v>
      </c>
      <c r="N294" s="2" t="s">
        <v>598</v>
      </c>
      <c r="O294" s="2" t="s">
        <v>598</v>
      </c>
      <c r="P294" s="2" t="s">
        <v>598</v>
      </c>
      <c r="Q294" s="2" t="s">
        <v>598</v>
      </c>
      <c r="R294" s="2" t="s">
        <v>598</v>
      </c>
      <c r="S294" s="2" t="s">
        <v>598</v>
      </c>
      <c r="W294" s="2">
        <f t="shared" si="20"/>
        <v>0</v>
      </c>
      <c r="AA294" s="2" t="str">
        <f t="shared" si="21"/>
        <v>'vind vatten bio'</v>
      </c>
      <c r="AC294" s="2">
        <f t="shared" si="22"/>
        <v>1.03</v>
      </c>
      <c r="AD294" s="2">
        <f t="shared" si="23"/>
        <v>0</v>
      </c>
      <c r="AE294" s="2">
        <f t="shared" si="24"/>
        <v>0</v>
      </c>
    </row>
    <row r="295" spans="1:31" ht="15" customHeight="1" x14ac:dyDescent="0.25">
      <c r="A295" s="2" t="s">
        <v>415</v>
      </c>
      <c r="B295" s="2" t="s">
        <v>418</v>
      </c>
      <c r="C295" s="2">
        <v>2014</v>
      </c>
      <c r="D295" s="2">
        <v>0.169017</v>
      </c>
      <c r="E295" s="2" t="s">
        <v>598</v>
      </c>
      <c r="F295" s="2" t="s">
        <v>845</v>
      </c>
      <c r="G295" s="2">
        <v>1.03</v>
      </c>
      <c r="H295" s="2">
        <v>0</v>
      </c>
      <c r="I295" s="2">
        <v>0</v>
      </c>
      <c r="J295" s="2" t="s">
        <v>598</v>
      </c>
      <c r="K295" s="2" t="s">
        <v>598</v>
      </c>
      <c r="L295" s="2" t="s">
        <v>598</v>
      </c>
      <c r="M295" s="2" t="s">
        <v>598</v>
      </c>
      <c r="N295" s="2" t="s">
        <v>598</v>
      </c>
      <c r="O295" s="2" t="s">
        <v>598</v>
      </c>
      <c r="P295" s="2" t="s">
        <v>598</v>
      </c>
      <c r="Q295" s="2" t="s">
        <v>598</v>
      </c>
      <c r="R295" s="2" t="s">
        <v>598</v>
      </c>
      <c r="S295" s="2" t="s">
        <v>598</v>
      </c>
      <c r="W295" s="2">
        <f t="shared" si="20"/>
        <v>0</v>
      </c>
      <c r="AA295" s="2" t="str">
        <f t="shared" si="21"/>
        <v>'vind vatten bio'</v>
      </c>
      <c r="AC295" s="2">
        <f t="shared" si="22"/>
        <v>1.03</v>
      </c>
      <c r="AD295" s="2">
        <f t="shared" si="23"/>
        <v>0</v>
      </c>
      <c r="AE295" s="2">
        <f t="shared" si="24"/>
        <v>0</v>
      </c>
    </row>
    <row r="296" spans="1:31" ht="15" customHeight="1" x14ac:dyDescent="0.25">
      <c r="A296" s="2" t="s">
        <v>415</v>
      </c>
      <c r="B296" s="2" t="s">
        <v>419</v>
      </c>
      <c r="C296" s="2">
        <v>2014</v>
      </c>
      <c r="D296" s="2">
        <v>7.7003450000000004</v>
      </c>
      <c r="E296" s="2">
        <v>5.5181380000000004</v>
      </c>
      <c r="F296" s="2" t="s">
        <v>845</v>
      </c>
      <c r="G296" s="2">
        <v>1.03</v>
      </c>
      <c r="H296" s="2">
        <v>0</v>
      </c>
      <c r="I296" s="2">
        <v>0</v>
      </c>
      <c r="J296" s="2" t="s">
        <v>598</v>
      </c>
      <c r="K296" s="2" t="s">
        <v>598</v>
      </c>
      <c r="L296" s="2" t="s">
        <v>598</v>
      </c>
      <c r="M296" s="2" t="s">
        <v>598</v>
      </c>
      <c r="N296" s="2" t="s">
        <v>598</v>
      </c>
      <c r="O296" s="2" t="s">
        <v>598</v>
      </c>
      <c r="P296" s="2" t="s">
        <v>598</v>
      </c>
      <c r="Q296" s="2" t="s">
        <v>598</v>
      </c>
      <c r="R296" s="2" t="s">
        <v>598</v>
      </c>
      <c r="S296" s="2" t="s">
        <v>598</v>
      </c>
      <c r="W296" s="2">
        <f t="shared" si="20"/>
        <v>0</v>
      </c>
      <c r="AA296" s="2" t="str">
        <f t="shared" si="21"/>
        <v>'vind vatten bio'</v>
      </c>
      <c r="AC296" s="2">
        <f t="shared" si="22"/>
        <v>1.03</v>
      </c>
      <c r="AD296" s="2">
        <f t="shared" si="23"/>
        <v>0</v>
      </c>
      <c r="AE296" s="2">
        <f t="shared" si="24"/>
        <v>0</v>
      </c>
    </row>
    <row r="297" spans="1:31" ht="15" customHeight="1" x14ac:dyDescent="0.25">
      <c r="A297" s="2" t="s">
        <v>420</v>
      </c>
      <c r="B297" s="2" t="s">
        <v>421</v>
      </c>
      <c r="C297" s="2">
        <v>2014</v>
      </c>
      <c r="D297" s="2" t="s">
        <v>598</v>
      </c>
      <c r="E297" s="2" t="s">
        <v>598</v>
      </c>
      <c r="F297" s="2" t="s">
        <v>826</v>
      </c>
      <c r="G297" s="2">
        <v>1</v>
      </c>
      <c r="H297" s="2">
        <v>0</v>
      </c>
      <c r="I297" s="2">
        <v>0</v>
      </c>
      <c r="J297" s="2">
        <v>1047.6199999999999</v>
      </c>
      <c r="K297" s="2">
        <v>8.3000000000000004E-2</v>
      </c>
      <c r="L297" s="2">
        <v>35.590000000000003</v>
      </c>
      <c r="M297" s="2">
        <v>4.67</v>
      </c>
      <c r="N297" s="2">
        <v>0.46</v>
      </c>
      <c r="O297" s="2" t="s">
        <v>598</v>
      </c>
      <c r="P297" s="2" t="s">
        <v>598</v>
      </c>
      <c r="Q297" s="2" t="s">
        <v>598</v>
      </c>
      <c r="R297" s="2" t="s">
        <v>598</v>
      </c>
      <c r="S297" s="2" t="s">
        <v>598</v>
      </c>
      <c r="W297" s="2">
        <f t="shared" si="20"/>
        <v>1047.6199999999999</v>
      </c>
      <c r="AA297" s="2" t="str">
        <f t="shared" si="21"/>
        <v>'Vindel'</v>
      </c>
      <c r="AC297" s="2">
        <f t="shared" si="22"/>
        <v>1</v>
      </c>
      <c r="AD297" s="2">
        <f t="shared" si="23"/>
        <v>0</v>
      </c>
      <c r="AE297" s="2">
        <f t="shared" si="24"/>
        <v>0</v>
      </c>
    </row>
    <row r="298" spans="1:31" ht="15" customHeight="1" x14ac:dyDescent="0.25">
      <c r="A298" s="2" t="s">
        <v>422</v>
      </c>
      <c r="B298" s="2" t="s">
        <v>423</v>
      </c>
      <c r="C298" s="2">
        <v>2014</v>
      </c>
      <c r="D298" s="2">
        <v>1.3220000000000001</v>
      </c>
      <c r="E298" s="2">
        <v>5.6529999999999996</v>
      </c>
      <c r="F298" s="2" t="s">
        <v>846</v>
      </c>
      <c r="G298" s="2">
        <v>2.36</v>
      </c>
      <c r="H298" s="2">
        <v>483.4</v>
      </c>
      <c r="I298" s="2">
        <v>0.55000000000000004</v>
      </c>
      <c r="J298" s="2" t="s">
        <v>598</v>
      </c>
      <c r="K298" s="2" t="s">
        <v>598</v>
      </c>
      <c r="L298" s="2" t="s">
        <v>598</v>
      </c>
      <c r="M298" s="2" t="s">
        <v>598</v>
      </c>
      <c r="N298" s="2" t="s">
        <v>598</v>
      </c>
      <c r="O298" s="2" t="s">
        <v>598</v>
      </c>
      <c r="P298" s="2" t="s">
        <v>598</v>
      </c>
      <c r="Q298" s="2" t="s">
        <v>598</v>
      </c>
      <c r="R298" s="2" t="s">
        <v>598</v>
      </c>
      <c r="S298" s="2" t="s">
        <v>598</v>
      </c>
      <c r="W298" s="2">
        <f t="shared" si="20"/>
        <v>0</v>
      </c>
      <c r="AA298" s="2" t="str">
        <f t="shared" si="21"/>
        <v>'Nordisk residualmix'</v>
      </c>
      <c r="AC298" s="2">
        <f t="shared" si="22"/>
        <v>2.36</v>
      </c>
      <c r="AD298" s="2">
        <f t="shared" si="23"/>
        <v>483.4</v>
      </c>
      <c r="AE298" s="2">
        <f t="shared" si="24"/>
        <v>0.55000000000000004</v>
      </c>
    </row>
    <row r="299" spans="1:31" ht="15" customHeight="1" x14ac:dyDescent="0.25">
      <c r="A299" s="2" t="s">
        <v>422</v>
      </c>
      <c r="B299" s="2" t="s">
        <v>424</v>
      </c>
      <c r="C299" s="2">
        <v>2014</v>
      </c>
      <c r="D299" s="2">
        <v>0.14299999999999999</v>
      </c>
      <c r="E299" s="2" t="s">
        <v>598</v>
      </c>
      <c r="F299" s="2" t="s">
        <v>846</v>
      </c>
      <c r="G299" s="2">
        <v>2.36</v>
      </c>
      <c r="H299" s="2">
        <v>483.4</v>
      </c>
      <c r="I299" s="2">
        <v>0.55000000000000004</v>
      </c>
      <c r="J299" s="2" t="s">
        <v>598</v>
      </c>
      <c r="K299" s="2" t="s">
        <v>598</v>
      </c>
      <c r="L299" s="2" t="s">
        <v>598</v>
      </c>
      <c r="M299" s="2" t="s">
        <v>598</v>
      </c>
      <c r="N299" s="2" t="s">
        <v>598</v>
      </c>
      <c r="O299" s="2" t="s">
        <v>598</v>
      </c>
      <c r="P299" s="2" t="s">
        <v>598</v>
      </c>
      <c r="Q299" s="2" t="s">
        <v>598</v>
      </c>
      <c r="R299" s="2" t="s">
        <v>598</v>
      </c>
      <c r="S299" s="2" t="s">
        <v>598</v>
      </c>
      <c r="W299" s="2">
        <f t="shared" si="20"/>
        <v>0</v>
      </c>
      <c r="AA299" s="2" t="str">
        <f t="shared" si="21"/>
        <v>'Nordisk residualmix'</v>
      </c>
      <c r="AC299" s="2">
        <f t="shared" si="22"/>
        <v>2.36</v>
      </c>
      <c r="AD299" s="2">
        <f t="shared" si="23"/>
        <v>483.4</v>
      </c>
      <c r="AE299" s="2">
        <f t="shared" si="24"/>
        <v>0.55000000000000004</v>
      </c>
    </row>
    <row r="300" spans="1:31" ht="15" customHeight="1" x14ac:dyDescent="0.25">
      <c r="A300" s="2" t="s">
        <v>425</v>
      </c>
      <c r="B300" s="2" t="s">
        <v>426</v>
      </c>
      <c r="C300" s="2">
        <v>2014</v>
      </c>
      <c r="D300" s="2">
        <v>0.4</v>
      </c>
      <c r="E300" s="2">
        <v>0</v>
      </c>
      <c r="F300" s="2" t="s">
        <v>599</v>
      </c>
      <c r="G300" s="2">
        <v>2.36</v>
      </c>
      <c r="H300" s="2">
        <v>483.4</v>
      </c>
      <c r="I300" s="2">
        <v>0.55000000000000004</v>
      </c>
      <c r="J300" s="2" t="s">
        <v>598</v>
      </c>
      <c r="K300" s="2" t="s">
        <v>598</v>
      </c>
      <c r="L300" s="2" t="s">
        <v>598</v>
      </c>
      <c r="M300" s="2" t="s">
        <v>598</v>
      </c>
      <c r="N300" s="2" t="s">
        <v>598</v>
      </c>
      <c r="O300" s="2" t="s">
        <v>598</v>
      </c>
      <c r="P300" s="2" t="s">
        <v>598</v>
      </c>
      <c r="Q300" s="2" t="s">
        <v>598</v>
      </c>
      <c r="R300" s="2" t="s">
        <v>598</v>
      </c>
      <c r="S300" s="2" t="s">
        <v>598</v>
      </c>
      <c r="W300" s="2">
        <f t="shared" si="20"/>
        <v>0</v>
      </c>
      <c r="AA300" s="2" t="str">
        <f t="shared" si="21"/>
        <v>Nordisk residual</v>
      </c>
      <c r="AC300" s="2">
        <f t="shared" si="22"/>
        <v>2.36</v>
      </c>
      <c r="AD300" s="2">
        <f t="shared" si="23"/>
        <v>483.4</v>
      </c>
      <c r="AE300" s="2">
        <f t="shared" si="24"/>
        <v>0.55000000000000004</v>
      </c>
    </row>
    <row r="301" spans="1:31" ht="15" customHeight="1" x14ac:dyDescent="0.25">
      <c r="A301" s="2" t="s">
        <v>425</v>
      </c>
      <c r="B301" s="2" t="s">
        <v>427</v>
      </c>
      <c r="C301" s="2">
        <v>2014</v>
      </c>
      <c r="D301" s="2">
        <v>3.76</v>
      </c>
      <c r="E301" s="2">
        <v>2.6</v>
      </c>
      <c r="F301" s="2" t="s">
        <v>847</v>
      </c>
      <c r="G301" s="2">
        <v>0.03</v>
      </c>
      <c r="H301" s="2">
        <v>8.9600000000000009</v>
      </c>
      <c r="I301" s="2">
        <v>0</v>
      </c>
      <c r="J301" s="2" t="s">
        <v>598</v>
      </c>
      <c r="K301" s="2" t="s">
        <v>598</v>
      </c>
      <c r="L301" s="2" t="s">
        <v>598</v>
      </c>
      <c r="M301" s="2" t="s">
        <v>598</v>
      </c>
      <c r="N301" s="2" t="s">
        <v>598</v>
      </c>
      <c r="O301" s="2" t="s">
        <v>598</v>
      </c>
      <c r="P301" s="2" t="s">
        <v>598</v>
      </c>
      <c r="Q301" s="2" t="s">
        <v>598</v>
      </c>
      <c r="R301" s="2" t="s">
        <v>598</v>
      </c>
      <c r="S301" s="2" t="s">
        <v>598</v>
      </c>
      <c r="W301" s="2">
        <f t="shared" si="20"/>
        <v>0</v>
      </c>
      <c r="AA301" s="2" t="str">
        <f t="shared" si="21"/>
        <v>'Biobränsle'</v>
      </c>
      <c r="AC301" s="2">
        <f t="shared" si="22"/>
        <v>0.03</v>
      </c>
      <c r="AD301" s="2">
        <f t="shared" si="23"/>
        <v>8.9600000000000009</v>
      </c>
      <c r="AE301" s="2">
        <f t="shared" si="24"/>
        <v>0</v>
      </c>
    </row>
    <row r="302" spans="1:31" ht="15" customHeight="1" x14ac:dyDescent="0.25">
      <c r="A302" s="2" t="s">
        <v>425</v>
      </c>
      <c r="B302" s="2" t="s">
        <v>428</v>
      </c>
      <c r="C302" s="2">
        <v>2014</v>
      </c>
      <c r="D302" s="2">
        <v>0.02</v>
      </c>
      <c r="E302" s="2" t="s">
        <v>598</v>
      </c>
      <c r="F302" s="2" t="s">
        <v>599</v>
      </c>
      <c r="G302" s="2">
        <v>2.36</v>
      </c>
      <c r="H302" s="2">
        <v>483.4</v>
      </c>
      <c r="I302" s="2">
        <v>0.55000000000000004</v>
      </c>
      <c r="J302" s="2" t="s">
        <v>598</v>
      </c>
      <c r="K302" s="2" t="s">
        <v>598</v>
      </c>
      <c r="L302" s="2" t="s">
        <v>598</v>
      </c>
      <c r="M302" s="2" t="s">
        <v>598</v>
      </c>
      <c r="N302" s="2" t="s">
        <v>598</v>
      </c>
      <c r="O302" s="2" t="s">
        <v>598</v>
      </c>
      <c r="P302" s="2" t="s">
        <v>598</v>
      </c>
      <c r="Q302" s="2" t="s">
        <v>598</v>
      </c>
      <c r="R302" s="2" t="s">
        <v>598</v>
      </c>
      <c r="S302" s="2" t="s">
        <v>598</v>
      </c>
      <c r="W302" s="2">
        <f t="shared" si="20"/>
        <v>0</v>
      </c>
      <c r="AA302" s="2" t="str">
        <f t="shared" si="21"/>
        <v>Nordisk residual</v>
      </c>
      <c r="AC302" s="2">
        <f t="shared" si="22"/>
        <v>2.36</v>
      </c>
      <c r="AD302" s="2">
        <f t="shared" si="23"/>
        <v>483.4</v>
      </c>
      <c r="AE302" s="2">
        <f t="shared" si="24"/>
        <v>0.55000000000000004</v>
      </c>
    </row>
    <row r="303" spans="1:31" ht="15" customHeight="1" x14ac:dyDescent="0.25">
      <c r="A303" s="2" t="s">
        <v>425</v>
      </c>
      <c r="B303" s="2" t="s">
        <v>429</v>
      </c>
      <c r="C303" s="2">
        <v>2014</v>
      </c>
      <c r="D303" s="2">
        <v>2.294</v>
      </c>
      <c r="E303" s="2">
        <v>61.572000000000003</v>
      </c>
      <c r="F303" s="2" t="s">
        <v>848</v>
      </c>
      <c r="G303" s="2">
        <v>0.48</v>
      </c>
      <c r="H303" s="2">
        <v>5.21</v>
      </c>
      <c r="I303" s="2">
        <v>0</v>
      </c>
      <c r="J303" s="2" t="s">
        <v>598</v>
      </c>
      <c r="K303" s="2" t="s">
        <v>598</v>
      </c>
      <c r="L303" s="2" t="s">
        <v>598</v>
      </c>
      <c r="M303" s="2" t="s">
        <v>598</v>
      </c>
      <c r="N303" s="2" t="s">
        <v>598</v>
      </c>
      <c r="O303" s="2" t="s">
        <v>598</v>
      </c>
      <c r="P303" s="2" t="s">
        <v>598</v>
      </c>
      <c r="Q303" s="2" t="s">
        <v>598</v>
      </c>
      <c r="R303" s="2" t="s">
        <v>598</v>
      </c>
      <c r="S303" s="2" t="s">
        <v>598</v>
      </c>
      <c r="W303" s="2">
        <f t="shared" si="20"/>
        <v>0</v>
      </c>
      <c r="AA303" s="2" t="str">
        <f t="shared" si="21"/>
        <v>'Vind. vatten och biobränsle'</v>
      </c>
      <c r="AC303" s="2">
        <f t="shared" si="22"/>
        <v>0.48</v>
      </c>
      <c r="AD303" s="2">
        <f t="shared" si="23"/>
        <v>5.21</v>
      </c>
      <c r="AE303" s="2">
        <f t="shared" si="24"/>
        <v>0</v>
      </c>
    </row>
    <row r="304" spans="1:31" ht="15" customHeight="1" x14ac:dyDescent="0.25">
      <c r="A304" s="2" t="s">
        <v>425</v>
      </c>
      <c r="B304" s="2" t="s">
        <v>430</v>
      </c>
      <c r="C304" s="2">
        <v>2014</v>
      </c>
      <c r="D304" s="2">
        <v>0.38</v>
      </c>
      <c r="E304" s="2" t="s">
        <v>598</v>
      </c>
      <c r="F304" s="2" t="s">
        <v>599</v>
      </c>
      <c r="G304" s="2">
        <v>2.36</v>
      </c>
      <c r="H304" s="2">
        <v>483.4</v>
      </c>
      <c r="I304" s="2">
        <v>0.55000000000000004</v>
      </c>
      <c r="J304" s="2" t="s">
        <v>598</v>
      </c>
      <c r="K304" s="2" t="s">
        <v>598</v>
      </c>
      <c r="L304" s="2" t="s">
        <v>598</v>
      </c>
      <c r="M304" s="2" t="s">
        <v>598</v>
      </c>
      <c r="N304" s="2" t="s">
        <v>598</v>
      </c>
      <c r="O304" s="2" t="s">
        <v>598</v>
      </c>
      <c r="P304" s="2" t="s">
        <v>598</v>
      </c>
      <c r="Q304" s="2" t="s">
        <v>598</v>
      </c>
      <c r="R304" s="2" t="s">
        <v>598</v>
      </c>
      <c r="S304" s="2" t="s">
        <v>598</v>
      </c>
      <c r="W304" s="2">
        <f t="shared" si="20"/>
        <v>0</v>
      </c>
      <c r="AA304" s="2" t="str">
        <f t="shared" si="21"/>
        <v>Nordisk residual</v>
      </c>
      <c r="AC304" s="2">
        <f t="shared" si="22"/>
        <v>2.36</v>
      </c>
      <c r="AD304" s="2">
        <f t="shared" si="23"/>
        <v>483.4</v>
      </c>
      <c r="AE304" s="2">
        <f t="shared" si="24"/>
        <v>0.55000000000000004</v>
      </c>
    </row>
    <row r="305" spans="1:31" ht="15" customHeight="1" x14ac:dyDescent="0.25">
      <c r="A305" s="2" t="s">
        <v>425</v>
      </c>
      <c r="B305" s="2" t="s">
        <v>431</v>
      </c>
      <c r="C305" s="2">
        <v>2014</v>
      </c>
      <c r="D305" s="2">
        <v>0.56000000000000005</v>
      </c>
      <c r="E305" s="2" t="s">
        <v>598</v>
      </c>
      <c r="F305" s="2" t="s">
        <v>599</v>
      </c>
      <c r="G305" s="2">
        <v>2.36</v>
      </c>
      <c r="H305" s="2">
        <v>483.4</v>
      </c>
      <c r="I305" s="2">
        <v>0.55000000000000004</v>
      </c>
      <c r="J305" s="2" t="s">
        <v>598</v>
      </c>
      <c r="K305" s="2" t="s">
        <v>598</v>
      </c>
      <c r="L305" s="2" t="s">
        <v>598</v>
      </c>
      <c r="M305" s="2" t="s">
        <v>598</v>
      </c>
      <c r="N305" s="2" t="s">
        <v>598</v>
      </c>
      <c r="O305" s="2" t="s">
        <v>598</v>
      </c>
      <c r="P305" s="2" t="s">
        <v>598</v>
      </c>
      <c r="Q305" s="2" t="s">
        <v>598</v>
      </c>
      <c r="R305" s="2" t="s">
        <v>598</v>
      </c>
      <c r="S305" s="2" t="s">
        <v>598</v>
      </c>
      <c r="W305" s="2">
        <f t="shared" si="20"/>
        <v>0</v>
      </c>
      <c r="AA305" s="2" t="str">
        <f t="shared" si="21"/>
        <v>Nordisk residual</v>
      </c>
      <c r="AC305" s="2">
        <f t="shared" si="22"/>
        <v>2.36</v>
      </c>
      <c r="AD305" s="2">
        <f t="shared" si="23"/>
        <v>483.4</v>
      </c>
      <c r="AE305" s="2">
        <f t="shared" si="24"/>
        <v>0.55000000000000004</v>
      </c>
    </row>
    <row r="306" spans="1:31"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W306" s="2">
        <f t="shared" si="20"/>
        <v>0</v>
      </c>
      <c r="AA306" s="2" t="str">
        <f t="shared" si="21"/>
        <v>-</v>
      </c>
      <c r="AC306" s="2">
        <f t="shared" si="22"/>
        <v>2.36</v>
      </c>
      <c r="AD306" s="2">
        <f t="shared" si="23"/>
        <v>483.4</v>
      </c>
      <c r="AE306" s="2">
        <f t="shared" si="24"/>
        <v>0.55000000000000004</v>
      </c>
    </row>
    <row r="307" spans="1:31"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W307" s="2">
        <f t="shared" si="20"/>
        <v>0</v>
      </c>
      <c r="AA307" s="2" t="str">
        <f t="shared" si="21"/>
        <v>-</v>
      </c>
      <c r="AC307" s="2">
        <f t="shared" si="22"/>
        <v>2.36</v>
      </c>
      <c r="AD307" s="2">
        <f t="shared" si="23"/>
        <v>483.4</v>
      </c>
      <c r="AE307" s="2">
        <f t="shared" si="24"/>
        <v>0.55000000000000004</v>
      </c>
    </row>
    <row r="308" spans="1:31" ht="15" customHeight="1" x14ac:dyDescent="0.25">
      <c r="A308" s="2" t="s">
        <v>432</v>
      </c>
      <c r="B308" s="2" t="s">
        <v>435</v>
      </c>
      <c r="C308" s="2">
        <v>2014</v>
      </c>
      <c r="D308" s="2" t="s">
        <v>598</v>
      </c>
      <c r="E308" s="2" t="s">
        <v>598</v>
      </c>
      <c r="F308" s="2" t="s">
        <v>849</v>
      </c>
      <c r="G308" s="2">
        <v>1.1000000000000001</v>
      </c>
      <c r="H308" s="2">
        <v>0</v>
      </c>
      <c r="I308" s="2">
        <v>0</v>
      </c>
      <c r="J308" s="2">
        <v>720.5</v>
      </c>
      <c r="K308" s="2">
        <v>0.09</v>
      </c>
      <c r="L308" s="2">
        <v>41.1</v>
      </c>
      <c r="M308" s="2">
        <v>4.8</v>
      </c>
      <c r="N308" s="2">
        <v>0.4</v>
      </c>
      <c r="O308" s="2" t="s">
        <v>598</v>
      </c>
      <c r="P308" s="2" t="s">
        <v>598</v>
      </c>
      <c r="Q308" s="2" t="s">
        <v>598</v>
      </c>
      <c r="R308" s="2" t="s">
        <v>598</v>
      </c>
      <c r="S308" s="2" t="s">
        <v>598</v>
      </c>
      <c r="W308" s="2">
        <f t="shared" si="20"/>
        <v>720.5</v>
      </c>
      <c r="AA308" s="2" t="str">
        <f t="shared" si="21"/>
        <v>'Telge nät Vind och vatten'</v>
      </c>
      <c r="AC308" s="2">
        <f t="shared" si="22"/>
        <v>1.1000000000000001</v>
      </c>
      <c r="AD308" s="2">
        <f t="shared" si="23"/>
        <v>0</v>
      </c>
      <c r="AE308" s="2">
        <f t="shared" si="24"/>
        <v>0</v>
      </c>
    </row>
    <row r="309" spans="1:31" ht="15" customHeight="1" x14ac:dyDescent="0.25">
      <c r="A309" s="2" t="s">
        <v>436</v>
      </c>
      <c r="B309" s="2" t="s">
        <v>437</v>
      </c>
      <c r="C309" s="2">
        <v>2014</v>
      </c>
      <c r="D309" s="2">
        <v>0.3</v>
      </c>
      <c r="E309" s="2">
        <v>2</v>
      </c>
      <c r="F309" s="2" t="s">
        <v>599</v>
      </c>
      <c r="G309" s="2">
        <v>2.36</v>
      </c>
      <c r="H309" s="2">
        <v>483.4</v>
      </c>
      <c r="I309" s="2">
        <v>0.55000000000000004</v>
      </c>
      <c r="J309" s="2" t="s">
        <v>598</v>
      </c>
      <c r="K309" s="2" t="s">
        <v>598</v>
      </c>
      <c r="L309" s="2" t="s">
        <v>598</v>
      </c>
      <c r="M309" s="2" t="s">
        <v>598</v>
      </c>
      <c r="N309" s="2" t="s">
        <v>598</v>
      </c>
      <c r="O309" s="2" t="s">
        <v>598</v>
      </c>
      <c r="P309" s="2" t="s">
        <v>598</v>
      </c>
      <c r="Q309" s="2" t="s">
        <v>598</v>
      </c>
      <c r="R309" s="2" t="s">
        <v>598</v>
      </c>
      <c r="S309" s="2" t="s">
        <v>598</v>
      </c>
      <c r="W309" s="2">
        <f t="shared" si="20"/>
        <v>0</v>
      </c>
      <c r="AA309" s="2" t="str">
        <f t="shared" si="21"/>
        <v>Nordisk residual</v>
      </c>
      <c r="AC309" s="2">
        <f t="shared" si="22"/>
        <v>2.36</v>
      </c>
      <c r="AD309" s="2">
        <f t="shared" si="23"/>
        <v>483.4</v>
      </c>
      <c r="AE309" s="2">
        <f t="shared" si="24"/>
        <v>0.55000000000000004</v>
      </c>
    </row>
    <row r="310" spans="1:31" ht="15" customHeight="1" x14ac:dyDescent="0.25">
      <c r="A310" s="2" t="s">
        <v>438</v>
      </c>
      <c r="B310" s="2" t="s">
        <v>439</v>
      </c>
      <c r="C310" s="2">
        <v>2014</v>
      </c>
      <c r="D310" s="2">
        <v>1.083</v>
      </c>
      <c r="E310" s="2" t="s">
        <v>598</v>
      </c>
      <c r="F310" s="2" t="s">
        <v>599</v>
      </c>
      <c r="G310" s="2">
        <v>2.36</v>
      </c>
      <c r="H310" s="2">
        <v>483.4</v>
      </c>
      <c r="I310" s="2">
        <v>0.55000000000000004</v>
      </c>
      <c r="J310" s="2" t="s">
        <v>598</v>
      </c>
      <c r="K310" s="2" t="s">
        <v>598</v>
      </c>
      <c r="L310" s="2" t="s">
        <v>598</v>
      </c>
      <c r="M310" s="2" t="s">
        <v>598</v>
      </c>
      <c r="N310" s="2" t="s">
        <v>598</v>
      </c>
      <c r="O310" s="2" t="s">
        <v>598</v>
      </c>
      <c r="P310" s="2" t="s">
        <v>598</v>
      </c>
      <c r="Q310" s="2" t="s">
        <v>598</v>
      </c>
      <c r="R310" s="2" t="s">
        <v>598</v>
      </c>
      <c r="S310" s="2" t="s">
        <v>598</v>
      </c>
      <c r="W310" s="2">
        <f t="shared" si="20"/>
        <v>0</v>
      </c>
      <c r="AA310" s="2" t="str">
        <f t="shared" si="21"/>
        <v>Nordisk residual</v>
      </c>
      <c r="AC310" s="2">
        <f t="shared" si="22"/>
        <v>2.36</v>
      </c>
      <c r="AD310" s="2">
        <f t="shared" si="23"/>
        <v>483.4</v>
      </c>
      <c r="AE310" s="2">
        <f t="shared" si="24"/>
        <v>0.55000000000000004</v>
      </c>
    </row>
    <row r="311" spans="1:31" ht="15" customHeight="1" x14ac:dyDescent="0.25">
      <c r="A311" s="2" t="s">
        <v>438</v>
      </c>
      <c r="B311" s="2" t="s">
        <v>440</v>
      </c>
      <c r="C311" s="2">
        <v>2014</v>
      </c>
      <c r="D311" s="2">
        <v>0.16700000000000001</v>
      </c>
      <c r="E311" s="2" t="s">
        <v>598</v>
      </c>
      <c r="F311" s="2" t="s">
        <v>599</v>
      </c>
      <c r="G311" s="2">
        <v>2.36</v>
      </c>
      <c r="H311" s="2">
        <v>483.4</v>
      </c>
      <c r="I311" s="2">
        <v>0.55000000000000004</v>
      </c>
      <c r="J311" s="2" t="s">
        <v>598</v>
      </c>
      <c r="K311" s="2" t="s">
        <v>598</v>
      </c>
      <c r="L311" s="2" t="s">
        <v>598</v>
      </c>
      <c r="M311" s="2" t="s">
        <v>598</v>
      </c>
      <c r="N311" s="2" t="s">
        <v>598</v>
      </c>
      <c r="O311" s="2" t="s">
        <v>598</v>
      </c>
      <c r="P311" s="2" t="s">
        <v>598</v>
      </c>
      <c r="Q311" s="2" t="s">
        <v>598</v>
      </c>
      <c r="R311" s="2" t="s">
        <v>598</v>
      </c>
      <c r="S311" s="2" t="s">
        <v>598</v>
      </c>
      <c r="W311" s="2">
        <f t="shared" si="20"/>
        <v>0</v>
      </c>
      <c r="AA311" s="2" t="str">
        <f t="shared" si="21"/>
        <v>Nordisk residual</v>
      </c>
      <c r="AC311" s="2">
        <f t="shared" si="22"/>
        <v>2.36</v>
      </c>
      <c r="AD311" s="2">
        <f t="shared" si="23"/>
        <v>483.4</v>
      </c>
      <c r="AE311" s="2">
        <f t="shared" si="24"/>
        <v>0.55000000000000004</v>
      </c>
    </row>
    <row r="312" spans="1:31"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W312" s="2">
        <f t="shared" si="20"/>
        <v>0</v>
      </c>
      <c r="AA312" s="2" t="str">
        <f t="shared" si="21"/>
        <v>-</v>
      </c>
      <c r="AC312" s="2">
        <f t="shared" si="22"/>
        <v>2.36</v>
      </c>
      <c r="AD312" s="2">
        <f t="shared" si="23"/>
        <v>483.4</v>
      </c>
      <c r="AE312" s="2">
        <f t="shared" si="24"/>
        <v>0.55000000000000004</v>
      </c>
    </row>
    <row r="313" spans="1:31"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W313" s="2">
        <f t="shared" si="20"/>
        <v>0</v>
      </c>
      <c r="AA313" s="2" t="str">
        <f t="shared" si="21"/>
        <v>-</v>
      </c>
      <c r="AC313" s="2">
        <f t="shared" si="22"/>
        <v>2.36</v>
      </c>
      <c r="AD313" s="2">
        <f t="shared" si="23"/>
        <v>483.4</v>
      </c>
      <c r="AE313" s="2">
        <f t="shared" si="24"/>
        <v>0.55000000000000004</v>
      </c>
    </row>
    <row r="314" spans="1:31" ht="15" customHeight="1" x14ac:dyDescent="0.25">
      <c r="A314" s="2" t="s">
        <v>443</v>
      </c>
      <c r="B314" s="2" t="s">
        <v>444</v>
      </c>
      <c r="C314" s="2">
        <v>2014</v>
      </c>
      <c r="D314" s="2">
        <v>2.4</v>
      </c>
      <c r="E314" s="2">
        <v>0.15</v>
      </c>
      <c r="F314" s="2" t="s">
        <v>850</v>
      </c>
      <c r="G314" s="2">
        <v>1.1000000000000001</v>
      </c>
      <c r="H314" s="2">
        <v>4.7</v>
      </c>
      <c r="I314" s="2">
        <v>0</v>
      </c>
      <c r="J314" s="2" t="s">
        <v>598</v>
      </c>
      <c r="K314" s="2" t="s">
        <v>598</v>
      </c>
      <c r="L314" s="2" t="s">
        <v>598</v>
      </c>
      <c r="M314" s="2" t="s">
        <v>598</v>
      </c>
      <c r="N314" s="2" t="s">
        <v>598</v>
      </c>
      <c r="O314" s="2" t="s">
        <v>598</v>
      </c>
      <c r="P314" s="2" t="s">
        <v>598</v>
      </c>
      <c r="Q314" s="2" t="s">
        <v>598</v>
      </c>
      <c r="R314" s="2" t="s">
        <v>598</v>
      </c>
      <c r="S314" s="2" t="s">
        <v>598</v>
      </c>
      <c r="W314" s="2">
        <f t="shared" si="20"/>
        <v>0</v>
      </c>
      <c r="AA314" s="2" t="str">
        <f t="shared" si="21"/>
        <v>'" Vattenkraft"'</v>
      </c>
      <c r="AC314" s="2">
        <f t="shared" si="22"/>
        <v>1.1000000000000001</v>
      </c>
      <c r="AD314" s="2">
        <f t="shared" si="23"/>
        <v>4.7</v>
      </c>
      <c r="AE314" s="2">
        <f t="shared" si="24"/>
        <v>0</v>
      </c>
    </row>
    <row r="315" spans="1:31" ht="15" customHeight="1" x14ac:dyDescent="0.25">
      <c r="A315" s="2" t="s">
        <v>445</v>
      </c>
      <c r="B315" s="2" t="s">
        <v>446</v>
      </c>
      <c r="C315" s="2">
        <v>2014</v>
      </c>
      <c r="D315" s="2">
        <v>1.909</v>
      </c>
      <c r="E315" s="2" t="s">
        <v>598</v>
      </c>
      <c r="F315" s="2" t="s">
        <v>792</v>
      </c>
      <c r="G315" s="2">
        <v>1.1000000000000001</v>
      </c>
      <c r="H315" s="2">
        <v>0</v>
      </c>
      <c r="I315" s="2">
        <v>0</v>
      </c>
      <c r="J315" s="2" t="s">
        <v>598</v>
      </c>
      <c r="K315" s="2" t="s">
        <v>598</v>
      </c>
      <c r="L315" s="2" t="s">
        <v>598</v>
      </c>
      <c r="M315" s="2" t="s">
        <v>598</v>
      </c>
      <c r="N315" s="2" t="s">
        <v>598</v>
      </c>
      <c r="O315" s="2" t="s">
        <v>598</v>
      </c>
      <c r="P315" s="2" t="s">
        <v>598</v>
      </c>
      <c r="Q315" s="2" t="s">
        <v>598</v>
      </c>
      <c r="R315" s="2" t="s">
        <v>598</v>
      </c>
      <c r="S315" s="2" t="s">
        <v>598</v>
      </c>
      <c r="W315" s="2">
        <f t="shared" si="20"/>
        <v>0</v>
      </c>
      <c r="AA315" s="2" t="str">
        <f t="shared" si="21"/>
        <v>'Vattenkraft'</v>
      </c>
      <c r="AC315" s="2">
        <f t="shared" si="22"/>
        <v>1.1000000000000001</v>
      </c>
      <c r="AD315" s="2">
        <f t="shared" si="23"/>
        <v>0</v>
      </c>
      <c r="AE315" s="2">
        <f t="shared" si="24"/>
        <v>0</v>
      </c>
    </row>
    <row r="316" spans="1:31" ht="15" customHeight="1" x14ac:dyDescent="0.25">
      <c r="A316" s="2" t="s">
        <v>447</v>
      </c>
      <c r="B316" s="2" t="s">
        <v>448</v>
      </c>
      <c r="C316" s="2">
        <v>2014</v>
      </c>
      <c r="D316" s="2">
        <v>5.3</v>
      </c>
      <c r="E316" s="2">
        <v>4</v>
      </c>
      <c r="F316" s="2" t="s">
        <v>851</v>
      </c>
      <c r="G316" s="2">
        <v>0.03</v>
      </c>
      <c r="H316" s="2">
        <v>0</v>
      </c>
      <c r="I316" s="2">
        <v>0</v>
      </c>
      <c r="J316" s="2" t="s">
        <v>598</v>
      </c>
      <c r="K316" s="2" t="s">
        <v>598</v>
      </c>
      <c r="L316" s="2" t="s">
        <v>598</v>
      </c>
      <c r="M316" s="2" t="s">
        <v>598</v>
      </c>
      <c r="N316" s="2" t="s">
        <v>598</v>
      </c>
      <c r="O316" s="2" t="s">
        <v>598</v>
      </c>
      <c r="P316" s="2" t="s">
        <v>598</v>
      </c>
      <c r="Q316" s="2" t="s">
        <v>598</v>
      </c>
      <c r="R316" s="2" t="s">
        <v>598</v>
      </c>
      <c r="S316" s="2" t="s">
        <v>598</v>
      </c>
      <c r="W316" s="2">
        <f t="shared" si="20"/>
        <v>0</v>
      </c>
      <c r="AA316" s="2" t="str">
        <f t="shared" si="21"/>
        <v>''El producerad i eget biokraftvärmeverk''</v>
      </c>
      <c r="AC316" s="2">
        <f t="shared" si="22"/>
        <v>0.03</v>
      </c>
      <c r="AD316" s="2">
        <f t="shared" si="23"/>
        <v>0</v>
      </c>
      <c r="AE316" s="2">
        <f t="shared" si="24"/>
        <v>0</v>
      </c>
    </row>
    <row r="317" spans="1:31"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W317" s="2">
        <f t="shared" si="20"/>
        <v>0</v>
      </c>
      <c r="AA317" s="2" t="str">
        <f t="shared" si="21"/>
        <v>-</v>
      </c>
      <c r="AC317" s="2">
        <f t="shared" si="22"/>
        <v>2.36</v>
      </c>
      <c r="AD317" s="2">
        <f t="shared" si="23"/>
        <v>483.4</v>
      </c>
      <c r="AE317" s="2">
        <f t="shared" si="24"/>
        <v>0.55000000000000004</v>
      </c>
    </row>
    <row r="318" spans="1:31" ht="15" customHeight="1" x14ac:dyDescent="0.25">
      <c r="A318" s="2" t="s">
        <v>449</v>
      </c>
      <c r="B318" s="2" t="s">
        <v>450</v>
      </c>
      <c r="C318" s="2">
        <v>2014</v>
      </c>
      <c r="D318" s="2">
        <v>8.1000000000000003E-2</v>
      </c>
      <c r="E318" s="2" t="s">
        <v>598</v>
      </c>
      <c r="F318" s="2" t="s">
        <v>852</v>
      </c>
      <c r="G318" s="2">
        <v>0.12</v>
      </c>
      <c r="H318" s="2">
        <v>290</v>
      </c>
      <c r="I318" s="2">
        <v>0.01</v>
      </c>
      <c r="J318" s="2" t="s">
        <v>598</v>
      </c>
      <c r="K318" s="2" t="s">
        <v>598</v>
      </c>
      <c r="L318" s="2" t="s">
        <v>598</v>
      </c>
      <c r="M318" s="2" t="s">
        <v>598</v>
      </c>
      <c r="N318" s="2" t="s">
        <v>598</v>
      </c>
      <c r="O318" s="2" t="s">
        <v>598</v>
      </c>
      <c r="P318" s="2" t="s">
        <v>598</v>
      </c>
      <c r="Q318" s="2" t="s">
        <v>598</v>
      </c>
      <c r="R318" s="2" t="s">
        <v>598</v>
      </c>
      <c r="S318" s="2" t="s">
        <v>598</v>
      </c>
      <c r="W318" s="2">
        <f t="shared" si="20"/>
        <v>0</v>
      </c>
      <c r="AA318" s="2" t="str">
        <f t="shared" si="21"/>
        <v>'Returel (Förnyelsebar)'</v>
      </c>
      <c r="AC318" s="2">
        <f t="shared" si="22"/>
        <v>0.12</v>
      </c>
      <c r="AD318" s="2">
        <f t="shared" si="23"/>
        <v>290</v>
      </c>
      <c r="AE318" s="2">
        <f t="shared" si="24"/>
        <v>0.01</v>
      </c>
    </row>
    <row r="319" spans="1:31" ht="15" customHeight="1" x14ac:dyDescent="0.25">
      <c r="A319" s="2" t="s">
        <v>449</v>
      </c>
      <c r="B319" s="2" t="s">
        <v>451</v>
      </c>
      <c r="C319" s="2">
        <v>2014</v>
      </c>
      <c r="D319" s="2">
        <v>0.13</v>
      </c>
      <c r="E319" s="2" t="s">
        <v>598</v>
      </c>
      <c r="F319" s="2" t="s">
        <v>852</v>
      </c>
      <c r="G319" s="2">
        <v>0.12</v>
      </c>
      <c r="H319" s="2">
        <v>290</v>
      </c>
      <c r="I319" s="2">
        <v>0.01</v>
      </c>
      <c r="J319" s="2" t="s">
        <v>598</v>
      </c>
      <c r="K319" s="2" t="s">
        <v>598</v>
      </c>
      <c r="L319" s="2" t="s">
        <v>598</v>
      </c>
      <c r="M319" s="2" t="s">
        <v>598</v>
      </c>
      <c r="N319" s="2" t="s">
        <v>598</v>
      </c>
      <c r="O319" s="2" t="s">
        <v>598</v>
      </c>
      <c r="P319" s="2" t="s">
        <v>598</v>
      </c>
      <c r="Q319" s="2" t="s">
        <v>598</v>
      </c>
      <c r="R319" s="2" t="s">
        <v>598</v>
      </c>
      <c r="S319" s="2" t="s">
        <v>598</v>
      </c>
      <c r="W319" s="2">
        <f t="shared" si="20"/>
        <v>0</v>
      </c>
      <c r="AA319" s="2" t="str">
        <f t="shared" si="21"/>
        <v>'Returel (Förnyelsebar)'</v>
      </c>
      <c r="AC319" s="2">
        <f t="shared" si="22"/>
        <v>0.12</v>
      </c>
      <c r="AD319" s="2">
        <f t="shared" si="23"/>
        <v>290</v>
      </c>
      <c r="AE319" s="2">
        <f t="shared" si="24"/>
        <v>0.01</v>
      </c>
    </row>
    <row r="320" spans="1:31" ht="15" customHeight="1" x14ac:dyDescent="0.25">
      <c r="A320" s="2" t="s">
        <v>449</v>
      </c>
      <c r="B320" s="2" t="s">
        <v>452</v>
      </c>
      <c r="C320" s="2">
        <v>2014</v>
      </c>
      <c r="D320" s="2">
        <v>3.6</v>
      </c>
      <c r="E320" s="2">
        <v>14.1</v>
      </c>
      <c r="F320" s="2" t="s">
        <v>852</v>
      </c>
      <c r="G320" s="2">
        <v>0.12</v>
      </c>
      <c r="H320" s="2">
        <v>290</v>
      </c>
      <c r="I320" s="2">
        <v>0.01</v>
      </c>
      <c r="J320" s="2" t="s">
        <v>598</v>
      </c>
      <c r="K320" s="2" t="s">
        <v>598</v>
      </c>
      <c r="L320" s="2" t="s">
        <v>598</v>
      </c>
      <c r="M320" s="2" t="s">
        <v>598</v>
      </c>
      <c r="N320" s="2" t="s">
        <v>598</v>
      </c>
      <c r="O320" s="2" t="s">
        <v>598</v>
      </c>
      <c r="P320" s="2" t="s">
        <v>598</v>
      </c>
      <c r="Q320" s="2" t="s">
        <v>598</v>
      </c>
      <c r="R320" s="2" t="s">
        <v>598</v>
      </c>
      <c r="S320" s="2" t="s">
        <v>598</v>
      </c>
      <c r="W320" s="2">
        <f t="shared" si="20"/>
        <v>0</v>
      </c>
      <c r="AA320" s="2" t="str">
        <f t="shared" si="21"/>
        <v>'Returel (Förnyelsebar)'</v>
      </c>
      <c r="AC320" s="2">
        <f t="shared" si="22"/>
        <v>0.12</v>
      </c>
      <c r="AD320" s="2">
        <f t="shared" si="23"/>
        <v>290</v>
      </c>
      <c r="AE320" s="2">
        <f t="shared" si="24"/>
        <v>0.01</v>
      </c>
    </row>
    <row r="321" spans="1:31" ht="15" customHeight="1" x14ac:dyDescent="0.25">
      <c r="A321" s="2" t="s">
        <v>453</v>
      </c>
      <c r="B321" s="2" t="s">
        <v>454</v>
      </c>
      <c r="C321" s="2">
        <v>2014</v>
      </c>
      <c r="D321" s="2">
        <v>3.1850000000000003E-2</v>
      </c>
      <c r="E321" s="2" t="s">
        <v>598</v>
      </c>
      <c r="F321" s="2" t="s">
        <v>599</v>
      </c>
      <c r="G321" s="2">
        <v>2.36</v>
      </c>
      <c r="H321" s="2">
        <v>483.4</v>
      </c>
      <c r="I321" s="2">
        <v>0.55000000000000004</v>
      </c>
      <c r="J321" s="2" t="s">
        <v>598</v>
      </c>
      <c r="K321" s="2" t="s">
        <v>598</v>
      </c>
      <c r="L321" s="2" t="s">
        <v>598</v>
      </c>
      <c r="M321" s="2" t="s">
        <v>598</v>
      </c>
      <c r="N321" s="2" t="s">
        <v>598</v>
      </c>
      <c r="O321" s="2" t="s">
        <v>598</v>
      </c>
      <c r="P321" s="2" t="s">
        <v>598</v>
      </c>
      <c r="Q321" s="2" t="s">
        <v>598</v>
      </c>
      <c r="R321" s="2" t="s">
        <v>598</v>
      </c>
      <c r="S321" s="2" t="s">
        <v>598</v>
      </c>
      <c r="W321" s="2">
        <f t="shared" si="20"/>
        <v>0</v>
      </c>
      <c r="AA321" s="2" t="str">
        <f t="shared" si="21"/>
        <v>Nordisk residual</v>
      </c>
      <c r="AC321" s="2">
        <f t="shared" si="22"/>
        <v>2.36</v>
      </c>
      <c r="AD321" s="2">
        <f t="shared" si="23"/>
        <v>483.4</v>
      </c>
      <c r="AE321" s="2">
        <f t="shared" si="24"/>
        <v>0.55000000000000004</v>
      </c>
    </row>
    <row r="322" spans="1:31" ht="15" customHeight="1" x14ac:dyDescent="0.25">
      <c r="A322" s="2" t="s">
        <v>453</v>
      </c>
      <c r="B322" s="2" t="s">
        <v>455</v>
      </c>
      <c r="C322" s="2">
        <v>2014</v>
      </c>
      <c r="D322" s="2">
        <v>9.7000000000000003E-3</v>
      </c>
      <c r="E322" s="2" t="s">
        <v>598</v>
      </c>
      <c r="F322" s="2" t="s">
        <v>599</v>
      </c>
      <c r="G322" s="2">
        <v>2.36</v>
      </c>
      <c r="H322" s="2">
        <v>483.4</v>
      </c>
      <c r="I322" s="2">
        <v>0.55000000000000004</v>
      </c>
      <c r="J322" s="2" t="s">
        <v>598</v>
      </c>
      <c r="K322" s="2" t="s">
        <v>598</v>
      </c>
      <c r="L322" s="2" t="s">
        <v>598</v>
      </c>
      <c r="M322" s="2" t="s">
        <v>598</v>
      </c>
      <c r="N322" s="2" t="s">
        <v>598</v>
      </c>
      <c r="O322" s="2" t="s">
        <v>598</v>
      </c>
      <c r="P322" s="2" t="s">
        <v>598</v>
      </c>
      <c r="Q322" s="2" t="s">
        <v>598</v>
      </c>
      <c r="R322" s="2" t="s">
        <v>598</v>
      </c>
      <c r="S322" s="2" t="s">
        <v>598</v>
      </c>
      <c r="W322" s="2">
        <f t="shared" si="20"/>
        <v>0</v>
      </c>
      <c r="AA322" s="2" t="str">
        <f t="shared" si="21"/>
        <v>Nordisk residual</v>
      </c>
      <c r="AC322" s="2">
        <f t="shared" si="22"/>
        <v>2.36</v>
      </c>
      <c r="AD322" s="2">
        <f t="shared" si="23"/>
        <v>483.4</v>
      </c>
      <c r="AE322" s="2">
        <f t="shared" si="24"/>
        <v>0.55000000000000004</v>
      </c>
    </row>
    <row r="323" spans="1:31" ht="15" customHeight="1" x14ac:dyDescent="0.25">
      <c r="A323" s="2" t="s">
        <v>453</v>
      </c>
      <c r="B323" s="2" t="s">
        <v>456</v>
      </c>
      <c r="C323" s="2">
        <v>2014</v>
      </c>
      <c r="D323" s="2">
        <v>0.56720000000000004</v>
      </c>
      <c r="E323" s="2" t="s">
        <v>598</v>
      </c>
      <c r="F323" s="2" t="s">
        <v>599</v>
      </c>
      <c r="G323" s="2">
        <v>2.36</v>
      </c>
      <c r="H323" s="2">
        <v>483.4</v>
      </c>
      <c r="I323" s="2">
        <v>0.55000000000000004</v>
      </c>
      <c r="J323" s="2" t="s">
        <v>598</v>
      </c>
      <c r="K323" s="2" t="s">
        <v>598</v>
      </c>
      <c r="L323" s="2" t="s">
        <v>598</v>
      </c>
      <c r="M323" s="2" t="s">
        <v>598</v>
      </c>
      <c r="N323" s="2" t="s">
        <v>598</v>
      </c>
      <c r="O323" s="2" t="s">
        <v>598</v>
      </c>
      <c r="P323" s="2" t="s">
        <v>598</v>
      </c>
      <c r="Q323" s="2" t="s">
        <v>598</v>
      </c>
      <c r="R323" s="2" t="s">
        <v>598</v>
      </c>
      <c r="S323" s="2" t="s">
        <v>598</v>
      </c>
      <c r="W323" s="2">
        <f t="shared" ref="W323:W386" si="25">IFERROR(J323/1,0)</f>
        <v>0</v>
      </c>
      <c r="AA323" s="2" t="str">
        <f t="shared" ref="AA323:AA386" si="26">IF(AND(OR(F323="-",F323="et",F323="'-'",F323="'0'",F323="'DS'"),G323=2.36),"Nordisk residual",F323)</f>
        <v>Nordisk residual</v>
      </c>
      <c r="AC323" s="2">
        <f t="shared" ref="AC323:AC386" si="27">IFERROR(G323/1,2.36)</f>
        <v>2.36</v>
      </c>
      <c r="AD323" s="2">
        <f t="shared" ref="AD323:AD386" si="28">IFERROR(H323/1,483.4)</f>
        <v>483.4</v>
      </c>
      <c r="AE323" s="2">
        <f t="shared" ref="AE323:AE386" si="29">IFERROR(I323/1,0.55)</f>
        <v>0.55000000000000004</v>
      </c>
    </row>
    <row r="324" spans="1:31" ht="15" customHeight="1" x14ac:dyDescent="0.25">
      <c r="A324" s="2" t="s">
        <v>457</v>
      </c>
      <c r="B324" s="2" t="s">
        <v>458</v>
      </c>
      <c r="C324" s="2">
        <v>2014</v>
      </c>
      <c r="D324" s="2">
        <v>0.14299999999999999</v>
      </c>
      <c r="E324" s="2" t="s">
        <v>598</v>
      </c>
      <c r="F324" s="2" t="s">
        <v>853</v>
      </c>
      <c r="G324" s="2">
        <v>2.36</v>
      </c>
      <c r="H324" s="2">
        <v>8.43</v>
      </c>
      <c r="I324" s="2">
        <v>0</v>
      </c>
      <c r="J324" s="2" t="s">
        <v>598</v>
      </c>
      <c r="K324" s="2" t="s">
        <v>598</v>
      </c>
      <c r="L324" s="2" t="s">
        <v>598</v>
      </c>
      <c r="M324" s="2" t="s">
        <v>598</v>
      </c>
      <c r="N324" s="2" t="s">
        <v>598</v>
      </c>
      <c r="O324" s="2" t="s">
        <v>598</v>
      </c>
      <c r="P324" s="2" t="s">
        <v>598</v>
      </c>
      <c r="Q324" s="2" t="s">
        <v>598</v>
      </c>
      <c r="R324" s="2" t="s">
        <v>598</v>
      </c>
      <c r="S324" s="2" t="s">
        <v>598</v>
      </c>
      <c r="W324" s="2">
        <f t="shared" si="25"/>
        <v>0</v>
      </c>
      <c r="AA324" s="2" t="str">
        <f t="shared" si="26"/>
        <v>'sol.vind.vatten ( 100% klimatneutral)'</v>
      </c>
      <c r="AC324" s="2">
        <f t="shared" si="27"/>
        <v>2.36</v>
      </c>
      <c r="AD324" s="2">
        <f t="shared" si="28"/>
        <v>8.43</v>
      </c>
      <c r="AE324" s="2">
        <f t="shared" si="29"/>
        <v>0</v>
      </c>
    </row>
    <row r="325" spans="1:31" ht="15" customHeight="1" x14ac:dyDescent="0.25">
      <c r="A325" s="2" t="s">
        <v>457</v>
      </c>
      <c r="B325" s="2" t="s">
        <v>459</v>
      </c>
      <c r="C325" s="2">
        <v>2014</v>
      </c>
      <c r="D325" s="2">
        <v>0.17399999999999999</v>
      </c>
      <c r="E325" s="2" t="s">
        <v>598</v>
      </c>
      <c r="F325" s="2" t="s">
        <v>854</v>
      </c>
      <c r="G325" s="2">
        <v>2.36</v>
      </c>
      <c r="H325" s="2">
        <v>8.43</v>
      </c>
      <c r="I325" s="2">
        <v>0</v>
      </c>
      <c r="J325" s="2" t="s">
        <v>598</v>
      </c>
      <c r="K325" s="2" t="s">
        <v>598</v>
      </c>
      <c r="L325" s="2" t="s">
        <v>598</v>
      </c>
      <c r="M325" s="2" t="s">
        <v>598</v>
      </c>
      <c r="N325" s="2" t="s">
        <v>598</v>
      </c>
      <c r="O325" s="2" t="s">
        <v>598</v>
      </c>
      <c r="P325" s="2" t="s">
        <v>598</v>
      </c>
      <c r="Q325" s="2" t="s">
        <v>598</v>
      </c>
      <c r="R325" s="2" t="s">
        <v>598</v>
      </c>
      <c r="S325" s="2" t="s">
        <v>598</v>
      </c>
      <c r="W325" s="2">
        <f t="shared" si="25"/>
        <v>0</v>
      </c>
      <c r="AA325" s="2" t="str">
        <f t="shared" si="26"/>
        <v>'sol.vind.vatten'</v>
      </c>
      <c r="AC325" s="2">
        <f t="shared" si="27"/>
        <v>2.36</v>
      </c>
      <c r="AD325" s="2">
        <f t="shared" si="28"/>
        <v>8.43</v>
      </c>
      <c r="AE325" s="2">
        <f t="shared" si="29"/>
        <v>0</v>
      </c>
    </row>
    <row r="326" spans="1:31" ht="15" customHeight="1" x14ac:dyDescent="0.25">
      <c r="A326" s="2" t="s">
        <v>457</v>
      </c>
      <c r="B326" s="2" t="s">
        <v>460</v>
      </c>
      <c r="C326" s="2">
        <v>2014</v>
      </c>
      <c r="D326" s="2">
        <v>0.05</v>
      </c>
      <c r="E326" s="2" t="s">
        <v>598</v>
      </c>
      <c r="F326" s="2" t="s">
        <v>854</v>
      </c>
      <c r="G326" s="2">
        <v>2.36</v>
      </c>
      <c r="H326" s="2">
        <v>8.43</v>
      </c>
      <c r="I326" s="2">
        <v>0</v>
      </c>
      <c r="J326" s="2" t="s">
        <v>598</v>
      </c>
      <c r="K326" s="2" t="s">
        <v>598</v>
      </c>
      <c r="L326" s="2" t="s">
        <v>598</v>
      </c>
      <c r="M326" s="2" t="s">
        <v>598</v>
      </c>
      <c r="N326" s="2" t="s">
        <v>598</v>
      </c>
      <c r="O326" s="2" t="s">
        <v>598</v>
      </c>
      <c r="P326" s="2" t="s">
        <v>598</v>
      </c>
      <c r="Q326" s="2" t="s">
        <v>598</v>
      </c>
      <c r="R326" s="2" t="s">
        <v>598</v>
      </c>
      <c r="S326" s="2" t="s">
        <v>598</v>
      </c>
      <c r="W326" s="2">
        <f t="shared" si="25"/>
        <v>0</v>
      </c>
      <c r="AA326" s="2" t="str">
        <f t="shared" si="26"/>
        <v>'sol.vind.vatten'</v>
      </c>
      <c r="AC326" s="2">
        <f t="shared" si="27"/>
        <v>2.36</v>
      </c>
      <c r="AD326" s="2">
        <f t="shared" si="28"/>
        <v>8.43</v>
      </c>
      <c r="AE326" s="2">
        <f t="shared" si="29"/>
        <v>0</v>
      </c>
    </row>
    <row r="327" spans="1:31" ht="15" customHeight="1" x14ac:dyDescent="0.25">
      <c r="A327" s="2" t="s">
        <v>457</v>
      </c>
      <c r="B327" s="2" t="s">
        <v>461</v>
      </c>
      <c r="C327" s="2">
        <v>2014</v>
      </c>
      <c r="D327" s="2">
        <v>10.827999999999999</v>
      </c>
      <c r="E327" s="2">
        <v>43</v>
      </c>
      <c r="F327" s="2" t="s">
        <v>854</v>
      </c>
      <c r="G327" s="2">
        <v>2.36</v>
      </c>
      <c r="H327" s="2">
        <v>8.43</v>
      </c>
      <c r="I327" s="2">
        <v>0</v>
      </c>
      <c r="J327" s="2" t="s">
        <v>598</v>
      </c>
      <c r="K327" s="2" t="s">
        <v>598</v>
      </c>
      <c r="L327" s="2" t="s">
        <v>598</v>
      </c>
      <c r="M327" s="2" t="s">
        <v>598</v>
      </c>
      <c r="N327" s="2" t="s">
        <v>598</v>
      </c>
      <c r="O327" s="2" t="s">
        <v>598</v>
      </c>
      <c r="P327" s="2" t="s">
        <v>598</v>
      </c>
      <c r="Q327" s="2" t="s">
        <v>598</v>
      </c>
      <c r="R327" s="2" t="s">
        <v>598</v>
      </c>
      <c r="S327" s="2" t="s">
        <v>598</v>
      </c>
      <c r="W327" s="2">
        <f t="shared" si="25"/>
        <v>0</v>
      </c>
      <c r="AA327" s="2" t="str">
        <f t="shared" si="26"/>
        <v>'sol.vind.vatten'</v>
      </c>
      <c r="AC327" s="2">
        <f t="shared" si="27"/>
        <v>2.36</v>
      </c>
      <c r="AD327" s="2">
        <f t="shared" si="28"/>
        <v>8.43</v>
      </c>
      <c r="AE327" s="2">
        <f t="shared" si="29"/>
        <v>0</v>
      </c>
    </row>
    <row r="328" spans="1:31"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W328" s="2">
        <f t="shared" si="25"/>
        <v>0</v>
      </c>
      <c r="AA328" s="2" t="str">
        <f t="shared" si="26"/>
        <v>-</v>
      </c>
      <c r="AC328" s="2">
        <f t="shared" si="27"/>
        <v>2.36</v>
      </c>
      <c r="AD328" s="2">
        <f t="shared" si="28"/>
        <v>483.4</v>
      </c>
      <c r="AE328" s="2">
        <f t="shared" si="29"/>
        <v>0.55000000000000004</v>
      </c>
    </row>
    <row r="329" spans="1:31"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W329" s="2">
        <f t="shared" si="25"/>
        <v>0</v>
      </c>
      <c r="AA329" s="2" t="str">
        <f t="shared" si="26"/>
        <v>-</v>
      </c>
      <c r="AC329" s="2">
        <f t="shared" si="27"/>
        <v>2.36</v>
      </c>
      <c r="AD329" s="2">
        <f t="shared" si="28"/>
        <v>483.4</v>
      </c>
      <c r="AE329" s="2">
        <f t="shared" si="29"/>
        <v>0.55000000000000004</v>
      </c>
    </row>
    <row r="330" spans="1:31" ht="15" customHeight="1" x14ac:dyDescent="0.25">
      <c r="A330" s="2" t="s">
        <v>465</v>
      </c>
      <c r="B330" s="2" t="s">
        <v>466</v>
      </c>
      <c r="C330" s="2">
        <v>2014</v>
      </c>
      <c r="D330" s="2">
        <v>0.59499999999999997</v>
      </c>
      <c r="E330" s="2" t="s">
        <v>598</v>
      </c>
      <c r="F330" s="2" t="s">
        <v>599</v>
      </c>
      <c r="G330" s="2">
        <v>2.36</v>
      </c>
      <c r="H330" s="2">
        <v>483.4</v>
      </c>
      <c r="I330" s="2">
        <v>0.55000000000000004</v>
      </c>
      <c r="J330" s="2" t="s">
        <v>598</v>
      </c>
      <c r="K330" s="2" t="s">
        <v>598</v>
      </c>
      <c r="L330" s="2" t="s">
        <v>598</v>
      </c>
      <c r="M330" s="2" t="s">
        <v>598</v>
      </c>
      <c r="N330" s="2" t="s">
        <v>598</v>
      </c>
      <c r="O330" s="2" t="s">
        <v>598</v>
      </c>
      <c r="P330" s="2" t="s">
        <v>598</v>
      </c>
      <c r="Q330" s="2" t="s">
        <v>598</v>
      </c>
      <c r="R330" s="2" t="s">
        <v>598</v>
      </c>
      <c r="S330" s="2" t="s">
        <v>598</v>
      </c>
      <c r="W330" s="2">
        <f t="shared" si="25"/>
        <v>0</v>
      </c>
      <c r="AA330" s="2" t="str">
        <f t="shared" si="26"/>
        <v>Nordisk residual</v>
      </c>
      <c r="AC330" s="2">
        <f t="shared" si="27"/>
        <v>2.36</v>
      </c>
      <c r="AD330" s="2">
        <f t="shared" si="28"/>
        <v>483.4</v>
      </c>
      <c r="AE330" s="2">
        <f t="shared" si="29"/>
        <v>0.55000000000000004</v>
      </c>
    </row>
    <row r="331" spans="1:31" ht="15" customHeight="1" x14ac:dyDescent="0.25">
      <c r="A331" s="2" t="s">
        <v>467</v>
      </c>
      <c r="B331" s="2" t="s">
        <v>468</v>
      </c>
      <c r="C331" s="2">
        <v>2014</v>
      </c>
      <c r="D331" s="2">
        <v>3.9E-2</v>
      </c>
      <c r="E331" s="2" t="s">
        <v>598</v>
      </c>
      <c r="F331" s="2" t="s">
        <v>855</v>
      </c>
      <c r="G331" s="2">
        <v>0</v>
      </c>
      <c r="H331" s="2">
        <v>0</v>
      </c>
      <c r="I331" s="2">
        <v>0</v>
      </c>
      <c r="J331" s="2" t="s">
        <v>598</v>
      </c>
      <c r="K331" s="2" t="s">
        <v>598</v>
      </c>
      <c r="L331" s="2" t="s">
        <v>598</v>
      </c>
      <c r="M331" s="2" t="s">
        <v>598</v>
      </c>
      <c r="N331" s="2" t="s">
        <v>598</v>
      </c>
      <c r="O331" s="2" t="s">
        <v>598</v>
      </c>
      <c r="P331" s="2" t="s">
        <v>598</v>
      </c>
      <c r="Q331" s="2" t="s">
        <v>598</v>
      </c>
      <c r="R331" s="2" t="s">
        <v>598</v>
      </c>
      <c r="S331" s="2" t="s">
        <v>598</v>
      </c>
      <c r="W331" s="2">
        <f t="shared" si="25"/>
        <v>0</v>
      </c>
      <c r="AA331" s="2" t="str">
        <f t="shared" si="26"/>
        <v>'Ursprungsgaranterad'</v>
      </c>
      <c r="AC331" s="2">
        <f t="shared" si="27"/>
        <v>0</v>
      </c>
      <c r="AD331" s="2">
        <f t="shared" si="28"/>
        <v>0</v>
      </c>
      <c r="AE331" s="2">
        <f t="shared" si="29"/>
        <v>0</v>
      </c>
    </row>
    <row r="332" spans="1:31" ht="15" customHeight="1" x14ac:dyDescent="0.25">
      <c r="A332" s="2" t="s">
        <v>467</v>
      </c>
      <c r="B332" s="2" t="s">
        <v>469</v>
      </c>
      <c r="C332" s="2">
        <v>2014</v>
      </c>
      <c r="D332" s="2">
        <v>8.7499999999999994E-2</v>
      </c>
      <c r="E332" s="2" t="s">
        <v>598</v>
      </c>
      <c r="F332" s="2" t="s">
        <v>855</v>
      </c>
      <c r="G332" s="2">
        <v>0</v>
      </c>
      <c r="H332" s="2">
        <v>0</v>
      </c>
      <c r="I332" s="2">
        <v>0</v>
      </c>
      <c r="J332" s="2" t="s">
        <v>598</v>
      </c>
      <c r="K332" s="2" t="s">
        <v>598</v>
      </c>
      <c r="L332" s="2" t="s">
        <v>598</v>
      </c>
      <c r="M332" s="2" t="s">
        <v>598</v>
      </c>
      <c r="N332" s="2" t="s">
        <v>598</v>
      </c>
      <c r="O332" s="2" t="s">
        <v>598</v>
      </c>
      <c r="P332" s="2" t="s">
        <v>598</v>
      </c>
      <c r="Q332" s="2" t="s">
        <v>598</v>
      </c>
      <c r="R332" s="2" t="s">
        <v>598</v>
      </c>
      <c r="S332" s="2" t="s">
        <v>598</v>
      </c>
      <c r="W332" s="2">
        <f t="shared" si="25"/>
        <v>0</v>
      </c>
      <c r="AA332" s="2" t="str">
        <f t="shared" si="26"/>
        <v>'Ursprungsgaranterad'</v>
      </c>
      <c r="AC332" s="2">
        <f t="shared" si="27"/>
        <v>0</v>
      </c>
      <c r="AD332" s="2">
        <f t="shared" si="28"/>
        <v>0</v>
      </c>
      <c r="AE332" s="2">
        <f t="shared" si="29"/>
        <v>0</v>
      </c>
    </row>
    <row r="333" spans="1:31" ht="15" customHeight="1" x14ac:dyDescent="0.25">
      <c r="A333" s="2" t="s">
        <v>467</v>
      </c>
      <c r="B333" s="2" t="s">
        <v>470</v>
      </c>
      <c r="C333" s="2">
        <v>2014</v>
      </c>
      <c r="D333" s="2">
        <v>2.6219999999999999</v>
      </c>
      <c r="E333" s="2" t="s">
        <v>598</v>
      </c>
      <c r="F333" s="2" t="s">
        <v>856</v>
      </c>
      <c r="G333" s="2">
        <v>0</v>
      </c>
      <c r="H333" s="2">
        <v>0</v>
      </c>
      <c r="I333" s="2">
        <v>0</v>
      </c>
      <c r="J333" s="2" t="s">
        <v>598</v>
      </c>
      <c r="K333" s="2" t="s">
        <v>598</v>
      </c>
      <c r="L333" s="2" t="s">
        <v>598</v>
      </c>
      <c r="M333" s="2" t="s">
        <v>598</v>
      </c>
      <c r="N333" s="2" t="s">
        <v>598</v>
      </c>
      <c r="O333" s="2" t="s">
        <v>598</v>
      </c>
      <c r="P333" s="2" t="s">
        <v>598</v>
      </c>
      <c r="Q333" s="2" t="s">
        <v>598</v>
      </c>
      <c r="R333" s="2" t="s">
        <v>598</v>
      </c>
      <c r="S333" s="2" t="s">
        <v>598</v>
      </c>
      <c r="W333" s="2">
        <f t="shared" si="25"/>
        <v>0</v>
      </c>
      <c r="AA333" s="2" t="str">
        <f t="shared" si="26"/>
        <v>'Ursprungsgarantier'</v>
      </c>
      <c r="AC333" s="2">
        <f t="shared" si="27"/>
        <v>0</v>
      </c>
      <c r="AD333" s="2">
        <f t="shared" si="28"/>
        <v>0</v>
      </c>
      <c r="AE333" s="2">
        <f t="shared" si="29"/>
        <v>0</v>
      </c>
    </row>
    <row r="334" spans="1:31" ht="15" customHeight="1" x14ac:dyDescent="0.25">
      <c r="A334" s="2" t="s">
        <v>467</v>
      </c>
      <c r="B334" s="2" t="s">
        <v>471</v>
      </c>
      <c r="C334" s="2">
        <v>2014</v>
      </c>
      <c r="D334" s="2">
        <v>7.8700000000000006E-2</v>
      </c>
      <c r="E334" s="2" t="s">
        <v>598</v>
      </c>
      <c r="F334" s="2" t="s">
        <v>855</v>
      </c>
      <c r="G334" s="2">
        <v>0</v>
      </c>
      <c r="H334" s="2">
        <v>0</v>
      </c>
      <c r="I334" s="2">
        <v>0</v>
      </c>
      <c r="J334" s="2" t="s">
        <v>598</v>
      </c>
      <c r="K334" s="2" t="s">
        <v>598</v>
      </c>
      <c r="L334" s="2" t="s">
        <v>598</v>
      </c>
      <c r="M334" s="2" t="s">
        <v>598</v>
      </c>
      <c r="N334" s="2" t="s">
        <v>598</v>
      </c>
      <c r="O334" s="2" t="s">
        <v>598</v>
      </c>
      <c r="P334" s="2" t="s">
        <v>598</v>
      </c>
      <c r="Q334" s="2" t="s">
        <v>598</v>
      </c>
      <c r="R334" s="2" t="s">
        <v>598</v>
      </c>
      <c r="S334" s="2" t="s">
        <v>598</v>
      </c>
      <c r="W334" s="2">
        <f t="shared" si="25"/>
        <v>0</v>
      </c>
      <c r="AA334" s="2" t="str">
        <f t="shared" si="26"/>
        <v>'Ursprungsgaranterad'</v>
      </c>
      <c r="AC334" s="2">
        <f t="shared" si="27"/>
        <v>0</v>
      </c>
      <c r="AD334" s="2">
        <f t="shared" si="28"/>
        <v>0</v>
      </c>
      <c r="AE334" s="2">
        <f t="shared" si="29"/>
        <v>0</v>
      </c>
    </row>
    <row r="335" spans="1:31" ht="15" customHeight="1" x14ac:dyDescent="0.25">
      <c r="A335" s="2" t="s">
        <v>472</v>
      </c>
      <c r="B335" s="2" t="s">
        <v>11</v>
      </c>
      <c r="C335" s="2">
        <v>2014</v>
      </c>
      <c r="D335" s="2">
        <v>3.1</v>
      </c>
      <c r="E335" s="2" t="s">
        <v>598</v>
      </c>
      <c r="F335" s="2" t="s">
        <v>599</v>
      </c>
      <c r="G335" s="2">
        <v>2.36</v>
      </c>
      <c r="H335" s="2">
        <v>483.4</v>
      </c>
      <c r="I335" s="2">
        <v>0.55000000000000004</v>
      </c>
      <c r="J335" s="2" t="s">
        <v>598</v>
      </c>
      <c r="K335" s="2" t="s">
        <v>598</v>
      </c>
      <c r="L335" s="2" t="s">
        <v>598</v>
      </c>
      <c r="M335" s="2" t="s">
        <v>598</v>
      </c>
      <c r="N335" s="2" t="s">
        <v>598</v>
      </c>
      <c r="O335" s="2" t="s">
        <v>598</v>
      </c>
      <c r="P335" s="2" t="s">
        <v>598</v>
      </c>
      <c r="Q335" s="2" t="s">
        <v>598</v>
      </c>
      <c r="R335" s="2" t="s">
        <v>598</v>
      </c>
      <c r="S335" s="2" t="s">
        <v>598</v>
      </c>
      <c r="W335" s="2">
        <f t="shared" si="25"/>
        <v>0</v>
      </c>
      <c r="AA335" s="2" t="str">
        <f t="shared" si="26"/>
        <v>Nordisk residual</v>
      </c>
      <c r="AC335" s="2">
        <f t="shared" si="27"/>
        <v>2.36</v>
      </c>
      <c r="AD335" s="2">
        <f t="shared" si="28"/>
        <v>483.4</v>
      </c>
      <c r="AE335" s="2">
        <f t="shared" si="29"/>
        <v>0.55000000000000004</v>
      </c>
    </row>
    <row r="336" spans="1:31"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W336" s="2">
        <f t="shared" si="25"/>
        <v>0</v>
      </c>
      <c r="AA336" s="2" t="str">
        <f t="shared" si="26"/>
        <v>-</v>
      </c>
      <c r="AC336" s="2">
        <f t="shared" si="27"/>
        <v>2.36</v>
      </c>
      <c r="AD336" s="2">
        <f t="shared" si="28"/>
        <v>483.4</v>
      </c>
      <c r="AE336" s="2">
        <f t="shared" si="29"/>
        <v>0.55000000000000004</v>
      </c>
    </row>
    <row r="337" spans="1:31" ht="15" customHeight="1" x14ac:dyDescent="0.25">
      <c r="A337" s="2" t="s">
        <v>472</v>
      </c>
      <c r="B337" s="2" t="s">
        <v>276</v>
      </c>
      <c r="C337" s="2">
        <v>2014</v>
      </c>
      <c r="D337" s="2">
        <v>0.2</v>
      </c>
      <c r="E337" s="2" t="s">
        <v>598</v>
      </c>
      <c r="F337" s="2" t="s">
        <v>599</v>
      </c>
      <c r="G337" s="2">
        <v>2.36</v>
      </c>
      <c r="H337" s="2">
        <v>483.4</v>
      </c>
      <c r="I337" s="2">
        <v>0.55000000000000004</v>
      </c>
      <c r="J337" s="2" t="s">
        <v>598</v>
      </c>
      <c r="K337" s="2" t="s">
        <v>598</v>
      </c>
      <c r="L337" s="2" t="s">
        <v>598</v>
      </c>
      <c r="M337" s="2" t="s">
        <v>598</v>
      </c>
      <c r="N337" s="2" t="s">
        <v>598</v>
      </c>
      <c r="O337" s="2" t="s">
        <v>598</v>
      </c>
      <c r="P337" s="2" t="s">
        <v>598</v>
      </c>
      <c r="Q337" s="2" t="s">
        <v>598</v>
      </c>
      <c r="R337" s="2" t="s">
        <v>598</v>
      </c>
      <c r="S337" s="2" t="s">
        <v>598</v>
      </c>
      <c r="W337" s="2">
        <f t="shared" si="25"/>
        <v>0</v>
      </c>
      <c r="AA337" s="2" t="str">
        <f t="shared" si="26"/>
        <v>Nordisk residual</v>
      </c>
      <c r="AC337" s="2">
        <f t="shared" si="27"/>
        <v>2.36</v>
      </c>
      <c r="AD337" s="2">
        <f t="shared" si="28"/>
        <v>483.4</v>
      </c>
      <c r="AE337" s="2">
        <f t="shared" si="29"/>
        <v>0.55000000000000004</v>
      </c>
    </row>
    <row r="338" spans="1:31" ht="15" customHeight="1" x14ac:dyDescent="0.25">
      <c r="A338" s="2" t="s">
        <v>474</v>
      </c>
      <c r="B338" s="2" t="s">
        <v>475</v>
      </c>
      <c r="C338" s="2">
        <v>2014</v>
      </c>
      <c r="D338" s="2">
        <v>0.625</v>
      </c>
      <c r="E338" s="2" t="s">
        <v>598</v>
      </c>
      <c r="F338" s="2" t="s">
        <v>857</v>
      </c>
      <c r="G338" s="2">
        <v>2.36</v>
      </c>
      <c r="H338" s="2">
        <v>5.69</v>
      </c>
      <c r="I338" s="2">
        <v>0</v>
      </c>
      <c r="J338" s="2" t="s">
        <v>598</v>
      </c>
      <c r="K338" s="2" t="s">
        <v>598</v>
      </c>
      <c r="L338" s="2" t="s">
        <v>598</v>
      </c>
      <c r="M338" s="2" t="s">
        <v>598</v>
      </c>
      <c r="N338" s="2" t="s">
        <v>598</v>
      </c>
      <c r="O338" s="2" t="s">
        <v>598</v>
      </c>
      <c r="P338" s="2" t="s">
        <v>598</v>
      </c>
      <c r="Q338" s="2" t="s">
        <v>598</v>
      </c>
      <c r="R338" s="2" t="s">
        <v>598</v>
      </c>
      <c r="S338" s="2" t="s">
        <v>598</v>
      </c>
      <c r="W338" s="2">
        <f t="shared" si="25"/>
        <v>0</v>
      </c>
      <c r="AA338" s="2" t="str">
        <f t="shared" si="26"/>
        <v>'Vattenfalls elmix'</v>
      </c>
      <c r="AC338" s="2">
        <f t="shared" si="27"/>
        <v>2.36</v>
      </c>
      <c r="AD338" s="2">
        <f t="shared" si="28"/>
        <v>5.69</v>
      </c>
      <c r="AE338" s="2">
        <f t="shared" si="29"/>
        <v>0</v>
      </c>
    </row>
    <row r="339" spans="1:31" ht="15" customHeight="1" x14ac:dyDescent="0.25">
      <c r="A339" s="2" t="s">
        <v>474</v>
      </c>
      <c r="B339" s="2" t="s">
        <v>476</v>
      </c>
      <c r="C339" s="2">
        <v>2014</v>
      </c>
      <c r="D339" s="2">
        <v>11.117000000000001</v>
      </c>
      <c r="E339" s="2">
        <v>15.147</v>
      </c>
      <c r="F339" s="2" t="s">
        <v>858</v>
      </c>
      <c r="G339" s="2">
        <v>0.05</v>
      </c>
      <c r="H339" s="2">
        <v>0</v>
      </c>
      <c r="I339" s="2">
        <v>0</v>
      </c>
      <c r="J339" s="2" t="s">
        <v>598</v>
      </c>
      <c r="K339" s="2" t="s">
        <v>598</v>
      </c>
      <c r="L339" s="2" t="s">
        <v>598</v>
      </c>
      <c r="M339" s="2" t="s">
        <v>598</v>
      </c>
      <c r="N339" s="2" t="s">
        <v>598</v>
      </c>
      <c r="O339" s="2" t="s">
        <v>598</v>
      </c>
      <c r="P339" s="2" t="s">
        <v>598</v>
      </c>
      <c r="Q339" s="2" t="s">
        <v>598</v>
      </c>
      <c r="R339" s="2" t="s">
        <v>598</v>
      </c>
      <c r="S339" s="2" t="s">
        <v>598</v>
      </c>
      <c r="W339" s="2">
        <f t="shared" si="25"/>
        <v>0</v>
      </c>
      <c r="AA339" s="2" t="str">
        <f t="shared" si="26"/>
        <v>'Egenproducerad bioel'</v>
      </c>
      <c r="AC339" s="2">
        <f t="shared" si="27"/>
        <v>0.05</v>
      </c>
      <c r="AD339" s="2">
        <f t="shared" si="28"/>
        <v>0</v>
      </c>
      <c r="AE339" s="2">
        <f t="shared" si="29"/>
        <v>0</v>
      </c>
    </row>
    <row r="340" spans="1:31" ht="15" customHeight="1" x14ac:dyDescent="0.25">
      <c r="A340" s="2" t="s">
        <v>474</v>
      </c>
      <c r="B340" s="2" t="s">
        <v>477</v>
      </c>
      <c r="C340" s="2">
        <v>2014</v>
      </c>
      <c r="D340" s="2">
        <v>4.45</v>
      </c>
      <c r="E340" s="2" t="s">
        <v>598</v>
      </c>
      <c r="F340" s="2" t="s">
        <v>859</v>
      </c>
      <c r="G340" s="2">
        <v>2.36</v>
      </c>
      <c r="H340" s="2">
        <v>5.69</v>
      </c>
      <c r="I340" s="2">
        <v>0.55000000000000004</v>
      </c>
      <c r="J340" s="2" t="s">
        <v>598</v>
      </c>
      <c r="K340" s="2" t="s">
        <v>598</v>
      </c>
      <c r="L340" s="2" t="s">
        <v>598</v>
      </c>
      <c r="M340" s="2" t="s">
        <v>598</v>
      </c>
      <c r="N340" s="2" t="s">
        <v>598</v>
      </c>
      <c r="O340" s="2" t="s">
        <v>598</v>
      </c>
      <c r="P340" s="2" t="s">
        <v>598</v>
      </c>
      <c r="Q340" s="2" t="s">
        <v>598</v>
      </c>
      <c r="R340" s="2" t="s">
        <v>598</v>
      </c>
      <c r="S340" s="2" t="s">
        <v>598</v>
      </c>
      <c r="W340" s="2">
        <f t="shared" si="25"/>
        <v>0</v>
      </c>
      <c r="AA340" s="2" t="str">
        <f t="shared" si="26"/>
        <v>'Vattenfall elmix utan spec energikälla'</v>
      </c>
      <c r="AC340" s="2">
        <f t="shared" si="27"/>
        <v>2.36</v>
      </c>
      <c r="AD340" s="2">
        <f t="shared" si="28"/>
        <v>5.69</v>
      </c>
      <c r="AE340" s="2">
        <f t="shared" si="29"/>
        <v>0.55000000000000004</v>
      </c>
    </row>
    <row r="341" spans="1:31" ht="15" customHeight="1" x14ac:dyDescent="0.25">
      <c r="A341" s="2" t="s">
        <v>474</v>
      </c>
      <c r="B341" s="2" t="s">
        <v>478</v>
      </c>
      <c r="C341" s="2">
        <v>2014</v>
      </c>
      <c r="D341" s="2">
        <v>0.39</v>
      </c>
      <c r="E341" s="2" t="s">
        <v>598</v>
      </c>
      <c r="F341" s="2" t="s">
        <v>860</v>
      </c>
      <c r="G341" s="2">
        <v>2.36</v>
      </c>
      <c r="H341" s="2">
        <v>5.69</v>
      </c>
      <c r="I341" s="2">
        <v>0</v>
      </c>
      <c r="J341" s="2" t="s">
        <v>598</v>
      </c>
      <c r="K341" s="2" t="s">
        <v>598</v>
      </c>
      <c r="L341" s="2" t="s">
        <v>598</v>
      </c>
      <c r="M341" s="2" t="s">
        <v>598</v>
      </c>
      <c r="N341" s="2" t="s">
        <v>598</v>
      </c>
      <c r="O341" s="2" t="s">
        <v>598</v>
      </c>
      <c r="P341" s="2" t="s">
        <v>598</v>
      </c>
      <c r="Q341" s="2" t="s">
        <v>598</v>
      </c>
      <c r="R341" s="2" t="s">
        <v>598</v>
      </c>
      <c r="S341" s="2" t="s">
        <v>598</v>
      </c>
      <c r="W341" s="2">
        <f t="shared" si="25"/>
        <v>0</v>
      </c>
      <c r="AA341" s="2" t="str">
        <f t="shared" si="26"/>
        <v>'Vattenfalls elmix. ej specificerad ursprungskälla</v>
      </c>
      <c r="AC341" s="2">
        <f t="shared" si="27"/>
        <v>2.36</v>
      </c>
      <c r="AD341" s="2">
        <f t="shared" si="28"/>
        <v>5.69</v>
      </c>
      <c r="AE341" s="2">
        <f t="shared" si="29"/>
        <v>0</v>
      </c>
    </row>
    <row r="342" spans="1:31" ht="15" customHeight="1" x14ac:dyDescent="0.25">
      <c r="A342" s="2" t="s">
        <v>474</v>
      </c>
      <c r="B342" s="2" t="s">
        <v>479</v>
      </c>
      <c r="C342" s="2">
        <v>2014</v>
      </c>
      <c r="D342" s="2">
        <v>2</v>
      </c>
      <c r="E342" s="2" t="s">
        <v>598</v>
      </c>
      <c r="F342" s="2" t="s">
        <v>861</v>
      </c>
      <c r="G342" s="2">
        <v>1.9</v>
      </c>
      <c r="H342" s="2">
        <v>5.69</v>
      </c>
      <c r="I342" s="2">
        <v>0</v>
      </c>
      <c r="J342" s="2" t="s">
        <v>598</v>
      </c>
      <c r="K342" s="2" t="s">
        <v>598</v>
      </c>
      <c r="L342" s="2" t="s">
        <v>598</v>
      </c>
      <c r="M342" s="2" t="s">
        <v>598</v>
      </c>
      <c r="N342" s="2" t="s">
        <v>598</v>
      </c>
      <c r="O342" s="2" t="s">
        <v>598</v>
      </c>
      <c r="P342" s="2" t="s">
        <v>598</v>
      </c>
      <c r="Q342" s="2" t="s">
        <v>598</v>
      </c>
      <c r="R342" s="2" t="s">
        <v>598</v>
      </c>
      <c r="S342" s="2" t="s">
        <v>598</v>
      </c>
      <c r="W342" s="2">
        <f t="shared" si="25"/>
        <v>0</v>
      </c>
      <c r="AA342" s="2" t="str">
        <f t="shared" si="26"/>
        <v>'Vattenfall restmix'</v>
      </c>
      <c r="AC342" s="2">
        <f t="shared" si="27"/>
        <v>1.9</v>
      </c>
      <c r="AD342" s="2">
        <f t="shared" si="28"/>
        <v>5.69</v>
      </c>
      <c r="AE342" s="2">
        <f t="shared" si="29"/>
        <v>0</v>
      </c>
    </row>
    <row r="343" spans="1:31" ht="15" customHeight="1" x14ac:dyDescent="0.25">
      <c r="A343" s="2" t="s">
        <v>474</v>
      </c>
      <c r="B343" s="2" t="s">
        <v>480</v>
      </c>
      <c r="C343" s="2">
        <v>2014</v>
      </c>
      <c r="D343" s="2">
        <v>6.6760000000000002</v>
      </c>
      <c r="E343" s="2">
        <v>2.3860000000000001</v>
      </c>
      <c r="F343" s="2" t="s">
        <v>862</v>
      </c>
      <c r="G343" s="2">
        <v>0.05</v>
      </c>
      <c r="H343" s="2">
        <v>0</v>
      </c>
      <c r="I343" s="2">
        <v>0.55000000000000004</v>
      </c>
      <c r="J343" s="2" t="s">
        <v>598</v>
      </c>
      <c r="K343" s="2" t="s">
        <v>598</v>
      </c>
      <c r="L343" s="2" t="s">
        <v>598</v>
      </c>
      <c r="M343" s="2" t="s">
        <v>598</v>
      </c>
      <c r="N343" s="2" t="s">
        <v>598</v>
      </c>
      <c r="O343" s="2" t="s">
        <v>598</v>
      </c>
      <c r="P343" s="2" t="s">
        <v>598</v>
      </c>
      <c r="Q343" s="2" t="s">
        <v>598</v>
      </c>
      <c r="R343" s="2" t="s">
        <v>598</v>
      </c>
      <c r="S343" s="2" t="s">
        <v>598</v>
      </c>
      <c r="W343" s="2">
        <f t="shared" si="25"/>
        <v>0</v>
      </c>
      <c r="AA343" s="2" t="str">
        <f t="shared" si="26"/>
        <v>'Egenproducerad bio el'</v>
      </c>
      <c r="AC343" s="2">
        <f t="shared" si="27"/>
        <v>0.05</v>
      </c>
      <c r="AD343" s="2">
        <f t="shared" si="28"/>
        <v>0</v>
      </c>
      <c r="AE343" s="2">
        <f t="shared" si="29"/>
        <v>0.55000000000000004</v>
      </c>
    </row>
    <row r="344" spans="1:31" ht="15" customHeight="1" x14ac:dyDescent="0.25">
      <c r="A344" s="2" t="s">
        <v>474</v>
      </c>
      <c r="B344" s="2" t="s">
        <v>481</v>
      </c>
      <c r="C344" s="2">
        <v>2014</v>
      </c>
      <c r="D344" s="2">
        <v>5.0030000000000001</v>
      </c>
      <c r="E344" s="2">
        <v>16.402999999999999</v>
      </c>
      <c r="F344" s="2" t="s">
        <v>863</v>
      </c>
      <c r="G344" s="2">
        <v>0.05</v>
      </c>
      <c r="H344" s="2">
        <v>0</v>
      </c>
      <c r="I344" s="2">
        <v>0</v>
      </c>
      <c r="J344" s="2" t="s">
        <v>598</v>
      </c>
      <c r="K344" s="2" t="s">
        <v>598</v>
      </c>
      <c r="L344" s="2" t="s">
        <v>598</v>
      </c>
      <c r="M344" s="2" t="s">
        <v>598</v>
      </c>
      <c r="N344" s="2" t="s">
        <v>598</v>
      </c>
      <c r="O344" s="2" t="s">
        <v>598</v>
      </c>
      <c r="P344" s="2" t="s">
        <v>598</v>
      </c>
      <c r="Q344" s="2" t="s">
        <v>598</v>
      </c>
      <c r="R344" s="2" t="s">
        <v>598</v>
      </c>
      <c r="S344" s="2" t="s">
        <v>598</v>
      </c>
      <c r="W344" s="2">
        <f t="shared" si="25"/>
        <v>0</v>
      </c>
      <c r="AA344" s="2" t="str">
        <f t="shared" si="26"/>
        <v>'egenproducerad el. biobränsle'</v>
      </c>
      <c r="AC344" s="2">
        <f t="shared" si="27"/>
        <v>0.05</v>
      </c>
      <c r="AD344" s="2">
        <f t="shared" si="28"/>
        <v>0</v>
      </c>
      <c r="AE344" s="2">
        <f t="shared" si="29"/>
        <v>0</v>
      </c>
    </row>
    <row r="345" spans="1:31" ht="15" customHeight="1" x14ac:dyDescent="0.25">
      <c r="A345" s="2" t="s">
        <v>474</v>
      </c>
      <c r="B345" s="2" t="s">
        <v>482</v>
      </c>
      <c r="C345" s="2">
        <v>2014</v>
      </c>
      <c r="D345" s="2">
        <v>0.53439999999999999</v>
      </c>
      <c r="E345" s="2" t="s">
        <v>598</v>
      </c>
      <c r="F345" s="2" t="s">
        <v>864</v>
      </c>
      <c r="G345" s="2">
        <v>2.36</v>
      </c>
      <c r="H345" s="2">
        <v>5.69</v>
      </c>
      <c r="I345" s="2">
        <v>0.55000000000000004</v>
      </c>
      <c r="J345" s="2" t="s">
        <v>598</v>
      </c>
      <c r="K345" s="2" t="s">
        <v>598</v>
      </c>
      <c r="L345" s="2" t="s">
        <v>598</v>
      </c>
      <c r="M345" s="2" t="s">
        <v>598</v>
      </c>
      <c r="N345" s="2" t="s">
        <v>598</v>
      </c>
      <c r="O345" s="2" t="s">
        <v>598</v>
      </c>
      <c r="P345" s="2" t="s">
        <v>598</v>
      </c>
      <c r="Q345" s="2" t="s">
        <v>598</v>
      </c>
      <c r="R345" s="2" t="s">
        <v>598</v>
      </c>
      <c r="S345" s="2" t="s">
        <v>598</v>
      </c>
      <c r="W345" s="2">
        <f t="shared" si="25"/>
        <v>0</v>
      </c>
      <c r="AA345" s="2" t="str">
        <f t="shared" si="26"/>
        <v>'Vattenfalls elmix ospec energikälla'</v>
      </c>
      <c r="AC345" s="2">
        <f t="shared" si="27"/>
        <v>2.36</v>
      </c>
      <c r="AD345" s="2">
        <f t="shared" si="28"/>
        <v>5.69</v>
      </c>
      <c r="AE345" s="2">
        <f t="shared" si="29"/>
        <v>0.55000000000000004</v>
      </c>
    </row>
    <row r="346" spans="1:31" ht="15" customHeight="1" x14ac:dyDescent="0.25">
      <c r="A346" s="2" t="s">
        <v>474</v>
      </c>
      <c r="B346" s="2" t="s">
        <v>483</v>
      </c>
      <c r="C346" s="2">
        <v>2014</v>
      </c>
      <c r="D346" s="2">
        <v>0.2</v>
      </c>
      <c r="E346" s="2" t="s">
        <v>598</v>
      </c>
      <c r="F346" s="2" t="s">
        <v>861</v>
      </c>
      <c r="G346" s="2">
        <v>1.9</v>
      </c>
      <c r="H346" s="2">
        <v>5.69</v>
      </c>
      <c r="I346" s="2">
        <v>0</v>
      </c>
      <c r="J346" s="2" t="s">
        <v>598</v>
      </c>
      <c r="K346" s="2" t="s">
        <v>598</v>
      </c>
      <c r="L346" s="2" t="s">
        <v>598</v>
      </c>
      <c r="M346" s="2" t="s">
        <v>598</v>
      </c>
      <c r="N346" s="2" t="s">
        <v>598</v>
      </c>
      <c r="O346" s="2" t="s">
        <v>598</v>
      </c>
      <c r="P346" s="2" t="s">
        <v>598</v>
      </c>
      <c r="Q346" s="2" t="s">
        <v>598</v>
      </c>
      <c r="R346" s="2" t="s">
        <v>598</v>
      </c>
      <c r="S346" s="2" t="s">
        <v>598</v>
      </c>
      <c r="W346" s="2">
        <f t="shared" si="25"/>
        <v>0</v>
      </c>
      <c r="AA346" s="2" t="str">
        <f t="shared" si="26"/>
        <v>'Vattenfall restmix'</v>
      </c>
      <c r="AC346" s="2">
        <f t="shared" si="27"/>
        <v>1.9</v>
      </c>
      <c r="AD346" s="2">
        <f t="shared" si="28"/>
        <v>5.69</v>
      </c>
      <c r="AE346" s="2">
        <f t="shared" si="29"/>
        <v>0</v>
      </c>
    </row>
    <row r="347" spans="1:31" ht="15" customHeight="1" x14ac:dyDescent="0.25">
      <c r="A347" s="2" t="s">
        <v>474</v>
      </c>
      <c r="B347" s="2" t="s">
        <v>484</v>
      </c>
      <c r="C347" s="2">
        <v>2014</v>
      </c>
      <c r="D347" s="2">
        <v>41.9</v>
      </c>
      <c r="E347" s="2">
        <v>8.5</v>
      </c>
      <c r="F347" s="2" t="s">
        <v>861</v>
      </c>
      <c r="G347" s="2">
        <v>1.9</v>
      </c>
      <c r="H347" s="2">
        <v>5.69</v>
      </c>
      <c r="I347" s="2">
        <v>0</v>
      </c>
      <c r="J347" s="2" t="s">
        <v>598</v>
      </c>
      <c r="K347" s="2" t="s">
        <v>598</v>
      </c>
      <c r="L347" s="2" t="s">
        <v>598</v>
      </c>
      <c r="M347" s="2" t="s">
        <v>598</v>
      </c>
      <c r="N347" s="2" t="s">
        <v>598</v>
      </c>
      <c r="O347" s="2">
        <v>78.2</v>
      </c>
      <c r="P347" s="2">
        <v>0.04</v>
      </c>
      <c r="Q347" s="2">
        <v>0</v>
      </c>
      <c r="R347" s="2">
        <v>0</v>
      </c>
      <c r="S347" s="2">
        <v>0</v>
      </c>
      <c r="W347" s="2">
        <f t="shared" si="25"/>
        <v>0</v>
      </c>
      <c r="AA347" s="2" t="str">
        <f t="shared" si="26"/>
        <v>'Vattenfall restmix'</v>
      </c>
      <c r="AC347" s="2">
        <f t="shared" si="27"/>
        <v>1.9</v>
      </c>
      <c r="AD347" s="2">
        <f t="shared" si="28"/>
        <v>5.69</v>
      </c>
      <c r="AE347" s="2">
        <f t="shared" si="29"/>
        <v>0</v>
      </c>
    </row>
    <row r="348" spans="1:31" ht="15" customHeight="1" x14ac:dyDescent="0.25">
      <c r="A348" s="2" t="s">
        <v>474</v>
      </c>
      <c r="B348" s="2" t="s">
        <v>485</v>
      </c>
      <c r="C348" s="2">
        <v>2014</v>
      </c>
      <c r="D348" s="2">
        <v>1.1000000000000001</v>
      </c>
      <c r="E348" s="2" t="s">
        <v>598</v>
      </c>
      <c r="F348" s="2" t="s">
        <v>865</v>
      </c>
      <c r="G348" s="2">
        <v>2.36</v>
      </c>
      <c r="H348" s="2">
        <v>5.69</v>
      </c>
      <c r="I348" s="2">
        <v>0.55000000000000004</v>
      </c>
      <c r="J348" s="2" t="s">
        <v>598</v>
      </c>
      <c r="K348" s="2" t="s">
        <v>598</v>
      </c>
      <c r="L348" s="2" t="s">
        <v>598</v>
      </c>
      <c r="M348" s="2" t="s">
        <v>598</v>
      </c>
      <c r="N348" s="2" t="s">
        <v>598</v>
      </c>
      <c r="O348" s="2" t="s">
        <v>598</v>
      </c>
      <c r="P348" s="2" t="s">
        <v>598</v>
      </c>
      <c r="Q348" s="2" t="s">
        <v>598</v>
      </c>
      <c r="R348" s="2" t="s">
        <v>598</v>
      </c>
      <c r="S348" s="2" t="s">
        <v>598</v>
      </c>
      <c r="W348" s="2">
        <f t="shared" si="25"/>
        <v>0</v>
      </c>
      <c r="AA348" s="2" t="str">
        <f t="shared" si="26"/>
        <v>'Vattenfalls elmix. '</v>
      </c>
      <c r="AC348" s="2">
        <f t="shared" si="27"/>
        <v>2.36</v>
      </c>
      <c r="AD348" s="2">
        <f t="shared" si="28"/>
        <v>5.69</v>
      </c>
      <c r="AE348" s="2">
        <f t="shared" si="29"/>
        <v>0.55000000000000004</v>
      </c>
    </row>
    <row r="349" spans="1:31" ht="15" customHeight="1" x14ac:dyDescent="0.25">
      <c r="A349" s="2" t="s">
        <v>474</v>
      </c>
      <c r="B349" s="2" t="s">
        <v>486</v>
      </c>
      <c r="C349" s="2">
        <v>2014</v>
      </c>
      <c r="D349" s="2">
        <v>0.67</v>
      </c>
      <c r="E349" s="2" t="s">
        <v>598</v>
      </c>
      <c r="F349" s="2" t="s">
        <v>857</v>
      </c>
      <c r="G349" s="2">
        <v>2.36</v>
      </c>
      <c r="H349" s="2">
        <v>5.69</v>
      </c>
      <c r="I349" s="2">
        <v>0</v>
      </c>
      <c r="J349" s="2" t="s">
        <v>598</v>
      </c>
      <c r="K349" s="2" t="s">
        <v>598</v>
      </c>
      <c r="L349" s="2" t="s">
        <v>598</v>
      </c>
      <c r="M349" s="2" t="s">
        <v>598</v>
      </c>
      <c r="N349" s="2" t="s">
        <v>598</v>
      </c>
      <c r="O349" s="2" t="s">
        <v>598</v>
      </c>
      <c r="P349" s="2" t="s">
        <v>598</v>
      </c>
      <c r="Q349" s="2" t="s">
        <v>598</v>
      </c>
      <c r="R349" s="2" t="s">
        <v>598</v>
      </c>
      <c r="S349" s="2" t="s">
        <v>598</v>
      </c>
      <c r="W349" s="2">
        <f t="shared" si="25"/>
        <v>0</v>
      </c>
      <c r="AA349" s="2" t="str">
        <f t="shared" si="26"/>
        <v>'Vattenfalls elmix'</v>
      </c>
      <c r="AC349" s="2">
        <f t="shared" si="27"/>
        <v>2.36</v>
      </c>
      <c r="AD349" s="2">
        <f t="shared" si="28"/>
        <v>5.69</v>
      </c>
      <c r="AE349" s="2">
        <f t="shared" si="29"/>
        <v>0</v>
      </c>
    </row>
    <row r="350" spans="1:31" ht="15" customHeight="1" x14ac:dyDescent="0.25">
      <c r="A350" s="2" t="s">
        <v>487</v>
      </c>
      <c r="B350" s="2" t="s">
        <v>488</v>
      </c>
      <c r="C350" s="2">
        <v>2014</v>
      </c>
      <c r="D350" s="2">
        <v>0.1</v>
      </c>
      <c r="E350" s="2" t="s">
        <v>598</v>
      </c>
      <c r="F350" s="2" t="s">
        <v>599</v>
      </c>
      <c r="G350" s="2">
        <v>2.36</v>
      </c>
      <c r="H350" s="2">
        <v>483.4</v>
      </c>
      <c r="I350" s="2">
        <v>0.55000000000000004</v>
      </c>
      <c r="J350" s="2" t="s">
        <v>598</v>
      </c>
      <c r="K350" s="2" t="s">
        <v>598</v>
      </c>
      <c r="L350" s="2" t="s">
        <v>598</v>
      </c>
      <c r="M350" s="2" t="s">
        <v>598</v>
      </c>
      <c r="N350" s="2" t="s">
        <v>598</v>
      </c>
      <c r="O350" s="2" t="s">
        <v>598</v>
      </c>
      <c r="P350" s="2" t="s">
        <v>598</v>
      </c>
      <c r="Q350" s="2" t="s">
        <v>598</v>
      </c>
      <c r="R350" s="2" t="s">
        <v>598</v>
      </c>
      <c r="S350" s="2" t="s">
        <v>598</v>
      </c>
      <c r="W350" s="2">
        <f t="shared" si="25"/>
        <v>0</v>
      </c>
      <c r="AA350" s="2" t="str">
        <f t="shared" si="26"/>
        <v>Nordisk residual</v>
      </c>
      <c r="AC350" s="2">
        <f t="shared" si="27"/>
        <v>2.36</v>
      </c>
      <c r="AD350" s="2">
        <f t="shared" si="28"/>
        <v>483.4</v>
      </c>
      <c r="AE350" s="2">
        <f t="shared" si="29"/>
        <v>0.55000000000000004</v>
      </c>
    </row>
    <row r="351" spans="1:31" ht="15" customHeight="1" x14ac:dyDescent="0.25">
      <c r="A351" s="2" t="s">
        <v>487</v>
      </c>
      <c r="B351" s="2" t="s">
        <v>489</v>
      </c>
      <c r="C351" s="2">
        <v>2014</v>
      </c>
      <c r="D351" s="2">
        <v>0.1</v>
      </c>
      <c r="E351" s="2" t="s">
        <v>598</v>
      </c>
      <c r="F351" s="2" t="s">
        <v>599</v>
      </c>
      <c r="G351" s="2">
        <v>2.36</v>
      </c>
      <c r="H351" s="2">
        <v>483.4</v>
      </c>
      <c r="I351" s="2">
        <v>0.55000000000000004</v>
      </c>
      <c r="J351" s="2" t="s">
        <v>598</v>
      </c>
      <c r="K351" s="2" t="s">
        <v>598</v>
      </c>
      <c r="L351" s="2" t="s">
        <v>598</v>
      </c>
      <c r="M351" s="2" t="s">
        <v>598</v>
      </c>
      <c r="N351" s="2" t="s">
        <v>598</v>
      </c>
      <c r="O351" s="2" t="s">
        <v>598</v>
      </c>
      <c r="P351" s="2" t="s">
        <v>598</v>
      </c>
      <c r="Q351" s="2" t="s">
        <v>598</v>
      </c>
      <c r="R351" s="2" t="s">
        <v>598</v>
      </c>
      <c r="S351" s="2" t="s">
        <v>598</v>
      </c>
      <c r="W351" s="2">
        <f t="shared" si="25"/>
        <v>0</v>
      </c>
      <c r="AA351" s="2" t="str">
        <f t="shared" si="26"/>
        <v>Nordisk residual</v>
      </c>
      <c r="AC351" s="2">
        <f t="shared" si="27"/>
        <v>2.36</v>
      </c>
      <c r="AD351" s="2">
        <f t="shared" si="28"/>
        <v>483.4</v>
      </c>
      <c r="AE351" s="2">
        <f t="shared" si="29"/>
        <v>0.55000000000000004</v>
      </c>
    </row>
    <row r="352" spans="1:31" ht="15" customHeight="1" x14ac:dyDescent="0.25">
      <c r="A352" s="2" t="s">
        <v>487</v>
      </c>
      <c r="B352" s="2" t="s">
        <v>490</v>
      </c>
      <c r="C352" s="2">
        <v>2014</v>
      </c>
      <c r="D352" s="2">
        <v>1.5</v>
      </c>
      <c r="E352" s="2">
        <v>4</v>
      </c>
      <c r="F352" s="2" t="s">
        <v>599</v>
      </c>
      <c r="G352" s="2">
        <v>2.36</v>
      </c>
      <c r="H352" s="2">
        <v>483.4</v>
      </c>
      <c r="I352" s="2">
        <v>0.55000000000000004</v>
      </c>
      <c r="J352" s="2" t="s">
        <v>598</v>
      </c>
      <c r="K352" s="2" t="s">
        <v>598</v>
      </c>
      <c r="L352" s="2" t="s">
        <v>598</v>
      </c>
      <c r="M352" s="2" t="s">
        <v>598</v>
      </c>
      <c r="N352" s="2" t="s">
        <v>598</v>
      </c>
      <c r="O352" s="2" t="s">
        <v>598</v>
      </c>
      <c r="P352" s="2" t="s">
        <v>598</v>
      </c>
      <c r="Q352" s="2" t="s">
        <v>598</v>
      </c>
      <c r="R352" s="2" t="s">
        <v>598</v>
      </c>
      <c r="S352" s="2" t="s">
        <v>598</v>
      </c>
      <c r="W352" s="2">
        <f t="shared" si="25"/>
        <v>0</v>
      </c>
      <c r="AA352" s="2" t="str">
        <f t="shared" si="26"/>
        <v>Nordisk residual</v>
      </c>
      <c r="AC352" s="2">
        <f t="shared" si="27"/>
        <v>2.36</v>
      </c>
      <c r="AD352" s="2">
        <f t="shared" si="28"/>
        <v>483.4</v>
      </c>
      <c r="AE352" s="2">
        <f t="shared" si="29"/>
        <v>0.55000000000000004</v>
      </c>
    </row>
    <row r="353" spans="1:31" ht="15" customHeight="1" x14ac:dyDescent="0.25">
      <c r="A353" s="2" t="s">
        <v>491</v>
      </c>
      <c r="B353" s="2" t="s">
        <v>492</v>
      </c>
      <c r="C353" s="2">
        <v>2014</v>
      </c>
      <c r="D353" s="2" t="s">
        <v>598</v>
      </c>
      <c r="E353" s="2" t="s">
        <v>598</v>
      </c>
      <c r="F353" s="2" t="s">
        <v>866</v>
      </c>
      <c r="G353" s="2">
        <v>1.3</v>
      </c>
      <c r="H353" s="2">
        <v>30</v>
      </c>
      <c r="I353" s="2">
        <v>0</v>
      </c>
      <c r="J353" s="2" t="s">
        <v>598</v>
      </c>
      <c r="K353" s="2" t="s">
        <v>598</v>
      </c>
      <c r="L353" s="2" t="s">
        <v>598</v>
      </c>
      <c r="M353" s="2" t="s">
        <v>598</v>
      </c>
      <c r="N353" s="2" t="s">
        <v>598</v>
      </c>
      <c r="O353" s="2" t="s">
        <v>598</v>
      </c>
      <c r="P353" s="2" t="s">
        <v>598</v>
      </c>
      <c r="Q353" s="2" t="s">
        <v>598</v>
      </c>
      <c r="R353" s="2" t="s">
        <v>598</v>
      </c>
      <c r="S353" s="2" t="s">
        <v>598</v>
      </c>
      <c r="W353" s="2">
        <f t="shared" si="25"/>
        <v>0</v>
      </c>
      <c r="AA353" s="2" t="str">
        <f t="shared" si="26"/>
        <v>'vind.vatten. biobränsle'</v>
      </c>
      <c r="AC353" s="2">
        <f t="shared" si="27"/>
        <v>1.3</v>
      </c>
      <c r="AD353" s="2">
        <f t="shared" si="28"/>
        <v>30</v>
      </c>
      <c r="AE353" s="2">
        <f t="shared" si="29"/>
        <v>0</v>
      </c>
    </row>
    <row r="354" spans="1:31" ht="15" customHeight="1" x14ac:dyDescent="0.25">
      <c r="A354" s="2" t="s">
        <v>491</v>
      </c>
      <c r="B354" s="2" t="s">
        <v>493</v>
      </c>
      <c r="C354" s="2">
        <v>2014</v>
      </c>
      <c r="D354" s="2">
        <v>0.1</v>
      </c>
      <c r="E354" s="2" t="s">
        <v>598</v>
      </c>
      <c r="F354" s="2" t="s">
        <v>867</v>
      </c>
      <c r="G354" s="2">
        <v>1.1000000000000001</v>
      </c>
      <c r="H354" s="2">
        <v>1.4999999999999999E-4</v>
      </c>
      <c r="I354" s="2">
        <v>0</v>
      </c>
      <c r="J354" s="2" t="s">
        <v>598</v>
      </c>
      <c r="K354" s="2" t="s">
        <v>598</v>
      </c>
      <c r="L354" s="2" t="s">
        <v>598</v>
      </c>
      <c r="M354" s="2" t="s">
        <v>598</v>
      </c>
      <c r="N354" s="2" t="s">
        <v>598</v>
      </c>
      <c r="O354" s="2" t="s">
        <v>598</v>
      </c>
      <c r="P354" s="2" t="s">
        <v>598</v>
      </c>
      <c r="Q354" s="2" t="s">
        <v>598</v>
      </c>
      <c r="R354" s="2" t="s">
        <v>598</v>
      </c>
      <c r="S354" s="2" t="s">
        <v>598</v>
      </c>
      <c r="W354" s="2">
        <f t="shared" si="25"/>
        <v>0</v>
      </c>
      <c r="AA354" s="2" t="str">
        <f t="shared" si="26"/>
        <v>'vattenel epd'</v>
      </c>
      <c r="AC354" s="2">
        <f t="shared" si="27"/>
        <v>1.1000000000000001</v>
      </c>
      <c r="AD354" s="2">
        <f t="shared" si="28"/>
        <v>1.4999999999999999E-4</v>
      </c>
      <c r="AE354" s="2">
        <f t="shared" si="29"/>
        <v>0</v>
      </c>
    </row>
    <row r="355" spans="1:31" ht="15" customHeight="1" x14ac:dyDescent="0.25">
      <c r="A355" s="2" t="s">
        <v>491</v>
      </c>
      <c r="B355" s="2" t="s">
        <v>494</v>
      </c>
      <c r="C355" s="2">
        <v>2014</v>
      </c>
      <c r="D355" s="2">
        <v>0.15</v>
      </c>
      <c r="E355" s="2" t="s">
        <v>598</v>
      </c>
      <c r="F355" s="2" t="s">
        <v>867</v>
      </c>
      <c r="G355" s="2">
        <v>1.1000000000000001</v>
      </c>
      <c r="H355" s="2">
        <v>1.4999999999999999E-4</v>
      </c>
      <c r="I355" s="2">
        <v>0</v>
      </c>
      <c r="J355" s="2" t="s">
        <v>598</v>
      </c>
      <c r="K355" s="2" t="s">
        <v>598</v>
      </c>
      <c r="L355" s="2" t="s">
        <v>598</v>
      </c>
      <c r="M355" s="2" t="s">
        <v>598</v>
      </c>
      <c r="N355" s="2" t="s">
        <v>598</v>
      </c>
      <c r="O355" s="2" t="s">
        <v>598</v>
      </c>
      <c r="P355" s="2" t="s">
        <v>598</v>
      </c>
      <c r="Q355" s="2" t="s">
        <v>598</v>
      </c>
      <c r="R355" s="2" t="s">
        <v>598</v>
      </c>
      <c r="S355" s="2" t="s">
        <v>598</v>
      </c>
      <c r="W355" s="2">
        <f t="shared" si="25"/>
        <v>0</v>
      </c>
      <c r="AA355" s="2" t="str">
        <f t="shared" si="26"/>
        <v>'vattenel epd'</v>
      </c>
      <c r="AC355" s="2">
        <f t="shared" si="27"/>
        <v>1.1000000000000001</v>
      </c>
      <c r="AD355" s="2">
        <f t="shared" si="28"/>
        <v>1.4999999999999999E-4</v>
      </c>
      <c r="AE355" s="2">
        <f t="shared" si="29"/>
        <v>0</v>
      </c>
    </row>
    <row r="356" spans="1:31" ht="15" customHeight="1" x14ac:dyDescent="0.25">
      <c r="A356" s="2" t="s">
        <v>491</v>
      </c>
      <c r="B356" s="2" t="s">
        <v>495</v>
      </c>
      <c r="C356" s="2">
        <v>2014</v>
      </c>
      <c r="D356" s="2">
        <v>0.2</v>
      </c>
      <c r="E356" s="2" t="s">
        <v>598</v>
      </c>
      <c r="F356" s="2" t="s">
        <v>867</v>
      </c>
      <c r="G356" s="2">
        <v>1.1000000000000001</v>
      </c>
      <c r="H356" s="2">
        <v>1.4999999999999999E-4</v>
      </c>
      <c r="I356" s="2">
        <v>0</v>
      </c>
      <c r="J356" s="2" t="s">
        <v>598</v>
      </c>
      <c r="K356" s="2" t="s">
        <v>598</v>
      </c>
      <c r="L356" s="2" t="s">
        <v>598</v>
      </c>
      <c r="M356" s="2" t="s">
        <v>598</v>
      </c>
      <c r="N356" s="2" t="s">
        <v>598</v>
      </c>
      <c r="O356" s="2" t="s">
        <v>598</v>
      </c>
      <c r="P356" s="2" t="s">
        <v>598</v>
      </c>
      <c r="Q356" s="2" t="s">
        <v>598</v>
      </c>
      <c r="R356" s="2" t="s">
        <v>598</v>
      </c>
      <c r="S356" s="2" t="s">
        <v>598</v>
      </c>
      <c r="W356" s="2">
        <f t="shared" si="25"/>
        <v>0</v>
      </c>
      <c r="AA356" s="2" t="str">
        <f t="shared" si="26"/>
        <v>'vattenel epd'</v>
      </c>
      <c r="AC356" s="2">
        <f t="shared" si="27"/>
        <v>1.1000000000000001</v>
      </c>
      <c r="AD356" s="2">
        <f t="shared" si="28"/>
        <v>1.4999999999999999E-4</v>
      </c>
      <c r="AE356" s="2">
        <f t="shared" si="29"/>
        <v>0</v>
      </c>
    </row>
    <row r="357" spans="1:31" ht="15" customHeight="1" x14ac:dyDescent="0.25">
      <c r="A357" s="2" t="s">
        <v>491</v>
      </c>
      <c r="B357" s="2" t="s">
        <v>496</v>
      </c>
      <c r="C357" s="2">
        <v>2014</v>
      </c>
      <c r="D357" s="2">
        <v>1.8</v>
      </c>
      <c r="E357" s="2" t="s">
        <v>598</v>
      </c>
      <c r="F357" s="2" t="s">
        <v>867</v>
      </c>
      <c r="G357" s="2">
        <v>1.1000000000000001</v>
      </c>
      <c r="H357" s="2">
        <v>1.4999999999999999E-4</v>
      </c>
      <c r="I357" s="2">
        <v>0</v>
      </c>
      <c r="J357" s="2" t="s">
        <v>598</v>
      </c>
      <c r="K357" s="2" t="s">
        <v>598</v>
      </c>
      <c r="L357" s="2" t="s">
        <v>598</v>
      </c>
      <c r="M357" s="2" t="s">
        <v>598</v>
      </c>
      <c r="N357" s="2" t="s">
        <v>598</v>
      </c>
      <c r="O357" s="2" t="s">
        <v>598</v>
      </c>
      <c r="P357" s="2" t="s">
        <v>598</v>
      </c>
      <c r="Q357" s="2" t="s">
        <v>598</v>
      </c>
      <c r="R357" s="2" t="s">
        <v>598</v>
      </c>
      <c r="S357" s="2" t="s">
        <v>598</v>
      </c>
      <c r="W357" s="2">
        <f t="shared" si="25"/>
        <v>0</v>
      </c>
      <c r="AA357" s="2" t="str">
        <f t="shared" si="26"/>
        <v>'vattenel epd'</v>
      </c>
      <c r="AC357" s="2">
        <f t="shared" si="27"/>
        <v>1.1000000000000001</v>
      </c>
      <c r="AD357" s="2">
        <f t="shared" si="28"/>
        <v>1.4999999999999999E-4</v>
      </c>
      <c r="AE357" s="2">
        <f t="shared" si="29"/>
        <v>0</v>
      </c>
    </row>
    <row r="358" spans="1:31" ht="15" customHeight="1" x14ac:dyDescent="0.25">
      <c r="A358" s="2" t="s">
        <v>497</v>
      </c>
      <c r="B358" s="2" t="s">
        <v>498</v>
      </c>
      <c r="C358" s="2">
        <v>2014</v>
      </c>
      <c r="D358" s="2">
        <v>0.04</v>
      </c>
      <c r="E358" s="2" t="s">
        <v>598</v>
      </c>
      <c r="F358" s="2" t="s">
        <v>868</v>
      </c>
      <c r="G358" s="2">
        <v>1.1000000000000001</v>
      </c>
      <c r="H358" s="2">
        <v>0</v>
      </c>
      <c r="I358" s="2">
        <v>0</v>
      </c>
      <c r="J358" s="2" t="s">
        <v>598</v>
      </c>
      <c r="K358" s="2" t="s">
        <v>598</v>
      </c>
      <c r="L358" s="2" t="s">
        <v>598</v>
      </c>
      <c r="M358" s="2" t="s">
        <v>598</v>
      </c>
      <c r="N358" s="2" t="s">
        <v>598</v>
      </c>
      <c r="O358" s="2" t="s">
        <v>598</v>
      </c>
      <c r="P358" s="2" t="s">
        <v>598</v>
      </c>
      <c r="Q358" s="2" t="s">
        <v>598</v>
      </c>
      <c r="R358" s="2" t="s">
        <v>598</v>
      </c>
      <c r="S358" s="2" t="s">
        <v>598</v>
      </c>
      <c r="W358" s="2">
        <f t="shared" si="25"/>
        <v>0</v>
      </c>
      <c r="AA358" s="2" t="str">
        <f t="shared" si="26"/>
        <v>'Blå el från vattenkraft'</v>
      </c>
      <c r="AC358" s="2">
        <f t="shared" si="27"/>
        <v>1.1000000000000001</v>
      </c>
      <c r="AD358" s="2">
        <f t="shared" si="28"/>
        <v>0</v>
      </c>
      <c r="AE358" s="2">
        <f t="shared" si="29"/>
        <v>0</v>
      </c>
    </row>
    <row r="359" spans="1:31" ht="15" customHeight="1" x14ac:dyDescent="0.25">
      <c r="A359" s="2" t="s">
        <v>497</v>
      </c>
      <c r="B359" s="2" t="s">
        <v>499</v>
      </c>
      <c r="C359" s="2">
        <v>2014</v>
      </c>
      <c r="D359" s="2" t="s">
        <v>598</v>
      </c>
      <c r="E359" s="2" t="s">
        <v>598</v>
      </c>
      <c r="F359" s="2" t="s">
        <v>599</v>
      </c>
      <c r="G359" s="2">
        <v>2.36</v>
      </c>
      <c r="H359" s="2">
        <v>483.4</v>
      </c>
      <c r="I359" s="2">
        <v>0.55000000000000004</v>
      </c>
      <c r="J359" s="2" t="s">
        <v>598</v>
      </c>
      <c r="K359" s="2" t="s">
        <v>598</v>
      </c>
      <c r="L359" s="2" t="s">
        <v>598</v>
      </c>
      <c r="M359" s="2" t="s">
        <v>598</v>
      </c>
      <c r="N359" s="2" t="s">
        <v>598</v>
      </c>
      <c r="O359" s="2" t="s">
        <v>598</v>
      </c>
      <c r="P359" s="2" t="s">
        <v>598</v>
      </c>
      <c r="Q359" s="2" t="s">
        <v>598</v>
      </c>
      <c r="R359" s="2" t="s">
        <v>598</v>
      </c>
      <c r="S359" s="2" t="s">
        <v>598</v>
      </c>
      <c r="W359" s="2">
        <f t="shared" si="25"/>
        <v>0</v>
      </c>
      <c r="AA359" s="2" t="str">
        <f t="shared" si="26"/>
        <v>Nordisk residual</v>
      </c>
      <c r="AC359" s="2">
        <f t="shared" si="27"/>
        <v>2.36</v>
      </c>
      <c r="AD359" s="2">
        <f t="shared" si="28"/>
        <v>483.4</v>
      </c>
      <c r="AE359" s="2">
        <f t="shared" si="29"/>
        <v>0.55000000000000004</v>
      </c>
    </row>
    <row r="360" spans="1:31" ht="15" customHeight="1" x14ac:dyDescent="0.25">
      <c r="A360" s="2" t="s">
        <v>497</v>
      </c>
      <c r="B360" s="2" t="s">
        <v>500</v>
      </c>
      <c r="C360" s="2">
        <v>2014</v>
      </c>
      <c r="D360" s="2">
        <v>0.5</v>
      </c>
      <c r="E360" s="2" t="s">
        <v>598</v>
      </c>
      <c r="F360" s="2" t="s">
        <v>868</v>
      </c>
      <c r="G360" s="2">
        <v>1.1000000000000001</v>
      </c>
      <c r="H360" s="2">
        <v>0</v>
      </c>
      <c r="I360" s="2">
        <v>0</v>
      </c>
      <c r="J360" s="2" t="s">
        <v>598</v>
      </c>
      <c r="K360" s="2" t="s">
        <v>598</v>
      </c>
      <c r="L360" s="2" t="s">
        <v>598</v>
      </c>
      <c r="M360" s="2" t="s">
        <v>598</v>
      </c>
      <c r="N360" s="2" t="s">
        <v>598</v>
      </c>
      <c r="O360" s="2" t="s">
        <v>598</v>
      </c>
      <c r="P360" s="2" t="s">
        <v>598</v>
      </c>
      <c r="Q360" s="2" t="s">
        <v>598</v>
      </c>
      <c r="R360" s="2" t="s">
        <v>598</v>
      </c>
      <c r="S360" s="2" t="s">
        <v>598</v>
      </c>
      <c r="W360" s="2">
        <f t="shared" si="25"/>
        <v>0</v>
      </c>
      <c r="AA360" s="2" t="str">
        <f t="shared" si="26"/>
        <v>'Blå el från vattenkraft'</v>
      </c>
      <c r="AC360" s="2">
        <f t="shared" si="27"/>
        <v>1.1000000000000001</v>
      </c>
      <c r="AD360" s="2">
        <f t="shared" si="28"/>
        <v>0</v>
      </c>
      <c r="AE360" s="2">
        <f t="shared" si="29"/>
        <v>0</v>
      </c>
    </row>
    <row r="361" spans="1:31" ht="15" customHeight="1" x14ac:dyDescent="0.25">
      <c r="A361" s="2" t="s">
        <v>501</v>
      </c>
      <c r="B361" s="2" t="s">
        <v>502</v>
      </c>
      <c r="C361" s="2">
        <v>2014</v>
      </c>
      <c r="D361" s="2">
        <v>8.2189999999999994</v>
      </c>
      <c r="E361" s="2" t="s">
        <v>598</v>
      </c>
      <c r="F361" s="2" t="s">
        <v>869</v>
      </c>
      <c r="G361" s="2">
        <v>2</v>
      </c>
      <c r="H361" s="2">
        <v>0</v>
      </c>
      <c r="I361" s="2">
        <v>0</v>
      </c>
      <c r="J361" s="2" t="s">
        <v>598</v>
      </c>
      <c r="K361" s="2" t="s">
        <v>598</v>
      </c>
      <c r="L361" s="2" t="s">
        <v>598</v>
      </c>
      <c r="M361" s="2" t="s">
        <v>598</v>
      </c>
      <c r="N361" s="2" t="s">
        <v>598</v>
      </c>
      <c r="O361" s="2" t="s">
        <v>598</v>
      </c>
      <c r="P361" s="2" t="s">
        <v>598</v>
      </c>
      <c r="Q361" s="2" t="s">
        <v>598</v>
      </c>
      <c r="R361" s="2" t="s">
        <v>598</v>
      </c>
      <c r="S361" s="2" t="s">
        <v>598</v>
      </c>
      <c r="W361" s="2">
        <f t="shared" si="25"/>
        <v>0</v>
      </c>
      <c r="AA361" s="2" t="str">
        <f t="shared" si="26"/>
        <v>'Bio Energi'</v>
      </c>
      <c r="AC361" s="2">
        <f t="shared" si="27"/>
        <v>2</v>
      </c>
      <c r="AD361" s="2">
        <f t="shared" si="28"/>
        <v>0</v>
      </c>
      <c r="AE361" s="2">
        <f t="shared" si="29"/>
        <v>0</v>
      </c>
    </row>
    <row r="362" spans="1:31" ht="15" customHeight="1" x14ac:dyDescent="0.25">
      <c r="A362" s="2" t="s">
        <v>501</v>
      </c>
      <c r="B362" s="2" t="s">
        <v>503</v>
      </c>
      <c r="C362" s="2">
        <v>2014</v>
      </c>
      <c r="D362" s="2">
        <v>0.17499999999999999</v>
      </c>
      <c r="E362" s="2" t="s">
        <v>598</v>
      </c>
      <c r="F362" s="2" t="s">
        <v>869</v>
      </c>
      <c r="G362" s="2">
        <v>2</v>
      </c>
      <c r="H362" s="2">
        <v>0</v>
      </c>
      <c r="I362" s="2">
        <v>0</v>
      </c>
      <c r="J362" s="2" t="s">
        <v>598</v>
      </c>
      <c r="K362" s="2" t="s">
        <v>598</v>
      </c>
      <c r="L362" s="2" t="s">
        <v>598</v>
      </c>
      <c r="M362" s="2" t="s">
        <v>598</v>
      </c>
      <c r="N362" s="2" t="s">
        <v>598</v>
      </c>
      <c r="O362" s="2" t="s">
        <v>598</v>
      </c>
      <c r="P362" s="2" t="s">
        <v>598</v>
      </c>
      <c r="Q362" s="2" t="s">
        <v>598</v>
      </c>
      <c r="R362" s="2" t="s">
        <v>598</v>
      </c>
      <c r="S362" s="2" t="s">
        <v>598</v>
      </c>
      <c r="W362" s="2">
        <f t="shared" si="25"/>
        <v>0</v>
      </c>
      <c r="AA362" s="2" t="str">
        <f t="shared" si="26"/>
        <v>'Bio Energi'</v>
      </c>
      <c r="AC362" s="2">
        <f t="shared" si="27"/>
        <v>2</v>
      </c>
      <c r="AD362" s="2">
        <f t="shared" si="28"/>
        <v>0</v>
      </c>
      <c r="AE362" s="2">
        <f t="shared" si="29"/>
        <v>0</v>
      </c>
    </row>
    <row r="363" spans="1:31" ht="15" customHeight="1" x14ac:dyDescent="0.25">
      <c r="A363" s="2" t="s">
        <v>501</v>
      </c>
      <c r="B363" s="2" t="s">
        <v>504</v>
      </c>
      <c r="C363" s="2">
        <v>2014</v>
      </c>
      <c r="D363" s="2">
        <v>0</v>
      </c>
      <c r="E363" s="2" t="s">
        <v>598</v>
      </c>
      <c r="F363" s="2" t="s">
        <v>870</v>
      </c>
      <c r="G363" s="2">
        <v>2</v>
      </c>
      <c r="H363" s="2">
        <v>0</v>
      </c>
      <c r="I363" s="2">
        <v>0</v>
      </c>
      <c r="J363" s="2" t="s">
        <v>598</v>
      </c>
      <c r="K363" s="2" t="s">
        <v>598</v>
      </c>
      <c r="L363" s="2" t="s">
        <v>598</v>
      </c>
      <c r="M363" s="2" t="s">
        <v>598</v>
      </c>
      <c r="N363" s="2" t="s">
        <v>598</v>
      </c>
      <c r="O363" s="2" t="s">
        <v>598</v>
      </c>
      <c r="P363" s="2" t="s">
        <v>598</v>
      </c>
      <c r="Q363" s="2" t="s">
        <v>598</v>
      </c>
      <c r="R363" s="2" t="s">
        <v>598</v>
      </c>
      <c r="S363" s="2" t="s">
        <v>598</v>
      </c>
      <c r="W363" s="2">
        <f t="shared" si="25"/>
        <v>0</v>
      </c>
      <c r="AA363" s="2" t="str">
        <f t="shared" si="26"/>
        <v>'bioel'</v>
      </c>
      <c r="AC363" s="2">
        <f t="shared" si="27"/>
        <v>2</v>
      </c>
      <c r="AD363" s="2">
        <f t="shared" si="28"/>
        <v>0</v>
      </c>
      <c r="AE363" s="2">
        <f t="shared" si="29"/>
        <v>0</v>
      </c>
    </row>
    <row r="364" spans="1:31" ht="15" customHeight="1" x14ac:dyDescent="0.25">
      <c r="A364" s="2" t="s">
        <v>501</v>
      </c>
      <c r="B364" s="2" t="s">
        <v>505</v>
      </c>
      <c r="C364" s="2">
        <v>2014</v>
      </c>
      <c r="D364" s="2" t="s">
        <v>598</v>
      </c>
      <c r="E364" s="2" t="s">
        <v>598</v>
      </c>
      <c r="F364" s="2" t="s">
        <v>869</v>
      </c>
      <c r="G364" s="2">
        <v>2</v>
      </c>
      <c r="H364" s="2">
        <v>0</v>
      </c>
      <c r="I364" s="2">
        <v>0</v>
      </c>
      <c r="J364" s="2" t="s">
        <v>598</v>
      </c>
      <c r="K364" s="2" t="s">
        <v>598</v>
      </c>
      <c r="L364" s="2" t="s">
        <v>598</v>
      </c>
      <c r="M364" s="2" t="s">
        <v>598</v>
      </c>
      <c r="N364" s="2" t="s">
        <v>598</v>
      </c>
      <c r="O364" s="2" t="s">
        <v>598</v>
      </c>
      <c r="P364" s="2" t="s">
        <v>598</v>
      </c>
      <c r="Q364" s="2" t="s">
        <v>598</v>
      </c>
      <c r="R364" s="2" t="s">
        <v>598</v>
      </c>
      <c r="S364" s="2" t="s">
        <v>598</v>
      </c>
      <c r="W364" s="2">
        <f t="shared" si="25"/>
        <v>0</v>
      </c>
      <c r="AA364" s="2" t="str">
        <f t="shared" si="26"/>
        <v>'Bio Energi'</v>
      </c>
      <c r="AC364" s="2">
        <f t="shared" si="27"/>
        <v>2</v>
      </c>
      <c r="AD364" s="2">
        <f t="shared" si="28"/>
        <v>0</v>
      </c>
      <c r="AE364" s="2">
        <f t="shared" si="29"/>
        <v>0</v>
      </c>
    </row>
    <row r="365" spans="1:31" ht="15" customHeight="1" x14ac:dyDescent="0.25">
      <c r="A365" s="2" t="s">
        <v>501</v>
      </c>
      <c r="B365" s="2" t="s">
        <v>506</v>
      </c>
      <c r="C365" s="2">
        <v>2014</v>
      </c>
      <c r="D365" s="2" t="s">
        <v>598</v>
      </c>
      <c r="E365" s="2" t="s">
        <v>598</v>
      </c>
      <c r="F365" s="2" t="s">
        <v>871</v>
      </c>
      <c r="G365" s="2">
        <v>2</v>
      </c>
      <c r="H365" s="2">
        <v>0</v>
      </c>
      <c r="I365" s="2">
        <v>0</v>
      </c>
      <c r="J365" s="2" t="s">
        <v>598</v>
      </c>
      <c r="K365" s="2" t="s">
        <v>598</v>
      </c>
      <c r="L365" s="2" t="s">
        <v>598</v>
      </c>
      <c r="M365" s="2" t="s">
        <v>598</v>
      </c>
      <c r="N365" s="2" t="s">
        <v>598</v>
      </c>
      <c r="O365" s="2" t="s">
        <v>598</v>
      </c>
      <c r="P365" s="2" t="s">
        <v>598</v>
      </c>
      <c r="Q365" s="2" t="s">
        <v>598</v>
      </c>
      <c r="R365" s="2" t="s">
        <v>598</v>
      </c>
      <c r="S365" s="2" t="s">
        <v>598</v>
      </c>
      <c r="W365" s="2">
        <f t="shared" si="25"/>
        <v>0</v>
      </c>
      <c r="AA365" s="2" t="str">
        <f t="shared" si="26"/>
        <v>'Bio energi'</v>
      </c>
      <c r="AC365" s="2">
        <f t="shared" si="27"/>
        <v>2</v>
      </c>
      <c r="AD365" s="2">
        <f t="shared" si="28"/>
        <v>0</v>
      </c>
      <c r="AE365" s="2">
        <f t="shared" si="29"/>
        <v>0</v>
      </c>
    </row>
    <row r="366" spans="1:31" ht="15" customHeight="1" x14ac:dyDescent="0.25">
      <c r="A366" s="2" t="s">
        <v>501</v>
      </c>
      <c r="B366" s="2" t="s">
        <v>507</v>
      </c>
      <c r="C366" s="2">
        <v>2014</v>
      </c>
      <c r="D366" s="2" t="s">
        <v>598</v>
      </c>
      <c r="E366" s="2" t="s">
        <v>598</v>
      </c>
      <c r="F366" s="2" t="s">
        <v>869</v>
      </c>
      <c r="G366" s="2">
        <v>2</v>
      </c>
      <c r="H366" s="2">
        <v>0</v>
      </c>
      <c r="I366" s="2">
        <v>0</v>
      </c>
      <c r="J366" s="2" t="s">
        <v>598</v>
      </c>
      <c r="K366" s="2" t="s">
        <v>598</v>
      </c>
      <c r="L366" s="2" t="s">
        <v>598</v>
      </c>
      <c r="M366" s="2" t="s">
        <v>598</v>
      </c>
      <c r="N366" s="2" t="s">
        <v>598</v>
      </c>
      <c r="O366" s="2" t="s">
        <v>598</v>
      </c>
      <c r="P366" s="2" t="s">
        <v>598</v>
      </c>
      <c r="Q366" s="2" t="s">
        <v>598</v>
      </c>
      <c r="R366" s="2" t="s">
        <v>598</v>
      </c>
      <c r="S366" s="2" t="s">
        <v>598</v>
      </c>
      <c r="W366" s="2">
        <f t="shared" si="25"/>
        <v>0</v>
      </c>
      <c r="AA366" s="2" t="str">
        <f t="shared" si="26"/>
        <v>'Bio Energi'</v>
      </c>
      <c r="AC366" s="2">
        <f t="shared" si="27"/>
        <v>2</v>
      </c>
      <c r="AD366" s="2">
        <f t="shared" si="28"/>
        <v>0</v>
      </c>
      <c r="AE366" s="2">
        <f t="shared" si="29"/>
        <v>0</v>
      </c>
    </row>
    <row r="367" spans="1:31" ht="15" customHeight="1" x14ac:dyDescent="0.25">
      <c r="A367" s="2" t="s">
        <v>501</v>
      </c>
      <c r="B367" s="2" t="s">
        <v>508</v>
      </c>
      <c r="C367" s="2">
        <v>2014</v>
      </c>
      <c r="D367" s="2">
        <v>1.9450000000000001</v>
      </c>
      <c r="E367" s="2" t="s">
        <v>598</v>
      </c>
      <c r="F367" s="2" t="s">
        <v>870</v>
      </c>
      <c r="G367" s="2">
        <v>2</v>
      </c>
      <c r="H367" s="2">
        <v>0</v>
      </c>
      <c r="I367" s="2">
        <v>0</v>
      </c>
      <c r="J367" s="2" t="s">
        <v>598</v>
      </c>
      <c r="K367" s="2" t="s">
        <v>598</v>
      </c>
      <c r="L367" s="2" t="s">
        <v>598</v>
      </c>
      <c r="M367" s="2" t="s">
        <v>598</v>
      </c>
      <c r="N367" s="2" t="s">
        <v>598</v>
      </c>
      <c r="O367" s="2" t="s">
        <v>598</v>
      </c>
      <c r="P367" s="2" t="s">
        <v>598</v>
      </c>
      <c r="Q367" s="2" t="s">
        <v>598</v>
      </c>
      <c r="R367" s="2" t="s">
        <v>598</v>
      </c>
      <c r="S367" s="2" t="s">
        <v>598</v>
      </c>
      <c r="W367" s="2">
        <f t="shared" si="25"/>
        <v>0</v>
      </c>
      <c r="AA367" s="2" t="str">
        <f t="shared" si="26"/>
        <v>'bioel'</v>
      </c>
      <c r="AC367" s="2">
        <f t="shared" si="27"/>
        <v>2</v>
      </c>
      <c r="AD367" s="2">
        <f t="shared" si="28"/>
        <v>0</v>
      </c>
      <c r="AE367" s="2">
        <f t="shared" si="29"/>
        <v>0</v>
      </c>
    </row>
    <row r="368" spans="1:31" ht="15" customHeight="1" x14ac:dyDescent="0.25">
      <c r="A368" s="2" t="s">
        <v>501</v>
      </c>
      <c r="B368" s="2" t="s">
        <v>509</v>
      </c>
      <c r="C368" s="2">
        <v>2014</v>
      </c>
      <c r="D368" s="2">
        <v>0.20599999999999999</v>
      </c>
      <c r="E368" s="2">
        <v>5.0419999999999998</v>
      </c>
      <c r="F368" s="2" t="s">
        <v>870</v>
      </c>
      <c r="G368" s="2">
        <v>2</v>
      </c>
      <c r="H368" s="2">
        <v>0</v>
      </c>
      <c r="I368" s="2">
        <v>0</v>
      </c>
      <c r="J368" s="2" t="s">
        <v>598</v>
      </c>
      <c r="K368" s="2" t="s">
        <v>598</v>
      </c>
      <c r="L368" s="2" t="s">
        <v>598</v>
      </c>
      <c r="M368" s="2" t="s">
        <v>598</v>
      </c>
      <c r="N368" s="2" t="s">
        <v>598</v>
      </c>
      <c r="O368" s="2" t="s">
        <v>598</v>
      </c>
      <c r="P368" s="2" t="s">
        <v>598</v>
      </c>
      <c r="Q368" s="2" t="s">
        <v>598</v>
      </c>
      <c r="R368" s="2" t="s">
        <v>598</v>
      </c>
      <c r="S368" s="2" t="s">
        <v>598</v>
      </c>
      <c r="W368" s="2">
        <f t="shared" si="25"/>
        <v>0</v>
      </c>
      <c r="AA368" s="2" t="str">
        <f t="shared" si="26"/>
        <v>'bioel'</v>
      </c>
      <c r="AC368" s="2">
        <f t="shared" si="27"/>
        <v>2</v>
      </c>
      <c r="AD368" s="2">
        <f t="shared" si="28"/>
        <v>0</v>
      </c>
      <c r="AE368" s="2">
        <f t="shared" si="29"/>
        <v>0</v>
      </c>
    </row>
    <row r="369" spans="1:31" ht="15" customHeight="1" x14ac:dyDescent="0.25">
      <c r="A369" s="2" t="s">
        <v>501</v>
      </c>
      <c r="B369" s="2" t="s">
        <v>510</v>
      </c>
      <c r="C369" s="2">
        <v>2014</v>
      </c>
      <c r="D369" s="2" t="s">
        <v>598</v>
      </c>
      <c r="E369" s="2" t="s">
        <v>598</v>
      </c>
      <c r="F369" s="2" t="s">
        <v>869</v>
      </c>
      <c r="G369" s="2">
        <v>2</v>
      </c>
      <c r="H369" s="2">
        <v>0</v>
      </c>
      <c r="I369" s="2">
        <v>0</v>
      </c>
      <c r="J369" s="2" t="s">
        <v>598</v>
      </c>
      <c r="K369" s="2" t="s">
        <v>598</v>
      </c>
      <c r="L369" s="2" t="s">
        <v>598</v>
      </c>
      <c r="M369" s="2" t="s">
        <v>598</v>
      </c>
      <c r="N369" s="2" t="s">
        <v>598</v>
      </c>
      <c r="O369" s="2" t="s">
        <v>598</v>
      </c>
      <c r="P369" s="2" t="s">
        <v>598</v>
      </c>
      <c r="Q369" s="2" t="s">
        <v>598</v>
      </c>
      <c r="R369" s="2" t="s">
        <v>598</v>
      </c>
      <c r="S369" s="2" t="s">
        <v>598</v>
      </c>
      <c r="W369" s="2">
        <f t="shared" si="25"/>
        <v>0</v>
      </c>
      <c r="AA369" s="2" t="str">
        <f t="shared" si="26"/>
        <v>'Bio Energi'</v>
      </c>
      <c r="AC369" s="2">
        <f t="shared" si="27"/>
        <v>2</v>
      </c>
      <c r="AD369" s="2">
        <f t="shared" si="28"/>
        <v>0</v>
      </c>
      <c r="AE369" s="2">
        <f t="shared" si="29"/>
        <v>0</v>
      </c>
    </row>
    <row r="370" spans="1:31" ht="15" customHeight="1" x14ac:dyDescent="0.25">
      <c r="A370" s="2" t="s">
        <v>501</v>
      </c>
      <c r="B370" s="2" t="s">
        <v>511</v>
      </c>
      <c r="C370" s="2">
        <v>2014</v>
      </c>
      <c r="D370" s="2">
        <v>0.184</v>
      </c>
      <c r="E370" s="2" t="s">
        <v>598</v>
      </c>
      <c r="F370" s="2" t="s">
        <v>599</v>
      </c>
      <c r="G370" s="2">
        <v>2</v>
      </c>
      <c r="H370" s="2">
        <v>0</v>
      </c>
      <c r="I370" s="2">
        <v>0</v>
      </c>
      <c r="J370" s="2" t="s">
        <v>598</v>
      </c>
      <c r="K370" s="2" t="s">
        <v>598</v>
      </c>
      <c r="L370" s="2" t="s">
        <v>598</v>
      </c>
      <c r="M370" s="2" t="s">
        <v>598</v>
      </c>
      <c r="N370" s="2" t="s">
        <v>598</v>
      </c>
      <c r="O370" s="2" t="s">
        <v>598</v>
      </c>
      <c r="P370" s="2" t="s">
        <v>598</v>
      </c>
      <c r="Q370" s="2" t="s">
        <v>598</v>
      </c>
      <c r="R370" s="2" t="s">
        <v>598</v>
      </c>
      <c r="S370" s="2" t="s">
        <v>598</v>
      </c>
      <c r="W370" s="2">
        <f t="shared" si="25"/>
        <v>0</v>
      </c>
      <c r="AA370" s="2" t="str">
        <f t="shared" si="26"/>
        <v>-</v>
      </c>
      <c r="AC370" s="2">
        <f t="shared" si="27"/>
        <v>2</v>
      </c>
      <c r="AD370" s="2">
        <f t="shared" si="28"/>
        <v>0</v>
      </c>
      <c r="AE370" s="2">
        <f t="shared" si="29"/>
        <v>0</v>
      </c>
    </row>
    <row r="371" spans="1:31" ht="15" customHeight="1" x14ac:dyDescent="0.25">
      <c r="A371" s="2" t="s">
        <v>501</v>
      </c>
      <c r="B371" s="2" t="s">
        <v>512</v>
      </c>
      <c r="C371" s="2">
        <v>2014</v>
      </c>
      <c r="D371" s="2" t="s">
        <v>598</v>
      </c>
      <c r="E371" s="2" t="s">
        <v>598</v>
      </c>
      <c r="F371" s="2" t="s">
        <v>871</v>
      </c>
      <c r="G371" s="2">
        <v>2</v>
      </c>
      <c r="H371" s="2">
        <v>0</v>
      </c>
      <c r="I371" s="2">
        <v>0</v>
      </c>
      <c r="J371" s="2" t="s">
        <v>598</v>
      </c>
      <c r="K371" s="2" t="s">
        <v>598</v>
      </c>
      <c r="L371" s="2" t="s">
        <v>598</v>
      </c>
      <c r="M371" s="2" t="s">
        <v>598</v>
      </c>
      <c r="N371" s="2" t="s">
        <v>598</v>
      </c>
      <c r="O371" s="2" t="s">
        <v>598</v>
      </c>
      <c r="P371" s="2" t="s">
        <v>598</v>
      </c>
      <c r="Q371" s="2" t="s">
        <v>598</v>
      </c>
      <c r="R371" s="2" t="s">
        <v>598</v>
      </c>
      <c r="S371" s="2" t="s">
        <v>598</v>
      </c>
      <c r="W371" s="2">
        <f t="shared" si="25"/>
        <v>0</v>
      </c>
      <c r="AA371" s="2" t="str">
        <f t="shared" si="26"/>
        <v>'Bio energi'</v>
      </c>
      <c r="AC371" s="2">
        <f t="shared" si="27"/>
        <v>2</v>
      </c>
      <c r="AD371" s="2">
        <f t="shared" si="28"/>
        <v>0</v>
      </c>
      <c r="AE371" s="2">
        <f t="shared" si="29"/>
        <v>0</v>
      </c>
    </row>
    <row r="372" spans="1:31" ht="15" customHeight="1" x14ac:dyDescent="0.25">
      <c r="A372" s="2" t="s">
        <v>501</v>
      </c>
      <c r="B372" s="2" t="s">
        <v>513</v>
      </c>
      <c r="C372" s="2">
        <v>2014</v>
      </c>
      <c r="D372" s="2" t="s">
        <v>598</v>
      </c>
      <c r="E372" s="2" t="s">
        <v>598</v>
      </c>
      <c r="F372" s="2" t="s">
        <v>871</v>
      </c>
      <c r="G372" s="2">
        <v>2</v>
      </c>
      <c r="H372" s="2">
        <v>0</v>
      </c>
      <c r="I372" s="2">
        <v>0</v>
      </c>
      <c r="J372" s="2" t="s">
        <v>598</v>
      </c>
      <c r="K372" s="2" t="s">
        <v>598</v>
      </c>
      <c r="L372" s="2" t="s">
        <v>598</v>
      </c>
      <c r="M372" s="2" t="s">
        <v>598</v>
      </c>
      <c r="N372" s="2" t="s">
        <v>598</v>
      </c>
      <c r="O372" s="2" t="s">
        <v>598</v>
      </c>
      <c r="P372" s="2" t="s">
        <v>598</v>
      </c>
      <c r="Q372" s="2" t="s">
        <v>598</v>
      </c>
      <c r="R372" s="2" t="s">
        <v>598</v>
      </c>
      <c r="S372" s="2" t="s">
        <v>598</v>
      </c>
      <c r="W372" s="2">
        <f t="shared" si="25"/>
        <v>0</v>
      </c>
      <c r="AA372" s="2" t="str">
        <f t="shared" si="26"/>
        <v>'Bio energi'</v>
      </c>
      <c r="AC372" s="2">
        <f t="shared" si="27"/>
        <v>2</v>
      </c>
      <c r="AD372" s="2">
        <f t="shared" si="28"/>
        <v>0</v>
      </c>
      <c r="AE372" s="2">
        <f t="shared" si="29"/>
        <v>0</v>
      </c>
    </row>
    <row r="373" spans="1:31" ht="15" customHeight="1" x14ac:dyDescent="0.25">
      <c r="A373" s="2" t="s">
        <v>501</v>
      </c>
      <c r="B373" s="2" t="s">
        <v>514</v>
      </c>
      <c r="C373" s="2">
        <v>2014</v>
      </c>
      <c r="D373" s="2">
        <v>0.79700000000000004</v>
      </c>
      <c r="E373" s="2">
        <v>0.45500000000000002</v>
      </c>
      <c r="F373" s="2" t="s">
        <v>869</v>
      </c>
      <c r="G373" s="2">
        <v>2</v>
      </c>
      <c r="H373" s="2">
        <v>0</v>
      </c>
      <c r="I373" s="2">
        <v>0</v>
      </c>
      <c r="J373" s="2" t="s">
        <v>598</v>
      </c>
      <c r="K373" s="2" t="s">
        <v>598</v>
      </c>
      <c r="L373" s="2" t="s">
        <v>598</v>
      </c>
      <c r="M373" s="2" t="s">
        <v>598</v>
      </c>
      <c r="N373" s="2" t="s">
        <v>598</v>
      </c>
      <c r="O373" s="2" t="s">
        <v>598</v>
      </c>
      <c r="P373" s="2" t="s">
        <v>598</v>
      </c>
      <c r="Q373" s="2" t="s">
        <v>598</v>
      </c>
      <c r="R373" s="2" t="s">
        <v>598</v>
      </c>
      <c r="S373" s="2" t="s">
        <v>598</v>
      </c>
      <c r="W373" s="2">
        <f t="shared" si="25"/>
        <v>0</v>
      </c>
      <c r="AA373" s="2" t="str">
        <f t="shared" si="26"/>
        <v>'Bio Energi'</v>
      </c>
      <c r="AC373" s="2">
        <f t="shared" si="27"/>
        <v>2</v>
      </c>
      <c r="AD373" s="2">
        <f t="shared" si="28"/>
        <v>0</v>
      </c>
      <c r="AE373" s="2">
        <f t="shared" si="29"/>
        <v>0</v>
      </c>
    </row>
    <row r="374" spans="1:31" ht="15" customHeight="1" x14ac:dyDescent="0.25">
      <c r="A374" s="2" t="s">
        <v>501</v>
      </c>
      <c r="B374" s="2" t="s">
        <v>515</v>
      </c>
      <c r="C374" s="2">
        <v>2014</v>
      </c>
      <c r="D374" s="2">
        <v>3.5000000000000003E-2</v>
      </c>
      <c r="E374" s="2" t="s">
        <v>598</v>
      </c>
      <c r="F374" s="2" t="s">
        <v>870</v>
      </c>
      <c r="G374" s="2">
        <v>2</v>
      </c>
      <c r="H374" s="2">
        <v>0</v>
      </c>
      <c r="I374" s="2">
        <v>0</v>
      </c>
      <c r="J374" s="2" t="s">
        <v>598</v>
      </c>
      <c r="K374" s="2" t="s">
        <v>598</v>
      </c>
      <c r="L374" s="2" t="s">
        <v>598</v>
      </c>
      <c r="M374" s="2" t="s">
        <v>598</v>
      </c>
      <c r="N374" s="2" t="s">
        <v>598</v>
      </c>
      <c r="O374" s="2" t="s">
        <v>598</v>
      </c>
      <c r="P374" s="2" t="s">
        <v>598</v>
      </c>
      <c r="Q374" s="2" t="s">
        <v>598</v>
      </c>
      <c r="R374" s="2" t="s">
        <v>598</v>
      </c>
      <c r="S374" s="2" t="s">
        <v>598</v>
      </c>
      <c r="W374" s="2">
        <f t="shared" si="25"/>
        <v>0</v>
      </c>
      <c r="AA374" s="2" t="str">
        <f t="shared" si="26"/>
        <v>'bioel'</v>
      </c>
      <c r="AC374" s="2">
        <f t="shared" si="27"/>
        <v>2</v>
      </c>
      <c r="AD374" s="2">
        <f t="shared" si="28"/>
        <v>0</v>
      </c>
      <c r="AE374" s="2">
        <f t="shared" si="29"/>
        <v>0</v>
      </c>
    </row>
    <row r="375" spans="1:31" ht="15" customHeight="1" x14ac:dyDescent="0.25">
      <c r="A375" s="2" t="s">
        <v>501</v>
      </c>
      <c r="B375" s="2" t="s">
        <v>516</v>
      </c>
      <c r="C375" s="2">
        <v>2014</v>
      </c>
      <c r="D375" s="2" t="s">
        <v>598</v>
      </c>
      <c r="E375" s="2" t="s">
        <v>598</v>
      </c>
      <c r="F375" s="2" t="s">
        <v>871</v>
      </c>
      <c r="G375" s="2">
        <v>2</v>
      </c>
      <c r="H375" s="2">
        <v>0</v>
      </c>
      <c r="I375" s="2">
        <v>0</v>
      </c>
      <c r="J375" s="2" t="s">
        <v>598</v>
      </c>
      <c r="K375" s="2" t="s">
        <v>598</v>
      </c>
      <c r="L375" s="2" t="s">
        <v>598</v>
      </c>
      <c r="M375" s="2" t="s">
        <v>598</v>
      </c>
      <c r="N375" s="2" t="s">
        <v>598</v>
      </c>
      <c r="O375" s="2" t="s">
        <v>598</v>
      </c>
      <c r="P375" s="2" t="s">
        <v>598</v>
      </c>
      <c r="Q375" s="2" t="s">
        <v>598</v>
      </c>
      <c r="R375" s="2" t="s">
        <v>598</v>
      </c>
      <c r="S375" s="2" t="s">
        <v>598</v>
      </c>
      <c r="W375" s="2">
        <f t="shared" si="25"/>
        <v>0</v>
      </c>
      <c r="AA375" s="2" t="str">
        <f t="shared" si="26"/>
        <v>'Bio energi'</v>
      </c>
      <c r="AC375" s="2">
        <f t="shared" si="27"/>
        <v>2</v>
      </c>
      <c r="AD375" s="2">
        <f t="shared" si="28"/>
        <v>0</v>
      </c>
      <c r="AE375" s="2">
        <f t="shared" si="29"/>
        <v>0</v>
      </c>
    </row>
    <row r="376" spans="1:31" ht="15" customHeight="1" x14ac:dyDescent="0.25">
      <c r="A376" s="2" t="s">
        <v>501</v>
      </c>
      <c r="B376" s="16" t="s">
        <v>975</v>
      </c>
      <c r="C376" s="2">
        <v>2014</v>
      </c>
      <c r="D376" s="2" t="s">
        <v>598</v>
      </c>
      <c r="E376" s="2" t="s">
        <v>598</v>
      </c>
      <c r="F376" s="2" t="s">
        <v>871</v>
      </c>
      <c r="G376" s="2">
        <v>2</v>
      </c>
      <c r="H376" s="2">
        <v>0</v>
      </c>
      <c r="I376" s="2">
        <v>0</v>
      </c>
      <c r="J376" s="2" t="s">
        <v>598</v>
      </c>
      <c r="K376" s="2" t="s">
        <v>598</v>
      </c>
      <c r="L376" s="2" t="s">
        <v>598</v>
      </c>
      <c r="M376" s="2" t="s">
        <v>598</v>
      </c>
      <c r="N376" s="2" t="s">
        <v>598</v>
      </c>
      <c r="O376" s="2" t="s">
        <v>598</v>
      </c>
      <c r="P376" s="2" t="s">
        <v>598</v>
      </c>
      <c r="Q376" s="2" t="s">
        <v>598</v>
      </c>
      <c r="R376" s="2" t="s">
        <v>598</v>
      </c>
      <c r="S376" s="2" t="s">
        <v>598</v>
      </c>
      <c r="W376" s="2">
        <f t="shared" si="25"/>
        <v>0</v>
      </c>
      <c r="AA376" s="2" t="str">
        <f t="shared" si="26"/>
        <v>'Bio energi'</v>
      </c>
      <c r="AC376" s="2">
        <f t="shared" si="27"/>
        <v>2</v>
      </c>
      <c r="AD376" s="2">
        <f t="shared" si="28"/>
        <v>0</v>
      </c>
      <c r="AE376" s="2">
        <f t="shared" si="29"/>
        <v>0</v>
      </c>
    </row>
    <row r="377" spans="1:31" ht="15" customHeight="1" x14ac:dyDescent="0.25">
      <c r="A377" s="2" t="s">
        <v>501</v>
      </c>
      <c r="B377" s="2" t="s">
        <v>518</v>
      </c>
      <c r="C377" s="2">
        <v>2014</v>
      </c>
      <c r="D377" s="2">
        <v>0.09</v>
      </c>
      <c r="E377" s="2" t="s">
        <v>598</v>
      </c>
      <c r="F377" s="2" t="s">
        <v>870</v>
      </c>
      <c r="G377" s="2">
        <v>2</v>
      </c>
      <c r="H377" s="2">
        <v>0</v>
      </c>
      <c r="I377" s="2">
        <v>0</v>
      </c>
      <c r="J377" s="2" t="s">
        <v>598</v>
      </c>
      <c r="K377" s="2" t="s">
        <v>598</v>
      </c>
      <c r="L377" s="2" t="s">
        <v>598</v>
      </c>
      <c r="M377" s="2" t="s">
        <v>598</v>
      </c>
      <c r="N377" s="2" t="s">
        <v>598</v>
      </c>
      <c r="O377" s="2" t="s">
        <v>598</v>
      </c>
      <c r="P377" s="2" t="s">
        <v>598</v>
      </c>
      <c r="Q377" s="2" t="s">
        <v>598</v>
      </c>
      <c r="R377" s="2" t="s">
        <v>598</v>
      </c>
      <c r="S377" s="2" t="s">
        <v>598</v>
      </c>
      <c r="W377" s="2">
        <f t="shared" si="25"/>
        <v>0</v>
      </c>
      <c r="AA377" s="2" t="str">
        <f t="shared" si="26"/>
        <v>'bioel'</v>
      </c>
      <c r="AC377" s="2">
        <f t="shared" si="27"/>
        <v>2</v>
      </c>
      <c r="AD377" s="2">
        <f t="shared" si="28"/>
        <v>0</v>
      </c>
      <c r="AE377" s="2">
        <f t="shared" si="29"/>
        <v>0</v>
      </c>
    </row>
    <row r="378" spans="1:31" ht="15" customHeight="1" x14ac:dyDescent="0.25">
      <c r="A378" s="2" t="s">
        <v>501</v>
      </c>
      <c r="B378" s="2" t="s">
        <v>519</v>
      </c>
      <c r="C378" s="2">
        <v>2014</v>
      </c>
      <c r="D378" s="2" t="s">
        <v>598</v>
      </c>
      <c r="E378" s="2" t="s">
        <v>598</v>
      </c>
      <c r="F378" s="2" t="s">
        <v>871</v>
      </c>
      <c r="G378" s="2">
        <v>2</v>
      </c>
      <c r="H378" s="2">
        <v>0</v>
      </c>
      <c r="I378" s="2">
        <v>0</v>
      </c>
      <c r="J378" s="2" t="s">
        <v>598</v>
      </c>
      <c r="K378" s="2" t="s">
        <v>598</v>
      </c>
      <c r="L378" s="2" t="s">
        <v>598</v>
      </c>
      <c r="M378" s="2" t="s">
        <v>598</v>
      </c>
      <c r="N378" s="2" t="s">
        <v>598</v>
      </c>
      <c r="O378" s="2" t="s">
        <v>598</v>
      </c>
      <c r="P378" s="2" t="s">
        <v>598</v>
      </c>
      <c r="Q378" s="2" t="s">
        <v>598</v>
      </c>
      <c r="R378" s="2" t="s">
        <v>598</v>
      </c>
      <c r="S378" s="2" t="s">
        <v>598</v>
      </c>
      <c r="W378" s="2">
        <f t="shared" si="25"/>
        <v>0</v>
      </c>
      <c r="AA378" s="2" t="str">
        <f t="shared" si="26"/>
        <v>'Bio energi'</v>
      </c>
      <c r="AC378" s="2">
        <f t="shared" si="27"/>
        <v>2</v>
      </c>
      <c r="AD378" s="2">
        <f t="shared" si="28"/>
        <v>0</v>
      </c>
      <c r="AE378" s="2">
        <f t="shared" si="29"/>
        <v>0</v>
      </c>
    </row>
    <row r="379" spans="1:31" ht="15" customHeight="1" x14ac:dyDescent="0.25">
      <c r="A379" s="2" t="s">
        <v>501</v>
      </c>
      <c r="B379" s="2" t="s">
        <v>520</v>
      </c>
      <c r="C379" s="2">
        <v>2014</v>
      </c>
      <c r="D379" s="2" t="s">
        <v>598</v>
      </c>
      <c r="E379" s="2" t="s">
        <v>598</v>
      </c>
      <c r="F379" s="2" t="s">
        <v>599</v>
      </c>
      <c r="G379" s="2">
        <v>2.36</v>
      </c>
      <c r="H379" s="2">
        <v>483.4</v>
      </c>
      <c r="I379" s="2">
        <v>0.55000000000000004</v>
      </c>
      <c r="J379" s="2" t="s">
        <v>598</v>
      </c>
      <c r="K379" s="2" t="s">
        <v>598</v>
      </c>
      <c r="L379" s="2" t="s">
        <v>598</v>
      </c>
      <c r="M379" s="2" t="s">
        <v>598</v>
      </c>
      <c r="N379" s="2" t="s">
        <v>598</v>
      </c>
      <c r="O379" s="2" t="s">
        <v>598</v>
      </c>
      <c r="P379" s="2" t="s">
        <v>598</v>
      </c>
      <c r="Q379" s="2" t="s">
        <v>598</v>
      </c>
      <c r="R379" s="2" t="s">
        <v>598</v>
      </c>
      <c r="S379" s="2" t="s">
        <v>598</v>
      </c>
      <c r="W379" s="2">
        <f t="shared" si="25"/>
        <v>0</v>
      </c>
      <c r="AA379" s="2" t="str">
        <f t="shared" si="26"/>
        <v>Nordisk residual</v>
      </c>
      <c r="AC379" s="2">
        <f t="shared" si="27"/>
        <v>2.36</v>
      </c>
      <c r="AD379" s="2">
        <f t="shared" si="28"/>
        <v>483.4</v>
      </c>
      <c r="AE379" s="2">
        <f t="shared" si="29"/>
        <v>0.55000000000000004</v>
      </c>
    </row>
    <row r="380" spans="1:31" ht="15" customHeight="1" x14ac:dyDescent="0.25">
      <c r="A380" s="2" t="s">
        <v>501</v>
      </c>
      <c r="B380" s="2" t="s">
        <v>521</v>
      </c>
      <c r="C380" s="2">
        <v>2014</v>
      </c>
      <c r="D380" s="2" t="s">
        <v>598</v>
      </c>
      <c r="E380" s="2" t="s">
        <v>598</v>
      </c>
      <c r="F380" s="2" t="s">
        <v>599</v>
      </c>
      <c r="G380" s="2">
        <v>2.36</v>
      </c>
      <c r="H380" s="2">
        <v>483.4</v>
      </c>
      <c r="I380" s="2">
        <v>0.55000000000000004</v>
      </c>
      <c r="J380" s="2" t="s">
        <v>598</v>
      </c>
      <c r="K380" s="2" t="s">
        <v>598</v>
      </c>
      <c r="L380" s="2" t="s">
        <v>598</v>
      </c>
      <c r="M380" s="2" t="s">
        <v>598</v>
      </c>
      <c r="N380" s="2" t="s">
        <v>598</v>
      </c>
      <c r="O380" s="2" t="s">
        <v>598</v>
      </c>
      <c r="P380" s="2" t="s">
        <v>598</v>
      </c>
      <c r="Q380" s="2" t="s">
        <v>598</v>
      </c>
      <c r="R380" s="2" t="s">
        <v>598</v>
      </c>
      <c r="S380" s="2" t="s">
        <v>598</v>
      </c>
      <c r="W380" s="2">
        <f t="shared" si="25"/>
        <v>0</v>
      </c>
      <c r="AA380" s="2" t="str">
        <f t="shared" si="26"/>
        <v>Nordisk residual</v>
      </c>
      <c r="AC380" s="2">
        <f t="shared" si="27"/>
        <v>2.36</v>
      </c>
      <c r="AD380" s="2">
        <f t="shared" si="28"/>
        <v>483.4</v>
      </c>
      <c r="AE380" s="2">
        <f t="shared" si="29"/>
        <v>0.55000000000000004</v>
      </c>
    </row>
    <row r="381" spans="1:31" ht="15" customHeight="1" x14ac:dyDescent="0.25">
      <c r="A381" s="2" t="s">
        <v>522</v>
      </c>
      <c r="B381" s="2" t="s">
        <v>523</v>
      </c>
      <c r="C381" s="2">
        <v>2014</v>
      </c>
      <c r="D381" s="2" t="s">
        <v>598</v>
      </c>
      <c r="E381" s="2" t="s">
        <v>598</v>
      </c>
      <c r="F381" s="2" t="s">
        <v>598</v>
      </c>
      <c r="G381" s="2">
        <v>2.36</v>
      </c>
      <c r="H381" s="2">
        <v>483.4</v>
      </c>
      <c r="I381" s="2">
        <v>0.55000000000000004</v>
      </c>
      <c r="J381" s="2" t="s">
        <v>598</v>
      </c>
      <c r="K381" s="2" t="s">
        <v>598</v>
      </c>
      <c r="L381" s="2" t="s">
        <v>598</v>
      </c>
      <c r="M381" s="2" t="s">
        <v>598</v>
      </c>
      <c r="N381" s="2" t="s">
        <v>598</v>
      </c>
      <c r="O381" s="2" t="s">
        <v>598</v>
      </c>
      <c r="P381" s="2" t="s">
        <v>598</v>
      </c>
      <c r="Q381" s="2" t="s">
        <v>598</v>
      </c>
      <c r="R381" s="2" t="s">
        <v>598</v>
      </c>
      <c r="S381" s="2" t="s">
        <v>598</v>
      </c>
      <c r="W381" s="2">
        <f t="shared" si="25"/>
        <v>0</v>
      </c>
      <c r="AA381" s="2" t="str">
        <f t="shared" si="26"/>
        <v>Nordisk residual</v>
      </c>
      <c r="AC381" s="2">
        <f t="shared" si="27"/>
        <v>2.36</v>
      </c>
      <c r="AD381" s="2">
        <f t="shared" si="28"/>
        <v>483.4</v>
      </c>
      <c r="AE381" s="2">
        <f t="shared" si="29"/>
        <v>0.55000000000000004</v>
      </c>
    </row>
    <row r="382" spans="1:31" ht="15" customHeight="1" x14ac:dyDescent="0.25">
      <c r="A382" s="2" t="s">
        <v>522</v>
      </c>
      <c r="B382" s="2" t="s">
        <v>524</v>
      </c>
      <c r="C382" s="2">
        <v>2014</v>
      </c>
      <c r="D382" s="2" t="s">
        <v>598</v>
      </c>
      <c r="E382" s="2" t="s">
        <v>598</v>
      </c>
      <c r="F382" s="2" t="s">
        <v>872</v>
      </c>
      <c r="G382" s="2">
        <v>1.1000000000000001</v>
      </c>
      <c r="H382" s="2">
        <v>0</v>
      </c>
      <c r="I382" s="2">
        <v>0</v>
      </c>
      <c r="J382" s="2" t="s">
        <v>598</v>
      </c>
      <c r="K382" s="2" t="s">
        <v>598</v>
      </c>
      <c r="L382" s="2" t="s">
        <v>598</v>
      </c>
      <c r="M382" s="2" t="s">
        <v>598</v>
      </c>
      <c r="N382" s="2" t="s">
        <v>598</v>
      </c>
      <c r="O382" s="2" t="s">
        <v>598</v>
      </c>
      <c r="P382" s="2" t="s">
        <v>598</v>
      </c>
      <c r="Q382" s="2" t="s">
        <v>598</v>
      </c>
      <c r="R382" s="2" t="s">
        <v>598</v>
      </c>
      <c r="S382" s="2">
        <v>2</v>
      </c>
      <c r="W382" s="2">
        <f t="shared" si="25"/>
        <v>0</v>
      </c>
      <c r="AA382" s="2" t="str">
        <f t="shared" si="26"/>
        <v>'Vattenkraft 100 %'</v>
      </c>
      <c r="AC382" s="2">
        <f t="shared" si="27"/>
        <v>1.1000000000000001</v>
      </c>
      <c r="AD382" s="2">
        <f t="shared" si="28"/>
        <v>0</v>
      </c>
      <c r="AE382" s="2">
        <f t="shared" si="29"/>
        <v>0</v>
      </c>
    </row>
    <row r="383" spans="1:31" ht="15" customHeight="1" x14ac:dyDescent="0.25">
      <c r="A383" s="2" t="s">
        <v>525</v>
      </c>
      <c r="B383" s="2" t="s">
        <v>526</v>
      </c>
      <c r="C383" s="2">
        <v>2014</v>
      </c>
      <c r="D383" s="2">
        <v>3.101</v>
      </c>
      <c r="E383" s="2" t="s">
        <v>598</v>
      </c>
      <c r="F383" s="2" t="s">
        <v>873</v>
      </c>
      <c r="G383" s="2">
        <v>1.1000000000000001</v>
      </c>
      <c r="H383" s="2">
        <v>9.9</v>
      </c>
      <c r="I383" s="2">
        <v>0</v>
      </c>
      <c r="J383" s="2" t="s">
        <v>598</v>
      </c>
      <c r="K383" s="2" t="s">
        <v>598</v>
      </c>
      <c r="L383" s="2" t="s">
        <v>598</v>
      </c>
      <c r="M383" s="2" t="s">
        <v>598</v>
      </c>
      <c r="N383" s="2" t="s">
        <v>598</v>
      </c>
      <c r="O383" s="2" t="s">
        <v>598</v>
      </c>
      <c r="P383" s="2" t="s">
        <v>598</v>
      </c>
      <c r="Q383" s="2" t="s">
        <v>598</v>
      </c>
      <c r="R383" s="2" t="s">
        <v>598</v>
      </c>
      <c r="S383" s="2" t="s">
        <v>598</v>
      </c>
      <c r="W383" s="2">
        <f t="shared" si="25"/>
        <v>0</v>
      </c>
      <c r="AA383" s="2" t="str">
        <f t="shared" si="26"/>
        <v>'EPD Vattenfall vattenkraft'</v>
      </c>
      <c r="AC383" s="2">
        <f t="shared" si="27"/>
        <v>1.1000000000000001</v>
      </c>
      <c r="AD383" s="2">
        <f t="shared" si="28"/>
        <v>9.9</v>
      </c>
      <c r="AE383" s="2">
        <f t="shared" si="29"/>
        <v>0</v>
      </c>
    </row>
    <row r="384" spans="1:31" ht="15" customHeight="1" x14ac:dyDescent="0.25">
      <c r="A384" s="2" t="s">
        <v>525</v>
      </c>
      <c r="B384" s="2" t="s">
        <v>527</v>
      </c>
      <c r="C384" s="2">
        <v>2014</v>
      </c>
      <c r="D384" s="2">
        <v>0.29099999999999998</v>
      </c>
      <c r="E384" s="2" t="s">
        <v>598</v>
      </c>
      <c r="F384" s="2" t="s">
        <v>874</v>
      </c>
      <c r="G384" s="2">
        <v>1.1000000000000001</v>
      </c>
      <c r="H384" s="2">
        <v>9.9</v>
      </c>
      <c r="I384" s="2">
        <v>0</v>
      </c>
      <c r="J384" s="2" t="s">
        <v>598</v>
      </c>
      <c r="K384" s="2" t="s">
        <v>598</v>
      </c>
      <c r="L384" s="2" t="s">
        <v>598</v>
      </c>
      <c r="M384" s="2" t="s">
        <v>598</v>
      </c>
      <c r="N384" s="2" t="s">
        <v>598</v>
      </c>
      <c r="O384" s="2" t="s">
        <v>598</v>
      </c>
      <c r="P384" s="2" t="s">
        <v>598</v>
      </c>
      <c r="Q384" s="2" t="s">
        <v>598</v>
      </c>
      <c r="R384" s="2" t="s">
        <v>598</v>
      </c>
      <c r="S384" s="2" t="s">
        <v>598</v>
      </c>
      <c r="W384" s="2">
        <f t="shared" si="25"/>
        <v>0</v>
      </c>
      <c r="AA384" s="2" t="str">
        <f t="shared" si="26"/>
        <v>'EPD Vattenfalls vattenkraft'</v>
      </c>
      <c r="AC384" s="2">
        <f t="shared" si="27"/>
        <v>1.1000000000000001</v>
      </c>
      <c r="AD384" s="2">
        <f t="shared" si="28"/>
        <v>9.9</v>
      </c>
      <c r="AE384" s="2">
        <f t="shared" si="29"/>
        <v>0</v>
      </c>
    </row>
    <row r="385" spans="1:31" ht="15" customHeight="1" x14ac:dyDescent="0.25">
      <c r="A385" s="2" t="s">
        <v>525</v>
      </c>
      <c r="B385" s="2" t="s">
        <v>528</v>
      </c>
      <c r="C385" s="2">
        <v>2014</v>
      </c>
      <c r="D385" s="2">
        <v>3.8340000000000001</v>
      </c>
      <c r="E385" s="2" t="s">
        <v>598</v>
      </c>
      <c r="F385" s="2" t="s">
        <v>875</v>
      </c>
      <c r="G385" s="2">
        <v>1.1000000000000001</v>
      </c>
      <c r="H385" s="2">
        <v>9.9</v>
      </c>
      <c r="I385" s="2">
        <v>0</v>
      </c>
      <c r="J385" s="2" t="s">
        <v>598</v>
      </c>
      <c r="K385" s="2" t="s">
        <v>598</v>
      </c>
      <c r="L385" s="2" t="s">
        <v>598</v>
      </c>
      <c r="M385" s="2" t="s">
        <v>598</v>
      </c>
      <c r="N385" s="2" t="s">
        <v>598</v>
      </c>
      <c r="O385" s="2" t="s">
        <v>598</v>
      </c>
      <c r="P385" s="2" t="s">
        <v>598</v>
      </c>
      <c r="Q385" s="2" t="s">
        <v>598</v>
      </c>
      <c r="R385" s="2" t="s">
        <v>598</v>
      </c>
      <c r="S385" s="2" t="s">
        <v>598</v>
      </c>
      <c r="W385" s="2">
        <f t="shared" si="25"/>
        <v>0</v>
      </c>
      <c r="AA385" s="2" t="str">
        <f t="shared" si="26"/>
        <v>'EPD Vattenfall. Vattenkraft'</v>
      </c>
      <c r="AC385" s="2">
        <f t="shared" si="27"/>
        <v>1.1000000000000001</v>
      </c>
      <c r="AD385" s="2">
        <f t="shared" si="28"/>
        <v>9.9</v>
      </c>
      <c r="AE385" s="2">
        <f t="shared" si="29"/>
        <v>0</v>
      </c>
    </row>
    <row r="386" spans="1:31" ht="15" customHeight="1" x14ac:dyDescent="0.25">
      <c r="A386" s="2" t="s">
        <v>525</v>
      </c>
      <c r="B386" s="2" t="s">
        <v>529</v>
      </c>
      <c r="C386" s="2">
        <v>2014</v>
      </c>
      <c r="D386" s="2" t="s">
        <v>598</v>
      </c>
      <c r="E386" s="2" t="s">
        <v>598</v>
      </c>
      <c r="F386" s="2" t="s">
        <v>599</v>
      </c>
      <c r="G386" s="2">
        <v>2.36</v>
      </c>
      <c r="H386" s="2">
        <v>483.4</v>
      </c>
      <c r="I386" s="2">
        <v>0.55000000000000004</v>
      </c>
      <c r="J386" s="2" t="s">
        <v>598</v>
      </c>
      <c r="K386" s="2" t="s">
        <v>598</v>
      </c>
      <c r="L386" s="2" t="s">
        <v>598</v>
      </c>
      <c r="M386" s="2" t="s">
        <v>598</v>
      </c>
      <c r="N386" s="2" t="s">
        <v>598</v>
      </c>
      <c r="O386" s="2" t="s">
        <v>598</v>
      </c>
      <c r="P386" s="2" t="s">
        <v>598</v>
      </c>
      <c r="Q386" s="2" t="s">
        <v>598</v>
      </c>
      <c r="R386" s="2" t="s">
        <v>598</v>
      </c>
      <c r="S386" s="2" t="s">
        <v>598</v>
      </c>
      <c r="W386" s="2">
        <f t="shared" si="25"/>
        <v>0</v>
      </c>
      <c r="AA386" s="2" t="str">
        <f t="shared" si="26"/>
        <v>Nordisk residual</v>
      </c>
      <c r="AC386" s="2">
        <f t="shared" si="27"/>
        <v>2.36</v>
      </c>
      <c r="AD386" s="2">
        <f t="shared" si="28"/>
        <v>483.4</v>
      </c>
      <c r="AE386" s="2">
        <f t="shared" si="29"/>
        <v>0.55000000000000004</v>
      </c>
    </row>
    <row r="387" spans="1:31" ht="15" customHeight="1" x14ac:dyDescent="0.25">
      <c r="A387" s="2" t="s">
        <v>530</v>
      </c>
      <c r="B387" s="2" t="s">
        <v>531</v>
      </c>
      <c r="C387" s="2">
        <v>2014</v>
      </c>
      <c r="D387" s="2">
        <v>0.21299999999999999</v>
      </c>
      <c r="E387" s="2" t="s">
        <v>598</v>
      </c>
      <c r="F387" s="2" t="s">
        <v>876</v>
      </c>
      <c r="G387" s="2">
        <v>2.36</v>
      </c>
      <c r="H387" s="2">
        <v>483.4</v>
      </c>
      <c r="I387" s="2">
        <v>0.55000000000000004</v>
      </c>
      <c r="J387" s="2" t="s">
        <v>598</v>
      </c>
      <c r="K387" s="2" t="s">
        <v>598</v>
      </c>
      <c r="L387" s="2" t="s">
        <v>598</v>
      </c>
      <c r="M387" s="2" t="s">
        <v>598</v>
      </c>
      <c r="N387" s="2" t="s">
        <v>598</v>
      </c>
      <c r="O387" s="2" t="s">
        <v>598</v>
      </c>
      <c r="P387" s="2" t="s">
        <v>598</v>
      </c>
      <c r="Q387" s="2" t="s">
        <v>598</v>
      </c>
      <c r="R387" s="2" t="s">
        <v>598</v>
      </c>
      <c r="S387" s="2" t="s">
        <v>598</v>
      </c>
      <c r="W387" s="2">
        <f t="shared" ref="W387:W411" si="30">IFERROR(J387/1,0)</f>
        <v>0</v>
      </c>
      <c r="AA387" s="2" t="str">
        <f t="shared" ref="AA387:AA411" si="31">IF(AND(OR(F387="-",F387="et",F387="'-'",F387="'0'",F387="'DS'"),G387=2.36),"Nordisk residual",F387)</f>
        <v>Nordisk residual</v>
      </c>
      <c r="AC387" s="2">
        <f t="shared" ref="AC387:AC411" si="32">IFERROR(G387/1,2.36)</f>
        <v>2.36</v>
      </c>
      <c r="AD387" s="2">
        <f t="shared" ref="AD387:AD411" si="33">IFERROR(H387/1,483.4)</f>
        <v>483.4</v>
      </c>
      <c r="AE387" s="2">
        <f t="shared" ref="AE387:AE411" si="34">IFERROR(I387/1,0.55)</f>
        <v>0.55000000000000004</v>
      </c>
    </row>
    <row r="388" spans="1:31" ht="15" customHeight="1" x14ac:dyDescent="0.25">
      <c r="A388" s="2" t="s">
        <v>530</v>
      </c>
      <c r="B388" s="2" t="s">
        <v>532</v>
      </c>
      <c r="C388" s="2">
        <v>2014</v>
      </c>
      <c r="D388" s="2">
        <v>0.92400000000000004</v>
      </c>
      <c r="E388" s="2" t="s">
        <v>598</v>
      </c>
      <c r="F388" s="2" t="s">
        <v>599</v>
      </c>
      <c r="G388" s="2">
        <v>2.36</v>
      </c>
      <c r="H388" s="2">
        <v>483.4</v>
      </c>
      <c r="I388" s="2">
        <v>0.55000000000000004</v>
      </c>
      <c r="J388" s="2" t="s">
        <v>598</v>
      </c>
      <c r="K388" s="2" t="s">
        <v>598</v>
      </c>
      <c r="L388" s="2" t="s">
        <v>598</v>
      </c>
      <c r="M388" s="2" t="s">
        <v>598</v>
      </c>
      <c r="N388" s="2" t="s">
        <v>598</v>
      </c>
      <c r="O388" s="2" t="s">
        <v>598</v>
      </c>
      <c r="P388" s="2" t="s">
        <v>598</v>
      </c>
      <c r="Q388" s="2" t="s">
        <v>598</v>
      </c>
      <c r="R388" s="2" t="s">
        <v>598</v>
      </c>
      <c r="S388" s="2" t="s">
        <v>598</v>
      </c>
      <c r="W388" s="2">
        <f t="shared" si="30"/>
        <v>0</v>
      </c>
      <c r="AA388" s="2" t="str">
        <f t="shared" si="31"/>
        <v>Nordisk residual</v>
      </c>
      <c r="AC388" s="2">
        <f t="shared" si="32"/>
        <v>2.36</v>
      </c>
      <c r="AD388" s="2">
        <f t="shared" si="33"/>
        <v>483.4</v>
      </c>
      <c r="AE388" s="2">
        <f t="shared" si="34"/>
        <v>0.55000000000000004</v>
      </c>
    </row>
    <row r="389" spans="1:31" ht="15" customHeight="1" x14ac:dyDescent="0.25">
      <c r="A389" s="2" t="s">
        <v>530</v>
      </c>
      <c r="B389" s="2" t="s">
        <v>533</v>
      </c>
      <c r="C389" s="2">
        <v>2014</v>
      </c>
      <c r="D389" s="2">
        <v>5.7110000000000003</v>
      </c>
      <c r="E389" s="2">
        <v>5.6790000000000003</v>
      </c>
      <c r="F389" s="2" t="s">
        <v>599</v>
      </c>
      <c r="G389" s="2">
        <v>2.36</v>
      </c>
      <c r="H389" s="2">
        <v>483.4</v>
      </c>
      <c r="I389" s="2">
        <v>0.55000000000000004</v>
      </c>
      <c r="J389" s="2" t="s">
        <v>598</v>
      </c>
      <c r="K389" s="2" t="s">
        <v>598</v>
      </c>
      <c r="L389" s="2" t="s">
        <v>598</v>
      </c>
      <c r="M389" s="2" t="s">
        <v>598</v>
      </c>
      <c r="N389" s="2" t="s">
        <v>598</v>
      </c>
      <c r="O389" s="2" t="s">
        <v>598</v>
      </c>
      <c r="P389" s="2" t="s">
        <v>598</v>
      </c>
      <c r="Q389" s="2" t="s">
        <v>598</v>
      </c>
      <c r="R389" s="2" t="s">
        <v>598</v>
      </c>
      <c r="S389" s="2" t="s">
        <v>598</v>
      </c>
      <c r="W389" s="2">
        <f t="shared" si="30"/>
        <v>0</v>
      </c>
      <c r="AA389" s="2" t="str">
        <f t="shared" si="31"/>
        <v>Nordisk residual</v>
      </c>
      <c r="AC389" s="2">
        <f t="shared" si="32"/>
        <v>2.36</v>
      </c>
      <c r="AD389" s="2">
        <f t="shared" si="33"/>
        <v>483.4</v>
      </c>
      <c r="AE389" s="2">
        <f t="shared" si="34"/>
        <v>0.55000000000000004</v>
      </c>
    </row>
    <row r="390" spans="1:31" ht="15" customHeight="1" x14ac:dyDescent="0.25">
      <c r="A390" s="2" t="s">
        <v>534</v>
      </c>
      <c r="B390" s="2" t="s">
        <v>535</v>
      </c>
      <c r="C390" s="2">
        <v>2014</v>
      </c>
      <c r="D390" s="2">
        <v>0.27</v>
      </c>
      <c r="E390" s="2" t="s">
        <v>598</v>
      </c>
      <c r="F390" s="2" t="s">
        <v>827</v>
      </c>
      <c r="G390" s="2">
        <v>2.36</v>
      </c>
      <c r="H390" s="2">
        <v>483.4</v>
      </c>
      <c r="I390" s="2">
        <v>0.55000000000000004</v>
      </c>
      <c r="J390" s="2" t="s">
        <v>598</v>
      </c>
      <c r="K390" s="2" t="s">
        <v>598</v>
      </c>
      <c r="L390" s="2" t="s">
        <v>598</v>
      </c>
      <c r="M390" s="2" t="s">
        <v>598</v>
      </c>
      <c r="N390" s="2" t="s">
        <v>598</v>
      </c>
      <c r="O390" s="2" t="s">
        <v>598</v>
      </c>
      <c r="P390" s="2" t="s">
        <v>598</v>
      </c>
      <c r="Q390" s="2" t="s">
        <v>598</v>
      </c>
      <c r="R390" s="2" t="s">
        <v>598</v>
      </c>
      <c r="S390" s="2" t="s">
        <v>598</v>
      </c>
      <c r="W390" s="2">
        <f t="shared" si="30"/>
        <v>0</v>
      </c>
      <c r="AA390" s="2" t="str">
        <f t="shared" si="31"/>
        <v>'Bra miljöval'</v>
      </c>
      <c r="AC390" s="2">
        <f t="shared" si="32"/>
        <v>2.36</v>
      </c>
      <c r="AD390" s="2">
        <f t="shared" si="33"/>
        <v>483.4</v>
      </c>
      <c r="AE390" s="2">
        <f t="shared" si="34"/>
        <v>0.55000000000000004</v>
      </c>
    </row>
    <row r="391" spans="1:31" ht="15" customHeight="1" x14ac:dyDescent="0.25">
      <c r="A391" s="2" t="s">
        <v>534</v>
      </c>
      <c r="B391" s="2" t="s">
        <v>536</v>
      </c>
      <c r="C391" s="2">
        <v>2014</v>
      </c>
      <c r="D391" s="2">
        <v>0.13900000000000001</v>
      </c>
      <c r="E391" s="2" t="s">
        <v>598</v>
      </c>
      <c r="F391" s="2" t="s">
        <v>827</v>
      </c>
      <c r="G391" s="2">
        <v>2.36</v>
      </c>
      <c r="H391" s="2">
        <v>483.4</v>
      </c>
      <c r="I391" s="2">
        <v>0.55000000000000004</v>
      </c>
      <c r="J391" s="2" t="s">
        <v>598</v>
      </c>
      <c r="K391" s="2" t="s">
        <v>598</v>
      </c>
      <c r="L391" s="2" t="s">
        <v>598</v>
      </c>
      <c r="M391" s="2" t="s">
        <v>598</v>
      </c>
      <c r="N391" s="2" t="s">
        <v>598</v>
      </c>
      <c r="O391" s="2" t="s">
        <v>598</v>
      </c>
      <c r="P391" s="2" t="s">
        <v>598</v>
      </c>
      <c r="Q391" s="2" t="s">
        <v>598</v>
      </c>
      <c r="R391" s="2" t="s">
        <v>598</v>
      </c>
      <c r="S391" s="2" t="s">
        <v>598</v>
      </c>
      <c r="W391" s="2">
        <f t="shared" si="30"/>
        <v>0</v>
      </c>
      <c r="AA391" s="2" t="str">
        <f t="shared" si="31"/>
        <v>'Bra miljöval'</v>
      </c>
      <c r="AC391" s="2">
        <f t="shared" si="32"/>
        <v>2.36</v>
      </c>
      <c r="AD391" s="2">
        <f t="shared" si="33"/>
        <v>483.4</v>
      </c>
      <c r="AE391" s="2">
        <f t="shared" si="34"/>
        <v>0.55000000000000004</v>
      </c>
    </row>
    <row r="392" spans="1:31" ht="15" customHeight="1" x14ac:dyDescent="0.25">
      <c r="A392" s="2" t="s">
        <v>534</v>
      </c>
      <c r="B392" s="2" t="s">
        <v>537</v>
      </c>
      <c r="C392" s="2">
        <v>2014</v>
      </c>
      <c r="D392" s="2">
        <v>0.19900000000000001</v>
      </c>
      <c r="E392" s="2" t="s">
        <v>598</v>
      </c>
      <c r="F392" s="2" t="s">
        <v>827</v>
      </c>
      <c r="G392" s="2">
        <v>2.36</v>
      </c>
      <c r="H392" s="2">
        <v>483.4</v>
      </c>
      <c r="I392" s="2">
        <v>0.55000000000000004</v>
      </c>
      <c r="J392" s="2" t="s">
        <v>598</v>
      </c>
      <c r="K392" s="2" t="s">
        <v>598</v>
      </c>
      <c r="L392" s="2" t="s">
        <v>598</v>
      </c>
      <c r="M392" s="2" t="s">
        <v>598</v>
      </c>
      <c r="N392" s="2" t="s">
        <v>598</v>
      </c>
      <c r="O392" s="2" t="s">
        <v>598</v>
      </c>
      <c r="P392" s="2" t="s">
        <v>598</v>
      </c>
      <c r="Q392" s="2" t="s">
        <v>598</v>
      </c>
      <c r="R392" s="2" t="s">
        <v>598</v>
      </c>
      <c r="S392" s="2" t="s">
        <v>598</v>
      </c>
      <c r="W392" s="2">
        <f t="shared" si="30"/>
        <v>0</v>
      </c>
      <c r="AA392" s="2" t="str">
        <f t="shared" si="31"/>
        <v>'Bra miljöval'</v>
      </c>
      <c r="AC392" s="2">
        <f t="shared" si="32"/>
        <v>2.36</v>
      </c>
      <c r="AD392" s="2">
        <f t="shared" si="33"/>
        <v>483.4</v>
      </c>
      <c r="AE392" s="2">
        <f t="shared" si="34"/>
        <v>0.55000000000000004</v>
      </c>
    </row>
    <row r="393" spans="1:31" ht="15" customHeight="1" x14ac:dyDescent="0.25">
      <c r="A393" s="2" t="s">
        <v>534</v>
      </c>
      <c r="B393" s="2" t="s">
        <v>538</v>
      </c>
      <c r="C393" s="2">
        <v>2014</v>
      </c>
      <c r="D393" s="2">
        <v>7.2309999999999999</v>
      </c>
      <c r="E393" s="2">
        <v>21.741</v>
      </c>
      <c r="F393" s="2" t="s">
        <v>827</v>
      </c>
      <c r="G393" s="2">
        <v>2.36</v>
      </c>
      <c r="H393" s="2">
        <v>483.4</v>
      </c>
      <c r="I393" s="2">
        <v>0.55000000000000004</v>
      </c>
      <c r="J393" s="2" t="s">
        <v>598</v>
      </c>
      <c r="K393" s="2" t="s">
        <v>598</v>
      </c>
      <c r="L393" s="2" t="s">
        <v>598</v>
      </c>
      <c r="M393" s="2" t="s">
        <v>598</v>
      </c>
      <c r="N393" s="2" t="s">
        <v>598</v>
      </c>
      <c r="O393" s="2" t="s">
        <v>598</v>
      </c>
      <c r="P393" s="2" t="s">
        <v>598</v>
      </c>
      <c r="Q393" s="2" t="s">
        <v>598</v>
      </c>
      <c r="R393" s="2" t="s">
        <v>598</v>
      </c>
      <c r="S393" s="2" t="s">
        <v>598</v>
      </c>
      <c r="W393" s="2">
        <f t="shared" si="30"/>
        <v>0</v>
      </c>
      <c r="AA393" s="2" t="str">
        <f t="shared" si="31"/>
        <v>'Bra miljöval'</v>
      </c>
      <c r="AC393" s="2">
        <f t="shared" si="32"/>
        <v>2.36</v>
      </c>
      <c r="AD393" s="2">
        <f t="shared" si="33"/>
        <v>483.4</v>
      </c>
      <c r="AE393" s="2">
        <f t="shared" si="34"/>
        <v>0.55000000000000004</v>
      </c>
    </row>
    <row r="394" spans="1:31" ht="15" customHeight="1" x14ac:dyDescent="0.25">
      <c r="A394" s="2" t="s">
        <v>539</v>
      </c>
      <c r="B394" s="2" t="s">
        <v>540</v>
      </c>
      <c r="C394" s="2">
        <v>2014</v>
      </c>
      <c r="D394" s="2">
        <v>3.3487399999999998</v>
      </c>
      <c r="E394" s="2">
        <v>0</v>
      </c>
      <c r="F394" s="2" t="s">
        <v>599</v>
      </c>
      <c r="G394" s="2">
        <v>2.36</v>
      </c>
      <c r="H394" s="2">
        <v>483.4</v>
      </c>
      <c r="I394" s="2">
        <v>0.55000000000000004</v>
      </c>
      <c r="J394" s="2" t="s">
        <v>598</v>
      </c>
      <c r="K394" s="2" t="s">
        <v>598</v>
      </c>
      <c r="L394" s="2" t="s">
        <v>598</v>
      </c>
      <c r="M394" s="2" t="s">
        <v>598</v>
      </c>
      <c r="N394" s="2" t="s">
        <v>598</v>
      </c>
      <c r="O394" s="2" t="s">
        <v>598</v>
      </c>
      <c r="P394" s="2" t="s">
        <v>598</v>
      </c>
      <c r="Q394" s="2" t="s">
        <v>598</v>
      </c>
      <c r="R394" s="2" t="s">
        <v>598</v>
      </c>
      <c r="S394" s="2" t="s">
        <v>598</v>
      </c>
      <c r="W394" s="2">
        <f t="shared" si="30"/>
        <v>0</v>
      </c>
      <c r="AA394" s="2" t="str">
        <f t="shared" si="31"/>
        <v>Nordisk residual</v>
      </c>
      <c r="AC394" s="2">
        <f t="shared" si="32"/>
        <v>2.36</v>
      </c>
      <c r="AD394" s="2">
        <f t="shared" si="33"/>
        <v>483.4</v>
      </c>
      <c r="AE394" s="2">
        <f t="shared" si="34"/>
        <v>0.55000000000000004</v>
      </c>
    </row>
    <row r="395" spans="1:31" ht="15" customHeight="1" x14ac:dyDescent="0.25">
      <c r="A395" s="2" t="s">
        <v>541</v>
      </c>
      <c r="B395" s="2" t="s">
        <v>542</v>
      </c>
      <c r="C395" s="2">
        <v>2014</v>
      </c>
      <c r="D395" s="2" t="s">
        <v>598</v>
      </c>
      <c r="E395" s="2" t="s">
        <v>598</v>
      </c>
      <c r="F395" s="2" t="s">
        <v>599</v>
      </c>
      <c r="G395" s="2">
        <v>2.36</v>
      </c>
      <c r="H395" s="2">
        <v>483.4</v>
      </c>
      <c r="I395" s="2">
        <v>0.55000000000000004</v>
      </c>
      <c r="J395" s="2" t="s">
        <v>598</v>
      </c>
      <c r="K395" s="2" t="s">
        <v>598</v>
      </c>
      <c r="L395" s="2" t="s">
        <v>598</v>
      </c>
      <c r="M395" s="2" t="s">
        <v>598</v>
      </c>
      <c r="N395" s="2" t="s">
        <v>598</v>
      </c>
      <c r="O395" s="2" t="s">
        <v>598</v>
      </c>
      <c r="P395" s="2" t="s">
        <v>598</v>
      </c>
      <c r="Q395" s="2" t="s">
        <v>598</v>
      </c>
      <c r="R395" s="2" t="s">
        <v>598</v>
      </c>
      <c r="S395" s="2" t="s">
        <v>598</v>
      </c>
      <c r="W395" s="2">
        <f t="shared" si="30"/>
        <v>0</v>
      </c>
      <c r="AA395" s="2" t="str">
        <f t="shared" si="31"/>
        <v>Nordisk residual</v>
      </c>
      <c r="AC395" s="2">
        <f t="shared" si="32"/>
        <v>2.36</v>
      </c>
      <c r="AD395" s="2">
        <f t="shared" si="33"/>
        <v>483.4</v>
      </c>
      <c r="AE395" s="2">
        <f t="shared" si="34"/>
        <v>0.55000000000000004</v>
      </c>
    </row>
    <row r="396" spans="1:31" ht="15" customHeight="1" x14ac:dyDescent="0.25">
      <c r="A396" s="2" t="s">
        <v>541</v>
      </c>
      <c r="B396" s="2" t="s">
        <v>543</v>
      </c>
      <c r="C396" s="2">
        <v>2014</v>
      </c>
      <c r="D396" s="2" t="s">
        <v>598</v>
      </c>
      <c r="E396" s="2" t="s">
        <v>598</v>
      </c>
      <c r="F396" s="2" t="s">
        <v>599</v>
      </c>
      <c r="G396" s="2">
        <v>2.36</v>
      </c>
      <c r="H396" s="2">
        <v>483.4</v>
      </c>
      <c r="I396" s="2">
        <v>0.55000000000000004</v>
      </c>
      <c r="J396" s="2" t="s">
        <v>598</v>
      </c>
      <c r="K396" s="2" t="s">
        <v>598</v>
      </c>
      <c r="L396" s="2" t="s">
        <v>598</v>
      </c>
      <c r="M396" s="2" t="s">
        <v>598</v>
      </c>
      <c r="N396" s="2" t="s">
        <v>598</v>
      </c>
      <c r="O396" s="2" t="s">
        <v>598</v>
      </c>
      <c r="P396" s="2" t="s">
        <v>598</v>
      </c>
      <c r="Q396" s="2" t="s">
        <v>598</v>
      </c>
      <c r="R396" s="2" t="s">
        <v>598</v>
      </c>
      <c r="S396" s="2" t="s">
        <v>598</v>
      </c>
      <c r="W396" s="2">
        <f t="shared" si="30"/>
        <v>0</v>
      </c>
      <c r="AA396" s="2" t="str">
        <f t="shared" si="31"/>
        <v>Nordisk residual</v>
      </c>
      <c r="AC396" s="2">
        <f t="shared" si="32"/>
        <v>2.36</v>
      </c>
      <c r="AD396" s="2">
        <f t="shared" si="33"/>
        <v>483.4</v>
      </c>
      <c r="AE396" s="2">
        <f t="shared" si="34"/>
        <v>0.55000000000000004</v>
      </c>
    </row>
    <row r="397" spans="1:31" ht="15" customHeight="1" x14ac:dyDescent="0.25">
      <c r="A397" s="2" t="s">
        <v>541</v>
      </c>
      <c r="B397" s="2" t="s">
        <v>544</v>
      </c>
      <c r="C397" s="2">
        <v>2014</v>
      </c>
      <c r="D397" s="2" t="s">
        <v>598</v>
      </c>
      <c r="E397" s="2" t="s">
        <v>598</v>
      </c>
      <c r="F397" s="2" t="s">
        <v>599</v>
      </c>
      <c r="G397" s="2">
        <v>2.36</v>
      </c>
      <c r="H397" s="2">
        <v>483.4</v>
      </c>
      <c r="I397" s="2">
        <v>0.55000000000000004</v>
      </c>
      <c r="J397" s="2" t="s">
        <v>598</v>
      </c>
      <c r="K397" s="2" t="s">
        <v>598</v>
      </c>
      <c r="L397" s="2" t="s">
        <v>598</v>
      </c>
      <c r="M397" s="2" t="s">
        <v>598</v>
      </c>
      <c r="N397" s="2" t="s">
        <v>598</v>
      </c>
      <c r="O397" s="2" t="s">
        <v>598</v>
      </c>
      <c r="P397" s="2" t="s">
        <v>598</v>
      </c>
      <c r="Q397" s="2" t="s">
        <v>598</v>
      </c>
      <c r="R397" s="2" t="s">
        <v>598</v>
      </c>
      <c r="S397" s="2" t="s">
        <v>598</v>
      </c>
      <c r="W397" s="2">
        <f t="shared" si="30"/>
        <v>0</v>
      </c>
      <c r="AA397" s="2" t="str">
        <f t="shared" si="31"/>
        <v>Nordisk residual</v>
      </c>
      <c r="AC397" s="2">
        <f t="shared" si="32"/>
        <v>2.36</v>
      </c>
      <c r="AD397" s="2">
        <f t="shared" si="33"/>
        <v>483.4</v>
      </c>
      <c r="AE397" s="2">
        <f t="shared" si="34"/>
        <v>0.55000000000000004</v>
      </c>
    </row>
    <row r="398" spans="1:31"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W398" s="2">
        <f t="shared" si="30"/>
        <v>0</v>
      </c>
      <c r="AA398" s="2" t="str">
        <f t="shared" si="31"/>
        <v>-</v>
      </c>
      <c r="AC398" s="2">
        <f t="shared" si="32"/>
        <v>2.36</v>
      </c>
      <c r="AD398" s="2">
        <f t="shared" si="33"/>
        <v>483.4</v>
      </c>
      <c r="AE398" s="2">
        <f t="shared" si="34"/>
        <v>0.55000000000000004</v>
      </c>
    </row>
    <row r="399" spans="1:31" ht="15" customHeight="1" x14ac:dyDescent="0.25">
      <c r="A399" s="2" t="s">
        <v>547</v>
      </c>
      <c r="B399" s="2" t="s">
        <v>548</v>
      </c>
      <c r="C399" s="2">
        <v>2014</v>
      </c>
      <c r="D399" s="2">
        <v>6.4450000000000003</v>
      </c>
      <c r="E399" s="2">
        <v>32.6</v>
      </c>
      <c r="F399" s="2" t="s">
        <v>877</v>
      </c>
      <c r="G399" s="2">
        <v>0.78500000000000003</v>
      </c>
      <c r="H399" s="2">
        <v>55.313000000000002</v>
      </c>
      <c r="I399" s="2">
        <v>0</v>
      </c>
      <c r="J399" s="2">
        <v>29.23</v>
      </c>
      <c r="K399" s="2">
        <v>0.04</v>
      </c>
      <c r="L399" s="2">
        <v>48.2</v>
      </c>
      <c r="M399" s="2">
        <v>3.2</v>
      </c>
      <c r="N399" s="2">
        <v>0</v>
      </c>
      <c r="O399" s="2">
        <v>89.3</v>
      </c>
      <c r="P399" s="2">
        <v>0.06</v>
      </c>
      <c r="Q399" s="2">
        <v>7.94</v>
      </c>
      <c r="R399" s="2">
        <v>3.3</v>
      </c>
      <c r="S399" s="2">
        <v>0</v>
      </c>
      <c r="W399" s="2">
        <f t="shared" si="30"/>
        <v>29.23</v>
      </c>
      <c r="AA399" s="2" t="str">
        <f t="shared" si="31"/>
        <v>'Bra Miljöval och egenproducerad el'</v>
      </c>
      <c r="AC399" s="2">
        <f t="shared" si="32"/>
        <v>0.78500000000000003</v>
      </c>
      <c r="AD399" s="2">
        <f t="shared" si="33"/>
        <v>55.313000000000002</v>
      </c>
      <c r="AE399" s="2">
        <f t="shared" si="34"/>
        <v>0</v>
      </c>
    </row>
    <row r="400" spans="1:31" ht="15" customHeight="1" x14ac:dyDescent="0.25">
      <c r="A400" s="2" t="s">
        <v>547</v>
      </c>
      <c r="B400" s="2" t="s">
        <v>549</v>
      </c>
      <c r="C400" s="2">
        <v>2014</v>
      </c>
      <c r="D400" s="2">
        <v>6.1445E-2</v>
      </c>
      <c r="E400" s="2" t="s">
        <v>598</v>
      </c>
      <c r="F400" s="2" t="s">
        <v>878</v>
      </c>
      <c r="G400" s="2">
        <v>1.1000000000000001</v>
      </c>
      <c r="H400" s="2">
        <v>0</v>
      </c>
      <c r="I400" s="2">
        <v>0</v>
      </c>
      <c r="J400" s="2" t="s">
        <v>598</v>
      </c>
      <c r="K400" s="2" t="s">
        <v>598</v>
      </c>
      <c r="L400" s="2" t="s">
        <v>598</v>
      </c>
      <c r="M400" s="2" t="s">
        <v>598</v>
      </c>
      <c r="N400" s="2" t="s">
        <v>598</v>
      </c>
      <c r="O400" s="2" t="s">
        <v>598</v>
      </c>
      <c r="P400" s="2" t="s">
        <v>598</v>
      </c>
      <c r="Q400" s="2" t="s">
        <v>598</v>
      </c>
      <c r="R400" s="2" t="s">
        <v>598</v>
      </c>
      <c r="S400" s="2" t="s">
        <v>598</v>
      </c>
      <c r="W400" s="2">
        <f t="shared" si="30"/>
        <v>0</v>
      </c>
      <c r="AA400" s="2" t="str">
        <f t="shared" si="31"/>
        <v>'Bra Milöval'</v>
      </c>
      <c r="AC400" s="2">
        <f t="shared" si="32"/>
        <v>1.1000000000000001</v>
      </c>
      <c r="AD400" s="2">
        <f t="shared" si="33"/>
        <v>0</v>
      </c>
      <c r="AE400" s="2">
        <f t="shared" si="34"/>
        <v>0</v>
      </c>
    </row>
    <row r="401" spans="1:31" ht="15" customHeight="1" x14ac:dyDescent="0.25">
      <c r="A401" s="2" t="s">
        <v>547</v>
      </c>
      <c r="B401" s="2" t="s">
        <v>550</v>
      </c>
      <c r="C401" s="2">
        <v>2014</v>
      </c>
      <c r="D401" s="2">
        <v>0.21299999999999999</v>
      </c>
      <c r="E401" s="2" t="s">
        <v>598</v>
      </c>
      <c r="F401" s="2" t="s">
        <v>800</v>
      </c>
      <c r="G401" s="2">
        <v>1.1000000000000001</v>
      </c>
      <c r="H401" s="2">
        <v>0</v>
      </c>
      <c r="I401" s="2">
        <v>0</v>
      </c>
      <c r="J401" s="2" t="s">
        <v>598</v>
      </c>
      <c r="K401" s="2" t="s">
        <v>598</v>
      </c>
      <c r="L401" s="2" t="s">
        <v>598</v>
      </c>
      <c r="M401" s="2" t="s">
        <v>598</v>
      </c>
      <c r="N401" s="2" t="s">
        <v>598</v>
      </c>
      <c r="O401" s="2" t="s">
        <v>598</v>
      </c>
      <c r="P401" s="2" t="s">
        <v>598</v>
      </c>
      <c r="Q401" s="2" t="s">
        <v>598</v>
      </c>
      <c r="R401" s="2" t="s">
        <v>598</v>
      </c>
      <c r="S401" s="2" t="s">
        <v>598</v>
      </c>
      <c r="W401" s="2">
        <f t="shared" si="30"/>
        <v>0</v>
      </c>
      <c r="AA401" s="2" t="str">
        <f t="shared" si="31"/>
        <v>'Bra Miljöval'</v>
      </c>
      <c r="AC401" s="2">
        <f t="shared" si="32"/>
        <v>1.1000000000000001</v>
      </c>
      <c r="AD401" s="2">
        <f t="shared" si="33"/>
        <v>0</v>
      </c>
      <c r="AE401" s="2">
        <f t="shared" si="34"/>
        <v>0</v>
      </c>
    </row>
    <row r="402" spans="1:31" ht="15" customHeight="1" x14ac:dyDescent="0.25">
      <c r="A402" s="2" t="s">
        <v>547</v>
      </c>
      <c r="B402" s="2" t="s">
        <v>551</v>
      </c>
      <c r="C402" s="2">
        <v>2014</v>
      </c>
      <c r="D402" s="2">
        <v>8.5370000000000008</v>
      </c>
      <c r="E402" s="2" t="s">
        <v>598</v>
      </c>
      <c r="F402" s="2" t="s">
        <v>800</v>
      </c>
      <c r="G402" s="2">
        <v>1.1000000000000001</v>
      </c>
      <c r="H402" s="2">
        <v>0</v>
      </c>
      <c r="I402" s="2">
        <v>0</v>
      </c>
      <c r="J402" s="2" t="s">
        <v>598</v>
      </c>
      <c r="K402" s="2" t="s">
        <v>598</v>
      </c>
      <c r="L402" s="2" t="s">
        <v>598</v>
      </c>
      <c r="M402" s="2" t="s">
        <v>598</v>
      </c>
      <c r="N402" s="2" t="s">
        <v>598</v>
      </c>
      <c r="O402" s="2" t="s">
        <v>598</v>
      </c>
      <c r="P402" s="2" t="s">
        <v>598</v>
      </c>
      <c r="Q402" s="2" t="s">
        <v>598</v>
      </c>
      <c r="R402" s="2" t="s">
        <v>598</v>
      </c>
      <c r="S402" s="2" t="s">
        <v>598</v>
      </c>
      <c r="W402" s="2">
        <f t="shared" si="30"/>
        <v>0</v>
      </c>
      <c r="AA402" s="2" t="str">
        <f t="shared" si="31"/>
        <v>'Bra Miljöval'</v>
      </c>
      <c r="AC402" s="2">
        <f t="shared" si="32"/>
        <v>1.1000000000000001</v>
      </c>
      <c r="AD402" s="2">
        <f t="shared" si="33"/>
        <v>0</v>
      </c>
      <c r="AE402" s="2">
        <f t="shared" si="34"/>
        <v>0</v>
      </c>
    </row>
    <row r="403" spans="1:31" ht="15" customHeight="1" x14ac:dyDescent="0.25">
      <c r="A403" s="2" t="s">
        <v>552</v>
      </c>
      <c r="B403" s="2" t="s">
        <v>553</v>
      </c>
      <c r="C403" s="2">
        <v>2014</v>
      </c>
      <c r="D403" s="2" t="s">
        <v>598</v>
      </c>
      <c r="E403" s="2" t="s">
        <v>598</v>
      </c>
      <c r="F403" s="2" t="s">
        <v>599</v>
      </c>
      <c r="G403" s="2">
        <v>2.36</v>
      </c>
      <c r="H403" s="2">
        <v>483.4</v>
      </c>
      <c r="I403" s="2">
        <v>0.55000000000000004</v>
      </c>
      <c r="J403" s="2" t="s">
        <v>598</v>
      </c>
      <c r="K403" s="2" t="s">
        <v>598</v>
      </c>
      <c r="L403" s="2" t="s">
        <v>598</v>
      </c>
      <c r="M403" s="2" t="s">
        <v>598</v>
      </c>
      <c r="N403" s="2" t="s">
        <v>598</v>
      </c>
      <c r="O403" s="2" t="s">
        <v>598</v>
      </c>
      <c r="P403" s="2" t="s">
        <v>598</v>
      </c>
      <c r="Q403" s="2" t="s">
        <v>598</v>
      </c>
      <c r="R403" s="2" t="s">
        <v>598</v>
      </c>
      <c r="S403" s="2" t="s">
        <v>598</v>
      </c>
      <c r="W403" s="2">
        <f t="shared" si="30"/>
        <v>0</v>
      </c>
      <c r="AA403" s="2" t="str">
        <f t="shared" si="31"/>
        <v>Nordisk residual</v>
      </c>
      <c r="AC403" s="2">
        <f t="shared" si="32"/>
        <v>2.36</v>
      </c>
      <c r="AD403" s="2">
        <f t="shared" si="33"/>
        <v>483.4</v>
      </c>
      <c r="AE403" s="2">
        <f t="shared" si="34"/>
        <v>0.55000000000000004</v>
      </c>
    </row>
    <row r="404" spans="1:31" ht="15" customHeight="1" x14ac:dyDescent="0.25">
      <c r="A404" s="2" t="s">
        <v>554</v>
      </c>
      <c r="B404" s="2" t="s">
        <v>555</v>
      </c>
      <c r="C404" s="2">
        <v>2014</v>
      </c>
      <c r="D404" s="2">
        <v>1.7</v>
      </c>
      <c r="E404" s="2" t="s">
        <v>598</v>
      </c>
      <c r="F404" s="2" t="s">
        <v>599</v>
      </c>
      <c r="G404" s="2">
        <v>2.36</v>
      </c>
      <c r="H404" s="2">
        <v>483.4</v>
      </c>
      <c r="I404" s="2">
        <v>0.55000000000000004</v>
      </c>
      <c r="J404" s="2" t="s">
        <v>598</v>
      </c>
      <c r="K404" s="2" t="s">
        <v>598</v>
      </c>
      <c r="L404" s="2" t="s">
        <v>598</v>
      </c>
      <c r="M404" s="2" t="s">
        <v>598</v>
      </c>
      <c r="N404" s="2" t="s">
        <v>598</v>
      </c>
      <c r="O404" s="2" t="s">
        <v>598</v>
      </c>
      <c r="P404" s="2" t="s">
        <v>598</v>
      </c>
      <c r="Q404" s="2" t="s">
        <v>598</v>
      </c>
      <c r="R404" s="2" t="s">
        <v>598</v>
      </c>
      <c r="S404" s="2" t="s">
        <v>598</v>
      </c>
      <c r="W404" s="2">
        <f t="shared" si="30"/>
        <v>0</v>
      </c>
      <c r="AA404" s="2" t="str">
        <f t="shared" si="31"/>
        <v>Nordisk residual</v>
      </c>
      <c r="AC404" s="2">
        <f t="shared" si="32"/>
        <v>2.36</v>
      </c>
      <c r="AD404" s="2">
        <f t="shared" si="33"/>
        <v>483.4</v>
      </c>
      <c r="AE404" s="2">
        <f t="shared" si="34"/>
        <v>0.55000000000000004</v>
      </c>
    </row>
    <row r="405" spans="1:31" ht="15" customHeight="1" x14ac:dyDescent="0.25">
      <c r="A405" s="2" t="s">
        <v>556</v>
      </c>
      <c r="B405" s="2" t="s">
        <v>557</v>
      </c>
      <c r="C405" s="2">
        <v>2014</v>
      </c>
      <c r="D405" s="2">
        <v>0.25198999999999999</v>
      </c>
      <c r="E405" s="2" t="s">
        <v>598</v>
      </c>
      <c r="F405" s="2" t="s">
        <v>879</v>
      </c>
      <c r="G405" s="2">
        <v>1.1000000000000001</v>
      </c>
      <c r="H405" s="2">
        <v>0</v>
      </c>
      <c r="I405" s="2">
        <v>0</v>
      </c>
      <c r="J405" s="2" t="s">
        <v>598</v>
      </c>
      <c r="K405" s="2" t="s">
        <v>598</v>
      </c>
      <c r="L405" s="2" t="s">
        <v>598</v>
      </c>
      <c r="M405" s="2" t="s">
        <v>598</v>
      </c>
      <c r="N405" s="2" t="s">
        <v>598</v>
      </c>
      <c r="O405" s="2" t="s">
        <v>598</v>
      </c>
      <c r="P405" s="2" t="s">
        <v>598</v>
      </c>
      <c r="Q405" s="2" t="s">
        <v>598</v>
      </c>
      <c r="R405" s="2" t="s">
        <v>598</v>
      </c>
      <c r="S405" s="2" t="s">
        <v>598</v>
      </c>
      <c r="W405" s="2">
        <f t="shared" si="30"/>
        <v>0</v>
      </c>
      <c r="AA405" s="2" t="str">
        <f t="shared" si="31"/>
        <v>'Hörneborgsel'</v>
      </c>
      <c r="AC405" s="2">
        <f t="shared" si="32"/>
        <v>1.1000000000000001</v>
      </c>
      <c r="AD405" s="2">
        <f t="shared" si="33"/>
        <v>0</v>
      </c>
      <c r="AE405" s="2">
        <f t="shared" si="34"/>
        <v>0</v>
      </c>
    </row>
    <row r="406" spans="1:31" ht="15" customHeight="1" x14ac:dyDescent="0.25">
      <c r="A406" s="2" t="s">
        <v>556</v>
      </c>
      <c r="B406" s="2" t="s">
        <v>558</v>
      </c>
      <c r="C406" s="2">
        <v>2014</v>
      </c>
      <c r="D406" s="2" t="s">
        <v>598</v>
      </c>
      <c r="E406" s="2" t="s">
        <v>598</v>
      </c>
      <c r="F406" s="2" t="s">
        <v>879</v>
      </c>
      <c r="G406" s="2">
        <v>1.1000000000000001</v>
      </c>
      <c r="H406" s="2">
        <v>0</v>
      </c>
      <c r="I406" s="2">
        <v>0</v>
      </c>
      <c r="J406" s="2" t="s">
        <v>598</v>
      </c>
      <c r="K406" s="2" t="s">
        <v>598</v>
      </c>
      <c r="L406" s="2" t="s">
        <v>598</v>
      </c>
      <c r="M406" s="2" t="s">
        <v>598</v>
      </c>
      <c r="N406" s="2" t="s">
        <v>598</v>
      </c>
      <c r="O406" s="2" t="s">
        <v>598</v>
      </c>
      <c r="P406" s="2" t="s">
        <v>598</v>
      </c>
      <c r="Q406" s="2" t="s">
        <v>598</v>
      </c>
      <c r="R406" s="2" t="s">
        <v>598</v>
      </c>
      <c r="S406" s="2" t="s">
        <v>598</v>
      </c>
      <c r="W406" s="2">
        <f t="shared" si="30"/>
        <v>0</v>
      </c>
      <c r="AA406" s="2" t="str">
        <f t="shared" si="31"/>
        <v>'Hörneborgsel'</v>
      </c>
      <c r="AC406" s="2">
        <f t="shared" si="32"/>
        <v>1.1000000000000001</v>
      </c>
      <c r="AD406" s="2">
        <f t="shared" si="33"/>
        <v>0</v>
      </c>
      <c r="AE406" s="2">
        <f t="shared" si="34"/>
        <v>0</v>
      </c>
    </row>
    <row r="407" spans="1:31" ht="15" customHeight="1" x14ac:dyDescent="0.25">
      <c r="A407" s="2" t="s">
        <v>556</v>
      </c>
      <c r="B407" s="2" t="s">
        <v>559</v>
      </c>
      <c r="C407" s="2">
        <v>2014</v>
      </c>
      <c r="D407" s="2" t="s">
        <v>598</v>
      </c>
      <c r="E407" s="2" t="s">
        <v>598</v>
      </c>
      <c r="F407" s="2" t="s">
        <v>598</v>
      </c>
      <c r="G407" s="2">
        <v>2.36</v>
      </c>
      <c r="H407" s="2">
        <v>483.4</v>
      </c>
      <c r="I407" s="2">
        <v>0.55000000000000004</v>
      </c>
      <c r="J407" s="2" t="s">
        <v>598</v>
      </c>
      <c r="K407" s="2" t="s">
        <v>598</v>
      </c>
      <c r="L407" s="2" t="s">
        <v>598</v>
      </c>
      <c r="M407" s="2" t="s">
        <v>598</v>
      </c>
      <c r="N407" s="2" t="s">
        <v>598</v>
      </c>
      <c r="O407" s="2" t="s">
        <v>598</v>
      </c>
      <c r="P407" s="2" t="s">
        <v>598</v>
      </c>
      <c r="Q407" s="2" t="s">
        <v>598</v>
      </c>
      <c r="R407" s="2" t="s">
        <v>598</v>
      </c>
      <c r="S407" s="2" t="s">
        <v>598</v>
      </c>
      <c r="W407" s="2">
        <f t="shared" si="30"/>
        <v>0</v>
      </c>
      <c r="AA407" s="2" t="str">
        <f t="shared" si="31"/>
        <v>Nordisk residual</v>
      </c>
      <c r="AC407" s="2">
        <f t="shared" si="32"/>
        <v>2.36</v>
      </c>
      <c r="AD407" s="2">
        <f t="shared" si="33"/>
        <v>483.4</v>
      </c>
      <c r="AE407" s="2">
        <f t="shared" si="34"/>
        <v>0.55000000000000004</v>
      </c>
    </row>
    <row r="408" spans="1:31" ht="15" customHeight="1" x14ac:dyDescent="0.25">
      <c r="A408" s="2" t="s">
        <v>556</v>
      </c>
      <c r="B408" s="2" t="s">
        <v>560</v>
      </c>
      <c r="C408" s="2">
        <v>2014</v>
      </c>
      <c r="D408" s="2" t="s">
        <v>598</v>
      </c>
      <c r="E408" s="2" t="s">
        <v>598</v>
      </c>
      <c r="F408" s="2" t="s">
        <v>598</v>
      </c>
      <c r="G408" s="2">
        <v>2.36</v>
      </c>
      <c r="H408" s="2">
        <v>483.4</v>
      </c>
      <c r="I408" s="2">
        <v>0.55000000000000004</v>
      </c>
      <c r="J408" s="2" t="s">
        <v>598</v>
      </c>
      <c r="K408" s="2" t="s">
        <v>598</v>
      </c>
      <c r="L408" s="2" t="s">
        <v>598</v>
      </c>
      <c r="M408" s="2" t="s">
        <v>598</v>
      </c>
      <c r="N408" s="2" t="s">
        <v>598</v>
      </c>
      <c r="O408" s="2" t="s">
        <v>598</v>
      </c>
      <c r="P408" s="2" t="s">
        <v>598</v>
      </c>
      <c r="Q408" s="2" t="s">
        <v>598</v>
      </c>
      <c r="R408" s="2" t="s">
        <v>598</v>
      </c>
      <c r="S408" s="2" t="s">
        <v>598</v>
      </c>
      <c r="W408" s="2">
        <f t="shared" si="30"/>
        <v>0</v>
      </c>
      <c r="AA408" s="2" t="str">
        <f t="shared" si="31"/>
        <v>Nordisk residual</v>
      </c>
      <c r="AC408" s="2">
        <f t="shared" si="32"/>
        <v>2.36</v>
      </c>
      <c r="AD408" s="2">
        <f t="shared" si="33"/>
        <v>483.4</v>
      </c>
      <c r="AE408" s="2">
        <f t="shared" si="34"/>
        <v>0.55000000000000004</v>
      </c>
    </row>
    <row r="409" spans="1:31" ht="15" customHeight="1" x14ac:dyDescent="0.25">
      <c r="A409" s="2" t="s">
        <v>556</v>
      </c>
      <c r="B409" s="2" t="s">
        <v>561</v>
      </c>
      <c r="C409" s="2">
        <v>2014</v>
      </c>
      <c r="D409" s="2" t="s">
        <v>598</v>
      </c>
      <c r="E409" s="2" t="s">
        <v>598</v>
      </c>
      <c r="F409" s="2" t="s">
        <v>879</v>
      </c>
      <c r="G409" s="2">
        <v>1.1000000000000001</v>
      </c>
      <c r="H409" s="2">
        <v>0</v>
      </c>
      <c r="I409" s="2">
        <v>0</v>
      </c>
      <c r="J409" s="2" t="s">
        <v>598</v>
      </c>
      <c r="K409" s="2" t="s">
        <v>598</v>
      </c>
      <c r="L409" s="2" t="s">
        <v>598</v>
      </c>
      <c r="M409" s="2" t="s">
        <v>598</v>
      </c>
      <c r="N409" s="2" t="s">
        <v>598</v>
      </c>
      <c r="O409" s="2" t="s">
        <v>598</v>
      </c>
      <c r="P409" s="2" t="s">
        <v>598</v>
      </c>
      <c r="Q409" s="2" t="s">
        <v>598</v>
      </c>
      <c r="R409" s="2" t="s">
        <v>598</v>
      </c>
      <c r="S409" s="2" t="s">
        <v>598</v>
      </c>
      <c r="W409" s="2">
        <f t="shared" si="30"/>
        <v>0</v>
      </c>
      <c r="AA409" s="2" t="str">
        <f t="shared" si="31"/>
        <v>'Hörneborgsel'</v>
      </c>
      <c r="AC409" s="2">
        <f t="shared" si="32"/>
        <v>1.1000000000000001</v>
      </c>
      <c r="AD409" s="2">
        <f t="shared" si="33"/>
        <v>0</v>
      </c>
      <c r="AE409" s="2">
        <f t="shared" si="34"/>
        <v>0</v>
      </c>
    </row>
    <row r="410" spans="1:31" ht="15" customHeight="1" x14ac:dyDescent="0.25">
      <c r="A410" s="2" t="s">
        <v>556</v>
      </c>
      <c r="B410" s="2" t="s">
        <v>562</v>
      </c>
      <c r="C410" s="2">
        <v>2014</v>
      </c>
      <c r="D410" s="2" t="s">
        <v>598</v>
      </c>
      <c r="E410" s="2">
        <v>17.527999999999999</v>
      </c>
      <c r="F410" s="2" t="s">
        <v>879</v>
      </c>
      <c r="G410" s="2">
        <v>1.1000000000000001</v>
      </c>
      <c r="H410" s="2">
        <v>0</v>
      </c>
      <c r="I410" s="2">
        <v>0</v>
      </c>
      <c r="J410" s="2" t="s">
        <v>598</v>
      </c>
      <c r="K410" s="2" t="s">
        <v>598</v>
      </c>
      <c r="L410" s="2" t="s">
        <v>598</v>
      </c>
      <c r="M410" s="2" t="s">
        <v>598</v>
      </c>
      <c r="N410" s="2" t="s">
        <v>598</v>
      </c>
      <c r="O410" s="2" t="s">
        <v>598</v>
      </c>
      <c r="P410" s="2" t="s">
        <v>598</v>
      </c>
      <c r="Q410" s="2" t="s">
        <v>598</v>
      </c>
      <c r="R410" s="2" t="s">
        <v>598</v>
      </c>
      <c r="S410" s="2" t="s">
        <v>598</v>
      </c>
      <c r="W410" s="2">
        <f t="shared" si="30"/>
        <v>0</v>
      </c>
      <c r="AA410" s="2" t="str">
        <f t="shared" si="31"/>
        <v>'Hörneborgsel'</v>
      </c>
      <c r="AC410" s="2">
        <f t="shared" si="32"/>
        <v>1.1000000000000001</v>
      </c>
      <c r="AD410" s="2">
        <f t="shared" si="33"/>
        <v>0</v>
      </c>
      <c r="AE410" s="2">
        <f t="shared" si="34"/>
        <v>0</v>
      </c>
    </row>
    <row r="411" spans="1:31" ht="15" customHeight="1" x14ac:dyDescent="0.25">
      <c r="A411" s="2" t="s">
        <v>556</v>
      </c>
      <c r="B411" s="2" t="s">
        <v>563</v>
      </c>
      <c r="C411" s="2">
        <v>2014</v>
      </c>
      <c r="D411" s="2">
        <v>0.57799999999999996</v>
      </c>
      <c r="E411" s="2">
        <v>11.91</v>
      </c>
      <c r="F411" s="2" t="s">
        <v>879</v>
      </c>
      <c r="G411" s="2">
        <v>1.1000000000000001</v>
      </c>
      <c r="H411" s="2">
        <v>0</v>
      </c>
      <c r="I411" s="2">
        <v>0</v>
      </c>
      <c r="J411" s="2" t="s">
        <v>598</v>
      </c>
      <c r="K411" s="2" t="s">
        <v>598</v>
      </c>
      <c r="L411" s="2" t="s">
        <v>598</v>
      </c>
      <c r="M411" s="2" t="s">
        <v>598</v>
      </c>
      <c r="N411" s="2" t="s">
        <v>598</v>
      </c>
      <c r="O411" s="2" t="s">
        <v>598</v>
      </c>
      <c r="P411" s="2" t="s">
        <v>598</v>
      </c>
      <c r="Q411" s="2" t="s">
        <v>598</v>
      </c>
      <c r="R411" s="2" t="s">
        <v>598</v>
      </c>
      <c r="S411" s="2" t="s">
        <v>598</v>
      </c>
      <c r="W411" s="2">
        <f t="shared" si="30"/>
        <v>0</v>
      </c>
      <c r="AA411" s="2" t="str">
        <f t="shared" si="31"/>
        <v>'Hörneborgsel'</v>
      </c>
      <c r="AC411" s="2">
        <f t="shared" si="32"/>
        <v>1.1000000000000001</v>
      </c>
      <c r="AD411" s="2">
        <f t="shared" si="33"/>
        <v>0</v>
      </c>
      <c r="AE411" s="2">
        <f t="shared" si="34"/>
        <v>0</v>
      </c>
    </row>
  </sheetData>
  <autoFilter ref="A1:AE411"/>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3</vt:i4>
      </vt:variant>
    </vt:vector>
  </HeadingPairs>
  <TitlesOfParts>
    <vt:vector size="24" baseType="lpstr">
      <vt:lpstr>Egen hetvattenprod</vt:lpstr>
      <vt:lpstr>Köpt hetvatten</vt:lpstr>
      <vt:lpstr>Kraftvärmeprod</vt:lpstr>
      <vt:lpstr>Allokerad kvv</vt:lpstr>
      <vt:lpstr>Justerad allokering</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Nätlista_2013</vt:lpstr>
      <vt:lpstr>Nätlista_2014</vt:lpstr>
      <vt:lpstr>Nätlista_gammal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2015-07-30T13:25:52Z</dcterms:modified>
</cp:coreProperties>
</file>